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l\OneDrive\Documents\Programming\Pokemon\11 bw\"/>
    </mc:Choice>
  </mc:AlternateContent>
  <xr:revisionPtr revIDLastSave="0" documentId="13_ncr:1_{B01F9A8A-5D94-447F-ADD4-163D1E01EBC6}" xr6:coauthVersionLast="47" xr6:coauthVersionMax="47" xr10:uidLastSave="{00000000-0000-0000-0000-000000000000}"/>
  <bookViews>
    <workbookView xWindow="-83" yWindow="0" windowWidth="10560" windowHeight="15563" tabRatio="604" xr2:uid="{00000000-000D-0000-FFFF-FFFF00000000}"/>
  </bookViews>
  <sheets>
    <sheet name="Oshawott" sheetId="8" r:id="rId1"/>
    <sheet name="Snivy" sheetId="6" r:id="rId2"/>
    <sheet name="EV and Base" sheetId="3" state="hidden" r:id="rId3"/>
    <sheet name="Medium-Slow" sheetId="4" state="hidden" r:id="rId4"/>
    <sheet name="Sheet4" sheetId="7" state="hidden" r:id="rId5"/>
    <sheet name="GameFreakSQRT" sheetId="5" state="hidden" r:id="rId6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4" i="8" l="1"/>
  <c r="R3" i="8"/>
  <c r="W506" i="8"/>
  <c r="V506" i="8"/>
  <c r="U506" i="8"/>
  <c r="T506" i="8"/>
  <c r="S506" i="8"/>
  <c r="R506" i="8"/>
  <c r="W505" i="8"/>
  <c r="V505" i="8"/>
  <c r="U505" i="8"/>
  <c r="T505" i="8"/>
  <c r="S505" i="8"/>
  <c r="R505" i="8"/>
  <c r="W504" i="8"/>
  <c r="V504" i="8"/>
  <c r="U504" i="8"/>
  <c r="T504" i="8"/>
  <c r="S504" i="8"/>
  <c r="R504" i="8"/>
  <c r="W503" i="8"/>
  <c r="V503" i="8"/>
  <c r="U503" i="8"/>
  <c r="T503" i="8"/>
  <c r="S503" i="8"/>
  <c r="R503" i="8"/>
  <c r="W502" i="8"/>
  <c r="V502" i="8"/>
  <c r="U502" i="8"/>
  <c r="T502" i="8"/>
  <c r="S502" i="8"/>
  <c r="R502" i="8"/>
  <c r="W501" i="8"/>
  <c r="V501" i="8"/>
  <c r="U501" i="8"/>
  <c r="T501" i="8"/>
  <c r="S501" i="8"/>
  <c r="R501" i="8"/>
  <c r="W500" i="8"/>
  <c r="V500" i="8"/>
  <c r="U500" i="8"/>
  <c r="T500" i="8"/>
  <c r="S500" i="8"/>
  <c r="R500" i="8"/>
  <c r="W499" i="8"/>
  <c r="V499" i="8"/>
  <c r="U499" i="8"/>
  <c r="T499" i="8"/>
  <c r="S499" i="8"/>
  <c r="R499" i="8"/>
  <c r="W498" i="8"/>
  <c r="V498" i="8"/>
  <c r="U498" i="8"/>
  <c r="T498" i="8"/>
  <c r="S498" i="8"/>
  <c r="R498" i="8"/>
  <c r="W497" i="8"/>
  <c r="V497" i="8"/>
  <c r="U497" i="8"/>
  <c r="T497" i="8"/>
  <c r="S497" i="8"/>
  <c r="R497" i="8"/>
  <c r="W496" i="8"/>
  <c r="V496" i="8"/>
  <c r="U496" i="8"/>
  <c r="T496" i="8"/>
  <c r="S496" i="8"/>
  <c r="R496" i="8"/>
  <c r="W495" i="8"/>
  <c r="V495" i="8"/>
  <c r="U495" i="8"/>
  <c r="T495" i="8"/>
  <c r="S495" i="8"/>
  <c r="R495" i="8"/>
  <c r="W494" i="8"/>
  <c r="V494" i="8"/>
  <c r="U494" i="8"/>
  <c r="T494" i="8"/>
  <c r="S494" i="8"/>
  <c r="R494" i="8"/>
  <c r="W493" i="8"/>
  <c r="V493" i="8"/>
  <c r="U493" i="8"/>
  <c r="T493" i="8"/>
  <c r="S493" i="8"/>
  <c r="R493" i="8"/>
  <c r="W492" i="8"/>
  <c r="V492" i="8"/>
  <c r="U492" i="8"/>
  <c r="T492" i="8"/>
  <c r="S492" i="8"/>
  <c r="R492" i="8"/>
  <c r="W491" i="8"/>
  <c r="V491" i="8"/>
  <c r="U491" i="8"/>
  <c r="T491" i="8"/>
  <c r="S491" i="8"/>
  <c r="R491" i="8"/>
  <c r="W490" i="8"/>
  <c r="V490" i="8"/>
  <c r="U490" i="8"/>
  <c r="T490" i="8"/>
  <c r="S490" i="8"/>
  <c r="R490" i="8"/>
  <c r="W489" i="8"/>
  <c r="V489" i="8"/>
  <c r="U489" i="8"/>
  <c r="T489" i="8"/>
  <c r="S489" i="8"/>
  <c r="R489" i="8"/>
  <c r="W488" i="8"/>
  <c r="V488" i="8"/>
  <c r="U488" i="8"/>
  <c r="T488" i="8"/>
  <c r="S488" i="8"/>
  <c r="R488" i="8"/>
  <c r="W487" i="8"/>
  <c r="V487" i="8"/>
  <c r="U487" i="8"/>
  <c r="T487" i="8"/>
  <c r="S487" i="8"/>
  <c r="R487" i="8"/>
  <c r="W486" i="8"/>
  <c r="V486" i="8"/>
  <c r="U486" i="8"/>
  <c r="T486" i="8"/>
  <c r="S486" i="8"/>
  <c r="R486" i="8"/>
  <c r="W485" i="8"/>
  <c r="V485" i="8"/>
  <c r="U485" i="8"/>
  <c r="T485" i="8"/>
  <c r="S485" i="8"/>
  <c r="R485" i="8"/>
  <c r="W484" i="8"/>
  <c r="V484" i="8"/>
  <c r="U484" i="8"/>
  <c r="T484" i="8"/>
  <c r="S484" i="8"/>
  <c r="R484" i="8"/>
  <c r="W483" i="8"/>
  <c r="V483" i="8"/>
  <c r="U483" i="8"/>
  <c r="T483" i="8"/>
  <c r="S483" i="8"/>
  <c r="R483" i="8"/>
  <c r="W482" i="8"/>
  <c r="V482" i="8"/>
  <c r="U482" i="8"/>
  <c r="T482" i="8"/>
  <c r="S482" i="8"/>
  <c r="R482" i="8"/>
  <c r="W481" i="8"/>
  <c r="V481" i="8"/>
  <c r="U481" i="8"/>
  <c r="T481" i="8"/>
  <c r="S481" i="8"/>
  <c r="R481" i="8"/>
  <c r="W480" i="8"/>
  <c r="V480" i="8"/>
  <c r="U480" i="8"/>
  <c r="T480" i="8"/>
  <c r="S480" i="8"/>
  <c r="R480" i="8"/>
  <c r="W479" i="8"/>
  <c r="V479" i="8"/>
  <c r="U479" i="8"/>
  <c r="T479" i="8"/>
  <c r="S479" i="8"/>
  <c r="R479" i="8"/>
  <c r="W478" i="8"/>
  <c r="V478" i="8"/>
  <c r="U478" i="8"/>
  <c r="T478" i="8"/>
  <c r="S478" i="8"/>
  <c r="R478" i="8"/>
  <c r="W477" i="8"/>
  <c r="V477" i="8"/>
  <c r="U477" i="8"/>
  <c r="T477" i="8"/>
  <c r="S477" i="8"/>
  <c r="R477" i="8"/>
  <c r="W476" i="8"/>
  <c r="V476" i="8"/>
  <c r="U476" i="8"/>
  <c r="T476" i="8"/>
  <c r="S476" i="8"/>
  <c r="R476" i="8"/>
  <c r="W475" i="8"/>
  <c r="V475" i="8"/>
  <c r="U475" i="8"/>
  <c r="T475" i="8"/>
  <c r="S475" i="8"/>
  <c r="R475" i="8"/>
  <c r="W474" i="8"/>
  <c r="V474" i="8"/>
  <c r="U474" i="8"/>
  <c r="T474" i="8"/>
  <c r="S474" i="8"/>
  <c r="R474" i="8"/>
  <c r="W473" i="8"/>
  <c r="V473" i="8"/>
  <c r="U473" i="8"/>
  <c r="T473" i="8"/>
  <c r="S473" i="8"/>
  <c r="R473" i="8"/>
  <c r="W472" i="8"/>
  <c r="V472" i="8"/>
  <c r="U472" i="8"/>
  <c r="T472" i="8"/>
  <c r="S472" i="8"/>
  <c r="R472" i="8"/>
  <c r="W471" i="8"/>
  <c r="V471" i="8"/>
  <c r="U471" i="8"/>
  <c r="T471" i="8"/>
  <c r="S471" i="8"/>
  <c r="R471" i="8"/>
  <c r="W470" i="8"/>
  <c r="V470" i="8"/>
  <c r="U470" i="8"/>
  <c r="T470" i="8"/>
  <c r="S470" i="8"/>
  <c r="R470" i="8"/>
  <c r="W469" i="8"/>
  <c r="V469" i="8"/>
  <c r="U469" i="8"/>
  <c r="T469" i="8"/>
  <c r="S469" i="8"/>
  <c r="R469" i="8"/>
  <c r="W468" i="8"/>
  <c r="V468" i="8"/>
  <c r="U468" i="8"/>
  <c r="T468" i="8"/>
  <c r="S468" i="8"/>
  <c r="R468" i="8"/>
  <c r="W467" i="8"/>
  <c r="V467" i="8"/>
  <c r="U467" i="8"/>
  <c r="T467" i="8"/>
  <c r="S467" i="8"/>
  <c r="R467" i="8"/>
  <c r="W466" i="8"/>
  <c r="V466" i="8"/>
  <c r="U466" i="8"/>
  <c r="T466" i="8"/>
  <c r="S466" i="8"/>
  <c r="R466" i="8"/>
  <c r="W465" i="8"/>
  <c r="V465" i="8"/>
  <c r="U465" i="8"/>
  <c r="T465" i="8"/>
  <c r="S465" i="8"/>
  <c r="R465" i="8"/>
  <c r="W464" i="8"/>
  <c r="V464" i="8"/>
  <c r="U464" i="8"/>
  <c r="T464" i="8"/>
  <c r="S464" i="8"/>
  <c r="R464" i="8"/>
  <c r="W463" i="8"/>
  <c r="V463" i="8"/>
  <c r="U463" i="8"/>
  <c r="T463" i="8"/>
  <c r="S463" i="8"/>
  <c r="R463" i="8"/>
  <c r="W462" i="8"/>
  <c r="V462" i="8"/>
  <c r="U462" i="8"/>
  <c r="T462" i="8"/>
  <c r="S462" i="8"/>
  <c r="R462" i="8"/>
  <c r="W461" i="8"/>
  <c r="V461" i="8"/>
  <c r="U461" i="8"/>
  <c r="T461" i="8"/>
  <c r="S461" i="8"/>
  <c r="R461" i="8"/>
  <c r="W460" i="8"/>
  <c r="V460" i="8"/>
  <c r="U460" i="8"/>
  <c r="T460" i="8"/>
  <c r="S460" i="8"/>
  <c r="R460" i="8"/>
  <c r="W459" i="8"/>
  <c r="V459" i="8"/>
  <c r="U459" i="8"/>
  <c r="T459" i="8"/>
  <c r="S459" i="8"/>
  <c r="R459" i="8"/>
  <c r="W458" i="8"/>
  <c r="V458" i="8"/>
  <c r="U458" i="8"/>
  <c r="T458" i="8"/>
  <c r="S458" i="8"/>
  <c r="R458" i="8"/>
  <c r="W457" i="8"/>
  <c r="V457" i="8"/>
  <c r="U457" i="8"/>
  <c r="T457" i="8"/>
  <c r="S457" i="8"/>
  <c r="R457" i="8"/>
  <c r="W456" i="8"/>
  <c r="V456" i="8"/>
  <c r="U456" i="8"/>
  <c r="T456" i="8"/>
  <c r="S456" i="8"/>
  <c r="R456" i="8"/>
  <c r="W455" i="8"/>
  <c r="V455" i="8"/>
  <c r="U455" i="8"/>
  <c r="T455" i="8"/>
  <c r="S455" i="8"/>
  <c r="R455" i="8"/>
  <c r="W454" i="8"/>
  <c r="V454" i="8"/>
  <c r="U454" i="8"/>
  <c r="T454" i="8"/>
  <c r="S454" i="8"/>
  <c r="R454" i="8"/>
  <c r="W453" i="8"/>
  <c r="V453" i="8"/>
  <c r="U453" i="8"/>
  <c r="T453" i="8"/>
  <c r="S453" i="8"/>
  <c r="R453" i="8"/>
  <c r="W452" i="8"/>
  <c r="V452" i="8"/>
  <c r="U452" i="8"/>
  <c r="T452" i="8"/>
  <c r="S452" i="8"/>
  <c r="R452" i="8"/>
  <c r="W451" i="8"/>
  <c r="V451" i="8"/>
  <c r="U451" i="8"/>
  <c r="T451" i="8"/>
  <c r="S451" i="8"/>
  <c r="R451" i="8"/>
  <c r="W450" i="8"/>
  <c r="V450" i="8"/>
  <c r="U450" i="8"/>
  <c r="T450" i="8"/>
  <c r="S450" i="8"/>
  <c r="R450" i="8"/>
  <c r="W449" i="8"/>
  <c r="V449" i="8"/>
  <c r="U449" i="8"/>
  <c r="T449" i="8"/>
  <c r="S449" i="8"/>
  <c r="R449" i="8"/>
  <c r="W448" i="8"/>
  <c r="V448" i="8"/>
  <c r="U448" i="8"/>
  <c r="T448" i="8"/>
  <c r="S448" i="8"/>
  <c r="R448" i="8"/>
  <c r="W447" i="8"/>
  <c r="V447" i="8"/>
  <c r="U447" i="8"/>
  <c r="T447" i="8"/>
  <c r="S447" i="8"/>
  <c r="R447" i="8"/>
  <c r="W446" i="8"/>
  <c r="V446" i="8"/>
  <c r="U446" i="8"/>
  <c r="T446" i="8"/>
  <c r="S446" i="8"/>
  <c r="R446" i="8"/>
  <c r="W445" i="8"/>
  <c r="V445" i="8"/>
  <c r="U445" i="8"/>
  <c r="T445" i="8"/>
  <c r="S445" i="8"/>
  <c r="R445" i="8"/>
  <c r="W444" i="8"/>
  <c r="V444" i="8"/>
  <c r="U444" i="8"/>
  <c r="T444" i="8"/>
  <c r="S444" i="8"/>
  <c r="R444" i="8"/>
  <c r="W443" i="8"/>
  <c r="V443" i="8"/>
  <c r="U443" i="8"/>
  <c r="T443" i="8"/>
  <c r="S443" i="8"/>
  <c r="R443" i="8"/>
  <c r="W442" i="8"/>
  <c r="V442" i="8"/>
  <c r="U442" i="8"/>
  <c r="T442" i="8"/>
  <c r="S442" i="8"/>
  <c r="R442" i="8"/>
  <c r="W441" i="8"/>
  <c r="V441" i="8"/>
  <c r="U441" i="8"/>
  <c r="T441" i="8"/>
  <c r="S441" i="8"/>
  <c r="R441" i="8"/>
  <c r="W440" i="8"/>
  <c r="V440" i="8"/>
  <c r="U440" i="8"/>
  <c r="T440" i="8"/>
  <c r="S440" i="8"/>
  <c r="R440" i="8"/>
  <c r="W439" i="8"/>
  <c r="V439" i="8"/>
  <c r="U439" i="8"/>
  <c r="T439" i="8"/>
  <c r="S439" i="8"/>
  <c r="R439" i="8"/>
  <c r="W438" i="8"/>
  <c r="V438" i="8"/>
  <c r="U438" i="8"/>
  <c r="T438" i="8"/>
  <c r="S438" i="8"/>
  <c r="R438" i="8"/>
  <c r="W437" i="8"/>
  <c r="V437" i="8"/>
  <c r="U437" i="8"/>
  <c r="T437" i="8"/>
  <c r="S437" i="8"/>
  <c r="R437" i="8"/>
  <c r="W436" i="8"/>
  <c r="V436" i="8"/>
  <c r="U436" i="8"/>
  <c r="T436" i="8"/>
  <c r="S436" i="8"/>
  <c r="R436" i="8"/>
  <c r="W435" i="8"/>
  <c r="V435" i="8"/>
  <c r="U435" i="8"/>
  <c r="T435" i="8"/>
  <c r="S435" i="8"/>
  <c r="R435" i="8"/>
  <c r="W434" i="8"/>
  <c r="V434" i="8"/>
  <c r="U434" i="8"/>
  <c r="T434" i="8"/>
  <c r="S434" i="8"/>
  <c r="R434" i="8"/>
  <c r="W433" i="8"/>
  <c r="V433" i="8"/>
  <c r="U433" i="8"/>
  <c r="T433" i="8"/>
  <c r="S433" i="8"/>
  <c r="R433" i="8"/>
  <c r="W432" i="8"/>
  <c r="V432" i="8"/>
  <c r="U432" i="8"/>
  <c r="T432" i="8"/>
  <c r="S432" i="8"/>
  <c r="R432" i="8"/>
  <c r="W431" i="8"/>
  <c r="V431" i="8"/>
  <c r="U431" i="8"/>
  <c r="T431" i="8"/>
  <c r="S431" i="8"/>
  <c r="R431" i="8"/>
  <c r="W430" i="8"/>
  <c r="V430" i="8"/>
  <c r="U430" i="8"/>
  <c r="T430" i="8"/>
  <c r="S430" i="8"/>
  <c r="R430" i="8"/>
  <c r="W429" i="8"/>
  <c r="V429" i="8"/>
  <c r="U429" i="8"/>
  <c r="T429" i="8"/>
  <c r="S429" i="8"/>
  <c r="R429" i="8"/>
  <c r="W428" i="8"/>
  <c r="V428" i="8"/>
  <c r="U428" i="8"/>
  <c r="T428" i="8"/>
  <c r="S428" i="8"/>
  <c r="R428" i="8"/>
  <c r="W427" i="8"/>
  <c r="V427" i="8"/>
  <c r="U427" i="8"/>
  <c r="T427" i="8"/>
  <c r="S427" i="8"/>
  <c r="R427" i="8"/>
  <c r="W426" i="8"/>
  <c r="V426" i="8"/>
  <c r="U426" i="8"/>
  <c r="T426" i="8"/>
  <c r="S426" i="8"/>
  <c r="R426" i="8"/>
  <c r="W425" i="8"/>
  <c r="V425" i="8"/>
  <c r="U425" i="8"/>
  <c r="T425" i="8"/>
  <c r="S425" i="8"/>
  <c r="R425" i="8"/>
  <c r="W424" i="8"/>
  <c r="V424" i="8"/>
  <c r="U424" i="8"/>
  <c r="T424" i="8"/>
  <c r="S424" i="8"/>
  <c r="R424" i="8"/>
  <c r="W423" i="8"/>
  <c r="V423" i="8"/>
  <c r="U423" i="8"/>
  <c r="T423" i="8"/>
  <c r="S423" i="8"/>
  <c r="R423" i="8"/>
  <c r="W422" i="8"/>
  <c r="V422" i="8"/>
  <c r="U422" i="8"/>
  <c r="T422" i="8"/>
  <c r="S422" i="8"/>
  <c r="R422" i="8"/>
  <c r="W421" i="8"/>
  <c r="V421" i="8"/>
  <c r="U421" i="8"/>
  <c r="T421" i="8"/>
  <c r="S421" i="8"/>
  <c r="R421" i="8"/>
  <c r="W420" i="8"/>
  <c r="V420" i="8"/>
  <c r="U420" i="8"/>
  <c r="T420" i="8"/>
  <c r="S420" i="8"/>
  <c r="R420" i="8"/>
  <c r="W419" i="8"/>
  <c r="V419" i="8"/>
  <c r="U419" i="8"/>
  <c r="T419" i="8"/>
  <c r="S419" i="8"/>
  <c r="R419" i="8"/>
  <c r="W418" i="8"/>
  <c r="V418" i="8"/>
  <c r="U418" i="8"/>
  <c r="T418" i="8"/>
  <c r="S418" i="8"/>
  <c r="R418" i="8"/>
  <c r="W417" i="8"/>
  <c r="V417" i="8"/>
  <c r="U417" i="8"/>
  <c r="T417" i="8"/>
  <c r="S417" i="8"/>
  <c r="R417" i="8"/>
  <c r="W416" i="8"/>
  <c r="V416" i="8"/>
  <c r="U416" i="8"/>
  <c r="T416" i="8"/>
  <c r="S416" i="8"/>
  <c r="R416" i="8"/>
  <c r="W415" i="8"/>
  <c r="V415" i="8"/>
  <c r="U415" i="8"/>
  <c r="T415" i="8"/>
  <c r="S415" i="8"/>
  <c r="R415" i="8"/>
  <c r="W414" i="8"/>
  <c r="V414" i="8"/>
  <c r="U414" i="8"/>
  <c r="T414" i="8"/>
  <c r="S414" i="8"/>
  <c r="R414" i="8"/>
  <c r="W413" i="8"/>
  <c r="V413" i="8"/>
  <c r="U413" i="8"/>
  <c r="T413" i="8"/>
  <c r="S413" i="8"/>
  <c r="R413" i="8"/>
  <c r="W412" i="8"/>
  <c r="V412" i="8"/>
  <c r="U412" i="8"/>
  <c r="T412" i="8"/>
  <c r="S412" i="8"/>
  <c r="R412" i="8"/>
  <c r="W411" i="8"/>
  <c r="V411" i="8"/>
  <c r="U411" i="8"/>
  <c r="T411" i="8"/>
  <c r="S411" i="8"/>
  <c r="R411" i="8"/>
  <c r="W410" i="8"/>
  <c r="V410" i="8"/>
  <c r="U410" i="8"/>
  <c r="T410" i="8"/>
  <c r="S410" i="8"/>
  <c r="R410" i="8"/>
  <c r="W409" i="8"/>
  <c r="V409" i="8"/>
  <c r="U409" i="8"/>
  <c r="T409" i="8"/>
  <c r="S409" i="8"/>
  <c r="R409" i="8"/>
  <c r="W408" i="8"/>
  <c r="V408" i="8"/>
  <c r="U408" i="8"/>
  <c r="T408" i="8"/>
  <c r="S408" i="8"/>
  <c r="R408" i="8"/>
  <c r="W407" i="8"/>
  <c r="V407" i="8"/>
  <c r="U407" i="8"/>
  <c r="T407" i="8"/>
  <c r="S407" i="8"/>
  <c r="R407" i="8"/>
  <c r="W406" i="8"/>
  <c r="V406" i="8"/>
  <c r="U406" i="8"/>
  <c r="T406" i="8"/>
  <c r="S406" i="8"/>
  <c r="R406" i="8"/>
  <c r="W405" i="8"/>
  <c r="V405" i="8"/>
  <c r="U405" i="8"/>
  <c r="T405" i="8"/>
  <c r="S405" i="8"/>
  <c r="R405" i="8"/>
  <c r="W404" i="8"/>
  <c r="V404" i="8"/>
  <c r="U404" i="8"/>
  <c r="T404" i="8"/>
  <c r="S404" i="8"/>
  <c r="R404" i="8"/>
  <c r="W403" i="8"/>
  <c r="V403" i="8"/>
  <c r="U403" i="8"/>
  <c r="T403" i="8"/>
  <c r="S403" i="8"/>
  <c r="R403" i="8"/>
  <c r="W402" i="8"/>
  <c r="V402" i="8"/>
  <c r="U402" i="8"/>
  <c r="T402" i="8"/>
  <c r="S402" i="8"/>
  <c r="R402" i="8"/>
  <c r="W401" i="8"/>
  <c r="V401" i="8"/>
  <c r="U401" i="8"/>
  <c r="T401" i="8"/>
  <c r="S401" i="8"/>
  <c r="R401" i="8"/>
  <c r="W400" i="8"/>
  <c r="V400" i="8"/>
  <c r="U400" i="8"/>
  <c r="T400" i="8"/>
  <c r="S400" i="8"/>
  <c r="R400" i="8"/>
  <c r="W399" i="8"/>
  <c r="V399" i="8"/>
  <c r="U399" i="8"/>
  <c r="T399" i="8"/>
  <c r="S399" i="8"/>
  <c r="R399" i="8"/>
  <c r="W398" i="8"/>
  <c r="V398" i="8"/>
  <c r="U398" i="8"/>
  <c r="T398" i="8"/>
  <c r="S398" i="8"/>
  <c r="R398" i="8"/>
  <c r="W397" i="8"/>
  <c r="V397" i="8"/>
  <c r="U397" i="8"/>
  <c r="T397" i="8"/>
  <c r="S397" i="8"/>
  <c r="R397" i="8"/>
  <c r="W396" i="8"/>
  <c r="V396" i="8"/>
  <c r="U396" i="8"/>
  <c r="T396" i="8"/>
  <c r="S396" i="8"/>
  <c r="R396" i="8"/>
  <c r="W395" i="8"/>
  <c r="V395" i="8"/>
  <c r="U395" i="8"/>
  <c r="T395" i="8"/>
  <c r="S395" i="8"/>
  <c r="R395" i="8"/>
  <c r="W394" i="8"/>
  <c r="V394" i="8"/>
  <c r="U394" i="8"/>
  <c r="T394" i="8"/>
  <c r="S394" i="8"/>
  <c r="R394" i="8"/>
  <c r="W393" i="8"/>
  <c r="V393" i="8"/>
  <c r="U393" i="8"/>
  <c r="T393" i="8"/>
  <c r="S393" i="8"/>
  <c r="R393" i="8"/>
  <c r="W392" i="8"/>
  <c r="V392" i="8"/>
  <c r="U392" i="8"/>
  <c r="T392" i="8"/>
  <c r="S392" i="8"/>
  <c r="R392" i="8"/>
  <c r="W391" i="8"/>
  <c r="V391" i="8"/>
  <c r="U391" i="8"/>
  <c r="T391" i="8"/>
  <c r="S391" i="8"/>
  <c r="R391" i="8"/>
  <c r="W390" i="8"/>
  <c r="V390" i="8"/>
  <c r="U390" i="8"/>
  <c r="T390" i="8"/>
  <c r="S390" i="8"/>
  <c r="R390" i="8"/>
  <c r="W389" i="8"/>
  <c r="V389" i="8"/>
  <c r="U389" i="8"/>
  <c r="T389" i="8"/>
  <c r="S389" i="8"/>
  <c r="R389" i="8"/>
  <c r="W388" i="8"/>
  <c r="V388" i="8"/>
  <c r="U388" i="8"/>
  <c r="T388" i="8"/>
  <c r="S388" i="8"/>
  <c r="R388" i="8"/>
  <c r="W387" i="8"/>
  <c r="V387" i="8"/>
  <c r="U387" i="8"/>
  <c r="T387" i="8"/>
  <c r="S387" i="8"/>
  <c r="R387" i="8"/>
  <c r="W386" i="8"/>
  <c r="V386" i="8"/>
  <c r="U386" i="8"/>
  <c r="T386" i="8"/>
  <c r="S386" i="8"/>
  <c r="R386" i="8"/>
  <c r="W385" i="8"/>
  <c r="V385" i="8"/>
  <c r="U385" i="8"/>
  <c r="T385" i="8"/>
  <c r="S385" i="8"/>
  <c r="R385" i="8"/>
  <c r="W384" i="8"/>
  <c r="V384" i="8"/>
  <c r="U384" i="8"/>
  <c r="T384" i="8"/>
  <c r="S384" i="8"/>
  <c r="R384" i="8"/>
  <c r="W383" i="8"/>
  <c r="V383" i="8"/>
  <c r="U383" i="8"/>
  <c r="T383" i="8"/>
  <c r="S383" i="8"/>
  <c r="R383" i="8"/>
  <c r="W382" i="8"/>
  <c r="V382" i="8"/>
  <c r="U382" i="8"/>
  <c r="T382" i="8"/>
  <c r="S382" i="8"/>
  <c r="R382" i="8"/>
  <c r="W381" i="8"/>
  <c r="V381" i="8"/>
  <c r="U381" i="8"/>
  <c r="T381" i="8"/>
  <c r="S381" i="8"/>
  <c r="R381" i="8"/>
  <c r="W380" i="8"/>
  <c r="V380" i="8"/>
  <c r="U380" i="8"/>
  <c r="T380" i="8"/>
  <c r="S380" i="8"/>
  <c r="R380" i="8"/>
  <c r="W379" i="8"/>
  <c r="V379" i="8"/>
  <c r="U379" i="8"/>
  <c r="T379" i="8"/>
  <c r="S379" i="8"/>
  <c r="R379" i="8"/>
  <c r="W378" i="8"/>
  <c r="V378" i="8"/>
  <c r="U378" i="8"/>
  <c r="T378" i="8"/>
  <c r="S378" i="8"/>
  <c r="R378" i="8"/>
  <c r="W377" i="8"/>
  <c r="V377" i="8"/>
  <c r="U377" i="8"/>
  <c r="T377" i="8"/>
  <c r="S377" i="8"/>
  <c r="R377" i="8"/>
  <c r="W376" i="8"/>
  <c r="V376" i="8"/>
  <c r="U376" i="8"/>
  <c r="T376" i="8"/>
  <c r="S376" i="8"/>
  <c r="R376" i="8"/>
  <c r="W375" i="8"/>
  <c r="V375" i="8"/>
  <c r="U375" i="8"/>
  <c r="T375" i="8"/>
  <c r="S375" i="8"/>
  <c r="R375" i="8"/>
  <c r="W374" i="8"/>
  <c r="V374" i="8"/>
  <c r="U374" i="8"/>
  <c r="T374" i="8"/>
  <c r="S374" i="8"/>
  <c r="R374" i="8"/>
  <c r="W373" i="8"/>
  <c r="V373" i="8"/>
  <c r="U373" i="8"/>
  <c r="T373" i="8"/>
  <c r="S373" i="8"/>
  <c r="R373" i="8"/>
  <c r="W372" i="8"/>
  <c r="V372" i="8"/>
  <c r="U372" i="8"/>
  <c r="T372" i="8"/>
  <c r="S372" i="8"/>
  <c r="R372" i="8"/>
  <c r="W371" i="8"/>
  <c r="V371" i="8"/>
  <c r="U371" i="8"/>
  <c r="T371" i="8"/>
  <c r="S371" i="8"/>
  <c r="R371" i="8"/>
  <c r="W370" i="8"/>
  <c r="V370" i="8"/>
  <c r="U370" i="8"/>
  <c r="T370" i="8"/>
  <c r="S370" i="8"/>
  <c r="R370" i="8"/>
  <c r="W369" i="8"/>
  <c r="V369" i="8"/>
  <c r="U369" i="8"/>
  <c r="T369" i="8"/>
  <c r="S369" i="8"/>
  <c r="R369" i="8"/>
  <c r="W368" i="8"/>
  <c r="V368" i="8"/>
  <c r="U368" i="8"/>
  <c r="T368" i="8"/>
  <c r="S368" i="8"/>
  <c r="R368" i="8"/>
  <c r="W367" i="8"/>
  <c r="V367" i="8"/>
  <c r="U367" i="8"/>
  <c r="T367" i="8"/>
  <c r="S367" i="8"/>
  <c r="R367" i="8"/>
  <c r="W366" i="8"/>
  <c r="V366" i="8"/>
  <c r="U366" i="8"/>
  <c r="T366" i="8"/>
  <c r="S366" i="8"/>
  <c r="R366" i="8"/>
  <c r="W365" i="8"/>
  <c r="V365" i="8"/>
  <c r="U365" i="8"/>
  <c r="T365" i="8"/>
  <c r="S365" i="8"/>
  <c r="R365" i="8"/>
  <c r="W364" i="8"/>
  <c r="V364" i="8"/>
  <c r="U364" i="8"/>
  <c r="T364" i="8"/>
  <c r="S364" i="8"/>
  <c r="R364" i="8"/>
  <c r="W363" i="8"/>
  <c r="V363" i="8"/>
  <c r="U363" i="8"/>
  <c r="T363" i="8"/>
  <c r="S363" i="8"/>
  <c r="R363" i="8"/>
  <c r="W362" i="8"/>
  <c r="V362" i="8"/>
  <c r="U362" i="8"/>
  <c r="T362" i="8"/>
  <c r="S362" i="8"/>
  <c r="R362" i="8"/>
  <c r="W361" i="8"/>
  <c r="V361" i="8"/>
  <c r="U361" i="8"/>
  <c r="T361" i="8"/>
  <c r="S361" i="8"/>
  <c r="R361" i="8"/>
  <c r="W360" i="8"/>
  <c r="V360" i="8"/>
  <c r="U360" i="8"/>
  <c r="T360" i="8"/>
  <c r="S360" i="8"/>
  <c r="R360" i="8"/>
  <c r="W359" i="8"/>
  <c r="V359" i="8"/>
  <c r="U359" i="8"/>
  <c r="T359" i="8"/>
  <c r="S359" i="8"/>
  <c r="R359" i="8"/>
  <c r="W358" i="8"/>
  <c r="V358" i="8"/>
  <c r="U358" i="8"/>
  <c r="T358" i="8"/>
  <c r="S358" i="8"/>
  <c r="R358" i="8"/>
  <c r="W357" i="8"/>
  <c r="V357" i="8"/>
  <c r="U357" i="8"/>
  <c r="T357" i="8"/>
  <c r="S357" i="8"/>
  <c r="R357" i="8"/>
  <c r="W356" i="8"/>
  <c r="V356" i="8"/>
  <c r="U356" i="8"/>
  <c r="T356" i="8"/>
  <c r="S356" i="8"/>
  <c r="R356" i="8"/>
  <c r="W355" i="8"/>
  <c r="V355" i="8"/>
  <c r="U355" i="8"/>
  <c r="T355" i="8"/>
  <c r="S355" i="8"/>
  <c r="R355" i="8"/>
  <c r="W354" i="8"/>
  <c r="V354" i="8"/>
  <c r="U354" i="8"/>
  <c r="T354" i="8"/>
  <c r="S354" i="8"/>
  <c r="R354" i="8"/>
  <c r="W353" i="8"/>
  <c r="V353" i="8"/>
  <c r="U353" i="8"/>
  <c r="T353" i="8"/>
  <c r="S353" i="8"/>
  <c r="R353" i="8"/>
  <c r="W352" i="8"/>
  <c r="V352" i="8"/>
  <c r="U352" i="8"/>
  <c r="T352" i="8"/>
  <c r="S352" i="8"/>
  <c r="R352" i="8"/>
  <c r="W351" i="8"/>
  <c r="V351" i="8"/>
  <c r="U351" i="8"/>
  <c r="T351" i="8"/>
  <c r="S351" i="8"/>
  <c r="R351" i="8"/>
  <c r="W350" i="8"/>
  <c r="V350" i="8"/>
  <c r="U350" i="8"/>
  <c r="T350" i="8"/>
  <c r="S350" i="8"/>
  <c r="R350" i="8"/>
  <c r="W349" i="8"/>
  <c r="V349" i="8"/>
  <c r="U349" i="8"/>
  <c r="T349" i="8"/>
  <c r="S349" i="8"/>
  <c r="R349" i="8"/>
  <c r="W348" i="8"/>
  <c r="V348" i="8"/>
  <c r="U348" i="8"/>
  <c r="T348" i="8"/>
  <c r="S348" i="8"/>
  <c r="R348" i="8"/>
  <c r="W347" i="8"/>
  <c r="V347" i="8"/>
  <c r="U347" i="8"/>
  <c r="T347" i="8"/>
  <c r="S347" i="8"/>
  <c r="R347" i="8"/>
  <c r="W346" i="8"/>
  <c r="V346" i="8"/>
  <c r="U346" i="8"/>
  <c r="T346" i="8"/>
  <c r="S346" i="8"/>
  <c r="R346" i="8"/>
  <c r="W345" i="8"/>
  <c r="V345" i="8"/>
  <c r="U345" i="8"/>
  <c r="T345" i="8"/>
  <c r="S345" i="8"/>
  <c r="R345" i="8"/>
  <c r="W344" i="8"/>
  <c r="V344" i="8"/>
  <c r="U344" i="8"/>
  <c r="T344" i="8"/>
  <c r="S344" i="8"/>
  <c r="R344" i="8"/>
  <c r="W343" i="8"/>
  <c r="V343" i="8"/>
  <c r="U343" i="8"/>
  <c r="T343" i="8"/>
  <c r="S343" i="8"/>
  <c r="R343" i="8"/>
  <c r="W342" i="8"/>
  <c r="V342" i="8"/>
  <c r="U342" i="8"/>
  <c r="T342" i="8"/>
  <c r="S342" i="8"/>
  <c r="R342" i="8"/>
  <c r="W341" i="8"/>
  <c r="V341" i="8"/>
  <c r="U341" i="8"/>
  <c r="T341" i="8"/>
  <c r="S341" i="8"/>
  <c r="R341" i="8"/>
  <c r="W340" i="8"/>
  <c r="V340" i="8"/>
  <c r="U340" i="8"/>
  <c r="T340" i="8"/>
  <c r="S340" i="8"/>
  <c r="R340" i="8"/>
  <c r="W339" i="8"/>
  <c r="V339" i="8"/>
  <c r="U339" i="8"/>
  <c r="T339" i="8"/>
  <c r="S339" i="8"/>
  <c r="R339" i="8"/>
  <c r="W338" i="8"/>
  <c r="V338" i="8"/>
  <c r="U338" i="8"/>
  <c r="T338" i="8"/>
  <c r="S338" i="8"/>
  <c r="R338" i="8"/>
  <c r="W337" i="8"/>
  <c r="V337" i="8"/>
  <c r="U337" i="8"/>
  <c r="T337" i="8"/>
  <c r="S337" i="8"/>
  <c r="R337" i="8"/>
  <c r="W336" i="8"/>
  <c r="V336" i="8"/>
  <c r="U336" i="8"/>
  <c r="T336" i="8"/>
  <c r="S336" i="8"/>
  <c r="R336" i="8"/>
  <c r="W335" i="8"/>
  <c r="V335" i="8"/>
  <c r="U335" i="8"/>
  <c r="T335" i="8"/>
  <c r="S335" i="8"/>
  <c r="R335" i="8"/>
  <c r="W334" i="8"/>
  <c r="V334" i="8"/>
  <c r="U334" i="8"/>
  <c r="T334" i="8"/>
  <c r="S334" i="8"/>
  <c r="R334" i="8"/>
  <c r="W333" i="8"/>
  <c r="V333" i="8"/>
  <c r="U333" i="8"/>
  <c r="T333" i="8"/>
  <c r="S333" i="8"/>
  <c r="R333" i="8"/>
  <c r="W332" i="8"/>
  <c r="V332" i="8"/>
  <c r="U332" i="8"/>
  <c r="T332" i="8"/>
  <c r="S332" i="8"/>
  <c r="R332" i="8"/>
  <c r="W331" i="8"/>
  <c r="V331" i="8"/>
  <c r="U331" i="8"/>
  <c r="T331" i="8"/>
  <c r="S331" i="8"/>
  <c r="R331" i="8"/>
  <c r="W330" i="8"/>
  <c r="V330" i="8"/>
  <c r="U330" i="8"/>
  <c r="T330" i="8"/>
  <c r="S330" i="8"/>
  <c r="R330" i="8"/>
  <c r="W329" i="8"/>
  <c r="V329" i="8"/>
  <c r="U329" i="8"/>
  <c r="T329" i="8"/>
  <c r="S329" i="8"/>
  <c r="R329" i="8"/>
  <c r="W328" i="8"/>
  <c r="V328" i="8"/>
  <c r="U328" i="8"/>
  <c r="T328" i="8"/>
  <c r="S328" i="8"/>
  <c r="R328" i="8"/>
  <c r="W327" i="8"/>
  <c r="V327" i="8"/>
  <c r="U327" i="8"/>
  <c r="T327" i="8"/>
  <c r="S327" i="8"/>
  <c r="R327" i="8"/>
  <c r="W326" i="8"/>
  <c r="V326" i="8"/>
  <c r="U326" i="8"/>
  <c r="T326" i="8"/>
  <c r="S326" i="8"/>
  <c r="R326" i="8"/>
  <c r="W325" i="8"/>
  <c r="V325" i="8"/>
  <c r="U325" i="8"/>
  <c r="T325" i="8"/>
  <c r="S325" i="8"/>
  <c r="R325" i="8"/>
  <c r="W324" i="8"/>
  <c r="V324" i="8"/>
  <c r="U324" i="8"/>
  <c r="T324" i="8"/>
  <c r="S324" i="8"/>
  <c r="R324" i="8"/>
  <c r="W323" i="8"/>
  <c r="V323" i="8"/>
  <c r="U323" i="8"/>
  <c r="T323" i="8"/>
  <c r="S323" i="8"/>
  <c r="R323" i="8"/>
  <c r="W322" i="8"/>
  <c r="V322" i="8"/>
  <c r="U322" i="8"/>
  <c r="T322" i="8"/>
  <c r="S322" i="8"/>
  <c r="R322" i="8"/>
  <c r="W321" i="8"/>
  <c r="V321" i="8"/>
  <c r="U321" i="8"/>
  <c r="T321" i="8"/>
  <c r="S321" i="8"/>
  <c r="R321" i="8"/>
  <c r="W320" i="8"/>
  <c r="V320" i="8"/>
  <c r="U320" i="8"/>
  <c r="T320" i="8"/>
  <c r="S320" i="8"/>
  <c r="R320" i="8"/>
  <c r="W319" i="8"/>
  <c r="V319" i="8"/>
  <c r="U319" i="8"/>
  <c r="T319" i="8"/>
  <c r="S319" i="8"/>
  <c r="R319" i="8"/>
  <c r="W318" i="8"/>
  <c r="V318" i="8"/>
  <c r="U318" i="8"/>
  <c r="T318" i="8"/>
  <c r="S318" i="8"/>
  <c r="R318" i="8"/>
  <c r="W317" i="8"/>
  <c r="V317" i="8"/>
  <c r="U317" i="8"/>
  <c r="T317" i="8"/>
  <c r="S317" i="8"/>
  <c r="R317" i="8"/>
  <c r="W316" i="8"/>
  <c r="V316" i="8"/>
  <c r="U316" i="8"/>
  <c r="T316" i="8"/>
  <c r="S316" i="8"/>
  <c r="R316" i="8"/>
  <c r="W315" i="8"/>
  <c r="V315" i="8"/>
  <c r="U315" i="8"/>
  <c r="T315" i="8"/>
  <c r="S315" i="8"/>
  <c r="R315" i="8"/>
  <c r="W314" i="8"/>
  <c r="V314" i="8"/>
  <c r="U314" i="8"/>
  <c r="T314" i="8"/>
  <c r="S314" i="8"/>
  <c r="R314" i="8"/>
  <c r="W313" i="8"/>
  <c r="V313" i="8"/>
  <c r="U313" i="8"/>
  <c r="T313" i="8"/>
  <c r="S313" i="8"/>
  <c r="R313" i="8"/>
  <c r="W312" i="8"/>
  <c r="V312" i="8"/>
  <c r="U312" i="8"/>
  <c r="T312" i="8"/>
  <c r="S312" i="8"/>
  <c r="R312" i="8"/>
  <c r="W311" i="8"/>
  <c r="V311" i="8"/>
  <c r="U311" i="8"/>
  <c r="T311" i="8"/>
  <c r="S311" i="8"/>
  <c r="R311" i="8"/>
  <c r="W310" i="8"/>
  <c r="V310" i="8"/>
  <c r="U310" i="8"/>
  <c r="T310" i="8"/>
  <c r="S310" i="8"/>
  <c r="R310" i="8"/>
  <c r="W309" i="8"/>
  <c r="V309" i="8"/>
  <c r="U309" i="8"/>
  <c r="T309" i="8"/>
  <c r="S309" i="8"/>
  <c r="R309" i="8"/>
  <c r="W308" i="8"/>
  <c r="V308" i="8"/>
  <c r="U308" i="8"/>
  <c r="T308" i="8"/>
  <c r="S308" i="8"/>
  <c r="R308" i="8"/>
  <c r="W307" i="8"/>
  <c r="V307" i="8"/>
  <c r="U307" i="8"/>
  <c r="T307" i="8"/>
  <c r="S307" i="8"/>
  <c r="R307" i="8"/>
  <c r="W306" i="8"/>
  <c r="V306" i="8"/>
  <c r="U306" i="8"/>
  <c r="T306" i="8"/>
  <c r="S306" i="8"/>
  <c r="R306" i="8"/>
  <c r="W305" i="8"/>
  <c r="V305" i="8"/>
  <c r="U305" i="8"/>
  <c r="T305" i="8"/>
  <c r="S305" i="8"/>
  <c r="R305" i="8"/>
  <c r="W304" i="8"/>
  <c r="V304" i="8"/>
  <c r="U304" i="8"/>
  <c r="T304" i="8"/>
  <c r="S304" i="8"/>
  <c r="R304" i="8"/>
  <c r="W303" i="8"/>
  <c r="V303" i="8"/>
  <c r="U303" i="8"/>
  <c r="T303" i="8"/>
  <c r="S303" i="8"/>
  <c r="R303" i="8"/>
  <c r="W302" i="8"/>
  <c r="V302" i="8"/>
  <c r="U302" i="8"/>
  <c r="T302" i="8"/>
  <c r="S302" i="8"/>
  <c r="R302" i="8"/>
  <c r="W301" i="8"/>
  <c r="V301" i="8"/>
  <c r="U301" i="8"/>
  <c r="T301" i="8"/>
  <c r="S301" i="8"/>
  <c r="R301" i="8"/>
  <c r="W300" i="8"/>
  <c r="V300" i="8"/>
  <c r="U300" i="8"/>
  <c r="T300" i="8"/>
  <c r="S300" i="8"/>
  <c r="R300" i="8"/>
  <c r="W299" i="8"/>
  <c r="V299" i="8"/>
  <c r="U299" i="8"/>
  <c r="T299" i="8"/>
  <c r="S299" i="8"/>
  <c r="R299" i="8"/>
  <c r="W298" i="8"/>
  <c r="V298" i="8"/>
  <c r="U298" i="8"/>
  <c r="T298" i="8"/>
  <c r="S298" i="8"/>
  <c r="R298" i="8"/>
  <c r="W297" i="8"/>
  <c r="V297" i="8"/>
  <c r="U297" i="8"/>
  <c r="T297" i="8"/>
  <c r="S297" i="8"/>
  <c r="R297" i="8"/>
  <c r="W296" i="8"/>
  <c r="V296" i="8"/>
  <c r="U296" i="8"/>
  <c r="T296" i="8"/>
  <c r="S296" i="8"/>
  <c r="R296" i="8"/>
  <c r="W295" i="8"/>
  <c r="V295" i="8"/>
  <c r="U295" i="8"/>
  <c r="T295" i="8"/>
  <c r="S295" i="8"/>
  <c r="R295" i="8"/>
  <c r="W294" i="8"/>
  <c r="V294" i="8"/>
  <c r="U294" i="8"/>
  <c r="T294" i="8"/>
  <c r="S294" i="8"/>
  <c r="R294" i="8"/>
  <c r="W293" i="8"/>
  <c r="V293" i="8"/>
  <c r="U293" i="8"/>
  <c r="T293" i="8"/>
  <c r="S293" i="8"/>
  <c r="R293" i="8"/>
  <c r="W292" i="8"/>
  <c r="V292" i="8"/>
  <c r="U292" i="8"/>
  <c r="T292" i="8"/>
  <c r="S292" i="8"/>
  <c r="R292" i="8"/>
  <c r="W291" i="8"/>
  <c r="V291" i="8"/>
  <c r="U291" i="8"/>
  <c r="T291" i="8"/>
  <c r="S291" i="8"/>
  <c r="R291" i="8"/>
  <c r="W290" i="8"/>
  <c r="V290" i="8"/>
  <c r="U290" i="8"/>
  <c r="T290" i="8"/>
  <c r="S290" i="8"/>
  <c r="R290" i="8"/>
  <c r="W289" i="8"/>
  <c r="V289" i="8"/>
  <c r="U289" i="8"/>
  <c r="T289" i="8"/>
  <c r="S289" i="8"/>
  <c r="R289" i="8"/>
  <c r="W288" i="8"/>
  <c r="V288" i="8"/>
  <c r="U288" i="8"/>
  <c r="T288" i="8"/>
  <c r="S288" i="8"/>
  <c r="R288" i="8"/>
  <c r="W287" i="8"/>
  <c r="V287" i="8"/>
  <c r="U287" i="8"/>
  <c r="T287" i="8"/>
  <c r="S287" i="8"/>
  <c r="R287" i="8"/>
  <c r="W286" i="8"/>
  <c r="V286" i="8"/>
  <c r="U286" i="8"/>
  <c r="T286" i="8"/>
  <c r="S286" i="8"/>
  <c r="R286" i="8"/>
  <c r="W285" i="8"/>
  <c r="V285" i="8"/>
  <c r="U285" i="8"/>
  <c r="T285" i="8"/>
  <c r="S285" i="8"/>
  <c r="R285" i="8"/>
  <c r="W284" i="8"/>
  <c r="V284" i="8"/>
  <c r="U284" i="8"/>
  <c r="T284" i="8"/>
  <c r="S284" i="8"/>
  <c r="R284" i="8"/>
  <c r="W283" i="8"/>
  <c r="V283" i="8"/>
  <c r="U283" i="8"/>
  <c r="T283" i="8"/>
  <c r="S283" i="8"/>
  <c r="R283" i="8"/>
  <c r="W282" i="8"/>
  <c r="V282" i="8"/>
  <c r="U282" i="8"/>
  <c r="T282" i="8"/>
  <c r="S282" i="8"/>
  <c r="R282" i="8"/>
  <c r="W281" i="8"/>
  <c r="V281" i="8"/>
  <c r="U281" i="8"/>
  <c r="T281" i="8"/>
  <c r="S281" i="8"/>
  <c r="R281" i="8"/>
  <c r="W280" i="8"/>
  <c r="V280" i="8"/>
  <c r="U280" i="8"/>
  <c r="T280" i="8"/>
  <c r="S280" i="8"/>
  <c r="R280" i="8"/>
  <c r="W279" i="8"/>
  <c r="V279" i="8"/>
  <c r="U279" i="8"/>
  <c r="T279" i="8"/>
  <c r="S279" i="8"/>
  <c r="R279" i="8"/>
  <c r="W278" i="8"/>
  <c r="V278" i="8"/>
  <c r="U278" i="8"/>
  <c r="T278" i="8"/>
  <c r="S278" i="8"/>
  <c r="R278" i="8"/>
  <c r="W277" i="8"/>
  <c r="V277" i="8"/>
  <c r="U277" i="8"/>
  <c r="T277" i="8"/>
  <c r="S277" i="8"/>
  <c r="R277" i="8"/>
  <c r="W276" i="8"/>
  <c r="V276" i="8"/>
  <c r="U276" i="8"/>
  <c r="T276" i="8"/>
  <c r="S276" i="8"/>
  <c r="R276" i="8"/>
  <c r="W275" i="8"/>
  <c r="V275" i="8"/>
  <c r="U275" i="8"/>
  <c r="T275" i="8"/>
  <c r="S275" i="8"/>
  <c r="R275" i="8"/>
  <c r="W274" i="8"/>
  <c r="V274" i="8"/>
  <c r="U274" i="8"/>
  <c r="T274" i="8"/>
  <c r="S274" i="8"/>
  <c r="R274" i="8"/>
  <c r="W273" i="8"/>
  <c r="V273" i="8"/>
  <c r="U273" i="8"/>
  <c r="T273" i="8"/>
  <c r="S273" i="8"/>
  <c r="R273" i="8"/>
  <c r="W272" i="8"/>
  <c r="V272" i="8"/>
  <c r="U272" i="8"/>
  <c r="T272" i="8"/>
  <c r="S272" i="8"/>
  <c r="R272" i="8"/>
  <c r="W271" i="8"/>
  <c r="V271" i="8"/>
  <c r="U271" i="8"/>
  <c r="T271" i="8"/>
  <c r="S271" i="8"/>
  <c r="R271" i="8"/>
  <c r="W270" i="8"/>
  <c r="V270" i="8"/>
  <c r="U270" i="8"/>
  <c r="T270" i="8"/>
  <c r="S270" i="8"/>
  <c r="R270" i="8"/>
  <c r="W269" i="8"/>
  <c r="V269" i="8"/>
  <c r="U269" i="8"/>
  <c r="T269" i="8"/>
  <c r="S269" i="8"/>
  <c r="R269" i="8"/>
  <c r="W268" i="8"/>
  <c r="V268" i="8"/>
  <c r="U268" i="8"/>
  <c r="T268" i="8"/>
  <c r="S268" i="8"/>
  <c r="R268" i="8"/>
  <c r="W267" i="8"/>
  <c r="V267" i="8"/>
  <c r="U267" i="8"/>
  <c r="T267" i="8"/>
  <c r="S267" i="8"/>
  <c r="R267" i="8"/>
  <c r="W266" i="8"/>
  <c r="V266" i="8"/>
  <c r="U266" i="8"/>
  <c r="T266" i="8"/>
  <c r="S266" i="8"/>
  <c r="R266" i="8"/>
  <c r="W265" i="8"/>
  <c r="V265" i="8"/>
  <c r="U265" i="8"/>
  <c r="T265" i="8"/>
  <c r="S265" i="8"/>
  <c r="R265" i="8"/>
  <c r="W264" i="8"/>
  <c r="V264" i="8"/>
  <c r="U264" i="8"/>
  <c r="T264" i="8"/>
  <c r="S264" i="8"/>
  <c r="R264" i="8"/>
  <c r="W263" i="8"/>
  <c r="V263" i="8"/>
  <c r="U263" i="8"/>
  <c r="T263" i="8"/>
  <c r="S263" i="8"/>
  <c r="R263" i="8"/>
  <c r="W262" i="8"/>
  <c r="V262" i="8"/>
  <c r="U262" i="8"/>
  <c r="T262" i="8"/>
  <c r="S262" i="8"/>
  <c r="R262" i="8"/>
  <c r="W261" i="8"/>
  <c r="V261" i="8"/>
  <c r="U261" i="8"/>
  <c r="T261" i="8"/>
  <c r="S261" i="8"/>
  <c r="R261" i="8"/>
  <c r="W260" i="8"/>
  <c r="V260" i="8"/>
  <c r="U260" i="8"/>
  <c r="T260" i="8"/>
  <c r="S260" i="8"/>
  <c r="R260" i="8"/>
  <c r="W259" i="8"/>
  <c r="V259" i="8"/>
  <c r="U259" i="8"/>
  <c r="T259" i="8"/>
  <c r="S259" i="8"/>
  <c r="R259" i="8"/>
  <c r="W258" i="8"/>
  <c r="V258" i="8"/>
  <c r="U258" i="8"/>
  <c r="T258" i="8"/>
  <c r="S258" i="8"/>
  <c r="R258" i="8"/>
  <c r="W257" i="8"/>
  <c r="V257" i="8"/>
  <c r="U257" i="8"/>
  <c r="T257" i="8"/>
  <c r="S257" i="8"/>
  <c r="R257" i="8"/>
  <c r="W256" i="8"/>
  <c r="V256" i="8"/>
  <c r="U256" i="8"/>
  <c r="T256" i="8"/>
  <c r="S256" i="8"/>
  <c r="R256" i="8"/>
  <c r="W255" i="8"/>
  <c r="V255" i="8"/>
  <c r="U255" i="8"/>
  <c r="T255" i="8"/>
  <c r="S255" i="8"/>
  <c r="R255" i="8"/>
  <c r="W254" i="8"/>
  <c r="V254" i="8"/>
  <c r="U254" i="8"/>
  <c r="T254" i="8"/>
  <c r="S254" i="8"/>
  <c r="R254" i="8"/>
  <c r="W253" i="8"/>
  <c r="V253" i="8"/>
  <c r="U253" i="8"/>
  <c r="T253" i="8"/>
  <c r="S253" i="8"/>
  <c r="R253" i="8"/>
  <c r="W252" i="8"/>
  <c r="V252" i="8"/>
  <c r="U252" i="8"/>
  <c r="T252" i="8"/>
  <c r="S252" i="8"/>
  <c r="R252" i="8"/>
  <c r="W251" i="8"/>
  <c r="V251" i="8"/>
  <c r="U251" i="8"/>
  <c r="T251" i="8"/>
  <c r="S251" i="8"/>
  <c r="R251" i="8"/>
  <c r="W250" i="8"/>
  <c r="V250" i="8"/>
  <c r="U250" i="8"/>
  <c r="T250" i="8"/>
  <c r="S250" i="8"/>
  <c r="R250" i="8"/>
  <c r="W249" i="8"/>
  <c r="V249" i="8"/>
  <c r="U249" i="8"/>
  <c r="T249" i="8"/>
  <c r="S249" i="8"/>
  <c r="R249" i="8"/>
  <c r="W248" i="8"/>
  <c r="V248" i="8"/>
  <c r="U248" i="8"/>
  <c r="T248" i="8"/>
  <c r="S248" i="8"/>
  <c r="R248" i="8"/>
  <c r="W247" i="8"/>
  <c r="V247" i="8"/>
  <c r="U247" i="8"/>
  <c r="T247" i="8"/>
  <c r="S247" i="8"/>
  <c r="R247" i="8"/>
  <c r="W246" i="8"/>
  <c r="V246" i="8"/>
  <c r="U246" i="8"/>
  <c r="T246" i="8"/>
  <c r="S246" i="8"/>
  <c r="R246" i="8"/>
  <c r="W245" i="8"/>
  <c r="V245" i="8"/>
  <c r="U245" i="8"/>
  <c r="T245" i="8"/>
  <c r="S245" i="8"/>
  <c r="R245" i="8"/>
  <c r="W244" i="8"/>
  <c r="V244" i="8"/>
  <c r="U244" i="8"/>
  <c r="T244" i="8"/>
  <c r="S244" i="8"/>
  <c r="R244" i="8"/>
  <c r="W243" i="8"/>
  <c r="V243" i="8"/>
  <c r="U243" i="8"/>
  <c r="T243" i="8"/>
  <c r="S243" i="8"/>
  <c r="R243" i="8"/>
  <c r="W242" i="8"/>
  <c r="V242" i="8"/>
  <c r="U242" i="8"/>
  <c r="T242" i="8"/>
  <c r="S242" i="8"/>
  <c r="R242" i="8"/>
  <c r="W241" i="8"/>
  <c r="V241" i="8"/>
  <c r="U241" i="8"/>
  <c r="T241" i="8"/>
  <c r="S241" i="8"/>
  <c r="R241" i="8"/>
  <c r="W240" i="8"/>
  <c r="V240" i="8"/>
  <c r="U240" i="8"/>
  <c r="T240" i="8"/>
  <c r="S240" i="8"/>
  <c r="R240" i="8"/>
  <c r="W239" i="8"/>
  <c r="V239" i="8"/>
  <c r="U239" i="8"/>
  <c r="T239" i="8"/>
  <c r="S239" i="8"/>
  <c r="R239" i="8"/>
  <c r="W238" i="8"/>
  <c r="V238" i="8"/>
  <c r="U238" i="8"/>
  <c r="T238" i="8"/>
  <c r="S238" i="8"/>
  <c r="R238" i="8"/>
  <c r="W237" i="8"/>
  <c r="V237" i="8"/>
  <c r="U237" i="8"/>
  <c r="T237" i="8"/>
  <c r="S237" i="8"/>
  <c r="R237" i="8"/>
  <c r="W236" i="8"/>
  <c r="V236" i="8"/>
  <c r="U236" i="8"/>
  <c r="T236" i="8"/>
  <c r="S236" i="8"/>
  <c r="R236" i="8"/>
  <c r="W235" i="8"/>
  <c r="V235" i="8"/>
  <c r="U235" i="8"/>
  <c r="T235" i="8"/>
  <c r="S235" i="8"/>
  <c r="R235" i="8"/>
  <c r="W234" i="8"/>
  <c r="V234" i="8"/>
  <c r="U234" i="8"/>
  <c r="T234" i="8"/>
  <c r="S234" i="8"/>
  <c r="R234" i="8"/>
  <c r="W233" i="8"/>
  <c r="V233" i="8"/>
  <c r="U233" i="8"/>
  <c r="T233" i="8"/>
  <c r="S233" i="8"/>
  <c r="R233" i="8"/>
  <c r="W232" i="8"/>
  <c r="V232" i="8"/>
  <c r="U232" i="8"/>
  <c r="T232" i="8"/>
  <c r="S232" i="8"/>
  <c r="R232" i="8"/>
  <c r="W231" i="8"/>
  <c r="V231" i="8"/>
  <c r="U231" i="8"/>
  <c r="T231" i="8"/>
  <c r="S231" i="8"/>
  <c r="R231" i="8"/>
  <c r="W230" i="8"/>
  <c r="V230" i="8"/>
  <c r="U230" i="8"/>
  <c r="T230" i="8"/>
  <c r="S230" i="8"/>
  <c r="R230" i="8"/>
  <c r="W229" i="8"/>
  <c r="V229" i="8"/>
  <c r="U229" i="8"/>
  <c r="T229" i="8"/>
  <c r="S229" i="8"/>
  <c r="R229" i="8"/>
  <c r="W228" i="8"/>
  <c r="V228" i="8"/>
  <c r="U228" i="8"/>
  <c r="T228" i="8"/>
  <c r="S228" i="8"/>
  <c r="R228" i="8"/>
  <c r="W227" i="8"/>
  <c r="V227" i="8"/>
  <c r="U227" i="8"/>
  <c r="T227" i="8"/>
  <c r="S227" i="8"/>
  <c r="R227" i="8"/>
  <c r="W226" i="8"/>
  <c r="V226" i="8"/>
  <c r="U226" i="8"/>
  <c r="T226" i="8"/>
  <c r="S226" i="8"/>
  <c r="R226" i="8"/>
  <c r="W225" i="8"/>
  <c r="V225" i="8"/>
  <c r="U225" i="8"/>
  <c r="T225" i="8"/>
  <c r="S225" i="8"/>
  <c r="R225" i="8"/>
  <c r="W224" i="8"/>
  <c r="V224" i="8"/>
  <c r="U224" i="8"/>
  <c r="T224" i="8"/>
  <c r="S224" i="8"/>
  <c r="R224" i="8"/>
  <c r="W223" i="8"/>
  <c r="V223" i="8"/>
  <c r="U223" i="8"/>
  <c r="T223" i="8"/>
  <c r="S223" i="8"/>
  <c r="R223" i="8"/>
  <c r="W222" i="8"/>
  <c r="V222" i="8"/>
  <c r="U222" i="8"/>
  <c r="T222" i="8"/>
  <c r="S222" i="8"/>
  <c r="R222" i="8"/>
  <c r="W221" i="8"/>
  <c r="V221" i="8"/>
  <c r="U221" i="8"/>
  <c r="T221" i="8"/>
  <c r="S221" i="8"/>
  <c r="R221" i="8"/>
  <c r="W220" i="8"/>
  <c r="V220" i="8"/>
  <c r="U220" i="8"/>
  <c r="T220" i="8"/>
  <c r="S220" i="8"/>
  <c r="R220" i="8"/>
  <c r="W219" i="8"/>
  <c r="V219" i="8"/>
  <c r="U219" i="8"/>
  <c r="T219" i="8"/>
  <c r="S219" i="8"/>
  <c r="R219" i="8"/>
  <c r="W218" i="8"/>
  <c r="V218" i="8"/>
  <c r="U218" i="8"/>
  <c r="T218" i="8"/>
  <c r="S218" i="8"/>
  <c r="R218" i="8"/>
  <c r="W217" i="8"/>
  <c r="V217" i="8"/>
  <c r="U217" i="8"/>
  <c r="T217" i="8"/>
  <c r="S217" i="8"/>
  <c r="R217" i="8"/>
  <c r="W216" i="8"/>
  <c r="V216" i="8"/>
  <c r="U216" i="8"/>
  <c r="T216" i="8"/>
  <c r="S216" i="8"/>
  <c r="R216" i="8"/>
  <c r="W215" i="8"/>
  <c r="V215" i="8"/>
  <c r="U215" i="8"/>
  <c r="T215" i="8"/>
  <c r="S215" i="8"/>
  <c r="R215" i="8"/>
  <c r="W214" i="8"/>
  <c r="V214" i="8"/>
  <c r="U214" i="8"/>
  <c r="T214" i="8"/>
  <c r="S214" i="8"/>
  <c r="R214" i="8"/>
  <c r="W213" i="8"/>
  <c r="V213" i="8"/>
  <c r="U213" i="8"/>
  <c r="T213" i="8"/>
  <c r="S213" i="8"/>
  <c r="R213" i="8"/>
  <c r="C213" i="8"/>
  <c r="C214" i="8" s="1"/>
  <c r="W212" i="8"/>
  <c r="V212" i="8"/>
  <c r="U212" i="8"/>
  <c r="T212" i="8"/>
  <c r="S212" i="8"/>
  <c r="R212" i="8"/>
  <c r="W211" i="8"/>
  <c r="V211" i="8"/>
  <c r="U211" i="8"/>
  <c r="T211" i="8"/>
  <c r="S211" i="8"/>
  <c r="R211" i="8"/>
  <c r="W210" i="8"/>
  <c r="V210" i="8"/>
  <c r="U210" i="8"/>
  <c r="T210" i="8"/>
  <c r="S210" i="8"/>
  <c r="R210" i="8"/>
  <c r="W209" i="8"/>
  <c r="V209" i="8"/>
  <c r="U209" i="8"/>
  <c r="T209" i="8"/>
  <c r="S209" i="8"/>
  <c r="R209" i="8"/>
  <c r="C209" i="8"/>
  <c r="C210" i="8" s="1"/>
  <c r="W208" i="8"/>
  <c r="V208" i="8"/>
  <c r="U208" i="8"/>
  <c r="T208" i="8"/>
  <c r="S208" i="8"/>
  <c r="R208" i="8"/>
  <c r="W207" i="8"/>
  <c r="V207" i="8"/>
  <c r="U207" i="8"/>
  <c r="T207" i="8"/>
  <c r="S207" i="8"/>
  <c r="R207" i="8"/>
  <c r="W206" i="8"/>
  <c r="V206" i="8"/>
  <c r="U206" i="8"/>
  <c r="T206" i="8"/>
  <c r="S206" i="8"/>
  <c r="R206" i="8"/>
  <c r="C206" i="8"/>
  <c r="W205" i="8"/>
  <c r="V205" i="8"/>
  <c r="U205" i="8"/>
  <c r="T205" i="8"/>
  <c r="S205" i="8"/>
  <c r="R205" i="8"/>
  <c r="W204" i="8"/>
  <c r="V204" i="8"/>
  <c r="U204" i="8"/>
  <c r="T204" i="8"/>
  <c r="S204" i="8"/>
  <c r="R204" i="8"/>
  <c r="C204" i="8"/>
  <c r="W203" i="8"/>
  <c r="V203" i="8"/>
  <c r="U203" i="8"/>
  <c r="T203" i="8"/>
  <c r="S203" i="8"/>
  <c r="R203" i="8"/>
  <c r="W202" i="8"/>
  <c r="V202" i="8"/>
  <c r="U202" i="8"/>
  <c r="T202" i="8"/>
  <c r="S202" i="8"/>
  <c r="R202" i="8"/>
  <c r="C202" i="8"/>
  <c r="W201" i="8"/>
  <c r="V201" i="8"/>
  <c r="U201" i="8"/>
  <c r="T201" i="8"/>
  <c r="S201" i="8"/>
  <c r="R201" i="8"/>
  <c r="W200" i="8"/>
  <c r="V200" i="8"/>
  <c r="U200" i="8"/>
  <c r="T200" i="8"/>
  <c r="S200" i="8"/>
  <c r="R200" i="8"/>
  <c r="W199" i="8"/>
  <c r="V199" i="8"/>
  <c r="U199" i="8"/>
  <c r="T199" i="8"/>
  <c r="S199" i="8"/>
  <c r="R199" i="8"/>
  <c r="W198" i="8"/>
  <c r="V198" i="8"/>
  <c r="U198" i="8"/>
  <c r="T198" i="8"/>
  <c r="S198" i="8"/>
  <c r="R198" i="8"/>
  <c r="C198" i="8"/>
  <c r="W197" i="8"/>
  <c r="V197" i="8"/>
  <c r="U197" i="8"/>
  <c r="T197" i="8"/>
  <c r="S197" i="8"/>
  <c r="R197" i="8"/>
  <c r="W196" i="8"/>
  <c r="V196" i="8"/>
  <c r="U196" i="8"/>
  <c r="T196" i="8"/>
  <c r="S196" i="8"/>
  <c r="R196" i="8"/>
  <c r="W195" i="8"/>
  <c r="V195" i="8"/>
  <c r="U195" i="8"/>
  <c r="T195" i="8"/>
  <c r="S195" i="8"/>
  <c r="R195" i="8"/>
  <c r="C195" i="8"/>
  <c r="C196" i="8" s="1"/>
  <c r="W194" i="8"/>
  <c r="V194" i="8"/>
  <c r="U194" i="8"/>
  <c r="T194" i="8"/>
  <c r="S194" i="8"/>
  <c r="R194" i="8"/>
  <c r="W193" i="8"/>
  <c r="V193" i="8"/>
  <c r="U193" i="8"/>
  <c r="T193" i="8"/>
  <c r="S193" i="8"/>
  <c r="R193" i="8"/>
  <c r="C193" i="8"/>
  <c r="W192" i="8"/>
  <c r="V192" i="8"/>
  <c r="U192" i="8"/>
  <c r="T192" i="8"/>
  <c r="S192" i="8"/>
  <c r="R192" i="8"/>
  <c r="W191" i="8"/>
  <c r="V191" i="8"/>
  <c r="U191" i="8"/>
  <c r="T191" i="8"/>
  <c r="S191" i="8"/>
  <c r="R191" i="8"/>
  <c r="W190" i="8"/>
  <c r="V190" i="8"/>
  <c r="U190" i="8"/>
  <c r="T190" i="8"/>
  <c r="S190" i="8"/>
  <c r="R190" i="8"/>
  <c r="C190" i="8"/>
  <c r="W189" i="8"/>
  <c r="V189" i="8"/>
  <c r="U189" i="8"/>
  <c r="T189" i="8"/>
  <c r="S189" i="8"/>
  <c r="R189" i="8"/>
  <c r="W188" i="8"/>
  <c r="V188" i="8"/>
  <c r="U188" i="8"/>
  <c r="T188" i="8"/>
  <c r="S188" i="8"/>
  <c r="R188" i="8"/>
  <c r="C188" i="8"/>
  <c r="W187" i="8"/>
  <c r="V187" i="8"/>
  <c r="U187" i="8"/>
  <c r="T187" i="8"/>
  <c r="S187" i="8"/>
  <c r="R187" i="8"/>
  <c r="W186" i="8"/>
  <c r="V186" i="8"/>
  <c r="U186" i="8"/>
  <c r="T186" i="8"/>
  <c r="S186" i="8"/>
  <c r="R186" i="8"/>
  <c r="C186" i="8"/>
  <c r="W185" i="8"/>
  <c r="V185" i="8"/>
  <c r="U185" i="8"/>
  <c r="T185" i="8"/>
  <c r="S185" i="8"/>
  <c r="R185" i="8"/>
  <c r="W184" i="8"/>
  <c r="V184" i="8"/>
  <c r="U184" i="8"/>
  <c r="T184" i="8"/>
  <c r="S184" i="8"/>
  <c r="R184" i="8"/>
  <c r="C184" i="8"/>
  <c r="W183" i="8"/>
  <c r="V183" i="8"/>
  <c r="U183" i="8"/>
  <c r="T183" i="8"/>
  <c r="S183" i="8"/>
  <c r="R183" i="8"/>
  <c r="W182" i="8"/>
  <c r="V182" i="8"/>
  <c r="U182" i="8"/>
  <c r="T182" i="8"/>
  <c r="S182" i="8"/>
  <c r="R182" i="8"/>
  <c r="C182" i="8"/>
  <c r="W181" i="8"/>
  <c r="V181" i="8"/>
  <c r="U181" i="8"/>
  <c r="T181" i="8"/>
  <c r="S181" i="8"/>
  <c r="R181" i="8"/>
  <c r="W180" i="8"/>
  <c r="V180" i="8"/>
  <c r="U180" i="8"/>
  <c r="T180" i="8"/>
  <c r="S180" i="8"/>
  <c r="R180" i="8"/>
  <c r="W179" i="8"/>
  <c r="V179" i="8"/>
  <c r="U179" i="8"/>
  <c r="T179" i="8"/>
  <c r="S179" i="8"/>
  <c r="R179" i="8"/>
  <c r="C179" i="8"/>
  <c r="C180" i="8" s="1"/>
  <c r="W178" i="8"/>
  <c r="V178" i="8"/>
  <c r="U178" i="8"/>
  <c r="T178" i="8"/>
  <c r="S178" i="8"/>
  <c r="R178" i="8"/>
  <c r="W177" i="8"/>
  <c r="V177" i="8"/>
  <c r="U177" i="8"/>
  <c r="T177" i="8"/>
  <c r="S177" i="8"/>
  <c r="R177" i="8"/>
  <c r="W176" i="8"/>
  <c r="V176" i="8"/>
  <c r="U176" i="8"/>
  <c r="T176" i="8"/>
  <c r="S176" i="8"/>
  <c r="R176" i="8"/>
  <c r="W175" i="8"/>
  <c r="V175" i="8"/>
  <c r="U175" i="8"/>
  <c r="T175" i="8"/>
  <c r="S175" i="8"/>
  <c r="R175" i="8"/>
  <c r="W174" i="8"/>
  <c r="V174" i="8"/>
  <c r="U174" i="8"/>
  <c r="T174" i="8"/>
  <c r="S174" i="8"/>
  <c r="R174" i="8"/>
  <c r="C174" i="8"/>
  <c r="W173" i="8"/>
  <c r="V173" i="8"/>
  <c r="U173" i="8"/>
  <c r="T173" i="8"/>
  <c r="S173" i="8"/>
  <c r="R173" i="8"/>
  <c r="W172" i="8"/>
  <c r="V172" i="8"/>
  <c r="U172" i="8"/>
  <c r="T172" i="8"/>
  <c r="S172" i="8"/>
  <c r="R172" i="8"/>
  <c r="C172" i="8"/>
  <c r="W171" i="8"/>
  <c r="V171" i="8"/>
  <c r="U171" i="8"/>
  <c r="T171" i="8"/>
  <c r="S171" i="8"/>
  <c r="R171" i="8"/>
  <c r="W170" i="8"/>
  <c r="V170" i="8"/>
  <c r="U170" i="8"/>
  <c r="T170" i="8"/>
  <c r="S170" i="8"/>
  <c r="R170" i="8"/>
  <c r="C170" i="8"/>
  <c r="W169" i="8"/>
  <c r="V169" i="8"/>
  <c r="U169" i="8"/>
  <c r="T169" i="8"/>
  <c r="S169" i="8"/>
  <c r="R169" i="8"/>
  <c r="W168" i="8"/>
  <c r="V168" i="8"/>
  <c r="U168" i="8"/>
  <c r="T168" i="8"/>
  <c r="S168" i="8"/>
  <c r="R168" i="8"/>
  <c r="W167" i="8"/>
  <c r="V167" i="8"/>
  <c r="U167" i="8"/>
  <c r="T167" i="8"/>
  <c r="S167" i="8"/>
  <c r="R167" i="8"/>
  <c r="C167" i="8"/>
  <c r="C168" i="8" s="1"/>
  <c r="W166" i="8"/>
  <c r="V166" i="8"/>
  <c r="U166" i="8"/>
  <c r="T166" i="8"/>
  <c r="S166" i="8"/>
  <c r="R166" i="8"/>
  <c r="W165" i="8"/>
  <c r="V165" i="8"/>
  <c r="U165" i="8"/>
  <c r="T165" i="8"/>
  <c r="S165" i="8"/>
  <c r="R165" i="8"/>
  <c r="C165" i="8"/>
  <c r="W164" i="8"/>
  <c r="V164" i="8"/>
  <c r="U164" i="8"/>
  <c r="T164" i="8"/>
  <c r="S164" i="8"/>
  <c r="R164" i="8"/>
  <c r="W163" i="8"/>
  <c r="V163" i="8"/>
  <c r="U163" i="8"/>
  <c r="T163" i="8"/>
  <c r="S163" i="8"/>
  <c r="R163" i="8"/>
  <c r="W162" i="8"/>
  <c r="V162" i="8"/>
  <c r="U162" i="8"/>
  <c r="T162" i="8"/>
  <c r="S162" i="8"/>
  <c r="R162" i="8"/>
  <c r="W161" i="8"/>
  <c r="V161" i="8"/>
  <c r="U161" i="8"/>
  <c r="T161" i="8"/>
  <c r="S161" i="8"/>
  <c r="R161" i="8"/>
  <c r="C161" i="8"/>
  <c r="C162" i="8" s="1"/>
  <c r="C163" i="8" s="1"/>
  <c r="W160" i="8"/>
  <c r="V160" i="8"/>
  <c r="U160" i="8"/>
  <c r="T160" i="8"/>
  <c r="S160" i="8"/>
  <c r="R160" i="8"/>
  <c r="W159" i="8"/>
  <c r="V159" i="8"/>
  <c r="U159" i="8"/>
  <c r="T159" i="8"/>
  <c r="S159" i="8"/>
  <c r="R159" i="8"/>
  <c r="W158" i="8"/>
  <c r="V158" i="8"/>
  <c r="U158" i="8"/>
  <c r="T158" i="8"/>
  <c r="S158" i="8"/>
  <c r="R158" i="8"/>
  <c r="C158" i="8"/>
  <c r="C159" i="8" s="1"/>
  <c r="W157" i="8"/>
  <c r="V157" i="8"/>
  <c r="U157" i="8"/>
  <c r="T157" i="8"/>
  <c r="S157" i="8"/>
  <c r="R157" i="8"/>
  <c r="W156" i="8"/>
  <c r="V156" i="8"/>
  <c r="U156" i="8"/>
  <c r="T156" i="8"/>
  <c r="S156" i="8"/>
  <c r="R156" i="8"/>
  <c r="W155" i="8"/>
  <c r="V155" i="8"/>
  <c r="U155" i="8"/>
  <c r="T155" i="8"/>
  <c r="S155" i="8"/>
  <c r="R155" i="8"/>
  <c r="C155" i="8"/>
  <c r="W154" i="8"/>
  <c r="V154" i="8"/>
  <c r="U154" i="8"/>
  <c r="T154" i="8"/>
  <c r="S154" i="8"/>
  <c r="R154" i="8"/>
  <c r="W153" i="8"/>
  <c r="V153" i="8"/>
  <c r="U153" i="8"/>
  <c r="T153" i="8"/>
  <c r="S153" i="8"/>
  <c r="R153" i="8"/>
  <c r="W152" i="8"/>
  <c r="V152" i="8"/>
  <c r="U152" i="8"/>
  <c r="T152" i="8"/>
  <c r="S152" i="8"/>
  <c r="R152" i="8"/>
  <c r="C152" i="8"/>
  <c r="W151" i="8"/>
  <c r="V151" i="8"/>
  <c r="U151" i="8"/>
  <c r="T151" i="8"/>
  <c r="S151" i="8"/>
  <c r="R151" i="8"/>
  <c r="W150" i="8"/>
  <c r="V150" i="8"/>
  <c r="U150" i="8"/>
  <c r="T150" i="8"/>
  <c r="S150" i="8"/>
  <c r="R150" i="8"/>
  <c r="W149" i="8"/>
  <c r="V149" i="8"/>
  <c r="U149" i="8"/>
  <c r="T149" i="8"/>
  <c r="S149" i="8"/>
  <c r="R149" i="8"/>
  <c r="C149" i="8"/>
  <c r="C150" i="8" s="1"/>
  <c r="W148" i="8"/>
  <c r="V148" i="8"/>
  <c r="U148" i="8"/>
  <c r="T148" i="8"/>
  <c r="S148" i="8"/>
  <c r="R148" i="8"/>
  <c r="C148" i="8"/>
  <c r="W147" i="8"/>
  <c r="V147" i="8"/>
  <c r="U147" i="8"/>
  <c r="T147" i="8"/>
  <c r="S147" i="8"/>
  <c r="R147" i="8"/>
  <c r="W146" i="8"/>
  <c r="V146" i="8"/>
  <c r="U146" i="8"/>
  <c r="T146" i="8"/>
  <c r="S146" i="8"/>
  <c r="R146" i="8"/>
  <c r="C146" i="8"/>
  <c r="W145" i="8"/>
  <c r="V145" i="8"/>
  <c r="U145" i="8"/>
  <c r="T145" i="8"/>
  <c r="S145" i="8"/>
  <c r="R145" i="8"/>
  <c r="W144" i="8"/>
  <c r="V144" i="8"/>
  <c r="U144" i="8"/>
  <c r="T144" i="8"/>
  <c r="S144" i="8"/>
  <c r="R144" i="8"/>
  <c r="W143" i="8"/>
  <c r="V143" i="8"/>
  <c r="U143" i="8"/>
  <c r="T143" i="8"/>
  <c r="S143" i="8"/>
  <c r="R143" i="8"/>
  <c r="W142" i="8"/>
  <c r="V142" i="8"/>
  <c r="U142" i="8"/>
  <c r="T142" i="8"/>
  <c r="S142" i="8"/>
  <c r="R142" i="8"/>
  <c r="C142" i="8"/>
  <c r="W141" i="8"/>
  <c r="V141" i="8"/>
  <c r="U141" i="8"/>
  <c r="T141" i="8"/>
  <c r="S141" i="8"/>
  <c r="R141" i="8"/>
  <c r="W140" i="8"/>
  <c r="V140" i="8"/>
  <c r="U140" i="8"/>
  <c r="T140" i="8"/>
  <c r="S140" i="8"/>
  <c r="R140" i="8"/>
  <c r="W139" i="8"/>
  <c r="V139" i="8"/>
  <c r="U139" i="8"/>
  <c r="T139" i="8"/>
  <c r="S139" i="8"/>
  <c r="R139" i="8"/>
  <c r="W138" i="8"/>
  <c r="V138" i="8"/>
  <c r="U138" i="8"/>
  <c r="T138" i="8"/>
  <c r="S138" i="8"/>
  <c r="R138" i="8"/>
  <c r="W137" i="8"/>
  <c r="V137" i="8"/>
  <c r="U137" i="8"/>
  <c r="T137" i="8"/>
  <c r="S137" i="8"/>
  <c r="R137" i="8"/>
  <c r="W136" i="8"/>
  <c r="V136" i="8"/>
  <c r="U136" i="8"/>
  <c r="T136" i="8"/>
  <c r="S136" i="8"/>
  <c r="R136" i="8"/>
  <c r="W135" i="8"/>
  <c r="V135" i="8"/>
  <c r="U135" i="8"/>
  <c r="T135" i="8"/>
  <c r="S135" i="8"/>
  <c r="R135" i="8"/>
  <c r="W134" i="8"/>
  <c r="V134" i="8"/>
  <c r="U134" i="8"/>
  <c r="T134" i="8"/>
  <c r="S134" i="8"/>
  <c r="R134" i="8"/>
  <c r="C134" i="8"/>
  <c r="C135" i="8" s="1"/>
  <c r="C136" i="8" s="1"/>
  <c r="W133" i="8"/>
  <c r="V133" i="8"/>
  <c r="U133" i="8"/>
  <c r="T133" i="8"/>
  <c r="S133" i="8"/>
  <c r="R133" i="8"/>
  <c r="W132" i="8"/>
  <c r="V132" i="8"/>
  <c r="U132" i="8"/>
  <c r="T132" i="8"/>
  <c r="S132" i="8"/>
  <c r="R132" i="8"/>
  <c r="W131" i="8"/>
  <c r="V131" i="8"/>
  <c r="U131" i="8"/>
  <c r="T131" i="8"/>
  <c r="S131" i="8"/>
  <c r="R131" i="8"/>
  <c r="W130" i="8"/>
  <c r="V130" i="8"/>
  <c r="U130" i="8"/>
  <c r="T130" i="8"/>
  <c r="S130" i="8"/>
  <c r="R130" i="8"/>
  <c r="C130" i="8"/>
  <c r="C131" i="8" s="1"/>
  <c r="W129" i="8"/>
  <c r="V129" i="8"/>
  <c r="U129" i="8"/>
  <c r="T129" i="8"/>
  <c r="S129" i="8"/>
  <c r="R129" i="8"/>
  <c r="W128" i="8"/>
  <c r="V128" i="8"/>
  <c r="U128" i="8"/>
  <c r="T128" i="8"/>
  <c r="S128" i="8"/>
  <c r="R128" i="8"/>
  <c r="C128" i="8"/>
  <c r="W127" i="8"/>
  <c r="V127" i="8"/>
  <c r="U127" i="8"/>
  <c r="T127" i="8"/>
  <c r="S127" i="8"/>
  <c r="R127" i="8"/>
  <c r="W126" i="8"/>
  <c r="V126" i="8"/>
  <c r="U126" i="8"/>
  <c r="T126" i="8"/>
  <c r="S126" i="8"/>
  <c r="R126" i="8"/>
  <c r="W125" i="8"/>
  <c r="V125" i="8"/>
  <c r="U125" i="8"/>
  <c r="T125" i="8"/>
  <c r="S125" i="8"/>
  <c r="R125" i="8"/>
  <c r="W124" i="8"/>
  <c r="V124" i="8"/>
  <c r="U124" i="8"/>
  <c r="T124" i="8"/>
  <c r="S124" i="8"/>
  <c r="R124" i="8"/>
  <c r="C124" i="8"/>
  <c r="C125" i="8" s="1"/>
  <c r="C126" i="8" s="1"/>
  <c r="W123" i="8"/>
  <c r="V123" i="8"/>
  <c r="U123" i="8"/>
  <c r="T123" i="8"/>
  <c r="S123" i="8"/>
  <c r="R123" i="8"/>
  <c r="W122" i="8"/>
  <c r="V122" i="8"/>
  <c r="U122" i="8"/>
  <c r="T122" i="8"/>
  <c r="S122" i="8"/>
  <c r="R122" i="8"/>
  <c r="C122" i="8"/>
  <c r="W121" i="8"/>
  <c r="V121" i="8"/>
  <c r="U121" i="8"/>
  <c r="T121" i="8"/>
  <c r="S121" i="8"/>
  <c r="R121" i="8"/>
  <c r="W120" i="8"/>
  <c r="V120" i="8"/>
  <c r="U120" i="8"/>
  <c r="T120" i="8"/>
  <c r="S120" i="8"/>
  <c r="R120" i="8"/>
  <c r="W119" i="8"/>
  <c r="V119" i="8"/>
  <c r="U119" i="8"/>
  <c r="T119" i="8"/>
  <c r="S119" i="8"/>
  <c r="R119" i="8"/>
  <c r="C119" i="8"/>
  <c r="C120" i="8" s="1"/>
  <c r="W118" i="8"/>
  <c r="V118" i="8"/>
  <c r="U118" i="8"/>
  <c r="T118" i="8"/>
  <c r="S118" i="8"/>
  <c r="R118" i="8"/>
  <c r="C118" i="8"/>
  <c r="W117" i="8"/>
  <c r="V117" i="8"/>
  <c r="U117" i="8"/>
  <c r="T117" i="8"/>
  <c r="S117" i="8"/>
  <c r="R117" i="8"/>
  <c r="W116" i="8"/>
  <c r="V116" i="8"/>
  <c r="U116" i="8"/>
  <c r="T116" i="8"/>
  <c r="S116" i="8"/>
  <c r="R116" i="8"/>
  <c r="C116" i="8"/>
  <c r="W115" i="8"/>
  <c r="V115" i="8"/>
  <c r="U115" i="8"/>
  <c r="T115" i="8"/>
  <c r="S115" i="8"/>
  <c r="R115" i="8"/>
  <c r="C115" i="8"/>
  <c r="W114" i="8"/>
  <c r="V114" i="8"/>
  <c r="U114" i="8"/>
  <c r="T114" i="8"/>
  <c r="S114" i="8"/>
  <c r="R114" i="8"/>
  <c r="W113" i="8"/>
  <c r="V113" i="8"/>
  <c r="U113" i="8"/>
  <c r="T113" i="8"/>
  <c r="S113" i="8"/>
  <c r="R113" i="8"/>
  <c r="C113" i="8"/>
  <c r="W112" i="8"/>
  <c r="V112" i="8"/>
  <c r="U112" i="8"/>
  <c r="T112" i="8"/>
  <c r="S112" i="8"/>
  <c r="R112" i="8"/>
  <c r="W111" i="8"/>
  <c r="V111" i="8"/>
  <c r="U111" i="8"/>
  <c r="T111" i="8"/>
  <c r="S111" i="8"/>
  <c r="R111" i="8"/>
  <c r="W110" i="8"/>
  <c r="V110" i="8"/>
  <c r="U110" i="8"/>
  <c r="T110" i="8"/>
  <c r="S110" i="8"/>
  <c r="R110" i="8"/>
  <c r="C110" i="8"/>
  <c r="W109" i="8"/>
  <c r="V109" i="8"/>
  <c r="U109" i="8"/>
  <c r="T109" i="8"/>
  <c r="S109" i="8"/>
  <c r="R109" i="8"/>
  <c r="W108" i="8"/>
  <c r="V108" i="8"/>
  <c r="U108" i="8"/>
  <c r="T108" i="8"/>
  <c r="S108" i="8"/>
  <c r="R108" i="8"/>
  <c r="C108" i="8"/>
  <c r="W107" i="8"/>
  <c r="V107" i="8"/>
  <c r="U107" i="8"/>
  <c r="T107" i="8"/>
  <c r="S107" i="8"/>
  <c r="R107" i="8"/>
  <c r="W106" i="8"/>
  <c r="V106" i="8"/>
  <c r="U106" i="8"/>
  <c r="T106" i="8"/>
  <c r="S106" i="8"/>
  <c r="R106" i="8"/>
  <c r="C106" i="8"/>
  <c r="BC105" i="8"/>
  <c r="W105" i="8"/>
  <c r="V105" i="8"/>
  <c r="U105" i="8"/>
  <c r="T105" i="8"/>
  <c r="S105" i="8"/>
  <c r="R105" i="8"/>
  <c r="W104" i="8"/>
  <c r="V104" i="8"/>
  <c r="U104" i="8"/>
  <c r="T104" i="8"/>
  <c r="S104" i="8"/>
  <c r="R104" i="8"/>
  <c r="W103" i="8"/>
  <c r="V103" i="8"/>
  <c r="U103" i="8"/>
  <c r="T103" i="8"/>
  <c r="S103" i="8"/>
  <c r="R103" i="8"/>
  <c r="W102" i="8"/>
  <c r="V102" i="8"/>
  <c r="U102" i="8"/>
  <c r="T102" i="8"/>
  <c r="S102" i="8"/>
  <c r="R102" i="8"/>
  <c r="W101" i="8"/>
  <c r="V101" i="8"/>
  <c r="U101" i="8"/>
  <c r="T101" i="8"/>
  <c r="S101" i="8"/>
  <c r="R101" i="8"/>
  <c r="C101" i="8"/>
  <c r="W100" i="8"/>
  <c r="V100" i="8"/>
  <c r="U100" i="8"/>
  <c r="T100" i="8"/>
  <c r="S100" i="8"/>
  <c r="R100" i="8"/>
  <c r="W99" i="8"/>
  <c r="V99" i="8"/>
  <c r="U99" i="8"/>
  <c r="T99" i="8"/>
  <c r="S99" i="8"/>
  <c r="R99" i="8"/>
  <c r="C99" i="8"/>
  <c r="W98" i="8"/>
  <c r="V98" i="8"/>
  <c r="U98" i="8"/>
  <c r="T98" i="8"/>
  <c r="S98" i="8"/>
  <c r="R98" i="8"/>
  <c r="C98" i="8"/>
  <c r="W97" i="8"/>
  <c r="V97" i="8"/>
  <c r="U97" i="8"/>
  <c r="T97" i="8"/>
  <c r="S97" i="8"/>
  <c r="R97" i="8"/>
  <c r="W96" i="8"/>
  <c r="V96" i="8"/>
  <c r="U96" i="8"/>
  <c r="T96" i="8"/>
  <c r="S96" i="8"/>
  <c r="R96" i="8"/>
  <c r="W95" i="8"/>
  <c r="V95" i="8"/>
  <c r="U95" i="8"/>
  <c r="T95" i="8"/>
  <c r="S95" i="8"/>
  <c r="R95" i="8"/>
  <c r="W94" i="8"/>
  <c r="V94" i="8"/>
  <c r="U94" i="8"/>
  <c r="T94" i="8"/>
  <c r="S94" i="8"/>
  <c r="R94" i="8"/>
  <c r="W93" i="8"/>
  <c r="V93" i="8"/>
  <c r="U93" i="8"/>
  <c r="T93" i="8"/>
  <c r="S93" i="8"/>
  <c r="R93" i="8"/>
  <c r="C93" i="8"/>
  <c r="W92" i="8"/>
  <c r="V92" i="8"/>
  <c r="U92" i="8"/>
  <c r="T92" i="8"/>
  <c r="S92" i="8"/>
  <c r="R92" i="8"/>
  <c r="W91" i="8"/>
  <c r="V91" i="8"/>
  <c r="U91" i="8"/>
  <c r="T91" i="8"/>
  <c r="S91" i="8"/>
  <c r="R91" i="8"/>
  <c r="W90" i="8"/>
  <c r="V90" i="8"/>
  <c r="U90" i="8"/>
  <c r="T90" i="8"/>
  <c r="S90" i="8"/>
  <c r="R90" i="8"/>
  <c r="C90" i="8"/>
  <c r="C91" i="8" s="1"/>
  <c r="W89" i="8"/>
  <c r="V89" i="8"/>
  <c r="U89" i="8"/>
  <c r="T89" i="8"/>
  <c r="S89" i="8"/>
  <c r="R89" i="8"/>
  <c r="W88" i="8"/>
  <c r="V88" i="8"/>
  <c r="U88" i="8"/>
  <c r="T88" i="8"/>
  <c r="S88" i="8"/>
  <c r="R88" i="8"/>
  <c r="W87" i="8"/>
  <c r="V87" i="8"/>
  <c r="U87" i="8"/>
  <c r="T87" i="8"/>
  <c r="S87" i="8"/>
  <c r="R87" i="8"/>
  <c r="W86" i="8"/>
  <c r="V86" i="8"/>
  <c r="U86" i="8"/>
  <c r="T86" i="8"/>
  <c r="S86" i="8"/>
  <c r="R86" i="8"/>
  <c r="W85" i="8"/>
  <c r="V85" i="8"/>
  <c r="U85" i="8"/>
  <c r="T85" i="8"/>
  <c r="S85" i="8"/>
  <c r="R85" i="8"/>
  <c r="W84" i="8"/>
  <c r="V84" i="8"/>
  <c r="U84" i="8"/>
  <c r="T84" i="8"/>
  <c r="S84" i="8"/>
  <c r="R84" i="8"/>
  <c r="C84" i="8"/>
  <c r="C85" i="8" s="1"/>
  <c r="W83" i="8"/>
  <c r="V83" i="8"/>
  <c r="U83" i="8"/>
  <c r="T83" i="8"/>
  <c r="S83" i="8"/>
  <c r="R83" i="8"/>
  <c r="W82" i="8"/>
  <c r="V82" i="8"/>
  <c r="U82" i="8"/>
  <c r="T82" i="8"/>
  <c r="S82" i="8"/>
  <c r="R82" i="8"/>
  <c r="W81" i="8"/>
  <c r="V81" i="8"/>
  <c r="U81" i="8"/>
  <c r="T81" i="8"/>
  <c r="S81" i="8"/>
  <c r="R81" i="8"/>
  <c r="W80" i="8"/>
  <c r="V80" i="8"/>
  <c r="U80" i="8"/>
  <c r="T80" i="8"/>
  <c r="S80" i="8"/>
  <c r="R80" i="8"/>
  <c r="W79" i="8"/>
  <c r="V79" i="8"/>
  <c r="U79" i="8"/>
  <c r="T79" i="8"/>
  <c r="S79" i="8"/>
  <c r="R79" i="8"/>
  <c r="W78" i="8"/>
  <c r="V78" i="8"/>
  <c r="U78" i="8"/>
  <c r="T78" i="8"/>
  <c r="S78" i="8"/>
  <c r="R78" i="8"/>
  <c r="C78" i="8"/>
  <c r="W77" i="8"/>
  <c r="V77" i="8"/>
  <c r="U77" i="8"/>
  <c r="T77" i="8"/>
  <c r="S77" i="8"/>
  <c r="R77" i="8"/>
  <c r="W76" i="8"/>
  <c r="V76" i="8"/>
  <c r="U76" i="8"/>
  <c r="T76" i="8"/>
  <c r="S76" i="8"/>
  <c r="R76" i="8"/>
  <c r="W75" i="8"/>
  <c r="V75" i="8"/>
  <c r="U75" i="8"/>
  <c r="T75" i="8"/>
  <c r="S75" i="8"/>
  <c r="R75" i="8"/>
  <c r="W74" i="8"/>
  <c r="V74" i="8"/>
  <c r="U74" i="8"/>
  <c r="T74" i="8"/>
  <c r="S74" i="8"/>
  <c r="R74" i="8"/>
  <c r="W73" i="8"/>
  <c r="V73" i="8"/>
  <c r="U73" i="8"/>
  <c r="T73" i="8"/>
  <c r="S73" i="8"/>
  <c r="R73" i="8"/>
  <c r="C73" i="8"/>
  <c r="W72" i="8"/>
  <c r="V72" i="8"/>
  <c r="U72" i="8"/>
  <c r="T72" i="8"/>
  <c r="S72" i="8"/>
  <c r="R72" i="8"/>
  <c r="W71" i="8"/>
  <c r="V71" i="8"/>
  <c r="U71" i="8"/>
  <c r="T71" i="8"/>
  <c r="S71" i="8"/>
  <c r="R71" i="8"/>
  <c r="W70" i="8"/>
  <c r="V70" i="8"/>
  <c r="U70" i="8"/>
  <c r="T70" i="8"/>
  <c r="S70" i="8"/>
  <c r="R70" i="8"/>
  <c r="C70" i="8"/>
  <c r="C71" i="8" s="1"/>
  <c r="W69" i="8"/>
  <c r="V69" i="8"/>
  <c r="U69" i="8"/>
  <c r="T69" i="8"/>
  <c r="S69" i="8"/>
  <c r="R69" i="8"/>
  <c r="W68" i="8"/>
  <c r="V68" i="8"/>
  <c r="U68" i="8"/>
  <c r="T68" i="8"/>
  <c r="S68" i="8"/>
  <c r="R68" i="8"/>
  <c r="W67" i="8"/>
  <c r="V67" i="8"/>
  <c r="U67" i="8"/>
  <c r="T67" i="8"/>
  <c r="S67" i="8"/>
  <c r="R67" i="8"/>
  <c r="C67" i="8"/>
  <c r="W66" i="8"/>
  <c r="V66" i="8"/>
  <c r="U66" i="8"/>
  <c r="T66" i="8"/>
  <c r="S66" i="8"/>
  <c r="R66" i="8"/>
  <c r="W65" i="8"/>
  <c r="V65" i="8"/>
  <c r="U65" i="8"/>
  <c r="T65" i="8"/>
  <c r="S65" i="8"/>
  <c r="R65" i="8"/>
  <c r="W64" i="8"/>
  <c r="V64" i="8"/>
  <c r="U64" i="8"/>
  <c r="T64" i="8"/>
  <c r="S64" i="8"/>
  <c r="R64" i="8"/>
  <c r="W63" i="8"/>
  <c r="V63" i="8"/>
  <c r="U63" i="8"/>
  <c r="T63" i="8"/>
  <c r="S63" i="8"/>
  <c r="R63" i="8"/>
  <c r="C63" i="8"/>
  <c r="W62" i="8"/>
  <c r="V62" i="8"/>
  <c r="U62" i="8"/>
  <c r="T62" i="8"/>
  <c r="S62" i="8"/>
  <c r="R62" i="8"/>
  <c r="W61" i="8"/>
  <c r="V61" i="8"/>
  <c r="U61" i="8"/>
  <c r="T61" i="8"/>
  <c r="S61" i="8"/>
  <c r="R61" i="8"/>
  <c r="W60" i="8"/>
  <c r="V60" i="8"/>
  <c r="U60" i="8"/>
  <c r="T60" i="8"/>
  <c r="S60" i="8"/>
  <c r="R60" i="8"/>
  <c r="C60" i="8"/>
  <c r="C61" i="8" s="1"/>
  <c r="W59" i="8"/>
  <c r="V59" i="8"/>
  <c r="U59" i="8"/>
  <c r="T59" i="8"/>
  <c r="S59" i="8"/>
  <c r="R59" i="8"/>
  <c r="W58" i="8"/>
  <c r="V58" i="8"/>
  <c r="U58" i="8"/>
  <c r="T58" i="8"/>
  <c r="S58" i="8"/>
  <c r="R58" i="8"/>
  <c r="W57" i="8"/>
  <c r="V57" i="8"/>
  <c r="U57" i="8"/>
  <c r="T57" i="8"/>
  <c r="S57" i="8"/>
  <c r="R57" i="8"/>
  <c r="C57" i="8"/>
  <c r="W56" i="8"/>
  <c r="V56" i="8"/>
  <c r="U56" i="8"/>
  <c r="T56" i="8"/>
  <c r="S56" i="8"/>
  <c r="R56" i="8"/>
  <c r="W55" i="8"/>
  <c r="V55" i="8"/>
  <c r="U55" i="8"/>
  <c r="T55" i="8"/>
  <c r="S55" i="8"/>
  <c r="R55" i="8"/>
  <c r="W54" i="8"/>
  <c r="V54" i="8"/>
  <c r="U54" i="8"/>
  <c r="T54" i="8"/>
  <c r="S54" i="8"/>
  <c r="R54" i="8"/>
  <c r="C54" i="8"/>
  <c r="W53" i="8"/>
  <c r="V53" i="8"/>
  <c r="U53" i="8"/>
  <c r="T53" i="8"/>
  <c r="S53" i="8"/>
  <c r="R53" i="8"/>
  <c r="W52" i="8"/>
  <c r="V52" i="8"/>
  <c r="U52" i="8"/>
  <c r="T52" i="8"/>
  <c r="S52" i="8"/>
  <c r="R52" i="8"/>
  <c r="W51" i="8"/>
  <c r="V51" i="8"/>
  <c r="U51" i="8"/>
  <c r="T51" i="8"/>
  <c r="S51" i="8"/>
  <c r="R51" i="8"/>
  <c r="C51" i="8"/>
  <c r="C52" i="8" s="1"/>
  <c r="W50" i="8"/>
  <c r="V50" i="8"/>
  <c r="U50" i="8"/>
  <c r="T50" i="8"/>
  <c r="S50" i="8"/>
  <c r="R50" i="8"/>
  <c r="W49" i="8"/>
  <c r="V49" i="8"/>
  <c r="U49" i="8"/>
  <c r="T49" i="8"/>
  <c r="S49" i="8"/>
  <c r="R49" i="8"/>
  <c r="W48" i="8"/>
  <c r="V48" i="8"/>
  <c r="U48" i="8"/>
  <c r="T48" i="8"/>
  <c r="S48" i="8"/>
  <c r="R48" i="8"/>
  <c r="W47" i="8"/>
  <c r="V47" i="8"/>
  <c r="U47" i="8"/>
  <c r="T47" i="8"/>
  <c r="S47" i="8"/>
  <c r="R47" i="8"/>
  <c r="W46" i="8"/>
  <c r="V46" i="8"/>
  <c r="U46" i="8"/>
  <c r="T46" i="8"/>
  <c r="S46" i="8"/>
  <c r="R46" i="8"/>
  <c r="C46" i="8"/>
  <c r="C47" i="8" s="1"/>
  <c r="W45" i="8"/>
  <c r="V45" i="8"/>
  <c r="U45" i="8"/>
  <c r="T45" i="8"/>
  <c r="S45" i="8"/>
  <c r="R45" i="8"/>
  <c r="W44" i="8"/>
  <c r="V44" i="8"/>
  <c r="U44" i="8"/>
  <c r="T44" i="8"/>
  <c r="S44" i="8"/>
  <c r="R44" i="8"/>
  <c r="C44" i="8"/>
  <c r="W43" i="8"/>
  <c r="V43" i="8"/>
  <c r="U43" i="8"/>
  <c r="T43" i="8"/>
  <c r="S43" i="8"/>
  <c r="R43" i="8"/>
  <c r="W42" i="8"/>
  <c r="V42" i="8"/>
  <c r="U42" i="8"/>
  <c r="T42" i="8"/>
  <c r="S42" i="8"/>
  <c r="R42" i="8"/>
  <c r="C42" i="8"/>
  <c r="W41" i="8"/>
  <c r="V41" i="8"/>
  <c r="U41" i="8"/>
  <c r="T41" i="8"/>
  <c r="S41" i="8"/>
  <c r="R41" i="8"/>
  <c r="W40" i="8"/>
  <c r="V40" i="8"/>
  <c r="U40" i="8"/>
  <c r="T40" i="8"/>
  <c r="S40" i="8"/>
  <c r="R40" i="8"/>
  <c r="W39" i="8"/>
  <c r="V39" i="8"/>
  <c r="U39" i="8"/>
  <c r="T39" i="8"/>
  <c r="S39" i="8"/>
  <c r="R39" i="8"/>
  <c r="W38" i="8"/>
  <c r="V38" i="8"/>
  <c r="U38" i="8"/>
  <c r="T38" i="8"/>
  <c r="S38" i="8"/>
  <c r="R38" i="8"/>
  <c r="C38" i="8"/>
  <c r="W37" i="8"/>
  <c r="V37" i="8"/>
  <c r="U37" i="8"/>
  <c r="T37" i="8"/>
  <c r="S37" i="8"/>
  <c r="R37" i="8"/>
  <c r="W36" i="8"/>
  <c r="V36" i="8"/>
  <c r="U36" i="8"/>
  <c r="T36" i="8"/>
  <c r="S36" i="8"/>
  <c r="R36" i="8"/>
  <c r="W35" i="8"/>
  <c r="V35" i="8"/>
  <c r="U35" i="8"/>
  <c r="T35" i="8"/>
  <c r="S35" i="8"/>
  <c r="R35" i="8"/>
  <c r="W34" i="8"/>
  <c r="V34" i="8"/>
  <c r="U34" i="8"/>
  <c r="T34" i="8"/>
  <c r="S34" i="8"/>
  <c r="R34" i="8"/>
  <c r="C34" i="8"/>
  <c r="C35" i="8" s="1"/>
  <c r="W33" i="8"/>
  <c r="V33" i="8"/>
  <c r="U33" i="8"/>
  <c r="T33" i="8"/>
  <c r="S33" i="8"/>
  <c r="R33" i="8"/>
  <c r="W32" i="8"/>
  <c r="V32" i="8"/>
  <c r="U32" i="8"/>
  <c r="T32" i="8"/>
  <c r="S32" i="8"/>
  <c r="R32" i="8"/>
  <c r="C32" i="8"/>
  <c r="W31" i="8"/>
  <c r="V31" i="8"/>
  <c r="U31" i="8"/>
  <c r="T31" i="8"/>
  <c r="S31" i="8"/>
  <c r="R31" i="8"/>
  <c r="W30" i="8"/>
  <c r="V30" i="8"/>
  <c r="U30" i="8"/>
  <c r="T30" i="8"/>
  <c r="S30" i="8"/>
  <c r="R30" i="8"/>
  <c r="W29" i="8"/>
  <c r="V29" i="8"/>
  <c r="U29" i="8"/>
  <c r="T29" i="8"/>
  <c r="S29" i="8"/>
  <c r="R29" i="8"/>
  <c r="W28" i="8"/>
  <c r="V28" i="8"/>
  <c r="U28" i="8"/>
  <c r="T28" i="8"/>
  <c r="S28" i="8"/>
  <c r="R28" i="8"/>
  <c r="W27" i="8"/>
  <c r="V27" i="8"/>
  <c r="U27" i="8"/>
  <c r="T27" i="8"/>
  <c r="S27" i="8"/>
  <c r="R27" i="8"/>
  <c r="C27" i="8"/>
  <c r="W26" i="8"/>
  <c r="V26" i="8"/>
  <c r="U26" i="8"/>
  <c r="T26" i="8"/>
  <c r="S26" i="8"/>
  <c r="R26" i="8"/>
  <c r="W25" i="8"/>
  <c r="V25" i="8"/>
  <c r="U25" i="8"/>
  <c r="T25" i="8"/>
  <c r="S25" i="8"/>
  <c r="R25" i="8"/>
  <c r="W24" i="8"/>
  <c r="V24" i="8"/>
  <c r="U24" i="8"/>
  <c r="T24" i="8"/>
  <c r="S24" i="8"/>
  <c r="R24" i="8"/>
  <c r="W23" i="8"/>
  <c r="V23" i="8"/>
  <c r="U23" i="8"/>
  <c r="T23" i="8"/>
  <c r="S23" i="8"/>
  <c r="R23" i="8"/>
  <c r="W22" i="8"/>
  <c r="V22" i="8"/>
  <c r="U22" i="8"/>
  <c r="T22" i="8"/>
  <c r="S22" i="8"/>
  <c r="R22" i="8"/>
  <c r="W21" i="8"/>
  <c r="V21" i="8"/>
  <c r="U21" i="8"/>
  <c r="T21" i="8"/>
  <c r="S21" i="8"/>
  <c r="R21" i="8"/>
  <c r="W20" i="8"/>
  <c r="V20" i="8"/>
  <c r="U20" i="8"/>
  <c r="T20" i="8"/>
  <c r="S20" i="8"/>
  <c r="R20" i="8"/>
  <c r="C20" i="8"/>
  <c r="C21" i="8" s="1"/>
  <c r="W19" i="8"/>
  <c r="V19" i="8"/>
  <c r="U19" i="8"/>
  <c r="T19" i="8"/>
  <c r="S19" i="8"/>
  <c r="R19" i="8"/>
  <c r="W18" i="8"/>
  <c r="V18" i="8"/>
  <c r="U18" i="8"/>
  <c r="T18" i="8"/>
  <c r="S18" i="8"/>
  <c r="R18" i="8"/>
  <c r="C18" i="8"/>
  <c r="W17" i="8"/>
  <c r="V17" i="8"/>
  <c r="U17" i="8"/>
  <c r="T17" i="8"/>
  <c r="S17" i="8"/>
  <c r="R17" i="8"/>
  <c r="W16" i="8"/>
  <c r="V16" i="8"/>
  <c r="U16" i="8"/>
  <c r="T16" i="8"/>
  <c r="S16" i="8"/>
  <c r="R16" i="8"/>
  <c r="C16" i="8"/>
  <c r="W15" i="8"/>
  <c r="V15" i="8"/>
  <c r="U15" i="8"/>
  <c r="T15" i="8"/>
  <c r="S15" i="8"/>
  <c r="R15" i="8"/>
  <c r="W14" i="8"/>
  <c r="V14" i="8"/>
  <c r="U14" i="8"/>
  <c r="T14" i="8"/>
  <c r="S14" i="8"/>
  <c r="R14" i="8"/>
  <c r="C14" i="8"/>
  <c r="W13" i="8"/>
  <c r="V13" i="8"/>
  <c r="U13" i="8"/>
  <c r="T13" i="8"/>
  <c r="S13" i="8"/>
  <c r="R13" i="8"/>
  <c r="W12" i="8"/>
  <c r="V12" i="8"/>
  <c r="U12" i="8"/>
  <c r="T12" i="8"/>
  <c r="S12" i="8"/>
  <c r="R12" i="8"/>
  <c r="W11" i="8"/>
  <c r="V11" i="8"/>
  <c r="U11" i="8"/>
  <c r="T11" i="8"/>
  <c r="S11" i="8"/>
  <c r="R11" i="8"/>
  <c r="C11" i="8"/>
  <c r="W10" i="8"/>
  <c r="V10" i="8"/>
  <c r="U10" i="8"/>
  <c r="T10" i="8"/>
  <c r="S10" i="8"/>
  <c r="R10" i="8"/>
  <c r="W9" i="8"/>
  <c r="V9" i="8"/>
  <c r="U9" i="8"/>
  <c r="T9" i="8"/>
  <c r="S9" i="8"/>
  <c r="R9" i="8"/>
  <c r="C9" i="8"/>
  <c r="W8" i="8"/>
  <c r="V8" i="8"/>
  <c r="U8" i="8"/>
  <c r="T8" i="8"/>
  <c r="S8" i="8"/>
  <c r="R8" i="8"/>
  <c r="W7" i="8"/>
  <c r="V7" i="8"/>
  <c r="U7" i="8"/>
  <c r="T7" i="8"/>
  <c r="S7" i="8"/>
  <c r="R7" i="8"/>
  <c r="W6" i="8"/>
  <c r="V6" i="8"/>
  <c r="U6" i="8"/>
  <c r="T6" i="8"/>
  <c r="S6" i="8"/>
  <c r="R6" i="8"/>
  <c r="W5" i="8"/>
  <c r="V5" i="8"/>
  <c r="U5" i="8"/>
  <c r="T5" i="8"/>
  <c r="S5" i="8"/>
  <c r="R5" i="8"/>
  <c r="W4" i="8"/>
  <c r="V4" i="8"/>
  <c r="U4" i="8"/>
  <c r="T4" i="8"/>
  <c r="S4" i="8"/>
  <c r="W3" i="8"/>
  <c r="V3" i="8"/>
  <c r="U3" i="8"/>
  <c r="T3" i="8"/>
  <c r="S3" i="8"/>
  <c r="W2" i="8"/>
  <c r="V2" i="8"/>
  <c r="U2" i="8"/>
  <c r="T2" i="8"/>
  <c r="S2" i="8"/>
  <c r="R2" i="8"/>
  <c r="R474" i="6"/>
  <c r="S474" i="6"/>
  <c r="T474" i="6"/>
  <c r="U474" i="6"/>
  <c r="V474" i="6"/>
  <c r="W474" i="6"/>
  <c r="R475" i="6"/>
  <c r="S475" i="6"/>
  <c r="T475" i="6"/>
  <c r="U475" i="6"/>
  <c r="V475" i="6"/>
  <c r="W475" i="6"/>
  <c r="R476" i="6"/>
  <c r="S476" i="6"/>
  <c r="T476" i="6"/>
  <c r="U476" i="6"/>
  <c r="V476" i="6"/>
  <c r="W476" i="6"/>
  <c r="R477" i="6"/>
  <c r="S477" i="6"/>
  <c r="T477" i="6"/>
  <c r="U477" i="6"/>
  <c r="V477" i="6"/>
  <c r="W477" i="6"/>
  <c r="R478" i="6"/>
  <c r="S478" i="6"/>
  <c r="T478" i="6"/>
  <c r="U478" i="6"/>
  <c r="V478" i="6"/>
  <c r="W478" i="6"/>
  <c r="R479" i="6"/>
  <c r="S479" i="6"/>
  <c r="T479" i="6"/>
  <c r="U479" i="6"/>
  <c r="V479" i="6"/>
  <c r="W479" i="6"/>
  <c r="R480" i="6"/>
  <c r="S480" i="6"/>
  <c r="T480" i="6"/>
  <c r="U480" i="6"/>
  <c r="V480" i="6"/>
  <c r="W480" i="6"/>
  <c r="R481" i="6"/>
  <c r="S481" i="6"/>
  <c r="T481" i="6"/>
  <c r="U481" i="6"/>
  <c r="V481" i="6"/>
  <c r="W481" i="6"/>
  <c r="R482" i="6"/>
  <c r="S482" i="6"/>
  <c r="T482" i="6"/>
  <c r="U482" i="6"/>
  <c r="V482" i="6"/>
  <c r="W482" i="6"/>
  <c r="R483" i="6"/>
  <c r="S483" i="6"/>
  <c r="T483" i="6"/>
  <c r="U483" i="6"/>
  <c r="V483" i="6"/>
  <c r="W483" i="6"/>
  <c r="R484" i="6"/>
  <c r="S484" i="6"/>
  <c r="T484" i="6"/>
  <c r="U484" i="6"/>
  <c r="V484" i="6"/>
  <c r="W484" i="6"/>
  <c r="R485" i="6"/>
  <c r="S485" i="6"/>
  <c r="T485" i="6"/>
  <c r="U485" i="6"/>
  <c r="V485" i="6"/>
  <c r="W485" i="6"/>
  <c r="R486" i="6"/>
  <c r="S486" i="6"/>
  <c r="T486" i="6"/>
  <c r="U486" i="6"/>
  <c r="V486" i="6"/>
  <c r="W486" i="6"/>
  <c r="R487" i="6"/>
  <c r="S487" i="6"/>
  <c r="T487" i="6"/>
  <c r="U487" i="6"/>
  <c r="V487" i="6"/>
  <c r="W487" i="6"/>
  <c r="R488" i="6"/>
  <c r="S488" i="6"/>
  <c r="T488" i="6"/>
  <c r="U488" i="6"/>
  <c r="V488" i="6"/>
  <c r="W488" i="6"/>
  <c r="R489" i="6"/>
  <c r="S489" i="6"/>
  <c r="T489" i="6"/>
  <c r="U489" i="6"/>
  <c r="V489" i="6"/>
  <c r="W489" i="6"/>
  <c r="R490" i="6"/>
  <c r="S490" i="6"/>
  <c r="T490" i="6"/>
  <c r="U490" i="6"/>
  <c r="V490" i="6"/>
  <c r="W490" i="6"/>
  <c r="R491" i="6"/>
  <c r="S491" i="6"/>
  <c r="T491" i="6"/>
  <c r="U491" i="6"/>
  <c r="V491" i="6"/>
  <c r="W491" i="6"/>
  <c r="R492" i="6"/>
  <c r="S492" i="6"/>
  <c r="T492" i="6"/>
  <c r="U492" i="6"/>
  <c r="V492" i="6"/>
  <c r="W492" i="6"/>
  <c r="R493" i="6"/>
  <c r="S493" i="6"/>
  <c r="T493" i="6"/>
  <c r="U493" i="6"/>
  <c r="V493" i="6"/>
  <c r="W493" i="6"/>
  <c r="R494" i="6"/>
  <c r="S494" i="6"/>
  <c r="T494" i="6"/>
  <c r="U494" i="6"/>
  <c r="V494" i="6"/>
  <c r="W494" i="6"/>
  <c r="R495" i="6"/>
  <c r="S495" i="6"/>
  <c r="T495" i="6"/>
  <c r="U495" i="6"/>
  <c r="V495" i="6"/>
  <c r="W495" i="6"/>
  <c r="R496" i="6"/>
  <c r="S496" i="6"/>
  <c r="T496" i="6"/>
  <c r="U496" i="6"/>
  <c r="V496" i="6"/>
  <c r="W496" i="6"/>
  <c r="R497" i="6"/>
  <c r="S497" i="6"/>
  <c r="T497" i="6"/>
  <c r="U497" i="6"/>
  <c r="V497" i="6"/>
  <c r="W497" i="6"/>
  <c r="R498" i="6"/>
  <c r="S498" i="6"/>
  <c r="T498" i="6"/>
  <c r="U498" i="6"/>
  <c r="V498" i="6"/>
  <c r="W498" i="6"/>
  <c r="R499" i="6"/>
  <c r="S499" i="6"/>
  <c r="T499" i="6"/>
  <c r="U499" i="6"/>
  <c r="V499" i="6"/>
  <c r="W499" i="6"/>
  <c r="R500" i="6"/>
  <c r="S500" i="6"/>
  <c r="T500" i="6"/>
  <c r="U500" i="6"/>
  <c r="V500" i="6"/>
  <c r="W500" i="6"/>
  <c r="R501" i="6"/>
  <c r="S501" i="6"/>
  <c r="T501" i="6"/>
  <c r="U501" i="6"/>
  <c r="V501" i="6"/>
  <c r="W501" i="6"/>
  <c r="BB152" i="8" a="1"/>
  <c r="BB148" i="8" a="1"/>
  <c r="BB154" i="8" a="1"/>
  <c r="BB169" i="8" a="1"/>
  <c r="BB209" i="8" a="1"/>
  <c r="BB71" i="8" a="1"/>
  <c r="BB205" i="8" a="1"/>
  <c r="BA131" i="8" a="1"/>
  <c r="BA77" i="8" a="1"/>
  <c r="BA143" i="8" a="1"/>
  <c r="BB89" i="8" a="1"/>
  <c r="BA90" i="8" a="1"/>
  <c r="BB25" i="8" a="1"/>
  <c r="BB76" i="8" a="1"/>
  <c r="BA82" i="8" a="1"/>
  <c r="BB12" i="8" a="1"/>
  <c r="BB65" i="8" a="1"/>
  <c r="BA89" i="8" a="1"/>
  <c r="BB142" i="8" a="1"/>
  <c r="BB104" i="8" a="1"/>
  <c r="BA141" i="8" a="1"/>
  <c r="BB100" i="8" a="1"/>
  <c r="BA167" i="8" a="1"/>
  <c r="BA91" i="8" a="1"/>
  <c r="BB47" i="8" a="1"/>
  <c r="BB36" i="8" a="1"/>
  <c r="BB161" i="8" a="1"/>
  <c r="BA111" i="8" a="1"/>
  <c r="BB28" i="8" a="1"/>
  <c r="BB175" i="8" a="1"/>
  <c r="BB173" i="8" a="1"/>
  <c r="BB85" i="8" a="1"/>
  <c r="BA205" i="8" a="1"/>
  <c r="BB146" i="8" a="1"/>
  <c r="BB141" i="8" a="1"/>
  <c r="BB144" i="8" a="1"/>
  <c r="BB168" i="8" a="1"/>
  <c r="BB174" i="8" a="1"/>
  <c r="BA144" i="8" a="1"/>
  <c r="BA168" i="8" a="1"/>
  <c r="BA126" i="8" a="1"/>
  <c r="BB72" i="8" a="1"/>
  <c r="BB122" i="8" a="1"/>
  <c r="BA66" i="8" a="1"/>
  <c r="BB83" i="8" a="1"/>
  <c r="BA57" i="8" a="1"/>
  <c r="BB73" i="8" a="1"/>
  <c r="BB17" i="8" a="1"/>
  <c r="BA65" i="8" a="1"/>
  <c r="BB198" i="8" a="1"/>
  <c r="BA72" i="8" a="1"/>
  <c r="BB91" i="8" a="1"/>
  <c r="BA70" i="8" a="1"/>
  <c r="BB204" i="8" a="1"/>
  <c r="BA210" i="8" a="1"/>
  <c r="BB137" i="8" a="1"/>
  <c r="BA140" i="8" a="1"/>
  <c r="BB167" i="8" a="1"/>
  <c r="BB125" i="8" a="1"/>
  <c r="BA110" i="8" a="1"/>
  <c r="BB151" i="8" a="1"/>
  <c r="BB118" i="8" a="1"/>
  <c r="BA68" i="8" a="1"/>
  <c r="BB111" i="8" a="1"/>
  <c r="BB45" i="8" a="1"/>
  <c r="BB78" i="8" a="1"/>
  <c r="BA63" i="8" a="1"/>
  <c r="BB52" i="8" a="1"/>
  <c r="BB53" i="8" a="1"/>
  <c r="BB129" i="8" a="1"/>
  <c r="BB38" i="8" a="1"/>
  <c r="BB203" i="8" a="1"/>
  <c r="BA109" i="8" a="1"/>
  <c r="BB131" i="8" a="1"/>
  <c r="BA103" i="8" a="1"/>
  <c r="BB67" i="8" a="1"/>
  <c r="BB40" i="8" a="1"/>
  <c r="BB10" i="8" a="1"/>
  <c r="BB49" i="8" a="1"/>
  <c r="BB62" i="8" a="1"/>
  <c r="BB153" i="8" a="1"/>
  <c r="BA130" i="8" a="1"/>
  <c r="BB136" i="8" a="1"/>
  <c r="BB106" i="8" a="1"/>
  <c r="BA98" i="8" a="1"/>
  <c r="BB170" i="8" a="1"/>
  <c r="BB46" i="8" a="1"/>
  <c r="BB43" i="8" a="1"/>
  <c r="BB99" i="8" a="1"/>
  <c r="BA175" i="8" a="1"/>
  <c r="BB126" i="8" a="1"/>
  <c r="BA122" i="8" a="1"/>
  <c r="BB98" i="8" a="1"/>
  <c r="BA55" i="8" a="1"/>
  <c r="BB101" i="8" a="1"/>
  <c r="BB92" i="8" a="1"/>
  <c r="BB58" i="8" a="1"/>
  <c r="BB50" i="8" a="1"/>
  <c r="BA76" i="8" a="1"/>
  <c r="BB211" i="8" a="1"/>
  <c r="BA94" i="8" a="1"/>
  <c r="BB16" i="8" a="1"/>
  <c r="BA177" i="8" a="1"/>
  <c r="BB147" i="8" a="1"/>
  <c r="BB132" i="8" a="1"/>
  <c r="BB108" i="8" a="1"/>
  <c r="BB128" i="8" a="1"/>
  <c r="BA206" i="8" a="1"/>
  <c r="BB119" i="8" a="1"/>
  <c r="BB103" i="8" a="1"/>
  <c r="BA100" i="8" a="1"/>
  <c r="BB94" i="8" a="1"/>
  <c r="BA61" i="8" a="1"/>
  <c r="BB135" i="8" a="1"/>
  <c r="BA39" i="8" a="1"/>
  <c r="BB212" i="8" a="1"/>
  <c r="BB208" i="8" a="1"/>
  <c r="BB26" i="8" a="1"/>
  <c r="BA41" i="8" a="1"/>
  <c r="BA44" i="8" a="1"/>
  <c r="BB33" i="8" a="1"/>
  <c r="BB18" i="8" a="1"/>
  <c r="BB140" i="8" a="1"/>
  <c r="BA174" i="8" a="1"/>
  <c r="BB202" i="8" a="1"/>
  <c r="BA123" i="8" a="1"/>
  <c r="BB157" i="8" a="1"/>
  <c r="BB102" i="8" a="1"/>
  <c r="BA56" i="8" a="1"/>
  <c r="BB84" i="8" a="1"/>
  <c r="BB54" i="8" a="1"/>
  <c r="BB41" i="8" a="1"/>
  <c r="BA97" i="8" a="1"/>
  <c r="BA34" i="8" a="1"/>
  <c r="BB81" i="8" a="1"/>
  <c r="BB143" i="8" a="1"/>
  <c r="BB37" i="8" a="1"/>
  <c r="BB75" i="8" a="1"/>
  <c r="BA60" i="8" a="1"/>
  <c r="BA33" i="8" a="1"/>
  <c r="BA104" i="8" a="1"/>
  <c r="BB27" i="8" a="1"/>
  <c r="BA128" i="8" a="1"/>
  <c r="BB48" i="8" a="1"/>
  <c r="BA30" i="8" a="1"/>
  <c r="BB13" i="8" a="1"/>
  <c r="BB127" i="8" a="1"/>
  <c r="BB150" i="8" a="1"/>
  <c r="BB158" i="8" a="1"/>
  <c r="BA121" i="8" a="1"/>
  <c r="BB155" i="8" a="1"/>
  <c r="BB163" i="8" a="1"/>
  <c r="BB55" i="8" a="1"/>
  <c r="BB77" i="8" a="1"/>
  <c r="BA42" i="8" a="1"/>
  <c r="BB34" i="8" a="1"/>
  <c r="BB93" i="8" a="1"/>
  <c r="BB30" i="8" a="1"/>
  <c r="BB69" i="8" a="1"/>
  <c r="BB64" i="8" a="1"/>
  <c r="BA26" i="8" a="1"/>
  <c r="BB31" i="8" a="1"/>
  <c r="BB19" i="8" a="1"/>
  <c r="BB116" i="8" a="1"/>
  <c r="BB130" i="8" a="1"/>
  <c r="BB166" i="8" a="1"/>
  <c r="BA137" i="8" a="1"/>
  <c r="BA69" i="8" a="1"/>
  <c r="BA124" i="8" a="1"/>
  <c r="BB32" i="8" a="1"/>
  <c r="BB56" i="8" a="1"/>
  <c r="BB44" i="8" a="1"/>
  <c r="BB177" i="8" a="1"/>
  <c r="BA58" i="8" a="1"/>
  <c r="BA169" i="8" a="1"/>
  <c r="BA59" i="8" a="1"/>
  <c r="BA170" i="8" a="1"/>
  <c r="BA95" i="8" a="1"/>
  <c r="BB97" i="8" a="1"/>
  <c r="BB121" i="8" a="1"/>
  <c r="BA132" i="8" a="1"/>
  <c r="BB149" i="8" a="1"/>
  <c r="BB107" i="8" a="1"/>
  <c r="BA209" i="8" a="1"/>
  <c r="BB139" i="8" a="1"/>
  <c r="BA43" i="8" a="1"/>
  <c r="BA71" i="8" a="1"/>
  <c r="BA35" i="8" a="1"/>
  <c r="BA28" i="8" a="1"/>
  <c r="BA139" i="8" a="1"/>
  <c r="BB117" i="8" a="1"/>
  <c r="BA67" i="8" a="1"/>
  <c r="BB59" i="8" a="1"/>
  <c r="BB201" i="8" a="1"/>
  <c r="BB29" i="8" a="1"/>
  <c r="BB88" i="8" a="1"/>
  <c r="BB124" i="8" a="1"/>
  <c r="BB210" i="8" a="1"/>
  <c r="BB214" i="8" a="1"/>
  <c r="BB42" i="8" a="1"/>
  <c r="BB14" i="8" a="1"/>
  <c r="BA86" i="8" a="1"/>
  <c r="BB63" i="8" a="1"/>
  <c r="BA27" i="8" a="1"/>
  <c r="BA99" i="8" a="1"/>
  <c r="BA93" i="8" a="1"/>
  <c r="BB66" i="8" a="1"/>
  <c r="BB159" i="8" a="1"/>
  <c r="BB156" i="8" a="1"/>
  <c r="BB8" i="8" a="1"/>
  <c r="BA92" i="8" a="1"/>
  <c r="BB95" i="8" a="1"/>
  <c r="BB197" i="8" a="1"/>
  <c r="BB115" i="8" a="1"/>
  <c r="BB123" i="8" a="1"/>
  <c r="BB206" i="8" a="1"/>
  <c r="BB200" i="8" a="1"/>
  <c r="BB114" i="8" a="1"/>
  <c r="BB35" i="8" a="1"/>
  <c r="BB68" i="8" a="1"/>
  <c r="BB20" i="8" a="1"/>
  <c r="BA138" i="8" a="1"/>
  <c r="BB110" i="8" a="1"/>
  <c r="BA73" i="8" a="1"/>
  <c r="BB57" i="8" a="1"/>
  <c r="BB213" i="8" a="1"/>
  <c r="BB11" i="8" a="1"/>
  <c r="BB145" i="8" a="1"/>
  <c r="BB90" i="8" a="1"/>
  <c r="BA173" i="8" a="1"/>
  <c r="BA172" i="8" a="1"/>
  <c r="BA87" i="8" a="1"/>
  <c r="BB172" i="8" a="1"/>
  <c r="BB176" i="8" a="1"/>
  <c r="BB113" i="8" a="1"/>
  <c r="BA62" i="8" a="1"/>
  <c r="BB96" i="8" a="1"/>
  <c r="BA96" i="8" a="1"/>
  <c r="BA125" i="8" a="1"/>
  <c r="BB199" i="8" a="1"/>
  <c r="BB79" i="8" a="1"/>
  <c r="BB134" i="8" a="1"/>
  <c r="BB22" i="8" a="1"/>
  <c r="BA142" i="8" a="1"/>
  <c r="BB171" i="8" a="1"/>
  <c r="BA208" i="8" a="1"/>
  <c r="BB133" i="8" a="1"/>
  <c r="BA101" i="8" a="1"/>
  <c r="BB21" i="8" a="1"/>
  <c r="BB138" i="8" a="1"/>
  <c r="BA129" i="8" a="1"/>
  <c r="BB51" i="8" a="1"/>
  <c r="BB23" i="8" a="1"/>
  <c r="BB39" i="8" a="1"/>
  <c r="BB120" i="8" a="1"/>
  <c r="BB165" i="8" a="1"/>
  <c r="BB87" i="8" a="1"/>
  <c r="BA80" i="8" a="1"/>
  <c r="BB162" i="8" a="1"/>
  <c r="BB207" i="8" a="1"/>
  <c r="BA102" i="8" a="1"/>
  <c r="BA29" i="8" a="1"/>
  <c r="BB109" i="8" a="1"/>
  <c r="BA166" i="8" a="1"/>
  <c r="BA88" i="8" a="1"/>
  <c r="BB86" i="8" a="1"/>
  <c r="BA171" i="8" a="1"/>
  <c r="BA176" i="8" a="1"/>
  <c r="BB105" i="8" a="1"/>
  <c r="BB15" i="8" a="1"/>
  <c r="BB61" i="8" a="1"/>
  <c r="BB112" i="8" a="1"/>
  <c r="BB60" i="8" a="1"/>
  <c r="BA127" i="8" a="1"/>
  <c r="BB70" i="8" a="1"/>
  <c r="BA40" i="8" a="1"/>
  <c r="BA78" i="8" a="1"/>
  <c r="BA64" i="8" a="1"/>
  <c r="BB9" i="8" a="1"/>
  <c r="BB24" i="8" a="1"/>
  <c r="BB74" i="8" a="1"/>
  <c r="BB80" i="8" a="1"/>
  <c r="BB164" i="8" a="1"/>
  <c r="BB160" i="8" a="1"/>
  <c r="BB82" i="8" a="1"/>
  <c r="BA59" i="8" l="1"/>
  <c r="BB74" i="8"/>
  <c r="BB120" i="8"/>
  <c r="BA173" i="8"/>
  <c r="BC70" i="8"/>
  <c r="BC137" i="8"/>
  <c r="BB44" i="8"/>
  <c r="BB124" i="8"/>
  <c r="BA104" i="8"/>
  <c r="BA33" i="8"/>
  <c r="BB50" i="8"/>
  <c r="BC144" i="8"/>
  <c r="BB33" i="8"/>
  <c r="BB62" i="8"/>
  <c r="BB38" i="8"/>
  <c r="BB104" i="8"/>
  <c r="BC88" i="8"/>
  <c r="BB65" i="8"/>
  <c r="BA70" i="8"/>
  <c r="BA142" i="8"/>
  <c r="BB66" i="8"/>
  <c r="BB24" i="8"/>
  <c r="BB199" i="8"/>
  <c r="BB90" i="8"/>
  <c r="BB56" i="8"/>
  <c r="BC43" i="8"/>
  <c r="BB88" i="8"/>
  <c r="BB19" i="8"/>
  <c r="BA60" i="8"/>
  <c r="BB18" i="8"/>
  <c r="BA44" i="8"/>
  <c r="BB99" i="8"/>
  <c r="BB129" i="8"/>
  <c r="BB142" i="8"/>
  <c r="BB12" i="8"/>
  <c r="BA177" i="8"/>
  <c r="BC64" i="8"/>
  <c r="BA65" i="8"/>
  <c r="BB13" i="8"/>
  <c r="BB9" i="8"/>
  <c r="BB39" i="8"/>
  <c r="BB145" i="8"/>
  <c r="BC87" i="8"/>
  <c r="BA27" i="8"/>
  <c r="BB29" i="8"/>
  <c r="BC63" i="8"/>
  <c r="BC96" i="8"/>
  <c r="BB31" i="8"/>
  <c r="BB75" i="8"/>
  <c r="BA111" i="8"/>
  <c r="BC170" i="8"/>
  <c r="BA41" i="8"/>
  <c r="BB49" i="8"/>
  <c r="BB53" i="8"/>
  <c r="BB73" i="8"/>
  <c r="BA82" i="8"/>
  <c r="BB85" i="8"/>
  <c r="BB97" i="8"/>
  <c r="BA169" i="8"/>
  <c r="BA64" i="8"/>
  <c r="BB23" i="8"/>
  <c r="BB11" i="8"/>
  <c r="BA128" i="8"/>
  <c r="BC142" i="8"/>
  <c r="BB201" i="8"/>
  <c r="BA26" i="8"/>
  <c r="BB37" i="8"/>
  <c r="BB58" i="8"/>
  <c r="BB26" i="8"/>
  <c r="BB43" i="8"/>
  <c r="BB52" i="8"/>
  <c r="BA57" i="8"/>
  <c r="BB76" i="8"/>
  <c r="BB82" i="8"/>
  <c r="BA92" i="8"/>
  <c r="BA93" i="8"/>
  <c r="BC33" i="8"/>
  <c r="BC65" i="8"/>
  <c r="BA78" i="8"/>
  <c r="BA125" i="8"/>
  <c r="BB213" i="8"/>
  <c r="BB32" i="8"/>
  <c r="BB59" i="8"/>
  <c r="BB64" i="8"/>
  <c r="BC141" i="8"/>
  <c r="BB143" i="8"/>
  <c r="BB161" i="8"/>
  <c r="BB208" i="8"/>
  <c r="BB10" i="8"/>
  <c r="BA63" i="8"/>
  <c r="BB83" i="8"/>
  <c r="BB25" i="8"/>
  <c r="BB16" i="8"/>
  <c r="BB22" i="8"/>
  <c r="BA30" i="8"/>
  <c r="BA40" i="8"/>
  <c r="BC44" i="8"/>
  <c r="BB51" i="8"/>
  <c r="BB57" i="8"/>
  <c r="BB63" i="8"/>
  <c r="BA67" i="8"/>
  <c r="BB69" i="8"/>
  <c r="BB81" i="8"/>
  <c r="BC92" i="8"/>
  <c r="BB92" i="8"/>
  <c r="BB212" i="8"/>
  <c r="BB46" i="8"/>
  <c r="BB78" i="8"/>
  <c r="BA89" i="8"/>
  <c r="BA90" i="8"/>
  <c r="BB133" i="8"/>
  <c r="BB17" i="8"/>
  <c r="BA58" i="8"/>
  <c r="BB70" i="8"/>
  <c r="BC71" i="8"/>
  <c r="BA96" i="8"/>
  <c r="BA73" i="8"/>
  <c r="BA86" i="8"/>
  <c r="BC30" i="8"/>
  <c r="BB117" i="8"/>
  <c r="BB30" i="8"/>
  <c r="BA34" i="8"/>
  <c r="BB36" i="8"/>
  <c r="BA39" i="8"/>
  <c r="BB40" i="8"/>
  <c r="BB45" i="8"/>
  <c r="BA66" i="8"/>
  <c r="BC89" i="8"/>
  <c r="BB89" i="8"/>
  <c r="BC91" i="8"/>
  <c r="BB91" i="8"/>
  <c r="BC95" i="8"/>
  <c r="BA95" i="8"/>
  <c r="BA99" i="8"/>
  <c r="BA127" i="8"/>
  <c r="BA129" i="8"/>
  <c r="BC132" i="8"/>
  <c r="BB110" i="8"/>
  <c r="BA124" i="8"/>
  <c r="BA139" i="8"/>
  <c r="BB93" i="8"/>
  <c r="BA97" i="8"/>
  <c r="BB101" i="8"/>
  <c r="BB135" i="8"/>
  <c r="BB170" i="8"/>
  <c r="BC111" i="8"/>
  <c r="BB111" i="8"/>
  <c r="BB122" i="8"/>
  <c r="BA143" i="8"/>
  <c r="BB173" i="8"/>
  <c r="BB134" i="8"/>
  <c r="BB177" i="8"/>
  <c r="BC34" i="8"/>
  <c r="BB60" i="8"/>
  <c r="BB96" i="8"/>
  <c r="BA138" i="8"/>
  <c r="BB27" i="8"/>
  <c r="BA28" i="8"/>
  <c r="BB34" i="8"/>
  <c r="BB41" i="8"/>
  <c r="BB47" i="8"/>
  <c r="BA61" i="8"/>
  <c r="BB67" i="8"/>
  <c r="BA68" i="8"/>
  <c r="BB72" i="8"/>
  <c r="BA77" i="8"/>
  <c r="BA94" i="8"/>
  <c r="BB95" i="8"/>
  <c r="BB109" i="8"/>
  <c r="BC110" i="8"/>
  <c r="BB112" i="8"/>
  <c r="BB138" i="8"/>
  <c r="BB20" i="8"/>
  <c r="BB14" i="8"/>
  <c r="BC28" i="8"/>
  <c r="BA35" i="8"/>
  <c r="BA42" i="8"/>
  <c r="BB54" i="8"/>
  <c r="BA55" i="8"/>
  <c r="BC61" i="8"/>
  <c r="BB94" i="8"/>
  <c r="BA98" i="8"/>
  <c r="BB118" i="8"/>
  <c r="BA126" i="8"/>
  <c r="BA131" i="8"/>
  <c r="BB160" i="8"/>
  <c r="BB28" i="8"/>
  <c r="BC35" i="8"/>
  <c r="BB48" i="8"/>
  <c r="BC55" i="8"/>
  <c r="BB61" i="8"/>
  <c r="BA62" i="8"/>
  <c r="BB68" i="8"/>
  <c r="BA69" i="8"/>
  <c r="BA71" i="8"/>
  <c r="BB77" i="8"/>
  <c r="BB84" i="8"/>
  <c r="BC90" i="8"/>
  <c r="BA91" i="8"/>
  <c r="BA100" i="8"/>
  <c r="BA103" i="8"/>
  <c r="BB151" i="8"/>
  <c r="BA168" i="8"/>
  <c r="BB205" i="8"/>
  <c r="BA208" i="8"/>
  <c r="BB8" i="8"/>
  <c r="BA29" i="8"/>
  <c r="BB15" i="8"/>
  <c r="BB21" i="8"/>
  <c r="BC29" i="8"/>
  <c r="BB35" i="8"/>
  <c r="BB42" i="8"/>
  <c r="BA43" i="8"/>
  <c r="BB55" i="8"/>
  <c r="BA56" i="8"/>
  <c r="BC62" i="8"/>
  <c r="BC69" i="8"/>
  <c r="BC86" i="8"/>
  <c r="BC97" i="8"/>
  <c r="BB98" i="8"/>
  <c r="BB103" i="8"/>
  <c r="BC104" i="8"/>
  <c r="BB106" i="8"/>
  <c r="BA110" i="8"/>
  <c r="BA144" i="8"/>
  <c r="BB71" i="8"/>
  <c r="BA72" i="8"/>
  <c r="BA76" i="8"/>
  <c r="BA102" i="8"/>
  <c r="BB105" i="8"/>
  <c r="BB113" i="8"/>
  <c r="BB114" i="8"/>
  <c r="BA137" i="8"/>
  <c r="BB139" i="8"/>
  <c r="BB163" i="8"/>
  <c r="BB102" i="8"/>
  <c r="BA122" i="8"/>
  <c r="BB119" i="8"/>
  <c r="BB131" i="8"/>
  <c r="BB125" i="8"/>
  <c r="BC129" i="8"/>
  <c r="BB174" i="8"/>
  <c r="BB209" i="8"/>
  <c r="BB175" i="8"/>
  <c r="BC209" i="8"/>
  <c r="BA170" i="8"/>
  <c r="BB207" i="8"/>
  <c r="BA176" i="8"/>
  <c r="BB176" i="8"/>
  <c r="BB200" i="8"/>
  <c r="BB166" i="8"/>
  <c r="BA209" i="8"/>
  <c r="BB155" i="8"/>
  <c r="BB157" i="8"/>
  <c r="BA167" i="8"/>
  <c r="BC168" i="8"/>
  <c r="BA206" i="8"/>
  <c r="BC125" i="8"/>
  <c r="BB136" i="8"/>
  <c r="BC167" i="8"/>
  <c r="BB167" i="8"/>
  <c r="BB168" i="8"/>
  <c r="BB169" i="8"/>
  <c r="BB211" i="8"/>
  <c r="BB156" i="8"/>
  <c r="BB162" i="8"/>
  <c r="BA171" i="8"/>
  <c r="BB172" i="8"/>
  <c r="BB206" i="8"/>
  <c r="BB214" i="8"/>
  <c r="BB107" i="8"/>
  <c r="BA121" i="8"/>
  <c r="BA123" i="8"/>
  <c r="BB126" i="8"/>
  <c r="BB128" i="8"/>
  <c r="BA130" i="8"/>
  <c r="BC138" i="8"/>
  <c r="BA140" i="8"/>
  <c r="BC143" i="8"/>
  <c r="BB144" i="8"/>
  <c r="BB154" i="8"/>
  <c r="BB164" i="8"/>
  <c r="BB79" i="8"/>
  <c r="BA80" i="8"/>
  <c r="BB86" i="8"/>
  <c r="BA87" i="8"/>
  <c r="BC93" i="8"/>
  <c r="BB123" i="8"/>
  <c r="BB130" i="8"/>
  <c r="BB149" i="8"/>
  <c r="BB158" i="8"/>
  <c r="BC169" i="8"/>
  <c r="BB202" i="8"/>
  <c r="BB100" i="8"/>
  <c r="BB108" i="8"/>
  <c r="BA109" i="8"/>
  <c r="BB137" i="8"/>
  <c r="BB141" i="8"/>
  <c r="BB148" i="8"/>
  <c r="BB198" i="8"/>
  <c r="BC208" i="8"/>
  <c r="BB80" i="8"/>
  <c r="BB87" i="8"/>
  <c r="BA88" i="8"/>
  <c r="BC94" i="8"/>
  <c r="BA101" i="8"/>
  <c r="BB115" i="8"/>
  <c r="BB116" i="8"/>
  <c r="BA132" i="8"/>
  <c r="BB150" i="8"/>
  <c r="BA174" i="8"/>
  <c r="BA175" i="8"/>
  <c r="BC126" i="8"/>
  <c r="BB132" i="8"/>
  <c r="BC171" i="8"/>
  <c r="BB203" i="8"/>
  <c r="BA210" i="8"/>
  <c r="BB146" i="8"/>
  <c r="BB152" i="8"/>
  <c r="BB171" i="8"/>
  <c r="BC210" i="8"/>
  <c r="BB159" i="8"/>
  <c r="BB165" i="8"/>
  <c r="BA166" i="8"/>
  <c r="BA172" i="8"/>
  <c r="BB197" i="8"/>
  <c r="BB210" i="8"/>
  <c r="BB121" i="8"/>
  <c r="BB127" i="8"/>
  <c r="BB140" i="8"/>
  <c r="BA141" i="8"/>
  <c r="BB147" i="8"/>
  <c r="BB153" i="8"/>
  <c r="BC166" i="8"/>
  <c r="BB204" i="8"/>
  <c r="BA205" i="8"/>
  <c r="R466" i="6"/>
  <c r="S466" i="6"/>
  <c r="T466" i="6"/>
  <c r="U466" i="6"/>
  <c r="V466" i="6"/>
  <c r="W466" i="6"/>
  <c r="R467" i="6"/>
  <c r="S467" i="6"/>
  <c r="T467" i="6"/>
  <c r="U467" i="6"/>
  <c r="V467" i="6"/>
  <c r="W467" i="6"/>
  <c r="R468" i="6"/>
  <c r="S468" i="6"/>
  <c r="T468" i="6"/>
  <c r="U468" i="6"/>
  <c r="V468" i="6"/>
  <c r="W468" i="6"/>
  <c r="R469" i="6"/>
  <c r="S469" i="6"/>
  <c r="T469" i="6"/>
  <c r="U469" i="6"/>
  <c r="V469" i="6"/>
  <c r="W469" i="6"/>
  <c r="R470" i="6"/>
  <c r="S470" i="6"/>
  <c r="T470" i="6"/>
  <c r="U470" i="6"/>
  <c r="V470" i="6"/>
  <c r="W470" i="6"/>
  <c r="R471" i="6"/>
  <c r="S471" i="6"/>
  <c r="T471" i="6"/>
  <c r="U471" i="6"/>
  <c r="V471" i="6"/>
  <c r="W471" i="6"/>
  <c r="R472" i="6"/>
  <c r="S472" i="6"/>
  <c r="T472" i="6"/>
  <c r="U472" i="6"/>
  <c r="V472" i="6"/>
  <c r="W472" i="6"/>
  <c r="R473" i="6"/>
  <c r="S473" i="6"/>
  <c r="T473" i="6"/>
  <c r="U473" i="6"/>
  <c r="V473" i="6"/>
  <c r="W473" i="6"/>
  <c r="R463" i="6"/>
  <c r="S463" i="6"/>
  <c r="T463" i="6"/>
  <c r="U463" i="6"/>
  <c r="V463" i="6"/>
  <c r="W463" i="6"/>
  <c r="R464" i="6"/>
  <c r="S464" i="6"/>
  <c r="T464" i="6"/>
  <c r="U464" i="6"/>
  <c r="V464" i="6"/>
  <c r="W464" i="6"/>
  <c r="R465" i="6"/>
  <c r="S465" i="6"/>
  <c r="T465" i="6"/>
  <c r="U465" i="6"/>
  <c r="V465" i="6"/>
  <c r="W465" i="6"/>
  <c r="R461" i="6"/>
  <c r="S461" i="6"/>
  <c r="T461" i="6"/>
  <c r="U461" i="6"/>
  <c r="V461" i="6"/>
  <c r="W461" i="6"/>
  <c r="R462" i="6"/>
  <c r="S462" i="6"/>
  <c r="T462" i="6"/>
  <c r="U462" i="6"/>
  <c r="V462" i="6"/>
  <c r="W462" i="6"/>
  <c r="BJ443" i="6" a="1"/>
  <c r="AZ422" i="6" a="1"/>
  <c r="BM442" i="6" a="1"/>
  <c r="AM408" i="6" a="1"/>
  <c r="BA404" i="6" a="1"/>
  <c r="AO405" i="6" a="1"/>
  <c r="AT415" i="6" a="1"/>
  <c r="BF464" i="6" a="1"/>
  <c r="AK417" i="6" a="1"/>
  <c r="AY403" i="6" a="1"/>
  <c r="BA471" i="6" a="1"/>
  <c r="AR445" i="6" a="1"/>
  <c r="AK476" i="6" a="1"/>
  <c r="BJ457" i="6" a="1"/>
  <c r="AA458" i="6" a="1"/>
  <c r="AO454" i="6" a="1"/>
  <c r="BG421" i="6" a="1"/>
  <c r="AB416" i="6" a="1"/>
  <c r="BB461" i="6" a="1"/>
  <c r="BA405" i="6" a="1"/>
  <c r="BD407" i="6" a="1"/>
  <c r="BC440" i="6" a="1"/>
  <c r="AA466" i="6" a="1"/>
  <c r="AK439" i="6" a="1"/>
  <c r="BK417" i="6" a="1"/>
  <c r="AH456" i="6" a="1"/>
  <c r="BA468" i="6" a="1"/>
  <c r="AR476" i="6" a="1"/>
  <c r="BB455" i="6" a="1"/>
  <c r="AH454" i="6" a="1"/>
  <c r="AG468" i="6" a="1"/>
  <c r="AG461" i="6" a="1"/>
  <c r="BH471" i="6" a="1"/>
  <c r="AR444" i="6" a="1"/>
  <c r="BB446" i="6" a="1"/>
  <c r="AB452" i="6" a="1"/>
  <c r="AK454" i="6" a="1"/>
  <c r="AT418" i="6" a="1"/>
  <c r="BL402" i="6" a="1"/>
  <c r="AP407" i="6" a="1"/>
  <c r="BD441" i="6" a="1"/>
  <c r="BD442" i="6" a="1"/>
  <c r="AG408" i="6" a="1"/>
  <c r="BA457" i="6" a="1"/>
  <c r="BG408" i="6" a="1"/>
  <c r="BL463" i="6" a="1"/>
  <c r="BD458" i="6" a="1"/>
  <c r="AI470" i="6" a="1"/>
  <c r="AM415" i="6" a="1"/>
  <c r="AF410" i="6" a="1"/>
  <c r="BB454" i="6" a="1"/>
  <c r="BM462" i="6" a="1"/>
  <c r="AI442" i="6" a="1"/>
  <c r="BC444" i="6" a="1"/>
  <c r="AH451" i="6" a="1"/>
  <c r="AT406" i="6" a="1"/>
  <c r="AJ421" i="6" a="1"/>
  <c r="BM443" i="6" a="1"/>
  <c r="BB405" i="6" a="1"/>
  <c r="BB474" i="6" a="1"/>
  <c r="BF472" i="6" a="1"/>
  <c r="AL415" i="6" a="1"/>
  <c r="AL417" i="6" a="1"/>
  <c r="AE441" i="6" a="1"/>
  <c r="AE439" i="6" a="1"/>
  <c r="AD422" i="6" a="1"/>
  <c r="BC462" i="6" a="1"/>
  <c r="BJ465" i="6" a="1"/>
  <c r="AG415" i="6" a="1"/>
  <c r="AI405" i="6" a="1"/>
  <c r="BL439" i="6" a="1"/>
  <c r="AZ404" i="6" a="1"/>
  <c r="AD440" i="6" a="1"/>
  <c r="AN416" i="6" a="1"/>
  <c r="AK473" i="6" a="1"/>
  <c r="AC405" i="6" a="1"/>
  <c r="AI402" i="6" a="1"/>
  <c r="BH470" i="6" a="1"/>
  <c r="AJ478" i="6" a="1"/>
  <c r="BE416" i="6" a="1"/>
  <c r="AZ443" i="6" a="1"/>
  <c r="AS454" i="6" a="1"/>
  <c r="BE457" i="6" a="1"/>
  <c r="AT470" i="6" a="1"/>
  <c r="BA476" i="6" a="1"/>
  <c r="BF418" i="6" a="1"/>
  <c r="BI419" i="6" a="1"/>
  <c r="AC471" i="6" a="1"/>
  <c r="AG443" i="6" a="1"/>
  <c r="AE453" i="6" a="1"/>
  <c r="BE478" i="6" a="1"/>
  <c r="AS422" i="6" a="1"/>
  <c r="AC462" i="6" a="1"/>
  <c r="AE461" i="6" a="1"/>
  <c r="AB467" i="6" a="1"/>
  <c r="AI440" i="6" a="1"/>
  <c r="AF461" i="6" a="1"/>
  <c r="BA421" i="6" a="1"/>
  <c r="BJ452" i="6" a="1"/>
  <c r="AI415" i="6" a="1"/>
  <c r="AF452" i="6" a="1"/>
  <c r="AS458" i="6" a="1"/>
  <c r="AT468" i="6" a="1"/>
  <c r="AY474" i="6" a="1"/>
  <c r="BH444" i="6" a="1"/>
  <c r="AT476" i="6" a="1"/>
  <c r="AP441" i="6" a="1"/>
  <c r="BE405" i="6" a="1"/>
  <c r="AZ471" i="6" a="1"/>
  <c r="AQ471" i="6" a="1"/>
  <c r="AD452" i="6" a="1"/>
  <c r="AQ439" i="6" a="1"/>
  <c r="AH410" i="6" a="1"/>
  <c r="BE408" i="6" a="1"/>
  <c r="BB439" i="6" a="1"/>
  <c r="AL409" i="6" a="1"/>
  <c r="AY444" i="6" a="1"/>
  <c r="BF451" i="6" a="1"/>
  <c r="BM420" i="6" a="1"/>
  <c r="BD421" i="6" a="1"/>
  <c r="AP471" i="6" a="1"/>
  <c r="BF441" i="6" a="1"/>
  <c r="BH458" i="6" a="1"/>
  <c r="BH402" i="6" a="1"/>
  <c r="AM464" i="6" a="1"/>
  <c r="AC443" i="6" a="1"/>
  <c r="BK472" i="6" a="1"/>
  <c r="AR477" i="6" a="1"/>
  <c r="AI472" i="6" a="1"/>
  <c r="BI456" i="6" a="1"/>
  <c r="AY468" i="6" a="1"/>
  <c r="BH415" i="6" a="1"/>
  <c r="AZ453" i="6" a="1"/>
  <c r="AD472" i="6" a="1"/>
  <c r="AK462" i="6" a="1"/>
  <c r="AI452" i="6" a="1"/>
  <c r="BA409" i="6" a="1"/>
  <c r="AI475" i="6" a="1"/>
  <c r="AA456" i="6" a="1"/>
  <c r="BC415" i="6" a="1"/>
  <c r="BK453" i="6" a="1"/>
  <c r="AG464" i="6" a="1"/>
  <c r="AN443" i="6" a="1"/>
  <c r="AD409" i="6" a="1"/>
  <c r="AC458" i="6" a="1"/>
  <c r="AN406" i="6" a="1"/>
  <c r="AB469" i="6" a="1"/>
  <c r="AT420" i="6" a="1"/>
  <c r="AE405" i="6" a="1"/>
  <c r="AD418" i="6" a="1"/>
  <c r="AI478" i="6" a="1"/>
  <c r="BA445" i="6" a="1"/>
  <c r="BG422" i="6" a="1"/>
  <c r="BH476" i="6" a="1"/>
  <c r="AA471" i="6" a="1"/>
  <c r="BJ466" i="6" a="1"/>
  <c r="BK405" i="6" a="1"/>
  <c r="AL474" i="6" a="1"/>
  <c r="AH471" i="6" a="1"/>
  <c r="BH445" i="6" a="1"/>
  <c r="AA464" i="6" a="1"/>
  <c r="AH468" i="6" a="1"/>
  <c r="AP421" i="6" a="1"/>
  <c r="AB468" i="6" a="1"/>
  <c r="AB439" i="6" a="1"/>
  <c r="AS475" i="6" a="1"/>
  <c r="AF442" i="6" a="1"/>
  <c r="BJ463" i="6" a="1"/>
  <c r="AQ458" i="6" a="1"/>
  <c r="AO409" i="6" a="1"/>
  <c r="AR408" i="6" a="1"/>
  <c r="BL406" i="6" a="1"/>
  <c r="AS405" i="6" a="1"/>
  <c r="BE462" i="6" a="1"/>
  <c r="AF445" i="6" a="1"/>
  <c r="AY457" i="6" a="1"/>
  <c r="AE420" i="6" a="1"/>
  <c r="AE402" i="6" a="1"/>
  <c r="AN446" i="6" a="1"/>
  <c r="AJ415" i="6" a="1"/>
  <c r="BF422" i="6" a="1"/>
  <c r="BF416" i="6" a="1"/>
  <c r="AH478" i="6" a="1"/>
  <c r="BH404" i="6" a="1"/>
  <c r="AD464" i="6" a="1"/>
  <c r="AI443" i="6" a="1"/>
  <c r="BI422" i="6" a="1"/>
  <c r="BB417" i="6" a="1"/>
  <c r="AH469" i="6" a="1"/>
  <c r="BF415" i="6" a="1"/>
  <c r="BI442" i="6" a="1"/>
  <c r="AB457" i="6" a="1"/>
  <c r="AN422" i="6" a="1"/>
  <c r="AQ415" i="6" a="1"/>
  <c r="AP403" i="6" a="1"/>
  <c r="AI456" i="6" a="1"/>
  <c r="AI421" i="6" a="1"/>
  <c r="BA473" i="6" a="1"/>
  <c r="AR478" i="6" a="1"/>
  <c r="AD463" i="6" a="1"/>
  <c r="BG409" i="6" a="1"/>
  <c r="BA416" i="6" a="1"/>
  <c r="AC439" i="6" a="1"/>
  <c r="AA444" i="6" a="1"/>
  <c r="AH421" i="6" a="1"/>
  <c r="AC441" i="6" a="1"/>
  <c r="AP477" i="6" a="1"/>
  <c r="BG458" i="6" a="1"/>
  <c r="AD415" i="6" a="1"/>
  <c r="BG402" i="6" a="1"/>
  <c r="AC478" i="6" a="1"/>
  <c r="BE445" i="6" a="1"/>
  <c r="AP446" i="6" a="1"/>
  <c r="AZ417" i="6" a="1"/>
  <c r="AY477" i="6" a="1"/>
  <c r="BJ474" i="6" a="1"/>
  <c r="AE472" i="6" a="1"/>
  <c r="AH464" i="6" a="1"/>
  <c r="AP402" i="6" a="1"/>
  <c r="AR402" i="6" a="1"/>
  <c r="AE477" i="6" a="1"/>
  <c r="AC465" i="6" a="1"/>
  <c r="AR453" i="6" a="1"/>
  <c r="AK474" i="6" a="1"/>
  <c r="BD444" i="6" a="1"/>
  <c r="AZ465" i="6" a="1"/>
  <c r="AI420" i="6" a="1"/>
  <c r="BF455" i="6" a="1"/>
  <c r="AQ462" i="6" a="1"/>
  <c r="AB446" i="6" a="1"/>
  <c r="AM405" i="6" a="1"/>
  <c r="BL451" i="6" a="1"/>
  <c r="AM478" i="6" a="1"/>
  <c r="AM439" i="6" a="1"/>
  <c r="AH458" i="6" a="1"/>
  <c r="AY409" i="6" a="1"/>
  <c r="AJ471" i="6" a="1"/>
  <c r="AJ445" i="6" a="1"/>
  <c r="AO422" i="6" a="1"/>
  <c r="BB419" i="6" a="1"/>
  <c r="BH405" i="6" a="1"/>
  <c r="AI444" i="6" a="1"/>
  <c r="BK445" i="6" a="1"/>
  <c r="AA416" i="6" a="1"/>
  <c r="AB440" i="6" a="1"/>
  <c r="BJ477" i="6" a="1"/>
  <c r="BE446" i="6" a="1"/>
  <c r="BG439" i="6" a="1"/>
  <c r="BL444" i="6" a="1"/>
  <c r="AF422" i="6" a="1"/>
  <c r="BK407" i="6" a="1"/>
  <c r="AT408" i="6" a="1"/>
  <c r="BH443" i="6" a="1"/>
  <c r="AJ444" i="6" a="1"/>
  <c r="AI462" i="6" a="1"/>
  <c r="AK443" i="6" a="1"/>
  <c r="AA409" i="6" a="1"/>
  <c r="AG478" i="6" a="1"/>
  <c r="AR451" i="6" a="1"/>
  <c r="BA465" i="6" a="1"/>
  <c r="AA403" i="6" a="1"/>
  <c r="AK471" i="6" a="1"/>
  <c r="BJ464" i="6" a="1"/>
  <c r="BC421" i="6" a="1"/>
  <c r="BD472" i="6" a="1"/>
  <c r="AS404" i="6" a="1"/>
  <c r="AK403" i="6" a="1"/>
  <c r="AE403" i="6" a="1"/>
  <c r="AO442" i="6" a="1"/>
  <c r="AZ463" i="6" a="1"/>
  <c r="BD461" i="6" a="1"/>
  <c r="AN409" i="6" a="1"/>
  <c r="BJ446" i="6" a="1"/>
  <c r="AY405" i="6" a="1"/>
  <c r="BF453" i="6" a="1"/>
  <c r="AP457" i="6" a="1"/>
  <c r="AA445" i="6" a="1"/>
  <c r="BC469" i="6" a="1"/>
  <c r="AA440" i="6" a="1"/>
  <c r="AH405" i="6" a="1"/>
  <c r="AC469" i="6" a="1"/>
  <c r="AN440" i="6" a="1"/>
  <c r="AQ409" i="6" a="1"/>
  <c r="AF469" i="6" a="1"/>
  <c r="AZ419" i="6" a="1"/>
  <c r="BM445" i="6" a="1"/>
  <c r="BH422" i="6" a="1"/>
  <c r="BG457" i="6" a="1"/>
  <c r="AK442" i="6" a="1"/>
  <c r="BG443" i="6" a="1"/>
  <c r="AH453" i="6" a="1"/>
  <c r="AE454" i="6" a="1"/>
  <c r="AJ457" i="6" a="1"/>
  <c r="BA469" i="6" a="1"/>
  <c r="BD468" i="6" a="1"/>
  <c r="AN417" i="6" a="1"/>
  <c r="AC451" i="6" a="1"/>
  <c r="AP419" i="6" a="1"/>
  <c r="BL472" i="6" a="1"/>
  <c r="BC475" i="6" a="1"/>
  <c r="AD455" i="6" a="1"/>
  <c r="AO470" i="6" a="1"/>
  <c r="BD422" i="6" a="1"/>
  <c r="AB476" i="6" a="1"/>
  <c r="BE403" i="6" a="1"/>
  <c r="AS439" i="6" a="1"/>
  <c r="AH463" i="6" a="1"/>
  <c r="BE402" i="6" a="1"/>
  <c r="BC474" i="6" a="1"/>
  <c r="AY453" i="6" a="1"/>
  <c r="AO415" i="6" a="1"/>
  <c r="AK455" i="6" a="1"/>
  <c r="AS419" i="6" a="1"/>
  <c r="AN420" i="6" a="1"/>
  <c r="AE440" i="6" a="1"/>
  <c r="AS445" i="6" a="1"/>
  <c r="AG407" i="6" a="1"/>
  <c r="BA455" i="6" a="1"/>
  <c r="AZ403" i="6" a="1"/>
  <c r="BD474" i="6" a="1"/>
  <c r="BC478" i="6" a="1"/>
  <c r="AN415" i="6" a="1"/>
  <c r="AK456" i="6" a="1"/>
  <c r="BC404" i="6" a="1"/>
  <c r="AT446" i="6" a="1"/>
  <c r="AR462" i="6" a="1"/>
  <c r="AG417" i="6" a="1"/>
  <c r="AE446" i="6" a="1"/>
  <c r="AG403" i="6" a="1"/>
  <c r="AJ465" i="6" a="1"/>
  <c r="AQ452" i="6" a="1"/>
  <c r="AH444" i="6" a="1"/>
  <c r="AI463" i="6" a="1"/>
  <c r="AB455" i="6" a="1"/>
  <c r="AO402" i="6" a="1"/>
  <c r="AN461" i="6" a="1"/>
  <c r="AM440" i="6" a="1"/>
  <c r="BH461" i="6" a="1"/>
  <c r="AO421" i="6" a="1"/>
  <c r="AA461" i="6" a="1"/>
  <c r="BI405" i="6" a="1"/>
  <c r="AF477" i="6" a="1"/>
  <c r="AH419" i="6" a="1"/>
  <c r="AB405" i="6" a="1"/>
  <c r="BM461" i="6" a="1"/>
  <c r="AA474" i="6" a="1"/>
  <c r="BM421" i="6" a="1"/>
  <c r="AY472" i="6" a="1"/>
  <c r="AQ422" i="6" a="1"/>
  <c r="AP470" i="6" a="1"/>
  <c r="AT422" i="6" a="1"/>
  <c r="BI453" i="6" a="1"/>
  <c r="AD467" i="6" a="1"/>
  <c r="BE469" i="6" a="1"/>
  <c r="BI469" i="6" a="1"/>
  <c r="AO468" i="6" a="1"/>
  <c r="AZ473" i="6" a="1"/>
  <c r="AB456" i="6" a="1"/>
  <c r="AR463" i="6" a="1"/>
  <c r="AG421" i="6" a="1"/>
  <c r="AD410" i="6" a="1"/>
  <c r="AE407" i="6" a="1"/>
  <c r="AY467" i="6" a="1"/>
  <c r="AL402" i="6" a="1"/>
  <c r="AF470" i="6" a="1"/>
  <c r="AE475" i="6" a="1"/>
  <c r="AJ463" i="6" a="1"/>
  <c r="AY439" i="6" a="1"/>
  <c r="AI453" i="6" a="1"/>
  <c r="AJ472" i="6" a="1"/>
  <c r="AE462" i="6" a="1"/>
  <c r="AK408" i="6" a="1"/>
  <c r="AQ468" i="6" a="1"/>
  <c r="AY471" i="6" a="1"/>
  <c r="BF405" i="6" a="1"/>
  <c r="AE415" i="6" a="1"/>
  <c r="AD446" i="6" a="1"/>
  <c r="AQ474" i="6" a="1"/>
  <c r="AS403" i="6" a="1"/>
  <c r="AI474" i="6" a="1"/>
  <c r="AJ443" i="6" a="1"/>
  <c r="AZ457" i="6" a="1"/>
  <c r="AD458" i="6" a="1"/>
  <c r="AP444" i="6" a="1"/>
  <c r="AM454" i="6" a="1"/>
  <c r="AD441" i="6" a="1"/>
  <c r="BM456" i="6" a="1"/>
  <c r="BB464" i="6" a="1"/>
  <c r="AK472" i="6" a="1"/>
  <c r="AG446" i="6" a="1"/>
  <c r="AH467" i="6" a="1"/>
  <c r="BF440" i="6" a="1"/>
  <c r="AT469" i="6" a="1"/>
  <c r="AD402" i="6" a="1"/>
  <c r="AL446" i="6" a="1"/>
  <c r="BL456" i="6" a="1"/>
  <c r="BC455" i="6" a="1"/>
  <c r="AL452" i="6" a="1"/>
  <c r="AY446" i="6" a="1"/>
  <c r="AT455" i="6" a="1"/>
  <c r="BB457" i="6" a="1"/>
  <c r="BG454" i="6" a="1"/>
  <c r="AP469" i="6" a="1"/>
  <c r="AI473" i="6" a="1"/>
  <c r="BM440" i="6" a="1"/>
  <c r="BK408" i="6" a="1"/>
  <c r="AP406" i="6" a="1"/>
  <c r="AK446" i="6" a="1"/>
  <c r="BE468" i="6" a="1"/>
  <c r="AG420" i="6" a="1"/>
  <c r="AZ418" i="6" a="1"/>
  <c r="AH457" i="6" a="1"/>
  <c r="BL446" i="6" a="1"/>
  <c r="AT462" i="6" a="1"/>
  <c r="AR410" i="6" a="1"/>
  <c r="BE410" i="6" a="1"/>
  <c r="BK404" i="6" a="1"/>
  <c r="BH472" i="6" a="1"/>
  <c r="AB475" i="6" a="1"/>
  <c r="AH473" i="6" a="1"/>
  <c r="AK444" i="6" a="1"/>
  <c r="AQ445" i="6" a="1"/>
  <c r="AH408" i="6" a="1"/>
  <c r="BL473" i="6" a="1"/>
  <c r="AH475" i="6" a="1"/>
  <c r="AM443" i="6" a="1"/>
  <c r="BL420" i="6" a="1"/>
  <c r="BB443" i="6" a="1"/>
  <c r="AR439" i="6" a="1"/>
  <c r="AA419" i="6" a="1"/>
  <c r="AJ442" i="6" a="1"/>
  <c r="BB458" i="6" a="1"/>
  <c r="BE476" i="6" a="1"/>
  <c r="AK469" i="6" a="1"/>
  <c r="AT456" i="6" a="1"/>
  <c r="BE409" i="6" a="1"/>
  <c r="AM441" i="6" a="1"/>
  <c r="AQ408" i="6" a="1"/>
  <c r="AA457" i="6" a="1"/>
  <c r="AI469" i="6" a="1"/>
  <c r="AH440" i="6" a="1"/>
  <c r="BL419" i="6" a="1"/>
  <c r="AM463" i="6" a="1"/>
  <c r="BK418" i="6" a="1"/>
  <c r="BI476" i="6" a="1"/>
  <c r="BB477" i="6" a="1"/>
  <c r="BM415" i="6" a="1"/>
  <c r="BJ478" i="6" a="1"/>
  <c r="BC476" i="6" a="1"/>
  <c r="BL466" i="6" a="1"/>
  <c r="AR403" i="6" a="1"/>
  <c r="AI464" i="6" a="1"/>
  <c r="AE457" i="6" a="1"/>
  <c r="BH439" i="6" a="1"/>
  <c r="BM403" i="6" a="1"/>
  <c r="AJ451" i="6" a="1"/>
  <c r="AJ417" i="6" a="1"/>
  <c r="AN458" i="6" a="1"/>
  <c r="AC446" i="6" a="1"/>
  <c r="AN421" i="6" a="1"/>
  <c r="AC415" i="6" a="1"/>
  <c r="AS462" i="6" a="1"/>
  <c r="BG468" i="6" a="1"/>
  <c r="AY443" i="6" a="1"/>
  <c r="AA410" i="6" a="1"/>
  <c r="AS421" i="6" a="1"/>
  <c r="BG467" i="6" a="1"/>
  <c r="AN469" i="6" a="1"/>
  <c r="AE470" i="6" a="1"/>
  <c r="BJ420" i="6" a="1"/>
  <c r="BM405" i="6" a="1"/>
  <c r="BK478" i="6" a="1"/>
  <c r="BK415" i="6" a="1"/>
  <c r="BA419" i="6" a="1"/>
  <c r="AJ454" i="6" a="1"/>
  <c r="AD403" i="6" a="1"/>
  <c r="BE454" i="6" a="1"/>
  <c r="BG442" i="6" a="1"/>
  <c r="AF473" i="6" a="1"/>
  <c r="AR456" i="6" a="1"/>
  <c r="BL474" i="6" a="1"/>
  <c r="AK415" i="6" a="1"/>
  <c r="AE473" i="6" a="1"/>
  <c r="AD462" i="6" a="1"/>
  <c r="BK406" i="6" a="1"/>
  <c r="AT440" i="6" a="1"/>
  <c r="AY465" i="6" a="1"/>
  <c r="AP405" i="6" a="1"/>
  <c r="AE421" i="6" a="1"/>
  <c r="AI408" i="6" a="1"/>
  <c r="AQ467" i="6" a="1"/>
  <c r="AO407" i="6" a="1"/>
  <c r="AG458" i="6" a="1"/>
  <c r="AR473" i="6" a="1"/>
  <c r="BH465" i="6" a="1"/>
  <c r="AD461" i="6" a="1"/>
  <c r="AD416" i="6" a="1"/>
  <c r="AQ469" i="6" a="1"/>
  <c r="BK457" i="6" a="1"/>
  <c r="AL467" i="6" a="1"/>
  <c r="AL454" i="6" a="1"/>
  <c r="BI441" i="6" a="1"/>
  <c r="AO456" i="6" a="1"/>
  <c r="AQ464" i="6" a="1"/>
  <c r="AJ409" i="6" a="1"/>
  <c r="AE465" i="6" a="1"/>
  <c r="AG445" i="6" a="1"/>
  <c r="AB478" i="6" a="1"/>
  <c r="AN462" i="6" a="1"/>
  <c r="AI403" i="6" a="1"/>
  <c r="AC409" i="6" a="1"/>
  <c r="AO475" i="6" a="1"/>
  <c r="AT407" i="6" a="1"/>
  <c r="BD478" i="6" a="1"/>
  <c r="BM455" i="6" a="1"/>
  <c r="AN471" i="6" a="1"/>
  <c r="AG441" i="6" a="1"/>
  <c r="AB466" i="6" a="1"/>
  <c r="AT403" i="6" a="1"/>
  <c r="AA405" i="6" a="1"/>
  <c r="BI418" i="6" a="1"/>
  <c r="BA420" i="6" a="1"/>
  <c r="AN477" i="6" a="1"/>
  <c r="AK468" i="6" a="1"/>
  <c r="BB476" i="6" a="1"/>
  <c r="AR474" i="6" a="1"/>
  <c r="AO455" i="6" a="1"/>
  <c r="AQ456" i="6" a="1"/>
  <c r="BG410" i="6" a="1"/>
  <c r="BI465" i="6" a="1"/>
  <c r="BI452" i="6" a="1"/>
  <c r="AF463" i="6" a="1"/>
  <c r="AE404" i="6" a="1"/>
  <c r="AZ446" i="6" a="1"/>
  <c r="AB477" i="6" a="1"/>
  <c r="AS451" i="6" a="1"/>
  <c r="BF458" i="6" a="1"/>
  <c r="BE471" i="6" a="1"/>
  <c r="AF478" i="6" a="1"/>
  <c r="AL440" i="6" a="1"/>
  <c r="BA463" i="6" a="1"/>
  <c r="AP465" i="6" a="1"/>
  <c r="AC442" i="6" a="1"/>
  <c r="BF406" i="6" a="1"/>
  <c r="BG461" i="6" a="1"/>
  <c r="AK422" i="6" a="1"/>
  <c r="AP439" i="6" a="1"/>
  <c r="AZ405" i="6" a="1"/>
  <c r="AJ453" i="6" a="1"/>
  <c r="AM466" i="6" a="1"/>
  <c r="AB464" i="6" a="1"/>
  <c r="BJ454" i="6" a="1"/>
  <c r="AZ472" i="6" a="1"/>
  <c r="BB402" i="6" a="1"/>
  <c r="AS464" i="6" a="1"/>
  <c r="AF407" i="6" a="1"/>
  <c r="BJ403" i="6" a="1"/>
  <c r="BB409" i="6" a="1"/>
  <c r="BL410" i="6" a="1"/>
  <c r="BI440" i="6" a="1"/>
  <c r="AD444" i="6" a="1"/>
  <c r="BA454" i="6" a="1"/>
  <c r="BC416" i="6" a="1"/>
  <c r="BL415" i="6" a="1"/>
  <c r="AD454" i="6" a="1"/>
  <c r="AC466" i="6" a="1"/>
  <c r="AZ409" i="6" a="1"/>
  <c r="AG439" i="6" a="1"/>
  <c r="AN444" i="6" a="1"/>
  <c r="AJ439" i="6" a="1"/>
  <c r="AE466" i="6" a="1"/>
  <c r="AJ407" i="6" a="1"/>
  <c r="AM403" i="6" a="1"/>
  <c r="BK443" i="6" a="1"/>
  <c r="BA441" i="6" a="1"/>
  <c r="AI404" i="6" a="1"/>
  <c r="BD462" i="6" a="1"/>
  <c r="AF406" i="6" a="1"/>
  <c r="BJ419" i="6" a="1"/>
  <c r="AC445" i="6" a="1"/>
  <c r="AT454" i="6" a="1"/>
  <c r="BE461" i="6" a="1"/>
  <c r="AM451" i="6" a="1"/>
  <c r="AK404" i="6" a="1"/>
  <c r="BJ475" i="6" a="1"/>
  <c r="BL457" i="6" a="1"/>
  <c r="BD456" i="6" a="1"/>
  <c r="BB478" i="6" a="1"/>
  <c r="AN418" i="6" a="1"/>
  <c r="BF452" i="6" a="1"/>
  <c r="AD417" i="6" a="1"/>
  <c r="AT421" i="6" a="1"/>
  <c r="AG472" i="6" a="1"/>
  <c r="BI410" i="6" a="1"/>
  <c r="BG478" i="6" a="1"/>
  <c r="AN402" i="6" a="1"/>
  <c r="BI470" i="6" a="1"/>
  <c r="AK451" i="6" a="1"/>
  <c r="AY461" i="6" a="1"/>
  <c r="AP461" i="6" a="1"/>
  <c r="BJ405" i="6" a="1"/>
  <c r="AK409" i="6" a="1"/>
  <c r="AG409" i="6" a="1"/>
  <c r="AD456" i="6" a="1"/>
  <c r="AS443" i="6" a="1"/>
  <c r="BC457" i="6" a="1"/>
  <c r="BD467" i="6" a="1"/>
  <c r="AK470" i="6" a="1"/>
  <c r="BI477" i="6" a="1"/>
  <c r="AC408" i="6" a="1"/>
  <c r="BH467" i="6" a="1"/>
  <c r="BI472" i="6" a="1"/>
  <c r="BH473" i="6" a="1"/>
  <c r="AP473" i="6" a="1"/>
  <c r="AZ420" i="6" a="1"/>
  <c r="BL475" i="6" a="1"/>
  <c r="AG474" i="6" a="1"/>
  <c r="AA442" i="6" a="1"/>
  <c r="AC420" i="6" a="1"/>
  <c r="BA461" i="6" a="1"/>
  <c r="AJ418" i="6" a="1"/>
  <c r="BC454" i="6" a="1"/>
  <c r="AL455" i="6" a="1"/>
  <c r="AN466" i="6" a="1"/>
  <c r="AZ475" i="6" a="1"/>
  <c r="AA446" i="6" a="1"/>
  <c r="AM471" i="6" a="1"/>
  <c r="BH462" i="6" a="1"/>
  <c r="AP454" i="6" a="1"/>
  <c r="AL465" i="6" a="1"/>
  <c r="BG445" i="6" a="1"/>
  <c r="BM475" i="6" a="1"/>
  <c r="AH452" i="6" a="1"/>
  <c r="BJ471" i="6" a="1"/>
  <c r="BC451" i="6" a="1"/>
  <c r="AF468" i="6" a="1"/>
  <c r="AE409" i="6" a="1"/>
  <c r="AC454" i="6" a="1"/>
  <c r="AL463" i="6" a="1"/>
  <c r="BB468" i="6" a="1"/>
  <c r="AK452" i="6" a="1"/>
  <c r="AL420" i="6" a="1"/>
  <c r="BD477" i="6" a="1"/>
  <c r="BL469" i="6" a="1"/>
  <c r="AP456" i="6" a="1"/>
  <c r="BB471" i="6" a="1"/>
  <c r="AR404" i="6" a="1"/>
  <c r="BF470" i="6" a="1"/>
  <c r="AQ457" i="6" a="1"/>
  <c r="AF415" i="6" a="1"/>
  <c r="AZ461" i="6" a="1"/>
  <c r="AY418" i="6" a="1"/>
  <c r="AS476" i="6" a="1"/>
  <c r="AC418" i="6" a="1"/>
  <c r="AG471" i="6" a="1"/>
  <c r="AC406" i="6" a="1"/>
  <c r="AA415" i="6" a="1"/>
  <c r="AY469" i="6" a="1"/>
  <c r="AP466" i="6" a="1"/>
  <c r="AN441" i="6" a="1"/>
  <c r="BI455" i="6" a="1"/>
  <c r="AR409" i="6" a="1"/>
  <c r="BE465" i="6" a="1"/>
  <c r="AQ416" i="6" a="1"/>
  <c r="BG407" i="6" a="1"/>
  <c r="BF446" i="6" a="1"/>
  <c r="BM409" i="6" a="1"/>
  <c r="AD405" i="6" a="1"/>
  <c r="BI461" i="6" a="1"/>
  <c r="BA478" i="6" a="1"/>
  <c r="BI415" i="6" a="1"/>
  <c r="AH418" i="6" a="1"/>
  <c r="AK463" i="6" a="1"/>
  <c r="AF474" i="6" a="1"/>
  <c r="AE406" i="6" a="1"/>
  <c r="AR454" i="6" a="1"/>
  <c r="BC442" i="6" a="1"/>
  <c r="AS452" i="6" a="1"/>
  <c r="BB444" i="6" a="1"/>
  <c r="AY404" i="6" a="1"/>
  <c r="BK439" i="6" a="1"/>
  <c r="BM474" i="6" a="1"/>
  <c r="BC403" i="6" a="1"/>
  <c r="AF441" i="6" a="1"/>
  <c r="AM475" i="6" a="1"/>
  <c r="AA477" i="6" a="1"/>
  <c r="AQ454" i="6" a="1"/>
  <c r="AJ405" i="6" a="1"/>
  <c r="BJ455" i="6" a="1"/>
  <c r="BL464" i="6" a="1"/>
  <c r="BF443" i="6" a="1"/>
  <c r="BC446" i="6" a="1"/>
  <c r="BL468" i="6" a="1"/>
  <c r="AG467" i="6" a="1"/>
  <c r="BA439" i="6" a="1"/>
  <c r="BC402" i="6" a="1"/>
  <c r="AP468" i="6" a="1"/>
  <c r="AR446" i="6" a="1"/>
  <c r="AC467" i="6" a="1"/>
  <c r="AI409" i="6" a="1"/>
  <c r="BF475" i="6" a="1"/>
  <c r="BI457" i="6" a="1"/>
  <c r="AN463" i="6" a="1"/>
  <c r="BE477" i="6" a="1"/>
  <c r="AJ403" i="6" a="1"/>
  <c r="AI417" i="6" a="1"/>
  <c r="AC457" i="6" a="1"/>
  <c r="BL470" i="6" a="1"/>
  <c r="AB408" i="6" a="1"/>
  <c r="BL440" i="6" a="1"/>
  <c r="AA468" i="6" a="1"/>
  <c r="AL405" i="6" a="1"/>
  <c r="AS420" i="6" a="1"/>
  <c r="AF443" i="6" a="1"/>
  <c r="BH468" i="6" a="1"/>
  <c r="AD476" i="6" a="1"/>
  <c r="AY462" i="6" a="1"/>
  <c r="BI407" i="6" a="1"/>
  <c r="AB471" i="6" a="1"/>
  <c r="AJ477" i="6" a="1"/>
  <c r="BH452" i="6" a="1"/>
  <c r="BA407" i="6" a="1"/>
  <c r="AJ446" i="6" a="1"/>
  <c r="AO474" i="6" a="1"/>
  <c r="AZ402" i="6" a="1"/>
  <c r="BM446" i="6" a="1"/>
  <c r="AI419" i="6" a="1"/>
  <c r="BE421" i="6" a="1"/>
  <c r="BB472" i="6" a="1"/>
  <c r="AF408" i="6" a="1"/>
  <c r="BJ406" i="6" a="1"/>
  <c r="AC404" i="6" a="1"/>
  <c r="BF457" i="6" a="1"/>
  <c r="BB421" i="6" a="1"/>
  <c r="BD446" i="6" a="1"/>
  <c r="AA452" i="6" a="1"/>
  <c r="BG470" i="6" a="1"/>
  <c r="AA408" i="6" a="1"/>
  <c r="AN468" i="6" a="1"/>
  <c r="BA472" i="6" a="1"/>
  <c r="BE404" i="6" a="1"/>
  <c r="AO416" i="6" a="1"/>
  <c r="BJ458" i="6" a="1"/>
  <c r="AM465" i="6" a="1"/>
  <c r="AB445" i="6" a="1"/>
  <c r="BD445" i="6" a="1"/>
  <c r="AB420" i="6" a="1"/>
  <c r="AY476" i="6" a="1"/>
  <c r="BJ472" i="6" a="1"/>
  <c r="BI474" i="6" a="1"/>
  <c r="BH477" i="6" a="1"/>
  <c r="AZ470" i="6" a="1"/>
  <c r="BL443" i="6" a="1"/>
  <c r="AO469" i="6" a="1"/>
  <c r="BC464" i="6" a="1"/>
  <c r="AQ453" i="6" a="1"/>
  <c r="BI478" i="6" a="1"/>
  <c r="BM469" i="6" a="1"/>
  <c r="AM406" i="6" a="1"/>
  <c r="AG452" i="6" a="1"/>
  <c r="BB441" i="6" a="1"/>
  <c r="AE410" i="6" a="1"/>
  <c r="BK444" i="6" a="1"/>
  <c r="AO410" i="6" a="1"/>
  <c r="BD415" i="6" a="1"/>
  <c r="BK469" i="6" a="1"/>
  <c r="BE406" i="6" a="1"/>
  <c r="AS453" i="6" a="1"/>
  <c r="AT444" i="6" a="1"/>
  <c r="AO446" i="6" a="1"/>
  <c r="BJ404" i="6" a="1"/>
  <c r="AL469" i="6" a="1"/>
  <c r="BA403" i="6" a="1"/>
  <c r="BB403" i="6" a="1"/>
  <c r="AQ473" i="6" a="1"/>
  <c r="BL408" i="6" a="1"/>
  <c r="AG473" i="6" a="1"/>
  <c r="AO471" i="6" a="1"/>
  <c r="BH451" i="6" a="1"/>
  <c r="AR467" i="6" a="1"/>
  <c r="AY441" i="6" a="1"/>
  <c r="AF446" i="6" a="1"/>
  <c r="BM422" i="6" a="1"/>
  <c r="AY407" i="6" a="1"/>
  <c r="AL439" i="6" a="1"/>
  <c r="AF420" i="6" a="1"/>
  <c r="BB466" i="6" a="1"/>
  <c r="AI467" i="6" a="1"/>
  <c r="BB406" i="6" a="1"/>
  <c r="AR457" i="6" a="1"/>
  <c r="AR419" i="6" a="1"/>
  <c r="AS478" i="6" a="1"/>
  <c r="BK476" i="6" a="1"/>
  <c r="BC410" i="6" a="1"/>
  <c r="AL464" i="6" a="1"/>
  <c r="BM441" i="6" a="1"/>
  <c r="AJ462" i="6" a="1"/>
  <c r="AK478" i="6" a="1"/>
  <c r="BG469" i="6" a="1"/>
  <c r="AF451" i="6" a="1"/>
  <c r="AP464" i="6" a="1"/>
  <c r="AY408" i="6" a="1"/>
  <c r="BL403" i="6" a="1"/>
  <c r="AP467" i="6" a="1"/>
  <c r="BI420" i="6" a="1"/>
  <c r="AD419" i="6" a="1"/>
  <c r="AI422" i="6" a="1"/>
  <c r="AL403" i="6" a="1"/>
  <c r="AZ454" i="6" a="1"/>
  <c r="AJ473" i="6" a="1"/>
  <c r="BF421" i="6" a="1"/>
  <c r="AR407" i="6" a="1"/>
  <c r="BD457" i="6" a="1"/>
  <c r="AJ468" i="6" a="1"/>
  <c r="AF471" i="6" a="1"/>
  <c r="AM442" i="6" a="1"/>
  <c r="AD443" i="6" a="1"/>
  <c r="BG475" i="6" a="1"/>
  <c r="AY466" i="6" a="1"/>
  <c r="AQ442" i="6" a="1"/>
  <c r="AQ406" i="6" a="1"/>
  <c r="AE464" i="6" a="1"/>
  <c r="BD417" i="6" a="1"/>
  <c r="AG475" i="6" a="1"/>
  <c r="BF462" i="6" a="1"/>
  <c r="AJ467" i="6" a="1"/>
  <c r="AS444" i="6" a="1"/>
  <c r="BH409" i="6" a="1"/>
  <c r="AB470" i="6" a="1"/>
  <c r="AS415" i="6" a="1"/>
  <c r="AL470" i="6" a="1"/>
  <c r="BI402" i="6" a="1"/>
  <c r="AC402" i="6" a="1"/>
  <c r="AB441" i="6" a="1"/>
  <c r="BD403" i="6" a="1"/>
  <c r="AP422" i="6" a="1"/>
  <c r="BA418" i="6" a="1"/>
  <c r="AA441" i="6" a="1"/>
  <c r="AO458" i="6" a="1"/>
  <c r="AA455" i="6" a="1"/>
  <c r="BF402" i="6" a="1"/>
  <c r="AI471" i="6" a="1"/>
  <c r="BA458" i="6" a="1"/>
  <c r="AJ440" i="6" a="1"/>
  <c r="AK458" i="6" a="1"/>
  <c r="AS407" i="6" a="1"/>
  <c r="AA470" i="6" a="1"/>
  <c r="AM455" i="6" a="1"/>
  <c r="AI410" i="6" a="1"/>
  <c r="AT465" i="6" a="1"/>
  <c r="BB463" i="6" a="1"/>
  <c r="AO451" i="6" a="1"/>
  <c r="AS477" i="6" a="1"/>
  <c r="AP463" i="6" a="1"/>
  <c r="AO464" i="6" a="1"/>
  <c r="BC445" i="6" a="1"/>
  <c r="AH446" i="6" a="1"/>
  <c r="AM452" i="6" a="1"/>
  <c r="AC417" i="6" a="1"/>
  <c r="BH419" i="6" a="1"/>
  <c r="AP475" i="6" a="1"/>
  <c r="AO406" i="6" a="1"/>
  <c r="BC407" i="6" a="1"/>
  <c r="AA402" i="6" a="1"/>
  <c r="BH456" i="6" a="1"/>
  <c r="AA472" i="6" a="1"/>
  <c r="BL421" i="6" a="1"/>
  <c r="AN408" i="6" a="1"/>
  <c r="BD476" i="6" a="1"/>
  <c r="AR471" i="6" a="1"/>
  <c r="AE469" i="6" a="1"/>
  <c r="BH410" i="6" a="1"/>
  <c r="AD453" i="6" a="1"/>
  <c r="BE419" i="6" a="1"/>
  <c r="BC471" i="6" a="1"/>
  <c r="BL455" i="6" a="1"/>
  <c r="BH417" i="6" a="1"/>
  <c r="AY470" i="6" a="1"/>
  <c r="AQ418" i="6" a="1"/>
  <c r="AA475" i="6" a="1"/>
  <c r="BC468" i="6" a="1"/>
  <c r="AK405" i="6" a="1"/>
  <c r="BD452" i="6" a="1"/>
  <c r="BE455" i="6" a="1"/>
  <c r="AG410" i="6" a="1"/>
  <c r="BA466" i="6" a="1"/>
  <c r="AN467" i="6" a="1"/>
  <c r="AM458" i="6" a="1"/>
  <c r="BL405" i="6" a="1"/>
  <c r="AF464" i="6" a="1"/>
  <c r="AZ476" i="6" a="1"/>
  <c r="BF410" i="6" a="1"/>
  <c r="AS456" i="6" a="1"/>
  <c r="AI439" i="6" a="1"/>
  <c r="AL462" i="6" a="1"/>
  <c r="AG451" i="6" a="1"/>
  <c r="AN457" i="6" a="1"/>
  <c r="AZ445" i="6" a="1"/>
  <c r="AS402" i="6" a="1"/>
  <c r="AR443" i="6" a="1"/>
  <c r="BC456" i="6" a="1"/>
  <c r="AF465" i="6" a="1"/>
  <c r="AQ419" i="6" a="1"/>
  <c r="BB416" i="6" a="1"/>
  <c r="BH421" i="6" a="1"/>
  <c r="AJ456" i="6" a="1"/>
  <c r="BA440" i="6" a="1"/>
  <c r="BK461" i="6" a="1"/>
  <c r="AR472" i="6" a="1"/>
  <c r="BD439" i="6" a="1"/>
  <c r="BL462" i="6" a="1"/>
  <c r="AS410" i="6" a="1"/>
  <c r="AA420" i="6" a="1"/>
  <c r="BE473" i="6" a="1"/>
  <c r="AZ416" i="6" a="1"/>
  <c r="AD421" i="6" a="1"/>
  <c r="AL408" i="6" a="1"/>
  <c r="AI458" i="6" a="1"/>
  <c r="BA415" i="6" a="1"/>
  <c r="AP451" i="6" a="1"/>
  <c r="AY473" i="6" a="1"/>
  <c r="AG419" i="6" a="1"/>
  <c r="AQ446" i="6" a="1"/>
  <c r="AC419" i="6" a="1"/>
  <c r="BM416" i="6" a="1"/>
  <c r="AF440" i="6" a="1"/>
  <c r="AC422" i="6" a="1"/>
  <c r="BL416" i="6" a="1"/>
  <c r="AC473" i="6" a="1"/>
  <c r="BI408" i="6" a="1"/>
  <c r="AA422" i="6" a="1"/>
  <c r="BD466" i="6" a="1"/>
  <c r="AM410" i="6" a="1"/>
  <c r="BC472" i="6" a="1"/>
  <c r="AT404" i="6" a="1"/>
  <c r="BF478" i="6" a="1"/>
  <c r="AS442" i="6" a="1"/>
  <c r="AB402" i="6" a="1"/>
  <c r="BM458" i="6" a="1"/>
  <c r="AZ444" i="6" a="1"/>
  <c r="AJ464" i="6" a="1"/>
  <c r="AA407" i="6" a="1"/>
  <c r="AG470" i="6" a="1"/>
  <c r="AR416" i="6" a="1"/>
  <c r="AZ439" i="6" a="1"/>
  <c r="AZ467" i="6" a="1"/>
  <c r="BJ468" i="6" a="1"/>
  <c r="BL476" i="6" a="1"/>
  <c r="AS468" i="6" a="1"/>
  <c r="AQ443" i="6" a="1"/>
  <c r="AR468" i="6" a="1"/>
  <c r="AA463" i="6" a="1"/>
  <c r="AB409" i="6" a="1"/>
  <c r="AK475" i="6" a="1"/>
  <c r="BK409" i="6" a="1"/>
  <c r="BJ422" i="6" a="1"/>
  <c r="AY402" i="6" a="1"/>
  <c r="AE417" i="6" a="1"/>
  <c r="AJ475" i="6" a="1"/>
  <c r="AE468" i="6" a="1"/>
  <c r="AK421" i="6" a="1"/>
  <c r="BK462" i="6" a="1"/>
  <c r="AF404" i="6" a="1"/>
  <c r="AM419" i="6" a="1"/>
  <c r="AZ474" i="6" a="1"/>
  <c r="BK466" i="6" a="1"/>
  <c r="AO466" i="6" a="1"/>
  <c r="AG402" i="6" a="1"/>
  <c r="BE444" i="6" a="1"/>
  <c r="AL475" i="6" a="1"/>
  <c r="BL471" i="6" a="1"/>
  <c r="BK416" i="6" a="1"/>
  <c r="AN455" i="6" a="1"/>
  <c r="AI406" i="6" a="1"/>
  <c r="AQ407" i="6" a="1"/>
  <c r="BJ415" i="6" a="1"/>
  <c r="AO463" i="6" a="1"/>
  <c r="AP453" i="6" a="1"/>
  <c r="AQ444" i="6" a="1"/>
  <c r="BH454" i="6" a="1"/>
  <c r="AE451" i="6" a="1"/>
  <c r="BB408" i="6" a="1"/>
  <c r="AO404" i="6" a="1"/>
  <c r="BK410" i="6" a="1"/>
  <c r="AL472" i="6" a="1"/>
  <c r="BK440" i="6" a="1"/>
  <c r="AR466" i="6" a="1"/>
  <c r="BA402" i="6" a="1"/>
  <c r="BC422" i="6" a="1"/>
  <c r="AE456" i="6" a="1"/>
  <c r="AL453" i="6" a="1"/>
  <c r="AD408" i="6" a="1"/>
  <c r="AQ421" i="6" a="1"/>
  <c r="BE452" i="6" a="1"/>
  <c r="AH477" i="6" a="1"/>
  <c r="BE441" i="6" a="1"/>
  <c r="BG415" i="6" a="1"/>
  <c r="AQ470" i="6" a="1"/>
  <c r="AH455" i="6" a="1"/>
  <c r="AD474" i="6" a="1"/>
  <c r="AP417" i="6" a="1"/>
  <c r="AT471" i="6" a="1"/>
  <c r="BM457" i="6" a="1"/>
  <c r="AR405" i="6" a="1"/>
  <c r="BD475" i="6" a="1"/>
  <c r="AE418" i="6" a="1"/>
  <c r="AI451" i="6" a="1"/>
  <c r="AJ452" i="6" a="1"/>
  <c r="AM404" i="6" a="1"/>
  <c r="AM476" i="6" a="1"/>
  <c r="BB442" i="6" a="1"/>
  <c r="AF454" i="6" a="1"/>
  <c r="BI421" i="6" a="1"/>
  <c r="BA456" i="6" a="1"/>
  <c r="BC473" i="6" a="1"/>
  <c r="AD445" i="6" a="1"/>
  <c r="BM454" i="6" a="1"/>
  <c r="BL477" i="6" a="1"/>
  <c r="AO441" i="6" a="1"/>
  <c r="AO419" i="6" a="1"/>
  <c r="AD439" i="6" a="1"/>
  <c r="BH474" i="6" a="1"/>
  <c r="BD409" i="6" a="1"/>
  <c r="BG466" i="6" a="1"/>
  <c r="BI406" i="6" a="1"/>
  <c r="AS409" i="6" a="1"/>
  <c r="AC468" i="6" a="1"/>
  <c r="AP478" i="6" a="1"/>
  <c r="AT452" i="6" a="1"/>
  <c r="BM473" i="6" a="1"/>
  <c r="BG465" i="6" a="1"/>
  <c r="AQ475" i="6" a="1"/>
  <c r="AG440" i="6" a="1"/>
  <c r="BI464" i="6" a="1"/>
  <c r="AO476" i="6" a="1"/>
  <c r="BC417" i="6" a="1"/>
  <c r="AB474" i="6" a="1"/>
  <c r="AE474" i="6" a="1"/>
  <c r="AG405" i="6" a="1"/>
  <c r="BE415" i="6" a="1"/>
  <c r="BJ467" i="6" a="1"/>
  <c r="AR469" i="6" a="1"/>
  <c r="AA462" i="6" a="1"/>
  <c r="AI445" i="6" a="1"/>
  <c r="AD477" i="6" a="1"/>
  <c r="BA452" i="6" a="1"/>
  <c r="AC410" i="6" a="1"/>
  <c r="BE420" i="6" a="1"/>
  <c r="BI466" i="6" a="1"/>
  <c r="AA406" i="6" a="1"/>
  <c r="AA465" i="6" a="1"/>
  <c r="AB422" i="6" a="1"/>
  <c r="BL478" i="6" a="1"/>
  <c r="BH416" i="6" a="1"/>
  <c r="AF475" i="6" a="1"/>
  <c r="BM476" i="6" a="1"/>
  <c r="AP416" i="6" a="1"/>
  <c r="AR461" i="6" a="1"/>
  <c r="AO465" i="6" a="1"/>
  <c r="AP410" i="6" a="1"/>
  <c r="AD451" i="6" a="1"/>
  <c r="AK419" i="6" a="1"/>
  <c r="BD418" i="6" a="1"/>
  <c r="AL444" i="6" a="1"/>
  <c r="BH453" i="6" a="1"/>
  <c r="AI454" i="6" a="1"/>
  <c r="AH420" i="6" a="1"/>
  <c r="BG405" i="6" a="1"/>
  <c r="BH455" i="6" a="1"/>
  <c r="AG477" i="6" a="1"/>
  <c r="AO461" i="6" a="1"/>
  <c r="AL404" i="6" a="1"/>
  <c r="BD404" i="6" a="1"/>
  <c r="AZ456" i="6" a="1"/>
  <c r="AP476" i="6" a="1"/>
  <c r="AE442" i="6" a="1"/>
  <c r="AD407" i="6" a="1"/>
  <c r="AH402" i="6" a="1"/>
  <c r="BH408" i="6" a="1"/>
  <c r="AE416" i="6" a="1"/>
  <c r="AC416" i="6" a="1"/>
  <c r="AG456" i="6" a="1"/>
  <c r="BK441" i="6" a="1"/>
  <c r="BM439" i="6" a="1"/>
  <c r="BL409" i="6" a="1"/>
  <c r="BJ462" i="6" a="1"/>
  <c r="AK465" i="6" a="1"/>
  <c r="AE463" i="6" a="1"/>
  <c r="BM468" i="6" a="1"/>
  <c r="AJ404" i="6" a="1"/>
  <c r="BD471" i="6" a="1"/>
  <c r="BJ440" i="6" a="1"/>
  <c r="AN464" i="6" a="1"/>
  <c r="AB443" i="6" a="1"/>
  <c r="BD465" i="6" a="1"/>
  <c r="BM451" i="6" a="1"/>
  <c r="BA446" i="6" a="1"/>
  <c r="AQ420" i="6" a="1"/>
  <c r="BI471" i="6" a="1"/>
  <c r="BJ473" i="6" a="1"/>
  <c r="BJ453" i="6" a="1"/>
  <c r="AO420" i="6" a="1"/>
  <c r="AK441" i="6" a="1"/>
  <c r="AC461" i="6" a="1"/>
  <c r="BH446" i="6" a="1"/>
  <c r="BG474" i="6" a="1"/>
  <c r="AL410" i="6" a="1"/>
  <c r="BJ407" i="6" a="1"/>
  <c r="AD470" i="6" a="1"/>
  <c r="BE453" i="6" a="1"/>
  <c r="BK467" i="6" a="1"/>
  <c r="BB422" i="6" a="1"/>
  <c r="AB472" i="6" a="1"/>
  <c r="BC467" i="6" a="1"/>
  <c r="AI477" i="6" a="1"/>
  <c r="BH420" i="6" a="1"/>
  <c r="AB406" i="6" a="1"/>
  <c r="AB418" i="6" a="1"/>
  <c r="AK406" i="6" a="1"/>
  <c r="BA410" i="6" a="1"/>
  <c r="AG457" i="6" a="1"/>
  <c r="AB415" i="6" a="1"/>
  <c r="AQ463" i="6" a="1"/>
  <c r="BC453" i="6" a="1"/>
  <c r="BK419" i="6" a="1"/>
  <c r="AF457" i="6" a="1"/>
  <c r="AO462" i="6" a="1"/>
  <c r="BI475" i="6" a="1"/>
  <c r="AY410" i="6" a="1"/>
  <c r="BI403" i="6" a="1"/>
  <c r="AF439" i="6" a="1"/>
  <c r="BG417" i="6" a="1"/>
  <c r="AF476" i="6" a="1"/>
  <c r="BK475" i="6" a="1"/>
  <c r="AH443" i="6" a="1"/>
  <c r="AT402" i="6" a="1"/>
  <c r="AG404" i="6" a="1"/>
  <c r="AB421" i="6" a="1"/>
  <c r="AS465" i="6" a="1"/>
  <c r="BM407" i="6" a="1"/>
  <c r="AP409" i="6" a="1"/>
  <c r="BF409" i="6" a="1"/>
  <c r="BD470" i="6" a="1"/>
  <c r="AG422" i="6" a="1"/>
  <c r="AR442" i="6" a="1"/>
  <c r="BK442" i="6" a="1"/>
  <c r="AH416" i="6" a="1"/>
  <c r="BC406" i="6" a="1"/>
  <c r="AB410" i="6" a="1"/>
  <c r="AF409" i="6" a="1"/>
  <c r="AZ415" i="6" a="1"/>
  <c r="AY417" i="6" a="1"/>
  <c r="AL406" i="6" a="1"/>
  <c r="AI418" i="6" a="1"/>
  <c r="AY422" i="6" a="1"/>
  <c r="BE443" i="6" a="1"/>
  <c r="BL422" i="6" a="1"/>
  <c r="BI404" i="6" a="1"/>
  <c r="AH407" i="6" a="1"/>
  <c r="AQ451" i="6" a="1"/>
  <c r="AF417" i="6" a="1"/>
  <c r="BG406" i="6" a="1"/>
  <c r="AD406" i="6" a="1"/>
  <c r="AT405" i="6" a="1"/>
  <c r="AG465" i="6" a="1"/>
  <c r="BC465" i="6" a="1"/>
  <c r="BF461" i="6" a="1"/>
  <c r="BB410" i="6" a="1"/>
  <c r="BG455" i="6" a="1"/>
  <c r="AG466" i="6" a="1"/>
  <c r="BB453" i="6" a="1"/>
  <c r="AZ407" i="6" a="1"/>
  <c r="AO403" i="6" a="1"/>
  <c r="BI451" i="6" a="1"/>
  <c r="AR415" i="6" a="1"/>
  <c r="BB469" i="6" a="1"/>
  <c r="AQ410" i="6" a="1"/>
  <c r="BI443" i="6" a="1"/>
  <c r="AK420" i="6" a="1"/>
  <c r="BH478" i="6" a="1"/>
  <c r="AL451" i="6" a="1"/>
  <c r="AQ403" i="6" a="1"/>
  <c r="AN439" i="6" a="1"/>
  <c r="BE464" i="6" a="1"/>
  <c r="BH403" i="6" a="1"/>
  <c r="BG453" i="6" a="1"/>
  <c r="BG451" i="6" a="1"/>
  <c r="BL442" i="6" a="1"/>
  <c r="AN473" i="6" a="1"/>
  <c r="AM461" i="6" a="1"/>
  <c r="AA467" i="6" a="1"/>
  <c r="BK452" i="6" a="1"/>
  <c r="AP472" i="6" a="1"/>
  <c r="AL471" i="6" a="1"/>
  <c r="AY442" i="6" a="1"/>
  <c r="BF468" i="6" a="1"/>
  <c r="BG472" i="6" a="1"/>
  <c r="BE458" i="6" a="1"/>
  <c r="AF419" i="6" a="1"/>
  <c r="BI444" i="6" a="1"/>
  <c r="AR455" i="6" a="1"/>
  <c r="AZ442" i="6" a="1"/>
  <c r="BG418" i="6" a="1"/>
  <c r="BL407" i="6" a="1"/>
  <c r="BF444" i="6" a="1"/>
  <c r="BK458" i="6" a="1"/>
  <c r="BI462" i="6" a="1"/>
  <c r="BJ402" i="6" a="1"/>
  <c r="AO417" i="6" a="1"/>
  <c r="AB453" i="6" a="1"/>
  <c r="BJ476" i="6" a="1"/>
  <c r="AC463" i="6" a="1"/>
  <c r="BJ469" i="6" a="1"/>
  <c r="AL419" i="6" a="1"/>
  <c r="AS470" i="6" a="1"/>
  <c r="BA467" i="6" a="1"/>
  <c r="AM462" i="6" a="1"/>
  <c r="AO445" i="6" a="1"/>
  <c r="BD455" i="6" a="1"/>
  <c r="AC440" i="6" a="1"/>
  <c r="BF454" i="6" a="1"/>
  <c r="BM452" i="6" a="1"/>
  <c r="BF466" i="6" a="1"/>
  <c r="AP420" i="6" a="1"/>
  <c r="AB407" i="6" a="1"/>
  <c r="AO452" i="6" a="1"/>
  <c r="BB456" i="6" a="1"/>
  <c r="AB465" i="6" a="1"/>
  <c r="AF402" i="6" a="1"/>
  <c r="BK463" i="6" a="1"/>
  <c r="AT409" i="6" a="1"/>
  <c r="AQ465" i="6" a="1"/>
  <c r="AK440" i="6" a="1"/>
  <c r="AB417" i="6" a="1"/>
  <c r="BA475" i="6" a="1"/>
  <c r="AF421" i="6" a="1"/>
  <c r="BF473" i="6" a="1"/>
  <c r="BJ410" i="6" a="1"/>
  <c r="AA418" i="6" a="1"/>
  <c r="BF471" i="6" a="1"/>
  <c r="BK402" i="6" a="1"/>
  <c r="AD465" i="6" a="1"/>
  <c r="AQ477" i="6" a="1"/>
  <c r="BJ445" i="6" a="1"/>
  <c r="AA454" i="6" a="1"/>
  <c r="AL422" i="6" a="1"/>
  <c r="AK407" i="6" a="1"/>
  <c r="BJ441" i="6" a="1"/>
  <c r="BA464" i="6" a="1"/>
  <c r="BL441" i="6" a="1"/>
  <c r="AH442" i="6" a="1"/>
  <c r="BC458" i="6" a="1"/>
  <c r="BM463" i="6" a="1"/>
  <c r="BM408" i="6" a="1"/>
  <c r="AI468" i="6" a="1"/>
  <c r="AN476" i="6" a="1"/>
  <c r="AO408" i="6" a="1"/>
  <c r="BL418" i="6" a="1"/>
  <c r="AN472" i="6" a="1"/>
  <c r="BM471" i="6" a="1"/>
  <c r="BB462" i="6" a="1"/>
  <c r="BD419" i="6" a="1"/>
  <c r="BF476" i="6" a="1"/>
  <c r="BD416" i="6" a="1"/>
  <c r="AG418" i="6" a="1"/>
  <c r="BJ442" i="6" a="1"/>
  <c r="BK420" i="6" a="1"/>
  <c r="AD469" i="6" a="1"/>
  <c r="BK446" i="6" a="1"/>
  <c r="BM472" i="6" a="1"/>
  <c r="BA477" i="6" a="1"/>
  <c r="AP415" i="6" a="1"/>
  <c r="AC403" i="6" a="1"/>
  <c r="AC470" i="6" a="1"/>
  <c r="BK468" i="6" a="1"/>
  <c r="BJ451" i="6" a="1"/>
  <c r="AN465" i="6" a="1"/>
  <c r="AQ472" i="6" a="1"/>
  <c r="BE451" i="6" a="1"/>
  <c r="BL452" i="6" a="1"/>
  <c r="BK477" i="6" a="1"/>
  <c r="BB467" i="6" a="1"/>
  <c r="BC405" i="6" a="1"/>
  <c r="AA473" i="6" a="1"/>
  <c r="AB454" i="6" a="1"/>
  <c r="AF456" i="6" a="1"/>
  <c r="BJ439" i="6" a="1"/>
  <c r="BF465" i="6" a="1"/>
  <c r="AR418" i="6" a="1"/>
  <c r="BF477" i="6" a="1"/>
  <c r="AP452" i="6" a="1"/>
  <c r="AE452" i="6" a="1"/>
  <c r="AQ404" i="6" a="1"/>
  <c r="AA417" i="6" a="1"/>
  <c r="AQ461" i="6" a="1"/>
  <c r="AZ406" i="6" a="1"/>
  <c r="AM457" i="6" a="1"/>
  <c r="AS463" i="6" a="1"/>
  <c r="AJ469" i="6" a="1"/>
  <c r="BG419" i="6" a="1"/>
  <c r="BG463" i="6" a="1"/>
  <c r="AL468" i="6" a="1"/>
  <c r="AP442" i="6" a="1"/>
  <c r="AH461" i="6" a="1"/>
  <c r="AY456" i="6" a="1"/>
  <c r="BJ444" i="6" a="1"/>
  <c r="AT416" i="6" a="1"/>
  <c r="AQ402" i="6" a="1"/>
  <c r="AZ452" i="6" a="1"/>
  <c r="AL476" i="6" a="1"/>
  <c r="AA451" i="6" a="1"/>
  <c r="BK403" i="6" a="1"/>
  <c r="BF469" i="6" a="1"/>
  <c r="AY451" i="6" a="1"/>
  <c r="AM418" i="6" a="1"/>
  <c r="AC477" i="6" a="1"/>
  <c r="AJ455" i="6" a="1"/>
  <c r="AO443" i="6" a="1"/>
  <c r="BD464" i="6" a="1"/>
  <c r="AQ455" i="6" a="1"/>
  <c r="BM477" i="6" a="1"/>
  <c r="AY454" i="6" a="1"/>
  <c r="BF456" i="6" a="1"/>
  <c r="AZ464" i="6" a="1"/>
  <c r="BG456" i="6" a="1"/>
  <c r="AO478" i="6" a="1"/>
  <c r="AG454" i="6" a="1"/>
  <c r="BE463" i="6" a="1"/>
  <c r="AT445" i="6" a="1"/>
  <c r="BH464" i="6" a="1"/>
  <c r="AZ451" i="6" a="1"/>
  <c r="BE474" i="6" a="1"/>
  <c r="BC470" i="6" a="1"/>
  <c r="AY464" i="6" a="1"/>
  <c r="AE455" i="6" a="1"/>
  <c r="AN475" i="6" a="1"/>
  <c r="BM410" i="6" a="1"/>
  <c r="AG453" i="6" a="1"/>
  <c r="AB461" i="6" a="1"/>
  <c r="AH439" i="6" a="1"/>
  <c r="AG462" i="6" a="1"/>
  <c r="BK471" i="6" a="1"/>
  <c r="AL457" i="6" a="1"/>
  <c r="AS471" i="6" a="1"/>
  <c r="AR464" i="6" a="1"/>
  <c r="AR422" i="6" a="1"/>
  <c r="AS417" i="6" a="1"/>
  <c r="BA453" i="6" a="1"/>
  <c r="AD442" i="6" a="1"/>
  <c r="BI417" i="6" a="1"/>
  <c r="AO472" i="6" a="1"/>
  <c r="BA451" i="6" a="1"/>
  <c r="AN405" i="6" a="1"/>
  <c r="BB465" i="6" a="1"/>
  <c r="AN451" i="6" a="1"/>
  <c r="AC407" i="6" a="1"/>
  <c r="BI473" i="6" a="1"/>
  <c r="AC456" i="6" a="1"/>
  <c r="AD466" i="6" a="1"/>
  <c r="BC441" i="6" a="1"/>
  <c r="BE466" i="6" a="1"/>
  <c r="AF416" i="6" a="1"/>
  <c r="AB442" i="6" a="1"/>
  <c r="BM466" i="6" a="1"/>
  <c r="AB419" i="6" a="1"/>
  <c r="AC476" i="6" a="1"/>
  <c r="AJ410" i="6" a="1"/>
  <c r="AB451" i="6" a="1"/>
  <c r="AH409" i="6" a="1"/>
  <c r="AE443" i="6" a="1"/>
  <c r="AO467" i="6" a="1"/>
  <c r="AI461" i="6" a="1"/>
  <c r="AA439" i="6" a="1"/>
  <c r="BJ470" i="6" a="1"/>
  <c r="BH441" i="6" a="1"/>
  <c r="AE476" i="6" a="1"/>
  <c r="BE418" i="6" a="1"/>
  <c r="AE478" i="6" a="1"/>
  <c r="AS408" i="6" a="1"/>
  <c r="AI466" i="6" a="1"/>
  <c r="AD475" i="6" a="1"/>
  <c r="AY455" i="6" a="1"/>
  <c r="AH462" i="6" a="1"/>
  <c r="AF458" i="6" a="1"/>
  <c r="AB444" i="6" a="1"/>
  <c r="AY420" i="6" a="1"/>
  <c r="BB451" i="6" a="1"/>
  <c r="AA469" i="6" a="1"/>
  <c r="BE442" i="6" a="1"/>
  <c r="AL443" i="6" a="1"/>
  <c r="BB407" i="6" a="1"/>
  <c r="BF408" i="6" a="1"/>
  <c r="BI445" i="6" a="1"/>
  <c r="AS455" i="6" a="1"/>
  <c r="AN403" i="6" a="1"/>
  <c r="AK453" i="6" a="1"/>
  <c r="AY445" i="6" a="1"/>
  <c r="AT461" i="6" a="1"/>
  <c r="BD454" i="6" a="1"/>
  <c r="BB418" i="6" a="1"/>
  <c r="AJ420" i="6" a="1"/>
  <c r="AL461" i="6" a="1"/>
  <c r="AC472" i="6" a="1"/>
  <c r="BC409" i="6" a="1"/>
  <c r="BL467" i="6" a="1"/>
  <c r="BA444" i="6" a="1"/>
  <c r="BM417" i="6" a="1"/>
  <c r="BG477" i="6" a="1"/>
  <c r="AF444" i="6" a="1"/>
  <c r="BF404" i="6" a="1"/>
  <c r="AM456" i="6" a="1"/>
  <c r="AT442" i="6" a="1"/>
  <c r="AS474" i="6" a="1"/>
  <c r="BD443" i="6" a="1"/>
  <c r="BC419" i="6" a="1"/>
  <c r="AK466" i="6" a="1"/>
  <c r="AH417" i="6" a="1"/>
  <c r="AJ441" i="6" a="1"/>
  <c r="BB473" i="6" a="1"/>
  <c r="AR417" i="6" a="1"/>
  <c r="AE471" i="6" a="1"/>
  <c r="AM446" i="6" a="1"/>
  <c r="AL473" i="6" a="1"/>
  <c r="AN445" i="6" a="1"/>
  <c r="BD469" i="6" a="1"/>
  <c r="BM464" i="6" a="1"/>
  <c r="BH475" i="6" a="1"/>
  <c r="BG444" i="6" a="1"/>
  <c r="AY419" i="6" a="1"/>
  <c r="BA422" i="6" a="1"/>
  <c r="AK477" i="6" a="1"/>
  <c r="AY421" i="6" a="1"/>
  <c r="AP458" i="6" a="1"/>
  <c r="BM444" i="6" a="1"/>
  <c r="AS406" i="6" a="1"/>
  <c r="AZ410" i="6" a="1"/>
  <c r="AE458" i="6" a="1"/>
  <c r="BD463" i="6" a="1"/>
  <c r="AM474" i="6" a="1"/>
  <c r="BD420" i="6" a="1"/>
  <c r="AT451" i="6" a="1"/>
  <c r="AO457" i="6" a="1"/>
  <c r="AE408" i="6" a="1"/>
  <c r="AK416" i="6" a="1"/>
  <c r="AI476" i="6" a="1"/>
  <c r="AC444" i="6" a="1"/>
  <c r="AT419" i="6" a="1"/>
  <c r="BF417" i="6" a="1"/>
  <c r="BM467" i="6" a="1"/>
  <c r="AS446" i="6" a="1"/>
  <c r="BI446" i="6" a="1"/>
  <c r="AG476" i="6" a="1"/>
  <c r="AL441" i="6" a="1"/>
  <c r="BA417" i="6" a="1"/>
  <c r="AD471" i="6" a="1"/>
  <c r="AT463" i="6" a="1"/>
  <c r="AN470" i="6" a="1"/>
  <c r="AN456" i="6" a="1"/>
  <c r="BK464" i="6" a="1"/>
  <c r="BL417" i="6" a="1"/>
  <c r="AN452" i="6" a="1"/>
  <c r="AO440" i="6" a="1"/>
  <c r="AE419" i="6" a="1"/>
  <c r="BD405" i="6" a="1"/>
  <c r="BM404" i="6" a="1"/>
  <c r="BL445" i="6" a="1"/>
  <c r="AT410" i="6" a="1"/>
  <c r="AD457" i="6" a="1"/>
  <c r="AM472" i="6" a="1"/>
  <c r="AY440" i="6" a="1"/>
  <c r="AY452" i="6" a="1"/>
  <c r="AN453" i="6" a="1"/>
  <c r="AL456" i="6" a="1"/>
  <c r="BH466" i="6" a="1"/>
  <c r="AT458" i="6" a="1"/>
  <c r="AT457" i="6" a="1"/>
  <c r="AE445" i="6" a="1"/>
  <c r="BM453" i="6" a="1"/>
  <c r="AK461" i="6" a="1"/>
  <c r="AL421" i="6" a="1"/>
  <c r="AM470" i="6" a="1"/>
  <c r="AQ476" i="6" a="1"/>
  <c r="AY458" i="6" a="1"/>
  <c r="BA470" i="6" a="1"/>
  <c r="BF420" i="6" a="1"/>
  <c r="BF474" i="6" a="1"/>
  <c r="BE475" i="6" a="1"/>
  <c r="AZ468" i="6" a="1"/>
  <c r="AB404" i="6" a="1"/>
  <c r="BJ417" i="6" a="1"/>
  <c r="AK410" i="6" a="1"/>
  <c r="AE422" i="6" a="1"/>
  <c r="AN454" i="6" a="1"/>
  <c r="AA421" i="6" a="1"/>
  <c r="AS441" i="6" a="1"/>
  <c r="AM402" i="6" a="1"/>
  <c r="AL458" i="6" a="1"/>
  <c r="AT466" i="6" a="1"/>
  <c r="AS472" i="6" a="1"/>
  <c r="BD451" i="6" a="1"/>
  <c r="BF445" i="6" a="1"/>
  <c r="BJ408" i="6" a="1"/>
  <c r="AK457" i="6" a="1"/>
  <c r="AT472" i="6" a="1"/>
  <c r="AC475" i="6" a="1"/>
  <c r="AC453" i="6" a="1"/>
  <c r="BL454" i="6" a="1"/>
  <c r="AJ406" i="6" a="1"/>
  <c r="AS461" i="6" a="1"/>
  <c r="AM473" i="6" a="1"/>
  <c r="BB440" i="6" a="1"/>
  <c r="AK402" i="6" a="1"/>
  <c r="AF403" i="6" a="1"/>
  <c r="BC466" i="6" a="1"/>
  <c r="AF455" i="6" a="1"/>
  <c r="AD404" i="6" a="1"/>
  <c r="AN442" i="6" a="1"/>
  <c r="BG473" i="6" a="1"/>
  <c r="AG406" i="6" a="1"/>
  <c r="AH441" i="6" a="1"/>
  <c r="AT473" i="6" a="1"/>
  <c r="AP455" i="6" a="1"/>
  <c r="AK445" i="6" a="1"/>
  <c r="BA442" i="6" a="1"/>
  <c r="AH406" i="6" a="1"/>
  <c r="AM477" i="6" a="1"/>
  <c r="AF467" i="6" a="1"/>
  <c r="AP462" i="6" a="1"/>
  <c r="BH463" i="6" a="1"/>
  <c r="BE417" i="6" a="1"/>
  <c r="BG416" i="6" a="1"/>
  <c r="BE467" i="6" a="1"/>
  <c r="BM402" i="6" a="1"/>
  <c r="AI446" i="6" a="1"/>
  <c r="AO439" i="6" a="1"/>
  <c r="AB458" i="6" a="1"/>
  <c r="BB404" i="6" a="1"/>
  <c r="AA478" i="6" a="1"/>
  <c r="AG463" i="6" a="1"/>
  <c r="AF472" i="6" a="1"/>
  <c r="AG442" i="6" a="1"/>
  <c r="AD468" i="6" a="1"/>
  <c r="AC464" i="6" a="1"/>
  <c r="AI455" i="6" a="1"/>
  <c r="AF405" i="6" a="1"/>
  <c r="BB415" i="6" a="1"/>
  <c r="AP440" i="6" a="1"/>
  <c r="AM409" i="6" a="1"/>
  <c r="BF419" i="6" a="1"/>
  <c r="BG452" i="6" a="1"/>
  <c r="AG469" i="6" a="1"/>
  <c r="BK474" i="6" a="1"/>
  <c r="BK454" i="6" a="1"/>
  <c r="BE470" i="6" a="1"/>
  <c r="BD410" i="6" a="1"/>
  <c r="AS418" i="6" a="1"/>
  <c r="AH466" i="6" a="1"/>
  <c r="BL465" i="6" a="1"/>
  <c r="AL416" i="6" a="1"/>
  <c r="AI457" i="6" a="1"/>
  <c r="AR452" i="6" a="1"/>
  <c r="AS416" i="6" a="1"/>
  <c r="BF403" i="6" a="1"/>
  <c r="AB403" i="6" a="1"/>
  <c r="BI454" i="6" a="1"/>
  <c r="AZ466" i="6" a="1"/>
  <c r="AM445" i="6" a="1"/>
  <c r="BJ456" i="6" a="1"/>
  <c r="BH469" i="6" a="1"/>
  <c r="BM465" i="6" a="1"/>
  <c r="AC452" i="6" a="1"/>
  <c r="AL477" i="6" a="1"/>
  <c r="BC452" i="6" a="1"/>
  <c r="AZ441" i="6" a="1"/>
  <c r="AZ408" i="6" a="1"/>
  <c r="BG404" i="6" a="1"/>
  <c r="AB463" i="6" a="1"/>
  <c r="BI468" i="6" a="1"/>
  <c r="AJ461" i="6" a="1"/>
  <c r="BA408" i="6" a="1"/>
  <c r="AF453" i="6" a="1"/>
  <c r="BK456" i="6" a="1"/>
  <c r="AL407" i="6" a="1"/>
  <c r="BC443" i="6" a="1"/>
  <c r="BL404" i="6" a="1"/>
  <c r="BC408" i="6" a="1"/>
  <c r="BC418" i="6" a="1"/>
  <c r="AY416" i="6" a="1"/>
  <c r="AN404" i="6" a="1"/>
  <c r="BI458" i="6" a="1"/>
  <c r="AI407" i="6" a="1"/>
  <c r="BH407" i="6" a="1"/>
  <c r="AS467" i="6" a="1"/>
  <c r="AT464" i="6" a="1"/>
  <c r="BI467" i="6" a="1"/>
  <c r="AT439" i="6" a="1"/>
  <c r="BH418" i="6" a="1"/>
  <c r="AG444" i="6" a="1"/>
  <c r="BL453" i="6" a="1"/>
  <c r="AL466" i="6" a="1"/>
  <c r="BJ421" i="6" a="1"/>
  <c r="AN419" i="6" a="1"/>
  <c r="BM418" i="6" a="1"/>
  <c r="BE439" i="6" a="1"/>
  <c r="AS440" i="6" a="1"/>
  <c r="BH457" i="6" a="1"/>
  <c r="AZ462" i="6" a="1"/>
  <c r="AJ422" i="6" a="1"/>
  <c r="AA453" i="6" a="1"/>
  <c r="AA476" i="6" a="1"/>
  <c r="AS469" i="6" a="1"/>
  <c r="BG476" i="6" a="1"/>
  <c r="AR458" i="6" a="1"/>
  <c r="AQ417" i="6" a="1"/>
  <c r="AQ466" i="6" a="1"/>
  <c r="AT478" i="6" a="1"/>
  <c r="AM467" i="6" a="1"/>
  <c r="AT453" i="6" a="1"/>
  <c r="AE444" i="6" a="1"/>
  <c r="AI416" i="6" a="1"/>
  <c r="AY475" i="6" a="1"/>
  <c r="AZ478" i="6" a="1"/>
  <c r="AH415" i="6" a="1"/>
  <c r="AN478" i="6" a="1"/>
  <c r="AF466" i="6" a="1"/>
  <c r="BE422" i="6" a="1"/>
  <c r="AP474" i="6" a="1"/>
  <c r="AT467" i="6" a="1"/>
  <c r="BG446" i="6" a="1"/>
  <c r="BK451" i="6" a="1"/>
  <c r="AP408" i="6" a="1"/>
  <c r="AZ469" i="6" a="1"/>
  <c r="AD478" i="6" a="1"/>
  <c r="BD440" i="6" a="1"/>
  <c r="BK473" i="6" a="1"/>
  <c r="AT477" i="6" a="1"/>
  <c r="BG420" i="6" a="1"/>
  <c r="AR421" i="6" a="1"/>
  <c r="BK422" i="6" a="1"/>
  <c r="AT441" i="6" a="1"/>
  <c r="AJ416" i="6" a="1"/>
  <c r="AH445" i="6" a="1"/>
  <c r="AO453" i="6" a="1"/>
  <c r="BC420" i="6" a="1"/>
  <c r="AM422" i="6" a="1"/>
  <c r="AO477" i="6" a="1"/>
  <c r="BJ461" i="6" a="1"/>
  <c r="AQ405" i="6" a="1"/>
  <c r="AH465" i="6" a="1"/>
  <c r="AC421" i="6" a="1"/>
  <c r="AM468" i="6" a="1"/>
  <c r="BE456" i="6" a="1"/>
  <c r="AL478" i="6" a="1"/>
  <c r="AZ440" i="6" a="1"/>
  <c r="AL445" i="6" a="1"/>
  <c r="BG403" i="6" a="1"/>
  <c r="AP418" i="6" a="1"/>
  <c r="BG441" i="6" a="1"/>
  <c r="AY463" i="6" a="1"/>
  <c r="AR470" i="6" a="1"/>
  <c r="AS457" i="6" a="1"/>
  <c r="BD473" i="6" a="1"/>
  <c r="BD408" i="6" a="1"/>
  <c r="AK464" i="6" a="1"/>
  <c r="AR441" i="6" a="1"/>
  <c r="BG471" i="6" a="1"/>
  <c r="AM416" i="6" a="1"/>
  <c r="BB445" i="6" a="1"/>
  <c r="BB452" i="6" a="1"/>
  <c r="BA443" i="6" a="1"/>
  <c r="AT474" i="6" a="1"/>
  <c r="BM478" i="6" a="1"/>
  <c r="BA462" i="6" a="1"/>
  <c r="AH472" i="6" a="1"/>
  <c r="AJ402" i="6" a="1"/>
  <c r="BE407" i="6" a="1"/>
  <c r="AN407" i="6" a="1"/>
  <c r="AK467" i="6" a="1"/>
  <c r="AQ441" i="6" a="1"/>
  <c r="AQ440" i="6" a="1"/>
  <c r="AI465" i="6" a="1"/>
  <c r="AZ421" i="6" a="1"/>
  <c r="AR420" i="6" a="1"/>
  <c r="AR475" i="6" a="1"/>
  <c r="AM469" i="6" a="1"/>
  <c r="BJ416" i="6" a="1"/>
  <c r="AB462" i="6" a="1"/>
  <c r="BF442" i="6" a="1"/>
  <c r="AH404" i="6" a="1"/>
  <c r="BA474" i="6" a="1"/>
  <c r="AS466" i="6" a="1"/>
  <c r="BK470" i="6" a="1"/>
  <c r="AZ458" i="6" a="1"/>
  <c r="AE467" i="6" a="1"/>
  <c r="AD473" i="6" a="1"/>
  <c r="AL418" i="6" a="1"/>
  <c r="BI439" i="6" a="1"/>
  <c r="AJ419" i="6" a="1"/>
  <c r="AF418" i="6" a="1"/>
  <c r="AY478" i="6" a="1"/>
  <c r="BD406" i="6" a="1"/>
  <c r="BK455" i="6" a="1"/>
  <c r="AP445" i="6" a="1"/>
  <c r="BC463" i="6" a="1"/>
  <c r="BM406" i="6" a="1"/>
  <c r="AA443" i="6" a="1"/>
  <c r="AJ476" i="6" a="1"/>
  <c r="BF467" i="6" a="1"/>
  <c r="AO444" i="6" a="1"/>
  <c r="AG455" i="6" a="1"/>
  <c r="AF462" i="6" a="1"/>
  <c r="BF463" i="6" a="1"/>
  <c r="AT443" i="6" a="1"/>
  <c r="AG416" i="6" a="1"/>
  <c r="BB475" i="6" a="1"/>
  <c r="BG440" i="6" a="1"/>
  <c r="AY406" i="6" a="1"/>
  <c r="AN410" i="6" a="1"/>
  <c r="BK465" i="6" a="1"/>
  <c r="AJ474" i="6" a="1"/>
  <c r="BC439" i="6" a="1"/>
  <c r="BM470" i="6" a="1"/>
  <c r="AH474" i="6" a="1"/>
  <c r="AR465" i="6" a="1"/>
  <c r="AQ478" i="6" a="1"/>
  <c r="AN474" i="6" a="1"/>
  <c r="AI441" i="6" a="1"/>
  <c r="AO418" i="6" a="1"/>
  <c r="AT475" i="6" a="1"/>
  <c r="AP443" i="6" a="1"/>
  <c r="BI416" i="6" a="1"/>
  <c r="AM453" i="6" a="1"/>
  <c r="BH406" i="6" a="1"/>
  <c r="BD402" i="6" a="1"/>
  <c r="BL461" i="6" a="1"/>
  <c r="BE440" i="6" a="1"/>
  <c r="AH403" i="6" a="1"/>
  <c r="AH476" i="6" a="1"/>
  <c r="BF407" i="6" a="1"/>
  <c r="BG464" i="6" a="1"/>
  <c r="AM407" i="6" a="1"/>
  <c r="BI409" i="6" a="1"/>
  <c r="AK418" i="6" a="1"/>
  <c r="BE472" i="6" a="1"/>
  <c r="AA404" i="6" a="1"/>
  <c r="AY415" i="6" a="1"/>
  <c r="BC477" i="6" a="1"/>
  <c r="AM420" i="6" a="1"/>
  <c r="AR440" i="6" a="1"/>
  <c r="BA406" i="6" a="1"/>
  <c r="AB473" i="6" a="1"/>
  <c r="AZ477" i="6" a="1"/>
  <c r="BF439" i="6" a="1"/>
  <c r="AO473" i="6" a="1"/>
  <c r="AJ458" i="6" a="1"/>
  <c r="AT417" i="6" a="1"/>
  <c r="BJ409" i="6" a="1"/>
  <c r="AJ470" i="6" a="1"/>
  <c r="AC455" i="6" a="1"/>
  <c r="BD453" i="6" a="1"/>
  <c r="BB420" i="6" a="1"/>
  <c r="BM419" i="6" a="1"/>
  <c r="BC461" i="6" a="1"/>
  <c r="AM421" i="6" a="1"/>
  <c r="BH442" i="6" a="1"/>
  <c r="BH440" i="6" a="1"/>
  <c r="AS473" i="6" a="1"/>
  <c r="AJ466" i="6" a="1"/>
  <c r="BG462" i="6" a="1"/>
  <c r="BJ418" i="6" a="1"/>
  <c r="AC474" i="6" a="1"/>
  <c r="AP404" i="6" a="1"/>
  <c r="AH470" i="6" a="1"/>
  <c r="BL458" i="6" a="1"/>
  <c r="AM444" i="6" a="1"/>
  <c r="BB470" i="6" a="1"/>
  <c r="AH422" i="6" a="1"/>
  <c r="AL442" i="6" a="1"/>
  <c r="BK421" i="6" a="1"/>
  <c r="AM417" i="6" a="1"/>
  <c r="AJ408" i="6" a="1"/>
  <c r="AD420" i="6" a="1"/>
  <c r="AZ455" i="6" a="1"/>
  <c r="AR406" i="6" a="1"/>
  <c r="BI463" i="6" a="1"/>
  <c r="BC76" i="8" l="1"/>
  <c r="BC60" i="8"/>
  <c r="BC131" i="8"/>
  <c r="BC121" i="8"/>
  <c r="BC82" i="8"/>
  <c r="BC173" i="8"/>
  <c r="BC124" i="8"/>
  <c r="BC102" i="8"/>
  <c r="BC99" i="8"/>
  <c r="BC177" i="8"/>
  <c r="BC68" i="8"/>
  <c r="BC58" i="8"/>
  <c r="BC122" i="8"/>
  <c r="BC39" i="8"/>
  <c r="BC109" i="8"/>
  <c r="BC40" i="8"/>
  <c r="BC101" i="8"/>
  <c r="BC103" i="8"/>
  <c r="BC67" i="8"/>
  <c r="BC172" i="8"/>
  <c r="BC100" i="8"/>
  <c r="BC42" i="8"/>
  <c r="BC80" i="8"/>
  <c r="BC123" i="8"/>
  <c r="BC206" i="8"/>
  <c r="BC66" i="8"/>
  <c r="BC78" i="8"/>
  <c r="BC27" i="8"/>
  <c r="BC73" i="8"/>
  <c r="BC128" i="8"/>
  <c r="BC26" i="8"/>
  <c r="BC139" i="8"/>
  <c r="BC41" i="8"/>
  <c r="BC174" i="8"/>
  <c r="BC72" i="8"/>
  <c r="BC77" i="8"/>
  <c r="BC56" i="8"/>
  <c r="BC176" i="8"/>
  <c r="BC127" i="8"/>
  <c r="BC175" i="8"/>
  <c r="BC140" i="8"/>
  <c r="BC205" i="8"/>
  <c r="BC57" i="8"/>
  <c r="BC59" i="8"/>
  <c r="BC130" i="8"/>
  <c r="BC98" i="8"/>
  <c r="AP478" i="6"/>
  <c r="AO476" i="6"/>
  <c r="BE474" i="6"/>
  <c r="AF473" i="6"/>
  <c r="AO465" i="6"/>
  <c r="AS478" i="6"/>
  <c r="AR476" i="6"/>
  <c r="BK474" i="6"/>
  <c r="AS473" i="6"/>
  <c r="AE471" i="6"/>
  <c r="AT466" i="6"/>
  <c r="AQ478" i="6"/>
  <c r="AP476" i="6"/>
  <c r="BJ474" i="6"/>
  <c r="AM478" i="6"/>
  <c r="AL476" i="6"/>
  <c r="BD474" i="6"/>
  <c r="BM472" i="6"/>
  <c r="BN472" i="6" s="1"/>
  <c r="BM478" i="6"/>
  <c r="BN478" i="6" s="1"/>
  <c r="AK478" i="6"/>
  <c r="BL476" i="6"/>
  <c r="AJ476" i="6"/>
  <c r="AY474" i="6"/>
  <c r="BG469" i="6"/>
  <c r="BL478" i="6"/>
  <c r="AJ478" i="6"/>
  <c r="BK476" i="6"/>
  <c r="AI476" i="6"/>
  <c r="AT474" i="6"/>
  <c r="AZ472" i="6"/>
  <c r="AN469" i="6"/>
  <c r="AN463" i="6"/>
  <c r="BI478" i="6"/>
  <c r="AG478" i="6"/>
  <c r="BH476" i="6"/>
  <c r="AF476" i="6"/>
  <c r="AO474" i="6"/>
  <c r="BB462" i="6"/>
  <c r="BG478" i="6"/>
  <c r="AE478" i="6"/>
  <c r="BF476" i="6"/>
  <c r="AD476" i="6"/>
  <c r="AN474" i="6"/>
  <c r="AY468" i="6"/>
  <c r="BK461" i="6"/>
  <c r="BF478" i="6"/>
  <c r="AD478" i="6"/>
  <c r="BE476" i="6"/>
  <c r="AC476" i="6"/>
  <c r="AH474" i="6"/>
  <c r="AA472" i="6"/>
  <c r="BC478" i="6"/>
  <c r="AA478" i="6"/>
  <c r="BB476" i="6"/>
  <c r="AB474" i="6"/>
  <c r="BG471" i="6"/>
  <c r="BF467" i="6"/>
  <c r="BA478" i="6"/>
  <c r="AZ476" i="6"/>
  <c r="AT471" i="6"/>
  <c r="AM467" i="6"/>
  <c r="BA458" i="6"/>
  <c r="AZ478" i="6"/>
  <c r="AY476" i="6"/>
  <c r="BM466" i="6"/>
  <c r="BN466" i="6" s="1"/>
  <c r="BK477" i="6"/>
  <c r="BE477" i="6"/>
  <c r="AY477" i="6"/>
  <c r="AO477" i="6"/>
  <c r="AI477" i="6"/>
  <c r="AC477" i="6"/>
  <c r="BJ475" i="6"/>
  <c r="BD475" i="6"/>
  <c r="AT475" i="6"/>
  <c r="AN475" i="6"/>
  <c r="AH475" i="6"/>
  <c r="AB475" i="6"/>
  <c r="BI473" i="6"/>
  <c r="BC473" i="6"/>
  <c r="AL473" i="6"/>
  <c r="BF472" i="6"/>
  <c r="AH472" i="6"/>
  <c r="AL471" i="6"/>
  <c r="BF470" i="6"/>
  <c r="AP470" i="6"/>
  <c r="AD470" i="6"/>
  <c r="AM469" i="6"/>
  <c r="AF468" i="6"/>
  <c r="AL467" i="6"/>
  <c r="AL465" i="6"/>
  <c r="BM463" i="6"/>
  <c r="BN463" i="6" s="1"/>
  <c r="AK463" i="6"/>
  <c r="BH461" i="6"/>
  <c r="BK478" i="6"/>
  <c r="BE478" i="6"/>
  <c r="AY478" i="6"/>
  <c r="AO478" i="6"/>
  <c r="AI478" i="6"/>
  <c r="AC478" i="6"/>
  <c r="BJ476" i="6"/>
  <c r="BD476" i="6"/>
  <c r="AT476" i="6"/>
  <c r="AN476" i="6"/>
  <c r="AH476" i="6"/>
  <c r="AB476" i="6"/>
  <c r="BI474" i="6"/>
  <c r="BC474" i="6"/>
  <c r="AS474" i="6"/>
  <c r="AM474" i="6"/>
  <c r="AG474" i="6"/>
  <c r="AA474" i="6"/>
  <c r="AR473" i="6"/>
  <c r="AE473" i="6"/>
  <c r="BL472" i="6"/>
  <c r="AN472" i="6"/>
  <c r="BE471" i="6"/>
  <c r="AS471" i="6"/>
  <c r="AC471" i="6"/>
  <c r="BD469" i="6"/>
  <c r="BK468" i="6"/>
  <c r="BC467" i="6"/>
  <c r="BJ466" i="6"/>
  <c r="BM465" i="6"/>
  <c r="BN465" i="6" s="1"/>
  <c r="AK465" i="6"/>
  <c r="BL463" i="6"/>
  <c r="AJ463" i="6"/>
  <c r="BF461" i="6"/>
  <c r="AK458" i="6"/>
  <c r="BE454" i="6"/>
  <c r="BJ477" i="6"/>
  <c r="BD477" i="6"/>
  <c r="AT477" i="6"/>
  <c r="AN477" i="6"/>
  <c r="AH477" i="6"/>
  <c r="AB477" i="6"/>
  <c r="BI475" i="6"/>
  <c r="BC475" i="6"/>
  <c r="AS475" i="6"/>
  <c r="AM475" i="6"/>
  <c r="AG475" i="6"/>
  <c r="AA475" i="6"/>
  <c r="BH473" i="6"/>
  <c r="BB473" i="6"/>
  <c r="AK473" i="6"/>
  <c r="AT472" i="6"/>
  <c r="AG472" i="6"/>
  <c r="BM471" i="6"/>
  <c r="BN471" i="6" s="1"/>
  <c r="BD471" i="6"/>
  <c r="AK471" i="6"/>
  <c r="AB471" i="6"/>
  <c r="BC469" i="6"/>
  <c r="AK469" i="6"/>
  <c r="AR468" i="6"/>
  <c r="AC468" i="6"/>
  <c r="BB467" i="6"/>
  <c r="AJ467" i="6"/>
  <c r="AQ466" i="6"/>
  <c r="BK465" i="6"/>
  <c r="AI465" i="6"/>
  <c r="BJ463" i="6"/>
  <c r="AH463" i="6"/>
  <c r="AQ462" i="6"/>
  <c r="BJ478" i="6"/>
  <c r="BD478" i="6"/>
  <c r="AT478" i="6"/>
  <c r="AN478" i="6"/>
  <c r="AH478" i="6"/>
  <c r="AB478" i="6"/>
  <c r="BI476" i="6"/>
  <c r="BC476" i="6"/>
  <c r="AS476" i="6"/>
  <c r="AM476" i="6"/>
  <c r="AG476" i="6"/>
  <c r="AA476" i="6"/>
  <c r="BH474" i="6"/>
  <c r="BB474" i="6"/>
  <c r="AR474" i="6"/>
  <c r="AL474" i="6"/>
  <c r="AF474" i="6"/>
  <c r="AQ473" i="6"/>
  <c r="AD473" i="6"/>
  <c r="BD472" i="6"/>
  <c r="AM472" i="6"/>
  <c r="AR471" i="6"/>
  <c r="BC470" i="6"/>
  <c r="AM470" i="6"/>
  <c r="AA470" i="6"/>
  <c r="BH465" i="6"/>
  <c r="AF465" i="6"/>
  <c r="BG463" i="6"/>
  <c r="AN462" i="6"/>
  <c r="BF453" i="6"/>
  <c r="BI477" i="6"/>
  <c r="BC477" i="6"/>
  <c r="AS477" i="6"/>
  <c r="AM477" i="6"/>
  <c r="AG477" i="6"/>
  <c r="AA477" i="6"/>
  <c r="BH475" i="6"/>
  <c r="BB475" i="6"/>
  <c r="AR475" i="6"/>
  <c r="AL475" i="6"/>
  <c r="AF475" i="6"/>
  <c r="BM473" i="6"/>
  <c r="BN473" i="6" s="1"/>
  <c r="BG473" i="6"/>
  <c r="BA473" i="6"/>
  <c r="AJ473" i="6"/>
  <c r="AC473" i="6"/>
  <c r="BJ472" i="6"/>
  <c r="AS472" i="6"/>
  <c r="AF472" i="6"/>
  <c r="BK471" i="6"/>
  <c r="BC471" i="6"/>
  <c r="AI471" i="6"/>
  <c r="AA471" i="6"/>
  <c r="BA469" i="6"/>
  <c r="AH469" i="6"/>
  <c r="BH468" i="6"/>
  <c r="AO468" i="6"/>
  <c r="AZ467" i="6"/>
  <c r="AG467" i="6"/>
  <c r="BG466" i="6"/>
  <c r="AN466" i="6"/>
  <c r="BG465" i="6"/>
  <c r="AE465" i="6"/>
  <c r="BF463" i="6"/>
  <c r="AM462" i="6"/>
  <c r="AT461" i="6"/>
  <c r="BD457" i="6"/>
  <c r="AD453" i="6"/>
  <c r="BM474" i="6"/>
  <c r="BN474" i="6" s="1"/>
  <c r="BG474" i="6"/>
  <c r="BA474" i="6"/>
  <c r="AQ474" i="6"/>
  <c r="AK474" i="6"/>
  <c r="AE474" i="6"/>
  <c r="AP473" i="6"/>
  <c r="AI473" i="6"/>
  <c r="BC472" i="6"/>
  <c r="AL472" i="6"/>
  <c r="BJ471" i="6"/>
  <c r="AQ471" i="6"/>
  <c r="AH471" i="6"/>
  <c r="BM469" i="6"/>
  <c r="BN469" i="6" s="1"/>
  <c r="AG469" i="6"/>
  <c r="AF467" i="6"/>
  <c r="BE465" i="6"/>
  <c r="AC465" i="6"/>
  <c r="BD463" i="6"/>
  <c r="AR461" i="6"/>
  <c r="BH477" i="6"/>
  <c r="BB477" i="6"/>
  <c r="AR477" i="6"/>
  <c r="AL477" i="6"/>
  <c r="AF477" i="6"/>
  <c r="BM475" i="6"/>
  <c r="BN475" i="6" s="1"/>
  <c r="BG475" i="6"/>
  <c r="BA475" i="6"/>
  <c r="AQ475" i="6"/>
  <c r="AK475" i="6"/>
  <c r="AE475" i="6"/>
  <c r="BL473" i="6"/>
  <c r="BF473" i="6"/>
  <c r="AZ473" i="6"/>
  <c r="AO473" i="6"/>
  <c r="AB473" i="6"/>
  <c r="BI472" i="6"/>
  <c r="AR472" i="6"/>
  <c r="AE472" i="6"/>
  <c r="BB471" i="6"/>
  <c r="BL470" i="6"/>
  <c r="AZ470" i="6"/>
  <c r="AJ470" i="6"/>
  <c r="AT469" i="6"/>
  <c r="BE468" i="6"/>
  <c r="BL467" i="6"/>
  <c r="AS467" i="6"/>
  <c r="BD466" i="6"/>
  <c r="BB465" i="6"/>
  <c r="BA463" i="6"/>
  <c r="AL457" i="6"/>
  <c r="BE451" i="6"/>
  <c r="BH478" i="6"/>
  <c r="BB478" i="6"/>
  <c r="AR478" i="6"/>
  <c r="AL478" i="6"/>
  <c r="AF478" i="6"/>
  <c r="BM476" i="6"/>
  <c r="BN476" i="6" s="1"/>
  <c r="BG476" i="6"/>
  <c r="BA476" i="6"/>
  <c r="AQ476" i="6"/>
  <c r="AK476" i="6"/>
  <c r="AE476" i="6"/>
  <c r="BL474" i="6"/>
  <c r="BF474" i="6"/>
  <c r="AZ474" i="6"/>
  <c r="AP474" i="6"/>
  <c r="AJ474" i="6"/>
  <c r="AD474" i="6"/>
  <c r="AY473" i="6"/>
  <c r="AH473" i="6"/>
  <c r="BB472" i="6"/>
  <c r="AK472" i="6"/>
  <c r="BI471" i="6"/>
  <c r="AO471" i="6"/>
  <c r="AG471" i="6"/>
  <c r="BJ469" i="6"/>
  <c r="AS469" i="6"/>
  <c r="AE469" i="6"/>
  <c r="AL468" i="6"/>
  <c r="AR467" i="6"/>
  <c r="AD467" i="6"/>
  <c r="BA465" i="6"/>
  <c r="AZ463" i="6"/>
  <c r="BM477" i="6"/>
  <c r="BN477" i="6" s="1"/>
  <c r="BG477" i="6"/>
  <c r="BA477" i="6"/>
  <c r="AQ477" i="6"/>
  <c r="AK477" i="6"/>
  <c r="AE477" i="6"/>
  <c r="BL475" i="6"/>
  <c r="BF475" i="6"/>
  <c r="AZ475" i="6"/>
  <c r="AP475" i="6"/>
  <c r="AJ475" i="6"/>
  <c r="AD475" i="6"/>
  <c r="BK473" i="6"/>
  <c r="BE473" i="6"/>
  <c r="AN473" i="6"/>
  <c r="AA473" i="6"/>
  <c r="BH472" i="6"/>
  <c r="AQ472" i="6"/>
  <c r="BA471" i="6"/>
  <c r="AN471" i="6"/>
  <c r="BI469" i="6"/>
  <c r="BI467" i="6"/>
  <c r="AH466" i="6"/>
  <c r="AY465" i="6"/>
  <c r="AT463" i="6"/>
  <c r="AD462" i="6"/>
  <c r="AI461" i="6"/>
  <c r="BM458" i="6"/>
  <c r="BN458" i="6" s="1"/>
  <c r="BF456" i="6"/>
  <c r="AI474" i="6"/>
  <c r="AC474" i="6"/>
  <c r="AT473" i="6"/>
  <c r="AG473" i="6"/>
  <c r="BA472" i="6"/>
  <c r="AJ472" i="6"/>
  <c r="AB472" i="6"/>
  <c r="BH471" i="6"/>
  <c r="AF471" i="6"/>
  <c r="BI470" i="6"/>
  <c r="AS470" i="6"/>
  <c r="AG470" i="6"/>
  <c r="AQ469" i="6"/>
  <c r="AB469" i="6"/>
  <c r="BB468" i="6"/>
  <c r="AI468" i="6"/>
  <c r="BH467" i="6"/>
  <c r="AP467" i="6"/>
  <c r="AA467" i="6"/>
  <c r="BA466" i="6"/>
  <c r="AR465" i="6"/>
  <c r="AQ463" i="6"/>
  <c r="BE462" i="6"/>
  <c r="AA462" i="6"/>
  <c r="AD461" i="6"/>
  <c r="BG458" i="6"/>
  <c r="BL477" i="6"/>
  <c r="BF477" i="6"/>
  <c r="AZ477" i="6"/>
  <c r="AP477" i="6"/>
  <c r="AJ477" i="6"/>
  <c r="AD477" i="6"/>
  <c r="BK475" i="6"/>
  <c r="BE475" i="6"/>
  <c r="AY475" i="6"/>
  <c r="AO475" i="6"/>
  <c r="AI475" i="6"/>
  <c r="AC475" i="6"/>
  <c r="BJ473" i="6"/>
  <c r="BD473" i="6"/>
  <c r="AM473" i="6"/>
  <c r="BG472" i="6"/>
  <c r="AP472" i="6"/>
  <c r="AY471" i="6"/>
  <c r="AM471" i="6"/>
  <c r="BH469" i="6"/>
  <c r="AA469" i="6"/>
  <c r="AQ465" i="6"/>
  <c r="AP463" i="6"/>
  <c r="BD462" i="6"/>
  <c r="AC461" i="6"/>
  <c r="BM455" i="6"/>
  <c r="BN455" i="6" s="1"/>
  <c r="BB469" i="6"/>
  <c r="AR469" i="6"/>
  <c r="AL469" i="6"/>
  <c r="AF469" i="6"/>
  <c r="BM467" i="6"/>
  <c r="BN467" i="6" s="1"/>
  <c r="BG467" i="6"/>
  <c r="BA467" i="6"/>
  <c r="AQ467" i="6"/>
  <c r="AK467" i="6"/>
  <c r="AE467" i="6"/>
  <c r="BL465" i="6"/>
  <c r="BF465" i="6"/>
  <c r="AZ465" i="6"/>
  <c r="AP465" i="6"/>
  <c r="AJ465" i="6"/>
  <c r="AD465" i="6"/>
  <c r="BK463" i="6"/>
  <c r="BE463" i="6"/>
  <c r="AY463" i="6"/>
  <c r="AO463" i="6"/>
  <c r="AI463" i="6"/>
  <c r="BC462" i="6"/>
  <c r="AL462" i="6"/>
  <c r="AE462" i="6"/>
  <c r="BL461" i="6"/>
  <c r="BE461" i="6"/>
  <c r="AS461" i="6"/>
  <c r="AJ461" i="6"/>
  <c r="BB457" i="6"/>
  <c r="BI456" i="6"/>
  <c r="AP456" i="6"/>
  <c r="BA455" i="6"/>
  <c r="BH454" i="6"/>
  <c r="AO454" i="6"/>
  <c r="AR452" i="6"/>
  <c r="BJ442" i="6"/>
  <c r="BH470" i="6"/>
  <c r="BB470" i="6"/>
  <c r="AR470" i="6"/>
  <c r="AL470" i="6"/>
  <c r="AF470" i="6"/>
  <c r="BM468" i="6"/>
  <c r="BN468" i="6" s="1"/>
  <c r="BG468" i="6"/>
  <c r="BA468" i="6"/>
  <c r="AQ468" i="6"/>
  <c r="AK468" i="6"/>
  <c r="AE468" i="6"/>
  <c r="BL466" i="6"/>
  <c r="BF466" i="6"/>
  <c r="AZ466" i="6"/>
  <c r="AP466" i="6"/>
  <c r="AJ466" i="6"/>
  <c r="AD466" i="6"/>
  <c r="BK464" i="6"/>
  <c r="BE464" i="6"/>
  <c r="AY464" i="6"/>
  <c r="AO464" i="6"/>
  <c r="AI464" i="6"/>
  <c r="AC464" i="6"/>
  <c r="AB463" i="6"/>
  <c r="BI462" i="6"/>
  <c r="AR462" i="6"/>
  <c r="AK462" i="6"/>
  <c r="BD461" i="6"/>
  <c r="AA461" i="6"/>
  <c r="AH457" i="6"/>
  <c r="AN456" i="6"/>
  <c r="AA456" i="6"/>
  <c r="AG455" i="6"/>
  <c r="AM454" i="6"/>
  <c r="BH453" i="6"/>
  <c r="AF453" i="6"/>
  <c r="BG451" i="6"/>
  <c r="AC451" i="6"/>
  <c r="AH442" i="6"/>
  <c r="BM470" i="6"/>
  <c r="BN470" i="6" s="1"/>
  <c r="BG470" i="6"/>
  <c r="BA470" i="6"/>
  <c r="AQ470" i="6"/>
  <c r="AK470" i="6"/>
  <c r="AE470" i="6"/>
  <c r="BL468" i="6"/>
  <c r="BF468" i="6"/>
  <c r="AZ468" i="6"/>
  <c r="AP468" i="6"/>
  <c r="AJ468" i="6"/>
  <c r="AD468" i="6"/>
  <c r="BK466" i="6"/>
  <c r="BE466" i="6"/>
  <c r="AY466" i="6"/>
  <c r="AO466" i="6"/>
  <c r="AI466" i="6"/>
  <c r="AC466" i="6"/>
  <c r="BJ464" i="6"/>
  <c r="BD464" i="6"/>
  <c r="AT464" i="6"/>
  <c r="AN464" i="6"/>
  <c r="AH464" i="6"/>
  <c r="AB464" i="6"/>
  <c r="AA463" i="6"/>
  <c r="BH462" i="6"/>
  <c r="BA462" i="6"/>
  <c r="AJ462" i="6"/>
  <c r="BC461" i="6"/>
  <c r="AH461" i="6"/>
  <c r="BK458" i="6"/>
  <c r="AY458" i="6"/>
  <c r="AI458" i="6"/>
  <c r="AT457" i="6"/>
  <c r="AF457" i="6"/>
  <c r="BD456" i="6"/>
  <c r="AM456" i="6"/>
  <c r="AS455" i="6"/>
  <c r="AE455" i="6"/>
  <c r="BC454" i="6"/>
  <c r="AL454" i="6"/>
  <c r="AL452" i="6"/>
  <c r="BA451" i="6"/>
  <c r="BD446" i="6"/>
  <c r="BI440" i="6"/>
  <c r="BL469" i="6"/>
  <c r="BF469" i="6"/>
  <c r="AZ469" i="6"/>
  <c r="AP469" i="6"/>
  <c r="AJ469" i="6"/>
  <c r="AD469" i="6"/>
  <c r="BK467" i="6"/>
  <c r="BE467" i="6"/>
  <c r="AY467" i="6"/>
  <c r="AO467" i="6"/>
  <c r="AI467" i="6"/>
  <c r="AC467" i="6"/>
  <c r="BJ465" i="6"/>
  <c r="BD465" i="6"/>
  <c r="AT465" i="6"/>
  <c r="AN465" i="6"/>
  <c r="AH465" i="6"/>
  <c r="AB465" i="6"/>
  <c r="BI463" i="6"/>
  <c r="BC463" i="6"/>
  <c r="AS463" i="6"/>
  <c r="AM463" i="6"/>
  <c r="AG463" i="6"/>
  <c r="BG462" i="6"/>
  <c r="AP462" i="6"/>
  <c r="AC462" i="6"/>
  <c r="BJ461" i="6"/>
  <c r="AP461" i="6"/>
  <c r="BJ457" i="6"/>
  <c r="BB453" i="6"/>
  <c r="AG440" i="6"/>
  <c r="AB466" i="6"/>
  <c r="BI464" i="6"/>
  <c r="BC464" i="6"/>
  <c r="AS464" i="6"/>
  <c r="AM464" i="6"/>
  <c r="AG464" i="6"/>
  <c r="AA464" i="6"/>
  <c r="BM462" i="6"/>
  <c r="BN462" i="6" s="1"/>
  <c r="AZ462" i="6"/>
  <c r="AI462" i="6"/>
  <c r="BB461" i="6"/>
  <c r="AG461" i="6"/>
  <c r="BJ458" i="6"/>
  <c r="AT458" i="6"/>
  <c r="AH458" i="6"/>
  <c r="AR457" i="6"/>
  <c r="BC456" i="6"/>
  <c r="AJ456" i="6"/>
  <c r="BI455" i="6"/>
  <c r="AQ455" i="6"/>
  <c r="BB454" i="6"/>
  <c r="AI454" i="6"/>
  <c r="AZ453" i="6"/>
  <c r="BK445" i="6"/>
  <c r="BL471" i="6"/>
  <c r="BF471" i="6"/>
  <c r="AZ471" i="6"/>
  <c r="AP471" i="6"/>
  <c r="AJ471" i="6"/>
  <c r="AD471" i="6"/>
  <c r="BK469" i="6"/>
  <c r="BE469" i="6"/>
  <c r="AY469" i="6"/>
  <c r="AO469" i="6"/>
  <c r="AI469" i="6"/>
  <c r="AC469" i="6"/>
  <c r="BJ467" i="6"/>
  <c r="BD467" i="6"/>
  <c r="AT467" i="6"/>
  <c r="AN467" i="6"/>
  <c r="AH467" i="6"/>
  <c r="AB467" i="6"/>
  <c r="BI465" i="6"/>
  <c r="BC465" i="6"/>
  <c r="AS465" i="6"/>
  <c r="AM465" i="6"/>
  <c r="AG465" i="6"/>
  <c r="AA465" i="6"/>
  <c r="BH463" i="6"/>
  <c r="BB463" i="6"/>
  <c r="AR463" i="6"/>
  <c r="AL463" i="6"/>
  <c r="BF462" i="6"/>
  <c r="AO462" i="6"/>
  <c r="AB462" i="6"/>
  <c r="BI461" i="6"/>
  <c r="AO461" i="6"/>
  <c r="BI457" i="6"/>
  <c r="AB457" i="6"/>
  <c r="AH456" i="6"/>
  <c r="AA455" i="6"/>
  <c r="AG454" i="6"/>
  <c r="BH452" i="6"/>
  <c r="AF452" i="6"/>
  <c r="AR445" i="6"/>
  <c r="AD472" i="6"/>
  <c r="BK470" i="6"/>
  <c r="BE470" i="6"/>
  <c r="AY470" i="6"/>
  <c r="AO470" i="6"/>
  <c r="AI470" i="6"/>
  <c r="AC470" i="6"/>
  <c r="BJ468" i="6"/>
  <c r="BD468" i="6"/>
  <c r="AT468" i="6"/>
  <c r="AN468" i="6"/>
  <c r="AH468" i="6"/>
  <c r="AB468" i="6"/>
  <c r="BI466" i="6"/>
  <c r="BC466" i="6"/>
  <c r="AS466" i="6"/>
  <c r="AM466" i="6"/>
  <c r="AG466" i="6"/>
  <c r="AA466" i="6"/>
  <c r="BH464" i="6"/>
  <c r="BB464" i="6"/>
  <c r="AR464" i="6"/>
  <c r="AL464" i="6"/>
  <c r="AF464" i="6"/>
  <c r="AE463" i="6"/>
  <c r="BL462" i="6"/>
  <c r="AY462" i="6"/>
  <c r="AH462" i="6"/>
  <c r="AZ461" i="6"/>
  <c r="AN461" i="6"/>
  <c r="BH457" i="6"/>
  <c r="AZ456" i="6"/>
  <c r="BG455" i="6"/>
  <c r="AY454" i="6"/>
  <c r="AR453" i="6"/>
  <c r="AP451" i="6"/>
  <c r="AQ458" i="6"/>
  <c r="AE458" i="6"/>
  <c r="AN457" i="6"/>
  <c r="AT456" i="6"/>
  <c r="AG456" i="6"/>
  <c r="AM455" i="6"/>
  <c r="AS454" i="6"/>
  <c r="AP453" i="6"/>
  <c r="AN451" i="6"/>
  <c r="BC444" i="6"/>
  <c r="BK472" i="6"/>
  <c r="BE472" i="6"/>
  <c r="AY472" i="6"/>
  <c r="AO472" i="6"/>
  <c r="AI472" i="6"/>
  <c r="AC472" i="6"/>
  <c r="BJ470" i="6"/>
  <c r="BD470" i="6"/>
  <c r="AT470" i="6"/>
  <c r="AN470" i="6"/>
  <c r="AH470" i="6"/>
  <c r="AB470" i="6"/>
  <c r="BI468" i="6"/>
  <c r="BC468" i="6"/>
  <c r="AS468" i="6"/>
  <c r="AM468" i="6"/>
  <c r="AG468" i="6"/>
  <c r="AA468" i="6"/>
  <c r="BH466" i="6"/>
  <c r="BB466" i="6"/>
  <c r="AR466" i="6"/>
  <c r="AL466" i="6"/>
  <c r="AF466" i="6"/>
  <c r="BM464" i="6"/>
  <c r="BN464" i="6" s="1"/>
  <c r="BG464" i="6"/>
  <c r="BA464" i="6"/>
  <c r="AQ464" i="6"/>
  <c r="AK464" i="6"/>
  <c r="AE464" i="6"/>
  <c r="AD463" i="6"/>
  <c r="BK462" i="6"/>
  <c r="AT462" i="6"/>
  <c r="AG462" i="6"/>
  <c r="AY461" i="6"/>
  <c r="AM461" i="6"/>
  <c r="BE458" i="6"/>
  <c r="AO458" i="6"/>
  <c r="AC458" i="6"/>
  <c r="BL456" i="6"/>
  <c r="BK454" i="6"/>
  <c r="AA454" i="6"/>
  <c r="BB452" i="6"/>
  <c r="AJ451" i="6"/>
  <c r="BJ456" i="6"/>
  <c r="AS456" i="6"/>
  <c r="AD456" i="6"/>
  <c r="BC455" i="6"/>
  <c r="AK455" i="6"/>
  <c r="BI454" i="6"/>
  <c r="AR454" i="6"/>
  <c r="AL453" i="6"/>
  <c r="BM451" i="6"/>
  <c r="BN451" i="6" s="1"/>
  <c r="BJ443" i="6"/>
  <c r="AK466" i="6"/>
  <c r="AE466" i="6"/>
  <c r="BL464" i="6"/>
  <c r="BF464" i="6"/>
  <c r="AZ464" i="6"/>
  <c r="AP464" i="6"/>
  <c r="AJ464" i="6"/>
  <c r="AD464" i="6"/>
  <c r="AC463" i="6"/>
  <c r="BJ462" i="6"/>
  <c r="AS462" i="6"/>
  <c r="AF462" i="6"/>
  <c r="AB461" i="6"/>
  <c r="BD458" i="6"/>
  <c r="AN458" i="6"/>
  <c r="AB458" i="6"/>
  <c r="AB456" i="6"/>
  <c r="BL453" i="6"/>
  <c r="AJ453" i="6"/>
  <c r="BK451" i="6"/>
  <c r="AG451" i="6"/>
  <c r="AQ443" i="6"/>
  <c r="BC457" i="6"/>
  <c r="AS457" i="6"/>
  <c r="AM457" i="6"/>
  <c r="AG457" i="6"/>
  <c r="AA457" i="6"/>
  <c r="BH455" i="6"/>
  <c r="BB455" i="6"/>
  <c r="AR455" i="6"/>
  <c r="AL455" i="6"/>
  <c r="AF455" i="6"/>
  <c r="BM453" i="6"/>
  <c r="BN453" i="6" s="1"/>
  <c r="BG453" i="6"/>
  <c r="BA453" i="6"/>
  <c r="AQ453" i="6"/>
  <c r="AK453" i="6"/>
  <c r="AE453" i="6"/>
  <c r="BL451" i="6"/>
  <c r="BF451" i="6"/>
  <c r="AO451" i="6"/>
  <c r="AA451" i="6"/>
  <c r="BF446" i="6"/>
  <c r="AN446" i="6"/>
  <c r="BL445" i="6"/>
  <c r="AY445" i="6"/>
  <c r="AF445" i="6"/>
  <c r="BE444" i="6"/>
  <c r="AM444" i="6"/>
  <c r="BK443" i="6"/>
  <c r="AT443" i="6"/>
  <c r="AL442" i="6"/>
  <c r="BM440" i="6"/>
  <c r="BN440" i="6" s="1"/>
  <c r="AK440" i="6"/>
  <c r="AZ439" i="6"/>
  <c r="BI458" i="6"/>
  <c r="BC458" i="6"/>
  <c r="AS458" i="6"/>
  <c r="AM458" i="6"/>
  <c r="AG458" i="6"/>
  <c r="AA458" i="6"/>
  <c r="BH456" i="6"/>
  <c r="BB456" i="6"/>
  <c r="AR456" i="6"/>
  <c r="AL456" i="6"/>
  <c r="AF456" i="6"/>
  <c r="BM454" i="6"/>
  <c r="BN454" i="6" s="1"/>
  <c r="BG454" i="6"/>
  <c r="BA454" i="6"/>
  <c r="AQ454" i="6"/>
  <c r="AK454" i="6"/>
  <c r="AE454" i="6"/>
  <c r="BL452" i="6"/>
  <c r="BF452" i="6"/>
  <c r="AZ452" i="6"/>
  <c r="AP452" i="6"/>
  <c r="AJ452" i="6"/>
  <c r="AD452" i="6"/>
  <c r="AY451" i="6"/>
  <c r="AH451" i="6"/>
  <c r="AD445" i="6"/>
  <c r="AT441" i="6"/>
  <c r="AR439" i="6"/>
  <c r="BH458" i="6"/>
  <c r="BB458" i="6"/>
  <c r="AR458" i="6"/>
  <c r="AL458" i="6"/>
  <c r="AF458" i="6"/>
  <c r="BM456" i="6"/>
  <c r="BN456" i="6" s="1"/>
  <c r="BG456" i="6"/>
  <c r="BA456" i="6"/>
  <c r="AQ456" i="6"/>
  <c r="AK456" i="6"/>
  <c r="AE456" i="6"/>
  <c r="BL454" i="6"/>
  <c r="BF454" i="6"/>
  <c r="AZ454" i="6"/>
  <c r="AP454" i="6"/>
  <c r="AJ454" i="6"/>
  <c r="AD454" i="6"/>
  <c r="BK452" i="6"/>
  <c r="BE452" i="6"/>
  <c r="AY452" i="6"/>
  <c r="AO452" i="6"/>
  <c r="AI452" i="6"/>
  <c r="AC452" i="6"/>
  <c r="AT451" i="6"/>
  <c r="AM451" i="6"/>
  <c r="AJ446" i="6"/>
  <c r="AP445" i="6"/>
  <c r="AC445" i="6"/>
  <c r="AI444" i="6"/>
  <c r="AO443" i="6"/>
  <c r="BH442" i="6"/>
  <c r="AF442" i="6"/>
  <c r="BG440" i="6"/>
  <c r="AE440" i="6"/>
  <c r="BM457" i="6"/>
  <c r="BN457" i="6" s="1"/>
  <c r="BG457" i="6"/>
  <c r="BA457" i="6"/>
  <c r="AQ457" i="6"/>
  <c r="AK457" i="6"/>
  <c r="AE457" i="6"/>
  <c r="BL455" i="6"/>
  <c r="BF455" i="6"/>
  <c r="AZ455" i="6"/>
  <c r="AP455" i="6"/>
  <c r="AJ455" i="6"/>
  <c r="AD455" i="6"/>
  <c r="BK453" i="6"/>
  <c r="BE453" i="6"/>
  <c r="AY453" i="6"/>
  <c r="AO453" i="6"/>
  <c r="AI453" i="6"/>
  <c r="AC453" i="6"/>
  <c r="BJ451" i="6"/>
  <c r="BD451" i="6"/>
  <c r="AS451" i="6"/>
  <c r="AF451" i="6"/>
  <c r="BH445" i="6"/>
  <c r="BG443" i="6"/>
  <c r="AN441" i="6"/>
  <c r="AC454" i="6"/>
  <c r="BJ452" i="6"/>
  <c r="BD452" i="6"/>
  <c r="AT452" i="6"/>
  <c r="AN452" i="6"/>
  <c r="AH452" i="6"/>
  <c r="AB452" i="6"/>
  <c r="BC451" i="6"/>
  <c r="AL451" i="6"/>
  <c r="AZ446" i="6"/>
  <c r="AH446" i="6"/>
  <c r="BF445" i="6"/>
  <c r="AO445" i="6"/>
  <c r="AY444" i="6"/>
  <c r="AG444" i="6"/>
  <c r="BE443" i="6"/>
  <c r="BD442" i="6"/>
  <c r="AB442" i="6"/>
  <c r="BC440" i="6"/>
  <c r="AA440" i="6"/>
  <c r="AK439" i="6"/>
  <c r="AL461" i="6"/>
  <c r="AF461" i="6"/>
  <c r="BL457" i="6"/>
  <c r="BF457" i="6"/>
  <c r="AZ457" i="6"/>
  <c r="AP457" i="6"/>
  <c r="AJ457" i="6"/>
  <c r="AD457" i="6"/>
  <c r="BK455" i="6"/>
  <c r="BE455" i="6"/>
  <c r="AY455" i="6"/>
  <c r="AO455" i="6"/>
  <c r="AI455" i="6"/>
  <c r="AC455" i="6"/>
  <c r="BJ453" i="6"/>
  <c r="BD453" i="6"/>
  <c r="AT453" i="6"/>
  <c r="AN453" i="6"/>
  <c r="AH453" i="6"/>
  <c r="AB453" i="6"/>
  <c r="BI451" i="6"/>
  <c r="AR451" i="6"/>
  <c r="AE451" i="6"/>
  <c r="AK443" i="6"/>
  <c r="BB442" i="6"/>
  <c r="BA440" i="6"/>
  <c r="AI439" i="6"/>
  <c r="BL458" i="6"/>
  <c r="BF458" i="6"/>
  <c r="AZ458" i="6"/>
  <c r="AP458" i="6"/>
  <c r="AJ458" i="6"/>
  <c r="AD458" i="6"/>
  <c r="BK456" i="6"/>
  <c r="BE456" i="6"/>
  <c r="AY456" i="6"/>
  <c r="AO456" i="6"/>
  <c r="AI456" i="6"/>
  <c r="AC456" i="6"/>
  <c r="BJ454" i="6"/>
  <c r="BD454" i="6"/>
  <c r="AT454" i="6"/>
  <c r="AN454" i="6"/>
  <c r="AH454" i="6"/>
  <c r="AB454" i="6"/>
  <c r="BI452" i="6"/>
  <c r="BC452" i="6"/>
  <c r="AS452" i="6"/>
  <c r="AM452" i="6"/>
  <c r="AG452" i="6"/>
  <c r="AA452" i="6"/>
  <c r="BB451" i="6"/>
  <c r="AK451" i="6"/>
  <c r="BL446" i="6"/>
  <c r="AT446" i="6"/>
  <c r="BE445" i="6"/>
  <c r="AL445" i="6"/>
  <c r="BK444" i="6"/>
  <c r="AS444" i="6"/>
  <c r="BD443" i="6"/>
  <c r="AI443" i="6"/>
  <c r="BJ441" i="6"/>
  <c r="AH441" i="6"/>
  <c r="BI439" i="6"/>
  <c r="AE439" i="6"/>
  <c r="AF463" i="6"/>
  <c r="BM461" i="6"/>
  <c r="BN461" i="6" s="1"/>
  <c r="BG461" i="6"/>
  <c r="BA461" i="6"/>
  <c r="AQ461" i="6"/>
  <c r="AK461" i="6"/>
  <c r="AE461" i="6"/>
  <c r="BK457" i="6"/>
  <c r="BE457" i="6"/>
  <c r="AY457" i="6"/>
  <c r="AO457" i="6"/>
  <c r="AI457" i="6"/>
  <c r="AC457" i="6"/>
  <c r="BJ455" i="6"/>
  <c r="BD455" i="6"/>
  <c r="AT455" i="6"/>
  <c r="AN455" i="6"/>
  <c r="AH455" i="6"/>
  <c r="AB455" i="6"/>
  <c r="BI453" i="6"/>
  <c r="BC453" i="6"/>
  <c r="AS453" i="6"/>
  <c r="AM453" i="6"/>
  <c r="AG453" i="6"/>
  <c r="AA453" i="6"/>
  <c r="BH451" i="6"/>
  <c r="AQ451" i="6"/>
  <c r="AD451" i="6"/>
  <c r="AD446" i="6"/>
  <c r="AJ445" i="6"/>
  <c r="AC444" i="6"/>
  <c r="AT442" i="6"/>
  <c r="AS440" i="6"/>
  <c r="BJ446" i="6"/>
  <c r="BB445" i="6"/>
  <c r="BI444" i="6"/>
  <c r="BA443" i="6"/>
  <c r="AR442" i="6"/>
  <c r="AQ440" i="6"/>
  <c r="AT421" i="6"/>
  <c r="AP446" i="6"/>
  <c r="AB446" i="6"/>
  <c r="AZ445" i="6"/>
  <c r="AI445" i="6"/>
  <c r="AO444" i="6"/>
  <c r="AA444" i="6"/>
  <c r="AY443" i="6"/>
  <c r="AC443" i="6"/>
  <c r="BD441" i="6"/>
  <c r="AB441" i="6"/>
  <c r="AF454" i="6"/>
  <c r="BM452" i="6"/>
  <c r="BN452" i="6" s="1"/>
  <c r="BG452" i="6"/>
  <c r="BA452" i="6"/>
  <c r="AQ452" i="6"/>
  <c r="AK452" i="6"/>
  <c r="AE452" i="6"/>
  <c r="AZ451" i="6"/>
  <c r="AI451" i="6"/>
  <c r="BM443" i="6"/>
  <c r="BN443" i="6" s="1"/>
  <c r="AN442" i="6"/>
  <c r="AM440" i="6"/>
  <c r="BB439" i="6"/>
  <c r="BK446" i="6"/>
  <c r="BE446" i="6"/>
  <c r="AY446" i="6"/>
  <c r="AO446" i="6"/>
  <c r="AI446" i="6"/>
  <c r="AC446" i="6"/>
  <c r="BJ444" i="6"/>
  <c r="BD444" i="6"/>
  <c r="AT444" i="6"/>
  <c r="AN444" i="6"/>
  <c r="AH444" i="6"/>
  <c r="AB444" i="6"/>
  <c r="BI442" i="6"/>
  <c r="BC442" i="6"/>
  <c r="AS442" i="6"/>
  <c r="AM442" i="6"/>
  <c r="AG442" i="6"/>
  <c r="AA442" i="6"/>
  <c r="BH440" i="6"/>
  <c r="BB440" i="6"/>
  <c r="AR440" i="6"/>
  <c r="AL440" i="6"/>
  <c r="AF440" i="6"/>
  <c r="BA439" i="6"/>
  <c r="AJ439" i="6"/>
  <c r="BH420" i="6"/>
  <c r="BJ445" i="6"/>
  <c r="BD445" i="6"/>
  <c r="AT445" i="6"/>
  <c r="AN445" i="6"/>
  <c r="AH445" i="6"/>
  <c r="AB445" i="6"/>
  <c r="BI443" i="6"/>
  <c r="BC443" i="6"/>
  <c r="AS443" i="6"/>
  <c r="AM443" i="6"/>
  <c r="AG443" i="6"/>
  <c r="AA443" i="6"/>
  <c r="BH441" i="6"/>
  <c r="BB441" i="6"/>
  <c r="AR441" i="6"/>
  <c r="AL441" i="6"/>
  <c r="AF441" i="6"/>
  <c r="BM439" i="6"/>
  <c r="BN439" i="6" s="1"/>
  <c r="BG439" i="6"/>
  <c r="AP439" i="6"/>
  <c r="AC439" i="6"/>
  <c r="BI445" i="6"/>
  <c r="BC445" i="6"/>
  <c r="AS445" i="6"/>
  <c r="AM445" i="6"/>
  <c r="AG445" i="6"/>
  <c r="AA445" i="6"/>
  <c r="BH443" i="6"/>
  <c r="BB443" i="6"/>
  <c r="AR443" i="6"/>
  <c r="AL443" i="6"/>
  <c r="AF443" i="6"/>
  <c r="BM441" i="6"/>
  <c r="BN441" i="6" s="1"/>
  <c r="BG441" i="6"/>
  <c r="BA441" i="6"/>
  <c r="AQ441" i="6"/>
  <c r="AK441" i="6"/>
  <c r="AE441" i="6"/>
  <c r="BL439" i="6"/>
  <c r="BF439" i="6"/>
  <c r="AO439" i="6"/>
  <c r="AB439" i="6"/>
  <c r="BI446" i="6"/>
  <c r="BC446" i="6"/>
  <c r="AS446" i="6"/>
  <c r="AM446" i="6"/>
  <c r="AG446" i="6"/>
  <c r="AA446" i="6"/>
  <c r="BH444" i="6"/>
  <c r="BB444" i="6"/>
  <c r="AR444" i="6"/>
  <c r="AL444" i="6"/>
  <c r="AF444" i="6"/>
  <c r="BM442" i="6"/>
  <c r="BN442" i="6" s="1"/>
  <c r="BG442" i="6"/>
  <c r="BA442" i="6"/>
  <c r="AQ442" i="6"/>
  <c r="AK442" i="6"/>
  <c r="AE442" i="6"/>
  <c r="BL440" i="6"/>
  <c r="BF440" i="6"/>
  <c r="AZ440" i="6"/>
  <c r="AP440" i="6"/>
  <c r="AJ440" i="6"/>
  <c r="AD440" i="6"/>
  <c r="AY439" i="6"/>
  <c r="AH439" i="6"/>
  <c r="AE443" i="6"/>
  <c r="BL441" i="6"/>
  <c r="BF441" i="6"/>
  <c r="AZ441" i="6"/>
  <c r="AP441" i="6"/>
  <c r="AJ441" i="6"/>
  <c r="AD441" i="6"/>
  <c r="BK439" i="6"/>
  <c r="BE439" i="6"/>
  <c r="AN439" i="6"/>
  <c r="BD417" i="6"/>
  <c r="BH446" i="6"/>
  <c r="BB446" i="6"/>
  <c r="AR446" i="6"/>
  <c r="AL446" i="6"/>
  <c r="AF446" i="6"/>
  <c r="BM444" i="6"/>
  <c r="BN444" i="6" s="1"/>
  <c r="BG444" i="6"/>
  <c r="BA444" i="6"/>
  <c r="AQ444" i="6"/>
  <c r="AK444" i="6"/>
  <c r="AE444" i="6"/>
  <c r="BL442" i="6"/>
  <c r="BF442" i="6"/>
  <c r="AZ442" i="6"/>
  <c r="AP442" i="6"/>
  <c r="AJ442" i="6"/>
  <c r="AD442" i="6"/>
  <c r="BK440" i="6"/>
  <c r="BE440" i="6"/>
  <c r="AY440" i="6"/>
  <c r="AO440" i="6"/>
  <c r="AI440" i="6"/>
  <c r="AC440" i="6"/>
  <c r="AT439" i="6"/>
  <c r="BL421" i="6"/>
  <c r="AB451" i="6"/>
  <c r="BM445" i="6"/>
  <c r="BN445" i="6" s="1"/>
  <c r="BG445" i="6"/>
  <c r="BA445" i="6"/>
  <c r="AQ445" i="6"/>
  <c r="AK445" i="6"/>
  <c r="AE445" i="6"/>
  <c r="BL443" i="6"/>
  <c r="BF443" i="6"/>
  <c r="AZ443" i="6"/>
  <c r="AP443" i="6"/>
  <c r="AJ443" i="6"/>
  <c r="AD443" i="6"/>
  <c r="BK441" i="6"/>
  <c r="BE441" i="6"/>
  <c r="AY441" i="6"/>
  <c r="AO441" i="6"/>
  <c r="AI441" i="6"/>
  <c r="AC441" i="6"/>
  <c r="BJ439" i="6"/>
  <c r="BD439" i="6"/>
  <c r="AF439" i="6"/>
  <c r="BJ421" i="6"/>
  <c r="AL415" i="6"/>
  <c r="BM446" i="6"/>
  <c r="BN446" i="6" s="1"/>
  <c r="BG446" i="6"/>
  <c r="BA446" i="6"/>
  <c r="AQ446" i="6"/>
  <c r="AK446" i="6"/>
  <c r="AE446" i="6"/>
  <c r="BL444" i="6"/>
  <c r="BF444" i="6"/>
  <c r="AZ444" i="6"/>
  <c r="AP444" i="6"/>
  <c r="AJ444" i="6"/>
  <c r="AD444" i="6"/>
  <c r="BK442" i="6"/>
  <c r="BE442" i="6"/>
  <c r="AY442" i="6"/>
  <c r="AO442" i="6"/>
  <c r="AI442" i="6"/>
  <c r="AC442" i="6"/>
  <c r="BJ440" i="6"/>
  <c r="BD440" i="6"/>
  <c r="AT440" i="6"/>
  <c r="AN440" i="6"/>
  <c r="AH440" i="6"/>
  <c r="AB440" i="6"/>
  <c r="AL439" i="6"/>
  <c r="AZ421" i="6"/>
  <c r="AI421" i="6"/>
  <c r="BE408" i="6"/>
  <c r="AN443" i="6"/>
  <c r="AH443" i="6"/>
  <c r="AB443" i="6"/>
  <c r="BI441" i="6"/>
  <c r="BC441" i="6"/>
  <c r="AS441" i="6"/>
  <c r="AM441" i="6"/>
  <c r="AG441" i="6"/>
  <c r="AA441" i="6"/>
  <c r="BH439" i="6"/>
  <c r="AQ439" i="6"/>
  <c r="AD439" i="6"/>
  <c r="BC404" i="6"/>
  <c r="BB421" i="6"/>
  <c r="AR420" i="6"/>
  <c r="AT419" i="6"/>
  <c r="BJ417" i="6"/>
  <c r="BI416" i="6"/>
  <c r="BM422" i="6"/>
  <c r="BN422" i="6" s="1"/>
  <c r="BA422" i="6"/>
  <c r="AK422" i="6"/>
  <c r="AJ421" i="6"/>
  <c r="AP420" i="6"/>
  <c r="AS419" i="6"/>
  <c r="BI417" i="6"/>
  <c r="BH416" i="6"/>
  <c r="BK421" i="6"/>
  <c r="AY421" i="6"/>
  <c r="AH421" i="6"/>
  <c r="BF420" i="6"/>
  <c r="BK419" i="6"/>
  <c r="AO419" i="6"/>
  <c r="BC417" i="6"/>
  <c r="AK415" i="6"/>
  <c r="AZ408" i="6"/>
  <c r="AT404" i="6"/>
  <c r="BJ419" i="6"/>
  <c r="AN419" i="6"/>
  <c r="AT417" i="6"/>
  <c r="AP416" i="6"/>
  <c r="AB415" i="6"/>
  <c r="AC408" i="6"/>
  <c r="BJ403" i="6"/>
  <c r="BI422" i="6"/>
  <c r="AS422" i="6"/>
  <c r="AG422" i="6"/>
  <c r="AL420" i="6"/>
  <c r="BI419" i="6"/>
  <c r="AS417" i="6"/>
  <c r="AA415" i="6"/>
  <c r="BD403" i="6"/>
  <c r="BH421" i="6"/>
  <c r="AR421" i="6"/>
  <c r="AD421" i="6"/>
  <c r="AJ420" i="6"/>
  <c r="AI419" i="6"/>
  <c r="AN417" i="6"/>
  <c r="AH416" i="6"/>
  <c r="BG422" i="6"/>
  <c r="AQ422" i="6"/>
  <c r="AE422" i="6"/>
  <c r="AC421" i="6"/>
  <c r="BB420" i="6"/>
  <c r="BE419" i="6"/>
  <c r="AH419" i="6"/>
  <c r="AM417" i="6"/>
  <c r="AG416" i="6"/>
  <c r="BC439" i="6"/>
  <c r="AS439" i="6"/>
  <c r="AM439" i="6"/>
  <c r="AG439" i="6"/>
  <c r="AA439" i="6"/>
  <c r="BF421" i="6"/>
  <c r="AP421" i="6"/>
  <c r="AB421" i="6"/>
  <c r="AZ420" i="6"/>
  <c r="BD419" i="6"/>
  <c r="AH417" i="6"/>
  <c r="BF410" i="6"/>
  <c r="BD406" i="6"/>
  <c r="BE421" i="6"/>
  <c r="AO421" i="6"/>
  <c r="BC419" i="6"/>
  <c r="AC419" i="6"/>
  <c r="AG417" i="6"/>
  <c r="BM415" i="6"/>
  <c r="BN415" i="6" s="1"/>
  <c r="BA410" i="6"/>
  <c r="AY406" i="6"/>
  <c r="BD421" i="6"/>
  <c r="AN421" i="6"/>
  <c r="BL420" i="6"/>
  <c r="AD420" i="6"/>
  <c r="AB419" i="6"/>
  <c r="AB417" i="6"/>
  <c r="AD410" i="6"/>
  <c r="AB406" i="6"/>
  <c r="BC422" i="6"/>
  <c r="AM422" i="6"/>
  <c r="AA422" i="6"/>
  <c r="AY419" i="6"/>
  <c r="BK418" i="6"/>
  <c r="AA417" i="6"/>
  <c r="BD415" i="6"/>
  <c r="BM421" i="6"/>
  <c r="BN421" i="6" s="1"/>
  <c r="BG421" i="6"/>
  <c r="BA421" i="6"/>
  <c r="AQ421" i="6"/>
  <c r="AK421" i="6"/>
  <c r="AE421" i="6"/>
  <c r="BL419" i="6"/>
  <c r="BF419" i="6"/>
  <c r="AZ419" i="6"/>
  <c r="AP419" i="6"/>
  <c r="AJ419" i="6"/>
  <c r="AD419" i="6"/>
  <c r="BK417" i="6"/>
  <c r="BE417" i="6"/>
  <c r="AY417" i="6"/>
  <c r="AO417" i="6"/>
  <c r="AI417" i="6"/>
  <c r="AC417" i="6"/>
  <c r="BJ416" i="6"/>
  <c r="AR416" i="6"/>
  <c r="AY415" i="6"/>
  <c r="AM415" i="6"/>
  <c r="AE415" i="6"/>
  <c r="AQ409" i="6"/>
  <c r="AP407" i="6"/>
  <c r="AO405" i="6"/>
  <c r="AB403" i="6"/>
  <c r="BE418" i="6"/>
  <c r="AY418" i="6"/>
  <c r="AO418" i="6"/>
  <c r="AI418" i="6"/>
  <c r="AC418" i="6"/>
  <c r="BC416" i="6"/>
  <c r="AA416" i="6"/>
  <c r="BG415" i="6"/>
  <c r="AT415" i="6"/>
  <c r="BG410" i="6"/>
  <c r="AE410" i="6"/>
  <c r="BF408" i="6"/>
  <c r="AD408" i="6"/>
  <c r="BE406" i="6"/>
  <c r="AC406" i="6"/>
  <c r="BD404" i="6"/>
  <c r="AB404" i="6"/>
  <c r="AA402" i="6"/>
  <c r="BL422" i="6"/>
  <c r="BF422" i="6"/>
  <c r="AZ422" i="6"/>
  <c r="AP422" i="6"/>
  <c r="AJ422" i="6"/>
  <c r="AD422" i="6"/>
  <c r="BK420" i="6"/>
  <c r="BE420" i="6"/>
  <c r="AY420" i="6"/>
  <c r="AO420" i="6"/>
  <c r="AI420" i="6"/>
  <c r="AC420" i="6"/>
  <c r="BJ418" i="6"/>
  <c r="BD418" i="6"/>
  <c r="AT418" i="6"/>
  <c r="AN418" i="6"/>
  <c r="AH418" i="6"/>
  <c r="AB418" i="6"/>
  <c r="BB416" i="6"/>
  <c r="BE415" i="6"/>
  <c r="AS415" i="6"/>
  <c r="BM409" i="6"/>
  <c r="BN409" i="6" s="1"/>
  <c r="AK409" i="6"/>
  <c r="BL407" i="6"/>
  <c r="AJ407" i="6"/>
  <c r="BK405" i="6"/>
  <c r="AI405" i="6"/>
  <c r="BI402" i="6"/>
  <c r="BK422" i="6"/>
  <c r="BE422" i="6"/>
  <c r="AY422" i="6"/>
  <c r="AO422" i="6"/>
  <c r="AI422" i="6"/>
  <c r="AC422" i="6"/>
  <c r="BJ420" i="6"/>
  <c r="BD420" i="6"/>
  <c r="AT420" i="6"/>
  <c r="AN420" i="6"/>
  <c r="AH420" i="6"/>
  <c r="AB420" i="6"/>
  <c r="BI418" i="6"/>
  <c r="BC418" i="6"/>
  <c r="AS418" i="6"/>
  <c r="AM418" i="6"/>
  <c r="AG418" i="6"/>
  <c r="AA418" i="6"/>
  <c r="AZ416" i="6"/>
  <c r="AN416" i="6"/>
  <c r="AR415" i="6"/>
  <c r="AZ410" i="6"/>
  <c r="AY408" i="6"/>
  <c r="AT406" i="6"/>
  <c r="AS404" i="6"/>
  <c r="BC402" i="6"/>
  <c r="AM419" i="6"/>
  <c r="AG419" i="6"/>
  <c r="AA419" i="6"/>
  <c r="BH417" i="6"/>
  <c r="BB417" i="6"/>
  <c r="AR417" i="6"/>
  <c r="AL417" i="6"/>
  <c r="AF417" i="6"/>
  <c r="BG416" i="6"/>
  <c r="AF416" i="6"/>
  <c r="BK415" i="6"/>
  <c r="BC415" i="6"/>
  <c r="AH415" i="6"/>
  <c r="BG409" i="6"/>
  <c r="AE409" i="6"/>
  <c r="BF407" i="6"/>
  <c r="AD407" i="6"/>
  <c r="BE405" i="6"/>
  <c r="AC405" i="6"/>
  <c r="AT403" i="6"/>
  <c r="BJ422" i="6"/>
  <c r="BD422" i="6"/>
  <c r="AT422" i="6"/>
  <c r="AN422" i="6"/>
  <c r="AH422" i="6"/>
  <c r="AB422" i="6"/>
  <c r="BI420" i="6"/>
  <c r="BC420" i="6"/>
  <c r="AS420" i="6"/>
  <c r="AM420" i="6"/>
  <c r="AG420" i="6"/>
  <c r="AA420" i="6"/>
  <c r="BH418" i="6"/>
  <c r="BB418" i="6"/>
  <c r="AR418" i="6"/>
  <c r="AL418" i="6"/>
  <c r="AF418" i="6"/>
  <c r="BM416" i="6"/>
  <c r="BN416" i="6" s="1"/>
  <c r="BF416" i="6"/>
  <c r="AM416" i="6"/>
  <c r="BJ415" i="6"/>
  <c r="AQ415" i="6"/>
  <c r="AQ410" i="6"/>
  <c r="AP408" i="6"/>
  <c r="AO406" i="6"/>
  <c r="AN404" i="6"/>
  <c r="AS402" i="6"/>
  <c r="BI421" i="6"/>
  <c r="BC421" i="6"/>
  <c r="AS421" i="6"/>
  <c r="AM421" i="6"/>
  <c r="AG421" i="6"/>
  <c r="AA421" i="6"/>
  <c r="BH419" i="6"/>
  <c r="BB419" i="6"/>
  <c r="AR419" i="6"/>
  <c r="AL419" i="6"/>
  <c r="AF419" i="6"/>
  <c r="BM417" i="6"/>
  <c r="BN417" i="6" s="1"/>
  <c r="BG417" i="6"/>
  <c r="BA417" i="6"/>
  <c r="AQ417" i="6"/>
  <c r="AK417" i="6"/>
  <c r="AE417" i="6"/>
  <c r="BL416" i="6"/>
  <c r="AT416" i="6"/>
  <c r="AD416" i="6"/>
  <c r="BB415" i="6"/>
  <c r="AG415" i="6"/>
  <c r="AP410" i="6"/>
  <c r="AO408" i="6"/>
  <c r="AN406" i="6"/>
  <c r="AM404" i="6"/>
  <c r="AN403" i="6"/>
  <c r="AF420" i="6"/>
  <c r="BM418" i="6"/>
  <c r="BN418" i="6" s="1"/>
  <c r="BG418" i="6"/>
  <c r="BA418" i="6"/>
  <c r="AQ418" i="6"/>
  <c r="AK418" i="6"/>
  <c r="AE418" i="6"/>
  <c r="BE416" i="6"/>
  <c r="AL416" i="6"/>
  <c r="BI415" i="6"/>
  <c r="AO415" i="6"/>
  <c r="BA409" i="6"/>
  <c r="AZ407" i="6"/>
  <c r="AY405" i="6"/>
  <c r="AM402" i="6"/>
  <c r="AL421" i="6"/>
  <c r="AF421" i="6"/>
  <c r="BM419" i="6"/>
  <c r="BN419" i="6" s="1"/>
  <c r="BG419" i="6"/>
  <c r="BA419" i="6"/>
  <c r="AQ419" i="6"/>
  <c r="AK419" i="6"/>
  <c r="AE419" i="6"/>
  <c r="BL417" i="6"/>
  <c r="BF417" i="6"/>
  <c r="AZ417" i="6"/>
  <c r="AP417" i="6"/>
  <c r="AJ417" i="6"/>
  <c r="AD417" i="6"/>
  <c r="BK416" i="6"/>
  <c r="AS416" i="6"/>
  <c r="BA415" i="6"/>
  <c r="AN415" i="6"/>
  <c r="AF415" i="6"/>
  <c r="BM410" i="6"/>
  <c r="BN410" i="6" s="1"/>
  <c r="AK410" i="6"/>
  <c r="BL408" i="6"/>
  <c r="AJ408" i="6"/>
  <c r="BK406" i="6"/>
  <c r="AI406" i="6"/>
  <c r="BJ404" i="6"/>
  <c r="AH404" i="6"/>
  <c r="AH403" i="6"/>
  <c r="BH422" i="6"/>
  <c r="BB422" i="6"/>
  <c r="AR422" i="6"/>
  <c r="AL422" i="6"/>
  <c r="AF422" i="6"/>
  <c r="BM420" i="6"/>
  <c r="BN420" i="6" s="1"/>
  <c r="BG420" i="6"/>
  <c r="BA420" i="6"/>
  <c r="AQ420" i="6"/>
  <c r="AK420" i="6"/>
  <c r="AE420" i="6"/>
  <c r="BL418" i="6"/>
  <c r="BF418" i="6"/>
  <c r="AZ418" i="6"/>
  <c r="AP418" i="6"/>
  <c r="AJ418" i="6"/>
  <c r="AD418" i="6"/>
  <c r="BD416" i="6"/>
  <c r="AJ416" i="6"/>
  <c r="AB416" i="6"/>
  <c r="BH415" i="6"/>
  <c r="BL410" i="6"/>
  <c r="AJ410" i="6"/>
  <c r="BK408" i="6"/>
  <c r="AI408" i="6"/>
  <c r="BJ406" i="6"/>
  <c r="AH406" i="6"/>
  <c r="BI404" i="6"/>
  <c r="AG404" i="6"/>
  <c r="AG402" i="6"/>
  <c r="BL409" i="6"/>
  <c r="BF409" i="6"/>
  <c r="AZ409" i="6"/>
  <c r="AP409" i="6"/>
  <c r="AJ409" i="6"/>
  <c r="AD409" i="6"/>
  <c r="BK407" i="6"/>
  <c r="BE407" i="6"/>
  <c r="AY407" i="6"/>
  <c r="AO407" i="6"/>
  <c r="AI407" i="6"/>
  <c r="AC407" i="6"/>
  <c r="BJ405" i="6"/>
  <c r="BD405" i="6"/>
  <c r="AT405" i="6"/>
  <c r="AN405" i="6"/>
  <c r="AH405" i="6"/>
  <c r="AB405" i="6"/>
  <c r="BI403" i="6"/>
  <c r="BC403" i="6"/>
  <c r="AS403" i="6"/>
  <c r="AM403" i="6"/>
  <c r="AG403" i="6"/>
  <c r="AA403" i="6"/>
  <c r="AA404" i="6"/>
  <c r="BH402" i="6"/>
  <c r="BB402" i="6"/>
  <c r="AR402" i="6"/>
  <c r="AL402" i="6"/>
  <c r="AF402" i="6"/>
  <c r="BK409" i="6"/>
  <c r="BE409" i="6"/>
  <c r="AY409" i="6"/>
  <c r="AO409" i="6"/>
  <c r="AI409" i="6"/>
  <c r="AC409" i="6"/>
  <c r="BJ407" i="6"/>
  <c r="BD407" i="6"/>
  <c r="AT407" i="6"/>
  <c r="AN407" i="6"/>
  <c r="AH407" i="6"/>
  <c r="AB407" i="6"/>
  <c r="BI405" i="6"/>
  <c r="BC405" i="6"/>
  <c r="AS405" i="6"/>
  <c r="AM405" i="6"/>
  <c r="AG405" i="6"/>
  <c r="AA405" i="6"/>
  <c r="BH403" i="6"/>
  <c r="BB403" i="6"/>
  <c r="AR403" i="6"/>
  <c r="AL403" i="6"/>
  <c r="AF403" i="6"/>
  <c r="BK410" i="6"/>
  <c r="BE410" i="6"/>
  <c r="AY410" i="6"/>
  <c r="AO410" i="6"/>
  <c r="AI410" i="6"/>
  <c r="AC410" i="6"/>
  <c r="BJ408" i="6"/>
  <c r="BD408" i="6"/>
  <c r="AT408" i="6"/>
  <c r="AN408" i="6"/>
  <c r="AH408" i="6"/>
  <c r="AB408" i="6"/>
  <c r="BI406" i="6"/>
  <c r="BC406" i="6"/>
  <c r="AS406" i="6"/>
  <c r="AM406" i="6"/>
  <c r="AG406" i="6"/>
  <c r="AA406" i="6"/>
  <c r="BH404" i="6"/>
  <c r="BB404" i="6"/>
  <c r="AR404" i="6"/>
  <c r="AL404" i="6"/>
  <c r="AF404" i="6"/>
  <c r="BM402" i="6"/>
  <c r="BN402" i="6" s="1"/>
  <c r="BG402" i="6"/>
  <c r="BA402" i="6"/>
  <c r="AQ402" i="6"/>
  <c r="AK402" i="6"/>
  <c r="AE402" i="6"/>
  <c r="BJ409" i="6"/>
  <c r="BD409" i="6"/>
  <c r="AT409" i="6"/>
  <c r="AN409" i="6"/>
  <c r="AH409" i="6"/>
  <c r="AB409" i="6"/>
  <c r="BI407" i="6"/>
  <c r="BC407" i="6"/>
  <c r="AS407" i="6"/>
  <c r="AM407" i="6"/>
  <c r="AG407" i="6"/>
  <c r="AA407" i="6"/>
  <c r="BH405" i="6"/>
  <c r="BB405" i="6"/>
  <c r="AR405" i="6"/>
  <c r="AL405" i="6"/>
  <c r="AF405" i="6"/>
  <c r="BM403" i="6"/>
  <c r="BN403" i="6" s="1"/>
  <c r="BG403" i="6"/>
  <c r="BA403" i="6"/>
  <c r="AQ403" i="6"/>
  <c r="AK403" i="6"/>
  <c r="AE403" i="6"/>
  <c r="BA416" i="6"/>
  <c r="AQ416" i="6"/>
  <c r="AK416" i="6"/>
  <c r="AE416" i="6"/>
  <c r="BJ410" i="6"/>
  <c r="BD410" i="6"/>
  <c r="AT410" i="6"/>
  <c r="AN410" i="6"/>
  <c r="AH410" i="6"/>
  <c r="AB410" i="6"/>
  <c r="BI408" i="6"/>
  <c r="BC408" i="6"/>
  <c r="AS408" i="6"/>
  <c r="AM408" i="6"/>
  <c r="AG408" i="6"/>
  <c r="AA408" i="6"/>
  <c r="BH406" i="6"/>
  <c r="BB406" i="6"/>
  <c r="AR406" i="6"/>
  <c r="AL406" i="6"/>
  <c r="AF406" i="6"/>
  <c r="BM404" i="6"/>
  <c r="BN404" i="6" s="1"/>
  <c r="BG404" i="6"/>
  <c r="BA404" i="6"/>
  <c r="AQ404" i="6"/>
  <c r="AK404" i="6"/>
  <c r="AE404" i="6"/>
  <c r="BL402" i="6"/>
  <c r="BF402" i="6"/>
  <c r="AZ402" i="6"/>
  <c r="AP402" i="6"/>
  <c r="AJ402" i="6"/>
  <c r="AD402" i="6"/>
  <c r="BL415" i="6"/>
  <c r="BF415" i="6"/>
  <c r="AZ415" i="6"/>
  <c r="AP415" i="6"/>
  <c r="AJ415" i="6"/>
  <c r="AD415" i="6"/>
  <c r="BI409" i="6"/>
  <c r="BC409" i="6"/>
  <c r="AS409" i="6"/>
  <c r="AM409" i="6"/>
  <c r="AG409" i="6"/>
  <c r="AA409" i="6"/>
  <c r="BH407" i="6"/>
  <c r="BB407" i="6"/>
  <c r="AR407" i="6"/>
  <c r="AL407" i="6"/>
  <c r="AF407" i="6"/>
  <c r="BM405" i="6"/>
  <c r="BN405" i="6" s="1"/>
  <c r="BG405" i="6"/>
  <c r="BA405" i="6"/>
  <c r="AQ405" i="6"/>
  <c r="AK405" i="6"/>
  <c r="AE405" i="6"/>
  <c r="BL403" i="6"/>
  <c r="BF403" i="6"/>
  <c r="AZ403" i="6"/>
  <c r="AP403" i="6"/>
  <c r="AJ403" i="6"/>
  <c r="AD403" i="6"/>
  <c r="BI410" i="6"/>
  <c r="BC410" i="6"/>
  <c r="AS410" i="6"/>
  <c r="AM410" i="6"/>
  <c r="AG410" i="6"/>
  <c r="AA410" i="6"/>
  <c r="BH408" i="6"/>
  <c r="BB408" i="6"/>
  <c r="AR408" i="6"/>
  <c r="AL408" i="6"/>
  <c r="AF408" i="6"/>
  <c r="BM406" i="6"/>
  <c r="BN406" i="6" s="1"/>
  <c r="BG406" i="6"/>
  <c r="BA406" i="6"/>
  <c r="AQ406" i="6"/>
  <c r="AK406" i="6"/>
  <c r="AE406" i="6"/>
  <c r="BL404" i="6"/>
  <c r="BF404" i="6"/>
  <c r="AZ404" i="6"/>
  <c r="AP404" i="6"/>
  <c r="AJ404" i="6"/>
  <c r="AD404" i="6"/>
  <c r="BK402" i="6"/>
  <c r="BE402" i="6"/>
  <c r="AY402" i="6"/>
  <c r="AO402" i="6"/>
  <c r="AI402" i="6"/>
  <c r="AC402" i="6"/>
  <c r="AI415" i="6"/>
  <c r="AC415" i="6"/>
  <c r="BH409" i="6"/>
  <c r="BB409" i="6"/>
  <c r="AR409" i="6"/>
  <c r="AL409" i="6"/>
  <c r="AF409" i="6"/>
  <c r="BM407" i="6"/>
  <c r="BN407" i="6" s="1"/>
  <c r="BG407" i="6"/>
  <c r="BA407" i="6"/>
  <c r="AQ407" i="6"/>
  <c r="AK407" i="6"/>
  <c r="AE407" i="6"/>
  <c r="BL405" i="6"/>
  <c r="BF405" i="6"/>
  <c r="AZ405" i="6"/>
  <c r="AP405" i="6"/>
  <c r="AJ405" i="6"/>
  <c r="AD405" i="6"/>
  <c r="BK403" i="6"/>
  <c r="BE403" i="6"/>
  <c r="AY403" i="6"/>
  <c r="AO403" i="6"/>
  <c r="AI403" i="6"/>
  <c r="AC403" i="6"/>
  <c r="AY416" i="6"/>
  <c r="AO416" i="6"/>
  <c r="AI416" i="6"/>
  <c r="AC416" i="6"/>
  <c r="BH410" i="6"/>
  <c r="BB410" i="6"/>
  <c r="AR410" i="6"/>
  <c r="AL410" i="6"/>
  <c r="AF410" i="6"/>
  <c r="BM408" i="6"/>
  <c r="BN408" i="6" s="1"/>
  <c r="BG408" i="6"/>
  <c r="BA408" i="6"/>
  <c r="AQ408" i="6"/>
  <c r="AK408" i="6"/>
  <c r="AE408" i="6"/>
  <c r="BL406" i="6"/>
  <c r="BF406" i="6"/>
  <c r="AZ406" i="6"/>
  <c r="AP406" i="6"/>
  <c r="AJ406" i="6"/>
  <c r="AD406" i="6"/>
  <c r="BK404" i="6"/>
  <c r="BE404" i="6"/>
  <c r="AY404" i="6"/>
  <c r="AO404" i="6"/>
  <c r="AI404" i="6"/>
  <c r="AC404" i="6"/>
  <c r="BJ402" i="6"/>
  <c r="BD402" i="6"/>
  <c r="AT402" i="6"/>
  <c r="AN402" i="6"/>
  <c r="AH402" i="6"/>
  <c r="AB402" i="6"/>
  <c r="R456" i="6"/>
  <c r="S456" i="6"/>
  <c r="T456" i="6"/>
  <c r="U456" i="6"/>
  <c r="V456" i="6"/>
  <c r="W456" i="6"/>
  <c r="R457" i="6"/>
  <c r="S457" i="6"/>
  <c r="T457" i="6"/>
  <c r="U457" i="6"/>
  <c r="V457" i="6"/>
  <c r="W457" i="6"/>
  <c r="R458" i="6"/>
  <c r="S458" i="6"/>
  <c r="T458" i="6"/>
  <c r="U458" i="6"/>
  <c r="V458" i="6"/>
  <c r="W458" i="6"/>
  <c r="R459" i="6"/>
  <c r="S459" i="6"/>
  <c r="T459" i="6"/>
  <c r="U459" i="6"/>
  <c r="V459" i="6"/>
  <c r="W459" i="6"/>
  <c r="R460" i="6"/>
  <c r="S460" i="6"/>
  <c r="T460" i="6"/>
  <c r="U460" i="6"/>
  <c r="V460" i="6"/>
  <c r="W460" i="6"/>
  <c r="R452" i="6"/>
  <c r="S452" i="6"/>
  <c r="T452" i="6"/>
  <c r="U452" i="6"/>
  <c r="V452" i="6"/>
  <c r="W452" i="6"/>
  <c r="R453" i="6"/>
  <c r="S453" i="6"/>
  <c r="T453" i="6"/>
  <c r="U453" i="6"/>
  <c r="V453" i="6"/>
  <c r="W453" i="6"/>
  <c r="R451" i="6"/>
  <c r="S451" i="6"/>
  <c r="T451" i="6"/>
  <c r="U451" i="6"/>
  <c r="V451" i="6"/>
  <c r="W451" i="6"/>
  <c r="R455" i="6"/>
  <c r="S455" i="6"/>
  <c r="T455" i="6"/>
  <c r="U455" i="6"/>
  <c r="V455" i="6"/>
  <c r="W455" i="6"/>
  <c r="R454" i="6"/>
  <c r="S454" i="6"/>
  <c r="T454" i="6"/>
  <c r="U454" i="6"/>
  <c r="V454" i="6"/>
  <c r="W454" i="6"/>
  <c r="R439" i="6"/>
  <c r="S439" i="6"/>
  <c r="T439" i="6"/>
  <c r="U439" i="6"/>
  <c r="V439" i="6"/>
  <c r="W439" i="6"/>
  <c r="R440" i="6"/>
  <c r="S440" i="6"/>
  <c r="T440" i="6"/>
  <c r="U440" i="6"/>
  <c r="V440" i="6"/>
  <c r="W440" i="6"/>
  <c r="R441" i="6"/>
  <c r="S441" i="6"/>
  <c r="T441" i="6"/>
  <c r="U441" i="6"/>
  <c r="V441" i="6"/>
  <c r="W441" i="6"/>
  <c r="R442" i="6"/>
  <c r="S442" i="6"/>
  <c r="T442" i="6"/>
  <c r="U442" i="6"/>
  <c r="V442" i="6"/>
  <c r="W442" i="6"/>
  <c r="R443" i="6"/>
  <c r="S443" i="6"/>
  <c r="T443" i="6"/>
  <c r="U443" i="6"/>
  <c r="V443" i="6"/>
  <c r="W443" i="6"/>
  <c r="R444" i="6"/>
  <c r="S444" i="6"/>
  <c r="T444" i="6"/>
  <c r="U444" i="6"/>
  <c r="V444" i="6"/>
  <c r="W444" i="6"/>
  <c r="R445" i="6"/>
  <c r="S445" i="6"/>
  <c r="T445" i="6"/>
  <c r="U445" i="6"/>
  <c r="V445" i="6"/>
  <c r="W445" i="6"/>
  <c r="R446" i="6"/>
  <c r="S446" i="6"/>
  <c r="T446" i="6"/>
  <c r="U446" i="6"/>
  <c r="V446" i="6"/>
  <c r="W446" i="6"/>
  <c r="R415" i="6" l="1"/>
  <c r="S415" i="6"/>
  <c r="T415" i="6"/>
  <c r="U415" i="6"/>
  <c r="V415" i="6"/>
  <c r="W415" i="6"/>
  <c r="R416" i="6"/>
  <c r="S416" i="6"/>
  <c r="T416" i="6"/>
  <c r="U416" i="6"/>
  <c r="V416" i="6"/>
  <c r="W416" i="6"/>
  <c r="R417" i="6"/>
  <c r="S417" i="6"/>
  <c r="T417" i="6"/>
  <c r="U417" i="6"/>
  <c r="V417" i="6"/>
  <c r="W417" i="6"/>
  <c r="R418" i="6"/>
  <c r="S418" i="6"/>
  <c r="T418" i="6"/>
  <c r="U418" i="6"/>
  <c r="V418" i="6"/>
  <c r="W418" i="6"/>
  <c r="R419" i="6"/>
  <c r="S419" i="6"/>
  <c r="T419" i="6"/>
  <c r="U419" i="6"/>
  <c r="V419" i="6"/>
  <c r="W419" i="6"/>
  <c r="R420" i="6"/>
  <c r="S420" i="6"/>
  <c r="T420" i="6"/>
  <c r="U420" i="6"/>
  <c r="V420" i="6"/>
  <c r="W420" i="6"/>
  <c r="R421" i="6"/>
  <c r="S421" i="6"/>
  <c r="T421" i="6"/>
  <c r="U421" i="6"/>
  <c r="V421" i="6"/>
  <c r="W421" i="6"/>
  <c r="R422" i="6"/>
  <c r="S422" i="6"/>
  <c r="T422" i="6"/>
  <c r="U422" i="6"/>
  <c r="V422" i="6"/>
  <c r="W422" i="6"/>
  <c r="R423" i="6"/>
  <c r="S423" i="6"/>
  <c r="T423" i="6"/>
  <c r="U423" i="6"/>
  <c r="V423" i="6"/>
  <c r="W423" i="6"/>
  <c r="R424" i="6"/>
  <c r="S424" i="6"/>
  <c r="T424" i="6"/>
  <c r="U424" i="6"/>
  <c r="V424" i="6"/>
  <c r="W424" i="6"/>
  <c r="R425" i="6"/>
  <c r="S425" i="6"/>
  <c r="T425" i="6"/>
  <c r="U425" i="6"/>
  <c r="V425" i="6"/>
  <c r="W425" i="6"/>
  <c r="R402" i="6"/>
  <c r="S402" i="6"/>
  <c r="T402" i="6"/>
  <c r="U402" i="6"/>
  <c r="V402" i="6"/>
  <c r="W402" i="6"/>
  <c r="R403" i="6"/>
  <c r="S403" i="6"/>
  <c r="T403" i="6"/>
  <c r="U403" i="6"/>
  <c r="V403" i="6"/>
  <c r="W403" i="6"/>
  <c r="R404" i="6"/>
  <c r="S404" i="6"/>
  <c r="T404" i="6"/>
  <c r="U404" i="6"/>
  <c r="V404" i="6"/>
  <c r="W404" i="6"/>
  <c r="R405" i="6"/>
  <c r="S405" i="6"/>
  <c r="T405" i="6"/>
  <c r="U405" i="6"/>
  <c r="V405" i="6"/>
  <c r="W405" i="6"/>
  <c r="R406" i="6"/>
  <c r="S406" i="6"/>
  <c r="T406" i="6"/>
  <c r="U406" i="6"/>
  <c r="V406" i="6"/>
  <c r="W406" i="6"/>
  <c r="R407" i="6"/>
  <c r="S407" i="6"/>
  <c r="T407" i="6"/>
  <c r="U407" i="6"/>
  <c r="V407" i="6"/>
  <c r="W407" i="6"/>
  <c r="R408" i="6"/>
  <c r="S408" i="6"/>
  <c r="T408" i="6"/>
  <c r="U408" i="6"/>
  <c r="V408" i="6"/>
  <c r="W408" i="6"/>
  <c r="R409" i="6"/>
  <c r="S409" i="6"/>
  <c r="T409" i="6"/>
  <c r="U409" i="6"/>
  <c r="V409" i="6"/>
  <c r="W409" i="6"/>
  <c r="R410" i="6"/>
  <c r="S410" i="6"/>
  <c r="T410" i="6"/>
  <c r="U410" i="6"/>
  <c r="V410" i="6"/>
  <c r="W410" i="6"/>
  <c r="R411" i="6"/>
  <c r="S411" i="6"/>
  <c r="T411" i="6"/>
  <c r="U411" i="6"/>
  <c r="V411" i="6"/>
  <c r="W411" i="6"/>
  <c r="R385" i="6" l="1"/>
  <c r="S385" i="6"/>
  <c r="T385" i="6"/>
  <c r="U385" i="6"/>
  <c r="V385" i="6"/>
  <c r="W385" i="6"/>
  <c r="R386" i="6"/>
  <c r="S386" i="6"/>
  <c r="T386" i="6"/>
  <c r="U386" i="6"/>
  <c r="V386" i="6"/>
  <c r="W386" i="6"/>
  <c r="R387" i="6"/>
  <c r="S387" i="6"/>
  <c r="T387" i="6"/>
  <c r="U387" i="6"/>
  <c r="V387" i="6"/>
  <c r="W387" i="6"/>
  <c r="R388" i="6"/>
  <c r="S388" i="6"/>
  <c r="T388" i="6"/>
  <c r="U388" i="6"/>
  <c r="V388" i="6"/>
  <c r="W388" i="6"/>
  <c r="R389" i="6"/>
  <c r="S389" i="6"/>
  <c r="T389" i="6"/>
  <c r="U389" i="6"/>
  <c r="V389" i="6"/>
  <c r="W389" i="6"/>
  <c r="R390" i="6"/>
  <c r="S390" i="6"/>
  <c r="T390" i="6"/>
  <c r="U390" i="6"/>
  <c r="V390" i="6"/>
  <c r="W390" i="6"/>
  <c r="R391" i="6"/>
  <c r="S391" i="6"/>
  <c r="T391" i="6"/>
  <c r="U391" i="6"/>
  <c r="V391" i="6"/>
  <c r="W391" i="6"/>
  <c r="R392" i="6"/>
  <c r="S392" i="6"/>
  <c r="T392" i="6"/>
  <c r="U392" i="6"/>
  <c r="V392" i="6"/>
  <c r="W392" i="6"/>
  <c r="R393" i="6"/>
  <c r="S393" i="6"/>
  <c r="T393" i="6"/>
  <c r="U393" i="6"/>
  <c r="V393" i="6"/>
  <c r="W393" i="6"/>
  <c r="R394" i="6"/>
  <c r="S394" i="6"/>
  <c r="T394" i="6"/>
  <c r="U394" i="6"/>
  <c r="V394" i="6"/>
  <c r="W394" i="6"/>
  <c r="R395" i="6"/>
  <c r="S395" i="6"/>
  <c r="T395" i="6"/>
  <c r="U395" i="6"/>
  <c r="V395" i="6"/>
  <c r="W395" i="6"/>
  <c r="R396" i="6"/>
  <c r="S396" i="6"/>
  <c r="T396" i="6"/>
  <c r="U396" i="6"/>
  <c r="V396" i="6"/>
  <c r="W396" i="6"/>
  <c r="R372" i="6"/>
  <c r="S372" i="6"/>
  <c r="T372" i="6"/>
  <c r="U372" i="6"/>
  <c r="V372" i="6"/>
  <c r="W372" i="6"/>
  <c r="R373" i="6"/>
  <c r="S373" i="6"/>
  <c r="T373" i="6"/>
  <c r="U373" i="6"/>
  <c r="V373" i="6"/>
  <c r="W373" i="6"/>
  <c r="R374" i="6"/>
  <c r="S374" i="6"/>
  <c r="T374" i="6"/>
  <c r="U374" i="6"/>
  <c r="V374" i="6"/>
  <c r="W374" i="6"/>
  <c r="R375" i="6"/>
  <c r="S375" i="6"/>
  <c r="T375" i="6"/>
  <c r="U375" i="6"/>
  <c r="V375" i="6"/>
  <c r="W375" i="6"/>
  <c r="R376" i="6"/>
  <c r="S376" i="6"/>
  <c r="T376" i="6"/>
  <c r="U376" i="6"/>
  <c r="V376" i="6"/>
  <c r="W376" i="6"/>
  <c r="R377" i="6"/>
  <c r="S377" i="6"/>
  <c r="T377" i="6"/>
  <c r="U377" i="6"/>
  <c r="V377" i="6"/>
  <c r="W377" i="6"/>
  <c r="R378" i="6"/>
  <c r="S378" i="6"/>
  <c r="T378" i="6"/>
  <c r="U378" i="6"/>
  <c r="V378" i="6"/>
  <c r="W378" i="6"/>
  <c r="R379" i="6"/>
  <c r="S379" i="6"/>
  <c r="T379" i="6"/>
  <c r="U379" i="6"/>
  <c r="V379" i="6"/>
  <c r="W379" i="6"/>
  <c r="R380" i="6"/>
  <c r="S380" i="6"/>
  <c r="T380" i="6"/>
  <c r="U380" i="6"/>
  <c r="V380" i="6"/>
  <c r="W380" i="6"/>
  <c r="R381" i="6"/>
  <c r="S381" i="6"/>
  <c r="T381" i="6"/>
  <c r="U381" i="6"/>
  <c r="V381" i="6"/>
  <c r="W381" i="6"/>
  <c r="R382" i="6"/>
  <c r="S382" i="6"/>
  <c r="T382" i="6"/>
  <c r="U382" i="6"/>
  <c r="V382" i="6"/>
  <c r="W382" i="6"/>
  <c r="R383" i="6"/>
  <c r="S383" i="6"/>
  <c r="T383" i="6"/>
  <c r="U383" i="6"/>
  <c r="V383" i="6"/>
  <c r="W383" i="6"/>
  <c r="R384" i="6"/>
  <c r="S384" i="6"/>
  <c r="T384" i="6"/>
  <c r="U384" i="6"/>
  <c r="V384" i="6"/>
  <c r="W384" i="6"/>
  <c r="AA387" i="6" a="1"/>
  <c r="AB386" i="6" a="1"/>
  <c r="AR384" i="6" a="1"/>
  <c r="AB387" i="6" a="1"/>
  <c r="BE384" i="6" a="1"/>
  <c r="BB387" i="6" a="1"/>
  <c r="BG384" i="6" a="1"/>
  <c r="BM385" i="6" a="1"/>
  <c r="AC384" i="6" a="1"/>
  <c r="AM384" i="6" a="1"/>
  <c r="BF385" i="6" a="1"/>
  <c r="AC387" i="6" a="1"/>
  <c r="AN385" i="6" a="1"/>
  <c r="AO384" i="6" a="1"/>
  <c r="BA384" i="6" a="1"/>
  <c r="AT385" i="6" a="1"/>
  <c r="BJ387" i="6" a="1"/>
  <c r="BE387" i="6" a="1"/>
  <c r="AL387" i="6" a="1"/>
  <c r="AS386" i="6" a="1"/>
  <c r="AD386" i="6" a="1"/>
  <c r="BH387" i="6" a="1"/>
  <c r="AK387" i="6" a="1"/>
  <c r="BL386" i="6" a="1"/>
  <c r="BJ384" i="6" a="1"/>
  <c r="BF387" i="6" a="1"/>
  <c r="BA387" i="6" a="1"/>
  <c r="AH387" i="6" a="1"/>
  <c r="AT386" i="6" a="1"/>
  <c r="AZ387" i="6" a="1"/>
  <c r="AD387" i="6" a="1"/>
  <c r="BJ386" i="6" a="1"/>
  <c r="BF386" i="6" a="1"/>
  <c r="AF385" i="6" a="1"/>
  <c r="AN387" i="6" a="1"/>
  <c r="AM385" i="6" a="1"/>
  <c r="AT384" i="6" a="1"/>
  <c r="AI386" i="6" a="1"/>
  <c r="AQ384" i="6" a="1"/>
  <c r="AL384" i="6" a="1"/>
  <c r="AK384" i="6" a="1"/>
  <c r="AD384" i="6" a="1"/>
  <c r="AQ385" i="6" a="1"/>
  <c r="AC385" i="6" a="1"/>
  <c r="BB384" i="6" a="1"/>
  <c r="AY386" i="6" a="1"/>
  <c r="BL387" i="6" a="1"/>
  <c r="AA384" i="6" a="1"/>
  <c r="AK386" i="6" a="1"/>
  <c r="AQ387" i="6" a="1"/>
  <c r="BH386" i="6" a="1"/>
  <c r="AA385" i="6" a="1"/>
  <c r="AN386" i="6" a="1"/>
  <c r="BD385" i="6" a="1"/>
  <c r="AD385" i="6" a="1"/>
  <c r="BK386" i="6" a="1"/>
  <c r="BL384" i="6" a="1"/>
  <c r="BL385" i="6" a="1"/>
  <c r="AB385" i="6" a="1"/>
  <c r="BM387" i="6" a="1"/>
  <c r="AG384" i="6" a="1"/>
  <c r="AB384" i="6" a="1"/>
  <c r="BC387" i="6" a="1"/>
  <c r="AY384" i="6" a="1"/>
  <c r="BA386" i="6" a="1"/>
  <c r="AL386" i="6" a="1"/>
  <c r="AJ385" i="6" a="1"/>
  <c r="BM384" i="6" a="1"/>
  <c r="AF387" i="6" a="1"/>
  <c r="BD387" i="6" a="1"/>
  <c r="AH384" i="6" a="1"/>
  <c r="AE386" i="6" a="1"/>
  <c r="BD386" i="6" a="1"/>
  <c r="AI387" i="6" a="1"/>
  <c r="BK384" i="6" a="1"/>
  <c r="AT387" i="6" a="1"/>
  <c r="AZ385" i="6" a="1"/>
  <c r="AK385" i="6" a="1"/>
  <c r="AE384" i="6" a="1"/>
  <c r="BH385" i="6" a="1"/>
  <c r="BB386" i="6" a="1"/>
  <c r="AJ384" i="6" a="1"/>
  <c r="AY387" i="6" a="1"/>
  <c r="AM386" i="6" a="1"/>
  <c r="AP387" i="6" a="1"/>
  <c r="BD384" i="6" a="1"/>
  <c r="AO387" i="6" a="1"/>
  <c r="AZ384" i="6" a="1"/>
  <c r="AN384" i="6" a="1"/>
  <c r="AR385" i="6" a="1"/>
  <c r="AF386" i="6" a="1"/>
  <c r="AP385" i="6" a="1"/>
  <c r="BC386" i="6" a="1"/>
  <c r="BI384" i="6" a="1"/>
  <c r="AJ387" i="6" a="1"/>
  <c r="AR387" i="6" a="1"/>
  <c r="BF384" i="6" a="1"/>
  <c r="AE387" i="6" a="1"/>
  <c r="AH385" i="6" a="1"/>
  <c r="BJ385" i="6" a="1"/>
  <c r="AQ386" i="6" a="1"/>
  <c r="AS387" i="6" a="1"/>
  <c r="AZ386" i="6" a="1"/>
  <c r="AF384" i="6" a="1"/>
  <c r="AO386" i="6" a="1"/>
  <c r="AS385" i="6" a="1"/>
  <c r="BI386" i="6" a="1"/>
  <c r="AH386" i="6" a="1"/>
  <c r="AG385" i="6" a="1"/>
  <c r="BG387" i="6" a="1"/>
  <c r="AJ386" i="6" a="1"/>
  <c r="BI385" i="6" a="1"/>
  <c r="BI387" i="6" a="1"/>
  <c r="BC384" i="6" a="1"/>
  <c r="AE385" i="6" a="1"/>
  <c r="BK385" i="6" a="1"/>
  <c r="BK387" i="6" a="1"/>
  <c r="BE385" i="6" a="1"/>
  <c r="AA386" i="6" a="1"/>
  <c r="AL385" i="6" a="1"/>
  <c r="AI385" i="6" a="1"/>
  <c r="AI384" i="6" a="1"/>
  <c r="AP384" i="6" a="1"/>
  <c r="BB385" i="6" a="1"/>
  <c r="AR386" i="6" a="1"/>
  <c r="BG386" i="6" a="1"/>
  <c r="AG386" i="6" a="1"/>
  <c r="BG385" i="6" a="1"/>
  <c r="AC386" i="6" a="1"/>
  <c r="BM386" i="6" a="1"/>
  <c r="BH384" i="6" a="1"/>
  <c r="AO385" i="6" a="1"/>
  <c r="BE386" i="6" a="1"/>
  <c r="AP386" i="6" a="1"/>
  <c r="BC385" i="6" a="1"/>
  <c r="AS384" i="6" a="1"/>
  <c r="BA385" i="6" a="1"/>
  <c r="AM387" i="6" a="1"/>
  <c r="AG387" i="6" a="1"/>
  <c r="AY385" i="6" a="1"/>
  <c r="AN387" i="6" l="1"/>
  <c r="BC386" i="6"/>
  <c r="AA386" i="6"/>
  <c r="BB384" i="6"/>
  <c r="AM385" i="6"/>
  <c r="AL387" i="6"/>
  <c r="BM385" i="6"/>
  <c r="BN385" i="6" s="1"/>
  <c r="AK385" i="6"/>
  <c r="BJ387" i="6"/>
  <c r="AH387" i="6"/>
  <c r="BI385" i="6"/>
  <c r="AG385" i="6"/>
  <c r="BH387" i="6"/>
  <c r="AF387" i="6"/>
  <c r="BG385" i="6"/>
  <c r="AE385" i="6"/>
  <c r="AB387" i="6"/>
  <c r="AM386" i="6"/>
  <c r="AL384" i="6"/>
  <c r="AR384" i="6"/>
  <c r="AA385" i="6"/>
  <c r="BB387" i="6"/>
  <c r="BA385" i="6"/>
  <c r="BD387" i="6"/>
  <c r="AT387" i="6"/>
  <c r="AS385" i="6"/>
  <c r="BC385" i="6"/>
  <c r="BI386" i="6"/>
  <c r="AG386" i="6"/>
  <c r="BH384" i="6"/>
  <c r="AF384" i="6"/>
  <c r="AS386" i="6"/>
  <c r="AR387" i="6"/>
  <c r="AQ385" i="6"/>
  <c r="BI387" i="6"/>
  <c r="AS387" i="6"/>
  <c r="AG387" i="6"/>
  <c r="AL385" i="6"/>
  <c r="BC387" i="6"/>
  <c r="AM387" i="6"/>
  <c r="AA387" i="6"/>
  <c r="BH385" i="6"/>
  <c r="BB385" i="6"/>
  <c r="AR385" i="6"/>
  <c r="AF385" i="6"/>
  <c r="BH386" i="6"/>
  <c r="BB386" i="6"/>
  <c r="AR386" i="6"/>
  <c r="AL386" i="6"/>
  <c r="AF386" i="6"/>
  <c r="BM384" i="6"/>
  <c r="BN384" i="6" s="1"/>
  <c r="BG384" i="6"/>
  <c r="BA384" i="6"/>
  <c r="AQ384" i="6"/>
  <c r="AK384" i="6"/>
  <c r="AE384" i="6"/>
  <c r="BM386" i="6"/>
  <c r="BN386" i="6" s="1"/>
  <c r="BF384" i="6"/>
  <c r="AJ384" i="6"/>
  <c r="BM387" i="6"/>
  <c r="BN387" i="6" s="1"/>
  <c r="BG387" i="6"/>
  <c r="BA387" i="6"/>
  <c r="AQ387" i="6"/>
  <c r="AK387" i="6"/>
  <c r="AE387" i="6"/>
  <c r="BL385" i="6"/>
  <c r="BF385" i="6"/>
  <c r="AZ385" i="6"/>
  <c r="AP385" i="6"/>
  <c r="AJ385" i="6"/>
  <c r="AD385" i="6"/>
  <c r="BG386" i="6"/>
  <c r="AZ384" i="6"/>
  <c r="BL386" i="6"/>
  <c r="BF386" i="6"/>
  <c r="AZ386" i="6"/>
  <c r="AP386" i="6"/>
  <c r="AJ386" i="6"/>
  <c r="AD386" i="6"/>
  <c r="BK384" i="6"/>
  <c r="BE384" i="6"/>
  <c r="AY384" i="6"/>
  <c r="AO384" i="6"/>
  <c r="AI384" i="6"/>
  <c r="AC384" i="6"/>
  <c r="BA386" i="6"/>
  <c r="AP384" i="6"/>
  <c r="BL387" i="6"/>
  <c r="BF387" i="6"/>
  <c r="AZ387" i="6"/>
  <c r="AP387" i="6"/>
  <c r="AJ387" i="6"/>
  <c r="AD387" i="6"/>
  <c r="BK385" i="6"/>
  <c r="BE385" i="6"/>
  <c r="AY385" i="6"/>
  <c r="AO385" i="6"/>
  <c r="AI385" i="6"/>
  <c r="AC385" i="6"/>
  <c r="AQ386" i="6"/>
  <c r="AK386" i="6"/>
  <c r="AE386" i="6"/>
  <c r="AD384" i="6"/>
  <c r="BK386" i="6"/>
  <c r="BE386" i="6"/>
  <c r="AY386" i="6"/>
  <c r="AO386" i="6"/>
  <c r="AI386" i="6"/>
  <c r="AC386" i="6"/>
  <c r="BJ384" i="6"/>
  <c r="BD384" i="6"/>
  <c r="AT384" i="6"/>
  <c r="AN384" i="6"/>
  <c r="AH384" i="6"/>
  <c r="AB384" i="6"/>
  <c r="BK387" i="6"/>
  <c r="BE387" i="6"/>
  <c r="AY387" i="6"/>
  <c r="AO387" i="6"/>
  <c r="AI387" i="6"/>
  <c r="AC387" i="6"/>
  <c r="BJ385" i="6"/>
  <c r="BD385" i="6"/>
  <c r="AT385" i="6"/>
  <c r="AN385" i="6"/>
  <c r="AH385" i="6"/>
  <c r="AB385" i="6"/>
  <c r="BL384" i="6"/>
  <c r="BJ386" i="6"/>
  <c r="BD386" i="6"/>
  <c r="AT386" i="6"/>
  <c r="AN386" i="6"/>
  <c r="AH386" i="6"/>
  <c r="AB386" i="6"/>
  <c r="BI384" i="6"/>
  <c r="BC384" i="6"/>
  <c r="AS384" i="6"/>
  <c r="AM384" i="6"/>
  <c r="AG384" i="6"/>
  <c r="AA384" i="6"/>
  <c r="R364" i="6"/>
  <c r="S364" i="6"/>
  <c r="T364" i="6"/>
  <c r="U364" i="6"/>
  <c r="V364" i="6"/>
  <c r="W364" i="6"/>
  <c r="R365" i="6"/>
  <c r="S365" i="6"/>
  <c r="T365" i="6"/>
  <c r="U365" i="6"/>
  <c r="V365" i="6"/>
  <c r="W365" i="6"/>
  <c r="R366" i="6"/>
  <c r="S366" i="6"/>
  <c r="T366" i="6"/>
  <c r="U366" i="6"/>
  <c r="V366" i="6"/>
  <c r="W366" i="6"/>
  <c r="R367" i="6"/>
  <c r="S367" i="6"/>
  <c r="T367" i="6"/>
  <c r="U367" i="6"/>
  <c r="V367" i="6"/>
  <c r="W367" i="6"/>
  <c r="R368" i="6"/>
  <c r="S368" i="6"/>
  <c r="T368" i="6"/>
  <c r="U368" i="6"/>
  <c r="V368" i="6"/>
  <c r="W368" i="6"/>
  <c r="R369" i="6"/>
  <c r="S369" i="6"/>
  <c r="T369" i="6"/>
  <c r="U369" i="6"/>
  <c r="V369" i="6"/>
  <c r="W369" i="6"/>
  <c r="R370" i="6"/>
  <c r="S370" i="6"/>
  <c r="T370" i="6"/>
  <c r="U370" i="6"/>
  <c r="V370" i="6"/>
  <c r="W370" i="6"/>
  <c r="R371" i="6"/>
  <c r="S371" i="6"/>
  <c r="T371" i="6"/>
  <c r="U371" i="6"/>
  <c r="V371" i="6"/>
  <c r="W371" i="6"/>
  <c r="R353" i="6"/>
  <c r="S353" i="6"/>
  <c r="T353" i="6"/>
  <c r="U353" i="6"/>
  <c r="V353" i="6"/>
  <c r="W353" i="6"/>
  <c r="R354" i="6"/>
  <c r="S354" i="6"/>
  <c r="T354" i="6"/>
  <c r="U354" i="6"/>
  <c r="V354" i="6"/>
  <c r="W354" i="6"/>
  <c r="R355" i="6"/>
  <c r="S355" i="6"/>
  <c r="T355" i="6"/>
  <c r="U355" i="6"/>
  <c r="V355" i="6"/>
  <c r="W355" i="6"/>
  <c r="R356" i="6"/>
  <c r="S356" i="6"/>
  <c r="T356" i="6"/>
  <c r="U356" i="6"/>
  <c r="V356" i="6"/>
  <c r="W356" i="6"/>
  <c r="R338" i="6"/>
  <c r="S338" i="6"/>
  <c r="T338" i="6"/>
  <c r="U338" i="6"/>
  <c r="V338" i="6"/>
  <c r="W338" i="6"/>
  <c r="R320" i="6"/>
  <c r="S320" i="6"/>
  <c r="T320" i="6"/>
  <c r="U320" i="6"/>
  <c r="V320" i="6"/>
  <c r="W320" i="6"/>
  <c r="R321" i="6"/>
  <c r="S321" i="6"/>
  <c r="T321" i="6"/>
  <c r="U321" i="6"/>
  <c r="V321" i="6"/>
  <c r="W321" i="6"/>
  <c r="R322" i="6"/>
  <c r="S322" i="6"/>
  <c r="T322" i="6"/>
  <c r="U322" i="6"/>
  <c r="V322" i="6"/>
  <c r="W322" i="6"/>
  <c r="R323" i="6"/>
  <c r="S323" i="6"/>
  <c r="T323" i="6"/>
  <c r="U323" i="6"/>
  <c r="V323" i="6"/>
  <c r="W323" i="6"/>
  <c r="R324" i="6"/>
  <c r="S324" i="6"/>
  <c r="T324" i="6"/>
  <c r="U324" i="6"/>
  <c r="V324" i="6"/>
  <c r="W324" i="6"/>
  <c r="R325" i="6"/>
  <c r="S325" i="6"/>
  <c r="T325" i="6"/>
  <c r="U325" i="6"/>
  <c r="V325" i="6"/>
  <c r="W325" i="6"/>
  <c r="R326" i="6"/>
  <c r="S326" i="6"/>
  <c r="T326" i="6"/>
  <c r="U326" i="6"/>
  <c r="V326" i="6"/>
  <c r="W326" i="6"/>
  <c r="R327" i="6"/>
  <c r="S327" i="6"/>
  <c r="T327" i="6"/>
  <c r="U327" i="6"/>
  <c r="V327" i="6"/>
  <c r="W327" i="6"/>
  <c r="R328" i="6"/>
  <c r="S328" i="6"/>
  <c r="T328" i="6"/>
  <c r="U328" i="6"/>
  <c r="V328" i="6"/>
  <c r="W328" i="6"/>
  <c r="R329" i="6"/>
  <c r="S329" i="6"/>
  <c r="T329" i="6"/>
  <c r="U329" i="6"/>
  <c r="V329" i="6"/>
  <c r="W329" i="6"/>
  <c r="R330" i="6"/>
  <c r="S330" i="6"/>
  <c r="T330" i="6"/>
  <c r="U330" i="6"/>
  <c r="V330" i="6"/>
  <c r="W330" i="6"/>
  <c r="R331" i="6"/>
  <c r="S331" i="6"/>
  <c r="T331" i="6"/>
  <c r="U331" i="6"/>
  <c r="V331" i="6"/>
  <c r="W331" i="6"/>
  <c r="R332" i="6"/>
  <c r="S332" i="6"/>
  <c r="T332" i="6"/>
  <c r="U332" i="6"/>
  <c r="V332" i="6"/>
  <c r="W332" i="6"/>
  <c r="R333" i="6"/>
  <c r="S333" i="6"/>
  <c r="T333" i="6"/>
  <c r="U333" i="6"/>
  <c r="V333" i="6"/>
  <c r="W333" i="6"/>
  <c r="R334" i="6"/>
  <c r="S334" i="6"/>
  <c r="T334" i="6"/>
  <c r="U334" i="6"/>
  <c r="V334" i="6"/>
  <c r="W334" i="6"/>
  <c r="R335" i="6"/>
  <c r="S335" i="6"/>
  <c r="T335" i="6"/>
  <c r="U335" i="6"/>
  <c r="V335" i="6"/>
  <c r="W335" i="6"/>
  <c r="R336" i="6"/>
  <c r="S336" i="6"/>
  <c r="T336" i="6"/>
  <c r="U336" i="6"/>
  <c r="V336" i="6"/>
  <c r="W336" i="6"/>
  <c r="R337" i="6"/>
  <c r="S337" i="6"/>
  <c r="T337" i="6"/>
  <c r="U337" i="6"/>
  <c r="V337" i="6"/>
  <c r="W337" i="6"/>
  <c r="R339" i="6"/>
  <c r="S339" i="6"/>
  <c r="T339" i="6"/>
  <c r="U339" i="6"/>
  <c r="V339" i="6"/>
  <c r="W339" i="6"/>
  <c r="R340" i="6"/>
  <c r="S340" i="6"/>
  <c r="T340" i="6"/>
  <c r="U340" i="6"/>
  <c r="V340" i="6"/>
  <c r="W340" i="6"/>
  <c r="R341" i="6"/>
  <c r="S341" i="6"/>
  <c r="T341" i="6"/>
  <c r="U341" i="6"/>
  <c r="V341" i="6"/>
  <c r="W341" i="6"/>
  <c r="R342" i="6"/>
  <c r="S342" i="6"/>
  <c r="T342" i="6"/>
  <c r="U342" i="6"/>
  <c r="V342" i="6"/>
  <c r="W342" i="6"/>
  <c r="R343" i="6"/>
  <c r="S343" i="6"/>
  <c r="T343" i="6"/>
  <c r="U343" i="6"/>
  <c r="V343" i="6"/>
  <c r="W343" i="6"/>
  <c r="R344" i="6"/>
  <c r="S344" i="6"/>
  <c r="T344" i="6"/>
  <c r="U344" i="6"/>
  <c r="V344" i="6"/>
  <c r="W344" i="6"/>
  <c r="R309" i="6" l="1"/>
  <c r="S309" i="6"/>
  <c r="T309" i="6"/>
  <c r="U309" i="6"/>
  <c r="V309" i="6"/>
  <c r="W309" i="6"/>
  <c r="R310" i="6"/>
  <c r="S310" i="6"/>
  <c r="T310" i="6"/>
  <c r="U310" i="6"/>
  <c r="V310" i="6"/>
  <c r="W310" i="6"/>
  <c r="R311" i="6"/>
  <c r="S311" i="6"/>
  <c r="T311" i="6"/>
  <c r="U311" i="6"/>
  <c r="V311" i="6"/>
  <c r="W311" i="6"/>
  <c r="R312" i="6"/>
  <c r="S312" i="6"/>
  <c r="T312" i="6"/>
  <c r="U312" i="6"/>
  <c r="V312" i="6"/>
  <c r="W312" i="6"/>
  <c r="R313" i="6"/>
  <c r="S313" i="6"/>
  <c r="T313" i="6"/>
  <c r="U313" i="6"/>
  <c r="V313" i="6"/>
  <c r="W313" i="6"/>
  <c r="R314" i="6"/>
  <c r="S314" i="6"/>
  <c r="T314" i="6"/>
  <c r="U314" i="6"/>
  <c r="V314" i="6"/>
  <c r="W314" i="6"/>
  <c r="AC132" i="6" a="1"/>
  <c r="BH141" i="6" a="1"/>
  <c r="AO180" i="6" a="1"/>
  <c r="AT122" i="6" a="1"/>
  <c r="BI178" i="6" a="1"/>
  <c r="AH124" i="6" a="1"/>
  <c r="BL121" i="6" a="1"/>
  <c r="BE126" i="6" a="1"/>
  <c r="BC132" i="6" a="1"/>
  <c r="BL143" i="6" a="1"/>
  <c r="AJ143" i="6" a="1"/>
  <c r="AS124" i="6" a="1"/>
  <c r="AZ185" i="6" a="1"/>
  <c r="AS141" i="6" a="1"/>
  <c r="AJ128" i="6" a="1"/>
  <c r="AA122" i="6" a="1"/>
  <c r="AL191" i="6" a="1"/>
  <c r="AT126" i="6" a="1"/>
  <c r="AI144" i="6" a="1"/>
  <c r="AM125" i="6" a="1"/>
  <c r="BE139" i="6" a="1"/>
  <c r="AN144" i="6" a="1"/>
  <c r="AZ167" i="6" a="1"/>
  <c r="BE182" i="6" a="1"/>
  <c r="AY109" i="6" a="1"/>
  <c r="AJ182" i="6" a="1"/>
  <c r="BI189" i="6" a="1"/>
  <c r="AD141" i="6" a="1"/>
  <c r="AG166" i="6" a="1"/>
  <c r="AE128" i="6" a="1"/>
  <c r="AT180" i="6" a="1"/>
  <c r="AR188" i="6" a="1"/>
  <c r="BH183" i="6" a="1"/>
  <c r="AA312" i="6" a="1"/>
  <c r="AY309" i="6" a="1"/>
  <c r="AN310" i="6" a="1"/>
  <c r="BL181" i="6" a="1"/>
  <c r="AE180" i="6" a="1"/>
  <c r="AQ185" i="6" a="1"/>
  <c r="AK180" i="6" a="1"/>
  <c r="BG173" i="6" a="1"/>
  <c r="AP179" i="6" a="1"/>
  <c r="BM111" i="6" a="1"/>
  <c r="AZ109" i="6" a="1"/>
  <c r="AR131" i="6" a="1"/>
  <c r="BK124" i="6" a="1"/>
  <c r="AR126" i="6" a="1"/>
  <c r="BK181" i="6" a="1"/>
  <c r="AN309" i="6" a="1"/>
  <c r="AY178" i="6" a="1"/>
  <c r="AE124" i="6" a="1"/>
  <c r="AA187" i="6" a="1"/>
  <c r="BJ109" i="6" a="1"/>
  <c r="AI179" i="6" a="1"/>
  <c r="AT141" i="6" a="1"/>
  <c r="AR182" i="6" a="1"/>
  <c r="AK187" i="6" a="1"/>
  <c r="AF309" i="6" a="1"/>
  <c r="AB311" i="6" a="1"/>
  <c r="BC109" i="6" a="1"/>
  <c r="AY130" i="6" a="1"/>
  <c r="AO130" i="6" a="1"/>
  <c r="BL129" i="6" a="1"/>
  <c r="BG141" i="6" a="1"/>
  <c r="BA186" i="6" a="1"/>
  <c r="AC169" i="6" a="1"/>
  <c r="AT142" i="6" a="1"/>
  <c r="BF312" i="6" a="1"/>
  <c r="BK173" i="6" a="1"/>
  <c r="AY173" i="6" a="1"/>
  <c r="AO132" i="6" a="1"/>
  <c r="AC121" i="6" a="1"/>
  <c r="AK125" i="6" a="1"/>
  <c r="AL181" i="6" a="1"/>
  <c r="AC126" i="6" a="1"/>
  <c r="AJ111" i="6" a="1"/>
  <c r="AC128" i="6" a="1"/>
  <c r="BC170" i="6" a="1"/>
  <c r="AH181" i="6" a="1"/>
  <c r="AN179" i="6" a="1"/>
  <c r="AP175" i="6" a="1"/>
  <c r="AI132" i="6" a="1"/>
  <c r="AP182" i="6" a="1"/>
  <c r="BJ190" i="6" a="1"/>
  <c r="BA191" i="6" a="1"/>
  <c r="AN183" i="6" a="1"/>
  <c r="BI128" i="6" a="1"/>
  <c r="AM128" i="6" a="1"/>
  <c r="AD140" i="6" a="1"/>
  <c r="BM190" i="6" a="1"/>
  <c r="BC144" i="6" a="1"/>
  <c r="AJ312" i="6" a="1"/>
  <c r="AZ138" i="6" a="1"/>
  <c r="BJ188" i="6" a="1"/>
  <c r="BK166" i="6" a="1"/>
  <c r="BE110" i="6" a="1"/>
  <c r="AC310" i="6" a="1"/>
  <c r="BG182" i="6" a="1"/>
  <c r="BF139" i="6" a="1"/>
  <c r="AF143" i="6" a="1"/>
  <c r="AH173" i="6" a="1"/>
  <c r="AR171" i="6" a="1"/>
  <c r="BJ128" i="6" a="1"/>
  <c r="BC186" i="6" a="1"/>
  <c r="AQ182" i="6" a="1"/>
  <c r="BK169" i="6" a="1"/>
  <c r="AF183" i="6" a="1"/>
  <c r="AF141" i="6" a="1"/>
  <c r="BB142" i="6" a="1"/>
  <c r="AK168" i="6" a="1"/>
  <c r="AL143" i="6" a="1"/>
  <c r="BG169" i="6" a="1"/>
  <c r="BF188" i="6" a="1"/>
  <c r="AM183" i="6" a="1"/>
  <c r="BB125" i="6" a="1"/>
  <c r="AK144" i="6" a="1"/>
  <c r="BC142" i="6" a="1"/>
  <c r="AO140" i="6" a="1"/>
  <c r="AE123" i="6" a="1"/>
  <c r="BG311" i="6" a="1"/>
  <c r="AC137" i="6" a="1"/>
  <c r="BJ189" i="6" a="1"/>
  <c r="AF184" i="6" a="1"/>
  <c r="BG312" i="6" a="1"/>
  <c r="BE172" i="6" a="1"/>
  <c r="AL140" i="6" a="1"/>
  <c r="BM140" i="6" a="1"/>
  <c r="AL122" i="6" a="1"/>
  <c r="AH121" i="6" a="1"/>
  <c r="BL178" i="6" a="1"/>
  <c r="BE187" i="6" a="1"/>
  <c r="AJ140" i="6" a="1"/>
  <c r="AK129" i="6" a="1"/>
  <c r="BI313" i="6" a="1"/>
  <c r="BK144" i="6" a="1"/>
  <c r="AJ141" i="6" a="1"/>
  <c r="AT125" i="6" a="1"/>
  <c r="AR170" i="6" a="1"/>
  <c r="BJ186" i="6" a="1"/>
  <c r="AS180" i="6" a="1"/>
  <c r="AP190" i="6" a="1"/>
  <c r="BG130" i="6" a="1"/>
  <c r="BK174" i="6" a="1"/>
  <c r="AE167" i="6" a="1"/>
  <c r="BH122" i="6" a="1"/>
  <c r="BB127" i="6" a="1"/>
  <c r="AD126" i="6" a="1"/>
  <c r="AR140" i="6" a="1"/>
  <c r="BA129" i="6" a="1"/>
  <c r="AL168" i="6" a="1"/>
  <c r="AJ126" i="6" a="1"/>
  <c r="AR175" i="6" a="1"/>
  <c r="BH170" i="6" a="1"/>
  <c r="BF189" i="6" a="1"/>
  <c r="AC109" i="6" a="1"/>
  <c r="AC187" i="6" a="1"/>
  <c r="BM131" i="6" a="1"/>
  <c r="AR311" i="6" a="1"/>
  <c r="BF173" i="6" a="1"/>
  <c r="AY312" i="6" a="1"/>
  <c r="BJ180" i="6" a="1"/>
  <c r="AN128" i="6" a="1"/>
  <c r="BD181" i="6" a="1"/>
  <c r="AO166" i="6" a="1"/>
  <c r="AF313" i="6" a="1"/>
  <c r="AP186" i="6" a="1"/>
  <c r="BM139" i="6" a="1"/>
  <c r="BD144" i="6" a="1"/>
  <c r="AO131" i="6" a="1"/>
  <c r="AI128" i="6" a="1"/>
  <c r="AA169" i="6" a="1"/>
  <c r="BJ179" i="6" a="1"/>
  <c r="AE174" i="6" a="1"/>
  <c r="AA141" i="6" a="1"/>
  <c r="AF132" i="6" a="1"/>
  <c r="AI121" i="6" a="1"/>
  <c r="BM122" i="6" a="1"/>
  <c r="AQ173" i="6" a="1"/>
  <c r="AQ126" i="6" a="1"/>
  <c r="AC189" i="6" a="1"/>
  <c r="BF168" i="6" a="1"/>
  <c r="AY175" i="6" a="1"/>
  <c r="AE131" i="6" a="1"/>
  <c r="AM130" i="6" a="1"/>
  <c r="AL138" i="6" a="1"/>
  <c r="BF184" i="6" a="1"/>
  <c r="AT143" i="6" a="1"/>
  <c r="AG179" i="6" a="1"/>
  <c r="AT129" i="6" a="1"/>
  <c r="BL124" i="6" a="1"/>
  <c r="BA143" i="6" a="1"/>
  <c r="AB109" i="6" a="1"/>
  <c r="BL176" i="6" a="1"/>
  <c r="BL125" i="6" a="1"/>
  <c r="BD130" i="6" a="1"/>
  <c r="AK189" i="6" a="1"/>
  <c r="AL313" i="6" a="1"/>
  <c r="AJ127" i="6" a="1"/>
  <c r="AH191" i="6" a="1"/>
  <c r="AQ178" i="6" a="1"/>
  <c r="AR186" i="6" a="1"/>
  <c r="AL130" i="6" a="1"/>
  <c r="AD174" i="6" a="1"/>
  <c r="BH172" i="6" a="1"/>
  <c r="AC177" i="6" a="1"/>
  <c r="AP185" i="6" a="1"/>
  <c r="AY125" i="6" a="1"/>
  <c r="AK184" i="6" a="1"/>
  <c r="BM184" i="6" a="1"/>
  <c r="AB177" i="6" a="1"/>
  <c r="AP310" i="6" a="1"/>
  <c r="AG173" i="6" a="1"/>
  <c r="AA126" i="6" a="1"/>
  <c r="AT130" i="6" a="1"/>
  <c r="BJ172" i="6" a="1"/>
  <c r="AK130" i="6" a="1"/>
  <c r="AO172" i="6" a="1"/>
  <c r="AG109" i="6" a="1"/>
  <c r="BD169" i="6" a="1"/>
  <c r="AZ110" i="6" a="1"/>
  <c r="AD310" i="6" a="1"/>
  <c r="AS310" i="6" a="1"/>
  <c r="AO186" i="6" a="1"/>
  <c r="BF186" i="6" a="1"/>
  <c r="BL128" i="6" a="1"/>
  <c r="BK310" i="6" a="1"/>
  <c r="AM131" i="6" a="1"/>
  <c r="AQ174" i="6" a="1"/>
  <c r="AJ131" i="6" a="1"/>
  <c r="AM178" i="6" a="1"/>
  <c r="AF128" i="6" a="1"/>
  <c r="AT121" i="6" a="1"/>
  <c r="AR110" i="6" a="1"/>
  <c r="AQ167" i="6" a="1"/>
  <c r="AE130" i="6" a="1"/>
  <c r="BJ144" i="6" a="1"/>
  <c r="BB188" i="6" a="1"/>
  <c r="BA141" i="6" a="1"/>
  <c r="AR177" i="6" a="1"/>
  <c r="AO176" i="6" a="1"/>
  <c r="AY174" i="6" a="1"/>
  <c r="BJ171" i="6" a="1"/>
  <c r="BA142" i="6" a="1"/>
  <c r="BD138" i="6" a="1"/>
  <c r="BA182" i="6" a="1"/>
  <c r="AJ124" i="6" a="1"/>
  <c r="BH309" i="6" a="1"/>
  <c r="AE312" i="6" a="1"/>
  <c r="BM311" i="6" a="1"/>
  <c r="AE142" i="6" a="1"/>
  <c r="AB130" i="6" a="1"/>
  <c r="BB109" i="6" a="1"/>
  <c r="AR187" i="6" a="1"/>
  <c r="AG171" i="6" a="1"/>
  <c r="AO171" i="6" a="1"/>
  <c r="BK182" i="6" a="1"/>
  <c r="AZ140" i="6" a="1"/>
  <c r="AQ123" i="6" a="1"/>
  <c r="AS186" i="6" a="1"/>
  <c r="BE144" i="6" a="1"/>
  <c r="AK310" i="6" a="1"/>
  <c r="BB169" i="6" a="1"/>
  <c r="AG123" i="6" a="1"/>
  <c r="BA144" i="6" a="1"/>
  <c r="AS173" i="6" a="1"/>
  <c r="BF132" i="6" a="1"/>
  <c r="BE186" i="6" a="1"/>
  <c r="AP141" i="6" a="1"/>
  <c r="AQ183" i="6" a="1"/>
  <c r="AG140" i="6" a="1"/>
  <c r="AF140" i="6" a="1"/>
  <c r="BF310" i="6" a="1"/>
  <c r="BD124" i="6" a="1"/>
  <c r="AR142" i="6" a="1"/>
  <c r="AE138" i="6" a="1"/>
  <c r="AN186" i="6" a="1"/>
  <c r="BA312" i="6" a="1"/>
  <c r="AI129" i="6" a="1"/>
  <c r="BK132" i="6" a="1"/>
  <c r="BK188" i="6" a="1"/>
  <c r="BB185" i="6" a="1"/>
  <c r="AH185" i="6" a="1"/>
  <c r="BB123" i="6" a="1"/>
  <c r="BC130" i="6" a="1"/>
  <c r="AQ187" i="6" a="1"/>
  <c r="AM309" i="6" a="1"/>
  <c r="BJ126" i="6" a="1"/>
  <c r="AC131" i="6" a="1"/>
  <c r="AC190" i="6" a="1"/>
  <c r="BL172" i="6" a="1"/>
  <c r="AN176" i="6" a="1"/>
  <c r="BB311" i="6" a="1"/>
  <c r="AD169" i="6" a="1"/>
  <c r="AB143" i="6" a="1"/>
  <c r="BD122" i="6" a="1"/>
  <c r="AG184" i="6" a="1"/>
  <c r="AB176" i="6" a="1"/>
  <c r="BD173" i="6" a="1"/>
  <c r="AT174" i="6" a="1"/>
  <c r="AD125" i="6" a="1"/>
  <c r="AH122" i="6" a="1"/>
  <c r="BF175" i="6" a="1"/>
  <c r="AL311" i="6" a="1"/>
  <c r="AQ309" i="6" a="1"/>
  <c r="AY111" i="6" a="1"/>
  <c r="BI129" i="6" a="1"/>
  <c r="AZ142" i="6" a="1"/>
  <c r="AJ186" i="6" a="1"/>
  <c r="AQ175" i="6" a="1"/>
  <c r="AY179" i="6" a="1"/>
  <c r="AT111" i="6" a="1"/>
  <c r="AG185" i="6" a="1"/>
  <c r="AF190" i="6" a="1"/>
  <c r="AH187" i="6" a="1"/>
  <c r="BB177" i="6" a="1"/>
  <c r="BB182" i="6" a="1"/>
  <c r="BF170" i="6" a="1"/>
  <c r="AN175" i="6" a="1"/>
  <c r="BE123" i="6" a="1"/>
  <c r="BK138" i="6" a="1"/>
  <c r="BL132" i="6" a="1"/>
  <c r="AM184" i="6" a="1"/>
  <c r="AZ128" i="6" a="1"/>
  <c r="BE129" i="6" a="1"/>
  <c r="AJ181" i="6" a="1"/>
  <c r="AH184" i="6" a="1"/>
  <c r="AT110" i="6" a="1"/>
  <c r="BH143" i="6" a="1"/>
  <c r="BL123" i="6" a="1"/>
  <c r="AQ125" i="6" a="1"/>
  <c r="AH109" i="6" a="1"/>
  <c r="AQ111" i="6" a="1"/>
  <c r="BB191" i="6" a="1"/>
  <c r="AG132" i="6" a="1"/>
  <c r="AH127" i="6" a="1"/>
  <c r="BK122" i="6" a="1"/>
  <c r="AC125" i="6" a="1"/>
  <c r="AB189" i="6" a="1"/>
  <c r="AD137" i="6" a="1"/>
  <c r="AH110" i="6" a="1"/>
  <c r="AK182" i="6" a="1"/>
  <c r="AD143" i="6" a="1"/>
  <c r="BM181" i="6" a="1"/>
  <c r="AI313" i="6" a="1"/>
  <c r="AF123" i="6" a="1"/>
  <c r="AI176" i="6" a="1"/>
  <c r="AN178" i="6" a="1"/>
  <c r="BB186" i="6" a="1"/>
  <c r="BJ122" i="6" a="1"/>
  <c r="BC182" i="6" a="1"/>
  <c r="BI310" i="6" a="1"/>
  <c r="BK189" i="6" a="1"/>
  <c r="BC174" i="6" a="1"/>
  <c r="AA125" i="6" a="1"/>
  <c r="BK311" i="6" a="1"/>
  <c r="BC311" i="6" a="1"/>
  <c r="AN130" i="6" a="1"/>
  <c r="AC184" i="6" a="1"/>
  <c r="BI181" i="6" a="1"/>
  <c r="BI131" i="6" a="1"/>
  <c r="AL189" i="6" a="1"/>
  <c r="BK140" i="6" a="1"/>
  <c r="AQ189" i="6" a="1"/>
  <c r="AE140" i="6" a="1"/>
  <c r="AH175" i="6" a="1"/>
  <c r="AD173" i="6" a="1"/>
  <c r="AF109" i="6" a="1"/>
  <c r="BL138" i="6" a="1"/>
  <c r="AP140" i="6" a="1"/>
  <c r="AF182" i="6" a="1"/>
  <c r="AI188" i="6" a="1"/>
  <c r="BG171" i="6" a="1"/>
  <c r="AD181" i="6" a="1"/>
  <c r="BJ130" i="6" a="1"/>
  <c r="BG124" i="6" a="1"/>
  <c r="BL310" i="6" a="1"/>
  <c r="AZ184" i="6" a="1"/>
  <c r="BB184" i="6" a="1"/>
  <c r="AP128" i="6" a="1"/>
  <c r="AN187" i="6" a="1"/>
  <c r="AL137" i="6" a="1"/>
  <c r="BL191" i="6" a="1"/>
  <c r="BE138" i="6" a="1"/>
  <c r="AJ169" i="6" a="1"/>
  <c r="BE178" i="6" a="1"/>
  <c r="BE128" i="6" a="1"/>
  <c r="AM191" i="6" a="1"/>
  <c r="BC189" i="6" a="1"/>
  <c r="AG311" i="6" a="1"/>
  <c r="BA132" i="6" a="1"/>
  <c r="AN311" i="6" a="1"/>
  <c r="AG128" i="6" a="1"/>
  <c r="AP109" i="6" a="1"/>
  <c r="BJ185" i="6" a="1"/>
  <c r="BG187" i="6" a="1"/>
  <c r="AG180" i="6" a="1"/>
  <c r="BH129" i="6" a="1"/>
  <c r="BK178" i="6" a="1"/>
  <c r="AA186" i="6" a="1"/>
  <c r="AA183" i="6" a="1"/>
  <c r="AR313" i="6" a="1"/>
  <c r="BC184" i="6" a="1"/>
  <c r="AH172" i="6" a="1"/>
  <c r="AM188" i="6" a="1"/>
  <c r="AI143" i="6" a="1"/>
  <c r="AK169" i="6" a="1"/>
  <c r="BB137" i="6" a="1"/>
  <c r="BH127" i="6" a="1"/>
  <c r="AH189" i="6" a="1"/>
  <c r="BA309" i="6" a="1"/>
  <c r="AS121" i="6" a="1"/>
  <c r="BM167" i="6" a="1"/>
  <c r="BC179" i="6" a="1"/>
  <c r="AZ129" i="6" a="1"/>
  <c r="AO174" i="6" a="1"/>
  <c r="BM141" i="6" a="1"/>
  <c r="AS123" i="6" a="1"/>
  <c r="BE176" i="6" a="1"/>
  <c r="AO126" i="6" a="1"/>
  <c r="BB171" i="6" a="1"/>
  <c r="AK179" i="6" a="1"/>
  <c r="AQ172" i="6" a="1"/>
  <c r="BI175" i="6" a="1"/>
  <c r="BG184" i="6" a="1"/>
  <c r="AZ175" i="6" a="1"/>
  <c r="AP183" i="6" a="1"/>
  <c r="AR168" i="6" a="1"/>
  <c r="BI142" i="6" a="1"/>
  <c r="AQ143" i="6" a="1"/>
  <c r="AY186" i="6" a="1"/>
  <c r="AI172" i="6" a="1"/>
  <c r="AD179" i="6" a="1"/>
  <c r="AI169" i="6" a="1"/>
  <c r="AS177" i="6" a="1"/>
  <c r="BK183" i="6" a="1"/>
  <c r="AM132" i="6" a="1"/>
  <c r="AS184" i="6" a="1"/>
  <c r="AY110" i="6" a="1"/>
  <c r="AM144" i="6" a="1"/>
  <c r="BE127" i="6" a="1"/>
  <c r="AB140" i="6" a="1"/>
  <c r="BB179" i="6" a="1"/>
  <c r="BB126" i="6" a="1"/>
  <c r="AY126" i="6" a="1"/>
  <c r="AD128" i="6" a="1"/>
  <c r="AS125" i="6" a="1"/>
  <c r="BA139" i="6" a="1"/>
  <c r="AZ125" i="6" a="1"/>
  <c r="AK176" i="6" a="1"/>
  <c r="AD185" i="6" a="1"/>
  <c r="BM310" i="6" a="1"/>
  <c r="AG169" i="6" a="1"/>
  <c r="AJ166" i="6" a="1"/>
  <c r="BJ138" i="6" a="1"/>
  <c r="AB190" i="6" a="1"/>
  <c r="BK129" i="6" a="1"/>
  <c r="BH173" i="6" a="1"/>
  <c r="BH126" i="6" a="1"/>
  <c r="BE166" i="6" a="1"/>
  <c r="BG174" i="6" a="1"/>
  <c r="AS189" i="6" a="1"/>
  <c r="BJ111" i="6" a="1"/>
  <c r="AS175" i="6" a="1"/>
  <c r="AK122" i="6" a="1"/>
  <c r="AG125" i="6" a="1"/>
  <c r="BJ181" i="6" a="1"/>
  <c r="BG178" i="6" a="1"/>
  <c r="BK191" i="6" a="1"/>
  <c r="BF311" i="6" a="1"/>
  <c r="BM138" i="6" a="1"/>
  <c r="AF174" i="6" a="1"/>
  <c r="AA185" i="6" a="1"/>
  <c r="BJ110" i="6" a="1"/>
  <c r="AK123" i="6" a="1"/>
  <c r="AC183" i="6" a="1"/>
  <c r="BB111" i="6" a="1"/>
  <c r="AM176" i="6" a="1"/>
  <c r="BI309" i="6" a="1"/>
  <c r="AG129" i="6" a="1"/>
  <c r="BA175" i="6" a="1"/>
  <c r="BH176" i="6" a="1"/>
  <c r="AI109" i="6" a="1"/>
  <c r="AJ178" i="6" a="1"/>
  <c r="AJ176" i="6" a="1"/>
  <c r="AH174" i="6" a="1"/>
  <c r="BD129" i="6" a="1"/>
  <c r="AP126" i="6" a="1"/>
  <c r="BA171" i="6" a="1"/>
  <c r="BG181" i="6" a="1"/>
  <c r="BA174" i="6" a="1"/>
  <c r="BL109" i="6" a="1"/>
  <c r="BJ309" i="6" a="1"/>
  <c r="AS172" i="6" a="1"/>
  <c r="AS131" i="6" a="1"/>
  <c r="AO177" i="6" a="1"/>
  <c r="AJ173" i="6" a="1"/>
  <c r="BF178" i="6" a="1"/>
  <c r="AF172" i="6" a="1"/>
  <c r="AQ144" i="6" a="1"/>
  <c r="AE187" i="6" a="1"/>
  <c r="AQ191" i="6" a="1"/>
  <c r="AY143" i="6" a="1"/>
  <c r="AF111" i="6" a="1"/>
  <c r="AH179" i="6" a="1"/>
  <c r="AQ177" i="6" a="1"/>
  <c r="BM183" i="6" a="1"/>
  <c r="BC183" i="6" a="1"/>
  <c r="BH124" i="6" a="1"/>
  <c r="AM167" i="6" a="1"/>
  <c r="BG132" i="6" a="1"/>
  <c r="BK177" i="6" a="1"/>
  <c r="AM182" i="6" a="1"/>
  <c r="AN125" i="6" a="1"/>
  <c r="AP137" i="6" a="1"/>
  <c r="BH175" i="6" a="1"/>
  <c r="BJ140" i="6" a="1"/>
  <c r="AI142" i="6" a="1"/>
  <c r="BM173" i="6" a="1"/>
  <c r="AB168" i="6" a="1"/>
  <c r="BD176" i="6" a="1"/>
  <c r="BH169" i="6" a="1"/>
  <c r="AD188" i="6" a="1"/>
  <c r="AA172" i="6" a="1"/>
  <c r="AJ183" i="6" a="1"/>
  <c r="AB129" i="6" a="1"/>
  <c r="AQ128" i="6" a="1"/>
  <c r="AQ140" i="6" a="1"/>
  <c r="AE129" i="6" a="1"/>
  <c r="BG129" i="6" a="1"/>
  <c r="BE142" i="6" a="1"/>
  <c r="AZ141" i="6" a="1"/>
  <c r="BB168" i="6" a="1"/>
  <c r="AP170" i="6" a="1"/>
  <c r="AO184" i="6" a="1"/>
  <c r="AT190" i="6" a="1"/>
  <c r="AY144" i="6" a="1"/>
  <c r="AK185" i="6" a="1"/>
  <c r="BC171" i="6" a="1"/>
  <c r="BE180" i="6" a="1"/>
  <c r="AQ181" i="6" a="1"/>
  <c r="BE122" i="6" a="1"/>
  <c r="AN191" i="6" a="1"/>
  <c r="AC170" i="6" a="1"/>
  <c r="AI139" i="6" a="1"/>
  <c r="AP144" i="6" a="1"/>
  <c r="BG186" i="6" a="1"/>
  <c r="AA180" i="6" a="1"/>
  <c r="BC172" i="6" a="1"/>
  <c r="AZ174" i="6" a="1"/>
  <c r="BD186" i="6" a="1"/>
  <c r="AJ180" i="6" a="1"/>
  <c r="AT138" i="6" a="1"/>
  <c r="BD312" i="6" a="1"/>
  <c r="BL167" i="6" a="1"/>
  <c r="BH189" i="6" a="1"/>
  <c r="AA143" i="6" a="1"/>
  <c r="AN127" i="6" a="1"/>
  <c r="AA139" i="6" a="1"/>
  <c r="AR312" i="6" a="1"/>
  <c r="AO109" i="6" a="1"/>
  <c r="BK127" i="6" a="1"/>
  <c r="BH180" i="6" a="1"/>
  <c r="AG178" i="6" a="1"/>
  <c r="AN109" i="6" a="1"/>
  <c r="AD138" i="6" a="1"/>
  <c r="BE168" i="6" a="1"/>
  <c r="BA131" i="6" a="1"/>
  <c r="BF124" i="6" a="1"/>
  <c r="BB124" i="6" a="1"/>
  <c r="AS312" i="6" a="1"/>
  <c r="AI310" i="6" a="1"/>
  <c r="AY184" i="6" a="1"/>
  <c r="AC123" i="6" a="1"/>
  <c r="BG189" i="6" a="1"/>
  <c r="BK186" i="6" a="1"/>
  <c r="AZ127" i="6" a="1"/>
  <c r="BG125" i="6" a="1"/>
  <c r="BA189" i="6" a="1"/>
  <c r="AN111" i="6" a="1"/>
  <c r="AS168" i="6" a="1"/>
  <c r="AG186" i="6" a="1"/>
  <c r="AF180" i="6" a="1"/>
  <c r="AF124" i="6" a="1"/>
  <c r="AB188" i="6" a="1"/>
  <c r="AM110" i="6" a="1"/>
  <c r="AL125" i="6" a="1"/>
  <c r="AG187" i="6" a="1"/>
  <c r="BL142" i="6" a="1"/>
  <c r="AR144" i="6" a="1"/>
  <c r="AH182" i="6" a="1"/>
  <c r="AM122" i="6" a="1"/>
  <c r="AB180" i="6" a="1"/>
  <c r="BG168" i="6" a="1"/>
  <c r="AI190" i="6" a="1"/>
  <c r="AQ124" i="6" a="1"/>
  <c r="BC167" i="6" a="1"/>
  <c r="BL311" i="6" a="1"/>
  <c r="BD171" i="6" a="1"/>
  <c r="BF109" i="6" a="1"/>
  <c r="BB190" i="6" a="1"/>
  <c r="AO122" i="6" a="1"/>
  <c r="BI176" i="6" a="1"/>
  <c r="BD182" i="6" a="1"/>
  <c r="BC190" i="6" a="1"/>
  <c r="AK137" i="6" a="1"/>
  <c r="BL177" i="6" a="1"/>
  <c r="AB173" i="6" a="1"/>
  <c r="BB180" i="6" a="1"/>
  <c r="AK170" i="6" a="1"/>
  <c r="AI131" i="6" a="1"/>
  <c r="BM174" i="6" a="1"/>
  <c r="AL174" i="6" a="1"/>
  <c r="AF191" i="6" a="1"/>
  <c r="BI180" i="6" a="1"/>
  <c r="AT131" i="6" a="1"/>
  <c r="AS128" i="6" a="1"/>
  <c r="AH141" i="6" a="1"/>
  <c r="BH179" i="6" a="1"/>
  <c r="BJ176" i="6" a="1"/>
  <c r="BG191" i="6" a="1"/>
  <c r="BL122" i="6" a="1"/>
  <c r="BF141" i="6" a="1"/>
  <c r="AD144" i="6" a="1"/>
  <c r="AS182" i="6" a="1"/>
  <c r="AR166" i="6" a="1"/>
  <c r="BH128" i="6" a="1"/>
  <c r="AD183" i="6" a="1"/>
  <c r="AI187" i="6" a="1"/>
  <c r="AD177" i="6" a="1"/>
  <c r="BG183" i="6" a="1"/>
  <c r="BG185" i="6" a="1"/>
  <c r="AG139" i="6" a="1"/>
  <c r="AO189" i="6" a="1"/>
  <c r="BG121" i="6" a="1"/>
  <c r="AJ129" i="6" a="1"/>
  <c r="AD121" i="6" a="1"/>
  <c r="AJ110" i="6" a="1"/>
  <c r="AB139" i="6" a="1"/>
  <c r="AG309" i="6" a="1"/>
  <c r="AE137" i="6" a="1"/>
  <c r="AA128" i="6" a="1"/>
  <c r="BD126" i="6" a="1"/>
  <c r="BC123" i="6" a="1"/>
  <c r="BF143" i="6" a="1"/>
  <c r="AZ170" i="6" a="1"/>
  <c r="AP177" i="6" a="1"/>
  <c r="BF182" i="6" a="1"/>
  <c r="AT128" i="6" a="1"/>
  <c r="AO138" i="6" a="1"/>
  <c r="AI171" i="6" a="1"/>
  <c r="AO167" i="6" a="1"/>
  <c r="AN121" i="6" a="1"/>
  <c r="BG144" i="6" a="1"/>
  <c r="BI140" i="6" a="1"/>
  <c r="AP132" i="6" a="1"/>
  <c r="BD190" i="6" a="1"/>
  <c r="AH313" i="6" a="1"/>
  <c r="AR189" i="6" a="1"/>
  <c r="AN122" i="6" a="1"/>
  <c r="AG188" i="6" a="1"/>
  <c r="BE170" i="6" a="1"/>
  <c r="AG182" i="6" a="1"/>
  <c r="AK177" i="6" a="1"/>
  <c r="AF176" i="6" a="1"/>
  <c r="AG177" i="6" a="1"/>
  <c r="BD111" i="6" a="1"/>
  <c r="BA178" i="6" a="1"/>
  <c r="AC175" i="6" a="1"/>
  <c r="AH125" i="6" a="1"/>
  <c r="AZ182" i="6" a="1"/>
  <c r="BG180" i="6" a="1"/>
  <c r="BK187" i="6" a="1"/>
  <c r="AG167" i="6" a="1"/>
  <c r="AM126" i="6" a="1"/>
  <c r="BC140" i="6" a="1"/>
  <c r="AT188" i="6" a="1"/>
  <c r="BH139" i="6" a="1"/>
  <c r="AP181" i="6" a="1"/>
  <c r="AH311" i="6" a="1"/>
  <c r="AJ309" i="6" a="1"/>
  <c r="AJ137" i="6" a="1"/>
  <c r="BI122" i="6" a="1"/>
  <c r="AL312" i="6" a="1"/>
  <c r="AI178" i="6" a="1"/>
  <c r="BF125" i="6" a="1"/>
  <c r="BI173" i="6" a="1"/>
  <c r="AP125" i="6" a="1"/>
  <c r="AM181" i="6" a="1"/>
  <c r="AN188" i="6" a="1"/>
  <c r="AZ309" i="6" a="1"/>
  <c r="AD180" i="6" a="1"/>
  <c r="AZ186" i="6" a="1"/>
  <c r="BC181" i="6" a="1"/>
  <c r="BB167" i="6" a="1"/>
  <c r="AS132" i="6" a="1"/>
  <c r="BD313" i="6" a="1"/>
  <c r="AZ311" i="6" a="1"/>
  <c r="BD175" i="6" a="1"/>
  <c r="AO310" i="6" a="1"/>
  <c r="BB130" i="6" a="1"/>
  <c r="BC111" i="6" a="1"/>
  <c r="AS142" i="6" a="1"/>
  <c r="BI166" i="6" a="1"/>
  <c r="BE109" i="6" a="1"/>
  <c r="AZ179" i="6" a="1"/>
  <c r="AE121" i="6" a="1"/>
  <c r="AB138" i="6" a="1"/>
  <c r="AC174" i="6" a="1"/>
  <c r="AH131" i="6" a="1"/>
  <c r="BJ131" i="6" a="1"/>
  <c r="AF181" i="6" a="1"/>
  <c r="BM186" i="6" a="1"/>
  <c r="AB127" i="6" a="1"/>
  <c r="BL313" i="6" a="1"/>
  <c r="AO137" i="6" a="1"/>
  <c r="AQ129" i="6" a="1"/>
  <c r="AD187" i="6" a="1"/>
  <c r="BC169" i="6" a="1"/>
  <c r="BB131" i="6" a="1"/>
  <c r="BH132" i="6" a="1"/>
  <c r="AY190" i="6" a="1"/>
  <c r="BL184" i="6" a="1"/>
  <c r="BE143" i="6" a="1"/>
  <c r="AP312" i="6" a="1"/>
  <c r="AH142" i="6" a="1"/>
  <c r="AN140" i="6" a="1"/>
  <c r="BF111" i="6" a="1"/>
  <c r="BA181" i="6" a="1"/>
  <c r="AI138" i="6" a="1"/>
  <c r="AM124" i="6" a="1"/>
  <c r="AD313" i="6" a="1"/>
  <c r="AN313" i="6" a="1"/>
  <c r="BM177" i="6" a="1"/>
  <c r="AP166" i="6" a="1"/>
  <c r="AF173" i="6" a="1"/>
  <c r="AR178" i="6" a="1"/>
  <c r="AE125" i="6" a="1"/>
  <c r="AL178" i="6" a="1"/>
  <c r="AC167" i="6" a="1"/>
  <c r="AF144" i="6" a="1"/>
  <c r="AT167" i="6" a="1"/>
  <c r="AM186" i="6" a="1"/>
  <c r="AH190" i="6" a="1"/>
  <c r="AC188" i="6" a="1"/>
  <c r="AE132" i="6" a="1"/>
  <c r="AA166" i="6" a="1"/>
  <c r="BJ124" i="6" a="1"/>
  <c r="AJ138" i="6" a="1"/>
  <c r="AL109" i="6" a="1"/>
  <c r="BG175" i="6" a="1"/>
  <c r="AR132" i="6" a="1"/>
  <c r="AD123" i="6" a="1"/>
  <c r="AK311" i="6" a="1"/>
  <c r="AQ311" i="6" a="1"/>
  <c r="AM180" i="6" a="1"/>
  <c r="AQ132" i="6" a="1"/>
  <c r="AB181" i="6" a="1"/>
  <c r="AR169" i="6" a="1"/>
  <c r="AJ172" i="6" a="1"/>
  <c r="AE144" i="6" a="1"/>
  <c r="AO183" i="6" a="1"/>
  <c r="AS187" i="6" a="1"/>
  <c r="BE131" i="6" a="1"/>
  <c r="BJ310" i="6" a="1"/>
  <c r="AC168" i="6" a="1"/>
  <c r="AG189" i="6" a="1"/>
  <c r="AS126" i="6" a="1"/>
  <c r="BM144" i="6" a="1"/>
  <c r="BF169" i="6" a="1"/>
  <c r="AG144" i="6" a="1"/>
  <c r="AK188" i="6" a="1"/>
  <c r="AK139" i="6" a="1"/>
  <c r="AJ125" i="6" a="1"/>
  <c r="AN126" i="6" a="1"/>
  <c r="AJ130" i="6" a="1"/>
  <c r="AM168" i="6" a="1"/>
  <c r="AS179" i="6" a="1"/>
  <c r="BA188" i="6" a="1"/>
  <c r="AN124" i="6" a="1"/>
  <c r="AQ169" i="6" a="1"/>
  <c r="AA131" i="6" a="1"/>
  <c r="BC166" i="6" a="1"/>
  <c r="AK191" i="6" a="1"/>
  <c r="BH188" i="6" a="1"/>
  <c r="AL188" i="6" a="1"/>
  <c r="AM121" i="6" a="1"/>
  <c r="BC176" i="6" a="1"/>
  <c r="AL144" i="6" a="1"/>
  <c r="BI174" i="6" a="1"/>
  <c r="BM127" i="6" a="1"/>
  <c r="BD185" i="6" a="1"/>
  <c r="AZ139" i="6" a="1"/>
  <c r="AT127" i="6" a="1"/>
  <c r="BA121" i="6" a="1"/>
  <c r="BG143" i="6" a="1"/>
  <c r="AL310" i="6" a="1"/>
  <c r="AI311" i="6" a="1"/>
  <c r="AO128" i="6" a="1"/>
  <c r="BA176" i="6" a="1"/>
  <c r="AQ312" i="6" a="1"/>
  <c r="AY180" i="6" a="1"/>
  <c r="AZ173" i="6" a="1"/>
  <c r="BD167" i="6" a="1"/>
  <c r="AF169" i="6" a="1"/>
  <c r="AO185" i="6" a="1"/>
  <c r="AE176" i="6" a="1"/>
  <c r="AI167" i="6" a="1"/>
  <c r="AP111" i="6" a="1"/>
  <c r="AI111" i="6" a="1"/>
  <c r="AQ313" i="6" a="1"/>
  <c r="AF178" i="6" a="1"/>
  <c r="AR125" i="6" a="1"/>
  <c r="AF110" i="6" a="1"/>
  <c r="AS109" i="6" a="1"/>
  <c r="AF170" i="6" a="1"/>
  <c r="AI174" i="6" a="1"/>
  <c r="BG177" i="6" a="1"/>
  <c r="BE177" i="6" a="1"/>
  <c r="AQ168" i="6" a="1"/>
  <c r="BG176" i="6" a="1"/>
  <c r="AD130" i="6" a="1"/>
  <c r="BE111" i="6" a="1"/>
  <c r="BI311" i="6" a="1"/>
  <c r="AK138" i="6" a="1"/>
  <c r="AA142" i="6" a="1"/>
  <c r="AR127" i="6" a="1"/>
  <c r="BC139" i="6" a="1"/>
  <c r="AH176" i="6" a="1"/>
  <c r="AN171" i="6" a="1"/>
  <c r="AP167" i="6" a="1"/>
  <c r="BA128" i="6" a="1"/>
  <c r="AC185" i="6" a="1"/>
  <c r="BB129" i="6" a="1"/>
  <c r="AF142" i="6" a="1"/>
  <c r="AS191" i="6" a="1"/>
  <c r="AN123" i="6" a="1"/>
  <c r="BD140" i="6" a="1"/>
  <c r="BA190" i="6" a="1"/>
  <c r="AP174" i="6" a="1"/>
  <c r="AG121" i="6" a="1"/>
  <c r="BF309" i="6" a="1"/>
  <c r="AA174" i="6" a="1"/>
  <c r="AP121" i="6" a="1"/>
  <c r="AM311" i="6" a="1"/>
  <c r="BD177" i="6" a="1"/>
  <c r="AI186" i="6" a="1"/>
  <c r="AD124" i="6" a="1"/>
  <c r="AB186" i="6" a="1"/>
  <c r="AC191" i="6" a="1"/>
  <c r="AB137" i="6" a="1"/>
  <c r="BF313" i="6" a="1"/>
  <c r="BE189" i="6" a="1"/>
  <c r="BD110" i="6" a="1"/>
  <c r="AG168" i="6" a="1"/>
  <c r="BM172" i="6" a="1"/>
  <c r="BE188" i="6" a="1"/>
  <c r="AT176" i="6" a="1"/>
  <c r="AS143" i="6" a="1"/>
  <c r="AD176" i="6" a="1"/>
  <c r="BD109" i="6" a="1"/>
  <c r="AB184" i="6" a="1"/>
  <c r="BL175" i="6" a="1"/>
  <c r="BB187" i="6" a="1"/>
  <c r="AS309" i="6" a="1"/>
  <c r="AF137" i="6" a="1"/>
  <c r="AH178" i="6" a="1"/>
  <c r="AY128" i="6" a="1"/>
  <c r="AI173" i="6" a="1"/>
  <c r="BD191" i="6" a="1"/>
  <c r="AT313" i="6" a="1"/>
  <c r="AN137" i="6" a="1"/>
  <c r="BB173" i="6" a="1"/>
  <c r="BA172" i="6" a="1"/>
  <c r="AR128" i="6" a="1"/>
  <c r="AM141" i="6" a="1"/>
  <c r="AY191" i="6" a="1"/>
  <c r="AC172" i="6" a="1"/>
  <c r="BC126" i="6" a="1"/>
  <c r="BF123" i="6" a="1"/>
  <c r="AR141" i="6" a="1"/>
  <c r="BE125" i="6" a="1"/>
  <c r="AD182" i="6" a="1"/>
  <c r="AT171" i="6" a="1"/>
  <c r="BC143" i="6" a="1"/>
  <c r="BE185" i="6" a="1"/>
  <c r="AM143" i="6" a="1"/>
  <c r="BJ175" i="6" a="1"/>
  <c r="BI169" i="6" a="1"/>
  <c r="AL111" i="6" a="1"/>
  <c r="AC312" i="6" a="1"/>
  <c r="BI184" i="6" a="1"/>
  <c r="AI127" i="6" a="1"/>
  <c r="AB313" i="6" a="1"/>
  <c r="BI137" i="6" a="1"/>
  <c r="AF310" i="6" a="1"/>
  <c r="AZ166" i="6" a="1"/>
  <c r="AY123" i="6" a="1"/>
  <c r="AD191" i="6" a="1"/>
  <c r="AC130" i="6" a="1"/>
  <c r="AL132" i="6" a="1"/>
  <c r="BE132" i="6" a="1"/>
  <c r="AJ171" i="6" a="1"/>
  <c r="BG137" i="6" a="1"/>
  <c r="AL175" i="6" a="1"/>
  <c r="AN129" i="6" a="1"/>
  <c r="AS140" i="6" a="1"/>
  <c r="BE184" i="6" a="1"/>
  <c r="BM176" i="6" a="1"/>
  <c r="BA123" i="6" a="1"/>
  <c r="AM173" i="6" a="1"/>
  <c r="BI168" i="6" a="1"/>
  <c r="AH171" i="6" a="1"/>
  <c r="AJ132" i="6" a="1"/>
  <c r="BA167" i="6" a="1"/>
  <c r="BI186" i="6" a="1"/>
  <c r="AR109" i="6" a="1"/>
  <c r="BH137" i="6" a="1"/>
  <c r="AK126" i="6" a="1"/>
  <c r="AD186" i="6" a="1"/>
  <c r="AM172" i="6" a="1"/>
  <c r="BJ182" i="6" a="1"/>
  <c r="AF175" i="6" a="1"/>
  <c r="BH186" i="6" a="1"/>
  <c r="AA109" i="6" a="1"/>
  <c r="AB126" i="6" a="1"/>
  <c r="BD125" i="6" a="1"/>
  <c r="AQ122" i="6" a="1"/>
  <c r="BH123" i="6" a="1"/>
  <c r="BC141" i="6" a="1"/>
  <c r="AR130" i="6" a="1"/>
  <c r="AJ188" i="6" a="1"/>
  <c r="AM185" i="6" a="1"/>
  <c r="BE130" i="6" a="1"/>
  <c r="AC313" i="6" a="1"/>
  <c r="AO175" i="6" a="1"/>
  <c r="BL168" i="6" a="1"/>
  <c r="AQ190" i="6" a="1"/>
  <c r="AT169" i="6" a="1"/>
  <c r="AJ121" i="6" a="1"/>
  <c r="AY172" i="6" a="1"/>
  <c r="AH138" i="6" a="1"/>
  <c r="AB187" i="6" a="1"/>
  <c r="BM124" i="6" a="1"/>
  <c r="AL169" i="6" a="1"/>
  <c r="AN139" i="6" a="1"/>
  <c r="BD127" i="6" a="1"/>
  <c r="AF185" i="6" a="1"/>
  <c r="AD142" i="6" a="1"/>
  <c r="BM169" i="6" a="1"/>
  <c r="AT173" i="6" a="1"/>
  <c r="AD309" i="6" a="1"/>
  <c r="BB172" i="6" a="1"/>
  <c r="AH166" i="6" a="1"/>
  <c r="AB179" i="6" a="1"/>
  <c r="AA191" i="6" a="1"/>
  <c r="AL123" i="6" a="1"/>
  <c r="AT123" i="6" a="1"/>
  <c r="AY169" i="6" a="1"/>
  <c r="AI141" i="6" a="1"/>
  <c r="BC185" i="6" a="1"/>
  <c r="BI179" i="6" a="1"/>
  <c r="AR191" i="6" a="1"/>
  <c r="AQ179" i="6" a="1"/>
  <c r="AE191" i="6" a="1"/>
  <c r="BH178" i="6" a="1"/>
  <c r="AY313" i="6" a="1"/>
  <c r="AB170" i="6" a="1"/>
  <c r="AK128" i="6" a="1"/>
  <c r="BI183" i="6" a="1"/>
  <c r="AO178" i="6" a="1"/>
  <c r="AC141" i="6" a="1"/>
  <c r="BI182" i="6" a="1"/>
  <c r="AE166" i="6" a="1"/>
  <c r="BJ169" i="6" a="1"/>
  <c r="AN168" i="6" a="1"/>
  <c r="AL187" i="6" a="1"/>
  <c r="BC110" i="6" a="1"/>
  <c r="AH188" i="6" a="1"/>
  <c r="AP130" i="6" a="1"/>
  <c r="BK121" i="6" a="1"/>
  <c r="AD190" i="6" a="1"/>
  <c r="AF126" i="6" a="1"/>
  <c r="BB138" i="6" a="1"/>
  <c r="BE179" i="6" a="1"/>
  <c r="AI183" i="6" a="1"/>
  <c r="BM309" i="6" a="1"/>
  <c r="AG191" i="6" a="1"/>
  <c r="BG309" i="6" a="1"/>
  <c r="BM142" i="6" a="1"/>
  <c r="BF129" i="6" a="1"/>
  <c r="AA184" i="6" a="1"/>
  <c r="AO311" i="6" a="1"/>
  <c r="AI191" i="6" a="1"/>
  <c r="AF186" i="6" a="1"/>
  <c r="AC139" i="6" a="1"/>
  <c r="AY171" i="6" a="1"/>
  <c r="BI177" i="6" a="1"/>
  <c r="AG130" i="6" a="1"/>
  <c r="AC144" i="6" a="1"/>
  <c r="BG170" i="6" a="1"/>
  <c r="BG188" i="6" a="1"/>
  <c r="BJ142" i="6" a="1"/>
  <c r="AS144" i="6" a="1"/>
  <c r="AM111" i="6" a="1"/>
  <c r="AA111" i="6" a="1"/>
  <c r="AS313" i="6" a="1"/>
  <c r="AM169" i="6" a="1"/>
  <c r="BM313" i="6" a="1"/>
  <c r="AD168" i="6" a="1"/>
  <c r="AR122" i="6" a="1"/>
  <c r="BE140" i="6" a="1"/>
  <c r="AT166" i="6" a="1"/>
  <c r="AB121" i="6" a="1"/>
  <c r="BK185" i="6" a="1"/>
  <c r="BG310" i="6" a="1"/>
  <c r="BH311" i="6" a="1"/>
  <c r="BK111" i="6" a="1"/>
  <c r="BM175" i="6" a="1"/>
  <c r="AQ171" i="6" a="1"/>
  <c r="BK313" i="6" a="1"/>
  <c r="AH143" i="6" a="1"/>
  <c r="AN312" i="6" a="1"/>
  <c r="AA127" i="6" a="1"/>
  <c r="BL166" i="6" a="1"/>
  <c r="AA110" i="6" a="1"/>
  <c r="AO179" i="6" a="1"/>
  <c r="BA124" i="6" a="1"/>
  <c r="BF177" i="6" a="1"/>
  <c r="AD171" i="6" a="1"/>
  <c r="BC125" i="6" a="1"/>
  <c r="AA130" i="6" a="1"/>
  <c r="BM128" i="6" a="1"/>
  <c r="AY182" i="6" a="1"/>
  <c r="BJ132" i="6" a="1"/>
  <c r="AO168" i="6" a="1"/>
  <c r="AC179" i="6" a="1"/>
  <c r="AL127" i="6" a="1"/>
  <c r="AZ111" i="6" a="1"/>
  <c r="AJ142" i="6" a="1"/>
  <c r="AZ123" i="6" a="1"/>
  <c r="AD311" i="6" a="1"/>
  <c r="AG181" i="6" a="1"/>
  <c r="AA171" i="6" a="1"/>
  <c r="BL173" i="6" a="1"/>
  <c r="AL171" i="6" a="1"/>
  <c r="AR111" i="6" a="1"/>
  <c r="AM166" i="6" a="1"/>
  <c r="AD127" i="6" a="1"/>
  <c r="BH182" i="6" a="1"/>
  <c r="AE175" i="6" a="1"/>
  <c r="AC122" i="6" a="1"/>
  <c r="AB178" i="6" a="1"/>
  <c r="AB167" i="6" a="1"/>
  <c r="BJ178" i="6" a="1"/>
  <c r="AB132" i="6" a="1"/>
  <c r="AO173" i="6" a="1"/>
  <c r="AJ168" i="6" a="1"/>
  <c r="AZ176" i="6" a="1"/>
  <c r="AT182" i="6" a="1"/>
  <c r="AT170" i="6" a="1"/>
  <c r="AM127" i="6" a="1"/>
  <c r="AF312" i="6" a="1"/>
  <c r="AE313" i="6" a="1"/>
  <c r="AO309" i="6" a="1"/>
  <c r="AA178" i="6" a="1"/>
  <c r="AK174" i="6" a="1"/>
  <c r="AD189" i="6" a="1"/>
  <c r="AT140" i="6" a="1"/>
  <c r="AF138" i="6" a="1"/>
  <c r="AE309" i="6" a="1"/>
  <c r="AQ138" i="6" a="1"/>
  <c r="BE191" i="6" a="1"/>
  <c r="AF167" i="6" a="1"/>
  <c r="AJ179" i="6" a="1"/>
  <c r="AA173" i="6" a="1"/>
  <c r="AY187" i="6" a="1"/>
  <c r="AI170" i="6" a="1"/>
  <c r="AO187" i="6" a="1"/>
  <c r="AT132" i="6" a="1"/>
  <c r="AO181" i="6" a="1"/>
  <c r="AL177" i="6" a="1"/>
  <c r="AN182" i="6" a="1"/>
  <c r="AG124" i="6" a="1"/>
  <c r="AR172" i="6" a="1"/>
  <c r="BK123" i="6" a="1"/>
  <c r="BD132" i="6" a="1"/>
  <c r="AN189" i="6" a="1"/>
  <c r="AO144" i="6" a="1"/>
  <c r="AY124" i="6" a="1"/>
  <c r="AB142" i="6" a="1"/>
  <c r="BG110" i="6" a="1"/>
  <c r="AS137" i="6" a="1"/>
  <c r="BH121" i="6" a="1"/>
  <c r="AE177" i="6" a="1"/>
  <c r="AO123" i="6" a="1"/>
  <c r="AQ110" i="6" a="1"/>
  <c r="AS166" i="6" a="1"/>
  <c r="BK128" i="6" a="1"/>
  <c r="AK141" i="6" a="1"/>
  <c r="AR138" i="6" a="1"/>
  <c r="AS171" i="6" a="1"/>
  <c r="AO170" i="6" a="1"/>
  <c r="AO313" i="6" a="1"/>
  <c r="BK172" i="6" a="1"/>
  <c r="AL176" i="6" a="1"/>
  <c r="BJ123" i="6" a="1"/>
  <c r="AN167" i="6" a="1"/>
  <c r="AT175" i="6" a="1"/>
  <c r="AZ126" i="6" a="1"/>
  <c r="BI312" i="6" a="1"/>
  <c r="AM174" i="6" a="1"/>
  <c r="BH185" i="6" a="1"/>
  <c r="AH137" i="6" a="1"/>
  <c r="AI122" i="6" a="1"/>
  <c r="BG179" i="6" a="1"/>
  <c r="AD132" i="6" a="1"/>
  <c r="AB144" i="6" a="1"/>
  <c r="BI127" i="6" a="1"/>
  <c r="AR129" i="6" a="1"/>
  <c r="BI185" i="6" a="1"/>
  <c r="AC309" i="6" a="1"/>
  <c r="BJ143" i="6" a="1"/>
  <c r="AD122" i="6" a="1"/>
  <c r="AP172" i="6" a="1"/>
  <c r="BL111" i="6" a="1"/>
  <c r="AR121" i="6" a="1"/>
  <c r="AM313" i="6" a="1"/>
  <c r="BD189" i="6" a="1"/>
  <c r="AA309" i="6" a="1"/>
  <c r="AI312" i="6" a="1"/>
  <c r="BH190" i="6" a="1"/>
  <c r="AM190" i="6" a="1"/>
  <c r="BH313" i="6" a="1"/>
  <c r="BM126" i="6" a="1"/>
  <c r="AN138" i="6" a="1"/>
  <c r="AT178" i="6" a="1"/>
  <c r="BF127" i="6" a="1"/>
  <c r="AS176" i="6" a="1"/>
  <c r="BH109" i="6" a="1"/>
  <c r="AI130" i="6" a="1"/>
  <c r="BJ167" i="6" a="1"/>
  <c r="AY170" i="6" a="1"/>
  <c r="AG143" i="6" a="1"/>
  <c r="BC131" i="6" a="1"/>
  <c r="AN180" i="6" a="1"/>
  <c r="AA179" i="6" a="1"/>
  <c r="AD175" i="6" a="1"/>
  <c r="AT179" i="6" a="1"/>
  <c r="AT312" i="6" a="1"/>
  <c r="AK178" i="6" a="1"/>
  <c r="AE189" i="6" a="1"/>
  <c r="AS138" i="6" a="1"/>
  <c r="AO125" i="6" a="1"/>
  <c r="AK167" i="6" a="1"/>
  <c r="BL186" i="6" a="1"/>
  <c r="AE141" i="6" a="1"/>
  <c r="AY127" i="6" a="1"/>
  <c r="AN131" i="6" a="1"/>
  <c r="AO127" i="6" a="1"/>
  <c r="AH183" i="6" a="1"/>
  <c r="AY141" i="6" a="1"/>
  <c r="AH186" i="6" a="1"/>
  <c r="AK186" i="6" a="1"/>
  <c r="BA310" i="6" a="1"/>
  <c r="BL182" i="6" a="1"/>
  <c r="BH110" i="6" a="1"/>
  <c r="BG127" i="6" a="1"/>
  <c r="AG110" i="6" a="1"/>
  <c r="BE137" i="6" a="1"/>
  <c r="AB310" i="6" a="1"/>
  <c r="AB123" i="6" a="1"/>
  <c r="AZ121" i="6" a="1"/>
  <c r="AT311" i="6" a="1"/>
  <c r="BD311" i="6" a="1"/>
  <c r="AI168" i="6" a="1"/>
  <c r="BD141" i="6" a="1"/>
  <c r="AA313" i="6" a="1"/>
  <c r="AG127" i="6" a="1"/>
  <c r="BG190" i="6" a="1"/>
  <c r="AB131" i="6" a="1"/>
  <c r="BF172" i="6" a="1"/>
  <c r="BL141" i="6" a="1"/>
  <c r="BF181" i="6" a="1"/>
  <c r="AY140" i="6" a="1"/>
  <c r="AC127" i="6" a="1"/>
  <c r="AO190" i="6" a="1"/>
  <c r="AM170" i="6" a="1"/>
  <c r="AA175" i="6" a="1"/>
  <c r="AS110" i="6" a="1"/>
  <c r="AP142" i="6" a="1"/>
  <c r="AE126" i="6" a="1"/>
  <c r="AZ131" i="6" a="1"/>
  <c r="AA167" i="6" a="1"/>
  <c r="AZ310" i="6" a="1"/>
  <c r="BE313" i="6" a="1"/>
  <c r="BM121" i="6" a="1"/>
  <c r="AZ189" i="6" a="1"/>
  <c r="BJ125" i="6" a="1"/>
  <c r="AE172" i="6" a="1"/>
  <c r="AC140" i="6" a="1"/>
  <c r="AF189" i="6" a="1"/>
  <c r="AD131" i="6" a="1"/>
  <c r="AK183" i="6" a="1"/>
  <c r="AK142" i="6" a="1"/>
  <c r="BH191" i="6" a="1"/>
  <c r="BL169" i="6" a="1"/>
  <c r="BK131" i="6" a="1"/>
  <c r="AO111" i="6" a="1"/>
  <c r="AG137" i="6" a="1"/>
  <c r="AM312" i="6" a="1"/>
  <c r="AP143" i="6" a="1"/>
  <c r="BJ166" i="6" a="1"/>
  <c r="BA177" i="6" a="1"/>
  <c r="AS169" i="6" a="1"/>
  <c r="BD187" i="6" a="1"/>
  <c r="AK166" i="6" a="1"/>
  <c r="BE173" i="6" a="1"/>
  <c r="AP171" i="6" a="1"/>
  <c r="BJ191" i="6" a="1"/>
  <c r="BG313" i="6" a="1"/>
  <c r="AP122" i="6" a="1"/>
  <c r="AP138" i="6" a="1"/>
  <c r="BF166" i="6" a="1"/>
  <c r="BB170" i="6" a="1"/>
  <c r="AH123" i="6" a="1"/>
  <c r="AY310" i="6" a="1"/>
  <c r="AB124" i="6" a="1"/>
  <c r="BK184" i="6" a="1"/>
  <c r="BI141" i="6" a="1"/>
  <c r="AL183" i="6" a="1"/>
  <c r="AK121" i="6" a="1"/>
  <c r="AD139" i="6" a="1"/>
  <c r="AA138" i="6" a="1"/>
  <c r="AM177" i="6" a="1"/>
  <c r="AC178" i="6" a="1"/>
  <c r="AF122" i="6" a="1"/>
  <c r="BK171" i="6" a="1"/>
  <c r="AQ176" i="6" a="1"/>
  <c r="AO191" i="6" a="1"/>
  <c r="BG172" i="6" a="1"/>
  <c r="AB172" i="6" a="1"/>
  <c r="BD166" i="6" a="1"/>
  <c r="BF174" i="6" a="1"/>
  <c r="AC166" i="6" a="1"/>
  <c r="AL180" i="6" a="1"/>
  <c r="BM125" i="6" a="1"/>
  <c r="BK168" i="6" a="1"/>
  <c r="AP139" i="6" a="1"/>
  <c r="BL140" i="6" a="1"/>
  <c r="BB313" i="6" a="1"/>
  <c r="AB166" i="6" a="1"/>
  <c r="AA182" i="6" a="1"/>
  <c r="BD168" i="6" a="1"/>
  <c r="AB191" i="6" a="1"/>
  <c r="AM142" i="6" a="1"/>
  <c r="AS139" i="6" a="1"/>
  <c r="BL312" i="6" a="1"/>
  <c r="BB312" i="6" a="1"/>
  <c r="BD131" i="6" a="1"/>
  <c r="BG126" i="6" a="1"/>
  <c r="BM137" i="6" a="1"/>
  <c r="AK110" i="6" a="1"/>
  <c r="AQ130" i="6" a="1"/>
  <c r="AN190" i="6" a="1"/>
  <c r="AR139" i="6" a="1"/>
  <c r="BA311" i="6" a="1"/>
  <c r="AA124" i="6" a="1"/>
  <c r="AS122" i="6" a="1"/>
  <c r="AE168" i="6" a="1"/>
  <c r="AJ167" i="6" a="1"/>
  <c r="AI110" i="6" a="1"/>
  <c r="AE182" i="6" a="1"/>
  <c r="AB309" i="6" a="1"/>
  <c r="BK143" i="6" a="1"/>
  <c r="BF130" i="6" a="1"/>
  <c r="AT177" i="6" a="1"/>
  <c r="AM123" i="6" a="1"/>
  <c r="AT137" i="6" a="1"/>
  <c r="BA169" i="6" a="1"/>
  <c r="BH310" i="6" a="1"/>
  <c r="AS311" i="6" a="1"/>
  <c r="BI132" i="6" a="1"/>
  <c r="AQ310" i="6" a="1"/>
  <c r="AM109" i="6" a="1"/>
  <c r="AY183" i="6" a="1"/>
  <c r="AH126" i="6" a="1"/>
  <c r="BD309" i="6" a="1"/>
  <c r="AY131" i="6" a="1"/>
  <c r="BC128" i="6" a="1"/>
  <c r="AE190" i="6" a="1"/>
  <c r="BL185" i="6" a="1"/>
  <c r="BC124" i="6" a="1"/>
  <c r="BI126" i="6" a="1"/>
  <c r="AP309" i="6" a="1"/>
  <c r="AT189" i="6" a="1"/>
  <c r="BL188" i="6" a="1"/>
  <c r="AH140" i="6" a="1"/>
  <c r="AG172" i="6" a="1"/>
  <c r="AY129" i="6" a="1"/>
  <c r="AI181" i="6" a="1"/>
  <c r="AA188" i="6" a="1"/>
  <c r="AL139" i="6" a="1"/>
  <c r="BG109" i="6" a="1"/>
  <c r="AZ183" i="6" a="1"/>
  <c r="BE175" i="6" a="1"/>
  <c r="AJ313" i="6" a="1"/>
  <c r="BL170" i="6" a="1"/>
  <c r="AK312" i="6" a="1"/>
  <c r="BL190" i="6" a="1"/>
  <c r="BE169" i="6" a="1"/>
  <c r="BM188" i="6" a="1"/>
  <c r="AH128" i="6" a="1"/>
  <c r="AJ139" i="6" a="1"/>
  <c r="BE190" i="6" a="1"/>
  <c r="BA184" i="6" a="1"/>
  <c r="AK173" i="6" a="1"/>
  <c r="BG122" i="6" a="1"/>
  <c r="AH129" i="6" a="1"/>
  <c r="AJ175" i="6" a="1"/>
  <c r="BG166" i="6" a="1"/>
  <c r="AP127" i="6" a="1"/>
  <c r="BF180" i="6" a="1"/>
  <c r="AJ170" i="6" a="1"/>
  <c r="BG123" i="6" a="1"/>
  <c r="BE174" i="6" a="1"/>
  <c r="AF171" i="6" a="1"/>
  <c r="BF142" i="6" a="1"/>
  <c r="BH177" i="6" a="1"/>
  <c r="AZ178" i="6" a="1"/>
  <c r="BH125" i="6" a="1"/>
  <c r="BJ183" i="6" a="1"/>
  <c r="BA183" i="6" a="1"/>
  <c r="AI184" i="6" a="1"/>
  <c r="BA173" i="6" a="1"/>
  <c r="AK181" i="6" a="1"/>
  <c r="AL121" i="6" a="1"/>
  <c r="AR184" i="6" a="1"/>
  <c r="AZ122" i="6" a="1"/>
  <c r="AK140" i="6" a="1"/>
  <c r="AO129" i="6" a="1"/>
  <c r="AP169" i="6" a="1"/>
  <c r="AQ170" i="6" a="1"/>
  <c r="BC177" i="6" a="1"/>
  <c r="AA176" i="6" a="1"/>
  <c r="BI110" i="6" a="1"/>
  <c r="BC168" i="6" a="1"/>
  <c r="AN142" i="6" a="1"/>
  <c r="AQ141" i="6" a="1"/>
  <c r="AA310" i="6" a="1"/>
  <c r="AK109" i="6" a="1"/>
  <c r="BG128" i="6" a="1"/>
  <c r="BI167" i="6" a="1"/>
  <c r="AI140" i="6" a="1"/>
  <c r="BH181" i="6" a="1"/>
  <c r="AN141" i="6" a="1"/>
  <c r="BA185" i="6" a="1"/>
  <c r="AD129" i="6" a="1"/>
  <c r="BL131" i="6" a="1"/>
  <c r="AG122" i="6" a="1"/>
  <c r="AT183" i="6" a="1"/>
  <c r="BK142" i="6" a="1"/>
  <c r="AE183" i="6" a="1"/>
  <c r="BL180" i="6" a="1"/>
  <c r="AZ143" i="6" a="1"/>
  <c r="AH310" i="6" a="1"/>
  <c r="AY311" i="6" a="1"/>
  <c r="BL189" i="6" a="1"/>
  <c r="BK125" i="6" a="1"/>
  <c r="BA313" i="6" a="1"/>
  <c r="AI309" i="6" a="1"/>
  <c r="AY121" i="6" a="1"/>
  <c r="AC182" i="6" a="1"/>
  <c r="BK139" i="6" a="1"/>
  <c r="AO312" i="6" a="1"/>
  <c r="AE139" i="6" a="1"/>
  <c r="AQ166" i="6" a="1"/>
  <c r="AY176" i="6" a="1"/>
  <c r="AE169" i="6" a="1"/>
  <c r="AC171" i="6" a="1"/>
  <c r="AA129" i="6" a="1"/>
  <c r="AF131" i="6" a="1"/>
  <c r="AG131" i="6" a="1"/>
  <c r="BM187" i="6" a="1"/>
  <c r="AK131" i="6" a="1"/>
  <c r="AE143" i="6" a="1"/>
  <c r="AZ124" i="6" a="1"/>
  <c r="BJ174" i="6" a="1"/>
  <c r="AH132" i="6" a="1"/>
  <c r="AP178" i="6" a="1"/>
  <c r="BH111" i="6" a="1"/>
  <c r="AQ142" i="6" a="1"/>
  <c r="AE122" i="6" a="1"/>
  <c r="BC137" i="6" a="1"/>
  <c r="BA122" i="6" a="1"/>
  <c r="AE186" i="6" a="1"/>
  <c r="AJ123" i="6" a="1"/>
  <c r="AL184" i="6" a="1"/>
  <c r="BG167" i="6" a="1"/>
  <c r="BD180" i="6" a="1"/>
  <c r="AI126" i="6" a="1"/>
  <c r="AI175" i="6" a="1"/>
  <c r="AZ130" i="6" a="1"/>
  <c r="BJ177" i="6" a="1"/>
  <c r="BB174" i="6" a="1"/>
  <c r="BI190" i="6" a="1"/>
  <c r="BB121" i="6" a="1"/>
  <c r="BH144" i="6" a="1"/>
  <c r="AQ137" i="6" a="1"/>
  <c r="AY181" i="6" a="1"/>
  <c r="AI137" i="6" a="1"/>
  <c r="AE179" i="6" a="1"/>
  <c r="AP191" i="6" a="1"/>
  <c r="AG170" i="6" a="1"/>
  <c r="AP173" i="6" a="1"/>
  <c r="BF140" i="6" a="1"/>
  <c r="AO169" i="6" a="1"/>
  <c r="BH166" i="6" a="1"/>
  <c r="AA168" i="6" a="1"/>
  <c r="BC187" i="6" a="1"/>
  <c r="AP311" i="6" a="1"/>
  <c r="AC129" i="6" a="1"/>
  <c r="AE188" i="6" a="1"/>
  <c r="BF110" i="6" a="1"/>
  <c r="AB183" i="6" a="1"/>
  <c r="BB310" i="6" a="1"/>
  <c r="AS127" i="6" a="1"/>
  <c r="BJ311" i="6" a="1"/>
  <c r="AJ311" i="6" a="1"/>
  <c r="AQ139" i="6" a="1"/>
  <c r="AG111" i="6" a="1"/>
  <c r="AR143" i="6" a="1"/>
  <c r="BI139" i="6" a="1"/>
  <c r="BM109" i="6" a="1"/>
  <c r="AZ180" i="6" a="1"/>
  <c r="AQ188" i="6" a="1"/>
  <c r="BA166" i="6" a="1"/>
  <c r="AN143" i="6" a="1"/>
  <c r="BM312" i="6" a="1"/>
  <c r="BD178" i="6" a="1"/>
  <c r="BB139" i="6" a="1"/>
  <c r="AA140" i="6" a="1"/>
  <c r="AR123" i="6" a="1"/>
  <c r="AO188" i="6" a="1"/>
  <c r="BC173" i="6" a="1"/>
  <c r="BL127" i="6" a="1"/>
  <c r="AI124" i="6" a="1"/>
  <c r="AT139" i="6" a="1"/>
  <c r="AR181" i="6" a="1"/>
  <c r="AG138" i="6" a="1"/>
  <c r="BL110" i="6" a="1"/>
  <c r="AP129" i="6" a="1"/>
  <c r="AA132" i="6" a="1"/>
  <c r="AL126" i="6" a="1"/>
  <c r="AF121" i="6" a="1"/>
  <c r="AM137" i="6" a="1"/>
  <c r="AB171" i="6" a="1"/>
  <c r="BF128" i="6" a="1"/>
  <c r="BB141" i="6" a="1"/>
  <c r="AF139" i="6" a="1"/>
  <c r="BM178" i="6" a="1"/>
  <c r="AY132" i="6" a="1"/>
  <c r="AN132" i="6" a="1"/>
  <c r="AL309" i="6" a="1"/>
  <c r="AF168" i="6" a="1"/>
  <c r="AP184" i="6" a="1"/>
  <c r="BA170" i="6" a="1"/>
  <c r="BD310" i="6" a="1"/>
  <c r="AQ127" i="6" a="1"/>
  <c r="BF190" i="6" a="1"/>
  <c r="BL171" i="6" a="1"/>
  <c r="AQ131" i="6" a="1"/>
  <c r="AL172" i="6" a="1"/>
  <c r="AM139" i="6" a="1"/>
  <c r="BM132" i="6" a="1"/>
  <c r="BA125" i="6" a="1"/>
  <c r="AC110" i="6" a="1"/>
  <c r="AN110" i="6" a="1"/>
  <c r="AC143" i="6" a="1"/>
  <c r="AI185" i="6" a="1"/>
  <c r="AT184" i="6" a="1"/>
  <c r="AO143" i="6" a="1"/>
  <c r="BJ313" i="6" a="1"/>
  <c r="AG183" i="6" a="1"/>
  <c r="AJ189" i="6" a="1"/>
  <c r="BC121" i="6" a="1"/>
  <c r="AG174" i="6" a="1"/>
  <c r="AI182" i="6" a="1"/>
  <c r="AI189" i="6" a="1"/>
  <c r="AK309" i="6" a="1"/>
  <c r="AH169" i="6" a="1"/>
  <c r="AS181" i="6" a="1"/>
  <c r="AM138" i="6" a="1"/>
  <c r="BE310" i="6" a="1"/>
  <c r="AJ310" i="6" a="1"/>
  <c r="AN184" i="6" a="1"/>
  <c r="AH130" i="6" a="1"/>
  <c r="AZ172" i="6" a="1"/>
  <c r="BG139" i="6" a="1"/>
  <c r="AE310" i="6" a="1"/>
  <c r="BJ173" i="6" a="1"/>
  <c r="BK141" i="6" a="1"/>
  <c r="AK190" i="6" a="1"/>
  <c r="AL141" i="6" a="1"/>
  <c r="AT309" i="6" a="1"/>
  <c r="AB110" i="6" a="1"/>
  <c r="BF144" i="6" a="1"/>
  <c r="BJ127" i="6" a="1"/>
  <c r="AO182" i="6" a="1"/>
  <c r="AN181" i="6" a="1"/>
  <c r="BD139" i="6" a="1"/>
  <c r="BJ170" i="6" a="1"/>
  <c r="BA137" i="6" a="1"/>
  <c r="BM143" i="6" a="1"/>
  <c r="AZ168" i="6" a="1"/>
  <c r="BC175" i="6" a="1"/>
  <c r="AL186" i="6" a="1"/>
  <c r="BD143" i="6" a="1"/>
  <c r="BE141" i="6" a="1"/>
  <c r="AM179" i="6" a="1"/>
  <c r="BC191" i="6" a="1"/>
  <c r="BI144" i="6" a="1"/>
  <c r="AE181" i="6" a="1"/>
  <c r="BH130" i="6" a="1"/>
  <c r="AJ122" i="6" a="1"/>
  <c r="BH168" i="6" a="1"/>
  <c r="BA187" i="6" a="1"/>
  <c r="BA110" i="6" a="1"/>
  <c r="AC180" i="6" a="1"/>
  <c r="AY177" i="6" a="1"/>
  <c r="BG131" i="6" a="1"/>
  <c r="AK127" i="6" a="1"/>
  <c r="AH139" i="6" a="1"/>
  <c r="BC138" i="6" a="1"/>
  <c r="AI180" i="6" a="1"/>
  <c r="BF185" i="6" a="1"/>
  <c r="AB185" i="6" a="1"/>
  <c r="AB169" i="6" a="1"/>
  <c r="AN172" i="6" a="1"/>
  <c r="BD121" i="6" a="1"/>
  <c r="BI109" i="6" a="1"/>
  <c r="BI171" i="6" a="1"/>
  <c r="BI125" i="6" a="1"/>
  <c r="AD178" i="6" a="1"/>
  <c r="AC124" i="6" a="1"/>
  <c r="AO142" i="6" a="1"/>
  <c r="AY166" i="6" a="1"/>
  <c r="AE111" i="6" a="1"/>
  <c r="AL167" i="6" a="1"/>
  <c r="AS170" i="6" a="1"/>
  <c r="BL183" i="6" a="1"/>
  <c r="BC178" i="6" a="1"/>
  <c r="AI125" i="6" a="1"/>
  <c r="AM175" i="6" a="1"/>
  <c r="BB175" i="6" a="1"/>
  <c r="AK124" i="6" a="1"/>
  <c r="BK109" i="6" a="1"/>
  <c r="AA190" i="6" a="1"/>
  <c r="AD172" i="6" a="1"/>
  <c r="AD167" i="6" a="1"/>
  <c r="AY142" i="6" a="1"/>
  <c r="BH312" i="6" a="1"/>
  <c r="BH138" i="6" a="1"/>
  <c r="AH309" i="6" a="1"/>
  <c r="BH140" i="6" a="1"/>
  <c r="AQ121" i="6" a="1"/>
  <c r="BH174" i="6" a="1"/>
  <c r="BC180" i="6" a="1"/>
  <c r="AZ191" i="6" a="1"/>
  <c r="BA168" i="6" a="1"/>
  <c r="AL129" i="6" a="1"/>
  <c r="BF126" i="6" a="1"/>
  <c r="BD172" i="6" a="1"/>
  <c r="BB144" i="6" a="1"/>
  <c r="AH170" i="6" a="1"/>
  <c r="AC186" i="6" a="1"/>
  <c r="AS130" i="6" a="1"/>
  <c r="BJ121" i="6" a="1"/>
  <c r="BL174" i="6" a="1"/>
  <c r="AL179" i="6" a="1"/>
  <c r="BE181" i="6" a="1"/>
  <c r="AT109" i="6" a="1"/>
  <c r="AJ190" i="6" a="1"/>
  <c r="AE127" i="6" a="1"/>
  <c r="BL187" i="6" a="1"/>
  <c r="AZ169" i="6" a="1"/>
  <c r="BF176" i="6" a="1"/>
  <c r="BB110" i="6" a="1"/>
  <c r="AT191" i="6" a="1"/>
  <c r="BI111" i="6" a="1"/>
  <c r="AZ187" i="6" a="1"/>
  <c r="AF311" i="6" a="1"/>
  <c r="AB128" i="6" a="1"/>
  <c r="BL130" i="6" a="1"/>
  <c r="BL137" i="6" a="1"/>
  <c r="BI172" i="6" a="1"/>
  <c r="BC122" i="6" a="1"/>
  <c r="AB175" i="6" a="1"/>
  <c r="AC311" i="6" a="1"/>
  <c r="BC188" i="6" a="1"/>
  <c r="AS129" i="6" a="1"/>
  <c r="BK176" i="6" a="1"/>
  <c r="BM129" i="6" a="1"/>
  <c r="AN173" i="6" a="1"/>
  <c r="AA144" i="6" a="1"/>
  <c r="BG142" i="6" a="1"/>
  <c r="BK179" i="6" a="1"/>
  <c r="BB181" i="6" a="1"/>
  <c r="AL142" i="6" a="1"/>
  <c r="BI191" i="6" a="1"/>
  <c r="AF166" i="6" a="1"/>
  <c r="AN170" i="6" a="1"/>
  <c r="BE183" i="6" a="1"/>
  <c r="AH180" i="6" a="1"/>
  <c r="AG126" i="6" a="1"/>
  <c r="BM171" i="6" a="1"/>
  <c r="AJ184" i="6" a="1"/>
  <c r="AA121" i="6" a="1"/>
  <c r="BE124" i="6" a="1"/>
  <c r="BJ312" i="6" a="1"/>
  <c r="AR310" i="6" a="1"/>
  <c r="BE121" i="6" a="1"/>
  <c r="AR174" i="6" a="1"/>
  <c r="AF187" i="6" a="1"/>
  <c r="BM168" i="6" a="1"/>
  <c r="AC176" i="6" a="1"/>
  <c r="AF177" i="6" a="1"/>
  <c r="BB189" i="6" a="1"/>
  <c r="AZ132" i="6" a="1"/>
  <c r="BM166" i="6" a="1"/>
  <c r="AK111" i="6" a="1"/>
  <c r="AG176" i="6" a="1"/>
  <c r="AK143" i="6" a="1"/>
  <c r="BM130" i="6" a="1"/>
  <c r="AM187" i="6" a="1"/>
  <c r="AH144" i="6" a="1"/>
  <c r="BC312" i="6" a="1"/>
  <c r="AZ177" i="6" a="1"/>
  <c r="AC111" i="6" a="1"/>
  <c r="AD312" i="6" a="1"/>
  <c r="BB176" i="6" a="1"/>
  <c r="AK132" i="6" a="1"/>
  <c r="BE171" i="6" a="1"/>
  <c r="AN185" i="6" a="1"/>
  <c r="BE311" i="6" a="1"/>
  <c r="BD184" i="6" a="1"/>
  <c r="BL139" i="6" a="1"/>
  <c r="BJ139" i="6" a="1"/>
  <c r="BC127" i="6" a="1"/>
  <c r="AR137" i="6" a="1"/>
  <c r="AP189" i="6" a="1"/>
  <c r="BK312" i="6" a="1"/>
  <c r="AH312" i="6" a="1"/>
  <c r="AY185" i="6" a="1"/>
  <c r="AG313" i="6" a="1"/>
  <c r="AH167" i="6" a="1"/>
  <c r="BK190" i="6" a="1"/>
  <c r="AI166" i="6" a="1"/>
  <c r="BD137" i="6" a="1"/>
  <c r="BF131" i="6" a="1"/>
  <c r="AC173" i="6" a="1"/>
  <c r="AF179" i="6" a="1"/>
  <c r="BA180" i="6" a="1"/>
  <c r="AE178" i="6" a="1"/>
  <c r="AL128" i="6" a="1"/>
  <c r="AE170" i="6" a="1"/>
  <c r="AS188" i="6" a="1"/>
  <c r="BB128" i="6" a="1"/>
  <c r="BB309" i="6" a="1"/>
  <c r="AB141" i="6" a="1"/>
  <c r="AH111" i="6" a="1"/>
  <c r="BI143" i="6" a="1"/>
  <c r="AB125" i="6" a="1"/>
  <c r="BL144" i="6" a="1"/>
  <c r="BI188" i="6" a="1"/>
  <c r="BM180" i="6" a="1"/>
  <c r="BI138" i="6" a="1"/>
  <c r="BK130" i="6" a="1"/>
  <c r="BH142" i="6" a="1"/>
  <c r="BM123" i="6" a="1"/>
  <c r="AR180" i="6" a="1"/>
  <c r="AB122" i="6" a="1"/>
  <c r="AY138" i="6" a="1"/>
  <c r="AT168" i="6" a="1"/>
  <c r="BI130" i="6" a="1"/>
  <c r="BM185" i="6" a="1"/>
  <c r="BJ137" i="6" a="1"/>
  <c r="AY137" i="6" a="1"/>
  <c r="AR185" i="6" a="1"/>
  <c r="AT144" i="6" a="1"/>
  <c r="BD123" i="6" a="1"/>
  <c r="BF122" i="6" a="1"/>
  <c r="BJ184" i="6" a="1"/>
  <c r="AR173" i="6" a="1"/>
  <c r="AG142" i="6" a="1"/>
  <c r="AM171" i="6" a="1"/>
  <c r="AE109" i="6" a="1"/>
  <c r="AE171" i="6" a="1"/>
  <c r="BK126" i="6" a="1"/>
  <c r="BI121" i="6" a="1"/>
  <c r="BG140" i="6" a="1"/>
  <c r="AQ180" i="6" a="1"/>
  <c r="AA311" i="6" a="1"/>
  <c r="AF127" i="6" a="1"/>
  <c r="BK180" i="6" a="1"/>
  <c r="BH171" i="6" a="1"/>
  <c r="BJ187" i="6" a="1"/>
  <c r="BK167" i="6" a="1"/>
  <c r="AL124" i="6" a="1"/>
  <c r="AS185" i="6" a="1"/>
  <c r="BD179" i="6" a="1"/>
  <c r="AY188" i="6" a="1"/>
  <c r="BG138" i="6" a="1"/>
  <c r="BF191" i="6" a="1"/>
  <c r="AC138" i="6" a="1"/>
  <c r="AD110" i="6" a="1"/>
  <c r="AL131" i="6" a="1"/>
  <c r="AP188" i="6" a="1"/>
  <c r="AH177" i="6" a="1"/>
  <c r="BA179" i="6" a="1"/>
  <c r="BK110" i="6" a="1"/>
  <c r="BK309" i="6" a="1"/>
  <c r="BC129" i="6" a="1"/>
  <c r="AE185" i="6" a="1"/>
  <c r="BA127" i="6" a="1"/>
  <c r="BM110" i="6" a="1"/>
  <c r="AJ177" i="6" a="1"/>
  <c r="BI187" i="6" a="1"/>
  <c r="AC142" i="6" a="1"/>
  <c r="AZ181" i="6" a="1"/>
  <c r="AA137" i="6" a="1"/>
  <c r="BD183" i="6" a="1"/>
  <c r="BM191" i="6" a="1"/>
  <c r="AL170" i="6" a="1"/>
  <c r="BF167" i="6" a="1"/>
  <c r="BL309" i="6" a="1"/>
  <c r="BA109" i="6" a="1"/>
  <c r="BC313" i="6" a="1"/>
  <c r="AO110" i="6" a="1"/>
  <c r="AO139" i="6" a="1"/>
  <c r="AE184" i="6" a="1"/>
  <c r="AJ144" i="6" a="1"/>
  <c r="AP124" i="6" a="1"/>
  <c r="AC181" i="6" a="1"/>
  <c r="AT172" i="6" a="1"/>
  <c r="BB178" i="6" a="1"/>
  <c r="AS178" i="6" a="1"/>
  <c r="AR167" i="6" a="1"/>
  <c r="AP313" i="6" a="1"/>
  <c r="BE167" i="6" a="1"/>
  <c r="BM179" i="6" a="1"/>
  <c r="AM140" i="6" a="1"/>
  <c r="BF121" i="6" a="1"/>
  <c r="BG111" i="6" a="1"/>
  <c r="BF171" i="6" a="1"/>
  <c r="BD128" i="6" a="1"/>
  <c r="AF129" i="6" a="1"/>
  <c r="AT185" i="6" a="1"/>
  <c r="AD170" i="6" a="1"/>
  <c r="BF138" i="6" a="1"/>
  <c r="AJ187" i="6" a="1"/>
  <c r="AP176" i="6" a="1"/>
  <c r="AQ184" i="6" a="1"/>
  <c r="AR190" i="6" a="1"/>
  <c r="BK170" i="6" a="1"/>
  <c r="AT186" i="6" a="1"/>
  <c r="AA177" i="6" a="1"/>
  <c r="AS174" i="6" a="1"/>
  <c r="AY122" i="6" a="1"/>
  <c r="BA126" i="6" a="1"/>
  <c r="AJ185" i="6" a="1"/>
  <c r="AL182" i="6" a="1"/>
  <c r="BI170" i="6" a="1"/>
  <c r="AL173" i="6" a="1"/>
  <c r="AD184" i="6" a="1"/>
  <c r="BB132" i="6" a="1"/>
  <c r="AP131" i="6" a="1"/>
  <c r="AM310" i="6" a="1"/>
  <c r="AB111" i="6" a="1"/>
  <c r="AF188" i="6" a="1"/>
  <c r="BM189" i="6" a="1"/>
  <c r="BB143" i="6" a="1"/>
  <c r="BF179" i="6" a="1"/>
  <c r="AP180" i="6" a="1"/>
  <c r="AY167" i="6" a="1"/>
  <c r="AK171" i="6" a="1"/>
  <c r="AZ312" i="6" a="1"/>
  <c r="AP187" i="6" a="1"/>
  <c r="AN169" i="6" a="1"/>
  <c r="BJ141" i="6" a="1"/>
  <c r="BJ129" i="6" a="1"/>
  <c r="BD142" i="6" a="1"/>
  <c r="BF187" i="6" a="1"/>
  <c r="AD166" i="6" a="1"/>
  <c r="BK175" i="6" a="1"/>
  <c r="BJ168" i="6" a="1"/>
  <c r="AO124" i="6" a="1"/>
  <c r="AA181" i="6" a="1"/>
  <c r="AH168" i="6" a="1"/>
  <c r="BF183" i="6" a="1"/>
  <c r="AM189" i="6" a="1"/>
  <c r="AZ190" i="6" a="1"/>
  <c r="AR183" i="6" a="1"/>
  <c r="AT310" i="6" a="1"/>
  <c r="AI123" i="6" a="1"/>
  <c r="BD174" i="6" a="1"/>
  <c r="AD111" i="6" a="1"/>
  <c r="AZ137" i="6" a="1"/>
  <c r="AK313" i="6" a="1"/>
  <c r="BH167" i="6" a="1"/>
  <c r="BL179" i="6" a="1"/>
  <c r="BB122" i="6" a="1"/>
  <c r="BH131" i="6" a="1"/>
  <c r="BH187" i="6" a="1"/>
  <c r="BA111" i="6" a="1"/>
  <c r="AS190" i="6" a="1"/>
  <c r="BI124" i="6" a="1"/>
  <c r="AY139" i="6" a="1"/>
  <c r="AR179" i="6" a="1"/>
  <c r="AR309" i="6" a="1"/>
  <c r="BD188" i="6" a="1"/>
  <c r="AE311" i="6" a="1"/>
  <c r="AZ313" i="6" a="1"/>
  <c r="BB183" i="6" a="1"/>
  <c r="AL190" i="6" a="1"/>
  <c r="AG310" i="6" a="1"/>
  <c r="AG312" i="6" a="1"/>
  <c r="AK172" i="6" a="1"/>
  <c r="AE173" i="6" a="1"/>
  <c r="AO141" i="6" a="1"/>
  <c r="AT181" i="6" a="1"/>
  <c r="AG175" i="6" a="1"/>
  <c r="AQ186" i="6" a="1"/>
  <c r="AS167" i="6" a="1"/>
  <c r="AR176" i="6" a="1"/>
  <c r="AS111" i="6" a="1"/>
  <c r="BC310" i="6" a="1"/>
  <c r="BK137" i="6" a="1"/>
  <c r="AM129" i="6" a="1"/>
  <c r="AJ174" i="6" a="1"/>
  <c r="AO121" i="6" a="1"/>
  <c r="AB174" i="6" a="1"/>
  <c r="BM182" i="6" a="1"/>
  <c r="BM170" i="6" a="1"/>
  <c r="AP168" i="6" a="1"/>
  <c r="AG190" i="6" a="1"/>
  <c r="AL110" i="6" a="1"/>
  <c r="BB166" i="6" a="1"/>
  <c r="AL166" i="6" a="1"/>
  <c r="BL126" i="6" a="1"/>
  <c r="AD109" i="6" a="1"/>
  <c r="BB140" i="6" a="1"/>
  <c r="AT187" i="6" a="1"/>
  <c r="AF125" i="6" a="1"/>
  <c r="AB312" i="6" a="1"/>
  <c r="AZ144" i="6" a="1"/>
  <c r="AZ188" i="6" a="1"/>
  <c r="AS183" i="6" a="1"/>
  <c r="AE110" i="6" a="1"/>
  <c r="AI177" i="6" a="1"/>
  <c r="AK175" i="6" a="1"/>
  <c r="AJ191" i="6" a="1"/>
  <c r="AG141" i="6" a="1"/>
  <c r="BA140" i="6" a="1"/>
  <c r="AN177" i="6" a="1"/>
  <c r="BE309" i="6" a="1"/>
  <c r="BE312" i="6" a="1"/>
  <c r="AA189" i="6" a="1"/>
  <c r="AA123" i="6" a="1"/>
  <c r="AR124" i="6" a="1"/>
  <c r="AZ171" i="6" a="1"/>
  <c r="AY168" i="6" a="1"/>
  <c r="AP123" i="6" a="1"/>
  <c r="BA130" i="6" a="1"/>
  <c r="BH184" i="6" a="1"/>
  <c r="AJ109" i="6" a="1"/>
  <c r="AY189" i="6" a="1"/>
  <c r="AQ109" i="6" a="1"/>
  <c r="AL185" i="6" a="1"/>
  <c r="BD170" i="6" a="1"/>
  <c r="AP110" i="6" a="1"/>
  <c r="AN166" i="6" a="1"/>
  <c r="BA138" i="6" a="1"/>
  <c r="AT124" i="6" a="1"/>
  <c r="AF130" i="6" a="1"/>
  <c r="AA170" i="6" a="1"/>
  <c r="AN174" i="6" a="1"/>
  <c r="BC309" i="6" a="1"/>
  <c r="BF137" i="6" a="1"/>
  <c r="BI123" i="6" a="1"/>
  <c r="AB182" i="6" a="1"/>
  <c r="AN168" i="6" l="1"/>
  <c r="BC168" i="6"/>
  <c r="AQ173" i="6"/>
  <c r="AJ187" i="6"/>
  <c r="AI167" i="6"/>
  <c r="BE130" i="6"/>
  <c r="AC191" i="6"/>
  <c r="BJ132" i="6"/>
  <c r="AH186" i="6"/>
  <c r="BH109" i="6"/>
  <c r="BF128" i="6"/>
  <c r="AC171" i="6"/>
  <c r="BD182" i="6"/>
  <c r="AZ171" i="6"/>
  <c r="BI167" i="6"/>
  <c r="BJ183" i="6"/>
  <c r="AH137" i="6"/>
  <c r="AH168" i="6"/>
  <c r="AY126" i="6"/>
  <c r="AI171" i="6"/>
  <c r="AA187" i="6"/>
  <c r="BD190" i="6"/>
  <c r="BC166" i="6"/>
  <c r="AK181" i="6"/>
  <c r="BK127" i="6"/>
  <c r="AS189" i="6"/>
  <c r="BJ110" i="6"/>
  <c r="AB188" i="6"/>
  <c r="BI126" i="6"/>
  <c r="AP177" i="6"/>
  <c r="AM144" i="6"/>
  <c r="AY184" i="6"/>
  <c r="AT138" i="6"/>
  <c r="AO167" i="6"/>
  <c r="AT171" i="6"/>
  <c r="BB182" i="6"/>
  <c r="AZ175" i="6"/>
  <c r="BB181" i="6"/>
  <c r="AN124" i="6"/>
  <c r="AF138" i="6"/>
  <c r="AM171" i="6"/>
  <c r="BM175" i="6"/>
  <c r="BN175" i="6" s="1"/>
  <c r="AA177" i="6"/>
  <c r="BF168" i="6"/>
  <c r="AP176" i="6"/>
  <c r="AJ176" i="6"/>
  <c r="BE139" i="6"/>
  <c r="BG111" i="6"/>
  <c r="AM185" i="6"/>
  <c r="BF170" i="6"/>
  <c r="BD121" i="6"/>
  <c r="BD178" i="6"/>
  <c r="BG176" i="6"/>
  <c r="AH143" i="6"/>
  <c r="BA186" i="6"/>
  <c r="AE126" i="6"/>
  <c r="AH181" i="6"/>
  <c r="AB144" i="6"/>
  <c r="AD131" i="6"/>
  <c r="AO189" i="6"/>
  <c r="BG189" i="6"/>
  <c r="AN137" i="6"/>
  <c r="AH126" i="6"/>
  <c r="AD132" i="6"/>
  <c r="BB175" i="6"/>
  <c r="AS130" i="6"/>
  <c r="AC143" i="6"/>
  <c r="BF127" i="6"/>
  <c r="AJ188" i="6"/>
  <c r="BH174" i="6"/>
  <c r="AJ121" i="6"/>
  <c r="BL188" i="6"/>
  <c r="BM109" i="6"/>
  <c r="BN109" i="6" s="1"/>
  <c r="AK189" i="6"/>
  <c r="BG167" i="6"/>
  <c r="AO183" i="6"/>
  <c r="BL186" i="6"/>
  <c r="AO171" i="6"/>
  <c r="AD177" i="6"/>
  <c r="BL110" i="6"/>
  <c r="BE186" i="6"/>
  <c r="AE109" i="6"/>
  <c r="AB125" i="6"/>
  <c r="AR184" i="6"/>
  <c r="BL128" i="6"/>
  <c r="BE190" i="6"/>
  <c r="AJ125" i="6"/>
  <c r="AK130" i="6"/>
  <c r="BI110" i="6"/>
  <c r="AJ139" i="6"/>
  <c r="BG175" i="6"/>
  <c r="AY121" i="6"/>
  <c r="AR109" i="6"/>
  <c r="BK184" i="6"/>
  <c r="AI175" i="6"/>
  <c r="AN130" i="6"/>
  <c r="AR139" i="6"/>
  <c r="AO121" i="6"/>
  <c r="AG168" i="6"/>
  <c r="AK131" i="6"/>
  <c r="AP132" i="6"/>
  <c r="AH141" i="6"/>
  <c r="AE124" i="6"/>
  <c r="AL177" i="6"/>
  <c r="AR141" i="6"/>
  <c r="AA141" i="6"/>
  <c r="AB191" i="6"/>
  <c r="AR172" i="6"/>
  <c r="BM166" i="6"/>
  <c r="BN166" i="6" s="1"/>
  <c r="AE111" i="6"/>
  <c r="AG176" i="6"/>
  <c r="AO175" i="6"/>
  <c r="BK189" i="6"/>
  <c r="BA166" i="6"/>
  <c r="BE122" i="6"/>
  <c r="AM122" i="6"/>
  <c r="AD173" i="6"/>
  <c r="AG122" i="6"/>
  <c r="AJ130" i="6"/>
  <c r="AK110" i="6"/>
  <c r="AK178" i="6"/>
  <c r="BH139" i="6"/>
  <c r="AD110" i="6"/>
  <c r="BF187" i="6"/>
  <c r="AA185" i="6"/>
  <c r="AI170" i="6"/>
  <c r="AZ126" i="6"/>
  <c r="AR189" i="6"/>
  <c r="AE188" i="6"/>
  <c r="BD137" i="6"/>
  <c r="BE171" i="6"/>
  <c r="AT166" i="6"/>
  <c r="AN186" i="6"/>
  <c r="BM178" i="6"/>
  <c r="BN178" i="6" s="1"/>
  <c r="AY187" i="6"/>
  <c r="AB189" i="6"/>
  <c r="BF142" i="6"/>
  <c r="AF175" i="6"/>
  <c r="AT126" i="6"/>
  <c r="BK144" i="6"/>
  <c r="BB187" i="6"/>
  <c r="AF189" i="6"/>
  <c r="AM178" i="6"/>
  <c r="BB122" i="6"/>
  <c r="AT128" i="6"/>
  <c r="AH131" i="6"/>
  <c r="BI168" i="6"/>
  <c r="AK111" i="6"/>
  <c r="AT137" i="6"/>
  <c r="AK123" i="6"/>
  <c r="AZ124" i="6"/>
  <c r="BI179" i="6"/>
  <c r="BB179" i="6"/>
  <c r="BJ143" i="6"/>
  <c r="AY190" i="6"/>
  <c r="AH130" i="6"/>
  <c r="AF109" i="6"/>
  <c r="BD139" i="6"/>
  <c r="BM124" i="6"/>
  <c r="BN124" i="6" s="1"/>
  <c r="AA127" i="6"/>
  <c r="AP179" i="6"/>
  <c r="AR176" i="6"/>
  <c r="AT111" i="6"/>
  <c r="AA124" i="6"/>
  <c r="AH129" i="6"/>
  <c r="AF167" i="6"/>
  <c r="AA174" i="6"/>
  <c r="BA111" i="6"/>
  <c r="BH185" i="6"/>
  <c r="AR178" i="6"/>
  <c r="BH143" i="6"/>
  <c r="AN142" i="6"/>
  <c r="AY131" i="6"/>
  <c r="AO110" i="6"/>
  <c r="AR110" i="6"/>
  <c r="AT189" i="6"/>
  <c r="BF182" i="6"/>
  <c r="AS122" i="6"/>
  <c r="BB142" i="6"/>
  <c r="AK173" i="6"/>
  <c r="AE182" i="6"/>
  <c r="BB126" i="6"/>
  <c r="AO176" i="6"/>
  <c r="AA170" i="6"/>
  <c r="AI177" i="6"/>
  <c r="BL172" i="6"/>
  <c r="BE110" i="6"/>
  <c r="AY182" i="6"/>
  <c r="BG129" i="6"/>
  <c r="BC184" i="6"/>
  <c r="AY141" i="6"/>
  <c r="BM185" i="6"/>
  <c r="BN185" i="6" s="1"/>
  <c r="AE170" i="6"/>
  <c r="BG191" i="6"/>
  <c r="BA176" i="6"/>
  <c r="AI132" i="6"/>
  <c r="BM141" i="6"/>
  <c r="BN141" i="6" s="1"/>
  <c r="AE121" i="6"/>
  <c r="BI174" i="6"/>
  <c r="AH109" i="6"/>
  <c r="AH178" i="6"/>
  <c r="AP189" i="6"/>
  <c r="BE109" i="6"/>
  <c r="BI111" i="6"/>
  <c r="AM169" i="6"/>
  <c r="AT188" i="6"/>
  <c r="AH121" i="6"/>
  <c r="AY137" i="6"/>
  <c r="AQ182" i="6"/>
  <c r="BD187" i="6"/>
  <c r="AD184" i="6"/>
  <c r="AG178" i="6"/>
  <c r="AB173" i="6"/>
  <c r="BH180" i="6"/>
  <c r="AI141" i="6"/>
  <c r="BI188" i="6"/>
  <c r="BL142" i="6"/>
  <c r="AC125" i="6"/>
  <c r="AK125" i="6"/>
  <c r="BL125" i="6"/>
  <c r="AA138" i="6"/>
  <c r="BF125" i="6"/>
  <c r="AK171" i="6"/>
  <c r="AI131" i="6"/>
  <c r="AN110" i="6"/>
  <c r="AN109" i="6"/>
  <c r="AK143" i="6"/>
  <c r="AC122" i="6"/>
  <c r="AR128" i="6"/>
  <c r="BI124" i="6"/>
  <c r="BB124" i="6"/>
  <c r="AF188" i="6"/>
  <c r="AB123" i="6"/>
  <c r="BG187" i="6"/>
  <c r="AS128" i="6"/>
  <c r="AP186" i="6"/>
  <c r="BI178" i="6"/>
  <c r="AD179" i="6"/>
  <c r="BI181" i="6"/>
  <c r="BI170" i="6"/>
  <c r="AA169" i="6"/>
  <c r="AB178" i="6"/>
  <c r="AG184" i="6"/>
  <c r="AS180" i="6"/>
  <c r="AT122" i="6"/>
  <c r="AM179" i="6"/>
  <c r="AN188" i="6"/>
  <c r="BB129" i="6"/>
  <c r="BD127" i="6"/>
  <c r="AR168" i="6"/>
  <c r="AC139" i="6"/>
  <c r="BD180" i="6"/>
  <c r="AJ144" i="6"/>
  <c r="AR181" i="6"/>
  <c r="BF124" i="6"/>
  <c r="AD191" i="6"/>
  <c r="AR130" i="6"/>
  <c r="AP190" i="6"/>
  <c r="AT144" i="6"/>
  <c r="BF191" i="6"/>
  <c r="AF190" i="6"/>
  <c r="BD110" i="6"/>
  <c r="BJ140" i="6"/>
  <c r="AG140" i="6"/>
  <c r="AZ170" i="6"/>
  <c r="BE179" i="6"/>
  <c r="AI130" i="6"/>
  <c r="BB166" i="6"/>
  <c r="AY138" i="6"/>
  <c r="AJ185" i="6"/>
  <c r="AY189" i="6"/>
  <c r="BI182" i="6"/>
  <c r="BM176" i="6"/>
  <c r="BN176" i="6" s="1"/>
  <c r="AG141" i="6"/>
  <c r="AI188" i="6"/>
  <c r="AO184" i="6"/>
  <c r="BK121" i="6"/>
  <c r="AQ181" i="6"/>
  <c r="BI127" i="6"/>
  <c r="AZ167" i="6"/>
  <c r="AQ180" i="6"/>
  <c r="AO173" i="6"/>
  <c r="BM123" i="6"/>
  <c r="BN123" i="6" s="1"/>
  <c r="BL178" i="6"/>
  <c r="BL169" i="6"/>
  <c r="AL188" i="6"/>
  <c r="BI189" i="6"/>
  <c r="AD128" i="6"/>
  <c r="BC188" i="6"/>
  <c r="AT190" i="6"/>
  <c r="BB189" i="6"/>
  <c r="AJ127" i="6"/>
  <c r="AQ190" i="6"/>
  <c r="BD143" i="6"/>
  <c r="AG139" i="6"/>
  <c r="AT187" i="6"/>
  <c r="BH142" i="6"/>
  <c r="BJ187" i="6"/>
  <c r="BA179" i="6"/>
  <c r="AC140" i="6"/>
  <c r="AG186" i="6"/>
  <c r="AN166" i="6"/>
  <c r="AO188" i="6"/>
  <c r="AB130" i="6"/>
  <c r="BL144" i="6"/>
  <c r="AH191" i="6"/>
  <c r="BL177" i="6"/>
  <c r="AS169" i="6"/>
  <c r="AK177" i="6"/>
  <c r="AM173" i="6"/>
  <c r="AO129" i="6"/>
  <c r="AZ125" i="6"/>
  <c r="BB172" i="6"/>
  <c r="AP131" i="6"/>
  <c r="AA121" i="6"/>
  <c r="AD127" i="6"/>
  <c r="AG188" i="6"/>
  <c r="AC124" i="6"/>
  <c r="BG178" i="6"/>
  <c r="AO124" i="6"/>
  <c r="BG173" i="6"/>
  <c r="BH144" i="6"/>
  <c r="BG126" i="6"/>
  <c r="AQ139" i="6"/>
  <c r="AD166" i="6"/>
  <c r="AK188" i="6"/>
  <c r="AA171" i="6"/>
  <c r="AZ182" i="6"/>
  <c r="BA183" i="6"/>
  <c r="AI121" i="6"/>
  <c r="AS132" i="6"/>
  <c r="AE186" i="6"/>
  <c r="AH111" i="6"/>
  <c r="AQ124" i="6"/>
  <c r="AM123" i="6"/>
  <c r="AO169" i="6"/>
  <c r="AI182" i="6"/>
  <c r="BA187" i="6"/>
  <c r="AQ174" i="6"/>
  <c r="BA121" i="6"/>
  <c r="AJ124" i="6"/>
  <c r="BJ109" i="6"/>
  <c r="BH181" i="6"/>
  <c r="AE179" i="6"/>
  <c r="AF121" i="6"/>
  <c r="AK187" i="6"/>
  <c r="AJ137" i="6"/>
  <c r="AI172" i="6"/>
  <c r="AL138" i="6"/>
  <c r="AO126" i="6"/>
  <c r="BG110" i="6"/>
  <c r="AS190" i="6"/>
  <c r="BA172" i="6"/>
  <c r="BI130" i="6"/>
  <c r="AP166" i="6"/>
  <c r="AN129" i="6"/>
  <c r="AZ139" i="6"/>
  <c r="BJ141" i="6"/>
  <c r="AQ167" i="6"/>
  <c r="BF177" i="6"/>
  <c r="AY183" i="6"/>
  <c r="BD176" i="6"/>
  <c r="AI168" i="6"/>
  <c r="AP183" i="6"/>
  <c r="BI191" i="6"/>
  <c r="AR123" i="6"/>
  <c r="AA110" i="6"/>
  <c r="BM172" i="6"/>
  <c r="BN172" i="6" s="1"/>
  <c r="AL187" i="6"/>
  <c r="AR142" i="6"/>
  <c r="AZ129" i="6"/>
  <c r="AO144" i="6"/>
  <c r="AL128" i="6"/>
  <c r="BG131" i="6"/>
  <c r="AM166" i="6"/>
  <c r="AQ126" i="6"/>
  <c r="AK140" i="6"/>
  <c r="BK129" i="6"/>
  <c r="AO186" i="6"/>
  <c r="AJ122" i="6"/>
  <c r="AJ175" i="6"/>
  <c r="AT172" i="6"/>
  <c r="AD174" i="6"/>
  <c r="AN191" i="6"/>
  <c r="AL126" i="6"/>
  <c r="AP109" i="6"/>
  <c r="AK121" i="6"/>
  <c r="AK142" i="6"/>
  <c r="AT186" i="6"/>
  <c r="BD142" i="6"/>
  <c r="AO172" i="6"/>
  <c r="BB123" i="6"/>
  <c r="AI138" i="6"/>
  <c r="AJ169" i="6"/>
  <c r="AQ166" i="6"/>
  <c r="BM179" i="6"/>
  <c r="BN179" i="6" s="1"/>
  <c r="AJ110" i="6"/>
  <c r="BA181" i="6"/>
  <c r="AE191" i="6"/>
  <c r="BF138" i="6"/>
  <c r="AD176" i="6"/>
  <c r="BG174" i="6"/>
  <c r="BA128" i="6"/>
  <c r="BB184" i="6"/>
  <c r="AP126" i="6"/>
  <c r="AN176" i="6"/>
  <c r="BF174" i="6"/>
  <c r="AA166" i="6"/>
  <c r="BG182" i="6"/>
  <c r="AL174" i="6"/>
  <c r="AN121" i="6"/>
  <c r="BE177" i="6"/>
  <c r="BL183" i="6"/>
  <c r="BH186" i="6"/>
  <c r="BH129" i="6"/>
  <c r="AH171" i="6"/>
  <c r="AC130" i="6"/>
  <c r="BF130" i="6"/>
  <c r="BK141" i="6"/>
  <c r="AA175" i="6"/>
  <c r="AQ121" i="6"/>
  <c r="AR191" i="6"/>
  <c r="AG123" i="6"/>
  <c r="BB139" i="6"/>
  <c r="AS124" i="6"/>
  <c r="AN174" i="6"/>
  <c r="AN175" i="6"/>
  <c r="AK122" i="6"/>
  <c r="AO142" i="6"/>
  <c r="AO187" i="6"/>
  <c r="AT109" i="6"/>
  <c r="BL111" i="6"/>
  <c r="AF174" i="6"/>
  <c r="AS110" i="6"/>
  <c r="BB110" i="6"/>
  <c r="AN138" i="6"/>
  <c r="AJ183" i="6"/>
  <c r="AF182" i="6"/>
  <c r="BL189" i="6"/>
  <c r="AS143" i="6"/>
  <c r="BE142" i="6"/>
  <c r="BA122" i="6"/>
  <c r="AB128" i="6"/>
  <c r="AH177" i="6"/>
  <c r="AP175" i="6"/>
  <c r="AR122" i="6"/>
  <c r="AY169" i="6"/>
  <c r="AA140" i="6"/>
  <c r="AA179" i="6"/>
  <c r="AZ130" i="6"/>
  <c r="AG172" i="6"/>
  <c r="AC186" i="6"/>
  <c r="AR179" i="6"/>
  <c r="BI187" i="6"/>
  <c r="AR138" i="6"/>
  <c r="AM170" i="6"/>
  <c r="AO168" i="6"/>
  <c r="BG190" i="6"/>
  <c r="AP168" i="6"/>
  <c r="AJ170" i="6"/>
  <c r="AS171" i="6"/>
  <c r="AG142" i="6"/>
  <c r="AP144" i="6"/>
  <c r="BK175" i="6"/>
  <c r="AG130" i="6"/>
  <c r="AF170" i="6"/>
  <c r="BE124" i="6"/>
  <c r="AM132" i="6"/>
  <c r="BG172" i="6"/>
  <c r="BK183" i="6"/>
  <c r="AZ185" i="6"/>
  <c r="AQ142" i="6"/>
  <c r="AR132" i="6"/>
  <c r="AL124" i="6"/>
  <c r="BM126" i="6"/>
  <c r="BN126" i="6" s="1"/>
  <c r="AZ189" i="6"/>
  <c r="BI172" i="6"/>
  <c r="BD144" i="6"/>
  <c r="AR170" i="6"/>
  <c r="AM168" i="6"/>
  <c r="AJ168" i="6"/>
  <c r="AS184" i="6"/>
  <c r="AO130" i="6"/>
  <c r="AY172" i="6"/>
  <c r="AZ128" i="6"/>
  <c r="BD131" i="6"/>
  <c r="BL167" i="6"/>
  <c r="BC190" i="6"/>
  <c r="BA125" i="6"/>
  <c r="AG183" i="6"/>
  <c r="BA185" i="6"/>
  <c r="AP180" i="6"/>
  <c r="BI140" i="6"/>
  <c r="AG171" i="6"/>
  <c r="BE184" i="6"/>
  <c r="AP122" i="6"/>
  <c r="AM142" i="6"/>
  <c r="AH138" i="6"/>
  <c r="BE131" i="6"/>
  <c r="BE182" i="6"/>
  <c r="AJ111" i="6"/>
  <c r="AM131" i="6"/>
  <c r="AZ144" i="6"/>
  <c r="AC181" i="6"/>
  <c r="BF169" i="6"/>
  <c r="AZ127" i="6"/>
  <c r="BB180" i="6"/>
  <c r="AN123" i="6"/>
  <c r="AL137" i="6"/>
  <c r="BH122" i="6"/>
  <c r="AQ169" i="6"/>
  <c r="BI185" i="6"/>
  <c r="AE144" i="6"/>
  <c r="AY109" i="6"/>
  <c r="AI142" i="6"/>
  <c r="BK171" i="6"/>
  <c r="BI186" i="6"/>
  <c r="BM177" i="6"/>
  <c r="BN177" i="6" s="1"/>
  <c r="BF167" i="6"/>
  <c r="AD190" i="6"/>
  <c r="AD175" i="6"/>
  <c r="AB142" i="6"/>
  <c r="AR173" i="6"/>
  <c r="AN177" i="6"/>
  <c r="AH180" i="6"/>
  <c r="AS129" i="6"/>
  <c r="BF181" i="6"/>
  <c r="AA111" i="6"/>
  <c r="AI129" i="6"/>
  <c r="AQ176" i="6"/>
  <c r="AJ190" i="6"/>
  <c r="BB137" i="6"/>
  <c r="AN144" i="6"/>
  <c r="BC179" i="6"/>
  <c r="BH170" i="6"/>
  <c r="AA178" i="6"/>
  <c r="AT168" i="6"/>
  <c r="BC129" i="6"/>
  <c r="AF143" i="6"/>
  <c r="AG137" i="6"/>
  <c r="BB121" i="6"/>
  <c r="BM191" i="6"/>
  <c r="BN191" i="6" s="1"/>
  <c r="BE132" i="6"/>
  <c r="BG171" i="6"/>
  <c r="BB109" i="6"/>
  <c r="BH127" i="6"/>
  <c r="AF141" i="6"/>
  <c r="BC142" i="6"/>
  <c r="AJ184" i="6"/>
  <c r="AL183" i="6"/>
  <c r="AI144" i="6"/>
  <c r="AH190" i="6"/>
  <c r="AK127" i="6"/>
  <c r="BA129" i="6"/>
  <c r="AE168" i="6"/>
  <c r="AD121" i="6"/>
  <c r="AY181" i="6"/>
  <c r="AK169" i="6"/>
  <c r="BC177" i="6"/>
  <c r="AH182" i="6"/>
  <c r="AF184" i="6"/>
  <c r="AO140" i="6"/>
  <c r="BK137" i="6"/>
  <c r="BM143" i="6"/>
  <c r="BN143" i="6" s="1"/>
  <c r="BJ179" i="6"/>
  <c r="AP167" i="6"/>
  <c r="BC109" i="6"/>
  <c r="AP137" i="6"/>
  <c r="AY170" i="6"/>
  <c r="BJ191" i="6"/>
  <c r="AE183" i="6"/>
  <c r="AC188" i="6"/>
  <c r="BA139" i="6"/>
  <c r="BL184" i="6"/>
  <c r="AQ184" i="6"/>
  <c r="BK123" i="6"/>
  <c r="AY143" i="6"/>
  <c r="BK185" i="6"/>
  <c r="BF172" i="6"/>
  <c r="AQ110" i="6"/>
  <c r="BA178" i="6"/>
  <c r="AR125" i="6"/>
  <c r="AG181" i="6"/>
  <c r="AE173" i="6"/>
  <c r="AR171" i="6"/>
  <c r="BH168" i="6"/>
  <c r="AA144" i="6"/>
  <c r="BG185" i="6"/>
  <c r="AA167" i="6"/>
  <c r="BF173" i="6"/>
  <c r="AK168" i="6"/>
  <c r="BM137" i="6"/>
  <c r="BN137" i="6" s="1"/>
  <c r="AY171" i="6"/>
  <c r="AH140" i="6"/>
  <c r="AD126" i="6"/>
  <c r="BA143" i="6"/>
  <c r="BK138" i="6"/>
  <c r="AZ191" i="6"/>
  <c r="AJ166" i="6"/>
  <c r="AN187" i="6"/>
  <c r="BL123" i="6"/>
  <c r="AJ142" i="6"/>
  <c r="AD138" i="6"/>
  <c r="BD179" i="6"/>
  <c r="BM181" i="6"/>
  <c r="BN181" i="6" s="1"/>
  <c r="AT125" i="6"/>
  <c r="AB171" i="6"/>
  <c r="AJ131" i="6"/>
  <c r="AF122" i="6"/>
  <c r="BF137" i="6"/>
  <c r="AG177" i="6"/>
  <c r="AL129" i="6"/>
  <c r="AZ110" i="6"/>
  <c r="AF169" i="6"/>
  <c r="AQ129" i="6"/>
  <c r="BF188" i="6"/>
  <c r="AO109" i="6"/>
  <c r="AG190" i="6"/>
  <c r="AB167" i="6"/>
  <c r="BA177" i="6"/>
  <c r="BB125" i="6"/>
  <c r="BI109" i="6"/>
  <c r="BA180" i="6"/>
  <c r="AF173" i="6"/>
  <c r="BC180" i="6"/>
  <c r="AE143" i="6"/>
  <c r="AK182" i="6"/>
  <c r="BG166" i="6"/>
  <c r="AP169" i="6"/>
  <c r="AJ109" i="6"/>
  <c r="AO128" i="6"/>
  <c r="AK167" i="6"/>
  <c r="AC189" i="6"/>
  <c r="AT178" i="6"/>
  <c r="BG130" i="6"/>
  <c r="AM137" i="6"/>
  <c r="AI143" i="6"/>
  <c r="BH187" i="6"/>
  <c r="BJ129" i="6"/>
  <c r="AO174" i="6"/>
  <c r="BH182" i="6"/>
  <c r="AS182" i="6"/>
  <c r="AS138" i="6"/>
  <c r="BA110" i="6"/>
  <c r="AP182" i="6"/>
  <c r="AZ190" i="6"/>
  <c r="AY178" i="6"/>
  <c r="AH187" i="6"/>
  <c r="AP110" i="6"/>
  <c r="BC127" i="6"/>
  <c r="AQ170" i="6"/>
  <c r="AM128" i="6"/>
  <c r="AK175" i="6"/>
  <c r="AC123" i="6"/>
  <c r="AB127" i="6"/>
  <c r="AD139" i="6"/>
  <c r="AI123" i="6"/>
  <c r="AS172" i="6"/>
  <c r="AF181" i="6"/>
  <c r="BI177" i="6"/>
  <c r="AC177" i="6"/>
  <c r="AE110" i="6"/>
  <c r="BE138" i="6"/>
  <c r="BL180" i="6"/>
  <c r="AC121" i="6"/>
  <c r="AB140" i="6"/>
  <c r="AY144" i="6"/>
  <c r="AB137" i="6"/>
  <c r="BH128" i="6"/>
  <c r="AB183" i="6"/>
  <c r="BK176" i="6"/>
  <c r="AC185" i="6"/>
  <c r="AY179" i="6"/>
  <c r="AS175" i="6"/>
  <c r="BE173" i="6"/>
  <c r="AK174" i="6"/>
  <c r="BF140" i="6"/>
  <c r="AD182" i="6"/>
  <c r="AA184" i="6"/>
  <c r="AP172" i="6"/>
  <c r="AF172" i="6"/>
  <c r="AC144" i="6"/>
  <c r="AQ178" i="6"/>
  <c r="AQ168" i="6"/>
  <c r="BE180" i="6"/>
  <c r="AD167" i="6"/>
  <c r="AE175" i="6"/>
  <c r="BC144" i="6"/>
  <c r="AN178" i="6"/>
  <c r="AD189" i="6"/>
  <c r="AF110" i="6"/>
  <c r="AG129" i="6"/>
  <c r="AN139" i="6"/>
  <c r="AP129" i="6"/>
  <c r="BH137" i="6"/>
  <c r="AO177" i="6"/>
  <c r="BF184" i="6"/>
  <c r="BD172" i="6"/>
  <c r="AT132" i="6"/>
  <c r="AZ123" i="6"/>
  <c r="AT176" i="6"/>
  <c r="AT183" i="6"/>
  <c r="BD167" i="6"/>
  <c r="AJ178" i="6"/>
  <c r="BA170" i="6"/>
  <c r="BI128" i="6"/>
  <c r="BG123" i="6"/>
  <c r="BJ126" i="6"/>
  <c r="BH169" i="6"/>
  <c r="AS127" i="6"/>
  <c r="AA109" i="6"/>
  <c r="BK180" i="6"/>
  <c r="AM143" i="6"/>
  <c r="AB179" i="6"/>
  <c r="BG181" i="6"/>
  <c r="BK130" i="6"/>
  <c r="AP173" i="6"/>
  <c r="AB124" i="6"/>
  <c r="BG124" i="6"/>
  <c r="BI176" i="6"/>
  <c r="BB173" i="6"/>
  <c r="AM174" i="6"/>
  <c r="BF122" i="6"/>
  <c r="AQ189" i="6"/>
  <c r="AA137" i="6"/>
  <c r="BK140" i="6"/>
  <c r="BM130" i="6"/>
  <c r="BN130" i="6" s="1"/>
  <c r="AI139" i="6"/>
  <c r="AN183" i="6"/>
  <c r="BF144" i="6"/>
  <c r="AC174" i="6"/>
  <c r="BC191" i="6"/>
  <c r="AY175" i="6"/>
  <c r="AR127" i="6"/>
  <c r="AB174" i="6"/>
  <c r="BA188" i="6"/>
  <c r="BC173" i="6"/>
  <c r="AE140" i="6"/>
  <c r="BK166" i="6"/>
  <c r="BD109" i="6"/>
  <c r="AG179" i="6"/>
  <c r="AB131" i="6"/>
  <c r="AS185" i="6"/>
  <c r="BD166" i="6"/>
  <c r="AF178" i="6"/>
  <c r="AF140" i="6"/>
  <c r="BK128" i="6"/>
  <c r="AG138" i="6"/>
  <c r="AC129" i="6"/>
  <c r="BL127" i="6"/>
  <c r="AE139" i="6"/>
  <c r="AI127" i="6"/>
  <c r="BB111" i="6"/>
  <c r="AB184" i="6"/>
  <c r="BA132" i="6"/>
  <c r="AT139" i="6"/>
  <c r="BL122" i="6"/>
  <c r="BB127" i="6"/>
  <c r="AC184" i="6"/>
  <c r="AZ180" i="6"/>
  <c r="BM142" i="6"/>
  <c r="BN142" i="6" s="1"/>
  <c r="BM132" i="6"/>
  <c r="BN132" i="6" s="1"/>
  <c r="AE190" i="6"/>
  <c r="AM188" i="6"/>
  <c r="AL132" i="6"/>
  <c r="BD174" i="6"/>
  <c r="AD137" i="6"/>
  <c r="AI128" i="6"/>
  <c r="AS167" i="6"/>
  <c r="BE181" i="6"/>
  <c r="BC122" i="6"/>
  <c r="AN131" i="6"/>
  <c r="AH174" i="6"/>
  <c r="AF176" i="6"/>
  <c r="BC174" i="6"/>
  <c r="BD173" i="6"/>
  <c r="AP124" i="6"/>
  <c r="BA167" i="6"/>
  <c r="AM109" i="6"/>
  <c r="AB138" i="6"/>
  <c r="BA127" i="6"/>
  <c r="BL168" i="6"/>
  <c r="AD169" i="6"/>
  <c r="BG177" i="6"/>
  <c r="AN185" i="6"/>
  <c r="AO127" i="6"/>
  <c r="BA142" i="6"/>
  <c r="AG132" i="6"/>
  <c r="AL173" i="6"/>
  <c r="AH110" i="6"/>
  <c r="AC167" i="6"/>
  <c r="BC167" i="6"/>
  <c r="AP188" i="6"/>
  <c r="BJ189" i="6"/>
  <c r="AN111" i="6"/>
  <c r="AQ187" i="6"/>
  <c r="AN190" i="6"/>
  <c r="AJ141" i="6"/>
  <c r="AI110" i="6"/>
  <c r="BM180" i="6"/>
  <c r="BN180" i="6" s="1"/>
  <c r="AN173" i="6"/>
  <c r="AH127" i="6"/>
  <c r="AT131" i="6"/>
  <c r="AC132" i="6"/>
  <c r="BI121" i="6"/>
  <c r="AE189" i="6"/>
  <c r="AA123" i="6"/>
  <c r="AT129" i="6"/>
  <c r="AN122" i="6"/>
  <c r="AZ172" i="6"/>
  <c r="AP142" i="6"/>
  <c r="AE172" i="6"/>
  <c r="AY127" i="6"/>
  <c r="AI183" i="6"/>
  <c r="AK183" i="6"/>
  <c r="AQ177" i="6"/>
  <c r="BJ167" i="6"/>
  <c r="BH141" i="6"/>
  <c r="AL176" i="6"/>
  <c r="BG139" i="6"/>
  <c r="AB139" i="6"/>
  <c r="BJ131" i="6"/>
  <c r="BD188" i="6"/>
  <c r="AT121" i="6"/>
  <c r="AP121" i="6"/>
  <c r="BD123" i="6"/>
  <c r="AN125" i="6"/>
  <c r="AT127" i="6"/>
  <c r="AC111" i="6"/>
  <c r="AE174" i="6"/>
  <c r="AR183" i="6"/>
  <c r="AF127" i="6"/>
  <c r="BI171" i="6"/>
  <c r="BA191" i="6"/>
  <c r="AT182" i="6"/>
  <c r="AM121" i="6"/>
  <c r="BC130" i="6"/>
  <c r="AD172" i="6"/>
  <c r="AL189" i="6"/>
  <c r="BJ166" i="6"/>
  <c r="BM139" i="6"/>
  <c r="BN139" i="6" s="1"/>
  <c r="BA126" i="6"/>
  <c r="AH170" i="6"/>
  <c r="AA132" i="6"/>
  <c r="AL121" i="6"/>
  <c r="AF168" i="6"/>
  <c r="AL178" i="6"/>
  <c r="BL141" i="6"/>
  <c r="AH172" i="6"/>
  <c r="BL176" i="6"/>
  <c r="AT180" i="6"/>
  <c r="BC110" i="6"/>
  <c r="BL124" i="6"/>
  <c r="AB180" i="6"/>
  <c r="AO123" i="6"/>
  <c r="AB109" i="6"/>
  <c r="AT141" i="6"/>
  <c r="BC126" i="6"/>
  <c r="AY110" i="6"/>
  <c r="BL166" i="6"/>
  <c r="BA182" i="6"/>
  <c r="AC166" i="6"/>
  <c r="AD187" i="6"/>
  <c r="AR140" i="6"/>
  <c r="AN179" i="6"/>
  <c r="AY185" i="6"/>
  <c r="AZ174" i="6"/>
  <c r="AN182" i="6"/>
  <c r="BA140" i="6"/>
  <c r="BB130" i="6"/>
  <c r="BK172" i="6"/>
  <c r="AS188" i="6"/>
  <c r="BF129" i="6"/>
  <c r="BE176" i="6"/>
  <c r="AB187" i="6"/>
  <c r="AF180" i="6"/>
  <c r="BA131" i="6"/>
  <c r="AH173" i="6"/>
  <c r="BJ174" i="6"/>
  <c r="BD111" i="6"/>
  <c r="BI122" i="6"/>
  <c r="AM191" i="6"/>
  <c r="BH131" i="6"/>
  <c r="AS174" i="6"/>
  <c r="AD129" i="6"/>
  <c r="BK110" i="6"/>
  <c r="BL131" i="6"/>
  <c r="AY180" i="6"/>
  <c r="BJ186" i="6"/>
  <c r="AZ177" i="6"/>
  <c r="AJ182" i="6"/>
  <c r="BA130" i="6"/>
  <c r="AZ140" i="6"/>
  <c r="AT191" i="6"/>
  <c r="AS144" i="6"/>
  <c r="AD143" i="6"/>
  <c r="BB141" i="6"/>
  <c r="BM121" i="6"/>
  <c r="BN121" i="6" s="1"/>
  <c r="BC125" i="6"/>
  <c r="AN172" i="6"/>
  <c r="AC178" i="6"/>
  <c r="AC110" i="6"/>
  <c r="BH178" i="6"/>
  <c r="AB132" i="6"/>
  <c r="AB185" i="6"/>
  <c r="AM189" i="6"/>
  <c r="AO191" i="6"/>
  <c r="BD141" i="6"/>
  <c r="AE138" i="6"/>
  <c r="AZ173" i="6"/>
  <c r="BJ123" i="6"/>
  <c r="AO125" i="6"/>
  <c r="AA188" i="6"/>
  <c r="BI190" i="6"/>
  <c r="BD126" i="6"/>
  <c r="AM167" i="6"/>
  <c r="AA125" i="6"/>
  <c r="AN181" i="6"/>
  <c r="BG141" i="6"/>
  <c r="BH125" i="6"/>
  <c r="AS181" i="6"/>
  <c r="BE140" i="6"/>
  <c r="AH189" i="6"/>
  <c r="AD180" i="6"/>
  <c r="AS191" i="6"/>
  <c r="BB177" i="6"/>
  <c r="AE167" i="6"/>
  <c r="BM186" i="6"/>
  <c r="BN186" i="6" s="1"/>
  <c r="AE122" i="6"/>
  <c r="BB178" i="6"/>
  <c r="AP171" i="6"/>
  <c r="AA191" i="6"/>
  <c r="BF180" i="6"/>
  <c r="AS187" i="6"/>
  <c r="BF186" i="6"/>
  <c r="BA141" i="6"/>
  <c r="BG188" i="6"/>
  <c r="AM127" i="6"/>
  <c r="AE123" i="6"/>
  <c r="AB170" i="6"/>
  <c r="BI166" i="6"/>
  <c r="BL174" i="6"/>
  <c r="AP141" i="6"/>
  <c r="AE131" i="6"/>
  <c r="BB191" i="6"/>
  <c r="AL123" i="6"/>
  <c r="BL187" i="6"/>
  <c r="BK125" i="6"/>
  <c r="BJ168" i="6"/>
  <c r="BJ171" i="6"/>
  <c r="BK191" i="6"/>
  <c r="BJ111" i="6"/>
  <c r="AQ137" i="6"/>
  <c r="BE141" i="6"/>
  <c r="AA181" i="6"/>
  <c r="AO170" i="6"/>
  <c r="AZ187" i="6"/>
  <c r="AJ189" i="6"/>
  <c r="AM126" i="6"/>
  <c r="BA184" i="6"/>
  <c r="BL170" i="6"/>
  <c r="BH190" i="6"/>
  <c r="AK124" i="6"/>
  <c r="BI132" i="6"/>
  <c r="BH183" i="6"/>
  <c r="AN143" i="6"/>
  <c r="BG121" i="6"/>
  <c r="BD169" i="6"/>
  <c r="BD170" i="6"/>
  <c r="BH172" i="6"/>
  <c r="BL171" i="6"/>
  <c r="AQ188" i="6"/>
  <c r="AL182" i="6"/>
  <c r="AS126" i="6"/>
  <c r="AN171" i="6"/>
  <c r="AO181" i="6"/>
  <c r="BK177" i="6"/>
  <c r="AR143" i="6"/>
  <c r="BB167" i="6"/>
  <c r="BF183" i="6"/>
  <c r="BC171" i="6"/>
  <c r="BK170" i="6"/>
  <c r="BK139" i="6"/>
  <c r="BJ130" i="6"/>
  <c r="BG144" i="6"/>
  <c r="AP139" i="6"/>
  <c r="AB121" i="6"/>
  <c r="BC170" i="6"/>
  <c r="AJ180" i="6"/>
  <c r="AT174" i="6"/>
  <c r="AZ186" i="6"/>
  <c r="AD168" i="6"/>
  <c r="AG182" i="6"/>
  <c r="AA129" i="6"/>
  <c r="BF126" i="6"/>
  <c r="AF144" i="6"/>
  <c r="BJ138" i="6"/>
  <c r="AZ176" i="6"/>
  <c r="AI191" i="6"/>
  <c r="AQ138" i="6"/>
  <c r="BM111" i="6"/>
  <c r="BN111" i="6" s="1"/>
  <c r="BD130" i="6"/>
  <c r="BJ173" i="6"/>
  <c r="BC175" i="6"/>
  <c r="AL130" i="6"/>
  <c r="AC190" i="6"/>
  <c r="AL181" i="6"/>
  <c r="AL110" i="6"/>
  <c r="BE123" i="6"/>
  <c r="AT167" i="6"/>
  <c r="AE171" i="6"/>
  <c r="AG170" i="6"/>
  <c r="BH123" i="6"/>
  <c r="AE128" i="6"/>
  <c r="BF132" i="6"/>
  <c r="AP191" i="6"/>
  <c r="BB144" i="6"/>
  <c r="AR187" i="6"/>
  <c r="AZ143" i="6"/>
  <c r="AI176" i="6"/>
  <c r="BI180" i="6"/>
  <c r="BI144" i="6"/>
  <c r="BG109" i="6"/>
  <c r="BL190" i="6"/>
  <c r="AI169" i="6"/>
  <c r="AL167" i="6"/>
  <c r="AC182" i="6"/>
  <c r="AC179" i="6"/>
  <c r="BA138" i="6"/>
  <c r="BC172" i="6"/>
  <c r="BE174" i="6"/>
  <c r="AY122" i="6"/>
  <c r="AJ186" i="6"/>
  <c r="AY168" i="6"/>
  <c r="BI123" i="6"/>
  <c r="AF183" i="6"/>
  <c r="BM184" i="6"/>
  <c r="BN184" i="6" s="1"/>
  <c r="BE144" i="6"/>
  <c r="BM128" i="6"/>
  <c r="BN128" i="6" s="1"/>
  <c r="AK190" i="6"/>
  <c r="AO132" i="6"/>
  <c r="AL127" i="6"/>
  <c r="AN128" i="6"/>
  <c r="BE129" i="6"/>
  <c r="AI187" i="6"/>
  <c r="AB141" i="6"/>
  <c r="AL142" i="6"/>
  <c r="BA137" i="6"/>
  <c r="BG186" i="6"/>
  <c r="AN167" i="6"/>
  <c r="AZ138" i="6"/>
  <c r="AA180" i="6"/>
  <c r="BD175" i="6"/>
  <c r="AG131" i="6"/>
  <c r="AG111" i="6"/>
  <c r="BD138" i="6"/>
  <c r="BF123" i="6"/>
  <c r="BG138" i="6"/>
  <c r="BE175" i="6"/>
  <c r="BK179" i="6"/>
  <c r="AQ130" i="6"/>
  <c r="AD171" i="6"/>
  <c r="BH177" i="6"/>
  <c r="BL179" i="6"/>
  <c r="AS125" i="6"/>
  <c r="BF143" i="6"/>
  <c r="AT140" i="6"/>
  <c r="BD122" i="6"/>
  <c r="AL184" i="6"/>
  <c r="BI125" i="6"/>
  <c r="BE126" i="6"/>
  <c r="BF185" i="6"/>
  <c r="AM187" i="6"/>
  <c r="BB128" i="6"/>
  <c r="AC176" i="6"/>
  <c r="AK109" i="6"/>
  <c r="BL138" i="6"/>
  <c r="AA128" i="6"/>
  <c r="AM124" i="6"/>
  <c r="BJ125" i="6"/>
  <c r="AS183" i="6"/>
  <c r="AS137" i="6"/>
  <c r="BD185" i="6"/>
  <c r="AJ177" i="6"/>
  <c r="AF128" i="6"/>
  <c r="BH167" i="6"/>
  <c r="BJ185" i="6"/>
  <c r="BB132" i="6"/>
  <c r="AA173" i="6"/>
  <c r="BH126" i="6"/>
  <c r="AD142" i="6"/>
  <c r="BH179" i="6"/>
  <c r="AL190" i="6"/>
  <c r="AI126" i="6"/>
  <c r="AH166" i="6"/>
  <c r="BK169" i="6"/>
  <c r="AI178" i="6"/>
  <c r="BC124" i="6"/>
  <c r="AB111" i="6"/>
  <c r="AM140" i="6"/>
  <c r="AF137" i="6"/>
  <c r="AS141" i="6"/>
  <c r="AY124" i="6"/>
  <c r="AT170" i="6"/>
  <c r="BM129" i="6"/>
  <c r="BN129" i="6" s="1"/>
  <c r="AB169" i="6"/>
  <c r="BL139" i="6"/>
  <c r="AC180" i="6"/>
  <c r="BA109" i="6"/>
  <c r="AC126" i="6"/>
  <c r="AI181" i="6"/>
  <c r="AK141" i="6"/>
  <c r="AE125" i="6"/>
  <c r="BK109" i="6"/>
  <c r="AH175" i="6"/>
  <c r="BC189" i="6"/>
  <c r="AO139" i="6"/>
  <c r="BK173" i="6"/>
  <c r="AE127" i="6"/>
  <c r="AR188" i="6"/>
  <c r="BL121" i="6"/>
  <c r="BF178" i="6"/>
  <c r="AQ172" i="6"/>
  <c r="BG179" i="6"/>
  <c r="AM184" i="6"/>
  <c r="BD129" i="6"/>
  <c r="AG180" i="6"/>
  <c r="BB168" i="6"/>
  <c r="AH144" i="6"/>
  <c r="AE169" i="6"/>
  <c r="BL175" i="6"/>
  <c r="AT179" i="6"/>
  <c r="AA168" i="6"/>
  <c r="AD123" i="6"/>
  <c r="AP128" i="6"/>
  <c r="BD186" i="6"/>
  <c r="AM130" i="6"/>
  <c r="BM189" i="6"/>
  <c r="BN189" i="6" s="1"/>
  <c r="AA126" i="6"/>
  <c r="AI185" i="6"/>
  <c r="AP123" i="6"/>
  <c r="AP111" i="6"/>
  <c r="AR177" i="6"/>
  <c r="AS123" i="6"/>
  <c r="AG144" i="6"/>
  <c r="AT177" i="6"/>
  <c r="BI143" i="6"/>
  <c r="BC178" i="6"/>
  <c r="BL129" i="6"/>
  <c r="BB169" i="6"/>
  <c r="AI174" i="6"/>
  <c r="AZ188" i="6"/>
  <c r="BL109" i="6"/>
  <c r="BF121" i="6"/>
  <c r="AD186" i="6"/>
  <c r="AF124" i="6"/>
  <c r="BF176" i="6"/>
  <c r="AL141" i="6"/>
  <c r="BA169" i="6"/>
  <c r="BA124" i="6"/>
  <c r="AK186" i="6"/>
  <c r="BC187" i="6"/>
  <c r="AH183" i="6"/>
  <c r="BG132" i="6"/>
  <c r="AS139" i="6"/>
  <c r="AB190" i="6"/>
  <c r="AQ131" i="6"/>
  <c r="AA130" i="6"/>
  <c r="BF131" i="6"/>
  <c r="BJ169" i="6"/>
  <c r="AQ128" i="6"/>
  <c r="BC137" i="6"/>
  <c r="BC140" i="6"/>
  <c r="AK191" i="6"/>
  <c r="AM177" i="6"/>
  <c r="AR174" i="6"/>
  <c r="AL172" i="6"/>
  <c r="BD128" i="6"/>
  <c r="BK122" i="6"/>
  <c r="BC143" i="6"/>
  <c r="AM175" i="6"/>
  <c r="BE183" i="6"/>
  <c r="AH139" i="6"/>
  <c r="BC123" i="6"/>
  <c r="AS186" i="6"/>
  <c r="BG170" i="6"/>
  <c r="AY177" i="6"/>
  <c r="AM141" i="6"/>
  <c r="BF175" i="6"/>
  <c r="BC181" i="6"/>
  <c r="AG127" i="6"/>
  <c r="BB171" i="6"/>
  <c r="AL179" i="6"/>
  <c r="AA142" i="6"/>
  <c r="AO180" i="6"/>
  <c r="AP187" i="6"/>
  <c r="AA176" i="6"/>
  <c r="AC168" i="6"/>
  <c r="BM122" i="6"/>
  <c r="BN122" i="6" s="1"/>
  <c r="AC183" i="6"/>
  <c r="AQ185" i="6"/>
  <c r="AY191" i="6"/>
  <c r="BF139" i="6"/>
  <c r="AK170" i="6"/>
  <c r="BL140" i="6"/>
  <c r="BJ180" i="6"/>
  <c r="AF142" i="6"/>
  <c r="BA168" i="6"/>
  <c r="AR121" i="6"/>
  <c r="BE188" i="6"/>
  <c r="BH184" i="6"/>
  <c r="BE111" i="6"/>
  <c r="BJ127" i="6"/>
  <c r="AI137" i="6"/>
  <c r="AB181" i="6"/>
  <c r="AD188" i="6"/>
  <c r="AA190" i="6"/>
  <c r="AI180" i="6"/>
  <c r="AB175" i="6"/>
  <c r="AZ169" i="6"/>
  <c r="BK111" i="6"/>
  <c r="AN126" i="6"/>
  <c r="BJ139" i="6"/>
  <c r="AI122" i="6"/>
  <c r="AH124" i="6"/>
  <c r="AM129" i="6"/>
  <c r="AG191" i="6"/>
  <c r="AC127" i="6"/>
  <c r="AM125" i="6"/>
  <c r="AZ131" i="6"/>
  <c r="AM110" i="6"/>
  <c r="AK139" i="6"/>
  <c r="AQ143" i="6"/>
  <c r="AC128" i="6"/>
  <c r="AT175" i="6"/>
  <c r="AE130" i="6"/>
  <c r="BC141" i="6"/>
  <c r="BM188" i="6"/>
  <c r="BN188" i="6" s="1"/>
  <c r="BH138" i="6"/>
  <c r="AJ167" i="6"/>
  <c r="AF171" i="6"/>
  <c r="AC170" i="6"/>
  <c r="AP143" i="6"/>
  <c r="AM182" i="6"/>
  <c r="BC186" i="6"/>
  <c r="BA174" i="6"/>
  <c r="AC169" i="6"/>
  <c r="AI179" i="6"/>
  <c r="BE191" i="6"/>
  <c r="BJ144" i="6"/>
  <c r="BI137" i="6"/>
  <c r="BG180" i="6"/>
  <c r="BD171" i="6"/>
  <c r="AF185" i="6"/>
  <c r="AZ109" i="6"/>
  <c r="AY132" i="6"/>
  <c r="BM173" i="6"/>
  <c r="BN173" i="6" s="1"/>
  <c r="AJ126" i="6"/>
  <c r="BH191" i="6"/>
  <c r="BE143" i="6"/>
  <c r="AH179" i="6"/>
  <c r="AB177" i="6"/>
  <c r="AC187" i="6"/>
  <c r="BC139" i="6"/>
  <c r="AH128" i="6"/>
  <c r="BK187" i="6"/>
  <c r="BA171" i="6"/>
  <c r="AL180" i="6"/>
  <c r="AK137" i="6"/>
  <c r="AS170" i="6"/>
  <c r="AE176" i="6"/>
  <c r="BJ190" i="6"/>
  <c r="BE167" i="6"/>
  <c r="BI129" i="6"/>
  <c r="AG169" i="6"/>
  <c r="BB183" i="6"/>
  <c r="AZ142" i="6"/>
  <c r="BE189" i="6"/>
  <c r="AN127" i="6"/>
  <c r="BM182" i="6"/>
  <c r="BN182" i="6" s="1"/>
  <c r="AL171" i="6"/>
  <c r="BM125" i="6"/>
  <c r="BN125" i="6" s="1"/>
  <c r="AF186" i="6"/>
  <c r="AB126" i="6"/>
  <c r="AZ178" i="6"/>
  <c r="AK179" i="6"/>
  <c r="AG166" i="6"/>
  <c r="AM176" i="6"/>
  <c r="AG185" i="6"/>
  <c r="AH125" i="6"/>
  <c r="BK126" i="6"/>
  <c r="AQ125" i="6"/>
  <c r="AJ174" i="6"/>
  <c r="BL126" i="6"/>
  <c r="AG110" i="6"/>
  <c r="AZ122" i="6"/>
  <c r="AH185" i="6"/>
  <c r="BD125" i="6"/>
  <c r="BK124" i="6"/>
  <c r="AP185" i="6"/>
  <c r="AL144" i="6"/>
  <c r="AG173" i="6"/>
  <c r="BA175" i="6"/>
  <c r="AR169" i="6"/>
  <c r="AJ132" i="6"/>
  <c r="AO166" i="6"/>
  <c r="AL166" i="6"/>
  <c r="AQ111" i="6"/>
  <c r="AD144" i="6"/>
  <c r="BL181" i="6"/>
  <c r="AD124" i="6"/>
  <c r="BD181" i="6"/>
  <c r="AR124" i="6"/>
  <c r="AY125" i="6"/>
  <c r="AS166" i="6"/>
  <c r="AL186" i="6"/>
  <c r="AP170" i="6"/>
  <c r="AK126" i="6"/>
  <c r="BH124" i="6"/>
  <c r="AA172" i="6"/>
  <c r="BJ188" i="6"/>
  <c r="AF123" i="6"/>
  <c r="AT123" i="6"/>
  <c r="AB143" i="6"/>
  <c r="BE127" i="6"/>
  <c r="BL185" i="6"/>
  <c r="BM140" i="6"/>
  <c r="BN140" i="6" s="1"/>
  <c r="AY130" i="6"/>
  <c r="AN140" i="6"/>
  <c r="AK132" i="6"/>
  <c r="BC128" i="6"/>
  <c r="AY123" i="6"/>
  <c r="AP130" i="6"/>
  <c r="AB129" i="6"/>
  <c r="BE168" i="6"/>
  <c r="BB190" i="6"/>
  <c r="BJ170" i="6"/>
  <c r="BA144" i="6"/>
  <c r="AK144" i="6"/>
  <c r="AD183" i="6"/>
  <c r="BM171" i="6"/>
  <c r="BN171" i="6" s="1"/>
  <c r="AQ183" i="6"/>
  <c r="BB170" i="6"/>
  <c r="BH176" i="6"/>
  <c r="AB122" i="6"/>
  <c r="AS173" i="6"/>
  <c r="AI173" i="6"/>
  <c r="AC141" i="6"/>
  <c r="AF132" i="6"/>
  <c r="BB185" i="6"/>
  <c r="AS178" i="6"/>
  <c r="BJ175" i="6"/>
  <c r="AK166" i="6"/>
  <c r="AE141" i="6"/>
  <c r="AP184" i="6"/>
  <c r="BH173" i="6"/>
  <c r="AL169" i="6"/>
  <c r="BL191" i="6"/>
  <c r="AP127" i="6"/>
  <c r="BM169" i="6"/>
  <c r="BN169" i="6" s="1"/>
  <c r="BL143" i="6"/>
  <c r="AE181" i="6"/>
  <c r="AN170" i="6"/>
  <c r="AE142" i="6"/>
  <c r="AS142" i="6"/>
  <c r="AN184" i="6"/>
  <c r="BJ178" i="6"/>
  <c r="AD125" i="6"/>
  <c r="AM139" i="6"/>
  <c r="AZ166" i="6"/>
  <c r="AI189" i="6"/>
  <c r="AS177" i="6"/>
  <c r="AN141" i="6"/>
  <c r="BG140" i="6"/>
  <c r="BK167" i="6"/>
  <c r="AR190" i="6"/>
  <c r="BJ181" i="6"/>
  <c r="AJ179" i="6"/>
  <c r="BJ122" i="6"/>
  <c r="BG183" i="6"/>
  <c r="AG109" i="6"/>
  <c r="AG125" i="6"/>
  <c r="BH166" i="6"/>
  <c r="AI190" i="6"/>
  <c r="AR182" i="6"/>
  <c r="BK186" i="6"/>
  <c r="AM186" i="6"/>
  <c r="AO137" i="6"/>
  <c r="BH171" i="6"/>
  <c r="AD141" i="6"/>
  <c r="BK182" i="6"/>
  <c r="BI175" i="6"/>
  <c r="BC131" i="6"/>
  <c r="AS176" i="6"/>
  <c r="AJ140" i="6"/>
  <c r="AS109" i="6"/>
  <c r="AS168" i="6"/>
  <c r="AL125" i="6"/>
  <c r="BM168" i="6"/>
  <c r="BN168" i="6" s="1"/>
  <c r="BM187" i="6"/>
  <c r="BN187" i="6" s="1"/>
  <c r="BK174" i="6"/>
  <c r="BM131" i="6"/>
  <c r="BN131" i="6" s="1"/>
  <c r="BD184" i="6"/>
  <c r="AQ123" i="6"/>
  <c r="AT173" i="6"/>
  <c r="AL175" i="6"/>
  <c r="BH130" i="6"/>
  <c r="AT130" i="6"/>
  <c r="BJ121" i="6"/>
  <c r="AJ129" i="6"/>
  <c r="AP174" i="6"/>
  <c r="BD189" i="6"/>
  <c r="AC138" i="6"/>
  <c r="BI138" i="6"/>
  <c r="AF125" i="6"/>
  <c r="AO138" i="6"/>
  <c r="AL111" i="6"/>
  <c r="AO179" i="6"/>
  <c r="AZ111" i="6"/>
  <c r="BL137" i="6"/>
  <c r="AS111" i="6"/>
  <c r="AI184" i="6"/>
  <c r="AC131" i="6"/>
  <c r="AM172" i="6"/>
  <c r="AQ179" i="6"/>
  <c r="BH175" i="6"/>
  <c r="AA186" i="6"/>
  <c r="AO141" i="6"/>
  <c r="BM138" i="6"/>
  <c r="BN138" i="6" s="1"/>
  <c r="AM183" i="6"/>
  <c r="BJ124" i="6"/>
  <c r="AB172" i="6"/>
  <c r="BB174" i="6"/>
  <c r="AE184" i="6"/>
  <c r="AJ191" i="6"/>
  <c r="AI124" i="6"/>
  <c r="AA139" i="6"/>
  <c r="BJ137" i="6"/>
  <c r="AK172" i="6"/>
  <c r="AQ140" i="6"/>
  <c r="AG126" i="6"/>
  <c r="AT142" i="6"/>
  <c r="AM138" i="6"/>
  <c r="AM180" i="6"/>
  <c r="AD109" i="6"/>
  <c r="BG125" i="6"/>
  <c r="AB166" i="6"/>
  <c r="BA173" i="6"/>
  <c r="AG189" i="6"/>
  <c r="AO111" i="6"/>
  <c r="AD170" i="6"/>
  <c r="AJ173" i="6"/>
  <c r="AL143" i="6"/>
  <c r="AK138" i="6"/>
  <c r="BC176" i="6"/>
  <c r="BJ128" i="6"/>
  <c r="BM170" i="6"/>
  <c r="BN170" i="6" s="1"/>
  <c r="AQ132" i="6"/>
  <c r="BA189" i="6"/>
  <c r="AF130" i="6"/>
  <c r="BF141" i="6"/>
  <c r="AR131" i="6"/>
  <c r="AY176" i="6"/>
  <c r="AO178" i="6"/>
  <c r="BM127" i="6"/>
  <c r="BN127" i="6" s="1"/>
  <c r="AS121" i="6"/>
  <c r="AD140" i="6"/>
  <c r="AE178" i="6"/>
  <c r="AD111" i="6"/>
  <c r="AK185" i="6"/>
  <c r="AM181" i="6"/>
  <c r="AR167" i="6"/>
  <c r="AO143" i="6"/>
  <c r="AZ179" i="6"/>
  <c r="BB176" i="6"/>
  <c r="BG128" i="6"/>
  <c r="BE137" i="6"/>
  <c r="BJ177" i="6"/>
  <c r="AJ128" i="6"/>
  <c r="BG137" i="6"/>
  <c r="BG184" i="6"/>
  <c r="BK188" i="6"/>
  <c r="BH188" i="6"/>
  <c r="BE121" i="6"/>
  <c r="AJ171" i="6"/>
  <c r="BE125" i="6"/>
  <c r="AH188" i="6"/>
  <c r="AO185" i="6"/>
  <c r="AQ171" i="6"/>
  <c r="BI183" i="6"/>
  <c r="BF171" i="6"/>
  <c r="BF189" i="6"/>
  <c r="BL182" i="6"/>
  <c r="AN169" i="6"/>
  <c r="BC169" i="6"/>
  <c r="BC185" i="6"/>
  <c r="AY139" i="6"/>
  <c r="AY167" i="6"/>
  <c r="AD178" i="6"/>
  <c r="AH132" i="6"/>
  <c r="AC137" i="6"/>
  <c r="BC138" i="6"/>
  <c r="AG124" i="6"/>
  <c r="BK132" i="6"/>
  <c r="AF129" i="6"/>
  <c r="AC109" i="6"/>
  <c r="AF179" i="6"/>
  <c r="BH189" i="6"/>
  <c r="AM190" i="6"/>
  <c r="AY128" i="6"/>
  <c r="AJ181" i="6"/>
  <c r="AR186" i="6"/>
  <c r="AB186" i="6"/>
  <c r="AQ127" i="6"/>
  <c r="BG122" i="6"/>
  <c r="BJ172" i="6"/>
  <c r="AR144" i="6"/>
  <c r="AO190" i="6"/>
  <c r="AK180" i="6"/>
  <c r="BI169" i="6"/>
  <c r="AL185" i="6"/>
  <c r="AA143" i="6"/>
  <c r="AH122" i="6"/>
  <c r="BH110" i="6"/>
  <c r="BI141" i="6"/>
  <c r="AG174" i="6"/>
  <c r="BH111" i="6"/>
  <c r="AH169" i="6"/>
  <c r="BM167" i="6"/>
  <c r="BN167" i="6" s="1"/>
  <c r="BC183" i="6"/>
  <c r="AF139" i="6"/>
  <c r="BI131" i="6"/>
  <c r="AQ144" i="6"/>
  <c r="AY173" i="6"/>
  <c r="AY186" i="6"/>
  <c r="AF177" i="6"/>
  <c r="AR137" i="6"/>
  <c r="BG127" i="6"/>
  <c r="BE178" i="6"/>
  <c r="BD177" i="6"/>
  <c r="AQ175" i="6"/>
  <c r="BB186" i="6"/>
  <c r="BD124" i="6"/>
  <c r="BE128" i="6"/>
  <c r="BM183" i="6"/>
  <c r="BN183" i="6" s="1"/>
  <c r="AZ181" i="6"/>
  <c r="AK128" i="6"/>
  <c r="AL122" i="6"/>
  <c r="BI139" i="6"/>
  <c r="BJ182" i="6"/>
  <c r="AR111" i="6"/>
  <c r="AC142" i="6"/>
  <c r="AF191" i="6"/>
  <c r="AI186" i="6"/>
  <c r="AI125" i="6"/>
  <c r="BE172" i="6"/>
  <c r="BD140" i="6"/>
  <c r="BE187" i="6"/>
  <c r="AG128" i="6"/>
  <c r="AE137" i="6"/>
  <c r="AK176" i="6"/>
  <c r="AT185" i="6"/>
  <c r="BD183" i="6"/>
  <c r="BJ184" i="6"/>
  <c r="BL130" i="6"/>
  <c r="AT169" i="6"/>
  <c r="BF111" i="6"/>
  <c r="AR126" i="6"/>
  <c r="AZ168" i="6"/>
  <c r="AL140" i="6"/>
  <c r="AD122" i="6"/>
  <c r="AP138" i="6"/>
  <c r="AS179" i="6"/>
  <c r="BA190" i="6"/>
  <c r="BE166" i="6"/>
  <c r="BB143" i="6"/>
  <c r="AQ141" i="6"/>
  <c r="BG142" i="6"/>
  <c r="AC172" i="6"/>
  <c r="AJ172" i="6"/>
  <c r="AY140" i="6"/>
  <c r="AT184" i="6"/>
  <c r="AJ143" i="6"/>
  <c r="BM110" i="6"/>
  <c r="BN110" i="6" s="1"/>
  <c r="AG187" i="6"/>
  <c r="BF166" i="6"/>
  <c r="AC173" i="6"/>
  <c r="AR129" i="6"/>
  <c r="BI184" i="6"/>
  <c r="BK178" i="6"/>
  <c r="BK143" i="6"/>
  <c r="AH123" i="6"/>
  <c r="AD181" i="6"/>
  <c r="AJ123" i="6"/>
  <c r="BG143" i="6"/>
  <c r="AE129" i="6"/>
  <c r="BF190" i="6"/>
  <c r="AN132" i="6"/>
  <c r="AN180" i="6"/>
  <c r="BG168" i="6"/>
  <c r="AI111" i="6"/>
  <c r="BF179" i="6"/>
  <c r="AJ138" i="6"/>
  <c r="AM111" i="6"/>
  <c r="AE180" i="6"/>
  <c r="AT124" i="6"/>
  <c r="AB182" i="6"/>
  <c r="AE187" i="6"/>
  <c r="AT143" i="6"/>
  <c r="AR180" i="6"/>
  <c r="AS140" i="6"/>
  <c r="AP140" i="6"/>
  <c r="AA189" i="6"/>
  <c r="BE170" i="6"/>
  <c r="BB140" i="6"/>
  <c r="BD191" i="6"/>
  <c r="AL109" i="6"/>
  <c r="AL170" i="6"/>
  <c r="AA182" i="6"/>
  <c r="AH176" i="6"/>
  <c r="BI142" i="6"/>
  <c r="BE169" i="6"/>
  <c r="AZ184" i="6"/>
  <c r="AY142" i="6"/>
  <c r="AE166" i="6"/>
  <c r="BK131" i="6"/>
  <c r="BB188" i="6"/>
  <c r="AN189" i="6"/>
  <c r="BK142" i="6"/>
  <c r="AL168" i="6"/>
  <c r="BG169" i="6"/>
  <c r="AL131" i="6"/>
  <c r="BD168" i="6"/>
  <c r="AE177" i="6"/>
  <c r="BC121" i="6"/>
  <c r="BH121" i="6"/>
  <c r="BL173" i="6"/>
  <c r="BF109" i="6"/>
  <c r="AF131" i="6"/>
  <c r="AA131" i="6"/>
  <c r="AR166" i="6"/>
  <c r="AT181" i="6"/>
  <c r="AG167" i="6"/>
  <c r="AR185" i="6"/>
  <c r="AZ183" i="6"/>
  <c r="AL139" i="6"/>
  <c r="AD130" i="6"/>
  <c r="BC182" i="6"/>
  <c r="AF166" i="6"/>
  <c r="BM144" i="6"/>
  <c r="BN144" i="6" s="1"/>
  <c r="AA122" i="6"/>
  <c r="BM190" i="6"/>
  <c r="BN190" i="6" s="1"/>
  <c r="AH142" i="6"/>
  <c r="AB110" i="6"/>
  <c r="AF111" i="6"/>
  <c r="AY174" i="6"/>
  <c r="BM174" i="6"/>
  <c r="BN174" i="6" s="1"/>
  <c r="BK190" i="6"/>
  <c r="BK168" i="6"/>
  <c r="AR175" i="6"/>
  <c r="AB168" i="6"/>
  <c r="AE132" i="6"/>
  <c r="AY111" i="6"/>
  <c r="AK129" i="6"/>
  <c r="AL191" i="6"/>
  <c r="BH140" i="6"/>
  <c r="BB131" i="6"/>
  <c r="AI109" i="6"/>
  <c r="BC132" i="6"/>
  <c r="BJ176" i="6"/>
  <c r="AO182" i="6"/>
  <c r="AY166" i="6"/>
  <c r="BJ142" i="6"/>
  <c r="BK181" i="6"/>
  <c r="AQ122" i="6"/>
  <c r="BE185" i="6"/>
  <c r="AQ109" i="6"/>
  <c r="AI166" i="6"/>
  <c r="BF110" i="6"/>
  <c r="AG121" i="6"/>
  <c r="BH132" i="6"/>
  <c r="AF187" i="6"/>
  <c r="AH184" i="6"/>
  <c r="AO122" i="6"/>
  <c r="AG143" i="6"/>
  <c r="AP178" i="6"/>
  <c r="AP181" i="6"/>
  <c r="AC175" i="6"/>
  <c r="AZ137" i="6"/>
  <c r="AY129" i="6"/>
  <c r="AK184" i="6"/>
  <c r="AS131" i="6"/>
  <c r="BA123" i="6"/>
  <c r="AB176" i="6"/>
  <c r="AI140" i="6"/>
  <c r="AA183" i="6"/>
  <c r="AT110" i="6"/>
  <c r="AH167" i="6"/>
  <c r="AZ132" i="6"/>
  <c r="BI173" i="6"/>
  <c r="AO131" i="6"/>
  <c r="AD185" i="6"/>
  <c r="AZ121" i="6"/>
  <c r="AZ141" i="6"/>
  <c r="AQ191" i="6"/>
  <c r="AE185" i="6"/>
  <c r="AY188" i="6"/>
  <c r="BL132" i="6"/>
  <c r="AF126" i="6"/>
  <c r="BD132" i="6"/>
  <c r="AG175" i="6"/>
  <c r="BC111" i="6"/>
  <c r="AQ186" i="6"/>
  <c r="AP125" i="6"/>
  <c r="BB138" i="6"/>
  <c r="AA309" i="6"/>
  <c r="AA312" i="6"/>
  <c r="AA310" i="6"/>
  <c r="AA313" i="6"/>
  <c r="AA311" i="6"/>
  <c r="AG310" i="6"/>
  <c r="AN313" i="6"/>
  <c r="BI311" i="6"/>
  <c r="BC311" i="6"/>
  <c r="AS311" i="6"/>
  <c r="AM311" i="6"/>
  <c r="AG311" i="6"/>
  <c r="BH309" i="6"/>
  <c r="BB309" i="6"/>
  <c r="AR309" i="6"/>
  <c r="AL309" i="6"/>
  <c r="AF309" i="6"/>
  <c r="BD312" i="6"/>
  <c r="AS310" i="6"/>
  <c r="AT313" i="6"/>
  <c r="BI312" i="6"/>
  <c r="BC312" i="6"/>
  <c r="AS312" i="6"/>
  <c r="AM312" i="6"/>
  <c r="AG312" i="6"/>
  <c r="BH310" i="6"/>
  <c r="BB310" i="6"/>
  <c r="AR310" i="6"/>
  <c r="AL310" i="6"/>
  <c r="AF310" i="6"/>
  <c r="BI310" i="6"/>
  <c r="BI313" i="6"/>
  <c r="BC313" i="6"/>
  <c r="AS313" i="6"/>
  <c r="AM313" i="6"/>
  <c r="AG313" i="6"/>
  <c r="BH311" i="6"/>
  <c r="BB311" i="6"/>
  <c r="AR311" i="6"/>
  <c r="AL311" i="6"/>
  <c r="AF311" i="6"/>
  <c r="BM309" i="6"/>
  <c r="BN309" i="6" s="1"/>
  <c r="BG309" i="6"/>
  <c r="BA309" i="6"/>
  <c r="AQ309" i="6"/>
  <c r="AK309" i="6"/>
  <c r="AE309" i="6"/>
  <c r="AH312" i="6"/>
  <c r="AF312" i="6"/>
  <c r="BG310" i="6"/>
  <c r="BH313" i="6"/>
  <c r="BB313" i="6"/>
  <c r="AR313" i="6"/>
  <c r="AL313" i="6"/>
  <c r="AF313" i="6"/>
  <c r="BM311" i="6"/>
  <c r="BN311" i="6" s="1"/>
  <c r="BG311" i="6"/>
  <c r="BA311" i="6"/>
  <c r="AQ311" i="6"/>
  <c r="AK311" i="6"/>
  <c r="AE311" i="6"/>
  <c r="BL309" i="6"/>
  <c r="BF309" i="6"/>
  <c r="AZ309" i="6"/>
  <c r="AP309" i="6"/>
  <c r="AJ309" i="6"/>
  <c r="AD309" i="6"/>
  <c r="BC310" i="6"/>
  <c r="AE310" i="6"/>
  <c r="BM312" i="6"/>
  <c r="BN312" i="6" s="1"/>
  <c r="BG312" i="6"/>
  <c r="BA312" i="6"/>
  <c r="AQ312" i="6"/>
  <c r="AK312" i="6"/>
  <c r="AE312" i="6"/>
  <c r="BL310" i="6"/>
  <c r="BF310" i="6"/>
  <c r="AZ310" i="6"/>
  <c r="AP310" i="6"/>
  <c r="AJ310" i="6"/>
  <c r="AD310" i="6"/>
  <c r="AH313" i="6"/>
  <c r="BB312" i="6"/>
  <c r="AQ310" i="6"/>
  <c r="BA313" i="6"/>
  <c r="AQ313" i="6"/>
  <c r="AE313" i="6"/>
  <c r="BF311" i="6"/>
  <c r="AZ311" i="6"/>
  <c r="AP311" i="6"/>
  <c r="AJ311" i="6"/>
  <c r="AD311" i="6"/>
  <c r="BK309" i="6"/>
  <c r="BE309" i="6"/>
  <c r="AY309" i="6"/>
  <c r="AO309" i="6"/>
  <c r="AI309" i="6"/>
  <c r="AC309" i="6"/>
  <c r="BJ312" i="6"/>
  <c r="AM310" i="6"/>
  <c r="BD313" i="6"/>
  <c r="AR312" i="6"/>
  <c r="BA310" i="6"/>
  <c r="BM313" i="6"/>
  <c r="BN313" i="6" s="1"/>
  <c r="AK313" i="6"/>
  <c r="BL311" i="6"/>
  <c r="BL312" i="6"/>
  <c r="BF312" i="6"/>
  <c r="AZ312" i="6"/>
  <c r="AP312" i="6"/>
  <c r="AJ312" i="6"/>
  <c r="AD312" i="6"/>
  <c r="BK310" i="6"/>
  <c r="BE310" i="6"/>
  <c r="AY310" i="6"/>
  <c r="AO310" i="6"/>
  <c r="AI310" i="6"/>
  <c r="AC310" i="6"/>
  <c r="AT312" i="6"/>
  <c r="BJ313" i="6"/>
  <c r="BH312" i="6"/>
  <c r="AK310" i="6"/>
  <c r="BG313" i="6"/>
  <c r="BL313" i="6"/>
  <c r="BF313" i="6"/>
  <c r="AZ313" i="6"/>
  <c r="AP313" i="6"/>
  <c r="AJ313" i="6"/>
  <c r="AD313" i="6"/>
  <c r="BK311" i="6"/>
  <c r="BE311" i="6"/>
  <c r="AY311" i="6"/>
  <c r="AO311" i="6"/>
  <c r="AI311" i="6"/>
  <c r="AC311" i="6"/>
  <c r="BJ309" i="6"/>
  <c r="BD309" i="6"/>
  <c r="AT309" i="6"/>
  <c r="AN309" i="6"/>
  <c r="AH309" i="6"/>
  <c r="AB309" i="6"/>
  <c r="AN312" i="6"/>
  <c r="BK312" i="6"/>
  <c r="BE312" i="6"/>
  <c r="AY312" i="6"/>
  <c r="AO312" i="6"/>
  <c r="AI312" i="6"/>
  <c r="AC312" i="6"/>
  <c r="BJ310" i="6"/>
  <c r="BD310" i="6"/>
  <c r="AT310" i="6"/>
  <c r="AN310" i="6"/>
  <c r="AH310" i="6"/>
  <c r="AB310" i="6"/>
  <c r="AB312" i="6"/>
  <c r="AB313" i="6"/>
  <c r="AL312" i="6"/>
  <c r="BM310" i="6"/>
  <c r="BN310" i="6" s="1"/>
  <c r="BK313" i="6"/>
  <c r="BE313" i="6"/>
  <c r="AY313" i="6"/>
  <c r="AO313" i="6"/>
  <c r="AI313" i="6"/>
  <c r="AC313" i="6"/>
  <c r="BJ311" i="6"/>
  <c r="BD311" i="6"/>
  <c r="AT311" i="6"/>
  <c r="AN311" i="6"/>
  <c r="AH311" i="6"/>
  <c r="AB311" i="6"/>
  <c r="BI309" i="6"/>
  <c r="BC309" i="6"/>
  <c r="AS309" i="6"/>
  <c r="AM309" i="6"/>
  <c r="AG309" i="6"/>
  <c r="R300" i="6"/>
  <c r="S300" i="6"/>
  <c r="T300" i="6"/>
  <c r="U300" i="6"/>
  <c r="V300" i="6"/>
  <c r="W300" i="6"/>
  <c r="R301" i="6"/>
  <c r="S301" i="6"/>
  <c r="T301" i="6"/>
  <c r="U301" i="6"/>
  <c r="V301" i="6"/>
  <c r="W301" i="6"/>
  <c r="R302" i="6"/>
  <c r="S302" i="6"/>
  <c r="T302" i="6"/>
  <c r="U302" i="6"/>
  <c r="V302" i="6"/>
  <c r="W302" i="6"/>
  <c r="R303" i="6"/>
  <c r="S303" i="6"/>
  <c r="T303" i="6"/>
  <c r="U303" i="6"/>
  <c r="V303" i="6"/>
  <c r="W303" i="6"/>
  <c r="R304" i="6"/>
  <c r="S304" i="6"/>
  <c r="T304" i="6"/>
  <c r="U304" i="6"/>
  <c r="V304" i="6"/>
  <c r="W304" i="6"/>
  <c r="R305" i="6"/>
  <c r="S305" i="6"/>
  <c r="T305" i="6"/>
  <c r="U305" i="6"/>
  <c r="V305" i="6"/>
  <c r="W305" i="6"/>
  <c r="R306" i="6"/>
  <c r="S306" i="6"/>
  <c r="T306" i="6"/>
  <c r="U306" i="6"/>
  <c r="V306" i="6"/>
  <c r="W306" i="6"/>
  <c r="R307" i="6"/>
  <c r="S307" i="6"/>
  <c r="T307" i="6"/>
  <c r="U307" i="6"/>
  <c r="V307" i="6"/>
  <c r="W307" i="6"/>
  <c r="R308" i="6"/>
  <c r="S308" i="6"/>
  <c r="T308" i="6"/>
  <c r="U308" i="6"/>
  <c r="V308" i="6"/>
  <c r="W308" i="6"/>
  <c r="R315" i="6"/>
  <c r="S315" i="6"/>
  <c r="T315" i="6"/>
  <c r="U315" i="6"/>
  <c r="V315" i="6"/>
  <c r="W315" i="6"/>
  <c r="R316" i="6"/>
  <c r="S316" i="6"/>
  <c r="T316" i="6"/>
  <c r="U316" i="6"/>
  <c r="V316" i="6"/>
  <c r="W316" i="6"/>
  <c r="R317" i="6"/>
  <c r="S317" i="6"/>
  <c r="T317" i="6"/>
  <c r="U317" i="6"/>
  <c r="V317" i="6"/>
  <c r="W317" i="6"/>
  <c r="R318" i="6"/>
  <c r="S318" i="6"/>
  <c r="T318" i="6"/>
  <c r="U318" i="6"/>
  <c r="V318" i="6"/>
  <c r="W318" i="6"/>
  <c r="R319" i="6"/>
  <c r="S319" i="6"/>
  <c r="T319" i="6"/>
  <c r="U319" i="6"/>
  <c r="V319" i="6"/>
  <c r="W319" i="6"/>
  <c r="R345" i="6"/>
  <c r="S345" i="6"/>
  <c r="T345" i="6"/>
  <c r="U345" i="6"/>
  <c r="V345" i="6"/>
  <c r="W345" i="6"/>
  <c r="R346" i="6"/>
  <c r="S346" i="6"/>
  <c r="T346" i="6"/>
  <c r="U346" i="6"/>
  <c r="V346" i="6"/>
  <c r="W346" i="6"/>
  <c r="R347" i="6"/>
  <c r="S347" i="6"/>
  <c r="T347" i="6"/>
  <c r="U347" i="6"/>
  <c r="V347" i="6"/>
  <c r="W347" i="6"/>
  <c r="R348" i="6"/>
  <c r="S348" i="6"/>
  <c r="T348" i="6"/>
  <c r="U348" i="6"/>
  <c r="V348" i="6"/>
  <c r="W348" i="6"/>
  <c r="R349" i="6"/>
  <c r="S349" i="6"/>
  <c r="T349" i="6"/>
  <c r="U349" i="6"/>
  <c r="V349" i="6"/>
  <c r="W349" i="6"/>
  <c r="R350" i="6"/>
  <c r="S350" i="6"/>
  <c r="T350" i="6"/>
  <c r="U350" i="6"/>
  <c r="V350" i="6"/>
  <c r="W350" i="6"/>
  <c r="R351" i="6"/>
  <c r="S351" i="6"/>
  <c r="T351" i="6"/>
  <c r="U351" i="6"/>
  <c r="V351" i="6"/>
  <c r="W351" i="6"/>
  <c r="R352" i="6"/>
  <c r="S352" i="6"/>
  <c r="T352" i="6"/>
  <c r="U352" i="6"/>
  <c r="V352" i="6"/>
  <c r="W352" i="6"/>
  <c r="R357" i="6"/>
  <c r="S357" i="6"/>
  <c r="T357" i="6"/>
  <c r="U357" i="6"/>
  <c r="V357" i="6"/>
  <c r="W357" i="6"/>
  <c r="R264" i="6"/>
  <c r="S264" i="6"/>
  <c r="T264" i="6"/>
  <c r="U264" i="6"/>
  <c r="V264" i="6"/>
  <c r="W264" i="6"/>
  <c r="AG290" i="6" a="1"/>
  <c r="AN294" i="6" a="1"/>
  <c r="AC293" i="6" a="1"/>
  <c r="AB285" i="6" a="1"/>
  <c r="AY282" i="6" a="1"/>
  <c r="BF295" i="6" a="1"/>
  <c r="BC284" i="6" a="1"/>
  <c r="AR296" i="6" a="1"/>
  <c r="BB284" i="6" a="1"/>
  <c r="AB293" i="6" a="1"/>
  <c r="AE282" i="6" a="1"/>
  <c r="AT300" i="6" a="1"/>
  <c r="BH291" i="6" a="1"/>
  <c r="AD292" i="6" a="1"/>
  <c r="AS294" i="6" a="1"/>
  <c r="BD285" i="6" a="1"/>
  <c r="AQ297" i="6" a="1"/>
  <c r="BJ297" i="6" a="1"/>
  <c r="AR284" i="6" a="1"/>
  <c r="AQ286" i="6" a="1"/>
  <c r="BK286" i="6" a="1"/>
  <c r="BL287" i="6" a="1"/>
  <c r="BM301" i="6" a="1"/>
  <c r="AM295" i="6" a="1"/>
  <c r="AE297" i="6" a="1"/>
  <c r="AL291" i="6" a="1"/>
  <c r="AQ285" i="6" a="1"/>
  <c r="BJ285" i="6" a="1"/>
  <c r="BF285" i="6" a="1"/>
  <c r="BK292" i="6" a="1"/>
  <c r="BI291" i="6" a="1"/>
  <c r="BL283" i="6" a="1"/>
  <c r="BK290" i="6" a="1"/>
  <c r="AB295" i="6" a="1"/>
  <c r="AM288" i="6" a="1"/>
  <c r="AG285" i="6" a="1"/>
  <c r="AA286" i="6" a="1"/>
  <c r="BE292" i="6" a="1"/>
  <c r="BL293" i="6" a="1"/>
  <c r="BL291" i="6" a="1"/>
  <c r="AH300" i="6" a="1"/>
  <c r="BJ290" i="6" a="1"/>
  <c r="AN292" i="6" a="1"/>
  <c r="AK292" i="6" a="1"/>
  <c r="AO287" i="6" a="1"/>
  <c r="AY292" i="6" a="1"/>
  <c r="AD294" i="6" a="1"/>
  <c r="BE291" i="6" a="1"/>
  <c r="BC300" i="6" a="1"/>
  <c r="AE294" i="6" a="1"/>
  <c r="AM289" i="6" a="1"/>
  <c r="BB293" i="6" a="1"/>
  <c r="AN293" i="6" a="1"/>
  <c r="AZ296" i="6" a="1"/>
  <c r="AF295" i="6" a="1"/>
  <c r="BD296" i="6" a="1"/>
  <c r="BJ289" i="6" a="1"/>
  <c r="AA287" i="6" a="1"/>
  <c r="BB300" i="6" a="1"/>
  <c r="AH292" i="6" a="1"/>
  <c r="AE301" i="6" a="1"/>
  <c r="BG297" i="6" a="1"/>
  <c r="BG286" i="6" a="1"/>
  <c r="AA289" i="6" a="1"/>
  <c r="BI282" i="6" a="1"/>
  <c r="AN296" i="6" a="1"/>
  <c r="AL284" i="6" a="1"/>
  <c r="AQ287" i="6" a="1"/>
  <c r="BE283" i="6" a="1"/>
  <c r="AF293" i="6" a="1"/>
  <c r="BJ293" i="6" a="1"/>
  <c r="BC296" i="6" a="1"/>
  <c r="AB284" i="6" a="1"/>
  <c r="AY288" i="6" a="1"/>
  <c r="AY300" i="6" a="1"/>
  <c r="AK283" i="6" a="1"/>
  <c r="AJ289" i="6" a="1"/>
  <c r="AR282" i="6" a="1"/>
  <c r="AZ286" i="6" a="1"/>
  <c r="BJ301" i="6" a="1"/>
  <c r="AC291" i="6" a="1"/>
  <c r="BB292" i="6" a="1"/>
  <c r="BA293" i="6" a="1"/>
  <c r="BD293" i="6" a="1"/>
  <c r="AG282" i="6" a="1"/>
  <c r="AB289" i="6" a="1"/>
  <c r="BI294" i="6" a="1"/>
  <c r="BM293" i="6" a="1"/>
  <c r="BJ295" i="6" a="1"/>
  <c r="AZ288" i="6" a="1"/>
  <c r="AK286" i="6" a="1"/>
  <c r="BG283" i="6" a="1"/>
  <c r="AP290" i="6" a="1"/>
  <c r="AA295" i="6" a="1"/>
  <c r="BD295" i="6" a="1"/>
  <c r="BJ295" i="6" l="1"/>
  <c r="BC300" i="6"/>
  <c r="BB300" i="6"/>
  <c r="AB285" i="6"/>
  <c r="BJ297" i="6"/>
  <c r="BH291" i="6"/>
  <c r="BJ285" i="6"/>
  <c r="BC296" i="6"/>
  <c r="AF293" i="6"/>
  <c r="AP290" i="6"/>
  <c r="BD285" i="6"/>
  <c r="BM301" i="6"/>
  <c r="BN301" i="6" s="1"/>
  <c r="AE301" i="6"/>
  <c r="AE294" i="6"/>
  <c r="BC284" i="6"/>
  <c r="AZ296" i="6"/>
  <c r="AK292" i="6"/>
  <c r="BD295" i="6"/>
  <c r="AN294" i="6"/>
  <c r="AY288" i="6"/>
  <c r="AR282" i="6"/>
  <c r="AY300" i="6"/>
  <c r="AB295" i="6"/>
  <c r="AO287" i="6"/>
  <c r="AM295" i="6"/>
  <c r="AA295" i="6"/>
  <c r="BB293" i="6"/>
  <c r="AT300" i="6"/>
  <c r="AH300" i="6"/>
  <c r="AL291" i="6"/>
  <c r="AJ289" i="6"/>
  <c r="BJ301" i="6"/>
  <c r="AR296" i="6"/>
  <c r="AF295" i="6"/>
  <c r="BM293" i="6"/>
  <c r="BN293" i="6" s="1"/>
  <c r="BA293" i="6"/>
  <c r="BL291" i="6"/>
  <c r="AG285" i="6"/>
  <c r="AD292" i="6"/>
  <c r="BK290" i="6"/>
  <c r="AA286" i="6"/>
  <c r="BB284" i="6"/>
  <c r="AR284" i="6"/>
  <c r="AL284" i="6"/>
  <c r="AE282" i="6"/>
  <c r="BL293" i="6"/>
  <c r="BE291" i="6"/>
  <c r="AC291" i="6"/>
  <c r="BJ289" i="6"/>
  <c r="AB289" i="6"/>
  <c r="AA287" i="6"/>
  <c r="BG283" i="6"/>
  <c r="AK283" i="6"/>
  <c r="AD294" i="6"/>
  <c r="BK292" i="6"/>
  <c r="BE292" i="6"/>
  <c r="AY292" i="6"/>
  <c r="BJ290" i="6"/>
  <c r="AM288" i="6"/>
  <c r="BG297" i="6"/>
  <c r="AQ297" i="6"/>
  <c r="AE297" i="6"/>
  <c r="BF295" i="6"/>
  <c r="AC293" i="6"/>
  <c r="AM289" i="6"/>
  <c r="AA289" i="6"/>
  <c r="AQ285" i="6"/>
  <c r="BL283" i="6"/>
  <c r="AN292" i="6"/>
  <c r="AH292" i="6"/>
  <c r="AG290" i="6"/>
  <c r="BG286" i="6"/>
  <c r="AQ286" i="6"/>
  <c r="AK286" i="6"/>
  <c r="AY282" i="6"/>
  <c r="BJ293" i="6"/>
  <c r="BD293" i="6"/>
  <c r="AN293" i="6"/>
  <c r="AB293" i="6"/>
  <c r="BI291" i="6"/>
  <c r="AQ287" i="6"/>
  <c r="BF285" i="6"/>
  <c r="BE283" i="6"/>
  <c r="AZ286" i="6"/>
  <c r="BL287" i="6"/>
  <c r="BD296" i="6"/>
  <c r="AN296" i="6"/>
  <c r="BI294" i="6"/>
  <c r="AS294" i="6"/>
  <c r="BB292" i="6"/>
  <c r="AZ288" i="6"/>
  <c r="BK286" i="6"/>
  <c r="AB284" i="6"/>
  <c r="BI282" i="6"/>
  <c r="AG282" i="6"/>
  <c r="R287" i="6"/>
  <c r="S287" i="6"/>
  <c r="T287" i="6"/>
  <c r="U287" i="6"/>
  <c r="V287" i="6"/>
  <c r="W287" i="6"/>
  <c r="R288" i="6"/>
  <c r="S288" i="6"/>
  <c r="T288" i="6"/>
  <c r="U288" i="6"/>
  <c r="V288" i="6"/>
  <c r="W288" i="6"/>
  <c r="R289" i="6"/>
  <c r="S289" i="6"/>
  <c r="T289" i="6"/>
  <c r="U289" i="6"/>
  <c r="V289" i="6"/>
  <c r="W289" i="6"/>
  <c r="R290" i="6"/>
  <c r="S290" i="6"/>
  <c r="T290" i="6"/>
  <c r="U290" i="6"/>
  <c r="V290" i="6"/>
  <c r="W290" i="6"/>
  <c r="R291" i="6"/>
  <c r="S291" i="6"/>
  <c r="T291" i="6"/>
  <c r="U291" i="6"/>
  <c r="V291" i="6"/>
  <c r="W291" i="6"/>
  <c r="R292" i="6"/>
  <c r="S292" i="6"/>
  <c r="T292" i="6"/>
  <c r="U292" i="6"/>
  <c r="V292" i="6"/>
  <c r="W292" i="6"/>
  <c r="R293" i="6"/>
  <c r="S293" i="6"/>
  <c r="T293" i="6"/>
  <c r="U293" i="6"/>
  <c r="V293" i="6"/>
  <c r="W293" i="6"/>
  <c r="R294" i="6"/>
  <c r="S294" i="6"/>
  <c r="T294" i="6"/>
  <c r="U294" i="6"/>
  <c r="V294" i="6"/>
  <c r="W294" i="6"/>
  <c r="R295" i="6"/>
  <c r="S295" i="6"/>
  <c r="T295" i="6"/>
  <c r="U295" i="6"/>
  <c r="V295" i="6"/>
  <c r="W295" i="6"/>
  <c r="R296" i="6"/>
  <c r="S296" i="6"/>
  <c r="T296" i="6"/>
  <c r="U296" i="6"/>
  <c r="V296" i="6"/>
  <c r="W296" i="6"/>
  <c r="R297" i="6"/>
  <c r="S297" i="6"/>
  <c r="T297" i="6"/>
  <c r="U297" i="6"/>
  <c r="V297" i="6"/>
  <c r="W297" i="6"/>
  <c r="R298" i="6"/>
  <c r="S298" i="6"/>
  <c r="T298" i="6"/>
  <c r="U298" i="6"/>
  <c r="V298" i="6"/>
  <c r="W298" i="6"/>
  <c r="R265" i="6"/>
  <c r="S265" i="6"/>
  <c r="T265" i="6"/>
  <c r="U265" i="6"/>
  <c r="V265" i="6"/>
  <c r="W265" i="6"/>
  <c r="R266" i="6"/>
  <c r="S266" i="6"/>
  <c r="T266" i="6"/>
  <c r="U266" i="6"/>
  <c r="V266" i="6"/>
  <c r="W266" i="6"/>
  <c r="R267" i="6"/>
  <c r="S267" i="6"/>
  <c r="T267" i="6"/>
  <c r="U267" i="6"/>
  <c r="V267" i="6"/>
  <c r="W267" i="6"/>
  <c r="R268" i="6"/>
  <c r="S268" i="6"/>
  <c r="T268" i="6"/>
  <c r="U268" i="6"/>
  <c r="V268" i="6"/>
  <c r="W268" i="6"/>
  <c r="R269" i="6"/>
  <c r="S269" i="6"/>
  <c r="T269" i="6"/>
  <c r="U269" i="6"/>
  <c r="V269" i="6"/>
  <c r="W269" i="6"/>
  <c r="R270" i="6"/>
  <c r="S270" i="6"/>
  <c r="T270" i="6"/>
  <c r="U270" i="6"/>
  <c r="V270" i="6"/>
  <c r="W270" i="6"/>
  <c r="R271" i="6"/>
  <c r="S271" i="6"/>
  <c r="T271" i="6"/>
  <c r="U271" i="6"/>
  <c r="V271" i="6"/>
  <c r="W271" i="6"/>
  <c r="R272" i="6"/>
  <c r="S272" i="6"/>
  <c r="T272" i="6"/>
  <c r="U272" i="6"/>
  <c r="V272" i="6"/>
  <c r="W272" i="6"/>
  <c r="R273" i="6"/>
  <c r="S273" i="6"/>
  <c r="T273" i="6"/>
  <c r="U273" i="6"/>
  <c r="V273" i="6"/>
  <c r="W273" i="6"/>
  <c r="R274" i="6"/>
  <c r="S274" i="6"/>
  <c r="T274" i="6"/>
  <c r="U274" i="6"/>
  <c r="V274" i="6"/>
  <c r="W274" i="6"/>
  <c r="R275" i="6"/>
  <c r="S275" i="6"/>
  <c r="T275" i="6"/>
  <c r="U275" i="6"/>
  <c r="V275" i="6"/>
  <c r="W275" i="6"/>
  <c r="R276" i="6"/>
  <c r="S276" i="6"/>
  <c r="T276" i="6"/>
  <c r="U276" i="6"/>
  <c r="V276" i="6"/>
  <c r="W276" i="6"/>
  <c r="R277" i="6"/>
  <c r="S277" i="6"/>
  <c r="T277" i="6"/>
  <c r="U277" i="6"/>
  <c r="V277" i="6"/>
  <c r="W277" i="6"/>
  <c r="R278" i="6"/>
  <c r="S278" i="6"/>
  <c r="T278" i="6"/>
  <c r="U278" i="6"/>
  <c r="V278" i="6"/>
  <c r="W278" i="6"/>
  <c r="R279" i="6"/>
  <c r="S279" i="6"/>
  <c r="T279" i="6"/>
  <c r="U279" i="6"/>
  <c r="V279" i="6"/>
  <c r="W279" i="6"/>
  <c r="R280" i="6"/>
  <c r="S280" i="6"/>
  <c r="T280" i="6"/>
  <c r="U280" i="6"/>
  <c r="V280" i="6"/>
  <c r="W280" i="6"/>
  <c r="R281" i="6"/>
  <c r="S281" i="6"/>
  <c r="T281" i="6"/>
  <c r="U281" i="6"/>
  <c r="V281" i="6"/>
  <c r="W281" i="6"/>
  <c r="R282" i="6"/>
  <c r="S282" i="6"/>
  <c r="T282" i="6"/>
  <c r="U282" i="6"/>
  <c r="V282" i="6"/>
  <c r="W282" i="6"/>
  <c r="R283" i="6"/>
  <c r="S283" i="6"/>
  <c r="T283" i="6"/>
  <c r="U283" i="6"/>
  <c r="V283" i="6"/>
  <c r="W283" i="6"/>
  <c r="R284" i="6"/>
  <c r="S284" i="6"/>
  <c r="T284" i="6"/>
  <c r="U284" i="6"/>
  <c r="V284" i="6"/>
  <c r="W284" i="6"/>
  <c r="R285" i="6"/>
  <c r="S285" i="6"/>
  <c r="T285" i="6"/>
  <c r="U285" i="6"/>
  <c r="V285" i="6"/>
  <c r="W285" i="6"/>
  <c r="R286" i="6"/>
  <c r="S286" i="6"/>
  <c r="T286" i="6"/>
  <c r="U286" i="6"/>
  <c r="V286" i="6"/>
  <c r="W286" i="6"/>
  <c r="R299" i="6"/>
  <c r="S299" i="6"/>
  <c r="T299" i="6"/>
  <c r="U299" i="6"/>
  <c r="V299" i="6"/>
  <c r="W299" i="6"/>
  <c r="R257" i="6"/>
  <c r="S257" i="6"/>
  <c r="T257" i="6"/>
  <c r="U257" i="6"/>
  <c r="V257" i="6"/>
  <c r="W257" i="6"/>
  <c r="R258" i="6"/>
  <c r="S258" i="6"/>
  <c r="T258" i="6"/>
  <c r="U258" i="6"/>
  <c r="V258" i="6"/>
  <c r="W258" i="6"/>
  <c r="R259" i="6"/>
  <c r="S259" i="6"/>
  <c r="T259" i="6"/>
  <c r="U259" i="6"/>
  <c r="V259" i="6"/>
  <c r="W259" i="6"/>
  <c r="R250" i="6"/>
  <c r="S250" i="6"/>
  <c r="T250" i="6"/>
  <c r="U250" i="6"/>
  <c r="V250" i="6"/>
  <c r="W250" i="6"/>
  <c r="R251" i="6"/>
  <c r="S251" i="6"/>
  <c r="T251" i="6"/>
  <c r="U251" i="6"/>
  <c r="V251" i="6"/>
  <c r="W251" i="6"/>
  <c r="R252" i="6"/>
  <c r="S252" i="6"/>
  <c r="T252" i="6"/>
  <c r="U252" i="6"/>
  <c r="V252" i="6"/>
  <c r="W252" i="6"/>
  <c r="R253" i="6"/>
  <c r="S253" i="6"/>
  <c r="T253" i="6"/>
  <c r="U253" i="6"/>
  <c r="V253" i="6"/>
  <c r="W253" i="6"/>
  <c r="R254" i="6"/>
  <c r="S254" i="6"/>
  <c r="T254" i="6"/>
  <c r="U254" i="6"/>
  <c r="V254" i="6"/>
  <c r="W254" i="6"/>
  <c r="R255" i="6"/>
  <c r="S255" i="6"/>
  <c r="T255" i="6"/>
  <c r="U255" i="6"/>
  <c r="V255" i="6"/>
  <c r="W255" i="6"/>
  <c r="R237" i="6"/>
  <c r="S237" i="6"/>
  <c r="T237" i="6"/>
  <c r="U237" i="6"/>
  <c r="V237" i="6"/>
  <c r="W237" i="6"/>
  <c r="R238" i="6"/>
  <c r="S238" i="6"/>
  <c r="T238" i="6"/>
  <c r="U238" i="6"/>
  <c r="V238" i="6"/>
  <c r="W238" i="6"/>
  <c r="R234" i="6"/>
  <c r="S234" i="6"/>
  <c r="T234" i="6"/>
  <c r="U234" i="6"/>
  <c r="V234" i="6"/>
  <c r="W234" i="6"/>
  <c r="R235" i="6"/>
  <c r="S235" i="6"/>
  <c r="T235" i="6"/>
  <c r="U235" i="6"/>
  <c r="V235" i="6"/>
  <c r="W235" i="6"/>
  <c r="R236" i="6"/>
  <c r="S236" i="6"/>
  <c r="T236" i="6"/>
  <c r="U236" i="6"/>
  <c r="V236" i="6"/>
  <c r="W236" i="6"/>
  <c r="R232" i="6" l="1"/>
  <c r="S232" i="6"/>
  <c r="T232" i="6"/>
  <c r="U232" i="6"/>
  <c r="V232" i="6"/>
  <c r="W232" i="6"/>
  <c r="R233" i="6"/>
  <c r="S233" i="6"/>
  <c r="T233" i="6"/>
  <c r="U233" i="6"/>
  <c r="V233" i="6"/>
  <c r="W233" i="6"/>
  <c r="AN283" i="6" a="1"/>
  <c r="AL286" i="6" a="1"/>
  <c r="BL288" i="6" a="1"/>
  <c r="AF292" i="6" a="1"/>
  <c r="AO301" i="6" a="1"/>
  <c r="AT289" i="6" a="1"/>
  <c r="BD288" i="6" a="1"/>
  <c r="AY293" i="6" a="1"/>
  <c r="AG283" i="6" a="1"/>
  <c r="AC282" i="6" a="1"/>
  <c r="BK287" i="6" a="1"/>
  <c r="AC284" i="6" a="1"/>
  <c r="AO291" i="6" a="1"/>
  <c r="AA228" i="6" a="1"/>
  <c r="BK284" i="6" a="1"/>
  <c r="BF275" i="6" a="1"/>
  <c r="BH287" i="6" a="1"/>
  <c r="AB290" i="6" a="1"/>
  <c r="AP284" i="6" a="1"/>
  <c r="AS282" i="6" a="1"/>
  <c r="BG292" i="6" a="1"/>
  <c r="BE294" i="6" a="1"/>
  <c r="AZ282" i="6" a="1"/>
  <c r="BB296" i="6" a="1"/>
  <c r="BC288" i="6" a="1"/>
  <c r="BK295" i="6" a="1"/>
  <c r="AP293" i="6" a="1"/>
  <c r="AG297" i="6" a="1"/>
  <c r="AD286" i="6" a="1"/>
  <c r="AJ293" i="6" a="1"/>
  <c r="AB287" i="6" a="1"/>
  <c r="AP292" i="6" a="1"/>
  <c r="BK297" i="6" a="1"/>
  <c r="AR288" i="6" a="1"/>
  <c r="AE290" i="6" a="1"/>
  <c r="AH288" i="6" a="1"/>
  <c r="BF292" i="6" a="1"/>
  <c r="AE283" i="6" a="1"/>
  <c r="BG285" i="6" a="1"/>
  <c r="BH301" i="6" a="1"/>
  <c r="BB291" i="6" a="1"/>
  <c r="BI297" i="6" a="1"/>
  <c r="AB291" i="6" a="1"/>
  <c r="AK296" i="6" a="1"/>
  <c r="AF297" i="6" a="1"/>
  <c r="AC300" i="6" a="1"/>
  <c r="BI283" i="6" a="1"/>
  <c r="AF294" i="6" a="1"/>
  <c r="AM282" i="6" a="1"/>
  <c r="AN301" i="6" a="1"/>
  <c r="AD296" i="6" a="1"/>
  <c r="BA291" i="6" a="1"/>
  <c r="AP285" i="6" a="1"/>
  <c r="BA287" i="6" a="1"/>
  <c r="AQ283" i="6" a="1"/>
  <c r="BL28" i="6" a="1"/>
  <c r="AC237" i="6" a="1"/>
  <c r="AS291" i="6" a="1"/>
  <c r="AP294" i="6" a="1"/>
  <c r="BE288" i="6" a="1"/>
  <c r="AZ295" i="6" a="1"/>
  <c r="AA282" i="6" a="1"/>
  <c r="AG296" i="6" a="1"/>
  <c r="BF282" i="6" a="1"/>
  <c r="AI292" i="6" a="1"/>
  <c r="AS287" i="6" a="1"/>
  <c r="AN297" i="6" a="1"/>
  <c r="AJ292" i="6" a="1"/>
  <c r="AK235" i="6" a="1"/>
  <c r="BA292" i="6" a="1"/>
  <c r="AP296" i="6" a="1"/>
  <c r="AI282" i="6" a="1"/>
  <c r="BL292" i="6" a="1"/>
  <c r="AQ291" i="6" a="1"/>
  <c r="AO288" i="6" a="1"/>
  <c r="BA283" i="6" a="1"/>
  <c r="AK300" i="6" a="1"/>
  <c r="AC292" i="6" a="1"/>
  <c r="BC282" i="6" a="1"/>
  <c r="AD291" i="6" a="1"/>
  <c r="AR292" i="6" a="1"/>
  <c r="BL294" i="6" a="1"/>
  <c r="AY294" i="6" a="1"/>
  <c r="AG284" i="6" a="1"/>
  <c r="AL296" i="6" a="1"/>
  <c r="AI269" i="6" a="1"/>
  <c r="AJ285" i="6" a="1"/>
  <c r="AJ295" i="6" a="1"/>
  <c r="AR267" i="6" a="1"/>
  <c r="AH301" i="6" a="1"/>
  <c r="BI285" i="6" a="1"/>
  <c r="AQ284" i="6" a="1"/>
  <c r="AL290" i="6" a="1"/>
  <c r="AM293" i="6" a="1"/>
  <c r="AM291" i="6" a="1"/>
  <c r="AR285" i="6" a="1"/>
  <c r="BJ300" i="6" a="1"/>
  <c r="AO294" i="6" a="1"/>
  <c r="AC296" i="6" a="1"/>
  <c r="AI289" i="6" a="1"/>
  <c r="AZ285" i="6" a="1"/>
  <c r="BH295" i="6" a="1"/>
  <c r="BI292" i="6" a="1"/>
  <c r="AK294" i="6" a="1"/>
  <c r="BC286" i="6" a="1"/>
  <c r="AS286" i="6" a="1"/>
  <c r="BD283" i="6" a="1"/>
  <c r="BK291" i="6" a="1"/>
  <c r="BG288" i="6" a="1"/>
  <c r="AJ288" i="6" a="1"/>
  <c r="AO285" i="6" a="1"/>
  <c r="AE287" i="6" a="1"/>
  <c r="AH285" i="6" a="1"/>
  <c r="AA272" i="6" a="1"/>
  <c r="BD269" i="6" a="1"/>
  <c r="AK284" i="6" a="1"/>
  <c r="AY285" i="6" a="1"/>
  <c r="AP297" i="6" a="1"/>
  <c r="AO292" i="6" a="1"/>
  <c r="AI288" i="6" a="1"/>
  <c r="BD282" i="6" a="1"/>
  <c r="AC274" i="6" a="1"/>
  <c r="BF286" i="6" a="1"/>
  <c r="AA283" i="6" a="1"/>
  <c r="BL295" i="6" a="1"/>
  <c r="BB283" i="6" a="1"/>
  <c r="BH282" i="6" a="1"/>
  <c r="BC301" i="6" a="1"/>
  <c r="AE293" i="6" a="1"/>
  <c r="AG293" i="6" a="1"/>
  <c r="BM300" i="6" a="1"/>
  <c r="AT284" i="6" a="1"/>
  <c r="AN285" i="6" a="1"/>
  <c r="AL287" i="6" a="1"/>
  <c r="BE290" i="6" a="1"/>
  <c r="AC294" i="6" a="1"/>
  <c r="BM284" i="6" a="1"/>
  <c r="AP295" i="6" a="1"/>
  <c r="AR293" i="6" a="1"/>
  <c r="AP291" i="6" a="1"/>
  <c r="AL234" i="6" a="1"/>
  <c r="BH286" i="6" a="1"/>
  <c r="BH300" i="6" a="1"/>
  <c r="BE284" i="6" a="1"/>
  <c r="AE232" i="6" a="1"/>
  <c r="BH292" i="6" a="1"/>
  <c r="AH293" i="6" a="1"/>
  <c r="AI283" i="6" a="1"/>
  <c r="AE289" i="6" a="1"/>
  <c r="AA224" i="6" a="1"/>
  <c r="BA290" i="6" a="1"/>
  <c r="BM291" i="6" a="1"/>
  <c r="BF291" i="6" a="1"/>
  <c r="AC301" i="6" a="1"/>
  <c r="BL301" i="6" a="1"/>
  <c r="AB296" i="6" a="1"/>
  <c r="AD220" i="6" a="1"/>
  <c r="BE287" i="6" a="1"/>
  <c r="AE295" i="6" a="1"/>
  <c r="AO297" i="6" a="1"/>
  <c r="BI284" i="6" a="1"/>
  <c r="BG291" i="6" a="1"/>
  <c r="AK287" i="6" a="1"/>
  <c r="AF300" i="6" a="1"/>
  <c r="BC285" i="6" a="1"/>
  <c r="BC294" i="6" a="1"/>
  <c r="AK282" i="6" a="1"/>
  <c r="BF284" i="6" a="1"/>
  <c r="AP300" i="6" a="1"/>
  <c r="BJ288" i="6" a="1"/>
  <c r="AR291" i="6" a="1"/>
  <c r="AL301" i="6" a="1"/>
  <c r="AP289" i="6" a="1"/>
  <c r="BM294" i="6" a="1"/>
  <c r="AG292" i="6" a="1"/>
  <c r="AO300" i="6" a="1"/>
  <c r="AL289" i="6" a="1"/>
  <c r="BI296" i="6" a="1"/>
  <c r="AR300" i="6" a="1"/>
  <c r="AG286" i="6" a="1"/>
  <c r="AM290" i="6" a="1"/>
  <c r="AQ288" i="6" a="1"/>
  <c r="AA228" i="6" l="1"/>
  <c r="BK291" i="6"/>
  <c r="BB291" i="6"/>
  <c r="AZ282" i="6"/>
  <c r="AK296" i="6"/>
  <c r="BD282" i="6"/>
  <c r="AK300" i="6"/>
  <c r="BH282" i="6"/>
  <c r="AC294" i="6"/>
  <c r="BH301" i="6"/>
  <c r="AC300" i="6"/>
  <c r="AH288" i="6"/>
  <c r="BI285" i="6"/>
  <c r="AL289" i="6"/>
  <c r="AH285" i="6"/>
  <c r="BG285" i="6"/>
  <c r="AE232" i="6"/>
  <c r="AR300" i="6"/>
  <c r="AB296" i="6"/>
  <c r="BA290" i="6"/>
  <c r="AN285" i="6"/>
  <c r="BA291" i="6"/>
  <c r="AK282" i="6"/>
  <c r="AR288" i="6"/>
  <c r="BF284" i="6"/>
  <c r="AI288" i="6"/>
  <c r="BD269" i="6"/>
  <c r="BH300" i="6"/>
  <c r="AJ292" i="6"/>
  <c r="BH287" i="6"/>
  <c r="AB290" i="6"/>
  <c r="BA292" i="6"/>
  <c r="BB283" i="6"/>
  <c r="AP291" i="6"/>
  <c r="AP296" i="6"/>
  <c r="AZ295" i="6"/>
  <c r="AP297" i="6"/>
  <c r="BK297" i="6"/>
  <c r="BI284" i="6"/>
  <c r="BI296" i="6"/>
  <c r="BI283" i="6"/>
  <c r="AN301" i="6"/>
  <c r="AC301" i="6"/>
  <c r="AD296" i="6"/>
  <c r="AK294" i="6"/>
  <c r="AN283" i="6"/>
  <c r="AQ288" i="6"/>
  <c r="AC274" i="6"/>
  <c r="AS282" i="6"/>
  <c r="AZ285" i="6"/>
  <c r="AG296" i="6"/>
  <c r="BL28" i="6"/>
  <c r="AT284" i="6"/>
  <c r="AD291" i="6"/>
  <c r="AP294" i="6"/>
  <c r="AQ284" i="6"/>
  <c r="BC301" i="6"/>
  <c r="BM294" i="6"/>
  <c r="BN294" i="6" s="1"/>
  <c r="AQ283" i="6"/>
  <c r="AM290" i="6"/>
  <c r="AM293" i="6"/>
  <c r="AI269" i="6"/>
  <c r="AC292" i="6"/>
  <c r="BH295" i="6"/>
  <c r="AO291" i="6"/>
  <c r="BE284" i="6"/>
  <c r="AE283" i="6"/>
  <c r="AP295" i="6"/>
  <c r="AL296" i="6"/>
  <c r="AI292" i="6"/>
  <c r="AR292" i="6"/>
  <c r="BE288" i="6"/>
  <c r="BL295" i="6"/>
  <c r="AB287" i="6"/>
  <c r="BD288" i="6"/>
  <c r="BK284" i="6"/>
  <c r="AH293" i="6"/>
  <c r="AO292" i="6"/>
  <c r="AG283" i="6"/>
  <c r="AC284" i="6"/>
  <c r="BC282" i="6"/>
  <c r="BE294" i="6"/>
  <c r="AG284" i="6"/>
  <c r="AT289" i="6"/>
  <c r="AE295" i="6"/>
  <c r="BF291" i="6"/>
  <c r="AO294" i="6"/>
  <c r="AF297" i="6"/>
  <c r="AM291" i="6"/>
  <c r="AJ293" i="6"/>
  <c r="AO288" i="6"/>
  <c r="AS286" i="6"/>
  <c r="AF294" i="6"/>
  <c r="AK235" i="6"/>
  <c r="AG286" i="6"/>
  <c r="AA272" i="6"/>
  <c r="BI297" i="6"/>
  <c r="BJ288" i="6"/>
  <c r="BJ300" i="6"/>
  <c r="AA282" i="6"/>
  <c r="AQ291" i="6"/>
  <c r="AM282" i="6"/>
  <c r="AL290" i="6"/>
  <c r="BF282" i="6"/>
  <c r="BE287" i="6"/>
  <c r="AS287" i="6"/>
  <c r="BD283" i="6"/>
  <c r="AL234" i="6"/>
  <c r="AJ285" i="6"/>
  <c r="AO300" i="6"/>
  <c r="BG291" i="6"/>
  <c r="BI292" i="6"/>
  <c r="AL301" i="6"/>
  <c r="AN297" i="6"/>
  <c r="AE290" i="6"/>
  <c r="AA283" i="6"/>
  <c r="AC282" i="6"/>
  <c r="AR267" i="6"/>
  <c r="AR291" i="6"/>
  <c r="AY293" i="6"/>
  <c r="AO297" i="6"/>
  <c r="BH286" i="6"/>
  <c r="BF275" i="6"/>
  <c r="AP289" i="6"/>
  <c r="BG292" i="6"/>
  <c r="AR293" i="6"/>
  <c r="BL292" i="6"/>
  <c r="AC296" i="6"/>
  <c r="BC294" i="6"/>
  <c r="AG292" i="6"/>
  <c r="BH292" i="6"/>
  <c r="AF292" i="6"/>
  <c r="AD220" i="6"/>
  <c r="BC285" i="6"/>
  <c r="BM284" i="6"/>
  <c r="BN284" i="6" s="1"/>
  <c r="BF292" i="6"/>
  <c r="AP292" i="6"/>
  <c r="AK284" i="6"/>
  <c r="BL301" i="6"/>
  <c r="BL294" i="6"/>
  <c r="BL288" i="6"/>
  <c r="AS291" i="6"/>
  <c r="AG297" i="6"/>
  <c r="AD286" i="6"/>
  <c r="AO285" i="6"/>
  <c r="AG293" i="6"/>
  <c r="AE293" i="6"/>
  <c r="BB296" i="6"/>
  <c r="AE287" i="6"/>
  <c r="AO301" i="6"/>
  <c r="BA283" i="6"/>
  <c r="BM300" i="6"/>
  <c r="BN300" i="6" s="1"/>
  <c r="AP285" i="6"/>
  <c r="BF286" i="6"/>
  <c r="AK287" i="6"/>
  <c r="AL287" i="6"/>
  <c r="AB291" i="6"/>
  <c r="AP293" i="6"/>
  <c r="BG288" i="6"/>
  <c r="AR285" i="6"/>
  <c r="AJ295" i="6"/>
  <c r="AP300" i="6"/>
  <c r="AP284" i="6"/>
  <c r="AY285" i="6"/>
  <c r="AA224" i="6"/>
  <c r="AI289" i="6"/>
  <c r="BC286" i="6"/>
  <c r="AF300" i="6"/>
  <c r="AH301" i="6"/>
  <c r="AJ288" i="6"/>
  <c r="BK295" i="6"/>
  <c r="AE289" i="6"/>
  <c r="BC288" i="6"/>
  <c r="BM291" i="6"/>
  <c r="BN291" i="6" s="1"/>
  <c r="AI282" i="6"/>
  <c r="AI283" i="6"/>
  <c r="BE290" i="6"/>
  <c r="AC237" i="6"/>
  <c r="AL286" i="6"/>
  <c r="BA287" i="6"/>
  <c r="AY294" i="6"/>
  <c r="BK287" i="6"/>
  <c r="R219" i="6"/>
  <c r="S219" i="6"/>
  <c r="T219" i="6"/>
  <c r="U219" i="6"/>
  <c r="V219" i="6"/>
  <c r="W219" i="6"/>
  <c r="R220" i="6"/>
  <c r="S220" i="6"/>
  <c r="T220" i="6"/>
  <c r="U220" i="6"/>
  <c r="V220" i="6"/>
  <c r="W220" i="6"/>
  <c r="R221" i="6"/>
  <c r="S221" i="6"/>
  <c r="T221" i="6"/>
  <c r="U221" i="6"/>
  <c r="V221" i="6"/>
  <c r="W221" i="6"/>
  <c r="R222" i="6"/>
  <c r="S222" i="6"/>
  <c r="T222" i="6"/>
  <c r="U222" i="6"/>
  <c r="V222" i="6"/>
  <c r="W222" i="6"/>
  <c r="R223" i="6"/>
  <c r="S223" i="6"/>
  <c r="T223" i="6"/>
  <c r="U223" i="6"/>
  <c r="V223" i="6"/>
  <c r="W223" i="6"/>
  <c r="R224" i="6"/>
  <c r="S224" i="6"/>
  <c r="T224" i="6"/>
  <c r="U224" i="6"/>
  <c r="V224" i="6"/>
  <c r="W224" i="6"/>
  <c r="R225" i="6"/>
  <c r="S225" i="6"/>
  <c r="T225" i="6"/>
  <c r="U225" i="6"/>
  <c r="V225" i="6"/>
  <c r="W225" i="6"/>
  <c r="R226" i="6"/>
  <c r="S226" i="6"/>
  <c r="T226" i="6"/>
  <c r="U226" i="6"/>
  <c r="V226" i="6"/>
  <c r="W226" i="6"/>
  <c r="R227" i="6"/>
  <c r="S227" i="6"/>
  <c r="T227" i="6"/>
  <c r="U227" i="6"/>
  <c r="V227" i="6"/>
  <c r="W227" i="6"/>
  <c r="R228" i="6"/>
  <c r="S228" i="6"/>
  <c r="T228" i="6"/>
  <c r="U228" i="6"/>
  <c r="V228" i="6"/>
  <c r="W228" i="6"/>
  <c r="R229" i="6"/>
  <c r="S229" i="6"/>
  <c r="T229" i="6"/>
  <c r="U229" i="6"/>
  <c r="V229" i="6"/>
  <c r="W229" i="6"/>
  <c r="R230" i="6"/>
  <c r="S230" i="6"/>
  <c r="T230" i="6"/>
  <c r="U230" i="6"/>
  <c r="V230" i="6"/>
  <c r="W230" i="6"/>
  <c r="R231" i="6"/>
  <c r="S231" i="6"/>
  <c r="T231" i="6"/>
  <c r="U231" i="6"/>
  <c r="V231" i="6"/>
  <c r="W231" i="6"/>
  <c r="AY105" i="6" l="1"/>
  <c r="C9" i="6" l="1"/>
  <c r="C11" i="6"/>
  <c r="C14" i="6"/>
  <c r="C16" i="6"/>
  <c r="C18" i="6"/>
  <c r="C20" i="6"/>
  <c r="C21" i="6" s="1"/>
  <c r="C27" i="6"/>
  <c r="C32" i="6"/>
  <c r="C34" i="6"/>
  <c r="C35" i="6" s="1"/>
  <c r="C38" i="6"/>
  <c r="C42" i="6"/>
  <c r="C44" i="6"/>
  <c r="C46" i="6"/>
  <c r="C47" i="6" s="1"/>
  <c r="C51" i="6"/>
  <c r="C52" i="6" s="1"/>
  <c r="C54" i="6"/>
  <c r="C57" i="6"/>
  <c r="C60" i="6"/>
  <c r="C61" i="6" s="1"/>
  <c r="C63" i="6"/>
  <c r="C67" i="6"/>
  <c r="C70" i="6"/>
  <c r="C71" i="6" s="1"/>
  <c r="C73" i="6"/>
  <c r="C78" i="6"/>
  <c r="C84" i="6"/>
  <c r="C85" i="6" s="1"/>
  <c r="C90" i="6"/>
  <c r="C91" i="6" s="1"/>
  <c r="C93" i="6"/>
  <c r="C98" i="6"/>
  <c r="C99" i="6" s="1"/>
  <c r="C101" i="6"/>
  <c r="C106" i="6"/>
  <c r="C108" i="6"/>
  <c r="C110" i="6"/>
  <c r="C113" i="6"/>
  <c r="C115" i="6"/>
  <c r="C116" i="6" s="1"/>
  <c r="C118" i="6"/>
  <c r="C119" i="6" s="1"/>
  <c r="C120" i="6" s="1"/>
  <c r="C122" i="6"/>
  <c r="C124" i="6"/>
  <c r="C125" i="6" s="1"/>
  <c r="C126" i="6" s="1"/>
  <c r="C128" i="6"/>
  <c r="C130" i="6"/>
  <c r="C131" i="6" s="1"/>
  <c r="C134" i="6"/>
  <c r="C135" i="6" s="1"/>
  <c r="C136" i="6" s="1"/>
  <c r="C142" i="6"/>
  <c r="C146" i="6"/>
  <c r="C148" i="6"/>
  <c r="C149" i="6" s="1"/>
  <c r="C150" i="6" s="1"/>
  <c r="C152" i="6"/>
  <c r="C155" i="6"/>
  <c r="C158" i="6"/>
  <c r="C159" i="6" s="1"/>
  <c r="C161" i="6"/>
  <c r="C162" i="6" s="1"/>
  <c r="C163" i="6" s="1"/>
  <c r="C165" i="6"/>
  <c r="C167" i="6"/>
  <c r="C168" i="6" s="1"/>
  <c r="C170" i="6"/>
  <c r="C172" i="6"/>
  <c r="C174" i="6"/>
  <c r="C179" i="6"/>
  <c r="C180" i="6" s="1"/>
  <c r="C182" i="6"/>
  <c r="C184" i="6"/>
  <c r="C186" i="6"/>
  <c r="C188" i="6"/>
  <c r="C190" i="6"/>
  <c r="C193" i="6"/>
  <c r="C195" i="6"/>
  <c r="C196" i="6" s="1"/>
  <c r="C198" i="6"/>
  <c r="C202" i="6"/>
  <c r="C204" i="6"/>
  <c r="C206" i="6"/>
  <c r="C209" i="6"/>
  <c r="C210" i="6" s="1"/>
  <c r="C213" i="6"/>
  <c r="C214" i="6" s="1"/>
  <c r="R187" i="6"/>
  <c r="S187" i="6"/>
  <c r="T187" i="6"/>
  <c r="U187" i="6"/>
  <c r="V187" i="6"/>
  <c r="W187" i="6"/>
  <c r="R188" i="6"/>
  <c r="S188" i="6"/>
  <c r="T188" i="6"/>
  <c r="U188" i="6"/>
  <c r="V188" i="6"/>
  <c r="W188" i="6"/>
  <c r="R189" i="6"/>
  <c r="S189" i="6"/>
  <c r="T189" i="6"/>
  <c r="U189" i="6"/>
  <c r="V189" i="6"/>
  <c r="W189" i="6"/>
  <c r="R190" i="6"/>
  <c r="S190" i="6"/>
  <c r="T190" i="6"/>
  <c r="U190" i="6"/>
  <c r="V190" i="6"/>
  <c r="W190" i="6"/>
  <c r="R191" i="6"/>
  <c r="S191" i="6"/>
  <c r="T191" i="6"/>
  <c r="U191" i="6"/>
  <c r="V191" i="6"/>
  <c r="W191" i="6"/>
  <c r="R192" i="6"/>
  <c r="S192" i="6"/>
  <c r="T192" i="6"/>
  <c r="U192" i="6"/>
  <c r="V192" i="6"/>
  <c r="W192" i="6"/>
  <c r="R193" i="6"/>
  <c r="S193" i="6"/>
  <c r="T193" i="6"/>
  <c r="U193" i="6"/>
  <c r="V193" i="6"/>
  <c r="W193" i="6"/>
  <c r="R194" i="6"/>
  <c r="S194" i="6"/>
  <c r="T194" i="6"/>
  <c r="U194" i="6"/>
  <c r="V194" i="6"/>
  <c r="W194" i="6"/>
  <c r="R195" i="6"/>
  <c r="S195" i="6"/>
  <c r="T195" i="6"/>
  <c r="U195" i="6"/>
  <c r="V195" i="6"/>
  <c r="W195" i="6"/>
  <c r="R196" i="6"/>
  <c r="S196" i="6"/>
  <c r="T196" i="6"/>
  <c r="U196" i="6"/>
  <c r="V196" i="6"/>
  <c r="W196" i="6"/>
  <c r="R181" i="6"/>
  <c r="S181" i="6"/>
  <c r="T181" i="6"/>
  <c r="U181" i="6"/>
  <c r="V181" i="6"/>
  <c r="W181" i="6"/>
  <c r="R182" i="6"/>
  <c r="S182" i="6"/>
  <c r="T182" i="6"/>
  <c r="U182" i="6"/>
  <c r="V182" i="6"/>
  <c r="W182" i="6"/>
  <c r="R183" i="6"/>
  <c r="S183" i="6"/>
  <c r="T183" i="6"/>
  <c r="U183" i="6"/>
  <c r="V183" i="6"/>
  <c r="W183" i="6"/>
  <c r="R184" i="6"/>
  <c r="S184" i="6"/>
  <c r="T184" i="6"/>
  <c r="U184" i="6"/>
  <c r="V184" i="6"/>
  <c r="W184" i="6"/>
  <c r="R185" i="6"/>
  <c r="S185" i="6"/>
  <c r="T185" i="6"/>
  <c r="U185" i="6"/>
  <c r="V185" i="6"/>
  <c r="W185" i="6"/>
  <c r="R186" i="6"/>
  <c r="S186" i="6"/>
  <c r="T186" i="6"/>
  <c r="U186" i="6"/>
  <c r="V186" i="6"/>
  <c r="W186" i="6"/>
  <c r="R178" i="6"/>
  <c r="S178" i="6"/>
  <c r="T178" i="6"/>
  <c r="U178" i="6"/>
  <c r="V178" i="6"/>
  <c r="W178" i="6"/>
  <c r="R179" i="6"/>
  <c r="S179" i="6"/>
  <c r="T179" i="6"/>
  <c r="U179" i="6"/>
  <c r="V179" i="6"/>
  <c r="W179" i="6"/>
  <c r="R180" i="6"/>
  <c r="S180" i="6"/>
  <c r="T180" i="6"/>
  <c r="U180" i="6"/>
  <c r="V180" i="6"/>
  <c r="W180" i="6"/>
  <c r="R197" i="6"/>
  <c r="S197" i="6"/>
  <c r="T197" i="6"/>
  <c r="U197" i="6"/>
  <c r="V197" i="6"/>
  <c r="W197" i="6"/>
  <c r="R166" i="6"/>
  <c r="S166" i="6"/>
  <c r="T166" i="6"/>
  <c r="U166" i="6"/>
  <c r="V166" i="6"/>
  <c r="W166" i="6"/>
  <c r="R167" i="6"/>
  <c r="S167" i="6"/>
  <c r="T167" i="6"/>
  <c r="U167" i="6"/>
  <c r="V167" i="6"/>
  <c r="W167" i="6"/>
  <c r="R168" i="6"/>
  <c r="S168" i="6"/>
  <c r="T168" i="6"/>
  <c r="U168" i="6"/>
  <c r="V168" i="6"/>
  <c r="W168" i="6"/>
  <c r="R169" i="6"/>
  <c r="S169" i="6"/>
  <c r="T169" i="6"/>
  <c r="U169" i="6"/>
  <c r="V169" i="6"/>
  <c r="W169" i="6"/>
  <c r="R170" i="6"/>
  <c r="S170" i="6"/>
  <c r="T170" i="6"/>
  <c r="U170" i="6"/>
  <c r="V170" i="6"/>
  <c r="W170" i="6"/>
  <c r="R171" i="6"/>
  <c r="S171" i="6"/>
  <c r="T171" i="6"/>
  <c r="U171" i="6"/>
  <c r="V171" i="6"/>
  <c r="W171" i="6"/>
  <c r="R172" i="6"/>
  <c r="S172" i="6"/>
  <c r="T172" i="6"/>
  <c r="U172" i="6"/>
  <c r="V172" i="6"/>
  <c r="W172" i="6"/>
  <c r="R173" i="6"/>
  <c r="S173" i="6"/>
  <c r="T173" i="6"/>
  <c r="U173" i="6"/>
  <c r="V173" i="6"/>
  <c r="W173" i="6"/>
  <c r="R174" i="6"/>
  <c r="S174" i="6"/>
  <c r="T174" i="6"/>
  <c r="U174" i="6"/>
  <c r="V174" i="6"/>
  <c r="W174" i="6"/>
  <c r="R175" i="6"/>
  <c r="S175" i="6"/>
  <c r="T175" i="6"/>
  <c r="U175" i="6"/>
  <c r="V175" i="6"/>
  <c r="W175" i="6"/>
  <c r="R176" i="6"/>
  <c r="S176" i="6"/>
  <c r="T176" i="6"/>
  <c r="U176" i="6"/>
  <c r="V176" i="6"/>
  <c r="W176" i="6"/>
  <c r="R177" i="6"/>
  <c r="S177" i="6"/>
  <c r="T177" i="6"/>
  <c r="U177" i="6"/>
  <c r="V177" i="6"/>
  <c r="W177" i="6"/>
  <c r="R198" i="6"/>
  <c r="S198" i="6"/>
  <c r="T198" i="6"/>
  <c r="U198" i="6"/>
  <c r="V198" i="6"/>
  <c r="W198" i="6"/>
  <c r="R199" i="6"/>
  <c r="S199" i="6"/>
  <c r="T199" i="6"/>
  <c r="U199" i="6"/>
  <c r="V199" i="6"/>
  <c r="W199" i="6"/>
  <c r="R200" i="6"/>
  <c r="S200" i="6"/>
  <c r="T200" i="6"/>
  <c r="U200" i="6"/>
  <c r="V200" i="6"/>
  <c r="W200" i="6"/>
  <c r="R201" i="6"/>
  <c r="S201" i="6"/>
  <c r="T201" i="6"/>
  <c r="U201" i="6"/>
  <c r="V201" i="6"/>
  <c r="W201" i="6"/>
  <c r="R202" i="6"/>
  <c r="S202" i="6"/>
  <c r="T202" i="6"/>
  <c r="U202" i="6"/>
  <c r="V202" i="6"/>
  <c r="W202" i="6"/>
  <c r="R203" i="6"/>
  <c r="S203" i="6"/>
  <c r="T203" i="6"/>
  <c r="U203" i="6"/>
  <c r="V203" i="6"/>
  <c r="W203" i="6"/>
  <c r="R204" i="6"/>
  <c r="S204" i="6"/>
  <c r="T204" i="6"/>
  <c r="U204" i="6"/>
  <c r="V204" i="6"/>
  <c r="W204" i="6"/>
  <c r="R205" i="6"/>
  <c r="S205" i="6"/>
  <c r="T205" i="6"/>
  <c r="U205" i="6"/>
  <c r="V205" i="6"/>
  <c r="W205" i="6"/>
  <c r="R206" i="6"/>
  <c r="S206" i="6"/>
  <c r="T206" i="6"/>
  <c r="U206" i="6"/>
  <c r="V206" i="6"/>
  <c r="W206" i="6"/>
  <c r="R207" i="6"/>
  <c r="S207" i="6"/>
  <c r="T207" i="6"/>
  <c r="U207" i="6"/>
  <c r="V207" i="6"/>
  <c r="W207" i="6"/>
  <c r="R208" i="6"/>
  <c r="S208" i="6"/>
  <c r="T208" i="6"/>
  <c r="U208" i="6"/>
  <c r="V208" i="6"/>
  <c r="W208" i="6"/>
  <c r="R209" i="6"/>
  <c r="S209" i="6"/>
  <c r="T209" i="6"/>
  <c r="U209" i="6"/>
  <c r="V209" i="6"/>
  <c r="W209" i="6"/>
  <c r="R210" i="6"/>
  <c r="S210" i="6"/>
  <c r="T210" i="6"/>
  <c r="U210" i="6"/>
  <c r="V210" i="6"/>
  <c r="W210" i="6"/>
  <c r="R211" i="6"/>
  <c r="S211" i="6"/>
  <c r="T211" i="6"/>
  <c r="U211" i="6"/>
  <c r="V211" i="6"/>
  <c r="W211" i="6"/>
  <c r="R212" i="6"/>
  <c r="S212" i="6"/>
  <c r="T212" i="6"/>
  <c r="U212" i="6"/>
  <c r="V212" i="6"/>
  <c r="W212" i="6"/>
  <c r="R213" i="6"/>
  <c r="S213" i="6"/>
  <c r="T213" i="6"/>
  <c r="U213" i="6"/>
  <c r="V213" i="6"/>
  <c r="W213" i="6"/>
  <c r="R214" i="6"/>
  <c r="S214" i="6"/>
  <c r="T214" i="6"/>
  <c r="U214" i="6"/>
  <c r="V214" i="6"/>
  <c r="W214" i="6"/>
  <c r="R215" i="6"/>
  <c r="S215" i="6"/>
  <c r="T215" i="6"/>
  <c r="U215" i="6"/>
  <c r="V215" i="6"/>
  <c r="W215" i="6"/>
  <c r="R216" i="6"/>
  <c r="S216" i="6"/>
  <c r="T216" i="6"/>
  <c r="U216" i="6"/>
  <c r="V216" i="6"/>
  <c r="W216" i="6"/>
  <c r="R217" i="6"/>
  <c r="S217" i="6"/>
  <c r="T217" i="6"/>
  <c r="U217" i="6"/>
  <c r="V217" i="6"/>
  <c r="W217" i="6"/>
  <c r="R218" i="6"/>
  <c r="S218" i="6"/>
  <c r="T218" i="6"/>
  <c r="U218" i="6"/>
  <c r="V218" i="6"/>
  <c r="W218" i="6"/>
  <c r="R239" i="6"/>
  <c r="S239" i="6"/>
  <c r="T239" i="6"/>
  <c r="U239" i="6"/>
  <c r="V239" i="6"/>
  <c r="W239" i="6"/>
  <c r="R240" i="6"/>
  <c r="S240" i="6"/>
  <c r="T240" i="6"/>
  <c r="U240" i="6"/>
  <c r="V240" i="6"/>
  <c r="W240" i="6"/>
  <c r="R241" i="6"/>
  <c r="S241" i="6"/>
  <c r="T241" i="6"/>
  <c r="U241" i="6"/>
  <c r="V241" i="6"/>
  <c r="W241" i="6"/>
  <c r="R242" i="6"/>
  <c r="S242" i="6"/>
  <c r="T242" i="6"/>
  <c r="U242" i="6"/>
  <c r="V242" i="6"/>
  <c r="W242" i="6"/>
  <c r="R243" i="6"/>
  <c r="S243" i="6"/>
  <c r="T243" i="6"/>
  <c r="U243" i="6"/>
  <c r="V243" i="6"/>
  <c r="W243" i="6"/>
  <c r="R244" i="6"/>
  <c r="S244" i="6"/>
  <c r="T244" i="6"/>
  <c r="U244" i="6"/>
  <c r="V244" i="6"/>
  <c r="W244" i="6"/>
  <c r="R245" i="6"/>
  <c r="S245" i="6"/>
  <c r="T245" i="6"/>
  <c r="U245" i="6"/>
  <c r="V245" i="6"/>
  <c r="W245" i="6"/>
  <c r="R246" i="6"/>
  <c r="S246" i="6"/>
  <c r="T246" i="6"/>
  <c r="U246" i="6"/>
  <c r="V246" i="6"/>
  <c r="W246" i="6"/>
  <c r="R247" i="6"/>
  <c r="S247" i="6"/>
  <c r="T247" i="6"/>
  <c r="U247" i="6"/>
  <c r="V247" i="6"/>
  <c r="W247" i="6"/>
  <c r="R248" i="6"/>
  <c r="S248" i="6"/>
  <c r="T248" i="6"/>
  <c r="U248" i="6"/>
  <c r="V248" i="6"/>
  <c r="W248" i="6"/>
  <c r="R249" i="6"/>
  <c r="S249" i="6"/>
  <c r="T249" i="6"/>
  <c r="U249" i="6"/>
  <c r="V249" i="6"/>
  <c r="W249" i="6"/>
  <c r="R256" i="6"/>
  <c r="S256" i="6"/>
  <c r="T256" i="6"/>
  <c r="U256" i="6"/>
  <c r="V256" i="6"/>
  <c r="W256" i="6"/>
  <c r="R260" i="6"/>
  <c r="S260" i="6"/>
  <c r="T260" i="6"/>
  <c r="U260" i="6"/>
  <c r="V260" i="6"/>
  <c r="W260" i="6"/>
  <c r="R261" i="6"/>
  <c r="S261" i="6"/>
  <c r="T261" i="6"/>
  <c r="U261" i="6"/>
  <c r="V261" i="6"/>
  <c r="W261" i="6"/>
  <c r="R262" i="6"/>
  <c r="S262" i="6"/>
  <c r="T262" i="6"/>
  <c r="U262" i="6"/>
  <c r="V262" i="6"/>
  <c r="W262" i="6"/>
  <c r="R263" i="6"/>
  <c r="S263" i="6"/>
  <c r="T263" i="6"/>
  <c r="U263" i="6"/>
  <c r="V263" i="6"/>
  <c r="W263" i="6"/>
  <c r="R358" i="6"/>
  <c r="S358" i="6"/>
  <c r="T358" i="6"/>
  <c r="U358" i="6"/>
  <c r="V358" i="6"/>
  <c r="W358" i="6"/>
  <c r="R359" i="6"/>
  <c r="S359" i="6"/>
  <c r="T359" i="6"/>
  <c r="U359" i="6"/>
  <c r="V359" i="6"/>
  <c r="W359" i="6"/>
  <c r="R360" i="6"/>
  <c r="S360" i="6"/>
  <c r="T360" i="6"/>
  <c r="U360" i="6"/>
  <c r="V360" i="6"/>
  <c r="W360" i="6"/>
  <c r="R361" i="6"/>
  <c r="S361" i="6"/>
  <c r="T361" i="6"/>
  <c r="U361" i="6"/>
  <c r="V361" i="6"/>
  <c r="W361" i="6"/>
  <c r="R362" i="6"/>
  <c r="S362" i="6"/>
  <c r="T362" i="6"/>
  <c r="U362" i="6"/>
  <c r="V362" i="6"/>
  <c r="W362" i="6"/>
  <c r="R363" i="6"/>
  <c r="S363" i="6"/>
  <c r="T363" i="6"/>
  <c r="U363" i="6"/>
  <c r="V363" i="6"/>
  <c r="W363" i="6"/>
  <c r="R397" i="6"/>
  <c r="S397" i="6"/>
  <c r="T397" i="6"/>
  <c r="U397" i="6"/>
  <c r="V397" i="6"/>
  <c r="W397" i="6"/>
  <c r="R398" i="6"/>
  <c r="S398" i="6"/>
  <c r="T398" i="6"/>
  <c r="U398" i="6"/>
  <c r="V398" i="6"/>
  <c r="W398" i="6"/>
  <c r="R399" i="6"/>
  <c r="S399" i="6"/>
  <c r="T399" i="6"/>
  <c r="U399" i="6"/>
  <c r="V399" i="6"/>
  <c r="W399" i="6"/>
  <c r="R400" i="6"/>
  <c r="S400" i="6"/>
  <c r="T400" i="6"/>
  <c r="U400" i="6"/>
  <c r="V400" i="6"/>
  <c r="W400" i="6"/>
  <c r="R401" i="6"/>
  <c r="S401" i="6"/>
  <c r="T401" i="6"/>
  <c r="U401" i="6"/>
  <c r="V401" i="6"/>
  <c r="W401" i="6"/>
  <c r="R412" i="6"/>
  <c r="S412" i="6"/>
  <c r="T412" i="6"/>
  <c r="U412" i="6"/>
  <c r="V412" i="6"/>
  <c r="W412" i="6"/>
  <c r="R413" i="6"/>
  <c r="S413" i="6"/>
  <c r="T413" i="6"/>
  <c r="U413" i="6"/>
  <c r="V413" i="6"/>
  <c r="W413" i="6"/>
  <c r="R414" i="6"/>
  <c r="S414" i="6"/>
  <c r="T414" i="6"/>
  <c r="U414" i="6"/>
  <c r="V414" i="6"/>
  <c r="W414" i="6"/>
  <c r="R426" i="6"/>
  <c r="S426" i="6"/>
  <c r="T426" i="6"/>
  <c r="U426" i="6"/>
  <c r="V426" i="6"/>
  <c r="W426" i="6"/>
  <c r="R427" i="6"/>
  <c r="S427" i="6"/>
  <c r="T427" i="6"/>
  <c r="U427" i="6"/>
  <c r="V427" i="6"/>
  <c r="W427" i="6"/>
  <c r="R428" i="6"/>
  <c r="S428" i="6"/>
  <c r="T428" i="6"/>
  <c r="U428" i="6"/>
  <c r="V428" i="6"/>
  <c r="W428" i="6"/>
  <c r="R429" i="6"/>
  <c r="S429" i="6"/>
  <c r="T429" i="6"/>
  <c r="U429" i="6"/>
  <c r="V429" i="6"/>
  <c r="W429" i="6"/>
  <c r="R430" i="6"/>
  <c r="S430" i="6"/>
  <c r="T430" i="6"/>
  <c r="U430" i="6"/>
  <c r="V430" i="6"/>
  <c r="W430" i="6"/>
  <c r="R431" i="6"/>
  <c r="S431" i="6"/>
  <c r="T431" i="6"/>
  <c r="U431" i="6"/>
  <c r="V431" i="6"/>
  <c r="W431" i="6"/>
  <c r="R432" i="6"/>
  <c r="S432" i="6"/>
  <c r="T432" i="6"/>
  <c r="U432" i="6"/>
  <c r="V432" i="6"/>
  <c r="W432" i="6"/>
  <c r="R433" i="6"/>
  <c r="S433" i="6"/>
  <c r="T433" i="6"/>
  <c r="U433" i="6"/>
  <c r="V433" i="6"/>
  <c r="W433" i="6"/>
  <c r="R434" i="6"/>
  <c r="S434" i="6"/>
  <c r="T434" i="6"/>
  <c r="U434" i="6"/>
  <c r="V434" i="6"/>
  <c r="W434" i="6"/>
  <c r="R435" i="6"/>
  <c r="S435" i="6"/>
  <c r="T435" i="6"/>
  <c r="U435" i="6"/>
  <c r="V435" i="6"/>
  <c r="W435" i="6"/>
  <c r="R436" i="6"/>
  <c r="S436" i="6"/>
  <c r="T436" i="6"/>
  <c r="U436" i="6"/>
  <c r="V436" i="6"/>
  <c r="W436" i="6"/>
  <c r="R437" i="6"/>
  <c r="S437" i="6"/>
  <c r="T437" i="6"/>
  <c r="U437" i="6"/>
  <c r="V437" i="6"/>
  <c r="W437" i="6"/>
  <c r="R438" i="6"/>
  <c r="S438" i="6"/>
  <c r="T438" i="6"/>
  <c r="U438" i="6"/>
  <c r="V438" i="6"/>
  <c r="W438" i="6"/>
  <c r="R447" i="6"/>
  <c r="S447" i="6"/>
  <c r="T447" i="6"/>
  <c r="U447" i="6"/>
  <c r="V447" i="6"/>
  <c r="W447" i="6"/>
  <c r="R448" i="6"/>
  <c r="S448" i="6"/>
  <c r="T448" i="6"/>
  <c r="U448" i="6"/>
  <c r="V448" i="6"/>
  <c r="W448" i="6"/>
  <c r="R449" i="6"/>
  <c r="S449" i="6"/>
  <c r="T449" i="6"/>
  <c r="U449" i="6"/>
  <c r="V449" i="6"/>
  <c r="W449" i="6"/>
  <c r="R450" i="6"/>
  <c r="S450" i="6"/>
  <c r="T450" i="6"/>
  <c r="U450" i="6"/>
  <c r="V450" i="6"/>
  <c r="W450" i="6"/>
  <c r="R502" i="6"/>
  <c r="S502" i="6"/>
  <c r="T502" i="6"/>
  <c r="U502" i="6"/>
  <c r="V502" i="6"/>
  <c r="W502" i="6"/>
  <c r="R503" i="6"/>
  <c r="S503" i="6"/>
  <c r="T503" i="6"/>
  <c r="U503" i="6"/>
  <c r="V503" i="6"/>
  <c r="W503" i="6"/>
  <c r="R504" i="6"/>
  <c r="S504" i="6"/>
  <c r="T504" i="6"/>
  <c r="U504" i="6"/>
  <c r="V504" i="6"/>
  <c r="W504" i="6"/>
  <c r="R505" i="6"/>
  <c r="S505" i="6"/>
  <c r="T505" i="6"/>
  <c r="U505" i="6"/>
  <c r="V505" i="6"/>
  <c r="W505" i="6"/>
  <c r="R506" i="6"/>
  <c r="S506" i="6"/>
  <c r="T506" i="6"/>
  <c r="U506" i="6"/>
  <c r="V506" i="6"/>
  <c r="W506" i="6"/>
  <c r="R163" i="6"/>
  <c r="S163" i="6"/>
  <c r="T163" i="6"/>
  <c r="U163" i="6"/>
  <c r="V163" i="6"/>
  <c r="W163" i="6"/>
  <c r="R164" i="6"/>
  <c r="S164" i="6"/>
  <c r="T164" i="6"/>
  <c r="U164" i="6"/>
  <c r="V164" i="6"/>
  <c r="W164" i="6"/>
  <c r="R165" i="6"/>
  <c r="S165" i="6"/>
  <c r="T165" i="6"/>
  <c r="U165" i="6"/>
  <c r="V165" i="6"/>
  <c r="W165" i="6"/>
  <c r="R160" i="6"/>
  <c r="S160" i="6"/>
  <c r="T160" i="6"/>
  <c r="U160" i="6"/>
  <c r="V160" i="6"/>
  <c r="W160" i="6"/>
  <c r="R161" i="6"/>
  <c r="S161" i="6"/>
  <c r="T161" i="6"/>
  <c r="U161" i="6"/>
  <c r="V161" i="6"/>
  <c r="W161" i="6"/>
  <c r="R162" i="6"/>
  <c r="S162" i="6"/>
  <c r="T162" i="6"/>
  <c r="U162" i="6"/>
  <c r="V162" i="6"/>
  <c r="W162" i="6"/>
  <c r="R159" i="6"/>
  <c r="S159" i="6"/>
  <c r="T159" i="6"/>
  <c r="U159" i="6"/>
  <c r="V159" i="6"/>
  <c r="W159" i="6"/>
  <c r="R157" i="6"/>
  <c r="S157" i="6"/>
  <c r="T157" i="6"/>
  <c r="U157" i="6"/>
  <c r="V157" i="6"/>
  <c r="W157" i="6"/>
  <c r="R158" i="6"/>
  <c r="S158" i="6"/>
  <c r="T158" i="6"/>
  <c r="U158" i="6"/>
  <c r="V158" i="6"/>
  <c r="W158" i="6"/>
  <c r="R155" i="6"/>
  <c r="S155" i="6"/>
  <c r="T155" i="6"/>
  <c r="U155" i="6"/>
  <c r="V155" i="6"/>
  <c r="W155" i="6"/>
  <c r="R156" i="6"/>
  <c r="S156" i="6"/>
  <c r="T156" i="6"/>
  <c r="U156" i="6"/>
  <c r="V156" i="6"/>
  <c r="W156" i="6"/>
  <c r="R153" i="6"/>
  <c r="S153" i="6"/>
  <c r="T153" i="6"/>
  <c r="U153" i="6"/>
  <c r="V153" i="6"/>
  <c r="W153" i="6"/>
  <c r="R154" i="6"/>
  <c r="S154" i="6"/>
  <c r="T154" i="6"/>
  <c r="U154" i="6"/>
  <c r="V154" i="6"/>
  <c r="W154" i="6"/>
  <c r="R150" i="6"/>
  <c r="S150" i="6"/>
  <c r="T150" i="6"/>
  <c r="U150" i="6"/>
  <c r="V150" i="6"/>
  <c r="W150" i="6"/>
  <c r="R151" i="6"/>
  <c r="S151" i="6"/>
  <c r="T151" i="6"/>
  <c r="U151" i="6"/>
  <c r="V151" i="6"/>
  <c r="W151" i="6"/>
  <c r="R152" i="6"/>
  <c r="S152" i="6"/>
  <c r="T152" i="6"/>
  <c r="U152" i="6"/>
  <c r="V152" i="6"/>
  <c r="W152" i="6"/>
  <c r="R146" i="6"/>
  <c r="S146" i="6"/>
  <c r="T146" i="6"/>
  <c r="U146" i="6"/>
  <c r="V146" i="6"/>
  <c r="W146" i="6"/>
  <c r="R147" i="6"/>
  <c r="S147" i="6"/>
  <c r="T147" i="6"/>
  <c r="U147" i="6"/>
  <c r="V147" i="6"/>
  <c r="W147" i="6"/>
  <c r="R148" i="6"/>
  <c r="S148" i="6"/>
  <c r="T148" i="6"/>
  <c r="U148" i="6"/>
  <c r="V148" i="6"/>
  <c r="W148" i="6"/>
  <c r="R149" i="6"/>
  <c r="S149" i="6"/>
  <c r="T149" i="6"/>
  <c r="U149" i="6"/>
  <c r="V149" i="6"/>
  <c r="W149" i="6"/>
  <c r="R143" i="6"/>
  <c r="S143" i="6"/>
  <c r="T143" i="6"/>
  <c r="U143" i="6"/>
  <c r="V143" i="6"/>
  <c r="W143" i="6"/>
  <c r="R144" i="6"/>
  <c r="S144" i="6"/>
  <c r="T144" i="6"/>
  <c r="U144" i="6"/>
  <c r="V144" i="6"/>
  <c r="W144" i="6"/>
  <c r="R145" i="6"/>
  <c r="S145" i="6"/>
  <c r="T145" i="6"/>
  <c r="U145" i="6"/>
  <c r="V145" i="6"/>
  <c r="W145" i="6"/>
  <c r="R139" i="6"/>
  <c r="S139" i="6"/>
  <c r="T139" i="6"/>
  <c r="U139" i="6"/>
  <c r="V139" i="6"/>
  <c r="W139" i="6"/>
  <c r="R140" i="6"/>
  <c r="S140" i="6"/>
  <c r="T140" i="6"/>
  <c r="U140" i="6"/>
  <c r="V140" i="6"/>
  <c r="W140" i="6"/>
  <c r="R141" i="6"/>
  <c r="S141" i="6"/>
  <c r="T141" i="6"/>
  <c r="U141" i="6"/>
  <c r="V141" i="6"/>
  <c r="W141" i="6"/>
  <c r="R142" i="6"/>
  <c r="S142" i="6"/>
  <c r="T142" i="6"/>
  <c r="U142" i="6"/>
  <c r="V142" i="6"/>
  <c r="W142" i="6"/>
  <c r="R135" i="6"/>
  <c r="S135" i="6"/>
  <c r="T135" i="6"/>
  <c r="U135" i="6"/>
  <c r="V135" i="6"/>
  <c r="W135" i="6"/>
  <c r="R136" i="6"/>
  <c r="S136" i="6"/>
  <c r="T136" i="6"/>
  <c r="U136" i="6"/>
  <c r="V136" i="6"/>
  <c r="W136" i="6"/>
  <c r="R137" i="6"/>
  <c r="S137" i="6"/>
  <c r="T137" i="6"/>
  <c r="U137" i="6"/>
  <c r="V137" i="6"/>
  <c r="W137" i="6"/>
  <c r="R138" i="6"/>
  <c r="S138" i="6"/>
  <c r="T138" i="6"/>
  <c r="U138" i="6"/>
  <c r="V138" i="6"/>
  <c r="W138" i="6"/>
  <c r="R132" i="6"/>
  <c r="S132" i="6"/>
  <c r="T132" i="6"/>
  <c r="U132" i="6"/>
  <c r="V132" i="6"/>
  <c r="W132" i="6"/>
  <c r="R133" i="6"/>
  <c r="S133" i="6"/>
  <c r="T133" i="6"/>
  <c r="U133" i="6"/>
  <c r="V133" i="6"/>
  <c r="W133" i="6"/>
  <c r="R134" i="6"/>
  <c r="S134" i="6"/>
  <c r="T134" i="6"/>
  <c r="U134" i="6"/>
  <c r="V134" i="6"/>
  <c r="W134" i="6"/>
  <c r="R129" i="6"/>
  <c r="S129" i="6"/>
  <c r="T129" i="6"/>
  <c r="U129" i="6"/>
  <c r="V129" i="6"/>
  <c r="W129" i="6"/>
  <c r="R130" i="6"/>
  <c r="S130" i="6"/>
  <c r="T130" i="6"/>
  <c r="U130" i="6"/>
  <c r="V130" i="6"/>
  <c r="W130" i="6"/>
  <c r="R131" i="6"/>
  <c r="S131" i="6"/>
  <c r="T131" i="6"/>
  <c r="U131" i="6"/>
  <c r="V131" i="6"/>
  <c r="W131" i="6"/>
  <c r="R127" i="6"/>
  <c r="S127" i="6"/>
  <c r="T127" i="6"/>
  <c r="U127" i="6"/>
  <c r="V127" i="6"/>
  <c r="W127" i="6"/>
  <c r="R128" i="6"/>
  <c r="S128" i="6"/>
  <c r="T128" i="6"/>
  <c r="U128" i="6"/>
  <c r="V128" i="6"/>
  <c r="W128" i="6"/>
  <c r="R123" i="6"/>
  <c r="S123" i="6"/>
  <c r="T123" i="6"/>
  <c r="U123" i="6"/>
  <c r="V123" i="6"/>
  <c r="W123" i="6"/>
  <c r="R124" i="6"/>
  <c r="S124" i="6"/>
  <c r="T124" i="6"/>
  <c r="U124" i="6"/>
  <c r="V124" i="6"/>
  <c r="W124" i="6"/>
  <c r="R125" i="6"/>
  <c r="S125" i="6"/>
  <c r="T125" i="6"/>
  <c r="U125" i="6"/>
  <c r="V125" i="6"/>
  <c r="W125" i="6"/>
  <c r="R126" i="6"/>
  <c r="S126" i="6"/>
  <c r="T126" i="6"/>
  <c r="U126" i="6"/>
  <c r="V126" i="6"/>
  <c r="W126" i="6"/>
  <c r="R120" i="6"/>
  <c r="S120" i="6"/>
  <c r="T120" i="6"/>
  <c r="U120" i="6"/>
  <c r="V120" i="6"/>
  <c r="W120" i="6"/>
  <c r="R121" i="6"/>
  <c r="S121" i="6"/>
  <c r="T121" i="6"/>
  <c r="U121" i="6"/>
  <c r="V121" i="6"/>
  <c r="W121" i="6"/>
  <c r="R122" i="6"/>
  <c r="S122" i="6"/>
  <c r="T122" i="6"/>
  <c r="U122" i="6"/>
  <c r="V122" i="6"/>
  <c r="W122" i="6"/>
  <c r="R117" i="6"/>
  <c r="S117" i="6"/>
  <c r="T117" i="6"/>
  <c r="U117" i="6"/>
  <c r="V117" i="6"/>
  <c r="W117" i="6"/>
  <c r="R118" i="6"/>
  <c r="S118" i="6"/>
  <c r="T118" i="6"/>
  <c r="U118" i="6"/>
  <c r="V118" i="6"/>
  <c r="W118" i="6"/>
  <c r="R119" i="6"/>
  <c r="S119" i="6"/>
  <c r="T119" i="6"/>
  <c r="U119" i="6"/>
  <c r="V119" i="6"/>
  <c r="W119" i="6"/>
  <c r="R113" i="6"/>
  <c r="S113" i="6"/>
  <c r="T113" i="6"/>
  <c r="U113" i="6"/>
  <c r="V113" i="6"/>
  <c r="W113" i="6"/>
  <c r="R114" i="6"/>
  <c r="S114" i="6"/>
  <c r="T114" i="6"/>
  <c r="U114" i="6"/>
  <c r="V114" i="6"/>
  <c r="W114" i="6"/>
  <c r="R115" i="6"/>
  <c r="S115" i="6"/>
  <c r="T115" i="6"/>
  <c r="U115" i="6"/>
  <c r="V115" i="6"/>
  <c r="W115" i="6"/>
  <c r="R116" i="6"/>
  <c r="S116" i="6"/>
  <c r="T116" i="6"/>
  <c r="U116" i="6"/>
  <c r="V116" i="6"/>
  <c r="W116" i="6"/>
  <c r="R110" i="6"/>
  <c r="S110" i="6"/>
  <c r="T110" i="6"/>
  <c r="U110" i="6"/>
  <c r="V110" i="6"/>
  <c r="W110" i="6"/>
  <c r="R111" i="6"/>
  <c r="S111" i="6"/>
  <c r="T111" i="6"/>
  <c r="U111" i="6"/>
  <c r="V111" i="6"/>
  <c r="W111" i="6"/>
  <c r="R112" i="6"/>
  <c r="S112" i="6"/>
  <c r="T112" i="6"/>
  <c r="U112" i="6"/>
  <c r="V112" i="6"/>
  <c r="W112" i="6"/>
  <c r="R107" i="6"/>
  <c r="S107" i="6"/>
  <c r="T107" i="6"/>
  <c r="U107" i="6"/>
  <c r="V107" i="6"/>
  <c r="W107" i="6"/>
  <c r="R108" i="6"/>
  <c r="S108" i="6"/>
  <c r="T108" i="6"/>
  <c r="U108" i="6"/>
  <c r="V108" i="6"/>
  <c r="W108" i="6"/>
  <c r="R109" i="6"/>
  <c r="S109" i="6"/>
  <c r="T109" i="6"/>
  <c r="U109" i="6"/>
  <c r="V109" i="6"/>
  <c r="W109" i="6"/>
  <c r="R104" i="6"/>
  <c r="S104" i="6"/>
  <c r="T104" i="6"/>
  <c r="U104" i="6"/>
  <c r="V104" i="6"/>
  <c r="W104" i="6"/>
  <c r="R105" i="6"/>
  <c r="S105" i="6"/>
  <c r="T105" i="6"/>
  <c r="U105" i="6"/>
  <c r="V105" i="6"/>
  <c r="W105" i="6"/>
  <c r="R106" i="6"/>
  <c r="S106" i="6"/>
  <c r="T106" i="6"/>
  <c r="U106" i="6"/>
  <c r="V106" i="6"/>
  <c r="W106" i="6"/>
  <c r="R102" i="6"/>
  <c r="S102" i="6"/>
  <c r="T102" i="6"/>
  <c r="U102" i="6"/>
  <c r="V102" i="6"/>
  <c r="W102" i="6"/>
  <c r="R103" i="6"/>
  <c r="S103" i="6"/>
  <c r="T103" i="6"/>
  <c r="U103" i="6"/>
  <c r="V103" i="6"/>
  <c r="W103" i="6"/>
  <c r="R101" i="6"/>
  <c r="S101" i="6"/>
  <c r="T101" i="6"/>
  <c r="U101" i="6"/>
  <c r="V101" i="6"/>
  <c r="W101" i="6"/>
  <c r="R99" i="6"/>
  <c r="S99" i="6"/>
  <c r="T99" i="6"/>
  <c r="U99" i="6"/>
  <c r="V99" i="6"/>
  <c r="W99" i="6"/>
  <c r="R100" i="6"/>
  <c r="S100" i="6"/>
  <c r="T100" i="6"/>
  <c r="U100" i="6"/>
  <c r="V100" i="6"/>
  <c r="W100" i="6"/>
  <c r="R95" i="6"/>
  <c r="S95" i="6"/>
  <c r="T95" i="6"/>
  <c r="U95" i="6"/>
  <c r="V95" i="6"/>
  <c r="W95" i="6"/>
  <c r="R96" i="6"/>
  <c r="S96" i="6"/>
  <c r="T96" i="6"/>
  <c r="U96" i="6"/>
  <c r="V96" i="6"/>
  <c r="W96" i="6"/>
  <c r="R97" i="6"/>
  <c r="S97" i="6"/>
  <c r="T97" i="6"/>
  <c r="U97" i="6"/>
  <c r="V97" i="6"/>
  <c r="W97" i="6"/>
  <c r="R98" i="6"/>
  <c r="S98" i="6"/>
  <c r="T98" i="6"/>
  <c r="U98" i="6"/>
  <c r="V98" i="6"/>
  <c r="W98" i="6"/>
  <c r="R92" i="6"/>
  <c r="S92" i="6"/>
  <c r="T92" i="6"/>
  <c r="U92" i="6"/>
  <c r="V92" i="6"/>
  <c r="W92" i="6"/>
  <c r="R93" i="6"/>
  <c r="S93" i="6"/>
  <c r="T93" i="6"/>
  <c r="U93" i="6"/>
  <c r="V93" i="6"/>
  <c r="W93" i="6"/>
  <c r="R94" i="6"/>
  <c r="S94" i="6"/>
  <c r="T94" i="6"/>
  <c r="U94" i="6"/>
  <c r="V94" i="6"/>
  <c r="W94" i="6"/>
  <c r="R89" i="6"/>
  <c r="S89" i="6"/>
  <c r="T89" i="6"/>
  <c r="U89" i="6"/>
  <c r="V89" i="6"/>
  <c r="W89" i="6"/>
  <c r="R90" i="6"/>
  <c r="S90" i="6"/>
  <c r="T90" i="6"/>
  <c r="U90" i="6"/>
  <c r="V90" i="6"/>
  <c r="W90" i="6"/>
  <c r="R91" i="6"/>
  <c r="S91" i="6"/>
  <c r="T91" i="6"/>
  <c r="U91" i="6"/>
  <c r="V91" i="6"/>
  <c r="W91" i="6"/>
  <c r="R87" i="6"/>
  <c r="S87" i="6"/>
  <c r="T87" i="6"/>
  <c r="U87" i="6"/>
  <c r="V87" i="6"/>
  <c r="W87" i="6"/>
  <c r="R88" i="6"/>
  <c r="S88" i="6"/>
  <c r="T88" i="6"/>
  <c r="U88" i="6"/>
  <c r="V88" i="6"/>
  <c r="W88" i="6"/>
  <c r="R85" i="6"/>
  <c r="S85" i="6"/>
  <c r="T85" i="6"/>
  <c r="U85" i="6"/>
  <c r="V85" i="6"/>
  <c r="W85" i="6"/>
  <c r="R86" i="6"/>
  <c r="S86" i="6"/>
  <c r="T86" i="6"/>
  <c r="U86" i="6"/>
  <c r="V86" i="6"/>
  <c r="W86" i="6"/>
  <c r="R83" i="6"/>
  <c r="S83" i="6"/>
  <c r="T83" i="6"/>
  <c r="U83" i="6"/>
  <c r="V83" i="6"/>
  <c r="W83" i="6"/>
  <c r="R84" i="6"/>
  <c r="S84" i="6"/>
  <c r="T84" i="6"/>
  <c r="U84" i="6"/>
  <c r="V84" i="6"/>
  <c r="W84" i="6"/>
  <c r="R80" i="6"/>
  <c r="S80" i="6"/>
  <c r="T80" i="6"/>
  <c r="U80" i="6"/>
  <c r="V80" i="6"/>
  <c r="W80" i="6"/>
  <c r="R81" i="6"/>
  <c r="S81" i="6"/>
  <c r="T81" i="6"/>
  <c r="U81" i="6"/>
  <c r="V81" i="6"/>
  <c r="W81" i="6"/>
  <c r="R82" i="6"/>
  <c r="S82" i="6"/>
  <c r="T82" i="6"/>
  <c r="U82" i="6"/>
  <c r="V82" i="6"/>
  <c r="W82" i="6"/>
  <c r="R78" i="6"/>
  <c r="S78" i="6"/>
  <c r="T78" i="6"/>
  <c r="U78" i="6"/>
  <c r="V78" i="6"/>
  <c r="W78" i="6"/>
  <c r="R79" i="6"/>
  <c r="S79" i="6"/>
  <c r="T79" i="6"/>
  <c r="U79" i="6"/>
  <c r="V79" i="6"/>
  <c r="W79" i="6"/>
  <c r="R76" i="6"/>
  <c r="S76" i="6"/>
  <c r="T76" i="6"/>
  <c r="U76" i="6"/>
  <c r="V76" i="6"/>
  <c r="W76" i="6"/>
  <c r="R77" i="6"/>
  <c r="S77" i="6"/>
  <c r="T77" i="6"/>
  <c r="U77" i="6"/>
  <c r="V77" i="6"/>
  <c r="W77" i="6"/>
  <c r="R74" i="6"/>
  <c r="S74" i="6"/>
  <c r="T74" i="6"/>
  <c r="U74" i="6"/>
  <c r="V74" i="6"/>
  <c r="W74" i="6"/>
  <c r="R75" i="6"/>
  <c r="S75" i="6"/>
  <c r="T75" i="6"/>
  <c r="U75" i="6"/>
  <c r="V75" i="6"/>
  <c r="W75" i="6"/>
  <c r="R72" i="6"/>
  <c r="S72" i="6"/>
  <c r="T72" i="6"/>
  <c r="U72" i="6"/>
  <c r="V72" i="6"/>
  <c r="W72" i="6"/>
  <c r="R73" i="6"/>
  <c r="S73" i="6"/>
  <c r="T73" i="6"/>
  <c r="U73" i="6"/>
  <c r="V73" i="6"/>
  <c r="W73" i="6"/>
  <c r="R69" i="6"/>
  <c r="S69" i="6"/>
  <c r="T69" i="6"/>
  <c r="U69" i="6"/>
  <c r="V69" i="6"/>
  <c r="W69" i="6"/>
  <c r="R70" i="6"/>
  <c r="S70" i="6"/>
  <c r="T70" i="6"/>
  <c r="U70" i="6"/>
  <c r="V70" i="6"/>
  <c r="W70" i="6"/>
  <c r="R71" i="6"/>
  <c r="S71" i="6"/>
  <c r="T71" i="6"/>
  <c r="U71" i="6"/>
  <c r="V71" i="6"/>
  <c r="W71" i="6"/>
  <c r="R68" i="6"/>
  <c r="S68" i="6"/>
  <c r="T68" i="6"/>
  <c r="U68" i="6"/>
  <c r="V68" i="6"/>
  <c r="W68" i="6"/>
  <c r="R66" i="6"/>
  <c r="S66" i="6"/>
  <c r="T66" i="6"/>
  <c r="U66" i="6"/>
  <c r="V66" i="6"/>
  <c r="W66" i="6"/>
  <c r="R67" i="6"/>
  <c r="S67" i="6"/>
  <c r="T67" i="6"/>
  <c r="U67" i="6"/>
  <c r="V67" i="6"/>
  <c r="W67" i="6"/>
  <c r="R63" i="6"/>
  <c r="S63" i="6"/>
  <c r="T63" i="6"/>
  <c r="U63" i="6"/>
  <c r="V63" i="6"/>
  <c r="W63" i="6"/>
  <c r="R64" i="6"/>
  <c r="S64" i="6"/>
  <c r="T64" i="6"/>
  <c r="U64" i="6"/>
  <c r="V64" i="6"/>
  <c r="W64" i="6"/>
  <c r="R65" i="6"/>
  <c r="S65" i="6"/>
  <c r="T65" i="6"/>
  <c r="U65" i="6"/>
  <c r="V65" i="6"/>
  <c r="W65" i="6"/>
  <c r="R62" i="6"/>
  <c r="S62" i="6"/>
  <c r="T62" i="6"/>
  <c r="U62" i="6"/>
  <c r="V62" i="6"/>
  <c r="W62" i="6"/>
  <c r="R59" i="6"/>
  <c r="S59" i="6"/>
  <c r="T59" i="6"/>
  <c r="U59" i="6"/>
  <c r="V59" i="6"/>
  <c r="W59" i="6"/>
  <c r="R60" i="6"/>
  <c r="S60" i="6"/>
  <c r="T60" i="6"/>
  <c r="U60" i="6"/>
  <c r="V60" i="6"/>
  <c r="W60" i="6"/>
  <c r="R61" i="6"/>
  <c r="S61" i="6"/>
  <c r="T61" i="6"/>
  <c r="U61" i="6"/>
  <c r="V61" i="6"/>
  <c r="W61" i="6"/>
  <c r="R58" i="6"/>
  <c r="S58" i="6"/>
  <c r="T58" i="6"/>
  <c r="U58" i="6"/>
  <c r="V58" i="6"/>
  <c r="W58" i="6"/>
  <c r="R56" i="6"/>
  <c r="S56" i="6"/>
  <c r="T56" i="6"/>
  <c r="U56" i="6"/>
  <c r="V56" i="6"/>
  <c r="W56" i="6"/>
  <c r="R57" i="6"/>
  <c r="S57" i="6"/>
  <c r="T57" i="6"/>
  <c r="U57" i="6"/>
  <c r="V57" i="6"/>
  <c r="W57" i="6"/>
  <c r="R55" i="6"/>
  <c r="S55" i="6"/>
  <c r="T55" i="6"/>
  <c r="U55" i="6"/>
  <c r="V55" i="6"/>
  <c r="W55" i="6"/>
  <c r="R53" i="6"/>
  <c r="S53" i="6"/>
  <c r="T53" i="6"/>
  <c r="U53" i="6"/>
  <c r="V53" i="6"/>
  <c r="W53" i="6"/>
  <c r="R54" i="6"/>
  <c r="S54" i="6"/>
  <c r="T54" i="6"/>
  <c r="U54" i="6"/>
  <c r="V54" i="6"/>
  <c r="W54" i="6"/>
  <c r="R50" i="6"/>
  <c r="S50" i="6"/>
  <c r="T50" i="6"/>
  <c r="U50" i="6"/>
  <c r="V50" i="6"/>
  <c r="W50" i="6"/>
  <c r="R51" i="6"/>
  <c r="S51" i="6"/>
  <c r="T51" i="6"/>
  <c r="U51" i="6"/>
  <c r="V51" i="6"/>
  <c r="W51" i="6"/>
  <c r="R52" i="6"/>
  <c r="S52" i="6"/>
  <c r="T52" i="6"/>
  <c r="U52" i="6"/>
  <c r="V52" i="6"/>
  <c r="W52" i="6"/>
  <c r="R49" i="6"/>
  <c r="S49" i="6"/>
  <c r="T49" i="6"/>
  <c r="U49" i="6"/>
  <c r="V49" i="6"/>
  <c r="W49" i="6"/>
  <c r="R47" i="6"/>
  <c r="S47" i="6"/>
  <c r="T47" i="6"/>
  <c r="U47" i="6"/>
  <c r="V47" i="6"/>
  <c r="W47" i="6"/>
  <c r="R48" i="6"/>
  <c r="S48" i="6"/>
  <c r="T48" i="6"/>
  <c r="U48" i="6"/>
  <c r="V48" i="6"/>
  <c r="W48" i="6"/>
  <c r="R45" i="6"/>
  <c r="S45" i="6"/>
  <c r="T45" i="6"/>
  <c r="U45" i="6"/>
  <c r="V45" i="6"/>
  <c r="W45" i="6"/>
  <c r="R46" i="6"/>
  <c r="S46" i="6"/>
  <c r="T46" i="6"/>
  <c r="U46" i="6"/>
  <c r="V46" i="6"/>
  <c r="W46" i="6"/>
  <c r="R41" i="6"/>
  <c r="S41" i="6"/>
  <c r="T41" i="6"/>
  <c r="U41" i="6"/>
  <c r="V41" i="6"/>
  <c r="W41" i="6"/>
  <c r="R42" i="6"/>
  <c r="S42" i="6"/>
  <c r="T42" i="6"/>
  <c r="U42" i="6"/>
  <c r="V42" i="6"/>
  <c r="W42" i="6"/>
  <c r="R43" i="6"/>
  <c r="S43" i="6"/>
  <c r="T43" i="6"/>
  <c r="U43" i="6"/>
  <c r="V43" i="6"/>
  <c r="W43" i="6"/>
  <c r="R44" i="6"/>
  <c r="S44" i="6"/>
  <c r="T44" i="6"/>
  <c r="U44" i="6"/>
  <c r="V44" i="6"/>
  <c r="W44" i="6"/>
  <c r="R38" i="6"/>
  <c r="S38" i="6"/>
  <c r="T38" i="6"/>
  <c r="U38" i="6"/>
  <c r="V38" i="6"/>
  <c r="W38" i="6"/>
  <c r="R39" i="6"/>
  <c r="S39" i="6"/>
  <c r="T39" i="6"/>
  <c r="U39" i="6"/>
  <c r="V39" i="6"/>
  <c r="W39" i="6"/>
  <c r="R40" i="6"/>
  <c r="S40" i="6"/>
  <c r="T40" i="6"/>
  <c r="U40" i="6"/>
  <c r="V40" i="6"/>
  <c r="W40" i="6"/>
  <c r="R35" i="6"/>
  <c r="S35" i="6"/>
  <c r="T35" i="6"/>
  <c r="U35" i="6"/>
  <c r="V35" i="6"/>
  <c r="W35" i="6"/>
  <c r="R36" i="6"/>
  <c r="S36" i="6"/>
  <c r="T36" i="6"/>
  <c r="U36" i="6"/>
  <c r="V36" i="6"/>
  <c r="W36" i="6"/>
  <c r="R37" i="6"/>
  <c r="S37" i="6"/>
  <c r="T37" i="6"/>
  <c r="U37" i="6"/>
  <c r="V37" i="6"/>
  <c r="W37" i="6"/>
  <c r="R30" i="6"/>
  <c r="S30" i="6"/>
  <c r="T30" i="6"/>
  <c r="U30" i="6"/>
  <c r="V30" i="6"/>
  <c r="W30" i="6"/>
  <c r="R31" i="6"/>
  <c r="S31" i="6"/>
  <c r="T31" i="6"/>
  <c r="U31" i="6"/>
  <c r="V31" i="6"/>
  <c r="W31" i="6"/>
  <c r="R32" i="6"/>
  <c r="S32" i="6"/>
  <c r="T32" i="6"/>
  <c r="U32" i="6"/>
  <c r="V32" i="6"/>
  <c r="W32" i="6"/>
  <c r="R33" i="6"/>
  <c r="S33" i="6"/>
  <c r="T33" i="6"/>
  <c r="U33" i="6"/>
  <c r="V33" i="6"/>
  <c r="W33" i="6"/>
  <c r="R34" i="6"/>
  <c r="S34" i="6"/>
  <c r="T34" i="6"/>
  <c r="U34" i="6"/>
  <c r="V34" i="6"/>
  <c r="W34" i="6"/>
  <c r="R26" i="6"/>
  <c r="S26" i="6"/>
  <c r="T26" i="6"/>
  <c r="U26" i="6"/>
  <c r="V26" i="6"/>
  <c r="W26" i="6"/>
  <c r="R27" i="6"/>
  <c r="S27" i="6"/>
  <c r="T27" i="6"/>
  <c r="U27" i="6"/>
  <c r="V27" i="6"/>
  <c r="W27" i="6"/>
  <c r="R28" i="6"/>
  <c r="S28" i="6"/>
  <c r="T28" i="6"/>
  <c r="U28" i="6"/>
  <c r="V28" i="6"/>
  <c r="W28" i="6"/>
  <c r="R29" i="6"/>
  <c r="S29" i="6"/>
  <c r="T29" i="6"/>
  <c r="U29" i="6"/>
  <c r="V29" i="6"/>
  <c r="W29" i="6"/>
  <c r="R22" i="6"/>
  <c r="S22" i="6"/>
  <c r="T22" i="6"/>
  <c r="U22" i="6"/>
  <c r="V22" i="6"/>
  <c r="W22" i="6"/>
  <c r="R23" i="6"/>
  <c r="S23" i="6"/>
  <c r="T23" i="6"/>
  <c r="U23" i="6"/>
  <c r="V23" i="6"/>
  <c r="W23" i="6"/>
  <c r="R24" i="6"/>
  <c r="S24" i="6"/>
  <c r="T24" i="6"/>
  <c r="U24" i="6"/>
  <c r="V24" i="6"/>
  <c r="W24" i="6"/>
  <c r="R25" i="6"/>
  <c r="S25" i="6"/>
  <c r="T25" i="6"/>
  <c r="U25" i="6"/>
  <c r="V25" i="6"/>
  <c r="W25" i="6"/>
  <c r="R19" i="6"/>
  <c r="S19" i="6"/>
  <c r="T19" i="6"/>
  <c r="U19" i="6"/>
  <c r="V19" i="6"/>
  <c r="W19" i="6"/>
  <c r="R20" i="6"/>
  <c r="S20" i="6"/>
  <c r="T20" i="6"/>
  <c r="U20" i="6"/>
  <c r="V20" i="6"/>
  <c r="W20" i="6"/>
  <c r="R21" i="6"/>
  <c r="S21" i="6"/>
  <c r="T21" i="6"/>
  <c r="U21" i="6"/>
  <c r="V21" i="6"/>
  <c r="W21" i="6"/>
  <c r="R16" i="6"/>
  <c r="S16" i="6"/>
  <c r="T16" i="6"/>
  <c r="U16" i="6"/>
  <c r="V16" i="6"/>
  <c r="W16" i="6"/>
  <c r="R17" i="6"/>
  <c r="S17" i="6"/>
  <c r="T17" i="6"/>
  <c r="U17" i="6"/>
  <c r="V17" i="6"/>
  <c r="W17" i="6"/>
  <c r="R18" i="6"/>
  <c r="S18" i="6"/>
  <c r="T18" i="6"/>
  <c r="U18" i="6"/>
  <c r="V18" i="6"/>
  <c r="W18" i="6"/>
  <c r="R15" i="6"/>
  <c r="S15" i="6"/>
  <c r="T15" i="6"/>
  <c r="U15" i="6"/>
  <c r="V15" i="6"/>
  <c r="W15" i="6"/>
  <c r="R13" i="6"/>
  <c r="S13" i="6"/>
  <c r="T13" i="6"/>
  <c r="U13" i="6"/>
  <c r="V13" i="6"/>
  <c r="W13" i="6"/>
  <c r="R14" i="6"/>
  <c r="S14" i="6"/>
  <c r="T14" i="6"/>
  <c r="U14" i="6"/>
  <c r="V14" i="6"/>
  <c r="W14" i="6"/>
  <c r="R11" i="6"/>
  <c r="S11" i="6"/>
  <c r="T11" i="6"/>
  <c r="U11" i="6"/>
  <c r="V11" i="6"/>
  <c r="W11" i="6"/>
  <c r="R12" i="6"/>
  <c r="S12" i="6"/>
  <c r="T12" i="6"/>
  <c r="U12" i="6"/>
  <c r="V12" i="6"/>
  <c r="W12" i="6"/>
  <c r="R9" i="6"/>
  <c r="S9" i="6"/>
  <c r="T9" i="6"/>
  <c r="U9" i="6"/>
  <c r="V9" i="6"/>
  <c r="W9" i="6"/>
  <c r="R10" i="6"/>
  <c r="S10" i="6"/>
  <c r="T10" i="6"/>
  <c r="U10" i="6"/>
  <c r="V10" i="6"/>
  <c r="W10" i="6"/>
  <c r="R7" i="6"/>
  <c r="S7" i="6"/>
  <c r="T7" i="6"/>
  <c r="U7" i="6"/>
  <c r="V7" i="6"/>
  <c r="W7" i="6"/>
  <c r="R8" i="6"/>
  <c r="S8" i="6"/>
  <c r="T8" i="6"/>
  <c r="U8" i="6"/>
  <c r="V8" i="6"/>
  <c r="W8" i="6"/>
  <c r="R5" i="6"/>
  <c r="S5" i="6"/>
  <c r="T5" i="6"/>
  <c r="U5" i="6"/>
  <c r="V5" i="6"/>
  <c r="W5" i="6"/>
  <c r="R6" i="6"/>
  <c r="S6" i="6"/>
  <c r="T6" i="6"/>
  <c r="U6" i="6"/>
  <c r="V6" i="6"/>
  <c r="W6" i="6"/>
  <c r="R3" i="6"/>
  <c r="S3" i="6"/>
  <c r="T3" i="6"/>
  <c r="U3" i="6"/>
  <c r="V3" i="6"/>
  <c r="W3" i="6"/>
  <c r="R4" i="6"/>
  <c r="S4" i="6"/>
  <c r="T4" i="6"/>
  <c r="U4" i="6"/>
  <c r="V4" i="6"/>
  <c r="W4" i="6"/>
  <c r="W2" i="6"/>
  <c r="V2" i="6"/>
  <c r="U2" i="6"/>
  <c r="T2" i="6"/>
  <c r="S2" i="6"/>
  <c r="R2" i="6"/>
  <c r="AY5" i="6" l="1"/>
  <c r="BL88" i="6" a="1"/>
  <c r="BJ273" i="6" a="1"/>
  <c r="BL98" i="6" a="1"/>
  <c r="BK226" i="6" a="1"/>
  <c r="AY283" i="6" a="1"/>
  <c r="BD230" i="6" a="1"/>
  <c r="BD226" i="6" a="1"/>
  <c r="BC290" i="6" a="1"/>
  <c r="AZ269" i="6" a="1"/>
  <c r="AH297" i="6" a="1"/>
  <c r="BL33" i="6" a="1"/>
  <c r="AM276" i="6" a="1"/>
  <c r="AN225" i="6" a="1"/>
  <c r="AQ269" i="6" a="1"/>
  <c r="AM230" i="6" a="1"/>
  <c r="AE291" i="6" a="1"/>
  <c r="BD266" i="6" a="1"/>
  <c r="AH226" i="6" a="1"/>
  <c r="AM265" i="6" a="1"/>
  <c r="BL271" i="6" a="1"/>
  <c r="AT285" i="6" a="1"/>
  <c r="BB268" i="6" a="1"/>
  <c r="AH275" i="6" a="1"/>
  <c r="AB270" i="6" a="1"/>
  <c r="BL102" i="6" a="1"/>
  <c r="BF229" i="6" a="1"/>
  <c r="BD297" i="6" a="1"/>
  <c r="AA285" i="6" a="1"/>
  <c r="BL86" i="6" a="1"/>
  <c r="AD228" i="6" a="1"/>
  <c r="BE296" i="6" a="1"/>
  <c r="BM232" i="6" a="1"/>
  <c r="BC291" i="6" a="1"/>
  <c r="AR221" i="6" a="1"/>
  <c r="AF229" i="6" a="1"/>
  <c r="AM301" i="6" a="1"/>
  <c r="AJ274" i="6" a="1"/>
  <c r="AT274" i="6" a="1"/>
  <c r="BB224" i="6" a="1"/>
  <c r="AK231" i="6" a="1"/>
  <c r="AY267" i="6" a="1"/>
  <c r="AL273" i="6" a="1"/>
  <c r="BF288" i="6" a="1"/>
  <c r="AQ227" i="6" a="1"/>
  <c r="AE231" i="6" a="1"/>
  <c r="AT296" i="6" a="1"/>
  <c r="BF224" i="6" a="1"/>
  <c r="AE220" i="6" a="1"/>
  <c r="AM264" i="6" a="1"/>
  <c r="AE273" i="6" a="1"/>
  <c r="AI271" i="6" a="1"/>
  <c r="BC274" i="6" a="1"/>
  <c r="AY232" i="6" a="1"/>
  <c r="AB294" i="6" a="1"/>
  <c r="AR223" i="6" a="1"/>
  <c r="BB235" i="6" a="1"/>
  <c r="BJ230" i="6" a="1"/>
  <c r="AK277" i="6" a="1"/>
  <c r="BM295" i="6" a="1"/>
  <c r="AG275" i="6" a="1"/>
  <c r="BC228" i="6" a="1"/>
  <c r="BH270" i="6" a="1"/>
  <c r="BJ266" i="6" a="1"/>
  <c r="BL77" i="6" a="1"/>
  <c r="BB287" i="6" a="1"/>
  <c r="AF230" i="6" a="1"/>
  <c r="AT270" i="6" a="1"/>
  <c r="AD301" i="6" a="1"/>
  <c r="AL235" i="6" a="1"/>
  <c r="AH296" i="6" a="1"/>
  <c r="AA225" i="6" a="1"/>
  <c r="AZ229" i="6" a="1"/>
  <c r="BF297" i="6" a="1"/>
  <c r="BA234" i="6" a="1"/>
  <c r="AQ294" i="6" a="1"/>
  <c r="BG268" i="6" a="1"/>
  <c r="BL94" i="6" a="1"/>
  <c r="AT266" i="6" a="1"/>
  <c r="BM229" i="6" a="1"/>
  <c r="AI274" i="6" a="1"/>
  <c r="BI273" i="6" a="1"/>
  <c r="BA285" i="6" a="1"/>
  <c r="AL225" i="6" a="1"/>
  <c r="AT223" i="6" a="1"/>
  <c r="AS285" i="6" a="1"/>
  <c r="AE274" i="6" a="1"/>
  <c r="AS270" i="6" a="1"/>
  <c r="AP224" i="6" a="1"/>
  <c r="AJ272" i="6" a="1"/>
  <c r="BB277" i="6" a="1"/>
  <c r="AI267" i="6" a="1"/>
  <c r="BM222" i="6" a="1"/>
  <c r="BE226" i="6" a="1"/>
  <c r="AH295" i="6" a="1"/>
  <c r="AM226" i="6" a="1"/>
  <c r="AS269" i="6" a="1"/>
  <c r="BM270" i="6" a="1"/>
  <c r="BA286" i="6" a="1"/>
  <c r="BB278" i="6" a="1"/>
  <c r="AG222" i="6" a="1"/>
  <c r="AJ224" i="6" a="1"/>
  <c r="AQ290" i="6" a="1"/>
  <c r="AT276" i="6" a="1"/>
  <c r="BG272" i="6" a="1"/>
  <c r="AN230" i="6" a="1"/>
  <c r="AS301" i="6" a="1"/>
  <c r="AB228" i="6" a="1"/>
  <c r="BG270" i="6" a="1"/>
  <c r="AI225" i="6" a="1"/>
  <c r="AN282" i="6" a="1"/>
  <c r="AI301" i="6" a="1"/>
  <c r="BA297" i="6" a="1"/>
  <c r="BA301" i="6" a="1"/>
  <c r="AO220" i="6" a="1"/>
  <c r="AH289" i="6" a="1"/>
  <c r="AC230" i="6" a="1"/>
  <c r="BJ275" i="6" a="1"/>
  <c r="AY301" i="6" a="1"/>
  <c r="AH229" i="6" a="1"/>
  <c r="BA265" i="6" a="1"/>
  <c r="AM286" i="6" a="1"/>
  <c r="AD283" i="6" a="1"/>
  <c r="BM276" i="6" a="1"/>
  <c r="AQ282" i="6" a="1"/>
  <c r="AL220" i="6" a="1"/>
  <c r="AJ228" i="6" a="1"/>
  <c r="BC223" i="6" a="1"/>
  <c r="BK221" i="6" a="1"/>
  <c r="AD225" i="6" a="1"/>
  <c r="AS228" i="6" a="1"/>
  <c r="BD268" i="6" a="1"/>
  <c r="AC221" i="6" a="1"/>
  <c r="AC226" i="6" a="1"/>
  <c r="BL56" i="6" a="1"/>
  <c r="BJ221" i="6" a="1"/>
  <c r="AO265" i="6" a="1"/>
  <c r="AJ270" i="6" a="1"/>
  <c r="BJ222" i="6" a="1"/>
  <c r="AT288" i="6" a="1"/>
  <c r="AD295" i="6" a="1"/>
  <c r="AF266" i="6" a="1"/>
  <c r="AL288" i="6" a="1"/>
  <c r="AC283" i="6" a="1"/>
  <c r="BE300" i="6" a="1"/>
  <c r="BB270" i="6" a="1"/>
  <c r="BG269" i="6" a="1"/>
  <c r="AL230" i="6" a="1"/>
  <c r="BE229" i="6" a="1"/>
  <c r="BB265" i="6" a="1"/>
  <c r="AD231" i="6" a="1"/>
  <c r="BI300" i="6" a="1"/>
  <c r="BA266" i="6" a="1"/>
  <c r="AI221" i="6" a="1"/>
  <c r="BC267" i="6" a="1"/>
  <c r="BB236" i="6" a="1"/>
  <c r="BL40" i="6" a="1"/>
  <c r="AA234" i="6" a="1"/>
  <c r="AE237" i="6" a="1"/>
  <c r="AK230" i="6" a="1"/>
  <c r="AM231" i="6" a="1"/>
  <c r="BJ296" i="6" a="1"/>
  <c r="AF228" i="6" a="1"/>
  <c r="BF287" i="6" a="1"/>
  <c r="AH277" i="6" a="1"/>
  <c r="AE275" i="6" a="1"/>
  <c r="AG229" i="6" a="1"/>
  <c r="AE271" i="6" a="1"/>
  <c r="AQ226" i="6" a="1"/>
  <c r="BL39" i="6" a="1"/>
  <c r="AQ228" i="6" a="1"/>
  <c r="AE227" i="6" a="1"/>
  <c r="AD267" i="6" a="1"/>
  <c r="AZ236" i="6" a="1"/>
  <c r="BK273" i="6" a="1"/>
  <c r="BK283" i="6" a="1"/>
  <c r="BM297" i="6" a="1"/>
  <c r="BF283" i="6" a="1"/>
  <c r="AK291" i="6" a="1"/>
  <c r="BG296" i="6" a="1"/>
  <c r="AY231" i="6" a="1"/>
  <c r="AI237" i="6" a="1"/>
  <c r="BI269" i="6" a="1"/>
  <c r="AC271" i="6" a="1"/>
  <c r="AP265" i="6" a="1"/>
  <c r="BL101" i="6" a="1"/>
  <c r="AH291" i="6" a="1"/>
  <c r="BE289" i="6" a="1"/>
  <c r="AR222" i="6" a="1"/>
  <c r="AI228" i="6" a="1"/>
  <c r="AN236" i="6" a="1"/>
  <c r="AJ223" i="6" a="1"/>
  <c r="AZ226" i="6" a="1"/>
  <c r="AG270" i="6" a="1"/>
  <c r="BI277" i="6" a="1"/>
  <c r="AN291" i="6" a="1"/>
  <c r="AT234" i="6" a="1"/>
  <c r="AG236" i="6" a="1"/>
  <c r="AT231" i="6" a="1"/>
  <c r="BE222" i="6" a="1"/>
  <c r="AC270" i="6" a="1"/>
  <c r="BG266" i="6" a="1"/>
  <c r="BE227" i="6" a="1"/>
  <c r="BK227" i="6" a="1"/>
  <c r="BH236" i="6" a="1"/>
  <c r="AE269" i="6" a="1"/>
  <c r="AR301" i="6" a="1"/>
  <c r="BB237" i="6" a="1"/>
  <c r="AD272" i="6" a="1"/>
  <c r="AY237" i="6" a="1"/>
  <c r="AL222" i="6" a="1"/>
  <c r="BL73" i="6" a="1"/>
  <c r="BH289" i="6" a="1"/>
  <c r="AC264" i="6" a="1"/>
  <c r="AN222" i="6" a="1"/>
  <c r="AK226" i="6" a="1"/>
  <c r="AB292" i="6" a="1"/>
  <c r="AZ222" i="6" a="1"/>
  <c r="BL64" i="6" a="1"/>
  <c r="AL293" i="6" a="1"/>
  <c r="AF287" i="6" a="1"/>
  <c r="AH224" i="6" a="1"/>
  <c r="BH229" i="6" a="1"/>
  <c r="AR266" i="6" a="1"/>
  <c r="AK289" i="6" a="1"/>
  <c r="BL42" i="6" a="1"/>
  <c r="AJ276" i="6" a="1"/>
  <c r="BC222" i="6" a="1"/>
  <c r="BB288" i="6" a="1"/>
  <c r="AR235" i="6" a="1"/>
  <c r="BC220" i="6" a="1"/>
  <c r="AZ297" i="6" a="1"/>
  <c r="AN229" i="6" a="1"/>
  <c r="BC287" i="6" a="1"/>
  <c r="AD287" i="6" a="1"/>
  <c r="AM272" i="6" a="1"/>
  <c r="AD285" i="6" a="1"/>
  <c r="AM274" i="6" a="1"/>
  <c r="AS297" i="6" a="1"/>
  <c r="BK231" i="6" a="1"/>
  <c r="BK285" i="6" a="1"/>
  <c r="AF267" i="6" a="1"/>
  <c r="AD264" i="6" a="1"/>
  <c r="AC236" i="6" a="1"/>
  <c r="AT272" i="6" a="1"/>
  <c r="BD231" i="6" a="1"/>
  <c r="BJ284" i="6" a="1"/>
  <c r="AD235" i="6" a="1"/>
  <c r="AD276" i="6" a="1"/>
  <c r="AI272" i="6" a="1"/>
  <c r="BM236" i="6" a="1"/>
  <c r="AM294" i="6" a="1"/>
  <c r="BF293" i="6" a="1"/>
  <c r="BG275" i="6" a="1"/>
  <c r="AQ230" i="6" a="1"/>
  <c r="BG301" i="6" a="1"/>
  <c r="BE237" i="6" a="1"/>
  <c r="AK278" i="6" a="1"/>
  <c r="AN278" i="6" a="1"/>
  <c r="BM223" i="6" a="1"/>
  <c r="AL268" i="6" a="1"/>
  <c r="BG278" i="6" a="1"/>
  <c r="BL286" i="6" a="1"/>
  <c r="BK234" i="6" a="1"/>
  <c r="BJ235" i="6" a="1"/>
  <c r="AH272" i="6" a="1"/>
  <c r="AO226" i="6" a="1"/>
  <c r="BM290" i="6" a="1"/>
  <c r="BL276" i="6" a="1"/>
  <c r="AG277" i="6" a="1"/>
  <c r="AJ234" i="6" a="1"/>
  <c r="BM234" i="6" a="1"/>
  <c r="BM286" i="6" a="1"/>
  <c r="BF277" i="6" a="1"/>
  <c r="AG276" i="6" a="1"/>
  <c r="BC283" i="6" a="1"/>
  <c r="AO275" i="6" a="1"/>
  <c r="AH237" i="6" a="1"/>
  <c r="AG221" i="6" a="1"/>
  <c r="BL297" i="6" a="1"/>
  <c r="AI290" i="6" a="1"/>
  <c r="BD223" i="6" a="1"/>
  <c r="AN289" i="6" a="1"/>
  <c r="AH230" i="6" a="1"/>
  <c r="AR290" i="6" a="1"/>
  <c r="AD265" i="6" a="1"/>
  <c r="AN270" i="6" a="1"/>
  <c r="AS274" i="6" a="1"/>
  <c r="AB274" i="6" a="1"/>
  <c r="AJ227" i="6" a="1"/>
  <c r="AH286" i="6" a="1"/>
  <c r="AA232" i="6" a="1"/>
  <c r="AN221" i="6" a="1"/>
  <c r="AS278" i="6" a="1"/>
  <c r="AZ234" i="6" a="1"/>
  <c r="AL232" i="6" a="1"/>
  <c r="AG272" i="6" a="1"/>
  <c r="AG235" i="6" a="1"/>
  <c r="AJ282" i="6" a="1"/>
  <c r="AP264" i="6" a="1"/>
  <c r="AZ232" i="6" a="1"/>
  <c r="AL295" i="6" a="1"/>
  <c r="AB236" i="6" a="1"/>
  <c r="AM228" i="6" a="1"/>
  <c r="AS288" i="6" a="1"/>
  <c r="AH223" i="6" a="1"/>
  <c r="BH276" i="6" a="1"/>
  <c r="AG226" i="6" a="1"/>
  <c r="AR277" i="6" a="1"/>
  <c r="AE230" i="6" a="1"/>
  <c r="AK266" i="6" a="1"/>
  <c r="BF223" i="6" a="1"/>
  <c r="AM266" i="6" a="1"/>
  <c r="AO276" i="6" a="1"/>
  <c r="AJ297" i="6" a="1"/>
  <c r="AH273" i="6" a="1"/>
  <c r="AL237" i="6" a="1"/>
  <c r="AM277" i="6" a="1"/>
  <c r="BL21" i="6" a="1"/>
  <c r="AK290" i="6" a="1"/>
  <c r="BL20" i="6" a="1"/>
  <c r="BK223" i="6" a="1"/>
  <c r="AR278" i="6" a="1"/>
  <c r="BL92" i="6" a="1"/>
  <c r="BK230" i="6" a="1"/>
  <c r="BG222" i="6" a="1"/>
  <c r="BL234" i="6" a="1"/>
  <c r="BD278" i="6" a="1"/>
  <c r="BI276" i="6" a="1"/>
  <c r="BF267" i="6" a="1"/>
  <c r="AH278" i="6" a="1"/>
  <c r="AF285" i="6" a="1"/>
  <c r="AO234" i="6" a="1"/>
  <c r="BH297" i="6" a="1"/>
  <c r="AE234" i="6" a="1"/>
  <c r="AQ221" i="6" a="1"/>
  <c r="AA292" i="6" a="1"/>
  <c r="AY274" i="6" a="1"/>
  <c r="AB288" i="6" a="1"/>
  <c r="AJ222" i="6" a="1"/>
  <c r="BE223" i="6" a="1"/>
  <c r="BG287" i="6" a="1"/>
  <c r="AA284" i="6" a="1"/>
  <c r="BL220" i="6" a="1"/>
  <c r="BF234" i="6" a="1"/>
  <c r="BL268" i="6" a="1"/>
  <c r="BL103" i="6" a="1"/>
  <c r="AQ222" i="6" a="1"/>
  <c r="BA278" i="6" a="1"/>
  <c r="AI273" i="6" a="1"/>
  <c r="BI278" i="6" a="1"/>
  <c r="AG267" i="6" a="1"/>
  <c r="AS283" i="6" a="1"/>
  <c r="AE270" i="6" a="1"/>
  <c r="BL230" i="6" a="1"/>
  <c r="AL274" i="6" a="1"/>
  <c r="BJ291" i="6" a="1"/>
  <c r="AC295" i="6" a="1"/>
  <c r="AD269" i="6" a="1"/>
  <c r="AJ287" i="6" a="1"/>
  <c r="AT297" i="6" a="1"/>
  <c r="BL229" i="6" a="1"/>
  <c r="AR275" i="6" a="1"/>
  <c r="BG231" i="6" a="1"/>
  <c r="AD227" i="6" a="1"/>
  <c r="BK289" i="6" a="1"/>
  <c r="AF223" i="6" a="1"/>
  <c r="BD221" i="6" a="1"/>
  <c r="AF264" i="6" a="1"/>
  <c r="AS267" i="6" a="1"/>
  <c r="BI225" i="6" a="1"/>
  <c r="BL223" i="6" a="1"/>
  <c r="AN234" i="6" a="1"/>
  <c r="AM273" i="6" a="1"/>
  <c r="BL206" i="6" a="1"/>
  <c r="AI224" i="6" a="1"/>
  <c r="AD278" i="6" a="1"/>
  <c r="AJ290" i="6" a="1"/>
  <c r="AM224" i="6" a="1"/>
  <c r="AQ289" i="6" a="1"/>
  <c r="AQ271" i="6" a="1"/>
  <c r="BE275" i="6" a="1"/>
  <c r="BH285" i="6" a="1"/>
  <c r="AZ300" i="6" a="1"/>
  <c r="AY221" i="6" a="1"/>
  <c r="AM271" i="6" a="1"/>
  <c r="AN227" i="6" a="1"/>
  <c r="AF221" i="6" a="1"/>
  <c r="AL227" i="6" a="1"/>
  <c r="AR220" i="6" a="1"/>
  <c r="BF225" i="6" a="1"/>
  <c r="BJ234" i="6" a="1"/>
  <c r="AO296" i="6" a="1"/>
  <c r="AJ229" i="6" a="1"/>
  <c r="AA276" i="6" a="1"/>
  <c r="AK237" i="6" a="1"/>
  <c r="BL277" i="6" a="1"/>
  <c r="BK229" i="6" a="1"/>
  <c r="BB273" i="6" a="1"/>
  <c r="BL69" i="6" a="1"/>
  <c r="AO271" i="6" a="1"/>
  <c r="AN228" i="6" a="1"/>
  <c r="BL61" i="6" a="1"/>
  <c r="BK282" i="6" a="1"/>
  <c r="AS272" i="6" a="1"/>
  <c r="AG301" i="6" a="1"/>
  <c r="AM232" i="6" a="1"/>
  <c r="BH223" i="6" a="1"/>
  <c r="BK235" i="6" a="1"/>
  <c r="AT265" i="6" a="1"/>
  <c r="AL300" i="6" a="1"/>
  <c r="AE277" i="6" a="1"/>
  <c r="BB269" i="6" a="1"/>
  <c r="BI301" i="6" a="1"/>
  <c r="AH265" i="6" a="1"/>
  <c r="BH294" i="6" a="1"/>
  <c r="BL19" i="6" a="1"/>
  <c r="BL6" i="6" a="1"/>
  <c r="AT282" i="6" a="1"/>
  <c r="AQ264" i="6" a="1"/>
  <c r="BI275" i="6" a="1"/>
  <c r="AG234" i="6" a="1"/>
  <c r="AE276" i="6" a="1"/>
  <c r="AT278" i="6" a="1"/>
  <c r="BC273" i="6" a="1"/>
  <c r="AM296" i="6" a="1"/>
  <c r="AM275" i="6" a="1"/>
  <c r="AE284" i="6" a="1"/>
  <c r="BC268" i="6" a="1"/>
  <c r="BL196" i="6" a="1"/>
  <c r="AY223" i="6" a="1"/>
  <c r="BL29" i="6" a="1"/>
  <c r="AQ266" i="6" a="1"/>
  <c r="AL231" i="6" a="1"/>
  <c r="BH224" i="6" a="1"/>
  <c r="AN231" i="6" a="1"/>
  <c r="BI290" i="6" a="1"/>
  <c r="AO282" i="6" a="1"/>
  <c r="AO229" i="6" a="1"/>
  <c r="BA222" i="6" a="1"/>
  <c r="AY224" i="6" a="1"/>
  <c r="BL80" i="6" a="1"/>
  <c r="AF273" i="6" a="1"/>
  <c r="BM265" i="6" a="1"/>
  <c r="BD224" i="6" a="1"/>
  <c r="BH264" i="6" a="1"/>
  <c r="BH220" i="6" a="1"/>
  <c r="AC272" i="6" a="1"/>
  <c r="AO231" i="6" a="1"/>
  <c r="AH287" i="6" a="1"/>
  <c r="AA288" i="6" a="1"/>
  <c r="AJ237" i="6" a="1"/>
  <c r="BI265" i="6" a="1"/>
  <c r="AQ301" i="6" a="1"/>
  <c r="AG287" i="6" a="1"/>
  <c r="AL285" i="6" a="1"/>
  <c r="BH235" i="6" a="1"/>
  <c r="BD284" i="6" a="1"/>
  <c r="AE235" i="6" a="1"/>
  <c r="AD271" i="6" a="1"/>
  <c r="AY225" i="6" a="1"/>
  <c r="AN288" i="6" a="1"/>
  <c r="AQ235" i="6" a="1"/>
  <c r="AK265" i="6" a="1"/>
  <c r="BE224" i="6" a="1"/>
  <c r="AP269" i="6" a="1"/>
  <c r="AG237" i="6" a="1"/>
  <c r="BC272" i="6" a="1"/>
  <c r="AB271" i="6" a="1"/>
  <c r="BH293" i="6" a="1"/>
  <c r="BL209" i="6" a="1"/>
  <c r="AJ267" i="6" a="1"/>
  <c r="AN275" i="6" a="1"/>
  <c r="AB234" i="6" a="1"/>
  <c r="BA294" i="6" a="1"/>
  <c r="AN287" i="6" a="1"/>
  <c r="AI270" i="6" a="1"/>
  <c r="BD237" i="6" a="1"/>
  <c r="BG237" i="6" a="1"/>
  <c r="AQ277" i="6" a="1"/>
  <c r="AB267" i="6" a="1"/>
  <c r="BJ232" i="6" a="1"/>
  <c r="BC264" i="6" a="1"/>
  <c r="BD277" i="6" a="1"/>
  <c r="AC228" i="6" a="1"/>
  <c r="BD292" i="6" a="1"/>
  <c r="AR264" i="6" a="1"/>
  <c r="AO278" i="6" a="1"/>
  <c r="BJ270" i="6" a="1"/>
  <c r="BJ264" i="6" a="1"/>
  <c r="AQ232" i="6" a="1"/>
  <c r="AA270" i="6" a="1"/>
  <c r="AA268" i="6" a="1"/>
  <c r="BG289" i="6" a="1"/>
  <c r="AM237" i="6" a="1"/>
  <c r="AB301" i="6" a="1"/>
  <c r="AE288" i="6" a="1"/>
  <c r="BD276" i="6" a="1"/>
  <c r="AS277" i="6" a="1"/>
  <c r="BK222" i="6" a="1"/>
  <c r="AB266" i="6" a="1"/>
  <c r="BA235" i="6" a="1"/>
  <c r="BD264" i="6" a="1"/>
  <c r="AD274" i="6" a="1"/>
  <c r="BD300" i="6" a="1"/>
  <c r="AD282" i="6" a="1"/>
  <c r="AB230" i="6" a="1"/>
  <c r="AJ296" i="6" a="1"/>
  <c r="AC220" i="6" a="1"/>
  <c r="AS227" i="6" a="1"/>
  <c r="AI268" i="6" a="1"/>
  <c r="AJ220" i="6" a="1"/>
  <c r="AS273" i="6" a="1"/>
  <c r="BA225" i="6" a="1"/>
  <c r="BA272" i="6" a="1"/>
  <c r="AS220" i="6" a="1"/>
  <c r="BH267" i="6" a="1"/>
  <c r="BD272" i="6" a="1"/>
  <c r="BI224" i="6" a="1"/>
  <c r="AJ230" i="6" a="1"/>
  <c r="AM236" i="6" a="1"/>
  <c r="AY297" i="6" a="1"/>
  <c r="AJ221" i="6" a="1"/>
  <c r="BM287" i="6" a="1"/>
  <c r="BI230" i="6" a="1"/>
  <c r="BL30" i="6" a="1"/>
  <c r="AI291" i="6" a="1"/>
  <c r="AG273" i="6" a="1"/>
  <c r="BG277" i="6" a="1"/>
  <c r="BL65" i="6" a="1"/>
  <c r="AY277" i="6" a="1"/>
  <c r="AS265" i="6" a="1"/>
  <c r="AG220" i="6" a="1"/>
  <c r="BL62" i="6" a="1"/>
  <c r="AT237" i="6" a="1"/>
  <c r="BL210" i="6" a="1"/>
  <c r="AH269" i="6" a="1"/>
  <c r="AD300" i="6" a="1"/>
  <c r="AT292" i="6" a="1"/>
  <c r="BL63" i="6" a="1"/>
  <c r="BA224" i="6" a="1"/>
  <c r="BG294" i="6" a="1"/>
  <c r="BB295" i="6" a="1"/>
  <c r="BH278" i="6" a="1"/>
  <c r="AC235" i="6" a="1"/>
  <c r="AH284" i="6" a="1"/>
  <c r="BA270" i="6" a="1"/>
  <c r="AP275" i="6" a="1"/>
  <c r="AI275" i="6" a="1"/>
  <c r="AS229" i="6" a="1"/>
  <c r="AD234" i="6" a="1"/>
  <c r="AN274" i="6" a="1"/>
  <c r="AS225" i="6" a="1"/>
  <c r="BB232" i="6" a="1"/>
  <c r="AS295" i="6" a="1"/>
  <c r="BB266" i="6" a="1"/>
  <c r="AI285" i="6" a="1"/>
  <c r="AM284" i="6" a="1"/>
  <c r="AL229" i="6" a="1"/>
  <c r="AF227" i="6" a="1"/>
  <c r="BL275" i="6" a="1"/>
  <c r="AH290" i="6" a="1"/>
  <c r="AO222" i="6" a="1"/>
  <c r="AP232" i="6" a="1"/>
  <c r="AD237" i="6" a="1"/>
  <c r="BJ287" i="6" a="1"/>
  <c r="BH268" i="6" a="1"/>
  <c r="AQ220" i="6" a="1"/>
  <c r="AM285" i="6" a="1"/>
  <c r="AB227" i="6" a="1"/>
  <c r="AO227" i="6" a="1"/>
  <c r="BL225" i="6" a="1"/>
  <c r="BG220" i="6" a="1"/>
  <c r="AF270" i="6" a="1"/>
  <c r="BE278" i="6" a="1"/>
  <c r="AT225" i="6" a="1"/>
  <c r="AM223" i="6" a="1"/>
  <c r="BE232" i="6" a="1"/>
  <c r="BA284" i="6" a="1"/>
  <c r="AK269" i="6" a="1"/>
  <c r="AQ274" i="6" a="1"/>
  <c r="AR297" i="6" a="1"/>
  <c r="AY268" i="6" a="1"/>
  <c r="AB272" i="6" a="1"/>
  <c r="BD220" i="6" a="1"/>
  <c r="AD223" i="6" a="1"/>
  <c r="BD235" i="6" a="1"/>
  <c r="AB273" i="6" a="1"/>
  <c r="AT235" i="6" a="1"/>
  <c r="BL219" i="6" a="1"/>
  <c r="AP283" i="6" a="1"/>
  <c r="AR234" i="6" a="1"/>
  <c r="BI270" i="6" a="1"/>
  <c r="BK276" i="6" a="1"/>
  <c r="AS289" i="6" a="1"/>
  <c r="BI231" i="6" a="1"/>
  <c r="BE273" i="6" a="1"/>
  <c r="AP227" i="6" a="1"/>
  <c r="BM269" i="6" a="1"/>
  <c r="BK278" i="6" a="1"/>
  <c r="BB226" i="6" a="1"/>
  <c r="BH288" i="6" a="1"/>
  <c r="BE268" i="6" a="1"/>
  <c r="AQ224" i="6" a="1"/>
  <c r="AS235" i="6" a="1"/>
  <c r="BL224" i="6" a="1"/>
  <c r="BL99" i="6" a="1"/>
  <c r="AL294" i="6" a="1"/>
  <c r="AI266" i="6" a="1"/>
  <c r="AY272" i="6" a="1"/>
  <c r="BE297" i="6" a="1"/>
  <c r="AH235" i="6" a="1"/>
  <c r="AZ287" i="6" a="1"/>
  <c r="BJ272" i="6" a="1"/>
  <c r="BB282" i="6" a="1"/>
  <c r="AB222" i="6" a="1"/>
  <c r="AH234" i="6" a="1"/>
  <c r="BA268" i="6" a="1"/>
  <c r="AK293" i="6" a="1"/>
  <c r="AH232" i="6" a="1"/>
  <c r="AI222" i="6" a="1"/>
  <c r="AF286" i="6" a="1"/>
  <c r="BE265" i="6" a="1"/>
  <c r="BC237" i="6" a="1"/>
  <c r="BF235" i="6" a="1"/>
  <c r="AS266" i="6" a="1"/>
  <c r="AC290" i="6" a="1"/>
  <c r="BD270" i="6" a="1"/>
  <c r="AA231" i="6" a="1"/>
  <c r="BG223" i="6" a="1"/>
  <c r="BI234" i="6" a="1"/>
  <c r="AZ224" i="6" a="1"/>
  <c r="AC287" i="6" a="1"/>
  <c r="BB294" i="6" a="1"/>
  <c r="AD275" i="6" a="1"/>
  <c r="AP288" i="6" a="1"/>
  <c r="AP220" i="6" a="1"/>
  <c r="AD289" i="6" a="1"/>
  <c r="AF235" i="6" a="1"/>
  <c r="BM268" i="6" a="1"/>
  <c r="AS275" i="6" a="1"/>
  <c r="BC278" i="6" a="1"/>
  <c r="BL27" i="6" a="1"/>
  <c r="AP230" i="6" a="1"/>
  <c r="BL193" i="6" a="1"/>
  <c r="BM292" i="6" a="1"/>
  <c r="AN224" i="6" a="1"/>
  <c r="AS292" i="6" a="1"/>
  <c r="BF276" i="6" a="1"/>
  <c r="AK225" i="6" a="1"/>
  <c r="BA282" i="6" a="1"/>
  <c r="AQ293" i="6" a="1"/>
  <c r="AY287" i="6" a="1"/>
  <c r="BF222" i="6" a="1"/>
  <c r="AB282" i="6" a="1"/>
  <c r="AF269" i="6" a="1"/>
  <c r="AG269" i="6" a="1"/>
  <c r="AG264" i="6" a="1"/>
  <c r="AQ296" i="6" a="1"/>
  <c r="AZ265" i="6" a="1"/>
  <c r="AA294" i="6" a="1"/>
  <c r="AI297" i="6" a="1"/>
  <c r="AC269" i="6" a="1"/>
  <c r="AP223" i="6" a="1"/>
  <c r="AP226" i="6" a="1"/>
  <c r="AO223" i="6" a="1"/>
  <c r="AA293" i="6" a="1"/>
  <c r="AZ291" i="6" a="1"/>
  <c r="AC297" i="6" a="1"/>
  <c r="AI264" i="6" a="1"/>
  <c r="AC223" i="6" a="1"/>
  <c r="AY226" i="6" a="1"/>
  <c r="BF273" i="6" a="1"/>
  <c r="AK273" i="6" a="1"/>
  <c r="BD234" i="6" a="1"/>
  <c r="AB235" i="6" a="1"/>
  <c r="BD236" i="6" a="1"/>
  <c r="AR225" i="6" a="1"/>
  <c r="AA274" i="6" a="1"/>
  <c r="AP221" i="6" a="1"/>
  <c r="BG267" i="6" a="1"/>
  <c r="AT290" i="6" a="1"/>
  <c r="AA291" i="6" a="1"/>
  <c r="BB267" i="6" a="1"/>
  <c r="AF296" i="6" a="1"/>
  <c r="AP267" i="6" a="1"/>
  <c r="AL297" i="6" a="1"/>
  <c r="BG300" i="6" a="1"/>
  <c r="AM220" i="6" a="1"/>
  <c r="AI277" i="6" a="1"/>
  <c r="BG295" i="6" a="1"/>
  <c r="BC230" i="6" a="1"/>
  <c r="AL226" i="6" a="1"/>
  <c r="AM278" i="6" a="1"/>
  <c r="BJ276" i="6" a="1"/>
  <c r="AO236" i="6" a="1"/>
  <c r="BA231" i="6" a="1"/>
  <c r="BC224" i="6" a="1"/>
  <c r="BF278" i="6" a="1"/>
  <c r="AN237" i="6" a="1"/>
  <c r="AT228" i="6" a="1"/>
  <c r="BL78" i="6" a="1"/>
  <c r="AJ275" i="6" a="1"/>
  <c r="AR224" i="6" a="1"/>
  <c r="BG221" i="6" a="1"/>
  <c r="AG232" i="6" a="1"/>
  <c r="AO286" i="6" a="1"/>
  <c r="AO272" i="6" a="1"/>
  <c r="AM297" i="6" a="1"/>
  <c r="AB268" i="6" a="1"/>
  <c r="BM220" i="6" a="1"/>
  <c r="AJ300" i="6" a="1"/>
  <c r="AH266" i="6" a="1"/>
  <c r="AT287" i="6" a="1"/>
  <c r="AF232" i="6" a="1"/>
  <c r="AZ294" i="6" a="1"/>
  <c r="BL104" i="6" a="1"/>
  <c r="AG228" i="6" a="1"/>
  <c r="AP277" i="6" a="1"/>
  <c r="BL60" i="6" a="1"/>
  <c r="AO224" i="6" a="1"/>
  <c r="AH271" i="6" a="1"/>
  <c r="BC231" i="6" a="1"/>
  <c r="AB237" i="6" a="1"/>
  <c r="AR286" i="6" a="1"/>
  <c r="AT271" i="6" a="1"/>
  <c r="AK220" i="6" a="1"/>
  <c r="BA220" i="6" a="1"/>
  <c r="AT273" i="6" a="1"/>
  <c r="AN232" i="6" a="1"/>
  <c r="AJ301" i="6" a="1"/>
  <c r="AJ294" i="6" a="1"/>
  <c r="AQ276" i="6" a="1"/>
  <c r="BL70" i="6" a="1"/>
  <c r="AQ273" i="6" a="1"/>
  <c r="BE271" i="6" a="1"/>
  <c r="AO225" i="6" a="1"/>
  <c r="AP229" i="6" a="1"/>
  <c r="BE270" i="6" a="1"/>
  <c r="BG225" i="6" a="1"/>
  <c r="BI264" i="6" a="1"/>
  <c r="AQ300" i="6" a="1"/>
  <c r="BK224" i="6" a="1"/>
  <c r="AO273" i="6" a="1"/>
  <c r="BB231" i="6" a="1"/>
  <c r="BK300" i="6" a="1"/>
  <c r="AB278" i="6" a="1"/>
  <c r="BA223" i="6" a="1"/>
  <c r="AZ273" i="6" a="1"/>
  <c r="AY289" i="6" a="1"/>
  <c r="BF270" i="6" a="1"/>
  <c r="BL93" i="6" a="1"/>
  <c r="AQ268" i="6" a="1"/>
  <c r="AC277" i="6" a="1"/>
  <c r="AH268" i="6" a="1"/>
  <c r="BF227" i="6" a="1"/>
  <c r="AO284" i="6" a="1"/>
  <c r="AF231" i="6" a="1"/>
  <c r="BM277" i="6" a="1"/>
  <c r="AC268" i="6" a="1"/>
  <c r="BK265" i="6" a="1"/>
  <c r="AI223" i="6" a="1"/>
  <c r="BB227" i="6" a="1"/>
  <c r="AO228" i="6" a="1"/>
  <c r="BE272" i="6" a="1"/>
  <c r="AZ220" i="6" a="1"/>
  <c r="BH266" i="6" a="1"/>
  <c r="BE264" i="6" a="1"/>
  <c r="BL89" i="6" a="1"/>
  <c r="AQ292" i="6" a="1"/>
  <c r="BF221" i="6" a="1"/>
  <c r="AO221" i="6" a="1"/>
  <c r="AI296" i="6" a="1"/>
  <c r="BL41" i="6" a="1"/>
  <c r="AA236" i="6" a="1"/>
  <c r="BF296" i="6" a="1"/>
  <c r="BL57" i="6" a="1"/>
  <c r="BE274" i="6" a="1"/>
  <c r="BL265" i="6" a="1"/>
  <c r="AA273" i="6" a="1"/>
  <c r="AB277" i="6" a="1"/>
  <c r="BH228" i="6" a="1"/>
  <c r="AR231" i="6" a="1"/>
  <c r="BH227" i="6" a="1"/>
  <c r="AT295" i="6" a="1"/>
  <c r="BI226" i="6" a="1"/>
  <c r="AS276" i="6" a="1"/>
  <c r="BH273" i="6" a="1"/>
  <c r="AS300" i="6" a="1"/>
  <c r="AS234" i="6" a="1"/>
  <c r="AC265" i="6" a="1"/>
  <c r="BF272" i="6" a="1"/>
  <c r="BG229" i="6" a="1"/>
  <c r="AJ278" i="6" a="1"/>
  <c r="AY265" i="6" a="1"/>
  <c r="AY236" i="6" a="1"/>
  <c r="AZ264" i="6" a="1"/>
  <c r="AF268" i="6" a="1"/>
  <c r="BI227" i="6" a="1"/>
  <c r="AM235" i="6" a="1"/>
  <c r="BC275" i="6" a="1"/>
  <c r="BL95" i="6" a="1"/>
  <c r="AF220" i="6" a="1"/>
  <c r="AL292" i="6" a="1"/>
  <c r="AP270" i="6" a="1"/>
  <c r="BD225" i="6" a="1"/>
  <c r="AM227" i="6" a="1"/>
  <c r="BL7" i="6" a="1"/>
  <c r="AH283" i="6" a="1"/>
  <c r="BH271" i="6" a="1"/>
  <c r="BE220" i="6" a="1"/>
  <c r="AA301" i="6" a="1"/>
  <c r="AB269" i="6" a="1"/>
  <c r="BI288" i="6" a="1"/>
  <c r="BF228" i="6" a="1"/>
  <c r="BL278" i="6" a="1"/>
  <c r="AY278" i="6" a="1"/>
  <c r="BL26" i="6" a="1"/>
  <c r="AK264" i="6" a="1"/>
  <c r="AJ236" i="6" a="1"/>
  <c r="AG288" i="6" a="1"/>
  <c r="AJ268" i="6" a="1"/>
  <c r="BF232" i="6" a="1"/>
  <c r="AT230" i="6" a="1"/>
  <c r="AE267" i="6" a="1"/>
  <c r="AQ270" i="6" a="1"/>
  <c r="BL66" i="6" a="1"/>
  <c r="BI232" i="6" a="1"/>
  <c r="AN286" i="6" a="1"/>
  <c r="AL283" i="6" a="1"/>
  <c r="AS284" i="6" a="1"/>
  <c r="BL233" i="6" a="1"/>
  <c r="AM300" i="6" a="1"/>
  <c r="BK269" i="6" a="1"/>
  <c r="AF276" i="6" a="1"/>
  <c r="AS237" i="6" a="1"/>
  <c r="AD224" i="6" a="1"/>
  <c r="BE235" i="6" a="1"/>
  <c r="AA269" i="6" a="1"/>
  <c r="BL44" i="6" a="1"/>
  <c r="AO289" i="6" a="1"/>
  <c r="AS232" i="6" a="1"/>
  <c r="AZ268" i="6" a="1"/>
  <c r="BC270" i="6" a="1"/>
  <c r="AG227" i="6" a="1"/>
  <c r="BJ229" i="6" a="1"/>
  <c r="BF294" i="6" a="1"/>
  <c r="BG226" i="6" a="1"/>
  <c r="BA227" i="6" a="1"/>
  <c r="BM283" i="6" a="1"/>
  <c r="AI284" i="6" a="1"/>
  <c r="AA226" i="6" a="1"/>
  <c r="BF300" i="6" a="1"/>
  <c r="BM224" i="6" a="1"/>
  <c r="BD287" i="6" a="1"/>
  <c r="AO235" i="6" a="1"/>
  <c r="BH237" i="6" a="1"/>
  <c r="AD229" i="6" a="1"/>
  <c r="BD265" i="6" a="1"/>
  <c r="AH274" i="6" a="1"/>
  <c r="AM221" i="6" a="1"/>
  <c r="BL68" i="6" a="1"/>
  <c r="AD221" i="6" a="1"/>
  <c r="AC286" i="6" a="1"/>
  <c r="AN290" i="6" a="1"/>
  <c r="AM268" i="6" a="1"/>
  <c r="AO270" i="6" a="1"/>
  <c r="AQ234" i="6" a="1"/>
  <c r="BL59" i="6" a="1"/>
  <c r="AK236" i="6" a="1"/>
  <c r="AY234" i="6" a="1"/>
  <c r="AG225" i="6" a="1"/>
  <c r="AR228" i="6" a="1"/>
  <c r="BM278" i="6" a="1"/>
  <c r="BG224" i="6" a="1"/>
  <c r="AS230" i="6" a="1"/>
  <c r="AT221" i="6" a="1"/>
  <c r="AJ232" i="6" a="1"/>
  <c r="BF269" i="6" a="1"/>
  <c r="AR230" i="6" a="1"/>
  <c r="AY275" i="6" a="1"/>
  <c r="BH232" i="6" a="1"/>
  <c r="BC232" i="6" a="1"/>
  <c r="AZ237" i="6" a="1"/>
  <c r="BA295" i="6" a="1"/>
  <c r="AH221" i="6" a="1"/>
  <c r="BI235" i="6" a="1"/>
  <c r="BJ223" i="6" a="1"/>
  <c r="BF301" i="6" a="1"/>
  <c r="AI286" i="6" a="1"/>
  <c r="AE265" i="6" a="1"/>
  <c r="BL222" i="6" a="1"/>
  <c r="AC288" i="6" a="1"/>
  <c r="AP282" i="6" a="1"/>
  <c r="AB300" i="6" a="1"/>
  <c r="AK228" i="6" a="1"/>
  <c r="AY227" i="6" a="1"/>
  <c r="AC285" i="6" a="1"/>
  <c r="BA275" i="6" a="1"/>
  <c r="BM237" i="6" a="1"/>
  <c r="BH222" i="6" a="1"/>
  <c r="AJ284" i="6" a="1"/>
  <c r="AO237" i="6" a="1"/>
  <c r="AF283" i="6" a="1"/>
  <c r="AT275" i="6" a="1"/>
  <c r="AM267" i="6" a="1"/>
  <c r="AQ231" i="6" a="1"/>
  <c r="AZ271" i="6" a="1"/>
  <c r="AY296" i="6" a="1"/>
  <c r="AS296" i="6" a="1"/>
  <c r="BH230" i="6" a="1"/>
  <c r="AG268" i="6" a="1"/>
  <c r="BH275" i="6" a="1"/>
  <c r="AJ226" i="6" a="1"/>
  <c r="AK227" i="6" a="1"/>
  <c r="AP234" i="6" a="1"/>
  <c r="BG236" i="6" a="1"/>
  <c r="AM225" i="6" a="1"/>
  <c r="BA277" i="6" a="1"/>
  <c r="AE229" i="6" a="1"/>
  <c r="BK225" i="6" a="1"/>
  <c r="AE278" i="6" a="1"/>
  <c r="BC297" i="6" a="1"/>
  <c r="AN264" i="6" a="1"/>
  <c r="BK270" i="6" a="1"/>
  <c r="AG223" i="6" a="1"/>
  <c r="AP231" i="6" a="1"/>
  <c r="AF274" i="6" a="1"/>
  <c r="BE282" i="6" a="1"/>
  <c r="BA264" i="6" a="1"/>
  <c r="BI295" i="6" a="1"/>
  <c r="BL221" i="6" a="1"/>
  <c r="BK264" i="6" a="1"/>
  <c r="BL91" i="6" a="1"/>
  <c r="AY290" i="6" a="1"/>
  <c r="BM267" i="6" a="1"/>
  <c r="AS290" i="6" a="1"/>
  <c r="BK294" i="6" a="1"/>
  <c r="BB297" i="6" a="1"/>
  <c r="BG274" i="6" a="1"/>
  <c r="AC267" i="6" a="1"/>
  <c r="AM270" i="6" a="1"/>
  <c r="BJ269" i="6" a="1"/>
  <c r="BF268" i="6" a="1"/>
  <c r="AC289" i="6" a="1"/>
  <c r="BG290" i="6" a="1"/>
  <c r="BM230" i="6" a="1"/>
  <c r="AT222" i="6" a="1"/>
  <c r="AC227" i="6" a="1"/>
  <c r="AA230" i="6" a="1"/>
  <c r="BJ225" i="6" a="1"/>
  <c r="BH296" i="6" a="1"/>
  <c r="AY270" i="6" a="1"/>
  <c r="BA237" i="6" a="1"/>
  <c r="AZ266" i="6" a="1"/>
  <c r="AR269" i="6" a="1"/>
  <c r="AH267" i="6" a="1"/>
  <c r="BJ231" i="6" a="1"/>
  <c r="AO283" i="6" a="1"/>
  <c r="AA296" i="6" a="1"/>
  <c r="AG265" i="6" a="1"/>
  <c r="BL235" i="6" a="1"/>
  <c r="BM266" i="6" a="1"/>
  <c r="BL195" i="6" a="1"/>
  <c r="AO268" i="6" a="1"/>
  <c r="AN284" i="6" a="1"/>
  <c r="BI228" i="6" a="1"/>
  <c r="BH272" i="6" a="1"/>
  <c r="BM221" i="6" a="1"/>
  <c r="AF289" i="6" a="1"/>
  <c r="BL90" i="6" a="1"/>
  <c r="AL224" i="6" a="1"/>
  <c r="AZ289" i="6" a="1"/>
  <c r="AP228" i="6" a="1"/>
  <c r="BB275" i="6" a="1"/>
  <c r="AF272" i="6" a="1"/>
  <c r="BK237" i="6" a="1"/>
  <c r="BK275" i="6" a="1"/>
  <c r="AC229" i="6" a="1"/>
  <c r="AG274" i="6" a="1"/>
  <c r="AS221" i="6" a="1"/>
  <c r="AB265" i="6" a="1"/>
  <c r="AE223" i="6" a="1"/>
  <c r="AQ225" i="6" a="1"/>
  <c r="BB222" i="6" a="1"/>
  <c r="AA300" i="6" a="1"/>
  <c r="AN266" i="6" a="1"/>
  <c r="BL267" i="6" a="1"/>
  <c r="AY276" i="6" a="1"/>
  <c r="BL72" i="6" a="1"/>
  <c r="BJ228" i="6" a="1"/>
  <c r="AG291" i="6" a="1"/>
  <c r="BI271" i="6" a="1"/>
  <c r="BF290" i="6" a="1"/>
  <c r="AT301" i="6" a="1"/>
  <c r="AT293" i="6" a="1"/>
  <c r="AZ276" i="6" a="1"/>
  <c r="AA271" i="6" a="1"/>
  <c r="BD294" i="6" a="1"/>
  <c r="BB289" i="6" a="1"/>
  <c r="AH264" i="6" a="1"/>
  <c r="AZ225" i="6" a="1"/>
  <c r="AG300" i="6" a="1"/>
  <c r="BK301" i="6" a="1"/>
  <c r="AF288" i="6" a="1"/>
  <c r="AO290" i="6" a="1"/>
  <c r="AG230" i="6" a="1"/>
  <c r="BL269" i="6" a="1"/>
  <c r="BJ283" i="6" a="1"/>
  <c r="AQ237" i="6" a="1"/>
  <c r="BH265" i="6" a="1"/>
  <c r="AE266" i="6" a="1"/>
  <c r="BM228" i="6" a="1"/>
  <c r="BH284" i="6" a="1"/>
  <c r="BK274" i="6" a="1"/>
  <c r="BL264" i="6" a="1"/>
  <c r="AS224" i="6" a="1"/>
  <c r="BH274" i="6" a="1"/>
  <c r="AJ277" i="6" a="1"/>
  <c r="AY284" i="6" a="1"/>
  <c r="BJ267" i="6" a="1"/>
  <c r="BJ277" i="6" a="1"/>
  <c r="AD222" i="6" a="1"/>
  <c r="BD289" i="6" a="1"/>
  <c r="BL208" i="6" a="1"/>
  <c r="AC231" i="6" a="1"/>
  <c r="AE286" i="6" a="1"/>
  <c r="BD291" i="6" a="1"/>
  <c r="AE292" i="6" a="1"/>
  <c r="BF271" i="6" a="1"/>
  <c r="AB275" i="6" a="1"/>
  <c r="BK277" i="6" a="1"/>
  <c r="BE225" i="6" a="1"/>
  <c r="AT294" i="6" a="1"/>
  <c r="AP301" i="6" a="1"/>
  <c r="BL228" i="6" a="1"/>
  <c r="AP237" i="6" a="1"/>
  <c r="BK267" i="6" a="1"/>
  <c r="BI289" i="6" a="1"/>
  <c r="AR283" i="6" a="1"/>
  <c r="AF282" i="6" a="1"/>
  <c r="AT236" i="6" a="1"/>
  <c r="AJ291" i="6" a="1"/>
  <c r="AD277" i="6" a="1"/>
  <c r="BE230" i="6" a="1"/>
  <c r="AK270" i="6" a="1"/>
  <c r="AP235" i="6" a="1"/>
  <c r="AG295" i="6" a="1"/>
  <c r="AA264" i="6" a="1"/>
  <c r="AI236" i="6" a="1"/>
  <c r="AK223" i="6" a="1"/>
  <c r="AT268" i="6" a="1"/>
  <c r="BL231" i="6" a="1"/>
  <c r="BE269" i="6" a="1"/>
  <c r="AZ277" i="6" a="1"/>
  <c r="BB286" i="6" a="1"/>
  <c r="AI232" i="6" a="1"/>
  <c r="AR272" i="6" a="1"/>
  <c r="AI220" i="6" a="1"/>
  <c r="BA271" i="6" a="1"/>
  <c r="AO264" i="6" a="1"/>
  <c r="AZ231" i="6" a="1"/>
  <c r="AD293" i="6" a="1"/>
  <c r="BA229" i="6" a="1"/>
  <c r="BI266" i="6" a="1"/>
  <c r="BL194" i="6" a="1"/>
  <c r="AH228" i="6" a="1"/>
  <c r="AY271" i="6" a="1"/>
  <c r="AI229" i="6" a="1"/>
  <c r="AF291" i="6" a="1"/>
  <c r="AG289" i="6" a="1"/>
  <c r="BB228" i="6" a="1"/>
  <c r="AL266" i="6" a="1"/>
  <c r="AY295" i="6" a="1"/>
  <c r="AD268" i="6" a="1"/>
  <c r="BC293" i="6" a="1"/>
  <c r="BA230" i="6" a="1"/>
  <c r="AD297" i="6" a="1"/>
  <c r="AI227" i="6" a="1"/>
  <c r="AM287" i="6" a="1"/>
  <c r="BA269" i="6" a="1"/>
  <c r="BC271" i="6" a="1"/>
  <c r="BE231" i="6" a="1"/>
  <c r="AA221" i="6" a="1"/>
  <c r="AR237" i="6" a="1"/>
  <c r="BB272" i="6" a="1"/>
  <c r="BI222" i="6" a="1"/>
  <c r="AP273" i="6" a="1"/>
  <c r="BB223" i="6" a="1"/>
  <c r="BF289" i="6" a="1"/>
  <c r="AH236" i="6" a="1"/>
  <c r="BB301" i="6" a="1"/>
  <c r="BD273" i="6" a="1"/>
  <c r="AI231" i="6" a="1"/>
  <c r="AY228" i="6" a="1"/>
  <c r="AZ270" i="6" a="1"/>
  <c r="BL35" i="6" a="1"/>
  <c r="AB297" i="6" a="1"/>
  <c r="BL290" i="6" a="1"/>
  <c r="AJ271" i="6" a="1"/>
  <c r="AH222" i="6" a="1"/>
  <c r="BJ236" i="6" a="1"/>
  <c r="BB225" i="6" a="1"/>
  <c r="AD273" i="6" a="1"/>
  <c r="AF277" i="6" a="1"/>
  <c r="AE268" i="6" a="1"/>
  <c r="BC229" i="6" a="1"/>
  <c r="BG232" i="6" a="1"/>
  <c r="AN265" i="6" a="1"/>
  <c r="AS223" i="6" a="1"/>
  <c r="BI220" i="6" a="1"/>
  <c r="AJ266" i="6" a="1"/>
  <c r="BI237" i="6" a="1"/>
  <c r="AG294" i="6" a="1"/>
  <c r="AQ236" i="6" a="1"/>
  <c r="AO232" i="6" a="1"/>
  <c r="BJ268" i="6" a="1"/>
  <c r="AI293" i="6" a="1"/>
  <c r="BI267" i="6" a="1"/>
  <c r="AN267" i="6" a="1"/>
  <c r="AF226" i="6" a="1"/>
  <c r="BB276" i="6" a="1"/>
  <c r="AK271" i="6" a="1"/>
  <c r="AD226" i="6" a="1"/>
  <c r="AT226" i="6" a="1"/>
  <c r="AA220" i="6" a="1"/>
  <c r="AD266" i="6" a="1"/>
  <c r="BB229" i="6" a="1"/>
  <c r="AY222" i="6" a="1"/>
  <c r="BH225" i="6" a="1"/>
  <c r="BK272" i="6" a="1"/>
  <c r="AY269" i="6" a="1"/>
  <c r="BG235" i="6" a="1"/>
  <c r="BL236" i="6" a="1"/>
  <c r="AZ227" i="6" a="1"/>
  <c r="AF234" i="6" a="1"/>
  <c r="AO267" i="6" a="1"/>
  <c r="BJ282" i="6" a="1"/>
  <c r="AL236" i="6" a="1"/>
  <c r="AL228" i="6" a="1"/>
  <c r="BI236" i="6" a="1"/>
  <c r="BD222" i="6" a="1"/>
  <c r="AK301" i="6" a="1"/>
  <c r="BJ224" i="6" a="1"/>
  <c r="AI226" i="6" a="1"/>
  <c r="AL277" i="6" a="1"/>
  <c r="AB225" i="6" a="1"/>
  <c r="AK275" i="6" a="1"/>
  <c r="AZ278" i="6" a="1"/>
  <c r="BM282" i="6" a="1"/>
  <c r="AR268" i="6" a="1"/>
  <c r="BJ271" i="6" a="1"/>
  <c r="BF230" i="6" a="1"/>
  <c r="BL300" i="6" a="1"/>
  <c r="AA277" i="6" a="1"/>
  <c r="BB234" i="6" a="1"/>
  <c r="BI229" i="6" a="1"/>
  <c r="AR227" i="6" a="1"/>
  <c r="BG293" i="6" a="1"/>
  <c r="BD301" i="6" a="1"/>
  <c r="BC295" i="6" a="1"/>
  <c r="AE236" i="6" a="1"/>
  <c r="BA274" i="6" a="1"/>
  <c r="AG231" i="6" a="1"/>
  <c r="BC225" i="6" a="1"/>
  <c r="AA235" i="6" a="1"/>
  <c r="BE228" i="6" a="1"/>
  <c r="AS293" i="6" a="1"/>
  <c r="BL232" i="6" a="1"/>
  <c r="BC234" i="6" a="1"/>
  <c r="BG265" i="6" a="1"/>
  <c r="AF301" i="6" a="1"/>
  <c r="AD284" i="6" a="1"/>
  <c r="AO293" i="6" a="1"/>
  <c r="BL34" i="6" a="1"/>
  <c r="AZ274" i="6" a="1"/>
  <c r="BK293" i="6" a="1"/>
  <c r="BF220" i="6" a="1"/>
  <c r="AM229" i="6" a="1"/>
  <c r="AA267" i="6" a="1"/>
  <c r="AP274" i="6" a="1"/>
  <c r="AT227" i="6" a="1"/>
  <c r="BC277" i="6" a="1"/>
  <c r="BG264" i="6" a="1"/>
  <c r="AM283" i="6" a="1"/>
  <c r="AI287" i="6" a="1"/>
  <c r="AB229" i="6" a="1"/>
  <c r="BG230" i="6" a="1"/>
  <c r="BL289" i="6" a="1"/>
  <c r="AL221" i="6" a="1"/>
  <c r="AK267" i="6" a="1"/>
  <c r="AE300" i="6" a="1"/>
  <c r="BI272" i="6" a="1"/>
  <c r="AP271" i="6" a="1"/>
  <c r="AE296" i="6" a="1"/>
  <c r="BJ286" i="6" a="1"/>
  <c r="BF265" i="6" a="1"/>
  <c r="AY230" i="6" a="1"/>
  <c r="AR294" i="6" a="1"/>
  <c r="AG278" i="6" a="1"/>
  <c r="AF222" i="6" a="1"/>
  <c r="AT264" i="6" a="1"/>
  <c r="BE266" i="6" a="1"/>
  <c r="BF231" i="6" a="1"/>
  <c r="BE301" i="6" a="1"/>
  <c r="AR236" i="6" a="1"/>
  <c r="AP287" i="6" a="1"/>
  <c r="BL55" i="6" a="1"/>
  <c r="BE267" i="6" a="1"/>
  <c r="BK271" i="6" a="1"/>
  <c r="AZ230" i="6" a="1"/>
  <c r="BK296" i="6" a="1"/>
  <c r="AL278" i="6" a="1"/>
  <c r="AG266" i="6" a="1"/>
  <c r="AK272" i="6" a="1"/>
  <c r="BL97" i="6" a="1"/>
  <c r="AN235" i="6" a="1"/>
  <c r="AY229" i="6" a="1"/>
  <c r="AH270" i="6" a="1"/>
  <c r="BD228" i="6" a="1"/>
  <c r="AY273" i="6" a="1"/>
  <c r="AR295" i="6" a="1"/>
  <c r="BL58" i="6" a="1"/>
  <c r="BM264" i="6" a="1"/>
  <c r="AQ272" i="6" a="1"/>
  <c r="BM272" i="6" a="1"/>
  <c r="BE221" i="6" a="1"/>
  <c r="AL267" i="6" a="1"/>
  <c r="BL266" i="6" a="1"/>
  <c r="AH294" i="6" a="1"/>
  <c r="AJ225" i="6" a="1"/>
  <c r="BA276" i="6" a="1"/>
  <c r="BM288" i="6" a="1"/>
  <c r="AM234" i="6" a="1"/>
  <c r="AL276" i="6" a="1"/>
  <c r="BC221" i="6" a="1"/>
  <c r="AP225" i="6" a="1"/>
  <c r="AI235" i="6" a="1"/>
  <c r="BG273" i="6" a="1"/>
  <c r="AR265" i="6" a="1"/>
  <c r="BC266" i="6" a="1"/>
  <c r="BF274" i="6" a="1"/>
  <c r="BK232" i="6" a="1"/>
  <c r="BG284" i="6" a="1"/>
  <c r="BM274" i="6" a="1"/>
  <c r="AS222" i="6" a="1"/>
  <c r="AC222" i="6" a="1"/>
  <c r="AQ275" i="6" a="1"/>
  <c r="BL284" i="6" a="1"/>
  <c r="BJ237" i="6" a="1"/>
  <c r="AF237" i="6" a="1"/>
  <c r="AR226" i="6" a="1"/>
  <c r="BG276" i="6" a="1"/>
  <c r="AA237" i="6" a="1"/>
  <c r="AK288" i="6" a="1"/>
  <c r="BC236" i="6" a="1"/>
  <c r="BH221" i="6" a="1"/>
  <c r="BD275" i="6" a="1"/>
  <c r="AF225" i="6" a="1"/>
  <c r="AO230" i="6" a="1"/>
  <c r="AC266" i="6" a="1"/>
  <c r="AE228" i="6" a="1"/>
  <c r="BG271" i="6" a="1"/>
  <c r="AD288" i="6" a="1"/>
  <c r="AI234" i="6" a="1"/>
  <c r="BE276" i="6" a="1"/>
  <c r="AK268" i="6" a="1"/>
  <c r="AF275" i="6" a="1"/>
  <c r="AB276" i="6" a="1"/>
  <c r="AA278" i="6" a="1"/>
  <c r="AC275" i="6" a="1"/>
  <c r="AL264" i="6" a="1"/>
  <c r="AP272" i="6" a="1"/>
  <c r="AE222" i="6" a="1"/>
  <c r="AZ228" i="6" a="1"/>
  <c r="AJ273" i="6" a="1"/>
  <c r="BE285" i="6" a="1"/>
  <c r="BF237" i="6" a="1"/>
  <c r="AL270" i="6" a="1"/>
  <c r="AK274" i="6" a="1"/>
  <c r="AL275" i="6" a="1"/>
  <c r="BC226" i="6" a="1"/>
  <c r="AL282" i="6" a="1"/>
  <c r="AA266" i="6" a="1"/>
  <c r="BM226" i="6" a="1"/>
  <c r="AR271" i="6" a="1"/>
  <c r="BF266" i="6" a="1"/>
  <c r="BI221" i="6" a="1"/>
  <c r="AT291" i="6" a="1"/>
  <c r="AA265" i="6" a="1"/>
  <c r="BA300" i="6" a="1"/>
  <c r="AL265" i="6" a="1"/>
  <c r="AN268" i="6" a="1"/>
  <c r="AR289" i="6" a="1"/>
  <c r="BC265" i="6" a="1"/>
  <c r="BG282" i="6" a="1"/>
  <c r="AE272" i="6" a="1"/>
  <c r="BL100" i="6" a="1"/>
  <c r="AF290" i="6" a="1"/>
  <c r="AF236" i="6" a="1"/>
  <c r="AQ267" i="6" a="1"/>
  <c r="BK268" i="6" a="1"/>
  <c r="BE286" i="6" a="1"/>
  <c r="BH277" i="6" a="1"/>
  <c r="AK232" i="6" a="1"/>
  <c r="BK228" i="6" a="1"/>
  <c r="BM235" i="6" a="1"/>
  <c r="AN223" i="6" a="1"/>
  <c r="AK221" i="6" a="1"/>
  <c r="BB221" i="6" a="1"/>
  <c r="BI223" i="6" a="1"/>
  <c r="BF264" i="6" a="1"/>
  <c r="BM273" i="6" a="1"/>
  <c r="AZ235" i="6" a="1"/>
  <c r="BD290" i="6" a="1"/>
  <c r="BE293" i="6" a="1"/>
  <c r="BB264" i="6" a="1"/>
  <c r="BI286" i="6" a="1"/>
  <c r="BI268" i="6" a="1"/>
  <c r="BA288" i="6" a="1"/>
  <c r="AF265" i="6" a="1"/>
  <c r="AY235" i="6" a="1"/>
  <c r="AO274" i="6" a="1"/>
  <c r="AJ231" i="6" a="1"/>
  <c r="BM289" i="6" a="1"/>
  <c r="AK276" i="6" a="1"/>
  <c r="AA297" i="6" a="1"/>
  <c r="AN277" i="6" a="1"/>
  <c r="AD236" i="6" a="1"/>
  <c r="AQ223" i="6" a="1"/>
  <c r="BA221" i="6" a="1"/>
  <c r="BJ294" i="6" a="1"/>
  <c r="AQ265" i="6" a="1"/>
  <c r="BC227" i="6" a="1"/>
  <c r="AP278" i="6" a="1"/>
  <c r="AT267" i="6" a="1"/>
  <c r="AB221" i="6" a="1"/>
  <c r="AR276" i="6" a="1"/>
  <c r="AB283" i="6" a="1"/>
  <c r="BL285" i="6" a="1"/>
  <c r="AS264" i="6" a="1"/>
  <c r="AZ223" i="6" a="1"/>
  <c r="BJ278" i="6" a="1"/>
  <c r="BL76" i="6" a="1"/>
  <c r="AK297" i="6" a="1"/>
  <c r="AZ275" i="6" a="1"/>
  <c r="BH283" i="6" a="1"/>
  <c r="AA229" i="6" a="1"/>
  <c r="BL272" i="6" a="1"/>
  <c r="AI278" i="6" a="1"/>
  <c r="AB224" i="6" a="1"/>
  <c r="AK295" i="6" a="1"/>
  <c r="AB286" i="6" a="1"/>
  <c r="AR229" i="6" a="1"/>
  <c r="BA289" i="6" a="1"/>
  <c r="BG227" i="6" a="1"/>
  <c r="AH282" i="6" a="1"/>
  <c r="AN276" i="6" a="1"/>
  <c r="BM271" i="6" a="1"/>
  <c r="AF224" i="6" a="1"/>
  <c r="AN272" i="6" a="1"/>
  <c r="BB285" i="6" a="1"/>
  <c r="BL270" i="6" a="1"/>
  <c r="BM275" i="6" a="1"/>
  <c r="AJ283" i="6" a="1"/>
  <c r="BJ220" i="6" a="1"/>
  <c r="BJ265" i="6" a="1"/>
  <c r="AJ269" i="6" a="1"/>
  <c r="AA223" i="6" a="1"/>
  <c r="AB232" i="6" a="1"/>
  <c r="AH231" i="6" a="1"/>
  <c r="AI295" i="6" a="1"/>
  <c r="BL82" i="6" a="1"/>
  <c r="AF278" i="6" a="1"/>
  <c r="AE285" i="6" a="1"/>
  <c r="BC289" i="6" a="1"/>
  <c r="BA273" i="6" a="1"/>
  <c r="BD232" i="6" a="1"/>
  <c r="AR270" i="6" a="1"/>
  <c r="AN273" i="6" a="1"/>
  <c r="BL296" i="6" a="1"/>
  <c r="AS236" i="6" a="1"/>
  <c r="AC234" i="6" a="1"/>
  <c r="AS268" i="6" a="1"/>
  <c r="BB274" i="6" a="1"/>
  <c r="AF271" i="6" a="1"/>
  <c r="BD271" i="6" a="1"/>
  <c r="AH220" i="6" a="1"/>
  <c r="BI287" i="6" a="1"/>
  <c r="AJ265" i="6" a="1"/>
  <c r="BK220" i="6" a="1"/>
  <c r="BH234" i="6" a="1"/>
  <c r="AP222" i="6" a="1"/>
  <c r="BJ226" i="6" a="1"/>
  <c r="AK285" i="6" a="1"/>
  <c r="AO295" i="6" a="1"/>
  <c r="BL282" i="6" a="1"/>
  <c r="AN269" i="6" a="1"/>
  <c r="AC224" i="6" a="1"/>
  <c r="AB264" i="6" a="1"/>
  <c r="AO277" i="6" a="1"/>
  <c r="BA232" i="6" a="1"/>
  <c r="AB220" i="6" a="1"/>
  <c r="AT232" i="6" a="1"/>
  <c r="BD227" i="6" a="1"/>
  <c r="BL274" i="6" a="1"/>
  <c r="BJ227" i="6" a="1"/>
  <c r="AP286" i="6" a="1"/>
  <c r="AZ284" i="6" a="1"/>
  <c r="AF284" i="6" a="1"/>
  <c r="BC276" i="6" a="1"/>
  <c r="AR232" i="6" a="1"/>
  <c r="BL71" i="6" a="1"/>
  <c r="AP276" i="6" a="1"/>
  <c r="AC276" i="6" a="1"/>
  <c r="BH231" i="6" a="1"/>
  <c r="BL227" i="6" a="1"/>
  <c r="AD270" i="6" a="1"/>
  <c r="AE221" i="6" a="1"/>
  <c r="BC235" i="6" a="1"/>
  <c r="BJ274" i="6" a="1"/>
  <c r="BE295" i="6" a="1"/>
  <c r="AM222" i="6" a="1"/>
  <c r="BM285" i="6" a="1"/>
  <c r="AB223" i="6" a="1"/>
  <c r="BD274" i="6" a="1"/>
  <c r="BM227" i="6" a="1"/>
  <c r="BA267" i="6" a="1"/>
  <c r="BK288" i="6" a="1"/>
  <c r="AK224" i="6" a="1"/>
  <c r="AS271" i="6" a="1"/>
  <c r="AI230" i="6" a="1"/>
  <c r="BL67" i="6" a="1"/>
  <c r="AY291" i="6" a="1"/>
  <c r="BG228" i="6" a="1"/>
  <c r="AZ292" i="6" a="1"/>
  <c r="AR273" i="6" a="1"/>
  <c r="AJ235" i="6" a="1"/>
  <c r="AH276" i="6" a="1"/>
  <c r="AA275" i="6" a="1"/>
  <c r="AI300" i="6" a="1"/>
  <c r="BF226" i="6" a="1"/>
  <c r="BH290" i="6" a="1"/>
  <c r="AC273" i="6" a="1"/>
  <c r="AN300" i="6" a="1"/>
  <c r="AO269" i="6" a="1"/>
  <c r="AI276" i="6" a="1"/>
  <c r="BB220" i="6" a="1"/>
  <c r="AT229" i="6" a="1"/>
  <c r="AE224" i="6" a="1"/>
  <c r="AO266" i="6" a="1"/>
  <c r="AZ293" i="6" a="1"/>
  <c r="AK229" i="6" a="1"/>
  <c r="AC278" i="6" a="1"/>
  <c r="AH227" i="6" a="1"/>
  <c r="AS231" i="6" a="1"/>
  <c r="AT286" i="6" a="1"/>
  <c r="BI293" i="6" a="1"/>
  <c r="AT277" i="6" a="1"/>
  <c r="BB230" i="6" a="1"/>
  <c r="AZ221" i="6" a="1"/>
  <c r="AY286" i="6" a="1"/>
  <c r="BH226" i="6" a="1"/>
  <c r="BC292" i="6" a="1"/>
  <c r="AL223" i="6" a="1"/>
  <c r="BA228" i="6" a="1"/>
  <c r="AQ295" i="6" a="1"/>
  <c r="BL43" i="6" a="1"/>
  <c r="AD30" i="6" a="1"/>
  <c r="AN271" i="6" a="1"/>
  <c r="AP236" i="6" a="1"/>
  <c r="AK234" i="6" a="1"/>
  <c r="AP268" i="6" a="1"/>
  <c r="AD232" i="6" a="1"/>
  <c r="AR274" i="6" a="1"/>
  <c r="BL226" i="6" a="1"/>
  <c r="BD267" i="6" a="1"/>
  <c r="BB290" i="6" a="1"/>
  <c r="AY266" i="6" a="1"/>
  <c r="AT283" i="6" a="1"/>
  <c r="BK266" i="6" a="1"/>
  <c r="AT220" i="6" a="1"/>
  <c r="AH225" i="6" a="1"/>
  <c r="AL272" i="6" a="1"/>
  <c r="AI265" i="6" a="1"/>
  <c r="AR287" i="6" a="1"/>
  <c r="BD229" i="6" a="1"/>
  <c r="BE234" i="6" a="1"/>
  <c r="BA296" i="6" a="1"/>
  <c r="AD230" i="6" a="1"/>
  <c r="BM225" i="6" a="1"/>
  <c r="AE226" i="6" a="1"/>
  <c r="AY220" i="6" a="1"/>
  <c r="BL192" i="6" a="1"/>
  <c r="AZ301" i="6" a="1"/>
  <c r="BL273" i="6" a="1"/>
  <c r="AQ229" i="6" a="1"/>
  <c r="AZ283" i="6" a="1"/>
  <c r="AD290" i="6" a="1"/>
  <c r="AA227" i="6" a="1"/>
  <c r="AN295" i="6" a="1"/>
  <c r="BE236" i="6" a="1"/>
  <c r="AG271" i="6" a="1"/>
  <c r="AA222" i="6" a="1"/>
  <c r="AT224" i="6" a="1"/>
  <c r="BL96" i="6" a="1"/>
  <c r="BM296" i="6" a="1"/>
  <c r="AE264" i="6" a="1"/>
  <c r="BL237" i="6" a="1"/>
  <c r="BG234" i="6" a="1"/>
  <c r="AB226" i="6" a="1"/>
  <c r="AK222" i="6" a="1"/>
  <c r="AN226" i="6" a="1"/>
  <c r="BL205" i="6" a="1"/>
  <c r="BB271" i="6" a="1"/>
  <c r="AG224" i="6" a="1"/>
  <c r="AP266" i="6" a="1"/>
  <c r="BI274" i="6" a="1"/>
  <c r="AC232" i="6" a="1"/>
  <c r="BF236" i="6" a="1"/>
  <c r="AM269" i="6" a="1"/>
  <c r="BA226" i="6" a="1"/>
  <c r="BD286" i="6" a="1"/>
  <c r="AC225" i="6" a="1"/>
  <c r="AL269" i="6" a="1"/>
  <c r="AA290" i="6" a="1"/>
  <c r="AL271" i="6" a="1"/>
  <c r="AM292" i="6" a="1"/>
  <c r="AT269" i="6" a="1"/>
  <c r="AB231" i="6" a="1"/>
  <c r="AY264" i="6" a="1"/>
  <c r="BC269" i="6" a="1"/>
  <c r="BA236" i="6" a="1"/>
  <c r="AN220" i="6" a="1"/>
  <c r="AS226" i="6" a="1"/>
  <c r="AZ267" i="6" a="1"/>
  <c r="AZ290" i="6" a="1"/>
  <c r="BJ292" i="6" a="1"/>
  <c r="AI294" i="6" a="1"/>
  <c r="AJ286" i="6" a="1"/>
  <c r="BL87" i="6" a="1"/>
  <c r="BK236" i="6" a="1"/>
  <c r="AZ272" i="6" a="1"/>
  <c r="BE277" i="6" a="1"/>
  <c r="BH269" i="6" a="1"/>
  <c r="AQ278" i="6" a="1"/>
  <c r="AE225" i="6" a="1"/>
  <c r="AJ264" i="6" a="1"/>
  <c r="BM231" i="6" a="1"/>
  <c r="AF101" i="6" a="1"/>
  <c r="AD34" i="6" a="1"/>
  <c r="AG90" i="6" a="1"/>
  <c r="CU91" i="6" a="1"/>
  <c r="AF68" i="6" a="1"/>
  <c r="AG82" i="6" a="1"/>
  <c r="CU110" i="6" a="1"/>
  <c r="AY61" i="6" a="1"/>
  <c r="AC104" i="6" a="1"/>
  <c r="AD103" i="6" a="1"/>
  <c r="BC7" i="6" a="1"/>
  <c r="AD26" i="6" a="1"/>
  <c r="AY95" i="6" a="1"/>
  <c r="AG91" i="6" a="1"/>
  <c r="AY208" i="6" a="1"/>
  <c r="AD67" i="6" a="1"/>
  <c r="AY34" i="6" a="1"/>
  <c r="AD72" i="6" a="1"/>
  <c r="AE82" i="6" a="1"/>
  <c r="CU107" i="6" a="1"/>
  <c r="AH61" i="6" a="1"/>
  <c r="AT6" i="6" a="1"/>
  <c r="AC76" i="6" a="1"/>
  <c r="CU134" i="6" a="1"/>
  <c r="AZ6" i="6" a="1"/>
  <c r="AH66" i="6" a="1"/>
  <c r="CU160" i="6" a="1"/>
  <c r="AC68" i="6" a="1"/>
  <c r="CU52" i="6" a="1"/>
  <c r="AG100" i="6" a="1"/>
  <c r="CU130" i="6" a="1"/>
  <c r="AD210" i="6" a="1"/>
  <c r="AD35" i="6" a="1"/>
  <c r="AH57" i="6" a="1"/>
  <c r="AY91" i="6" a="1"/>
  <c r="AF80" i="6" a="1"/>
  <c r="CU79" i="6" a="1"/>
  <c r="AG33" i="6" a="1"/>
  <c r="AC57" i="6" a="1"/>
  <c r="AC195" i="6" a="1"/>
  <c r="AH205" i="6" a="1"/>
  <c r="AE92" i="6" a="1"/>
  <c r="AD90" i="6" a="1"/>
  <c r="CU95" i="6" a="1"/>
  <c r="CU48" i="6" a="1"/>
  <c r="AG57" i="6" a="1"/>
  <c r="CU198" i="6" a="1"/>
  <c r="AH43" i="6" a="1"/>
  <c r="AG60" i="6" a="1"/>
  <c r="AY88" i="6" a="1"/>
  <c r="CU126" i="6" a="1"/>
  <c r="AD95" i="6" a="1"/>
  <c r="AC19" i="6" a="1"/>
  <c r="AF88" i="6" a="1"/>
  <c r="AG86" i="6" a="1"/>
  <c r="CU37" i="6" a="1"/>
  <c r="AD29" i="6" a="1"/>
  <c r="CU208" i="6" a="1"/>
  <c r="CU131" i="6" a="1"/>
  <c r="AY80" i="6" a="1"/>
  <c r="AC69" i="6" a="1"/>
  <c r="AG62" i="6" a="1"/>
  <c r="AC78" i="6" a="1"/>
  <c r="AF67" i="6" a="1"/>
  <c r="CU80" i="6" a="1"/>
  <c r="AF55" i="6" a="1"/>
  <c r="AF66" i="6" a="1"/>
  <c r="AH103" i="6" a="1"/>
  <c r="AE103" i="6" a="1"/>
  <c r="CU67" i="6" a="1"/>
  <c r="AH89" i="6" a="1"/>
  <c r="BE7" i="6" a="1"/>
  <c r="CU212" i="6" a="1"/>
  <c r="CU26" i="6" a="1"/>
  <c r="AH35" i="6" a="1"/>
  <c r="CU204" i="6" a="1"/>
  <c r="CU115" i="6" a="1"/>
  <c r="AE61" i="6" a="1"/>
  <c r="CU19" i="6" a="1"/>
  <c r="CU94" i="6" a="1"/>
  <c r="AY7" i="6" a="1"/>
  <c r="AE68" i="6" a="1"/>
  <c r="AE43" i="6" a="1"/>
  <c r="CU36" i="6" a="1"/>
  <c r="AD7" i="6" a="1"/>
  <c r="CU47" i="6" a="1"/>
  <c r="AH63" i="6" a="1"/>
  <c r="AG92" i="6" a="1"/>
  <c r="AY86" i="6" a="1"/>
  <c r="AC26" i="6" a="1"/>
  <c r="AY96" i="6" a="1"/>
  <c r="CU88" i="6" a="1"/>
  <c r="BB7" i="6" a="1"/>
  <c r="AE206" i="6" a="1"/>
  <c r="AH40" i="6" a="1"/>
  <c r="AE93" i="6" a="1"/>
  <c r="AH82" i="6" a="1"/>
  <c r="AC94" i="6" a="1"/>
  <c r="CU43" i="6" a="1"/>
  <c r="AE96" i="6" a="1"/>
  <c r="AG87" i="6" a="1"/>
  <c r="AY100" i="6" a="1"/>
  <c r="AF73" i="6" a="1"/>
  <c r="AC27" i="6" a="1"/>
  <c r="AG6" i="6" a="1"/>
  <c r="AY73" i="6" a="1"/>
  <c r="CU197" i="6" a="1"/>
  <c r="AC56" i="6" a="1"/>
  <c r="AE20" i="6" a="1"/>
  <c r="AD205" i="6" a="1"/>
  <c r="AH95" i="6" a="1"/>
  <c r="AG67" i="6" a="1"/>
  <c r="CU15" i="6" a="1"/>
  <c r="AE91" i="6" a="1"/>
  <c r="AF34" i="6" a="1"/>
  <c r="AG195" i="6" a="1"/>
  <c r="AH96" i="6" a="1"/>
  <c r="AC73" i="6" a="1"/>
  <c r="AD77" i="6" a="1"/>
  <c r="AH88" i="6" a="1"/>
  <c r="AH56" i="6" a="1"/>
  <c r="CU176" i="6" a="1"/>
  <c r="AC35" i="6" a="1"/>
  <c r="AF57" i="6" a="1"/>
  <c r="AY26" i="6" a="1"/>
  <c r="CU74" i="6" a="1"/>
  <c r="AY27" i="6" a="1"/>
  <c r="AD97" i="6" a="1"/>
  <c r="CU214" i="6" a="1"/>
  <c r="AF91" i="6" a="1"/>
  <c r="CU106" i="6" a="1"/>
  <c r="AA6" i="6" a="1"/>
  <c r="CU136" i="6" a="1"/>
  <c r="AG210" i="6" a="1"/>
  <c r="AE56" i="6" a="1"/>
  <c r="AE208" i="6" a="1"/>
  <c r="AD192" i="6" a="1"/>
  <c r="AA5" i="6" a="1"/>
  <c r="AC43" i="6" a="1"/>
  <c r="CU203" i="6" a="1"/>
  <c r="BJ6" i="6" a="1"/>
  <c r="CU22" i="6" a="1"/>
  <c r="AF42" i="6" a="1"/>
  <c r="CU55" i="6" a="1"/>
  <c r="AE60" i="6" a="1"/>
  <c r="AY99" i="6" a="1"/>
  <c r="AD195" i="6" a="1"/>
  <c r="CU127" i="6" a="1"/>
  <c r="CU158" i="6" a="1"/>
  <c r="AY195" i="6" a="1"/>
  <c r="AE29" i="6" a="1"/>
  <c r="AE86" i="6" a="1"/>
  <c r="AC7" i="6" a="1"/>
  <c r="CU161" i="6" a="1"/>
  <c r="AH195" i="6" a="1"/>
  <c r="CU29" i="6" a="1"/>
  <c r="AF104" i="6" a="1"/>
  <c r="AH64" i="6" a="1"/>
  <c r="AY65" i="6" a="1"/>
  <c r="AY101" i="6" a="1"/>
  <c r="AY104" i="6" a="1"/>
  <c r="AH60" i="6" a="1"/>
  <c r="AD56" i="6" a="1"/>
  <c r="AF27" i="6" a="1"/>
  <c r="AF94" i="6" a="1"/>
  <c r="AC60" i="6" a="1"/>
  <c r="AD70" i="6" a="1"/>
  <c r="AG61" i="6" a="1"/>
  <c r="CU61" i="6" a="1"/>
  <c r="CU78" i="6" a="1"/>
  <c r="AE30" i="6" a="1"/>
  <c r="AC64" i="6" a="1"/>
  <c r="AD96" i="6" a="1"/>
  <c r="AY206" i="6" a="1"/>
  <c r="AG39" i="6" a="1"/>
  <c r="CU211" i="6" a="1"/>
  <c r="CU58" i="6" a="1"/>
  <c r="AC209" i="6" a="1"/>
  <c r="AY93" i="6" a="1"/>
  <c r="AH70" i="6" a="1"/>
  <c r="AG76" i="6" a="1"/>
  <c r="CU25" i="6" a="1"/>
  <c r="AY68" i="6" a="1"/>
  <c r="AF61" i="6" a="1"/>
  <c r="AD206" i="6" a="1"/>
  <c r="AY29" i="6" a="1"/>
  <c r="AF6" i="6" a="1"/>
  <c r="AC93" i="6" a="1"/>
  <c r="BI7" i="6" a="1"/>
  <c r="AF208" i="6" a="1"/>
  <c r="CU84" i="6" a="1"/>
  <c r="AH21" i="6" a="1"/>
  <c r="AC80" i="6" a="1"/>
  <c r="CU140" i="6" a="1"/>
  <c r="CU38" i="6" a="1"/>
  <c r="CU13" i="6" a="1"/>
  <c r="CU171" i="6" a="1"/>
  <c r="AF21" i="6" a="1"/>
  <c r="AD82" i="6" a="1"/>
  <c r="CU32" i="6" a="1"/>
  <c r="CU142" i="6" a="1"/>
  <c r="AC42" i="6" a="1"/>
  <c r="AF196" i="6" a="1"/>
  <c r="CU28" i="6" a="1"/>
  <c r="AY6" i="6" a="1"/>
  <c r="CU201" i="6" a="1"/>
  <c r="AE55" i="6" a="1"/>
  <c r="CU207" i="6" a="1"/>
  <c r="AF62" i="6" a="1"/>
  <c r="AY103" i="6" a="1"/>
  <c r="CU108" i="6" a="1"/>
  <c r="AC91" i="6" a="1"/>
  <c r="AH27" i="6" a="1"/>
  <c r="CU163" i="6" a="1"/>
  <c r="AE209" i="6" a="1"/>
  <c r="AF193" i="6" a="1"/>
  <c r="AG55" i="6" a="1"/>
  <c r="AF70" i="6" a="1"/>
  <c r="CU27" i="6" a="1"/>
  <c r="CU90" i="6" a="1"/>
  <c r="CU75" i="6" a="1"/>
  <c r="CU156" i="6" a="1"/>
  <c r="AE40" i="6" a="1"/>
  <c r="AC58" i="6" a="1"/>
  <c r="AH20" i="6" a="1"/>
  <c r="AD71" i="6" a="1"/>
  <c r="CU98" i="6" a="1"/>
  <c r="CU77" i="6" a="1"/>
  <c r="AY39" i="6" a="1"/>
  <c r="AD78" i="6" a="1"/>
  <c r="AE101" i="6" a="1"/>
  <c r="AG71" i="6" a="1"/>
  <c r="AY35" i="6" a="1"/>
  <c r="AH67" i="6" a="1"/>
  <c r="CU14" i="6" a="1"/>
  <c r="AD64" i="6" a="1"/>
  <c r="AM6" i="6" a="1"/>
  <c r="AY60" i="6" a="1"/>
  <c r="CU85" i="6" a="1"/>
  <c r="AF41" i="6" a="1"/>
  <c r="AG30" i="6" a="1"/>
  <c r="AE6" i="6" a="1"/>
  <c r="AF20" i="6" a="1"/>
  <c r="AE205" i="6" a="1"/>
  <c r="CU124" i="6" a="1"/>
  <c r="CU83" i="6" a="1"/>
  <c r="AC210" i="6" a="1"/>
  <c r="AI6" i="6" a="1"/>
  <c r="AD98" i="6" a="1"/>
  <c r="AF7" i="6" a="1"/>
  <c r="AF28" i="6" a="1"/>
  <c r="CU159" i="6" a="1"/>
  <c r="CU41" i="6" a="1"/>
  <c r="CU9" i="6" a="1"/>
  <c r="AH71" i="6" a="1"/>
  <c r="CU45" i="6" a="1"/>
  <c r="AY98" i="6" a="1"/>
  <c r="AJ6" i="6" a="1"/>
  <c r="AD42" i="6" a="1"/>
  <c r="AF76" i="6" a="1"/>
  <c r="AY64" i="6" a="1"/>
  <c r="CU137" i="6" a="1"/>
  <c r="CU111" i="6" a="1"/>
  <c r="AE88" i="6" a="1"/>
  <c r="AE80" i="6" a="1"/>
  <c r="AC72" i="6" a="1"/>
  <c r="AE94" i="6" a="1"/>
  <c r="AG101" i="6" a="1"/>
  <c r="CU96" i="6" a="1"/>
  <c r="AH102" i="6" a="1"/>
  <c r="AD44" i="6" a="1"/>
  <c r="AD94" i="6" a="1"/>
  <c r="AD65" i="6" a="1"/>
  <c r="CU64" i="6" a="1"/>
  <c r="AC29" i="6" a="1"/>
  <c r="AC70" i="6" a="1"/>
  <c r="BK7" i="6" a="1"/>
  <c r="AC28" i="6" a="1"/>
  <c r="AH100" i="6" a="1"/>
  <c r="AF210" i="6" a="1"/>
  <c r="CU123" i="6" a="1"/>
  <c r="AC206" i="6" a="1"/>
  <c r="AD27" i="6" a="1"/>
  <c r="AE41" i="6" a="1"/>
  <c r="CU166" i="6" a="1"/>
  <c r="AL6" i="6" a="1"/>
  <c r="AC61" i="6" a="1"/>
  <c r="AY21" i="6" a="1"/>
  <c r="CU138" i="6" a="1"/>
  <c r="AD104" i="6" a="1"/>
  <c r="AF86" i="6" a="1"/>
  <c r="CU143" i="6" a="1"/>
  <c r="AH94" i="6" a="1"/>
  <c r="AY71" i="6" a="1"/>
  <c r="AH86" i="6" a="1"/>
  <c r="AH55" i="6" a="1"/>
  <c r="AG59" i="6" a="1"/>
  <c r="AG58" i="6" a="1"/>
  <c r="CU112" i="6" a="1"/>
  <c r="AC103" i="6" a="1"/>
  <c r="AS6" i="6" a="1"/>
  <c r="AE70" i="6" a="1"/>
  <c r="AY62" i="6" a="1"/>
  <c r="AG43" i="6" a="1"/>
  <c r="CU56" i="6" a="1"/>
  <c r="AY41" i="6" a="1"/>
  <c r="AD66" i="6" a="1"/>
  <c r="CU125" i="6" a="1"/>
  <c r="CU62" i="6" a="1"/>
  <c r="BA7" i="6" a="1"/>
  <c r="AY30" i="6" a="1"/>
  <c r="AG96" i="6" a="1"/>
  <c r="AG80" i="6" a="1"/>
  <c r="BA6" i="6" a="1"/>
  <c r="CU100" i="6" a="1"/>
  <c r="CU69" i="6" a="1"/>
  <c r="AC20" i="6" a="1"/>
  <c r="CU128" i="6" a="1"/>
  <c r="AG196" i="6" a="1"/>
  <c r="AY192" i="6" a="1"/>
  <c r="AE95" i="6" a="1"/>
  <c r="AG41" i="6" a="1"/>
  <c r="AY55" i="6" a="1"/>
  <c r="CU40" i="6" a="1"/>
  <c r="AE58" i="6" a="1"/>
  <c r="CU173" i="6" a="1"/>
  <c r="CU65" i="6" a="1"/>
  <c r="CU162" i="6" a="1"/>
  <c r="CU68" i="6" a="1"/>
  <c r="CU116" i="6" a="1"/>
  <c r="AH91" i="6" a="1"/>
  <c r="AD57" i="6" a="1"/>
  <c r="CU199" i="6" a="1"/>
  <c r="AG65" i="6" a="1"/>
  <c r="CU120" i="6" a="1"/>
  <c r="CU155" i="6" a="1"/>
  <c r="CU147" i="6" a="1"/>
  <c r="CU104" i="6" a="1"/>
  <c r="AF82" i="6" a="1"/>
  <c r="AD62" i="6" a="1"/>
  <c r="AE195" i="6" a="1"/>
  <c r="CU81" i="6" a="1"/>
  <c r="AF100" i="6" a="1"/>
  <c r="CU8" i="6" a="1"/>
  <c r="AF44" i="6" a="1"/>
  <c r="CU99" i="6" a="1"/>
  <c r="AD99" i="6" a="1"/>
  <c r="AG104" i="6" a="1"/>
  <c r="AE34" i="6" a="1"/>
  <c r="CU51" i="6" a="1"/>
  <c r="AY92" i="6" a="1"/>
  <c r="AE67" i="6" a="1"/>
  <c r="AC86" i="6" a="1"/>
  <c r="AE63" i="6" a="1"/>
  <c r="CU103" i="6" a="1"/>
  <c r="AA7" i="6" a="1"/>
  <c r="AF92" i="6" a="1"/>
  <c r="AC41" i="6" a="1"/>
  <c r="AH6" i="6" a="1"/>
  <c r="AY90" i="6" a="1"/>
  <c r="AD93" i="6" a="1"/>
  <c r="AZ7" i="6" a="1"/>
  <c r="CU50" i="6" a="1"/>
  <c r="AC102" i="6" a="1"/>
  <c r="CU11" i="6" a="1"/>
  <c r="AE78" i="6" a="1"/>
  <c r="AH92" i="6" a="1"/>
  <c r="AF195" i="6" a="1"/>
  <c r="AD63" i="6" a="1"/>
  <c r="AE89" i="6" a="1"/>
  <c r="AG193" i="6" a="1"/>
  <c r="AG29" i="6" a="1"/>
  <c r="CU172" i="6" a="1"/>
  <c r="AC34" i="6" a="1"/>
  <c r="CU165" i="6" a="1"/>
  <c r="AE21" i="6" a="1"/>
  <c r="AF26" i="6" a="1"/>
  <c r="AD69" i="6" a="1"/>
  <c r="AG70" i="6" a="1"/>
  <c r="CU169" i="6" a="1"/>
  <c r="AH93" i="6" a="1"/>
  <c r="AY77" i="6" a="1"/>
  <c r="AN6" i="6" a="1"/>
  <c r="AH33" i="6" a="1"/>
  <c r="AY78" i="6" a="1"/>
  <c r="AF77" i="6" a="1"/>
  <c r="AD193" i="6" a="1"/>
  <c r="AF78" i="6" a="1"/>
  <c r="BD6" i="6" a="1"/>
  <c r="AD39" i="6" a="1"/>
  <c r="AH87" i="6" a="1"/>
  <c r="AC87" i="6" a="1"/>
  <c r="AE210" i="6" a="1"/>
  <c r="BD7" i="6" a="1"/>
  <c r="AH97" i="6" a="1"/>
  <c r="AY63" i="6" a="1"/>
  <c r="AG209" i="6" a="1"/>
  <c r="CU31" i="6" a="1"/>
  <c r="AF206" i="6" a="1"/>
  <c r="AG68" i="6" a="1"/>
  <c r="AF69" i="6" a="1"/>
  <c r="AC6" i="6" a="1"/>
  <c r="AO6" i="6" a="1"/>
  <c r="AC82" i="6" a="1"/>
  <c r="AE90" i="6" a="1"/>
  <c r="AY67" i="6" a="1"/>
  <c r="CU17" i="6" a="1"/>
  <c r="AD208" i="6" a="1"/>
  <c r="CU210" i="6" a="1"/>
  <c r="AG69" i="6" a="1"/>
  <c r="AC89" i="6" a="1"/>
  <c r="BF6" i="6" a="1"/>
  <c r="CU153" i="6" a="1"/>
  <c r="AG34" i="6" a="1"/>
  <c r="AH44" i="6" a="1"/>
  <c r="AC59" i="6" a="1"/>
  <c r="AD33" i="6" a="1"/>
  <c r="AY76" i="6" a="1"/>
  <c r="CU63" i="6" a="1"/>
  <c r="AE39" i="6" a="1"/>
  <c r="CU170" i="6" a="1"/>
  <c r="AF40" i="6" a="1"/>
  <c r="AG97" i="6" a="1"/>
  <c r="AD59" i="6" a="1"/>
  <c r="AD61" i="6" a="1"/>
  <c r="AP6" i="6" a="1"/>
  <c r="AE194" i="6" a="1"/>
  <c r="AC98" i="6" a="1"/>
  <c r="AC21" i="6" a="1"/>
  <c r="AF96" i="6" a="1"/>
  <c r="AG72" i="6" a="1"/>
  <c r="AE42" i="6" a="1"/>
  <c r="CU122" i="6" a="1"/>
  <c r="AE27" i="6" a="1"/>
  <c r="AC101" i="6" a="1"/>
  <c r="AY196" i="6" a="1"/>
  <c r="AH193" i="6" a="1"/>
  <c r="CU82" i="6" a="1"/>
  <c r="AG88" i="6" a="1"/>
  <c r="AG94" i="6" a="1"/>
  <c r="AY205" i="6" a="1"/>
  <c r="AD60" i="6" a="1"/>
  <c r="AG192" i="6" a="1"/>
  <c r="CU44" i="6" a="1"/>
  <c r="AF60" i="6" a="1"/>
  <c r="AF103" i="6" a="1"/>
  <c r="AH41" i="6" a="1"/>
  <c r="AH28" i="6" a="1"/>
  <c r="AD68" i="6" a="1"/>
  <c r="AH98" i="6" a="1"/>
  <c r="AF59" i="6" a="1"/>
  <c r="CU86" i="6" a="1"/>
  <c r="AY94" i="6" a="1"/>
  <c r="BM6" i="6" a="1"/>
  <c r="AG194" i="6" a="1"/>
  <c r="AH90" i="6" a="1"/>
  <c r="CU129" i="6" a="1"/>
  <c r="AD80" i="6" a="1"/>
  <c r="AE97" i="6" a="1"/>
  <c r="AG64" i="6" a="1"/>
  <c r="AE192" i="6" a="1"/>
  <c r="CU73" i="6" a="1"/>
  <c r="CU157" i="6" a="1"/>
  <c r="AC44" i="6" a="1"/>
  <c r="AG205" i="6" a="1"/>
  <c r="AY42" i="6" a="1"/>
  <c r="AY72" i="6" a="1"/>
  <c r="CU164" i="6" a="1"/>
  <c r="AH210" i="6" a="1"/>
  <c r="AH34" i="6" a="1"/>
  <c r="AF43" i="6" a="1"/>
  <c r="AC40" i="6" a="1"/>
  <c r="AY70" i="6" a="1"/>
  <c r="CU139" i="6" a="1"/>
  <c r="CU200" i="6" a="1"/>
  <c r="AB7" i="6" a="1"/>
  <c r="AC96" i="6" a="1"/>
  <c r="AY97" i="6" a="1"/>
  <c r="CU102" i="6" a="1"/>
  <c r="AD73" i="6" a="1"/>
  <c r="AH68" i="6" a="1"/>
  <c r="AE66" i="6" a="1"/>
  <c r="AD21" i="6" a="1"/>
  <c r="CU121" i="6" a="1"/>
  <c r="AG19" i="6" a="1"/>
  <c r="AB6" i="6" a="1"/>
  <c r="AE77" i="6" a="1"/>
  <c r="CU133" i="6" a="1"/>
  <c r="CU93" i="6" a="1"/>
  <c r="AH72" i="6" a="1"/>
  <c r="AY66" i="6" a="1"/>
  <c r="AD87" i="6" a="1"/>
  <c r="AG77" i="6" a="1"/>
  <c r="AF93" i="6" a="1"/>
  <c r="AD101" i="6" a="1"/>
  <c r="AG21" i="6" a="1"/>
  <c r="CU92" i="6" a="1"/>
  <c r="AH208" i="6" a="1"/>
  <c r="CU20" i="6" a="1"/>
  <c r="AG206" i="6" a="1"/>
  <c r="AE193" i="6" a="1"/>
  <c r="AD89" i="6" a="1"/>
  <c r="AG26" i="6" a="1"/>
  <c r="BJ7" i="6" a="1"/>
  <c r="AC97" i="6" a="1"/>
  <c r="AC33" i="6" a="1"/>
  <c r="AE196" i="6" a="1"/>
  <c r="AH69" i="6" a="1"/>
  <c r="AC205" i="6" a="1"/>
  <c r="CU42" i="6" a="1"/>
  <c r="AH78" i="6" a="1"/>
  <c r="AG42" i="6" a="1"/>
  <c r="CU177" i="6" a="1"/>
  <c r="AH19" i="6" a="1"/>
  <c r="CU113" i="6" a="1"/>
  <c r="CU213" i="6" a="1"/>
  <c r="AY33" i="6" a="1"/>
  <c r="AF95" i="6" a="1"/>
  <c r="CU97" i="6" a="1"/>
  <c r="AE69" i="6" a="1"/>
  <c r="AH99" i="6" a="1"/>
  <c r="CU117" i="6" a="1"/>
  <c r="CU145" i="6" a="1"/>
  <c r="CU49" i="6" a="1"/>
  <c r="AF98" i="6" a="1"/>
  <c r="AY194" i="6" a="1"/>
  <c r="AG73" i="6" a="1"/>
  <c r="AF65" i="6" a="1"/>
  <c r="CU87" i="6" a="1"/>
  <c r="AC67" i="6" a="1"/>
  <c r="AY102" i="6" a="1"/>
  <c r="AG63" i="6" a="1"/>
  <c r="AE76" i="6" a="1"/>
  <c r="CU146" i="6" a="1"/>
  <c r="AC208" i="6" a="1"/>
  <c r="AK6" i="6" a="1"/>
  <c r="AD43" i="6" a="1"/>
  <c r="AG78" i="6" a="1"/>
  <c r="AC90" i="6" a="1"/>
  <c r="CU152" i="6" a="1"/>
  <c r="AD92" i="6" a="1"/>
  <c r="AY69" i="6" a="1"/>
  <c r="CU70" i="6" a="1"/>
  <c r="AY19" i="6" a="1"/>
  <c r="BG7" i="6" a="1"/>
  <c r="AF192" i="6" a="1"/>
  <c r="AE19" i="6" a="1"/>
  <c r="CU135" i="6" a="1"/>
  <c r="AC193" i="6" a="1"/>
  <c r="AF33" i="6" a="1"/>
  <c r="CU33" i="6" a="1"/>
  <c r="CU151" i="6" a="1"/>
  <c r="AE102" i="6" a="1"/>
  <c r="AY209" i="6" a="1"/>
  <c r="AF64" i="6" a="1"/>
  <c r="AY43" i="6" a="1"/>
  <c r="AF87" i="6" a="1"/>
  <c r="AG93" i="6" a="1"/>
  <c r="AC100" i="6" a="1"/>
  <c r="CU12" i="6" a="1"/>
  <c r="CU76" i="6" a="1"/>
  <c r="AD28" i="6" a="1"/>
  <c r="AG28" i="6" a="1"/>
  <c r="AE26" i="6" a="1"/>
  <c r="AH73" i="6" a="1"/>
  <c r="AC196" i="6" a="1"/>
  <c r="AY56" i="6" a="1"/>
  <c r="AD91" i="6" a="1"/>
  <c r="CU119" i="6" a="1"/>
  <c r="AE87" i="6" a="1"/>
  <c r="AR6" i="6" a="1"/>
  <c r="AH209" i="6" a="1"/>
  <c r="AG95" i="6" a="1"/>
  <c r="AD20" i="6" a="1"/>
  <c r="AF63" i="6" a="1"/>
  <c r="CU46" i="6" a="1"/>
  <c r="AY20" i="6" a="1"/>
  <c r="AH196" i="6" a="1"/>
  <c r="CU144" i="6" a="1"/>
  <c r="AC63" i="6" a="1"/>
  <c r="AG66" i="6" a="1"/>
  <c r="CU109" i="6" a="1"/>
  <c r="BE6" i="6" a="1"/>
  <c r="AH77" i="6" a="1"/>
  <c r="AD194" i="6" a="1"/>
  <c r="AE72" i="6" a="1"/>
  <c r="CU118" i="6" a="1"/>
  <c r="BH7" i="6" a="1"/>
  <c r="AE73" i="6" a="1"/>
  <c r="AD196" i="6" a="1"/>
  <c r="AG99" i="6" a="1"/>
  <c r="AG7" i="6" a="1"/>
  <c r="AH104" i="6" a="1"/>
  <c r="AC66" i="6" a="1"/>
  <c r="AD102" i="6" a="1"/>
  <c r="AH194" i="6" a="1"/>
  <c r="AH42" i="6" a="1"/>
  <c r="AG27" i="6" a="1"/>
  <c r="AD58" i="6" a="1"/>
  <c r="AG44" i="6" a="1"/>
  <c r="CU206" i="6" a="1"/>
  <c r="AF89" i="6" a="1"/>
  <c r="AG20" i="6" a="1"/>
  <c r="CU175" i="6" a="1"/>
  <c r="AE28" i="6" a="1"/>
  <c r="AF99" i="6" a="1"/>
  <c r="AH39" i="6" a="1"/>
  <c r="AF102" i="6" a="1"/>
  <c r="AY89" i="6" a="1"/>
  <c r="AD41" i="6" a="1"/>
  <c r="CU59" i="6" a="1"/>
  <c r="AD86" i="6" a="1"/>
  <c r="AE100" i="6" a="1"/>
  <c r="AH101" i="6" a="1"/>
  <c r="AC88" i="6" a="1"/>
  <c r="AC55" i="6" a="1"/>
  <c r="BK6" i="6" a="1"/>
  <c r="CU89" i="6" a="1"/>
  <c r="AY40" i="6" a="1"/>
  <c r="CU174" i="6" a="1"/>
  <c r="CU35" i="6" a="1"/>
  <c r="AG35" i="6" a="1"/>
  <c r="CU209" i="6" a="1"/>
  <c r="AY210" i="6" a="1"/>
  <c r="AF29" i="6" a="1"/>
  <c r="AE98" i="6" a="1"/>
  <c r="AF19" i="6" a="1"/>
  <c r="CU30" i="6" a="1"/>
  <c r="CU18" i="6" a="1"/>
  <c r="CU54" i="6" a="1"/>
  <c r="AF97" i="6" a="1"/>
  <c r="AQ6" i="6" a="1"/>
  <c r="CU167" i="6" a="1"/>
  <c r="AH29" i="6" a="1"/>
  <c r="AH26" i="6" a="1"/>
  <c r="AH62" i="6" a="1"/>
  <c r="AC62" i="6" a="1"/>
  <c r="AH58" i="6" a="1"/>
  <c r="AC192" i="6" a="1"/>
  <c r="AY59" i="6" a="1"/>
  <c r="AE71" i="6" a="1"/>
  <c r="AY57" i="6" a="1"/>
  <c r="AH65" i="6" a="1"/>
  <c r="AC71" i="6" a="1"/>
  <c r="AD100" i="6" a="1"/>
  <c r="AD6" i="6" a="1"/>
  <c r="CU21" i="6" a="1"/>
  <c r="AY58" i="6" a="1"/>
  <c r="AC92" i="6" a="1"/>
  <c r="AE64" i="6" a="1"/>
  <c r="AY44" i="6" a="1"/>
  <c r="AG40" i="6" a="1"/>
  <c r="AH76" i="6" a="1"/>
  <c r="AF56" i="6" a="1"/>
  <c r="AC65" i="6" a="1"/>
  <c r="AE99" i="6" a="1"/>
  <c r="AE104" i="6" a="1"/>
  <c r="AH30" i="6" a="1"/>
  <c r="CU71" i="6" a="1"/>
  <c r="CU66" i="6" a="1"/>
  <c r="AF90" i="6" a="1"/>
  <c r="CU150" i="6" a="1"/>
  <c r="CU105" i="6" a="1"/>
  <c r="AE44" i="6" a="1"/>
  <c r="AE59" i="6" a="1"/>
  <c r="AD40" i="6" a="1"/>
  <c r="AE33" i="6" a="1"/>
  <c r="CU10" i="6" a="1"/>
  <c r="AG89" i="6" a="1"/>
  <c r="BM7" i="6" a="1"/>
  <c r="AF58" i="6" a="1"/>
  <c r="CU60" i="6" a="1"/>
  <c r="AG103" i="6" a="1"/>
  <c r="CU114" i="6" a="1"/>
  <c r="AG98" i="6" a="1"/>
  <c r="BF7" i="6" a="1"/>
  <c r="AY82" i="6" a="1"/>
  <c r="AF194" i="6" a="1"/>
  <c r="AE62" i="6" a="1"/>
  <c r="CU16" i="6" a="1"/>
  <c r="BG6" i="6" a="1"/>
  <c r="AG102" i="6" a="1"/>
  <c r="AF35" i="6" a="1"/>
  <c r="CU168" i="6" a="1"/>
  <c r="BB6" i="6" a="1"/>
  <c r="AE65" i="6" a="1"/>
  <c r="CU24" i="6" a="1"/>
  <c r="CU34" i="6" a="1"/>
  <c r="AF205" i="6" a="1"/>
  <c r="AC194" i="6" a="1"/>
  <c r="BC6" i="6" a="1"/>
  <c r="CU141" i="6" a="1"/>
  <c r="AD55" i="6" a="1"/>
  <c r="AF39" i="6" a="1"/>
  <c r="AG56" i="6" a="1"/>
  <c r="CU205" i="6" a="1"/>
  <c r="AD209" i="6" a="1"/>
  <c r="BH6" i="6" a="1"/>
  <c r="CU101" i="6" a="1"/>
  <c r="AG208" i="6" a="1"/>
  <c r="AF71" i="6" a="1"/>
  <c r="AY193" i="6" a="1"/>
  <c r="AY87" i="6" a="1"/>
  <c r="AH80" i="6" a="1"/>
  <c r="CU202" i="6" a="1"/>
  <c r="AC99" i="6" a="1"/>
  <c r="AC95" i="6" a="1"/>
  <c r="AF30" i="6" a="1"/>
  <c r="CU57" i="6" a="1"/>
  <c r="AH7" i="6" a="1"/>
  <c r="AE57" i="6" a="1"/>
  <c r="BI6" i="6" a="1"/>
  <c r="AF72" i="6" a="1"/>
  <c r="AE35" i="6" a="1"/>
  <c r="CU149" i="6" a="1"/>
  <c r="AY28" i="6" a="1"/>
  <c r="CU148" i="6" a="1"/>
  <c r="AD19" i="6" a="1"/>
  <c r="AC30" i="6" a="1"/>
  <c r="AC77" i="6" a="1"/>
  <c r="AH192" i="6" a="1"/>
  <c r="AC39" i="6" a="1"/>
  <c r="CU132" i="6" a="1"/>
  <c r="AH59" i="6" a="1"/>
  <c r="CU23" i="6" a="1"/>
  <c r="CU154" i="6" a="1"/>
  <c r="CU39" i="6" a="1"/>
  <c r="AE7" i="6" a="1"/>
  <c r="CU72" i="6" a="1"/>
  <c r="AD88" i="6" a="1"/>
  <c r="AF209" i="6" a="1"/>
  <c r="CU53" i="6" a="1"/>
  <c r="AH206" i="6" a="1"/>
  <c r="AD76" i="6" a="1"/>
  <c r="BM231" i="6" l="1"/>
  <c r="BN231" i="6" s="1"/>
  <c r="AJ264" i="6"/>
  <c r="AE225" i="6"/>
  <c r="AQ278" i="6"/>
  <c r="BH269" i="6"/>
  <c r="BE277" i="6"/>
  <c r="AZ272" i="6"/>
  <c r="BK236" i="6"/>
  <c r="BL87" i="6"/>
  <c r="AJ286" i="6"/>
  <c r="AI294" i="6"/>
  <c r="BJ292" i="6"/>
  <c r="AZ290" i="6"/>
  <c r="AZ267" i="6"/>
  <c r="AS226" i="6"/>
  <c r="AN220" i="6"/>
  <c r="BA236" i="6"/>
  <c r="BC269" i="6"/>
  <c r="AY264" i="6"/>
  <c r="AB231" i="6"/>
  <c r="AT269" i="6"/>
  <c r="AM292" i="6"/>
  <c r="AL271" i="6"/>
  <c r="AA290" i="6"/>
  <c r="AL269" i="6"/>
  <c r="AC225" i="6"/>
  <c r="BD286" i="6"/>
  <c r="BA226" i="6"/>
  <c r="AM269" i="6"/>
  <c r="BF236" i="6"/>
  <c r="AC232" i="6"/>
  <c r="BI274" i="6"/>
  <c r="AP266" i="6"/>
  <c r="AG224" i="6"/>
  <c r="BB271" i="6"/>
  <c r="BL205" i="6"/>
  <c r="AN226" i="6"/>
  <c r="AK222" i="6"/>
  <c r="AB226" i="6"/>
  <c r="BG234" i="6"/>
  <c r="BL237" i="6"/>
  <c r="AE264" i="6"/>
  <c r="BM296" i="6"/>
  <c r="BN296" i="6" s="1"/>
  <c r="BL96" i="6"/>
  <c r="AT224" i="6"/>
  <c r="AA222" i="6"/>
  <c r="AG271" i="6"/>
  <c r="BE236" i="6"/>
  <c r="AN295" i="6"/>
  <c r="AA227" i="6"/>
  <c r="AD290" i="6"/>
  <c r="AZ283" i="6"/>
  <c r="AQ229" i="6"/>
  <c r="BL273" i="6"/>
  <c r="AZ301" i="6"/>
  <c r="BL192" i="6"/>
  <c r="AY220" i="6"/>
  <c r="AE226" i="6"/>
  <c r="BM225" i="6"/>
  <c r="BN225" i="6" s="1"/>
  <c r="AD230" i="6"/>
  <c r="BA296" i="6"/>
  <c r="BE234" i="6"/>
  <c r="BD229" i="6"/>
  <c r="AR287" i="6"/>
  <c r="AI265" i="6"/>
  <c r="AL272" i="6"/>
  <c r="AH225" i="6"/>
  <c r="AT220" i="6"/>
  <c r="BK266" i="6"/>
  <c r="AT283" i="6"/>
  <c r="AY266" i="6"/>
  <c r="BB290" i="6"/>
  <c r="BD267" i="6"/>
  <c r="BL226" i="6"/>
  <c r="AR274" i="6"/>
  <c r="AD232" i="6"/>
  <c r="AP268" i="6"/>
  <c r="AK234" i="6"/>
  <c r="AP236" i="6"/>
  <c r="AN271" i="6"/>
  <c r="AD30" i="6"/>
  <c r="BL43" i="6"/>
  <c r="AQ295" i="6"/>
  <c r="BA228" i="6"/>
  <c r="AL223" i="6"/>
  <c r="BC292" i="6"/>
  <c r="BH226" i="6"/>
  <c r="AY286" i="6"/>
  <c r="AZ221" i="6"/>
  <c r="BB230" i="6"/>
  <c r="AT277" i="6"/>
  <c r="BI293" i="6"/>
  <c r="AT286" i="6"/>
  <c r="AS231" i="6"/>
  <c r="AH227" i="6"/>
  <c r="AC278" i="6"/>
  <c r="AK229" i="6"/>
  <c r="AZ293" i="6"/>
  <c r="AO266" i="6"/>
  <c r="AE224" i="6"/>
  <c r="AT229" i="6"/>
  <c r="BB220" i="6"/>
  <c r="AI276" i="6"/>
  <c r="AO269" i="6"/>
  <c r="AN300" i="6"/>
  <c r="AC273" i="6"/>
  <c r="BH290" i="6"/>
  <c r="BF226" i="6"/>
  <c r="AI300" i="6"/>
  <c r="AA275" i="6"/>
  <c r="AH276" i="6"/>
  <c r="AJ235" i="6"/>
  <c r="AR273" i="6"/>
  <c r="AZ292" i="6"/>
  <c r="BG228" i="6"/>
  <c r="AY291" i="6"/>
  <c r="BL67" i="6"/>
  <c r="AI230" i="6"/>
  <c r="AS271" i="6"/>
  <c r="AK224" i="6"/>
  <c r="BK288" i="6"/>
  <c r="BA267" i="6"/>
  <c r="BM227" i="6"/>
  <c r="BN227" i="6" s="1"/>
  <c r="BD274" i="6"/>
  <c r="AB223" i="6"/>
  <c r="BM285" i="6"/>
  <c r="BN285" i="6" s="1"/>
  <c r="AM222" i="6"/>
  <c r="BE295" i="6"/>
  <c r="BJ274" i="6"/>
  <c r="BC235" i="6"/>
  <c r="AE221" i="6"/>
  <c r="AD270" i="6"/>
  <c r="BL227" i="6"/>
  <c r="BH231" i="6"/>
  <c r="AC276" i="6"/>
  <c r="AP276" i="6"/>
  <c r="BL71" i="6"/>
  <c r="AR232" i="6"/>
  <c r="BC276" i="6"/>
  <c r="AF284" i="6"/>
  <c r="AZ284" i="6"/>
  <c r="AP286" i="6"/>
  <c r="BJ227" i="6"/>
  <c r="BL274" i="6"/>
  <c r="BD227" i="6"/>
  <c r="AT232" i="6"/>
  <c r="AB220" i="6"/>
  <c r="BA232" i="6"/>
  <c r="AO277" i="6"/>
  <c r="AB264" i="6"/>
  <c r="AC224" i="6"/>
  <c r="AN269" i="6"/>
  <c r="BL282" i="6"/>
  <c r="AO295" i="6"/>
  <c r="AK285" i="6"/>
  <c r="BJ226" i="6"/>
  <c r="AP222" i="6"/>
  <c r="BH234" i="6"/>
  <c r="BK220" i="6"/>
  <c r="AJ265" i="6"/>
  <c r="BI287" i="6"/>
  <c r="AH220" i="6"/>
  <c r="BD271" i="6"/>
  <c r="AF271" i="6"/>
  <c r="BB274" i="6"/>
  <c r="AS268" i="6"/>
  <c r="AC234" i="6"/>
  <c r="AS236" i="6"/>
  <c r="BL296" i="6"/>
  <c r="AN273" i="6"/>
  <c r="AR270" i="6"/>
  <c r="BD232" i="6"/>
  <c r="BA273" i="6"/>
  <c r="BC289" i="6"/>
  <c r="AE285" i="6"/>
  <c r="AF278" i="6"/>
  <c r="BL82" i="6"/>
  <c r="AI295" i="6"/>
  <c r="AH231" i="6"/>
  <c r="AB232" i="6"/>
  <c r="AA223" i="6"/>
  <c r="AJ269" i="6"/>
  <c r="BJ265" i="6"/>
  <c r="BJ220" i="6"/>
  <c r="AJ283" i="6"/>
  <c r="BM275" i="6"/>
  <c r="BN275" i="6" s="1"/>
  <c r="BL270" i="6"/>
  <c r="BB285" i="6"/>
  <c r="AN272" i="6"/>
  <c r="AF224" i="6"/>
  <c r="BM271" i="6"/>
  <c r="BN271" i="6" s="1"/>
  <c r="AN276" i="6"/>
  <c r="AH282" i="6"/>
  <c r="BG227" i="6"/>
  <c r="BA289" i="6"/>
  <c r="AR229" i="6"/>
  <c r="AB286" i="6"/>
  <c r="AK295" i="6"/>
  <c r="AB224" i="6"/>
  <c r="AI278" i="6"/>
  <c r="BL272" i="6"/>
  <c r="AA229" i="6"/>
  <c r="BH283" i="6"/>
  <c r="AZ275" i="6"/>
  <c r="AK297" i="6"/>
  <c r="BL76" i="6"/>
  <c r="BJ278" i="6"/>
  <c r="AZ223" i="6"/>
  <c r="AS264" i="6"/>
  <c r="BL285" i="6"/>
  <c r="AB283" i="6"/>
  <c r="AR276" i="6"/>
  <c r="AB221" i="6"/>
  <c r="AT267" i="6"/>
  <c r="AP278" i="6"/>
  <c r="BC227" i="6"/>
  <c r="AQ265" i="6"/>
  <c r="BJ294" i="6"/>
  <c r="BA221" i="6"/>
  <c r="AQ223" i="6"/>
  <c r="AD236" i="6"/>
  <c r="AN277" i="6"/>
  <c r="AA297" i="6"/>
  <c r="AK276" i="6"/>
  <c r="BM289" i="6"/>
  <c r="BN289" i="6" s="1"/>
  <c r="AJ231" i="6"/>
  <c r="AO274" i="6"/>
  <c r="AY235" i="6"/>
  <c r="AF265" i="6"/>
  <c r="BA288" i="6"/>
  <c r="BI268" i="6"/>
  <c r="BI286" i="6"/>
  <c r="BB264" i="6"/>
  <c r="BE293" i="6"/>
  <c r="BD290" i="6"/>
  <c r="AZ235" i="6"/>
  <c r="BM273" i="6"/>
  <c r="BN273" i="6" s="1"/>
  <c r="BF264" i="6"/>
  <c r="BI223" i="6"/>
  <c r="BB221" i="6"/>
  <c r="AK221" i="6"/>
  <c r="AN223" i="6"/>
  <c r="BM235" i="6"/>
  <c r="BN235" i="6" s="1"/>
  <c r="BK228" i="6"/>
  <c r="AK232" i="6"/>
  <c r="BH277" i="6"/>
  <c r="BE286" i="6"/>
  <c r="BK268" i="6"/>
  <c r="AQ267" i="6"/>
  <c r="AF236" i="6"/>
  <c r="AF290" i="6"/>
  <c r="BL100" i="6"/>
  <c r="AE272" i="6"/>
  <c r="BG282" i="6"/>
  <c r="BC265" i="6"/>
  <c r="AR289" i="6"/>
  <c r="AN268" i="6"/>
  <c r="AL265" i="6"/>
  <c r="BA300" i="6"/>
  <c r="AA265" i="6"/>
  <c r="AT291" i="6"/>
  <c r="BI221" i="6"/>
  <c r="BF266" i="6"/>
  <c r="AR271" i="6"/>
  <c r="BM226" i="6"/>
  <c r="BN226" i="6" s="1"/>
  <c r="AA266" i="6"/>
  <c r="AL282" i="6"/>
  <c r="BC226" i="6"/>
  <c r="AL275" i="6"/>
  <c r="AK274" i="6"/>
  <c r="AL270" i="6"/>
  <c r="BF237" i="6"/>
  <c r="BE285" i="6"/>
  <c r="AJ273" i="6"/>
  <c r="AZ228" i="6"/>
  <c r="AE222" i="6"/>
  <c r="AP272" i="6"/>
  <c r="AL264" i="6"/>
  <c r="AC275" i="6"/>
  <c r="AA278" i="6"/>
  <c r="AB276" i="6"/>
  <c r="AF275" i="6"/>
  <c r="AK268" i="6"/>
  <c r="BE276" i="6"/>
  <c r="AI234" i="6"/>
  <c r="AD288" i="6"/>
  <c r="BG271" i="6"/>
  <c r="AE228" i="6"/>
  <c r="AC266" i="6"/>
  <c r="AO230" i="6"/>
  <c r="AF225" i="6"/>
  <c r="BD275" i="6"/>
  <c r="BH221" i="6"/>
  <c r="BC236" i="6"/>
  <c r="AK288" i="6"/>
  <c r="AA237" i="6"/>
  <c r="BG276" i="6"/>
  <c r="AR226" i="6"/>
  <c r="AF237" i="6"/>
  <c r="BJ237" i="6"/>
  <c r="BL284" i="6"/>
  <c r="AQ275" i="6"/>
  <c r="AC222" i="6"/>
  <c r="AS222" i="6"/>
  <c r="BM274" i="6"/>
  <c r="BN274" i="6" s="1"/>
  <c r="BG284" i="6"/>
  <c r="BK232" i="6"/>
  <c r="BF274" i="6"/>
  <c r="BC266" i="6"/>
  <c r="AR265" i="6"/>
  <c r="BG273" i="6"/>
  <c r="AI235" i="6"/>
  <c r="AP225" i="6"/>
  <c r="BC221" i="6"/>
  <c r="AL276" i="6"/>
  <c r="AM234" i="6"/>
  <c r="BM288" i="6"/>
  <c r="BN288" i="6" s="1"/>
  <c r="BA276" i="6"/>
  <c r="AJ225" i="6"/>
  <c r="AH294" i="6"/>
  <c r="BL266" i="6"/>
  <c r="AL267" i="6"/>
  <c r="BE221" i="6"/>
  <c r="BM272" i="6"/>
  <c r="BN272" i="6" s="1"/>
  <c r="AQ272" i="6"/>
  <c r="BM264" i="6"/>
  <c r="BN264" i="6" s="1"/>
  <c r="BL58" i="6"/>
  <c r="AR295" i="6"/>
  <c r="AY273" i="6"/>
  <c r="BD228" i="6"/>
  <c r="AH270" i="6"/>
  <c r="AY229" i="6"/>
  <c r="AN235" i="6"/>
  <c r="BL97" i="6"/>
  <c r="AK272" i="6"/>
  <c r="AG266" i="6"/>
  <c r="AL278" i="6"/>
  <c r="BK296" i="6"/>
  <c r="AZ230" i="6"/>
  <c r="BK271" i="6"/>
  <c r="BE267" i="6"/>
  <c r="BL55" i="6"/>
  <c r="AP287" i="6"/>
  <c r="AR236" i="6"/>
  <c r="BE301" i="6"/>
  <c r="BF231" i="6"/>
  <c r="BE266" i="6"/>
  <c r="AT264" i="6"/>
  <c r="AF222" i="6"/>
  <c r="AG278" i="6"/>
  <c r="AR294" i="6"/>
  <c r="AY230" i="6"/>
  <c r="BF265" i="6"/>
  <c r="BJ286" i="6"/>
  <c r="AE296" i="6"/>
  <c r="AP271" i="6"/>
  <c r="BI272" i="6"/>
  <c r="AE300" i="6"/>
  <c r="AK267" i="6"/>
  <c r="AL221" i="6"/>
  <c r="BL289" i="6"/>
  <c r="BG230" i="6"/>
  <c r="AB229" i="6"/>
  <c r="AI287" i="6"/>
  <c r="AM283" i="6"/>
  <c r="BG264" i="6"/>
  <c r="BC277" i="6"/>
  <c r="AT227" i="6"/>
  <c r="AP274" i="6"/>
  <c r="AA267" i="6"/>
  <c r="AM229" i="6"/>
  <c r="BF220" i="6"/>
  <c r="BK293" i="6"/>
  <c r="AZ274" i="6"/>
  <c r="BL34" i="6"/>
  <c r="AO293" i="6"/>
  <c r="AD284" i="6"/>
  <c r="AF301" i="6"/>
  <c r="BG265" i="6"/>
  <c r="BC234" i="6"/>
  <c r="BL232" i="6"/>
  <c r="AS293" i="6"/>
  <c r="BE228" i="6"/>
  <c r="AA235" i="6"/>
  <c r="BC225" i="6"/>
  <c r="AG231" i="6"/>
  <c r="BA274" i="6"/>
  <c r="AE236" i="6"/>
  <c r="BC295" i="6"/>
  <c r="BD301" i="6"/>
  <c r="BG293" i="6"/>
  <c r="AR227" i="6"/>
  <c r="BI229" i="6"/>
  <c r="BB234" i="6"/>
  <c r="AA277" i="6"/>
  <c r="BL300" i="6"/>
  <c r="BF230" i="6"/>
  <c r="BJ271" i="6"/>
  <c r="AR268" i="6"/>
  <c r="BM282" i="6"/>
  <c r="BN282" i="6" s="1"/>
  <c r="AZ278" i="6"/>
  <c r="AK275" i="6"/>
  <c r="AB225" i="6"/>
  <c r="AL277" i="6"/>
  <c r="AI226" i="6"/>
  <c r="BJ224" i="6"/>
  <c r="AK301" i="6"/>
  <c r="BD222" i="6"/>
  <c r="BI236" i="6"/>
  <c r="AL228" i="6"/>
  <c r="AL236" i="6"/>
  <c r="BJ282" i="6"/>
  <c r="AO267" i="6"/>
  <c r="AF234" i="6"/>
  <c r="AZ227" i="6"/>
  <c r="BL236" i="6"/>
  <c r="BG235" i="6"/>
  <c r="AY269" i="6"/>
  <c r="BK272" i="6"/>
  <c r="BH225" i="6"/>
  <c r="AY222" i="6"/>
  <c r="BB229" i="6"/>
  <c r="AD266" i="6"/>
  <c r="AA220" i="6"/>
  <c r="AT226" i="6"/>
  <c r="AD226" i="6"/>
  <c r="AK271" i="6"/>
  <c r="BB276" i="6"/>
  <c r="AF226" i="6"/>
  <c r="AN267" i="6"/>
  <c r="BI267" i="6"/>
  <c r="AI293" i="6"/>
  <c r="BJ268" i="6"/>
  <c r="AO232" i="6"/>
  <c r="AQ236" i="6"/>
  <c r="AG294" i="6"/>
  <c r="BI237" i="6"/>
  <c r="AJ266" i="6"/>
  <c r="BI220" i="6"/>
  <c r="AS223" i="6"/>
  <c r="AN265" i="6"/>
  <c r="BG232" i="6"/>
  <c r="BC229" i="6"/>
  <c r="AE268" i="6"/>
  <c r="AF277" i="6"/>
  <c r="AD273" i="6"/>
  <c r="BB225" i="6"/>
  <c r="BJ236" i="6"/>
  <c r="AH222" i="6"/>
  <c r="AJ271" i="6"/>
  <c r="BL290" i="6"/>
  <c r="AB297" i="6"/>
  <c r="BL35" i="6"/>
  <c r="AZ270" i="6"/>
  <c r="AY228" i="6"/>
  <c r="AI231" i="6"/>
  <c r="BD273" i="6"/>
  <c r="BB301" i="6"/>
  <c r="AH236" i="6"/>
  <c r="BF289" i="6"/>
  <c r="BB223" i="6"/>
  <c r="AP273" i="6"/>
  <c r="BI222" i="6"/>
  <c r="BB272" i="6"/>
  <c r="AR237" i="6"/>
  <c r="AA221" i="6"/>
  <c r="BE231" i="6"/>
  <c r="BC271" i="6"/>
  <c r="BA269" i="6"/>
  <c r="AM287" i="6"/>
  <c r="AI227" i="6"/>
  <c r="AD297" i="6"/>
  <c r="BA230" i="6"/>
  <c r="BC293" i="6"/>
  <c r="AD268" i="6"/>
  <c r="AY295" i="6"/>
  <c r="AL266" i="6"/>
  <c r="BB228" i="6"/>
  <c r="AG289" i="6"/>
  <c r="AF291" i="6"/>
  <c r="AI229" i="6"/>
  <c r="AY271" i="6"/>
  <c r="AH228" i="6"/>
  <c r="BL194" i="6"/>
  <c r="BI266" i="6"/>
  <c r="BA229" i="6"/>
  <c r="AD293" i="6"/>
  <c r="AZ231" i="6"/>
  <c r="AO264" i="6"/>
  <c r="BA271" i="6"/>
  <c r="AI220" i="6"/>
  <c r="AR272" i="6"/>
  <c r="AI232" i="6"/>
  <c r="BB286" i="6"/>
  <c r="AZ277" i="6"/>
  <c r="BE269" i="6"/>
  <c r="BL231" i="6"/>
  <c r="AT268" i="6"/>
  <c r="AK223" i="6"/>
  <c r="AI236" i="6"/>
  <c r="AA264" i="6"/>
  <c r="AG295" i="6"/>
  <c r="AP235" i="6"/>
  <c r="AK270" i="6"/>
  <c r="BE230" i="6"/>
  <c r="AD277" i="6"/>
  <c r="AJ291" i="6"/>
  <c r="AT236" i="6"/>
  <c r="AF282" i="6"/>
  <c r="AR283" i="6"/>
  <c r="BI289" i="6"/>
  <c r="BK267" i="6"/>
  <c r="AP237" i="6"/>
  <c r="BL228" i="6"/>
  <c r="AP301" i="6"/>
  <c r="AT294" i="6"/>
  <c r="BE225" i="6"/>
  <c r="BK277" i="6"/>
  <c r="AB275" i="6"/>
  <c r="BF271" i="6"/>
  <c r="AE292" i="6"/>
  <c r="BD291" i="6"/>
  <c r="AE286" i="6"/>
  <c r="AC231" i="6"/>
  <c r="BL208" i="6"/>
  <c r="BD289" i="6"/>
  <c r="AD222" i="6"/>
  <c r="BJ277" i="6"/>
  <c r="BJ267" i="6"/>
  <c r="AY284" i="6"/>
  <c r="AJ277" i="6"/>
  <c r="BH274" i="6"/>
  <c r="AS224" i="6"/>
  <c r="BL264" i="6"/>
  <c r="BK274" i="6"/>
  <c r="BH284" i="6"/>
  <c r="BM228" i="6"/>
  <c r="BN228" i="6" s="1"/>
  <c r="AE266" i="6"/>
  <c r="BH265" i="6"/>
  <c r="AQ237" i="6"/>
  <c r="BJ283" i="6"/>
  <c r="BL269" i="6"/>
  <c r="AG230" i="6"/>
  <c r="AO290" i="6"/>
  <c r="AF288" i="6"/>
  <c r="BK301" i="6"/>
  <c r="AG300" i="6"/>
  <c r="AZ225" i="6"/>
  <c r="AH264" i="6"/>
  <c r="BB289" i="6"/>
  <c r="BD294" i="6"/>
  <c r="AA271" i="6"/>
  <c r="AZ276" i="6"/>
  <c r="AT293" i="6"/>
  <c r="AT301" i="6"/>
  <c r="BF290" i="6"/>
  <c r="BI271" i="6"/>
  <c r="AG291" i="6"/>
  <c r="BJ228" i="6"/>
  <c r="BL72" i="6"/>
  <c r="AY276" i="6"/>
  <c r="BL267" i="6"/>
  <c r="AN266" i="6"/>
  <c r="AA300" i="6"/>
  <c r="BB222" i="6"/>
  <c r="AQ225" i="6"/>
  <c r="AE223" i="6"/>
  <c r="AB265" i="6"/>
  <c r="AS221" i="6"/>
  <c r="AG274" i="6"/>
  <c r="AC229" i="6"/>
  <c r="BK275" i="6"/>
  <c r="BK237" i="6"/>
  <c r="AF272" i="6"/>
  <c r="BB275" i="6"/>
  <c r="AP228" i="6"/>
  <c r="AZ289" i="6"/>
  <c r="AL224" i="6"/>
  <c r="BL90" i="6"/>
  <c r="AF289" i="6"/>
  <c r="BM221" i="6"/>
  <c r="BN221" i="6" s="1"/>
  <c r="BH272" i="6"/>
  <c r="BI228" i="6"/>
  <c r="AN284" i="6"/>
  <c r="AO268" i="6"/>
  <c r="BL195" i="6"/>
  <c r="BM266" i="6"/>
  <c r="BN266" i="6" s="1"/>
  <c r="BL235" i="6"/>
  <c r="AG265" i="6"/>
  <c r="AA296" i="6"/>
  <c r="AO283" i="6"/>
  <c r="BJ231" i="6"/>
  <c r="AH267" i="6"/>
  <c r="AR269" i="6"/>
  <c r="AZ266" i="6"/>
  <c r="BA237" i="6"/>
  <c r="AY270" i="6"/>
  <c r="BH296" i="6"/>
  <c r="BJ225" i="6"/>
  <c r="AA230" i="6"/>
  <c r="AC227" i="6"/>
  <c r="AT222" i="6"/>
  <c r="BM230" i="6"/>
  <c r="BN230" i="6" s="1"/>
  <c r="BG290" i="6"/>
  <c r="AC289" i="6"/>
  <c r="BF268" i="6"/>
  <c r="BJ269" i="6"/>
  <c r="AM270" i="6"/>
  <c r="AC267" i="6"/>
  <c r="BG274" i="6"/>
  <c r="BB297" i="6"/>
  <c r="BK294" i="6"/>
  <c r="AS290" i="6"/>
  <c r="BM267" i="6"/>
  <c r="BN267" i="6" s="1"/>
  <c r="AY290" i="6"/>
  <c r="BL91" i="6"/>
  <c r="BK264" i="6"/>
  <c r="BL221" i="6"/>
  <c r="BI295" i="6"/>
  <c r="BA264" i="6"/>
  <c r="BE282" i="6"/>
  <c r="AF274" i="6"/>
  <c r="AP231" i="6"/>
  <c r="AG223" i="6"/>
  <c r="BK270" i="6"/>
  <c r="AN264" i="6"/>
  <c r="BC297" i="6"/>
  <c r="AE278" i="6"/>
  <c r="BK225" i="6"/>
  <c r="AE229" i="6"/>
  <c r="BA277" i="6"/>
  <c r="AM225" i="6"/>
  <c r="BG236" i="6"/>
  <c r="AP234" i="6"/>
  <c r="AK227" i="6"/>
  <c r="AJ226" i="6"/>
  <c r="BH275" i="6"/>
  <c r="AG268" i="6"/>
  <c r="BH230" i="6"/>
  <c r="AS296" i="6"/>
  <c r="AY296" i="6"/>
  <c r="AZ271" i="6"/>
  <c r="AQ231" i="6"/>
  <c r="AM267" i="6"/>
  <c r="AT275" i="6"/>
  <c r="AF283" i="6"/>
  <c r="AO237" i="6"/>
  <c r="AJ284" i="6"/>
  <c r="BH222" i="6"/>
  <c r="BM237" i="6"/>
  <c r="BN237" i="6" s="1"/>
  <c r="BA275" i="6"/>
  <c r="AC285" i="6"/>
  <c r="AY227" i="6"/>
  <c r="AK228" i="6"/>
  <c r="AB300" i="6"/>
  <c r="AP282" i="6"/>
  <c r="AC288" i="6"/>
  <c r="BL222" i="6"/>
  <c r="AE265" i="6"/>
  <c r="AI286" i="6"/>
  <c r="BF301" i="6"/>
  <c r="BJ223" i="6"/>
  <c r="BI235" i="6"/>
  <c r="AH221" i="6"/>
  <c r="BA295" i="6"/>
  <c r="AZ237" i="6"/>
  <c r="BC232" i="6"/>
  <c r="BH232" i="6"/>
  <c r="AY275" i="6"/>
  <c r="AR230" i="6"/>
  <c r="BF269" i="6"/>
  <c r="AJ232" i="6"/>
  <c r="AT221" i="6"/>
  <c r="AS230" i="6"/>
  <c r="BG224" i="6"/>
  <c r="BM278" i="6"/>
  <c r="BN278" i="6" s="1"/>
  <c r="AR228" i="6"/>
  <c r="AG225" i="6"/>
  <c r="AY234" i="6"/>
  <c r="AK236" i="6"/>
  <c r="BL59" i="6"/>
  <c r="AQ234" i="6"/>
  <c r="AO270" i="6"/>
  <c r="AM268" i="6"/>
  <c r="AN290" i="6"/>
  <c r="AC286" i="6"/>
  <c r="AD221" i="6"/>
  <c r="BL68" i="6"/>
  <c r="AM221" i="6"/>
  <c r="AH274" i="6"/>
  <c r="BD265" i="6"/>
  <c r="AD229" i="6"/>
  <c r="BH237" i="6"/>
  <c r="AO235" i="6"/>
  <c r="BD287" i="6"/>
  <c r="BM224" i="6"/>
  <c r="BN224" i="6" s="1"/>
  <c r="BF300" i="6"/>
  <c r="AA226" i="6"/>
  <c r="AI284" i="6"/>
  <c r="BM283" i="6"/>
  <c r="BN283" i="6" s="1"/>
  <c r="BA227" i="6"/>
  <c r="BG226" i="6"/>
  <c r="BF294" i="6"/>
  <c r="BJ229" i="6"/>
  <c r="AG227" i="6"/>
  <c r="BC270" i="6"/>
  <c r="AZ268" i="6"/>
  <c r="AS232" i="6"/>
  <c r="AO289" i="6"/>
  <c r="BL44" i="6"/>
  <c r="AA269" i="6"/>
  <c r="BE235" i="6"/>
  <c r="AD224" i="6"/>
  <c r="AS237" i="6"/>
  <c r="AF276" i="6"/>
  <c r="BK269" i="6"/>
  <c r="AM300" i="6"/>
  <c r="BL233" i="6"/>
  <c r="AS284" i="6"/>
  <c r="AL283" i="6"/>
  <c r="AN286" i="6"/>
  <c r="BI232" i="6"/>
  <c r="BL66" i="6"/>
  <c r="AQ270" i="6"/>
  <c r="AE267" i="6"/>
  <c r="AT230" i="6"/>
  <c r="BF232" i="6"/>
  <c r="AJ268" i="6"/>
  <c r="AG288" i="6"/>
  <c r="AJ236" i="6"/>
  <c r="AK264" i="6"/>
  <c r="BL26" i="6"/>
  <c r="AY278" i="6"/>
  <c r="BL278" i="6"/>
  <c r="BF228" i="6"/>
  <c r="BI288" i="6"/>
  <c r="AB269" i="6"/>
  <c r="AA301" i="6"/>
  <c r="BE220" i="6"/>
  <c r="BH271" i="6"/>
  <c r="AH283" i="6"/>
  <c r="BL7" i="6"/>
  <c r="AM227" i="6"/>
  <c r="BD225" i="6"/>
  <c r="AP270" i="6"/>
  <c r="AL292" i="6"/>
  <c r="AF220" i="6"/>
  <c r="BL95" i="6"/>
  <c r="BC275" i="6"/>
  <c r="AM235" i="6"/>
  <c r="BI227" i="6"/>
  <c r="AF268" i="6"/>
  <c r="AZ264" i="6"/>
  <c r="AY236" i="6"/>
  <c r="AY265" i="6"/>
  <c r="AJ278" i="6"/>
  <c r="BG229" i="6"/>
  <c r="BF272" i="6"/>
  <c r="AC265" i="6"/>
  <c r="AS234" i="6"/>
  <c r="AS300" i="6"/>
  <c r="BH273" i="6"/>
  <c r="AS276" i="6"/>
  <c r="BI226" i="6"/>
  <c r="AT295" i="6"/>
  <c r="BH227" i="6"/>
  <c r="AR231" i="6"/>
  <c r="BH228" i="6"/>
  <c r="AB277" i="6"/>
  <c r="AA273" i="6"/>
  <c r="BL265" i="6"/>
  <c r="BE274" i="6"/>
  <c r="BL57" i="6"/>
  <c r="BF296" i="6"/>
  <c r="AA236" i="6"/>
  <c r="BL41" i="6"/>
  <c r="AI296" i="6"/>
  <c r="AO221" i="6"/>
  <c r="BF221" i="6"/>
  <c r="AQ292" i="6"/>
  <c r="BL89" i="6"/>
  <c r="BE264" i="6"/>
  <c r="BH266" i="6"/>
  <c r="AZ220" i="6"/>
  <c r="BE272" i="6"/>
  <c r="AO228" i="6"/>
  <c r="BB227" i="6"/>
  <c r="AI223" i="6"/>
  <c r="BK265" i="6"/>
  <c r="AC268" i="6"/>
  <c r="BM277" i="6"/>
  <c r="BN277" i="6" s="1"/>
  <c r="AF231" i="6"/>
  <c r="AO284" i="6"/>
  <c r="BF227" i="6"/>
  <c r="AH268" i="6"/>
  <c r="AC277" i="6"/>
  <c r="AQ268" i="6"/>
  <c r="BL93" i="6"/>
  <c r="BF270" i="6"/>
  <c r="AY289" i="6"/>
  <c r="AZ273" i="6"/>
  <c r="BA223" i="6"/>
  <c r="AB278" i="6"/>
  <c r="BK300" i="6"/>
  <c r="BB231" i="6"/>
  <c r="AO273" i="6"/>
  <c r="BK224" i="6"/>
  <c r="AQ300" i="6"/>
  <c r="BI264" i="6"/>
  <c r="BG225" i="6"/>
  <c r="BE270" i="6"/>
  <c r="AP229" i="6"/>
  <c r="AO225" i="6"/>
  <c r="BE271" i="6"/>
  <c r="AQ273" i="6"/>
  <c r="BL70" i="6"/>
  <c r="AQ276" i="6"/>
  <c r="AJ294" i="6"/>
  <c r="AJ301" i="6"/>
  <c r="AN232" i="6"/>
  <c r="AT273" i="6"/>
  <c r="BA220" i="6"/>
  <c r="AK220" i="6"/>
  <c r="AT271" i="6"/>
  <c r="AR286" i="6"/>
  <c r="AB237" i="6"/>
  <c r="BC231" i="6"/>
  <c r="AH271" i="6"/>
  <c r="AO224" i="6"/>
  <c r="BL60" i="6"/>
  <c r="AP277" i="6"/>
  <c r="AG228" i="6"/>
  <c r="BL104" i="6"/>
  <c r="AZ294" i="6"/>
  <c r="AF232" i="6"/>
  <c r="AT287" i="6"/>
  <c r="AH266" i="6"/>
  <c r="AJ300" i="6"/>
  <c r="BM220" i="6"/>
  <c r="BN220" i="6" s="1"/>
  <c r="AB268" i="6"/>
  <c r="AM297" i="6"/>
  <c r="AO272" i="6"/>
  <c r="AO286" i="6"/>
  <c r="AG232" i="6"/>
  <c r="BG221" i="6"/>
  <c r="AR224" i="6"/>
  <c r="AJ275" i="6"/>
  <c r="BL78" i="6"/>
  <c r="AT228" i="6"/>
  <c r="AN237" i="6"/>
  <c r="BF278" i="6"/>
  <c r="BC224" i="6"/>
  <c r="BA231" i="6"/>
  <c r="AO236" i="6"/>
  <c r="BJ276" i="6"/>
  <c r="AM278" i="6"/>
  <c r="AL226" i="6"/>
  <c r="BC230" i="6"/>
  <c r="BG295" i="6"/>
  <c r="AI277" i="6"/>
  <c r="AM220" i="6"/>
  <c r="BG300" i="6"/>
  <c r="AL297" i="6"/>
  <c r="AP267" i="6"/>
  <c r="AF296" i="6"/>
  <c r="BB267" i="6"/>
  <c r="AA291" i="6"/>
  <c r="AT290" i="6"/>
  <c r="BG267" i="6"/>
  <c r="AP221" i="6"/>
  <c r="AA274" i="6"/>
  <c r="AR225" i="6"/>
  <c r="BD236" i="6"/>
  <c r="AB235" i="6"/>
  <c r="BD234" i="6"/>
  <c r="AK273" i="6"/>
  <c r="BF273" i="6"/>
  <c r="AY226" i="6"/>
  <c r="AC223" i="6"/>
  <c r="AI264" i="6"/>
  <c r="AC297" i="6"/>
  <c r="AZ291" i="6"/>
  <c r="AA293" i="6"/>
  <c r="AO223" i="6"/>
  <c r="AP226" i="6"/>
  <c r="AP223" i="6"/>
  <c r="AC269" i="6"/>
  <c r="AI297" i="6"/>
  <c r="AA294" i="6"/>
  <c r="AZ265" i="6"/>
  <c r="AQ296" i="6"/>
  <c r="AG264" i="6"/>
  <c r="AG269" i="6"/>
  <c r="AF269" i="6"/>
  <c r="AB282" i="6"/>
  <c r="BF222" i="6"/>
  <c r="AY287" i="6"/>
  <c r="AQ293" i="6"/>
  <c r="BA282" i="6"/>
  <c r="AK225" i="6"/>
  <c r="BF276" i="6"/>
  <c r="AS292" i="6"/>
  <c r="AN224" i="6"/>
  <c r="BM292" i="6"/>
  <c r="BN292" i="6" s="1"/>
  <c r="BL193" i="6"/>
  <c r="AP230" i="6"/>
  <c r="BL27" i="6"/>
  <c r="BC278" i="6"/>
  <c r="AS275" i="6"/>
  <c r="BM268" i="6"/>
  <c r="BN268" i="6" s="1"/>
  <c r="AF235" i="6"/>
  <c r="AD289" i="6"/>
  <c r="AP220" i="6"/>
  <c r="AP288" i="6"/>
  <c r="AD275" i="6"/>
  <c r="BB294" i="6"/>
  <c r="AC287" i="6"/>
  <c r="AZ224" i="6"/>
  <c r="BI234" i="6"/>
  <c r="BG223" i="6"/>
  <c r="AA231" i="6"/>
  <c r="BD270" i="6"/>
  <c r="AC290" i="6"/>
  <c r="AS266" i="6"/>
  <c r="BF235" i="6"/>
  <c r="BC237" i="6"/>
  <c r="BE265" i="6"/>
  <c r="AF286" i="6"/>
  <c r="AI222" i="6"/>
  <c r="AH232" i="6"/>
  <c r="AK293" i="6"/>
  <c r="BA268" i="6"/>
  <c r="AH234" i="6"/>
  <c r="AB222" i="6"/>
  <c r="BB282" i="6"/>
  <c r="BJ272" i="6"/>
  <c r="AZ287" i="6"/>
  <c r="AH235" i="6"/>
  <c r="BE297" i="6"/>
  <c r="AY272" i="6"/>
  <c r="AI266" i="6"/>
  <c r="AL294" i="6"/>
  <c r="BL99" i="6"/>
  <c r="BL224" i="6"/>
  <c r="AS235" i="6"/>
  <c r="AQ224" i="6"/>
  <c r="BE268" i="6"/>
  <c r="BH288" i="6"/>
  <c r="BB226" i="6"/>
  <c r="BK278" i="6"/>
  <c r="BM269" i="6"/>
  <c r="BN269" i="6" s="1"/>
  <c r="AP227" i="6"/>
  <c r="BE273" i="6"/>
  <c r="BI231" i="6"/>
  <c r="AS289" i="6"/>
  <c r="BK276" i="6"/>
  <c r="BI270" i="6"/>
  <c r="AR234" i="6"/>
  <c r="AP283" i="6"/>
  <c r="BL219" i="6"/>
  <c r="AT235" i="6"/>
  <c r="AB273" i="6"/>
  <c r="BD235" i="6"/>
  <c r="AD223" i="6"/>
  <c r="BD220" i="6"/>
  <c r="AB272" i="6"/>
  <c r="AY268" i="6"/>
  <c r="AR297" i="6"/>
  <c r="AQ274" i="6"/>
  <c r="AK269" i="6"/>
  <c r="BA284" i="6"/>
  <c r="BE232" i="6"/>
  <c r="AM223" i="6"/>
  <c r="AT225" i="6"/>
  <c r="BE278" i="6"/>
  <c r="AF270" i="6"/>
  <c r="BG220" i="6"/>
  <c r="BL225" i="6"/>
  <c r="AO227" i="6"/>
  <c r="AB227" i="6"/>
  <c r="AM285" i="6"/>
  <c r="AQ220" i="6"/>
  <c r="BH268" i="6"/>
  <c r="BJ287" i="6"/>
  <c r="AD237" i="6"/>
  <c r="AP232" i="6"/>
  <c r="AO222" i="6"/>
  <c r="AH290" i="6"/>
  <c r="BL275" i="6"/>
  <c r="AF227" i="6"/>
  <c r="AL229" i="6"/>
  <c r="AM284" i="6"/>
  <c r="AI285" i="6"/>
  <c r="BB266" i="6"/>
  <c r="AS295" i="6"/>
  <c r="BB232" i="6"/>
  <c r="AS225" i="6"/>
  <c r="AN274" i="6"/>
  <c r="AD234" i="6"/>
  <c r="AS229" i="6"/>
  <c r="AI275" i="6"/>
  <c r="AP275" i="6"/>
  <c r="BA270" i="6"/>
  <c r="AH284" i="6"/>
  <c r="AC235" i="6"/>
  <c r="BH278" i="6"/>
  <c r="BB295" i="6"/>
  <c r="BG294" i="6"/>
  <c r="BA224" i="6"/>
  <c r="BL63" i="6"/>
  <c r="AT292" i="6"/>
  <c r="AD300" i="6"/>
  <c r="AH269" i="6"/>
  <c r="BL210" i="6"/>
  <c r="AT237" i="6"/>
  <c r="BL62" i="6"/>
  <c r="AG220" i="6"/>
  <c r="AS265" i="6"/>
  <c r="AY277" i="6"/>
  <c r="BL65" i="6"/>
  <c r="BG277" i="6"/>
  <c r="AG273" i="6"/>
  <c r="AI291" i="6"/>
  <c r="BL30" i="6"/>
  <c r="BI230" i="6"/>
  <c r="BM287" i="6"/>
  <c r="BN287" i="6" s="1"/>
  <c r="AJ221" i="6"/>
  <c r="AY297" i="6"/>
  <c r="AM236" i="6"/>
  <c r="AJ230" i="6"/>
  <c r="BI224" i="6"/>
  <c r="BD272" i="6"/>
  <c r="BH267" i="6"/>
  <c r="AS220" i="6"/>
  <c r="BA272" i="6"/>
  <c r="BA225" i="6"/>
  <c r="AS273" i="6"/>
  <c r="AJ220" i="6"/>
  <c r="AI268" i="6"/>
  <c r="AS227" i="6"/>
  <c r="AC220" i="6"/>
  <c r="AJ296" i="6"/>
  <c r="AB230" i="6"/>
  <c r="AD282" i="6"/>
  <c r="BD300" i="6"/>
  <c r="AD274" i="6"/>
  <c r="BD264" i="6"/>
  <c r="BA235" i="6"/>
  <c r="AB266" i="6"/>
  <c r="BK222" i="6"/>
  <c r="AS277" i="6"/>
  <c r="BD276" i="6"/>
  <c r="AE288" i="6"/>
  <c r="AB301" i="6"/>
  <c r="AM237" i="6"/>
  <c r="BG289" i="6"/>
  <c r="AA268" i="6"/>
  <c r="AA270" i="6"/>
  <c r="AQ232" i="6"/>
  <c r="BJ264" i="6"/>
  <c r="BJ270" i="6"/>
  <c r="AO278" i="6"/>
  <c r="AR264" i="6"/>
  <c r="BD292" i="6"/>
  <c r="AC228" i="6"/>
  <c r="BD277" i="6"/>
  <c r="BC264" i="6"/>
  <c r="BJ232" i="6"/>
  <c r="AB267" i="6"/>
  <c r="AQ277" i="6"/>
  <c r="BG237" i="6"/>
  <c r="BD237" i="6"/>
  <c r="AI270" i="6"/>
  <c r="AN287" i="6"/>
  <c r="BA294" i="6"/>
  <c r="AB234" i="6"/>
  <c r="AN275" i="6"/>
  <c r="AJ267" i="6"/>
  <c r="BL209" i="6"/>
  <c r="BH293" i="6"/>
  <c r="AB271" i="6"/>
  <c r="BC272" i="6"/>
  <c r="AG237" i="6"/>
  <c r="AP269" i="6"/>
  <c r="BE224" i="6"/>
  <c r="AK265" i="6"/>
  <c r="AQ235" i="6"/>
  <c r="AN288" i="6"/>
  <c r="AY225" i="6"/>
  <c r="AD271" i="6"/>
  <c r="AE235" i="6"/>
  <c r="BD284" i="6"/>
  <c r="BH235" i="6"/>
  <c r="AL285" i="6"/>
  <c r="AG287" i="6"/>
  <c r="AQ301" i="6"/>
  <c r="BI265" i="6"/>
  <c r="AJ237" i="6"/>
  <c r="AA288" i="6"/>
  <c r="AH287" i="6"/>
  <c r="AO231" i="6"/>
  <c r="AC272" i="6"/>
  <c r="BH220" i="6"/>
  <c r="BH264" i="6"/>
  <c r="BD224" i="6"/>
  <c r="BM265" i="6"/>
  <c r="BN265" i="6" s="1"/>
  <c r="AF273" i="6"/>
  <c r="BL80" i="6"/>
  <c r="AY224" i="6"/>
  <c r="BA222" i="6"/>
  <c r="AO229" i="6"/>
  <c r="AO282" i="6"/>
  <c r="BI290" i="6"/>
  <c r="AN231" i="6"/>
  <c r="BH224" i="6"/>
  <c r="AL231" i="6"/>
  <c r="AQ266" i="6"/>
  <c r="BL29" i="6"/>
  <c r="AY223" i="6"/>
  <c r="BL196" i="6"/>
  <c r="BC268" i="6"/>
  <c r="AE284" i="6"/>
  <c r="AM275" i="6"/>
  <c r="AM296" i="6"/>
  <c r="BC273" i="6"/>
  <c r="AT278" i="6"/>
  <c r="AE276" i="6"/>
  <c r="AG234" i="6"/>
  <c r="BI275" i="6"/>
  <c r="AQ264" i="6"/>
  <c r="AT282" i="6"/>
  <c r="BL6" i="6"/>
  <c r="BL19" i="6"/>
  <c r="BH294" i="6"/>
  <c r="AH265" i="6"/>
  <c r="BI301" i="6"/>
  <c r="BB269" i="6"/>
  <c r="AE277" i="6"/>
  <c r="AL300" i="6"/>
  <c r="AT265" i="6"/>
  <c r="BK235" i="6"/>
  <c r="BH223" i="6"/>
  <c r="AM232" i="6"/>
  <c r="AG301" i="6"/>
  <c r="AS272" i="6"/>
  <c r="BK282" i="6"/>
  <c r="BL61" i="6"/>
  <c r="AN228" i="6"/>
  <c r="AO271" i="6"/>
  <c r="BL69" i="6"/>
  <c r="BB273" i="6"/>
  <c r="BK229" i="6"/>
  <c r="BL277" i="6"/>
  <c r="AK237" i="6"/>
  <c r="AA276" i="6"/>
  <c r="AJ229" i="6"/>
  <c r="AO296" i="6"/>
  <c r="BJ234" i="6"/>
  <c r="BF225" i="6"/>
  <c r="AR220" i="6"/>
  <c r="AL227" i="6"/>
  <c r="AF221" i="6"/>
  <c r="AN227" i="6"/>
  <c r="AM271" i="6"/>
  <c r="AY221" i="6"/>
  <c r="AZ300" i="6"/>
  <c r="BH285" i="6"/>
  <c r="BE275" i="6"/>
  <c r="AQ271" i="6"/>
  <c r="AQ289" i="6"/>
  <c r="AM224" i="6"/>
  <c r="AJ290" i="6"/>
  <c r="AD278" i="6"/>
  <c r="AI224" i="6"/>
  <c r="BL206" i="6"/>
  <c r="AM273" i="6"/>
  <c r="AN234" i="6"/>
  <c r="BL223" i="6"/>
  <c r="BI225" i="6"/>
  <c r="AS267" i="6"/>
  <c r="AF264" i="6"/>
  <c r="BD221" i="6"/>
  <c r="AF223" i="6"/>
  <c r="BK289" i="6"/>
  <c r="AD227" i="6"/>
  <c r="BG231" i="6"/>
  <c r="AR275" i="6"/>
  <c r="BL229" i="6"/>
  <c r="AT297" i="6"/>
  <c r="AJ287" i="6"/>
  <c r="AD269" i="6"/>
  <c r="AC295" i="6"/>
  <c r="BJ291" i="6"/>
  <c r="AL274" i="6"/>
  <c r="BL230" i="6"/>
  <c r="AE270" i="6"/>
  <c r="AS283" i="6"/>
  <c r="AG267" i="6"/>
  <c r="BI278" i="6"/>
  <c r="AI273" i="6"/>
  <c r="BA278" i="6"/>
  <c r="AQ222" i="6"/>
  <c r="BL103" i="6"/>
  <c r="BL268" i="6"/>
  <c r="BF234" i="6"/>
  <c r="BL220" i="6"/>
  <c r="AA284" i="6"/>
  <c r="BG287" i="6"/>
  <c r="BE223" i="6"/>
  <c r="AJ222" i="6"/>
  <c r="AB288" i="6"/>
  <c r="AY274" i="6"/>
  <c r="AA292" i="6"/>
  <c r="AQ221" i="6"/>
  <c r="AE234" i="6"/>
  <c r="BH297" i="6"/>
  <c r="AO234" i="6"/>
  <c r="AF285" i="6"/>
  <c r="AH278" i="6"/>
  <c r="BF267" i="6"/>
  <c r="BI276" i="6"/>
  <c r="BD278" i="6"/>
  <c r="BL234" i="6"/>
  <c r="BG222" i="6"/>
  <c r="BK230" i="6"/>
  <c r="BL92" i="6"/>
  <c r="AR278" i="6"/>
  <c r="BK223" i="6"/>
  <c r="BL20" i="6"/>
  <c r="AK290" i="6"/>
  <c r="BL21" i="6"/>
  <c r="AM277" i="6"/>
  <c r="AL237" i="6"/>
  <c r="AH273" i="6"/>
  <c r="AJ297" i="6"/>
  <c r="AO276" i="6"/>
  <c r="AM266" i="6"/>
  <c r="BF223" i="6"/>
  <c r="AK266" i="6"/>
  <c r="AE230" i="6"/>
  <c r="AR277" i="6"/>
  <c r="AG226" i="6"/>
  <c r="BH276" i="6"/>
  <c r="AH223" i="6"/>
  <c r="AS288" i="6"/>
  <c r="AM228" i="6"/>
  <c r="AB236" i="6"/>
  <c r="AL295" i="6"/>
  <c r="AZ232" i="6"/>
  <c r="AP264" i="6"/>
  <c r="AJ282" i="6"/>
  <c r="AG235" i="6"/>
  <c r="AG272" i="6"/>
  <c r="AL232" i="6"/>
  <c r="AZ234" i="6"/>
  <c r="AS278" i="6"/>
  <c r="AN221" i="6"/>
  <c r="AA232" i="6"/>
  <c r="AH286" i="6"/>
  <c r="AJ227" i="6"/>
  <c r="AB274" i="6"/>
  <c r="AS274" i="6"/>
  <c r="AN270" i="6"/>
  <c r="AD265" i="6"/>
  <c r="AR290" i="6"/>
  <c r="AH230" i="6"/>
  <c r="AN289" i="6"/>
  <c r="BD223" i="6"/>
  <c r="AI290" i="6"/>
  <c r="BL297" i="6"/>
  <c r="AG221" i="6"/>
  <c r="AH237" i="6"/>
  <c r="AO275" i="6"/>
  <c r="BC283" i="6"/>
  <c r="AG276" i="6"/>
  <c r="BF277" i="6"/>
  <c r="BM286" i="6"/>
  <c r="BN286" i="6" s="1"/>
  <c r="BM234" i="6"/>
  <c r="BN234" i="6" s="1"/>
  <c r="AJ234" i="6"/>
  <c r="AG277" i="6"/>
  <c r="BL276" i="6"/>
  <c r="BM290" i="6"/>
  <c r="BN290" i="6" s="1"/>
  <c r="AO226" i="6"/>
  <c r="AH272" i="6"/>
  <c r="BJ235" i="6"/>
  <c r="BK234" i="6"/>
  <c r="BL286" i="6"/>
  <c r="BG278" i="6"/>
  <c r="AL268" i="6"/>
  <c r="BM223" i="6"/>
  <c r="BN223" i="6" s="1"/>
  <c r="AN278" i="6"/>
  <c r="AK278" i="6"/>
  <c r="BE237" i="6"/>
  <c r="BG301" i="6"/>
  <c r="AQ230" i="6"/>
  <c r="BG275" i="6"/>
  <c r="BF293" i="6"/>
  <c r="AM294" i="6"/>
  <c r="BM236" i="6"/>
  <c r="BN236" i="6" s="1"/>
  <c r="AI272" i="6"/>
  <c r="AD276" i="6"/>
  <c r="AD235" i="6"/>
  <c r="BJ284" i="6"/>
  <c r="BD231" i="6"/>
  <c r="AT272" i="6"/>
  <c r="AC236" i="6"/>
  <c r="AD264" i="6"/>
  <c r="AF267" i="6"/>
  <c r="BK285" i="6"/>
  <c r="BK231" i="6"/>
  <c r="AS297" i="6"/>
  <c r="AM274" i="6"/>
  <c r="AD285" i="6"/>
  <c r="AM272" i="6"/>
  <c r="AD287" i="6"/>
  <c r="BC287" i="6"/>
  <c r="AN229" i="6"/>
  <c r="AZ297" i="6"/>
  <c r="BC220" i="6"/>
  <c r="AR235" i="6"/>
  <c r="BB288" i="6"/>
  <c r="BC222" i="6"/>
  <c r="AJ276" i="6"/>
  <c r="BL42" i="6"/>
  <c r="AK289" i="6"/>
  <c r="AR266" i="6"/>
  <c r="BH229" i="6"/>
  <c r="AH224" i="6"/>
  <c r="AF287" i="6"/>
  <c r="AL293" i="6"/>
  <c r="BL64" i="6"/>
  <c r="AZ222" i="6"/>
  <c r="AB292" i="6"/>
  <c r="AK226" i="6"/>
  <c r="AN222" i="6"/>
  <c r="AC264" i="6"/>
  <c r="BH289" i="6"/>
  <c r="BL73" i="6"/>
  <c r="AL222" i="6"/>
  <c r="AY237" i="6"/>
  <c r="AD272" i="6"/>
  <c r="BB237" i="6"/>
  <c r="AR301" i="6"/>
  <c r="AE269" i="6"/>
  <c r="BH236" i="6"/>
  <c r="BK227" i="6"/>
  <c r="BE227" i="6"/>
  <c r="BG266" i="6"/>
  <c r="AC270" i="6"/>
  <c r="BE222" i="6"/>
  <c r="AT231" i="6"/>
  <c r="AG236" i="6"/>
  <c r="AT234" i="6"/>
  <c r="AN291" i="6"/>
  <c r="BI277" i="6"/>
  <c r="AG270" i="6"/>
  <c r="AZ226" i="6"/>
  <c r="AJ223" i="6"/>
  <c r="AN236" i="6"/>
  <c r="AI228" i="6"/>
  <c r="AR222" i="6"/>
  <c r="BE289" i="6"/>
  <c r="AH291" i="6"/>
  <c r="BL101" i="6"/>
  <c r="AP265" i="6"/>
  <c r="AC271" i="6"/>
  <c r="BI269" i="6"/>
  <c r="AI237" i="6"/>
  <c r="AY231" i="6"/>
  <c r="BG296" i="6"/>
  <c r="AK291" i="6"/>
  <c r="BF283" i="6"/>
  <c r="BM297" i="6"/>
  <c r="BN297" i="6" s="1"/>
  <c r="BK283" i="6"/>
  <c r="BK273" i="6"/>
  <c r="AZ236" i="6"/>
  <c r="AD267" i="6"/>
  <c r="AE227" i="6"/>
  <c r="AQ228" i="6"/>
  <c r="BL39" i="6"/>
  <c r="AQ226" i="6"/>
  <c r="AE271" i="6"/>
  <c r="AG229" i="6"/>
  <c r="AE275" i="6"/>
  <c r="AH277" i="6"/>
  <c r="BF287" i="6"/>
  <c r="AF228" i="6"/>
  <c r="BJ296" i="6"/>
  <c r="AM231" i="6"/>
  <c r="AK230" i="6"/>
  <c r="AE237" i="6"/>
  <c r="AA234" i="6"/>
  <c r="BL40" i="6"/>
  <c r="BB236" i="6"/>
  <c r="BC267" i="6"/>
  <c r="AI221" i="6"/>
  <c r="BA266" i="6"/>
  <c r="BI300" i="6"/>
  <c r="AD231" i="6"/>
  <c r="BB265" i="6"/>
  <c r="BE229" i="6"/>
  <c r="AL230" i="6"/>
  <c r="BG269" i="6"/>
  <c r="BB270" i="6"/>
  <c r="BE300" i="6"/>
  <c r="AC283" i="6"/>
  <c r="AL288" i="6"/>
  <c r="AF266" i="6"/>
  <c r="AD295" i="6"/>
  <c r="AT288" i="6"/>
  <c r="BJ222" i="6"/>
  <c r="AJ270" i="6"/>
  <c r="AO265" i="6"/>
  <c r="BJ221" i="6"/>
  <c r="BL56" i="6"/>
  <c r="AC226" i="6"/>
  <c r="AC221" i="6"/>
  <c r="BD268" i="6"/>
  <c r="AS228" i="6"/>
  <c r="AD225" i="6"/>
  <c r="BK221" i="6"/>
  <c r="BC223" i="6"/>
  <c r="AJ228" i="6"/>
  <c r="AL220" i="6"/>
  <c r="AQ282" i="6"/>
  <c r="BM276" i="6"/>
  <c r="BN276" i="6" s="1"/>
  <c r="AD283" i="6"/>
  <c r="AM286" i="6"/>
  <c r="BA265" i="6"/>
  <c r="AH229" i="6"/>
  <c r="AY301" i="6"/>
  <c r="BJ275" i="6"/>
  <c r="AC230" i="6"/>
  <c r="AH289" i="6"/>
  <c r="AO220" i="6"/>
  <c r="BA301" i="6"/>
  <c r="BA297" i="6"/>
  <c r="AI301" i="6"/>
  <c r="AN282" i="6"/>
  <c r="AI225" i="6"/>
  <c r="BG270" i="6"/>
  <c r="AB228" i="6"/>
  <c r="AS301" i="6"/>
  <c r="AN230" i="6"/>
  <c r="BG272" i="6"/>
  <c r="AT276" i="6"/>
  <c r="AQ290" i="6"/>
  <c r="AJ224" i="6"/>
  <c r="AG222" i="6"/>
  <c r="BB278" i="6"/>
  <c r="BA286" i="6"/>
  <c r="BM270" i="6"/>
  <c r="BN270" i="6" s="1"/>
  <c r="AS269" i="6"/>
  <c r="AM226" i="6"/>
  <c r="AH295" i="6"/>
  <c r="BE226" i="6"/>
  <c r="BM222" i="6"/>
  <c r="BN222" i="6" s="1"/>
  <c r="AI267" i="6"/>
  <c r="BB277" i="6"/>
  <c r="AJ272" i="6"/>
  <c r="AP224" i="6"/>
  <c r="AS270" i="6"/>
  <c r="AE274" i="6"/>
  <c r="AS285" i="6"/>
  <c r="AT223" i="6"/>
  <c r="AL225" i="6"/>
  <c r="BA285" i="6"/>
  <c r="BI273" i="6"/>
  <c r="AI274" i="6"/>
  <c r="BM229" i="6"/>
  <c r="BN229" i="6" s="1"/>
  <c r="AT266" i="6"/>
  <c r="BL94" i="6"/>
  <c r="BG268" i="6"/>
  <c r="AQ294" i="6"/>
  <c r="BA234" i="6"/>
  <c r="BF297" i="6"/>
  <c r="AZ229" i="6"/>
  <c r="AA225" i="6"/>
  <c r="AH296" i="6"/>
  <c r="AL235" i="6"/>
  <c r="AD301" i="6"/>
  <c r="AT270" i="6"/>
  <c r="AF230" i="6"/>
  <c r="BB287" i="6"/>
  <c r="BL77" i="6"/>
  <c r="BJ266" i="6"/>
  <c r="BH270" i="6"/>
  <c r="BC228" i="6"/>
  <c r="AG275" i="6"/>
  <c r="BM295" i="6"/>
  <c r="BN295" i="6" s="1"/>
  <c r="AK277" i="6"/>
  <c r="BJ230" i="6"/>
  <c r="BB235" i="6"/>
  <c r="AR223" i="6"/>
  <c r="AB294" i="6"/>
  <c r="AY232" i="6"/>
  <c r="BC274" i="6"/>
  <c r="AI271" i="6"/>
  <c r="AE273" i="6"/>
  <c r="AM264" i="6"/>
  <c r="AE220" i="6"/>
  <c r="BF224" i="6"/>
  <c r="AT296" i="6"/>
  <c r="AE231" i="6"/>
  <c r="AQ227" i="6"/>
  <c r="BF288" i="6"/>
  <c r="AL273" i="6"/>
  <c r="AY267" i="6"/>
  <c r="AK231" i="6"/>
  <c r="BB224" i="6"/>
  <c r="AT274" i="6"/>
  <c r="AJ274" i="6"/>
  <c r="AM301" i="6"/>
  <c r="AF229" i="6"/>
  <c r="AR221" i="6"/>
  <c r="BC291" i="6"/>
  <c r="BM232" i="6"/>
  <c r="BN232" i="6" s="1"/>
  <c r="BE296" i="6"/>
  <c r="AD228" i="6"/>
  <c r="BL86" i="6"/>
  <c r="AA285" i="6"/>
  <c r="BD297" i="6"/>
  <c r="BF229" i="6"/>
  <c r="BL102" i="6"/>
  <c r="AB270" i="6"/>
  <c r="AH275" i="6"/>
  <c r="BB268" i="6"/>
  <c r="AT285" i="6"/>
  <c r="BL271" i="6"/>
  <c r="AM265" i="6"/>
  <c r="AH226" i="6"/>
  <c r="BD266" i="6"/>
  <c r="AE291" i="6"/>
  <c r="AM230" i="6"/>
  <c r="AQ269" i="6"/>
  <c r="AN225" i="6"/>
  <c r="AM276" i="6"/>
  <c r="BL33" i="6"/>
  <c r="AH297" i="6"/>
  <c r="AZ269" i="6"/>
  <c r="BC290" i="6"/>
  <c r="BD226" i="6"/>
  <c r="BD230" i="6"/>
  <c r="AY283" i="6"/>
  <c r="BK226" i="6"/>
  <c r="BL98" i="6"/>
  <c r="BJ273" i="6"/>
  <c r="BL88" i="6"/>
  <c r="AA6" i="6"/>
  <c r="AA5" i="6"/>
  <c r="AB7" i="6"/>
  <c r="BK7" i="6"/>
  <c r="BF7" i="6"/>
  <c r="BJ7" i="6"/>
  <c r="BI7" i="6"/>
  <c r="BD7" i="6"/>
  <c r="BE7" i="6"/>
  <c r="BH7" i="6"/>
  <c r="BG7" i="6"/>
  <c r="BB7" i="6"/>
  <c r="BC7" i="6"/>
  <c r="BM7" i="6"/>
  <c r="BN7" i="6" s="1"/>
  <c r="AZ7" i="6"/>
  <c r="AB6" i="6"/>
  <c r="BA7" i="6"/>
  <c r="BK6" i="6"/>
  <c r="BI6" i="6"/>
  <c r="BE6" i="6"/>
  <c r="BJ6" i="6"/>
  <c r="BH6" i="6"/>
  <c r="BF6" i="6"/>
  <c r="CU160" i="6"/>
  <c r="CU36" i="6"/>
  <c r="CU149" i="6"/>
  <c r="BC6" i="6"/>
  <c r="CU34" i="6"/>
  <c r="CU146" i="6"/>
  <c r="CU151" i="6"/>
  <c r="CU49" i="6"/>
  <c r="CU142" i="6"/>
  <c r="CU118" i="6"/>
  <c r="CU27" i="6"/>
  <c r="CU123" i="6"/>
  <c r="CU25" i="6"/>
  <c r="CU125" i="6"/>
  <c r="CU37" i="6"/>
  <c r="CU40" i="6"/>
  <c r="CU70" i="6"/>
  <c r="CU176" i="6"/>
  <c r="CU213" i="6"/>
  <c r="CU115" i="6"/>
  <c r="CU197" i="6"/>
  <c r="CU96" i="6"/>
  <c r="CU9" i="6"/>
  <c r="CU38" i="6"/>
  <c r="CU166" i="6"/>
  <c r="CU45" i="6"/>
  <c r="CU84" i="6"/>
  <c r="CU67" i="6"/>
  <c r="CU10" i="6"/>
  <c r="CU108" i="6"/>
  <c r="CU161" i="6"/>
  <c r="CU162" i="6"/>
  <c r="CU61" i="6"/>
  <c r="BG6" i="6"/>
  <c r="BD6" i="6"/>
  <c r="CU94" i="6"/>
  <c r="CU75" i="6"/>
  <c r="CU62" i="6"/>
  <c r="CU147" i="6"/>
  <c r="BM6" i="6"/>
  <c r="BN6" i="6" s="1"/>
  <c r="CU153" i="6"/>
  <c r="CU133" i="6"/>
  <c r="CU53" i="6"/>
  <c r="CU30" i="6"/>
  <c r="CU105" i="6"/>
  <c r="CU60" i="6"/>
  <c r="CU22" i="6"/>
  <c r="CU46" i="6"/>
  <c r="CU71" i="6"/>
  <c r="CU91" i="6"/>
  <c r="CU35" i="6"/>
  <c r="CU14" i="6"/>
  <c r="CU202" i="6"/>
  <c r="CU65" i="6"/>
  <c r="CU107" i="6"/>
  <c r="CU171" i="6"/>
  <c r="CU39" i="6"/>
  <c r="CU150" i="6"/>
  <c r="CU100" i="6"/>
  <c r="CU98" i="6"/>
  <c r="CU174" i="6"/>
  <c r="CU143" i="6"/>
  <c r="CU106" i="6"/>
  <c r="CU16" i="6"/>
  <c r="CU102" i="6"/>
  <c r="CU51" i="6"/>
  <c r="CU199" i="6"/>
  <c r="CU116" i="6"/>
  <c r="CU21" i="6"/>
  <c r="CU76" i="6"/>
  <c r="CU208" i="6"/>
  <c r="CU74" i="6"/>
  <c r="CU126" i="6"/>
  <c r="CU119" i="6"/>
  <c r="CU85" i="6"/>
  <c r="CU121" i="6"/>
  <c r="CU101" i="6"/>
  <c r="CU175" i="6"/>
  <c r="CU90" i="6"/>
  <c r="CU43" i="6"/>
  <c r="CU11" i="6"/>
  <c r="CU20" i="6"/>
  <c r="CU66" i="6"/>
  <c r="CU152" i="6"/>
  <c r="CU165" i="6"/>
  <c r="CU33" i="6"/>
  <c r="CU99" i="6"/>
  <c r="CU69" i="6"/>
  <c r="CU210" i="6"/>
  <c r="CU83" i="6"/>
  <c r="CU26" i="6"/>
  <c r="CU124" i="6"/>
  <c r="CU104" i="6"/>
  <c r="CU87" i="6"/>
  <c r="CU110" i="6"/>
  <c r="CU201" i="6"/>
  <c r="CU145" i="6"/>
  <c r="CU128" i="6"/>
  <c r="CU177" i="6"/>
  <c r="CU28" i="6"/>
  <c r="AG64" i="6"/>
  <c r="AE28" i="6"/>
  <c r="AG35" i="6"/>
  <c r="CU72" i="6"/>
  <c r="AY91" i="6"/>
  <c r="AH80" i="6"/>
  <c r="AE62" i="6"/>
  <c r="AE64" i="6"/>
  <c r="AH55" i="6"/>
  <c r="CU42" i="6"/>
  <c r="AD70" i="6"/>
  <c r="AF208" i="6"/>
  <c r="CU92" i="6"/>
  <c r="AE44" i="6"/>
  <c r="CU95" i="6"/>
  <c r="AY89" i="6"/>
  <c r="AH73" i="6"/>
  <c r="AH103" i="6"/>
  <c r="AH29" i="6"/>
  <c r="AY57" i="6"/>
  <c r="AY21" i="6"/>
  <c r="AH40" i="6"/>
  <c r="CU32" i="6"/>
  <c r="AY69" i="6"/>
  <c r="AD99" i="6"/>
  <c r="AH99" i="6"/>
  <c r="AH101" i="6"/>
  <c r="AC41" i="6"/>
  <c r="AY60" i="6"/>
  <c r="CU13" i="6"/>
  <c r="CU172" i="6"/>
  <c r="AF87" i="6"/>
  <c r="AY71" i="6"/>
  <c r="AD21" i="6"/>
  <c r="AY70" i="6"/>
  <c r="AH97" i="6"/>
  <c r="AF88" i="6"/>
  <c r="AF62" i="6"/>
  <c r="AF82" i="6"/>
  <c r="AD20" i="6"/>
  <c r="AD102" i="6"/>
  <c r="CU55" i="6"/>
  <c r="AE72" i="6"/>
  <c r="AE42" i="6"/>
  <c r="AD73" i="6"/>
  <c r="CU56" i="6"/>
  <c r="CU114" i="6"/>
  <c r="AH100" i="6"/>
  <c r="AE97" i="6"/>
  <c r="AE60" i="6"/>
  <c r="CU157" i="6"/>
  <c r="AY33" i="6"/>
  <c r="AG28" i="6"/>
  <c r="CU212" i="6"/>
  <c r="CU97" i="6"/>
  <c r="AG100" i="6"/>
  <c r="AE104" i="6"/>
  <c r="AF34" i="6"/>
  <c r="AH90" i="6"/>
  <c r="AG195" i="6"/>
  <c r="AH28" i="6"/>
  <c r="AG29" i="6"/>
  <c r="AC33" i="6"/>
  <c r="AH20" i="6"/>
  <c r="AY103" i="6"/>
  <c r="AE98" i="6"/>
  <c r="AE58" i="6"/>
  <c r="AF43" i="6"/>
  <c r="AG6" i="6"/>
  <c r="AD98" i="6"/>
  <c r="AE77" i="6"/>
  <c r="AF77" i="6"/>
  <c r="AG69" i="6"/>
  <c r="AY208" i="6"/>
  <c r="AG34" i="6"/>
  <c r="AY97" i="6"/>
  <c r="AY76" i="6"/>
  <c r="AH67" i="6"/>
  <c r="AD56" i="6"/>
  <c r="AC78" i="6"/>
  <c r="AD68" i="6"/>
  <c r="CU204" i="6"/>
  <c r="AH62" i="6"/>
  <c r="AC103" i="6"/>
  <c r="CU207" i="6"/>
  <c r="AF101" i="6"/>
  <c r="CU131" i="6"/>
  <c r="AC19" i="6"/>
  <c r="AG192" i="6"/>
  <c r="AY194" i="6"/>
  <c r="AF94" i="6"/>
  <c r="AY41" i="6"/>
  <c r="AG196" i="6"/>
  <c r="AG61" i="6"/>
  <c r="AF29" i="6"/>
  <c r="AH208" i="6"/>
  <c r="CU156" i="6"/>
  <c r="AD87" i="6"/>
  <c r="CU86" i="6"/>
  <c r="AY195" i="6"/>
  <c r="AE69" i="6"/>
  <c r="CU48" i="6"/>
  <c r="AC102" i="6"/>
  <c r="CU136" i="6"/>
  <c r="AY193" i="6"/>
  <c r="CU129" i="6"/>
  <c r="AC87" i="6"/>
  <c r="CU167" i="6"/>
  <c r="AY72" i="6"/>
  <c r="AD193" i="6"/>
  <c r="AD63" i="6"/>
  <c r="CU29" i="6"/>
  <c r="AY92" i="6"/>
  <c r="AE40" i="6"/>
  <c r="AH66" i="6"/>
  <c r="AF65" i="6"/>
  <c r="AY73" i="6"/>
  <c r="AF63" i="6"/>
  <c r="AC101" i="6"/>
  <c r="CU148" i="6"/>
  <c r="AF41" i="6"/>
  <c r="AD28" i="6"/>
  <c r="AH205" i="6"/>
  <c r="AG99" i="6"/>
  <c r="CU81" i="6"/>
  <c r="AD66" i="6"/>
  <c r="AY43" i="6"/>
  <c r="AC29" i="6"/>
  <c r="CU19" i="6"/>
  <c r="AH6" i="6"/>
  <c r="AC86" i="6"/>
  <c r="AY7" i="6"/>
  <c r="AH93" i="6"/>
  <c r="AH195" i="6"/>
  <c r="CU109" i="6"/>
  <c r="AC44" i="6"/>
  <c r="CU18" i="6"/>
  <c r="AC93" i="6"/>
  <c r="AD65" i="6"/>
  <c r="AF68" i="6"/>
  <c r="AG7" i="6"/>
  <c r="AC39" i="6"/>
  <c r="AG70" i="6"/>
  <c r="AE80" i="6"/>
  <c r="AE89" i="6"/>
  <c r="CU135" i="6"/>
  <c r="AH82" i="6"/>
  <c r="AY77" i="6"/>
  <c r="AY40" i="6"/>
  <c r="AC68" i="6"/>
  <c r="AG30" i="6"/>
  <c r="CU138" i="6"/>
  <c r="AY65" i="6"/>
  <c r="CU140" i="6"/>
  <c r="AY82" i="6"/>
  <c r="AE208" i="6"/>
  <c r="AD100" i="6"/>
  <c r="AG72" i="6"/>
  <c r="CU206" i="6"/>
  <c r="AC30" i="6"/>
  <c r="CU137" i="6"/>
  <c r="AD64" i="6"/>
  <c r="AY29" i="6"/>
  <c r="AF80" i="6"/>
  <c r="AC97" i="6"/>
  <c r="AF98" i="6"/>
  <c r="CU23" i="6"/>
  <c r="AG71" i="6"/>
  <c r="AH88" i="6"/>
  <c r="AG208" i="6"/>
  <c r="AH71" i="6"/>
  <c r="AH72" i="6"/>
  <c r="AC94" i="6"/>
  <c r="CU155" i="6"/>
  <c r="AH70" i="6"/>
  <c r="CU79" i="6"/>
  <c r="AY205" i="6"/>
  <c r="AE39" i="6"/>
  <c r="AG82" i="6"/>
  <c r="AY63" i="6"/>
  <c r="AY56" i="6"/>
  <c r="AE194" i="6"/>
  <c r="CU130" i="6"/>
  <c r="CU169" i="6"/>
  <c r="AY100" i="6"/>
  <c r="AH56" i="6"/>
  <c r="AG26" i="6"/>
  <c r="AY206" i="6"/>
  <c r="AY59" i="6"/>
  <c r="AE193" i="6"/>
  <c r="CU154" i="6"/>
  <c r="AC72" i="6"/>
  <c r="AH95" i="6"/>
  <c r="AC61" i="6"/>
  <c r="AY86" i="6"/>
  <c r="AH41" i="6"/>
  <c r="AF89" i="6"/>
  <c r="AG66" i="6"/>
  <c r="CU159" i="6"/>
  <c r="AD94" i="6"/>
  <c r="AF21" i="6"/>
  <c r="AG19" i="6"/>
  <c r="AD194" i="6"/>
  <c r="AG44" i="6"/>
  <c r="AC206" i="6"/>
  <c r="AE41" i="6"/>
  <c r="AD93" i="6"/>
  <c r="CU122" i="6"/>
  <c r="AF44" i="6"/>
  <c r="AE27" i="6"/>
  <c r="AY64" i="6"/>
  <c r="AF20" i="6"/>
  <c r="AE86" i="6"/>
  <c r="AD44" i="6"/>
  <c r="AG90" i="6"/>
  <c r="AE35" i="6"/>
  <c r="AY61" i="6"/>
  <c r="AE96" i="6"/>
  <c r="AF73" i="6"/>
  <c r="AC82" i="6"/>
  <c r="AG103" i="6"/>
  <c r="AG78" i="6"/>
  <c r="AE209" i="6"/>
  <c r="AD196" i="6"/>
  <c r="AC210" i="6"/>
  <c r="AF59" i="6"/>
  <c r="AD43" i="6"/>
  <c r="AE20" i="6"/>
  <c r="AD40" i="6"/>
  <c r="AF209" i="6"/>
  <c r="CU203" i="6"/>
  <c r="CU168" i="6"/>
  <c r="AF67" i="6"/>
  <c r="CU73" i="6"/>
  <c r="AC209" i="6"/>
  <c r="AD89" i="6"/>
  <c r="AF92" i="6"/>
  <c r="AD192" i="6"/>
  <c r="AG76" i="6"/>
  <c r="CU200" i="6"/>
  <c r="AF55" i="6"/>
  <c r="AE92" i="6"/>
  <c r="AH58" i="6"/>
  <c r="AD95" i="6"/>
  <c r="AG93" i="6"/>
  <c r="AG209" i="6"/>
  <c r="AF103" i="6"/>
  <c r="AG194" i="6"/>
  <c r="AY55" i="6"/>
  <c r="AG87" i="6"/>
  <c r="AD101" i="6"/>
  <c r="AE91" i="6"/>
  <c r="AC205" i="6"/>
  <c r="CU141" i="6"/>
  <c r="AF86" i="6"/>
  <c r="AE103" i="6"/>
  <c r="AF57" i="6"/>
  <c r="AE56" i="6"/>
  <c r="AD29" i="6"/>
  <c r="AE205" i="6"/>
  <c r="AF70" i="6"/>
  <c r="CU80" i="6"/>
  <c r="AE7" i="6"/>
  <c r="AE21" i="6"/>
  <c r="AC28" i="6"/>
  <c r="CU103" i="6"/>
  <c r="AD91" i="6"/>
  <c r="AH91" i="6"/>
  <c r="AF39" i="6"/>
  <c r="AD34" i="6"/>
  <c r="AE26" i="6"/>
  <c r="AD88" i="6"/>
  <c r="AF194" i="6"/>
  <c r="AG20" i="6"/>
  <c r="CU41" i="6"/>
  <c r="AY67" i="6"/>
  <c r="AF193" i="6"/>
  <c r="AH63" i="6"/>
  <c r="AY101" i="6"/>
  <c r="AY58" i="6"/>
  <c r="AY210" i="6"/>
  <c r="AC104" i="6"/>
  <c r="AF42" i="6"/>
  <c r="AF76" i="6"/>
  <c r="AC194" i="6"/>
  <c r="AG21" i="6"/>
  <c r="CU15" i="6"/>
  <c r="AC90" i="6"/>
  <c r="AE95" i="6"/>
  <c r="AH194" i="6"/>
  <c r="AH210" i="6"/>
  <c r="AG27" i="6"/>
  <c r="AE71" i="6"/>
  <c r="AH27" i="6"/>
  <c r="AG98" i="6"/>
  <c r="AE33" i="6"/>
  <c r="CU164" i="6"/>
  <c r="AG77" i="6"/>
  <c r="AD6" i="6"/>
  <c r="AG206" i="6"/>
  <c r="AC77" i="6"/>
  <c r="AE76" i="6"/>
  <c r="AH193" i="6"/>
  <c r="AY192" i="6"/>
  <c r="AE68" i="6"/>
  <c r="AD35" i="6"/>
  <c r="AC21" i="6"/>
  <c r="AF71" i="6"/>
  <c r="AC70" i="6"/>
  <c r="AD42" i="6"/>
  <c r="AY27" i="6"/>
  <c r="AC91" i="6"/>
  <c r="AY98" i="6"/>
  <c r="AF102" i="6"/>
  <c r="AC55" i="6"/>
  <c r="AH33" i="6"/>
  <c r="AC88" i="6"/>
  <c r="AE88" i="6"/>
  <c r="AD55" i="6"/>
  <c r="AD97" i="6"/>
  <c r="AE93" i="6"/>
  <c r="AD59" i="6"/>
  <c r="AC42" i="6"/>
  <c r="AY68" i="6"/>
  <c r="AH30" i="6"/>
  <c r="AG205" i="6"/>
  <c r="AE29" i="6"/>
  <c r="AH94" i="6"/>
  <c r="AG40" i="6"/>
  <c r="AF30" i="6"/>
  <c r="AE102" i="6"/>
  <c r="AZ6" i="6"/>
  <c r="AD96" i="6"/>
  <c r="AY78" i="6"/>
  <c r="AG58" i="6"/>
  <c r="AC63" i="6"/>
  <c r="AG96" i="6"/>
  <c r="AD7" i="6"/>
  <c r="CU82" i="6"/>
  <c r="AY196" i="6"/>
  <c r="AH77" i="6"/>
  <c r="AE100" i="6"/>
  <c r="AF100" i="6"/>
  <c r="AY209" i="6"/>
  <c r="AC43" i="6"/>
  <c r="CU127" i="6"/>
  <c r="AH209" i="6"/>
  <c r="AD86" i="6"/>
  <c r="AE70" i="6"/>
  <c r="CU205" i="6"/>
  <c r="AE34" i="6"/>
  <c r="AY104" i="6"/>
  <c r="AH57" i="6"/>
  <c r="AF40" i="6"/>
  <c r="AH104" i="6"/>
  <c r="CU170" i="6"/>
  <c r="AD80" i="6"/>
  <c r="AY34" i="6"/>
  <c r="AG73" i="6"/>
  <c r="AC195" i="6"/>
  <c r="AY35" i="6"/>
  <c r="AF205" i="6"/>
  <c r="AC66" i="6"/>
  <c r="AC76" i="6"/>
  <c r="AF95" i="6"/>
  <c r="AC65" i="6"/>
  <c r="AH192" i="6"/>
  <c r="AY6" i="6"/>
  <c r="AF60" i="6"/>
  <c r="AC67" i="6"/>
  <c r="AD103" i="6"/>
  <c r="AF33" i="6"/>
  <c r="AF90" i="6"/>
  <c r="CU12" i="6"/>
  <c r="AF19" i="6"/>
  <c r="AE99" i="6"/>
  <c r="AY88" i="6"/>
  <c r="CU209" i="6"/>
  <c r="AH102" i="6"/>
  <c r="AH206" i="6"/>
  <c r="AE59" i="6"/>
  <c r="CU111" i="6"/>
  <c r="AG89" i="6"/>
  <c r="AC192" i="6"/>
  <c r="AC80" i="6"/>
  <c r="AG101" i="6"/>
  <c r="AC35" i="6"/>
  <c r="AC57" i="6"/>
  <c r="AG63" i="6"/>
  <c r="AD67" i="6"/>
  <c r="AC26" i="6"/>
  <c r="AC100" i="6"/>
  <c r="AC96" i="6"/>
  <c r="AG55" i="6"/>
  <c r="AH59" i="6"/>
  <c r="AC92" i="6"/>
  <c r="AF210" i="6"/>
  <c r="CU47" i="6"/>
  <c r="AD77" i="6"/>
  <c r="AH43" i="6"/>
  <c r="AG42" i="6"/>
  <c r="AH19" i="6"/>
  <c r="AD71" i="6"/>
  <c r="AC20" i="6"/>
  <c r="AE196" i="6"/>
  <c r="AG91" i="6"/>
  <c r="AE43" i="6"/>
  <c r="AG56" i="6"/>
  <c r="AF28" i="6"/>
  <c r="AH21" i="6"/>
  <c r="CU134" i="6"/>
  <c r="AE30" i="6"/>
  <c r="AE73" i="6"/>
  <c r="AE94" i="6"/>
  <c r="AY20" i="6"/>
  <c r="AY28" i="6"/>
  <c r="AD82" i="6"/>
  <c r="AD90" i="6"/>
  <c r="AY30" i="6"/>
  <c r="AD208" i="6"/>
  <c r="AF64" i="6"/>
  <c r="AC58" i="6"/>
  <c r="CU144" i="6"/>
  <c r="AF97" i="6"/>
  <c r="CU58" i="6"/>
  <c r="AG33" i="6"/>
  <c r="AD61" i="6"/>
  <c r="AD27" i="6"/>
  <c r="CU112" i="6"/>
  <c r="AD205" i="6"/>
  <c r="AY42" i="6"/>
  <c r="AH34" i="6"/>
  <c r="CU120" i="6"/>
  <c r="AE101" i="6"/>
  <c r="AF56" i="6"/>
  <c r="AY102" i="6"/>
  <c r="AD92" i="6"/>
  <c r="AG39" i="6"/>
  <c r="AC7" i="6"/>
  <c r="AH39" i="6"/>
  <c r="AD19" i="6"/>
  <c r="AY96" i="6"/>
  <c r="AY19" i="6"/>
  <c r="AC95" i="6"/>
  <c r="AH76" i="6"/>
  <c r="AC27" i="6"/>
  <c r="AG67" i="6"/>
  <c r="AH87" i="6"/>
  <c r="CU77" i="6"/>
  <c r="AD58" i="6"/>
  <c r="AD104" i="6"/>
  <c r="CU63" i="6"/>
  <c r="AG92" i="6"/>
  <c r="AD39" i="6"/>
  <c r="AE87" i="6"/>
  <c r="AE210" i="6"/>
  <c r="AF192" i="6"/>
  <c r="AF91" i="6"/>
  <c r="AF6" i="6"/>
  <c r="AH86" i="6"/>
  <c r="AG60" i="6"/>
  <c r="AH60" i="6"/>
  <c r="CU198" i="6"/>
  <c r="AG86" i="6"/>
  <c r="AE206" i="6"/>
  <c r="AG43" i="6"/>
  <c r="AF61" i="6"/>
  <c r="AD210" i="6"/>
  <c r="AF206" i="6"/>
  <c r="CU50" i="6"/>
  <c r="AY87" i="6"/>
  <c r="AG97" i="6"/>
  <c r="AY66" i="6"/>
  <c r="AF195" i="6"/>
  <c r="CU24" i="6"/>
  <c r="AH196" i="6"/>
  <c r="AH96" i="6"/>
  <c r="AH7" i="6"/>
  <c r="AH78" i="6"/>
  <c r="AG210" i="6"/>
  <c r="CU88" i="6"/>
  <c r="AD195" i="6"/>
  <c r="AY94" i="6"/>
  <c r="CU113" i="6"/>
  <c r="AH68" i="6"/>
  <c r="AY62" i="6"/>
  <c r="AF72" i="6"/>
  <c r="CU163" i="6"/>
  <c r="AG95" i="6"/>
  <c r="AD62" i="6"/>
  <c r="CU158" i="6"/>
  <c r="AC60" i="6"/>
  <c r="AH61" i="6"/>
  <c r="AE66" i="6"/>
  <c r="AC71" i="6"/>
  <c r="CU132" i="6"/>
  <c r="AE65" i="6"/>
  <c r="CU89" i="6"/>
  <c r="AE55" i="6"/>
  <c r="AE192" i="6"/>
  <c r="AC98" i="6"/>
  <c r="CU52" i="6"/>
  <c r="AG94" i="6"/>
  <c r="AG88" i="6"/>
  <c r="AC69" i="6"/>
  <c r="AH42" i="6"/>
  <c r="CU139" i="6"/>
  <c r="AD206" i="6"/>
  <c r="AE90" i="6"/>
  <c r="AD60" i="6"/>
  <c r="AC208" i="6"/>
  <c r="AC99" i="6"/>
  <c r="CU57" i="6"/>
  <c r="AH44" i="6"/>
  <c r="AF96" i="6"/>
  <c r="CU17" i="6"/>
  <c r="AH92" i="6"/>
  <c r="AC40" i="6"/>
  <c r="AC34" i="6"/>
  <c r="AE195" i="6"/>
  <c r="CU211" i="6"/>
  <c r="AG65" i="6"/>
  <c r="AC196" i="6"/>
  <c r="AF78" i="6"/>
  <c r="AC64" i="6"/>
  <c r="AG102" i="6"/>
  <c r="AF35" i="6"/>
  <c r="AD33" i="6"/>
  <c r="AY39" i="6"/>
  <c r="CU44" i="6"/>
  <c r="AF66" i="6"/>
  <c r="AF58" i="6"/>
  <c r="AG80" i="6"/>
  <c r="AH35" i="6"/>
  <c r="CU78" i="6"/>
  <c r="AH64" i="6"/>
  <c r="CU31" i="6"/>
  <c r="BA6" i="6"/>
  <c r="AD76" i="6"/>
  <c r="AH65" i="6"/>
  <c r="AC62" i="6"/>
  <c r="AD69" i="6"/>
  <c r="AE19" i="6"/>
  <c r="AE67" i="6"/>
  <c r="AC59" i="6"/>
  <c r="AG68" i="6"/>
  <c r="AC6" i="6"/>
  <c r="AF69" i="6"/>
  <c r="AF104" i="6"/>
  <c r="AD72" i="6"/>
  <c r="AE6" i="6"/>
  <c r="AD57" i="6"/>
  <c r="AF99" i="6"/>
  <c r="AD78" i="6"/>
  <c r="AC193" i="6"/>
  <c r="AD41" i="6"/>
  <c r="AH69" i="6"/>
  <c r="AY44" i="6"/>
  <c r="AY99" i="6"/>
  <c r="CU59" i="6"/>
  <c r="CU93" i="6"/>
  <c r="AY80" i="6"/>
  <c r="AF7" i="6"/>
  <c r="AY26" i="6"/>
  <c r="CU64" i="6"/>
  <c r="AH98" i="6"/>
  <c r="AF196" i="6"/>
  <c r="AF26" i="6"/>
  <c r="AE82" i="6"/>
  <c r="AG41" i="6"/>
  <c r="CU68" i="6"/>
  <c r="AY95" i="6"/>
  <c r="AE78" i="6"/>
  <c r="AD26" i="6"/>
  <c r="AY90" i="6"/>
  <c r="CU214" i="6"/>
  <c r="AG57" i="6"/>
  <c r="AC89" i="6"/>
  <c r="AF27" i="6"/>
  <c r="AY93" i="6"/>
  <c r="AG104" i="6"/>
  <c r="BB6" i="6"/>
  <c r="AE61" i="6"/>
  <c r="AE57" i="6"/>
  <c r="AG193" i="6"/>
  <c r="CU117" i="6"/>
  <c r="AC73" i="6"/>
  <c r="AF93" i="6"/>
  <c r="AG62" i="6"/>
  <c r="AD209" i="6"/>
  <c r="AE63" i="6"/>
  <c r="CU54" i="6"/>
  <c r="AC56" i="6"/>
  <c r="AH26" i="6"/>
  <c r="CU8" i="6"/>
  <c r="AH89" i="6"/>
  <c r="CU173" i="6"/>
  <c r="AG59" i="6"/>
  <c r="AQ6" i="6"/>
  <c r="AK6" i="6"/>
  <c r="AP6" i="6"/>
  <c r="AJ6" i="6"/>
  <c r="AO6" i="6"/>
  <c r="AT6" i="6"/>
  <c r="AN6" i="6"/>
  <c r="AR6" i="6"/>
  <c r="AL6" i="6"/>
  <c r="AM6" i="6"/>
  <c r="AS6" i="6"/>
  <c r="AI6" i="6"/>
  <c r="AA7" i="6"/>
  <c r="AM7" i="6" a="1"/>
  <c r="AJ7" i="6" a="1"/>
  <c r="AD8" i="6" a="1"/>
  <c r="AI5" i="6" a="1"/>
  <c r="BA8" i="6" a="1"/>
  <c r="AR7" i="6" a="1"/>
  <c r="AT5" i="6" a="1"/>
  <c r="AP7" i="6" a="1"/>
  <c r="AR5" i="6" a="1"/>
  <c r="AG8" i="6" a="1"/>
  <c r="AS7" i="6" a="1"/>
  <c r="AI7" i="6" a="1"/>
  <c r="AO5" i="6" a="1"/>
  <c r="BM8" i="6" a="1"/>
  <c r="AL5" i="6" a="1"/>
  <c r="BB8" i="6" a="1"/>
  <c r="AH8" i="6" a="1"/>
  <c r="AM5" i="6" a="1"/>
  <c r="AQ7" i="6" a="1"/>
  <c r="AK7" i="6" a="1"/>
  <c r="AN7" i="6" a="1"/>
  <c r="AL7" i="6" a="1"/>
  <c r="AJ5" i="6" a="1"/>
  <c r="AK5" i="6" a="1"/>
  <c r="AZ8" i="6" a="1"/>
  <c r="AN5" i="6" a="1"/>
  <c r="AF8" i="6" a="1"/>
  <c r="AO7" i="6" a="1"/>
  <c r="AC8" i="6" a="1"/>
  <c r="AS5" i="6" a="1"/>
  <c r="AT7" i="6" a="1"/>
  <c r="AP5" i="6" a="1"/>
  <c r="AE8" i="6" a="1"/>
  <c r="AQ5" i="6" a="1"/>
  <c r="AC8" i="6" l="1"/>
  <c r="AF8" i="6"/>
  <c r="AG8" i="6"/>
  <c r="AE8" i="6"/>
  <c r="BA8" i="6"/>
  <c r="BM8" i="6"/>
  <c r="AZ8" i="6"/>
  <c r="BB8" i="6"/>
  <c r="AD8" i="6"/>
  <c r="AR5" i="6"/>
  <c r="AI5" i="6"/>
  <c r="AS5" i="6"/>
  <c r="AK5" i="6"/>
  <c r="AN5" i="6"/>
  <c r="AQ5" i="6"/>
  <c r="AL5" i="6"/>
  <c r="AO5" i="6"/>
  <c r="AP5" i="6"/>
  <c r="AM5" i="6"/>
  <c r="AJ5" i="6"/>
  <c r="AT5" i="6"/>
  <c r="AH8" i="6"/>
  <c r="AJ7" i="6"/>
  <c r="AP7" i="6"/>
  <c r="AM7" i="6"/>
  <c r="AS7" i="6"/>
  <c r="AL7" i="6"/>
  <c r="AR7" i="6"/>
  <c r="AI7" i="6"/>
  <c r="AO7" i="6"/>
  <c r="AN7" i="6"/>
  <c r="AT7" i="6"/>
  <c r="AQ7" i="6"/>
  <c r="AK7" i="6"/>
  <c r="BC8" i="6" a="1"/>
  <c r="BD8" i="6" a="1"/>
  <c r="AC9" i="6" a="1"/>
  <c r="BG8" i="6" a="1"/>
  <c r="AD9" i="6" a="1"/>
  <c r="AF9" i="6" a="1"/>
  <c r="AG9" i="6" a="1"/>
  <c r="AH9" i="6" a="1"/>
  <c r="AE9" i="6" a="1"/>
  <c r="AD9" i="6" l="1"/>
  <c r="AG9" i="6"/>
  <c r="BC8" i="6"/>
  <c r="BD8" i="6"/>
  <c r="AF9" i="6"/>
  <c r="AH9" i="6"/>
  <c r="BG8" i="6"/>
  <c r="AE9" i="6"/>
  <c r="AC9" i="6"/>
  <c r="BI8" i="6" a="1"/>
  <c r="AH10" i="6" a="1"/>
  <c r="AC10" i="6" a="1"/>
  <c r="AF10" i="6" a="1"/>
  <c r="BH8" i="6" a="1"/>
  <c r="AG10" i="6" a="1"/>
  <c r="AE10" i="6" a="1"/>
  <c r="BF8" i="6" a="1"/>
  <c r="BJ8" i="6" a="1"/>
  <c r="BE8" i="6" a="1"/>
  <c r="AD10" i="6" a="1"/>
  <c r="AC10" i="6" l="1"/>
  <c r="AH10" i="6"/>
  <c r="BI8" i="6"/>
  <c r="BE8" i="6"/>
  <c r="AE10" i="6"/>
  <c r="AF10" i="6"/>
  <c r="AG10" i="6"/>
  <c r="BH8" i="6"/>
  <c r="BF8" i="6"/>
  <c r="BJ8" i="6"/>
  <c r="AD10" i="6"/>
  <c r="AG11" i="6" a="1"/>
  <c r="AH11" i="6" a="1"/>
  <c r="AF11" i="6" a="1"/>
  <c r="BK8" i="6" a="1"/>
  <c r="AC11" i="6" a="1"/>
  <c r="AE11" i="6" a="1"/>
  <c r="AD11" i="6" a="1"/>
  <c r="AF11" i="6" l="1"/>
  <c r="BK8" i="6"/>
  <c r="AD11" i="6"/>
  <c r="AE11" i="6"/>
  <c r="AH11" i="6"/>
  <c r="AG11" i="6"/>
  <c r="AC11" i="6"/>
  <c r="BL8" i="6" a="1"/>
  <c r="AC12" i="6" a="1"/>
  <c r="AG12" i="6" a="1"/>
  <c r="AF12" i="6" a="1"/>
  <c r="AD12" i="6" a="1"/>
  <c r="AE12" i="6" a="1"/>
  <c r="AH12" i="6" a="1"/>
  <c r="AG12" i="6" l="1"/>
  <c r="AD12" i="6"/>
  <c r="AH12" i="6"/>
  <c r="BL8" i="6"/>
  <c r="AC12" i="6"/>
  <c r="AE12" i="6"/>
  <c r="AF12" i="6"/>
  <c r="AC13" i="6" a="1"/>
  <c r="AY8" i="6" a="1"/>
  <c r="AH13" i="6" a="1"/>
  <c r="AD13" i="6" a="1"/>
  <c r="AF13" i="6" a="1"/>
  <c r="AG13" i="6" a="1"/>
  <c r="AE13" i="6" a="1"/>
  <c r="AE13" i="6" l="1"/>
  <c r="AH13" i="6"/>
  <c r="AC13" i="6"/>
  <c r="AD13" i="6"/>
  <c r="AF13" i="6"/>
  <c r="AY8" i="6"/>
  <c r="AG13" i="6"/>
  <c r="BN8" i="6"/>
  <c r="CT8" i="6" a="1"/>
  <c r="BM9" i="6" a="1"/>
  <c r="AG14" i="6" a="1"/>
  <c r="AC14" i="6" a="1"/>
  <c r="AF14" i="6" a="1"/>
  <c r="AH14" i="6" a="1"/>
  <c r="AD14" i="6" a="1"/>
  <c r="AB8" i="6" a="1"/>
  <c r="AZ9" i="6" a="1"/>
  <c r="BA9" i="6" a="1"/>
  <c r="AE14" i="6" a="1"/>
  <c r="BA9" i="6" l="1"/>
  <c r="BM9" i="6"/>
  <c r="AZ9" i="6"/>
  <c r="AB8" i="6"/>
  <c r="CT8" i="6"/>
  <c r="AC14" i="6"/>
  <c r="AF14" i="6"/>
  <c r="AH14" i="6"/>
  <c r="AG14" i="6"/>
  <c r="AD14" i="6"/>
  <c r="AE14" i="6"/>
  <c r="CV8" i="6"/>
  <c r="BB9" i="6" a="1"/>
  <c r="BC9" i="6" a="1"/>
  <c r="AC15" i="6" a="1"/>
  <c r="AF15" i="6" a="1"/>
  <c r="AE15" i="6" a="1"/>
  <c r="AD15" i="6" a="1"/>
  <c r="AH15" i="6" a="1"/>
  <c r="BG9" i="6" a="1"/>
  <c r="AA8" i="6" a="1"/>
  <c r="AG15" i="6" a="1"/>
  <c r="AG15" i="6" l="1"/>
  <c r="AC15" i="6"/>
  <c r="BG9" i="6"/>
  <c r="AE15" i="6"/>
  <c r="AH15" i="6"/>
  <c r="AD15" i="6"/>
  <c r="AF15" i="6"/>
  <c r="AA8" i="6"/>
  <c r="BB9" i="6"/>
  <c r="BC9" i="6"/>
  <c r="AR8" i="6" a="1"/>
  <c r="BD9" i="6" a="1"/>
  <c r="AP8" i="6" a="1"/>
  <c r="AK8" i="6" a="1"/>
  <c r="BH9" i="6" a="1"/>
  <c r="AJ8" i="6" a="1"/>
  <c r="AC16" i="6" a="1"/>
  <c r="AQ8" i="6" a="1"/>
  <c r="AM8" i="6" a="1"/>
  <c r="AN8" i="6" a="1"/>
  <c r="AE16" i="6" a="1"/>
  <c r="AH16" i="6" a="1"/>
  <c r="AT8" i="6" a="1"/>
  <c r="AS8" i="6" a="1"/>
  <c r="AI8" i="6" a="1"/>
  <c r="AG16" i="6" a="1"/>
  <c r="AO8" i="6" a="1"/>
  <c r="AL8" i="6" a="1"/>
  <c r="AD16" i="6" a="1"/>
  <c r="BE9" i="6" a="1"/>
  <c r="BI9" i="6" a="1"/>
  <c r="AF16" i="6" a="1"/>
  <c r="AA9" i="6" a="1"/>
  <c r="BD9" i="6" l="1"/>
  <c r="AD16" i="6"/>
  <c r="BH9" i="6"/>
  <c r="AI8" i="6"/>
  <c r="AR8" i="6"/>
  <c r="AJ8" i="6"/>
  <c r="AA9" i="6"/>
  <c r="AN8" i="6"/>
  <c r="AS8" i="6"/>
  <c r="AQ8" i="6"/>
  <c r="AO8" i="6"/>
  <c r="AT8" i="6"/>
  <c r="AM8" i="6"/>
  <c r="AK8" i="6"/>
  <c r="AL8" i="6"/>
  <c r="AP8" i="6"/>
  <c r="AH16" i="6"/>
  <c r="AC16" i="6"/>
  <c r="BE9" i="6"/>
  <c r="BI9" i="6"/>
  <c r="AF16" i="6"/>
  <c r="AE16" i="6"/>
  <c r="AG16" i="6"/>
  <c r="AH17" i="6" a="1"/>
  <c r="AC17" i="6" a="1"/>
  <c r="AD17" i="6" a="1"/>
  <c r="AE17" i="6" a="1"/>
  <c r="BF9" i="6" a="1"/>
  <c r="AG17" i="6" a="1"/>
  <c r="BJ9" i="6" a="1"/>
  <c r="AF17" i="6" a="1"/>
  <c r="AF17" i="6" l="1"/>
  <c r="AC17" i="6"/>
  <c r="AG17" i="6"/>
  <c r="AH17" i="6"/>
  <c r="AD17" i="6"/>
  <c r="AE17" i="6"/>
  <c r="BF9" i="6"/>
  <c r="BJ9" i="6"/>
  <c r="AE18" i="6" a="1"/>
  <c r="BK9" i="6" a="1"/>
  <c r="AG18" i="6" a="1"/>
  <c r="AF18" i="6" a="1"/>
  <c r="AH18" i="6" a="1"/>
  <c r="AD18" i="6" a="1"/>
  <c r="AC18" i="6" a="1"/>
  <c r="AG18" i="6" l="1"/>
  <c r="AE18" i="6"/>
  <c r="BK9" i="6"/>
  <c r="AD18" i="6"/>
  <c r="AC18" i="6"/>
  <c r="AH18" i="6"/>
  <c r="AF18" i="6"/>
  <c r="AD22" i="6" a="1"/>
  <c r="BL9" i="6" a="1"/>
  <c r="AG22" i="6" a="1"/>
  <c r="AF22" i="6" a="1"/>
  <c r="AH22" i="6" a="1"/>
  <c r="AC22" i="6" a="1"/>
  <c r="AE22" i="6" a="1"/>
  <c r="AH22" i="6" l="1"/>
  <c r="BL9" i="6"/>
  <c r="AC22" i="6"/>
  <c r="AE22" i="6"/>
  <c r="AF22" i="6"/>
  <c r="AD22" i="6"/>
  <c r="AG22" i="6"/>
  <c r="AF23" i="6" a="1"/>
  <c r="AE23" i="6" a="1"/>
  <c r="AY9" i="6" a="1"/>
  <c r="AD23" i="6" a="1"/>
  <c r="AG23" i="6" a="1"/>
  <c r="AC23" i="6" a="1"/>
  <c r="AH23" i="6" a="1"/>
  <c r="AD23" i="6" l="1"/>
  <c r="AC23" i="6"/>
  <c r="AF23" i="6"/>
  <c r="AY9" i="6"/>
  <c r="CV9" i="6" s="1"/>
  <c r="AG23" i="6"/>
  <c r="AE23" i="6"/>
  <c r="AH23" i="6"/>
  <c r="BN9" i="6"/>
  <c r="CT9" i="6" a="1"/>
  <c r="AE24" i="6" a="1"/>
  <c r="AF24" i="6" a="1"/>
  <c r="BM10" i="6" a="1"/>
  <c r="AB9" i="6" a="1"/>
  <c r="BA10" i="6" a="1"/>
  <c r="AH24" i="6" a="1"/>
  <c r="AC24" i="6" a="1"/>
  <c r="AG24" i="6" a="1"/>
  <c r="AZ10" i="6" a="1"/>
  <c r="AD24" i="6" a="1"/>
  <c r="AE24" i="6" l="1"/>
  <c r="AF24" i="6"/>
  <c r="AG24" i="6"/>
  <c r="AC24" i="6"/>
  <c r="AH24" i="6"/>
  <c r="BM10" i="6"/>
  <c r="AZ10" i="6"/>
  <c r="CT9" i="6"/>
  <c r="BA10" i="6"/>
  <c r="AB9" i="6"/>
  <c r="AD24" i="6"/>
  <c r="AE25" i="6" a="1"/>
  <c r="AK9" i="6" a="1"/>
  <c r="AN9" i="6" a="1"/>
  <c r="AF25" i="6" a="1"/>
  <c r="AP9" i="6" a="1"/>
  <c r="AT9" i="6" a="1"/>
  <c r="AJ9" i="6" a="1"/>
  <c r="AD25" i="6" a="1"/>
  <c r="AQ9" i="6" a="1"/>
  <c r="AM9" i="6" a="1"/>
  <c r="AH25" i="6" a="1"/>
  <c r="AR9" i="6" a="1"/>
  <c r="AL9" i="6" a="1"/>
  <c r="BG10" i="6" a="1"/>
  <c r="BC10" i="6" a="1"/>
  <c r="BB10" i="6" a="1"/>
  <c r="AS9" i="6" a="1"/>
  <c r="AI9" i="6" a="1"/>
  <c r="AC25" i="6" a="1"/>
  <c r="AG25" i="6" a="1"/>
  <c r="AO9" i="6" a="1"/>
  <c r="BC10" i="6" l="1"/>
  <c r="AG25" i="6"/>
  <c r="AD25" i="6"/>
  <c r="AH25" i="6"/>
  <c r="AF25" i="6"/>
  <c r="AR9" i="6"/>
  <c r="AN9" i="6"/>
  <c r="AI9" i="6"/>
  <c r="AQ9" i="6"/>
  <c r="AT9" i="6"/>
  <c r="AP9" i="6"/>
  <c r="BB10" i="6"/>
  <c r="AS9" i="6"/>
  <c r="AL9" i="6"/>
  <c r="AK9" i="6"/>
  <c r="AO9" i="6"/>
  <c r="AJ9" i="6"/>
  <c r="AM9" i="6"/>
  <c r="BG10" i="6"/>
  <c r="AC25" i="6"/>
  <c r="AE25" i="6"/>
  <c r="AE31" i="6" a="1"/>
  <c r="AG31" i="6" a="1"/>
  <c r="AF31" i="6" a="1"/>
  <c r="AD31" i="6" a="1"/>
  <c r="AC31" i="6" a="1"/>
  <c r="BH10" i="6" a="1"/>
  <c r="BE10" i="6" a="1"/>
  <c r="BD10" i="6" a="1"/>
  <c r="AH31" i="6" a="1"/>
  <c r="BI10" i="6" a="1"/>
  <c r="AE31" i="6" l="1"/>
  <c r="BD10" i="6"/>
  <c r="AD31" i="6"/>
  <c r="AC31" i="6"/>
  <c r="AF31" i="6"/>
  <c r="AG31" i="6"/>
  <c r="BH10" i="6"/>
  <c r="AH31" i="6"/>
  <c r="BE10" i="6"/>
  <c r="BI10" i="6"/>
  <c r="AD32" i="6" a="1"/>
  <c r="BJ10" i="6" a="1"/>
  <c r="AF32" i="6" a="1"/>
  <c r="AC32" i="6" a="1"/>
  <c r="AG32" i="6" a="1"/>
  <c r="AH32" i="6" a="1"/>
  <c r="BF10" i="6" a="1"/>
  <c r="AE32" i="6" a="1"/>
  <c r="AG32" i="6" l="1"/>
  <c r="AD32" i="6"/>
  <c r="AH32" i="6"/>
  <c r="AF32" i="6"/>
  <c r="BJ10" i="6"/>
  <c r="BF10" i="6"/>
  <c r="AC32" i="6"/>
  <c r="AE32" i="6"/>
  <c r="BK10" i="6" a="1"/>
  <c r="AC36" i="6" a="1"/>
  <c r="AE36" i="6" a="1"/>
  <c r="AF36" i="6" a="1"/>
  <c r="AG36" i="6" a="1"/>
  <c r="AH36" i="6" a="1"/>
  <c r="AD36" i="6" a="1"/>
  <c r="AH36" i="6" l="1"/>
  <c r="AE36" i="6"/>
  <c r="BK10" i="6"/>
  <c r="AD36" i="6"/>
  <c r="AC36" i="6"/>
  <c r="AF36" i="6"/>
  <c r="AG36" i="6"/>
  <c r="AE37" i="6" a="1"/>
  <c r="AH37" i="6" a="1"/>
  <c r="AF37" i="6" a="1"/>
  <c r="BL10" i="6" a="1"/>
  <c r="AG37" i="6" a="1"/>
  <c r="AD37" i="6" a="1"/>
  <c r="AC37" i="6" a="1"/>
  <c r="AF37" i="6" l="1"/>
  <c r="BL10" i="6"/>
  <c r="AC37" i="6"/>
  <c r="AE37" i="6"/>
  <c r="AG37" i="6"/>
  <c r="AD37" i="6"/>
  <c r="AH37" i="6"/>
  <c r="AD38" i="6" a="1"/>
  <c r="AG38" i="6" a="1"/>
  <c r="AE38" i="6" a="1"/>
  <c r="AH38" i="6" a="1"/>
  <c r="AY10" i="6" a="1"/>
  <c r="AF38" i="6" a="1"/>
  <c r="AC38" i="6" a="1"/>
  <c r="AD38" i="6" l="1"/>
  <c r="AC38" i="6"/>
  <c r="AG38" i="6"/>
  <c r="AY10" i="6"/>
  <c r="CV10" i="6" s="1"/>
  <c r="AH38" i="6"/>
  <c r="AE38" i="6"/>
  <c r="AF38" i="6"/>
  <c r="BN10" i="6"/>
  <c r="AB10" i="6" a="1"/>
  <c r="BA11" i="6" a="1"/>
  <c r="CT10" i="6" a="1"/>
  <c r="AG45" i="6" a="1"/>
  <c r="AC45" i="6" a="1"/>
  <c r="AD45" i="6" a="1"/>
  <c r="AZ11" i="6" a="1"/>
  <c r="AF45" i="6" a="1"/>
  <c r="AH45" i="6" a="1"/>
  <c r="BM11" i="6" a="1"/>
  <c r="AE45" i="6" a="1"/>
  <c r="AE45" i="6" l="1"/>
  <c r="AG45" i="6"/>
  <c r="AH45" i="6"/>
  <c r="AC45" i="6"/>
  <c r="AF45" i="6"/>
  <c r="AZ11" i="6"/>
  <c r="BM11" i="6"/>
  <c r="CT10" i="6"/>
  <c r="AB10" i="6"/>
  <c r="BA11" i="6"/>
  <c r="AD45" i="6"/>
  <c r="AD46" i="6" a="1"/>
  <c r="BC11" i="6" a="1"/>
  <c r="BG11" i="6" a="1"/>
  <c r="AF46" i="6" a="1"/>
  <c r="AA10" i="6" a="1"/>
  <c r="AC46" i="6" a="1"/>
  <c r="AG46" i="6" a="1"/>
  <c r="AH46" i="6" a="1"/>
  <c r="BB11" i="6" a="1"/>
  <c r="AE46" i="6" a="1"/>
  <c r="AA10" i="6" l="1"/>
  <c r="BB11" i="6"/>
  <c r="BG11" i="6"/>
  <c r="AH46" i="6"/>
  <c r="AD46" i="6"/>
  <c r="AF46" i="6"/>
  <c r="AG46" i="6"/>
  <c r="BC11" i="6"/>
  <c r="AC46" i="6"/>
  <c r="AE46" i="6"/>
  <c r="AL10" i="6" a="1"/>
  <c r="BH11" i="6" a="1"/>
  <c r="AI10" i="6" a="1"/>
  <c r="AS10" i="6" a="1"/>
  <c r="AR10" i="6" a="1"/>
  <c r="AN10" i="6" a="1"/>
  <c r="AK10" i="6" a="1"/>
  <c r="AT10" i="6" a="1"/>
  <c r="BE11" i="6" a="1"/>
  <c r="AE47" i="6" a="1"/>
  <c r="AH47" i="6" a="1"/>
  <c r="AG47" i="6" a="1"/>
  <c r="AP10" i="6" a="1"/>
  <c r="AA11" i="6" a="1"/>
  <c r="AD47" i="6" a="1"/>
  <c r="AQ10" i="6" a="1"/>
  <c r="AC47" i="6" a="1"/>
  <c r="AJ10" i="6" a="1"/>
  <c r="AM10" i="6" a="1"/>
  <c r="AF47" i="6" a="1"/>
  <c r="AO10" i="6" a="1"/>
  <c r="BD11" i="6" a="1"/>
  <c r="BI11" i="6" a="1"/>
  <c r="AC47" i="6" l="1"/>
  <c r="AF47" i="6"/>
  <c r="BH11" i="6"/>
  <c r="BE11" i="6"/>
  <c r="BI11" i="6"/>
  <c r="AD47" i="6"/>
  <c r="BD11" i="6"/>
  <c r="AE47" i="6"/>
  <c r="AG47" i="6"/>
  <c r="AH47" i="6"/>
  <c r="AK10" i="6"/>
  <c r="AL10" i="6"/>
  <c r="AT10" i="6"/>
  <c r="AP10" i="6"/>
  <c r="AI10" i="6"/>
  <c r="AM10" i="6"/>
  <c r="AA11" i="6"/>
  <c r="AO10" i="6"/>
  <c r="AQ10" i="6"/>
  <c r="AN10" i="6"/>
  <c r="AR10" i="6"/>
  <c r="AJ10" i="6"/>
  <c r="AS10" i="6"/>
  <c r="AF48" i="6" a="1"/>
  <c r="AC48" i="6" a="1"/>
  <c r="BF11" i="6" a="1"/>
  <c r="AD48" i="6" a="1"/>
  <c r="AE48" i="6" a="1"/>
  <c r="AG48" i="6" a="1"/>
  <c r="AH48" i="6" a="1"/>
  <c r="BJ11" i="6" a="1"/>
  <c r="AG48" i="6" l="1"/>
  <c r="AD48" i="6"/>
  <c r="AE48" i="6"/>
  <c r="AF48" i="6"/>
  <c r="AH48" i="6"/>
  <c r="BJ11" i="6"/>
  <c r="BF11" i="6"/>
  <c r="AC48" i="6"/>
  <c r="AH49" i="6" a="1"/>
  <c r="AC49" i="6" a="1"/>
  <c r="AG49" i="6" a="1"/>
  <c r="AE49" i="6" a="1"/>
  <c r="AF49" i="6" a="1"/>
  <c r="AD49" i="6" a="1"/>
  <c r="BK11" i="6" a="1"/>
  <c r="AF49" i="6" l="1"/>
  <c r="AG49" i="6"/>
  <c r="BK11" i="6"/>
  <c r="AE49" i="6"/>
  <c r="AC49" i="6"/>
  <c r="AH49" i="6"/>
  <c r="AD49" i="6"/>
  <c r="AH50" i="6" a="1"/>
  <c r="AE50" i="6" a="1"/>
  <c r="AG50" i="6" a="1"/>
  <c r="BL11" i="6" a="1"/>
  <c r="AC50" i="6" a="1"/>
  <c r="AF50" i="6" a="1"/>
  <c r="AD50" i="6" a="1"/>
  <c r="AH50" i="6" l="1"/>
  <c r="BL11" i="6"/>
  <c r="AC50" i="6"/>
  <c r="AG50" i="6"/>
  <c r="AD50" i="6"/>
  <c r="AE50" i="6"/>
  <c r="AF50" i="6"/>
  <c r="AF51" i="6" a="1"/>
  <c r="AY11" i="6" a="1"/>
  <c r="AC51" i="6" a="1"/>
  <c r="AE51" i="6" a="1"/>
  <c r="AH51" i="6" a="1"/>
  <c r="AG51" i="6" a="1"/>
  <c r="AD51" i="6" a="1"/>
  <c r="AE51" i="6" l="1"/>
  <c r="AC51" i="6"/>
  <c r="AD51" i="6"/>
  <c r="AY11" i="6"/>
  <c r="CV11" i="6" s="1"/>
  <c r="AF51" i="6"/>
  <c r="AG51" i="6"/>
  <c r="AH51" i="6"/>
  <c r="BN11" i="6"/>
  <c r="AH52" i="6" a="1"/>
  <c r="AG52" i="6" a="1"/>
  <c r="AF52" i="6" a="1"/>
  <c r="CT11" i="6" a="1"/>
  <c r="AE52" i="6" a="1"/>
  <c r="AC52" i="6" a="1"/>
  <c r="AB11" i="6" a="1"/>
  <c r="AZ12" i="6" a="1"/>
  <c r="BA12" i="6" a="1"/>
  <c r="AD52" i="6" a="1"/>
  <c r="BM12" i="6" a="1"/>
  <c r="AG52" i="6" l="1"/>
  <c r="AD52" i="6"/>
  <c r="AF52" i="6"/>
  <c r="AC52" i="6"/>
  <c r="AH52" i="6"/>
  <c r="BM12" i="6"/>
  <c r="BA12" i="6"/>
  <c r="AZ12" i="6"/>
  <c r="AB11" i="6"/>
  <c r="CT11" i="6"/>
  <c r="AE52" i="6"/>
  <c r="AQ11" i="6" a="1"/>
  <c r="AK11" i="6" a="1"/>
  <c r="BC12" i="6" a="1"/>
  <c r="BB12" i="6" a="1"/>
  <c r="AO11" i="6" a="1"/>
  <c r="AG53" i="6" a="1"/>
  <c r="AS11" i="6" a="1"/>
  <c r="AH53" i="6" a="1"/>
  <c r="AT11" i="6" a="1"/>
  <c r="AN11" i="6" a="1"/>
  <c r="AC53" i="6" a="1"/>
  <c r="AF53" i="6" a="1"/>
  <c r="BG12" i="6" a="1"/>
  <c r="AD53" i="6" a="1"/>
  <c r="AM11" i="6" a="1"/>
  <c r="AL11" i="6" a="1"/>
  <c r="AI11" i="6" a="1"/>
  <c r="AJ11" i="6" a="1"/>
  <c r="AE53" i="6" a="1"/>
  <c r="AP11" i="6" a="1"/>
  <c r="AR11" i="6" a="1"/>
  <c r="BB12" i="6" l="1"/>
  <c r="AM11" i="6"/>
  <c r="AP11" i="6"/>
  <c r="AN11" i="6"/>
  <c r="AO11" i="6"/>
  <c r="AI11" i="6"/>
  <c r="AR11" i="6"/>
  <c r="AS11" i="6"/>
  <c r="AK11" i="6"/>
  <c r="AJ11" i="6"/>
  <c r="AL11" i="6"/>
  <c r="AT11" i="6"/>
  <c r="AQ11" i="6"/>
  <c r="AF53" i="6"/>
  <c r="AE53" i="6"/>
  <c r="BG12" i="6"/>
  <c r="AH53" i="6"/>
  <c r="AD53" i="6"/>
  <c r="BC12" i="6"/>
  <c r="AC53" i="6"/>
  <c r="AG53" i="6"/>
  <c r="BE12" i="6" a="1"/>
  <c r="AC54" i="6" a="1"/>
  <c r="BI12" i="6" a="1"/>
  <c r="AG54" i="6" a="1"/>
  <c r="AF54" i="6" a="1"/>
  <c r="BH12" i="6" a="1"/>
  <c r="AD54" i="6" a="1"/>
  <c r="BD12" i="6" a="1"/>
  <c r="AH54" i="6" a="1"/>
  <c r="AE54" i="6" a="1"/>
  <c r="AG54" i="6" l="1"/>
  <c r="AD54" i="6"/>
  <c r="AE54" i="6"/>
  <c r="AC54" i="6"/>
  <c r="AH54" i="6"/>
  <c r="AF54" i="6"/>
  <c r="BE12" i="6"/>
  <c r="BI12" i="6"/>
  <c r="BH12" i="6"/>
  <c r="BD12" i="6"/>
  <c r="AE74" i="6" a="1"/>
  <c r="AH74" i="6" a="1"/>
  <c r="BJ12" i="6" a="1"/>
  <c r="AF74" i="6" a="1"/>
  <c r="AG74" i="6" a="1"/>
  <c r="BF12" i="6" a="1"/>
  <c r="AC74" i="6" a="1"/>
  <c r="AD74" i="6" a="1"/>
  <c r="AF74" i="6" l="1"/>
  <c r="AE74" i="6"/>
  <c r="AH74" i="6"/>
  <c r="AD74" i="6"/>
  <c r="BF12" i="6"/>
  <c r="BJ12" i="6"/>
  <c r="AC74" i="6"/>
  <c r="AG74" i="6"/>
  <c r="AH75" i="6" a="1"/>
  <c r="AE75" i="6" a="1"/>
  <c r="AF75" i="6" a="1"/>
  <c r="AG75" i="6" a="1"/>
  <c r="BK12" i="6" a="1"/>
  <c r="AD75" i="6" a="1"/>
  <c r="AC75" i="6" a="1"/>
  <c r="BK12" i="6" l="1"/>
  <c r="AH75" i="6"/>
  <c r="AG75" i="6"/>
  <c r="AE75" i="6"/>
  <c r="AC75" i="6"/>
  <c r="AD75" i="6"/>
  <c r="AF75" i="6"/>
  <c r="AC79" i="6" a="1"/>
  <c r="AE79" i="6" a="1"/>
  <c r="AD79" i="6" a="1"/>
  <c r="AG79" i="6" a="1"/>
  <c r="AH79" i="6" a="1"/>
  <c r="AF79" i="6" a="1"/>
  <c r="BL12" i="6" a="1"/>
  <c r="AD79" i="6" l="1"/>
  <c r="AG79" i="6"/>
  <c r="AC79" i="6"/>
  <c r="AH79" i="6"/>
  <c r="AF79" i="6"/>
  <c r="AE79" i="6"/>
  <c r="BL12" i="6"/>
  <c r="AG81" i="6" a="1"/>
  <c r="AF81" i="6" a="1"/>
  <c r="AD81" i="6" a="1"/>
  <c r="AC81" i="6" a="1"/>
  <c r="AY12" i="6" a="1"/>
  <c r="AH81" i="6" a="1"/>
  <c r="AE81" i="6" a="1"/>
  <c r="AE81" i="6" l="1"/>
  <c r="AC81" i="6"/>
  <c r="AF81" i="6"/>
  <c r="AG81" i="6"/>
  <c r="AY12" i="6"/>
  <c r="CV12" i="6" s="1"/>
  <c r="AH81" i="6"/>
  <c r="AD81" i="6"/>
  <c r="BN12" i="6"/>
  <c r="AD83" i="6" a="1"/>
  <c r="AB12" i="6" a="1"/>
  <c r="AZ13" i="6" a="1"/>
  <c r="AH83" i="6" a="1"/>
  <c r="AE83" i="6" a="1"/>
  <c r="CT12" i="6" a="1"/>
  <c r="AF83" i="6" a="1"/>
  <c r="AC83" i="6" a="1"/>
  <c r="BM13" i="6" a="1"/>
  <c r="AG83" i="6" a="1"/>
  <c r="BA13" i="6" a="1"/>
  <c r="AH83" i="6" l="1"/>
  <c r="AF83" i="6"/>
  <c r="CT12" i="6"/>
  <c r="BM13" i="6"/>
  <c r="AB12" i="6"/>
  <c r="BA13" i="6"/>
  <c r="AZ13" i="6"/>
  <c r="AC83" i="6"/>
  <c r="AD83" i="6"/>
  <c r="AG83" i="6"/>
  <c r="AE83" i="6"/>
  <c r="AC84" i="6" a="1"/>
  <c r="AD84" i="6" a="1"/>
  <c r="BG13" i="6" a="1"/>
  <c r="AE84" i="6" a="1"/>
  <c r="BB13" i="6" a="1"/>
  <c r="AA12" i="6" a="1"/>
  <c r="AG84" i="6" a="1"/>
  <c r="BC13" i="6" a="1"/>
  <c r="AH84" i="6" a="1"/>
  <c r="AF84" i="6" a="1"/>
  <c r="AD84" i="6" l="1"/>
  <c r="BC13" i="6"/>
  <c r="AE84" i="6"/>
  <c r="AC84" i="6"/>
  <c r="AA12" i="6"/>
  <c r="BB13" i="6"/>
  <c r="AF84" i="6"/>
  <c r="AG84" i="6"/>
  <c r="BG13" i="6"/>
  <c r="AH84" i="6"/>
  <c r="AL12" i="6" a="1"/>
  <c r="AO12" i="6" a="1"/>
  <c r="BI13" i="6" a="1"/>
  <c r="AK12" i="6" a="1"/>
  <c r="AP12" i="6" a="1"/>
  <c r="BD13" i="6" a="1"/>
  <c r="BE13" i="6" a="1"/>
  <c r="AF85" i="6" a="1"/>
  <c r="AM12" i="6" a="1"/>
  <c r="AR12" i="6" a="1"/>
  <c r="AN12" i="6" a="1"/>
  <c r="AD85" i="6" a="1"/>
  <c r="AE85" i="6" a="1"/>
  <c r="AH85" i="6" a="1"/>
  <c r="AI12" i="6" a="1"/>
  <c r="AS12" i="6" a="1"/>
  <c r="BH13" i="6" a="1"/>
  <c r="AC85" i="6" a="1"/>
  <c r="AJ12" i="6" a="1"/>
  <c r="AQ12" i="6" a="1"/>
  <c r="AG85" i="6" a="1"/>
  <c r="AT12" i="6" a="1"/>
  <c r="BH13" i="6" l="1"/>
  <c r="BD13" i="6"/>
  <c r="AE85" i="6"/>
  <c r="AG85" i="6"/>
  <c r="AL12" i="6"/>
  <c r="AN12" i="6"/>
  <c r="AK12" i="6"/>
  <c r="AR12" i="6"/>
  <c r="AI12" i="6"/>
  <c r="AS12" i="6"/>
  <c r="AO12" i="6"/>
  <c r="AP12" i="6"/>
  <c r="AM12" i="6"/>
  <c r="AQ12" i="6"/>
  <c r="AT12" i="6"/>
  <c r="AJ12" i="6"/>
  <c r="BI13" i="6"/>
  <c r="BE13" i="6"/>
  <c r="AH85" i="6"/>
  <c r="AF85" i="6"/>
  <c r="AC85" i="6"/>
  <c r="AD85" i="6"/>
  <c r="AG105" i="6" a="1"/>
  <c r="AC105" i="6" a="1"/>
  <c r="AE105" i="6" a="1"/>
  <c r="BF13" i="6" a="1"/>
  <c r="AH105" i="6" a="1"/>
  <c r="AF105" i="6" a="1"/>
  <c r="AD105" i="6" a="1"/>
  <c r="BJ13" i="6" a="1"/>
  <c r="AC105" i="6" l="1"/>
  <c r="AE105" i="6"/>
  <c r="AF105" i="6"/>
  <c r="BF13" i="6"/>
  <c r="BJ13" i="6"/>
  <c r="AD105" i="6"/>
  <c r="AH105" i="6"/>
  <c r="AG105" i="6"/>
  <c r="AF106" i="6" a="1"/>
  <c r="AH106" i="6" a="1"/>
  <c r="AE106" i="6" a="1"/>
  <c r="BK13" i="6" a="1"/>
  <c r="AG106" i="6" a="1"/>
  <c r="AC106" i="6" a="1"/>
  <c r="AD106" i="6" a="1"/>
  <c r="AF106" i="6" l="1"/>
  <c r="AG106" i="6"/>
  <c r="BK13" i="6"/>
  <c r="AE106" i="6"/>
  <c r="AD106" i="6"/>
  <c r="AH106" i="6"/>
  <c r="AC106" i="6"/>
  <c r="AD107" i="6" a="1"/>
  <c r="AH107" i="6" a="1"/>
  <c r="BL13" i="6" a="1"/>
  <c r="AG107" i="6" a="1"/>
  <c r="AE107" i="6" a="1"/>
  <c r="AF107" i="6" a="1"/>
  <c r="AC107" i="6" a="1"/>
  <c r="BL13" i="6" l="1"/>
  <c r="AD107" i="6"/>
  <c r="AG107" i="6"/>
  <c r="AH107" i="6"/>
  <c r="AC107" i="6"/>
  <c r="AE107" i="6"/>
  <c r="AF107" i="6"/>
  <c r="AF108" i="6" a="1"/>
  <c r="AE108" i="6" a="1"/>
  <c r="AH108" i="6" a="1"/>
  <c r="AY13" i="6" a="1"/>
  <c r="AD108" i="6" a="1"/>
  <c r="AG108" i="6" a="1"/>
  <c r="AC108" i="6" a="1"/>
  <c r="AE108" i="6" l="1"/>
  <c r="AG108" i="6"/>
  <c r="AC108" i="6"/>
  <c r="AD108" i="6"/>
  <c r="AF108" i="6"/>
  <c r="AH108" i="6"/>
  <c r="AY13" i="6"/>
  <c r="CV13" i="6" s="1"/>
  <c r="BN13" i="6"/>
  <c r="AC112" i="6" a="1"/>
  <c r="BM14" i="6" a="1"/>
  <c r="AE112" i="6" a="1"/>
  <c r="AG112" i="6" a="1"/>
  <c r="CT13" i="6" a="1"/>
  <c r="AD112" i="6" a="1"/>
  <c r="AH112" i="6" a="1"/>
  <c r="AB13" i="6" a="1"/>
  <c r="AZ14" i="6" a="1"/>
  <c r="AF112" i="6" a="1"/>
  <c r="BA14" i="6" a="1"/>
  <c r="AH112" i="6" l="1"/>
  <c r="AC112" i="6"/>
  <c r="AF112" i="6"/>
  <c r="AG112" i="6"/>
  <c r="AZ14" i="6"/>
  <c r="AB13" i="6"/>
  <c r="BA14" i="6"/>
  <c r="BM14" i="6"/>
  <c r="CT13" i="6"/>
  <c r="AD112" i="6"/>
  <c r="AE112" i="6"/>
  <c r="BB14" i="6" a="1"/>
  <c r="AF113" i="6" a="1"/>
  <c r="AD113" i="6" a="1"/>
  <c r="AE113" i="6" a="1"/>
  <c r="AH113" i="6" a="1"/>
  <c r="BC14" i="6" a="1"/>
  <c r="AC113" i="6" a="1"/>
  <c r="AA13" i="6" a="1"/>
  <c r="BG14" i="6" a="1"/>
  <c r="AG113" i="6" a="1"/>
  <c r="AA13" i="6" l="1"/>
  <c r="BB14" i="6"/>
  <c r="AF113" i="6"/>
  <c r="AE113" i="6"/>
  <c r="BG14" i="6"/>
  <c r="AC113" i="6"/>
  <c r="AD113" i="6"/>
  <c r="BC14" i="6"/>
  <c r="AG113" i="6"/>
  <c r="AH113" i="6"/>
  <c r="AA14" i="6" a="1"/>
  <c r="AC114" i="6" a="1"/>
  <c r="AS13" i="6" a="1"/>
  <c r="BH14" i="6" a="1"/>
  <c r="AR13" i="6" a="1"/>
  <c r="AT13" i="6" a="1"/>
  <c r="AI13" i="6" a="1"/>
  <c r="AQ13" i="6" a="1"/>
  <c r="AH114" i="6" a="1"/>
  <c r="AP13" i="6" a="1"/>
  <c r="AE114" i="6" a="1"/>
  <c r="BI14" i="6" a="1"/>
  <c r="AO13" i="6" a="1"/>
  <c r="BD14" i="6" a="1"/>
  <c r="AM13" i="6" a="1"/>
  <c r="AF114" i="6" a="1"/>
  <c r="AJ13" i="6" a="1"/>
  <c r="AL13" i="6" a="1"/>
  <c r="AG114" i="6" a="1"/>
  <c r="AK13" i="6" a="1"/>
  <c r="BE14" i="6" a="1"/>
  <c r="AN13" i="6" a="1"/>
  <c r="AD114" i="6" a="1"/>
  <c r="AG114" i="6" l="1"/>
  <c r="AC114" i="6"/>
  <c r="AF114" i="6"/>
  <c r="BE14" i="6"/>
  <c r="BI14" i="6"/>
  <c r="BH14" i="6"/>
  <c r="BD14" i="6"/>
  <c r="AH114" i="6"/>
  <c r="AD114" i="6"/>
  <c r="AE114" i="6"/>
  <c r="AK13" i="6"/>
  <c r="AJ13" i="6"/>
  <c r="AP13" i="6"/>
  <c r="AI13" i="6"/>
  <c r="AQ13" i="6"/>
  <c r="AT13" i="6"/>
  <c r="AM13" i="6"/>
  <c r="AA14" i="6"/>
  <c r="AR13" i="6"/>
  <c r="AL13" i="6"/>
  <c r="AN13" i="6"/>
  <c r="AO13" i="6"/>
  <c r="AS13" i="6"/>
  <c r="AD115" i="6" a="1"/>
  <c r="AC115" i="6" a="1"/>
  <c r="AH115" i="6" a="1"/>
  <c r="BF14" i="6" a="1"/>
  <c r="BJ14" i="6" a="1"/>
  <c r="AE115" i="6" a="1"/>
  <c r="AG115" i="6" a="1"/>
  <c r="AF115" i="6" a="1"/>
  <c r="AD115" i="6" l="1"/>
  <c r="AF115" i="6"/>
  <c r="AE115" i="6"/>
  <c r="BF14" i="6"/>
  <c r="BJ14" i="6"/>
  <c r="AG115" i="6"/>
  <c r="AH115" i="6"/>
  <c r="AC115" i="6"/>
  <c r="BK14" i="6" a="1"/>
  <c r="AC116" i="6" a="1"/>
  <c r="AF116" i="6" a="1"/>
  <c r="AH116" i="6" a="1"/>
  <c r="AD116" i="6" a="1"/>
  <c r="AG116" i="6" a="1"/>
  <c r="AE116" i="6" a="1"/>
  <c r="AG116" i="6" l="1"/>
  <c r="AE116" i="6"/>
  <c r="AH116" i="6"/>
  <c r="AD116" i="6"/>
  <c r="AC116" i="6"/>
  <c r="BK14" i="6"/>
  <c r="AF116" i="6"/>
  <c r="AC117" i="6" a="1"/>
  <c r="AF117" i="6" a="1"/>
  <c r="AH117" i="6" a="1"/>
  <c r="AE117" i="6" a="1"/>
  <c r="AD117" i="6" a="1"/>
  <c r="AG117" i="6" a="1"/>
  <c r="BL14" i="6" a="1"/>
  <c r="BL14" i="6" l="1"/>
  <c r="AH117" i="6"/>
  <c r="AC117" i="6"/>
  <c r="AE117" i="6"/>
  <c r="AF117" i="6"/>
  <c r="AD117" i="6"/>
  <c r="AG117" i="6"/>
  <c r="AD118" i="6" a="1"/>
  <c r="AY14" i="6" a="1"/>
  <c r="AG118" i="6" a="1"/>
  <c r="AC118" i="6" a="1"/>
  <c r="AF118" i="6" a="1"/>
  <c r="AE118" i="6" a="1"/>
  <c r="AH118" i="6" a="1"/>
  <c r="AD118" i="6" l="1"/>
  <c r="AC118" i="6"/>
  <c r="AF118" i="6"/>
  <c r="AH118" i="6"/>
  <c r="AG118" i="6"/>
  <c r="AE118" i="6"/>
  <c r="AY14" i="6"/>
  <c r="CV14" i="6" s="1"/>
  <c r="BN14" i="6"/>
  <c r="AG119" i="6" a="1"/>
  <c r="BM15" i="6" a="1"/>
  <c r="AF119" i="6" a="1"/>
  <c r="BA15" i="6" a="1"/>
  <c r="AZ15" i="6" a="1"/>
  <c r="CT14" i="6" a="1"/>
  <c r="AC119" i="6" a="1"/>
  <c r="AB14" i="6" a="1"/>
  <c r="AD119" i="6" a="1"/>
  <c r="AE119" i="6" a="1"/>
  <c r="AH119" i="6" a="1"/>
  <c r="AE119" i="6" l="1"/>
  <c r="AF119" i="6"/>
  <c r="AG119" i="6"/>
  <c r="AC119" i="6"/>
  <c r="AB14" i="6"/>
  <c r="BM15" i="6"/>
  <c r="AZ15" i="6"/>
  <c r="BA15" i="6"/>
  <c r="CT14" i="6"/>
  <c r="AH119" i="6"/>
  <c r="AD119" i="6"/>
  <c r="AR14" i="6" a="1"/>
  <c r="AL14" i="6" a="1"/>
  <c r="AO14" i="6" a="1"/>
  <c r="AK14" i="6" a="1"/>
  <c r="AH120" i="6" a="1"/>
  <c r="AF120" i="6" a="1"/>
  <c r="AI14" i="6" a="1"/>
  <c r="BC15" i="6" a="1"/>
  <c r="AE120" i="6" a="1"/>
  <c r="AC120" i="6" a="1"/>
  <c r="AD120" i="6" a="1"/>
  <c r="AP14" i="6" a="1"/>
  <c r="AJ14" i="6" a="1"/>
  <c r="AS14" i="6" a="1"/>
  <c r="BG15" i="6" a="1"/>
  <c r="BB15" i="6" a="1"/>
  <c r="AM14" i="6" a="1"/>
  <c r="AG120" i="6" a="1"/>
  <c r="AN14" i="6" a="1"/>
  <c r="AQ14" i="6" a="1"/>
  <c r="AT14" i="6" a="1"/>
  <c r="AG120" i="6" l="1"/>
  <c r="AD120" i="6"/>
  <c r="BC15" i="6"/>
  <c r="AO14" i="6"/>
  <c r="AT14" i="6"/>
  <c r="AM14" i="6"/>
  <c r="AP14" i="6"/>
  <c r="AQ14" i="6"/>
  <c r="BB15" i="6"/>
  <c r="AR14" i="6"/>
  <c r="AN14" i="6"/>
  <c r="AS14" i="6"/>
  <c r="AJ14" i="6"/>
  <c r="AK14" i="6"/>
  <c r="AL14" i="6"/>
  <c r="AI14" i="6"/>
  <c r="AF120" i="6"/>
  <c r="AH120" i="6"/>
  <c r="BG15" i="6"/>
  <c r="AC120" i="6"/>
  <c r="AE120" i="6"/>
  <c r="BI15" i="6" a="1"/>
  <c r="AD133" i="6" a="1"/>
  <c r="BH15" i="6" a="1"/>
  <c r="AC133" i="6" a="1"/>
  <c r="BE15" i="6" a="1"/>
  <c r="AF133" i="6" a="1"/>
  <c r="AE133" i="6" a="1"/>
  <c r="BD15" i="6" a="1"/>
  <c r="AG133" i="6" a="1"/>
  <c r="AH133" i="6" a="1"/>
  <c r="AE133" i="6" l="1"/>
  <c r="AH133" i="6"/>
  <c r="BD15" i="6"/>
  <c r="BE15" i="6"/>
  <c r="BI15" i="6"/>
  <c r="AC133" i="6"/>
  <c r="AF133" i="6"/>
  <c r="AD133" i="6"/>
  <c r="BH15" i="6"/>
  <c r="AG133" i="6"/>
  <c r="AG134" i="6" a="1"/>
  <c r="BF15" i="6" a="1"/>
  <c r="AE134" i="6" a="1"/>
  <c r="BJ15" i="6" a="1"/>
  <c r="AD134" i="6" a="1"/>
  <c r="AF134" i="6" a="1"/>
  <c r="AH134" i="6" a="1"/>
  <c r="AC134" i="6" a="1"/>
  <c r="AC134" i="6" l="1"/>
  <c r="BJ15" i="6"/>
  <c r="BF15" i="6"/>
  <c r="AD134" i="6"/>
  <c r="AH134" i="6"/>
  <c r="AG134" i="6"/>
  <c r="AF134" i="6"/>
  <c r="AE134" i="6"/>
  <c r="AF135" i="6" a="1"/>
  <c r="AG135" i="6" a="1"/>
  <c r="AC135" i="6" a="1"/>
  <c r="BK15" i="6" a="1"/>
  <c r="AH135" i="6" a="1"/>
  <c r="AD135" i="6" a="1"/>
  <c r="AE135" i="6" a="1"/>
  <c r="AG135" i="6" l="1"/>
  <c r="AE135" i="6"/>
  <c r="AH135" i="6"/>
  <c r="BK15" i="6"/>
  <c r="AF135" i="6"/>
  <c r="AD135" i="6"/>
  <c r="AC135" i="6"/>
  <c r="AH136" i="6" a="1"/>
  <c r="AD136" i="6" a="1"/>
  <c r="AC136" i="6" a="1"/>
  <c r="AF136" i="6" a="1"/>
  <c r="AE136" i="6" a="1"/>
  <c r="BL15" i="6" a="1"/>
  <c r="AG136" i="6" a="1"/>
  <c r="AD136" i="6" l="1"/>
  <c r="AH136" i="6"/>
  <c r="AF136" i="6"/>
  <c r="AE136" i="6"/>
  <c r="AC136" i="6"/>
  <c r="BL15" i="6"/>
  <c r="AG136" i="6"/>
  <c r="AE145" i="6" a="1"/>
  <c r="AH145" i="6" a="1"/>
  <c r="AF145" i="6" a="1"/>
  <c r="AG145" i="6" a="1"/>
  <c r="AC145" i="6" a="1"/>
  <c r="AY15" i="6" a="1"/>
  <c r="AD145" i="6" a="1"/>
  <c r="AY15" i="6" l="1"/>
  <c r="CV15" i="6" s="1"/>
  <c r="AF145" i="6"/>
  <c r="AC145" i="6"/>
  <c r="AH145" i="6"/>
  <c r="AG145" i="6"/>
  <c r="AE145" i="6"/>
  <c r="AD145" i="6"/>
  <c r="BN15" i="6"/>
  <c r="AC146" i="6" a="1"/>
  <c r="CT15" i="6" a="1"/>
  <c r="AZ16" i="6" a="1"/>
  <c r="AE146" i="6" a="1"/>
  <c r="AD146" i="6" a="1"/>
  <c r="BA16" i="6" a="1"/>
  <c r="AF146" i="6" a="1"/>
  <c r="AH146" i="6" a="1"/>
  <c r="AB15" i="6" a="1"/>
  <c r="BM16" i="6" a="1"/>
  <c r="AG146" i="6" a="1"/>
  <c r="AE146" i="6" l="1"/>
  <c r="AC146" i="6"/>
  <c r="AG146" i="6"/>
  <c r="AF146" i="6"/>
  <c r="AD146" i="6"/>
  <c r="AH146" i="6"/>
  <c r="BA16" i="6"/>
  <c r="CT15" i="6"/>
  <c r="AB15" i="6"/>
  <c r="BM16" i="6"/>
  <c r="AZ16" i="6"/>
  <c r="AG147" i="6" a="1"/>
  <c r="AH147" i="6" a="1"/>
  <c r="AE147" i="6" a="1"/>
  <c r="BC16" i="6" a="1"/>
  <c r="AF147" i="6" a="1"/>
  <c r="AC147" i="6" a="1"/>
  <c r="BB16" i="6" a="1"/>
  <c r="AD147" i="6" a="1"/>
  <c r="BG16" i="6" a="1"/>
  <c r="AA15" i="6" a="1"/>
  <c r="BB16" i="6" l="1"/>
  <c r="AA15" i="6"/>
  <c r="AH147" i="6"/>
  <c r="AG147" i="6"/>
  <c r="BG16" i="6"/>
  <c r="AD147" i="6"/>
  <c r="AC147" i="6"/>
  <c r="BC16" i="6"/>
  <c r="AF147" i="6"/>
  <c r="AE147" i="6"/>
  <c r="AE148" i="6" a="1"/>
  <c r="AT15" i="6" a="1"/>
  <c r="AM15" i="6" a="1"/>
  <c r="AG148" i="6" a="1"/>
  <c r="AL15" i="6" a="1"/>
  <c r="AN15" i="6" a="1"/>
  <c r="AD148" i="6" a="1"/>
  <c r="AF148" i="6" a="1"/>
  <c r="AJ15" i="6" a="1"/>
  <c r="AS15" i="6" a="1"/>
  <c r="BI16" i="6" a="1"/>
  <c r="AR15" i="6" a="1"/>
  <c r="AC148" i="6" a="1"/>
  <c r="AA16" i="6" a="1"/>
  <c r="BH16" i="6" a="1"/>
  <c r="AP15" i="6" a="1"/>
  <c r="BD16" i="6" a="1"/>
  <c r="AK15" i="6" a="1"/>
  <c r="AH148" i="6" a="1"/>
  <c r="AQ15" i="6" a="1"/>
  <c r="AI15" i="6" a="1"/>
  <c r="BE16" i="6" a="1"/>
  <c r="AO15" i="6" a="1"/>
  <c r="AF148" i="6" l="1"/>
  <c r="AD148" i="6"/>
  <c r="AH148" i="6"/>
  <c r="BH16" i="6"/>
  <c r="AI15" i="6"/>
  <c r="AQ15" i="6"/>
  <c r="AS15" i="6"/>
  <c r="AR15" i="6"/>
  <c r="AA16" i="6"/>
  <c r="AT15" i="6"/>
  <c r="AO15" i="6"/>
  <c r="AN15" i="6"/>
  <c r="AJ15" i="6"/>
  <c r="AE148" i="6"/>
  <c r="AC148" i="6"/>
  <c r="AG148" i="6"/>
  <c r="AL15" i="6"/>
  <c r="BD16" i="6"/>
  <c r="AP15" i="6"/>
  <c r="AK15" i="6"/>
  <c r="AM15" i="6"/>
  <c r="BI16" i="6"/>
  <c r="BE16" i="6"/>
  <c r="BJ16" i="6" a="1"/>
  <c r="AG149" i="6" a="1"/>
  <c r="AC149" i="6" a="1"/>
  <c r="AD149" i="6" a="1"/>
  <c r="AH149" i="6" a="1"/>
  <c r="BF16" i="6" a="1"/>
  <c r="AE149" i="6" a="1"/>
  <c r="AF149" i="6" a="1"/>
  <c r="AC149" i="6" l="1"/>
  <c r="AH149" i="6"/>
  <c r="AE149" i="6"/>
  <c r="AD149" i="6"/>
  <c r="AG149" i="6"/>
  <c r="AF149" i="6"/>
  <c r="BF16" i="6"/>
  <c r="BJ16" i="6"/>
  <c r="AC150" i="6" a="1"/>
  <c r="AG150" i="6" a="1"/>
  <c r="AH150" i="6" a="1"/>
  <c r="AD150" i="6" a="1"/>
  <c r="BK16" i="6" a="1"/>
  <c r="AF150" i="6" a="1"/>
  <c r="AE150" i="6" a="1"/>
  <c r="AE150" i="6" l="1"/>
  <c r="AF150" i="6"/>
  <c r="AG150" i="6"/>
  <c r="AH150" i="6"/>
  <c r="AD150" i="6"/>
  <c r="AC150" i="6"/>
  <c r="BK16" i="6"/>
  <c r="AC151" i="6" a="1"/>
  <c r="AF151" i="6" a="1"/>
  <c r="AH151" i="6" a="1"/>
  <c r="BL16" i="6" a="1"/>
  <c r="AE151" i="6" a="1"/>
  <c r="AD151" i="6" a="1"/>
  <c r="AG151" i="6" a="1"/>
  <c r="AC151" i="6" l="1"/>
  <c r="AG151" i="6"/>
  <c r="AD151" i="6"/>
  <c r="AF151" i="6"/>
  <c r="AH151" i="6"/>
  <c r="AE151" i="6"/>
  <c r="BL16" i="6"/>
  <c r="BN16" i="6" s="1"/>
  <c r="AH152" i="6" a="1"/>
  <c r="AY16" i="6" a="1"/>
  <c r="AC152" i="6" a="1"/>
  <c r="AF152" i="6" a="1"/>
  <c r="AG152" i="6" a="1"/>
  <c r="AE152" i="6" a="1"/>
  <c r="AD152" i="6" a="1"/>
  <c r="AE152" i="6" l="1"/>
  <c r="AD152" i="6"/>
  <c r="AH152" i="6"/>
  <c r="AG152" i="6"/>
  <c r="AF152" i="6"/>
  <c r="AC152" i="6"/>
  <c r="AY16" i="6"/>
  <c r="CV16" i="6" s="1"/>
  <c r="AH153" i="6" a="1"/>
  <c r="AE153" i="6" a="1"/>
  <c r="AB16" i="6" a="1"/>
  <c r="CT16" i="6" a="1"/>
  <c r="AZ17" i="6" a="1"/>
  <c r="BM17" i="6" a="1"/>
  <c r="AG153" i="6" a="1"/>
  <c r="AD153" i="6" a="1"/>
  <c r="AF153" i="6" a="1"/>
  <c r="BA17" i="6" a="1"/>
  <c r="AC153" i="6" a="1"/>
  <c r="AC153" i="6" l="1"/>
  <c r="AH153" i="6"/>
  <c r="AF153" i="6"/>
  <c r="AD153" i="6"/>
  <c r="AG153" i="6"/>
  <c r="AE153" i="6"/>
  <c r="CT16" i="6"/>
  <c r="BA17" i="6"/>
  <c r="BM17" i="6"/>
  <c r="AZ17" i="6"/>
  <c r="AB16" i="6"/>
  <c r="AC154" i="6" a="1"/>
  <c r="AQ16" i="6" a="1"/>
  <c r="AH154" i="6" a="1"/>
  <c r="AK16" i="6" a="1"/>
  <c r="AO16" i="6" a="1"/>
  <c r="AT16" i="6" a="1"/>
  <c r="AG154" i="6" a="1"/>
  <c r="BG17" i="6" a="1"/>
  <c r="AN16" i="6" a="1"/>
  <c r="AF154" i="6" a="1"/>
  <c r="AD154" i="6" a="1"/>
  <c r="AE154" i="6" a="1"/>
  <c r="BB17" i="6" a="1"/>
  <c r="BC17" i="6" a="1"/>
  <c r="AL16" i="6" a="1"/>
  <c r="AM16" i="6" a="1"/>
  <c r="AR16" i="6" a="1"/>
  <c r="AP16" i="6" a="1"/>
  <c r="AS16" i="6" a="1"/>
  <c r="AI16" i="6" a="1"/>
  <c r="AJ16" i="6" a="1"/>
  <c r="AE154" i="6" l="1"/>
  <c r="AF154" i="6"/>
  <c r="AG154" i="6"/>
  <c r="AH154" i="6"/>
  <c r="AD154" i="6"/>
  <c r="AC154" i="6"/>
  <c r="AQ16" i="6"/>
  <c r="AN16" i="6"/>
  <c r="AS16" i="6"/>
  <c r="AR16" i="6"/>
  <c r="AK16" i="6"/>
  <c r="BB17" i="6"/>
  <c r="AJ16" i="6"/>
  <c r="AM16" i="6"/>
  <c r="AT16" i="6"/>
  <c r="AO16" i="6"/>
  <c r="AL16" i="6"/>
  <c r="AI16" i="6"/>
  <c r="AP16" i="6"/>
  <c r="BC17" i="6"/>
  <c r="BG17" i="6"/>
  <c r="AD155" i="6" a="1"/>
  <c r="BE17" i="6" a="1"/>
  <c r="BH17" i="6" a="1"/>
  <c r="BD17" i="6" a="1"/>
  <c r="BI17" i="6" a="1"/>
  <c r="AC155" i="6" a="1"/>
  <c r="AF155" i="6" a="1"/>
  <c r="AH155" i="6" a="1"/>
  <c r="AG155" i="6" a="1"/>
  <c r="AE155" i="6" a="1"/>
  <c r="AC155" i="6" l="1"/>
  <c r="AG155" i="6"/>
  <c r="AD155" i="6"/>
  <c r="AF155" i="6"/>
  <c r="AH155" i="6"/>
  <c r="AE155" i="6"/>
  <c r="BH17" i="6"/>
  <c r="BD17" i="6"/>
  <c r="BI17" i="6"/>
  <c r="BE17" i="6"/>
  <c r="AE156" i="6" a="1"/>
  <c r="AC156" i="6" a="1"/>
  <c r="BM19" i="6" a="1"/>
  <c r="BG19" i="6" a="1"/>
  <c r="AZ19" i="6" a="1"/>
  <c r="BC19" i="6" a="1"/>
  <c r="AD156" i="6" a="1"/>
  <c r="BA19" i="6" a="1"/>
  <c r="BB19" i="6" a="1"/>
  <c r="AF156" i="6" a="1"/>
  <c r="AH156" i="6" a="1"/>
  <c r="BJ17" i="6" a="1"/>
  <c r="AG156" i="6" a="1"/>
  <c r="BF17" i="6" a="1"/>
  <c r="AE156" i="6" l="1"/>
  <c r="AD156" i="6"/>
  <c r="AH156" i="6"/>
  <c r="AG156" i="6"/>
  <c r="AF156" i="6"/>
  <c r="AC156" i="6"/>
  <c r="BM19" i="6"/>
  <c r="BN19" i="6" s="1"/>
  <c r="BF17" i="6"/>
  <c r="AZ19" i="6"/>
  <c r="BJ17" i="6"/>
  <c r="BA19" i="6"/>
  <c r="BC19" i="6"/>
  <c r="BG19" i="6"/>
  <c r="BB19" i="6"/>
  <c r="AF157" i="6" a="1"/>
  <c r="BE19" i="6" a="1"/>
  <c r="AD157" i="6" a="1"/>
  <c r="AC157" i="6" a="1"/>
  <c r="BK17" i="6" a="1"/>
  <c r="BH19" i="6" a="1"/>
  <c r="AH157" i="6" a="1"/>
  <c r="BI19" i="6" a="1"/>
  <c r="AE157" i="6" a="1"/>
  <c r="BD19" i="6" a="1"/>
  <c r="AG157" i="6" a="1"/>
  <c r="AH157" i="6" l="1"/>
  <c r="AC157" i="6"/>
  <c r="AF157" i="6"/>
  <c r="AD157" i="6"/>
  <c r="AG157" i="6"/>
  <c r="AE157" i="6"/>
  <c r="BK17" i="6"/>
  <c r="BH19" i="6"/>
  <c r="BD19" i="6"/>
  <c r="BI19" i="6"/>
  <c r="BE19" i="6"/>
  <c r="BJ19" i="6" a="1"/>
  <c r="AH158" i="6" a="1"/>
  <c r="AF158" i="6" a="1"/>
  <c r="AG158" i="6" a="1"/>
  <c r="AE158" i="6" a="1"/>
  <c r="AA19" i="6" a="1"/>
  <c r="AC158" i="6" a="1"/>
  <c r="BF19" i="6" a="1"/>
  <c r="AD158" i="6" a="1"/>
  <c r="BL17" i="6" a="1"/>
  <c r="AE158" i="6" l="1"/>
  <c r="AF158" i="6"/>
  <c r="AG158" i="6"/>
  <c r="AC158" i="6"/>
  <c r="AD158" i="6"/>
  <c r="AH158" i="6"/>
  <c r="BL17" i="6"/>
  <c r="BN17" i="6" s="1"/>
  <c r="BJ19" i="6"/>
  <c r="BF19" i="6"/>
  <c r="AA19" i="6"/>
  <c r="AA20" i="6" a="1"/>
  <c r="AD159" i="6" a="1"/>
  <c r="AH159" i="6" a="1"/>
  <c r="AF159" i="6" a="1"/>
  <c r="BK19" i="6" a="1"/>
  <c r="AG159" i="6" a="1"/>
  <c r="AC159" i="6" a="1"/>
  <c r="AE159" i="6" a="1"/>
  <c r="AY17" i="6" a="1"/>
  <c r="AH159" i="6" l="1"/>
  <c r="AG159" i="6"/>
  <c r="AD159" i="6"/>
  <c r="AF159" i="6"/>
  <c r="AC159" i="6"/>
  <c r="AE159" i="6"/>
  <c r="AY17" i="6"/>
  <c r="CV17" i="6" s="1"/>
  <c r="BK19" i="6"/>
  <c r="AA20" i="6"/>
  <c r="AC160" i="6" a="1"/>
  <c r="AZ18" i="6" a="1"/>
  <c r="CT17" i="6" a="1"/>
  <c r="BM18" i="6" a="1"/>
  <c r="AF160" i="6" a="1"/>
  <c r="AB17" i="6" a="1"/>
  <c r="AA21" i="6" a="1"/>
  <c r="AD160" i="6" a="1"/>
  <c r="BA18" i="6" a="1"/>
  <c r="AE160" i="6" a="1"/>
  <c r="AH160" i="6" a="1"/>
  <c r="AG160" i="6" a="1"/>
  <c r="AE160" i="6" l="1"/>
  <c r="AD160" i="6"/>
  <c r="AC160" i="6"/>
  <c r="AG160" i="6"/>
  <c r="AF160" i="6"/>
  <c r="AH160" i="6"/>
  <c r="AB17" i="6"/>
  <c r="AZ18" i="6"/>
  <c r="BM18" i="6"/>
  <c r="BA18" i="6"/>
  <c r="CT17" i="6"/>
  <c r="AA21" i="6"/>
  <c r="BB18" i="6" a="1"/>
  <c r="AF161" i="6" a="1"/>
  <c r="BG18" i="6" a="1"/>
  <c r="BC18" i="6" a="1"/>
  <c r="AG161" i="6" a="1"/>
  <c r="AD161" i="6" a="1"/>
  <c r="AE161" i="6" a="1"/>
  <c r="AC161" i="6" a="1"/>
  <c r="AA17" i="6" a="1"/>
  <c r="AH161" i="6" a="1"/>
  <c r="AH161" i="6" l="1"/>
  <c r="AC161" i="6"/>
  <c r="AF161" i="6"/>
  <c r="AD161" i="6"/>
  <c r="AG161" i="6"/>
  <c r="AE161" i="6"/>
  <c r="BG18" i="6"/>
  <c r="BC18" i="6"/>
  <c r="AA17" i="6"/>
  <c r="BB18" i="6"/>
  <c r="CV19" i="6"/>
  <c r="AM17" i="6" a="1"/>
  <c r="AC162" i="6" a="1"/>
  <c r="AD162" i="6" a="1"/>
  <c r="AR19" i="6" a="1"/>
  <c r="AO19" i="6" a="1"/>
  <c r="AS17" i="6" a="1"/>
  <c r="BM20" i="6" a="1"/>
  <c r="AE162" i="6" a="1"/>
  <c r="AR17" i="6" a="1"/>
  <c r="AL17" i="6" a="1"/>
  <c r="AP17" i="6" a="1"/>
  <c r="AI17" i="6" a="1"/>
  <c r="AP19" i="6" a="1"/>
  <c r="AT17" i="6" a="1"/>
  <c r="AO17" i="6" a="1"/>
  <c r="BD18" i="6" a="1"/>
  <c r="AK19" i="6" a="1"/>
  <c r="AL19" i="6" a="1"/>
  <c r="BI18" i="6" a="1"/>
  <c r="AN17" i="6" a="1"/>
  <c r="AT19" i="6" a="1"/>
  <c r="CT19" i="6" a="1"/>
  <c r="AN19" i="6" a="1"/>
  <c r="AJ17" i="6" a="1"/>
  <c r="BA20" i="6" a="1"/>
  <c r="BE18" i="6" a="1"/>
  <c r="BH18" i="6" a="1"/>
  <c r="AM19" i="6" a="1"/>
  <c r="BG20" i="6" a="1"/>
  <c r="AQ19" i="6" a="1"/>
  <c r="AK17" i="6" a="1"/>
  <c r="AQ17" i="6" a="1"/>
  <c r="AI19" i="6" a="1"/>
  <c r="AJ19" i="6" a="1"/>
  <c r="AH162" i="6" a="1"/>
  <c r="AA18" i="6" a="1"/>
  <c r="BC20" i="6" a="1"/>
  <c r="AB19" i="6" a="1"/>
  <c r="AZ20" i="6" a="1"/>
  <c r="AF162" i="6" a="1"/>
  <c r="AS19" i="6" a="1"/>
  <c r="AG162" i="6" a="1"/>
  <c r="BB20" i="6" a="1"/>
  <c r="AE162" i="6" l="1"/>
  <c r="AF162" i="6"/>
  <c r="AG162" i="6"/>
  <c r="AC162" i="6"/>
  <c r="AD162" i="6"/>
  <c r="AH162" i="6"/>
  <c r="AS17" i="6"/>
  <c r="AP17" i="6"/>
  <c r="BD18" i="6"/>
  <c r="BE18" i="6"/>
  <c r="BM20" i="6"/>
  <c r="BN20" i="6" s="1"/>
  <c r="AR17" i="6"/>
  <c r="AI17" i="6"/>
  <c r="AM17" i="6"/>
  <c r="BA20" i="6"/>
  <c r="AZ20" i="6"/>
  <c r="AJ17" i="6"/>
  <c r="CT19" i="6"/>
  <c r="AK17" i="6"/>
  <c r="BH18" i="6"/>
  <c r="AB19" i="6"/>
  <c r="AQ17" i="6"/>
  <c r="AT17" i="6"/>
  <c r="AL17" i="6"/>
  <c r="AO17" i="6"/>
  <c r="BI18" i="6"/>
  <c r="AA18" i="6"/>
  <c r="AN17" i="6"/>
  <c r="BG20" i="6"/>
  <c r="BC20" i="6"/>
  <c r="AM19" i="6"/>
  <c r="AS19" i="6"/>
  <c r="AQ19" i="6"/>
  <c r="AK19" i="6"/>
  <c r="AJ19" i="6"/>
  <c r="AP19" i="6"/>
  <c r="AN19" i="6"/>
  <c r="AT19" i="6"/>
  <c r="AO19" i="6"/>
  <c r="AI19" i="6"/>
  <c r="AR19" i="6"/>
  <c r="AL19" i="6"/>
  <c r="BB20" i="6"/>
  <c r="AH163" i="6" a="1"/>
  <c r="AE163" i="6" a="1"/>
  <c r="BD20" i="6" a="1"/>
  <c r="BH20" i="6" a="1"/>
  <c r="AG163" i="6" a="1"/>
  <c r="AF163" i="6" a="1"/>
  <c r="BF18" i="6" a="1"/>
  <c r="BE20" i="6" a="1"/>
  <c r="AC163" i="6" a="1"/>
  <c r="BJ18" i="6" a="1"/>
  <c r="AD163" i="6" a="1"/>
  <c r="BI20" i="6" a="1"/>
  <c r="AH163" i="6" l="1"/>
  <c r="AG163" i="6"/>
  <c r="AD163" i="6"/>
  <c r="AF163" i="6"/>
  <c r="AC163" i="6"/>
  <c r="AE163" i="6"/>
  <c r="BF18" i="6"/>
  <c r="BJ18" i="6"/>
  <c r="BH20" i="6"/>
  <c r="BD20" i="6"/>
  <c r="BE20" i="6"/>
  <c r="BI20" i="6"/>
  <c r="BJ20" i="6" a="1"/>
  <c r="AG164" i="6" a="1"/>
  <c r="AF164" i="6" a="1"/>
  <c r="AH164" i="6" a="1"/>
  <c r="AE164" i="6" a="1"/>
  <c r="BK18" i="6" a="1"/>
  <c r="BF20" i="6" a="1"/>
  <c r="AD164" i="6" a="1"/>
  <c r="AC164" i="6" a="1"/>
  <c r="AE164" i="6" l="1"/>
  <c r="AD164" i="6"/>
  <c r="AC164" i="6"/>
  <c r="AG164" i="6"/>
  <c r="AF164" i="6"/>
  <c r="AH164" i="6"/>
  <c r="BK18" i="6"/>
  <c r="BJ20" i="6"/>
  <c r="BF20" i="6"/>
  <c r="BK20" i="6" a="1"/>
  <c r="AC165" i="6" a="1"/>
  <c r="AG165" i="6" a="1"/>
  <c r="AF165" i="6" a="1"/>
  <c r="BL18" i="6" a="1"/>
  <c r="AH165" i="6" a="1"/>
  <c r="AD165" i="6" a="1"/>
  <c r="AE165" i="6" a="1"/>
  <c r="AH165" i="6" l="1"/>
  <c r="AC165" i="6"/>
  <c r="AF165" i="6"/>
  <c r="AD165" i="6"/>
  <c r="AG165" i="6"/>
  <c r="AE165" i="6"/>
  <c r="BL18" i="6"/>
  <c r="BN18" i="6" s="1"/>
  <c r="BK20" i="6"/>
  <c r="AE197" i="6" a="1"/>
  <c r="AD197" i="6" a="1"/>
  <c r="AC197" i="6" a="1"/>
  <c r="AF197" i="6" a="1"/>
  <c r="AY18" i="6" a="1"/>
  <c r="AH197" i="6" a="1"/>
  <c r="AG197" i="6" a="1"/>
  <c r="AE197" i="6" l="1"/>
  <c r="AF197" i="6"/>
  <c r="AG197" i="6"/>
  <c r="AC197" i="6"/>
  <c r="AD197" i="6"/>
  <c r="AH197" i="6"/>
  <c r="AY18" i="6"/>
  <c r="BM21" i="6" a="1"/>
  <c r="AB20" i="6" a="1"/>
  <c r="AB18" i="6" a="1"/>
  <c r="AZ21" i="6" a="1"/>
  <c r="CT20" i="6" a="1"/>
  <c r="AH198" i="6" a="1"/>
  <c r="AG198" i="6" a="1"/>
  <c r="CT18" i="6" a="1"/>
  <c r="AF198" i="6" a="1"/>
  <c r="AE198" i="6" a="1"/>
  <c r="AC198" i="6" a="1"/>
  <c r="BA21" i="6" a="1"/>
  <c r="AD198" i="6" a="1"/>
  <c r="AH198" i="6" l="1"/>
  <c r="AG198" i="6"/>
  <c r="AD198" i="6"/>
  <c r="AF198" i="6"/>
  <c r="AC198" i="6"/>
  <c r="AE198" i="6"/>
  <c r="CT18" i="6"/>
  <c r="AB18" i="6"/>
  <c r="CV18" i="6"/>
  <c r="AZ21" i="6"/>
  <c r="BM21" i="6"/>
  <c r="BN21" i="6" s="1"/>
  <c r="BA21" i="6"/>
  <c r="CT20" i="6"/>
  <c r="AB20" i="6"/>
  <c r="CV20" i="6"/>
  <c r="AN18" i="6" a="1"/>
  <c r="BG21" i="6" a="1"/>
  <c r="AM20" i="6" a="1"/>
  <c r="AH199" i="6" a="1"/>
  <c r="AL18" i="6" a="1"/>
  <c r="AC219" i="6" a="1"/>
  <c r="AG199" i="6" a="1"/>
  <c r="AD219" i="6" a="1"/>
  <c r="AE199" i="6" a="1"/>
  <c r="AG219" i="6" a="1"/>
  <c r="AO20" i="6" a="1"/>
  <c r="AT20" i="6" a="1"/>
  <c r="BC21" i="6" a="1"/>
  <c r="AJ18" i="6" a="1"/>
  <c r="AD199" i="6" a="1"/>
  <c r="AI20" i="6" a="1"/>
  <c r="AC199" i="6" a="1"/>
  <c r="AE219" i="6" a="1"/>
  <c r="AL20" i="6" a="1"/>
  <c r="AQ20" i="6" a="1"/>
  <c r="AR20" i="6" a="1"/>
  <c r="AI18" i="6" a="1"/>
  <c r="BB21" i="6" a="1"/>
  <c r="AF199" i="6" a="1"/>
  <c r="AK20" i="6" a="1"/>
  <c r="AO18" i="6" a="1"/>
  <c r="AP20" i="6" a="1"/>
  <c r="AN20" i="6" a="1"/>
  <c r="AK18" i="6" a="1"/>
  <c r="AQ18" i="6" a="1"/>
  <c r="AS18" i="6" a="1"/>
  <c r="AS20" i="6" a="1"/>
  <c r="AH219" i="6" a="1"/>
  <c r="AP18" i="6" a="1"/>
  <c r="AR18" i="6" a="1"/>
  <c r="AF219" i="6" a="1"/>
  <c r="AM18" i="6" a="1"/>
  <c r="AJ20" i="6" a="1"/>
  <c r="AT18" i="6" a="1"/>
  <c r="AE199" i="6" l="1"/>
  <c r="AD199" i="6"/>
  <c r="AC199" i="6"/>
  <c r="AG199" i="6"/>
  <c r="AF199" i="6"/>
  <c r="AH199" i="6"/>
  <c r="AP18" i="6"/>
  <c r="AO18" i="6"/>
  <c r="AT18" i="6"/>
  <c r="AL18" i="6"/>
  <c r="AN18" i="6"/>
  <c r="AM18" i="6"/>
  <c r="AJ18" i="6"/>
  <c r="AR18" i="6"/>
  <c r="AK18" i="6"/>
  <c r="AS18" i="6"/>
  <c r="AI18" i="6"/>
  <c r="AQ18" i="6"/>
  <c r="AH219" i="6"/>
  <c r="AE219" i="6"/>
  <c r="AC219" i="6"/>
  <c r="AF219" i="6"/>
  <c r="AD219" i="6"/>
  <c r="AG219" i="6"/>
  <c r="AM20" i="6"/>
  <c r="AS20" i="6"/>
  <c r="AO20" i="6"/>
  <c r="AI20" i="6"/>
  <c r="AQ20" i="6"/>
  <c r="AK20" i="6"/>
  <c r="AL20" i="6"/>
  <c r="AR20" i="6"/>
  <c r="AT20" i="6"/>
  <c r="AN20" i="6"/>
  <c r="AP20" i="6"/>
  <c r="AJ20" i="6"/>
  <c r="BB21" i="6"/>
  <c r="BG21" i="6"/>
  <c r="BC21" i="6"/>
  <c r="BE21" i="6" a="1"/>
  <c r="BH21" i="6" a="1"/>
  <c r="AC200" i="6" a="1"/>
  <c r="AD200" i="6" a="1"/>
  <c r="BD21" i="6" a="1"/>
  <c r="AF200" i="6" a="1"/>
  <c r="BI21" i="6" a="1"/>
  <c r="AE200" i="6" a="1"/>
  <c r="AH200" i="6" a="1"/>
  <c r="AG200" i="6" a="1"/>
  <c r="AG200" i="6" l="1"/>
  <c r="AC200" i="6"/>
  <c r="AH200" i="6"/>
  <c r="AD200" i="6"/>
  <c r="AF200" i="6"/>
  <c r="AE200" i="6"/>
  <c r="BE21" i="6"/>
  <c r="BI21" i="6"/>
  <c r="BD21" i="6"/>
  <c r="BH21" i="6"/>
  <c r="BF21" i="6" a="1"/>
  <c r="AE201" i="6" a="1"/>
  <c r="AE233" i="6" a="1"/>
  <c r="AD201" i="6" a="1"/>
  <c r="BJ21" i="6" a="1"/>
  <c r="AF201" i="6" a="1"/>
  <c r="AG233" i="6" a="1"/>
  <c r="AC233" i="6" a="1"/>
  <c r="AD233" i="6" a="1"/>
  <c r="AC201" i="6" a="1"/>
  <c r="AG201" i="6" a="1"/>
  <c r="AH233" i="6" a="1"/>
  <c r="AF233" i="6" a="1"/>
  <c r="AH201" i="6" a="1"/>
  <c r="AH201" i="6" l="1"/>
  <c r="AE201" i="6"/>
  <c r="AC201" i="6"/>
  <c r="AD201" i="6"/>
  <c r="AF201" i="6"/>
  <c r="AG201" i="6"/>
  <c r="AE233" i="6"/>
  <c r="AG233" i="6"/>
  <c r="AC233" i="6"/>
  <c r="AD233" i="6"/>
  <c r="AF233" i="6"/>
  <c r="AH233" i="6"/>
  <c r="BF21" i="6"/>
  <c r="BJ21" i="6"/>
  <c r="AE202" i="6" a="1"/>
  <c r="AF202" i="6" a="1"/>
  <c r="AC202" i="6" a="1"/>
  <c r="BK21" i="6" a="1"/>
  <c r="AH202" i="6" a="1"/>
  <c r="AG202" i="6" a="1"/>
  <c r="AD202" i="6" a="1"/>
  <c r="AC202" i="6" l="1"/>
  <c r="AD202" i="6"/>
  <c r="AG202" i="6"/>
  <c r="AE202" i="6"/>
  <c r="AF202" i="6"/>
  <c r="AH202" i="6"/>
  <c r="BK21" i="6"/>
  <c r="AG203" i="6" a="1"/>
  <c r="CT21" i="6" a="1"/>
  <c r="AZ22" i="6" a="1"/>
  <c r="AD203" i="6" a="1"/>
  <c r="BM22" i="6" a="1"/>
  <c r="AC203" i="6" a="1"/>
  <c r="AB21" i="6" a="1"/>
  <c r="AE203" i="6" a="1"/>
  <c r="AF203" i="6" a="1"/>
  <c r="BA22" i="6" a="1"/>
  <c r="AH203" i="6" a="1"/>
  <c r="AE203" i="6" l="1"/>
  <c r="AH203" i="6"/>
  <c r="AD203" i="6"/>
  <c r="AG203" i="6"/>
  <c r="AF203" i="6"/>
  <c r="AC203" i="6"/>
  <c r="BA22" i="6"/>
  <c r="AZ22" i="6"/>
  <c r="BM22" i="6"/>
  <c r="CT21" i="6"/>
  <c r="AB21" i="6"/>
  <c r="CV21" i="6"/>
  <c r="AO21" i="6" a="1"/>
  <c r="AL21" i="6" a="1"/>
  <c r="AG204" i="6" a="1"/>
  <c r="BC22" i="6" a="1"/>
  <c r="AH204" i="6" a="1"/>
  <c r="AQ21" i="6" a="1"/>
  <c r="BG22" i="6" a="1"/>
  <c r="AT21" i="6" a="1"/>
  <c r="AM21" i="6" a="1"/>
  <c r="BB22" i="6" a="1"/>
  <c r="AR21" i="6" a="1"/>
  <c r="AI21" i="6" a="1"/>
  <c r="AJ21" i="6" a="1"/>
  <c r="AC204" i="6" a="1"/>
  <c r="AP21" i="6" a="1"/>
  <c r="AF204" i="6" a="1"/>
  <c r="AD204" i="6" a="1"/>
  <c r="AK21" i="6" a="1"/>
  <c r="AN21" i="6" a="1"/>
  <c r="AS21" i="6" a="1"/>
  <c r="AE204" i="6" a="1"/>
  <c r="AD204" i="6" l="1"/>
  <c r="AG204" i="6"/>
  <c r="AC204" i="6"/>
  <c r="AH204" i="6"/>
  <c r="AF204" i="6"/>
  <c r="AE204" i="6"/>
  <c r="AJ21" i="6"/>
  <c r="AP21" i="6"/>
  <c r="AO21" i="6"/>
  <c r="AI21" i="6"/>
  <c r="AN21" i="6"/>
  <c r="AT21" i="6"/>
  <c r="AS21" i="6"/>
  <c r="AM21" i="6"/>
  <c r="AR21" i="6"/>
  <c r="AL21" i="6"/>
  <c r="AQ21" i="6"/>
  <c r="AK21" i="6"/>
  <c r="BB22" i="6"/>
  <c r="BG22" i="6"/>
  <c r="BC22" i="6"/>
  <c r="BE22" i="6" a="1"/>
  <c r="AC207" i="6" a="1"/>
  <c r="AE207" i="6" a="1"/>
  <c r="BI22" i="6" a="1"/>
  <c r="AG207" i="6" a="1"/>
  <c r="AF207" i="6" a="1"/>
  <c r="AD207" i="6" a="1"/>
  <c r="AH207" i="6" a="1"/>
  <c r="BH22" i="6" a="1"/>
  <c r="BD22" i="6" a="1"/>
  <c r="AC207" i="6" l="1"/>
  <c r="AH207" i="6"/>
  <c r="AE207" i="6"/>
  <c r="AG207" i="6"/>
  <c r="AF207" i="6"/>
  <c r="AD207" i="6"/>
  <c r="BE22" i="6"/>
  <c r="BI22" i="6"/>
  <c r="BH22" i="6"/>
  <c r="BD22" i="6"/>
  <c r="AC211" i="6" a="1"/>
  <c r="AH211" i="6" a="1"/>
  <c r="BF22" i="6" a="1"/>
  <c r="BJ22" i="6" a="1"/>
  <c r="AE211" i="6" a="1"/>
  <c r="AD211" i="6" a="1"/>
  <c r="AF211" i="6" a="1"/>
  <c r="AG211" i="6" a="1"/>
  <c r="AE211" i="6" l="1"/>
  <c r="AD211" i="6"/>
  <c r="AH211" i="6"/>
  <c r="AG211" i="6"/>
  <c r="AF211" i="6"/>
  <c r="AC211" i="6"/>
  <c r="BJ22" i="6"/>
  <c r="BF22" i="6"/>
  <c r="AF212" i="6" a="1"/>
  <c r="AH212" i="6" a="1"/>
  <c r="BK22" i="6" a="1"/>
  <c r="AE212" i="6" a="1"/>
  <c r="AD212" i="6" a="1"/>
  <c r="AC212" i="6" a="1"/>
  <c r="AG212" i="6" a="1"/>
  <c r="AC212" i="6" l="1"/>
  <c r="AG212" i="6"/>
  <c r="AH212" i="6"/>
  <c r="AD212" i="6"/>
  <c r="AF212" i="6"/>
  <c r="AE212" i="6"/>
  <c r="BK22" i="6"/>
  <c r="AF213" i="6" a="1"/>
  <c r="AG213" i="6" a="1"/>
  <c r="AD213" i="6" a="1"/>
  <c r="AE213" i="6" a="1"/>
  <c r="BL22" i="6" a="1"/>
  <c r="AH213" i="6" a="1"/>
  <c r="AC213" i="6" a="1"/>
  <c r="AD213" i="6" l="1"/>
  <c r="AH213" i="6"/>
  <c r="AE213" i="6"/>
  <c r="AG213" i="6"/>
  <c r="AF213" i="6"/>
  <c r="AC213" i="6"/>
  <c r="BL22" i="6"/>
  <c r="BN22" i="6" s="1"/>
  <c r="AG214" i="6" a="1"/>
  <c r="AE214" i="6" a="1"/>
  <c r="AF214" i="6" a="1"/>
  <c r="AY22" i="6" a="1"/>
  <c r="AD214" i="6" a="1"/>
  <c r="AH214" i="6" a="1"/>
  <c r="AC214" i="6" a="1"/>
  <c r="AG214" i="6" l="1"/>
  <c r="AE214" i="6"/>
  <c r="AC214" i="6"/>
  <c r="AH214" i="6"/>
  <c r="AF214" i="6"/>
  <c r="AD214" i="6"/>
  <c r="AY22" i="6"/>
  <c r="CV22" i="6" s="1"/>
  <c r="AG215" i="6" a="1"/>
  <c r="AH215" i="6" a="1"/>
  <c r="BM23" i="6" a="1"/>
  <c r="AD215" i="6" a="1"/>
  <c r="BA23" i="6" a="1"/>
  <c r="AE215" i="6" a="1"/>
  <c r="AB22" i="6" a="1"/>
  <c r="AC215" i="6" a="1"/>
  <c r="AZ23" i="6" a="1"/>
  <c r="CT22" i="6" a="1"/>
  <c r="AF215" i="6" a="1"/>
  <c r="AD215" i="6" l="1"/>
  <c r="AE215" i="6"/>
  <c r="AH215" i="6"/>
  <c r="AC215" i="6"/>
  <c r="AF215" i="6"/>
  <c r="AG215" i="6"/>
  <c r="AB22" i="6"/>
  <c r="CT22" i="6"/>
  <c r="BM23" i="6"/>
  <c r="BA23" i="6"/>
  <c r="AZ23" i="6"/>
  <c r="AH216" i="6" a="1"/>
  <c r="BC23" i="6" a="1"/>
  <c r="AA22" i="6" a="1"/>
  <c r="AF216" i="6" a="1"/>
  <c r="AE216" i="6" a="1"/>
  <c r="AG216" i="6" a="1"/>
  <c r="BB23" i="6" a="1"/>
  <c r="AD216" i="6" a="1"/>
  <c r="AC216" i="6" a="1"/>
  <c r="BG23" i="6" a="1"/>
  <c r="AH216" i="6" l="1"/>
  <c r="AG216" i="6"/>
  <c r="AE216" i="6"/>
  <c r="AC216" i="6"/>
  <c r="AF216" i="6"/>
  <c r="AD216" i="6"/>
  <c r="BG23" i="6"/>
  <c r="BC23" i="6"/>
  <c r="AA22" i="6"/>
  <c r="BB23" i="6"/>
  <c r="AT22" i="6" a="1"/>
  <c r="AL22" i="6" a="1"/>
  <c r="AI22" i="6" a="1"/>
  <c r="AQ22" i="6" a="1"/>
  <c r="AH217" i="6" a="1"/>
  <c r="AG217" i="6" a="1"/>
  <c r="AC217" i="6" a="1"/>
  <c r="AO22" i="6" a="1"/>
  <c r="BE23" i="6" a="1"/>
  <c r="AK22" i="6" a="1"/>
  <c r="AM22" i="6" a="1"/>
  <c r="AE217" i="6" a="1"/>
  <c r="AS22" i="6" a="1"/>
  <c r="AP22" i="6" a="1"/>
  <c r="BD23" i="6" a="1"/>
  <c r="AR22" i="6" a="1"/>
  <c r="BH23" i="6" a="1"/>
  <c r="AD217" i="6" a="1"/>
  <c r="AN22" i="6" a="1"/>
  <c r="AJ22" i="6" a="1"/>
  <c r="BI23" i="6" a="1"/>
  <c r="AF217" i="6" a="1"/>
  <c r="AC217" i="6" l="1"/>
  <c r="AE217" i="6"/>
  <c r="AD217" i="6"/>
  <c r="AG217" i="6"/>
  <c r="AF217" i="6"/>
  <c r="AH217" i="6"/>
  <c r="BD23" i="6"/>
  <c r="AM22" i="6"/>
  <c r="AS22" i="6"/>
  <c r="AI22" i="6"/>
  <c r="AO22" i="6"/>
  <c r="AQ22" i="6"/>
  <c r="AK22" i="6"/>
  <c r="AP22" i="6"/>
  <c r="AJ22" i="6"/>
  <c r="AN22" i="6"/>
  <c r="AT22" i="6"/>
  <c r="AL22" i="6"/>
  <c r="AR22" i="6"/>
  <c r="BI23" i="6"/>
  <c r="BE23" i="6"/>
  <c r="BH23" i="6"/>
  <c r="BJ23" i="6" a="1"/>
  <c r="AC218" i="6" a="1"/>
  <c r="BF23" i="6" a="1"/>
  <c r="AG218" i="6" a="1"/>
  <c r="AD218" i="6" a="1"/>
  <c r="AH218" i="6" a="1"/>
  <c r="AF218" i="6" a="1"/>
  <c r="AE218" i="6" a="1"/>
  <c r="AD218" i="6" l="1"/>
  <c r="AG218" i="6"/>
  <c r="AH218" i="6"/>
  <c r="AE218" i="6"/>
  <c r="AF218" i="6"/>
  <c r="AC218" i="6"/>
  <c r="BJ23" i="6"/>
  <c r="BF23" i="6"/>
  <c r="AF238" i="6" a="1"/>
  <c r="AG238" i="6" a="1"/>
  <c r="BK23" i="6" a="1"/>
  <c r="AC238" i="6" a="1"/>
  <c r="AE238" i="6" a="1"/>
  <c r="AD238" i="6" a="1"/>
  <c r="AH238" i="6" a="1"/>
  <c r="AH238" i="6" l="1"/>
  <c r="AC238" i="6"/>
  <c r="AG238" i="6"/>
  <c r="AE238" i="6"/>
  <c r="AF238" i="6"/>
  <c r="AD238" i="6"/>
  <c r="BK23" i="6"/>
  <c r="AG239" i="6" a="1"/>
  <c r="AF239" i="6" a="1"/>
  <c r="AE239" i="6" a="1"/>
  <c r="BL23" i="6" a="1"/>
  <c r="AD239" i="6" a="1"/>
  <c r="AH239" i="6" a="1"/>
  <c r="AC239" i="6" a="1"/>
  <c r="AE239" i="6" l="1"/>
  <c r="AG239" i="6"/>
  <c r="AD239" i="6"/>
  <c r="AC239" i="6"/>
  <c r="AF239" i="6"/>
  <c r="AH239" i="6"/>
  <c r="BL23" i="6"/>
  <c r="BN23" i="6" s="1"/>
  <c r="AG240" i="6" a="1"/>
  <c r="AE240" i="6" a="1"/>
  <c r="AH240" i="6" a="1"/>
  <c r="AY23" i="6" a="1"/>
  <c r="AD240" i="6" a="1"/>
  <c r="AC240" i="6" a="1"/>
  <c r="AF240" i="6" a="1"/>
  <c r="AD240" i="6" l="1"/>
  <c r="AH240" i="6"/>
  <c r="AG240" i="6"/>
  <c r="AC240" i="6"/>
  <c r="AF240" i="6"/>
  <c r="AE240" i="6"/>
  <c r="AY23" i="6"/>
  <c r="AC241" i="6" a="1"/>
  <c r="AE241" i="6" a="1"/>
  <c r="AG241" i="6" a="1"/>
  <c r="AD241" i="6" a="1"/>
  <c r="AB23" i="6" a="1"/>
  <c r="AH241" i="6" a="1"/>
  <c r="AF241" i="6" a="1"/>
  <c r="AZ24" i="6" a="1"/>
  <c r="CT23" i="6" a="1"/>
  <c r="BM24" i="6" a="1"/>
  <c r="BA24" i="6" a="1"/>
  <c r="AG241" i="6" l="1"/>
  <c r="AC241" i="6"/>
  <c r="AE241" i="6"/>
  <c r="AH241" i="6"/>
  <c r="AF241" i="6"/>
  <c r="AD241" i="6"/>
  <c r="AB23" i="6"/>
  <c r="CT23" i="6"/>
  <c r="AZ24" i="6"/>
  <c r="BA24" i="6"/>
  <c r="BM24" i="6"/>
  <c r="CV23" i="6"/>
  <c r="AE242" i="6" a="1"/>
  <c r="AF242" i="6" a="1"/>
  <c r="AC242" i="6" a="1"/>
  <c r="BC24" i="6" a="1"/>
  <c r="BG24" i="6" a="1"/>
  <c r="AG242" i="6" a="1"/>
  <c r="AH242" i="6" a="1"/>
  <c r="AD242" i="6" a="1"/>
  <c r="BB24" i="6" a="1"/>
  <c r="AA23" i="6" a="1"/>
  <c r="AE242" i="6" l="1"/>
  <c r="AD242" i="6"/>
  <c r="AC242" i="6"/>
  <c r="AH242" i="6"/>
  <c r="AF242" i="6"/>
  <c r="AG242" i="6"/>
  <c r="BG24" i="6"/>
  <c r="BC24" i="6"/>
  <c r="AA23" i="6"/>
  <c r="BB24" i="6"/>
  <c r="AN23" i="6" a="1"/>
  <c r="AH243" i="6" a="1"/>
  <c r="AO23" i="6" a="1"/>
  <c r="BH24" i="6" a="1"/>
  <c r="BD24" i="6" a="1"/>
  <c r="AK23" i="6" a="1"/>
  <c r="AD243" i="6" a="1"/>
  <c r="BE24" i="6" a="1"/>
  <c r="AC243" i="6" a="1"/>
  <c r="AM23" i="6" a="1"/>
  <c r="AJ23" i="6" a="1"/>
  <c r="AE243" i="6" a="1"/>
  <c r="AG243" i="6" a="1"/>
  <c r="AP23" i="6" a="1"/>
  <c r="AR23" i="6" a="1"/>
  <c r="AL23" i="6" a="1"/>
  <c r="AI23" i="6" a="1"/>
  <c r="AQ23" i="6" a="1"/>
  <c r="AF243" i="6" a="1"/>
  <c r="AT23" i="6" a="1"/>
  <c r="BI24" i="6" a="1"/>
  <c r="AS23" i="6" a="1"/>
  <c r="AH243" i="6" l="1"/>
  <c r="AC243" i="6"/>
  <c r="AG243" i="6"/>
  <c r="AD243" i="6"/>
  <c r="AF243" i="6"/>
  <c r="AE243" i="6"/>
  <c r="BD24" i="6"/>
  <c r="AK23" i="6"/>
  <c r="AQ23" i="6"/>
  <c r="AP23" i="6"/>
  <c r="AJ23" i="6"/>
  <c r="AS23" i="6"/>
  <c r="AM23" i="6"/>
  <c r="AL23" i="6"/>
  <c r="AR23" i="6"/>
  <c r="AI23" i="6"/>
  <c r="AO23" i="6"/>
  <c r="AN23" i="6"/>
  <c r="AT23" i="6"/>
  <c r="BE24" i="6"/>
  <c r="BI24" i="6"/>
  <c r="BH24" i="6"/>
  <c r="AG244" i="6" a="1"/>
  <c r="AF244" i="6" a="1"/>
  <c r="AE244" i="6" a="1"/>
  <c r="AH244" i="6" a="1"/>
  <c r="AC244" i="6" a="1"/>
  <c r="BJ24" i="6" a="1"/>
  <c r="AD244" i="6" a="1"/>
  <c r="BF24" i="6" a="1"/>
  <c r="AD244" i="6" l="1"/>
  <c r="AG244" i="6"/>
  <c r="AE244" i="6"/>
  <c r="AC244" i="6"/>
  <c r="AF244" i="6"/>
  <c r="AH244" i="6"/>
  <c r="BF24" i="6"/>
  <c r="BJ24" i="6"/>
  <c r="AF245" i="6" a="1"/>
  <c r="AH245" i="6" a="1"/>
  <c r="AG245" i="6" a="1"/>
  <c r="AC245" i="6" a="1"/>
  <c r="AE245" i="6" a="1"/>
  <c r="AD245" i="6" a="1"/>
  <c r="BK24" i="6" a="1"/>
  <c r="AE245" i="6" l="1"/>
  <c r="AH245" i="6"/>
  <c r="AG245" i="6"/>
  <c r="AC245" i="6"/>
  <c r="AF245" i="6"/>
  <c r="AD245" i="6"/>
  <c r="BK24" i="6"/>
  <c r="AG246" i="6" a="1"/>
  <c r="AC246" i="6" a="1"/>
  <c r="AE246" i="6" a="1"/>
  <c r="AD246" i="6" a="1"/>
  <c r="BL24" i="6" a="1"/>
  <c r="AH246" i="6" a="1"/>
  <c r="AF246" i="6" a="1"/>
  <c r="AG246" i="6" l="1"/>
  <c r="AD246" i="6"/>
  <c r="AH246" i="6"/>
  <c r="AC246" i="6"/>
  <c r="AF246" i="6"/>
  <c r="AE246" i="6"/>
  <c r="BL24" i="6"/>
  <c r="BN24" i="6" s="1"/>
  <c r="AY24" i="6" a="1"/>
  <c r="AC247" i="6" a="1"/>
  <c r="AE247" i="6" a="1"/>
  <c r="AD247" i="6" a="1"/>
  <c r="AH250" i="6" a="1"/>
  <c r="AG247" i="6" a="1"/>
  <c r="AH247" i="6" a="1"/>
  <c r="AC250" i="6" a="1"/>
  <c r="AF247" i="6" a="1"/>
  <c r="AE250" i="6" a="1"/>
  <c r="AF250" i="6" a="1"/>
  <c r="AD250" i="6" a="1"/>
  <c r="AG250" i="6" a="1"/>
  <c r="AH247" i="6" l="1"/>
  <c r="AE247" i="6"/>
  <c r="AD247" i="6"/>
  <c r="AC247" i="6"/>
  <c r="AF247" i="6"/>
  <c r="AG247" i="6"/>
  <c r="AE250" i="6"/>
  <c r="AG250" i="6"/>
  <c r="AD250" i="6"/>
  <c r="AH250" i="6"/>
  <c r="AF250" i="6"/>
  <c r="AC250" i="6"/>
  <c r="AY24" i="6"/>
  <c r="AF248" i="6" a="1"/>
  <c r="AC248" i="6" a="1"/>
  <c r="CT24" i="6" a="1"/>
  <c r="AG251" i="6" a="1"/>
  <c r="AF251" i="6" a="1"/>
  <c r="AH251" i="6" a="1"/>
  <c r="AZ25" i="6" a="1"/>
  <c r="AE251" i="6" a="1"/>
  <c r="AB24" i="6" a="1"/>
  <c r="AC251" i="6" a="1"/>
  <c r="BM25" i="6" a="1"/>
  <c r="AD251" i="6" a="1"/>
  <c r="AE248" i="6" a="1"/>
  <c r="AD248" i="6" a="1"/>
  <c r="AG248" i="6" a="1"/>
  <c r="BA25" i="6" a="1"/>
  <c r="AH248" i="6" a="1"/>
  <c r="AD248" i="6" l="1"/>
  <c r="AC248" i="6"/>
  <c r="AG248" i="6"/>
  <c r="AE248" i="6"/>
  <c r="AF248" i="6"/>
  <c r="AH248" i="6"/>
  <c r="AE251" i="6"/>
  <c r="AC251" i="6"/>
  <c r="AF251" i="6"/>
  <c r="AH251" i="6"/>
  <c r="AD251" i="6"/>
  <c r="AG251" i="6"/>
  <c r="AB24" i="6"/>
  <c r="CT24" i="6"/>
  <c r="BA25" i="6"/>
  <c r="BM25" i="6"/>
  <c r="AZ25" i="6"/>
  <c r="CV24" i="6"/>
  <c r="AH249" i="6" a="1"/>
  <c r="BC25" i="6" a="1"/>
  <c r="AD252" i="6" a="1"/>
  <c r="AF249" i="6" a="1"/>
  <c r="BB25" i="6" a="1"/>
  <c r="AH252" i="6" a="1"/>
  <c r="AE249" i="6" a="1"/>
  <c r="BG25" i="6" a="1"/>
  <c r="AA24" i="6" a="1"/>
  <c r="AE252" i="6" a="1"/>
  <c r="AF252" i="6" a="1"/>
  <c r="AC249" i="6" a="1"/>
  <c r="AG249" i="6" a="1"/>
  <c r="AD249" i="6" a="1"/>
  <c r="AC252" i="6" a="1"/>
  <c r="AG252" i="6" a="1"/>
  <c r="AG249" i="6" l="1"/>
  <c r="AH249" i="6"/>
  <c r="AC249" i="6"/>
  <c r="AE249" i="6"/>
  <c r="AF249" i="6"/>
  <c r="AD249" i="6"/>
  <c r="AF252" i="6"/>
  <c r="AC252" i="6"/>
  <c r="AE252" i="6"/>
  <c r="AG252" i="6"/>
  <c r="AD252" i="6"/>
  <c r="AH252" i="6"/>
  <c r="BC25" i="6"/>
  <c r="AA24" i="6"/>
  <c r="BB25" i="6"/>
  <c r="BG25" i="6"/>
  <c r="AF253" i="6" a="1"/>
  <c r="BI25" i="6" a="1"/>
  <c r="AK24" i="6" a="1"/>
  <c r="AE253" i="6" a="1"/>
  <c r="AP24" i="6" a="1"/>
  <c r="BD25" i="6" a="1"/>
  <c r="AT24" i="6" a="1"/>
  <c r="AL24" i="6" a="1"/>
  <c r="BH25" i="6" a="1"/>
  <c r="AH253" i="6" a="1"/>
  <c r="AM24" i="6" a="1"/>
  <c r="AO24" i="6" a="1"/>
  <c r="AS24" i="6" a="1"/>
  <c r="AA25" i="6" a="1"/>
  <c r="AN24" i="6" a="1"/>
  <c r="AJ24" i="6" a="1"/>
  <c r="BE25" i="6" a="1"/>
  <c r="AD253" i="6" a="1"/>
  <c r="AI24" i="6" a="1"/>
  <c r="AR24" i="6" a="1"/>
  <c r="AC253" i="6" a="1"/>
  <c r="AG253" i="6" a="1"/>
  <c r="AQ24" i="6" a="1"/>
  <c r="AC253" i="6" l="1"/>
  <c r="AF253" i="6"/>
  <c r="AH253" i="6"/>
  <c r="AD253" i="6"/>
  <c r="AG253" i="6"/>
  <c r="AE253" i="6"/>
  <c r="AP24" i="6"/>
  <c r="AJ24" i="6"/>
  <c r="AL24" i="6"/>
  <c r="AR24" i="6"/>
  <c r="AM24" i="6"/>
  <c r="AS24" i="6"/>
  <c r="AN24" i="6"/>
  <c r="AT24" i="6"/>
  <c r="AK24" i="6"/>
  <c r="AQ24" i="6"/>
  <c r="AI24" i="6"/>
  <c r="AO24" i="6"/>
  <c r="AA25" i="6"/>
  <c r="BE25" i="6"/>
  <c r="BI25" i="6"/>
  <c r="BH25" i="6"/>
  <c r="BD25" i="6"/>
  <c r="BA26" i="6" a="1"/>
  <c r="AG254" i="6" a="1"/>
  <c r="BM26" i="6" a="1"/>
  <c r="AF254" i="6" a="1"/>
  <c r="AC254" i="6" a="1"/>
  <c r="AE254" i="6" a="1"/>
  <c r="BF25" i="6" a="1"/>
  <c r="AD254" i="6" a="1"/>
  <c r="AZ26" i="6" a="1"/>
  <c r="BJ25" i="6" a="1"/>
  <c r="AH254" i="6" a="1"/>
  <c r="AF254" i="6" l="1"/>
  <c r="AC254" i="6"/>
  <c r="AG254" i="6"/>
  <c r="AD254" i="6"/>
  <c r="AE254" i="6"/>
  <c r="AH254" i="6"/>
  <c r="BF25" i="6"/>
  <c r="BJ25" i="6"/>
  <c r="BM26" i="6"/>
  <c r="BN26" i="6" s="1"/>
  <c r="AZ26" i="6"/>
  <c r="BA26" i="6"/>
  <c r="BG26" i="6" a="1"/>
  <c r="BB26" i="6" a="1"/>
  <c r="AF255" i="6" a="1"/>
  <c r="BK25" i="6" a="1"/>
  <c r="BC26" i="6" a="1"/>
  <c r="AG255" i="6" a="1"/>
  <c r="AE255" i="6" a="1"/>
  <c r="AH255" i="6" a="1"/>
  <c r="AC255" i="6" a="1"/>
  <c r="AD255" i="6" a="1"/>
  <c r="AH255" i="6" l="1"/>
  <c r="AF255" i="6"/>
  <c r="AE255" i="6"/>
  <c r="AD255" i="6"/>
  <c r="AG255" i="6"/>
  <c r="AC255" i="6"/>
  <c r="BK25" i="6"/>
  <c r="BB26" i="6"/>
  <c r="BC26" i="6"/>
  <c r="BG26" i="6"/>
  <c r="BI26" i="6" a="1"/>
  <c r="BL25" i="6" a="1"/>
  <c r="BH26" i="6" a="1"/>
  <c r="AC256" i="6" a="1"/>
  <c r="AG256" i="6" a="1"/>
  <c r="AH256" i="6" a="1"/>
  <c r="AF256" i="6" a="1"/>
  <c r="AD256" i="6" a="1"/>
  <c r="BD26" i="6" a="1"/>
  <c r="AE256" i="6" a="1"/>
  <c r="BE26" i="6" a="1"/>
  <c r="AH256" i="6" l="1"/>
  <c r="AF256" i="6"/>
  <c r="AC256" i="6"/>
  <c r="AG256" i="6"/>
  <c r="AD256" i="6"/>
  <c r="AE256" i="6"/>
  <c r="BL25" i="6"/>
  <c r="BN25" i="6" s="1"/>
  <c r="BH26" i="6"/>
  <c r="BE26" i="6"/>
  <c r="BI26" i="6"/>
  <c r="BD26" i="6"/>
  <c r="AA26" i="6" a="1"/>
  <c r="AG257" i="6" a="1"/>
  <c r="AF257" i="6" a="1"/>
  <c r="AH257" i="6" a="1"/>
  <c r="BF26" i="6" a="1"/>
  <c r="AE257" i="6" a="1"/>
  <c r="BJ26" i="6" a="1"/>
  <c r="AD257" i="6" a="1"/>
  <c r="AC257" i="6" a="1"/>
  <c r="AY25" i="6" a="1"/>
  <c r="AE257" i="6" l="1"/>
  <c r="AD257" i="6"/>
  <c r="AG257" i="6"/>
  <c r="AC257" i="6"/>
  <c r="AF257" i="6"/>
  <c r="AH257" i="6"/>
  <c r="AY25" i="6"/>
  <c r="BF26" i="6"/>
  <c r="BJ26" i="6"/>
  <c r="AA26" i="6"/>
  <c r="AC258" i="6" a="1"/>
  <c r="CT25" i="6" a="1"/>
  <c r="AB25" i="6" a="1"/>
  <c r="AD258" i="6" a="1"/>
  <c r="BK26" i="6" a="1"/>
  <c r="AA27" i="6" a="1"/>
  <c r="AE258" i="6" a="1"/>
  <c r="AH258" i="6" a="1"/>
  <c r="AF258" i="6" a="1"/>
  <c r="AG258" i="6" a="1"/>
  <c r="AH258" i="6" l="1"/>
  <c r="AF258" i="6"/>
  <c r="AC258" i="6"/>
  <c r="AG258" i="6"/>
  <c r="AD258" i="6"/>
  <c r="AE258" i="6"/>
  <c r="AB25" i="6"/>
  <c r="CT25" i="6"/>
  <c r="CV25" i="6"/>
  <c r="BK26" i="6"/>
  <c r="AA27" i="6"/>
  <c r="AR25" i="6" a="1"/>
  <c r="AK25" i="6" a="1"/>
  <c r="AN25" i="6" a="1"/>
  <c r="AL25" i="6" a="1"/>
  <c r="AE259" i="6" a="1"/>
  <c r="AG259" i="6" a="1"/>
  <c r="AM25" i="6" a="1"/>
  <c r="AI25" i="6" a="1"/>
  <c r="AC259" i="6" a="1"/>
  <c r="AQ25" i="6" a="1"/>
  <c r="AJ25" i="6" a="1"/>
  <c r="AD259" i="6" a="1"/>
  <c r="AP25" i="6" a="1"/>
  <c r="AS25" i="6" a="1"/>
  <c r="AT25" i="6" a="1"/>
  <c r="AO25" i="6" a="1"/>
  <c r="AH259" i="6" a="1"/>
  <c r="AF259" i="6" a="1"/>
  <c r="AH259" i="6" l="1"/>
  <c r="AE259" i="6"/>
  <c r="AD259" i="6"/>
  <c r="AG259" i="6"/>
  <c r="AC259" i="6"/>
  <c r="AF259" i="6"/>
  <c r="AP25" i="6"/>
  <c r="AJ25" i="6"/>
  <c r="AQ25" i="6"/>
  <c r="AK25" i="6"/>
  <c r="AO25" i="6"/>
  <c r="AI25" i="6"/>
  <c r="AN25" i="6"/>
  <c r="AT25" i="6"/>
  <c r="AR25" i="6"/>
  <c r="AL25" i="6"/>
  <c r="AS25" i="6"/>
  <c r="AM25" i="6"/>
  <c r="AD260" i="6" a="1"/>
  <c r="BM27" i="6" a="1"/>
  <c r="AF260" i="6" a="1"/>
  <c r="AH260" i="6" a="1"/>
  <c r="AZ27" i="6" a="1"/>
  <c r="AC260" i="6" a="1"/>
  <c r="AG260" i="6" a="1"/>
  <c r="AE260" i="6" a="1"/>
  <c r="AB26" i="6" a="1"/>
  <c r="BA27" i="6" a="1"/>
  <c r="CT26" i="6" a="1"/>
  <c r="AF260" i="6" l="1"/>
  <c r="AC260" i="6"/>
  <c r="AG260" i="6"/>
  <c r="AD260" i="6"/>
  <c r="AE260" i="6"/>
  <c r="AH260" i="6"/>
  <c r="BM27" i="6"/>
  <c r="BN27" i="6" s="1"/>
  <c r="BA27" i="6"/>
  <c r="AZ27" i="6"/>
  <c r="AB26" i="6"/>
  <c r="CT26" i="6"/>
  <c r="CV26" i="6"/>
  <c r="AQ26" i="6" a="1"/>
  <c r="AR26" i="6" a="1"/>
  <c r="AL26" i="6" a="1"/>
  <c r="AH261" i="6" a="1"/>
  <c r="BC27" i="6" a="1"/>
  <c r="AS26" i="6" a="1"/>
  <c r="AT26" i="6" a="1"/>
  <c r="AG261" i="6" a="1"/>
  <c r="AN26" i="6" a="1"/>
  <c r="AO26" i="6" a="1"/>
  <c r="AC261" i="6" a="1"/>
  <c r="AD261" i="6" a="1"/>
  <c r="AM26" i="6" a="1"/>
  <c r="AP26" i="6" a="1"/>
  <c r="AI26" i="6" a="1"/>
  <c r="BB27" i="6" a="1"/>
  <c r="AE261" i="6" a="1"/>
  <c r="AK26" i="6" a="1"/>
  <c r="BG27" i="6" a="1"/>
  <c r="AJ26" i="6" a="1"/>
  <c r="AF261" i="6" a="1"/>
  <c r="AF261" i="6" l="1"/>
  <c r="AH261" i="6"/>
  <c r="AE261" i="6"/>
  <c r="AD261" i="6"/>
  <c r="AG261" i="6"/>
  <c r="AC261" i="6"/>
  <c r="BG27" i="6"/>
  <c r="AO26" i="6"/>
  <c r="AI26" i="6"/>
  <c r="AL26" i="6"/>
  <c r="AR26" i="6"/>
  <c r="AQ26" i="6"/>
  <c r="AK26" i="6"/>
  <c r="AP26" i="6"/>
  <c r="AJ26" i="6"/>
  <c r="AS26" i="6"/>
  <c r="AM26" i="6"/>
  <c r="AT26" i="6"/>
  <c r="AN26" i="6"/>
  <c r="BB27" i="6"/>
  <c r="BC27" i="6"/>
  <c r="AH262" i="6" a="1"/>
  <c r="AG262" i="6" a="1"/>
  <c r="AE262" i="6" a="1"/>
  <c r="AD262" i="6" a="1"/>
  <c r="AF262" i="6" a="1"/>
  <c r="BD27" i="6" a="1"/>
  <c r="BH27" i="6" a="1"/>
  <c r="BE27" i="6" a="1"/>
  <c r="BI27" i="6" a="1"/>
  <c r="AC262" i="6" a="1"/>
  <c r="AC262" i="6" l="1"/>
  <c r="AG262" i="6"/>
  <c r="AE262" i="6"/>
  <c r="AH262" i="6"/>
  <c r="AD262" i="6"/>
  <c r="AF262" i="6"/>
  <c r="BE27" i="6"/>
  <c r="BI27" i="6"/>
  <c r="BD27" i="6"/>
  <c r="BH27" i="6"/>
  <c r="AE263" i="6" a="1"/>
  <c r="AG263" i="6" a="1"/>
  <c r="AF263" i="6" a="1"/>
  <c r="BF27" i="6" a="1"/>
  <c r="BJ27" i="6" a="1"/>
  <c r="AH263" i="6" a="1"/>
  <c r="AD263" i="6" a="1"/>
  <c r="AC263" i="6" a="1"/>
  <c r="AD263" i="6" l="1"/>
  <c r="AH263" i="6"/>
  <c r="AG263" i="6"/>
  <c r="AF263" i="6"/>
  <c r="AE263" i="6"/>
  <c r="AC263" i="6"/>
  <c r="BF27" i="6"/>
  <c r="BJ27" i="6"/>
  <c r="AD279" i="6" a="1"/>
  <c r="AE279" i="6" a="1"/>
  <c r="AC279" i="6" a="1"/>
  <c r="BK27" i="6" a="1"/>
  <c r="AF279" i="6" a="1"/>
  <c r="AH279" i="6" a="1"/>
  <c r="AG279" i="6" a="1"/>
  <c r="AC279" i="6" l="1"/>
  <c r="AE279" i="6"/>
  <c r="AF279" i="6"/>
  <c r="AG279" i="6"/>
  <c r="AH279" i="6"/>
  <c r="AD279" i="6"/>
  <c r="BK27" i="6"/>
  <c r="AF280" i="6" a="1"/>
  <c r="AG280" i="6" a="1"/>
  <c r="BM28" i="6" a="1"/>
  <c r="AC280" i="6" a="1"/>
  <c r="AE280" i="6" a="1"/>
  <c r="AH280" i="6" a="1"/>
  <c r="CT27" i="6" a="1"/>
  <c r="AB27" i="6" a="1"/>
  <c r="AZ28" i="6" a="1"/>
  <c r="AD280" i="6" a="1"/>
  <c r="BA28" i="6" a="1"/>
  <c r="AD280" i="6" l="1"/>
  <c r="AH280" i="6"/>
  <c r="AG280" i="6"/>
  <c r="AF280" i="6"/>
  <c r="AE280" i="6"/>
  <c r="AC280" i="6"/>
  <c r="BM28" i="6"/>
  <c r="BN28" i="6" s="1"/>
  <c r="BA28" i="6"/>
  <c r="AZ28" i="6"/>
  <c r="AB27" i="6"/>
  <c r="CT27" i="6"/>
  <c r="CV27" i="6"/>
  <c r="AC281" i="6" a="1"/>
  <c r="AK27" i="6" a="1"/>
  <c r="AQ27" i="6" a="1"/>
  <c r="AM27" i="6" a="1"/>
  <c r="AH281" i="6" a="1"/>
  <c r="AJ27" i="6" a="1"/>
  <c r="AR27" i="6" a="1"/>
  <c r="AN27" i="6" a="1"/>
  <c r="AD281" i="6" a="1"/>
  <c r="BG28" i="6" a="1"/>
  <c r="AL27" i="6" a="1"/>
  <c r="AG281" i="6" a="1"/>
  <c r="AI27" i="6" a="1"/>
  <c r="AF281" i="6" a="1"/>
  <c r="BC28" i="6" a="1"/>
  <c r="AT27" i="6" a="1"/>
  <c r="AO27" i="6" a="1"/>
  <c r="AP27" i="6" a="1"/>
  <c r="AE281" i="6" a="1"/>
  <c r="BB28" i="6" a="1"/>
  <c r="AS27" i="6" a="1"/>
  <c r="AC281" i="6" l="1"/>
  <c r="AE281" i="6"/>
  <c r="AF281" i="6"/>
  <c r="AG281" i="6"/>
  <c r="AH281" i="6"/>
  <c r="AD281" i="6"/>
  <c r="BG28" i="6"/>
  <c r="BC28" i="6"/>
  <c r="AM27" i="6"/>
  <c r="AS27" i="6"/>
  <c r="AO27" i="6"/>
  <c r="AI27" i="6"/>
  <c r="AP27" i="6"/>
  <c r="AJ27" i="6"/>
  <c r="AQ27" i="6"/>
  <c r="AK27" i="6"/>
  <c r="AN27" i="6"/>
  <c r="AT27" i="6"/>
  <c r="AR27" i="6"/>
  <c r="AL27" i="6"/>
  <c r="BB28" i="6"/>
  <c r="AC298" i="6" a="1"/>
  <c r="BD28" i="6" a="1"/>
  <c r="AE298" i="6" a="1"/>
  <c r="AH298" i="6" a="1"/>
  <c r="BH28" i="6" a="1"/>
  <c r="BI28" i="6" a="1"/>
  <c r="AG298" i="6" a="1"/>
  <c r="AD298" i="6" a="1"/>
  <c r="BE28" i="6" a="1"/>
  <c r="AF298" i="6" a="1"/>
  <c r="AE298" i="6" l="1"/>
  <c r="AC298" i="6"/>
  <c r="AD298" i="6"/>
  <c r="AH298" i="6"/>
  <c r="AG298" i="6"/>
  <c r="AF298" i="6"/>
  <c r="BD28" i="6"/>
  <c r="BE28" i="6"/>
  <c r="BI28" i="6"/>
  <c r="BH28" i="6"/>
  <c r="AF299" i="6" a="1"/>
  <c r="AH299" i="6" a="1"/>
  <c r="AA28" i="6" a="1"/>
  <c r="BF28" i="6" a="1"/>
  <c r="BJ28" i="6" a="1"/>
  <c r="AE299" i="6" a="1"/>
  <c r="AC299" i="6" a="1"/>
  <c r="AG299" i="6" a="1"/>
  <c r="AD299" i="6" a="1"/>
  <c r="AD299" i="6" l="1"/>
  <c r="AC299" i="6"/>
  <c r="AE299" i="6"/>
  <c r="AF299" i="6"/>
  <c r="AG299" i="6"/>
  <c r="AH299" i="6"/>
  <c r="BF28" i="6"/>
  <c r="BJ28" i="6"/>
  <c r="AA28" i="6"/>
  <c r="AD302" i="6" a="1"/>
  <c r="AG302" i="6" a="1"/>
  <c r="AF302" i="6" a="1"/>
  <c r="AE302" i="6" a="1"/>
  <c r="AC302" i="6" a="1"/>
  <c r="AH302" i="6" a="1"/>
  <c r="BK28" i="6" a="1"/>
  <c r="AH302" i="6" l="1"/>
  <c r="AG302" i="6"/>
  <c r="AF302" i="6"/>
  <c r="AE302" i="6"/>
  <c r="AC302" i="6"/>
  <c r="AD302" i="6"/>
  <c r="BK28" i="6"/>
  <c r="BA29" i="6" a="1"/>
  <c r="AB28" i="6" a="1"/>
  <c r="AC303" i="6" a="1"/>
  <c r="CT28" i="6" a="1"/>
  <c r="AD303" i="6" a="1"/>
  <c r="AE303" i="6" a="1"/>
  <c r="AZ29" i="6" a="1"/>
  <c r="AH303" i="6" a="1"/>
  <c r="BM29" i="6" a="1"/>
  <c r="AF303" i="6" a="1"/>
  <c r="AG303" i="6" a="1"/>
  <c r="AD303" i="6" l="1"/>
  <c r="AC303" i="6"/>
  <c r="AE303" i="6"/>
  <c r="AF303" i="6"/>
  <c r="AG303" i="6"/>
  <c r="AH303" i="6"/>
  <c r="AZ29" i="6"/>
  <c r="BM29" i="6"/>
  <c r="BN29" i="6" s="1"/>
  <c r="BA29" i="6"/>
  <c r="CT28" i="6"/>
  <c r="AB28" i="6"/>
  <c r="CV28" i="6"/>
  <c r="AC304" i="6" a="1"/>
  <c r="AK28" i="6" a="1"/>
  <c r="AL28" i="6" a="1"/>
  <c r="AF304" i="6" a="1"/>
  <c r="AR28" i="6" a="1"/>
  <c r="AG304" i="6" a="1"/>
  <c r="AQ28" i="6" a="1"/>
  <c r="BG29" i="6" a="1"/>
  <c r="AT28" i="6" a="1"/>
  <c r="AS28" i="6" a="1"/>
  <c r="AO28" i="6" a="1"/>
  <c r="AD304" i="6" a="1"/>
  <c r="AE304" i="6" a="1"/>
  <c r="AJ28" i="6" a="1"/>
  <c r="AI28" i="6" a="1"/>
  <c r="AH304" i="6" a="1"/>
  <c r="AN28" i="6" a="1"/>
  <c r="BC29" i="6" a="1"/>
  <c r="AM28" i="6" a="1"/>
  <c r="AP28" i="6" a="1"/>
  <c r="BB29" i="6" a="1"/>
  <c r="AC304" i="6" l="1"/>
  <c r="AD304" i="6"/>
  <c r="AH304" i="6"/>
  <c r="AG304" i="6"/>
  <c r="AF304" i="6"/>
  <c r="AE304" i="6"/>
  <c r="AI28" i="6"/>
  <c r="AO28" i="6"/>
  <c r="AP28" i="6"/>
  <c r="AJ28" i="6"/>
  <c r="AK28" i="6"/>
  <c r="AQ28" i="6"/>
  <c r="AN28" i="6"/>
  <c r="AT28" i="6"/>
  <c r="AL28" i="6"/>
  <c r="AR28" i="6"/>
  <c r="AM28" i="6"/>
  <c r="AS28" i="6"/>
  <c r="BB29" i="6"/>
  <c r="BC29" i="6"/>
  <c r="BG29" i="6"/>
  <c r="AD305" i="6" a="1"/>
  <c r="BE29" i="6" a="1"/>
  <c r="BH29" i="6" a="1"/>
  <c r="AF305" i="6" a="1"/>
  <c r="AG305" i="6" a="1"/>
  <c r="BI29" i="6" a="1"/>
  <c r="AE305" i="6" a="1"/>
  <c r="AH305" i="6" a="1"/>
  <c r="AC305" i="6" a="1"/>
  <c r="BD29" i="6" a="1"/>
  <c r="AH305" i="6" l="1"/>
  <c r="AD305" i="6"/>
  <c r="AC305" i="6"/>
  <c r="AE305" i="6"/>
  <c r="AF305" i="6"/>
  <c r="AG305" i="6"/>
  <c r="BH29" i="6"/>
  <c r="BE29" i="6"/>
  <c r="BI29" i="6"/>
  <c r="BD29" i="6"/>
  <c r="AA29" i="6" a="1"/>
  <c r="AD306" i="6" a="1"/>
  <c r="AF306" i="6" a="1"/>
  <c r="AE306" i="6" a="1"/>
  <c r="BJ29" i="6" a="1"/>
  <c r="AC306" i="6" a="1"/>
  <c r="AH306" i="6" a="1"/>
  <c r="BF29" i="6" a="1"/>
  <c r="AG306" i="6" a="1"/>
  <c r="AC306" i="6" l="1"/>
  <c r="AD306" i="6"/>
  <c r="AH306" i="6"/>
  <c r="AG306" i="6"/>
  <c r="AF306" i="6"/>
  <c r="AE306" i="6"/>
  <c r="BF29" i="6"/>
  <c r="BJ29" i="6"/>
  <c r="AA29" i="6"/>
  <c r="AE307" i="6" a="1"/>
  <c r="BK29" i="6" a="1"/>
  <c r="AH307" i="6" a="1"/>
  <c r="AF307" i="6" a="1"/>
  <c r="AG307" i="6" a="1"/>
  <c r="AD307" i="6" a="1"/>
  <c r="AC307" i="6" a="1"/>
  <c r="AE307" i="6" l="1"/>
  <c r="AF307" i="6"/>
  <c r="AG307" i="6"/>
  <c r="AH307" i="6"/>
  <c r="AD307" i="6"/>
  <c r="AC307" i="6"/>
  <c r="BK29" i="6"/>
  <c r="AC308" i="6" a="1"/>
  <c r="AZ30" i="6" a="1"/>
  <c r="AD308" i="6" a="1"/>
  <c r="CT29" i="6" a="1"/>
  <c r="AF308" i="6" a="1"/>
  <c r="AG308" i="6" a="1"/>
  <c r="BM30" i="6" a="1"/>
  <c r="AH308" i="6" a="1"/>
  <c r="AE308" i="6" a="1"/>
  <c r="AB29" i="6" a="1"/>
  <c r="BA30" i="6" a="1"/>
  <c r="AC308" i="6" l="1"/>
  <c r="AD308" i="6"/>
  <c r="AH308" i="6"/>
  <c r="AG308" i="6"/>
  <c r="AF308" i="6"/>
  <c r="AE308" i="6"/>
  <c r="BA30" i="6"/>
  <c r="AZ30" i="6"/>
  <c r="BM30" i="6"/>
  <c r="BN30" i="6" s="1"/>
  <c r="CT29" i="6"/>
  <c r="AB29" i="6"/>
  <c r="CV29" i="6"/>
  <c r="AN29" i="6" a="1"/>
  <c r="AS29" i="6" a="1"/>
  <c r="AT29" i="6" a="1"/>
  <c r="AM29" i="6" a="1"/>
  <c r="AE314" i="6" a="1"/>
  <c r="AD314" i="6" a="1"/>
  <c r="AR29" i="6" a="1"/>
  <c r="BB30" i="6" a="1"/>
  <c r="AG314" i="6" a="1"/>
  <c r="AC314" i="6" a="1"/>
  <c r="BG30" i="6" a="1"/>
  <c r="AF314" i="6" a="1"/>
  <c r="AK29" i="6" a="1"/>
  <c r="AL29" i="6" a="1"/>
  <c r="AO29" i="6" a="1"/>
  <c r="AI29" i="6" a="1"/>
  <c r="AJ29" i="6" a="1"/>
  <c r="BC30" i="6" a="1"/>
  <c r="AH314" i="6" a="1"/>
  <c r="AP29" i="6" a="1"/>
  <c r="AQ29" i="6" a="1"/>
  <c r="AE314" i="6" l="1"/>
  <c r="AF314" i="6"/>
  <c r="AG314" i="6"/>
  <c r="AH314" i="6"/>
  <c r="AD314" i="6"/>
  <c r="AC314" i="6"/>
  <c r="AN29" i="6"/>
  <c r="AT29" i="6"/>
  <c r="AL29" i="6"/>
  <c r="AR29" i="6"/>
  <c r="AK29" i="6"/>
  <c r="AQ29" i="6"/>
  <c r="AM29" i="6"/>
  <c r="AS29" i="6"/>
  <c r="AI29" i="6"/>
  <c r="AO29" i="6"/>
  <c r="AJ29" i="6"/>
  <c r="AP29" i="6"/>
  <c r="BB30" i="6"/>
  <c r="BG30" i="6"/>
  <c r="BC30" i="6"/>
  <c r="BE30" i="6" a="1"/>
  <c r="AG315" i="6" a="1"/>
  <c r="BH30" i="6" a="1"/>
  <c r="AH315" i="6" a="1"/>
  <c r="AE315" i="6" a="1"/>
  <c r="BI30" i="6" a="1"/>
  <c r="AD315" i="6" a="1"/>
  <c r="BD30" i="6" a="1"/>
  <c r="AC315" i="6" a="1"/>
  <c r="AF315" i="6" a="1"/>
  <c r="AC315" i="6" l="1"/>
  <c r="AD315" i="6"/>
  <c r="AH315" i="6"/>
  <c r="AG315" i="6"/>
  <c r="AF315" i="6"/>
  <c r="AE315" i="6"/>
  <c r="BI30" i="6"/>
  <c r="BE30" i="6"/>
  <c r="BH30" i="6"/>
  <c r="BD30" i="6"/>
  <c r="AH316" i="6" a="1"/>
  <c r="AE316" i="6" a="1"/>
  <c r="AF316" i="6" a="1"/>
  <c r="BF30" i="6" a="1"/>
  <c r="AA30" i="6" a="1"/>
  <c r="AD316" i="6" a="1"/>
  <c r="AC316" i="6" a="1"/>
  <c r="AG316" i="6" a="1"/>
  <c r="BJ30" i="6" a="1"/>
  <c r="AE316" i="6" l="1"/>
  <c r="AF316" i="6"/>
  <c r="AG316" i="6"/>
  <c r="AH316" i="6"/>
  <c r="AD316" i="6"/>
  <c r="AC316" i="6"/>
  <c r="BJ30" i="6"/>
  <c r="BF30" i="6"/>
  <c r="AA30" i="6"/>
  <c r="BK30" i="6" a="1"/>
  <c r="AD317" i="6" a="1"/>
  <c r="AF317" i="6" a="1"/>
  <c r="AH317" i="6" a="1"/>
  <c r="AC317" i="6" a="1"/>
  <c r="AG317" i="6" a="1"/>
  <c r="AE317" i="6" a="1"/>
  <c r="AG317" i="6" l="1"/>
  <c r="AF317" i="6"/>
  <c r="AE317" i="6"/>
  <c r="AC317" i="6"/>
  <c r="AD317" i="6"/>
  <c r="AH317" i="6"/>
  <c r="BK30" i="6"/>
  <c r="AE318" i="6" a="1"/>
  <c r="BM31" i="6" a="1"/>
  <c r="AZ31" i="6" a="1"/>
  <c r="AB30" i="6" a="1"/>
  <c r="BA31" i="6" a="1"/>
  <c r="CT30" i="6" a="1"/>
  <c r="AF318" i="6" a="1"/>
  <c r="AD318" i="6" a="1"/>
  <c r="AC318" i="6" a="1"/>
  <c r="AH318" i="6" a="1"/>
  <c r="AG318" i="6" a="1"/>
  <c r="AH318" i="6" l="1"/>
  <c r="AD318" i="6"/>
  <c r="AC318" i="6"/>
  <c r="AE318" i="6"/>
  <c r="AF318" i="6"/>
  <c r="AG318" i="6"/>
  <c r="AZ31" i="6"/>
  <c r="BM31" i="6"/>
  <c r="BA31" i="6"/>
  <c r="CT30" i="6"/>
  <c r="AB30" i="6"/>
  <c r="CV30" i="6"/>
  <c r="AT30" i="6" a="1"/>
  <c r="AF319" i="6" a="1"/>
  <c r="AN30" i="6" a="1"/>
  <c r="AO30" i="6" a="1"/>
  <c r="AL30" i="6" a="1"/>
  <c r="AI30" i="6" a="1"/>
  <c r="AK30" i="6" a="1"/>
  <c r="AC319" i="6" a="1"/>
  <c r="AS30" i="6" a="1"/>
  <c r="AP30" i="6" a="1"/>
  <c r="AR30" i="6" a="1"/>
  <c r="AE319" i="6" a="1"/>
  <c r="BG31" i="6" a="1"/>
  <c r="AH319" i="6" a="1"/>
  <c r="AM30" i="6" a="1"/>
  <c r="AQ30" i="6" a="1"/>
  <c r="AJ30" i="6" a="1"/>
  <c r="AG319" i="6" a="1"/>
  <c r="BC31" i="6" a="1"/>
  <c r="AD319" i="6" a="1"/>
  <c r="BB31" i="6" a="1"/>
  <c r="AG319" i="6" l="1"/>
  <c r="AF319" i="6"/>
  <c r="AE319" i="6"/>
  <c r="AC319" i="6"/>
  <c r="AD319" i="6"/>
  <c r="AH319" i="6"/>
  <c r="BC31" i="6"/>
  <c r="BG31" i="6"/>
  <c r="AN30" i="6"/>
  <c r="AT30" i="6"/>
  <c r="AI30" i="6"/>
  <c r="AO30" i="6"/>
  <c r="AM30" i="6"/>
  <c r="AS30" i="6"/>
  <c r="AK30" i="6"/>
  <c r="AQ30" i="6"/>
  <c r="AL30" i="6"/>
  <c r="AR30" i="6"/>
  <c r="AJ30" i="6"/>
  <c r="AP30" i="6"/>
  <c r="BB31" i="6"/>
  <c r="AG320" i="6" a="1"/>
  <c r="AH320" i="6" a="1"/>
  <c r="BD31" i="6" a="1"/>
  <c r="AF320" i="6" a="1"/>
  <c r="AC320" i="6" a="1"/>
  <c r="BE31" i="6" a="1"/>
  <c r="BH31" i="6" a="1"/>
  <c r="AD320" i="6" a="1"/>
  <c r="AE320" i="6" a="1"/>
  <c r="BI31" i="6" a="1"/>
  <c r="AH320" i="6" l="1"/>
  <c r="AD320" i="6"/>
  <c r="AC320" i="6"/>
  <c r="AE320" i="6"/>
  <c r="AF320" i="6"/>
  <c r="AG320" i="6"/>
  <c r="BD31" i="6"/>
  <c r="BH31" i="6"/>
  <c r="BI31" i="6"/>
  <c r="BE31" i="6"/>
  <c r="AD321" i="6" a="1"/>
  <c r="AH321" i="6" a="1"/>
  <c r="BJ31" i="6" a="1"/>
  <c r="BF31" i="6" a="1"/>
  <c r="AC321" i="6" a="1"/>
  <c r="AG321" i="6" a="1"/>
  <c r="AF321" i="6" a="1"/>
  <c r="AE321" i="6" a="1"/>
  <c r="AC321" i="6" l="1"/>
  <c r="AD321" i="6"/>
  <c r="AH321" i="6"/>
  <c r="AG321" i="6"/>
  <c r="AF321" i="6"/>
  <c r="AE321" i="6"/>
  <c r="BF31" i="6"/>
  <c r="BJ31" i="6"/>
  <c r="AC322" i="6" a="1"/>
  <c r="AD322" i="6" a="1"/>
  <c r="AF322" i="6" a="1"/>
  <c r="BK31" i="6" a="1"/>
  <c r="AE322" i="6" a="1"/>
  <c r="AG322" i="6" a="1"/>
  <c r="AH322" i="6" a="1"/>
  <c r="AE322" i="6" l="1"/>
  <c r="AF322" i="6"/>
  <c r="AG322" i="6"/>
  <c r="AH322" i="6"/>
  <c r="AD322" i="6"/>
  <c r="AC322" i="6"/>
  <c r="BK31" i="6"/>
  <c r="AF323" i="6" a="1"/>
  <c r="AC323" i="6" a="1"/>
  <c r="AH323" i="6" a="1"/>
  <c r="AE323" i="6" a="1"/>
  <c r="BL31" i="6" a="1"/>
  <c r="AD323" i="6" a="1"/>
  <c r="AG323" i="6" a="1"/>
  <c r="AG323" i="6" l="1"/>
  <c r="AF323" i="6"/>
  <c r="AE323" i="6"/>
  <c r="AC323" i="6"/>
  <c r="AD323" i="6"/>
  <c r="AH323" i="6"/>
  <c r="BL31" i="6"/>
  <c r="BN31" i="6" s="1"/>
  <c r="AE324" i="6" a="1"/>
  <c r="AF324" i="6" a="1"/>
  <c r="AY31" i="6" a="1"/>
  <c r="AH324" i="6" a="1"/>
  <c r="AG324" i="6" a="1"/>
  <c r="AC324" i="6" a="1"/>
  <c r="AD324" i="6" a="1"/>
  <c r="AG324" i="6" l="1"/>
  <c r="AH324" i="6"/>
  <c r="AD324" i="6"/>
  <c r="AC324" i="6"/>
  <c r="AE324" i="6"/>
  <c r="AF324" i="6"/>
  <c r="AY31" i="6"/>
  <c r="CV31" i="6" s="1"/>
  <c r="AF325" i="6" a="1"/>
  <c r="AC325" i="6" a="1"/>
  <c r="AB31" i="6" a="1"/>
  <c r="BM32" i="6" a="1"/>
  <c r="AG325" i="6" a="1"/>
  <c r="AZ32" i="6" a="1"/>
  <c r="CT31" i="6" a="1"/>
  <c r="AD325" i="6" a="1"/>
  <c r="AE325" i="6" a="1"/>
  <c r="BA32" i="6" a="1"/>
  <c r="AH325" i="6" a="1"/>
  <c r="AF325" i="6" l="1"/>
  <c r="AE325" i="6"/>
  <c r="AC325" i="6"/>
  <c r="AD325" i="6"/>
  <c r="AH325" i="6"/>
  <c r="AG325" i="6"/>
  <c r="AB31" i="6"/>
  <c r="BM32" i="6"/>
  <c r="BA32" i="6"/>
  <c r="AZ32" i="6"/>
  <c r="CT31" i="6"/>
  <c r="AE326" i="6" a="1"/>
  <c r="AA31" i="6" a="1"/>
  <c r="AG326" i="6" a="1"/>
  <c r="AH326" i="6" a="1"/>
  <c r="AC326" i="6" a="1"/>
  <c r="BG32" i="6" a="1"/>
  <c r="AD326" i="6" a="1"/>
  <c r="AF326" i="6" a="1"/>
  <c r="BB32" i="6" a="1"/>
  <c r="BC32" i="6" a="1"/>
  <c r="AG326" i="6" l="1"/>
  <c r="AH326" i="6"/>
  <c r="AD326" i="6"/>
  <c r="AC326" i="6"/>
  <c r="AE326" i="6"/>
  <c r="AF326" i="6"/>
  <c r="BG32" i="6"/>
  <c r="BC32" i="6"/>
  <c r="AA31" i="6"/>
  <c r="BB32" i="6"/>
  <c r="AN31" i="6" a="1"/>
  <c r="AI31" i="6" a="1"/>
  <c r="BD32" i="6" a="1"/>
  <c r="AQ31" i="6" a="1"/>
  <c r="BH32" i="6" a="1"/>
  <c r="AR31" i="6" a="1"/>
  <c r="BI32" i="6" a="1"/>
  <c r="AH327" i="6" a="1"/>
  <c r="BE32" i="6" a="1"/>
  <c r="AA32" i="6" a="1"/>
  <c r="AG327" i="6" a="1"/>
  <c r="AP31" i="6" a="1"/>
  <c r="AT31" i="6" a="1"/>
  <c r="AF327" i="6" a="1"/>
  <c r="AM31" i="6" a="1"/>
  <c r="AC327" i="6" a="1"/>
  <c r="AE327" i="6" a="1"/>
  <c r="AL31" i="6" a="1"/>
  <c r="AO31" i="6" a="1"/>
  <c r="AK31" i="6" a="1"/>
  <c r="AD327" i="6" a="1"/>
  <c r="AS31" i="6" a="1"/>
  <c r="AJ31" i="6" a="1"/>
  <c r="AF327" i="6" l="1"/>
  <c r="AE327" i="6"/>
  <c r="AC327" i="6"/>
  <c r="AD327" i="6"/>
  <c r="AH327" i="6"/>
  <c r="AG327" i="6"/>
  <c r="BD32" i="6"/>
  <c r="AN31" i="6"/>
  <c r="AT31" i="6"/>
  <c r="AO31" i="6"/>
  <c r="AI31" i="6"/>
  <c r="AJ31" i="6"/>
  <c r="AP31" i="6"/>
  <c r="AL31" i="6"/>
  <c r="AR31" i="6"/>
  <c r="AK31" i="6"/>
  <c r="AQ31" i="6"/>
  <c r="AM31" i="6"/>
  <c r="AS31" i="6"/>
  <c r="AA32" i="6"/>
  <c r="BE32" i="6"/>
  <c r="BI32" i="6"/>
  <c r="BH32" i="6"/>
  <c r="AG328" i="6" a="1"/>
  <c r="AF328" i="6" a="1"/>
  <c r="BF32" i="6" a="1"/>
  <c r="BJ32" i="6" a="1"/>
  <c r="AC328" i="6" a="1"/>
  <c r="AH328" i="6" a="1"/>
  <c r="AD328" i="6" a="1"/>
  <c r="AE328" i="6" a="1"/>
  <c r="AG328" i="6" l="1"/>
  <c r="AH328" i="6"/>
  <c r="AD328" i="6"/>
  <c r="AC328" i="6"/>
  <c r="AE328" i="6"/>
  <c r="AF328" i="6"/>
  <c r="BF32" i="6"/>
  <c r="BJ32" i="6"/>
  <c r="BK32" i="6" a="1"/>
  <c r="AE329" i="6" a="1"/>
  <c r="AG329" i="6" a="1"/>
  <c r="AF329" i="6" a="1"/>
  <c r="AC329" i="6" a="1"/>
  <c r="AH329" i="6" a="1"/>
  <c r="AD329" i="6" a="1"/>
  <c r="AF329" i="6" l="1"/>
  <c r="AE329" i="6"/>
  <c r="AC329" i="6"/>
  <c r="AD329" i="6"/>
  <c r="AH329" i="6"/>
  <c r="AG329" i="6"/>
  <c r="BK32" i="6"/>
  <c r="AE330" i="6" a="1"/>
  <c r="BM33" i="6" a="1"/>
  <c r="BL32" i="6" a="1"/>
  <c r="AZ33" i="6" a="1"/>
  <c r="BA33" i="6" a="1"/>
  <c r="AH330" i="6" a="1"/>
  <c r="AD330" i="6" a="1"/>
  <c r="AF330" i="6" a="1"/>
  <c r="AG330" i="6" a="1"/>
  <c r="AC330" i="6" a="1"/>
  <c r="AF330" i="6" l="1"/>
  <c r="AG330" i="6"/>
  <c r="AH330" i="6"/>
  <c r="AD330" i="6"/>
  <c r="AC330" i="6"/>
  <c r="AE330" i="6"/>
  <c r="BL32" i="6"/>
  <c r="BN32" i="6" s="1"/>
  <c r="BA33" i="6"/>
  <c r="BM33" i="6"/>
  <c r="BN33" i="6" s="1"/>
  <c r="AZ33" i="6"/>
  <c r="AF331" i="6" a="1"/>
  <c r="AY32" i="6" a="1"/>
  <c r="BG33" i="6" a="1"/>
  <c r="BC33" i="6" a="1"/>
  <c r="BB33" i="6" a="1"/>
  <c r="AC331" i="6" a="1"/>
  <c r="AG331" i="6" a="1"/>
  <c r="AH331" i="6" a="1"/>
  <c r="AD331" i="6" a="1"/>
  <c r="AE331" i="6" a="1"/>
  <c r="AH331" i="6" l="1"/>
  <c r="AG331" i="6"/>
  <c r="AF331" i="6"/>
  <c r="AE331" i="6"/>
  <c r="AC331" i="6"/>
  <c r="AD331" i="6"/>
  <c r="AY32" i="6"/>
  <c r="BB33" i="6"/>
  <c r="BG33" i="6"/>
  <c r="BC33" i="6"/>
  <c r="AE332" i="6" a="1"/>
  <c r="AB32" i="6" a="1"/>
  <c r="AG332" i="6" a="1"/>
  <c r="AC332" i="6" a="1"/>
  <c r="BH33" i="6" a="1"/>
  <c r="AH332" i="6" a="1"/>
  <c r="BI33" i="6" a="1"/>
  <c r="AD332" i="6" a="1"/>
  <c r="BD33" i="6" a="1"/>
  <c r="CT32" i="6" a="1"/>
  <c r="BE33" i="6" a="1"/>
  <c r="AF332" i="6" a="1"/>
  <c r="AD332" i="6" l="1"/>
  <c r="AC332" i="6"/>
  <c r="AE332" i="6"/>
  <c r="AF332" i="6"/>
  <c r="AG332" i="6"/>
  <c r="AH332" i="6"/>
  <c r="AB32" i="6"/>
  <c r="CT32" i="6"/>
  <c r="CV32" i="6"/>
  <c r="BE33" i="6"/>
  <c r="BI33" i="6"/>
  <c r="BH33" i="6"/>
  <c r="BD33" i="6"/>
  <c r="AO32" i="6" a="1"/>
  <c r="AA33" i="6" a="1"/>
  <c r="BJ33" i="6" a="1"/>
  <c r="AC333" i="6" a="1"/>
  <c r="AF333" i="6" a="1"/>
  <c r="AJ32" i="6" a="1"/>
  <c r="AM32" i="6" a="1"/>
  <c r="AI32" i="6" a="1"/>
  <c r="AP32" i="6" a="1"/>
  <c r="AL32" i="6" a="1"/>
  <c r="BF33" i="6" a="1"/>
  <c r="AH333" i="6" a="1"/>
  <c r="AK32" i="6" a="1"/>
  <c r="AR32" i="6" a="1"/>
  <c r="AD333" i="6" a="1"/>
  <c r="AG333" i="6" a="1"/>
  <c r="AE333" i="6" a="1"/>
  <c r="AT32" i="6" a="1"/>
  <c r="AS32" i="6" a="1"/>
  <c r="AN32" i="6" a="1"/>
  <c r="AQ32" i="6" a="1"/>
  <c r="AC333" i="6" l="1"/>
  <c r="AH333" i="6"/>
  <c r="AG333" i="6"/>
  <c r="AD333" i="6"/>
  <c r="AF333" i="6"/>
  <c r="AE333" i="6"/>
  <c r="AP32" i="6"/>
  <c r="AJ32" i="6"/>
  <c r="AI32" i="6"/>
  <c r="AO32" i="6"/>
  <c r="AL32" i="6"/>
  <c r="AR32" i="6"/>
  <c r="AM32" i="6"/>
  <c r="AS32" i="6"/>
  <c r="AQ32" i="6"/>
  <c r="AK32" i="6"/>
  <c r="AN32" i="6"/>
  <c r="AT32" i="6"/>
  <c r="BF33" i="6"/>
  <c r="BJ33" i="6"/>
  <c r="AA33" i="6"/>
  <c r="AH334" i="6" a="1"/>
  <c r="AE334" i="6" a="1"/>
  <c r="AD334" i="6" a="1"/>
  <c r="AC334" i="6" a="1"/>
  <c r="BK33" i="6" a="1"/>
  <c r="AF334" i="6" a="1"/>
  <c r="AG334" i="6" a="1"/>
  <c r="AG334" i="6" l="1"/>
  <c r="AH334" i="6"/>
  <c r="AC334" i="6"/>
  <c r="AE334" i="6"/>
  <c r="AF334" i="6"/>
  <c r="AD334" i="6"/>
  <c r="BK33" i="6"/>
  <c r="CT33" i="6" a="1"/>
  <c r="AC335" i="6" a="1"/>
  <c r="AF335" i="6" a="1"/>
  <c r="AE335" i="6" a="1"/>
  <c r="AG335" i="6" a="1"/>
  <c r="AH335" i="6" a="1"/>
  <c r="AZ34" i="6" a="1"/>
  <c r="AB33" i="6" a="1"/>
  <c r="BM34" i="6" a="1"/>
  <c r="AD335" i="6" a="1"/>
  <c r="BA34" i="6" a="1"/>
  <c r="AC335" i="6" l="1"/>
  <c r="AH335" i="6"/>
  <c r="AG335" i="6"/>
  <c r="AD335" i="6"/>
  <c r="AF335" i="6"/>
  <c r="AE335" i="6"/>
  <c r="BM34" i="6"/>
  <c r="BN34" i="6" s="1"/>
  <c r="AZ34" i="6"/>
  <c r="BA34" i="6"/>
  <c r="CT33" i="6"/>
  <c r="AB33" i="6"/>
  <c r="CV33" i="6"/>
  <c r="AD336" i="6" a="1"/>
  <c r="AN33" i="6" a="1"/>
  <c r="BB34" i="6" a="1"/>
  <c r="AM33" i="6" a="1"/>
  <c r="AF336" i="6" a="1"/>
  <c r="AE336" i="6" a="1"/>
  <c r="AC336" i="6" a="1"/>
  <c r="AJ33" i="6" a="1"/>
  <c r="AQ33" i="6" a="1"/>
  <c r="AT33" i="6" a="1"/>
  <c r="AS33" i="6" a="1"/>
  <c r="BG34" i="6" a="1"/>
  <c r="AI33" i="6" a="1"/>
  <c r="AG336" i="6" a="1"/>
  <c r="AL33" i="6" a="1"/>
  <c r="BC34" i="6" a="1"/>
  <c r="AO33" i="6" a="1"/>
  <c r="AK33" i="6" a="1"/>
  <c r="AH336" i="6" a="1"/>
  <c r="AR33" i="6" a="1"/>
  <c r="AP33" i="6" a="1"/>
  <c r="AC336" i="6" l="1"/>
  <c r="AE336" i="6"/>
  <c r="AF336" i="6"/>
  <c r="AD336" i="6"/>
  <c r="AG336" i="6"/>
  <c r="AH336" i="6"/>
  <c r="AN33" i="6"/>
  <c r="AT33" i="6"/>
  <c r="AK33" i="6"/>
  <c r="AQ33" i="6"/>
  <c r="AM33" i="6"/>
  <c r="AS33" i="6"/>
  <c r="AJ33" i="6"/>
  <c r="AP33" i="6"/>
  <c r="AI33" i="6"/>
  <c r="AO33" i="6"/>
  <c r="AL33" i="6"/>
  <c r="AR33" i="6"/>
  <c r="BB34" i="6"/>
  <c r="BC34" i="6"/>
  <c r="BG34" i="6"/>
  <c r="BD34" i="6" a="1"/>
  <c r="AH337" i="6" a="1"/>
  <c r="AC337" i="6" a="1"/>
  <c r="AF337" i="6" a="1"/>
  <c r="BI34" i="6" a="1"/>
  <c r="AG337" i="6" a="1"/>
  <c r="BH34" i="6" a="1"/>
  <c r="AD337" i="6" a="1"/>
  <c r="AE337" i="6" a="1"/>
  <c r="BE34" i="6" a="1"/>
  <c r="AF337" i="6" l="1"/>
  <c r="AE337" i="6"/>
  <c r="AC337" i="6"/>
  <c r="AH337" i="6"/>
  <c r="AG337" i="6"/>
  <c r="AD337" i="6"/>
  <c r="BI34" i="6"/>
  <c r="BE34" i="6"/>
  <c r="BD34" i="6"/>
  <c r="BH34" i="6"/>
  <c r="AA34" i="6" a="1"/>
  <c r="AH338" i="6" a="1"/>
  <c r="AF338" i="6" a="1"/>
  <c r="AE338" i="6" a="1"/>
  <c r="BJ34" i="6" a="1"/>
  <c r="AC338" i="6" a="1"/>
  <c r="AG338" i="6" a="1"/>
  <c r="BF34" i="6" a="1"/>
  <c r="AD338" i="6" a="1"/>
  <c r="AD338" i="6" l="1"/>
  <c r="AG338" i="6"/>
  <c r="AH338" i="6"/>
  <c r="AC338" i="6"/>
  <c r="AE338" i="6"/>
  <c r="AF338" i="6"/>
  <c r="BF34" i="6"/>
  <c r="BJ34" i="6"/>
  <c r="AA34" i="6"/>
  <c r="AC339" i="6" a="1"/>
  <c r="AD339" i="6" a="1"/>
  <c r="AH339" i="6" a="1"/>
  <c r="AF339" i="6" a="1"/>
  <c r="AG339" i="6" a="1"/>
  <c r="BK34" i="6" a="1"/>
  <c r="AE339" i="6" a="1"/>
  <c r="AF339" i="6" l="1"/>
  <c r="AE339" i="6"/>
  <c r="AC339" i="6"/>
  <c r="AH339" i="6"/>
  <c r="AG339" i="6"/>
  <c r="AD339" i="6"/>
  <c r="BK34" i="6"/>
  <c r="AG340" i="6" a="1"/>
  <c r="AH340" i="6" a="1"/>
  <c r="AC340" i="6" a="1"/>
  <c r="AZ35" i="6" a="1"/>
  <c r="AE340" i="6" a="1"/>
  <c r="AF340" i="6" a="1"/>
  <c r="CT34" i="6" a="1"/>
  <c r="BA35" i="6" a="1"/>
  <c r="BM35" i="6" a="1"/>
  <c r="AB34" i="6" a="1"/>
  <c r="AD340" i="6" a="1"/>
  <c r="AD340" i="6" l="1"/>
  <c r="AG340" i="6"/>
  <c r="AH340" i="6"/>
  <c r="AC340" i="6"/>
  <c r="AE340" i="6"/>
  <c r="AF340" i="6"/>
  <c r="BM35" i="6"/>
  <c r="BN35" i="6" s="1"/>
  <c r="BA35" i="6"/>
  <c r="AZ35" i="6"/>
  <c r="CT34" i="6"/>
  <c r="AB34" i="6"/>
  <c r="CV34" i="6"/>
  <c r="AF341" i="6" a="1"/>
  <c r="AT34" i="6" a="1"/>
  <c r="AQ34" i="6" a="1"/>
  <c r="AE341" i="6" a="1"/>
  <c r="BB35" i="6" a="1"/>
  <c r="AI34" i="6" a="1"/>
  <c r="AP34" i="6" a="1"/>
  <c r="AS34" i="6" a="1"/>
  <c r="AN34" i="6" a="1"/>
  <c r="AH341" i="6" a="1"/>
  <c r="BC35" i="6" a="1"/>
  <c r="AG341" i="6" a="1"/>
  <c r="AJ34" i="6" a="1"/>
  <c r="BG35" i="6" a="1"/>
  <c r="AD341" i="6" a="1"/>
  <c r="AK34" i="6" a="1"/>
  <c r="AR34" i="6" a="1"/>
  <c r="AM34" i="6" a="1"/>
  <c r="AL34" i="6" a="1"/>
  <c r="AO34" i="6" a="1"/>
  <c r="AC341" i="6" a="1"/>
  <c r="AF341" i="6" l="1"/>
  <c r="AE341" i="6"/>
  <c r="AC341" i="6"/>
  <c r="AH341" i="6"/>
  <c r="AG341" i="6"/>
  <c r="AD341" i="6"/>
  <c r="AJ34" i="6"/>
  <c r="AP34" i="6"/>
  <c r="AM34" i="6"/>
  <c r="AS34" i="6"/>
  <c r="AL34" i="6"/>
  <c r="AR34" i="6"/>
  <c r="AK34" i="6"/>
  <c r="AQ34" i="6"/>
  <c r="AI34" i="6"/>
  <c r="AO34" i="6"/>
  <c r="AN34" i="6"/>
  <c r="AT34" i="6"/>
  <c r="BB35" i="6"/>
  <c r="BG35" i="6"/>
  <c r="BC35" i="6"/>
  <c r="AG342" i="6" a="1"/>
  <c r="AC342" i="6" a="1"/>
  <c r="AF342" i="6" a="1"/>
  <c r="AD342" i="6" a="1"/>
  <c r="AE342" i="6" a="1"/>
  <c r="BI35" i="6" a="1"/>
  <c r="AH342" i="6" a="1"/>
  <c r="BE35" i="6" a="1"/>
  <c r="BD35" i="6" a="1"/>
  <c r="BH35" i="6" a="1"/>
  <c r="AG342" i="6" l="1"/>
  <c r="AD342" i="6"/>
  <c r="AH342" i="6"/>
  <c r="AC342" i="6"/>
  <c r="AE342" i="6"/>
  <c r="AF342" i="6"/>
  <c r="BE35" i="6"/>
  <c r="BI35" i="6"/>
  <c r="BH35" i="6"/>
  <c r="BD35" i="6"/>
  <c r="AE343" i="6" a="1"/>
  <c r="AH343" i="6" a="1"/>
  <c r="AD343" i="6" a="1"/>
  <c r="AF343" i="6" a="1"/>
  <c r="AG343" i="6" a="1"/>
  <c r="AA35" i="6" a="1"/>
  <c r="BJ35" i="6" a="1"/>
  <c r="AC343" i="6" a="1"/>
  <c r="BF35" i="6" a="1"/>
  <c r="AF343" i="6" l="1"/>
  <c r="AE343" i="6"/>
  <c r="AC343" i="6"/>
  <c r="AH343" i="6"/>
  <c r="AD343" i="6"/>
  <c r="AG343" i="6"/>
  <c r="BF35" i="6"/>
  <c r="BJ35" i="6"/>
  <c r="AA35" i="6"/>
  <c r="AG344" i="6" a="1"/>
  <c r="AD344" i="6" a="1"/>
  <c r="AE344" i="6" a="1"/>
  <c r="AC344" i="6" a="1"/>
  <c r="BK35" i="6" a="1"/>
  <c r="AH344" i="6" a="1"/>
  <c r="AF344" i="6" a="1"/>
  <c r="AG344" i="6" l="1"/>
  <c r="AC344" i="6"/>
  <c r="AF344" i="6"/>
  <c r="AD344" i="6"/>
  <c r="AH344" i="6"/>
  <c r="AE344" i="6"/>
  <c r="BK35" i="6"/>
  <c r="BA36" i="6" a="1"/>
  <c r="AG345" i="6" a="1"/>
  <c r="AZ36" i="6" a="1"/>
  <c r="AD345" i="6" a="1"/>
  <c r="CT35" i="6" a="1"/>
  <c r="AH345" i="6" a="1"/>
  <c r="AF345" i="6" a="1"/>
  <c r="AC345" i="6" a="1"/>
  <c r="AE345" i="6" a="1"/>
  <c r="AB35" i="6" a="1"/>
  <c r="BM36" i="6" a="1"/>
  <c r="AG345" i="6" l="1"/>
  <c r="AE345" i="6"/>
  <c r="AH345" i="6"/>
  <c r="AD345" i="6"/>
  <c r="AF345" i="6"/>
  <c r="AC345" i="6"/>
  <c r="BM36" i="6"/>
  <c r="BA36" i="6"/>
  <c r="AZ36" i="6"/>
  <c r="CT35" i="6"/>
  <c r="AB35" i="6"/>
  <c r="CV35" i="6"/>
  <c r="AN35" i="6" a="1"/>
  <c r="AO35" i="6" a="1"/>
  <c r="AC346" i="6" a="1"/>
  <c r="AM35" i="6" a="1"/>
  <c r="AG346" i="6" a="1"/>
  <c r="BB36" i="6" a="1"/>
  <c r="AP35" i="6" a="1"/>
  <c r="AQ35" i="6" a="1"/>
  <c r="BC36" i="6" a="1"/>
  <c r="AS35" i="6" a="1"/>
  <c r="AJ35" i="6" a="1"/>
  <c r="AI35" i="6" a="1"/>
  <c r="AE346" i="6" a="1"/>
  <c r="AD346" i="6" a="1"/>
  <c r="AT35" i="6" a="1"/>
  <c r="AK35" i="6" a="1"/>
  <c r="AF346" i="6" a="1"/>
  <c r="AL35" i="6" a="1"/>
  <c r="BG36" i="6" a="1"/>
  <c r="AR35" i="6" a="1"/>
  <c r="AH346" i="6" a="1"/>
  <c r="AF346" i="6" l="1"/>
  <c r="AH346" i="6"/>
  <c r="AE346" i="6"/>
  <c r="AC346" i="6"/>
  <c r="AD346" i="6"/>
  <c r="AG346" i="6"/>
  <c r="AM35" i="6"/>
  <c r="AS35" i="6"/>
  <c r="AJ35" i="6"/>
  <c r="AP35" i="6"/>
  <c r="AN35" i="6"/>
  <c r="AT35" i="6"/>
  <c r="AI35" i="6"/>
  <c r="AO35" i="6"/>
  <c r="AK35" i="6"/>
  <c r="AQ35" i="6"/>
  <c r="AL35" i="6"/>
  <c r="AR35" i="6"/>
  <c r="BB36" i="6"/>
  <c r="BG36" i="6"/>
  <c r="BC36" i="6"/>
  <c r="BH36" i="6" a="1"/>
  <c r="AC347" i="6" a="1"/>
  <c r="AF347" i="6" a="1"/>
  <c r="AE347" i="6" a="1"/>
  <c r="BI36" i="6" a="1"/>
  <c r="BE36" i="6" a="1"/>
  <c r="AG347" i="6" a="1"/>
  <c r="AH347" i="6" a="1"/>
  <c r="BD36" i="6" a="1"/>
  <c r="AD347" i="6" a="1"/>
  <c r="AG347" i="6" l="1"/>
  <c r="AD347" i="6"/>
  <c r="AC347" i="6"/>
  <c r="AE347" i="6"/>
  <c r="AH347" i="6"/>
  <c r="AF347" i="6"/>
  <c r="BE36" i="6"/>
  <c r="BI36" i="6"/>
  <c r="BH36" i="6"/>
  <c r="BD36" i="6"/>
  <c r="AD348" i="6" a="1"/>
  <c r="AE348" i="6" a="1"/>
  <c r="BJ36" i="6" a="1"/>
  <c r="BF36" i="6" a="1"/>
  <c r="AC348" i="6" a="1"/>
  <c r="AF348" i="6" a="1"/>
  <c r="AG348" i="6" a="1"/>
  <c r="AH348" i="6" a="1"/>
  <c r="AC348" i="6" l="1"/>
  <c r="AF348" i="6"/>
  <c r="AH348" i="6"/>
  <c r="AE348" i="6"/>
  <c r="AD348" i="6"/>
  <c r="AG348" i="6"/>
  <c r="BF36" i="6"/>
  <c r="BJ36" i="6"/>
  <c r="BK36" i="6" a="1"/>
  <c r="AC349" i="6" a="1"/>
  <c r="AG349" i="6" a="1"/>
  <c r="AE349" i="6" a="1"/>
  <c r="AD349" i="6" a="1"/>
  <c r="AF349" i="6" a="1"/>
  <c r="AH349" i="6" a="1"/>
  <c r="AG349" i="6" l="1"/>
  <c r="AD349" i="6"/>
  <c r="AE349" i="6"/>
  <c r="AH349" i="6"/>
  <c r="AF349" i="6"/>
  <c r="AC349" i="6"/>
  <c r="BK36" i="6"/>
  <c r="AG350" i="6" a="1"/>
  <c r="AF350" i="6" a="1"/>
  <c r="AC350" i="6" a="1"/>
  <c r="AD350" i="6" a="1"/>
  <c r="AE350" i="6" a="1"/>
  <c r="AH350" i="6" a="1"/>
  <c r="BL36" i="6" a="1"/>
  <c r="AC350" i="6" l="1"/>
  <c r="AF350" i="6"/>
  <c r="AH350" i="6"/>
  <c r="AE350" i="6"/>
  <c r="AD350" i="6"/>
  <c r="AG350" i="6"/>
  <c r="BL36" i="6"/>
  <c r="BN36" i="6" s="1"/>
  <c r="AY36" i="6" a="1"/>
  <c r="AC351" i="6" a="1"/>
  <c r="AE351" i="6" a="1"/>
  <c r="AG351" i="6" a="1"/>
  <c r="AD351" i="6" a="1"/>
  <c r="AF351" i="6" a="1"/>
  <c r="AH351" i="6" a="1"/>
  <c r="AG351" i="6" l="1"/>
  <c r="AD351" i="6"/>
  <c r="AE351" i="6"/>
  <c r="AH351" i="6"/>
  <c r="AF351" i="6"/>
  <c r="AC351" i="6"/>
  <c r="AY36" i="6"/>
  <c r="CV36" i="6" s="1"/>
  <c r="AZ37" i="6" a="1"/>
  <c r="BM37" i="6" a="1"/>
  <c r="AD352" i="6" a="1"/>
  <c r="AF352" i="6" a="1"/>
  <c r="AG352" i="6" a="1"/>
  <c r="AB36" i="6" a="1"/>
  <c r="AH352" i="6" a="1"/>
  <c r="AE352" i="6" a="1"/>
  <c r="CT36" i="6" a="1"/>
  <c r="BA37" i="6" a="1"/>
  <c r="AC352" i="6" a="1"/>
  <c r="AG352" i="6" l="1"/>
  <c r="AC352" i="6"/>
  <c r="AF352" i="6"/>
  <c r="AH352" i="6"/>
  <c r="AE352" i="6"/>
  <c r="AD352" i="6"/>
  <c r="CT36" i="6"/>
  <c r="AB36" i="6"/>
  <c r="BA37" i="6"/>
  <c r="AZ37" i="6"/>
  <c r="BM37" i="6"/>
  <c r="BC37" i="6" a="1"/>
  <c r="AC353" i="6" a="1"/>
  <c r="BB37" i="6" a="1"/>
  <c r="AH353" i="6" a="1"/>
  <c r="BG37" i="6" a="1"/>
  <c r="AD353" i="6" a="1"/>
  <c r="AF353" i="6" a="1"/>
  <c r="AE353" i="6" a="1"/>
  <c r="AA36" i="6" a="1"/>
  <c r="AG353" i="6" a="1"/>
  <c r="AG353" i="6" l="1"/>
  <c r="AD353" i="6"/>
  <c r="AE353" i="6"/>
  <c r="AH353" i="6"/>
  <c r="AF353" i="6"/>
  <c r="AC353" i="6"/>
  <c r="BG37" i="6"/>
  <c r="BC37" i="6"/>
  <c r="AA36" i="6"/>
  <c r="BB37" i="6"/>
  <c r="AT36" i="6" a="1"/>
  <c r="AC354" i="6" a="1"/>
  <c r="BE37" i="6" a="1"/>
  <c r="AQ36" i="6" a="1"/>
  <c r="AL36" i="6" a="1"/>
  <c r="BI37" i="6" a="1"/>
  <c r="AN36" i="6" a="1"/>
  <c r="AO36" i="6" a="1"/>
  <c r="AP36" i="6" a="1"/>
  <c r="AD354" i="6" a="1"/>
  <c r="BD37" i="6" a="1"/>
  <c r="AK36" i="6" a="1"/>
  <c r="AE354" i="6" a="1"/>
  <c r="AR36" i="6" a="1"/>
  <c r="AS36" i="6" a="1"/>
  <c r="AJ36" i="6" a="1"/>
  <c r="AM36" i="6" a="1"/>
  <c r="AF354" i="6" a="1"/>
  <c r="BH37" i="6" a="1"/>
  <c r="AI36" i="6" a="1"/>
  <c r="AH354" i="6" a="1"/>
  <c r="AG354" i="6" a="1"/>
  <c r="AG354" i="6" l="1"/>
  <c r="AC354" i="6"/>
  <c r="AF354" i="6"/>
  <c r="AH354" i="6"/>
  <c r="AE354" i="6"/>
  <c r="AD354" i="6"/>
  <c r="BD37" i="6"/>
  <c r="AR36" i="6"/>
  <c r="AL36" i="6"/>
  <c r="AJ36" i="6"/>
  <c r="AP36" i="6"/>
  <c r="AQ36" i="6"/>
  <c r="AK36" i="6"/>
  <c r="AO36" i="6"/>
  <c r="AI36" i="6"/>
  <c r="AS36" i="6"/>
  <c r="AM36" i="6"/>
  <c r="AT36" i="6"/>
  <c r="AN36" i="6"/>
  <c r="BI37" i="6"/>
  <c r="BE37" i="6"/>
  <c r="BH37" i="6"/>
  <c r="AD355" i="6" a="1"/>
  <c r="AC355" i="6" a="1"/>
  <c r="AG355" i="6" a="1"/>
  <c r="AF355" i="6" a="1"/>
  <c r="AH355" i="6" a="1"/>
  <c r="AE355" i="6" a="1"/>
  <c r="BJ37" i="6" a="1"/>
  <c r="BF37" i="6" a="1"/>
  <c r="AD355" i="6" l="1"/>
  <c r="AE355" i="6"/>
  <c r="AH355" i="6"/>
  <c r="AF355" i="6"/>
  <c r="AC355" i="6"/>
  <c r="AG355" i="6"/>
  <c r="BJ37" i="6"/>
  <c r="BF37" i="6"/>
  <c r="AD356" i="6" a="1"/>
  <c r="AE356" i="6" a="1"/>
  <c r="AC356" i="6" a="1"/>
  <c r="AF356" i="6" a="1"/>
  <c r="AH356" i="6" a="1"/>
  <c r="BK37" i="6" a="1"/>
  <c r="AG356" i="6" a="1"/>
  <c r="AG356" i="6" l="1"/>
  <c r="AC356" i="6"/>
  <c r="AF356" i="6"/>
  <c r="AH356" i="6"/>
  <c r="AE356" i="6"/>
  <c r="AD356" i="6"/>
  <c r="BK37" i="6"/>
  <c r="AH357" i="6" a="1"/>
  <c r="AC357" i="6" a="1"/>
  <c r="AF357" i="6" a="1"/>
  <c r="BL37" i="6" a="1"/>
  <c r="AE357" i="6" a="1"/>
  <c r="AG357" i="6" a="1"/>
  <c r="AD357" i="6" a="1"/>
  <c r="AC357" i="6" l="1"/>
  <c r="AG357" i="6"/>
  <c r="AD357" i="6"/>
  <c r="AE357" i="6"/>
  <c r="AH357" i="6"/>
  <c r="AF357" i="6"/>
  <c r="BL37" i="6"/>
  <c r="BN37" i="6" s="1"/>
  <c r="AH358" i="6" a="1"/>
  <c r="AD358" i="6" a="1"/>
  <c r="AF358" i="6" a="1"/>
  <c r="AC358" i="6" a="1"/>
  <c r="AG358" i="6" a="1"/>
  <c r="AE358" i="6" a="1"/>
  <c r="AY37" i="6" a="1"/>
  <c r="AG358" i="6" l="1"/>
  <c r="AC358" i="6"/>
  <c r="AF358" i="6"/>
  <c r="AH358" i="6"/>
  <c r="AE358" i="6"/>
  <c r="AD358" i="6"/>
  <c r="AY37" i="6"/>
  <c r="AE359" i="6" a="1"/>
  <c r="AG359" i="6" a="1"/>
  <c r="AD359" i="6" a="1"/>
  <c r="BA38" i="6" a="1"/>
  <c r="AB37" i="6" a="1"/>
  <c r="AC359" i="6" a="1"/>
  <c r="AH359" i="6" a="1"/>
  <c r="CT37" i="6" a="1"/>
  <c r="AZ38" i="6" a="1"/>
  <c r="AF359" i="6" a="1"/>
  <c r="BM38" i="6" a="1"/>
  <c r="AG359" i="6" l="1"/>
  <c r="AD359" i="6"/>
  <c r="AE359" i="6"/>
  <c r="AH359" i="6"/>
  <c r="AF359" i="6"/>
  <c r="AC359" i="6"/>
  <c r="AB37" i="6"/>
  <c r="CT37" i="6"/>
  <c r="BM38" i="6"/>
  <c r="AZ38" i="6"/>
  <c r="BA38" i="6"/>
  <c r="CV37" i="6"/>
  <c r="AD360" i="6" a="1"/>
  <c r="AF360" i="6" a="1"/>
  <c r="AC360" i="6" a="1"/>
  <c r="AG360" i="6" a="1"/>
  <c r="AH360" i="6" a="1"/>
  <c r="AA37" i="6" a="1"/>
  <c r="BC38" i="6" a="1"/>
  <c r="AE360" i="6" a="1"/>
  <c r="BG38" i="6" a="1"/>
  <c r="BB38" i="6" a="1"/>
  <c r="AG360" i="6" l="1"/>
  <c r="AC360" i="6"/>
  <c r="AF360" i="6"/>
  <c r="AH360" i="6"/>
  <c r="AE360" i="6"/>
  <c r="AD360" i="6"/>
  <c r="BC38" i="6"/>
  <c r="BG38" i="6"/>
  <c r="AA37" i="6"/>
  <c r="BB38" i="6"/>
  <c r="AQ37" i="6" a="1"/>
  <c r="AF361" i="6" a="1"/>
  <c r="AG361" i="6" a="1"/>
  <c r="AI37" i="6" a="1"/>
  <c r="AE361" i="6" a="1"/>
  <c r="AN37" i="6" a="1"/>
  <c r="BH38" i="6" a="1"/>
  <c r="BD38" i="6" a="1"/>
  <c r="AC361" i="6" a="1"/>
  <c r="BE38" i="6" a="1"/>
  <c r="AR37" i="6" a="1"/>
  <c r="AS37" i="6" a="1"/>
  <c r="AL37" i="6" a="1"/>
  <c r="AK37" i="6" a="1"/>
  <c r="AA38" i="6" a="1"/>
  <c r="AD361" i="6" a="1"/>
  <c r="AP37" i="6" a="1"/>
  <c r="BI38" i="6" a="1"/>
  <c r="AM37" i="6" a="1"/>
  <c r="AO37" i="6" a="1"/>
  <c r="AJ37" i="6" a="1"/>
  <c r="AT37" i="6" a="1"/>
  <c r="AH361" i="6" a="1"/>
  <c r="AC361" i="6" l="1"/>
  <c r="AG361" i="6"/>
  <c r="AD361" i="6"/>
  <c r="AE361" i="6"/>
  <c r="AH361" i="6"/>
  <c r="AF361" i="6"/>
  <c r="BD38" i="6"/>
  <c r="AP37" i="6"/>
  <c r="AJ37" i="6"/>
  <c r="AM37" i="6"/>
  <c r="AS37" i="6"/>
  <c r="AR37" i="6"/>
  <c r="AL37" i="6"/>
  <c r="AO37" i="6"/>
  <c r="AI37" i="6"/>
  <c r="AQ37" i="6"/>
  <c r="AK37" i="6"/>
  <c r="AT37" i="6"/>
  <c r="AN37" i="6"/>
  <c r="AA38" i="6"/>
  <c r="BH38" i="6"/>
  <c r="BE38" i="6"/>
  <c r="BI38" i="6"/>
  <c r="AD362" i="6" a="1"/>
  <c r="AG362" i="6" a="1"/>
  <c r="AH362" i="6" a="1"/>
  <c r="AE362" i="6" a="1"/>
  <c r="BJ38" i="6" a="1"/>
  <c r="AF362" i="6" a="1"/>
  <c r="AC362" i="6" a="1"/>
  <c r="BF38" i="6" a="1"/>
  <c r="AC362" i="6" l="1"/>
  <c r="AF362" i="6"/>
  <c r="AH362" i="6"/>
  <c r="AE362" i="6"/>
  <c r="AD362" i="6"/>
  <c r="AG362" i="6"/>
  <c r="BJ38" i="6"/>
  <c r="BF38" i="6"/>
  <c r="AZ39" i="6" a="1"/>
  <c r="AF363" i="6" a="1"/>
  <c r="AD363" i="6" a="1"/>
  <c r="BM39" i="6" a="1"/>
  <c r="AE363" i="6" a="1"/>
  <c r="AC363" i="6" a="1"/>
  <c r="AG363" i="6" a="1"/>
  <c r="BA39" i="6" a="1"/>
  <c r="AH363" i="6" a="1"/>
  <c r="BK38" i="6" a="1"/>
  <c r="AC363" i="6" l="1"/>
  <c r="AG363" i="6"/>
  <c r="AD363" i="6"/>
  <c r="AE363" i="6"/>
  <c r="AH363" i="6"/>
  <c r="AF363" i="6"/>
  <c r="BK38" i="6"/>
  <c r="BM39" i="6"/>
  <c r="BN39" i="6" s="1"/>
  <c r="BA39" i="6"/>
  <c r="AZ39" i="6"/>
  <c r="AH364" i="6" a="1"/>
  <c r="AC364" i="6" a="1"/>
  <c r="AF364" i="6" a="1"/>
  <c r="AD364" i="6" a="1"/>
  <c r="BG39" i="6" a="1"/>
  <c r="BL38" i="6" a="1"/>
  <c r="BC39" i="6" a="1"/>
  <c r="BB39" i="6" a="1"/>
  <c r="AG364" i="6" a="1"/>
  <c r="AE364" i="6" a="1"/>
  <c r="AC364" i="6" l="1"/>
  <c r="AD364" i="6"/>
  <c r="AF364" i="6"/>
  <c r="AH364" i="6"/>
  <c r="AE364" i="6"/>
  <c r="AG364" i="6"/>
  <c r="BL38" i="6"/>
  <c r="BN38" i="6" s="1"/>
  <c r="BB39" i="6"/>
  <c r="BG39" i="6"/>
  <c r="BC39" i="6"/>
  <c r="AG365" i="6" a="1"/>
  <c r="BH39" i="6" a="1"/>
  <c r="BE39" i="6" a="1"/>
  <c r="AH365" i="6" a="1"/>
  <c r="BI39" i="6" a="1"/>
  <c r="AY38" i="6" a="1"/>
  <c r="BD39" i="6" a="1"/>
  <c r="AF365" i="6" a="1"/>
  <c r="AE365" i="6" a="1"/>
  <c r="AC365" i="6" a="1"/>
  <c r="AD365" i="6" a="1"/>
  <c r="AG365" i="6" l="1"/>
  <c r="AE365" i="6"/>
  <c r="AH365" i="6"/>
  <c r="AF365" i="6"/>
  <c r="AD365" i="6"/>
  <c r="AC365" i="6"/>
  <c r="AY38" i="6"/>
  <c r="BH39" i="6"/>
  <c r="BE39" i="6"/>
  <c r="BI39" i="6"/>
  <c r="BD39" i="6"/>
  <c r="CT38" i="6" a="1"/>
  <c r="AE366" i="6" a="1"/>
  <c r="BJ39" i="6" a="1"/>
  <c r="AB38" i="6" a="1"/>
  <c r="AC366" i="6" a="1"/>
  <c r="AA39" i="6" a="1"/>
  <c r="AH366" i="6" a="1"/>
  <c r="AD366" i="6" a="1"/>
  <c r="AF366" i="6" a="1"/>
  <c r="BF39" i="6" a="1"/>
  <c r="AG366" i="6" a="1"/>
  <c r="AC366" i="6" l="1"/>
  <c r="AD366" i="6"/>
  <c r="AF366" i="6"/>
  <c r="AH366" i="6"/>
  <c r="AE366" i="6"/>
  <c r="AG366" i="6"/>
  <c r="CT38" i="6"/>
  <c r="AB38" i="6"/>
  <c r="CV38" i="6"/>
  <c r="BF39" i="6"/>
  <c r="BJ39" i="6"/>
  <c r="AA39" i="6"/>
  <c r="AD367" i="6" a="1"/>
  <c r="AJ38" i="6" a="1"/>
  <c r="AE367" i="6" a="1"/>
  <c r="AI38" i="6" a="1"/>
  <c r="AL38" i="6" a="1"/>
  <c r="AS38" i="6" a="1"/>
  <c r="AO38" i="6" a="1"/>
  <c r="AG367" i="6" a="1"/>
  <c r="AC367" i="6" a="1"/>
  <c r="AH367" i="6" a="1"/>
  <c r="AP38" i="6" a="1"/>
  <c r="AK38" i="6" a="1"/>
  <c r="AQ38" i="6" a="1"/>
  <c r="AN38" i="6" a="1"/>
  <c r="AF367" i="6" a="1"/>
  <c r="BK39" i="6" a="1"/>
  <c r="AT38" i="6" a="1"/>
  <c r="AM38" i="6" a="1"/>
  <c r="AR38" i="6" a="1"/>
  <c r="AF367" i="6" l="1"/>
  <c r="AC367" i="6"/>
  <c r="AG367" i="6"/>
  <c r="AE367" i="6"/>
  <c r="AH367" i="6"/>
  <c r="AD367" i="6"/>
  <c r="AP38" i="6"/>
  <c r="AJ38" i="6"/>
  <c r="AK38" i="6"/>
  <c r="AQ38" i="6"/>
  <c r="AM38" i="6"/>
  <c r="AS38" i="6"/>
  <c r="AN38" i="6"/>
  <c r="AT38" i="6"/>
  <c r="AL38" i="6"/>
  <c r="AR38" i="6"/>
  <c r="AO38" i="6"/>
  <c r="AI38" i="6"/>
  <c r="BK39" i="6"/>
  <c r="AD368" i="6" a="1"/>
  <c r="AF368" i="6" a="1"/>
  <c r="AZ40" i="6" a="1"/>
  <c r="CT39" i="6" a="1"/>
  <c r="AC368" i="6" a="1"/>
  <c r="AG368" i="6" a="1"/>
  <c r="AH368" i="6" a="1"/>
  <c r="BM40" i="6" a="1"/>
  <c r="AB39" i="6" a="1"/>
  <c r="AE368" i="6" a="1"/>
  <c r="BA40" i="6" a="1"/>
  <c r="AF368" i="6" l="1"/>
  <c r="AD368" i="6"/>
  <c r="AH368" i="6"/>
  <c r="AE368" i="6"/>
  <c r="AG368" i="6"/>
  <c r="AC368" i="6"/>
  <c r="AZ40" i="6"/>
  <c r="BA40" i="6"/>
  <c r="BM40" i="6"/>
  <c r="BN40" i="6" s="1"/>
  <c r="AB39" i="6"/>
  <c r="CT39" i="6"/>
  <c r="CV39" i="6"/>
  <c r="BC40" i="6" a="1"/>
  <c r="AN39" i="6" a="1"/>
  <c r="BB40" i="6" a="1"/>
  <c r="AL39" i="6" a="1"/>
  <c r="AK39" i="6" a="1"/>
  <c r="AM39" i="6" a="1"/>
  <c r="AP39" i="6" a="1"/>
  <c r="AO39" i="6" a="1"/>
  <c r="AG369" i="6" a="1"/>
  <c r="AI39" i="6" a="1"/>
  <c r="AQ39" i="6" a="1"/>
  <c r="BG40" i="6" a="1"/>
  <c r="AS39" i="6" a="1"/>
  <c r="AT39" i="6" a="1"/>
  <c r="AF369" i="6" a="1"/>
  <c r="AC369" i="6" a="1"/>
  <c r="AJ39" i="6" a="1"/>
  <c r="AD369" i="6" a="1"/>
  <c r="AR39" i="6" a="1"/>
  <c r="AH369" i="6" a="1"/>
  <c r="AE369" i="6" a="1"/>
  <c r="AF369" i="6" l="1"/>
  <c r="AC369" i="6"/>
  <c r="AG369" i="6"/>
  <c r="AE369" i="6"/>
  <c r="AH369" i="6"/>
  <c r="AD369" i="6"/>
  <c r="AP39" i="6"/>
  <c r="AJ39" i="6"/>
  <c r="AO39" i="6"/>
  <c r="AI39" i="6"/>
  <c r="AT39" i="6"/>
  <c r="AN39" i="6"/>
  <c r="AS39" i="6"/>
  <c r="AM39" i="6"/>
  <c r="AK39" i="6"/>
  <c r="AR39" i="6"/>
  <c r="AQ39" i="6"/>
  <c r="AL39" i="6"/>
  <c r="BB40" i="6"/>
  <c r="BC40" i="6"/>
  <c r="BG40" i="6"/>
  <c r="BI40" i="6" a="1"/>
  <c r="AF370" i="6" a="1"/>
  <c r="AC370" i="6" a="1"/>
  <c r="AE370" i="6" a="1"/>
  <c r="BE40" i="6" a="1"/>
  <c r="BH40" i="6" a="1"/>
  <c r="AG370" i="6" a="1"/>
  <c r="BD40" i="6" a="1"/>
  <c r="AH370" i="6" a="1"/>
  <c r="AD370" i="6" a="1"/>
  <c r="AD370" i="6" l="1"/>
  <c r="AH370" i="6"/>
  <c r="AE370" i="6"/>
  <c r="AG370" i="6"/>
  <c r="AC370" i="6"/>
  <c r="AF370" i="6"/>
  <c r="BH40" i="6"/>
  <c r="BE40" i="6"/>
  <c r="BI40" i="6"/>
  <c r="BD40" i="6"/>
  <c r="AC371" i="6" a="1"/>
  <c r="BF40" i="6" a="1"/>
  <c r="AE371" i="6" a="1"/>
  <c r="AD371" i="6" a="1"/>
  <c r="AH371" i="6" a="1"/>
  <c r="AG371" i="6" a="1"/>
  <c r="AF371" i="6" a="1"/>
  <c r="BJ40" i="6" a="1"/>
  <c r="AA40" i="6" a="1"/>
  <c r="AF371" i="6" l="1"/>
  <c r="AC371" i="6"/>
  <c r="AG371" i="6"/>
  <c r="AE371" i="6"/>
  <c r="AH371" i="6"/>
  <c r="AD371" i="6"/>
  <c r="BF40" i="6"/>
  <c r="BJ40" i="6"/>
  <c r="AA40" i="6"/>
  <c r="AH372" i="6" a="1"/>
  <c r="BK40" i="6" a="1"/>
  <c r="AE372" i="6" a="1"/>
  <c r="AG372" i="6" a="1"/>
  <c r="AD372" i="6" a="1"/>
  <c r="AF372" i="6" a="1"/>
  <c r="AC372" i="6" a="1"/>
  <c r="AD372" i="6" l="1"/>
  <c r="AH372" i="6"/>
  <c r="AE372" i="6"/>
  <c r="AG372" i="6"/>
  <c r="AC372" i="6"/>
  <c r="AF372" i="6"/>
  <c r="BK40" i="6"/>
  <c r="BA41" i="6" a="1"/>
  <c r="AH373" i="6" a="1"/>
  <c r="CT40" i="6" a="1"/>
  <c r="AG373" i="6" a="1"/>
  <c r="AB40" i="6" a="1"/>
  <c r="AC373" i="6" a="1"/>
  <c r="AZ41" i="6" a="1"/>
  <c r="AE373" i="6" a="1"/>
  <c r="AF373" i="6" a="1"/>
  <c r="AD373" i="6" a="1"/>
  <c r="BM41" i="6" a="1"/>
  <c r="AF373" i="6" l="1"/>
  <c r="AC373" i="6"/>
  <c r="AG373" i="6"/>
  <c r="AE373" i="6"/>
  <c r="AH373" i="6"/>
  <c r="AD373" i="6"/>
  <c r="BA41" i="6"/>
  <c r="BM41" i="6"/>
  <c r="BN41" i="6" s="1"/>
  <c r="AZ41" i="6"/>
  <c r="CT40" i="6"/>
  <c r="AB40" i="6"/>
  <c r="CV40" i="6"/>
  <c r="AS40" i="6" a="1"/>
  <c r="BG41" i="6" a="1"/>
  <c r="AM40" i="6" a="1"/>
  <c r="AC374" i="6" a="1"/>
  <c r="AI40" i="6" a="1"/>
  <c r="AJ40" i="6" a="1"/>
  <c r="AQ40" i="6" a="1"/>
  <c r="AD374" i="6" a="1"/>
  <c r="AR40" i="6" a="1"/>
  <c r="AF374" i="6" a="1"/>
  <c r="AK40" i="6" a="1"/>
  <c r="AH374" i="6" a="1"/>
  <c r="BB41" i="6" a="1"/>
  <c r="AL40" i="6" a="1"/>
  <c r="BC41" i="6" a="1"/>
  <c r="AO40" i="6" a="1"/>
  <c r="AN40" i="6" a="1"/>
  <c r="AG374" i="6" a="1"/>
  <c r="AE374" i="6" a="1"/>
  <c r="AT40" i="6" a="1"/>
  <c r="AP40" i="6" a="1"/>
  <c r="AD374" i="6" l="1"/>
  <c r="AH374" i="6"/>
  <c r="AE374" i="6"/>
  <c r="AG374" i="6"/>
  <c r="AC374" i="6"/>
  <c r="AF374" i="6"/>
  <c r="BG41" i="6"/>
  <c r="BC41" i="6"/>
  <c r="AT40" i="6"/>
  <c r="AM40" i="6"/>
  <c r="AN40" i="6"/>
  <c r="AS40" i="6"/>
  <c r="AI40" i="6"/>
  <c r="AO40" i="6"/>
  <c r="AJ40" i="6"/>
  <c r="AP40" i="6"/>
  <c r="AK40" i="6"/>
  <c r="AQ40" i="6"/>
  <c r="AL40" i="6"/>
  <c r="AR40" i="6"/>
  <c r="BB41" i="6"/>
  <c r="BD41" i="6" a="1"/>
  <c r="BI41" i="6" a="1"/>
  <c r="AC375" i="6" a="1"/>
  <c r="AD375" i="6" a="1"/>
  <c r="AG375" i="6" a="1"/>
  <c r="BH41" i="6" a="1"/>
  <c r="BE41" i="6" a="1"/>
  <c r="AF375" i="6" a="1"/>
  <c r="AE375" i="6" a="1"/>
  <c r="AH375" i="6" a="1"/>
  <c r="AC375" i="6" l="1"/>
  <c r="AF375" i="6"/>
  <c r="AG375" i="6"/>
  <c r="AE375" i="6"/>
  <c r="AH375" i="6"/>
  <c r="AD375" i="6"/>
  <c r="BD41" i="6"/>
  <c r="BE41" i="6"/>
  <c r="BI41" i="6"/>
  <c r="BH41" i="6"/>
  <c r="BJ41" i="6" a="1"/>
  <c r="BF41" i="6" a="1"/>
  <c r="AE376" i="6" a="1"/>
  <c r="AF376" i="6" a="1"/>
  <c r="AH376" i="6" a="1"/>
  <c r="AD376" i="6" a="1"/>
  <c r="AA41" i="6" a="1"/>
  <c r="AC376" i="6" a="1"/>
  <c r="AG376" i="6" a="1"/>
  <c r="AD376" i="6" l="1"/>
  <c r="AH376" i="6"/>
  <c r="AE376" i="6"/>
  <c r="AG376" i="6"/>
  <c r="AF376" i="6"/>
  <c r="AC376" i="6"/>
  <c r="BF41" i="6"/>
  <c r="BJ41" i="6"/>
  <c r="AA41" i="6"/>
  <c r="AG377" i="6" a="1"/>
  <c r="AF377" i="6" a="1"/>
  <c r="AH377" i="6" a="1"/>
  <c r="AE377" i="6" a="1"/>
  <c r="AA42" i="6" a="1"/>
  <c r="AC377" i="6" a="1"/>
  <c r="BK41" i="6" a="1"/>
  <c r="AD377" i="6" a="1"/>
  <c r="AC377" i="6" l="1"/>
  <c r="AF377" i="6"/>
  <c r="AG377" i="6"/>
  <c r="AE377" i="6"/>
  <c r="AH377" i="6"/>
  <c r="AD377" i="6"/>
  <c r="BK41" i="6"/>
  <c r="AA42" i="6"/>
  <c r="AB41" i="6" a="1"/>
  <c r="AC378" i="6" a="1"/>
  <c r="AF378" i="6" a="1"/>
  <c r="AD378" i="6" a="1"/>
  <c r="AE378" i="6" a="1"/>
  <c r="BM42" i="6" a="1"/>
  <c r="AH378" i="6" a="1"/>
  <c r="AZ42" i="6" a="1"/>
  <c r="BA42" i="6" a="1"/>
  <c r="AG378" i="6" a="1"/>
  <c r="CT41" i="6" a="1"/>
  <c r="AD378" i="6" l="1"/>
  <c r="AH378" i="6"/>
  <c r="AE378" i="6"/>
  <c r="AG378" i="6"/>
  <c r="AF378" i="6"/>
  <c r="AC378" i="6"/>
  <c r="BM42" i="6"/>
  <c r="BN42" i="6" s="1"/>
  <c r="AZ42" i="6"/>
  <c r="BA42" i="6"/>
  <c r="CT41" i="6"/>
  <c r="AB41" i="6"/>
  <c r="CV41" i="6"/>
  <c r="AT41" i="6" a="1"/>
  <c r="AL41" i="6" a="1"/>
  <c r="AE379" i="6" a="1"/>
  <c r="AD379" i="6" a="1"/>
  <c r="AJ41" i="6" a="1"/>
  <c r="AK41" i="6" a="1"/>
  <c r="BG42" i="6" a="1"/>
  <c r="AF379" i="6" a="1"/>
  <c r="AI41" i="6" a="1"/>
  <c r="AH379" i="6" a="1"/>
  <c r="BB42" i="6" a="1"/>
  <c r="AP41" i="6" a="1"/>
  <c r="AM41" i="6" a="1"/>
  <c r="AN41" i="6" a="1"/>
  <c r="AS41" i="6" a="1"/>
  <c r="BC42" i="6" a="1"/>
  <c r="AQ41" i="6" a="1"/>
  <c r="AO41" i="6" a="1"/>
  <c r="AC379" i="6" a="1"/>
  <c r="AG379" i="6" a="1"/>
  <c r="AR41" i="6" a="1"/>
  <c r="AC379" i="6" l="1"/>
  <c r="AF379" i="6"/>
  <c r="AG379" i="6"/>
  <c r="AE379" i="6"/>
  <c r="AH379" i="6"/>
  <c r="AD379" i="6"/>
  <c r="BC42" i="6"/>
  <c r="BG42" i="6"/>
  <c r="AI41" i="6"/>
  <c r="AJ41" i="6"/>
  <c r="AO41" i="6"/>
  <c r="AP41" i="6"/>
  <c r="AK41" i="6"/>
  <c r="AQ41" i="6"/>
  <c r="AL41" i="6"/>
  <c r="AR41" i="6"/>
  <c r="AM41" i="6"/>
  <c r="AS41" i="6"/>
  <c r="AN41" i="6"/>
  <c r="AT41" i="6"/>
  <c r="BB42" i="6"/>
  <c r="AG380" i="6" a="1"/>
  <c r="AE380" i="6" a="1"/>
  <c r="BI42" i="6" a="1"/>
  <c r="AD380" i="6" a="1"/>
  <c r="BH42" i="6" a="1"/>
  <c r="BD42" i="6" a="1"/>
  <c r="BE42" i="6" a="1"/>
  <c r="AF380" i="6" a="1"/>
  <c r="AC380" i="6" a="1"/>
  <c r="AH380" i="6" a="1"/>
  <c r="AH380" i="6" l="1"/>
  <c r="AE380" i="6"/>
  <c r="AF380" i="6"/>
  <c r="AD380" i="6"/>
  <c r="AG380" i="6"/>
  <c r="AC380" i="6"/>
  <c r="BH42" i="6"/>
  <c r="BI42" i="6"/>
  <c r="BE42" i="6"/>
  <c r="BD42" i="6"/>
  <c r="AC381" i="6" a="1"/>
  <c r="AH381" i="6" a="1"/>
  <c r="BJ42" i="6" a="1"/>
  <c r="AD381" i="6" a="1"/>
  <c r="AG381" i="6" a="1"/>
  <c r="AF381" i="6" a="1"/>
  <c r="AE381" i="6" a="1"/>
  <c r="BF42" i="6" a="1"/>
  <c r="AC381" i="6" l="1"/>
  <c r="AG381" i="6"/>
  <c r="AD381" i="6"/>
  <c r="AF381" i="6"/>
  <c r="AE381" i="6"/>
  <c r="AH381" i="6"/>
  <c r="BJ42" i="6"/>
  <c r="BF42" i="6"/>
  <c r="BK42" i="6" a="1"/>
  <c r="AH382" i="6" a="1"/>
  <c r="AC382" i="6" a="1"/>
  <c r="AE382" i="6" a="1"/>
  <c r="AF382" i="6" a="1"/>
  <c r="AG382" i="6" a="1"/>
  <c r="AD382" i="6" a="1"/>
  <c r="AH382" i="6" l="1"/>
  <c r="AE382" i="6"/>
  <c r="AF382" i="6"/>
  <c r="AD382" i="6"/>
  <c r="AG382" i="6"/>
  <c r="AC382" i="6"/>
  <c r="BK42" i="6"/>
  <c r="AB42" i="6" a="1"/>
  <c r="AH383" i="6" a="1"/>
  <c r="AF383" i="6" a="1"/>
  <c r="BA43" i="6" a="1"/>
  <c r="AE383" i="6" a="1"/>
  <c r="AG383" i="6" a="1"/>
  <c r="CT42" i="6" a="1"/>
  <c r="BM43" i="6" a="1"/>
  <c r="AC383" i="6" a="1"/>
  <c r="AZ43" i="6" a="1"/>
  <c r="AD383" i="6" a="1"/>
  <c r="AC383" i="6" l="1"/>
  <c r="AG383" i="6"/>
  <c r="AD383" i="6"/>
  <c r="AF383" i="6"/>
  <c r="AE383" i="6"/>
  <c r="AH383" i="6"/>
  <c r="BM43" i="6"/>
  <c r="BN43" i="6" s="1"/>
  <c r="BA43" i="6"/>
  <c r="AZ43" i="6"/>
  <c r="CT42" i="6"/>
  <c r="AB42" i="6"/>
  <c r="CV42" i="6"/>
  <c r="AH388" i="6" a="1"/>
  <c r="AT42" i="6" a="1"/>
  <c r="AF388" i="6" a="1"/>
  <c r="AJ42" i="6" a="1"/>
  <c r="AG388" i="6" a="1"/>
  <c r="AO42" i="6" a="1"/>
  <c r="AM42" i="6" a="1"/>
  <c r="AR42" i="6" a="1"/>
  <c r="BB43" i="6" a="1"/>
  <c r="AE388" i="6" a="1"/>
  <c r="AL42" i="6" a="1"/>
  <c r="AC388" i="6" a="1"/>
  <c r="AK42" i="6" a="1"/>
  <c r="AP42" i="6" a="1"/>
  <c r="AD388" i="6" a="1"/>
  <c r="AS42" i="6" a="1"/>
  <c r="BG43" i="6" a="1"/>
  <c r="AN42" i="6" a="1"/>
  <c r="BC43" i="6" a="1"/>
  <c r="AQ42" i="6" a="1"/>
  <c r="AI42" i="6" a="1"/>
  <c r="AH388" i="6" l="1"/>
  <c r="AE388" i="6"/>
  <c r="AF388" i="6"/>
  <c r="AD388" i="6"/>
  <c r="AG388" i="6"/>
  <c r="AC388" i="6"/>
  <c r="AO42" i="6"/>
  <c r="AI42" i="6"/>
  <c r="AQ42" i="6"/>
  <c r="AJ42" i="6"/>
  <c r="AP42" i="6"/>
  <c r="AN42" i="6"/>
  <c r="AK42" i="6"/>
  <c r="AT42" i="6"/>
  <c r="AS42" i="6"/>
  <c r="AR42" i="6"/>
  <c r="AL42" i="6"/>
  <c r="AM42" i="6"/>
  <c r="BB43" i="6"/>
  <c r="BG43" i="6"/>
  <c r="BC43" i="6"/>
  <c r="BE43" i="6" a="1"/>
  <c r="AC389" i="6" a="1"/>
  <c r="AD389" i="6" a="1"/>
  <c r="AH389" i="6" a="1"/>
  <c r="BI43" i="6" a="1"/>
  <c r="AG389" i="6" a="1"/>
  <c r="BD43" i="6" a="1"/>
  <c r="AE389" i="6" a="1"/>
  <c r="AF389" i="6" a="1"/>
  <c r="BH43" i="6" a="1"/>
  <c r="AC389" i="6" l="1"/>
  <c r="AG389" i="6"/>
  <c r="AD389" i="6"/>
  <c r="AF389" i="6"/>
  <c r="AE389" i="6"/>
  <c r="AH389" i="6"/>
  <c r="BE43" i="6"/>
  <c r="BI43" i="6"/>
  <c r="BH43" i="6"/>
  <c r="BD43" i="6"/>
  <c r="AC390" i="6" a="1"/>
  <c r="AD390" i="6" a="1"/>
  <c r="AA43" i="6" a="1"/>
  <c r="AH390" i="6" a="1"/>
  <c r="AE390" i="6" a="1"/>
  <c r="BJ43" i="6" a="1"/>
  <c r="AF390" i="6" a="1"/>
  <c r="AG390" i="6" a="1"/>
  <c r="BF43" i="6" a="1"/>
  <c r="AH390" i="6" l="1"/>
  <c r="AE390" i="6"/>
  <c r="AF390" i="6"/>
  <c r="AD390" i="6"/>
  <c r="AG390" i="6"/>
  <c r="AC390" i="6"/>
  <c r="BF43" i="6"/>
  <c r="BJ43" i="6"/>
  <c r="AA43" i="6"/>
  <c r="AG391" i="6" a="1"/>
  <c r="AF391" i="6" a="1"/>
  <c r="AD391" i="6" a="1"/>
  <c r="AH391" i="6" a="1"/>
  <c r="AA44" i="6" a="1"/>
  <c r="AC391" i="6" a="1"/>
  <c r="BK43" i="6" a="1"/>
  <c r="AE391" i="6" a="1"/>
  <c r="AC391" i="6" l="1"/>
  <c r="AG391" i="6"/>
  <c r="AD391" i="6"/>
  <c r="AF391" i="6"/>
  <c r="AE391" i="6"/>
  <c r="AH391" i="6"/>
  <c r="BK43" i="6"/>
  <c r="AA44" i="6"/>
  <c r="CT43" i="6" a="1"/>
  <c r="AF392" i="6" a="1"/>
  <c r="AE392" i="6" a="1"/>
  <c r="BM44" i="6" a="1"/>
  <c r="AH392" i="6" a="1"/>
  <c r="AG392" i="6" a="1"/>
  <c r="AD392" i="6" a="1"/>
  <c r="AZ44" i="6" a="1"/>
  <c r="AC392" i="6" a="1"/>
  <c r="BA44" i="6" a="1"/>
  <c r="AB43" i="6" a="1"/>
  <c r="AH392" i="6" l="1"/>
  <c r="AE392" i="6"/>
  <c r="AF392" i="6"/>
  <c r="AD392" i="6"/>
  <c r="AG392" i="6"/>
  <c r="AC392" i="6"/>
  <c r="AZ44" i="6"/>
  <c r="BM44" i="6"/>
  <c r="BN44" i="6" s="1"/>
  <c r="BA44" i="6"/>
  <c r="AB43" i="6"/>
  <c r="CT43" i="6"/>
  <c r="CV43" i="6"/>
  <c r="AO43" i="6" a="1"/>
  <c r="AI43" i="6" a="1"/>
  <c r="AD393" i="6" a="1"/>
  <c r="AL43" i="6" a="1"/>
  <c r="AS43" i="6" a="1"/>
  <c r="AR43" i="6" a="1"/>
  <c r="AC393" i="6" a="1"/>
  <c r="AK43" i="6" a="1"/>
  <c r="AP43" i="6" a="1"/>
  <c r="AN43" i="6" a="1"/>
  <c r="BG44" i="6" a="1"/>
  <c r="AH393" i="6" a="1"/>
  <c r="AT43" i="6" a="1"/>
  <c r="AG393" i="6" a="1"/>
  <c r="AF393" i="6" a="1"/>
  <c r="AE393" i="6" a="1"/>
  <c r="BC44" i="6" a="1"/>
  <c r="AM43" i="6" a="1"/>
  <c r="BB44" i="6" a="1"/>
  <c r="AQ43" i="6" a="1"/>
  <c r="AJ43" i="6" a="1"/>
  <c r="AC393" i="6" l="1"/>
  <c r="AG393" i="6"/>
  <c r="AD393" i="6"/>
  <c r="AF393" i="6"/>
  <c r="AE393" i="6"/>
  <c r="AH393" i="6"/>
  <c r="AQ43" i="6"/>
  <c r="AK43" i="6"/>
  <c r="AO43" i="6"/>
  <c r="AN43" i="6"/>
  <c r="AT43" i="6"/>
  <c r="AM43" i="6"/>
  <c r="AL43" i="6"/>
  <c r="AJ43" i="6"/>
  <c r="AI43" i="6"/>
  <c r="AS43" i="6"/>
  <c r="AP43" i="6"/>
  <c r="AR43" i="6"/>
  <c r="BB44" i="6"/>
  <c r="BC44" i="6"/>
  <c r="BG44" i="6"/>
  <c r="BI44" i="6" a="1"/>
  <c r="BD44" i="6" a="1"/>
  <c r="AH394" i="6" a="1"/>
  <c r="AG394" i="6" a="1"/>
  <c r="BE44" i="6" a="1"/>
  <c r="AE394" i="6" a="1"/>
  <c r="AF394" i="6" a="1"/>
  <c r="AD394" i="6" a="1"/>
  <c r="AC394" i="6" a="1"/>
  <c r="BH44" i="6" a="1"/>
  <c r="AH394" i="6" l="1"/>
  <c r="AE394" i="6"/>
  <c r="AF394" i="6"/>
  <c r="AD394" i="6"/>
  <c r="AG394" i="6"/>
  <c r="AC394" i="6"/>
  <c r="BH44" i="6"/>
  <c r="BI44" i="6"/>
  <c r="BE44" i="6"/>
  <c r="BD44" i="6"/>
  <c r="AF395" i="6" a="1"/>
  <c r="BJ44" i="6" a="1"/>
  <c r="BF44" i="6" a="1"/>
  <c r="AH395" i="6" a="1"/>
  <c r="AE395" i="6" a="1"/>
  <c r="AG395" i="6" a="1"/>
  <c r="AC395" i="6" a="1"/>
  <c r="AD395" i="6" a="1"/>
  <c r="AC395" i="6" l="1"/>
  <c r="AG395" i="6"/>
  <c r="AD395" i="6"/>
  <c r="AF395" i="6"/>
  <c r="AE395" i="6"/>
  <c r="AH395" i="6"/>
  <c r="BJ44" i="6"/>
  <c r="BF44" i="6"/>
  <c r="BK44" i="6" a="1"/>
  <c r="BK44" i="6" l="1"/>
  <c r="AZ45" i="6" a="1"/>
  <c r="AE396" i="6" a="1"/>
  <c r="AB44" i="6" a="1"/>
  <c r="AH396" i="6" a="1"/>
  <c r="BA45" i="6" a="1"/>
  <c r="BM45" i="6" a="1"/>
  <c r="CT44" i="6" a="1"/>
  <c r="AF396" i="6" a="1"/>
  <c r="AC396" i="6" a="1"/>
  <c r="AG396" i="6" a="1"/>
  <c r="AD396" i="6" a="1"/>
  <c r="AG396" i="6" l="1"/>
  <c r="AE396" i="6"/>
  <c r="AD396" i="6"/>
  <c r="AF396" i="6"/>
  <c r="AC396" i="6"/>
  <c r="AH396" i="6"/>
  <c r="AZ45" i="6"/>
  <c r="BM45" i="6"/>
  <c r="BA45" i="6"/>
  <c r="AB44" i="6"/>
  <c r="CT44" i="6"/>
  <c r="CV44" i="6"/>
  <c r="AM44" i="6" a="1"/>
  <c r="AK44" i="6" a="1"/>
  <c r="AE397" i="6" a="1"/>
  <c r="BB45" i="6" a="1"/>
  <c r="AD397" i="6" a="1"/>
  <c r="AF397" i="6" a="1"/>
  <c r="AQ44" i="6" a="1"/>
  <c r="BC45" i="6" a="1"/>
  <c r="AG397" i="6" a="1"/>
  <c r="AO44" i="6" a="1"/>
  <c r="AJ44" i="6" a="1"/>
  <c r="AI44" i="6" a="1"/>
  <c r="AL44" i="6" a="1"/>
  <c r="AH397" i="6" a="1"/>
  <c r="AT44" i="6" a="1"/>
  <c r="AR44" i="6" a="1"/>
  <c r="BG45" i="6" a="1"/>
  <c r="AN44" i="6" a="1"/>
  <c r="AC397" i="6" a="1"/>
  <c r="AS44" i="6" a="1"/>
  <c r="AP44" i="6" a="1"/>
  <c r="AF397" i="6" l="1"/>
  <c r="AE397" i="6"/>
  <c r="AH397" i="6"/>
  <c r="AC397" i="6"/>
  <c r="AD397" i="6"/>
  <c r="AG397" i="6"/>
  <c r="AQ44" i="6"/>
  <c r="AI44" i="6"/>
  <c r="AJ44" i="6"/>
  <c r="AP44" i="6"/>
  <c r="AK44" i="6"/>
  <c r="AR44" i="6"/>
  <c r="AL44" i="6"/>
  <c r="AT44" i="6"/>
  <c r="AN44" i="6"/>
  <c r="AO44" i="6"/>
  <c r="AM44" i="6"/>
  <c r="AS44" i="6"/>
  <c r="BB45" i="6"/>
  <c r="BC45" i="6"/>
  <c r="BG45" i="6"/>
  <c r="AD398" i="6" a="1"/>
  <c r="BD45" i="6" a="1"/>
  <c r="AE398" i="6" a="1"/>
  <c r="AF398" i="6" a="1"/>
  <c r="AH398" i="6" a="1"/>
  <c r="BE45" i="6" a="1"/>
  <c r="AC398" i="6" a="1"/>
  <c r="BH45" i="6" a="1"/>
  <c r="BI45" i="6" a="1"/>
  <c r="AG398" i="6" a="1"/>
  <c r="AD398" i="6" l="1"/>
  <c r="AE398" i="6"/>
  <c r="AG398" i="6"/>
  <c r="AC398" i="6"/>
  <c r="AH398" i="6"/>
  <c r="AF398" i="6"/>
  <c r="BH45" i="6"/>
  <c r="BI45" i="6"/>
  <c r="BE45" i="6"/>
  <c r="BD45" i="6"/>
  <c r="AG399" i="6" a="1"/>
  <c r="BF45" i="6" a="1"/>
  <c r="AD399" i="6" a="1"/>
  <c r="AC399" i="6" a="1"/>
  <c r="AF399" i="6" a="1"/>
  <c r="BJ45" i="6" a="1"/>
  <c r="AH399" i="6" a="1"/>
  <c r="AE399" i="6" a="1"/>
  <c r="AF399" i="6" l="1"/>
  <c r="AH399" i="6"/>
  <c r="AC399" i="6"/>
  <c r="AG399" i="6"/>
  <c r="AE399" i="6"/>
  <c r="AD399" i="6"/>
  <c r="BJ45" i="6"/>
  <c r="BF45" i="6"/>
  <c r="BK45" i="6" a="1"/>
  <c r="AE400" i="6" a="1"/>
  <c r="AG400" i="6" a="1"/>
  <c r="AC400" i="6" a="1"/>
  <c r="AF400" i="6" a="1"/>
  <c r="AD400" i="6" a="1"/>
  <c r="AH400" i="6" a="1"/>
  <c r="AD400" i="6" l="1"/>
  <c r="AE400" i="6"/>
  <c r="AG400" i="6"/>
  <c r="AC400" i="6"/>
  <c r="AH400" i="6"/>
  <c r="AF400" i="6"/>
  <c r="BK45" i="6"/>
  <c r="BL45" i="6" a="1"/>
  <c r="AF401" i="6" a="1"/>
  <c r="AH401" i="6" a="1"/>
  <c r="AG401" i="6" a="1"/>
  <c r="AE401" i="6" a="1"/>
  <c r="AC401" i="6" a="1"/>
  <c r="AD401" i="6" a="1"/>
  <c r="AF401" i="6" l="1"/>
  <c r="AH401" i="6"/>
  <c r="AC401" i="6"/>
  <c r="AG401" i="6"/>
  <c r="AE401" i="6"/>
  <c r="AD401" i="6"/>
  <c r="BL45" i="6"/>
  <c r="BN45" i="6" s="1"/>
  <c r="AD411" i="6" a="1"/>
  <c r="AY45" i="6" a="1"/>
  <c r="AH411" i="6" a="1"/>
  <c r="AG411" i="6" a="1"/>
  <c r="AE411" i="6" a="1"/>
  <c r="AC411" i="6" a="1"/>
  <c r="AF411" i="6" a="1"/>
  <c r="AD411" i="6" l="1"/>
  <c r="AE411" i="6"/>
  <c r="AG411" i="6"/>
  <c r="AC411" i="6"/>
  <c r="AH411" i="6"/>
  <c r="AF411" i="6"/>
  <c r="AY45" i="6"/>
  <c r="AH412" i="6" a="1"/>
  <c r="CT45" i="6" a="1"/>
  <c r="AD412" i="6" a="1"/>
  <c r="AF412" i="6" a="1"/>
  <c r="AC412" i="6" a="1"/>
  <c r="AG412" i="6" a="1"/>
  <c r="AE412" i="6" a="1"/>
  <c r="AZ46" i="6" a="1"/>
  <c r="BM46" i="6" a="1"/>
  <c r="BA46" i="6" a="1"/>
  <c r="AB45" i="6" a="1"/>
  <c r="AF412" i="6" l="1"/>
  <c r="AH412" i="6"/>
  <c r="AC412" i="6"/>
  <c r="AG412" i="6"/>
  <c r="AE412" i="6"/>
  <c r="AD412" i="6"/>
  <c r="CT45" i="6"/>
  <c r="AB45" i="6"/>
  <c r="AZ46" i="6"/>
  <c r="BM46" i="6"/>
  <c r="BA46" i="6"/>
  <c r="CV45" i="6"/>
  <c r="AD413" i="6" a="1"/>
  <c r="AC413" i="6" a="1"/>
  <c r="AH413" i="6" a="1"/>
  <c r="BB46" i="6" a="1"/>
  <c r="AA45" i="6" a="1"/>
  <c r="AG413" i="6" a="1"/>
  <c r="BG46" i="6" a="1"/>
  <c r="AE413" i="6" a="1"/>
  <c r="BC46" i="6" a="1"/>
  <c r="AF413" i="6" a="1"/>
  <c r="AD413" i="6" l="1"/>
  <c r="AE413" i="6"/>
  <c r="AG413" i="6"/>
  <c r="AC413" i="6"/>
  <c r="AH413" i="6"/>
  <c r="AF413" i="6"/>
  <c r="BG46" i="6"/>
  <c r="AA45" i="6"/>
  <c r="BB46" i="6"/>
  <c r="BC46" i="6"/>
  <c r="AD414" i="6" a="1"/>
  <c r="AN45" i="6" a="1"/>
  <c r="AJ45" i="6" a="1"/>
  <c r="AE414" i="6" a="1"/>
  <c r="AH414" i="6" a="1"/>
  <c r="AC414" i="6" a="1"/>
  <c r="AM45" i="6" a="1"/>
  <c r="AR45" i="6" a="1"/>
  <c r="AO45" i="6" a="1"/>
  <c r="AS45" i="6" a="1"/>
  <c r="AG414" i="6" a="1"/>
  <c r="AI45" i="6" a="1"/>
  <c r="AF414" i="6" a="1"/>
  <c r="AQ45" i="6" a="1"/>
  <c r="AT45" i="6" a="1"/>
  <c r="BH46" i="6" a="1"/>
  <c r="BE46" i="6" a="1"/>
  <c r="BI46" i="6" a="1"/>
  <c r="BD46" i="6" a="1"/>
  <c r="AK45" i="6" a="1"/>
  <c r="AP45" i="6" a="1"/>
  <c r="AA46" i="6" a="1"/>
  <c r="AL45" i="6" a="1"/>
  <c r="AF414" i="6" l="1"/>
  <c r="AH414" i="6"/>
  <c r="AC414" i="6"/>
  <c r="AG414" i="6"/>
  <c r="AE414" i="6"/>
  <c r="AD414" i="6"/>
  <c r="BI46" i="6"/>
  <c r="BE46" i="6"/>
  <c r="BD46" i="6"/>
  <c r="AK45" i="6"/>
  <c r="AQ45" i="6"/>
  <c r="AO45" i="6"/>
  <c r="AI45" i="6"/>
  <c r="AM45" i="6"/>
  <c r="AS45" i="6"/>
  <c r="AN45" i="6"/>
  <c r="AT45" i="6"/>
  <c r="AL45" i="6"/>
  <c r="AR45" i="6"/>
  <c r="AP45" i="6"/>
  <c r="AJ45" i="6"/>
  <c r="AA46" i="6"/>
  <c r="BH46" i="6"/>
  <c r="AD423" i="6" a="1"/>
  <c r="AE423" i="6" a="1"/>
  <c r="AF423" i="6" a="1"/>
  <c r="AC423" i="6" a="1"/>
  <c r="AA47" i="6" a="1"/>
  <c r="AH423" i="6" a="1"/>
  <c r="BJ46" i="6" a="1"/>
  <c r="AG423" i="6" a="1"/>
  <c r="BF46" i="6" a="1"/>
  <c r="AD423" i="6" l="1"/>
  <c r="AE423" i="6"/>
  <c r="AG423" i="6"/>
  <c r="AC423" i="6"/>
  <c r="AH423" i="6"/>
  <c r="AF423" i="6"/>
  <c r="AA47" i="6"/>
  <c r="BJ46" i="6"/>
  <c r="BF46" i="6"/>
  <c r="AG424" i="6" a="1"/>
  <c r="BK46" i="6" a="1"/>
  <c r="AD424" i="6" a="1"/>
  <c r="AE424" i="6" a="1"/>
  <c r="AF424" i="6" a="1"/>
  <c r="AH424" i="6" a="1"/>
  <c r="AC424" i="6" a="1"/>
  <c r="AF424" i="6" l="1"/>
  <c r="AH424" i="6"/>
  <c r="AC424" i="6"/>
  <c r="AG424" i="6"/>
  <c r="AE424" i="6"/>
  <c r="AD424" i="6"/>
  <c r="BK46" i="6"/>
  <c r="AC425" i="6" a="1"/>
  <c r="AH425" i="6" a="1"/>
  <c r="BL46" i="6" a="1"/>
  <c r="AG425" i="6" a="1"/>
  <c r="AD425" i="6" a="1"/>
  <c r="AE425" i="6" a="1"/>
  <c r="AF425" i="6" a="1"/>
  <c r="AD425" i="6" l="1"/>
  <c r="AE425" i="6"/>
  <c r="AG425" i="6"/>
  <c r="AC425" i="6"/>
  <c r="AH425" i="6"/>
  <c r="AF425" i="6"/>
  <c r="BL46" i="6"/>
  <c r="BN46" i="6" s="1"/>
  <c r="AD426" i="6" a="1"/>
  <c r="AF426" i="6" a="1"/>
  <c r="AE426" i="6" a="1"/>
  <c r="AH426" i="6" a="1"/>
  <c r="AC426" i="6" a="1"/>
  <c r="AG426" i="6" a="1"/>
  <c r="AY46" i="6" a="1"/>
  <c r="AH426" i="6" l="1"/>
  <c r="AC426" i="6"/>
  <c r="AG426" i="6"/>
  <c r="AE426" i="6"/>
  <c r="AD426" i="6"/>
  <c r="AF426" i="6"/>
  <c r="AY46" i="6"/>
  <c r="AC427" i="6" a="1"/>
  <c r="AE427" i="6" a="1"/>
  <c r="AZ47" i="6" a="1"/>
  <c r="BM47" i="6" a="1"/>
  <c r="AB46" i="6" a="1"/>
  <c r="AF427" i="6" a="1"/>
  <c r="AD427" i="6" a="1"/>
  <c r="AG427" i="6" a="1"/>
  <c r="CT46" i="6" a="1"/>
  <c r="AH427" i="6" a="1"/>
  <c r="BA47" i="6" a="1"/>
  <c r="AH427" i="6" l="1"/>
  <c r="AF427" i="6"/>
  <c r="AD427" i="6"/>
  <c r="AE427" i="6"/>
  <c r="AG427" i="6"/>
  <c r="AC427" i="6"/>
  <c r="AB46" i="6"/>
  <c r="BA47" i="6"/>
  <c r="AZ47" i="6"/>
  <c r="BM47" i="6"/>
  <c r="CT46" i="6"/>
  <c r="CV46" i="6"/>
  <c r="AR46" i="6" a="1"/>
  <c r="AS46" i="6" a="1"/>
  <c r="AP46" i="6" a="1"/>
  <c r="BB47" i="6" a="1"/>
  <c r="AK46" i="6" a="1"/>
  <c r="AH428" i="6" a="1"/>
  <c r="AC428" i="6" a="1"/>
  <c r="AT46" i="6" a="1"/>
  <c r="AF428" i="6" a="1"/>
  <c r="AE428" i="6" a="1"/>
  <c r="AO46" i="6" a="1"/>
  <c r="BG47" i="6" a="1"/>
  <c r="AI46" i="6" a="1"/>
  <c r="AD428" i="6" a="1"/>
  <c r="AM46" i="6" a="1"/>
  <c r="AL46" i="6" a="1"/>
  <c r="AJ46" i="6" a="1"/>
  <c r="AN46" i="6" a="1"/>
  <c r="BC47" i="6" a="1"/>
  <c r="AQ46" i="6" a="1"/>
  <c r="AG428" i="6" a="1"/>
  <c r="AC428" i="6" l="1"/>
  <c r="AG428" i="6"/>
  <c r="AE428" i="6"/>
  <c r="AD428" i="6"/>
  <c r="AF428" i="6"/>
  <c r="AH428" i="6"/>
  <c r="BG47" i="6"/>
  <c r="BC47" i="6"/>
  <c r="AI46" i="6"/>
  <c r="AN46" i="6"/>
  <c r="AT46" i="6"/>
  <c r="AK46" i="6"/>
  <c r="AJ46" i="6"/>
  <c r="AM46" i="6"/>
  <c r="AS46" i="6"/>
  <c r="AO46" i="6"/>
  <c r="AQ46" i="6"/>
  <c r="AP46" i="6"/>
  <c r="AL46" i="6"/>
  <c r="BB47" i="6"/>
  <c r="AR46" i="6"/>
  <c r="AD429" i="6" a="1"/>
  <c r="BD47" i="6" a="1"/>
  <c r="AC429" i="6" a="1"/>
  <c r="BI47" i="6" a="1"/>
  <c r="AE429" i="6" a="1"/>
  <c r="AH429" i="6" a="1"/>
  <c r="AF429" i="6" a="1"/>
  <c r="AG429" i="6" a="1"/>
  <c r="BH47" i="6" a="1"/>
  <c r="BE47" i="6" a="1"/>
  <c r="AH429" i="6" l="1"/>
  <c r="AF429" i="6"/>
  <c r="AD429" i="6"/>
  <c r="AE429" i="6"/>
  <c r="AG429" i="6"/>
  <c r="AC429" i="6"/>
  <c r="BH47" i="6"/>
  <c r="BD47" i="6"/>
  <c r="BI47" i="6"/>
  <c r="BE47" i="6"/>
  <c r="AH430" i="6" a="1"/>
  <c r="BF47" i="6" a="1"/>
  <c r="AG430" i="6" a="1"/>
  <c r="AC430" i="6" a="1"/>
  <c r="AE430" i="6" a="1"/>
  <c r="AF430" i="6" a="1"/>
  <c r="AD430" i="6" a="1"/>
  <c r="BJ47" i="6" a="1"/>
  <c r="AC430" i="6" l="1"/>
  <c r="AG430" i="6"/>
  <c r="AE430" i="6"/>
  <c r="AD430" i="6"/>
  <c r="AF430" i="6"/>
  <c r="AH430" i="6"/>
  <c r="BJ47" i="6"/>
  <c r="BF47" i="6"/>
  <c r="AH431" i="6" a="1"/>
  <c r="AC431" i="6" a="1"/>
  <c r="BK47" i="6" a="1"/>
  <c r="AF431" i="6" a="1"/>
  <c r="AG431" i="6" a="1"/>
  <c r="AE431" i="6" a="1"/>
  <c r="AD431" i="6" a="1"/>
  <c r="AH431" i="6" l="1"/>
  <c r="AF431" i="6"/>
  <c r="AD431" i="6"/>
  <c r="AE431" i="6"/>
  <c r="AG431" i="6"/>
  <c r="AC431" i="6"/>
  <c r="BK47" i="6"/>
  <c r="BL47" i="6" a="1"/>
  <c r="AH432" i="6" a="1"/>
  <c r="AE432" i="6" a="1"/>
  <c r="AD432" i="6" a="1"/>
  <c r="AG432" i="6" a="1"/>
  <c r="AF432" i="6" a="1"/>
  <c r="AC432" i="6" a="1"/>
  <c r="AD432" i="6" l="1"/>
  <c r="AF432" i="6"/>
  <c r="AH432" i="6"/>
  <c r="AC432" i="6"/>
  <c r="AG432" i="6"/>
  <c r="AE432" i="6"/>
  <c r="BL47" i="6"/>
  <c r="BN47" i="6" s="1"/>
  <c r="AY47" i="6" a="1"/>
  <c r="AE433" i="6" a="1"/>
  <c r="AH433" i="6" a="1"/>
  <c r="AF433" i="6" a="1"/>
  <c r="AG433" i="6" a="1"/>
  <c r="AD433" i="6" a="1"/>
  <c r="AC433" i="6" a="1"/>
  <c r="AH433" i="6" l="1"/>
  <c r="AF433" i="6"/>
  <c r="AD433" i="6"/>
  <c r="AE433" i="6"/>
  <c r="AG433" i="6"/>
  <c r="AC433" i="6"/>
  <c r="AY47" i="6"/>
  <c r="CV47" i="6" s="1"/>
  <c r="AZ48" i="6" a="1"/>
  <c r="BM48" i="6" a="1"/>
  <c r="AC434" i="6" a="1"/>
  <c r="AE434" i="6" a="1"/>
  <c r="AG434" i="6" a="1"/>
  <c r="AF434" i="6" a="1"/>
  <c r="AD434" i="6" a="1"/>
  <c r="CT47" i="6" a="1"/>
  <c r="AB47" i="6" a="1"/>
  <c r="AH434" i="6" a="1"/>
  <c r="BA48" i="6" a="1"/>
  <c r="AC434" i="6" l="1"/>
  <c r="AG434" i="6"/>
  <c r="AE434" i="6"/>
  <c r="AD434" i="6"/>
  <c r="AF434" i="6"/>
  <c r="AH434" i="6"/>
  <c r="AZ48" i="6"/>
  <c r="CT47" i="6"/>
  <c r="BA48" i="6"/>
  <c r="BM48" i="6"/>
  <c r="AB47" i="6"/>
  <c r="AM47" i="6" a="1"/>
  <c r="AQ47" i="6" a="1"/>
  <c r="BG48" i="6" a="1"/>
  <c r="AL47" i="6" a="1"/>
  <c r="BB48" i="6" a="1"/>
  <c r="AS47" i="6" a="1"/>
  <c r="AT47" i="6" a="1"/>
  <c r="AE435" i="6" a="1"/>
  <c r="AF435" i="6" a="1"/>
  <c r="AK47" i="6" a="1"/>
  <c r="AN47" i="6" a="1"/>
  <c r="AD435" i="6" a="1"/>
  <c r="AR47" i="6" a="1"/>
  <c r="AH435" i="6" a="1"/>
  <c r="AO47" i="6" a="1"/>
  <c r="AG435" i="6" a="1"/>
  <c r="AC435" i="6" a="1"/>
  <c r="AI47" i="6" a="1"/>
  <c r="AP47" i="6" a="1"/>
  <c r="BC48" i="6" a="1"/>
  <c r="AJ47" i="6" a="1"/>
  <c r="AH435" i="6" l="1"/>
  <c r="AF435" i="6"/>
  <c r="AD435" i="6"/>
  <c r="AE435" i="6"/>
  <c r="AG435" i="6"/>
  <c r="AC435" i="6"/>
  <c r="BC48" i="6"/>
  <c r="BG48" i="6"/>
  <c r="AT47" i="6"/>
  <c r="AL47" i="6"/>
  <c r="AO47" i="6"/>
  <c r="AQ47" i="6"/>
  <c r="BB48" i="6"/>
  <c r="AP47" i="6"/>
  <c r="AN47" i="6"/>
  <c r="AS47" i="6"/>
  <c r="AJ47" i="6"/>
  <c r="AR47" i="6"/>
  <c r="AM47" i="6"/>
  <c r="AK47" i="6"/>
  <c r="AI47" i="6"/>
  <c r="BI48" i="6" a="1"/>
  <c r="AF436" i="6" a="1"/>
  <c r="BD48" i="6" a="1"/>
  <c r="AG436" i="6" a="1"/>
  <c r="AH436" i="6" a="1"/>
  <c r="BE48" i="6" a="1"/>
  <c r="AE436" i="6" a="1"/>
  <c r="AD436" i="6" a="1"/>
  <c r="AC436" i="6" a="1"/>
  <c r="BH48" i="6" a="1"/>
  <c r="AC436" i="6" l="1"/>
  <c r="AG436" i="6"/>
  <c r="AE436" i="6"/>
  <c r="AD436" i="6"/>
  <c r="AF436" i="6"/>
  <c r="AH436" i="6"/>
  <c r="BH48" i="6"/>
  <c r="BI48" i="6"/>
  <c r="BE48" i="6"/>
  <c r="BD48" i="6"/>
  <c r="AC437" i="6" a="1"/>
  <c r="BJ48" i="6" a="1"/>
  <c r="AH437" i="6" a="1"/>
  <c r="BF48" i="6" a="1"/>
  <c r="AF437" i="6" a="1"/>
  <c r="AE437" i="6" a="1"/>
  <c r="AG437" i="6" a="1"/>
  <c r="AD437" i="6" a="1"/>
  <c r="AH437" i="6" l="1"/>
  <c r="AF437" i="6"/>
  <c r="AD437" i="6"/>
  <c r="AE437" i="6"/>
  <c r="AG437" i="6"/>
  <c r="AC437" i="6"/>
  <c r="BJ48" i="6"/>
  <c r="BF48" i="6"/>
  <c r="AC438" i="6" a="1"/>
  <c r="AE438" i="6" a="1"/>
  <c r="AF438" i="6" a="1"/>
  <c r="BK48" i="6" a="1"/>
  <c r="AH438" i="6" a="1"/>
  <c r="AG438" i="6" a="1"/>
  <c r="AD438" i="6" a="1"/>
  <c r="AC438" i="6" l="1"/>
  <c r="AG438" i="6"/>
  <c r="AE438" i="6"/>
  <c r="AD438" i="6"/>
  <c r="AF438" i="6"/>
  <c r="AH438" i="6"/>
  <c r="BK48" i="6"/>
  <c r="BL48" i="6" a="1"/>
  <c r="AH447" i="6" a="1"/>
  <c r="AF447" i="6" a="1"/>
  <c r="AE447" i="6" a="1"/>
  <c r="AG447" i="6" a="1"/>
  <c r="AD447" i="6" a="1"/>
  <c r="AC447" i="6" a="1"/>
  <c r="AH447" i="6" l="1"/>
  <c r="AF447" i="6"/>
  <c r="AD447" i="6"/>
  <c r="AE447" i="6"/>
  <c r="AG447" i="6"/>
  <c r="AC447" i="6"/>
  <c r="BL48" i="6"/>
  <c r="BN48" i="6" s="1"/>
  <c r="AD448" i="6" a="1"/>
  <c r="AG448" i="6" a="1"/>
  <c r="AC448" i="6" a="1"/>
  <c r="AY48" i="6" a="1"/>
  <c r="AE448" i="6" a="1"/>
  <c r="AH448" i="6" a="1"/>
  <c r="AF448" i="6" a="1"/>
  <c r="AC448" i="6" l="1"/>
  <c r="AG448" i="6"/>
  <c r="AE448" i="6"/>
  <c r="AD448" i="6"/>
  <c r="AF448" i="6"/>
  <c r="AH448" i="6"/>
  <c r="AY48" i="6"/>
  <c r="CV48" i="6" s="1"/>
  <c r="AC449" i="6" a="1"/>
  <c r="AE449" i="6" a="1"/>
  <c r="CT48" i="6" a="1"/>
  <c r="AB48" i="6" a="1"/>
  <c r="AG449" i="6" a="1"/>
  <c r="AF449" i="6" a="1"/>
  <c r="AD449" i="6" a="1"/>
  <c r="BM49" i="6" a="1"/>
  <c r="BA49" i="6" a="1"/>
  <c r="AH449" i="6" a="1"/>
  <c r="AZ49" i="6" a="1"/>
  <c r="AH449" i="6" l="1"/>
  <c r="AF449" i="6"/>
  <c r="AD449" i="6"/>
  <c r="AE449" i="6"/>
  <c r="AG449" i="6"/>
  <c r="AC449" i="6"/>
  <c r="CT48" i="6"/>
  <c r="BM49" i="6"/>
  <c r="AZ49" i="6"/>
  <c r="AB48" i="6"/>
  <c r="BA49" i="6"/>
  <c r="AA48" i="6" a="1"/>
  <c r="AD450" i="6" a="1"/>
  <c r="BG49" i="6" a="1"/>
  <c r="BB49" i="6" a="1"/>
  <c r="AF450" i="6" a="1"/>
  <c r="AH450" i="6" a="1"/>
  <c r="AC450" i="6" a="1"/>
  <c r="AG450" i="6" a="1"/>
  <c r="BC49" i="6" a="1"/>
  <c r="AE450" i="6" a="1"/>
  <c r="AC450" i="6" l="1"/>
  <c r="AG450" i="6"/>
  <c r="AE450" i="6"/>
  <c r="AD450" i="6"/>
  <c r="AF450" i="6"/>
  <c r="AH450" i="6"/>
  <c r="BC49" i="6"/>
  <c r="BB49" i="6"/>
  <c r="AA48" i="6"/>
  <c r="BG49" i="6"/>
  <c r="AE459" i="6" a="1"/>
  <c r="BH49" i="6" a="1"/>
  <c r="AN48" i="6" a="1"/>
  <c r="AM48" i="6" a="1"/>
  <c r="AD459" i="6" a="1"/>
  <c r="AC459" i="6" a="1"/>
  <c r="AF459" i="6" a="1"/>
  <c r="AQ48" i="6" a="1"/>
  <c r="AT48" i="6" a="1"/>
  <c r="AL48" i="6" a="1"/>
  <c r="AP48" i="6" a="1"/>
  <c r="AO48" i="6" a="1"/>
  <c r="AJ48" i="6" a="1"/>
  <c r="AR48" i="6" a="1"/>
  <c r="AI48" i="6" a="1"/>
  <c r="BD49" i="6" a="1"/>
  <c r="AG459" i="6" a="1"/>
  <c r="AS48" i="6" a="1"/>
  <c r="BE49" i="6" a="1"/>
  <c r="AK48" i="6" a="1"/>
  <c r="BI49" i="6" a="1"/>
  <c r="AH459" i="6" a="1"/>
  <c r="AH459" i="6" l="1"/>
  <c r="AF459" i="6"/>
  <c r="AD459" i="6"/>
  <c r="AE459" i="6"/>
  <c r="AG459" i="6"/>
  <c r="AC459" i="6"/>
  <c r="BE49" i="6"/>
  <c r="BI49" i="6"/>
  <c r="BH49" i="6"/>
  <c r="AI48" i="6"/>
  <c r="AR48" i="6"/>
  <c r="AS48" i="6"/>
  <c r="AJ48" i="6"/>
  <c r="AK48" i="6"/>
  <c r="AN48" i="6"/>
  <c r="AP48" i="6"/>
  <c r="AO48" i="6"/>
  <c r="AT48" i="6"/>
  <c r="AL48" i="6"/>
  <c r="AM48" i="6"/>
  <c r="AQ48" i="6"/>
  <c r="BD49" i="6"/>
  <c r="AC460" i="6" a="1"/>
  <c r="AE460" i="6" a="1"/>
  <c r="BF49" i="6" a="1"/>
  <c r="AG460" i="6" a="1"/>
  <c r="AH460" i="6" a="1"/>
  <c r="AD460" i="6" a="1"/>
  <c r="AF460" i="6" a="1"/>
  <c r="BJ49" i="6" a="1"/>
  <c r="AC460" i="6" l="1"/>
  <c r="AG460" i="6"/>
  <c r="AE460" i="6"/>
  <c r="AD460" i="6"/>
  <c r="AF460" i="6"/>
  <c r="AH460" i="6"/>
  <c r="BJ49" i="6"/>
  <c r="BF49" i="6"/>
  <c r="AG479" i="6" a="1"/>
  <c r="BK49" i="6" a="1"/>
  <c r="AE479" i="6" a="1"/>
  <c r="AC479" i="6" a="1"/>
  <c r="AF479" i="6" a="1"/>
  <c r="AH479" i="6" a="1"/>
  <c r="AD479" i="6" a="1"/>
  <c r="AC479" i="6" l="1"/>
  <c r="AH479" i="6"/>
  <c r="AF479" i="6"/>
  <c r="AD479" i="6"/>
  <c r="AE479" i="6"/>
  <c r="AG479" i="6"/>
  <c r="BK49" i="6"/>
  <c r="AH480" i="6" a="1"/>
  <c r="AF480" i="6" a="1"/>
  <c r="AD480" i="6" a="1"/>
  <c r="AE480" i="6" a="1"/>
  <c r="AG480" i="6" a="1"/>
  <c r="AC480" i="6" a="1"/>
  <c r="BL49" i="6" a="1"/>
  <c r="AC480" i="6" l="1"/>
  <c r="AG480" i="6"/>
  <c r="AE480" i="6"/>
  <c r="AD480" i="6"/>
  <c r="AF480" i="6"/>
  <c r="AH480" i="6"/>
  <c r="BL49" i="6"/>
  <c r="BN49" i="6" s="1"/>
  <c r="AH481" i="6" a="1"/>
  <c r="AG481" i="6" a="1"/>
  <c r="AC481" i="6" a="1"/>
  <c r="AY49" i="6" a="1"/>
  <c r="AD481" i="6" a="1"/>
  <c r="AF481" i="6" a="1"/>
  <c r="AE481" i="6" a="1"/>
  <c r="AC481" i="6" l="1"/>
  <c r="AH481" i="6"/>
  <c r="AF481" i="6"/>
  <c r="AD481" i="6"/>
  <c r="AE481" i="6"/>
  <c r="AG481" i="6"/>
  <c r="AY49" i="6"/>
  <c r="CV49" i="6" s="1"/>
  <c r="AD482" i="6" a="1"/>
  <c r="AB49" i="6" a="1"/>
  <c r="BM50" i="6" a="1"/>
  <c r="CT49" i="6" a="1"/>
  <c r="BA50" i="6" a="1"/>
  <c r="AH482" i="6" a="1"/>
  <c r="AG482" i="6" a="1"/>
  <c r="AE482" i="6" a="1"/>
  <c r="AF482" i="6" a="1"/>
  <c r="AZ50" i="6" a="1"/>
  <c r="AC482" i="6" a="1"/>
  <c r="AG482" i="6" l="1"/>
  <c r="AE482" i="6"/>
  <c r="AD482" i="6"/>
  <c r="AF482" i="6"/>
  <c r="AH482" i="6"/>
  <c r="AC482" i="6"/>
  <c r="AB49" i="6"/>
  <c r="BM50" i="6"/>
  <c r="BA50" i="6"/>
  <c r="AZ50" i="6"/>
  <c r="CT49" i="6"/>
  <c r="BG50" i="6" a="1"/>
  <c r="AC483" i="6" a="1"/>
  <c r="AG483" i="6" a="1"/>
  <c r="BB50" i="6" a="1"/>
  <c r="AF483" i="6" a="1"/>
  <c r="AA49" i="6" a="1"/>
  <c r="AH483" i="6" a="1"/>
  <c r="AD483" i="6" a="1"/>
  <c r="BC50" i="6" a="1"/>
  <c r="AE483" i="6" a="1"/>
  <c r="AG483" i="6" l="1"/>
  <c r="AC483" i="6"/>
  <c r="AH483" i="6"/>
  <c r="AF483" i="6"/>
  <c r="AD483" i="6"/>
  <c r="AE483" i="6"/>
  <c r="BG50" i="6"/>
  <c r="BC50" i="6"/>
  <c r="BB50" i="6"/>
  <c r="AA49" i="6"/>
  <c r="AD484" i="6" a="1"/>
  <c r="BI50" i="6" a="1"/>
  <c r="AR49" i="6" a="1"/>
  <c r="AS49" i="6" a="1"/>
  <c r="BE50" i="6" a="1"/>
  <c r="AM49" i="6" a="1"/>
  <c r="AJ49" i="6" a="1"/>
  <c r="AC484" i="6" a="1"/>
  <c r="AK49" i="6" a="1"/>
  <c r="AF484" i="6" a="1"/>
  <c r="AE484" i="6" a="1"/>
  <c r="AQ49" i="6" a="1"/>
  <c r="BD50" i="6" a="1"/>
  <c r="AT49" i="6" a="1"/>
  <c r="AN49" i="6" a="1"/>
  <c r="BH50" i="6" a="1"/>
  <c r="AP49" i="6" a="1"/>
  <c r="AI49" i="6" a="1"/>
  <c r="AH484" i="6" a="1"/>
  <c r="AG484" i="6" a="1"/>
  <c r="AO49" i="6" a="1"/>
  <c r="AL49" i="6" a="1"/>
  <c r="AG484" i="6" l="1"/>
  <c r="AE484" i="6"/>
  <c r="AD484" i="6"/>
  <c r="AF484" i="6"/>
  <c r="AH484" i="6"/>
  <c r="AC484" i="6"/>
  <c r="AJ49" i="6"/>
  <c r="AT49" i="6"/>
  <c r="AQ49" i="6"/>
  <c r="AR49" i="6"/>
  <c r="AI49" i="6"/>
  <c r="AP49" i="6"/>
  <c r="AK49" i="6"/>
  <c r="AL49" i="6"/>
  <c r="AO49" i="6"/>
  <c r="AN49" i="6"/>
  <c r="AM49" i="6"/>
  <c r="AS49" i="6"/>
  <c r="BD50" i="6"/>
  <c r="BI50" i="6"/>
  <c r="BE50" i="6"/>
  <c r="BH50" i="6"/>
  <c r="AH485" i="6" a="1"/>
  <c r="AG485" i="6" a="1"/>
  <c r="AD485" i="6" a="1"/>
  <c r="AC485" i="6" a="1"/>
  <c r="BJ50" i="6" a="1"/>
  <c r="AE485" i="6" a="1"/>
  <c r="BF50" i="6" a="1"/>
  <c r="AF485" i="6" a="1"/>
  <c r="AE485" i="6" l="1"/>
  <c r="AG485" i="6"/>
  <c r="AC485" i="6"/>
  <c r="AH485" i="6"/>
  <c r="AF485" i="6"/>
  <c r="AD485" i="6"/>
  <c r="BF50" i="6"/>
  <c r="BJ50" i="6"/>
  <c r="AG486" i="6" a="1"/>
  <c r="AF486" i="6" a="1"/>
  <c r="AE486" i="6" a="1"/>
  <c r="AC486" i="6" a="1"/>
  <c r="BK50" i="6" a="1"/>
  <c r="AH486" i="6" a="1"/>
  <c r="AD486" i="6" a="1"/>
  <c r="AE486" i="6" l="1"/>
  <c r="AD486" i="6"/>
  <c r="AF486" i="6"/>
  <c r="AH486" i="6"/>
  <c r="AC486" i="6"/>
  <c r="AG486" i="6"/>
  <c r="BK50" i="6"/>
  <c r="AF487" i="6" a="1"/>
  <c r="AG487" i="6" a="1"/>
  <c r="AD487" i="6" a="1"/>
  <c r="AC487" i="6" a="1"/>
  <c r="AH487" i="6" a="1"/>
  <c r="AE487" i="6" a="1"/>
  <c r="BL50" i="6" a="1"/>
  <c r="AD487" i="6" l="1"/>
  <c r="AE487" i="6"/>
  <c r="AG487" i="6"/>
  <c r="AC487" i="6"/>
  <c r="AH487" i="6"/>
  <c r="AF487" i="6"/>
  <c r="BL50" i="6"/>
  <c r="BN50" i="6" s="1"/>
  <c r="AG488" i="6" a="1"/>
  <c r="AE488" i="6" a="1"/>
  <c r="AD488" i="6" a="1"/>
  <c r="AY50" i="6" a="1"/>
  <c r="AC488" i="6" a="1"/>
  <c r="AF488" i="6" a="1"/>
  <c r="AH488" i="6" a="1"/>
  <c r="AE488" i="6" l="1"/>
  <c r="AD488" i="6"/>
  <c r="AF488" i="6"/>
  <c r="AH488" i="6"/>
  <c r="AC488" i="6"/>
  <c r="AG488" i="6"/>
  <c r="AY50" i="6"/>
  <c r="CV50" i="6" s="1"/>
  <c r="AH489" i="6" a="1"/>
  <c r="AZ51" i="6" a="1"/>
  <c r="AD489" i="6" a="1"/>
  <c r="AB50" i="6" a="1"/>
  <c r="BA51" i="6" a="1"/>
  <c r="AF489" i="6" a="1"/>
  <c r="AC489" i="6" a="1"/>
  <c r="CT50" i="6" a="1"/>
  <c r="BM51" i="6" a="1"/>
  <c r="AG489" i="6" a="1"/>
  <c r="AE489" i="6" a="1"/>
  <c r="AE489" i="6" l="1"/>
  <c r="AG489" i="6"/>
  <c r="AC489" i="6"/>
  <c r="AH489" i="6"/>
  <c r="AF489" i="6"/>
  <c r="AD489" i="6"/>
  <c r="AZ51" i="6"/>
  <c r="AB50" i="6"/>
  <c r="CT50" i="6"/>
  <c r="BM51" i="6"/>
  <c r="BA51" i="6"/>
  <c r="AD490" i="6" a="1"/>
  <c r="AH490" i="6" a="1"/>
  <c r="BC51" i="6" a="1"/>
  <c r="AE490" i="6" a="1"/>
  <c r="AG490" i="6" a="1"/>
  <c r="AF490" i="6" a="1"/>
  <c r="BB51" i="6" a="1"/>
  <c r="BG51" i="6" a="1"/>
  <c r="AC490" i="6" a="1"/>
  <c r="AA50" i="6" a="1"/>
  <c r="AG490" i="6" l="1"/>
  <c r="AE490" i="6"/>
  <c r="AD490" i="6"/>
  <c r="AF490" i="6"/>
  <c r="AH490" i="6"/>
  <c r="AC490" i="6"/>
  <c r="BC51" i="6"/>
  <c r="BB51" i="6"/>
  <c r="AA50" i="6"/>
  <c r="BG51" i="6"/>
  <c r="AK50" i="6" a="1"/>
  <c r="BD51" i="6" a="1"/>
  <c r="AM50" i="6" a="1"/>
  <c r="AS50" i="6" a="1"/>
  <c r="BE51" i="6" a="1"/>
  <c r="AH491" i="6" a="1"/>
  <c r="AG491" i="6" a="1"/>
  <c r="AR50" i="6" a="1"/>
  <c r="AP50" i="6" a="1"/>
  <c r="AA51" i="6" a="1"/>
  <c r="AF491" i="6" a="1"/>
  <c r="AT50" i="6" a="1"/>
  <c r="AN50" i="6" a="1"/>
  <c r="AQ50" i="6" a="1"/>
  <c r="AL50" i="6" a="1"/>
  <c r="AI50" i="6" a="1"/>
  <c r="AJ50" i="6" a="1"/>
  <c r="AC491" i="6" a="1"/>
  <c r="AE491" i="6" a="1"/>
  <c r="AD491" i="6" a="1"/>
  <c r="BI51" i="6" a="1"/>
  <c r="AO50" i="6" a="1"/>
  <c r="BH51" i="6" a="1"/>
  <c r="AG491" i="6" l="1"/>
  <c r="AC491" i="6"/>
  <c r="AH491" i="6"/>
  <c r="AF491" i="6"/>
  <c r="AD491" i="6"/>
  <c r="AE491" i="6"/>
  <c r="BH51" i="6"/>
  <c r="AN50" i="6"/>
  <c r="AA51" i="6"/>
  <c r="AI50" i="6"/>
  <c r="AO50" i="6"/>
  <c r="AS50" i="6"/>
  <c r="AT50" i="6"/>
  <c r="AL50" i="6"/>
  <c r="AQ50" i="6"/>
  <c r="AR50" i="6"/>
  <c r="AP50" i="6"/>
  <c r="AK50" i="6"/>
  <c r="AM50" i="6"/>
  <c r="AJ50" i="6"/>
  <c r="BD51" i="6"/>
  <c r="BI51" i="6"/>
  <c r="BE51" i="6"/>
  <c r="AF492" i="6" a="1"/>
  <c r="AG492" i="6" a="1"/>
  <c r="AD492" i="6" a="1"/>
  <c r="BF51" i="6" a="1"/>
  <c r="AA52" i="6" a="1"/>
  <c r="AC492" i="6" a="1"/>
  <c r="AH492" i="6" a="1"/>
  <c r="BJ51" i="6" a="1"/>
  <c r="AE492" i="6" a="1"/>
  <c r="AF492" i="6" l="1"/>
  <c r="AD492" i="6"/>
  <c r="AC492" i="6"/>
  <c r="AE492" i="6"/>
  <c r="AH492" i="6"/>
  <c r="AG492" i="6"/>
  <c r="BF51" i="6"/>
  <c r="BJ51" i="6"/>
  <c r="AA52" i="6"/>
  <c r="AD493" i="6" a="1"/>
  <c r="AE493" i="6" a="1"/>
  <c r="AH493" i="6" a="1"/>
  <c r="AF493" i="6" a="1"/>
  <c r="AC493" i="6" a="1"/>
  <c r="AG493" i="6" a="1"/>
  <c r="BK51" i="6" a="1"/>
  <c r="AF493" i="6" l="1"/>
  <c r="AG493" i="6"/>
  <c r="AH493" i="6"/>
  <c r="AE493" i="6"/>
  <c r="AC493" i="6"/>
  <c r="AD493" i="6"/>
  <c r="BK51" i="6"/>
  <c r="AD494" i="6" a="1"/>
  <c r="AH494" i="6" a="1"/>
  <c r="AF494" i="6" a="1"/>
  <c r="BL51" i="6" a="1"/>
  <c r="AE494" i="6" a="1"/>
  <c r="AG494" i="6" a="1"/>
  <c r="AC494" i="6" a="1"/>
  <c r="AG494" i="6" l="1"/>
  <c r="AF494" i="6"/>
  <c r="AD494" i="6"/>
  <c r="AC494" i="6"/>
  <c r="AE494" i="6"/>
  <c r="AH494" i="6"/>
  <c r="BL51" i="6"/>
  <c r="BN51" i="6" s="1"/>
  <c r="AF495" i="6" a="1"/>
  <c r="AG495" i="6" a="1"/>
  <c r="AC495" i="6" a="1"/>
  <c r="AD495" i="6" a="1"/>
  <c r="AH495" i="6" a="1"/>
  <c r="AE495" i="6" a="1"/>
  <c r="AY51" i="6" a="1"/>
  <c r="AG495" i="6" l="1"/>
  <c r="AH495" i="6"/>
  <c r="AE495" i="6"/>
  <c r="AC495" i="6"/>
  <c r="AD495" i="6"/>
  <c r="AF495" i="6"/>
  <c r="AY51" i="6"/>
  <c r="CV51" i="6" s="1"/>
  <c r="AD496" i="6" a="1"/>
  <c r="AC496" i="6" a="1"/>
  <c r="BM52" i="6" a="1"/>
  <c r="AB51" i="6" a="1"/>
  <c r="AZ52" i="6" a="1"/>
  <c r="CT51" i="6" a="1"/>
  <c r="AE496" i="6" a="1"/>
  <c r="AF496" i="6" a="1"/>
  <c r="AH496" i="6" a="1"/>
  <c r="BA52" i="6" a="1"/>
  <c r="AG496" i="6" a="1"/>
  <c r="AF496" i="6" l="1"/>
  <c r="AC496" i="6"/>
  <c r="AE496" i="6"/>
  <c r="AG496" i="6"/>
  <c r="AD496" i="6"/>
  <c r="AH496" i="6"/>
  <c r="AB51" i="6"/>
  <c r="BA52" i="6"/>
  <c r="AZ52" i="6"/>
  <c r="CT51" i="6"/>
  <c r="BM52" i="6"/>
  <c r="AK51" i="6" a="1"/>
  <c r="BG52" i="6" a="1"/>
  <c r="AT51" i="6" a="1"/>
  <c r="AR51" i="6" a="1"/>
  <c r="AM51" i="6" a="1"/>
  <c r="BB52" i="6" a="1"/>
  <c r="AJ51" i="6" a="1"/>
  <c r="AN51" i="6" a="1"/>
  <c r="AD497" i="6" a="1"/>
  <c r="AG497" i="6" a="1"/>
  <c r="BC52" i="6" a="1"/>
  <c r="AF497" i="6" a="1"/>
  <c r="AI51" i="6" a="1"/>
  <c r="AE497" i="6" a="1"/>
  <c r="AS51" i="6" a="1"/>
  <c r="AP51" i="6" a="1"/>
  <c r="AQ51" i="6" a="1"/>
  <c r="AL51" i="6" a="1"/>
  <c r="AC497" i="6" a="1"/>
  <c r="AO51" i="6" a="1"/>
  <c r="AH497" i="6" a="1"/>
  <c r="AF497" i="6" l="1"/>
  <c r="AH497" i="6"/>
  <c r="AD497" i="6"/>
  <c r="AG497" i="6"/>
  <c r="AE497" i="6"/>
  <c r="AC497" i="6"/>
  <c r="AT51" i="6"/>
  <c r="AR51" i="6"/>
  <c r="AM51" i="6"/>
  <c r="AI51" i="6"/>
  <c r="AK51" i="6"/>
  <c r="AQ51" i="6"/>
  <c r="AJ51" i="6"/>
  <c r="AL51" i="6"/>
  <c r="AS51" i="6"/>
  <c r="BB52" i="6"/>
  <c r="AP51" i="6"/>
  <c r="AO51" i="6"/>
  <c r="AN51" i="6"/>
  <c r="BG52" i="6"/>
  <c r="BC52" i="6"/>
  <c r="BI52" i="6" a="1"/>
  <c r="AH498" i="6" a="1"/>
  <c r="AF498" i="6" a="1"/>
  <c r="AE498" i="6" a="1"/>
  <c r="AC498" i="6" a="1"/>
  <c r="BD52" i="6" a="1"/>
  <c r="BH52" i="6" a="1"/>
  <c r="AD498" i="6" a="1"/>
  <c r="AG498" i="6" a="1"/>
  <c r="BE52" i="6" a="1"/>
  <c r="AC498" i="6" l="1"/>
  <c r="AE498" i="6"/>
  <c r="AG498" i="6"/>
  <c r="AD498" i="6"/>
  <c r="AH498" i="6"/>
  <c r="AF498" i="6"/>
  <c r="BD52" i="6"/>
  <c r="BI52" i="6"/>
  <c r="BE52" i="6"/>
  <c r="BH52" i="6"/>
  <c r="AF499" i="6" a="1"/>
  <c r="BF52" i="6" a="1"/>
  <c r="BJ52" i="6" a="1"/>
  <c r="AG499" i="6" a="1"/>
  <c r="AD499" i="6" a="1"/>
  <c r="AH499" i="6" a="1"/>
  <c r="AC499" i="6" a="1"/>
  <c r="AE499" i="6" a="1"/>
  <c r="AE499" i="6" l="1"/>
  <c r="AC499" i="6"/>
  <c r="AF499" i="6"/>
  <c r="AH499" i="6"/>
  <c r="AD499" i="6"/>
  <c r="AG499" i="6"/>
  <c r="BF52" i="6"/>
  <c r="BJ52" i="6"/>
  <c r="AD500" i="6" a="1"/>
  <c r="AC500" i="6" a="1"/>
  <c r="AF500" i="6" a="1"/>
  <c r="AH500" i="6" a="1"/>
  <c r="AE500" i="6" a="1"/>
  <c r="AG500" i="6" a="1"/>
  <c r="BK52" i="6" a="1"/>
  <c r="AE500" i="6" l="1"/>
  <c r="AG500" i="6"/>
  <c r="AD500" i="6"/>
  <c r="AH500" i="6"/>
  <c r="AF500" i="6"/>
  <c r="AC500" i="6"/>
  <c r="BK52" i="6"/>
  <c r="AH501" i="6" a="1"/>
  <c r="AF501" i="6" a="1"/>
  <c r="AE501" i="6" a="1"/>
  <c r="BL52" i="6" a="1"/>
  <c r="AG501" i="6" a="1"/>
  <c r="AC501" i="6" a="1"/>
  <c r="AD501" i="6" a="1"/>
  <c r="AD501" i="6" l="1"/>
  <c r="AG501" i="6"/>
  <c r="AE501" i="6"/>
  <c r="AC501" i="6"/>
  <c r="AF501" i="6"/>
  <c r="AH501" i="6"/>
  <c r="BL52" i="6"/>
  <c r="BN52" i="6" s="1"/>
  <c r="AH502" i="6" a="1"/>
  <c r="AF502" i="6" a="1"/>
  <c r="AC502" i="6" a="1"/>
  <c r="AE502" i="6" a="1"/>
  <c r="AG502" i="6" a="1"/>
  <c r="AY52" i="6" a="1"/>
  <c r="AD502" i="6" a="1"/>
  <c r="AE502" i="6" l="1"/>
  <c r="AG502" i="6"/>
  <c r="AD502" i="6"/>
  <c r="AH502" i="6"/>
  <c r="AF502" i="6"/>
  <c r="AC502" i="6"/>
  <c r="AY52" i="6"/>
  <c r="CV52" i="6" s="1"/>
  <c r="AZ53" i="6" a="1"/>
  <c r="BM53" i="6" a="1"/>
  <c r="BA53" i="6" a="1"/>
  <c r="AH503" i="6" a="1"/>
  <c r="AD503" i="6" a="1"/>
  <c r="AE503" i="6" a="1"/>
  <c r="AB52" i="6" a="1"/>
  <c r="AC503" i="6" a="1"/>
  <c r="AG503" i="6" a="1"/>
  <c r="CT52" i="6" a="1"/>
  <c r="AF503" i="6" a="1"/>
  <c r="AC503" i="6" l="1"/>
  <c r="AF503" i="6"/>
  <c r="AH503" i="6"/>
  <c r="AD503" i="6"/>
  <c r="AG503" i="6"/>
  <c r="AE503" i="6"/>
  <c r="BA53" i="6"/>
  <c r="AB52" i="6"/>
  <c r="BM53" i="6"/>
  <c r="AZ53" i="6"/>
  <c r="CT52" i="6"/>
  <c r="AG504" i="6" a="1"/>
  <c r="BB53" i="6" a="1"/>
  <c r="AT52" i="6" a="1"/>
  <c r="BG53" i="6" a="1"/>
  <c r="AJ52" i="6" a="1"/>
  <c r="AE504" i="6" a="1"/>
  <c r="AL52" i="6" a="1"/>
  <c r="AM52" i="6" a="1"/>
  <c r="AI52" i="6" a="1"/>
  <c r="AR52" i="6" a="1"/>
  <c r="AN52" i="6" a="1"/>
  <c r="AP52" i="6" a="1"/>
  <c r="AQ52" i="6" a="1"/>
  <c r="AO52" i="6" a="1"/>
  <c r="AF504" i="6" a="1"/>
  <c r="AK52" i="6" a="1"/>
  <c r="AS52" i="6" a="1"/>
  <c r="AH504" i="6" a="1"/>
  <c r="AD504" i="6" a="1"/>
  <c r="BC53" i="6" a="1"/>
  <c r="AC504" i="6" a="1"/>
  <c r="AC504" i="6" l="1"/>
  <c r="AE504" i="6"/>
  <c r="AG504" i="6"/>
  <c r="AD504" i="6"/>
  <c r="AH504" i="6"/>
  <c r="AF504" i="6"/>
  <c r="BG53" i="6"/>
  <c r="AO52" i="6"/>
  <c r="AM52" i="6"/>
  <c r="BB53" i="6"/>
  <c r="AN52" i="6"/>
  <c r="AJ52" i="6"/>
  <c r="AT52" i="6"/>
  <c r="AK52" i="6"/>
  <c r="AS52" i="6"/>
  <c r="AP52" i="6"/>
  <c r="AQ52" i="6"/>
  <c r="AR52" i="6"/>
  <c r="AL52" i="6"/>
  <c r="AI52" i="6"/>
  <c r="BC53" i="6"/>
  <c r="AE505" i="6" a="1"/>
  <c r="BE53" i="6" a="1"/>
  <c r="AC505" i="6" a="1"/>
  <c r="BH53" i="6" a="1"/>
  <c r="AD505" i="6" a="1"/>
  <c r="AF505" i="6" a="1"/>
  <c r="BD53" i="6" a="1"/>
  <c r="BI53" i="6" a="1"/>
  <c r="AG505" i="6" a="1"/>
  <c r="AH505" i="6" a="1"/>
  <c r="AC505" i="6" l="1"/>
  <c r="AF505" i="6"/>
  <c r="AH505" i="6"/>
  <c r="AD505" i="6"/>
  <c r="AG505" i="6"/>
  <c r="AE505" i="6"/>
  <c r="BD53" i="6"/>
  <c r="BI53" i="6"/>
  <c r="BE53" i="6"/>
  <c r="BH53" i="6"/>
  <c r="BJ53" i="6" a="1"/>
  <c r="BM55" i="6" a="1"/>
  <c r="AZ55" i="6" a="1"/>
  <c r="BA55" i="6" a="1"/>
  <c r="BF53" i="6" a="1"/>
  <c r="BJ53" i="6" l="1"/>
  <c r="BF53" i="6"/>
  <c r="BM55" i="6"/>
  <c r="BN55" i="6" s="1"/>
  <c r="AZ55" i="6"/>
  <c r="BA55" i="6"/>
  <c r="BC55" i="6" a="1"/>
  <c r="BB55" i="6" a="1"/>
  <c r="BG55" i="6" a="1"/>
  <c r="BK53" i="6" a="1"/>
  <c r="BK53" i="6" l="1"/>
  <c r="BB55" i="6"/>
  <c r="BC55" i="6"/>
  <c r="BG55" i="6"/>
  <c r="BI55" i="6" a="1"/>
  <c r="BH55" i="6" a="1"/>
  <c r="BD55" i="6" a="1"/>
  <c r="BL53" i="6" a="1"/>
  <c r="BE55" i="6" a="1"/>
  <c r="BL53" i="6" l="1"/>
  <c r="BN53" i="6" s="1"/>
  <c r="BH55" i="6"/>
  <c r="BI55" i="6"/>
  <c r="BE55" i="6"/>
  <c r="BD55" i="6"/>
  <c r="AY53" i="6" a="1"/>
  <c r="AA55" i="6" a="1"/>
  <c r="BF55" i="6" a="1"/>
  <c r="BJ55" i="6" a="1"/>
  <c r="AY53" i="6" l="1"/>
  <c r="BJ55" i="6"/>
  <c r="BF55" i="6"/>
  <c r="AA55" i="6"/>
  <c r="AZ54" i="6" a="1"/>
  <c r="AB53" i="6" a="1"/>
  <c r="CT53" i="6" a="1"/>
  <c r="BM54" i="6" a="1"/>
  <c r="BA54" i="6" a="1"/>
  <c r="BK55" i="6" a="1"/>
  <c r="CV53" i="6" l="1"/>
  <c r="BA54" i="6"/>
  <c r="CT53" i="6"/>
  <c r="AZ54" i="6"/>
  <c r="AB53" i="6"/>
  <c r="BM54" i="6"/>
  <c r="BK55" i="6"/>
  <c r="BC54" i="6" a="1"/>
  <c r="BB54" i="6" a="1"/>
  <c r="BG54" i="6" a="1"/>
  <c r="AA53" i="6" a="1"/>
  <c r="BB54" i="6" l="1"/>
  <c r="AA53" i="6"/>
  <c r="BG54" i="6"/>
  <c r="BC54" i="6"/>
  <c r="AA54" i="6" a="1"/>
  <c r="AN53" i="6" a="1"/>
  <c r="AL53" i="6" a="1"/>
  <c r="AK53" i="6" a="1"/>
  <c r="BM56" i="6" a="1"/>
  <c r="AZ56" i="6" a="1"/>
  <c r="BE54" i="6" a="1"/>
  <c r="AI53" i="6" a="1"/>
  <c r="BA56" i="6" a="1"/>
  <c r="CT55" i="6" a="1"/>
  <c r="AJ53" i="6" a="1"/>
  <c r="BH54" i="6" a="1"/>
  <c r="AM53" i="6" a="1"/>
  <c r="BD54" i="6" a="1"/>
  <c r="AR53" i="6" a="1"/>
  <c r="AP53" i="6" a="1"/>
  <c r="AO53" i="6" a="1"/>
  <c r="AT53" i="6" a="1"/>
  <c r="AQ53" i="6" a="1"/>
  <c r="AS53" i="6" a="1"/>
  <c r="AB55" i="6" a="1"/>
  <c r="BI54" i="6" a="1"/>
  <c r="BE54" i="6" l="1"/>
  <c r="BI54" i="6"/>
  <c r="BH54" i="6"/>
  <c r="AI53" i="6"/>
  <c r="AR53" i="6"/>
  <c r="AQ53" i="6"/>
  <c r="AJ53" i="6"/>
  <c r="AS53" i="6"/>
  <c r="AP53" i="6"/>
  <c r="AL53" i="6"/>
  <c r="AO53" i="6"/>
  <c r="AT53" i="6"/>
  <c r="AK53" i="6"/>
  <c r="AA54" i="6"/>
  <c r="AM53" i="6"/>
  <c r="AN53" i="6"/>
  <c r="BD54" i="6"/>
  <c r="BA56" i="6"/>
  <c r="AZ56" i="6"/>
  <c r="BM56" i="6"/>
  <c r="BN56" i="6" s="1"/>
  <c r="CT55" i="6"/>
  <c r="AB55" i="6"/>
  <c r="CV55" i="6"/>
  <c r="AQ55" i="6" a="1"/>
  <c r="AO55" i="6" a="1"/>
  <c r="BG56" i="6" a="1"/>
  <c r="AL55" i="6" a="1"/>
  <c r="AJ55" i="6" a="1"/>
  <c r="AM55" i="6" a="1"/>
  <c r="AR55" i="6" a="1"/>
  <c r="BB56" i="6" a="1"/>
  <c r="BF54" i="6" a="1"/>
  <c r="AI55" i="6" a="1"/>
  <c r="AK55" i="6" a="1"/>
  <c r="AN55" i="6" a="1"/>
  <c r="AP55" i="6" a="1"/>
  <c r="BJ54" i="6" a="1"/>
  <c r="AT55" i="6" a="1"/>
  <c r="BC56" i="6" a="1"/>
  <c r="AS55" i="6" a="1"/>
  <c r="BF54" i="6" l="1"/>
  <c r="BJ54" i="6"/>
  <c r="AI55" i="6"/>
  <c r="AJ55" i="6"/>
  <c r="AK55" i="6"/>
  <c r="AQ55" i="6"/>
  <c r="AR55" i="6"/>
  <c r="AL55" i="6"/>
  <c r="AO55" i="6"/>
  <c r="AP55" i="6"/>
  <c r="AM55" i="6"/>
  <c r="AS55" i="6"/>
  <c r="AN55" i="6"/>
  <c r="AT55" i="6"/>
  <c r="BB56" i="6"/>
  <c r="BG56" i="6"/>
  <c r="BC56" i="6"/>
  <c r="BK54" i="6" a="1"/>
  <c r="BH56" i="6" a="1"/>
  <c r="BI56" i="6" a="1"/>
  <c r="BD56" i="6" a="1"/>
  <c r="BE56" i="6" a="1"/>
  <c r="BK54" i="6" l="1"/>
  <c r="BH56" i="6"/>
  <c r="BD56" i="6"/>
  <c r="BI56" i="6"/>
  <c r="BE56" i="6"/>
  <c r="BL54" i="6" a="1"/>
  <c r="BF56" i="6" a="1"/>
  <c r="AA56" i="6" a="1"/>
  <c r="BJ56" i="6" a="1"/>
  <c r="BL54" i="6" l="1"/>
  <c r="BN54" i="6" s="1"/>
  <c r="BJ56" i="6"/>
  <c r="BF56" i="6"/>
  <c r="AA56" i="6"/>
  <c r="BK56" i="6" a="1"/>
  <c r="AA57" i="6" a="1"/>
  <c r="AY54" i="6" a="1"/>
  <c r="AY54" i="6" l="1"/>
  <c r="BK56" i="6"/>
  <c r="AA57" i="6"/>
  <c r="CT54" i="6" a="1"/>
  <c r="AB54" i="6" a="1"/>
  <c r="CV54" i="6" l="1"/>
  <c r="CT54" i="6"/>
  <c r="AB54" i="6"/>
  <c r="AL54" i="6" a="1"/>
  <c r="AG506" i="6" a="1"/>
  <c r="AI54" i="6" a="1"/>
  <c r="AM54" i="6" a="1"/>
  <c r="AN54" i="6" a="1"/>
  <c r="AF506" i="6" a="1"/>
  <c r="AJ54" i="6" a="1"/>
  <c r="AC506" i="6" a="1"/>
  <c r="AS54" i="6" a="1"/>
  <c r="BA57" i="6" a="1"/>
  <c r="BM57" i="6" a="1"/>
  <c r="CT56" i="6" a="1"/>
  <c r="AH506" i="6" a="1"/>
  <c r="AZ57" i="6" a="1"/>
  <c r="AO54" i="6" a="1"/>
  <c r="AE506" i="6" a="1"/>
  <c r="AK54" i="6" a="1"/>
  <c r="AP54" i="6" a="1"/>
  <c r="AB56" i="6" a="1"/>
  <c r="AD506" i="6" a="1"/>
  <c r="AT54" i="6" a="1"/>
  <c r="AQ54" i="6" a="1"/>
  <c r="AR54" i="6" a="1"/>
  <c r="AE506" i="6" l="1"/>
  <c r="AC506" i="6"/>
  <c r="AH506" i="6"/>
  <c r="AD506" i="6"/>
  <c r="AG506" i="6"/>
  <c r="AF506" i="6"/>
  <c r="AL54" i="6"/>
  <c r="AO54" i="6"/>
  <c r="AR54" i="6"/>
  <c r="AQ54" i="6"/>
  <c r="AK54" i="6"/>
  <c r="AN54" i="6"/>
  <c r="AM54" i="6"/>
  <c r="AS54" i="6"/>
  <c r="AT54" i="6"/>
  <c r="AP54" i="6"/>
  <c r="AI54" i="6"/>
  <c r="AJ54" i="6"/>
  <c r="AZ57" i="6"/>
  <c r="BA57" i="6"/>
  <c r="BM57" i="6"/>
  <c r="BN57" i="6" s="1"/>
  <c r="CT56" i="6"/>
  <c r="AB56" i="6"/>
  <c r="CV56" i="6"/>
  <c r="AO56" i="6" a="1"/>
  <c r="BC57" i="6" a="1"/>
  <c r="AR56" i="6" a="1"/>
  <c r="AN56" i="6" a="1"/>
  <c r="AQ56" i="6" a="1"/>
  <c r="AC507" i="6" a="1"/>
  <c r="AS56" i="6" a="1"/>
  <c r="AK56" i="6" a="1"/>
  <c r="AL56" i="6" a="1"/>
  <c r="AM56" i="6" a="1"/>
  <c r="AJ56" i="6" a="1"/>
  <c r="AT56" i="6" a="1"/>
  <c r="AP56" i="6" a="1"/>
  <c r="AH507" i="6" a="1"/>
  <c r="BG57" i="6" a="1"/>
  <c r="AF507" i="6" a="1"/>
  <c r="AG507" i="6" a="1"/>
  <c r="AI56" i="6" a="1"/>
  <c r="AE507" i="6" a="1"/>
  <c r="AD507" i="6" a="1"/>
  <c r="BB57" i="6" a="1"/>
  <c r="AC507" i="6" l="1"/>
  <c r="AE507" i="6"/>
  <c r="AF507" i="6"/>
  <c r="AG507" i="6"/>
  <c r="AD507" i="6"/>
  <c r="AH507" i="6"/>
  <c r="AM56" i="6"/>
  <c r="AN56" i="6"/>
  <c r="AQ56" i="6"/>
  <c r="AR56" i="6"/>
  <c r="AK56" i="6"/>
  <c r="AS56" i="6"/>
  <c r="AL56" i="6"/>
  <c r="AT56" i="6"/>
  <c r="AI56" i="6"/>
  <c r="AO56" i="6"/>
  <c r="AJ56" i="6"/>
  <c r="AP56" i="6"/>
  <c r="BB57" i="6"/>
  <c r="BC57" i="6"/>
  <c r="BG57" i="6"/>
  <c r="BD57" i="6" a="1"/>
  <c r="BH57" i="6" a="1"/>
  <c r="BE57" i="6" a="1"/>
  <c r="BI57" i="6" a="1"/>
  <c r="BH57" i="6" l="1"/>
  <c r="BE57" i="6"/>
  <c r="BI57" i="6"/>
  <c r="BD57" i="6"/>
  <c r="BF57" i="6" a="1"/>
  <c r="BJ57" i="6" a="1"/>
  <c r="BJ57" i="6" l="1"/>
  <c r="BF57" i="6"/>
  <c r="BK57" i="6" a="1"/>
  <c r="BK57" i="6" l="1"/>
  <c r="AZ58" i="6" a="1"/>
  <c r="CT57" i="6" a="1"/>
  <c r="BM58" i="6" a="1"/>
  <c r="BA58" i="6" a="1"/>
  <c r="AB57" i="6" a="1"/>
  <c r="BA58" i="6" l="1"/>
  <c r="AZ58" i="6"/>
  <c r="BM58" i="6"/>
  <c r="BN58" i="6" s="1"/>
  <c r="CT57" i="6"/>
  <c r="AB57" i="6"/>
  <c r="CV57" i="6"/>
  <c r="BG58" i="6" a="1"/>
  <c r="AI57" i="6" a="1"/>
  <c r="AO57" i="6" a="1"/>
  <c r="AL57" i="6" a="1"/>
  <c r="AR57" i="6" a="1"/>
  <c r="AJ57" i="6" a="1"/>
  <c r="AP57" i="6" a="1"/>
  <c r="AM57" i="6" a="1"/>
  <c r="BC58" i="6" a="1"/>
  <c r="AN57" i="6" a="1"/>
  <c r="AS57" i="6" a="1"/>
  <c r="BB58" i="6" a="1"/>
  <c r="AT57" i="6" a="1"/>
  <c r="AQ57" i="6" a="1"/>
  <c r="AK57" i="6" a="1"/>
  <c r="AR57" i="6" l="1"/>
  <c r="AL57" i="6"/>
  <c r="AP57" i="6"/>
  <c r="AJ57" i="6"/>
  <c r="AN57" i="6"/>
  <c r="AM57" i="6"/>
  <c r="AT57" i="6"/>
  <c r="AK57" i="6"/>
  <c r="AI57" i="6"/>
  <c r="AS57" i="6"/>
  <c r="AQ57" i="6"/>
  <c r="AO57" i="6"/>
  <c r="BB58" i="6"/>
  <c r="BG58" i="6"/>
  <c r="BC58" i="6"/>
  <c r="BI58" i="6" a="1"/>
  <c r="BD58" i="6" a="1"/>
  <c r="BE58" i="6" a="1"/>
  <c r="BH58" i="6" a="1"/>
  <c r="BI58" i="6" l="1"/>
  <c r="BE58" i="6"/>
  <c r="BH58" i="6"/>
  <c r="BD58" i="6"/>
  <c r="BF58" i="6" a="1"/>
  <c r="BJ58" i="6" a="1"/>
  <c r="AA58" i="6" a="1"/>
  <c r="BF58" i="6" l="1"/>
  <c r="BJ58" i="6"/>
  <c r="AA58" i="6"/>
  <c r="BK58" i="6" a="1"/>
  <c r="BK58" i="6" l="1"/>
  <c r="AB58" i="6" a="1"/>
  <c r="AZ59" i="6" a="1"/>
  <c r="CT58" i="6" a="1"/>
  <c r="BM59" i="6" a="1"/>
  <c r="BA59" i="6" a="1"/>
  <c r="BM59" i="6" l="1"/>
  <c r="BN59" i="6" s="1"/>
  <c r="BA59" i="6"/>
  <c r="AZ59" i="6"/>
  <c r="CT58" i="6"/>
  <c r="AB58" i="6"/>
  <c r="CV58" i="6"/>
  <c r="AL58" i="6" a="1"/>
  <c r="AO58" i="6" a="1"/>
  <c r="BC59" i="6" a="1"/>
  <c r="AS58" i="6" a="1"/>
  <c r="AR58" i="6" a="1"/>
  <c r="AQ58" i="6" a="1"/>
  <c r="AM58" i="6" a="1"/>
  <c r="AT58" i="6" a="1"/>
  <c r="AK58" i="6" a="1"/>
  <c r="AI58" i="6" a="1"/>
  <c r="AJ58" i="6" a="1"/>
  <c r="BB59" i="6" a="1"/>
  <c r="AN58" i="6" a="1"/>
  <c r="AP58" i="6" a="1"/>
  <c r="BG59" i="6" a="1"/>
  <c r="AO58" i="6" l="1"/>
  <c r="AJ58" i="6"/>
  <c r="AK58" i="6"/>
  <c r="AP58" i="6"/>
  <c r="AQ58" i="6"/>
  <c r="AI58" i="6"/>
  <c r="AL58" i="6"/>
  <c r="AR58" i="6"/>
  <c r="AM58" i="6"/>
  <c r="AS58" i="6"/>
  <c r="AN58" i="6"/>
  <c r="AT58" i="6"/>
  <c r="BB59" i="6"/>
  <c r="BG59" i="6"/>
  <c r="BC59" i="6"/>
  <c r="BH59" i="6" a="1"/>
  <c r="BD59" i="6" a="1"/>
  <c r="BI59" i="6" a="1"/>
  <c r="BE59" i="6" a="1"/>
  <c r="BI59" i="6" l="1"/>
  <c r="BE59" i="6"/>
  <c r="BH59" i="6"/>
  <c r="BD59" i="6"/>
  <c r="AA59" i="6" a="1"/>
  <c r="BJ59" i="6" a="1"/>
  <c r="BF59" i="6" a="1"/>
  <c r="BF59" i="6" l="1"/>
  <c r="BJ59" i="6"/>
  <c r="AA59" i="6"/>
  <c r="BK59" i="6" a="1"/>
  <c r="AA60" i="6" a="1"/>
  <c r="BK59" i="6" l="1"/>
  <c r="AA60" i="6"/>
  <c r="AA61" i="6" a="1"/>
  <c r="AA61" i="6" l="1"/>
  <c r="BA60" i="6" a="1"/>
  <c r="AZ60" i="6" a="1"/>
  <c r="AB59" i="6" a="1"/>
  <c r="BM60" i="6" a="1"/>
  <c r="CT59" i="6" a="1"/>
  <c r="BM60" i="6" l="1"/>
  <c r="BN60" i="6" s="1"/>
  <c r="AZ60" i="6"/>
  <c r="BA60" i="6"/>
  <c r="CT59" i="6"/>
  <c r="AB59" i="6"/>
  <c r="CV59" i="6"/>
  <c r="AI59" i="6" a="1"/>
  <c r="AM59" i="6" a="1"/>
  <c r="AN59" i="6" a="1"/>
  <c r="BC60" i="6" a="1"/>
  <c r="BG60" i="6" a="1"/>
  <c r="AT59" i="6" a="1"/>
  <c r="AL59" i="6" a="1"/>
  <c r="AJ59" i="6" a="1"/>
  <c r="AO59" i="6" a="1"/>
  <c r="AK59" i="6" a="1"/>
  <c r="AQ59" i="6" a="1"/>
  <c r="AS59" i="6" a="1"/>
  <c r="BB60" i="6" a="1"/>
  <c r="AR59" i="6" a="1"/>
  <c r="AP59" i="6" a="1"/>
  <c r="AK59" i="6" l="1"/>
  <c r="AL59" i="6"/>
  <c r="AM59" i="6"/>
  <c r="AQ59" i="6"/>
  <c r="AR59" i="6"/>
  <c r="AS59" i="6"/>
  <c r="AN59" i="6"/>
  <c r="AT59" i="6"/>
  <c r="AI59" i="6"/>
  <c r="AO59" i="6"/>
  <c r="AJ59" i="6"/>
  <c r="AP59" i="6"/>
  <c r="BB60" i="6"/>
  <c r="BC60" i="6"/>
  <c r="BG60" i="6"/>
  <c r="BI60" i="6" a="1"/>
  <c r="BD60" i="6" a="1"/>
  <c r="BE60" i="6" a="1"/>
  <c r="BH60" i="6" a="1"/>
  <c r="BH60" i="6" l="1"/>
  <c r="BE60" i="6"/>
  <c r="BI60" i="6"/>
  <c r="BD60" i="6"/>
  <c r="BF60" i="6" a="1"/>
  <c r="BJ60" i="6" a="1"/>
  <c r="BJ60" i="6" l="1"/>
  <c r="BF60" i="6"/>
  <c r="BK60" i="6" a="1"/>
  <c r="BK60" i="6" l="1"/>
  <c r="AB60" i="6" a="1"/>
  <c r="AZ61" i="6" a="1"/>
  <c r="BM61" i="6" a="1"/>
  <c r="CT60" i="6" a="1"/>
  <c r="BA61" i="6" a="1"/>
  <c r="AZ61" i="6" l="1"/>
  <c r="BM61" i="6"/>
  <c r="BN61" i="6" s="1"/>
  <c r="BA61" i="6"/>
  <c r="CT60" i="6"/>
  <c r="AB60" i="6"/>
  <c r="CV60" i="6"/>
  <c r="BG61" i="6" a="1"/>
  <c r="AK60" i="6" a="1"/>
  <c r="AI60" i="6" a="1"/>
  <c r="AM60" i="6" a="1"/>
  <c r="AT60" i="6" a="1"/>
  <c r="AP60" i="6" a="1"/>
  <c r="AN60" i="6" a="1"/>
  <c r="BB61" i="6" a="1"/>
  <c r="AO60" i="6" a="1"/>
  <c r="AR60" i="6" a="1"/>
  <c r="AL60" i="6" a="1"/>
  <c r="AJ60" i="6" a="1"/>
  <c r="AQ60" i="6" a="1"/>
  <c r="BC61" i="6" a="1"/>
  <c r="AS60" i="6" a="1"/>
  <c r="BC61" i="6" l="1"/>
  <c r="BG61" i="6"/>
  <c r="AQ60" i="6"/>
  <c r="AK60" i="6"/>
  <c r="AP60" i="6"/>
  <c r="AJ60" i="6"/>
  <c r="AM60" i="6"/>
  <c r="AL60" i="6"/>
  <c r="AT60" i="6"/>
  <c r="AI60" i="6"/>
  <c r="AR60" i="6"/>
  <c r="AS60" i="6"/>
  <c r="AO60" i="6"/>
  <c r="AN60" i="6"/>
  <c r="BB61" i="6"/>
  <c r="BH61" i="6" a="1"/>
  <c r="BE61" i="6" a="1"/>
  <c r="BI61" i="6" a="1"/>
  <c r="BD61" i="6" a="1"/>
  <c r="BD61" i="6" l="1"/>
  <c r="BH61" i="6"/>
  <c r="BI61" i="6"/>
  <c r="BE61" i="6"/>
  <c r="BF61" i="6" a="1"/>
  <c r="BJ61" i="6" a="1"/>
  <c r="BJ61" i="6" l="1"/>
  <c r="BF61" i="6"/>
  <c r="BK61" i="6" a="1"/>
  <c r="BK61" i="6" l="1"/>
  <c r="BM62" i="6" a="1"/>
  <c r="AB61" i="6" a="1"/>
  <c r="CT61" i="6" a="1"/>
  <c r="AZ62" i="6" a="1"/>
  <c r="BA62" i="6" a="1"/>
  <c r="BA62" i="6" l="1"/>
  <c r="BM62" i="6"/>
  <c r="BN62" i="6" s="1"/>
  <c r="AZ62" i="6"/>
  <c r="CT61" i="6"/>
  <c r="AB61" i="6"/>
  <c r="CV61" i="6"/>
  <c r="AN61" i="6" a="1"/>
  <c r="AR61" i="6" a="1"/>
  <c r="AO61" i="6" a="1"/>
  <c r="AJ61" i="6" a="1"/>
  <c r="AI61" i="6" a="1"/>
  <c r="AL61" i="6" a="1"/>
  <c r="AK61" i="6" a="1"/>
  <c r="AS61" i="6" a="1"/>
  <c r="AQ61" i="6" a="1"/>
  <c r="AP61" i="6" a="1"/>
  <c r="BB62" i="6" a="1"/>
  <c r="BC62" i="6" a="1"/>
  <c r="AM61" i="6" a="1"/>
  <c r="BG62" i="6" a="1"/>
  <c r="AT61" i="6" a="1"/>
  <c r="AS61" i="6" l="1"/>
  <c r="AM61" i="6"/>
  <c r="AR61" i="6"/>
  <c r="AL61" i="6"/>
  <c r="AQ61" i="6"/>
  <c r="AK61" i="6"/>
  <c r="AT61" i="6"/>
  <c r="AI61" i="6"/>
  <c r="AP61" i="6"/>
  <c r="AO61" i="6"/>
  <c r="AN61" i="6"/>
  <c r="AJ61" i="6"/>
  <c r="BB62" i="6"/>
  <c r="BG62" i="6"/>
  <c r="BC62" i="6"/>
  <c r="BH62" i="6" a="1"/>
  <c r="BD62" i="6" a="1"/>
  <c r="BI62" i="6" a="1"/>
  <c r="BE62" i="6" a="1"/>
  <c r="BE62" i="6" l="1"/>
  <c r="BI62" i="6"/>
  <c r="BH62" i="6"/>
  <c r="BD62" i="6"/>
  <c r="BF62" i="6" a="1"/>
  <c r="AA62" i="6" a="1"/>
  <c r="BJ62" i="6" a="1"/>
  <c r="BF62" i="6" l="1"/>
  <c r="BJ62" i="6"/>
  <c r="AA62" i="6"/>
  <c r="BK62" i="6" a="1"/>
  <c r="AA63" i="6" a="1"/>
  <c r="BK62" i="6" l="1"/>
  <c r="AA63" i="6"/>
  <c r="BA63" i="6" a="1"/>
  <c r="BM63" i="6" a="1"/>
  <c r="AZ63" i="6" a="1"/>
  <c r="CT62" i="6" a="1"/>
  <c r="AB62" i="6" a="1"/>
  <c r="BA63" i="6" l="1"/>
  <c r="AZ63" i="6"/>
  <c r="BM63" i="6"/>
  <c r="BN63" i="6" s="1"/>
  <c r="CT62" i="6"/>
  <c r="AB62" i="6"/>
  <c r="CV62" i="6"/>
  <c r="AL62" i="6" a="1"/>
  <c r="AO62" i="6" a="1"/>
  <c r="BC63" i="6" a="1"/>
  <c r="AS62" i="6" a="1"/>
  <c r="AJ62" i="6" a="1"/>
  <c r="AK62" i="6" a="1"/>
  <c r="BB63" i="6" a="1"/>
  <c r="AN62" i="6" a="1"/>
  <c r="AP62" i="6" a="1"/>
  <c r="AI62" i="6" a="1"/>
  <c r="AM62" i="6" a="1"/>
  <c r="BG63" i="6" a="1"/>
  <c r="AT62" i="6" a="1"/>
  <c r="AR62" i="6" a="1"/>
  <c r="AQ62" i="6" a="1"/>
  <c r="AJ62" i="6" l="1"/>
  <c r="AP62" i="6"/>
  <c r="AQ62" i="6"/>
  <c r="AR62" i="6"/>
  <c r="AK62" i="6"/>
  <c r="AL62" i="6"/>
  <c r="AM62" i="6"/>
  <c r="AS62" i="6"/>
  <c r="AN62" i="6"/>
  <c r="AT62" i="6"/>
  <c r="AI62" i="6"/>
  <c r="AO62" i="6"/>
  <c r="BB63" i="6"/>
  <c r="BG63" i="6"/>
  <c r="BC63" i="6"/>
  <c r="BI63" i="6" a="1"/>
  <c r="BD63" i="6" a="1"/>
  <c r="BE63" i="6" a="1"/>
  <c r="BH63" i="6" a="1"/>
  <c r="BI63" i="6" l="1"/>
  <c r="BE63" i="6"/>
  <c r="BH63" i="6"/>
  <c r="BD63" i="6"/>
  <c r="BJ63" i="6" a="1"/>
  <c r="BF63" i="6" a="1"/>
  <c r="BJ63" i="6" l="1"/>
  <c r="BF63" i="6"/>
  <c r="BK63" i="6" a="1"/>
  <c r="BK63" i="6" l="1"/>
  <c r="BM64" i="6" a="1"/>
  <c r="BA64" i="6" a="1"/>
  <c r="AB63" i="6" a="1"/>
  <c r="AZ64" i="6" a="1"/>
  <c r="CT63" i="6" a="1"/>
  <c r="AZ64" i="6" l="1"/>
  <c r="BM64" i="6"/>
  <c r="BN64" i="6" s="1"/>
  <c r="BA64" i="6"/>
  <c r="CT63" i="6"/>
  <c r="AB63" i="6"/>
  <c r="CV63" i="6"/>
  <c r="BB64" i="6" a="1"/>
  <c r="AP63" i="6" a="1"/>
  <c r="AN63" i="6" a="1"/>
  <c r="AO63" i="6" a="1"/>
  <c r="AK63" i="6" a="1"/>
  <c r="AS63" i="6" a="1"/>
  <c r="AJ63" i="6" a="1"/>
  <c r="AL63" i="6" a="1"/>
  <c r="AI63" i="6" a="1"/>
  <c r="AR63" i="6" a="1"/>
  <c r="AQ63" i="6" a="1"/>
  <c r="AT63" i="6" a="1"/>
  <c r="AM63" i="6" a="1"/>
  <c r="BG64" i="6" a="1"/>
  <c r="BC64" i="6" a="1"/>
  <c r="AP63" i="6" l="1"/>
  <c r="AJ63" i="6"/>
  <c r="AO63" i="6"/>
  <c r="AI63" i="6"/>
  <c r="AM63" i="6"/>
  <c r="AL63" i="6"/>
  <c r="AT63" i="6"/>
  <c r="AK63" i="6"/>
  <c r="AS63" i="6"/>
  <c r="AR63" i="6"/>
  <c r="AN63" i="6"/>
  <c r="AQ63" i="6"/>
  <c r="BB64" i="6"/>
  <c r="BC64" i="6"/>
  <c r="BG64" i="6"/>
  <c r="BE64" i="6" a="1"/>
  <c r="BI64" i="6" a="1"/>
  <c r="BD64" i="6" a="1"/>
  <c r="BH64" i="6" a="1"/>
  <c r="BH64" i="6" l="1"/>
  <c r="BI64" i="6"/>
  <c r="BE64" i="6"/>
  <c r="BD64" i="6"/>
  <c r="BF64" i="6" a="1"/>
  <c r="AA64" i="6" a="1"/>
  <c r="BJ64" i="6" a="1"/>
  <c r="BJ64" i="6" l="1"/>
  <c r="BF64" i="6"/>
  <c r="AA64" i="6"/>
  <c r="BK64" i="6" a="1"/>
  <c r="BK64" i="6" l="1"/>
  <c r="AZ65" i="6" a="1"/>
  <c r="AB64" i="6" a="1"/>
  <c r="BA65" i="6" a="1"/>
  <c r="CT64" i="6" a="1"/>
  <c r="BM65" i="6" a="1"/>
  <c r="BA65" i="6" l="1"/>
  <c r="AZ65" i="6"/>
  <c r="BM65" i="6"/>
  <c r="BN65" i="6" s="1"/>
  <c r="CT64" i="6"/>
  <c r="AB64" i="6"/>
  <c r="CV64" i="6"/>
  <c r="BB65" i="6" a="1"/>
  <c r="BG65" i="6" a="1"/>
  <c r="AP64" i="6" a="1"/>
  <c r="AI64" i="6" a="1"/>
  <c r="AQ64" i="6" a="1"/>
  <c r="AM64" i="6" a="1"/>
  <c r="AJ64" i="6" a="1"/>
  <c r="AT64" i="6" a="1"/>
  <c r="AL64" i="6" a="1"/>
  <c r="BC65" i="6" a="1"/>
  <c r="AR64" i="6" a="1"/>
  <c r="AS64" i="6" a="1"/>
  <c r="AO64" i="6" a="1"/>
  <c r="AK64" i="6" a="1"/>
  <c r="AN64" i="6" a="1"/>
  <c r="AI64" i="6" l="1"/>
  <c r="AJ64" i="6"/>
  <c r="AM64" i="6"/>
  <c r="AS64" i="6"/>
  <c r="AT64" i="6"/>
  <c r="AN64" i="6"/>
  <c r="AO64" i="6"/>
  <c r="AP64" i="6"/>
  <c r="AK64" i="6"/>
  <c r="AQ64" i="6"/>
  <c r="AL64" i="6"/>
  <c r="AR64" i="6"/>
  <c r="BB65" i="6"/>
  <c r="BG65" i="6"/>
  <c r="BC65" i="6"/>
  <c r="BE65" i="6" a="1"/>
  <c r="BD65" i="6" a="1"/>
  <c r="BI65" i="6" a="1"/>
  <c r="BH65" i="6" a="1"/>
  <c r="BE65" i="6" l="1"/>
  <c r="BI65" i="6"/>
  <c r="BH65" i="6"/>
  <c r="BD65" i="6"/>
  <c r="AA65" i="6" a="1"/>
  <c r="BF65" i="6" a="1"/>
  <c r="BJ65" i="6" a="1"/>
  <c r="BJ65" i="6" l="1"/>
  <c r="BF65" i="6"/>
  <c r="AA65" i="6"/>
  <c r="BK65" i="6" a="1"/>
  <c r="BK65" i="6" l="1"/>
  <c r="CT65" i="6" a="1"/>
  <c r="BM66" i="6" a="1"/>
  <c r="AB65" i="6" a="1"/>
  <c r="BA66" i="6" a="1"/>
  <c r="AZ66" i="6" a="1"/>
  <c r="BM66" i="6" l="1"/>
  <c r="BN66" i="6" s="1"/>
  <c r="AZ66" i="6"/>
  <c r="BA66" i="6"/>
  <c r="CT65" i="6"/>
  <c r="AB65" i="6"/>
  <c r="CV65" i="6"/>
  <c r="AP65" i="6" a="1"/>
  <c r="BG66" i="6" a="1"/>
  <c r="AR65" i="6" a="1"/>
  <c r="BB66" i="6" a="1"/>
  <c r="AO65" i="6" a="1"/>
  <c r="AS65" i="6" a="1"/>
  <c r="AQ65" i="6" a="1"/>
  <c r="AN65" i="6" a="1"/>
  <c r="AM65" i="6" a="1"/>
  <c r="AI65" i="6" a="1"/>
  <c r="BC66" i="6" a="1"/>
  <c r="AL65" i="6" a="1"/>
  <c r="AJ65" i="6" a="1"/>
  <c r="AK65" i="6" a="1"/>
  <c r="AT65" i="6" a="1"/>
  <c r="AQ65" i="6" l="1"/>
  <c r="AI65" i="6"/>
  <c r="AO65" i="6"/>
  <c r="AP65" i="6"/>
  <c r="AR65" i="6"/>
  <c r="AJ65" i="6"/>
  <c r="AK65" i="6"/>
  <c r="AL65" i="6"/>
  <c r="AM65" i="6"/>
  <c r="AS65" i="6"/>
  <c r="AN65" i="6"/>
  <c r="AT65" i="6"/>
  <c r="BB66" i="6"/>
  <c r="BC66" i="6"/>
  <c r="BG66" i="6"/>
  <c r="BI66" i="6" a="1"/>
  <c r="BE66" i="6" a="1"/>
  <c r="BD66" i="6" a="1"/>
  <c r="BH66" i="6" a="1"/>
  <c r="BH66" i="6" l="1"/>
  <c r="BE66" i="6"/>
  <c r="BI66" i="6"/>
  <c r="BD66" i="6"/>
  <c r="AA66" i="6" a="1"/>
  <c r="BJ66" i="6" a="1"/>
  <c r="BF66" i="6" a="1"/>
  <c r="BJ66" i="6" l="1"/>
  <c r="BF66" i="6"/>
  <c r="AA66" i="6"/>
  <c r="AA67" i="6" a="1"/>
  <c r="BK66" i="6" a="1"/>
  <c r="BK66" i="6" l="1"/>
  <c r="AA67" i="6"/>
  <c r="BA67" i="6" a="1"/>
  <c r="CT66" i="6" a="1"/>
  <c r="BM67" i="6" a="1"/>
  <c r="AB66" i="6" a="1"/>
  <c r="AZ67" i="6" a="1"/>
  <c r="BM67" i="6" l="1"/>
  <c r="BN67" i="6" s="1"/>
  <c r="AZ67" i="6"/>
  <c r="BA67" i="6"/>
  <c r="CT66" i="6"/>
  <c r="AB66" i="6"/>
  <c r="CV66" i="6"/>
  <c r="AS66" i="6" a="1"/>
  <c r="AO66" i="6" a="1"/>
  <c r="BB67" i="6" a="1"/>
  <c r="AT66" i="6" a="1"/>
  <c r="AQ66" i="6" a="1"/>
  <c r="AM66" i="6" a="1"/>
  <c r="BC67" i="6" a="1"/>
  <c r="AP66" i="6" a="1"/>
  <c r="AI66" i="6" a="1"/>
  <c r="AR66" i="6" a="1"/>
  <c r="AN66" i="6" a="1"/>
  <c r="AJ66" i="6" a="1"/>
  <c r="BG67" i="6" a="1"/>
  <c r="AL66" i="6" a="1"/>
  <c r="AK66" i="6" a="1"/>
  <c r="BC67" i="6" l="1"/>
  <c r="BG67" i="6"/>
  <c r="AR66" i="6"/>
  <c r="AN66" i="6"/>
  <c r="AS66" i="6"/>
  <c r="AK66" i="6"/>
  <c r="AT66" i="6"/>
  <c r="AL66" i="6"/>
  <c r="AM66" i="6"/>
  <c r="AI66" i="6"/>
  <c r="AO66" i="6"/>
  <c r="AJ66" i="6"/>
  <c r="AP66" i="6"/>
  <c r="AQ66" i="6"/>
  <c r="BB67" i="6"/>
  <c r="BE67" i="6" a="1"/>
  <c r="BH67" i="6" a="1"/>
  <c r="BI67" i="6" a="1"/>
  <c r="BD67" i="6" a="1"/>
  <c r="BD67" i="6" l="1"/>
  <c r="BH67" i="6"/>
  <c r="BI67" i="6"/>
  <c r="BE67" i="6"/>
  <c r="BJ67" i="6" a="1"/>
  <c r="BF67" i="6" a="1"/>
  <c r="BF67" i="6" l="1"/>
  <c r="BJ67" i="6"/>
  <c r="BK67" i="6" a="1"/>
  <c r="BK67" i="6" l="1"/>
  <c r="BM68" i="6" a="1"/>
  <c r="AB67" i="6" a="1"/>
  <c r="AZ68" i="6" a="1"/>
  <c r="CT67" i="6" a="1"/>
  <c r="BA68" i="6" a="1"/>
  <c r="AZ68" i="6" l="1"/>
  <c r="BM68" i="6"/>
  <c r="BN68" i="6" s="1"/>
  <c r="BA68" i="6"/>
  <c r="CT67" i="6"/>
  <c r="AB67" i="6"/>
  <c r="CV67" i="6"/>
  <c r="AK67" i="6" a="1"/>
  <c r="BC68" i="6" a="1"/>
  <c r="BB68" i="6" a="1"/>
  <c r="AP67" i="6" a="1"/>
  <c r="BG68" i="6" a="1"/>
  <c r="AL67" i="6" a="1"/>
  <c r="AT67" i="6" a="1"/>
  <c r="AR67" i="6" a="1"/>
  <c r="AO67" i="6" a="1"/>
  <c r="AJ67" i="6" a="1"/>
  <c r="AN67" i="6" a="1"/>
  <c r="AM67" i="6" a="1"/>
  <c r="AQ67" i="6" a="1"/>
  <c r="AS67" i="6" a="1"/>
  <c r="AI67" i="6" a="1"/>
  <c r="AT67" i="6" l="1"/>
  <c r="AM67" i="6"/>
  <c r="AS67" i="6"/>
  <c r="AL67" i="6"/>
  <c r="AR67" i="6"/>
  <c r="AK67" i="6"/>
  <c r="AP67" i="6"/>
  <c r="AO67" i="6"/>
  <c r="AN67" i="6"/>
  <c r="AI67" i="6"/>
  <c r="AJ67" i="6"/>
  <c r="AQ67" i="6"/>
  <c r="BB68" i="6"/>
  <c r="BC68" i="6"/>
  <c r="BG68" i="6"/>
  <c r="BD68" i="6" a="1"/>
  <c r="BI68" i="6" a="1"/>
  <c r="BH68" i="6" a="1"/>
  <c r="BE68" i="6" a="1"/>
  <c r="BH68" i="6" l="1"/>
  <c r="BE68" i="6"/>
  <c r="BI68" i="6"/>
  <c r="BD68" i="6"/>
  <c r="AA68" i="6" a="1"/>
  <c r="BJ68" i="6" a="1"/>
  <c r="BF68" i="6" a="1"/>
  <c r="BJ68" i="6" l="1"/>
  <c r="BF68" i="6"/>
  <c r="AA68" i="6"/>
  <c r="BK68" i="6" a="1"/>
  <c r="BK68" i="6" l="1"/>
  <c r="AZ69" i="6" a="1"/>
  <c r="AB68" i="6" a="1"/>
  <c r="CT68" i="6" a="1"/>
  <c r="BA69" i="6" a="1"/>
  <c r="BM69" i="6" a="1"/>
  <c r="AZ69" i="6" l="1"/>
  <c r="BA69" i="6"/>
  <c r="BM69" i="6"/>
  <c r="BN69" i="6" s="1"/>
  <c r="CT68" i="6"/>
  <c r="AB68" i="6"/>
  <c r="CV68" i="6"/>
  <c r="AS68" i="6" a="1"/>
  <c r="AK68" i="6" a="1"/>
  <c r="AL68" i="6" a="1"/>
  <c r="AN68" i="6" a="1"/>
  <c r="AQ68" i="6" a="1"/>
  <c r="BC69" i="6" a="1"/>
  <c r="AJ68" i="6" a="1"/>
  <c r="AM68" i="6" a="1"/>
  <c r="AO68" i="6" a="1"/>
  <c r="AT68" i="6" a="1"/>
  <c r="AR68" i="6" a="1"/>
  <c r="BB69" i="6" a="1"/>
  <c r="AI68" i="6" a="1"/>
  <c r="BG69" i="6" a="1"/>
  <c r="AP68" i="6" a="1"/>
  <c r="AI68" i="6" l="1"/>
  <c r="AM68" i="6"/>
  <c r="AN68" i="6"/>
  <c r="AO68" i="6"/>
  <c r="AP68" i="6"/>
  <c r="AT68" i="6"/>
  <c r="AJ68" i="6"/>
  <c r="AR68" i="6"/>
  <c r="AL68" i="6"/>
  <c r="AS68" i="6"/>
  <c r="AK68" i="6"/>
  <c r="AQ68" i="6"/>
  <c r="BB69" i="6"/>
  <c r="BC69" i="6"/>
  <c r="BG69" i="6"/>
  <c r="BE69" i="6" a="1"/>
  <c r="BD69" i="6" a="1"/>
  <c r="BH69" i="6" a="1"/>
  <c r="BI69" i="6" a="1"/>
  <c r="BH69" i="6" l="1"/>
  <c r="BI69" i="6"/>
  <c r="BE69" i="6"/>
  <c r="BD69" i="6"/>
  <c r="AA69" i="6" a="1"/>
  <c r="BF69" i="6" a="1"/>
  <c r="BJ69" i="6" a="1"/>
  <c r="BF69" i="6" l="1"/>
  <c r="BJ69" i="6"/>
  <c r="AA69" i="6"/>
  <c r="BK69" i="6" a="1"/>
  <c r="AA70" i="6" a="1"/>
  <c r="BK69" i="6" l="1"/>
  <c r="AA70" i="6"/>
  <c r="AA71" i="6" a="1"/>
  <c r="AA71" i="6" l="1"/>
  <c r="BM70" i="6" a="1"/>
  <c r="CT69" i="6" a="1"/>
  <c r="AB69" i="6" a="1"/>
  <c r="AZ70" i="6" a="1"/>
  <c r="BA70" i="6" a="1"/>
  <c r="AZ70" i="6" l="1"/>
  <c r="BA70" i="6"/>
  <c r="BM70" i="6"/>
  <c r="BN70" i="6" s="1"/>
  <c r="AB69" i="6"/>
  <c r="CT69" i="6"/>
  <c r="CV69" i="6"/>
  <c r="AR69" i="6" a="1"/>
  <c r="BC70" i="6" a="1"/>
  <c r="AQ69" i="6" a="1"/>
  <c r="AT69" i="6" a="1"/>
  <c r="BG70" i="6" a="1"/>
  <c r="AL69" i="6" a="1"/>
  <c r="BB70" i="6" a="1"/>
  <c r="AI69" i="6" a="1"/>
  <c r="AO69" i="6" a="1"/>
  <c r="AJ69" i="6" a="1"/>
  <c r="AN69" i="6" a="1"/>
  <c r="AS69" i="6" a="1"/>
  <c r="AP69" i="6" a="1"/>
  <c r="AK69" i="6" a="1"/>
  <c r="AM69" i="6" a="1"/>
  <c r="AS69" i="6" l="1"/>
  <c r="AM69" i="6"/>
  <c r="AR69" i="6"/>
  <c r="AK69" i="6"/>
  <c r="AJ69" i="6"/>
  <c r="AQ69" i="6"/>
  <c r="AP69" i="6"/>
  <c r="AI69" i="6"/>
  <c r="AT69" i="6"/>
  <c r="AO69" i="6"/>
  <c r="AN69" i="6"/>
  <c r="AL69" i="6"/>
  <c r="BB70" i="6"/>
  <c r="BC70" i="6"/>
  <c r="BG70" i="6"/>
  <c r="BD70" i="6" a="1"/>
  <c r="BI70" i="6" a="1"/>
  <c r="BH70" i="6" a="1"/>
  <c r="BE70" i="6" a="1"/>
  <c r="BH70" i="6" l="1"/>
  <c r="BE70" i="6"/>
  <c r="BI70" i="6"/>
  <c r="BD70" i="6"/>
  <c r="BF70" i="6" a="1"/>
  <c r="BJ70" i="6" a="1"/>
  <c r="BF70" i="6" l="1"/>
  <c r="BJ70" i="6"/>
  <c r="BK70" i="6" a="1"/>
  <c r="BK70" i="6" l="1"/>
  <c r="AB70" i="6" a="1"/>
  <c r="AZ71" i="6" a="1"/>
  <c r="BA71" i="6" a="1"/>
  <c r="CT70" i="6" a="1"/>
  <c r="BM71" i="6" a="1"/>
  <c r="BA71" i="6" l="1"/>
  <c r="BM71" i="6"/>
  <c r="BN71" i="6" s="1"/>
  <c r="AZ71" i="6"/>
  <c r="AB70" i="6"/>
  <c r="CT70" i="6"/>
  <c r="CV70" i="6"/>
  <c r="AS70" i="6" a="1"/>
  <c r="AJ70" i="6" a="1"/>
  <c r="BG71" i="6" a="1"/>
  <c r="AN70" i="6" a="1"/>
  <c r="AI70" i="6" a="1"/>
  <c r="AK70" i="6" a="1"/>
  <c r="AL70" i="6" a="1"/>
  <c r="AQ70" i="6" a="1"/>
  <c r="AP70" i="6" a="1"/>
  <c r="AO70" i="6" a="1"/>
  <c r="AR70" i="6" a="1"/>
  <c r="AM70" i="6" a="1"/>
  <c r="BB71" i="6" a="1"/>
  <c r="AT70" i="6" a="1"/>
  <c r="BC71" i="6" a="1"/>
  <c r="BG71" i="6" l="1"/>
  <c r="AJ70" i="6"/>
  <c r="AK70" i="6"/>
  <c r="AS70" i="6"/>
  <c r="AT70" i="6"/>
  <c r="AM70" i="6"/>
  <c r="AQ70" i="6"/>
  <c r="AN70" i="6"/>
  <c r="AO70" i="6"/>
  <c r="AI70" i="6"/>
  <c r="AP70" i="6"/>
  <c r="AL70" i="6"/>
  <c r="AR70" i="6"/>
  <c r="BB71" i="6"/>
  <c r="BC71" i="6"/>
  <c r="BI71" i="6" a="1"/>
  <c r="BH71" i="6" a="1"/>
  <c r="BD71" i="6" a="1"/>
  <c r="BE71" i="6" a="1"/>
  <c r="BI71" i="6" l="1"/>
  <c r="BE71" i="6"/>
  <c r="BD71" i="6"/>
  <c r="BH71" i="6"/>
  <c r="BF71" i="6" a="1"/>
  <c r="BJ71" i="6" a="1"/>
  <c r="BF71" i="6" l="1"/>
  <c r="BJ71" i="6"/>
  <c r="BK71" i="6" a="1"/>
  <c r="BK71" i="6" l="1"/>
  <c r="BA72" i="6" a="1"/>
  <c r="BM72" i="6" a="1"/>
  <c r="AB71" i="6" a="1"/>
  <c r="AZ72" i="6" a="1"/>
  <c r="CT71" i="6" a="1"/>
  <c r="AZ72" i="6" l="1"/>
  <c r="BM72" i="6"/>
  <c r="BN72" i="6" s="1"/>
  <c r="BA72" i="6"/>
  <c r="CT71" i="6"/>
  <c r="AB71" i="6"/>
  <c r="CV71" i="6"/>
  <c r="AK71" i="6" a="1"/>
  <c r="AR71" i="6" a="1"/>
  <c r="AI71" i="6" a="1"/>
  <c r="AT71" i="6" a="1"/>
  <c r="AS71" i="6" a="1"/>
  <c r="BB72" i="6" a="1"/>
  <c r="AM71" i="6" a="1"/>
  <c r="AJ71" i="6" a="1"/>
  <c r="BG72" i="6" a="1"/>
  <c r="AO71" i="6" a="1"/>
  <c r="BC72" i="6" a="1"/>
  <c r="AQ71" i="6" a="1"/>
  <c r="AN71" i="6" a="1"/>
  <c r="AP71" i="6" a="1"/>
  <c r="AL71" i="6" a="1"/>
  <c r="AP71" i="6" l="1"/>
  <c r="AJ71" i="6"/>
  <c r="AO71" i="6"/>
  <c r="AN71" i="6"/>
  <c r="AM71" i="6"/>
  <c r="AT71" i="6"/>
  <c r="AQ71" i="6"/>
  <c r="AL71" i="6"/>
  <c r="AK71" i="6"/>
  <c r="AR71" i="6"/>
  <c r="AI71" i="6"/>
  <c r="AS71" i="6"/>
  <c r="BB72" i="6"/>
  <c r="BC72" i="6"/>
  <c r="BG72" i="6"/>
  <c r="BH72" i="6" a="1"/>
  <c r="BI72" i="6" a="1"/>
  <c r="BD72" i="6" a="1"/>
  <c r="BE72" i="6" a="1"/>
  <c r="BH72" i="6" l="1"/>
  <c r="BI72" i="6"/>
  <c r="BE72" i="6"/>
  <c r="BD72" i="6"/>
  <c r="BF72" i="6" a="1"/>
  <c r="AA72" i="6" a="1"/>
  <c r="BJ72" i="6" a="1"/>
  <c r="BF72" i="6" l="1"/>
  <c r="BJ72" i="6"/>
  <c r="AA72" i="6"/>
  <c r="AA73" i="6" a="1"/>
  <c r="BK72" i="6" a="1"/>
  <c r="BK72" i="6" l="1"/>
  <c r="AA73" i="6"/>
  <c r="BM73" i="6" a="1"/>
  <c r="AZ73" i="6" a="1"/>
  <c r="BA73" i="6" a="1"/>
  <c r="CT72" i="6" a="1"/>
  <c r="AB72" i="6" a="1"/>
  <c r="BM73" i="6" l="1"/>
  <c r="BN73" i="6" s="1"/>
  <c r="AZ73" i="6"/>
  <c r="BA73" i="6"/>
  <c r="CT72" i="6"/>
  <c r="AB72" i="6"/>
  <c r="CV72" i="6"/>
  <c r="AK72" i="6" a="1"/>
  <c r="BC73" i="6" a="1"/>
  <c r="AJ72" i="6" a="1"/>
  <c r="AP72" i="6" a="1"/>
  <c r="AL72" i="6" a="1"/>
  <c r="AI72" i="6" a="1"/>
  <c r="AQ72" i="6" a="1"/>
  <c r="BG73" i="6" a="1"/>
  <c r="AT72" i="6" a="1"/>
  <c r="AM72" i="6" a="1"/>
  <c r="AR72" i="6" a="1"/>
  <c r="AS72" i="6" a="1"/>
  <c r="AO72" i="6" a="1"/>
  <c r="AN72" i="6" a="1"/>
  <c r="BB73" i="6" a="1"/>
  <c r="AT72" i="6" l="1"/>
  <c r="AI72" i="6"/>
  <c r="AJ72" i="6"/>
  <c r="AK72" i="6"/>
  <c r="AP72" i="6"/>
  <c r="AQ72" i="6"/>
  <c r="AN72" i="6"/>
  <c r="AO72" i="6"/>
  <c r="AL72" i="6"/>
  <c r="AR72" i="6"/>
  <c r="AM72" i="6"/>
  <c r="AS72" i="6"/>
  <c r="BB73" i="6"/>
  <c r="BG73" i="6"/>
  <c r="BC73" i="6"/>
  <c r="BH73" i="6" a="1"/>
  <c r="BD73" i="6" a="1"/>
  <c r="BE73" i="6" a="1"/>
  <c r="BI73" i="6" a="1"/>
  <c r="BE73" i="6" l="1"/>
  <c r="BI73" i="6"/>
  <c r="BH73" i="6"/>
  <c r="BD73" i="6"/>
  <c r="BJ73" i="6" a="1"/>
  <c r="BF73" i="6" a="1"/>
  <c r="BJ73" i="6" l="1"/>
  <c r="BF73" i="6"/>
  <c r="BK73" i="6" a="1"/>
  <c r="BK73" i="6" l="1"/>
  <c r="BA74" i="6" a="1"/>
  <c r="BM74" i="6" a="1"/>
  <c r="AZ74" i="6" a="1"/>
  <c r="AB73" i="6" a="1"/>
  <c r="CT73" i="6" a="1"/>
  <c r="BA74" i="6" l="1"/>
  <c r="AZ74" i="6"/>
  <c r="BM74" i="6"/>
  <c r="CT73" i="6"/>
  <c r="AB73" i="6"/>
  <c r="CV73" i="6"/>
  <c r="AS73" i="6" a="1"/>
  <c r="AJ73" i="6" a="1"/>
  <c r="AI73" i="6" a="1"/>
  <c r="AO73" i="6" a="1"/>
  <c r="AT73" i="6" a="1"/>
  <c r="AP73" i="6" a="1"/>
  <c r="AQ73" i="6" a="1"/>
  <c r="AM73" i="6" a="1"/>
  <c r="BB74" i="6" a="1"/>
  <c r="AR73" i="6" a="1"/>
  <c r="AK73" i="6" a="1"/>
  <c r="AN73" i="6" a="1"/>
  <c r="BC74" i="6" a="1"/>
  <c r="BG74" i="6" a="1"/>
  <c r="AL73" i="6" a="1"/>
  <c r="AS73" i="6" l="1"/>
  <c r="AM73" i="6"/>
  <c r="AQ73" i="6"/>
  <c r="AK73" i="6"/>
  <c r="AP73" i="6"/>
  <c r="AO73" i="6"/>
  <c r="AN73" i="6"/>
  <c r="AR73" i="6"/>
  <c r="AL73" i="6"/>
  <c r="AJ73" i="6"/>
  <c r="AT73" i="6"/>
  <c r="AI73" i="6"/>
  <c r="BB74" i="6"/>
  <c r="BG74" i="6"/>
  <c r="BC74" i="6"/>
  <c r="BD74" i="6" a="1"/>
  <c r="BE74" i="6" a="1"/>
  <c r="BH74" i="6" a="1"/>
  <c r="BI74" i="6" a="1"/>
  <c r="BE74" i="6" l="1"/>
  <c r="BI74" i="6"/>
  <c r="BH74" i="6"/>
  <c r="BD74" i="6"/>
  <c r="BJ74" i="6" a="1"/>
  <c r="BF74" i="6" a="1"/>
  <c r="BF74" i="6" l="1"/>
  <c r="BJ74" i="6"/>
  <c r="BK74" i="6" a="1"/>
  <c r="BK74" i="6" l="1"/>
  <c r="BL74" i="6" a="1"/>
  <c r="BL74" i="6" l="1"/>
  <c r="BN74" i="6" s="1"/>
  <c r="AY74" i="6" a="1"/>
  <c r="AY74" i="6" l="1"/>
  <c r="AB74" i="6" a="1"/>
  <c r="CT74" i="6" a="1"/>
  <c r="BA75" i="6" a="1"/>
  <c r="BM75" i="6" a="1"/>
  <c r="AZ75" i="6" a="1"/>
  <c r="CV74" i="6" l="1"/>
  <c r="CT74" i="6"/>
  <c r="AB74" i="6"/>
  <c r="BA75" i="6"/>
  <c r="AZ75" i="6"/>
  <c r="BM75" i="6"/>
  <c r="BB75" i="6" a="1"/>
  <c r="BG75" i="6" a="1"/>
  <c r="AA74" i="6" a="1"/>
  <c r="BC75" i="6" a="1"/>
  <c r="BG75" i="6" l="1"/>
  <c r="BC75" i="6"/>
  <c r="AA74" i="6"/>
  <c r="BB75" i="6"/>
  <c r="BE75" i="6" a="1"/>
  <c r="BD75" i="6" a="1"/>
  <c r="AI74" i="6" a="1"/>
  <c r="AP74" i="6" a="1"/>
  <c r="AJ74" i="6" a="1"/>
  <c r="AM74" i="6" a="1"/>
  <c r="AS74" i="6" a="1"/>
  <c r="AN74" i="6" a="1"/>
  <c r="AR74" i="6" a="1"/>
  <c r="BH75" i="6" a="1"/>
  <c r="BI75" i="6" a="1"/>
  <c r="AL74" i="6" a="1"/>
  <c r="AT74" i="6" a="1"/>
  <c r="AK74" i="6" a="1"/>
  <c r="AQ74" i="6" a="1"/>
  <c r="AO74" i="6" a="1"/>
  <c r="BD75" i="6" l="1"/>
  <c r="AK74" i="6"/>
  <c r="AQ74" i="6"/>
  <c r="AJ74" i="6"/>
  <c r="AP74" i="6"/>
  <c r="AS74" i="6"/>
  <c r="AM74" i="6"/>
  <c r="AT74" i="6"/>
  <c r="AN74" i="6"/>
  <c r="AO74" i="6"/>
  <c r="AI74" i="6"/>
  <c r="AL74" i="6"/>
  <c r="AR74" i="6"/>
  <c r="BI75" i="6"/>
  <c r="BE75" i="6"/>
  <c r="BH75" i="6"/>
  <c r="BJ75" i="6" a="1"/>
  <c r="BF75" i="6" a="1"/>
  <c r="BJ75" i="6" l="1"/>
  <c r="BF75" i="6"/>
  <c r="BK75" i="6" a="1"/>
  <c r="BK75" i="6" l="1"/>
  <c r="BA76" i="6" a="1"/>
  <c r="AZ76" i="6" a="1"/>
  <c r="BL75" i="6" a="1"/>
  <c r="BM76" i="6" a="1"/>
  <c r="BL75" i="6" l="1"/>
  <c r="BN75" i="6" s="1"/>
  <c r="BA76" i="6"/>
  <c r="AZ76" i="6"/>
  <c r="BM76" i="6"/>
  <c r="BN76" i="6" s="1"/>
  <c r="AY75" i="6" a="1"/>
  <c r="BC76" i="6" a="1"/>
  <c r="BG76" i="6" a="1"/>
  <c r="BB76" i="6" a="1"/>
  <c r="AY75" i="6" l="1"/>
  <c r="BB76" i="6"/>
  <c r="BG76" i="6"/>
  <c r="BC76" i="6"/>
  <c r="BE76" i="6" a="1"/>
  <c r="BH76" i="6" a="1"/>
  <c r="BI76" i="6" a="1"/>
  <c r="CT75" i="6" a="1"/>
  <c r="AB75" i="6" a="1"/>
  <c r="BD76" i="6" a="1"/>
  <c r="AB75" i="6" l="1"/>
  <c r="CT75" i="6"/>
  <c r="CV75" i="6"/>
  <c r="BE76" i="6"/>
  <c r="BI76" i="6"/>
  <c r="BH76" i="6"/>
  <c r="BD76" i="6"/>
  <c r="AA76" i="6" a="1"/>
  <c r="BJ76" i="6" a="1"/>
  <c r="BF76" i="6" a="1"/>
  <c r="AA75" i="6" a="1"/>
  <c r="AA75" i="6" l="1"/>
  <c r="BJ76" i="6"/>
  <c r="BF76" i="6"/>
  <c r="AA76" i="6"/>
  <c r="AR75" i="6" a="1"/>
  <c r="AM75" i="6" a="1"/>
  <c r="AK75" i="6" a="1"/>
  <c r="AQ75" i="6" a="1"/>
  <c r="AN75" i="6" a="1"/>
  <c r="AL75" i="6" a="1"/>
  <c r="AO75" i="6" a="1"/>
  <c r="AT75" i="6" a="1"/>
  <c r="AS75" i="6" a="1"/>
  <c r="AP75" i="6" a="1"/>
  <c r="BK76" i="6" a="1"/>
  <c r="AI75" i="6" a="1"/>
  <c r="AJ75" i="6" a="1"/>
  <c r="AM75" i="6" l="1"/>
  <c r="AS75" i="6"/>
  <c r="AP75" i="6"/>
  <c r="AJ75" i="6"/>
  <c r="AO75" i="6"/>
  <c r="AI75" i="6"/>
  <c r="AL75" i="6"/>
  <c r="AR75" i="6"/>
  <c r="AQ75" i="6"/>
  <c r="AK75" i="6"/>
  <c r="AN75" i="6"/>
  <c r="AT75" i="6"/>
  <c r="BK76" i="6"/>
  <c r="BM77" i="6" a="1"/>
  <c r="AB76" i="6" a="1"/>
  <c r="CT76" i="6" a="1"/>
  <c r="AZ77" i="6" a="1"/>
  <c r="BA77" i="6" a="1"/>
  <c r="BM77" i="6" l="1"/>
  <c r="BN77" i="6" s="1"/>
  <c r="AZ77" i="6"/>
  <c r="BA77" i="6"/>
  <c r="CT76" i="6"/>
  <c r="AB76" i="6"/>
  <c r="CV76" i="6"/>
  <c r="AK76" i="6" a="1"/>
  <c r="AT76" i="6" a="1"/>
  <c r="AQ76" i="6" a="1"/>
  <c r="AO76" i="6" a="1"/>
  <c r="AM76" i="6" a="1"/>
  <c r="BG77" i="6" a="1"/>
  <c r="AJ76" i="6" a="1"/>
  <c r="AL76" i="6" a="1"/>
  <c r="AN76" i="6" a="1"/>
  <c r="BC77" i="6" a="1"/>
  <c r="BB77" i="6" a="1"/>
  <c r="AR76" i="6" a="1"/>
  <c r="AP76" i="6" a="1"/>
  <c r="AS76" i="6" a="1"/>
  <c r="AI76" i="6" a="1"/>
  <c r="AL76" i="6" l="1"/>
  <c r="AN76" i="6"/>
  <c r="AT76" i="6"/>
  <c r="AR76" i="6"/>
  <c r="AJ76" i="6"/>
  <c r="AO76" i="6"/>
  <c r="AP76" i="6"/>
  <c r="AI76" i="6"/>
  <c r="AK76" i="6"/>
  <c r="AQ76" i="6"/>
  <c r="AM76" i="6"/>
  <c r="AS76" i="6"/>
  <c r="BB77" i="6"/>
  <c r="BC77" i="6"/>
  <c r="BG77" i="6"/>
  <c r="BH77" i="6" a="1"/>
  <c r="BD77" i="6" a="1"/>
  <c r="BI77" i="6" a="1"/>
  <c r="BE77" i="6" a="1"/>
  <c r="BH77" i="6" l="1"/>
  <c r="BI77" i="6"/>
  <c r="BE77" i="6"/>
  <c r="BD77" i="6"/>
  <c r="BF77" i="6" a="1"/>
  <c r="AA77" i="6" a="1"/>
  <c r="BJ77" i="6" a="1"/>
  <c r="BF77" i="6" l="1"/>
  <c r="BJ77" i="6"/>
  <c r="AA77" i="6"/>
  <c r="AA78" i="6" a="1"/>
  <c r="BK77" i="6" a="1"/>
  <c r="BK77" i="6" l="1"/>
  <c r="AA78" i="6"/>
  <c r="AB77" i="6" a="1"/>
  <c r="AZ78" i="6" a="1"/>
  <c r="BM78" i="6" a="1"/>
  <c r="CT77" i="6" a="1"/>
  <c r="BA78" i="6" a="1"/>
  <c r="AZ78" i="6" l="1"/>
  <c r="BA78" i="6"/>
  <c r="BM78" i="6"/>
  <c r="BN78" i="6" s="1"/>
  <c r="CT77" i="6"/>
  <c r="AB77" i="6"/>
  <c r="CV77" i="6"/>
  <c r="AL77" i="6" a="1"/>
  <c r="AP77" i="6" a="1"/>
  <c r="BC78" i="6" a="1"/>
  <c r="AN77" i="6" a="1"/>
  <c r="AQ77" i="6" a="1"/>
  <c r="AO77" i="6" a="1"/>
  <c r="AT77" i="6" a="1"/>
  <c r="BG78" i="6" a="1"/>
  <c r="AM77" i="6" a="1"/>
  <c r="AK77" i="6" a="1"/>
  <c r="AI77" i="6" a="1"/>
  <c r="AR77" i="6" a="1"/>
  <c r="BB78" i="6" a="1"/>
  <c r="AJ77" i="6" a="1"/>
  <c r="AS77" i="6" a="1"/>
  <c r="AN77" i="6" l="1"/>
  <c r="AP77" i="6"/>
  <c r="AQ77" i="6"/>
  <c r="AR77" i="6"/>
  <c r="AJ77" i="6"/>
  <c r="AK77" i="6"/>
  <c r="AT77" i="6"/>
  <c r="AL77" i="6"/>
  <c r="AM77" i="6"/>
  <c r="AS77" i="6"/>
  <c r="AI77" i="6"/>
  <c r="AO77" i="6"/>
  <c r="BB78" i="6"/>
  <c r="BC78" i="6"/>
  <c r="BG78" i="6"/>
  <c r="BH78" i="6" a="1"/>
  <c r="BE78" i="6" a="1"/>
  <c r="BI78" i="6" a="1"/>
  <c r="BD78" i="6" a="1"/>
  <c r="BH78" i="6" l="1"/>
  <c r="BE78" i="6"/>
  <c r="BI78" i="6"/>
  <c r="BD78" i="6"/>
  <c r="BF78" i="6" a="1"/>
  <c r="BJ78" i="6" a="1"/>
  <c r="BJ78" i="6" l="1"/>
  <c r="BF78" i="6"/>
  <c r="BK78" i="6" a="1"/>
  <c r="BK78" i="6" l="1"/>
  <c r="BA79" i="6" a="1"/>
  <c r="AB78" i="6" a="1"/>
  <c r="BM79" i="6" a="1"/>
  <c r="CT78" i="6" a="1"/>
  <c r="AZ79" i="6" a="1"/>
  <c r="BM79" i="6" l="1"/>
  <c r="BA79" i="6"/>
  <c r="AZ79" i="6"/>
  <c r="CT78" i="6"/>
  <c r="AB78" i="6"/>
  <c r="CV78" i="6"/>
  <c r="AJ78" i="6" a="1"/>
  <c r="AQ78" i="6" a="1"/>
  <c r="AN78" i="6" a="1"/>
  <c r="AM78" i="6" a="1"/>
  <c r="AL78" i="6" a="1"/>
  <c r="AP78" i="6" a="1"/>
  <c r="AT78" i="6" a="1"/>
  <c r="BC79" i="6" a="1"/>
  <c r="AI78" i="6" a="1"/>
  <c r="AR78" i="6" a="1"/>
  <c r="BB79" i="6" a="1"/>
  <c r="BG79" i="6" a="1"/>
  <c r="AO78" i="6" a="1"/>
  <c r="AK78" i="6" a="1"/>
  <c r="AS78" i="6" a="1"/>
  <c r="AR78" i="6" l="1"/>
  <c r="AL78" i="6"/>
  <c r="AQ78" i="6"/>
  <c r="AK78" i="6"/>
  <c r="AO78" i="6"/>
  <c r="AN78" i="6"/>
  <c r="AM78" i="6"/>
  <c r="AI78" i="6"/>
  <c r="AT78" i="6"/>
  <c r="AS78" i="6"/>
  <c r="AP78" i="6"/>
  <c r="AJ78" i="6"/>
  <c r="BB79" i="6"/>
  <c r="BG79" i="6"/>
  <c r="BC79" i="6"/>
  <c r="BE79" i="6" a="1"/>
  <c r="BH79" i="6" a="1"/>
  <c r="BI79" i="6" a="1"/>
  <c r="BD79" i="6" a="1"/>
  <c r="BE79" i="6" l="1"/>
  <c r="BI79" i="6"/>
  <c r="BH79" i="6"/>
  <c r="BD79" i="6"/>
  <c r="BF79" i="6" a="1"/>
  <c r="BJ79" i="6" a="1"/>
  <c r="BJ79" i="6" l="1"/>
  <c r="BF79" i="6"/>
  <c r="BK79" i="6" a="1"/>
  <c r="BK79" i="6" l="1"/>
  <c r="BL79" i="6" a="1"/>
  <c r="BL79" i="6" l="1"/>
  <c r="BN79" i="6" s="1"/>
  <c r="BA80" i="6" a="1"/>
  <c r="AZ80" i="6" a="1"/>
  <c r="BM80" i="6" a="1"/>
  <c r="AY79" i="6" a="1"/>
  <c r="AY79" i="6" l="1"/>
  <c r="AZ80" i="6"/>
  <c r="BA80" i="6"/>
  <c r="BM80" i="6"/>
  <c r="BN80" i="6" s="1"/>
  <c r="AB79" i="6" a="1"/>
  <c r="BG80" i="6" a="1"/>
  <c r="CT79" i="6" a="1"/>
  <c r="BB80" i="6" a="1"/>
  <c r="BC80" i="6" a="1"/>
  <c r="CV79" i="6" l="1"/>
  <c r="CT79" i="6"/>
  <c r="AB79" i="6"/>
  <c r="BB80" i="6"/>
  <c r="BC80" i="6"/>
  <c r="BG80" i="6"/>
  <c r="AA79" i="6" a="1"/>
  <c r="BE80" i="6" a="1"/>
  <c r="BD80" i="6" a="1"/>
  <c r="BI80" i="6" a="1"/>
  <c r="BH80" i="6" a="1"/>
  <c r="AA79" i="6" l="1"/>
  <c r="BH80" i="6"/>
  <c r="BE80" i="6"/>
  <c r="BI80" i="6"/>
  <c r="BD80" i="6"/>
  <c r="AT79" i="6" a="1"/>
  <c r="AO79" i="6" a="1"/>
  <c r="AR79" i="6" a="1"/>
  <c r="AJ79" i="6" a="1"/>
  <c r="AA80" i="6" a="1"/>
  <c r="AQ79" i="6" a="1"/>
  <c r="AK79" i="6" a="1"/>
  <c r="AN79" i="6" a="1"/>
  <c r="AS79" i="6" a="1"/>
  <c r="AL79" i="6" a="1"/>
  <c r="AP79" i="6" a="1"/>
  <c r="BF80" i="6" a="1"/>
  <c r="BJ80" i="6" a="1"/>
  <c r="AM79" i="6" a="1"/>
  <c r="AI79" i="6" a="1"/>
  <c r="AK79" i="6" l="1"/>
  <c r="AQ79" i="6"/>
  <c r="AS79" i="6"/>
  <c r="AM79" i="6"/>
  <c r="AR79" i="6"/>
  <c r="AL79" i="6"/>
  <c r="AJ79" i="6"/>
  <c r="AP79" i="6"/>
  <c r="AI79" i="6"/>
  <c r="AO79" i="6"/>
  <c r="AT79" i="6"/>
  <c r="AN79" i="6"/>
  <c r="BF80" i="6"/>
  <c r="BJ80" i="6"/>
  <c r="AA80" i="6"/>
  <c r="BK80" i="6" a="1"/>
  <c r="BK80" i="6" l="1"/>
  <c r="AB80" i="6" a="1"/>
  <c r="AZ81" i="6" a="1"/>
  <c r="BA81" i="6" a="1"/>
  <c r="CT80" i="6" a="1"/>
  <c r="BM81" i="6" a="1"/>
  <c r="AZ81" i="6" l="1"/>
  <c r="BM81" i="6"/>
  <c r="BA81" i="6"/>
  <c r="CT80" i="6"/>
  <c r="AB80" i="6"/>
  <c r="CV80" i="6"/>
  <c r="AQ80" i="6" a="1"/>
  <c r="AI80" i="6" a="1"/>
  <c r="AM80" i="6" a="1"/>
  <c r="AR80" i="6" a="1"/>
  <c r="BC81" i="6" a="1"/>
  <c r="AP80" i="6" a="1"/>
  <c r="BG81" i="6" a="1"/>
  <c r="AT80" i="6" a="1"/>
  <c r="AO80" i="6" a="1"/>
  <c r="AS80" i="6" a="1"/>
  <c r="AK80" i="6" a="1"/>
  <c r="AN80" i="6" a="1"/>
  <c r="AJ80" i="6" a="1"/>
  <c r="AL80" i="6" a="1"/>
  <c r="BB81" i="6" a="1"/>
  <c r="AK80" i="6" l="1"/>
  <c r="AT80" i="6"/>
  <c r="AL80" i="6"/>
  <c r="AM80" i="6"/>
  <c r="AN80" i="6"/>
  <c r="AQ80" i="6"/>
  <c r="AR80" i="6"/>
  <c r="AS80" i="6"/>
  <c r="AI80" i="6"/>
  <c r="AO80" i="6"/>
  <c r="AJ80" i="6"/>
  <c r="AP80" i="6"/>
  <c r="BB81" i="6"/>
  <c r="BC81" i="6"/>
  <c r="BG81" i="6"/>
  <c r="BI81" i="6" a="1"/>
  <c r="BH81" i="6" a="1"/>
  <c r="BD81" i="6" a="1"/>
  <c r="BE81" i="6" a="1"/>
  <c r="BH81" i="6" l="1"/>
  <c r="BE81" i="6"/>
  <c r="BI81" i="6"/>
  <c r="BD81" i="6"/>
  <c r="BJ81" i="6" a="1"/>
  <c r="BF81" i="6" a="1"/>
  <c r="BJ81" i="6" l="1"/>
  <c r="BF81" i="6"/>
  <c r="BK81" i="6" a="1"/>
  <c r="BK81" i="6" l="1"/>
  <c r="BL81" i="6" a="1"/>
  <c r="BL81" i="6" l="1"/>
  <c r="BN81" i="6" s="1"/>
  <c r="BA82" i="6" a="1"/>
  <c r="AZ82" i="6" a="1"/>
  <c r="BM82" i="6" a="1"/>
  <c r="AY81" i="6" a="1"/>
  <c r="AY81" i="6" l="1"/>
  <c r="BA82" i="6"/>
  <c r="BM82" i="6"/>
  <c r="BN82" i="6" s="1"/>
  <c r="AZ82" i="6"/>
  <c r="AB81" i="6" a="1"/>
  <c r="CT81" i="6" a="1"/>
  <c r="BG82" i="6" a="1"/>
  <c r="BC82" i="6" a="1"/>
  <c r="BB82" i="6" a="1"/>
  <c r="CV81" i="6" l="1"/>
  <c r="AB81" i="6"/>
  <c r="CT81" i="6"/>
  <c r="BB82" i="6"/>
  <c r="BG82" i="6"/>
  <c r="BC82" i="6"/>
  <c r="BD82" i="6" a="1"/>
  <c r="BI82" i="6" a="1"/>
  <c r="AA81" i="6" a="1"/>
  <c r="BH82" i="6" a="1"/>
  <c r="BE82" i="6" a="1"/>
  <c r="AA81" i="6" l="1"/>
  <c r="BE82" i="6"/>
  <c r="BI82" i="6"/>
  <c r="BH82" i="6"/>
  <c r="BD82" i="6"/>
  <c r="AA82" i="6" a="1"/>
  <c r="BJ82" i="6" a="1"/>
  <c r="AO81" i="6" a="1"/>
  <c r="AP81" i="6" a="1"/>
  <c r="AN81" i="6" a="1"/>
  <c r="AM81" i="6" a="1"/>
  <c r="BF82" i="6" a="1"/>
  <c r="AL81" i="6" a="1"/>
  <c r="AQ81" i="6" a="1"/>
  <c r="AI81" i="6" a="1"/>
  <c r="AR81" i="6" a="1"/>
  <c r="AK81" i="6" a="1"/>
  <c r="AT81" i="6" a="1"/>
  <c r="AJ81" i="6" a="1"/>
  <c r="AS81" i="6" a="1"/>
  <c r="AS81" i="6" l="1"/>
  <c r="AM81" i="6"/>
  <c r="AP81" i="6"/>
  <c r="AJ81" i="6"/>
  <c r="AT81" i="6"/>
  <c r="AN81" i="6"/>
  <c r="AL81" i="6"/>
  <c r="AR81" i="6"/>
  <c r="AK81" i="6"/>
  <c r="AQ81" i="6"/>
  <c r="AI81" i="6"/>
  <c r="AO81" i="6"/>
  <c r="BJ82" i="6"/>
  <c r="BF82" i="6"/>
  <c r="AA82" i="6"/>
  <c r="BK82" i="6" a="1"/>
  <c r="BK82" i="6" l="1"/>
  <c r="CT82" i="6" a="1"/>
  <c r="AB82" i="6" a="1"/>
  <c r="AZ83" i="6" a="1"/>
  <c r="BA83" i="6" a="1"/>
  <c r="BM83" i="6" a="1"/>
  <c r="AZ83" i="6" l="1"/>
  <c r="BM83" i="6"/>
  <c r="BA83" i="6"/>
  <c r="CT82" i="6"/>
  <c r="AB82" i="6"/>
  <c r="CV82" i="6"/>
  <c r="AK82" i="6" a="1"/>
  <c r="AT82" i="6" a="1"/>
  <c r="AR82" i="6" a="1"/>
  <c r="AI82" i="6" a="1"/>
  <c r="AO82" i="6" a="1"/>
  <c r="AS82" i="6" a="1"/>
  <c r="BC83" i="6" a="1"/>
  <c r="AQ82" i="6" a="1"/>
  <c r="AJ82" i="6" a="1"/>
  <c r="AL82" i="6" a="1"/>
  <c r="AP82" i="6" a="1"/>
  <c r="AN82" i="6" a="1"/>
  <c r="BB83" i="6" a="1"/>
  <c r="BG83" i="6" a="1"/>
  <c r="AM82" i="6" a="1"/>
  <c r="AQ82" i="6" l="1"/>
  <c r="AO82" i="6"/>
  <c r="AP82" i="6"/>
  <c r="AI82" i="6"/>
  <c r="AR82" i="6"/>
  <c r="AJ82" i="6"/>
  <c r="AK82" i="6"/>
  <c r="AL82" i="6"/>
  <c r="AM82" i="6"/>
  <c r="AS82" i="6"/>
  <c r="AN82" i="6"/>
  <c r="AT82" i="6"/>
  <c r="BB83" i="6"/>
  <c r="BC83" i="6"/>
  <c r="BG83" i="6"/>
  <c r="BH83" i="6" a="1"/>
  <c r="BD83" i="6" a="1"/>
  <c r="BE83" i="6" a="1"/>
  <c r="BI83" i="6" a="1"/>
  <c r="BH83" i="6" l="1"/>
  <c r="BI83" i="6"/>
  <c r="BE83" i="6"/>
  <c r="BD83" i="6"/>
  <c r="BF83" i="6" a="1"/>
  <c r="BJ83" i="6" a="1"/>
  <c r="BF83" i="6" l="1"/>
  <c r="BJ83" i="6"/>
  <c r="BK83" i="6" a="1"/>
  <c r="BK83" i="6" l="1"/>
  <c r="BL83" i="6" a="1"/>
  <c r="BL83" i="6" l="1"/>
  <c r="BN83" i="6" s="1"/>
  <c r="AY83" i="6" a="1"/>
  <c r="AY83" i="6" l="1"/>
  <c r="AB83" i="6" a="1"/>
  <c r="BA84" i="6" a="1"/>
  <c r="BM84" i="6" a="1"/>
  <c r="AZ84" i="6" a="1"/>
  <c r="CT83" i="6" a="1"/>
  <c r="CV83" i="6" l="1"/>
  <c r="CT83" i="6"/>
  <c r="AB83" i="6"/>
  <c r="AZ84" i="6"/>
  <c r="BM84" i="6"/>
  <c r="BA84" i="6"/>
  <c r="AA83" i="6" a="1"/>
  <c r="BG84" i="6" a="1"/>
  <c r="BC84" i="6" a="1"/>
  <c r="BB84" i="6" a="1"/>
  <c r="BC84" i="6" l="1"/>
  <c r="BG84" i="6"/>
  <c r="AA83" i="6"/>
  <c r="BB84" i="6"/>
  <c r="BH84" i="6" a="1"/>
  <c r="AP83" i="6" a="1"/>
  <c r="AK83" i="6" a="1"/>
  <c r="AR83" i="6" a="1"/>
  <c r="BI84" i="6" a="1"/>
  <c r="AT83" i="6" a="1"/>
  <c r="AS83" i="6" a="1"/>
  <c r="AA84" i="6" a="1"/>
  <c r="AL83" i="6" a="1"/>
  <c r="AQ83" i="6" a="1"/>
  <c r="AJ83" i="6" a="1"/>
  <c r="BE84" i="6" a="1"/>
  <c r="AO83" i="6" a="1"/>
  <c r="AI83" i="6" a="1"/>
  <c r="BD84" i="6" a="1"/>
  <c r="AM83" i="6" a="1"/>
  <c r="AN83" i="6" a="1"/>
  <c r="BD84" i="6" l="1"/>
  <c r="AP83" i="6"/>
  <c r="AJ83" i="6"/>
  <c r="AO83" i="6"/>
  <c r="AI83" i="6"/>
  <c r="AK83" i="6"/>
  <c r="AQ83" i="6"/>
  <c r="AT83" i="6"/>
  <c r="AN83" i="6"/>
  <c r="AR83" i="6"/>
  <c r="AL83" i="6"/>
  <c r="AS83" i="6"/>
  <c r="AM83" i="6"/>
  <c r="AA84" i="6"/>
  <c r="BH84" i="6"/>
  <c r="BE84" i="6"/>
  <c r="BI84" i="6"/>
  <c r="BJ84" i="6" a="1"/>
  <c r="BF84" i="6" a="1"/>
  <c r="AA85" i="6" a="1"/>
  <c r="AA85" i="6" l="1"/>
  <c r="BJ84" i="6"/>
  <c r="BF84" i="6"/>
  <c r="BK84" i="6" a="1"/>
  <c r="BK84" i="6" l="1"/>
  <c r="BL84" i="6" a="1"/>
  <c r="BL84" i="6" l="1"/>
  <c r="BN84" i="6" s="1"/>
  <c r="AY84" i="6" a="1"/>
  <c r="AY84" i="6" l="1"/>
  <c r="CV84" i="6" s="1"/>
  <c r="BA85" i="6" a="1"/>
  <c r="AZ85" i="6" a="1"/>
  <c r="CT84" i="6" a="1"/>
  <c r="BM85" i="6" a="1"/>
  <c r="AB84" i="6" a="1"/>
  <c r="BA85" i="6" l="1"/>
  <c r="BM85" i="6"/>
  <c r="AZ85" i="6"/>
  <c r="CT84" i="6"/>
  <c r="AB84" i="6"/>
  <c r="AR84" i="6" a="1"/>
  <c r="AT84" i="6" a="1"/>
  <c r="BB85" i="6" a="1"/>
  <c r="AL84" i="6" a="1"/>
  <c r="AN84" i="6" a="1"/>
  <c r="AI84" i="6" a="1"/>
  <c r="BC85" i="6" a="1"/>
  <c r="AP84" i="6" a="1"/>
  <c r="AM84" i="6" a="1"/>
  <c r="BG85" i="6" a="1"/>
  <c r="AO84" i="6" a="1"/>
  <c r="AK84" i="6" a="1"/>
  <c r="AS84" i="6" a="1"/>
  <c r="AQ84" i="6" a="1"/>
  <c r="AJ84" i="6" a="1"/>
  <c r="AN84" i="6" l="1"/>
  <c r="AS84" i="6"/>
  <c r="AT84" i="6"/>
  <c r="AR84" i="6"/>
  <c r="AO84" i="6"/>
  <c r="BB85" i="6"/>
  <c r="AQ84" i="6"/>
  <c r="AI84" i="6"/>
  <c r="AP84" i="6"/>
  <c r="AM84" i="6"/>
  <c r="AK84" i="6"/>
  <c r="AJ84" i="6"/>
  <c r="AL84" i="6"/>
  <c r="BG85" i="6"/>
  <c r="BC85" i="6"/>
  <c r="BE85" i="6" a="1"/>
  <c r="BH85" i="6" a="1"/>
  <c r="BI85" i="6" a="1"/>
  <c r="BD85" i="6" a="1"/>
  <c r="BD85" i="6" l="1"/>
  <c r="BI85" i="6"/>
  <c r="BE85" i="6"/>
  <c r="BH85" i="6"/>
  <c r="BM86" i="6" a="1"/>
  <c r="AZ86" i="6" a="1"/>
  <c r="BJ85" i="6" a="1"/>
  <c r="BA86" i="6" a="1"/>
  <c r="BF85" i="6" a="1"/>
  <c r="BJ85" i="6" l="1"/>
  <c r="BF85" i="6"/>
  <c r="BA86" i="6"/>
  <c r="BM86" i="6"/>
  <c r="BN86" i="6" s="1"/>
  <c r="AZ86" i="6"/>
  <c r="BC86" i="6" a="1"/>
  <c r="BB86" i="6" a="1"/>
  <c r="BK85" i="6" a="1"/>
  <c r="BG86" i="6" a="1"/>
  <c r="BK85" i="6" l="1"/>
  <c r="BB86" i="6"/>
  <c r="BG86" i="6"/>
  <c r="BC86" i="6"/>
  <c r="BH86" i="6" a="1"/>
  <c r="BL85" i="6" a="1"/>
  <c r="BE86" i="6" a="1"/>
  <c r="BI86" i="6" a="1"/>
  <c r="BD86" i="6" a="1"/>
  <c r="BL85" i="6" l="1"/>
  <c r="BN85" i="6" s="1"/>
  <c r="BE86" i="6"/>
  <c r="BI86" i="6"/>
  <c r="BH86" i="6"/>
  <c r="BD86" i="6"/>
  <c r="BF86" i="6" a="1"/>
  <c r="AA86" i="6" a="1"/>
  <c r="BJ86" i="6" a="1"/>
  <c r="AY85" i="6" a="1"/>
  <c r="AY85" i="6" l="1"/>
  <c r="CV85" i="6" s="1"/>
  <c r="BF86" i="6"/>
  <c r="BJ86" i="6"/>
  <c r="AA86" i="6"/>
  <c r="CT85" i="6" a="1"/>
  <c r="BK86" i="6" a="1"/>
  <c r="AB85" i="6" a="1"/>
  <c r="AB85" i="6" l="1"/>
  <c r="CT85" i="6"/>
  <c r="BK86" i="6"/>
  <c r="AN85" i="6" a="1"/>
  <c r="AP85" i="6" a="1"/>
  <c r="AM85" i="6" a="1"/>
  <c r="AQ85" i="6" a="1"/>
  <c r="AT85" i="6" a="1"/>
  <c r="AI85" i="6" a="1"/>
  <c r="AS85" i="6" a="1"/>
  <c r="AO85" i="6" a="1"/>
  <c r="AK85" i="6" a="1"/>
  <c r="AJ85" i="6" a="1"/>
  <c r="AL85" i="6" a="1"/>
  <c r="AR85" i="6" a="1"/>
  <c r="AJ85" i="6" l="1"/>
  <c r="AT85" i="6"/>
  <c r="AP85" i="6"/>
  <c r="AN85" i="6"/>
  <c r="AL85" i="6"/>
  <c r="AQ85" i="6"/>
  <c r="AS85" i="6"/>
  <c r="AR85" i="6"/>
  <c r="AI85" i="6"/>
  <c r="AK85" i="6"/>
  <c r="AO85" i="6"/>
  <c r="AM85" i="6"/>
  <c r="AB86" i="6" a="1"/>
  <c r="BM87" i="6" a="1"/>
  <c r="BA87" i="6" a="1"/>
  <c r="AZ87" i="6" a="1"/>
  <c r="CT86" i="6" a="1"/>
  <c r="BA87" i="6" l="1"/>
  <c r="AZ87" i="6"/>
  <c r="BM87" i="6"/>
  <c r="BN87" i="6" s="1"/>
  <c r="CT86" i="6"/>
  <c r="AB86" i="6"/>
  <c r="CV86" i="6"/>
  <c r="AS86" i="6" a="1"/>
  <c r="AO86" i="6" a="1"/>
  <c r="BC87" i="6" a="1"/>
  <c r="AL86" i="6" a="1"/>
  <c r="AM86" i="6" a="1"/>
  <c r="AR86" i="6" a="1"/>
  <c r="AQ86" i="6" a="1"/>
  <c r="BG87" i="6" a="1"/>
  <c r="AP86" i="6" a="1"/>
  <c r="AI86" i="6" a="1"/>
  <c r="AT86" i="6" a="1"/>
  <c r="AJ86" i="6" a="1"/>
  <c r="AK86" i="6" a="1"/>
  <c r="BB87" i="6" a="1"/>
  <c r="AN86" i="6" a="1"/>
  <c r="AJ86" i="6" l="1"/>
  <c r="AK86" i="6"/>
  <c r="AL86" i="6"/>
  <c r="AQ86" i="6"/>
  <c r="AS86" i="6"/>
  <c r="AM86" i="6"/>
  <c r="AP86" i="6"/>
  <c r="AR86" i="6"/>
  <c r="AN86" i="6"/>
  <c r="AT86" i="6"/>
  <c r="AI86" i="6"/>
  <c r="AO86" i="6"/>
  <c r="BB87" i="6"/>
  <c r="BG87" i="6"/>
  <c r="BC87" i="6"/>
  <c r="BD87" i="6" a="1"/>
  <c r="BH87" i="6" a="1"/>
  <c r="BE87" i="6" a="1"/>
  <c r="BI87" i="6" a="1"/>
  <c r="BI87" i="6" l="1"/>
  <c r="BE87" i="6"/>
  <c r="BH87" i="6"/>
  <c r="BD87" i="6"/>
  <c r="BF87" i="6" a="1"/>
  <c r="AA87" i="6" a="1"/>
  <c r="BJ87" i="6" a="1"/>
  <c r="BJ87" i="6" l="1"/>
  <c r="BF87" i="6"/>
  <c r="AA87" i="6"/>
  <c r="BK87" i="6" a="1"/>
  <c r="BK87" i="6" l="1"/>
  <c r="BM88" i="6" a="1"/>
  <c r="CT87" i="6" a="1"/>
  <c r="AB87" i="6" a="1"/>
  <c r="AZ88" i="6" a="1"/>
  <c r="BA88" i="6" a="1"/>
  <c r="BA88" i="6" l="1"/>
  <c r="BM88" i="6"/>
  <c r="BN88" i="6" s="1"/>
  <c r="AZ88" i="6"/>
  <c r="CT87" i="6"/>
  <c r="AB87" i="6"/>
  <c r="CV87" i="6"/>
  <c r="AI87" i="6" a="1"/>
  <c r="AQ87" i="6" a="1"/>
  <c r="AS87" i="6" a="1"/>
  <c r="AL87" i="6" a="1"/>
  <c r="AK87" i="6" a="1"/>
  <c r="BC88" i="6" a="1"/>
  <c r="AO87" i="6" a="1"/>
  <c r="AP87" i="6" a="1"/>
  <c r="BB88" i="6" a="1"/>
  <c r="AT87" i="6" a="1"/>
  <c r="BG88" i="6" a="1"/>
  <c r="AJ87" i="6" a="1"/>
  <c r="AM87" i="6" a="1"/>
  <c r="AR87" i="6" a="1"/>
  <c r="AN87" i="6" a="1"/>
  <c r="AN87" i="6" l="1"/>
  <c r="AS87" i="6"/>
  <c r="AR87" i="6"/>
  <c r="AO87" i="6"/>
  <c r="AI87" i="6"/>
  <c r="AT87" i="6"/>
  <c r="AL87" i="6"/>
  <c r="AM87" i="6"/>
  <c r="AJ87" i="6"/>
  <c r="AP87" i="6"/>
  <c r="AK87" i="6"/>
  <c r="AQ87" i="6"/>
  <c r="BB88" i="6"/>
  <c r="BG88" i="6"/>
  <c r="BC88" i="6"/>
  <c r="BH88" i="6" a="1"/>
  <c r="BD88" i="6" a="1"/>
  <c r="BI88" i="6" a="1"/>
  <c r="BE88" i="6" a="1"/>
  <c r="BE88" i="6" l="1"/>
  <c r="BI88" i="6"/>
  <c r="BH88" i="6"/>
  <c r="BD88" i="6"/>
  <c r="AA88" i="6" a="1"/>
  <c r="BJ88" i="6" a="1"/>
  <c r="BF88" i="6" a="1"/>
  <c r="BJ88" i="6" l="1"/>
  <c r="BF88" i="6"/>
  <c r="AA88" i="6"/>
  <c r="BK88" i="6" a="1"/>
  <c r="BK88" i="6" l="1"/>
  <c r="AB88" i="6" a="1"/>
  <c r="BA89" i="6" a="1"/>
  <c r="CT88" i="6" a="1"/>
  <c r="AZ89" i="6" a="1"/>
  <c r="BM89" i="6" a="1"/>
  <c r="AZ89" i="6" l="1"/>
  <c r="BM89" i="6"/>
  <c r="BN89" i="6" s="1"/>
  <c r="BA89" i="6"/>
  <c r="CT88" i="6"/>
  <c r="AB88" i="6"/>
  <c r="CV88" i="6"/>
  <c r="AI88" i="6" a="1"/>
  <c r="AL88" i="6" a="1"/>
  <c r="AT88" i="6" a="1"/>
  <c r="AP88" i="6" a="1"/>
  <c r="AM88" i="6" a="1"/>
  <c r="AR88" i="6" a="1"/>
  <c r="AQ88" i="6" a="1"/>
  <c r="AN88" i="6" a="1"/>
  <c r="AK88" i="6" a="1"/>
  <c r="AJ88" i="6" a="1"/>
  <c r="BG89" i="6" a="1"/>
  <c r="BB89" i="6" a="1"/>
  <c r="AS88" i="6" a="1"/>
  <c r="AO88" i="6" a="1"/>
  <c r="BC89" i="6" a="1"/>
  <c r="AI88" i="6" l="1"/>
  <c r="AK88" i="6"/>
  <c r="AN88" i="6"/>
  <c r="AO88" i="6"/>
  <c r="AQ88" i="6"/>
  <c r="AJ88" i="6"/>
  <c r="AP88" i="6"/>
  <c r="AR88" i="6"/>
  <c r="AL88" i="6"/>
  <c r="AS88" i="6"/>
  <c r="AM88" i="6"/>
  <c r="AT88" i="6"/>
  <c r="BB89" i="6"/>
  <c r="BC89" i="6"/>
  <c r="BG89" i="6"/>
  <c r="BE89" i="6" a="1"/>
  <c r="BD89" i="6" a="1"/>
  <c r="BH89" i="6" a="1"/>
  <c r="BI89" i="6" a="1"/>
  <c r="BH89" i="6" l="1"/>
  <c r="BI89" i="6"/>
  <c r="BE89" i="6"/>
  <c r="BD89" i="6"/>
  <c r="BF89" i="6" a="1"/>
  <c r="AA89" i="6" a="1"/>
  <c r="BJ89" i="6" a="1"/>
  <c r="BF89" i="6" l="1"/>
  <c r="BJ89" i="6"/>
  <c r="AA89" i="6"/>
  <c r="AA90" i="6" a="1"/>
  <c r="BK89" i="6" a="1"/>
  <c r="BK89" i="6" l="1"/>
  <c r="AA90" i="6"/>
  <c r="AA91" i="6" a="1"/>
  <c r="AA91" i="6" l="1"/>
  <c r="AZ90" i="6" a="1"/>
  <c r="AB89" i="6" a="1"/>
  <c r="CT89" i="6" a="1"/>
  <c r="BA90" i="6" a="1"/>
  <c r="BM90" i="6" a="1"/>
  <c r="AZ90" i="6" l="1"/>
  <c r="BA90" i="6"/>
  <c r="BM90" i="6"/>
  <c r="BN90" i="6" s="1"/>
  <c r="CT89" i="6"/>
  <c r="AB89" i="6"/>
  <c r="CV89" i="6"/>
  <c r="AJ89" i="6" a="1"/>
  <c r="BG90" i="6" a="1"/>
  <c r="BB90" i="6" a="1"/>
  <c r="AM89" i="6" a="1"/>
  <c r="AO89" i="6" a="1"/>
  <c r="AT89" i="6" a="1"/>
  <c r="AP89" i="6" a="1"/>
  <c r="AR89" i="6" a="1"/>
  <c r="AL89" i="6" a="1"/>
  <c r="AS89" i="6" a="1"/>
  <c r="AN89" i="6" a="1"/>
  <c r="AQ89" i="6" a="1"/>
  <c r="AK89" i="6" a="1"/>
  <c r="AI89" i="6" a="1"/>
  <c r="BC90" i="6" a="1"/>
  <c r="AI89" i="6" l="1"/>
  <c r="AM89" i="6"/>
  <c r="AN89" i="6"/>
  <c r="AQ89" i="6"/>
  <c r="AT89" i="6"/>
  <c r="AO89" i="6"/>
  <c r="AK89" i="6"/>
  <c r="AR89" i="6"/>
  <c r="AL89" i="6"/>
  <c r="AS89" i="6"/>
  <c r="AJ89" i="6"/>
  <c r="AP89" i="6"/>
  <c r="BB90" i="6"/>
  <c r="BC90" i="6"/>
  <c r="BG90" i="6"/>
  <c r="BD90" i="6" a="1"/>
  <c r="BE90" i="6" a="1"/>
  <c r="BH90" i="6" a="1"/>
  <c r="BI90" i="6" a="1"/>
  <c r="BH90" i="6" l="1"/>
  <c r="BI90" i="6"/>
  <c r="BE90" i="6"/>
  <c r="BD90" i="6"/>
  <c r="BF90" i="6" a="1"/>
  <c r="BJ90" i="6" a="1"/>
  <c r="BJ90" i="6" l="1"/>
  <c r="BF90" i="6"/>
  <c r="BK90" i="6" a="1"/>
  <c r="BK90" i="6" l="1"/>
  <c r="AB90" i="6" a="1"/>
  <c r="AZ91" i="6" a="1"/>
  <c r="BA91" i="6" a="1"/>
  <c r="CT90" i="6" a="1"/>
  <c r="BM91" i="6" a="1"/>
  <c r="AZ91" i="6" l="1"/>
  <c r="BA91" i="6"/>
  <c r="BM91" i="6"/>
  <c r="BN91" i="6" s="1"/>
  <c r="CT90" i="6"/>
  <c r="AB90" i="6"/>
  <c r="CV90" i="6"/>
  <c r="AT90" i="6" a="1"/>
  <c r="AP90" i="6" a="1"/>
  <c r="AL90" i="6" a="1"/>
  <c r="BC91" i="6" a="1"/>
  <c r="BG91" i="6" a="1"/>
  <c r="AN90" i="6" a="1"/>
  <c r="AR90" i="6" a="1"/>
  <c r="AS90" i="6" a="1"/>
  <c r="BB91" i="6" a="1"/>
  <c r="AO90" i="6" a="1"/>
  <c r="AM90" i="6" a="1"/>
  <c r="AI90" i="6" a="1"/>
  <c r="AJ90" i="6" a="1"/>
  <c r="AQ90" i="6" a="1"/>
  <c r="AK90" i="6" a="1"/>
  <c r="AQ90" i="6" l="1"/>
  <c r="AK90" i="6"/>
  <c r="AR90" i="6"/>
  <c r="AJ90" i="6"/>
  <c r="AP90" i="6"/>
  <c r="AI90" i="6"/>
  <c r="AT90" i="6"/>
  <c r="AS90" i="6"/>
  <c r="AO90" i="6"/>
  <c r="AM90" i="6"/>
  <c r="AL90" i="6"/>
  <c r="AN90" i="6"/>
  <c r="BB91" i="6"/>
  <c r="BC91" i="6"/>
  <c r="BG91" i="6"/>
  <c r="BH91" i="6" a="1"/>
  <c r="BE91" i="6" a="1"/>
  <c r="BD91" i="6" a="1"/>
  <c r="BI91" i="6" a="1"/>
  <c r="BH91" i="6" l="1"/>
  <c r="BI91" i="6"/>
  <c r="BE91" i="6"/>
  <c r="BD91" i="6"/>
  <c r="BF91" i="6" a="1"/>
  <c r="BJ91" i="6" a="1"/>
  <c r="BF91" i="6" l="1"/>
  <c r="BJ91" i="6"/>
  <c r="BK91" i="6" a="1"/>
  <c r="BK91" i="6" l="1"/>
  <c r="CT91" i="6" a="1"/>
  <c r="AB91" i="6" a="1"/>
  <c r="AZ92" i="6" a="1"/>
  <c r="BA92" i="6" a="1"/>
  <c r="BM92" i="6" a="1"/>
  <c r="BA92" i="6" l="1"/>
  <c r="AZ92" i="6"/>
  <c r="BM92" i="6"/>
  <c r="BN92" i="6" s="1"/>
  <c r="CT91" i="6"/>
  <c r="AB91" i="6"/>
  <c r="CV91" i="6"/>
  <c r="AJ91" i="6" a="1"/>
  <c r="AS91" i="6" a="1"/>
  <c r="AO91" i="6" a="1"/>
  <c r="AN91" i="6" a="1"/>
  <c r="AP91" i="6" a="1"/>
  <c r="AR91" i="6" a="1"/>
  <c r="AM91" i="6" a="1"/>
  <c r="BB92" i="6" a="1"/>
  <c r="AT91" i="6" a="1"/>
  <c r="AQ91" i="6" a="1"/>
  <c r="AI91" i="6" a="1"/>
  <c r="BC92" i="6" a="1"/>
  <c r="BG92" i="6" a="1"/>
  <c r="AK91" i="6" a="1"/>
  <c r="AL91" i="6" a="1"/>
  <c r="AS91" i="6" l="1"/>
  <c r="AM91" i="6"/>
  <c r="AR91" i="6"/>
  <c r="AL91" i="6"/>
  <c r="AI91" i="6"/>
  <c r="AP91" i="6"/>
  <c r="AO91" i="6"/>
  <c r="AQ91" i="6"/>
  <c r="AN91" i="6"/>
  <c r="AK91" i="6"/>
  <c r="AJ91" i="6"/>
  <c r="AT91" i="6"/>
  <c r="BB92" i="6"/>
  <c r="BG92" i="6"/>
  <c r="BC92" i="6"/>
  <c r="BI92" i="6" a="1"/>
  <c r="BE92" i="6" a="1"/>
  <c r="BD92" i="6" a="1"/>
  <c r="BH92" i="6" a="1"/>
  <c r="BI92" i="6" l="1"/>
  <c r="BE92" i="6"/>
  <c r="BH92" i="6"/>
  <c r="BD92" i="6"/>
  <c r="BJ92" i="6" a="1"/>
  <c r="AA92" i="6" a="1"/>
  <c r="BF92" i="6" a="1"/>
  <c r="BF92" i="6" l="1"/>
  <c r="BJ92" i="6"/>
  <c r="AA92" i="6"/>
  <c r="AA93" i="6" a="1"/>
  <c r="BK92" i="6" a="1"/>
  <c r="BK92" i="6" l="1"/>
  <c r="AA93" i="6"/>
  <c r="BA93" i="6" a="1"/>
  <c r="BM93" i="6" a="1"/>
  <c r="CT92" i="6" a="1"/>
  <c r="AZ93" i="6" a="1"/>
  <c r="AB92" i="6" a="1"/>
  <c r="BA93" i="6" l="1"/>
  <c r="BM93" i="6"/>
  <c r="BN93" i="6" s="1"/>
  <c r="AZ93" i="6"/>
  <c r="CT92" i="6"/>
  <c r="AB92" i="6"/>
  <c r="CV92" i="6"/>
  <c r="AQ92" i="6" a="1"/>
  <c r="AO92" i="6" a="1"/>
  <c r="AT92" i="6" a="1"/>
  <c r="AR92" i="6" a="1"/>
  <c r="AI92" i="6" a="1"/>
  <c r="AP92" i="6" a="1"/>
  <c r="AL92" i="6" a="1"/>
  <c r="BB93" i="6" a="1"/>
  <c r="AN92" i="6" a="1"/>
  <c r="AS92" i="6" a="1"/>
  <c r="BC93" i="6" a="1"/>
  <c r="BG93" i="6" a="1"/>
  <c r="AM92" i="6" a="1"/>
  <c r="AK92" i="6" a="1"/>
  <c r="AJ92" i="6" a="1"/>
  <c r="AM92" i="6" l="1"/>
  <c r="AL92" i="6"/>
  <c r="AP92" i="6"/>
  <c r="AS92" i="6"/>
  <c r="AQ92" i="6"/>
  <c r="AJ92" i="6"/>
  <c r="AR92" i="6"/>
  <c r="AK92" i="6"/>
  <c r="AN92" i="6"/>
  <c r="AT92" i="6"/>
  <c r="AI92" i="6"/>
  <c r="AO92" i="6"/>
  <c r="BB93" i="6"/>
  <c r="BG93" i="6"/>
  <c r="BC93" i="6"/>
  <c r="BE93" i="6" a="1"/>
  <c r="BI93" i="6" a="1"/>
  <c r="BD93" i="6" a="1"/>
  <c r="BH93" i="6" a="1"/>
  <c r="BE93" i="6" l="1"/>
  <c r="BI93" i="6"/>
  <c r="BH93" i="6"/>
  <c r="BD93" i="6"/>
  <c r="BJ93" i="6" a="1"/>
  <c r="BF93" i="6" a="1"/>
  <c r="BJ93" i="6" l="1"/>
  <c r="BF93" i="6"/>
  <c r="BK93" i="6" a="1"/>
  <c r="BK93" i="6" l="1"/>
  <c r="BM94" i="6" a="1"/>
  <c r="BA94" i="6" a="1"/>
  <c r="AZ94" i="6" a="1"/>
  <c r="AB93" i="6" a="1"/>
  <c r="CT93" i="6" a="1"/>
  <c r="BM94" i="6" l="1"/>
  <c r="BN94" i="6" s="1"/>
  <c r="BA94" i="6"/>
  <c r="AZ94" i="6"/>
  <c r="CT93" i="6"/>
  <c r="AB93" i="6"/>
  <c r="CV93" i="6"/>
  <c r="AS93" i="6" a="1"/>
  <c r="AP93" i="6" a="1"/>
  <c r="BB94" i="6" a="1"/>
  <c r="AM93" i="6" a="1"/>
  <c r="AQ93" i="6" a="1"/>
  <c r="AT93" i="6" a="1"/>
  <c r="BC94" i="6" a="1"/>
  <c r="AL93" i="6" a="1"/>
  <c r="AK93" i="6" a="1"/>
  <c r="AI93" i="6" a="1"/>
  <c r="BG94" i="6" a="1"/>
  <c r="AN93" i="6" a="1"/>
  <c r="AO93" i="6" a="1"/>
  <c r="AJ93" i="6" a="1"/>
  <c r="AR93" i="6" a="1"/>
  <c r="AP93" i="6" l="1"/>
  <c r="AJ93" i="6"/>
  <c r="AL93" i="6"/>
  <c r="AS93" i="6"/>
  <c r="AK93" i="6"/>
  <c r="AR93" i="6"/>
  <c r="AI93" i="6"/>
  <c r="AT93" i="6"/>
  <c r="AM93" i="6"/>
  <c r="AN93" i="6"/>
  <c r="AQ93" i="6"/>
  <c r="AO93" i="6"/>
  <c r="BB94" i="6"/>
  <c r="BG94" i="6"/>
  <c r="BC94" i="6"/>
  <c r="BH94" i="6" a="1"/>
  <c r="BD94" i="6" a="1"/>
  <c r="BE94" i="6" a="1"/>
  <c r="BI94" i="6" a="1"/>
  <c r="BE94" i="6" l="1"/>
  <c r="BI94" i="6"/>
  <c r="BH94" i="6"/>
  <c r="BD94" i="6"/>
  <c r="AA94" i="6" a="1"/>
  <c r="BF94" i="6" a="1"/>
  <c r="BJ94" i="6" a="1"/>
  <c r="BJ94" i="6" l="1"/>
  <c r="BF94" i="6"/>
  <c r="AA94" i="6"/>
  <c r="BK94" i="6" a="1"/>
  <c r="BK94" i="6" l="1"/>
  <c r="BM95" i="6" a="1"/>
  <c r="CT94" i="6" a="1"/>
  <c r="BA95" i="6" a="1"/>
  <c r="AZ95" i="6" a="1"/>
  <c r="AB94" i="6" a="1"/>
  <c r="BA95" i="6" l="1"/>
  <c r="BM95" i="6"/>
  <c r="BN95" i="6" s="1"/>
  <c r="AZ95" i="6"/>
  <c r="CT94" i="6"/>
  <c r="AB94" i="6"/>
  <c r="CV94" i="6"/>
  <c r="AP94" i="6" a="1"/>
  <c r="AI94" i="6" a="1"/>
  <c r="BB95" i="6" a="1"/>
  <c r="AJ94" i="6" a="1"/>
  <c r="AK94" i="6" a="1"/>
  <c r="AM94" i="6" a="1"/>
  <c r="AO94" i="6" a="1"/>
  <c r="BC95" i="6" a="1"/>
  <c r="AL94" i="6" a="1"/>
  <c r="AR94" i="6" a="1"/>
  <c r="AT94" i="6" a="1"/>
  <c r="BG95" i="6" a="1"/>
  <c r="AS94" i="6" a="1"/>
  <c r="AQ94" i="6" a="1"/>
  <c r="AN94" i="6" a="1"/>
  <c r="AP94" i="6" l="1"/>
  <c r="AI94" i="6"/>
  <c r="AM94" i="6"/>
  <c r="AN94" i="6"/>
  <c r="AO94" i="6"/>
  <c r="AQ94" i="6"/>
  <c r="AJ94" i="6"/>
  <c r="AS94" i="6"/>
  <c r="AK94" i="6"/>
  <c r="AT94" i="6"/>
  <c r="AL94" i="6"/>
  <c r="AR94" i="6"/>
  <c r="BB95" i="6"/>
  <c r="BG95" i="6"/>
  <c r="BC95" i="6"/>
  <c r="BI95" i="6" a="1"/>
  <c r="BH95" i="6" a="1"/>
  <c r="BE95" i="6" a="1"/>
  <c r="BD95" i="6" a="1"/>
  <c r="BE95" i="6" l="1"/>
  <c r="BI95" i="6"/>
  <c r="BH95" i="6"/>
  <c r="BD95" i="6"/>
  <c r="BF95" i="6" a="1"/>
  <c r="AA95" i="6" a="1"/>
  <c r="BJ95" i="6" a="1"/>
  <c r="BF95" i="6" l="1"/>
  <c r="BJ95" i="6"/>
  <c r="AA95" i="6"/>
  <c r="BK95" i="6" a="1"/>
  <c r="BK95" i="6" l="1"/>
  <c r="AZ96" i="6" a="1"/>
  <c r="CT95" i="6" a="1"/>
  <c r="BM96" i="6" a="1"/>
  <c r="AB95" i="6" a="1"/>
  <c r="BA96" i="6" a="1"/>
  <c r="BM96" i="6" l="1"/>
  <c r="BN96" i="6" s="1"/>
  <c r="BA96" i="6"/>
  <c r="AZ96" i="6"/>
  <c r="CT95" i="6"/>
  <c r="AB95" i="6"/>
  <c r="CV95" i="6"/>
  <c r="AT95" i="6" a="1"/>
  <c r="AM95" i="6" a="1"/>
  <c r="AN95" i="6" a="1"/>
  <c r="AI95" i="6" a="1"/>
  <c r="AQ95" i="6" a="1"/>
  <c r="BG96" i="6" a="1"/>
  <c r="AS95" i="6" a="1"/>
  <c r="AK95" i="6" a="1"/>
  <c r="AP95" i="6" a="1"/>
  <c r="BC96" i="6" a="1"/>
  <c r="AL95" i="6" a="1"/>
  <c r="AJ95" i="6" a="1"/>
  <c r="BB96" i="6" a="1"/>
  <c r="AR95" i="6" a="1"/>
  <c r="AO95" i="6" a="1"/>
  <c r="AP95" i="6" l="1"/>
  <c r="AR95" i="6"/>
  <c r="AJ95" i="6"/>
  <c r="AM95" i="6"/>
  <c r="AO95" i="6"/>
  <c r="AQ95" i="6"/>
  <c r="AI95" i="6"/>
  <c r="AK95" i="6"/>
  <c r="AS95" i="6"/>
  <c r="AL95" i="6"/>
  <c r="AN95" i="6"/>
  <c r="AT95" i="6"/>
  <c r="BB96" i="6"/>
  <c r="BG96" i="6"/>
  <c r="BC96" i="6"/>
  <c r="BD96" i="6" a="1"/>
  <c r="BE96" i="6" a="1"/>
  <c r="BH96" i="6" a="1"/>
  <c r="BI96" i="6" a="1"/>
  <c r="BE96" i="6" l="1"/>
  <c r="BI96" i="6"/>
  <c r="BH96" i="6"/>
  <c r="BD96" i="6"/>
  <c r="BF96" i="6" a="1"/>
  <c r="AA96" i="6" a="1"/>
  <c r="BJ96" i="6" a="1"/>
  <c r="BJ96" i="6" l="1"/>
  <c r="BF96" i="6"/>
  <c r="AA96" i="6"/>
  <c r="BK96" i="6" a="1"/>
  <c r="BK96" i="6" l="1"/>
  <c r="BA97" i="6" a="1"/>
  <c r="BM97" i="6" a="1"/>
  <c r="CT96" i="6" a="1"/>
  <c r="AZ97" i="6" a="1"/>
  <c r="AB96" i="6" a="1"/>
  <c r="BM97" i="6" l="1"/>
  <c r="BN97" i="6" s="1"/>
  <c r="BA97" i="6"/>
  <c r="AZ97" i="6"/>
  <c r="CT96" i="6"/>
  <c r="AB96" i="6"/>
  <c r="CV96" i="6"/>
  <c r="AT96" i="6" a="1"/>
  <c r="AR96" i="6" a="1"/>
  <c r="BC97" i="6" a="1"/>
  <c r="AK96" i="6" a="1"/>
  <c r="AQ96" i="6" a="1"/>
  <c r="AJ96" i="6" a="1"/>
  <c r="AL96" i="6" a="1"/>
  <c r="AN96" i="6" a="1"/>
  <c r="AP96" i="6" a="1"/>
  <c r="AS96" i="6" a="1"/>
  <c r="AO96" i="6" a="1"/>
  <c r="AI96" i="6" a="1"/>
  <c r="BG97" i="6" a="1"/>
  <c r="BB97" i="6" a="1"/>
  <c r="AM96" i="6" a="1"/>
  <c r="AT96" i="6" l="1"/>
  <c r="AI96" i="6"/>
  <c r="AL96" i="6"/>
  <c r="AS96" i="6"/>
  <c r="AO96" i="6"/>
  <c r="AQ96" i="6"/>
  <c r="AR96" i="6"/>
  <c r="AK96" i="6"/>
  <c r="AM96" i="6"/>
  <c r="AN96" i="6"/>
  <c r="AJ96" i="6"/>
  <c r="AP96" i="6"/>
  <c r="BB97" i="6"/>
  <c r="BG97" i="6"/>
  <c r="BC97" i="6"/>
  <c r="BH97" i="6" a="1"/>
  <c r="BD97" i="6" a="1"/>
  <c r="BI97" i="6" a="1"/>
  <c r="BE97" i="6" a="1"/>
  <c r="BI97" i="6" l="1"/>
  <c r="BE97" i="6"/>
  <c r="BH97" i="6"/>
  <c r="BD97" i="6"/>
  <c r="BJ97" i="6" a="1"/>
  <c r="AA97" i="6" a="1"/>
  <c r="BF97" i="6" a="1"/>
  <c r="BJ97" i="6" l="1"/>
  <c r="BF97" i="6"/>
  <c r="AA97" i="6"/>
  <c r="BK97" i="6" a="1"/>
  <c r="AA98" i="6" a="1"/>
  <c r="BK97" i="6" l="1"/>
  <c r="AA98" i="6"/>
  <c r="AA99" i="6" a="1"/>
  <c r="AA99" i="6" l="1"/>
  <c r="AB97" i="6" a="1"/>
  <c r="BA98" i="6" a="1"/>
  <c r="CT97" i="6" a="1"/>
  <c r="AZ98" i="6" a="1"/>
  <c r="BM98" i="6" a="1"/>
  <c r="AZ98" i="6" l="1"/>
  <c r="BM98" i="6"/>
  <c r="BN98" i="6" s="1"/>
  <c r="BA98" i="6"/>
  <c r="CT97" i="6"/>
  <c r="AB97" i="6"/>
  <c r="CV97" i="6"/>
  <c r="AM97" i="6" a="1"/>
  <c r="AS97" i="6" a="1"/>
  <c r="AT97" i="6" a="1"/>
  <c r="AJ97" i="6" a="1"/>
  <c r="AL97" i="6" a="1"/>
  <c r="AR97" i="6" a="1"/>
  <c r="AO97" i="6" a="1"/>
  <c r="AI97" i="6" a="1"/>
  <c r="AN97" i="6" a="1"/>
  <c r="BB98" i="6" a="1"/>
  <c r="AQ97" i="6" a="1"/>
  <c r="BC98" i="6" a="1"/>
  <c r="AK97" i="6" a="1"/>
  <c r="AP97" i="6" a="1"/>
  <c r="BG98" i="6" a="1"/>
  <c r="AK97" i="6" l="1"/>
  <c r="AI97" i="6"/>
  <c r="AM97" i="6"/>
  <c r="AP97" i="6"/>
  <c r="AQ97" i="6"/>
  <c r="AT97" i="6"/>
  <c r="AJ97" i="6"/>
  <c r="AS97" i="6"/>
  <c r="AN97" i="6"/>
  <c r="AO97" i="6"/>
  <c r="AL97" i="6"/>
  <c r="AR97" i="6"/>
  <c r="BB98" i="6"/>
  <c r="BC98" i="6"/>
  <c r="BG98" i="6"/>
  <c r="BI98" i="6" a="1"/>
  <c r="BH98" i="6" a="1"/>
  <c r="BE98" i="6" a="1"/>
  <c r="BD98" i="6" a="1"/>
  <c r="BH98" i="6" l="1"/>
  <c r="BE98" i="6"/>
  <c r="BI98" i="6"/>
  <c r="BD98" i="6"/>
  <c r="BJ98" i="6" a="1"/>
  <c r="BF98" i="6" a="1"/>
  <c r="BF98" i="6" l="1"/>
  <c r="BJ98" i="6"/>
  <c r="BK98" i="6" a="1"/>
  <c r="BK98" i="6" l="1"/>
  <c r="CT98" i="6" a="1"/>
  <c r="BM99" i="6" a="1"/>
  <c r="AB98" i="6" a="1"/>
  <c r="AZ99" i="6" a="1"/>
  <c r="BA99" i="6" a="1"/>
  <c r="AZ99" i="6" l="1"/>
  <c r="BM99" i="6"/>
  <c r="BN99" i="6" s="1"/>
  <c r="BA99" i="6"/>
  <c r="CT98" i="6"/>
  <c r="AB98" i="6"/>
  <c r="CV98" i="6"/>
  <c r="AR98" i="6" a="1"/>
  <c r="AJ98" i="6" a="1"/>
  <c r="AQ98" i="6" a="1"/>
  <c r="AK98" i="6" a="1"/>
  <c r="BG99" i="6" a="1"/>
  <c r="AL98" i="6" a="1"/>
  <c r="AO98" i="6" a="1"/>
  <c r="AN98" i="6" a="1"/>
  <c r="AT98" i="6" a="1"/>
  <c r="AM98" i="6" a="1"/>
  <c r="BC99" i="6" a="1"/>
  <c r="AS98" i="6" a="1"/>
  <c r="AP98" i="6" a="1"/>
  <c r="AI98" i="6" a="1"/>
  <c r="BB99" i="6" a="1"/>
  <c r="AT98" i="6" l="1"/>
  <c r="AN98" i="6"/>
  <c r="AS98" i="6"/>
  <c r="AM98" i="6"/>
  <c r="AO98" i="6"/>
  <c r="AR98" i="6"/>
  <c r="AQ98" i="6"/>
  <c r="AP98" i="6"/>
  <c r="AL98" i="6"/>
  <c r="AK98" i="6"/>
  <c r="AJ98" i="6"/>
  <c r="AI98" i="6"/>
  <c r="BB99" i="6"/>
  <c r="BC99" i="6"/>
  <c r="BG99" i="6"/>
  <c r="BE99" i="6" a="1"/>
  <c r="BI99" i="6" a="1"/>
  <c r="BD99" i="6" a="1"/>
  <c r="BH99" i="6" a="1"/>
  <c r="BH99" i="6" l="1"/>
  <c r="BE99" i="6"/>
  <c r="BI99" i="6"/>
  <c r="BD99" i="6"/>
  <c r="BJ99" i="6" a="1"/>
  <c r="BF99" i="6" a="1"/>
  <c r="BJ99" i="6" l="1"/>
  <c r="BF99" i="6"/>
  <c r="BK99" i="6" a="1"/>
  <c r="BK99" i="6" l="1"/>
  <c r="AB99" i="6" a="1"/>
  <c r="CT99" i="6" a="1"/>
  <c r="BA100" i="6" a="1"/>
  <c r="BM100" i="6" a="1"/>
  <c r="AZ100" i="6" a="1"/>
  <c r="BA100" i="6" l="1"/>
  <c r="AZ100" i="6"/>
  <c r="BM100" i="6"/>
  <c r="BN100" i="6" s="1"/>
  <c r="CT99" i="6"/>
  <c r="AB99" i="6"/>
  <c r="CV99" i="6"/>
  <c r="AQ99" i="6" a="1"/>
  <c r="AK99" i="6" a="1"/>
  <c r="BG100" i="6" a="1"/>
  <c r="BC100" i="6" a="1"/>
  <c r="AR99" i="6" a="1"/>
  <c r="AL99" i="6" a="1"/>
  <c r="BB100" i="6" a="1"/>
  <c r="AT99" i="6" a="1"/>
  <c r="AN99" i="6" a="1"/>
  <c r="AJ99" i="6" a="1"/>
  <c r="AS99" i="6" a="1"/>
  <c r="AP99" i="6" a="1"/>
  <c r="AO99" i="6" a="1"/>
  <c r="AI99" i="6" a="1"/>
  <c r="AM99" i="6" a="1"/>
  <c r="AO99" i="6" l="1"/>
  <c r="AI99" i="6"/>
  <c r="AQ99" i="6"/>
  <c r="AP99" i="6"/>
  <c r="AN99" i="6"/>
  <c r="AL99" i="6"/>
  <c r="AS99" i="6"/>
  <c r="AR99" i="6"/>
  <c r="AM99" i="6"/>
  <c r="AT99" i="6"/>
  <c r="AJ99" i="6"/>
  <c r="AK99" i="6"/>
  <c r="BB100" i="6"/>
  <c r="BG100" i="6"/>
  <c r="BC100" i="6"/>
  <c r="BI100" i="6" a="1"/>
  <c r="BH100" i="6" a="1"/>
  <c r="BD100" i="6" a="1"/>
  <c r="BE100" i="6" a="1"/>
  <c r="BE100" i="6" l="1"/>
  <c r="BI100" i="6"/>
  <c r="BH100" i="6"/>
  <c r="BD100" i="6"/>
  <c r="BF100" i="6" a="1"/>
  <c r="AA100" i="6" a="1"/>
  <c r="BJ100" i="6" a="1"/>
  <c r="BF100" i="6" l="1"/>
  <c r="BJ100" i="6"/>
  <c r="AA100" i="6"/>
  <c r="BK100" i="6" a="1"/>
  <c r="AA101" i="6" a="1"/>
  <c r="BK100" i="6" l="1"/>
  <c r="AA101" i="6"/>
  <c r="BA101" i="6" a="1"/>
  <c r="AB100" i="6" a="1"/>
  <c r="BM101" i="6" a="1"/>
  <c r="CT100" i="6" a="1"/>
  <c r="AZ101" i="6" a="1"/>
  <c r="BM101" i="6" l="1"/>
  <c r="BN101" i="6" s="1"/>
  <c r="AZ101" i="6"/>
  <c r="BA101" i="6"/>
  <c r="CT100" i="6"/>
  <c r="AB100" i="6"/>
  <c r="CV100" i="6"/>
  <c r="AL100" i="6" a="1"/>
  <c r="AJ100" i="6" a="1"/>
  <c r="AI100" i="6" a="1"/>
  <c r="AN100" i="6" a="1"/>
  <c r="AR100" i="6" a="1"/>
  <c r="AK100" i="6" a="1"/>
  <c r="BC101" i="6" a="1"/>
  <c r="AM100" i="6" a="1"/>
  <c r="AQ100" i="6" a="1"/>
  <c r="AS100" i="6" a="1"/>
  <c r="BB101" i="6" a="1"/>
  <c r="AT100" i="6" a="1"/>
  <c r="AO100" i="6" a="1"/>
  <c r="AP100" i="6" a="1"/>
  <c r="BG101" i="6" a="1"/>
  <c r="AJ100" i="6" l="1"/>
  <c r="AL100" i="6"/>
  <c r="AT100" i="6"/>
  <c r="AN100" i="6"/>
  <c r="AS100" i="6"/>
  <c r="AM100" i="6"/>
  <c r="AO100" i="6"/>
  <c r="AP100" i="6"/>
  <c r="AI100" i="6"/>
  <c r="AR100" i="6"/>
  <c r="AK100" i="6"/>
  <c r="AQ100" i="6"/>
  <c r="BB101" i="6"/>
  <c r="BG101" i="6"/>
  <c r="BC101" i="6"/>
  <c r="BI101" i="6" a="1"/>
  <c r="BD101" i="6" a="1"/>
  <c r="BH101" i="6" a="1"/>
  <c r="BE101" i="6" a="1"/>
  <c r="BE101" i="6" l="1"/>
  <c r="BI101" i="6"/>
  <c r="BH101" i="6"/>
  <c r="BD101" i="6"/>
  <c r="BJ101" i="6" a="1"/>
  <c r="BF101" i="6" a="1"/>
  <c r="BF101" i="6" l="1"/>
  <c r="BJ101" i="6"/>
  <c r="BK101" i="6" a="1"/>
  <c r="BK101" i="6" l="1"/>
  <c r="BA102" i="6" a="1"/>
  <c r="CT101" i="6" a="1"/>
  <c r="AZ102" i="6" a="1"/>
  <c r="AB101" i="6" a="1"/>
  <c r="BM102" i="6" a="1"/>
  <c r="BM102" i="6" l="1"/>
  <c r="BN102" i="6" s="1"/>
  <c r="BA102" i="6"/>
  <c r="AZ102" i="6"/>
  <c r="CT101" i="6"/>
  <c r="AB101" i="6"/>
  <c r="CV101" i="6"/>
  <c r="AO101" i="6" a="1"/>
  <c r="AQ101" i="6" a="1"/>
  <c r="AP101" i="6" a="1"/>
  <c r="AR101" i="6" a="1"/>
  <c r="AI101" i="6" a="1"/>
  <c r="AJ101" i="6" a="1"/>
  <c r="AN101" i="6" a="1"/>
  <c r="BB102" i="6" a="1"/>
  <c r="AS101" i="6" a="1"/>
  <c r="BG102" i="6" a="1"/>
  <c r="AT101" i="6" a="1"/>
  <c r="BC102" i="6" a="1"/>
  <c r="AK101" i="6" a="1"/>
  <c r="AM101" i="6" a="1"/>
  <c r="AL101" i="6" a="1"/>
  <c r="AS101" i="6" l="1"/>
  <c r="AM101" i="6"/>
  <c r="AR101" i="6"/>
  <c r="AL101" i="6"/>
  <c r="AI101" i="6"/>
  <c r="AP101" i="6"/>
  <c r="AO101" i="6"/>
  <c r="AT101" i="6"/>
  <c r="AQ101" i="6"/>
  <c r="AN101" i="6"/>
  <c r="AK101" i="6"/>
  <c r="AJ101" i="6"/>
  <c r="BB102" i="6"/>
  <c r="BG102" i="6"/>
  <c r="BC102" i="6"/>
  <c r="BH102" i="6" a="1"/>
  <c r="BE102" i="6" a="1"/>
  <c r="BD102" i="6" a="1"/>
  <c r="BI102" i="6" a="1"/>
  <c r="BI102" i="6" l="1"/>
  <c r="BE102" i="6"/>
  <c r="BH102" i="6"/>
  <c r="BD102" i="6"/>
  <c r="AA102" i="6" a="1"/>
  <c r="BJ102" i="6" a="1"/>
  <c r="BF102" i="6" a="1"/>
  <c r="BJ102" i="6" l="1"/>
  <c r="BF102" i="6"/>
  <c r="AA102" i="6"/>
  <c r="BK102" i="6" a="1"/>
  <c r="BK102" i="6" l="1"/>
  <c r="AZ103" i="6" a="1"/>
  <c r="BM103" i="6" a="1"/>
  <c r="AB102" i="6" a="1"/>
  <c r="BA103" i="6" a="1"/>
  <c r="CT102" i="6" a="1"/>
  <c r="BA103" i="6" l="1"/>
  <c r="BM103" i="6"/>
  <c r="BN103" i="6" s="1"/>
  <c r="AZ103" i="6"/>
  <c r="CT102" i="6"/>
  <c r="AB102" i="6"/>
  <c r="CV102" i="6"/>
  <c r="AQ102" i="6" a="1"/>
  <c r="AJ102" i="6" a="1"/>
  <c r="AN102" i="6" a="1"/>
  <c r="BG103" i="6" a="1"/>
  <c r="AI102" i="6" a="1"/>
  <c r="AP102" i="6" a="1"/>
  <c r="AL102" i="6" a="1"/>
  <c r="AM102" i="6" a="1"/>
  <c r="BC103" i="6" a="1"/>
  <c r="AT102" i="6" a="1"/>
  <c r="AO102" i="6" a="1"/>
  <c r="AS102" i="6" a="1"/>
  <c r="AR102" i="6" a="1"/>
  <c r="BB103" i="6" a="1"/>
  <c r="AK102" i="6" a="1"/>
  <c r="AM102" i="6" l="1"/>
  <c r="AP102" i="6"/>
  <c r="AS102" i="6"/>
  <c r="AL102" i="6"/>
  <c r="AQ102" i="6"/>
  <c r="AJ102" i="6"/>
  <c r="AR102" i="6"/>
  <c r="AK102" i="6"/>
  <c r="AN102" i="6"/>
  <c r="AT102" i="6"/>
  <c r="AI102" i="6"/>
  <c r="AO102" i="6"/>
  <c r="BB103" i="6"/>
  <c r="BG103" i="6"/>
  <c r="BC103" i="6"/>
  <c r="BE103" i="6" a="1"/>
  <c r="BI103" i="6" a="1"/>
  <c r="BH103" i="6" a="1"/>
  <c r="BD103" i="6" a="1"/>
  <c r="BE103" i="6" l="1"/>
  <c r="BI103" i="6"/>
  <c r="BH103" i="6"/>
  <c r="BD103" i="6"/>
  <c r="BJ103" i="6" a="1"/>
  <c r="AA103" i="6" a="1"/>
  <c r="BF103" i="6" a="1"/>
  <c r="BJ103" i="6" l="1"/>
  <c r="BF103" i="6"/>
  <c r="AA103" i="6"/>
  <c r="BK103" i="6" a="1"/>
  <c r="BK103" i="6" l="1"/>
  <c r="AZ104" i="6" a="1"/>
  <c r="BA104" i="6" a="1"/>
  <c r="CT103" i="6" a="1"/>
  <c r="BM104" i="6" a="1"/>
  <c r="AB103" i="6" a="1"/>
  <c r="BM104" i="6" l="1"/>
  <c r="BN104" i="6" s="1"/>
  <c r="BA104" i="6"/>
  <c r="AZ104" i="6"/>
  <c r="CT103" i="6"/>
  <c r="AB103" i="6"/>
  <c r="CV103" i="6"/>
  <c r="BB104" i="6" a="1"/>
  <c r="AM103" i="6" a="1"/>
  <c r="AL103" i="6" a="1"/>
  <c r="AO103" i="6" a="1"/>
  <c r="BG104" i="6" a="1"/>
  <c r="AT103" i="6" a="1"/>
  <c r="AR103" i="6" a="1"/>
  <c r="AS103" i="6" a="1"/>
  <c r="AJ103" i="6" a="1"/>
  <c r="AK103" i="6" a="1"/>
  <c r="AI103" i="6" a="1"/>
  <c r="AP103" i="6" a="1"/>
  <c r="BC104" i="6" a="1"/>
  <c r="AQ103" i="6" a="1"/>
  <c r="AN103" i="6" a="1"/>
  <c r="AM103" i="6" l="1"/>
  <c r="AN103" i="6"/>
  <c r="AO103" i="6"/>
  <c r="AI103" i="6"/>
  <c r="AR103" i="6"/>
  <c r="AS103" i="6"/>
  <c r="AL103" i="6"/>
  <c r="AT103" i="6"/>
  <c r="AJ103" i="6"/>
  <c r="AP103" i="6"/>
  <c r="AK103" i="6"/>
  <c r="AQ103" i="6"/>
  <c r="BB104" i="6"/>
  <c r="BG104" i="6"/>
  <c r="BC104" i="6"/>
  <c r="BD104" i="6" a="1"/>
  <c r="BI104" i="6" a="1"/>
  <c r="BE104" i="6" a="1"/>
  <c r="BH104" i="6" a="1"/>
  <c r="BE104" i="6" l="1"/>
  <c r="BI104" i="6"/>
  <c r="BH104" i="6"/>
  <c r="BD104" i="6"/>
  <c r="AA104" i="6" a="1"/>
  <c r="BF104" i="6" a="1"/>
  <c r="BJ104" i="6" a="1"/>
  <c r="BF104" i="6" l="1"/>
  <c r="BJ104" i="6"/>
  <c r="AA104" i="6"/>
  <c r="BK104" i="6" a="1"/>
  <c r="BK104" i="6" l="1"/>
  <c r="CT104" i="6" a="1"/>
  <c r="AB104" i="6" a="1"/>
  <c r="AZ105" i="6" a="1"/>
  <c r="BM105" i="6" a="1"/>
  <c r="BA105" i="6" a="1"/>
  <c r="AZ105" i="6" l="1"/>
  <c r="BM105" i="6"/>
  <c r="BA105" i="6"/>
  <c r="CT104" i="6"/>
  <c r="AB104" i="6"/>
  <c r="CV104" i="6"/>
  <c r="AT104" i="6" a="1"/>
  <c r="AM104" i="6" a="1"/>
  <c r="AO104" i="6" a="1"/>
  <c r="AK104" i="6" a="1"/>
  <c r="BB105" i="6" a="1"/>
  <c r="AI104" i="6" a="1"/>
  <c r="AJ104" i="6" a="1"/>
  <c r="AR104" i="6" a="1"/>
  <c r="AP104" i="6" a="1"/>
  <c r="AN104" i="6" a="1"/>
  <c r="AS104" i="6" a="1"/>
  <c r="BG105" i="6" a="1"/>
  <c r="AQ104" i="6" a="1"/>
  <c r="AL104" i="6" a="1"/>
  <c r="BC105" i="6" a="1"/>
  <c r="AI104" i="6" l="1"/>
  <c r="AN104" i="6"/>
  <c r="AO104" i="6"/>
  <c r="AP104" i="6"/>
  <c r="AJ104" i="6"/>
  <c r="AT104" i="6"/>
  <c r="AK104" i="6"/>
  <c r="AQ104" i="6"/>
  <c r="AL104" i="6"/>
  <c r="AR104" i="6"/>
  <c r="AM104" i="6"/>
  <c r="AS104" i="6"/>
  <c r="BB105" i="6"/>
  <c r="BC105" i="6"/>
  <c r="BG105" i="6"/>
  <c r="BE105" i="6" a="1"/>
  <c r="BD105" i="6" a="1"/>
  <c r="BH105" i="6" a="1"/>
  <c r="BI105" i="6" a="1"/>
  <c r="BH105" i="6" l="1"/>
  <c r="BE105" i="6"/>
  <c r="BI105" i="6"/>
  <c r="BD105" i="6"/>
  <c r="BJ105" i="6" a="1"/>
  <c r="BF105" i="6" a="1"/>
  <c r="BJ105" i="6" l="1"/>
  <c r="BF105" i="6"/>
  <c r="BK105" i="6" a="1"/>
  <c r="BK105" i="6" l="1"/>
  <c r="BL105" i="6" a="1"/>
  <c r="BL105" i="6" l="1"/>
  <c r="BN105" i="6" s="1"/>
  <c r="BA106" i="6" a="1"/>
  <c r="AZ106" i="6" a="1"/>
  <c r="BM106" i="6" a="1"/>
  <c r="BA106" i="6" l="1"/>
  <c r="BM106" i="6"/>
  <c r="AZ106" i="6"/>
  <c r="CV105" i="6"/>
  <c r="CT105" i="6" a="1"/>
  <c r="BG106" i="6" a="1"/>
  <c r="BC106" i="6" a="1"/>
  <c r="BG106" i="6" l="1"/>
  <c r="BC106" i="6"/>
  <c r="CT105" i="6"/>
  <c r="BH106" i="6" a="1"/>
  <c r="BI106" i="6" a="1"/>
  <c r="BB106" i="6" a="1"/>
  <c r="AA105" i="6" a="1"/>
  <c r="BE106" i="6" a="1"/>
  <c r="BI106" i="6" l="1"/>
  <c r="BE106" i="6"/>
  <c r="BH106" i="6"/>
  <c r="AA105" i="6"/>
  <c r="BB106" i="6"/>
  <c r="AJ105" i="6" a="1"/>
  <c r="AT105" i="6" a="1"/>
  <c r="AK105" i="6" a="1"/>
  <c r="AA106" i="6" a="1"/>
  <c r="AL105" i="6" a="1"/>
  <c r="AQ105" i="6" a="1"/>
  <c r="AR105" i="6" a="1"/>
  <c r="AS105" i="6" a="1"/>
  <c r="AO105" i="6" a="1"/>
  <c r="AI105" i="6" a="1"/>
  <c r="AP105" i="6" a="1"/>
  <c r="AM105" i="6" a="1"/>
  <c r="BD106" i="6" a="1"/>
  <c r="AN105" i="6" a="1"/>
  <c r="BD106" i="6" l="1"/>
  <c r="AA106" i="6"/>
  <c r="AR105" i="6"/>
  <c r="AL105" i="6"/>
  <c r="AM105" i="6"/>
  <c r="AS105" i="6"/>
  <c r="AI105" i="6"/>
  <c r="AO105" i="6"/>
  <c r="AN105" i="6"/>
  <c r="AT105" i="6"/>
  <c r="AJ105" i="6"/>
  <c r="AP105" i="6"/>
  <c r="AK105" i="6"/>
  <c r="AQ105" i="6"/>
  <c r="BF106" i="6" a="1"/>
  <c r="BJ106" i="6" a="1"/>
  <c r="BJ106" i="6" l="1"/>
  <c r="BF106" i="6"/>
  <c r="BK106" i="6" a="1"/>
  <c r="BK106" i="6" l="1"/>
  <c r="BL106" i="6" a="1"/>
  <c r="BL106" i="6" l="1"/>
  <c r="BN106" i="6" s="1"/>
  <c r="AY106" i="6" a="1"/>
  <c r="AY106" i="6" l="1"/>
  <c r="AB106" i="6" a="1"/>
  <c r="CT106" i="6" a="1"/>
  <c r="AZ107" i="6" a="1"/>
  <c r="BM107" i="6" a="1"/>
  <c r="BA107" i="6" a="1"/>
  <c r="AZ107" i="6" l="1"/>
  <c r="BA107" i="6"/>
  <c r="BM107" i="6"/>
  <c r="CV106" i="6"/>
  <c r="CT106" i="6"/>
  <c r="AB106" i="6"/>
  <c r="AI106" i="6" a="1"/>
  <c r="AS106" i="6" a="1"/>
  <c r="BG107" i="6" a="1"/>
  <c r="AM106" i="6" a="1"/>
  <c r="AP106" i="6" a="1"/>
  <c r="AL106" i="6" a="1"/>
  <c r="BB107" i="6" a="1"/>
  <c r="BC107" i="6" a="1"/>
  <c r="AT106" i="6" a="1"/>
  <c r="AQ106" i="6" a="1"/>
  <c r="AK106" i="6" a="1"/>
  <c r="AR106" i="6" a="1"/>
  <c r="AJ106" i="6" a="1"/>
  <c r="AN106" i="6" a="1"/>
  <c r="AO106" i="6" a="1"/>
  <c r="BB107" i="6" l="1"/>
  <c r="BC107" i="6"/>
  <c r="BG107" i="6"/>
  <c r="AQ106" i="6"/>
  <c r="AK106" i="6"/>
  <c r="AM106" i="6"/>
  <c r="AS106" i="6"/>
  <c r="AJ106" i="6"/>
  <c r="AP106" i="6"/>
  <c r="AR106" i="6"/>
  <c r="AL106" i="6"/>
  <c r="AN106" i="6"/>
  <c r="AT106" i="6"/>
  <c r="AO106" i="6"/>
  <c r="AI106" i="6"/>
  <c r="BE107" i="6" a="1"/>
  <c r="BD107" i="6" a="1"/>
  <c r="BI107" i="6" a="1"/>
  <c r="BH107" i="6" a="1"/>
  <c r="BH107" i="6" l="1"/>
  <c r="BI107" i="6"/>
  <c r="BE107" i="6"/>
  <c r="BD107" i="6"/>
  <c r="CT109" i="6" a="1"/>
  <c r="BF107" i="6" a="1"/>
  <c r="BJ107" i="6" a="1"/>
  <c r="BJ107" i="6" l="1"/>
  <c r="BF107" i="6"/>
  <c r="CT109" i="6"/>
  <c r="CV109" i="6"/>
  <c r="BK107" i="6" a="1"/>
  <c r="CT110" i="6" a="1"/>
  <c r="BK107" i="6" l="1"/>
  <c r="CT110" i="6"/>
  <c r="CV110" i="6"/>
  <c r="CT111" i="6" a="1"/>
  <c r="BL107" i="6" a="1"/>
  <c r="BL107" i="6" l="1"/>
  <c r="CT111" i="6"/>
  <c r="CV111" i="6"/>
  <c r="AY107" i="6" a="1"/>
  <c r="AY107" i="6" l="1"/>
  <c r="BN107" i="6"/>
  <c r="AB107" i="6" a="1"/>
  <c r="AZ108" i="6" a="1"/>
  <c r="CT107" i="6" a="1"/>
  <c r="BM108" i="6" a="1"/>
  <c r="BA108" i="6" a="1"/>
  <c r="AB107" i="6" l="1"/>
  <c r="BM108" i="6"/>
  <c r="BA108" i="6"/>
  <c r="AZ108" i="6"/>
  <c r="CT107" i="6"/>
  <c r="CV107" i="6"/>
  <c r="BC108" i="6" a="1"/>
  <c r="BG108" i="6" a="1"/>
  <c r="AA107" i="6" a="1"/>
  <c r="BB108" i="6" a="1"/>
  <c r="AA107" i="6" l="1"/>
  <c r="BB108" i="6"/>
  <c r="BG108" i="6"/>
  <c r="BC108" i="6"/>
  <c r="BD108" i="6" a="1"/>
  <c r="AR107" i="6" a="1"/>
  <c r="AS107" i="6" a="1"/>
  <c r="AO107" i="6" a="1"/>
  <c r="AT107" i="6" a="1"/>
  <c r="BH108" i="6" a="1"/>
  <c r="AP107" i="6" a="1"/>
  <c r="BI108" i="6" a="1"/>
  <c r="AQ107" i="6" a="1"/>
  <c r="AK107" i="6" a="1"/>
  <c r="BE108" i="6" a="1"/>
  <c r="AA108" i="6" a="1"/>
  <c r="AL107" i="6" a="1"/>
  <c r="AJ107" i="6" a="1"/>
  <c r="AI107" i="6" a="1"/>
  <c r="CT121" i="6" a="1"/>
  <c r="AM107" i="6" a="1"/>
  <c r="AN107" i="6" a="1"/>
  <c r="AA108" i="6" l="1"/>
  <c r="AT107" i="6"/>
  <c r="AS107" i="6"/>
  <c r="AR107" i="6"/>
  <c r="AQ107" i="6"/>
  <c r="AP107" i="6"/>
  <c r="AO107" i="6"/>
  <c r="AN107" i="6"/>
  <c r="AM107" i="6"/>
  <c r="AL107" i="6"/>
  <c r="AK107" i="6"/>
  <c r="AJ107" i="6"/>
  <c r="AI107" i="6"/>
  <c r="BI108" i="6"/>
  <c r="BE108" i="6"/>
  <c r="BH108" i="6"/>
  <c r="BD108" i="6"/>
  <c r="CT121" i="6"/>
  <c r="CV121" i="6"/>
  <c r="BF108" i="6" a="1"/>
  <c r="CT122" i="6" a="1"/>
  <c r="BJ108" i="6" a="1"/>
  <c r="BJ108" i="6" l="1"/>
  <c r="BF108" i="6"/>
  <c r="CT122" i="6"/>
  <c r="CV122" i="6"/>
  <c r="BK108" i="6" a="1"/>
  <c r="BK108" i="6" l="1"/>
  <c r="BL108" i="6" a="1"/>
  <c r="CT123" i="6" a="1"/>
  <c r="BL108" i="6" l="1"/>
  <c r="CT123" i="6"/>
  <c r="CV123" i="6"/>
  <c r="AY108" i="6" a="1"/>
  <c r="AY108" i="6" l="1"/>
  <c r="BN108" i="6"/>
  <c r="AZ112" i="6" a="1"/>
  <c r="AB108" i="6" a="1"/>
  <c r="CT124" i="6" a="1"/>
  <c r="BA112" i="6" a="1"/>
  <c r="CT108" i="6" a="1"/>
  <c r="BM112" i="6" a="1"/>
  <c r="AB108" i="6" l="1"/>
  <c r="CT108" i="6"/>
  <c r="BM112" i="6"/>
  <c r="BA112" i="6"/>
  <c r="AZ112" i="6"/>
  <c r="CV108" i="6"/>
  <c r="CT124" i="6"/>
  <c r="CV124" i="6"/>
  <c r="AT108" i="6" a="1"/>
  <c r="AQ108" i="6" a="1"/>
  <c r="AI108" i="6" a="1"/>
  <c r="AP108" i="6" a="1"/>
  <c r="AL108" i="6" a="1"/>
  <c r="AO108" i="6" a="1"/>
  <c r="BC112" i="6" a="1"/>
  <c r="AM108" i="6" a="1"/>
  <c r="BG112" i="6" a="1"/>
  <c r="AK108" i="6" a="1"/>
  <c r="AR108" i="6" a="1"/>
  <c r="BB112" i="6" a="1"/>
  <c r="CT125" i="6" a="1"/>
  <c r="AJ108" i="6" a="1"/>
  <c r="AN108" i="6" a="1"/>
  <c r="AS108" i="6" a="1"/>
  <c r="BC112" i="6" l="1"/>
  <c r="BG112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BB112" i="6"/>
  <c r="CT125" i="6"/>
  <c r="CV125" i="6"/>
  <c r="BE112" i="6" a="1"/>
  <c r="BH112" i="6" a="1"/>
  <c r="BD112" i="6" a="1"/>
  <c r="BI112" i="6" a="1"/>
  <c r="CT126" i="6" a="1"/>
  <c r="BI112" i="6" l="1"/>
  <c r="BE112" i="6"/>
  <c r="BD112" i="6"/>
  <c r="BH112" i="6"/>
  <c r="CT126" i="6"/>
  <c r="CV126" i="6"/>
  <c r="BF112" i="6" a="1"/>
  <c r="BJ112" i="6" a="1"/>
  <c r="BJ112" i="6" l="1"/>
  <c r="BF112" i="6"/>
  <c r="BK112" i="6" a="1"/>
  <c r="CT127" i="6" a="1"/>
  <c r="BK112" i="6" l="1"/>
  <c r="CT127" i="6"/>
  <c r="CV127" i="6"/>
  <c r="BL112" i="6" a="1"/>
  <c r="BL112" i="6" l="1"/>
  <c r="AY112" i="6" a="1"/>
  <c r="CT128" i="6" a="1"/>
  <c r="AY112" i="6" l="1"/>
  <c r="BN112" i="6"/>
  <c r="CT128" i="6"/>
  <c r="CV128" i="6"/>
  <c r="CT112" i="6" a="1"/>
  <c r="BM113" i="6" a="1"/>
  <c r="BA113" i="6" a="1"/>
  <c r="AB112" i="6" a="1"/>
  <c r="CT129" i="6" a="1"/>
  <c r="AZ113" i="6" a="1"/>
  <c r="BM113" i="6" l="1"/>
  <c r="BA113" i="6"/>
  <c r="AZ113" i="6"/>
  <c r="AB112" i="6"/>
  <c r="CT112" i="6"/>
  <c r="CV112" i="6"/>
  <c r="CT129" i="6"/>
  <c r="CV129" i="6"/>
  <c r="AA112" i="6" a="1"/>
  <c r="BB113" i="6" a="1"/>
  <c r="BG113" i="6" a="1"/>
  <c r="BC113" i="6" a="1"/>
  <c r="AA112" i="6" l="1"/>
  <c r="BB113" i="6"/>
  <c r="BG113" i="6"/>
  <c r="BC113" i="6"/>
  <c r="AA113" i="6" a="1"/>
  <c r="BD113" i="6" a="1"/>
  <c r="AS112" i="6" a="1"/>
  <c r="CT130" i="6" a="1"/>
  <c r="AO112" i="6" a="1"/>
  <c r="BE113" i="6" a="1"/>
  <c r="BH113" i="6" a="1"/>
  <c r="AM112" i="6" a="1"/>
  <c r="AP112" i="6" a="1"/>
  <c r="AQ112" i="6" a="1"/>
  <c r="AJ112" i="6" a="1"/>
  <c r="AT112" i="6" a="1"/>
  <c r="AK112" i="6" a="1"/>
  <c r="BI113" i="6" a="1"/>
  <c r="AI112" i="6" a="1"/>
  <c r="AL112" i="6" a="1"/>
  <c r="AN112" i="6" a="1"/>
  <c r="AR112" i="6" a="1"/>
  <c r="BI113" i="6" l="1"/>
  <c r="BE113" i="6"/>
  <c r="BH113" i="6"/>
  <c r="BD113" i="6"/>
  <c r="AA113" i="6"/>
  <c r="AT112" i="6"/>
  <c r="AS112" i="6"/>
  <c r="AR112" i="6"/>
  <c r="AQ112" i="6"/>
  <c r="AP112" i="6"/>
  <c r="AO112" i="6"/>
  <c r="AN112" i="6"/>
  <c r="AM112" i="6"/>
  <c r="AL112" i="6"/>
  <c r="AK112" i="6"/>
  <c r="AJ112" i="6"/>
  <c r="AI112" i="6"/>
  <c r="CT130" i="6"/>
  <c r="CV130" i="6"/>
  <c r="BF113" i="6" a="1"/>
  <c r="CT131" i="6" a="1"/>
  <c r="BJ113" i="6" a="1"/>
  <c r="BJ113" i="6" l="1"/>
  <c r="BF113" i="6"/>
  <c r="CT131" i="6"/>
  <c r="CV131" i="6"/>
  <c r="BK113" i="6" a="1"/>
  <c r="CT132" i="6" a="1"/>
  <c r="BK113" i="6" l="1"/>
  <c r="CT132" i="6"/>
  <c r="CV132" i="6"/>
  <c r="BL113" i="6" a="1"/>
  <c r="BL113" i="6" l="1"/>
  <c r="AY113" i="6" a="1"/>
  <c r="AY113" i="6" l="1"/>
  <c r="BN113" i="6"/>
  <c r="AZ114" i="6" a="1"/>
  <c r="CT137" i="6" a="1"/>
  <c r="BA114" i="6" a="1"/>
  <c r="BM114" i="6" a="1"/>
  <c r="AB113" i="6" a="1"/>
  <c r="CT113" i="6" a="1"/>
  <c r="AB113" i="6" l="1"/>
  <c r="CT113" i="6"/>
  <c r="AZ114" i="6"/>
  <c r="BA114" i="6"/>
  <c r="BM114" i="6"/>
  <c r="CV113" i="6"/>
  <c r="CT137" i="6"/>
  <c r="CV137" i="6"/>
  <c r="AS113" i="6" a="1"/>
  <c r="AR113" i="6" a="1"/>
  <c r="AN113" i="6" a="1"/>
  <c r="AO113" i="6" a="1"/>
  <c r="AL113" i="6" a="1"/>
  <c r="AJ113" i="6" a="1"/>
  <c r="AM113" i="6" a="1"/>
  <c r="BC114" i="6" a="1"/>
  <c r="AQ113" i="6" a="1"/>
  <c r="AT113" i="6" a="1"/>
  <c r="AI113" i="6" a="1"/>
  <c r="AK113" i="6" a="1"/>
  <c r="BB114" i="6" a="1"/>
  <c r="CT138" i="6" a="1"/>
  <c r="AP113" i="6" a="1"/>
  <c r="BG114" i="6" a="1"/>
  <c r="BG114" i="6" l="1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BB114" i="6"/>
  <c r="BC114" i="6"/>
  <c r="CT138" i="6"/>
  <c r="CV138" i="6"/>
  <c r="BI114" i="6" a="1"/>
  <c r="BH114" i="6" a="1"/>
  <c r="BD114" i="6" a="1"/>
  <c r="BE114" i="6" a="1"/>
  <c r="CT139" i="6" a="1"/>
  <c r="BI114" i="6" l="1"/>
  <c r="BE114" i="6"/>
  <c r="BD114" i="6"/>
  <c r="BH114" i="6"/>
  <c r="CT139" i="6"/>
  <c r="CV139" i="6"/>
  <c r="BF114" i="6" a="1"/>
  <c r="BJ114" i="6" a="1"/>
  <c r="BJ114" i="6" l="1"/>
  <c r="BF114" i="6"/>
  <c r="CT140" i="6" a="1"/>
  <c r="BK114" i="6" a="1"/>
  <c r="BK114" i="6" l="1"/>
  <c r="CT140" i="6"/>
  <c r="CV140" i="6"/>
  <c r="BL114" i="6" a="1"/>
  <c r="CT141" i="6" a="1"/>
  <c r="BL114" i="6" l="1"/>
  <c r="CT141" i="6"/>
  <c r="CV141" i="6"/>
  <c r="AY114" i="6" a="1"/>
  <c r="CT142" i="6" a="1"/>
  <c r="AY114" i="6" l="1"/>
  <c r="BN114" i="6"/>
  <c r="CT142" i="6"/>
  <c r="CV142" i="6"/>
  <c r="BA115" i="6" a="1"/>
  <c r="CT114" i="6" a="1"/>
  <c r="BM115" i="6" a="1"/>
  <c r="AB114" i="6" a="1"/>
  <c r="CT143" i="6" a="1"/>
  <c r="AZ115" i="6" a="1"/>
  <c r="AB114" i="6" l="1"/>
  <c r="CT114" i="6"/>
  <c r="BM115" i="6"/>
  <c r="BA115" i="6"/>
  <c r="AZ115" i="6"/>
  <c r="CV114" i="6"/>
  <c r="CT143" i="6"/>
  <c r="CV143" i="6"/>
  <c r="BG115" i="6" a="1"/>
  <c r="BB115" i="6" a="1"/>
  <c r="BC115" i="6" a="1"/>
  <c r="AA114" i="6" a="1"/>
  <c r="CT144" i="6" a="1"/>
  <c r="BG115" i="6" l="1"/>
  <c r="BC115" i="6"/>
  <c r="AA114" i="6"/>
  <c r="BB115" i="6"/>
  <c r="CT144" i="6"/>
  <c r="CV144" i="6"/>
  <c r="AP114" i="6" a="1"/>
  <c r="AO114" i="6" a="1"/>
  <c r="AJ114" i="6" a="1"/>
  <c r="AA115" i="6" a="1"/>
  <c r="AL114" i="6" a="1"/>
  <c r="BH115" i="6" a="1"/>
  <c r="BE115" i="6" a="1"/>
  <c r="AN114" i="6" a="1"/>
  <c r="AT114" i="6" a="1"/>
  <c r="AK114" i="6" a="1"/>
  <c r="BI115" i="6" a="1"/>
  <c r="AQ114" i="6" a="1"/>
  <c r="AS114" i="6" a="1"/>
  <c r="AM114" i="6" a="1"/>
  <c r="AR114" i="6" a="1"/>
  <c r="BD115" i="6" a="1"/>
  <c r="AI114" i="6" a="1"/>
  <c r="BD115" i="6" l="1"/>
  <c r="AA115" i="6"/>
  <c r="AT114" i="6"/>
  <c r="AS114" i="6"/>
  <c r="AR114" i="6"/>
  <c r="AQ114" i="6"/>
  <c r="AP114" i="6"/>
  <c r="AO114" i="6"/>
  <c r="AN114" i="6"/>
  <c r="AM114" i="6"/>
  <c r="AL114" i="6"/>
  <c r="AK114" i="6"/>
  <c r="AJ114" i="6"/>
  <c r="AI114" i="6"/>
  <c r="BI115" i="6"/>
  <c r="BE115" i="6"/>
  <c r="BH115" i="6"/>
  <c r="BF115" i="6" a="1"/>
  <c r="BJ115" i="6" a="1"/>
  <c r="AA116" i="6" a="1"/>
  <c r="AA116" i="6" l="1"/>
  <c r="BJ115" i="6"/>
  <c r="BF115" i="6"/>
  <c r="BK115" i="6" a="1"/>
  <c r="BK115" i="6" l="1"/>
  <c r="BL115" i="6" a="1"/>
  <c r="CT166" i="6" a="1"/>
  <c r="BL115" i="6" l="1"/>
  <c r="CT166" i="6"/>
  <c r="CV166" i="6"/>
  <c r="AY115" i="6" a="1"/>
  <c r="AY115" i="6" l="1"/>
  <c r="BN115" i="6"/>
  <c r="CT167" i="6" a="1"/>
  <c r="AB115" i="6" a="1"/>
  <c r="AZ116" i="6" a="1"/>
  <c r="BA116" i="6" a="1"/>
  <c r="CT115" i="6" a="1"/>
  <c r="BM116" i="6" a="1"/>
  <c r="AB115" i="6" l="1"/>
  <c r="CT115" i="6"/>
  <c r="BM116" i="6"/>
  <c r="BA116" i="6"/>
  <c r="AZ116" i="6"/>
  <c r="CV115" i="6"/>
  <c r="CT167" i="6"/>
  <c r="CV167" i="6"/>
  <c r="AR115" i="6" a="1"/>
  <c r="AO115" i="6" a="1"/>
  <c r="BB116" i="6" a="1"/>
  <c r="AL115" i="6" a="1"/>
  <c r="BG116" i="6" a="1"/>
  <c r="AP115" i="6" a="1"/>
  <c r="BC116" i="6" a="1"/>
  <c r="AI115" i="6" a="1"/>
  <c r="AM115" i="6" a="1"/>
  <c r="AJ115" i="6" a="1"/>
  <c r="AQ115" i="6" a="1"/>
  <c r="AN115" i="6" a="1"/>
  <c r="CT168" i="6" a="1"/>
  <c r="AT115" i="6" a="1"/>
  <c r="AS115" i="6" a="1"/>
  <c r="AK115" i="6" a="1"/>
  <c r="AI115" i="6" l="1"/>
  <c r="AJ115" i="6"/>
  <c r="AK115" i="6"/>
  <c r="AL115" i="6"/>
  <c r="AM115" i="6"/>
  <c r="AN115" i="6"/>
  <c r="AO115" i="6"/>
  <c r="AP115" i="6"/>
  <c r="AQ115" i="6"/>
  <c r="AR115" i="6"/>
  <c r="AS115" i="6"/>
  <c r="AT115" i="6"/>
  <c r="BB116" i="6"/>
  <c r="BG116" i="6"/>
  <c r="BC116" i="6"/>
  <c r="CT168" i="6"/>
  <c r="CV168" i="6"/>
  <c r="CT169" i="6" a="1"/>
  <c r="BD116" i="6" a="1"/>
  <c r="BH116" i="6" a="1"/>
  <c r="BE116" i="6" a="1"/>
  <c r="BI116" i="6" a="1"/>
  <c r="BD116" i="6" l="1"/>
  <c r="BI116" i="6"/>
  <c r="BE116" i="6"/>
  <c r="BH116" i="6"/>
  <c r="CT169" i="6"/>
  <c r="CV169" i="6"/>
  <c r="BF116" i="6" a="1"/>
  <c r="BJ116" i="6" a="1"/>
  <c r="BJ116" i="6" l="1"/>
  <c r="BF116" i="6"/>
  <c r="BK116" i="6" a="1"/>
  <c r="CT170" i="6" a="1"/>
  <c r="BK116" i="6" l="1"/>
  <c r="CT170" i="6"/>
  <c r="CV170" i="6"/>
  <c r="BL116" i="6" a="1"/>
  <c r="BL116" i="6" l="1"/>
  <c r="AY116" i="6" a="1"/>
  <c r="CT171" i="6" a="1"/>
  <c r="AY116" i="6" l="1"/>
  <c r="BN116" i="6"/>
  <c r="CT171" i="6"/>
  <c r="CV171" i="6"/>
  <c r="CT172" i="6" a="1"/>
  <c r="AB116" i="6" a="1"/>
  <c r="CT116" i="6" a="1"/>
  <c r="BM117" i="6" a="1"/>
  <c r="BA117" i="6" a="1"/>
  <c r="AZ117" i="6" a="1"/>
  <c r="AB116" i="6" l="1"/>
  <c r="CT116" i="6"/>
  <c r="AZ117" i="6"/>
  <c r="BA117" i="6"/>
  <c r="BM117" i="6"/>
  <c r="CV116" i="6"/>
  <c r="CT172" i="6"/>
  <c r="CV172" i="6"/>
  <c r="BG117" i="6" a="1"/>
  <c r="AK116" i="6" a="1"/>
  <c r="AJ116" i="6" a="1"/>
  <c r="AQ116" i="6" a="1"/>
  <c r="AT116" i="6" a="1"/>
  <c r="AL116" i="6" a="1"/>
  <c r="BC117" i="6" a="1"/>
  <c r="AI116" i="6" a="1"/>
  <c r="AN116" i="6" a="1"/>
  <c r="BB117" i="6" a="1"/>
  <c r="AP116" i="6" a="1"/>
  <c r="AR116" i="6" a="1"/>
  <c r="AS116" i="6" a="1"/>
  <c r="AM116" i="6" a="1"/>
  <c r="AO116" i="6" a="1"/>
  <c r="AI116" i="6" l="1"/>
  <c r="AJ116" i="6"/>
  <c r="AK116" i="6"/>
  <c r="AL116" i="6"/>
  <c r="AM116" i="6"/>
  <c r="AN116" i="6"/>
  <c r="AO116" i="6"/>
  <c r="AP116" i="6"/>
  <c r="AQ116" i="6"/>
  <c r="AR116" i="6"/>
  <c r="AS116" i="6"/>
  <c r="AT116" i="6"/>
  <c r="BB117" i="6"/>
  <c r="BC117" i="6"/>
  <c r="BG117" i="6"/>
  <c r="CT173" i="6" a="1"/>
  <c r="BE117" i="6" a="1"/>
  <c r="BD117" i="6" a="1"/>
  <c r="BI117" i="6" a="1"/>
  <c r="BH117" i="6" a="1"/>
  <c r="BD117" i="6" l="1"/>
  <c r="BH117" i="6"/>
  <c r="BI117" i="6"/>
  <c r="BE117" i="6"/>
  <c r="CT173" i="6"/>
  <c r="CV173" i="6"/>
  <c r="BF117" i="6" a="1"/>
  <c r="BJ117" i="6" a="1"/>
  <c r="BJ117" i="6" l="1"/>
  <c r="BF117" i="6"/>
  <c r="CT174" i="6" a="1"/>
  <c r="BK117" i="6" a="1"/>
  <c r="BK117" i="6" l="1"/>
  <c r="CT174" i="6"/>
  <c r="CV174" i="6"/>
  <c r="BL117" i="6" a="1"/>
  <c r="CT175" i="6" a="1"/>
  <c r="BL117" i="6" l="1"/>
  <c r="CT175" i="6"/>
  <c r="CV175" i="6"/>
  <c r="AY117" i="6" a="1"/>
  <c r="AY117" i="6" l="1"/>
  <c r="BN117" i="6"/>
  <c r="BA118" i="6" a="1"/>
  <c r="AZ118" i="6" a="1"/>
  <c r="CT117" i="6" a="1"/>
  <c r="BM118" i="6" a="1"/>
  <c r="CT176" i="6" a="1"/>
  <c r="AB117" i="6" a="1"/>
  <c r="AB117" i="6" l="1"/>
  <c r="CT117" i="6"/>
  <c r="AZ118" i="6"/>
  <c r="BA118" i="6"/>
  <c r="BM118" i="6"/>
  <c r="CV117" i="6"/>
  <c r="CT176" i="6"/>
  <c r="CV176" i="6"/>
  <c r="BB118" i="6" a="1"/>
  <c r="BG118" i="6" a="1"/>
  <c r="AA117" i="6" a="1"/>
  <c r="BC118" i="6" a="1"/>
  <c r="AA117" i="6" l="1"/>
  <c r="BB118" i="6"/>
  <c r="BC118" i="6"/>
  <c r="BG118" i="6"/>
  <c r="AJ117" i="6" a="1"/>
  <c r="AP117" i="6" a="1"/>
  <c r="AS117" i="6" a="1"/>
  <c r="AM117" i="6" a="1"/>
  <c r="BE118" i="6" a="1"/>
  <c r="AR117" i="6" a="1"/>
  <c r="AT117" i="6" a="1"/>
  <c r="AN117" i="6" a="1"/>
  <c r="AO117" i="6" a="1"/>
  <c r="AA118" i="6" a="1"/>
  <c r="AI117" i="6" a="1"/>
  <c r="BD118" i="6" a="1"/>
  <c r="AK117" i="6" a="1"/>
  <c r="BH118" i="6" a="1"/>
  <c r="AQ117" i="6" a="1"/>
  <c r="BI118" i="6" a="1"/>
  <c r="CT177" i="6" a="1"/>
  <c r="AL117" i="6" a="1"/>
  <c r="AA118" i="6" l="1"/>
  <c r="AT117" i="6"/>
  <c r="AS117" i="6"/>
  <c r="AR117" i="6"/>
  <c r="AQ117" i="6"/>
  <c r="AP117" i="6"/>
  <c r="AO117" i="6"/>
  <c r="AN117" i="6"/>
  <c r="AM117" i="6"/>
  <c r="AL117" i="6"/>
  <c r="AK117" i="6"/>
  <c r="AJ117" i="6"/>
  <c r="AI117" i="6"/>
  <c r="BH118" i="6"/>
  <c r="BI118" i="6"/>
  <c r="BE118" i="6"/>
  <c r="BD118" i="6"/>
  <c r="CT177" i="6"/>
  <c r="CV177" i="6"/>
  <c r="BF118" i="6" a="1"/>
  <c r="AA119" i="6" a="1"/>
  <c r="BJ118" i="6" a="1"/>
  <c r="AA119" i="6" l="1"/>
  <c r="BJ118" i="6"/>
  <c r="BF118" i="6"/>
  <c r="AA120" i="6" a="1"/>
  <c r="BK118" i="6" a="1"/>
  <c r="AA120" i="6" l="1"/>
  <c r="BK118" i="6"/>
  <c r="BL118" i="6" a="1"/>
  <c r="BL118" i="6" l="1"/>
  <c r="AY118" i="6" a="1"/>
  <c r="AY118" i="6" l="1"/>
  <c r="BN118" i="6"/>
  <c r="BM119" i="6" a="1"/>
  <c r="AZ119" i="6" a="1"/>
  <c r="BA119" i="6" a="1"/>
  <c r="CT118" i="6" a="1"/>
  <c r="AB118" i="6" a="1"/>
  <c r="AB118" i="6" l="1"/>
  <c r="CT118" i="6"/>
  <c r="AZ119" i="6"/>
  <c r="BA119" i="6"/>
  <c r="BM119" i="6"/>
  <c r="CV118" i="6"/>
  <c r="AI118" i="6" a="1"/>
  <c r="BG119" i="6" a="1"/>
  <c r="AR118" i="6" a="1"/>
  <c r="AT118" i="6" a="1"/>
  <c r="AM118" i="6" a="1"/>
  <c r="BB119" i="6" a="1"/>
  <c r="AO118" i="6" a="1"/>
  <c r="AQ118" i="6" a="1"/>
  <c r="AS118" i="6" a="1"/>
  <c r="AN118" i="6" a="1"/>
  <c r="AP118" i="6" a="1"/>
  <c r="AJ118" i="6" a="1"/>
  <c r="AK118" i="6" a="1"/>
  <c r="BC119" i="6" a="1"/>
  <c r="AL118" i="6" a="1"/>
  <c r="BC119" i="6" l="1"/>
  <c r="BG119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BB119" i="6"/>
  <c r="BE119" i="6" a="1"/>
  <c r="BH119" i="6" a="1"/>
  <c r="BD119" i="6" a="1"/>
  <c r="BI119" i="6" a="1"/>
  <c r="BD119" i="6" l="1"/>
  <c r="BH119" i="6"/>
  <c r="BI119" i="6"/>
  <c r="BE119" i="6"/>
  <c r="BJ119" i="6" a="1"/>
  <c r="BF119" i="6" a="1"/>
  <c r="BJ119" i="6" l="1"/>
  <c r="BF119" i="6"/>
  <c r="BK119" i="6" a="1"/>
  <c r="BK119" i="6" l="1"/>
  <c r="BL119" i="6" a="1"/>
  <c r="BL119" i="6" l="1"/>
  <c r="BA192" i="6" a="1"/>
  <c r="AY119" i="6" a="1"/>
  <c r="AZ192" i="6" a="1"/>
  <c r="BM192" i="6" a="1"/>
  <c r="AY119" i="6" l="1"/>
  <c r="BN119" i="6"/>
  <c r="BA192" i="6"/>
  <c r="AZ192" i="6"/>
  <c r="BM192" i="6"/>
  <c r="BN192" i="6" s="1"/>
  <c r="BG192" i="6" a="1"/>
  <c r="BM120" i="6" a="1"/>
  <c r="AB119" i="6" a="1"/>
  <c r="BA120" i="6" a="1"/>
  <c r="BC192" i="6" a="1"/>
  <c r="BB192" i="6" a="1"/>
  <c r="AZ120" i="6" a="1"/>
  <c r="CT119" i="6" a="1"/>
  <c r="AB119" i="6" l="1"/>
  <c r="CT119" i="6"/>
  <c r="AZ120" i="6"/>
  <c r="BA120" i="6"/>
  <c r="BM120" i="6"/>
  <c r="CV119" i="6"/>
  <c r="BB192" i="6"/>
  <c r="BG192" i="6"/>
  <c r="BC192" i="6"/>
  <c r="AL119" i="6" a="1"/>
  <c r="AS119" i="6" a="1"/>
  <c r="AK119" i="6" a="1"/>
  <c r="AT119" i="6" a="1"/>
  <c r="AP119" i="6" a="1"/>
  <c r="BH192" i="6" a="1"/>
  <c r="AQ119" i="6" a="1"/>
  <c r="BI192" i="6" a="1"/>
  <c r="AI119" i="6" a="1"/>
  <c r="BE192" i="6" a="1"/>
  <c r="BD192" i="6" a="1"/>
  <c r="AO119" i="6" a="1"/>
  <c r="AM119" i="6" a="1"/>
  <c r="BG120" i="6" a="1"/>
  <c r="BB120" i="6" a="1"/>
  <c r="AR119" i="6" a="1"/>
  <c r="AJ119" i="6" a="1"/>
  <c r="AN119" i="6" a="1"/>
  <c r="BC120" i="6" a="1"/>
  <c r="AI119" i="6" l="1"/>
  <c r="AJ119" i="6"/>
  <c r="AK119" i="6"/>
  <c r="AL119" i="6"/>
  <c r="AM119" i="6"/>
  <c r="AN119" i="6"/>
  <c r="AO119" i="6"/>
  <c r="AP119" i="6"/>
  <c r="AQ119" i="6"/>
  <c r="AR119" i="6"/>
  <c r="AS119" i="6"/>
  <c r="AT119" i="6"/>
  <c r="BB120" i="6"/>
  <c r="BC120" i="6"/>
  <c r="BG120" i="6"/>
  <c r="BI192" i="6"/>
  <c r="BE192" i="6"/>
  <c r="BH192" i="6"/>
  <c r="BD192" i="6"/>
  <c r="BE120" i="6" a="1"/>
  <c r="BD120" i="6" a="1"/>
  <c r="BJ192" i="6" a="1"/>
  <c r="BI120" i="6" a="1"/>
  <c r="BF192" i="6" a="1"/>
  <c r="BH120" i="6" a="1"/>
  <c r="BD120" i="6" l="1"/>
  <c r="BH120" i="6"/>
  <c r="BI120" i="6"/>
  <c r="BE120" i="6"/>
  <c r="BJ192" i="6"/>
  <c r="BF192" i="6"/>
  <c r="BJ120" i="6" a="1"/>
  <c r="BF120" i="6" a="1"/>
  <c r="BK192" i="6" a="1"/>
  <c r="BJ120" i="6" l="1"/>
  <c r="BF120" i="6"/>
  <c r="BK192" i="6"/>
  <c r="BK120" i="6" a="1"/>
  <c r="BM193" i="6" a="1"/>
  <c r="AZ193" i="6" a="1"/>
  <c r="BA193" i="6" a="1"/>
  <c r="AB192" i="6" a="1"/>
  <c r="BK120" i="6" l="1"/>
  <c r="AB192" i="6"/>
  <c r="BM193" i="6"/>
  <c r="BN193" i="6" s="1"/>
  <c r="BA193" i="6"/>
  <c r="AZ193" i="6"/>
  <c r="BG193" i="6" a="1"/>
  <c r="BL120" i="6" a="1"/>
  <c r="BB193" i="6" a="1"/>
  <c r="AA192" i="6" a="1"/>
  <c r="BC193" i="6" a="1"/>
  <c r="BL120" i="6" l="1"/>
  <c r="BG193" i="6"/>
  <c r="BC193" i="6"/>
  <c r="AA192" i="6"/>
  <c r="BB193" i="6"/>
  <c r="AJ192" i="6" a="1"/>
  <c r="BH193" i="6" a="1"/>
  <c r="AN192" i="6" a="1"/>
  <c r="AL192" i="6" a="1"/>
  <c r="AO192" i="6" a="1"/>
  <c r="AP192" i="6" a="1"/>
  <c r="AI192" i="6" a="1"/>
  <c r="AS192" i="6" a="1"/>
  <c r="BE193" i="6" a="1"/>
  <c r="BI193" i="6" a="1"/>
  <c r="BD193" i="6" a="1"/>
  <c r="AK192" i="6" a="1"/>
  <c r="AY120" i="6" a="1"/>
  <c r="AR192" i="6" a="1"/>
  <c r="AQ192" i="6" a="1"/>
  <c r="AA193" i="6" a="1"/>
  <c r="AT192" i="6" a="1"/>
  <c r="AM192" i="6" a="1"/>
  <c r="AY120" i="6" l="1"/>
  <c r="BN120" i="6"/>
  <c r="BD193" i="6"/>
  <c r="AN192" i="6"/>
  <c r="AI192" i="6"/>
  <c r="AQ192" i="6"/>
  <c r="AO192" i="6"/>
  <c r="AP192" i="6"/>
  <c r="AL192" i="6"/>
  <c r="AJ192" i="6"/>
  <c r="AA193" i="6"/>
  <c r="AT192" i="6"/>
  <c r="AM192" i="6"/>
  <c r="AS192" i="6"/>
  <c r="AK192" i="6"/>
  <c r="AR192" i="6"/>
  <c r="BE193" i="6"/>
  <c r="BI193" i="6"/>
  <c r="BH193" i="6"/>
  <c r="AB120" i="6" a="1"/>
  <c r="BF193" i="6" a="1"/>
  <c r="BJ193" i="6" a="1"/>
  <c r="AZ133" i="6" a="1"/>
  <c r="BM133" i="6" a="1"/>
  <c r="BA133" i="6" a="1"/>
  <c r="CT120" i="6" a="1"/>
  <c r="AB120" i="6" l="1"/>
  <c r="CT120" i="6"/>
  <c r="AZ133" i="6"/>
  <c r="BA133" i="6"/>
  <c r="BM133" i="6"/>
  <c r="CV120" i="6"/>
  <c r="BJ193" i="6"/>
  <c r="BF193" i="6"/>
  <c r="AN120" i="6" a="1"/>
  <c r="AM120" i="6" a="1"/>
  <c r="BK193" i="6" a="1"/>
  <c r="AT120" i="6" a="1"/>
  <c r="AS120" i="6" a="1"/>
  <c r="AQ120" i="6" a="1"/>
  <c r="AK120" i="6" a="1"/>
  <c r="AR120" i="6" a="1"/>
  <c r="AO120" i="6" a="1"/>
  <c r="BB133" i="6" a="1"/>
  <c r="BC133" i="6" a="1"/>
  <c r="AP120" i="6" a="1"/>
  <c r="AJ120" i="6" a="1"/>
  <c r="AL120" i="6" a="1"/>
  <c r="AI120" i="6" a="1"/>
  <c r="BG133" i="6" a="1"/>
  <c r="BC133" i="6" l="1"/>
  <c r="BG133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BB133" i="6"/>
  <c r="BK193" i="6"/>
  <c r="BD133" i="6" a="1"/>
  <c r="BE133" i="6" a="1"/>
  <c r="AB193" i="6" a="1"/>
  <c r="BI133" i="6" a="1"/>
  <c r="BA194" i="6" a="1"/>
  <c r="AZ194" i="6" a="1"/>
  <c r="BM194" i="6" a="1"/>
  <c r="BH133" i="6" a="1"/>
  <c r="BD133" i="6" l="1"/>
  <c r="BH133" i="6"/>
  <c r="BE133" i="6"/>
  <c r="BI133" i="6"/>
  <c r="AB193" i="6"/>
  <c r="BA194" i="6"/>
  <c r="AZ194" i="6"/>
  <c r="BM194" i="6"/>
  <c r="BN194" i="6" s="1"/>
  <c r="AQ193" i="6" a="1"/>
  <c r="BJ133" i="6" a="1"/>
  <c r="AM193" i="6" a="1"/>
  <c r="AR193" i="6" a="1"/>
  <c r="AT193" i="6" a="1"/>
  <c r="AK193" i="6" a="1"/>
  <c r="BF133" i="6" a="1"/>
  <c r="BC194" i="6" a="1"/>
  <c r="BB194" i="6" a="1"/>
  <c r="AL193" i="6" a="1"/>
  <c r="AN193" i="6" a="1"/>
  <c r="AO193" i="6" a="1"/>
  <c r="BG194" i="6" a="1"/>
  <c r="AP193" i="6" a="1"/>
  <c r="AI193" i="6" a="1"/>
  <c r="AJ193" i="6" a="1"/>
  <c r="AS193" i="6" a="1"/>
  <c r="BF133" i="6" l="1"/>
  <c r="BJ133" i="6"/>
  <c r="BG194" i="6"/>
  <c r="BC194" i="6"/>
  <c r="AK193" i="6"/>
  <c r="AQ193" i="6"/>
  <c r="AL193" i="6"/>
  <c r="AR193" i="6"/>
  <c r="AM193" i="6"/>
  <c r="AS193" i="6"/>
  <c r="AO193" i="6"/>
  <c r="AP193" i="6"/>
  <c r="AT193" i="6"/>
  <c r="AI193" i="6"/>
  <c r="AJ193" i="6"/>
  <c r="AN193" i="6"/>
  <c r="BB194" i="6"/>
  <c r="BE194" i="6" a="1"/>
  <c r="BK133" i="6" a="1"/>
  <c r="BI194" i="6" a="1"/>
  <c r="BH194" i="6" a="1"/>
  <c r="BD194" i="6" a="1"/>
  <c r="BK133" i="6" l="1"/>
  <c r="BD194" i="6"/>
  <c r="BE194" i="6"/>
  <c r="BI194" i="6"/>
  <c r="BH194" i="6"/>
  <c r="BJ194" i="6" a="1"/>
  <c r="BF194" i="6" a="1"/>
  <c r="BL133" i="6" a="1"/>
  <c r="BL133" i="6" l="1"/>
  <c r="BJ194" i="6"/>
  <c r="BF194" i="6"/>
  <c r="BK194" i="6" a="1"/>
  <c r="AY133" i="6" a="1"/>
  <c r="AY133" i="6" l="1"/>
  <c r="BN133" i="6"/>
  <c r="BK194" i="6"/>
  <c r="BA134" i="6" a="1"/>
  <c r="BM134" i="6" a="1"/>
  <c r="AB133" i="6" a="1"/>
  <c r="BA195" i="6" a="1"/>
  <c r="AZ134" i="6" a="1"/>
  <c r="BM195" i="6" a="1"/>
  <c r="AZ195" i="6" a="1"/>
  <c r="CT133" i="6" a="1"/>
  <c r="AB194" i="6" a="1"/>
  <c r="AB133" i="6" l="1"/>
  <c r="CT133" i="6"/>
  <c r="AZ134" i="6"/>
  <c r="BA134" i="6"/>
  <c r="BM134" i="6"/>
  <c r="CV133" i="6"/>
  <c r="AB194" i="6"/>
  <c r="BM195" i="6"/>
  <c r="BN195" i="6" s="1"/>
  <c r="BA195" i="6"/>
  <c r="AZ195" i="6"/>
  <c r="BC195" i="6" a="1"/>
  <c r="BB134" i="6" a="1"/>
  <c r="BC134" i="6" a="1"/>
  <c r="BG134" i="6" a="1"/>
  <c r="AA194" i="6" a="1"/>
  <c r="AA133" i="6" a="1"/>
  <c r="BG195" i="6" a="1"/>
  <c r="BB195" i="6" a="1"/>
  <c r="AA133" i="6" l="1"/>
  <c r="BB134" i="6"/>
  <c r="BC134" i="6"/>
  <c r="BG134" i="6"/>
  <c r="BG195" i="6"/>
  <c r="BC195" i="6"/>
  <c r="AA194" i="6"/>
  <c r="BB195" i="6"/>
  <c r="AQ133" i="6" a="1"/>
  <c r="AN194" i="6" a="1"/>
  <c r="AO133" i="6" a="1"/>
  <c r="AA195" i="6" a="1"/>
  <c r="BH195" i="6" a="1"/>
  <c r="AA134" i="6" a="1"/>
  <c r="AO194" i="6" a="1"/>
  <c r="BI134" i="6" a="1"/>
  <c r="AL133" i="6" a="1"/>
  <c r="AP194" i="6" a="1"/>
  <c r="AQ194" i="6" a="1"/>
  <c r="AM194" i="6" a="1"/>
  <c r="AN133" i="6" a="1"/>
  <c r="AJ194" i="6" a="1"/>
  <c r="AR133" i="6" a="1"/>
  <c r="AM133" i="6" a="1"/>
  <c r="AL194" i="6" a="1"/>
  <c r="BD195" i="6" a="1"/>
  <c r="AP133" i="6" a="1"/>
  <c r="BI195" i="6" a="1"/>
  <c r="BE134" i="6" a="1"/>
  <c r="AI133" i="6" a="1"/>
  <c r="BH134" i="6" a="1"/>
  <c r="AK133" i="6" a="1"/>
  <c r="AJ133" i="6" a="1"/>
  <c r="AI194" i="6" a="1"/>
  <c r="BD134" i="6" a="1"/>
  <c r="AT133" i="6" a="1"/>
  <c r="AT194" i="6" a="1"/>
  <c r="AS133" i="6" a="1"/>
  <c r="AS194" i="6" a="1"/>
  <c r="BE195" i="6" a="1"/>
  <c r="AR194" i="6" a="1"/>
  <c r="AK194" i="6" a="1"/>
  <c r="AI133" i="6" l="1"/>
  <c r="AJ133" i="6"/>
  <c r="AK133" i="6"/>
  <c r="AL133" i="6"/>
  <c r="AM133" i="6"/>
  <c r="AN133" i="6"/>
  <c r="AO133" i="6"/>
  <c r="AP133" i="6"/>
  <c r="AQ133" i="6"/>
  <c r="AR133" i="6"/>
  <c r="AS133" i="6"/>
  <c r="AT133" i="6"/>
  <c r="AA134" i="6"/>
  <c r="BH134" i="6"/>
  <c r="BE134" i="6"/>
  <c r="BI134" i="6"/>
  <c r="BD134" i="6"/>
  <c r="BD195" i="6"/>
  <c r="AJ194" i="6"/>
  <c r="AP194" i="6"/>
  <c r="AK194" i="6"/>
  <c r="AQ194" i="6"/>
  <c r="AL194" i="6"/>
  <c r="AR194" i="6"/>
  <c r="AT194" i="6"/>
  <c r="AN194" i="6"/>
  <c r="AI194" i="6"/>
  <c r="AO194" i="6"/>
  <c r="AM194" i="6"/>
  <c r="AS194" i="6"/>
  <c r="AA195" i="6"/>
  <c r="BI195" i="6"/>
  <c r="BE195" i="6"/>
  <c r="BH195" i="6"/>
  <c r="BJ195" i="6" a="1"/>
  <c r="BF134" i="6" a="1"/>
  <c r="BJ134" i="6" a="1"/>
  <c r="BF195" i="6" a="1"/>
  <c r="AA196" i="6" a="1"/>
  <c r="AA135" i="6" a="1"/>
  <c r="AA135" i="6" l="1"/>
  <c r="BF134" i="6"/>
  <c r="BJ134" i="6"/>
  <c r="AA196" i="6"/>
  <c r="BF195" i="6"/>
  <c r="BJ195" i="6"/>
  <c r="AA136" i="6" a="1"/>
  <c r="BK134" i="6" a="1"/>
  <c r="BK195" i="6" a="1"/>
  <c r="AA136" i="6" l="1"/>
  <c r="BK134" i="6"/>
  <c r="BK195" i="6"/>
  <c r="BL134" i="6" a="1"/>
  <c r="AB195" i="6" a="1"/>
  <c r="BM196" i="6" a="1"/>
  <c r="AZ196" i="6" a="1"/>
  <c r="BA196" i="6" a="1"/>
  <c r="BL134" i="6" l="1"/>
  <c r="AB195" i="6"/>
  <c r="BM196" i="6"/>
  <c r="BN196" i="6" s="1"/>
  <c r="BA196" i="6"/>
  <c r="AZ196" i="6"/>
  <c r="AY134" i="6" a="1"/>
  <c r="BB196" i="6" a="1"/>
  <c r="AI195" i="6" a="1"/>
  <c r="BG196" i="6" a="1"/>
  <c r="AR195" i="6" a="1"/>
  <c r="AO195" i="6" a="1"/>
  <c r="AS195" i="6" a="1"/>
  <c r="AQ195" i="6" a="1"/>
  <c r="AK195" i="6" a="1"/>
  <c r="AM195" i="6" a="1"/>
  <c r="AL195" i="6" a="1"/>
  <c r="AJ195" i="6" a="1"/>
  <c r="AT195" i="6" a="1"/>
  <c r="BC196" i="6" a="1"/>
  <c r="AP195" i="6" a="1"/>
  <c r="AN195" i="6" a="1"/>
  <c r="AY134" i="6" l="1"/>
  <c r="BN134" i="6"/>
  <c r="BG196" i="6"/>
  <c r="BC196" i="6"/>
  <c r="AL195" i="6"/>
  <c r="AT195" i="6"/>
  <c r="AN195" i="6"/>
  <c r="AR195" i="6"/>
  <c r="AM195" i="6"/>
  <c r="AS195" i="6"/>
  <c r="AQ195" i="6"/>
  <c r="AK195" i="6"/>
  <c r="AP195" i="6"/>
  <c r="AJ195" i="6"/>
  <c r="AO195" i="6"/>
  <c r="AI195" i="6"/>
  <c r="BB196" i="6"/>
  <c r="BD196" i="6" a="1"/>
  <c r="CT134" i="6" a="1"/>
  <c r="AB134" i="6" a="1"/>
  <c r="AZ135" i="6" a="1"/>
  <c r="BE196" i="6" a="1"/>
  <c r="BI196" i="6" a="1"/>
  <c r="BM135" i="6" a="1"/>
  <c r="BA135" i="6" a="1"/>
  <c r="BH196" i="6" a="1"/>
  <c r="AB134" i="6" l="1"/>
  <c r="CT134" i="6"/>
  <c r="BM135" i="6"/>
  <c r="BA135" i="6"/>
  <c r="AZ135" i="6"/>
  <c r="CV134" i="6"/>
  <c r="BD196" i="6"/>
  <c r="BE196" i="6"/>
  <c r="BI196" i="6"/>
  <c r="BH196" i="6"/>
  <c r="AK134" i="6" a="1"/>
  <c r="AT134" i="6" a="1"/>
  <c r="AN134" i="6" a="1"/>
  <c r="BB135" i="6" a="1"/>
  <c r="AJ134" i="6" a="1"/>
  <c r="AL134" i="6" a="1"/>
  <c r="BF196" i="6" a="1"/>
  <c r="AR134" i="6" a="1"/>
  <c r="AO134" i="6" a="1"/>
  <c r="BJ196" i="6" a="1"/>
  <c r="BG135" i="6" a="1"/>
  <c r="BC135" i="6" a="1"/>
  <c r="AS134" i="6" a="1"/>
  <c r="AQ134" i="6" a="1"/>
  <c r="AM134" i="6" a="1"/>
  <c r="AI134" i="6" a="1"/>
  <c r="AP134" i="6" a="1"/>
  <c r="BG135" i="6" l="1"/>
  <c r="BC135" i="6"/>
  <c r="AT134" i="6"/>
  <c r="AS134" i="6"/>
  <c r="AR134" i="6"/>
  <c r="AQ134" i="6"/>
  <c r="AP134" i="6"/>
  <c r="AO134" i="6"/>
  <c r="AN134" i="6"/>
  <c r="AM134" i="6"/>
  <c r="AL134" i="6"/>
  <c r="AK134" i="6"/>
  <c r="AJ134" i="6"/>
  <c r="AI134" i="6"/>
  <c r="BB135" i="6"/>
  <c r="BJ196" i="6"/>
  <c r="BF196" i="6"/>
  <c r="BD135" i="6" a="1"/>
  <c r="BI135" i="6" a="1"/>
  <c r="BH135" i="6" a="1"/>
  <c r="BK196" i="6" a="1"/>
  <c r="BE135" i="6" a="1"/>
  <c r="BD135" i="6" l="1"/>
  <c r="BE135" i="6"/>
  <c r="BI135" i="6"/>
  <c r="BH135" i="6"/>
  <c r="BK196" i="6"/>
  <c r="AB196" i="6" a="1"/>
  <c r="BF135" i="6" a="1"/>
  <c r="BJ135" i="6" a="1"/>
  <c r="BF135" i="6" l="1"/>
  <c r="BJ135" i="6"/>
  <c r="AB196" i="6"/>
  <c r="AQ196" i="6" a="1"/>
  <c r="AS196" i="6" a="1"/>
  <c r="AM196" i="6" a="1"/>
  <c r="BK135" i="6" a="1"/>
  <c r="AP196" i="6" a="1"/>
  <c r="AT196" i="6" a="1"/>
  <c r="AL196" i="6" a="1"/>
  <c r="AN196" i="6" a="1"/>
  <c r="AI196" i="6" a="1"/>
  <c r="AO196" i="6" a="1"/>
  <c r="AR196" i="6" a="1"/>
  <c r="AK196" i="6" a="1"/>
  <c r="AJ196" i="6" a="1"/>
  <c r="BK135" i="6" l="1"/>
  <c r="AS196" i="6"/>
  <c r="AK196" i="6"/>
  <c r="AQ196" i="6"/>
  <c r="AM196" i="6"/>
  <c r="AL196" i="6"/>
  <c r="AR196" i="6"/>
  <c r="AP196" i="6"/>
  <c r="AJ196" i="6"/>
  <c r="AO196" i="6"/>
  <c r="AI196" i="6"/>
  <c r="AT196" i="6"/>
  <c r="AN196" i="6"/>
  <c r="BL135" i="6" a="1"/>
  <c r="BL135" i="6" l="1"/>
  <c r="AY135" i="6" a="1"/>
  <c r="AY135" i="6" l="1"/>
  <c r="BN135" i="6"/>
  <c r="BA136" i="6" a="1"/>
  <c r="AZ136" i="6" a="1"/>
  <c r="AB135" i="6" a="1"/>
  <c r="BM136" i="6" a="1"/>
  <c r="CT135" i="6" a="1"/>
  <c r="AB135" i="6" l="1"/>
  <c r="CT135" i="6"/>
  <c r="AZ136" i="6"/>
  <c r="BA136" i="6"/>
  <c r="BM136" i="6"/>
  <c r="CV135" i="6"/>
  <c r="BB136" i="6" a="1"/>
  <c r="AK135" i="6" a="1"/>
  <c r="BC136" i="6" a="1"/>
  <c r="AT135" i="6" a="1"/>
  <c r="AI135" i="6" a="1"/>
  <c r="AL135" i="6" a="1"/>
  <c r="AO135" i="6" a="1"/>
  <c r="AS135" i="6" a="1"/>
  <c r="AM135" i="6" a="1"/>
  <c r="BG136" i="6" a="1"/>
  <c r="AN135" i="6" a="1"/>
  <c r="AR135" i="6" a="1"/>
  <c r="AJ135" i="6" a="1"/>
  <c r="AP135" i="6" a="1"/>
  <c r="AQ135" i="6" a="1"/>
  <c r="BC136" i="6" l="1"/>
  <c r="BG136" i="6"/>
  <c r="AT135" i="6"/>
  <c r="AS135" i="6"/>
  <c r="AR135" i="6"/>
  <c r="AQ135" i="6"/>
  <c r="AP135" i="6"/>
  <c r="AO135" i="6"/>
  <c r="AN135" i="6"/>
  <c r="AM135" i="6"/>
  <c r="AL135" i="6"/>
  <c r="AK135" i="6"/>
  <c r="AJ135" i="6"/>
  <c r="AI135" i="6"/>
  <c r="BB136" i="6"/>
  <c r="BH136" i="6" a="1"/>
  <c r="BI136" i="6" a="1"/>
  <c r="BD136" i="6" a="1"/>
  <c r="BE136" i="6" a="1"/>
  <c r="BE136" i="6" l="1"/>
  <c r="BI136" i="6"/>
  <c r="BD136" i="6"/>
  <c r="BH136" i="6"/>
  <c r="BJ136" i="6" a="1"/>
  <c r="BF136" i="6" a="1"/>
  <c r="BF136" i="6" l="1"/>
  <c r="BJ136" i="6"/>
  <c r="BK136" i="6" a="1"/>
  <c r="BK136" i="6" l="1"/>
  <c r="BL136" i="6" a="1"/>
  <c r="BL136" i="6" l="1"/>
  <c r="AY136" i="6" a="1"/>
  <c r="AY136" i="6" l="1"/>
  <c r="BN136" i="6"/>
  <c r="AZ145" i="6" a="1"/>
  <c r="BA145" i="6" a="1"/>
  <c r="BM145" i="6" a="1"/>
  <c r="CT136" i="6" a="1"/>
  <c r="AB136" i="6" a="1"/>
  <c r="AB136" i="6" l="1"/>
  <c r="CT136" i="6"/>
  <c r="BM145" i="6"/>
  <c r="BA145" i="6"/>
  <c r="AZ145" i="6"/>
  <c r="CV136" i="6"/>
  <c r="AI136" i="6" a="1"/>
  <c r="AQ136" i="6" a="1"/>
  <c r="BG145" i="6" a="1"/>
  <c r="AJ136" i="6" a="1"/>
  <c r="BB145" i="6" a="1"/>
  <c r="AM136" i="6" a="1"/>
  <c r="AO136" i="6" a="1"/>
  <c r="BC145" i="6" a="1"/>
  <c r="AK136" i="6" a="1"/>
  <c r="AP136" i="6" a="1"/>
  <c r="AT136" i="6" a="1"/>
  <c r="AL136" i="6" a="1"/>
  <c r="AS136" i="6" a="1"/>
  <c r="AN136" i="6" a="1"/>
  <c r="AR136" i="6" a="1"/>
  <c r="BG145" i="6" l="1"/>
  <c r="BC145" i="6"/>
  <c r="AT136" i="6"/>
  <c r="AS136" i="6"/>
  <c r="AR136" i="6"/>
  <c r="AQ136" i="6"/>
  <c r="AP136" i="6"/>
  <c r="AO136" i="6"/>
  <c r="AN136" i="6"/>
  <c r="AM136" i="6"/>
  <c r="AL136" i="6"/>
  <c r="AK136" i="6"/>
  <c r="AJ136" i="6"/>
  <c r="AI136" i="6"/>
  <c r="BB145" i="6"/>
  <c r="BI145" i="6" a="1"/>
  <c r="BD145" i="6" a="1"/>
  <c r="BE145" i="6" a="1"/>
  <c r="BH145" i="6" a="1"/>
  <c r="BD145" i="6" l="1"/>
  <c r="BI145" i="6"/>
  <c r="BE145" i="6"/>
  <c r="BH145" i="6"/>
  <c r="BF145" i="6" a="1"/>
  <c r="BJ145" i="6" a="1"/>
  <c r="BJ145" i="6" l="1"/>
  <c r="BF145" i="6"/>
  <c r="BK145" i="6" a="1"/>
  <c r="BK145" i="6" l="1"/>
  <c r="BL145" i="6" a="1"/>
  <c r="BL145" i="6" l="1"/>
  <c r="AY145" i="6" a="1"/>
  <c r="AY145" i="6" l="1"/>
  <c r="BN145" i="6"/>
  <c r="BM146" i="6" a="1"/>
  <c r="AZ146" i="6" a="1"/>
  <c r="BA146" i="6" a="1"/>
  <c r="CT145" i="6" a="1"/>
  <c r="AB145" i="6" a="1"/>
  <c r="AB145" i="6" l="1"/>
  <c r="CT145" i="6"/>
  <c r="BM146" i="6"/>
  <c r="BA146" i="6"/>
  <c r="AZ146" i="6"/>
  <c r="CV145" i="6"/>
  <c r="BG146" i="6" a="1"/>
  <c r="BC146" i="6" a="1"/>
  <c r="BB146" i="6" a="1"/>
  <c r="AA145" i="6" a="1"/>
  <c r="BG146" i="6" l="1"/>
  <c r="BC146" i="6"/>
  <c r="AA145" i="6"/>
  <c r="BB146" i="6"/>
  <c r="AA146" i="6" a="1"/>
  <c r="AP145" i="6" a="1"/>
  <c r="AR145" i="6" a="1"/>
  <c r="AI145" i="6" a="1"/>
  <c r="AT145" i="6" a="1"/>
  <c r="BI146" i="6" a="1"/>
  <c r="AJ145" i="6" a="1"/>
  <c r="AO145" i="6" a="1"/>
  <c r="BH146" i="6" a="1"/>
  <c r="AS145" i="6" a="1"/>
  <c r="AM145" i="6" a="1"/>
  <c r="AL145" i="6" a="1"/>
  <c r="AQ145" i="6" a="1"/>
  <c r="AN145" i="6" a="1"/>
  <c r="AK145" i="6" a="1"/>
  <c r="BD146" i="6" a="1"/>
  <c r="BE146" i="6" a="1"/>
  <c r="BH146" i="6" l="1"/>
  <c r="BD146" i="6"/>
  <c r="AA146" i="6"/>
  <c r="AT145" i="6"/>
  <c r="AS145" i="6"/>
  <c r="AR145" i="6"/>
  <c r="AQ145" i="6"/>
  <c r="AP145" i="6"/>
  <c r="AO145" i="6"/>
  <c r="AN145" i="6"/>
  <c r="AM145" i="6"/>
  <c r="AL145" i="6"/>
  <c r="AK145" i="6"/>
  <c r="AJ145" i="6"/>
  <c r="AI145" i="6"/>
  <c r="BI146" i="6"/>
  <c r="BE146" i="6"/>
  <c r="BJ146" i="6" a="1"/>
  <c r="BF146" i="6" a="1"/>
  <c r="BJ146" i="6" l="1"/>
  <c r="BF146" i="6"/>
  <c r="BK146" i="6" a="1"/>
  <c r="BK146" i="6" l="1"/>
  <c r="BL146" i="6" a="1"/>
  <c r="BL146" i="6" l="1"/>
  <c r="AY146" i="6" a="1"/>
  <c r="AY146" i="6" l="1"/>
  <c r="BN146" i="6"/>
  <c r="CT146" i="6" a="1"/>
  <c r="BM147" i="6" a="1"/>
  <c r="AB146" i="6" a="1"/>
  <c r="BA147" i="6" a="1"/>
  <c r="AZ147" i="6" a="1"/>
  <c r="AB146" i="6" l="1"/>
  <c r="CT146" i="6"/>
  <c r="AZ147" i="6"/>
  <c r="BA147" i="6"/>
  <c r="BM147" i="6"/>
  <c r="CV146" i="6"/>
  <c r="AJ146" i="6" a="1"/>
  <c r="AL146" i="6" a="1"/>
  <c r="BB147" i="6" a="1"/>
  <c r="AT146" i="6" a="1"/>
  <c r="AS146" i="6" a="1"/>
  <c r="AN146" i="6" a="1"/>
  <c r="AI146" i="6" a="1"/>
  <c r="AP146" i="6" a="1"/>
  <c r="AO146" i="6" a="1"/>
  <c r="BC147" i="6" a="1"/>
  <c r="AR146" i="6" a="1"/>
  <c r="BG147" i="6" a="1"/>
  <c r="AQ146" i="6" a="1"/>
  <c r="AK146" i="6" a="1"/>
  <c r="AM146" i="6" a="1"/>
  <c r="AI146" i="6" l="1"/>
  <c r="AJ146" i="6"/>
  <c r="AK146" i="6"/>
  <c r="AL146" i="6"/>
  <c r="AM146" i="6"/>
  <c r="AN146" i="6"/>
  <c r="AO146" i="6"/>
  <c r="AP146" i="6"/>
  <c r="AQ146" i="6"/>
  <c r="AR146" i="6"/>
  <c r="AS146" i="6"/>
  <c r="AT146" i="6"/>
  <c r="BB147" i="6"/>
  <c r="BC147" i="6"/>
  <c r="BG147" i="6"/>
  <c r="BE147" i="6" a="1"/>
  <c r="BI147" i="6" a="1"/>
  <c r="BH147" i="6" a="1"/>
  <c r="BD147" i="6" a="1"/>
  <c r="BD147" i="6" l="1"/>
  <c r="BH147" i="6"/>
  <c r="BI147" i="6"/>
  <c r="BE147" i="6"/>
  <c r="BF147" i="6" a="1"/>
  <c r="BJ147" i="6" a="1"/>
  <c r="BJ147" i="6" l="1"/>
  <c r="BF147" i="6"/>
  <c r="BK147" i="6" a="1"/>
  <c r="BK147" i="6" l="1"/>
  <c r="BL147" i="6" a="1"/>
  <c r="BL147" i="6" l="1"/>
  <c r="AY147" i="6" a="1"/>
  <c r="AY147" i="6" l="1"/>
  <c r="BN147" i="6"/>
  <c r="AZ148" i="6" a="1"/>
  <c r="AB147" i="6" a="1"/>
  <c r="BA148" i="6" a="1"/>
  <c r="BM148" i="6" a="1"/>
  <c r="CT147" i="6" a="1"/>
  <c r="AB147" i="6" l="1"/>
  <c r="CT147" i="6"/>
  <c r="AZ148" i="6"/>
  <c r="BA148" i="6"/>
  <c r="BM148" i="6"/>
  <c r="CV147" i="6"/>
  <c r="BG148" i="6" a="1"/>
  <c r="BB148" i="6" a="1"/>
  <c r="AA147" i="6" a="1"/>
  <c r="BC148" i="6" a="1"/>
  <c r="BC148" i="6" l="1"/>
  <c r="BG148" i="6"/>
  <c r="AA147" i="6"/>
  <c r="BB148" i="6"/>
  <c r="AQ147" i="6" a="1"/>
  <c r="AS147" i="6" a="1"/>
  <c r="AT147" i="6" a="1"/>
  <c r="AI147" i="6" a="1"/>
  <c r="AL147" i="6" a="1"/>
  <c r="AJ147" i="6" a="1"/>
  <c r="AA148" i="6" a="1"/>
  <c r="BD148" i="6" a="1"/>
  <c r="AP147" i="6" a="1"/>
  <c r="AN147" i="6" a="1"/>
  <c r="AM147" i="6" a="1"/>
  <c r="AR147" i="6" a="1"/>
  <c r="BE148" i="6" a="1"/>
  <c r="BI148" i="6" a="1"/>
  <c r="AO147" i="6" a="1"/>
  <c r="AK147" i="6" a="1"/>
  <c r="BH148" i="6" a="1"/>
  <c r="BD148" i="6" l="1"/>
  <c r="AA148" i="6"/>
  <c r="AT147" i="6"/>
  <c r="AS147" i="6"/>
  <c r="AR147" i="6"/>
  <c r="AQ147" i="6"/>
  <c r="AP147" i="6"/>
  <c r="AO147" i="6"/>
  <c r="AN147" i="6"/>
  <c r="AM147" i="6"/>
  <c r="AL147" i="6"/>
  <c r="AK147" i="6"/>
  <c r="AJ147" i="6"/>
  <c r="AI147" i="6"/>
  <c r="BH148" i="6"/>
  <c r="BE148" i="6"/>
  <c r="BI148" i="6"/>
  <c r="BJ148" i="6" a="1"/>
  <c r="BF148" i="6" a="1"/>
  <c r="AA149" i="6" a="1"/>
  <c r="AA149" i="6" l="1"/>
  <c r="BF148" i="6"/>
  <c r="BJ148" i="6"/>
  <c r="AA150" i="6" a="1"/>
  <c r="BK148" i="6" a="1"/>
  <c r="BK148" i="6" l="1"/>
  <c r="AA150" i="6"/>
  <c r="BL148" i="6" a="1"/>
  <c r="BL148" i="6" l="1"/>
  <c r="AY148" i="6" a="1"/>
  <c r="AY148" i="6" l="1"/>
  <c r="BN148" i="6"/>
  <c r="AB148" i="6" a="1"/>
  <c r="CT148" i="6" a="1"/>
  <c r="BM149" i="6" a="1"/>
  <c r="AZ149" i="6" a="1"/>
  <c r="BA149" i="6" a="1"/>
  <c r="AB148" i="6" l="1"/>
  <c r="CT148" i="6"/>
  <c r="AZ149" i="6"/>
  <c r="BA149" i="6"/>
  <c r="BM149" i="6"/>
  <c r="CV148" i="6"/>
  <c r="AS148" i="6" a="1"/>
  <c r="AL148" i="6" a="1"/>
  <c r="AM148" i="6" a="1"/>
  <c r="AR148" i="6" a="1"/>
  <c r="AT148" i="6" a="1"/>
  <c r="AN148" i="6" a="1"/>
  <c r="BB149" i="6" a="1"/>
  <c r="BG149" i="6" a="1"/>
  <c r="AI148" i="6" a="1"/>
  <c r="AQ148" i="6" a="1"/>
  <c r="BC149" i="6" a="1"/>
  <c r="AK148" i="6" a="1"/>
  <c r="AO148" i="6" a="1"/>
  <c r="AJ148" i="6" a="1"/>
  <c r="AP148" i="6" a="1"/>
  <c r="BC149" i="6" l="1"/>
  <c r="BG149" i="6"/>
  <c r="AI148" i="6"/>
  <c r="AJ148" i="6"/>
  <c r="AK148" i="6"/>
  <c r="AL148" i="6"/>
  <c r="AM148" i="6"/>
  <c r="AN148" i="6"/>
  <c r="AO148" i="6"/>
  <c r="AP148" i="6"/>
  <c r="AQ148" i="6"/>
  <c r="AR148" i="6"/>
  <c r="AS148" i="6"/>
  <c r="AT148" i="6"/>
  <c r="BB149" i="6"/>
  <c r="BD149" i="6" a="1"/>
  <c r="BH149" i="6" a="1"/>
  <c r="BI149" i="6" a="1"/>
  <c r="BE149" i="6" a="1"/>
  <c r="BE149" i="6" l="1"/>
  <c r="BI149" i="6"/>
  <c r="BD149" i="6"/>
  <c r="BH149" i="6"/>
  <c r="BF149" i="6" a="1"/>
  <c r="BJ149" i="6" a="1"/>
  <c r="BF149" i="6" l="1"/>
  <c r="BJ149" i="6"/>
  <c r="BK149" i="6" a="1"/>
  <c r="BK149" i="6" l="1"/>
  <c r="BL149" i="6" a="1"/>
  <c r="BL149" i="6" l="1"/>
  <c r="AY149" i="6" a="1"/>
  <c r="AY149" i="6" l="1"/>
  <c r="BN149" i="6"/>
  <c r="CT149" i="6" a="1"/>
  <c r="AB149" i="6" a="1"/>
  <c r="AZ150" i="6" a="1"/>
  <c r="BA150" i="6" a="1"/>
  <c r="BM150" i="6" a="1"/>
  <c r="AB149" i="6" l="1"/>
  <c r="CT149" i="6"/>
  <c r="BM150" i="6"/>
  <c r="BA150" i="6"/>
  <c r="AZ150" i="6"/>
  <c r="CV149" i="6"/>
  <c r="AP149" i="6" a="1"/>
  <c r="AO149" i="6" a="1"/>
  <c r="AL149" i="6" a="1"/>
  <c r="BB150" i="6" a="1"/>
  <c r="AN149" i="6" a="1"/>
  <c r="AS149" i="6" a="1"/>
  <c r="AQ149" i="6" a="1"/>
  <c r="AM149" i="6" a="1"/>
  <c r="BA205" i="6" a="1"/>
  <c r="BC150" i="6" a="1"/>
  <c r="BM205" i="6" a="1"/>
  <c r="AK149" i="6" a="1"/>
  <c r="AI149" i="6" a="1"/>
  <c r="AR149" i="6" a="1"/>
  <c r="AT149" i="6" a="1"/>
  <c r="AZ205" i="6" a="1"/>
  <c r="BG150" i="6" a="1"/>
  <c r="AJ149" i="6" a="1"/>
  <c r="BG150" i="6" l="1"/>
  <c r="BC150" i="6"/>
  <c r="AI149" i="6"/>
  <c r="AJ149" i="6"/>
  <c r="AK149" i="6"/>
  <c r="AL149" i="6"/>
  <c r="AM149" i="6"/>
  <c r="AN149" i="6"/>
  <c r="AO149" i="6"/>
  <c r="AP149" i="6"/>
  <c r="AQ149" i="6"/>
  <c r="AR149" i="6"/>
  <c r="AS149" i="6"/>
  <c r="AT149" i="6"/>
  <c r="BB150" i="6"/>
  <c r="BM205" i="6"/>
  <c r="BN205" i="6" s="1"/>
  <c r="BA205" i="6"/>
  <c r="AZ205" i="6"/>
  <c r="BB205" i="6" a="1"/>
  <c r="BD150" i="6" a="1"/>
  <c r="BI150" i="6" a="1"/>
  <c r="BC205" i="6" a="1"/>
  <c r="BH150" i="6" a="1"/>
  <c r="BE150" i="6" a="1"/>
  <c r="BG205" i="6" a="1"/>
  <c r="BH150" i="6" l="1"/>
  <c r="BD150" i="6"/>
  <c r="BE150" i="6"/>
  <c r="BI150" i="6"/>
  <c r="BB205" i="6"/>
  <c r="BG205" i="6"/>
  <c r="BC205" i="6"/>
  <c r="BF150" i="6" a="1"/>
  <c r="BD205" i="6" a="1"/>
  <c r="BH205" i="6" a="1"/>
  <c r="BE205" i="6" a="1"/>
  <c r="BI205" i="6" a="1"/>
  <c r="BJ150" i="6" a="1"/>
  <c r="BF150" i="6" l="1"/>
  <c r="BJ150" i="6"/>
  <c r="BI205" i="6"/>
  <c r="BE205" i="6"/>
  <c r="BH205" i="6"/>
  <c r="BD205" i="6"/>
  <c r="BF205" i="6" a="1"/>
  <c r="BJ205" i="6" a="1"/>
  <c r="BK150" i="6" a="1"/>
  <c r="BK150" i="6" l="1"/>
  <c r="BJ205" i="6"/>
  <c r="BF205" i="6"/>
  <c r="BL150" i="6" a="1"/>
  <c r="BK205" i="6" a="1"/>
  <c r="BL150" i="6" l="1"/>
  <c r="BK205" i="6"/>
  <c r="AY150" i="6" a="1"/>
  <c r="AY150" i="6" l="1"/>
  <c r="BN150" i="6"/>
  <c r="BM151" i="6" a="1"/>
  <c r="BA151" i="6" a="1"/>
  <c r="CT205" i="6" a="1"/>
  <c r="BA206" i="6" a="1"/>
  <c r="AB205" i="6" a="1"/>
  <c r="AZ206" i="6" a="1"/>
  <c r="CT150" i="6" a="1"/>
  <c r="AZ151" i="6" a="1"/>
  <c r="AB150" i="6" a="1"/>
  <c r="BM206" i="6" a="1"/>
  <c r="AB150" i="6" l="1"/>
  <c r="CT150" i="6"/>
  <c r="BM151" i="6"/>
  <c r="BA151" i="6"/>
  <c r="AZ151" i="6"/>
  <c r="CV150" i="6"/>
  <c r="AB205" i="6"/>
  <c r="CT205" i="6"/>
  <c r="BA206" i="6"/>
  <c r="AZ206" i="6"/>
  <c r="BM206" i="6"/>
  <c r="BN206" i="6" s="1"/>
  <c r="CV205" i="6"/>
  <c r="AA205" i="6" a="1"/>
  <c r="BC206" i="6" a="1"/>
  <c r="AQ150" i="6" a="1"/>
  <c r="BB206" i="6" a="1"/>
  <c r="AK150" i="6" a="1"/>
  <c r="BC151" i="6" a="1"/>
  <c r="BG206" i="6" a="1"/>
  <c r="AP150" i="6" a="1"/>
  <c r="AT150" i="6" a="1"/>
  <c r="AO150" i="6" a="1"/>
  <c r="AM150" i="6" a="1"/>
  <c r="BG151" i="6" a="1"/>
  <c r="AS150" i="6" a="1"/>
  <c r="AI150" i="6" a="1"/>
  <c r="AL150" i="6" a="1"/>
  <c r="BB151" i="6" a="1"/>
  <c r="AJ150" i="6" a="1"/>
  <c r="AR150" i="6" a="1"/>
  <c r="AN150" i="6" a="1"/>
  <c r="BG151" i="6" l="1"/>
  <c r="BC151" i="6"/>
  <c r="AI150" i="6"/>
  <c r="AJ150" i="6"/>
  <c r="AK150" i="6"/>
  <c r="AL150" i="6"/>
  <c r="AM150" i="6"/>
  <c r="AN150" i="6"/>
  <c r="AO150" i="6"/>
  <c r="AP150" i="6"/>
  <c r="AQ150" i="6"/>
  <c r="AR150" i="6"/>
  <c r="AS150" i="6"/>
  <c r="AT150" i="6"/>
  <c r="BB151" i="6"/>
  <c r="BG206" i="6"/>
  <c r="BC206" i="6"/>
  <c r="AA205" i="6"/>
  <c r="BB206" i="6"/>
  <c r="BE206" i="6" a="1"/>
  <c r="BD206" i="6" a="1"/>
  <c r="AS205" i="6" a="1"/>
  <c r="BI151" i="6" a="1"/>
  <c r="AJ205" i="6" a="1"/>
  <c r="BE151" i="6" a="1"/>
  <c r="AN205" i="6" a="1"/>
  <c r="BI206" i="6" a="1"/>
  <c r="BD151" i="6" a="1"/>
  <c r="AL205" i="6" a="1"/>
  <c r="AT205" i="6" a="1"/>
  <c r="BH206" i="6" a="1"/>
  <c r="AK205" i="6" a="1"/>
  <c r="AQ205" i="6" a="1"/>
  <c r="BH151" i="6" a="1"/>
  <c r="AO205" i="6" a="1"/>
  <c r="AR205" i="6" a="1"/>
  <c r="AI205" i="6" a="1"/>
  <c r="AP205" i="6" a="1"/>
  <c r="AM205" i="6" a="1"/>
  <c r="AA206" i="6" a="1"/>
  <c r="BH151" i="6" l="1"/>
  <c r="BD151" i="6"/>
  <c r="BE151" i="6"/>
  <c r="BI151" i="6"/>
  <c r="BD206" i="6"/>
  <c r="AK205" i="6"/>
  <c r="AQ205" i="6"/>
  <c r="AL205" i="6"/>
  <c r="AR205" i="6"/>
  <c r="AM205" i="6"/>
  <c r="AS205" i="6"/>
  <c r="AI205" i="6"/>
  <c r="AA206" i="6"/>
  <c r="AP205" i="6"/>
  <c r="AO205" i="6"/>
  <c r="AT205" i="6"/>
  <c r="AJ205" i="6"/>
  <c r="AN205" i="6"/>
  <c r="BI206" i="6"/>
  <c r="BE206" i="6"/>
  <c r="BH206" i="6"/>
  <c r="BJ151" i="6" a="1"/>
  <c r="BF151" i="6" a="1"/>
  <c r="BJ206" i="6" a="1"/>
  <c r="BF206" i="6" a="1"/>
  <c r="BF151" i="6" l="1"/>
  <c r="BJ151" i="6"/>
  <c r="BJ206" i="6"/>
  <c r="BF206" i="6"/>
  <c r="BK151" i="6" a="1"/>
  <c r="BK206" i="6" a="1"/>
  <c r="BK151" i="6" l="1"/>
  <c r="BK206" i="6"/>
  <c r="CT206" i="6" a="1"/>
  <c r="AB206" i="6" a="1"/>
  <c r="BL151" i="6" a="1"/>
  <c r="BL151" i="6" l="1"/>
  <c r="AB206" i="6"/>
  <c r="CT206" i="6"/>
  <c r="CV206" i="6"/>
  <c r="AM206" i="6" a="1"/>
  <c r="AL206" i="6" a="1"/>
  <c r="AQ206" i="6" a="1"/>
  <c r="AS206" i="6" a="1"/>
  <c r="AT206" i="6" a="1"/>
  <c r="AN206" i="6" a="1"/>
  <c r="AK206" i="6" a="1"/>
  <c r="AI206" i="6" a="1"/>
  <c r="AY151" i="6" a="1"/>
  <c r="AJ206" i="6" a="1"/>
  <c r="AO206" i="6" a="1"/>
  <c r="AP206" i="6" a="1"/>
  <c r="AR206" i="6" a="1"/>
  <c r="AY151" i="6" l="1"/>
  <c r="BN151" i="6"/>
  <c r="AS206" i="6"/>
  <c r="AN206" i="6"/>
  <c r="AI206" i="6"/>
  <c r="AO206" i="6"/>
  <c r="AM206" i="6"/>
  <c r="AT206" i="6"/>
  <c r="AR206" i="6"/>
  <c r="AL206" i="6"/>
  <c r="AQ206" i="6"/>
  <c r="AK206" i="6"/>
  <c r="AP206" i="6"/>
  <c r="AJ206" i="6"/>
  <c r="AZ152" i="6" a="1"/>
  <c r="BM152" i="6" a="1"/>
  <c r="AB151" i="6" a="1"/>
  <c r="BA152" i="6" a="1"/>
  <c r="CT151" i="6" a="1"/>
  <c r="AB151" i="6" l="1"/>
  <c r="CT151" i="6"/>
  <c r="BM152" i="6"/>
  <c r="BA152" i="6"/>
  <c r="AZ152" i="6"/>
  <c r="CV151" i="6"/>
  <c r="BG152" i="6" a="1"/>
  <c r="AA151" i="6" a="1"/>
  <c r="BC152" i="6" a="1"/>
  <c r="BB152" i="6" a="1"/>
  <c r="BG152" i="6" l="1"/>
  <c r="BC152" i="6"/>
  <c r="AA151" i="6"/>
  <c r="BB152" i="6"/>
  <c r="AS151" i="6" a="1"/>
  <c r="BD152" i="6" a="1"/>
  <c r="AI151" i="6" a="1"/>
  <c r="BH152" i="6" a="1"/>
  <c r="AO151" i="6" a="1"/>
  <c r="BE152" i="6" a="1"/>
  <c r="AQ151" i="6" a="1"/>
  <c r="AT151" i="6" a="1"/>
  <c r="AP151" i="6" a="1"/>
  <c r="AK151" i="6" a="1"/>
  <c r="AN151" i="6" a="1"/>
  <c r="AJ151" i="6" a="1"/>
  <c r="AL151" i="6" a="1"/>
  <c r="AM151" i="6" a="1"/>
  <c r="BI152" i="6" a="1"/>
  <c r="AA152" i="6" a="1"/>
  <c r="AR151" i="6" a="1"/>
  <c r="BD152" i="6" l="1"/>
  <c r="AI151" i="6"/>
  <c r="AJ151" i="6"/>
  <c r="AK151" i="6"/>
  <c r="AL151" i="6"/>
  <c r="AM151" i="6"/>
  <c r="AN151" i="6"/>
  <c r="AO151" i="6"/>
  <c r="AP151" i="6"/>
  <c r="AQ151" i="6"/>
  <c r="AR151" i="6"/>
  <c r="AS151" i="6"/>
  <c r="AT151" i="6"/>
  <c r="AA152" i="6"/>
  <c r="BE152" i="6"/>
  <c r="BI152" i="6"/>
  <c r="BH152" i="6"/>
  <c r="BF152" i="6" a="1"/>
  <c r="BJ152" i="6" a="1"/>
  <c r="BF152" i="6" l="1"/>
  <c r="BJ152" i="6"/>
  <c r="BA208" i="6" a="1"/>
  <c r="BK152" i="6" a="1"/>
  <c r="AZ208" i="6" a="1"/>
  <c r="BM208" i="6" a="1"/>
  <c r="BK152" i="6" l="1"/>
  <c r="BM208" i="6"/>
  <c r="BN208" i="6" s="1"/>
  <c r="BA208" i="6"/>
  <c r="AZ208" i="6"/>
  <c r="BC208" i="6" a="1"/>
  <c r="BG208" i="6" a="1"/>
  <c r="BL152" i="6" a="1"/>
  <c r="BB208" i="6" a="1"/>
  <c r="BL152" i="6" l="1"/>
  <c r="BG208" i="6"/>
  <c r="BC208" i="6"/>
  <c r="BB208" i="6"/>
  <c r="BE208" i="6" a="1"/>
  <c r="BH208" i="6" a="1"/>
  <c r="BI208" i="6" a="1"/>
  <c r="AY152" i="6" a="1"/>
  <c r="BD208" i="6" a="1"/>
  <c r="AY152" i="6" l="1"/>
  <c r="BN152" i="6"/>
  <c r="BD208" i="6"/>
  <c r="BE208" i="6"/>
  <c r="BI208" i="6"/>
  <c r="BH208" i="6"/>
  <c r="BA153" i="6" a="1"/>
  <c r="CT152" i="6" a="1"/>
  <c r="BM153" i="6" a="1"/>
  <c r="AZ153" i="6" a="1"/>
  <c r="AB152" i="6" a="1"/>
  <c r="BF208" i="6" a="1"/>
  <c r="BJ208" i="6" a="1"/>
  <c r="AB152" i="6" l="1"/>
  <c r="CT152" i="6"/>
  <c r="BM153" i="6"/>
  <c r="BA153" i="6"/>
  <c r="AZ153" i="6"/>
  <c r="CV152" i="6"/>
  <c r="BF208" i="6"/>
  <c r="BJ208" i="6"/>
  <c r="BC153" i="6" a="1"/>
  <c r="AS152" i="6" a="1"/>
  <c r="AP152" i="6" a="1"/>
  <c r="BG153" i="6" a="1"/>
  <c r="BK208" i="6" a="1"/>
  <c r="AI152" i="6" a="1"/>
  <c r="AK152" i="6" a="1"/>
  <c r="AM152" i="6" a="1"/>
  <c r="AQ152" i="6" a="1"/>
  <c r="AL152" i="6" a="1"/>
  <c r="AR152" i="6" a="1"/>
  <c r="AJ152" i="6" a="1"/>
  <c r="AT152" i="6" a="1"/>
  <c r="AN152" i="6" a="1"/>
  <c r="BB153" i="6" a="1"/>
  <c r="AO152" i="6" a="1"/>
  <c r="BG153" i="6" l="1"/>
  <c r="BC153" i="6"/>
  <c r="AT152" i="6"/>
  <c r="AS152" i="6"/>
  <c r="AR152" i="6"/>
  <c r="AQ152" i="6"/>
  <c r="AP152" i="6"/>
  <c r="AO152" i="6"/>
  <c r="AN152" i="6"/>
  <c r="AM152" i="6"/>
  <c r="AL152" i="6"/>
  <c r="AK152" i="6"/>
  <c r="AJ152" i="6"/>
  <c r="AI152" i="6"/>
  <c r="BB153" i="6"/>
  <c r="BK208" i="6"/>
  <c r="BD153" i="6" a="1"/>
  <c r="BH153" i="6" a="1"/>
  <c r="BA209" i="6" a="1"/>
  <c r="BI153" i="6" a="1"/>
  <c r="BE153" i="6" a="1"/>
  <c r="BM209" i="6" a="1"/>
  <c r="AB208" i="6" a="1"/>
  <c r="CT208" i="6" a="1"/>
  <c r="AZ209" i="6" a="1"/>
  <c r="BD153" i="6" l="1"/>
  <c r="BE153" i="6"/>
  <c r="BI153" i="6"/>
  <c r="BH153" i="6"/>
  <c r="AB208" i="6"/>
  <c r="CT208" i="6"/>
  <c r="BM209" i="6"/>
  <c r="BN209" i="6" s="1"/>
  <c r="BA209" i="6"/>
  <c r="AZ209" i="6"/>
  <c r="CV208" i="6"/>
  <c r="BJ153" i="6" a="1"/>
  <c r="BF153" i="6" a="1"/>
  <c r="AA208" i="6" a="1"/>
  <c r="BB209" i="6" a="1"/>
  <c r="BG209" i="6" a="1"/>
  <c r="BC209" i="6" a="1"/>
  <c r="BF153" i="6" l="1"/>
  <c r="BJ153" i="6"/>
  <c r="BG209" i="6"/>
  <c r="BC209" i="6"/>
  <c r="AA208" i="6"/>
  <c r="BB209" i="6"/>
  <c r="AK208" i="6" a="1"/>
  <c r="BH209" i="6" a="1"/>
  <c r="BI209" i="6" a="1"/>
  <c r="AA209" i="6" a="1"/>
  <c r="AL208" i="6" a="1"/>
  <c r="BD209" i="6" a="1"/>
  <c r="AO208" i="6" a="1"/>
  <c r="AM208" i="6" a="1"/>
  <c r="AT208" i="6" a="1"/>
  <c r="AP208" i="6" a="1"/>
  <c r="BK153" i="6" a="1"/>
  <c r="BE209" i="6" a="1"/>
  <c r="AS208" i="6" a="1"/>
  <c r="AI208" i="6" a="1"/>
  <c r="AQ208" i="6" a="1"/>
  <c r="AN208" i="6" a="1"/>
  <c r="AJ208" i="6" a="1"/>
  <c r="AR208" i="6" a="1"/>
  <c r="BK153" i="6" l="1"/>
  <c r="BD209" i="6"/>
  <c r="AN208" i="6"/>
  <c r="AT208" i="6"/>
  <c r="AI208" i="6"/>
  <c r="AO208" i="6"/>
  <c r="AA209" i="6"/>
  <c r="AJ208" i="6"/>
  <c r="AP208" i="6"/>
  <c r="AR208" i="6"/>
  <c r="AM208" i="6"/>
  <c r="AS208" i="6"/>
  <c r="AL208" i="6"/>
  <c r="AQ208" i="6"/>
  <c r="AK208" i="6"/>
  <c r="BI209" i="6"/>
  <c r="BE209" i="6"/>
  <c r="BH209" i="6"/>
  <c r="BJ209" i="6" a="1"/>
  <c r="AA210" i="6" a="1"/>
  <c r="BL153" i="6" a="1"/>
  <c r="BF209" i="6" a="1"/>
  <c r="BL153" i="6" l="1"/>
  <c r="AA210" i="6"/>
  <c r="BF209" i="6"/>
  <c r="BJ209" i="6"/>
  <c r="BK209" i="6" a="1"/>
  <c r="AY153" i="6" a="1"/>
  <c r="AY153" i="6" l="1"/>
  <c r="BN153" i="6"/>
  <c r="BK209" i="6"/>
  <c r="AZ154" i="6" a="1"/>
  <c r="BA154" i="6" a="1"/>
  <c r="AB153" i="6" a="1"/>
  <c r="BM210" i="6" a="1"/>
  <c r="CT209" i="6" a="1"/>
  <c r="AZ210" i="6" a="1"/>
  <c r="AB209" i="6" a="1"/>
  <c r="CT153" i="6" a="1"/>
  <c r="BA210" i="6" a="1"/>
  <c r="BM154" i="6" a="1"/>
  <c r="AB153" i="6" l="1"/>
  <c r="CT153" i="6"/>
  <c r="AZ154" i="6"/>
  <c r="BA154" i="6"/>
  <c r="BM154" i="6"/>
  <c r="CV153" i="6"/>
  <c r="AB209" i="6"/>
  <c r="CT209" i="6"/>
  <c r="BM210" i="6"/>
  <c r="BN210" i="6" s="1"/>
  <c r="BA210" i="6"/>
  <c r="AZ210" i="6"/>
  <c r="CV209" i="6"/>
  <c r="AP209" i="6" a="1"/>
  <c r="AA153" i="6" a="1"/>
  <c r="AR209" i="6" a="1"/>
  <c r="BB210" i="6" a="1"/>
  <c r="AJ209" i="6" a="1"/>
  <c r="BG154" i="6" a="1"/>
  <c r="AT209" i="6" a="1"/>
  <c r="AQ209" i="6" a="1"/>
  <c r="BC210" i="6" a="1"/>
  <c r="AO209" i="6" a="1"/>
  <c r="AN209" i="6" a="1"/>
  <c r="AI209" i="6" a="1"/>
  <c r="AM209" i="6" a="1"/>
  <c r="AK209" i="6" a="1"/>
  <c r="AS209" i="6" a="1"/>
  <c r="AL209" i="6" a="1"/>
  <c r="BG210" i="6" a="1"/>
  <c r="BC154" i="6" a="1"/>
  <c r="BB154" i="6" a="1"/>
  <c r="AA153" i="6" l="1"/>
  <c r="BB154" i="6"/>
  <c r="BC154" i="6"/>
  <c r="BG154" i="6"/>
  <c r="BG210" i="6"/>
  <c r="BC210" i="6"/>
  <c r="AR209" i="6"/>
  <c r="AP209" i="6"/>
  <c r="AK209" i="6"/>
  <c r="AL209" i="6"/>
  <c r="AJ209" i="6"/>
  <c r="AQ209" i="6"/>
  <c r="AO209" i="6"/>
  <c r="AI209" i="6"/>
  <c r="AT209" i="6"/>
  <c r="AN209" i="6"/>
  <c r="AS209" i="6"/>
  <c r="AM209" i="6"/>
  <c r="BB210" i="6"/>
  <c r="AO153" i="6" a="1"/>
  <c r="AN153" i="6" a="1"/>
  <c r="AS153" i="6" a="1"/>
  <c r="AI153" i="6" a="1"/>
  <c r="BD210" i="6" a="1"/>
  <c r="AT153" i="6" a="1"/>
  <c r="AP153" i="6" a="1"/>
  <c r="AK153" i="6" a="1"/>
  <c r="AM153" i="6" a="1"/>
  <c r="BH210" i="6" a="1"/>
  <c r="AR153" i="6" a="1"/>
  <c r="AL153" i="6" a="1"/>
  <c r="BI154" i="6" a="1"/>
  <c r="BI210" i="6" a="1"/>
  <c r="AQ153" i="6" a="1"/>
  <c r="BD154" i="6" a="1"/>
  <c r="AJ153" i="6" a="1"/>
  <c r="BE210" i="6" a="1"/>
  <c r="BH154" i="6" a="1"/>
  <c r="BE154" i="6" a="1"/>
  <c r="AI153" i="6" l="1"/>
  <c r="AJ153" i="6"/>
  <c r="AK153" i="6"/>
  <c r="AL153" i="6"/>
  <c r="AM153" i="6"/>
  <c r="AN153" i="6"/>
  <c r="AO153" i="6"/>
  <c r="AP153" i="6"/>
  <c r="AQ153" i="6"/>
  <c r="AR153" i="6"/>
  <c r="AS153" i="6"/>
  <c r="AT153" i="6"/>
  <c r="BH154" i="6"/>
  <c r="BE154" i="6"/>
  <c r="BI154" i="6"/>
  <c r="BD154" i="6"/>
  <c r="BD210" i="6"/>
  <c r="BI210" i="6"/>
  <c r="BE210" i="6"/>
  <c r="BH210" i="6"/>
  <c r="BJ154" i="6" a="1"/>
  <c r="BF154" i="6" a="1"/>
  <c r="BF210" i="6" a="1"/>
  <c r="BJ210" i="6" a="1"/>
  <c r="BF154" i="6" l="1"/>
  <c r="BJ154" i="6"/>
  <c r="BF210" i="6"/>
  <c r="BJ210" i="6"/>
  <c r="BK210" i="6" a="1"/>
  <c r="BK154" i="6" a="1"/>
  <c r="BK154" i="6" l="1"/>
  <c r="BK210" i="6"/>
  <c r="BL154" i="6" a="1"/>
  <c r="AB210" i="6" a="1"/>
  <c r="CT210" i="6" a="1"/>
  <c r="BL154" i="6" l="1"/>
  <c r="AB210" i="6"/>
  <c r="CT210" i="6"/>
  <c r="CV210" i="6"/>
  <c r="AO210" i="6" a="1"/>
  <c r="AK210" i="6" a="1"/>
  <c r="AT210" i="6" a="1"/>
  <c r="AN210" i="6" a="1"/>
  <c r="AP210" i="6" a="1"/>
  <c r="AM210" i="6" a="1"/>
  <c r="AR210" i="6" a="1"/>
  <c r="AS210" i="6" a="1"/>
  <c r="AI210" i="6" a="1"/>
  <c r="AL210" i="6" a="1"/>
  <c r="AY154" i="6" a="1"/>
  <c r="AJ210" i="6" a="1"/>
  <c r="AQ210" i="6" a="1"/>
  <c r="AY154" i="6" l="1"/>
  <c r="BN154" i="6"/>
  <c r="AK210" i="6"/>
  <c r="AO210" i="6"/>
  <c r="AJ210" i="6"/>
  <c r="AI210" i="6"/>
  <c r="AQ210" i="6"/>
  <c r="AP210" i="6"/>
  <c r="AT210" i="6"/>
  <c r="AN210" i="6"/>
  <c r="AS210" i="6"/>
  <c r="AM210" i="6"/>
  <c r="AR210" i="6"/>
  <c r="AL210" i="6"/>
  <c r="BA155" i="6" a="1"/>
  <c r="AZ155" i="6" a="1"/>
  <c r="CT154" i="6" a="1"/>
  <c r="BM155" i="6" a="1"/>
  <c r="AB154" i="6" a="1"/>
  <c r="AB154" i="6" l="1"/>
  <c r="CT154" i="6"/>
  <c r="AZ155" i="6"/>
  <c r="BA155" i="6"/>
  <c r="BM155" i="6"/>
  <c r="CV154" i="6"/>
  <c r="BG155" i="6" a="1"/>
  <c r="BC155" i="6" a="1"/>
  <c r="BB155" i="6" a="1"/>
  <c r="AA154" i="6" a="1"/>
  <c r="BC155" i="6" l="1"/>
  <c r="BG155" i="6"/>
  <c r="AA154" i="6"/>
  <c r="BB155" i="6"/>
  <c r="BD155" i="6" a="1"/>
  <c r="AK154" i="6" a="1"/>
  <c r="AA155" i="6" a="1"/>
  <c r="AP154" i="6" a="1"/>
  <c r="BE155" i="6" a="1"/>
  <c r="AO154" i="6" a="1"/>
  <c r="AL154" i="6" a="1"/>
  <c r="AN154" i="6" a="1"/>
  <c r="AI154" i="6" a="1"/>
  <c r="AR154" i="6" a="1"/>
  <c r="AM154" i="6" a="1"/>
  <c r="AJ154" i="6" a="1"/>
  <c r="AQ154" i="6" a="1"/>
  <c r="AS154" i="6" a="1"/>
  <c r="BH155" i="6" a="1"/>
  <c r="BI155" i="6" a="1"/>
  <c r="AT154" i="6" a="1"/>
  <c r="BD155" i="6" l="1"/>
  <c r="AI154" i="6"/>
  <c r="AJ154" i="6"/>
  <c r="AK154" i="6"/>
  <c r="AL154" i="6"/>
  <c r="AM154" i="6"/>
  <c r="AN154" i="6"/>
  <c r="AO154" i="6"/>
  <c r="AP154" i="6"/>
  <c r="AQ154" i="6"/>
  <c r="AR154" i="6"/>
  <c r="AS154" i="6"/>
  <c r="AT154" i="6"/>
  <c r="AA155" i="6"/>
  <c r="BH155" i="6"/>
  <c r="BI155" i="6"/>
  <c r="BE155" i="6"/>
  <c r="BF155" i="6" a="1"/>
  <c r="BJ155" i="6" a="1"/>
  <c r="BJ155" i="6" l="1"/>
  <c r="BF155" i="6"/>
  <c r="BK155" i="6" a="1"/>
  <c r="BK155" i="6" l="1"/>
  <c r="BL155" i="6" a="1"/>
  <c r="BL155" i="6" l="1"/>
  <c r="AY155" i="6" a="1"/>
  <c r="AY155" i="6" l="1"/>
  <c r="BN155" i="6"/>
  <c r="BA156" i="6" a="1"/>
  <c r="BM156" i="6" a="1"/>
  <c r="AZ156" i="6" a="1"/>
  <c r="CT155" i="6" a="1"/>
  <c r="AB155" i="6" a="1"/>
  <c r="AB155" i="6" l="1"/>
  <c r="CT155" i="6"/>
  <c r="AZ156" i="6"/>
  <c r="BA156" i="6"/>
  <c r="BM156" i="6"/>
  <c r="CV155" i="6"/>
  <c r="AQ155" i="6" a="1"/>
  <c r="AR155" i="6" a="1"/>
  <c r="BG156" i="6" a="1"/>
  <c r="BB156" i="6" a="1"/>
  <c r="AM155" i="6" a="1"/>
  <c r="AP155" i="6" a="1"/>
  <c r="AL155" i="6" a="1"/>
  <c r="AJ155" i="6" a="1"/>
  <c r="AO155" i="6" a="1"/>
  <c r="AS155" i="6" a="1"/>
  <c r="AK155" i="6" a="1"/>
  <c r="AI155" i="6" a="1"/>
  <c r="BC156" i="6" a="1"/>
  <c r="AT155" i="6" a="1"/>
  <c r="AN155" i="6" a="1"/>
  <c r="AI155" i="6" l="1"/>
  <c r="AJ155" i="6"/>
  <c r="AK155" i="6"/>
  <c r="AL155" i="6"/>
  <c r="AM155" i="6"/>
  <c r="AN155" i="6"/>
  <c r="AO155" i="6"/>
  <c r="AP155" i="6"/>
  <c r="AQ155" i="6"/>
  <c r="AR155" i="6"/>
  <c r="AS155" i="6"/>
  <c r="AT155" i="6"/>
  <c r="BB156" i="6"/>
  <c r="BC156" i="6"/>
  <c r="BG156" i="6"/>
  <c r="BE156" i="6" a="1"/>
  <c r="BH156" i="6" a="1"/>
  <c r="BI156" i="6" a="1"/>
  <c r="BD156" i="6" a="1"/>
  <c r="BD156" i="6" l="1"/>
  <c r="BH156" i="6"/>
  <c r="BI156" i="6"/>
  <c r="BE156" i="6"/>
  <c r="BF156" i="6" a="1"/>
  <c r="BJ156" i="6" a="1"/>
  <c r="BJ156" i="6" l="1"/>
  <c r="BF156" i="6"/>
  <c r="BK156" i="6" a="1"/>
  <c r="BK156" i="6" l="1"/>
  <c r="BL156" i="6" a="1"/>
  <c r="BL156" i="6" l="1"/>
  <c r="AY156" i="6" a="1"/>
  <c r="AY156" i="6" l="1"/>
  <c r="BN156" i="6"/>
  <c r="CT156" i="6" a="1"/>
  <c r="AZ157" i="6" a="1"/>
  <c r="BA157" i="6" a="1"/>
  <c r="AB156" i="6" a="1"/>
  <c r="BM157" i="6" a="1"/>
  <c r="AB156" i="6" l="1"/>
  <c r="CT156" i="6"/>
  <c r="BM157" i="6"/>
  <c r="BA157" i="6"/>
  <c r="AZ157" i="6"/>
  <c r="CV156" i="6"/>
  <c r="BB157" i="6" a="1"/>
  <c r="BC157" i="6" a="1"/>
  <c r="BG157" i="6" a="1"/>
  <c r="AA156" i="6" a="1"/>
  <c r="BG157" i="6" l="1"/>
  <c r="BC157" i="6"/>
  <c r="AA156" i="6"/>
  <c r="BB157" i="6"/>
  <c r="BD157" i="6" a="1"/>
  <c r="AT156" i="6" a="1"/>
  <c r="AM156" i="6" a="1"/>
  <c r="AK156" i="6" a="1"/>
  <c r="AR156" i="6" a="1"/>
  <c r="AQ156" i="6" a="1"/>
  <c r="AO156" i="6" a="1"/>
  <c r="AS156" i="6" a="1"/>
  <c r="AL156" i="6" a="1"/>
  <c r="BE157" i="6" a="1"/>
  <c r="AJ156" i="6" a="1"/>
  <c r="AN156" i="6" a="1"/>
  <c r="BH157" i="6" a="1"/>
  <c r="BI157" i="6" a="1"/>
  <c r="AP156" i="6" a="1"/>
  <c r="AI156" i="6" a="1"/>
  <c r="BH157" i="6" l="1"/>
  <c r="BD157" i="6"/>
  <c r="AT156" i="6"/>
  <c r="AS156" i="6"/>
  <c r="AR156" i="6"/>
  <c r="AQ156" i="6"/>
  <c r="AP156" i="6"/>
  <c r="AO156" i="6"/>
  <c r="AN156" i="6"/>
  <c r="AM156" i="6"/>
  <c r="AL156" i="6"/>
  <c r="AK156" i="6"/>
  <c r="AJ156" i="6"/>
  <c r="AI156" i="6"/>
  <c r="BI157" i="6"/>
  <c r="BE157" i="6"/>
  <c r="BF157" i="6" a="1"/>
  <c r="BJ157" i="6" a="1"/>
  <c r="BJ157" i="6" l="1"/>
  <c r="BF157" i="6"/>
  <c r="BK157" i="6" a="1"/>
  <c r="BK157" i="6" l="1"/>
  <c r="BL157" i="6" a="1"/>
  <c r="BL157" i="6" l="1"/>
  <c r="AY157" i="6" a="1"/>
  <c r="AY157" i="6" l="1"/>
  <c r="BN157" i="6"/>
  <c r="BA158" i="6" a="1"/>
  <c r="BM158" i="6" a="1"/>
  <c r="AZ158" i="6" a="1"/>
  <c r="CT157" i="6" a="1"/>
  <c r="AB157" i="6" a="1"/>
  <c r="AB157" i="6" l="1"/>
  <c r="CT157" i="6"/>
  <c r="AZ158" i="6"/>
  <c r="BA158" i="6"/>
  <c r="BM158" i="6"/>
  <c r="CV157" i="6"/>
  <c r="BB158" i="6" a="1"/>
  <c r="AA157" i="6" a="1"/>
  <c r="BC158" i="6" a="1"/>
  <c r="BG158" i="6" a="1"/>
  <c r="BC158" i="6" l="1"/>
  <c r="BG158" i="6"/>
  <c r="AA157" i="6"/>
  <c r="BB158" i="6"/>
  <c r="AJ157" i="6" a="1"/>
  <c r="BD158" i="6" a="1"/>
  <c r="AO157" i="6" a="1"/>
  <c r="AK157" i="6" a="1"/>
  <c r="AT157" i="6" a="1"/>
  <c r="AS157" i="6" a="1"/>
  <c r="AP157" i="6" a="1"/>
  <c r="BE158" i="6" a="1"/>
  <c r="AA158" i="6" a="1"/>
  <c r="BI158" i="6" a="1"/>
  <c r="AN157" i="6" a="1"/>
  <c r="AI157" i="6" a="1"/>
  <c r="AM157" i="6" a="1"/>
  <c r="BH158" i="6" a="1"/>
  <c r="AQ157" i="6" a="1"/>
  <c r="AL157" i="6" a="1"/>
  <c r="AR157" i="6" a="1"/>
  <c r="BI158" i="6" l="1"/>
  <c r="BE158" i="6"/>
  <c r="BD158" i="6"/>
  <c r="AA158" i="6"/>
  <c r="AT157" i="6"/>
  <c r="AS157" i="6"/>
  <c r="AR157" i="6"/>
  <c r="AQ157" i="6"/>
  <c r="AP157" i="6"/>
  <c r="AO157" i="6"/>
  <c r="AN157" i="6"/>
  <c r="AM157" i="6"/>
  <c r="AL157" i="6"/>
  <c r="AK157" i="6"/>
  <c r="AJ157" i="6"/>
  <c r="AI157" i="6"/>
  <c r="BH158" i="6"/>
  <c r="BF158" i="6" a="1"/>
  <c r="BJ158" i="6" a="1"/>
  <c r="AA159" i="6" a="1"/>
  <c r="AA159" i="6" l="1"/>
  <c r="BJ158" i="6"/>
  <c r="BF158" i="6"/>
  <c r="BK158" i="6" a="1"/>
  <c r="BK158" i="6" l="1"/>
  <c r="BL158" i="6" a="1"/>
  <c r="BL158" i="6" l="1"/>
  <c r="AY158" i="6" a="1"/>
  <c r="AY158" i="6" l="1"/>
  <c r="BN158" i="6"/>
  <c r="BM159" i="6" a="1"/>
  <c r="BA159" i="6" a="1"/>
  <c r="AZ159" i="6" a="1"/>
  <c r="AB158" i="6" a="1"/>
  <c r="CT158" i="6" a="1"/>
  <c r="AB158" i="6" l="1"/>
  <c r="CT158" i="6"/>
  <c r="AZ159" i="6"/>
  <c r="BA159" i="6"/>
  <c r="BM159" i="6"/>
  <c r="CV158" i="6"/>
  <c r="AT158" i="6" a="1"/>
  <c r="AR158" i="6" a="1"/>
  <c r="AI158" i="6" a="1"/>
  <c r="AO158" i="6" a="1"/>
  <c r="AM158" i="6" a="1"/>
  <c r="AL158" i="6" a="1"/>
  <c r="AJ158" i="6" a="1"/>
  <c r="BB159" i="6" a="1"/>
  <c r="AS158" i="6" a="1"/>
  <c r="BC159" i="6" a="1"/>
  <c r="BG159" i="6" a="1"/>
  <c r="AK158" i="6" a="1"/>
  <c r="AP158" i="6" a="1"/>
  <c r="AQ158" i="6" a="1"/>
  <c r="AN158" i="6" a="1"/>
  <c r="BC159" i="6" l="1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BB159" i="6"/>
  <c r="BG159" i="6"/>
  <c r="BH159" i="6" a="1"/>
  <c r="BE159" i="6" a="1"/>
  <c r="BI159" i="6" a="1"/>
  <c r="BD159" i="6" a="1"/>
  <c r="BH159" i="6" l="1"/>
  <c r="BD159" i="6"/>
  <c r="BI159" i="6"/>
  <c r="BE159" i="6"/>
  <c r="BF159" i="6" a="1"/>
  <c r="BJ159" i="6" a="1"/>
  <c r="BJ159" i="6" l="1"/>
  <c r="BF159" i="6"/>
  <c r="BK159" i="6" a="1"/>
  <c r="BK159" i="6" l="1"/>
  <c r="BL159" i="6" a="1"/>
  <c r="BL159" i="6" l="1"/>
  <c r="AY159" i="6" a="1"/>
  <c r="AY159" i="6" l="1"/>
  <c r="BN159" i="6"/>
  <c r="BM160" i="6" a="1"/>
  <c r="CT159" i="6" a="1"/>
  <c r="AB159" i="6" a="1"/>
  <c r="AZ160" i="6" a="1"/>
  <c r="BA160" i="6" a="1"/>
  <c r="AB159" i="6" l="1"/>
  <c r="CT159" i="6"/>
  <c r="BM160" i="6"/>
  <c r="BA160" i="6"/>
  <c r="AZ160" i="6"/>
  <c r="CV159" i="6"/>
  <c r="BG160" i="6" a="1"/>
  <c r="AS159" i="6" a="1"/>
  <c r="AK159" i="6" a="1"/>
  <c r="AT159" i="6" a="1"/>
  <c r="AP159" i="6" a="1"/>
  <c r="AM159" i="6" a="1"/>
  <c r="AR159" i="6" a="1"/>
  <c r="AN159" i="6" a="1"/>
  <c r="AJ159" i="6" a="1"/>
  <c r="AQ159" i="6" a="1"/>
  <c r="AI159" i="6" a="1"/>
  <c r="AL159" i="6" a="1"/>
  <c r="BB160" i="6" a="1"/>
  <c r="BC160" i="6" a="1"/>
  <c r="AO159" i="6" a="1"/>
  <c r="AI159" i="6" l="1"/>
  <c r="AJ159" i="6"/>
  <c r="AK159" i="6"/>
  <c r="AL159" i="6"/>
  <c r="AM159" i="6"/>
  <c r="AN159" i="6"/>
  <c r="AO159" i="6"/>
  <c r="AP159" i="6"/>
  <c r="AQ159" i="6"/>
  <c r="AR159" i="6"/>
  <c r="AS159" i="6"/>
  <c r="AT159" i="6"/>
  <c r="BB160" i="6"/>
  <c r="BG160" i="6"/>
  <c r="BC160" i="6"/>
  <c r="AA219" i="6" a="1"/>
  <c r="BD160" i="6" a="1"/>
  <c r="BI160" i="6" a="1"/>
  <c r="BH160" i="6" a="1"/>
  <c r="BE160" i="6" a="1"/>
  <c r="BD160" i="6" l="1"/>
  <c r="BI160" i="6"/>
  <c r="BE160" i="6"/>
  <c r="BH160" i="6"/>
  <c r="AA219" i="6"/>
  <c r="BF160" i="6" a="1"/>
  <c r="BJ160" i="6" a="1"/>
  <c r="BJ160" i="6" l="1"/>
  <c r="BF160" i="6"/>
  <c r="BK160" i="6" a="1"/>
  <c r="BK160" i="6" l="1"/>
  <c r="BL160" i="6" a="1"/>
  <c r="BL160" i="6" l="1"/>
  <c r="AY160" i="6" a="1"/>
  <c r="AY160" i="6" l="1"/>
  <c r="BN160" i="6"/>
  <c r="AZ161" i="6" a="1"/>
  <c r="BM161" i="6" a="1"/>
  <c r="AB160" i="6" a="1"/>
  <c r="BA161" i="6" a="1"/>
  <c r="CT160" i="6" a="1"/>
  <c r="AB160" i="6" l="1"/>
  <c r="CT160" i="6"/>
  <c r="BM161" i="6"/>
  <c r="BA161" i="6"/>
  <c r="AZ161" i="6"/>
  <c r="CV160" i="6"/>
  <c r="BB161" i="6" a="1"/>
  <c r="BC161" i="6" a="1"/>
  <c r="AA160" i="6" a="1"/>
  <c r="BG161" i="6" a="1"/>
  <c r="AA160" i="6" l="1"/>
  <c r="BB161" i="6"/>
  <c r="BG161" i="6"/>
  <c r="BC161" i="6"/>
  <c r="AO160" i="6" a="1"/>
  <c r="BE161" i="6" a="1"/>
  <c r="BH161" i="6" a="1"/>
  <c r="AL160" i="6" a="1"/>
  <c r="AQ160" i="6" a="1"/>
  <c r="AI160" i="6" a="1"/>
  <c r="AP160" i="6" a="1"/>
  <c r="AN160" i="6" a="1"/>
  <c r="AM160" i="6" a="1"/>
  <c r="BD161" i="6" a="1"/>
  <c r="AA161" i="6" a="1"/>
  <c r="BI161" i="6" a="1"/>
  <c r="AJ160" i="6" a="1"/>
  <c r="AS160" i="6" a="1"/>
  <c r="AT160" i="6" a="1"/>
  <c r="AK160" i="6" a="1"/>
  <c r="AR160" i="6" a="1"/>
  <c r="BI161" i="6" l="1"/>
  <c r="BE161" i="6"/>
  <c r="BH161" i="6"/>
  <c r="BD161" i="6"/>
  <c r="AA161" i="6"/>
  <c r="AT160" i="6"/>
  <c r="AS160" i="6"/>
  <c r="AR160" i="6"/>
  <c r="AQ160" i="6"/>
  <c r="AP160" i="6"/>
  <c r="AO160" i="6"/>
  <c r="AN160" i="6"/>
  <c r="AM160" i="6"/>
  <c r="AL160" i="6"/>
  <c r="AK160" i="6"/>
  <c r="AJ160" i="6"/>
  <c r="AI160" i="6"/>
  <c r="BJ161" i="6" a="1"/>
  <c r="BF161" i="6" a="1"/>
  <c r="AA162" i="6" a="1"/>
  <c r="AA162" i="6" l="1"/>
  <c r="BJ161" i="6"/>
  <c r="BF161" i="6"/>
  <c r="BK161" i="6" a="1"/>
  <c r="AA163" i="6" a="1"/>
  <c r="BK161" i="6" l="1"/>
  <c r="AA163" i="6"/>
  <c r="BL161" i="6" a="1"/>
  <c r="BL161" i="6" l="1"/>
  <c r="AY161" i="6" a="1"/>
  <c r="AY161" i="6" l="1"/>
  <c r="BN161" i="6"/>
  <c r="CT161" i="6" a="1"/>
  <c r="AZ162" i="6" a="1"/>
  <c r="BA162" i="6" a="1"/>
  <c r="BM162" i="6" a="1"/>
  <c r="AB161" i="6" a="1"/>
  <c r="AB161" i="6" l="1"/>
  <c r="CT161" i="6"/>
  <c r="AZ162" i="6"/>
  <c r="BA162" i="6"/>
  <c r="BM162" i="6"/>
  <c r="CV161" i="6"/>
  <c r="AP161" i="6" a="1"/>
  <c r="AI161" i="6" a="1"/>
  <c r="AO161" i="6" a="1"/>
  <c r="AL161" i="6" a="1"/>
  <c r="BG162" i="6" a="1"/>
  <c r="AT161" i="6" a="1"/>
  <c r="AJ161" i="6" a="1"/>
  <c r="AQ161" i="6" a="1"/>
  <c r="AS161" i="6" a="1"/>
  <c r="BC162" i="6" a="1"/>
  <c r="AM161" i="6" a="1"/>
  <c r="BB162" i="6" a="1"/>
  <c r="AR161" i="6" a="1"/>
  <c r="AN161" i="6" a="1"/>
  <c r="AK161" i="6" a="1"/>
  <c r="BC162" i="6" l="1"/>
  <c r="BG162" i="6"/>
  <c r="AI161" i="6"/>
  <c r="AJ161" i="6"/>
  <c r="AK161" i="6"/>
  <c r="AL161" i="6"/>
  <c r="AM161" i="6"/>
  <c r="AN161" i="6"/>
  <c r="AO161" i="6"/>
  <c r="AP161" i="6"/>
  <c r="AQ161" i="6"/>
  <c r="AR161" i="6"/>
  <c r="AS161" i="6"/>
  <c r="AT161" i="6"/>
  <c r="BB162" i="6"/>
  <c r="BH162" i="6" a="1"/>
  <c r="BA219" i="6" a="1"/>
  <c r="AZ219" i="6" a="1"/>
  <c r="BD162" i="6" a="1"/>
  <c r="BE162" i="6" a="1"/>
  <c r="BM219" i="6" a="1"/>
  <c r="BI162" i="6" a="1"/>
  <c r="BI162" i="6" l="1"/>
  <c r="BE162" i="6"/>
  <c r="BD162" i="6"/>
  <c r="BH162" i="6"/>
  <c r="BM219" i="6"/>
  <c r="BN219" i="6" s="1"/>
  <c r="BA219" i="6"/>
  <c r="AZ219" i="6"/>
  <c r="BC219" i="6" a="1"/>
  <c r="BB219" i="6" a="1"/>
  <c r="BF162" i="6" a="1"/>
  <c r="BG219" i="6" a="1"/>
  <c r="BJ162" i="6" a="1"/>
  <c r="BJ162" i="6" l="1"/>
  <c r="BF162" i="6"/>
  <c r="BB219" i="6"/>
  <c r="BG219" i="6"/>
  <c r="BC219" i="6"/>
  <c r="BE219" i="6" a="1"/>
  <c r="BH219" i="6" a="1"/>
  <c r="BK162" i="6" a="1"/>
  <c r="BI219" i="6" a="1"/>
  <c r="BD219" i="6" a="1"/>
  <c r="BK162" i="6" l="1"/>
  <c r="BE219" i="6"/>
  <c r="BI219" i="6"/>
  <c r="BH219" i="6"/>
  <c r="BD219" i="6"/>
  <c r="BL162" i="6" a="1"/>
  <c r="BJ219" i="6" a="1"/>
  <c r="BF219" i="6" a="1"/>
  <c r="BL162" i="6" l="1"/>
  <c r="BF219" i="6"/>
  <c r="BJ219" i="6"/>
  <c r="BK219" i="6" a="1"/>
  <c r="AY162" i="6" a="1"/>
  <c r="AY162" i="6" l="1"/>
  <c r="BN162" i="6"/>
  <c r="BK219" i="6"/>
  <c r="AY219" i="6" a="1"/>
  <c r="CT162" i="6" a="1"/>
  <c r="AZ163" i="6" a="1"/>
  <c r="BM163" i="6" a="1"/>
  <c r="AB162" i="6" a="1"/>
  <c r="BA163" i="6" a="1"/>
  <c r="AB162" i="6" l="1"/>
  <c r="CT162" i="6"/>
  <c r="AZ163" i="6"/>
  <c r="BA163" i="6"/>
  <c r="BM163" i="6"/>
  <c r="CV162" i="6"/>
  <c r="AY219" i="6"/>
  <c r="AL162" i="6" a="1"/>
  <c r="AS162" i="6" a="1"/>
  <c r="BG163" i="6" a="1"/>
  <c r="AT162" i="6" a="1"/>
  <c r="AI162" i="6" a="1"/>
  <c r="BA233" i="6" a="1"/>
  <c r="BC163" i="6" a="1"/>
  <c r="AP162" i="6" a="1"/>
  <c r="BB163" i="6" a="1"/>
  <c r="AM162" i="6" a="1"/>
  <c r="BM233" i="6" a="1"/>
  <c r="AZ233" i="6" a="1"/>
  <c r="AQ162" i="6" a="1"/>
  <c r="AO162" i="6" a="1"/>
  <c r="BB233" i="6" a="1"/>
  <c r="AJ162" i="6" a="1"/>
  <c r="AN162" i="6" a="1"/>
  <c r="AB219" i="6" a="1"/>
  <c r="AK162" i="6" a="1"/>
  <c r="AR162" i="6" a="1"/>
  <c r="BC163" i="6" l="1"/>
  <c r="BG163" i="6"/>
  <c r="AI162" i="6"/>
  <c r="AJ162" i="6"/>
  <c r="AK162" i="6"/>
  <c r="AL162" i="6"/>
  <c r="AM162" i="6"/>
  <c r="AN162" i="6"/>
  <c r="AO162" i="6"/>
  <c r="AP162" i="6"/>
  <c r="AQ162" i="6"/>
  <c r="AR162" i="6"/>
  <c r="AS162" i="6"/>
  <c r="AT162" i="6"/>
  <c r="BB163" i="6"/>
  <c r="BM233" i="6"/>
  <c r="BN233" i="6" s="1"/>
  <c r="BB233" i="6"/>
  <c r="BA233" i="6"/>
  <c r="AZ233" i="6"/>
  <c r="AB219" i="6"/>
  <c r="AR219" i="6" a="1"/>
  <c r="AJ219" i="6" a="1"/>
  <c r="AS219" i="6" a="1"/>
  <c r="BH163" i="6" a="1"/>
  <c r="AQ219" i="6" a="1"/>
  <c r="BE163" i="6" a="1"/>
  <c r="BD163" i="6" a="1"/>
  <c r="AL219" i="6" a="1"/>
  <c r="AO219" i="6" a="1"/>
  <c r="BC233" i="6" a="1"/>
  <c r="AK219" i="6" a="1"/>
  <c r="BG233" i="6" a="1"/>
  <c r="AI219" i="6" a="1"/>
  <c r="BD233" i="6" a="1"/>
  <c r="BI163" i="6" a="1"/>
  <c r="AT219" i="6" a="1"/>
  <c r="AP219" i="6" a="1"/>
  <c r="AN219" i="6" a="1"/>
  <c r="AM219" i="6" a="1"/>
  <c r="BD163" i="6" l="1"/>
  <c r="BH163" i="6"/>
  <c r="BI163" i="6"/>
  <c r="BE163" i="6"/>
  <c r="BC233" i="6"/>
  <c r="BD233" i="6"/>
  <c r="BG233" i="6"/>
  <c r="AL219" i="6"/>
  <c r="AQ219" i="6"/>
  <c r="AK219" i="6"/>
  <c r="AP219" i="6"/>
  <c r="AJ219" i="6"/>
  <c r="AR219" i="6"/>
  <c r="AO219" i="6"/>
  <c r="AI219" i="6"/>
  <c r="AT219" i="6"/>
  <c r="AN219" i="6"/>
  <c r="AS219" i="6"/>
  <c r="AM219" i="6"/>
  <c r="BF233" i="6" a="1"/>
  <c r="BF163" i="6" a="1"/>
  <c r="BJ233" i="6" a="1"/>
  <c r="BE233" i="6" a="1"/>
  <c r="BJ163" i="6" a="1"/>
  <c r="BH233" i="6" a="1"/>
  <c r="BI233" i="6" a="1"/>
  <c r="BJ163" i="6" l="1"/>
  <c r="BF163" i="6"/>
  <c r="BH233" i="6"/>
  <c r="BF233" i="6"/>
  <c r="BJ233" i="6"/>
  <c r="BE233" i="6"/>
  <c r="BI233" i="6"/>
  <c r="BK163" i="6" a="1"/>
  <c r="BK233" i="6" a="1"/>
  <c r="BK163" i="6" l="1"/>
  <c r="BK233" i="6"/>
  <c r="AY233" i="6" a="1"/>
  <c r="BL163" i="6" a="1"/>
  <c r="BL163" i="6" l="1"/>
  <c r="AY233" i="6"/>
  <c r="AB233" i="6" a="1"/>
  <c r="AY163" i="6" a="1"/>
  <c r="AY163" i="6" l="1"/>
  <c r="BN163" i="6"/>
  <c r="AB233" i="6"/>
  <c r="CT163" i="6" a="1"/>
  <c r="BM164" i="6" a="1"/>
  <c r="AZ164" i="6" a="1"/>
  <c r="AA233" i="6" a="1"/>
  <c r="BA164" i="6" a="1"/>
  <c r="AB163" i="6" a="1"/>
  <c r="AB163" i="6" l="1"/>
  <c r="CT163" i="6"/>
  <c r="BM164" i="6"/>
  <c r="BA164" i="6"/>
  <c r="AZ164" i="6"/>
  <c r="CV163" i="6"/>
  <c r="AA233" i="6"/>
  <c r="AI163" i="6" a="1"/>
  <c r="AN233" i="6" a="1"/>
  <c r="AN163" i="6" a="1"/>
  <c r="AL233" i="6" a="1"/>
  <c r="AM163" i="6" a="1"/>
  <c r="BB164" i="6" a="1"/>
  <c r="BG164" i="6" a="1"/>
  <c r="AO233" i="6" a="1"/>
  <c r="AO163" i="6" a="1"/>
  <c r="AK163" i="6" a="1"/>
  <c r="BC164" i="6" a="1"/>
  <c r="AQ163" i="6" a="1"/>
  <c r="AQ233" i="6" a="1"/>
  <c r="AM233" i="6" a="1"/>
  <c r="AI233" i="6" a="1"/>
  <c r="AP163" i="6" a="1"/>
  <c r="AJ163" i="6" a="1"/>
  <c r="AT163" i="6" a="1"/>
  <c r="AK233" i="6" a="1"/>
  <c r="AR233" i="6" a="1"/>
  <c r="AL163" i="6" a="1"/>
  <c r="AS233" i="6" a="1"/>
  <c r="AR163" i="6" a="1"/>
  <c r="AT233" i="6" a="1"/>
  <c r="AJ233" i="6" a="1"/>
  <c r="AS163" i="6" a="1"/>
  <c r="AP233" i="6" a="1"/>
  <c r="AI163" i="6" l="1"/>
  <c r="AJ163" i="6"/>
  <c r="AK163" i="6"/>
  <c r="AL163" i="6"/>
  <c r="AM163" i="6"/>
  <c r="AN163" i="6"/>
  <c r="AO163" i="6"/>
  <c r="AP163" i="6"/>
  <c r="AQ163" i="6"/>
  <c r="AR163" i="6"/>
  <c r="AS163" i="6"/>
  <c r="AT163" i="6"/>
  <c r="BB164" i="6"/>
  <c r="BG164" i="6"/>
  <c r="BC164" i="6"/>
  <c r="AI233" i="6"/>
  <c r="AO233" i="6"/>
  <c r="AJ233" i="6"/>
  <c r="AP233" i="6"/>
  <c r="AL233" i="6"/>
  <c r="AM233" i="6"/>
  <c r="AN233" i="6"/>
  <c r="AK233" i="6"/>
  <c r="AQ233" i="6"/>
  <c r="AR233" i="6"/>
  <c r="AT233" i="6"/>
  <c r="AS233" i="6"/>
  <c r="BE164" i="6" a="1"/>
  <c r="BD164" i="6" a="1"/>
  <c r="BH164" i="6" a="1"/>
  <c r="BI164" i="6" a="1"/>
  <c r="BD164" i="6" l="1"/>
  <c r="BI164" i="6"/>
  <c r="BE164" i="6"/>
  <c r="BH164" i="6"/>
  <c r="BJ164" i="6" a="1"/>
  <c r="BF164" i="6" a="1"/>
  <c r="BJ164" i="6" l="1"/>
  <c r="BF164" i="6"/>
  <c r="BK164" i="6" a="1"/>
  <c r="BK164" i="6" l="1"/>
  <c r="BL164" i="6" a="1"/>
  <c r="BL164" i="6" l="1"/>
  <c r="AY164" i="6" a="1"/>
  <c r="AY164" i="6" l="1"/>
  <c r="BN164" i="6"/>
  <c r="BA165" i="6" a="1"/>
  <c r="CT164" i="6" a="1"/>
  <c r="BM165" i="6" a="1"/>
  <c r="AZ165" i="6" a="1"/>
  <c r="AB164" i="6" a="1"/>
  <c r="AB164" i="6" l="1"/>
  <c r="CT164" i="6"/>
  <c r="BM165" i="6"/>
  <c r="BA165" i="6"/>
  <c r="AZ165" i="6"/>
  <c r="CV164" i="6"/>
  <c r="BC165" i="6" a="1"/>
  <c r="BG165" i="6" a="1"/>
  <c r="AA164" i="6" a="1"/>
  <c r="BB165" i="6" a="1"/>
  <c r="BG165" i="6" l="1"/>
  <c r="BC165" i="6"/>
  <c r="AA164" i="6"/>
  <c r="BB165" i="6"/>
  <c r="BH165" i="6" a="1"/>
  <c r="AA165" i="6" a="1"/>
  <c r="AT164" i="6" a="1"/>
  <c r="AM164" i="6" a="1"/>
  <c r="AN164" i="6" a="1"/>
  <c r="AI164" i="6" a="1"/>
  <c r="AO164" i="6" a="1"/>
  <c r="BE165" i="6" a="1"/>
  <c r="AQ164" i="6" a="1"/>
  <c r="AR164" i="6" a="1"/>
  <c r="BI165" i="6" a="1"/>
  <c r="AP164" i="6" a="1"/>
  <c r="BD165" i="6" a="1"/>
  <c r="AK164" i="6" a="1"/>
  <c r="AJ164" i="6" a="1"/>
  <c r="AL164" i="6" a="1"/>
  <c r="AS164" i="6" a="1"/>
  <c r="BD165" i="6" l="1"/>
  <c r="AA165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BI165" i="6"/>
  <c r="BE165" i="6"/>
  <c r="BH165" i="6"/>
  <c r="BJ165" i="6" a="1"/>
  <c r="BF165" i="6" a="1"/>
  <c r="BJ165" i="6" l="1"/>
  <c r="BF165" i="6"/>
  <c r="BK165" i="6" a="1"/>
  <c r="BK165" i="6" l="1"/>
  <c r="BL165" i="6" a="1"/>
  <c r="BL165" i="6" l="1"/>
  <c r="AY165" i="6" a="1"/>
  <c r="AY165" i="6" l="1"/>
  <c r="BN165" i="6"/>
  <c r="CT165" i="6" a="1"/>
  <c r="AB165" i="6" a="1"/>
  <c r="AZ197" i="6" a="1"/>
  <c r="BM197" i="6" a="1"/>
  <c r="BA197" i="6" a="1"/>
  <c r="AB165" i="6" l="1"/>
  <c r="CT165" i="6"/>
  <c r="BA197" i="6"/>
  <c r="AZ197" i="6"/>
  <c r="BM197" i="6"/>
  <c r="CV165" i="6"/>
  <c r="BB197" i="6" a="1"/>
  <c r="BC197" i="6" a="1"/>
  <c r="AM165" i="6" a="1"/>
  <c r="AN165" i="6" a="1"/>
  <c r="AK165" i="6" a="1"/>
  <c r="AL165" i="6" a="1"/>
  <c r="AS165" i="6" a="1"/>
  <c r="BG197" i="6" a="1"/>
  <c r="AT165" i="6" a="1"/>
  <c r="AJ165" i="6" a="1"/>
  <c r="AO165" i="6" a="1"/>
  <c r="AI165" i="6" a="1"/>
  <c r="AP165" i="6" a="1"/>
  <c r="AR165" i="6" a="1"/>
  <c r="AQ165" i="6" a="1"/>
  <c r="BG197" i="6" l="1"/>
  <c r="BC197" i="6"/>
  <c r="AI165" i="6"/>
  <c r="AJ165" i="6"/>
  <c r="AK165" i="6"/>
  <c r="AL165" i="6"/>
  <c r="AM165" i="6"/>
  <c r="AN165" i="6"/>
  <c r="AO165" i="6"/>
  <c r="AP165" i="6"/>
  <c r="AQ165" i="6"/>
  <c r="AR165" i="6"/>
  <c r="AS165" i="6"/>
  <c r="AT165" i="6"/>
  <c r="BB197" i="6"/>
  <c r="BH197" i="6" a="1"/>
  <c r="BI197" i="6" a="1"/>
  <c r="BE197" i="6" a="1"/>
  <c r="BD197" i="6" a="1"/>
  <c r="BD197" i="6" l="1"/>
  <c r="BI197" i="6"/>
  <c r="BE197" i="6"/>
  <c r="BH197" i="6"/>
  <c r="BJ197" i="6" a="1"/>
  <c r="BF197" i="6" a="1"/>
  <c r="BF197" i="6" l="1"/>
  <c r="BJ197" i="6"/>
  <c r="BK197" i="6" a="1"/>
  <c r="BK197" i="6" l="1"/>
  <c r="BL197" i="6" a="1"/>
  <c r="BL197" i="6" l="1"/>
  <c r="AY197" i="6" a="1"/>
  <c r="AY197" i="6" l="1"/>
  <c r="BN197" i="6"/>
  <c r="AB197" i="6" a="1"/>
  <c r="AZ198" i="6" a="1"/>
  <c r="CT197" i="6" a="1"/>
  <c r="BA198" i="6" a="1"/>
  <c r="BM198" i="6" a="1"/>
  <c r="AB197" i="6" l="1"/>
  <c r="CT197" i="6"/>
  <c r="BM198" i="6"/>
  <c r="BA198" i="6"/>
  <c r="AZ198" i="6"/>
  <c r="CV197" i="6"/>
  <c r="AA197" i="6" a="1"/>
  <c r="BG198" i="6" a="1"/>
  <c r="BB198" i="6" a="1"/>
  <c r="BC198" i="6" a="1"/>
  <c r="AA197" i="6" l="1"/>
  <c r="BB198" i="6"/>
  <c r="BG198" i="6"/>
  <c r="BC198" i="6"/>
  <c r="BI198" i="6" a="1"/>
  <c r="AL197" i="6" a="1"/>
  <c r="AA198" i="6" a="1"/>
  <c r="BH198" i="6" a="1"/>
  <c r="AI197" i="6" a="1"/>
  <c r="AN197" i="6" a="1"/>
  <c r="AR197" i="6" a="1"/>
  <c r="BD198" i="6" a="1"/>
  <c r="AT197" i="6" a="1"/>
  <c r="AJ197" i="6" a="1"/>
  <c r="BE198" i="6" a="1"/>
  <c r="AS197" i="6" a="1"/>
  <c r="AM197" i="6" a="1"/>
  <c r="AP197" i="6" a="1"/>
  <c r="AQ197" i="6" a="1"/>
  <c r="AK197" i="6" a="1"/>
  <c r="AO197" i="6" a="1"/>
  <c r="BE198" i="6" l="1"/>
  <c r="BI198" i="6"/>
  <c r="BH198" i="6"/>
  <c r="BD198" i="6"/>
  <c r="AA198" i="6"/>
  <c r="AM197" i="6"/>
  <c r="AJ197" i="6"/>
  <c r="AP197" i="6"/>
  <c r="AI197" i="6"/>
  <c r="AL197" i="6"/>
  <c r="AO197" i="6"/>
  <c r="AS197" i="6"/>
  <c r="AR197" i="6"/>
  <c r="AQ197" i="6"/>
  <c r="AT197" i="6"/>
  <c r="AN197" i="6"/>
  <c r="AK197" i="6"/>
  <c r="BF198" i="6" a="1"/>
  <c r="BJ198" i="6" a="1"/>
  <c r="BJ198" i="6" l="1"/>
  <c r="BF198" i="6"/>
  <c r="BK198" i="6" a="1"/>
  <c r="BK198" i="6" l="1"/>
  <c r="BL198" i="6" a="1"/>
  <c r="BL198" i="6" l="1"/>
  <c r="AY198" i="6" a="1"/>
  <c r="AY198" i="6" l="1"/>
  <c r="BN198" i="6"/>
  <c r="CT198" i="6" a="1"/>
  <c r="AB198" i="6" a="1"/>
  <c r="BM199" i="6" a="1"/>
  <c r="AZ199" i="6" a="1"/>
  <c r="BA199" i="6" a="1"/>
  <c r="AB198" i="6" l="1"/>
  <c r="CT198" i="6"/>
  <c r="BM199" i="6"/>
  <c r="AZ199" i="6"/>
  <c r="BA199" i="6"/>
  <c r="CV198" i="6"/>
  <c r="AK198" i="6" a="1"/>
  <c r="AN198" i="6" a="1"/>
  <c r="AJ198" i="6" a="1"/>
  <c r="BC199" i="6" a="1"/>
  <c r="AQ198" i="6" a="1"/>
  <c r="BG199" i="6" a="1"/>
  <c r="AS198" i="6" a="1"/>
  <c r="AM198" i="6" a="1"/>
  <c r="AO198" i="6" a="1"/>
  <c r="AR198" i="6" a="1"/>
  <c r="AL198" i="6" a="1"/>
  <c r="AT198" i="6" a="1"/>
  <c r="AI198" i="6" a="1"/>
  <c r="BB199" i="6" a="1"/>
  <c r="AP198" i="6" a="1"/>
  <c r="BC199" i="6" l="1"/>
  <c r="BG199" i="6"/>
  <c r="AT198" i="6"/>
  <c r="AJ198" i="6"/>
  <c r="AO198" i="6"/>
  <c r="AL198" i="6"/>
  <c r="AN198" i="6"/>
  <c r="AP198" i="6"/>
  <c r="AK198" i="6"/>
  <c r="AI198" i="6"/>
  <c r="AR198" i="6"/>
  <c r="AM198" i="6"/>
  <c r="AS198" i="6"/>
  <c r="AQ198" i="6"/>
  <c r="BB199" i="6"/>
  <c r="BE199" i="6" a="1"/>
  <c r="BI199" i="6" a="1"/>
  <c r="BD199" i="6" a="1"/>
  <c r="BH199" i="6" a="1"/>
  <c r="BD199" i="6" l="1"/>
  <c r="BH199" i="6"/>
  <c r="BE199" i="6"/>
  <c r="BI199" i="6"/>
  <c r="BJ199" i="6" a="1"/>
  <c r="BF199" i="6" a="1"/>
  <c r="BJ199" i="6" l="1"/>
  <c r="BF199" i="6"/>
  <c r="BK199" i="6" a="1"/>
  <c r="BK199" i="6" l="1"/>
  <c r="BL199" i="6" a="1"/>
  <c r="BL199" i="6" l="1"/>
  <c r="AY199" i="6" a="1"/>
  <c r="AY199" i="6" l="1"/>
  <c r="BN199" i="6"/>
  <c r="AB199" i="6" a="1"/>
  <c r="CT199" i="6" a="1"/>
  <c r="BA200" i="6" a="1"/>
  <c r="AZ200" i="6" a="1"/>
  <c r="BM200" i="6" a="1"/>
  <c r="AB199" i="6" l="1"/>
  <c r="CT199" i="6"/>
  <c r="BA200" i="6"/>
  <c r="BM200" i="6"/>
  <c r="AZ200" i="6"/>
  <c r="CV199" i="6"/>
  <c r="BC200" i="6" a="1"/>
  <c r="BB200" i="6" a="1"/>
  <c r="BG200" i="6" a="1"/>
  <c r="AA199" i="6" a="1"/>
  <c r="BG200" i="6" l="1"/>
  <c r="BC200" i="6"/>
  <c r="AA199" i="6"/>
  <c r="BB200" i="6"/>
  <c r="BH200" i="6" a="1"/>
  <c r="BI200" i="6" a="1"/>
  <c r="AL199" i="6" a="1"/>
  <c r="AK199" i="6" a="1"/>
  <c r="AI199" i="6" a="1"/>
  <c r="AQ199" i="6" a="1"/>
  <c r="AJ199" i="6" a="1"/>
  <c r="BD200" i="6" a="1"/>
  <c r="AS199" i="6" a="1"/>
  <c r="AR199" i="6" a="1"/>
  <c r="BE200" i="6" a="1"/>
  <c r="AN199" i="6" a="1"/>
  <c r="AO199" i="6" a="1"/>
  <c r="AP199" i="6" a="1"/>
  <c r="AT199" i="6" a="1"/>
  <c r="AM199" i="6" a="1"/>
  <c r="BD200" i="6" l="1"/>
  <c r="AJ199" i="6"/>
  <c r="AR199" i="6"/>
  <c r="AM199" i="6"/>
  <c r="AP199" i="6"/>
  <c r="AN199" i="6"/>
  <c r="AK199" i="6"/>
  <c r="AO199" i="6"/>
  <c r="AQ199" i="6"/>
  <c r="AS199" i="6"/>
  <c r="AI199" i="6"/>
  <c r="AL199" i="6"/>
  <c r="AT199" i="6"/>
  <c r="BI200" i="6"/>
  <c r="BE200" i="6"/>
  <c r="BH200" i="6"/>
  <c r="BF200" i="6" a="1"/>
  <c r="BJ200" i="6" a="1"/>
  <c r="BJ200" i="6" l="1"/>
  <c r="BF200" i="6"/>
  <c r="BK200" i="6" a="1"/>
  <c r="BK200" i="6" l="1"/>
  <c r="BL200" i="6" a="1"/>
  <c r="BL200" i="6" l="1"/>
  <c r="AY200" i="6" a="1"/>
  <c r="AY200" i="6" l="1"/>
  <c r="BN200" i="6"/>
  <c r="AZ201" i="6" a="1"/>
  <c r="BA201" i="6" a="1"/>
  <c r="BM201" i="6" a="1"/>
  <c r="CT200" i="6" a="1"/>
  <c r="AB200" i="6" a="1"/>
  <c r="CT200" i="6" l="1"/>
  <c r="AB200" i="6"/>
  <c r="BM201" i="6"/>
  <c r="BA201" i="6"/>
  <c r="AZ201" i="6"/>
  <c r="CV200" i="6"/>
  <c r="BB201" i="6" a="1"/>
  <c r="BG201" i="6" a="1"/>
  <c r="AA200" i="6" a="1"/>
  <c r="BC201" i="6" a="1"/>
  <c r="BG201" i="6" l="1"/>
  <c r="BC201" i="6"/>
  <c r="AA200" i="6"/>
  <c r="BB201" i="6"/>
  <c r="BD201" i="6" a="1"/>
  <c r="AQ200" i="6" a="1"/>
  <c r="AT200" i="6" a="1"/>
  <c r="AM200" i="6" a="1"/>
  <c r="AP200" i="6" a="1"/>
  <c r="BH201" i="6" a="1"/>
  <c r="AJ200" i="6" a="1"/>
  <c r="AI200" i="6" a="1"/>
  <c r="AO200" i="6" a="1"/>
  <c r="BI201" i="6" a="1"/>
  <c r="AS200" i="6" a="1"/>
  <c r="AN200" i="6" a="1"/>
  <c r="AR200" i="6" a="1"/>
  <c r="AK200" i="6" a="1"/>
  <c r="BE201" i="6" a="1"/>
  <c r="AL200" i="6" a="1"/>
  <c r="BD201" i="6" l="1"/>
  <c r="AL200" i="6"/>
  <c r="AN200" i="6"/>
  <c r="AM200" i="6"/>
  <c r="AR200" i="6"/>
  <c r="AK200" i="6"/>
  <c r="AO200" i="6"/>
  <c r="AP200" i="6"/>
  <c r="AJ200" i="6"/>
  <c r="AS200" i="6"/>
  <c r="AI200" i="6"/>
  <c r="AQ200" i="6"/>
  <c r="AT200" i="6"/>
  <c r="BI201" i="6"/>
  <c r="BE201" i="6"/>
  <c r="BH201" i="6"/>
  <c r="BF201" i="6" a="1"/>
  <c r="BJ201" i="6" a="1"/>
  <c r="BJ201" i="6" l="1"/>
  <c r="BF201" i="6"/>
  <c r="BK201" i="6" a="1"/>
  <c r="BK201" i="6" l="1"/>
  <c r="BL201" i="6" a="1"/>
  <c r="BL201" i="6" l="1"/>
  <c r="AY201" i="6" a="1"/>
  <c r="AY201" i="6" l="1"/>
  <c r="BN201" i="6"/>
  <c r="AZ202" i="6" a="1"/>
  <c r="BA202" i="6" a="1"/>
  <c r="BM202" i="6" a="1"/>
  <c r="CT201" i="6" a="1"/>
  <c r="AB201" i="6" a="1"/>
  <c r="CT201" i="6" l="1"/>
  <c r="AB201" i="6"/>
  <c r="BM202" i="6"/>
  <c r="AZ202" i="6"/>
  <c r="BA202" i="6"/>
  <c r="CV201" i="6"/>
  <c r="AA201" i="6" a="1"/>
  <c r="BB202" i="6" a="1"/>
  <c r="BG202" i="6" a="1"/>
  <c r="BC202" i="6" a="1"/>
  <c r="BC202" i="6" l="1"/>
  <c r="BG202" i="6"/>
  <c r="AA201" i="6"/>
  <c r="BB202" i="6"/>
  <c r="BD202" i="6" a="1"/>
  <c r="AI201" i="6" a="1"/>
  <c r="BE202" i="6" a="1"/>
  <c r="AL201" i="6" a="1"/>
  <c r="AR201" i="6" a="1"/>
  <c r="BH202" i="6" a="1"/>
  <c r="AJ201" i="6" a="1"/>
  <c r="AT201" i="6" a="1"/>
  <c r="AA202" i="6" a="1"/>
  <c r="AM201" i="6" a="1"/>
  <c r="AO201" i="6" a="1"/>
  <c r="AK201" i="6" a="1"/>
  <c r="AN201" i="6" a="1"/>
  <c r="AQ201" i="6" a="1"/>
  <c r="AP201" i="6" a="1"/>
  <c r="AS201" i="6" a="1"/>
  <c r="BI202" i="6" a="1"/>
  <c r="BD202" i="6" l="1"/>
  <c r="AM201" i="6"/>
  <c r="AT201" i="6"/>
  <c r="AA202" i="6"/>
  <c r="AI201" i="6"/>
  <c r="AQ201" i="6"/>
  <c r="AL201" i="6"/>
  <c r="AS201" i="6"/>
  <c r="AP201" i="6"/>
  <c r="AN201" i="6"/>
  <c r="AJ201" i="6"/>
  <c r="AK201" i="6"/>
  <c r="AO201" i="6"/>
  <c r="AR201" i="6"/>
  <c r="BH202" i="6"/>
  <c r="BI202" i="6"/>
  <c r="BE202" i="6"/>
  <c r="BF202" i="6" a="1"/>
  <c r="BJ202" i="6" a="1"/>
  <c r="BF202" i="6" l="1"/>
  <c r="BJ202" i="6"/>
  <c r="BK202" i="6" a="1"/>
  <c r="BK202" i="6" l="1"/>
  <c r="BL202" i="6" a="1"/>
  <c r="BL202" i="6" l="1"/>
  <c r="AY202" i="6" a="1"/>
  <c r="AY202" i="6" l="1"/>
  <c r="BN202" i="6"/>
  <c r="BA203" i="6" a="1"/>
  <c r="AZ203" i="6" a="1"/>
  <c r="BM203" i="6" a="1"/>
  <c r="CT202" i="6" a="1"/>
  <c r="AB202" i="6" a="1"/>
  <c r="AB202" i="6" l="1"/>
  <c r="CT202" i="6"/>
  <c r="BA203" i="6"/>
  <c r="BM203" i="6"/>
  <c r="AZ203" i="6"/>
  <c r="CV202" i="6"/>
  <c r="AS202" i="6" a="1"/>
  <c r="AT202" i="6" a="1"/>
  <c r="AO202" i="6" a="1"/>
  <c r="AI202" i="6" a="1"/>
  <c r="BC203" i="6" a="1"/>
  <c r="BG203" i="6" a="1"/>
  <c r="AN202" i="6" a="1"/>
  <c r="AK202" i="6" a="1"/>
  <c r="AJ202" i="6" a="1"/>
  <c r="AM202" i="6" a="1"/>
  <c r="AQ202" i="6" a="1"/>
  <c r="AL202" i="6" a="1"/>
  <c r="BB203" i="6" a="1"/>
  <c r="AR202" i="6" a="1"/>
  <c r="AP202" i="6" a="1"/>
  <c r="BG203" i="6" l="1"/>
  <c r="BC203" i="6"/>
  <c r="AL202" i="6"/>
  <c r="AP202" i="6"/>
  <c r="AQ202" i="6"/>
  <c r="AS202" i="6"/>
  <c r="AM202" i="6"/>
  <c r="AO202" i="6"/>
  <c r="AJ202" i="6"/>
  <c r="AI202" i="6"/>
  <c r="AK202" i="6"/>
  <c r="AT202" i="6"/>
  <c r="AN202" i="6"/>
  <c r="AR202" i="6"/>
  <c r="BB203" i="6"/>
  <c r="BI203" i="6" a="1"/>
  <c r="BD203" i="6" a="1"/>
  <c r="BH203" i="6" a="1"/>
  <c r="BE203" i="6" a="1"/>
  <c r="BI203" i="6" l="1"/>
  <c r="BE203" i="6"/>
  <c r="BD203" i="6"/>
  <c r="BH203" i="6"/>
  <c r="BF203" i="6" a="1"/>
  <c r="BJ203" i="6" a="1"/>
  <c r="BF203" i="6" l="1"/>
  <c r="BJ203" i="6"/>
  <c r="BK203" i="6" a="1"/>
  <c r="BK203" i="6" l="1"/>
  <c r="BL203" i="6" a="1"/>
  <c r="BL203" i="6" l="1"/>
  <c r="AY203" i="6" a="1"/>
  <c r="AY203" i="6" l="1"/>
  <c r="BN203" i="6"/>
  <c r="CT203" i="6" a="1"/>
  <c r="BM204" i="6" a="1"/>
  <c r="AB203" i="6" a="1"/>
  <c r="BA204" i="6" a="1"/>
  <c r="AZ204" i="6" a="1"/>
  <c r="AB203" i="6" l="1"/>
  <c r="CT203" i="6"/>
  <c r="BA204" i="6"/>
  <c r="BM204" i="6"/>
  <c r="AZ204" i="6"/>
  <c r="CV203" i="6"/>
  <c r="BC204" i="6" a="1"/>
  <c r="AA203" i="6" a="1"/>
  <c r="BB204" i="6" a="1"/>
  <c r="BG204" i="6" a="1"/>
  <c r="AA203" i="6" l="1"/>
  <c r="BB204" i="6"/>
  <c r="BG204" i="6"/>
  <c r="BC204" i="6"/>
  <c r="AL203" i="6" a="1"/>
  <c r="AI203" i="6" a="1"/>
  <c r="BI204" i="6" a="1"/>
  <c r="AJ203" i="6" a="1"/>
  <c r="AK203" i="6" a="1"/>
  <c r="AA204" i="6" a="1"/>
  <c r="AR203" i="6" a="1"/>
  <c r="BH204" i="6" a="1"/>
  <c r="BD204" i="6" a="1"/>
  <c r="BE204" i="6" a="1"/>
  <c r="AO203" i="6" a="1"/>
  <c r="AQ203" i="6" a="1"/>
  <c r="AM203" i="6" a="1"/>
  <c r="AS203" i="6" a="1"/>
  <c r="AN203" i="6" a="1"/>
  <c r="AP203" i="6" a="1"/>
  <c r="AT203" i="6" a="1"/>
  <c r="AM203" i="6" l="1"/>
  <c r="AR203" i="6"/>
  <c r="AK203" i="6"/>
  <c r="AA204" i="6"/>
  <c r="AJ203" i="6"/>
  <c r="AQ203" i="6"/>
  <c r="AP203" i="6"/>
  <c r="AI203" i="6"/>
  <c r="AO203" i="6"/>
  <c r="AS203" i="6"/>
  <c r="AT203" i="6"/>
  <c r="AN203" i="6"/>
  <c r="AL203" i="6"/>
  <c r="BE204" i="6"/>
  <c r="BI204" i="6"/>
  <c r="BH204" i="6"/>
  <c r="BD204" i="6"/>
  <c r="BF204" i="6" a="1"/>
  <c r="BJ204" i="6" a="1"/>
  <c r="BF204" i="6" l="1"/>
  <c r="BJ204" i="6"/>
  <c r="BK204" i="6" a="1"/>
  <c r="BK204" i="6" l="1"/>
  <c r="BL204" i="6" a="1"/>
  <c r="BL204" i="6" l="1"/>
  <c r="AY204" i="6" a="1"/>
  <c r="AY204" i="6" l="1"/>
  <c r="BN204" i="6"/>
  <c r="AB204" i="6" a="1"/>
  <c r="BA207" i="6" a="1"/>
  <c r="BM207" i="6" a="1"/>
  <c r="AZ207" i="6" a="1"/>
  <c r="CT204" i="6" a="1"/>
  <c r="AB204" i="6" l="1"/>
  <c r="CT204" i="6"/>
  <c r="BA207" i="6"/>
  <c r="AZ207" i="6"/>
  <c r="BM207" i="6"/>
  <c r="CV204" i="6"/>
  <c r="AK204" i="6" a="1"/>
  <c r="AO204" i="6" a="1"/>
  <c r="AL204" i="6" a="1"/>
  <c r="BB207" i="6" a="1"/>
  <c r="AR204" i="6" a="1"/>
  <c r="AJ204" i="6" a="1"/>
  <c r="AQ204" i="6" a="1"/>
  <c r="AM204" i="6" a="1"/>
  <c r="AP204" i="6" a="1"/>
  <c r="BG207" i="6" a="1"/>
  <c r="AN204" i="6" a="1"/>
  <c r="AI204" i="6" a="1"/>
  <c r="AT204" i="6" a="1"/>
  <c r="BC207" i="6" a="1"/>
  <c r="AS204" i="6" a="1"/>
  <c r="AP204" i="6" l="1"/>
  <c r="AO204" i="6"/>
  <c r="AK204" i="6"/>
  <c r="AT204" i="6"/>
  <c r="AR204" i="6"/>
  <c r="AQ204" i="6"/>
  <c r="AI204" i="6"/>
  <c r="AL204" i="6"/>
  <c r="AJ204" i="6"/>
  <c r="AS204" i="6"/>
  <c r="AM204" i="6"/>
  <c r="AN204" i="6"/>
  <c r="BB207" i="6"/>
  <c r="BG207" i="6"/>
  <c r="BC207" i="6"/>
  <c r="BH207" i="6" a="1"/>
  <c r="BD207" i="6" a="1"/>
  <c r="BE207" i="6" a="1"/>
  <c r="BI207" i="6" a="1"/>
  <c r="BD207" i="6" l="1"/>
  <c r="BE207" i="6"/>
  <c r="BI207" i="6"/>
  <c r="BH207" i="6"/>
  <c r="BF207" i="6" a="1"/>
  <c r="BJ207" i="6" a="1"/>
  <c r="BJ207" i="6" l="1"/>
  <c r="BF207" i="6"/>
  <c r="BK207" i="6" a="1"/>
  <c r="BK207" i="6" l="1"/>
  <c r="BL207" i="6" a="1"/>
  <c r="BL207" i="6" l="1"/>
  <c r="AY207" i="6" a="1"/>
  <c r="AY207" i="6" l="1"/>
  <c r="BN207" i="6"/>
  <c r="BA211" i="6" a="1"/>
  <c r="BM211" i="6" a="1"/>
  <c r="CT207" i="6" a="1"/>
  <c r="AB207" i="6" a="1"/>
  <c r="AZ211" i="6" a="1"/>
  <c r="AB207" i="6" l="1"/>
  <c r="CT207" i="6"/>
  <c r="AZ211" i="6"/>
  <c r="BA211" i="6"/>
  <c r="BM211" i="6"/>
  <c r="CV207" i="6"/>
  <c r="AA207" i="6" a="1"/>
  <c r="BG211" i="6" a="1"/>
  <c r="BC211" i="6" a="1"/>
  <c r="BB211" i="6" a="1"/>
  <c r="BC211" i="6" l="1"/>
  <c r="BG211" i="6"/>
  <c r="AA207" i="6"/>
  <c r="BB211" i="6"/>
  <c r="AP207" i="6" a="1"/>
  <c r="AR207" i="6" a="1"/>
  <c r="BD211" i="6" a="1"/>
  <c r="AI207" i="6" a="1"/>
  <c r="AK207" i="6" a="1"/>
  <c r="AL207" i="6" a="1"/>
  <c r="AS207" i="6" a="1"/>
  <c r="AO207" i="6" a="1"/>
  <c r="BE211" i="6" a="1"/>
  <c r="AQ207" i="6" a="1"/>
  <c r="BH211" i="6" a="1"/>
  <c r="BI211" i="6" a="1"/>
  <c r="AN207" i="6" a="1"/>
  <c r="AJ207" i="6" a="1"/>
  <c r="AT207" i="6" a="1"/>
  <c r="AM207" i="6" a="1"/>
  <c r="BD211" i="6" l="1"/>
  <c r="AJ207" i="6"/>
  <c r="AT207" i="6"/>
  <c r="AS207" i="6"/>
  <c r="AO207" i="6"/>
  <c r="AI207" i="6"/>
  <c r="AN207" i="6"/>
  <c r="AR207" i="6"/>
  <c r="AQ207" i="6"/>
  <c r="AK207" i="6"/>
  <c r="AP207" i="6"/>
  <c r="AL207" i="6"/>
  <c r="AM207" i="6"/>
  <c r="BH211" i="6"/>
  <c r="BI211" i="6"/>
  <c r="BE211" i="6"/>
  <c r="BF211" i="6" a="1"/>
  <c r="BJ211" i="6" a="1"/>
  <c r="BF211" i="6" l="1"/>
  <c r="BJ211" i="6"/>
  <c r="BK211" i="6" a="1"/>
  <c r="BK211" i="6" l="1"/>
  <c r="BL211" i="6" a="1"/>
  <c r="BL211" i="6" l="1"/>
  <c r="AY211" i="6" a="1"/>
  <c r="AY211" i="6" l="1"/>
  <c r="BN211" i="6"/>
  <c r="CT211" i="6" a="1"/>
  <c r="AZ212" i="6" a="1"/>
  <c r="AB211" i="6" a="1"/>
  <c r="BM212" i="6" a="1"/>
  <c r="BA212" i="6" a="1"/>
  <c r="AB211" i="6" l="1"/>
  <c r="CT211" i="6"/>
  <c r="AZ212" i="6"/>
  <c r="BA212" i="6"/>
  <c r="BM212" i="6"/>
  <c r="CV211" i="6"/>
  <c r="BM250" i="6" a="1"/>
  <c r="BG212" i="6" a="1"/>
  <c r="AA211" i="6" a="1"/>
  <c r="AZ250" i="6" a="1"/>
  <c r="BA250" i="6" a="1"/>
  <c r="BC212" i="6" a="1"/>
  <c r="BB212" i="6" a="1"/>
  <c r="BC212" i="6" l="1"/>
  <c r="BG212" i="6"/>
  <c r="AA211" i="6"/>
  <c r="BB212" i="6"/>
  <c r="AZ250" i="6"/>
  <c r="BA250" i="6"/>
  <c r="BM250" i="6"/>
  <c r="BB250" i="6" a="1"/>
  <c r="BE212" i="6" a="1"/>
  <c r="BD212" i="6" a="1"/>
  <c r="BC250" i="6" a="1"/>
  <c r="AM211" i="6" a="1"/>
  <c r="AT211" i="6" a="1"/>
  <c r="BG250" i="6" a="1"/>
  <c r="AO211" i="6" a="1"/>
  <c r="AR211" i="6" a="1"/>
  <c r="AI211" i="6" a="1"/>
  <c r="AP211" i="6" a="1"/>
  <c r="AN211" i="6" a="1"/>
  <c r="AL211" i="6" a="1"/>
  <c r="AJ211" i="6" a="1"/>
  <c r="BH212" i="6" a="1"/>
  <c r="AS211" i="6" a="1"/>
  <c r="AQ211" i="6" a="1"/>
  <c r="BI212" i="6" a="1"/>
  <c r="AK211" i="6" a="1"/>
  <c r="BD212" i="6" l="1"/>
  <c r="AT211" i="6"/>
  <c r="AM211" i="6"/>
  <c r="AP211" i="6"/>
  <c r="AS211" i="6"/>
  <c r="AQ211" i="6"/>
  <c r="AR211" i="6"/>
  <c r="AN211" i="6"/>
  <c r="AJ211" i="6"/>
  <c r="AO211" i="6"/>
  <c r="AK211" i="6"/>
  <c r="AI211" i="6"/>
  <c r="AL211" i="6"/>
  <c r="BH212" i="6"/>
  <c r="BI212" i="6"/>
  <c r="BE212" i="6"/>
  <c r="BG250" i="6"/>
  <c r="BB250" i="6"/>
  <c r="BC250" i="6"/>
  <c r="BE250" i="6" a="1"/>
  <c r="AA250" i="6" a="1"/>
  <c r="BD250" i="6" a="1"/>
  <c r="BJ212" i="6" a="1"/>
  <c r="BF212" i="6" a="1"/>
  <c r="BI250" i="6" a="1"/>
  <c r="BH250" i="6" a="1"/>
  <c r="BJ212" i="6" l="1"/>
  <c r="BF212" i="6"/>
  <c r="BH250" i="6"/>
  <c r="AA250" i="6"/>
  <c r="BI250" i="6"/>
  <c r="BE250" i="6"/>
  <c r="BD250" i="6"/>
  <c r="AA251" i="6" a="1"/>
  <c r="BF250" i="6" a="1"/>
  <c r="BK212" i="6" a="1"/>
  <c r="BJ250" i="6" a="1"/>
  <c r="BK212" i="6" l="1"/>
  <c r="BF250" i="6"/>
  <c r="BJ250" i="6"/>
  <c r="AA251" i="6"/>
  <c r="AA252" i="6" a="1"/>
  <c r="BL212" i="6" a="1"/>
  <c r="BK250" i="6" a="1"/>
  <c r="BL212" i="6" l="1"/>
  <c r="AA252" i="6"/>
  <c r="BK250" i="6"/>
  <c r="BL250" i="6" a="1"/>
  <c r="AY212" i="6" a="1"/>
  <c r="AA253" i="6" a="1"/>
  <c r="AY212" i="6" l="1"/>
  <c r="BN212" i="6"/>
  <c r="BL250" i="6"/>
  <c r="AA253" i="6"/>
  <c r="CT212" i="6" a="1"/>
  <c r="BM213" i="6" a="1"/>
  <c r="AA254" i="6" a="1"/>
  <c r="AZ213" i="6" a="1"/>
  <c r="BA213" i="6" a="1"/>
  <c r="AB212" i="6" a="1"/>
  <c r="AY250" i="6" a="1"/>
  <c r="CT212" i="6" l="1"/>
  <c r="AB212" i="6"/>
  <c r="BA213" i="6"/>
  <c r="AZ213" i="6"/>
  <c r="BM213" i="6"/>
  <c r="CV212" i="6"/>
  <c r="AA254" i="6"/>
  <c r="AY250" i="6"/>
  <c r="BN250" i="6"/>
  <c r="AA212" i="6" a="1"/>
  <c r="AZ251" i="6" a="1"/>
  <c r="AB250" i="6" a="1"/>
  <c r="BB213" i="6" a="1"/>
  <c r="BC213" i="6" a="1"/>
  <c r="BM251" i="6" a="1"/>
  <c r="BA251" i="6" a="1"/>
  <c r="BG213" i="6" a="1"/>
  <c r="BG213" i="6" l="1"/>
  <c r="BC213" i="6"/>
  <c r="AA212" i="6"/>
  <c r="BB213" i="6"/>
  <c r="AB250" i="6"/>
  <c r="BA251" i="6"/>
  <c r="AZ251" i="6"/>
  <c r="BM251" i="6"/>
  <c r="AJ212" i="6" a="1"/>
  <c r="AJ250" i="6" a="1"/>
  <c r="BG251" i="6" a="1"/>
  <c r="AS212" i="6" a="1"/>
  <c r="AL212" i="6" a="1"/>
  <c r="AP250" i="6" a="1"/>
  <c r="AM212" i="6" a="1"/>
  <c r="BE213" i="6" a="1"/>
  <c r="AR250" i="6" a="1"/>
  <c r="AK212" i="6" a="1"/>
  <c r="BC251" i="6" a="1"/>
  <c r="AL250" i="6" a="1"/>
  <c r="AT250" i="6" a="1"/>
  <c r="BD213" i="6" a="1"/>
  <c r="AN250" i="6" a="1"/>
  <c r="AS250" i="6" a="1"/>
  <c r="AP212" i="6" a="1"/>
  <c r="AT212" i="6" a="1"/>
  <c r="BB251" i="6" a="1"/>
  <c r="AO212" i="6" a="1"/>
  <c r="AI212" i="6" a="1"/>
  <c r="AI250" i="6" a="1"/>
  <c r="AK250" i="6" a="1"/>
  <c r="AA213" i="6" a="1"/>
  <c r="AR212" i="6" a="1"/>
  <c r="AN212" i="6" a="1"/>
  <c r="AM250" i="6" a="1"/>
  <c r="AQ250" i="6" a="1"/>
  <c r="BH213" i="6" a="1"/>
  <c r="AQ212" i="6" a="1"/>
  <c r="AO250" i="6" a="1"/>
  <c r="BI213" i="6" a="1"/>
  <c r="BD213" i="6" l="1"/>
  <c r="AQ212" i="6"/>
  <c r="AP212" i="6"/>
  <c r="AL212" i="6"/>
  <c r="AK212" i="6"/>
  <c r="AJ212" i="6"/>
  <c r="AT212" i="6"/>
  <c r="AS212" i="6"/>
  <c r="AN212" i="6"/>
  <c r="AA213" i="6"/>
  <c r="AM212" i="6"/>
  <c r="AR212" i="6"/>
  <c r="AO212" i="6"/>
  <c r="AI212" i="6"/>
  <c r="BI213" i="6"/>
  <c r="BE213" i="6"/>
  <c r="BH213" i="6"/>
  <c r="AO250" i="6"/>
  <c r="AI250" i="6"/>
  <c r="AT250" i="6"/>
  <c r="AN250" i="6"/>
  <c r="AS250" i="6"/>
  <c r="AM250" i="6"/>
  <c r="AR250" i="6"/>
  <c r="AL250" i="6"/>
  <c r="AQ250" i="6"/>
  <c r="AK250" i="6"/>
  <c r="AP250" i="6"/>
  <c r="AJ250" i="6"/>
  <c r="BB251" i="6"/>
  <c r="BG251" i="6"/>
  <c r="BC251" i="6"/>
  <c r="BF213" i="6" a="1"/>
  <c r="BH251" i="6" a="1"/>
  <c r="BJ213" i="6" a="1"/>
  <c r="BI251" i="6" a="1"/>
  <c r="AA214" i="6" a="1"/>
  <c r="BD251" i="6" a="1"/>
  <c r="BE251" i="6" a="1"/>
  <c r="AA214" i="6" l="1"/>
  <c r="BF213" i="6"/>
  <c r="BJ213" i="6"/>
  <c r="BD251" i="6"/>
  <c r="BE251" i="6"/>
  <c r="BI251" i="6"/>
  <c r="BH251" i="6"/>
  <c r="BF251" i="6" a="1"/>
  <c r="BJ251" i="6" a="1"/>
  <c r="BK213" i="6" a="1"/>
  <c r="BK213" i="6" l="1"/>
  <c r="BJ251" i="6"/>
  <c r="BF251" i="6"/>
  <c r="BL213" i="6" a="1"/>
  <c r="BK251" i="6" a="1"/>
  <c r="BL213" i="6" l="1"/>
  <c r="BK251" i="6"/>
  <c r="BL251" i="6" a="1"/>
  <c r="AY213" i="6" a="1"/>
  <c r="AY213" i="6" l="1"/>
  <c r="BN213" i="6"/>
  <c r="BL251" i="6"/>
  <c r="AY251" i="6" a="1"/>
  <c r="AZ214" i="6" a="1"/>
  <c r="BM214" i="6" a="1"/>
  <c r="AB213" i="6" a="1"/>
  <c r="CT213" i="6" a="1"/>
  <c r="BA214" i="6" a="1"/>
  <c r="CT213" i="6" l="1"/>
  <c r="AB213" i="6"/>
  <c r="AZ214" i="6"/>
  <c r="BM214" i="6"/>
  <c r="BA214" i="6"/>
  <c r="CV213" i="6"/>
  <c r="AY251" i="6"/>
  <c r="BN251" i="6"/>
  <c r="AN213" i="6" a="1"/>
  <c r="AR213" i="6" a="1"/>
  <c r="BB252" i="6" a="1"/>
  <c r="AS213" i="6" a="1"/>
  <c r="BB214" i="6" a="1"/>
  <c r="AZ252" i="6" a="1"/>
  <c r="AI213" i="6" a="1"/>
  <c r="AK213" i="6" a="1"/>
  <c r="AP213" i="6" a="1"/>
  <c r="AQ213" i="6" a="1"/>
  <c r="BA252" i="6" a="1"/>
  <c r="AT213" i="6" a="1"/>
  <c r="AO213" i="6" a="1"/>
  <c r="AM213" i="6" a="1"/>
  <c r="AB251" i="6" a="1"/>
  <c r="BC214" i="6" a="1"/>
  <c r="BG214" i="6" a="1"/>
  <c r="AJ213" i="6" a="1"/>
  <c r="BM252" i="6" a="1"/>
  <c r="AL213" i="6" a="1"/>
  <c r="BC214" i="6" l="1"/>
  <c r="BG214" i="6"/>
  <c r="AT213" i="6"/>
  <c r="AI213" i="6"/>
  <c r="AJ213" i="6"/>
  <c r="AL213" i="6"/>
  <c r="AK213" i="6"/>
  <c r="AR213" i="6"/>
  <c r="AS213" i="6"/>
  <c r="AN213" i="6"/>
  <c r="AP213" i="6"/>
  <c r="AQ213" i="6"/>
  <c r="AO213" i="6"/>
  <c r="AM213" i="6"/>
  <c r="BB214" i="6"/>
  <c r="AB251" i="6"/>
  <c r="BA252" i="6"/>
  <c r="BM252" i="6"/>
  <c r="BB252" i="6"/>
  <c r="AZ252" i="6"/>
  <c r="AQ251" i="6" a="1"/>
  <c r="AI251" i="6" a="1"/>
  <c r="AM251" i="6" a="1"/>
  <c r="AL251" i="6" a="1"/>
  <c r="BD252" i="6" a="1"/>
  <c r="BC252" i="6" a="1"/>
  <c r="AP251" i="6" a="1"/>
  <c r="AR251" i="6" a="1"/>
  <c r="AO251" i="6" a="1"/>
  <c r="AJ251" i="6" a="1"/>
  <c r="AK251" i="6" a="1"/>
  <c r="AN251" i="6" a="1"/>
  <c r="BH214" i="6" a="1"/>
  <c r="BI214" i="6" a="1"/>
  <c r="BE214" i="6" a="1"/>
  <c r="BG252" i="6" a="1"/>
  <c r="AS251" i="6" a="1"/>
  <c r="BD214" i="6" a="1"/>
  <c r="AT251" i="6" a="1"/>
  <c r="BI214" i="6" l="1"/>
  <c r="BE214" i="6"/>
  <c r="BD214" i="6"/>
  <c r="BH214" i="6"/>
  <c r="BG252" i="6"/>
  <c r="BC252" i="6"/>
  <c r="BD252" i="6"/>
  <c r="AS251" i="6"/>
  <c r="AR251" i="6"/>
  <c r="AL251" i="6"/>
  <c r="AQ251" i="6"/>
  <c r="AM251" i="6"/>
  <c r="AK251" i="6"/>
  <c r="AP251" i="6"/>
  <c r="AJ251" i="6"/>
  <c r="AO251" i="6"/>
  <c r="AI251" i="6"/>
  <c r="AT251" i="6"/>
  <c r="AN251" i="6"/>
  <c r="BF252" i="6" a="1"/>
  <c r="BE252" i="6" a="1"/>
  <c r="BH252" i="6" a="1"/>
  <c r="BF214" i="6" a="1"/>
  <c r="BJ252" i="6" a="1"/>
  <c r="BI252" i="6" a="1"/>
  <c r="BJ214" i="6" a="1"/>
  <c r="BF214" i="6" l="1"/>
  <c r="BJ214" i="6"/>
  <c r="BI252" i="6"/>
  <c r="BE252" i="6"/>
  <c r="BJ252" i="6"/>
  <c r="BF252" i="6"/>
  <c r="BH252" i="6"/>
  <c r="BK252" i="6" a="1"/>
  <c r="BK214" i="6" a="1"/>
  <c r="BK214" i="6" l="1"/>
  <c r="BK252" i="6"/>
  <c r="BL252" i="6" a="1"/>
  <c r="BL214" i="6" a="1"/>
  <c r="BL214" i="6" l="1"/>
  <c r="BL252" i="6"/>
  <c r="AY214" i="6" a="1"/>
  <c r="AY252" i="6" a="1"/>
  <c r="AY214" i="6" l="1"/>
  <c r="BN214" i="6"/>
  <c r="AY252" i="6"/>
  <c r="BN252" i="6"/>
  <c r="BB253" i="6" a="1"/>
  <c r="BM215" i="6" a="1"/>
  <c r="BM253" i="6" a="1"/>
  <c r="CT214" i="6" a="1"/>
  <c r="AZ253" i="6" a="1"/>
  <c r="AB252" i="6" a="1"/>
  <c r="AB214" i="6" a="1"/>
  <c r="BA215" i="6" a="1"/>
  <c r="BA253" i="6" a="1"/>
  <c r="AZ215" i="6" a="1"/>
  <c r="AB214" i="6" l="1"/>
  <c r="CT214" i="6"/>
  <c r="BA215" i="6"/>
  <c r="AZ215" i="6"/>
  <c r="BM215" i="6"/>
  <c r="CV214" i="6"/>
  <c r="AB252" i="6"/>
  <c r="AZ253" i="6"/>
  <c r="BB253" i="6"/>
  <c r="BA253" i="6"/>
  <c r="BM253" i="6"/>
  <c r="AP252" i="6" a="1"/>
  <c r="BC215" i="6" a="1"/>
  <c r="AN214" i="6" a="1"/>
  <c r="BB215" i="6" a="1"/>
  <c r="AI252" i="6" a="1"/>
  <c r="AM252" i="6" a="1"/>
  <c r="AM214" i="6" a="1"/>
  <c r="BD253" i="6" a="1"/>
  <c r="AK252" i="6" a="1"/>
  <c r="BC253" i="6" a="1"/>
  <c r="BG215" i="6" a="1"/>
  <c r="AT214" i="6" a="1"/>
  <c r="AR252" i="6" a="1"/>
  <c r="AQ214" i="6" a="1"/>
  <c r="AK214" i="6" a="1"/>
  <c r="AN252" i="6" a="1"/>
  <c r="AJ214" i="6" a="1"/>
  <c r="AL214" i="6" a="1"/>
  <c r="AO252" i="6" a="1"/>
  <c r="AI214" i="6" a="1"/>
  <c r="AO214" i="6" a="1"/>
  <c r="AL252" i="6" a="1"/>
  <c r="AT252" i="6" a="1"/>
  <c r="AJ252" i="6" a="1"/>
  <c r="AR214" i="6" a="1"/>
  <c r="AP214" i="6" a="1"/>
  <c r="AS252" i="6" a="1"/>
  <c r="AQ252" i="6" a="1"/>
  <c r="AS214" i="6" a="1"/>
  <c r="BG253" i="6" a="1"/>
  <c r="BG215" i="6" l="1"/>
  <c r="BC215" i="6"/>
  <c r="AI214" i="6"/>
  <c r="AM214" i="6"/>
  <c r="AR214" i="6"/>
  <c r="AJ214" i="6"/>
  <c r="AO214" i="6"/>
  <c r="AK214" i="6"/>
  <c r="AT214" i="6"/>
  <c r="AQ214" i="6"/>
  <c r="AS214" i="6"/>
  <c r="AL214" i="6"/>
  <c r="AN214" i="6"/>
  <c r="AP214" i="6"/>
  <c r="BB215" i="6"/>
  <c r="AP252" i="6"/>
  <c r="AJ252" i="6"/>
  <c r="AO252" i="6"/>
  <c r="AI252" i="6"/>
  <c r="AT252" i="6"/>
  <c r="AN252" i="6"/>
  <c r="AS252" i="6"/>
  <c r="AM252" i="6"/>
  <c r="AR252" i="6"/>
  <c r="AL252" i="6"/>
  <c r="AQ252" i="6"/>
  <c r="AK252" i="6"/>
  <c r="BC253" i="6"/>
  <c r="BD253" i="6"/>
  <c r="BG253" i="6"/>
  <c r="BI253" i="6" a="1"/>
  <c r="BE253" i="6" a="1"/>
  <c r="BH253" i="6" a="1"/>
  <c r="BJ253" i="6" a="1"/>
  <c r="BD215" i="6" a="1"/>
  <c r="BE215" i="6" a="1"/>
  <c r="BI215" i="6" a="1"/>
  <c r="BH215" i="6" a="1"/>
  <c r="BF253" i="6" a="1"/>
  <c r="BD215" i="6" l="1"/>
  <c r="BE215" i="6"/>
  <c r="BI215" i="6"/>
  <c r="BH215" i="6"/>
  <c r="BF253" i="6"/>
  <c r="BJ253" i="6"/>
  <c r="BE253" i="6"/>
  <c r="BI253" i="6"/>
  <c r="BH253" i="6"/>
  <c r="BJ215" i="6" a="1"/>
  <c r="BF215" i="6" a="1"/>
  <c r="BK253" i="6" a="1"/>
  <c r="BF215" i="6" l="1"/>
  <c r="BJ215" i="6"/>
  <c r="BK253" i="6"/>
  <c r="BK215" i="6" a="1"/>
  <c r="BL253" i="6" a="1"/>
  <c r="BK215" i="6" l="1"/>
  <c r="BL253" i="6"/>
  <c r="BL215" i="6" a="1"/>
  <c r="AY253" i="6" a="1"/>
  <c r="BL215" i="6" l="1"/>
  <c r="AY253" i="6"/>
  <c r="BN253" i="6"/>
  <c r="BA254" i="6" a="1"/>
  <c r="AZ254" i="6" a="1"/>
  <c r="BM254" i="6" a="1"/>
  <c r="BB254" i="6" a="1"/>
  <c r="AB253" i="6" a="1"/>
  <c r="AY215" i="6" a="1"/>
  <c r="AY215" i="6" l="1"/>
  <c r="BN215" i="6"/>
  <c r="AB253" i="6"/>
  <c r="BB254" i="6"/>
  <c r="AZ254" i="6"/>
  <c r="BA254" i="6"/>
  <c r="BM254" i="6"/>
  <c r="AQ253" i="6" a="1"/>
  <c r="AR253" i="6" a="1"/>
  <c r="AT253" i="6" a="1"/>
  <c r="BC254" i="6" a="1"/>
  <c r="BD254" i="6" a="1"/>
  <c r="AM253" i="6" a="1"/>
  <c r="BM216" i="6" a="1"/>
  <c r="AI253" i="6" a="1"/>
  <c r="AK253" i="6" a="1"/>
  <c r="AZ216" i="6" a="1"/>
  <c r="BG254" i="6" a="1"/>
  <c r="AS253" i="6" a="1"/>
  <c r="AJ253" i="6" a="1"/>
  <c r="AN253" i="6" a="1"/>
  <c r="AP253" i="6" a="1"/>
  <c r="BA216" i="6" a="1"/>
  <c r="AB215" i="6" a="1"/>
  <c r="AL253" i="6" a="1"/>
  <c r="AO253" i="6" a="1"/>
  <c r="AB215" i="6" l="1"/>
  <c r="BM216" i="6"/>
  <c r="BA216" i="6"/>
  <c r="AZ216" i="6"/>
  <c r="AL253" i="6"/>
  <c r="AN253" i="6"/>
  <c r="AS253" i="6"/>
  <c r="AM253" i="6"/>
  <c r="AT253" i="6"/>
  <c r="AR253" i="6"/>
  <c r="AQ253" i="6"/>
  <c r="AK253" i="6"/>
  <c r="AP253" i="6"/>
  <c r="AJ253" i="6"/>
  <c r="AO253" i="6"/>
  <c r="AI253" i="6"/>
  <c r="BC254" i="6"/>
  <c r="BD254" i="6"/>
  <c r="BG254" i="6"/>
  <c r="BE254" i="6" a="1"/>
  <c r="BH254" i="6" a="1"/>
  <c r="BC216" i="6" a="1"/>
  <c r="BG216" i="6" a="1"/>
  <c r="BF254" i="6" a="1"/>
  <c r="BI254" i="6" a="1"/>
  <c r="BB216" i="6" a="1"/>
  <c r="AA215" i="6" a="1"/>
  <c r="BJ254" i="6" a="1"/>
  <c r="AA215" i="6" l="1"/>
  <c r="BB216" i="6"/>
  <c r="BG216" i="6"/>
  <c r="BC216" i="6"/>
  <c r="BI254" i="6"/>
  <c r="BE254" i="6"/>
  <c r="BH254" i="6"/>
  <c r="BJ254" i="6"/>
  <c r="BF254" i="6"/>
  <c r="BE216" i="6" a="1"/>
  <c r="BH216" i="6" a="1"/>
  <c r="AQ215" i="6" a="1"/>
  <c r="AT215" i="6" a="1"/>
  <c r="AL215" i="6" a="1"/>
  <c r="AI215" i="6" a="1"/>
  <c r="AA216" i="6" a="1"/>
  <c r="AN215" i="6" a="1"/>
  <c r="AP215" i="6" a="1"/>
  <c r="AJ215" i="6" a="1"/>
  <c r="AM215" i="6" a="1"/>
  <c r="AK215" i="6" a="1"/>
  <c r="AO215" i="6" a="1"/>
  <c r="BD216" i="6" a="1"/>
  <c r="BI216" i="6" a="1"/>
  <c r="BK254" i="6" a="1"/>
  <c r="AR215" i="6" a="1"/>
  <c r="AS215" i="6" a="1"/>
  <c r="AI215" i="6" l="1"/>
  <c r="AM215" i="6"/>
  <c r="AO215" i="6"/>
  <c r="AR215" i="6"/>
  <c r="AJ215" i="6"/>
  <c r="AL215" i="6"/>
  <c r="AP215" i="6"/>
  <c r="AT215" i="6"/>
  <c r="AN215" i="6"/>
  <c r="AK215" i="6"/>
  <c r="AA216" i="6"/>
  <c r="AQ215" i="6"/>
  <c r="AS215" i="6"/>
  <c r="BI216" i="6"/>
  <c r="BE216" i="6"/>
  <c r="BH216" i="6"/>
  <c r="BD216" i="6"/>
  <c r="BK254" i="6"/>
  <c r="AA217" i="6" a="1"/>
  <c r="BJ216" i="6" a="1"/>
  <c r="BF216" i="6" a="1"/>
  <c r="BL254" i="6" a="1"/>
  <c r="AA217" i="6" l="1"/>
  <c r="BJ216" i="6"/>
  <c r="BF216" i="6"/>
  <c r="BL254" i="6"/>
  <c r="AY254" i="6" a="1"/>
  <c r="AA218" i="6" a="1"/>
  <c r="BK216" i="6" a="1"/>
  <c r="AA218" i="6" l="1"/>
  <c r="BK216" i="6"/>
  <c r="AY254" i="6"/>
  <c r="BN254" i="6"/>
  <c r="AB254" i="6" a="1"/>
  <c r="BL216" i="6" a="1"/>
  <c r="BL216" i="6" l="1"/>
  <c r="AB254" i="6"/>
  <c r="AI254" i="6" a="1"/>
  <c r="AO254" i="6" a="1"/>
  <c r="AM254" i="6" a="1"/>
  <c r="AT254" i="6" a="1"/>
  <c r="AJ254" i="6" a="1"/>
  <c r="AL254" i="6" a="1"/>
  <c r="AK254" i="6" a="1"/>
  <c r="AS254" i="6" a="1"/>
  <c r="AR254" i="6" a="1"/>
  <c r="AP254" i="6" a="1"/>
  <c r="AQ254" i="6" a="1"/>
  <c r="AN254" i="6" a="1"/>
  <c r="AY216" i="6" a="1"/>
  <c r="AY216" i="6" l="1"/>
  <c r="BN216" i="6"/>
  <c r="AQ254" i="6"/>
  <c r="AK254" i="6"/>
  <c r="AP254" i="6"/>
  <c r="AJ254" i="6"/>
  <c r="AO254" i="6"/>
  <c r="AI254" i="6"/>
  <c r="AT254" i="6"/>
  <c r="AN254" i="6"/>
  <c r="AS254" i="6"/>
  <c r="AM254" i="6"/>
  <c r="AR254" i="6"/>
  <c r="AL254" i="6"/>
  <c r="AZ217" i="6" a="1"/>
  <c r="AB216" i="6" a="1"/>
  <c r="BA217" i="6" a="1"/>
  <c r="BM217" i="6" a="1"/>
  <c r="AB216" i="6" l="1"/>
  <c r="BM217" i="6"/>
  <c r="BA217" i="6"/>
  <c r="AZ217" i="6"/>
  <c r="AN216" i="6" a="1"/>
  <c r="AT216" i="6" a="1"/>
  <c r="AM216" i="6" a="1"/>
  <c r="AJ216" i="6" a="1"/>
  <c r="AP216" i="6" a="1"/>
  <c r="AS216" i="6" a="1"/>
  <c r="BG217" i="6" a="1"/>
  <c r="AR216" i="6" a="1"/>
  <c r="BB217" i="6" a="1"/>
  <c r="AQ216" i="6" a="1"/>
  <c r="AK216" i="6" a="1"/>
  <c r="BC217" i="6" a="1"/>
  <c r="AL216" i="6" a="1"/>
  <c r="AI216" i="6" a="1"/>
  <c r="AO216" i="6" a="1"/>
  <c r="AO216" i="6" l="1"/>
  <c r="AN216" i="6"/>
  <c r="AI216" i="6"/>
  <c r="AL216" i="6"/>
  <c r="AK216" i="6"/>
  <c r="AT216" i="6"/>
  <c r="AP216" i="6"/>
  <c r="AR216" i="6"/>
  <c r="AQ216" i="6"/>
  <c r="AM216" i="6"/>
  <c r="AJ216" i="6"/>
  <c r="AS216" i="6"/>
  <c r="BB217" i="6"/>
  <c r="BG217" i="6"/>
  <c r="BC217" i="6"/>
  <c r="BD217" i="6" a="1"/>
  <c r="BE217" i="6" a="1"/>
  <c r="BH217" i="6" a="1"/>
  <c r="BI217" i="6" a="1"/>
  <c r="BE217" i="6" l="1"/>
  <c r="BI217" i="6"/>
  <c r="BH217" i="6"/>
  <c r="BD217" i="6"/>
  <c r="BF217" i="6" a="1"/>
  <c r="BJ217" i="6" a="1"/>
  <c r="BJ217" i="6" l="1"/>
  <c r="BF217" i="6"/>
  <c r="BK217" i="6" a="1"/>
  <c r="BK217" i="6" l="1"/>
  <c r="BL217" i="6" a="1"/>
  <c r="BL217" i="6" l="1"/>
  <c r="AY217" i="6" a="1"/>
  <c r="AY217" i="6" l="1"/>
  <c r="BN217" i="6"/>
  <c r="BM218" i="6" a="1"/>
  <c r="BA218" i="6" a="1"/>
  <c r="AZ218" i="6" a="1"/>
  <c r="AB217" i="6" a="1"/>
  <c r="AA257" i="6" a="1"/>
  <c r="AB217" i="6" l="1"/>
  <c r="BM218" i="6"/>
  <c r="AZ218" i="6"/>
  <c r="BA218" i="6"/>
  <c r="AA257" i="6"/>
  <c r="AA258" i="6" a="1"/>
  <c r="AT217" i="6" a="1"/>
  <c r="AQ217" i="6" a="1"/>
  <c r="BB218" i="6" a="1"/>
  <c r="AP217" i="6" a="1"/>
  <c r="AO217" i="6" a="1"/>
  <c r="AL217" i="6" a="1"/>
  <c r="AS217" i="6" a="1"/>
  <c r="AM217" i="6" a="1"/>
  <c r="BG218" i="6" a="1"/>
  <c r="AN217" i="6" a="1"/>
  <c r="AR217" i="6" a="1"/>
  <c r="AJ217" i="6" a="1"/>
  <c r="BC218" i="6" a="1"/>
  <c r="AK217" i="6" a="1"/>
  <c r="AI217" i="6" a="1"/>
  <c r="BG218" i="6" l="1"/>
  <c r="BC218" i="6"/>
  <c r="AL217" i="6"/>
  <c r="AR217" i="6"/>
  <c r="AI217" i="6"/>
  <c r="AQ217" i="6"/>
  <c r="AS217" i="6"/>
  <c r="AK217" i="6"/>
  <c r="AM217" i="6"/>
  <c r="AO217" i="6"/>
  <c r="AT217" i="6"/>
  <c r="AJ217" i="6"/>
  <c r="AN217" i="6"/>
  <c r="AP217" i="6"/>
  <c r="BB218" i="6"/>
  <c r="AA258" i="6"/>
  <c r="AA259" i="6" a="1"/>
  <c r="BI218" i="6" a="1"/>
  <c r="BE218" i="6" a="1"/>
  <c r="BH218" i="6" a="1"/>
  <c r="BD218" i="6" a="1"/>
  <c r="BH218" i="6" l="1"/>
  <c r="BD218" i="6"/>
  <c r="BE218" i="6"/>
  <c r="BI218" i="6"/>
  <c r="AA259" i="6"/>
  <c r="BJ218" i="6" a="1"/>
  <c r="BF218" i="6" a="1"/>
  <c r="BF218" i="6" l="1"/>
  <c r="BJ218" i="6"/>
  <c r="BK218" i="6" a="1"/>
  <c r="BA257" i="6" a="1"/>
  <c r="BM257" i="6" a="1"/>
  <c r="AZ257" i="6" a="1"/>
  <c r="BK218" i="6" l="1"/>
  <c r="AZ257" i="6"/>
  <c r="BA257" i="6"/>
  <c r="BM257" i="6"/>
  <c r="BB257" i="6" a="1"/>
  <c r="BG257" i="6" a="1"/>
  <c r="BC257" i="6" a="1"/>
  <c r="BL218" i="6" a="1"/>
  <c r="BL218" i="6" l="1"/>
  <c r="BB257" i="6"/>
  <c r="BC257" i="6"/>
  <c r="BG257" i="6"/>
  <c r="AY218" i="6" a="1"/>
  <c r="BE257" i="6" a="1"/>
  <c r="BH257" i="6" a="1"/>
  <c r="BD257" i="6" a="1"/>
  <c r="BI257" i="6" a="1"/>
  <c r="AY218" i="6" l="1"/>
  <c r="BN218" i="6"/>
  <c r="BH257" i="6"/>
  <c r="BI257" i="6"/>
  <c r="BE257" i="6"/>
  <c r="BD257" i="6"/>
  <c r="BJ257" i="6" a="1"/>
  <c r="AZ238" i="6" a="1"/>
  <c r="AB218" i="6" a="1"/>
  <c r="BA238" i="6" a="1"/>
  <c r="BM238" i="6" a="1"/>
  <c r="BF257" i="6" a="1"/>
  <c r="AB218" i="6" l="1"/>
  <c r="AZ238" i="6"/>
  <c r="BA238" i="6"/>
  <c r="BM238" i="6"/>
  <c r="BF257" i="6"/>
  <c r="BJ257" i="6"/>
  <c r="AN218" i="6" a="1"/>
  <c r="AJ218" i="6" a="1"/>
  <c r="AO218" i="6" a="1"/>
  <c r="AQ218" i="6" a="1"/>
  <c r="AK218" i="6" a="1"/>
  <c r="BC238" i="6" a="1"/>
  <c r="AS218" i="6" a="1"/>
  <c r="AT218" i="6" a="1"/>
  <c r="BK257" i="6" a="1"/>
  <c r="AP218" i="6" a="1"/>
  <c r="AM218" i="6" a="1"/>
  <c r="BB238" i="6" a="1"/>
  <c r="BG238" i="6" a="1"/>
  <c r="AL218" i="6" a="1"/>
  <c r="AR218" i="6" a="1"/>
  <c r="AI218" i="6" a="1"/>
  <c r="AK218" i="6" l="1"/>
  <c r="AS218" i="6"/>
  <c r="AO218" i="6"/>
  <c r="AN218" i="6"/>
  <c r="AQ218" i="6"/>
  <c r="AP218" i="6"/>
  <c r="AM218" i="6"/>
  <c r="AJ218" i="6"/>
  <c r="AL218" i="6"/>
  <c r="AI218" i="6"/>
  <c r="AT218" i="6"/>
  <c r="AR218" i="6"/>
  <c r="BB238" i="6"/>
  <c r="BC238" i="6"/>
  <c r="BG238" i="6"/>
  <c r="BK257" i="6"/>
  <c r="BL257" i="6" a="1"/>
  <c r="BE238" i="6" a="1"/>
  <c r="BH238" i="6" a="1"/>
  <c r="BD238" i="6" a="1"/>
  <c r="BI238" i="6" a="1"/>
  <c r="BD238" i="6" l="1"/>
  <c r="BH238" i="6"/>
  <c r="BE238" i="6"/>
  <c r="BI238" i="6"/>
  <c r="BL257" i="6"/>
  <c r="BF238" i="6" a="1"/>
  <c r="AY257" i="6" a="1"/>
  <c r="BJ238" i="6" a="1"/>
  <c r="BF238" i="6" l="1"/>
  <c r="BJ238" i="6"/>
  <c r="AY257" i="6"/>
  <c r="BN257" i="6"/>
  <c r="BK238" i="6" a="1"/>
  <c r="AB257" i="6" a="1"/>
  <c r="AZ258" i="6" a="1"/>
  <c r="BA258" i="6" a="1"/>
  <c r="BM258" i="6" a="1"/>
  <c r="BK238" i="6" l="1"/>
  <c r="AB257" i="6"/>
  <c r="BM258" i="6"/>
  <c r="AZ258" i="6"/>
  <c r="BA258" i="6"/>
  <c r="AI257" i="6" a="1"/>
  <c r="AK257" i="6" a="1"/>
  <c r="AR257" i="6" a="1"/>
  <c r="BL238" i="6" a="1"/>
  <c r="AT257" i="6" a="1"/>
  <c r="BC258" i="6" a="1"/>
  <c r="BG258" i="6" a="1"/>
  <c r="AJ257" i="6" a="1"/>
  <c r="AN257" i="6" a="1"/>
  <c r="AO257" i="6" a="1"/>
  <c r="AP257" i="6" a="1"/>
  <c r="AL257" i="6" a="1"/>
  <c r="BB258" i="6" a="1"/>
  <c r="AQ257" i="6" a="1"/>
  <c r="AS257" i="6" a="1"/>
  <c r="AM257" i="6" a="1"/>
  <c r="BL238" i="6" l="1"/>
  <c r="BC258" i="6"/>
  <c r="BG258" i="6"/>
  <c r="AT257" i="6"/>
  <c r="AO257" i="6"/>
  <c r="AI257" i="6"/>
  <c r="AM257" i="6"/>
  <c r="AR257" i="6"/>
  <c r="AL257" i="6"/>
  <c r="AS257" i="6"/>
  <c r="AN257" i="6"/>
  <c r="AQ257" i="6"/>
  <c r="AK257" i="6"/>
  <c r="AP257" i="6"/>
  <c r="AJ257" i="6"/>
  <c r="BB258" i="6"/>
  <c r="BH258" i="6" a="1"/>
  <c r="AY238" i="6" a="1"/>
  <c r="BD258" i="6" a="1"/>
  <c r="BI258" i="6" a="1"/>
  <c r="BE258" i="6" a="1"/>
  <c r="AY238" i="6" l="1"/>
  <c r="BN238" i="6"/>
  <c r="BD258" i="6"/>
  <c r="BH258" i="6"/>
  <c r="BE258" i="6"/>
  <c r="BI258" i="6"/>
  <c r="AB238" i="6" a="1"/>
  <c r="BA239" i="6" a="1"/>
  <c r="BJ258" i="6" a="1"/>
  <c r="BM239" i="6" a="1"/>
  <c r="BF258" i="6" a="1"/>
  <c r="AZ239" i="6" a="1"/>
  <c r="AB238" i="6" l="1"/>
  <c r="BM239" i="6"/>
  <c r="BA239" i="6"/>
  <c r="AZ239" i="6"/>
  <c r="BJ258" i="6"/>
  <c r="BF258" i="6"/>
  <c r="AA238" i="6" a="1"/>
  <c r="BK258" i="6" a="1"/>
  <c r="BB239" i="6" a="1"/>
  <c r="BC239" i="6" a="1"/>
  <c r="BG239" i="6" a="1"/>
  <c r="AA238" i="6" l="1"/>
  <c r="BB239" i="6"/>
  <c r="BG239" i="6"/>
  <c r="BC239" i="6"/>
  <c r="BK258" i="6"/>
  <c r="AR238" i="6" a="1"/>
  <c r="AJ238" i="6" a="1"/>
  <c r="AP238" i="6" a="1"/>
  <c r="AS238" i="6" a="1"/>
  <c r="AT238" i="6" a="1"/>
  <c r="AO238" i="6" a="1"/>
  <c r="BD239" i="6" a="1"/>
  <c r="BL258" i="6" a="1"/>
  <c r="BE239" i="6" a="1"/>
  <c r="BI239" i="6" a="1"/>
  <c r="AK238" i="6" a="1"/>
  <c r="BH239" i="6" a="1"/>
  <c r="AA239" i="6" a="1"/>
  <c r="AN238" i="6" a="1"/>
  <c r="AL238" i="6" a="1"/>
  <c r="AM238" i="6" a="1"/>
  <c r="AQ238" i="6" a="1"/>
  <c r="AI238" i="6" a="1"/>
  <c r="BE239" i="6" l="1"/>
  <c r="BI239" i="6"/>
  <c r="BH239" i="6"/>
  <c r="BD239" i="6"/>
  <c r="AT238" i="6"/>
  <c r="AL238" i="6"/>
  <c r="AR238" i="6"/>
  <c r="AN238" i="6"/>
  <c r="AI238" i="6"/>
  <c r="AS238" i="6"/>
  <c r="AO238" i="6"/>
  <c r="AJ238" i="6"/>
  <c r="AQ238" i="6"/>
  <c r="AM238" i="6"/>
  <c r="AK238" i="6"/>
  <c r="AA239" i="6"/>
  <c r="AP238" i="6"/>
  <c r="BL258" i="6"/>
  <c r="BJ239" i="6" a="1"/>
  <c r="BF239" i="6" a="1"/>
  <c r="AY258" i="6" a="1"/>
  <c r="AA240" i="6" a="1"/>
  <c r="AA240" i="6" l="1"/>
  <c r="BJ239" i="6"/>
  <c r="BF239" i="6"/>
  <c r="AY258" i="6"/>
  <c r="BN258" i="6"/>
  <c r="AZ259" i="6" a="1"/>
  <c r="BB259" i="6" a="1"/>
  <c r="AB258" i="6" a="1"/>
  <c r="BM259" i="6" a="1"/>
  <c r="BA259" i="6" a="1"/>
  <c r="BK239" i="6" a="1"/>
  <c r="BK239" i="6" l="1"/>
  <c r="AB258" i="6"/>
  <c r="BA259" i="6"/>
  <c r="BM259" i="6"/>
  <c r="BB259" i="6"/>
  <c r="AZ259" i="6"/>
  <c r="AI258" i="6" a="1"/>
  <c r="AN258" i="6" a="1"/>
  <c r="AJ258" i="6" a="1"/>
  <c r="BG259" i="6" a="1"/>
  <c r="AL258" i="6" a="1"/>
  <c r="AK258" i="6" a="1"/>
  <c r="BC259" i="6" a="1"/>
  <c r="AO258" i="6" a="1"/>
  <c r="AR258" i="6" a="1"/>
  <c r="AT258" i="6" a="1"/>
  <c r="AQ258" i="6" a="1"/>
  <c r="BL239" i="6" a="1"/>
  <c r="AP258" i="6" a="1"/>
  <c r="BD259" i="6" a="1"/>
  <c r="AS258" i="6" a="1"/>
  <c r="AM258" i="6" a="1"/>
  <c r="BL239" i="6" l="1"/>
  <c r="BG259" i="6"/>
  <c r="BC259" i="6"/>
  <c r="BD259" i="6"/>
  <c r="AM258" i="6"/>
  <c r="AS258" i="6"/>
  <c r="AR258" i="6"/>
  <c r="AL258" i="6"/>
  <c r="AP258" i="6"/>
  <c r="AJ258" i="6"/>
  <c r="AO258" i="6"/>
  <c r="AI258" i="6"/>
  <c r="AK258" i="6"/>
  <c r="AT258" i="6"/>
  <c r="AN258" i="6"/>
  <c r="AQ258" i="6"/>
  <c r="BI259" i="6" a="1"/>
  <c r="BH259" i="6" a="1"/>
  <c r="BJ259" i="6" a="1"/>
  <c r="BE259" i="6" a="1"/>
  <c r="BF259" i="6" a="1"/>
  <c r="AY239" i="6" a="1"/>
  <c r="AY239" i="6" l="1"/>
  <c r="BN239" i="6"/>
  <c r="BJ259" i="6"/>
  <c r="BF259" i="6"/>
  <c r="BE259" i="6"/>
  <c r="BI259" i="6"/>
  <c r="BH259" i="6"/>
  <c r="BK259" i="6" a="1"/>
  <c r="AB239" i="6" a="1"/>
  <c r="BM240" i="6" a="1"/>
  <c r="BA240" i="6" a="1"/>
  <c r="AZ240" i="6" a="1"/>
  <c r="AB239" i="6" l="1"/>
  <c r="AZ240" i="6"/>
  <c r="BA240" i="6"/>
  <c r="BM240" i="6"/>
  <c r="BK259" i="6"/>
  <c r="AP239" i="6" a="1"/>
  <c r="AO239" i="6" a="1"/>
  <c r="AQ239" i="6" a="1"/>
  <c r="AR239" i="6" a="1"/>
  <c r="BL259" i="6" a="1"/>
  <c r="AI239" i="6" a="1"/>
  <c r="AN239" i="6" a="1"/>
  <c r="BC240" i="6" a="1"/>
  <c r="AL239" i="6" a="1"/>
  <c r="BG240" i="6" a="1"/>
  <c r="AS239" i="6" a="1"/>
  <c r="AK239" i="6" a="1"/>
  <c r="BB240" i="6" a="1"/>
  <c r="AT239" i="6" a="1"/>
  <c r="AM239" i="6" a="1"/>
  <c r="AJ239" i="6" a="1"/>
  <c r="BC240" i="6" l="1"/>
  <c r="BG240" i="6"/>
  <c r="AJ239" i="6"/>
  <c r="AT239" i="6"/>
  <c r="AL239" i="6"/>
  <c r="AK239" i="6"/>
  <c r="AQ239" i="6"/>
  <c r="AO239" i="6"/>
  <c r="AS239" i="6"/>
  <c r="AR239" i="6"/>
  <c r="AI239" i="6"/>
  <c r="AM239" i="6"/>
  <c r="AP239" i="6"/>
  <c r="AN239" i="6"/>
  <c r="BB240" i="6"/>
  <c r="BL259" i="6"/>
  <c r="BD240" i="6" a="1"/>
  <c r="BI240" i="6" a="1"/>
  <c r="BH240" i="6" a="1"/>
  <c r="AY259" i="6" a="1"/>
  <c r="BE240" i="6" a="1"/>
  <c r="BD240" i="6" l="1"/>
  <c r="BH240" i="6"/>
  <c r="BE240" i="6"/>
  <c r="BI240" i="6"/>
  <c r="AY259" i="6"/>
  <c r="BN259" i="6"/>
  <c r="BJ240" i="6" a="1"/>
  <c r="BF240" i="6" a="1"/>
  <c r="AB259" i="6" a="1"/>
  <c r="BJ240" i="6" l="1"/>
  <c r="BF240" i="6"/>
  <c r="AB259" i="6"/>
  <c r="AK259" i="6" a="1"/>
  <c r="AO259" i="6" a="1"/>
  <c r="AQ259" i="6" a="1"/>
  <c r="AT259" i="6" a="1"/>
  <c r="BK240" i="6" a="1"/>
  <c r="AN259" i="6" a="1"/>
  <c r="AL259" i="6" a="1"/>
  <c r="AP259" i="6" a="1"/>
  <c r="AR259" i="6" a="1"/>
  <c r="AM259" i="6" a="1"/>
  <c r="AJ259" i="6" a="1"/>
  <c r="AS259" i="6" a="1"/>
  <c r="AI259" i="6" a="1"/>
  <c r="BK240" i="6" l="1"/>
  <c r="AJ259" i="6"/>
  <c r="AP259" i="6"/>
  <c r="AN259" i="6"/>
  <c r="AO259" i="6"/>
  <c r="AT259" i="6"/>
  <c r="AS259" i="6"/>
  <c r="AM259" i="6"/>
  <c r="AI259" i="6"/>
  <c r="AR259" i="6"/>
  <c r="AL259" i="6"/>
  <c r="AQ259" i="6"/>
  <c r="AK259" i="6"/>
  <c r="BL240" i="6" a="1"/>
  <c r="BL240" i="6" l="1"/>
  <c r="AY240" i="6" a="1"/>
  <c r="AY240" i="6" l="1"/>
  <c r="BN240" i="6"/>
  <c r="AB240" i="6" a="1"/>
  <c r="AZ241" i="6" a="1"/>
  <c r="BM241" i="6" a="1"/>
  <c r="BA241" i="6" a="1"/>
  <c r="AB240" i="6" l="1"/>
  <c r="AZ241" i="6"/>
  <c r="BM241" i="6"/>
  <c r="BA241" i="6"/>
  <c r="AS240" i="6" a="1"/>
  <c r="AO240" i="6" a="1"/>
  <c r="AJ240" i="6" a="1"/>
  <c r="BB241" i="6" a="1"/>
  <c r="AM240" i="6" a="1"/>
  <c r="AQ240" i="6" a="1"/>
  <c r="AI240" i="6" a="1"/>
  <c r="AL240" i="6" a="1"/>
  <c r="BC241" i="6" a="1"/>
  <c r="AP240" i="6" a="1"/>
  <c r="AN240" i="6" a="1"/>
  <c r="AR240" i="6" a="1"/>
  <c r="AT240" i="6" a="1"/>
  <c r="BG241" i="6" a="1"/>
  <c r="AK240" i="6" a="1"/>
  <c r="BC241" i="6" l="1"/>
  <c r="BG241" i="6"/>
  <c r="AT240" i="6"/>
  <c r="AR240" i="6"/>
  <c r="AS240" i="6"/>
  <c r="AK240" i="6"/>
  <c r="AQ240" i="6"/>
  <c r="AJ240" i="6"/>
  <c r="AM240" i="6"/>
  <c r="AP240" i="6"/>
  <c r="AN240" i="6"/>
  <c r="AO240" i="6"/>
  <c r="AL240" i="6"/>
  <c r="AI240" i="6"/>
  <c r="BB241" i="6"/>
  <c r="BH241" i="6" a="1"/>
  <c r="BE241" i="6" a="1"/>
  <c r="BI241" i="6" a="1"/>
  <c r="BD241" i="6" a="1"/>
  <c r="BD241" i="6" l="1"/>
  <c r="BH241" i="6"/>
  <c r="BI241" i="6"/>
  <c r="BE241" i="6"/>
  <c r="BJ241" i="6" a="1"/>
  <c r="BF241" i="6" a="1"/>
  <c r="BF241" i="6" l="1"/>
  <c r="BJ241" i="6"/>
  <c r="BK241" i="6" a="1"/>
  <c r="BK241" i="6" l="1"/>
  <c r="BL241" i="6" a="1"/>
  <c r="BL241" i="6" l="1"/>
  <c r="AY241" i="6" a="1"/>
  <c r="AY241" i="6" l="1"/>
  <c r="BN241" i="6"/>
  <c r="BA242" i="6" a="1"/>
  <c r="BM242" i="6" a="1"/>
  <c r="AB241" i="6" a="1"/>
  <c r="AZ242" i="6" a="1"/>
  <c r="AB241" i="6" l="1"/>
  <c r="BM242" i="6"/>
  <c r="BA242" i="6"/>
  <c r="AZ242" i="6"/>
  <c r="BB242" i="6" a="1"/>
  <c r="BG242" i="6" a="1"/>
  <c r="BC242" i="6" a="1"/>
  <c r="AA241" i="6" a="1"/>
  <c r="BG242" i="6" l="1"/>
  <c r="BC242" i="6"/>
  <c r="AA241" i="6"/>
  <c r="BB242" i="6"/>
  <c r="AK241" i="6" a="1"/>
  <c r="AR241" i="6" a="1"/>
  <c r="BH242" i="6" a="1"/>
  <c r="AN241" i="6" a="1"/>
  <c r="AT241" i="6" a="1"/>
  <c r="AO241" i="6" a="1"/>
  <c r="AJ241" i="6" a="1"/>
  <c r="AM241" i="6" a="1"/>
  <c r="AQ241" i="6" a="1"/>
  <c r="AI241" i="6" a="1"/>
  <c r="BE242" i="6" a="1"/>
  <c r="BI242" i="6" a="1"/>
  <c r="AS241" i="6" a="1"/>
  <c r="BD242" i="6" a="1"/>
  <c r="AL241" i="6" a="1"/>
  <c r="AP241" i="6" a="1"/>
  <c r="BD242" i="6" l="1"/>
  <c r="AI241" i="6"/>
  <c r="AO241" i="6"/>
  <c r="AS241" i="6"/>
  <c r="AL241" i="6"/>
  <c r="AR241" i="6"/>
  <c r="AT241" i="6"/>
  <c r="AP241" i="6"/>
  <c r="AM241" i="6"/>
  <c r="AN241" i="6"/>
  <c r="AQ241" i="6"/>
  <c r="AK241" i="6"/>
  <c r="AJ241" i="6"/>
  <c r="BI242" i="6"/>
  <c r="BE242" i="6"/>
  <c r="BH242" i="6"/>
  <c r="BF242" i="6" a="1"/>
  <c r="BJ242" i="6" a="1"/>
  <c r="BF242" i="6" l="1"/>
  <c r="BJ242" i="6"/>
  <c r="BK242" i="6" a="1"/>
  <c r="BK242" i="6" l="1"/>
  <c r="BL242" i="6" a="1"/>
  <c r="BL242" i="6" l="1"/>
  <c r="AY242" i="6" a="1"/>
  <c r="AY242" i="6" l="1"/>
  <c r="BN242" i="6"/>
  <c r="AZ243" i="6" a="1"/>
  <c r="BM243" i="6" a="1"/>
  <c r="AB242" i="6" a="1"/>
  <c r="BA243" i="6" a="1"/>
  <c r="AB242" i="6" l="1"/>
  <c r="BA243" i="6"/>
  <c r="AZ243" i="6"/>
  <c r="BM243" i="6"/>
  <c r="BB243" i="6" a="1"/>
  <c r="BC243" i="6" a="1"/>
  <c r="AA242" i="6" a="1"/>
  <c r="BG243" i="6" a="1"/>
  <c r="AA242" i="6" l="1"/>
  <c r="BB243" i="6"/>
  <c r="BG243" i="6"/>
  <c r="BC243" i="6"/>
  <c r="AP242" i="6" a="1"/>
  <c r="BD243" i="6" a="1"/>
  <c r="AJ242" i="6" a="1"/>
  <c r="AO242" i="6" a="1"/>
  <c r="AM242" i="6" a="1"/>
  <c r="AN242" i="6" a="1"/>
  <c r="AA243" i="6" a="1"/>
  <c r="BE243" i="6" a="1"/>
  <c r="AI242" i="6" a="1"/>
  <c r="AR242" i="6" a="1"/>
  <c r="AS242" i="6" a="1"/>
  <c r="AK242" i="6" a="1"/>
  <c r="BH243" i="6" a="1"/>
  <c r="AL242" i="6" a="1"/>
  <c r="BI243" i="6" a="1"/>
  <c r="AT242" i="6" a="1"/>
  <c r="AQ242" i="6" a="1"/>
  <c r="BI243" i="6" l="1"/>
  <c r="BE243" i="6"/>
  <c r="BH243" i="6"/>
  <c r="BD243" i="6"/>
  <c r="AM242" i="6"/>
  <c r="AL242" i="6"/>
  <c r="AT242" i="6"/>
  <c r="AN242" i="6"/>
  <c r="AI242" i="6"/>
  <c r="AR242" i="6"/>
  <c r="AK242" i="6"/>
  <c r="AQ242" i="6"/>
  <c r="AA243" i="6"/>
  <c r="AP242" i="6"/>
  <c r="AJ242" i="6"/>
  <c r="AO242" i="6"/>
  <c r="AS242" i="6"/>
  <c r="BJ243" i="6" a="1"/>
  <c r="BF243" i="6" a="1"/>
  <c r="BJ243" i="6" l="1"/>
  <c r="BF243" i="6"/>
  <c r="BK243" i="6" a="1"/>
  <c r="BK243" i="6" l="1"/>
  <c r="BL243" i="6" a="1"/>
  <c r="BL243" i="6" l="1"/>
  <c r="AY243" i="6" a="1"/>
  <c r="AY243" i="6" l="1"/>
  <c r="BN243" i="6"/>
  <c r="BA244" i="6" a="1"/>
  <c r="BM244" i="6" a="1"/>
  <c r="AB243" i="6" a="1"/>
  <c r="AZ244" i="6" a="1"/>
  <c r="AB243" i="6" l="1"/>
  <c r="BM244" i="6"/>
  <c r="AZ244" i="6"/>
  <c r="BA244" i="6"/>
  <c r="AI243" i="6" a="1"/>
  <c r="BC244" i="6" a="1"/>
  <c r="AR243" i="6" a="1"/>
  <c r="AQ243" i="6" a="1"/>
  <c r="BB244" i="6" a="1"/>
  <c r="AL243" i="6" a="1"/>
  <c r="AT243" i="6" a="1"/>
  <c r="AM243" i="6" a="1"/>
  <c r="AK243" i="6" a="1"/>
  <c r="AJ243" i="6" a="1"/>
  <c r="AS243" i="6" a="1"/>
  <c r="AO243" i="6" a="1"/>
  <c r="BG244" i="6" a="1"/>
  <c r="AN243" i="6" a="1"/>
  <c r="AP243" i="6" a="1"/>
  <c r="BC244" i="6" l="1"/>
  <c r="BG244" i="6"/>
  <c r="AP243" i="6"/>
  <c r="AR243" i="6"/>
  <c r="AM243" i="6"/>
  <c r="AQ243" i="6"/>
  <c r="AN243" i="6"/>
  <c r="AI243" i="6"/>
  <c r="AK243" i="6"/>
  <c r="AT243" i="6"/>
  <c r="AO243" i="6"/>
  <c r="AL243" i="6"/>
  <c r="AS243" i="6"/>
  <c r="AJ243" i="6"/>
  <c r="BB244" i="6"/>
  <c r="BI244" i="6" a="1"/>
  <c r="BE244" i="6" a="1"/>
  <c r="BD244" i="6" a="1"/>
  <c r="BH244" i="6" a="1"/>
  <c r="BD244" i="6" l="1"/>
  <c r="BH244" i="6"/>
  <c r="BI244" i="6"/>
  <c r="BE244" i="6"/>
  <c r="BF244" i="6" a="1"/>
  <c r="BJ244" i="6" a="1"/>
  <c r="BJ244" i="6" l="1"/>
  <c r="BF244" i="6"/>
  <c r="BK244" i="6" a="1"/>
  <c r="BK244" i="6" l="1"/>
  <c r="BL244" i="6" a="1"/>
  <c r="BL244" i="6" l="1"/>
  <c r="AY244" i="6" a="1"/>
  <c r="AY244" i="6" l="1"/>
  <c r="BN244" i="6"/>
  <c r="AB244" i="6" a="1"/>
  <c r="BA245" i="6" a="1"/>
  <c r="BM245" i="6" a="1"/>
  <c r="AZ245" i="6" a="1"/>
  <c r="AB244" i="6" l="1"/>
  <c r="BA245" i="6"/>
  <c r="BM245" i="6"/>
  <c r="AZ245" i="6"/>
  <c r="AA244" i="6" a="1"/>
  <c r="BB245" i="6" a="1"/>
  <c r="BG245" i="6" a="1"/>
  <c r="BC245" i="6" a="1"/>
  <c r="AA244" i="6" l="1"/>
  <c r="BB245" i="6"/>
  <c r="BG245" i="6"/>
  <c r="BC245" i="6"/>
  <c r="AO244" i="6" a="1"/>
  <c r="AT244" i="6" a="1"/>
  <c r="BH245" i="6" a="1"/>
  <c r="AJ244" i="6" a="1"/>
  <c r="AS244" i="6" a="1"/>
  <c r="BD245" i="6" a="1"/>
  <c r="AP244" i="6" a="1"/>
  <c r="AN244" i="6" a="1"/>
  <c r="AL244" i="6" a="1"/>
  <c r="BI245" i="6" a="1"/>
  <c r="AK244" i="6" a="1"/>
  <c r="AI244" i="6" a="1"/>
  <c r="BE245" i="6" a="1"/>
  <c r="AA245" i="6" a="1"/>
  <c r="AQ244" i="6" a="1"/>
  <c r="AR244" i="6" a="1"/>
  <c r="AM244" i="6" a="1"/>
  <c r="BD245" i="6" l="1"/>
  <c r="AK244" i="6"/>
  <c r="AN244" i="6"/>
  <c r="AJ244" i="6"/>
  <c r="AI244" i="6"/>
  <c r="AM244" i="6"/>
  <c r="AQ244" i="6"/>
  <c r="AO244" i="6"/>
  <c r="AR244" i="6"/>
  <c r="AT244" i="6"/>
  <c r="AP244" i="6"/>
  <c r="AA245" i="6"/>
  <c r="AS244" i="6"/>
  <c r="AL244" i="6"/>
  <c r="BI245" i="6"/>
  <c r="BE245" i="6"/>
  <c r="BH245" i="6"/>
  <c r="AA246" i="6" a="1"/>
  <c r="BJ245" i="6" a="1"/>
  <c r="BF245" i="6" a="1"/>
  <c r="BJ245" i="6" l="1"/>
  <c r="BF245" i="6"/>
  <c r="AA246" i="6"/>
  <c r="BK245" i="6" a="1"/>
  <c r="BK245" i="6" l="1"/>
  <c r="BL245" i="6" a="1"/>
  <c r="BL245" i="6" l="1"/>
  <c r="AY245" i="6" a="1"/>
  <c r="AY245" i="6" l="1"/>
  <c r="BN245" i="6"/>
  <c r="BM246" i="6" a="1"/>
  <c r="AZ246" i="6" a="1"/>
  <c r="AB245" i="6" a="1"/>
  <c r="BA246" i="6" a="1"/>
  <c r="AB245" i="6" l="1"/>
  <c r="AZ246" i="6"/>
  <c r="BM246" i="6"/>
  <c r="BA246" i="6"/>
  <c r="AO245" i="6" a="1"/>
  <c r="AS245" i="6" a="1"/>
  <c r="AK245" i="6" a="1"/>
  <c r="AM245" i="6" a="1"/>
  <c r="AJ245" i="6" a="1"/>
  <c r="BC246" i="6" a="1"/>
  <c r="AP245" i="6" a="1"/>
  <c r="AT245" i="6" a="1"/>
  <c r="AL245" i="6" a="1"/>
  <c r="AQ245" i="6" a="1"/>
  <c r="BB246" i="6" a="1"/>
  <c r="AR245" i="6" a="1"/>
  <c r="AI245" i="6" a="1"/>
  <c r="BG246" i="6" a="1"/>
  <c r="AN245" i="6" a="1"/>
  <c r="AK245" i="6" l="1"/>
  <c r="AI245" i="6"/>
  <c r="AL245" i="6"/>
  <c r="AP245" i="6"/>
  <c r="AM245" i="6"/>
  <c r="AN245" i="6"/>
  <c r="AJ245" i="6"/>
  <c r="AO245" i="6"/>
  <c r="AS245" i="6"/>
  <c r="AQ245" i="6"/>
  <c r="AT245" i="6"/>
  <c r="AR245" i="6"/>
  <c r="BB246" i="6"/>
  <c r="BC246" i="6"/>
  <c r="BG246" i="6"/>
  <c r="BH246" i="6" a="1"/>
  <c r="BE246" i="6" a="1"/>
  <c r="BI246" i="6" a="1"/>
  <c r="BD246" i="6" a="1"/>
  <c r="BD246" i="6" l="1"/>
  <c r="BH246" i="6"/>
  <c r="BI246" i="6"/>
  <c r="BE246" i="6"/>
  <c r="BJ246" i="6" a="1"/>
  <c r="BF246" i="6" a="1"/>
  <c r="BF246" i="6" l="1"/>
  <c r="BJ246" i="6"/>
  <c r="BK246" i="6" a="1"/>
  <c r="BK246" i="6" l="1"/>
  <c r="BL246" i="6" a="1"/>
  <c r="BL246" i="6" l="1"/>
  <c r="AY246" i="6" a="1"/>
  <c r="AY246" i="6" l="1"/>
  <c r="BN246" i="6"/>
  <c r="BM247" i="6" a="1"/>
  <c r="AZ247" i="6" a="1"/>
  <c r="BA247" i="6" a="1"/>
  <c r="AB246" i="6" a="1"/>
  <c r="AB246" i="6" l="1"/>
  <c r="BA247" i="6"/>
  <c r="BM247" i="6"/>
  <c r="AZ247" i="6"/>
  <c r="AJ246" i="6" a="1"/>
  <c r="AS246" i="6" a="1"/>
  <c r="AN246" i="6" a="1"/>
  <c r="AO246" i="6" a="1"/>
  <c r="AP246" i="6" a="1"/>
  <c r="AQ246" i="6" a="1"/>
  <c r="AI246" i="6" a="1"/>
  <c r="BG247" i="6" a="1"/>
  <c r="AK246" i="6" a="1"/>
  <c r="BB247" i="6" a="1"/>
  <c r="BC247" i="6" a="1"/>
  <c r="AR246" i="6" a="1"/>
  <c r="AM246" i="6" a="1"/>
  <c r="AL246" i="6" a="1"/>
  <c r="AT246" i="6" a="1"/>
  <c r="BG247" i="6" l="1"/>
  <c r="BC247" i="6"/>
  <c r="AK246" i="6"/>
  <c r="AS246" i="6"/>
  <c r="AN246" i="6"/>
  <c r="AO246" i="6"/>
  <c r="AR246" i="6"/>
  <c r="AI246" i="6"/>
  <c r="AT246" i="6"/>
  <c r="AP246" i="6"/>
  <c r="AQ246" i="6"/>
  <c r="AJ246" i="6"/>
  <c r="AM246" i="6"/>
  <c r="AL246" i="6"/>
  <c r="BB247" i="6"/>
  <c r="BD247" i="6" a="1"/>
  <c r="BE247" i="6" a="1"/>
  <c r="BH247" i="6" a="1"/>
  <c r="BI247" i="6" a="1"/>
  <c r="BD247" i="6" l="1"/>
  <c r="BE247" i="6"/>
  <c r="BI247" i="6"/>
  <c r="BH247" i="6"/>
  <c r="BF247" i="6" a="1"/>
  <c r="BJ247" i="6" a="1"/>
  <c r="BJ247" i="6" l="1"/>
  <c r="BF247" i="6"/>
  <c r="BK247" i="6" a="1"/>
  <c r="BK247" i="6" l="1"/>
  <c r="BL247" i="6" a="1"/>
  <c r="BL247" i="6" l="1"/>
  <c r="AY247" i="6" a="1"/>
  <c r="AY247" i="6" l="1"/>
  <c r="BN247" i="6"/>
  <c r="AZ248" i="6" a="1"/>
  <c r="AB247" i="6" a="1"/>
  <c r="BM248" i="6" a="1"/>
  <c r="BA248" i="6" a="1"/>
  <c r="AB247" i="6" l="1"/>
  <c r="BM248" i="6"/>
  <c r="BA248" i="6"/>
  <c r="AZ248" i="6"/>
  <c r="AA247" i="6" a="1"/>
  <c r="BC248" i="6" a="1"/>
  <c r="BG248" i="6" a="1"/>
  <c r="BB248" i="6" a="1"/>
  <c r="AA247" i="6" l="1"/>
  <c r="BB248" i="6"/>
  <c r="BG248" i="6"/>
  <c r="BC248" i="6"/>
  <c r="AO247" i="6" a="1"/>
  <c r="AP247" i="6" a="1"/>
  <c r="AS247" i="6" a="1"/>
  <c r="AR247" i="6" a="1"/>
  <c r="AK247" i="6" a="1"/>
  <c r="AN247" i="6" a="1"/>
  <c r="AI247" i="6" a="1"/>
  <c r="AA248" i="6" a="1"/>
  <c r="BH248" i="6" a="1"/>
  <c r="AQ247" i="6" a="1"/>
  <c r="AL247" i="6" a="1"/>
  <c r="AT247" i="6" a="1"/>
  <c r="BE248" i="6" a="1"/>
  <c r="AJ247" i="6" a="1"/>
  <c r="BD248" i="6" a="1"/>
  <c r="BI248" i="6" a="1"/>
  <c r="AM247" i="6" a="1"/>
  <c r="BD248" i="6" l="1"/>
  <c r="BI248" i="6"/>
  <c r="BE248" i="6"/>
  <c r="BH248" i="6"/>
  <c r="AP247" i="6"/>
  <c r="AT247" i="6"/>
  <c r="AS247" i="6"/>
  <c r="AQ247" i="6"/>
  <c r="AA248" i="6"/>
  <c r="AN247" i="6"/>
  <c r="AL247" i="6"/>
  <c r="AR247" i="6"/>
  <c r="AI247" i="6"/>
  <c r="AO247" i="6"/>
  <c r="AK247" i="6"/>
  <c r="AM247" i="6"/>
  <c r="AJ247" i="6"/>
  <c r="BF248" i="6" a="1"/>
  <c r="BJ248" i="6" a="1"/>
  <c r="BF248" i="6" l="1"/>
  <c r="BJ248" i="6"/>
  <c r="BK248" i="6" a="1"/>
  <c r="BK248" i="6" l="1"/>
  <c r="BL248" i="6" a="1"/>
  <c r="BL248" i="6" l="1"/>
  <c r="AY248" i="6" a="1"/>
  <c r="AY248" i="6" l="1"/>
  <c r="BN248" i="6"/>
  <c r="AZ249" i="6" a="1"/>
  <c r="AB248" i="6" a="1"/>
  <c r="BA249" i="6" a="1"/>
  <c r="BM249" i="6" a="1"/>
  <c r="AB248" i="6" l="1"/>
  <c r="BM249" i="6"/>
  <c r="AZ249" i="6"/>
  <c r="BA249" i="6"/>
  <c r="BG249" i="6" a="1"/>
  <c r="AI248" i="6" a="1"/>
  <c r="AL248" i="6" a="1"/>
  <c r="AR248" i="6" a="1"/>
  <c r="AM248" i="6" a="1"/>
  <c r="AK248" i="6" a="1"/>
  <c r="AO248" i="6" a="1"/>
  <c r="AS248" i="6" a="1"/>
  <c r="AQ248" i="6" a="1"/>
  <c r="BC249" i="6" a="1"/>
  <c r="BB249" i="6" a="1"/>
  <c r="AJ248" i="6" a="1"/>
  <c r="AP248" i="6" a="1"/>
  <c r="AN248" i="6" a="1"/>
  <c r="AT248" i="6" a="1"/>
  <c r="BC249" i="6" l="1"/>
  <c r="BG249" i="6"/>
  <c r="AN248" i="6"/>
  <c r="AT248" i="6"/>
  <c r="AI248" i="6"/>
  <c r="AS248" i="6"/>
  <c r="AQ248" i="6"/>
  <c r="AL248" i="6"/>
  <c r="AK248" i="6"/>
  <c r="AO248" i="6"/>
  <c r="AJ248" i="6"/>
  <c r="AM248" i="6"/>
  <c r="AP248" i="6"/>
  <c r="AR248" i="6"/>
  <c r="BB249" i="6"/>
  <c r="BH249" i="6" a="1"/>
  <c r="BE249" i="6" a="1"/>
  <c r="BI249" i="6" a="1"/>
  <c r="BD249" i="6" a="1"/>
  <c r="BD249" i="6" l="1"/>
  <c r="BH249" i="6"/>
  <c r="BI249" i="6"/>
  <c r="BE249" i="6"/>
  <c r="BF249" i="6" a="1"/>
  <c r="BJ249" i="6" a="1"/>
  <c r="BF249" i="6" l="1"/>
  <c r="BJ249" i="6"/>
  <c r="BK249" i="6" a="1"/>
  <c r="BK249" i="6" l="1"/>
  <c r="BL249" i="6" a="1"/>
  <c r="BL249" i="6" l="1"/>
  <c r="AY249" i="6" a="1"/>
  <c r="AY249" i="6" l="1"/>
  <c r="BN249" i="6"/>
  <c r="BA255" i="6" a="1"/>
  <c r="AZ255" i="6" a="1"/>
  <c r="BM255" i="6" a="1"/>
  <c r="AB249" i="6" a="1"/>
  <c r="AB249" i="6" l="1"/>
  <c r="BA255" i="6"/>
  <c r="AZ255" i="6"/>
  <c r="BM255" i="6"/>
  <c r="BG255" i="6" a="1"/>
  <c r="BC255" i="6" a="1"/>
  <c r="BB255" i="6" a="1"/>
  <c r="AA249" i="6" a="1"/>
  <c r="BG255" i="6" l="1"/>
  <c r="BC255" i="6"/>
  <c r="AA249" i="6"/>
  <c r="BB255" i="6"/>
  <c r="BI255" i="6" a="1"/>
  <c r="AP249" i="6" a="1"/>
  <c r="AM249" i="6" a="1"/>
  <c r="AJ249" i="6" a="1"/>
  <c r="AO249" i="6" a="1"/>
  <c r="BH255" i="6" a="1"/>
  <c r="AQ249" i="6" a="1"/>
  <c r="AR249" i="6" a="1"/>
  <c r="BD255" i="6" a="1"/>
  <c r="AI249" i="6" a="1"/>
  <c r="AT249" i="6" a="1"/>
  <c r="AK249" i="6" a="1"/>
  <c r="AN249" i="6" a="1"/>
  <c r="AS249" i="6" a="1"/>
  <c r="AL249" i="6" a="1"/>
  <c r="BE255" i="6" a="1"/>
  <c r="BD255" i="6" l="1"/>
  <c r="AL249" i="6"/>
  <c r="AI249" i="6"/>
  <c r="AS249" i="6"/>
  <c r="AQ249" i="6"/>
  <c r="AN249" i="6"/>
  <c r="AT249" i="6"/>
  <c r="AO249" i="6"/>
  <c r="AM249" i="6"/>
  <c r="AP249" i="6"/>
  <c r="AK249" i="6"/>
  <c r="AJ249" i="6"/>
  <c r="AR249" i="6"/>
  <c r="BI255" i="6"/>
  <c r="BE255" i="6"/>
  <c r="BH255" i="6"/>
  <c r="BJ255" i="6" a="1"/>
  <c r="BF255" i="6" a="1"/>
  <c r="BJ255" i="6" l="1"/>
  <c r="BF255" i="6"/>
  <c r="BK255" i="6" a="1"/>
  <c r="BK255" i="6" l="1"/>
  <c r="BL255" i="6" a="1"/>
  <c r="BL255" i="6" l="1"/>
  <c r="AY255" i="6" a="1"/>
  <c r="AY255" i="6" l="1"/>
  <c r="BN255" i="6"/>
  <c r="AZ256" i="6" a="1"/>
  <c r="BM256" i="6" a="1"/>
  <c r="AB255" i="6" a="1"/>
  <c r="BA256" i="6" a="1"/>
  <c r="AB255" i="6" l="1"/>
  <c r="AZ256" i="6"/>
  <c r="BA256" i="6"/>
  <c r="BM256" i="6"/>
  <c r="AA255" i="6" a="1"/>
  <c r="BC256" i="6" a="1"/>
  <c r="BB256" i="6" a="1"/>
  <c r="BG256" i="6" a="1"/>
  <c r="BC256" i="6" l="1"/>
  <c r="BG256" i="6"/>
  <c r="AA255" i="6"/>
  <c r="BB256" i="6"/>
  <c r="AL255" i="6" a="1"/>
  <c r="AQ255" i="6" a="1"/>
  <c r="AO255" i="6" a="1"/>
  <c r="AN255" i="6" a="1"/>
  <c r="AR255" i="6" a="1"/>
  <c r="AP255" i="6" a="1"/>
  <c r="AJ255" i="6" a="1"/>
  <c r="BH256" i="6" a="1"/>
  <c r="AT255" i="6" a="1"/>
  <c r="AK255" i="6" a="1"/>
  <c r="AM255" i="6" a="1"/>
  <c r="AS255" i="6" a="1"/>
  <c r="BD256" i="6" a="1"/>
  <c r="BE256" i="6" a="1"/>
  <c r="AI255" i="6" a="1"/>
  <c r="BI256" i="6" a="1"/>
  <c r="AA256" i="6" a="1"/>
  <c r="BD256" i="6" l="1"/>
  <c r="AM255" i="6"/>
  <c r="AA256" i="6"/>
  <c r="AT255" i="6"/>
  <c r="AR255" i="6"/>
  <c r="AN255" i="6"/>
  <c r="AI255" i="6"/>
  <c r="AJ255" i="6"/>
  <c r="AP255" i="6"/>
  <c r="AK255" i="6"/>
  <c r="AQ255" i="6"/>
  <c r="AO255" i="6"/>
  <c r="AS255" i="6"/>
  <c r="AL255" i="6"/>
  <c r="BH256" i="6"/>
  <c r="BE256" i="6"/>
  <c r="BI256" i="6"/>
  <c r="BF256" i="6" a="1"/>
  <c r="BJ256" i="6" a="1"/>
  <c r="BF256" i="6" l="1"/>
  <c r="BJ256" i="6"/>
  <c r="BK256" i="6" a="1"/>
  <c r="BK256" i="6" l="1"/>
  <c r="BL256" i="6" a="1"/>
  <c r="BL256" i="6" l="1"/>
  <c r="AY256" i="6" a="1"/>
  <c r="AY256" i="6" l="1"/>
  <c r="BN256" i="6"/>
  <c r="AB256" i="6" a="1"/>
  <c r="AZ260" i="6" a="1"/>
  <c r="BA260" i="6" a="1"/>
  <c r="BM260" i="6" a="1"/>
  <c r="AB256" i="6" l="1"/>
  <c r="AZ260" i="6"/>
  <c r="BA260" i="6"/>
  <c r="BM260" i="6"/>
  <c r="BB260" i="6" a="1"/>
  <c r="AM256" i="6" a="1"/>
  <c r="AK256" i="6" a="1"/>
  <c r="AR256" i="6" a="1"/>
  <c r="AT256" i="6" a="1"/>
  <c r="BC260" i="6" a="1"/>
  <c r="AJ256" i="6" a="1"/>
  <c r="AQ256" i="6" a="1"/>
  <c r="AL256" i="6" a="1"/>
  <c r="AI256" i="6" a="1"/>
  <c r="AP256" i="6" a="1"/>
  <c r="AO256" i="6" a="1"/>
  <c r="AS256" i="6" a="1"/>
  <c r="BG260" i="6" a="1"/>
  <c r="AN256" i="6" a="1"/>
  <c r="BC260" i="6" l="1"/>
  <c r="BG260" i="6"/>
  <c r="AQ256" i="6"/>
  <c r="AS256" i="6"/>
  <c r="AP256" i="6"/>
  <c r="AO256" i="6"/>
  <c r="AR256" i="6"/>
  <c r="AT256" i="6"/>
  <c r="AI256" i="6"/>
  <c r="AL256" i="6"/>
  <c r="AJ256" i="6"/>
  <c r="AM256" i="6"/>
  <c r="AK256" i="6"/>
  <c r="AN256" i="6"/>
  <c r="BB260" i="6"/>
  <c r="BH260" i="6" a="1"/>
  <c r="BI260" i="6" a="1"/>
  <c r="BD260" i="6" a="1"/>
  <c r="BE260" i="6" a="1"/>
  <c r="BD260" i="6" l="1"/>
  <c r="BH260" i="6"/>
  <c r="BI260" i="6"/>
  <c r="BE260" i="6"/>
  <c r="BF260" i="6" a="1"/>
  <c r="BJ260" i="6" a="1"/>
  <c r="BJ260" i="6" l="1"/>
  <c r="BF260" i="6"/>
  <c r="BK260" i="6" a="1"/>
  <c r="BK260" i="6" l="1"/>
  <c r="BL260" i="6" a="1"/>
  <c r="BL260" i="6" l="1"/>
  <c r="AY260" i="6" a="1"/>
  <c r="AY260" i="6" l="1"/>
  <c r="BN260" i="6"/>
  <c r="BA261" i="6" a="1"/>
  <c r="BM261" i="6" a="1"/>
  <c r="AB260" i="6" a="1"/>
  <c r="AZ261" i="6" a="1"/>
  <c r="AB260" i="6" l="1"/>
  <c r="BM261" i="6"/>
  <c r="BA261" i="6"/>
  <c r="AZ261" i="6"/>
  <c r="BG261" i="6" a="1"/>
  <c r="BB261" i="6" a="1"/>
  <c r="BC261" i="6" a="1"/>
  <c r="AA260" i="6" a="1"/>
  <c r="BG261" i="6" l="1"/>
  <c r="BC261" i="6"/>
  <c r="AA260" i="6"/>
  <c r="BB261" i="6"/>
  <c r="AI260" i="6" a="1"/>
  <c r="AR260" i="6" a="1"/>
  <c r="BE261" i="6" a="1"/>
  <c r="AQ260" i="6" a="1"/>
  <c r="BH261" i="6" a="1"/>
  <c r="AS260" i="6" a="1"/>
  <c r="AP260" i="6" a="1"/>
  <c r="BD261" i="6" a="1"/>
  <c r="AM260" i="6" a="1"/>
  <c r="AJ260" i="6" a="1"/>
  <c r="AK260" i="6" a="1"/>
  <c r="AT260" i="6" a="1"/>
  <c r="AA261" i="6" a="1"/>
  <c r="AN260" i="6" a="1"/>
  <c r="AO260" i="6" a="1"/>
  <c r="BI261" i="6" a="1"/>
  <c r="AL260" i="6" a="1"/>
  <c r="BD261" i="6" l="1"/>
  <c r="AP260" i="6"/>
  <c r="AM260" i="6"/>
  <c r="AA261" i="6"/>
  <c r="AR260" i="6"/>
  <c r="AQ260" i="6"/>
  <c r="AK260" i="6"/>
  <c r="AI260" i="6"/>
  <c r="AS260" i="6"/>
  <c r="AJ260" i="6"/>
  <c r="AT260" i="6"/>
  <c r="AN260" i="6"/>
  <c r="AO260" i="6"/>
  <c r="AL260" i="6"/>
  <c r="BI261" i="6"/>
  <c r="BE261" i="6"/>
  <c r="BH261" i="6"/>
  <c r="BJ261" i="6" a="1"/>
  <c r="AA262" i="6" a="1"/>
  <c r="BF261" i="6" a="1"/>
  <c r="AA262" i="6" l="1"/>
  <c r="BF261" i="6"/>
  <c r="BJ261" i="6"/>
  <c r="AA263" i="6" a="1"/>
  <c r="BK261" i="6" a="1"/>
  <c r="BK261" i="6" l="1"/>
  <c r="AA263" i="6"/>
  <c r="BL261" i="6" a="1"/>
  <c r="BL261" i="6" l="1"/>
  <c r="AY261" i="6" a="1"/>
  <c r="AY261" i="6" l="1"/>
  <c r="BN261" i="6"/>
  <c r="BA262" i="6" a="1"/>
  <c r="AB261" i="6" a="1"/>
  <c r="AZ262" i="6" a="1"/>
  <c r="BM262" i="6" a="1"/>
  <c r="AB261" i="6" l="1"/>
  <c r="BM262" i="6"/>
  <c r="AZ262" i="6"/>
  <c r="BA262" i="6"/>
  <c r="BB262" i="6" a="1"/>
  <c r="AR261" i="6" a="1"/>
  <c r="AK261" i="6" a="1"/>
  <c r="BC262" i="6" a="1"/>
  <c r="AO261" i="6" a="1"/>
  <c r="AL261" i="6" a="1"/>
  <c r="AT261" i="6" a="1"/>
  <c r="AS261" i="6" a="1"/>
  <c r="AI261" i="6" a="1"/>
  <c r="AN261" i="6" a="1"/>
  <c r="BG262" i="6" a="1"/>
  <c r="AP261" i="6" a="1"/>
  <c r="AM261" i="6" a="1"/>
  <c r="AQ261" i="6" a="1"/>
  <c r="AJ261" i="6" a="1"/>
  <c r="BC262" i="6" l="1"/>
  <c r="BG262" i="6"/>
  <c r="AO261" i="6"/>
  <c r="AP261" i="6"/>
  <c r="AI261" i="6"/>
  <c r="AK261" i="6"/>
  <c r="AL261" i="6"/>
  <c r="AT261" i="6"/>
  <c r="AR261" i="6"/>
  <c r="AN261" i="6"/>
  <c r="AQ261" i="6"/>
  <c r="AJ261" i="6"/>
  <c r="AM261" i="6"/>
  <c r="AS261" i="6"/>
  <c r="BB262" i="6"/>
  <c r="BI262" i="6" a="1"/>
  <c r="BH262" i="6" a="1"/>
  <c r="BE262" i="6" a="1"/>
  <c r="BD262" i="6" a="1"/>
  <c r="BD262" i="6" l="1"/>
  <c r="BH262" i="6"/>
  <c r="BI262" i="6"/>
  <c r="BE262" i="6"/>
  <c r="BJ262" i="6" a="1"/>
  <c r="BF262" i="6" a="1"/>
  <c r="BJ262" i="6" l="1"/>
  <c r="BF262" i="6"/>
  <c r="BK262" i="6" a="1"/>
  <c r="BK262" i="6" l="1"/>
  <c r="BL262" i="6" a="1"/>
  <c r="BL262" i="6" l="1"/>
  <c r="AY262" i="6" a="1"/>
  <c r="AY262" i="6" l="1"/>
  <c r="BN262" i="6"/>
  <c r="AB262" i="6" a="1"/>
  <c r="BM263" i="6" a="1"/>
  <c r="BA263" i="6" a="1"/>
  <c r="AZ263" i="6" a="1"/>
  <c r="AB262" i="6" l="1"/>
  <c r="BM263" i="6"/>
  <c r="BA263" i="6"/>
  <c r="AZ263" i="6"/>
  <c r="AN262" i="6" a="1"/>
  <c r="AL262" i="6" a="1"/>
  <c r="AK262" i="6" a="1"/>
  <c r="AO262" i="6" a="1"/>
  <c r="BG263" i="6" a="1"/>
  <c r="AM262" i="6" a="1"/>
  <c r="AT262" i="6" a="1"/>
  <c r="AQ262" i="6" a="1"/>
  <c r="AR262" i="6" a="1"/>
  <c r="AI262" i="6" a="1"/>
  <c r="AS262" i="6" a="1"/>
  <c r="AP262" i="6" a="1"/>
  <c r="BC263" i="6" a="1"/>
  <c r="AJ262" i="6" a="1"/>
  <c r="BB263" i="6" a="1"/>
  <c r="AQ262" i="6" l="1"/>
  <c r="AP262" i="6"/>
  <c r="AT262" i="6"/>
  <c r="AM262" i="6"/>
  <c r="AJ262" i="6"/>
  <c r="AL262" i="6"/>
  <c r="AK262" i="6"/>
  <c r="AI262" i="6"/>
  <c r="AN262" i="6"/>
  <c r="AS262" i="6"/>
  <c r="AR262" i="6"/>
  <c r="AO262" i="6"/>
  <c r="BB263" i="6"/>
  <c r="BG263" i="6"/>
  <c r="BC263" i="6"/>
  <c r="BI263" i="6" a="1"/>
  <c r="BE263" i="6" a="1"/>
  <c r="BD263" i="6" a="1"/>
  <c r="BH263" i="6" a="1"/>
  <c r="BD263" i="6" l="1"/>
  <c r="BI263" i="6"/>
  <c r="BE263" i="6"/>
  <c r="BH263" i="6"/>
  <c r="BJ263" i="6" a="1"/>
  <c r="BF263" i="6" a="1"/>
  <c r="BF263" i="6" l="1"/>
  <c r="BJ263" i="6"/>
  <c r="BK263" i="6" a="1"/>
  <c r="BK263" i="6" l="1"/>
  <c r="BL263" i="6" a="1"/>
  <c r="BL263" i="6" l="1"/>
  <c r="AY263" i="6" a="1"/>
  <c r="AY263" i="6" l="1"/>
  <c r="BN263" i="6"/>
  <c r="BM279" i="6" a="1"/>
  <c r="AB263" i="6" a="1"/>
  <c r="BA279" i="6" a="1"/>
  <c r="AZ279" i="6" a="1"/>
  <c r="AB263" i="6" l="1"/>
  <c r="BA279" i="6"/>
  <c r="AZ279" i="6"/>
  <c r="BM279" i="6"/>
  <c r="BB279" i="6" a="1"/>
  <c r="AP263" i="6" a="1"/>
  <c r="AN263" i="6" a="1"/>
  <c r="AL263" i="6" a="1"/>
  <c r="AQ263" i="6" a="1"/>
  <c r="AO263" i="6" a="1"/>
  <c r="AM263" i="6" a="1"/>
  <c r="AJ263" i="6" a="1"/>
  <c r="AS263" i="6" a="1"/>
  <c r="AT263" i="6" a="1"/>
  <c r="AR263" i="6" a="1"/>
  <c r="BC279" i="6" a="1"/>
  <c r="AK263" i="6" a="1"/>
  <c r="AI263" i="6" a="1"/>
  <c r="BG279" i="6" a="1"/>
  <c r="BG279" i="6" l="1"/>
  <c r="BC279" i="6"/>
  <c r="AI263" i="6"/>
  <c r="AS263" i="6"/>
  <c r="AK263" i="6"/>
  <c r="AQ263" i="6"/>
  <c r="AR263" i="6"/>
  <c r="AM263" i="6"/>
  <c r="AJ263" i="6"/>
  <c r="AT263" i="6"/>
  <c r="AL263" i="6"/>
  <c r="AN263" i="6"/>
  <c r="AO263" i="6"/>
  <c r="AP263" i="6"/>
  <c r="BB279" i="6"/>
  <c r="BE279" i="6" a="1"/>
  <c r="BI279" i="6" a="1"/>
  <c r="BH279" i="6" a="1"/>
  <c r="BD279" i="6" a="1"/>
  <c r="BD279" i="6" l="1"/>
  <c r="BI279" i="6"/>
  <c r="BE279" i="6"/>
  <c r="BH279" i="6"/>
  <c r="BF279" i="6" a="1"/>
  <c r="BJ279" i="6" a="1"/>
  <c r="BJ279" i="6" l="1"/>
  <c r="BF279" i="6"/>
  <c r="BK279" i="6" a="1"/>
  <c r="BK279" i="6" l="1"/>
  <c r="BL279" i="6" a="1"/>
  <c r="BL279" i="6" l="1"/>
  <c r="AY279" i="6" a="1"/>
  <c r="AY279" i="6" l="1"/>
  <c r="BN279" i="6"/>
  <c r="BA280" i="6" a="1"/>
  <c r="AZ280" i="6" a="1"/>
  <c r="BM280" i="6" a="1"/>
  <c r="AB279" i="6" a="1"/>
  <c r="AB279" i="6" l="1"/>
  <c r="BA280" i="6"/>
  <c r="AZ280" i="6"/>
  <c r="BM280" i="6"/>
  <c r="AA279" i="6" a="1"/>
  <c r="BC280" i="6" a="1"/>
  <c r="BB280" i="6" a="1"/>
  <c r="BG280" i="6" a="1"/>
  <c r="AA279" i="6" l="1"/>
  <c r="BB280" i="6"/>
  <c r="BG280" i="6"/>
  <c r="BC280" i="6"/>
  <c r="AP279" i="6" a="1"/>
  <c r="BH280" i="6" a="1"/>
  <c r="AM279" i="6" a="1"/>
  <c r="BI280" i="6" a="1"/>
  <c r="AJ279" i="6" a="1"/>
  <c r="AA280" i="6" a="1"/>
  <c r="AK279" i="6" a="1"/>
  <c r="AN279" i="6" a="1"/>
  <c r="AS279" i="6" a="1"/>
  <c r="AO279" i="6" a="1"/>
  <c r="AR279" i="6" a="1"/>
  <c r="BE280" i="6" a="1"/>
  <c r="AT279" i="6" a="1"/>
  <c r="BD280" i="6" a="1"/>
  <c r="AQ279" i="6" a="1"/>
  <c r="AL279" i="6" a="1"/>
  <c r="AI279" i="6" a="1"/>
  <c r="BE280" i="6" l="1"/>
  <c r="BI280" i="6"/>
  <c r="BH280" i="6"/>
  <c r="BD280" i="6"/>
  <c r="AI279" i="6"/>
  <c r="AK279" i="6"/>
  <c r="AO279" i="6"/>
  <c r="AR279" i="6"/>
  <c r="AN279" i="6"/>
  <c r="AP279" i="6"/>
  <c r="AM279" i="6"/>
  <c r="AA280" i="6"/>
  <c r="AQ279" i="6"/>
  <c r="AT279" i="6"/>
  <c r="AS279" i="6"/>
  <c r="AL279" i="6"/>
  <c r="AJ279" i="6"/>
  <c r="BF280" i="6" a="1"/>
  <c r="BJ280" i="6" a="1"/>
  <c r="AA281" i="6" a="1"/>
  <c r="AA281" i="6" l="1"/>
  <c r="BF280" i="6"/>
  <c r="BJ280" i="6"/>
  <c r="BK280" i="6" a="1"/>
  <c r="BK280" i="6" l="1"/>
  <c r="BL280" i="6" a="1"/>
  <c r="BL280" i="6" l="1"/>
  <c r="AY280" i="6" a="1"/>
  <c r="AY280" i="6" l="1"/>
  <c r="BN280" i="6"/>
  <c r="BA281" i="6" a="1"/>
  <c r="AB280" i="6" a="1"/>
  <c r="AZ281" i="6" a="1"/>
  <c r="BM281" i="6" a="1"/>
  <c r="AB280" i="6" l="1"/>
  <c r="AZ281" i="6"/>
  <c r="BA281" i="6"/>
  <c r="BM281" i="6"/>
  <c r="AK280" i="6" a="1"/>
  <c r="AP280" i="6" a="1"/>
  <c r="AM280" i="6" a="1"/>
  <c r="BB281" i="6" a="1"/>
  <c r="AI280" i="6" a="1"/>
  <c r="BG281" i="6" a="1"/>
  <c r="AO280" i="6" a="1"/>
  <c r="AR280" i="6" a="1"/>
  <c r="AJ280" i="6" a="1"/>
  <c r="AT280" i="6" a="1"/>
  <c r="AN280" i="6" a="1"/>
  <c r="AQ280" i="6" a="1"/>
  <c r="AL280" i="6" a="1"/>
  <c r="BC281" i="6" a="1"/>
  <c r="AS280" i="6" a="1"/>
  <c r="AN280" i="6" l="1"/>
  <c r="AK280" i="6"/>
  <c r="AS280" i="6"/>
  <c r="AQ280" i="6"/>
  <c r="AL280" i="6"/>
  <c r="AO280" i="6"/>
  <c r="AM280" i="6"/>
  <c r="AR280" i="6"/>
  <c r="AJ280" i="6"/>
  <c r="AI280" i="6"/>
  <c r="AT280" i="6"/>
  <c r="AP280" i="6"/>
  <c r="BB281" i="6"/>
  <c r="BC281" i="6"/>
  <c r="BG281" i="6"/>
  <c r="BE281" i="6" a="1"/>
  <c r="BI281" i="6" a="1"/>
  <c r="BH281" i="6" a="1"/>
  <c r="BD281" i="6" a="1"/>
  <c r="BH281" i="6" l="1"/>
  <c r="BE281" i="6"/>
  <c r="BI281" i="6"/>
  <c r="BD281" i="6"/>
  <c r="BJ281" i="6" a="1"/>
  <c r="BF281" i="6" a="1"/>
  <c r="BF281" i="6" l="1"/>
  <c r="BJ281" i="6"/>
  <c r="BK281" i="6" a="1"/>
  <c r="BK281" i="6" l="1"/>
  <c r="BL281" i="6" a="1"/>
  <c r="BL281" i="6" l="1"/>
  <c r="AY281" i="6" a="1"/>
  <c r="AY281" i="6" l="1"/>
  <c r="BN281" i="6"/>
  <c r="BA298" i="6" a="1"/>
  <c r="AZ298" i="6" a="1"/>
  <c r="BM298" i="6" a="1"/>
  <c r="AB281" i="6" a="1"/>
  <c r="AB281" i="6" l="1"/>
  <c r="AZ298" i="6"/>
  <c r="BA298" i="6"/>
  <c r="BM298" i="6"/>
  <c r="AM281" i="6" a="1"/>
  <c r="AO281" i="6" a="1"/>
  <c r="BC298" i="6" a="1"/>
  <c r="BG298" i="6" a="1"/>
  <c r="AS281" i="6" a="1"/>
  <c r="AP281" i="6" a="1"/>
  <c r="AI281" i="6" a="1"/>
  <c r="AN281" i="6" a="1"/>
  <c r="AT281" i="6" a="1"/>
  <c r="BB298" i="6" a="1"/>
  <c r="AL281" i="6" a="1"/>
  <c r="AR281" i="6" a="1"/>
  <c r="AQ281" i="6" a="1"/>
  <c r="AK281" i="6" a="1"/>
  <c r="AJ281" i="6" a="1"/>
  <c r="BC298" i="6" l="1"/>
  <c r="BG298" i="6"/>
  <c r="AI281" i="6"/>
  <c r="AL281" i="6"/>
  <c r="AK281" i="6"/>
  <c r="AM281" i="6"/>
  <c r="AP281" i="6"/>
  <c r="AQ281" i="6"/>
  <c r="AO281" i="6"/>
  <c r="AR281" i="6"/>
  <c r="AJ281" i="6"/>
  <c r="AN281" i="6"/>
  <c r="AS281" i="6"/>
  <c r="AT281" i="6"/>
  <c r="BB298" i="6"/>
  <c r="BD298" i="6" a="1"/>
  <c r="BH298" i="6" a="1"/>
  <c r="BI298" i="6" a="1"/>
  <c r="BE298" i="6" a="1"/>
  <c r="BI298" i="6" l="1"/>
  <c r="BE298" i="6"/>
  <c r="BD298" i="6"/>
  <c r="BH298" i="6"/>
  <c r="BF298" i="6" a="1"/>
  <c r="BJ298" i="6" a="1"/>
  <c r="BF298" i="6" l="1"/>
  <c r="BJ298" i="6"/>
  <c r="BK298" i="6" a="1"/>
  <c r="BK298" i="6" l="1"/>
  <c r="BL298" i="6" a="1"/>
  <c r="BL298" i="6" l="1"/>
  <c r="AY298" i="6" a="1"/>
  <c r="AY298" i="6" l="1"/>
  <c r="BN298" i="6"/>
  <c r="AZ299" i="6" a="1"/>
  <c r="BM299" i="6" a="1"/>
  <c r="AB298" i="6" a="1"/>
  <c r="BA299" i="6" a="1"/>
  <c r="AB298" i="6" l="1"/>
  <c r="AZ299" i="6"/>
  <c r="BA299" i="6"/>
  <c r="BM299" i="6"/>
  <c r="AA298" i="6" a="1"/>
  <c r="BC299" i="6" a="1"/>
  <c r="BG299" i="6" a="1"/>
  <c r="BB299" i="6" a="1"/>
  <c r="BC299" i="6" l="1"/>
  <c r="BG299" i="6"/>
  <c r="AA298" i="6"/>
  <c r="BB299" i="6"/>
  <c r="AO298" i="6" a="1"/>
  <c r="AA299" i="6" a="1"/>
  <c r="BE299" i="6" a="1"/>
  <c r="BD299" i="6" a="1"/>
  <c r="AN298" i="6" a="1"/>
  <c r="AP298" i="6" a="1"/>
  <c r="AJ298" i="6" a="1"/>
  <c r="AR298" i="6" a="1"/>
  <c r="BI299" i="6" a="1"/>
  <c r="AM298" i="6" a="1"/>
  <c r="AI298" i="6" a="1"/>
  <c r="AS298" i="6" a="1"/>
  <c r="AQ298" i="6" a="1"/>
  <c r="AT298" i="6" a="1"/>
  <c r="AL298" i="6" a="1"/>
  <c r="BH299" i="6" a="1"/>
  <c r="AK298" i="6" a="1"/>
  <c r="BH299" i="6" l="1"/>
  <c r="BD299" i="6"/>
  <c r="AL298" i="6"/>
  <c r="AN298" i="6"/>
  <c r="AJ298" i="6"/>
  <c r="AI298" i="6"/>
  <c r="AO298" i="6"/>
  <c r="AT298" i="6"/>
  <c r="AK298" i="6"/>
  <c r="AQ298" i="6"/>
  <c r="AS298" i="6"/>
  <c r="AM298" i="6"/>
  <c r="AR298" i="6"/>
  <c r="AA299" i="6"/>
  <c r="AP298" i="6"/>
  <c r="BI299" i="6"/>
  <c r="BE299" i="6"/>
  <c r="BJ299" i="6" a="1"/>
  <c r="BF299" i="6" a="1"/>
  <c r="BJ299" i="6" l="1"/>
  <c r="BF299" i="6"/>
  <c r="BK299" i="6" a="1"/>
  <c r="BK299" i="6" l="1"/>
  <c r="BL299" i="6" a="1"/>
  <c r="BL299" i="6" l="1"/>
  <c r="AY299" i="6" a="1"/>
  <c r="AY299" i="6" l="1"/>
  <c r="BN299" i="6"/>
  <c r="AZ302" i="6" a="1"/>
  <c r="BM302" i="6" a="1"/>
  <c r="AB299" i="6" a="1"/>
  <c r="BA302" i="6" a="1"/>
  <c r="AB299" i="6" l="1"/>
  <c r="AZ302" i="6"/>
  <c r="BA302" i="6"/>
  <c r="BM302" i="6"/>
  <c r="BG302" i="6" a="1"/>
  <c r="BC302" i="6" a="1"/>
  <c r="AR299" i="6" a="1"/>
  <c r="BB302" i="6" a="1"/>
  <c r="AO299" i="6" a="1"/>
  <c r="AS299" i="6" a="1"/>
  <c r="AK299" i="6" a="1"/>
  <c r="AL299" i="6" a="1"/>
  <c r="AP299" i="6" a="1"/>
  <c r="AN299" i="6" a="1"/>
  <c r="AI299" i="6" a="1"/>
  <c r="AQ299" i="6" a="1"/>
  <c r="AJ299" i="6" a="1"/>
  <c r="AT299" i="6" a="1"/>
  <c r="AM299" i="6" a="1"/>
  <c r="BC302" i="6" l="1"/>
  <c r="BG302" i="6"/>
  <c r="AQ299" i="6"/>
  <c r="AT299" i="6"/>
  <c r="AI299" i="6"/>
  <c r="AS299" i="6"/>
  <c r="AL299" i="6"/>
  <c r="AJ299" i="6"/>
  <c r="AN299" i="6"/>
  <c r="AP299" i="6"/>
  <c r="AK299" i="6"/>
  <c r="AM299" i="6"/>
  <c r="AO299" i="6"/>
  <c r="AR299" i="6"/>
  <c r="BB302" i="6"/>
  <c r="BH302" i="6" a="1"/>
  <c r="BD302" i="6" a="1"/>
  <c r="BI302" i="6" a="1"/>
  <c r="BE302" i="6" a="1"/>
  <c r="BD302" i="6" l="1"/>
  <c r="BH302" i="6"/>
  <c r="BI302" i="6"/>
  <c r="BE302" i="6"/>
  <c r="BJ302" i="6" a="1"/>
  <c r="BF302" i="6" a="1"/>
  <c r="BF302" i="6" l="1"/>
  <c r="BJ302" i="6"/>
  <c r="BK302" i="6" a="1"/>
  <c r="BK302" i="6" l="1"/>
  <c r="BL302" i="6" a="1"/>
  <c r="BL302" i="6" l="1"/>
  <c r="AY302" i="6" a="1"/>
  <c r="AY302" i="6" l="1"/>
  <c r="BN302" i="6"/>
  <c r="BA303" i="6" a="1"/>
  <c r="AZ303" i="6" a="1"/>
  <c r="BM303" i="6" a="1"/>
  <c r="AB302" i="6" a="1"/>
  <c r="AB302" i="6" l="1"/>
  <c r="BA303" i="6"/>
  <c r="BM303" i="6"/>
  <c r="AZ303" i="6"/>
  <c r="BB303" i="6" a="1"/>
  <c r="AA302" i="6" a="1"/>
  <c r="BC303" i="6" a="1"/>
  <c r="BG303" i="6" a="1"/>
  <c r="BG303" i="6" l="1"/>
  <c r="BC303" i="6"/>
  <c r="AA302" i="6"/>
  <c r="BB303" i="6"/>
  <c r="AA303" i="6" a="1"/>
  <c r="AJ302" i="6" a="1"/>
  <c r="AQ302" i="6" a="1"/>
  <c r="AN302" i="6" a="1"/>
  <c r="AO302" i="6" a="1"/>
  <c r="BI303" i="6" a="1"/>
  <c r="AP302" i="6" a="1"/>
  <c r="AL302" i="6" a="1"/>
  <c r="AT302" i="6" a="1"/>
  <c r="AS302" i="6" a="1"/>
  <c r="AI302" i="6" a="1"/>
  <c r="AM302" i="6" a="1"/>
  <c r="BE303" i="6" a="1"/>
  <c r="BH303" i="6" a="1"/>
  <c r="AR302" i="6" a="1"/>
  <c r="BD303" i="6" a="1"/>
  <c r="AK302" i="6" a="1"/>
  <c r="BD303" i="6" l="1"/>
  <c r="AA303" i="6"/>
  <c r="AT302" i="6"/>
  <c r="AO302" i="6"/>
  <c r="AK302" i="6"/>
  <c r="AR302" i="6"/>
  <c r="AS302" i="6"/>
  <c r="AM302" i="6"/>
  <c r="AN302" i="6"/>
  <c r="AL302" i="6"/>
  <c r="AQ302" i="6"/>
  <c r="AI302" i="6"/>
  <c r="AP302" i="6"/>
  <c r="AJ302" i="6"/>
  <c r="BE303" i="6"/>
  <c r="BI303" i="6"/>
  <c r="BH303" i="6"/>
  <c r="BF303" i="6" a="1"/>
  <c r="BJ303" i="6" a="1"/>
  <c r="BJ303" i="6" l="1"/>
  <c r="BF303" i="6"/>
  <c r="BK303" i="6" a="1"/>
  <c r="BK303" i="6" l="1"/>
  <c r="BL303" i="6" a="1"/>
  <c r="BL303" i="6" l="1"/>
  <c r="AY303" i="6" a="1"/>
  <c r="AY303" i="6" l="1"/>
  <c r="BN303" i="6"/>
  <c r="AZ304" i="6" a="1"/>
  <c r="BA304" i="6" a="1"/>
  <c r="BM304" i="6" a="1"/>
  <c r="AB303" i="6" a="1"/>
  <c r="AB303" i="6" l="1"/>
  <c r="AZ304" i="6"/>
  <c r="BA304" i="6"/>
  <c r="BM304" i="6"/>
  <c r="BC304" i="6" a="1"/>
  <c r="BG304" i="6" a="1"/>
  <c r="AJ303" i="6" a="1"/>
  <c r="AM303" i="6" a="1"/>
  <c r="BB304" i="6" a="1"/>
  <c r="AT303" i="6" a="1"/>
  <c r="AR303" i="6" a="1"/>
  <c r="AO303" i="6" a="1"/>
  <c r="AI303" i="6" a="1"/>
  <c r="AN303" i="6" a="1"/>
  <c r="AP303" i="6" a="1"/>
  <c r="AS303" i="6" a="1"/>
  <c r="AL303" i="6" a="1"/>
  <c r="AK303" i="6" a="1"/>
  <c r="AQ303" i="6" a="1"/>
  <c r="BC304" i="6" l="1"/>
  <c r="BG304" i="6"/>
  <c r="AS303" i="6"/>
  <c r="AL303" i="6"/>
  <c r="AM303" i="6"/>
  <c r="AI303" i="6"/>
  <c r="AT303" i="6"/>
  <c r="AQ303" i="6"/>
  <c r="AJ303" i="6"/>
  <c r="AO303" i="6"/>
  <c r="AP303" i="6"/>
  <c r="AR303" i="6"/>
  <c r="AK303" i="6"/>
  <c r="AN303" i="6"/>
  <c r="BB304" i="6"/>
  <c r="BI304" i="6" a="1"/>
  <c r="BH304" i="6" a="1"/>
  <c r="BE304" i="6" a="1"/>
  <c r="BD304" i="6" a="1"/>
  <c r="BD304" i="6" l="1"/>
  <c r="BH304" i="6"/>
  <c r="BE304" i="6"/>
  <c r="BI304" i="6"/>
  <c r="BJ304" i="6" a="1"/>
  <c r="BF304" i="6" a="1"/>
  <c r="BF304" i="6" l="1"/>
  <c r="BJ304" i="6"/>
  <c r="BK304" i="6" a="1"/>
  <c r="BK304" i="6" l="1"/>
  <c r="BL304" i="6" a="1"/>
  <c r="BL304" i="6" l="1"/>
  <c r="AY304" i="6" a="1"/>
  <c r="AY304" i="6" l="1"/>
  <c r="BN304" i="6"/>
  <c r="BM305" i="6" a="1"/>
  <c r="BA305" i="6" a="1"/>
  <c r="AZ305" i="6" a="1"/>
  <c r="AB304" i="6" a="1"/>
  <c r="AB304" i="6" l="1"/>
  <c r="AZ305" i="6"/>
  <c r="BA305" i="6"/>
  <c r="BM305" i="6"/>
  <c r="AA304" i="6" a="1"/>
  <c r="BC305" i="6" a="1"/>
  <c r="BB305" i="6" a="1"/>
  <c r="BG305" i="6" a="1"/>
  <c r="BC305" i="6" l="1"/>
  <c r="BG305" i="6"/>
  <c r="AA304" i="6"/>
  <c r="BB305" i="6"/>
  <c r="AJ304" i="6" a="1"/>
  <c r="AS304" i="6" a="1"/>
  <c r="AQ304" i="6" a="1"/>
  <c r="AP304" i="6" a="1"/>
  <c r="AK304" i="6" a="1"/>
  <c r="AM304" i="6" a="1"/>
  <c r="AR304" i="6" a="1"/>
  <c r="AT304" i="6" a="1"/>
  <c r="BI305" i="6" a="1"/>
  <c r="BE305" i="6" a="1"/>
  <c r="AI304" i="6" a="1"/>
  <c r="AN304" i="6" a="1"/>
  <c r="AL304" i="6" a="1"/>
  <c r="AO304" i="6" a="1"/>
  <c r="BH305" i="6" a="1"/>
  <c r="BD305" i="6" a="1"/>
  <c r="BD305" i="6" l="1"/>
  <c r="AP304" i="6"/>
  <c r="AR304" i="6"/>
  <c r="AS304" i="6"/>
  <c r="AQ304" i="6"/>
  <c r="AI304" i="6"/>
  <c r="AN304" i="6"/>
  <c r="AT304" i="6"/>
  <c r="AL304" i="6"/>
  <c r="AJ304" i="6"/>
  <c r="AO304" i="6"/>
  <c r="AK304" i="6"/>
  <c r="AM304" i="6"/>
  <c r="BH305" i="6"/>
  <c r="BI305" i="6"/>
  <c r="BE305" i="6"/>
  <c r="BJ305" i="6" a="1"/>
  <c r="BF305" i="6" a="1"/>
  <c r="BJ305" i="6" l="1"/>
  <c r="BF305" i="6"/>
  <c r="BK305" i="6" a="1"/>
  <c r="BK305" i="6" l="1"/>
  <c r="BL305" i="6" a="1"/>
  <c r="BL305" i="6" l="1"/>
  <c r="AY305" i="6" a="1"/>
  <c r="AY305" i="6" l="1"/>
  <c r="BN305" i="6"/>
  <c r="AB305" i="6" a="1"/>
  <c r="BM306" i="6" a="1"/>
  <c r="AZ306" i="6" a="1"/>
  <c r="BA306" i="6" a="1"/>
  <c r="AB305" i="6" l="1"/>
  <c r="BM306" i="6"/>
  <c r="AZ306" i="6"/>
  <c r="BA306" i="6"/>
  <c r="BC306" i="6" a="1"/>
  <c r="BB306" i="6" a="1"/>
  <c r="BG306" i="6" a="1"/>
  <c r="AA305" i="6" a="1"/>
  <c r="BC306" i="6" l="1"/>
  <c r="BG306" i="6"/>
  <c r="AA305" i="6"/>
  <c r="BB306" i="6"/>
  <c r="AI305" i="6" a="1"/>
  <c r="AN305" i="6" a="1"/>
  <c r="AP305" i="6" a="1"/>
  <c r="BD306" i="6" a="1"/>
  <c r="AM305" i="6" a="1"/>
  <c r="AT305" i="6" a="1"/>
  <c r="AO305" i="6" a="1"/>
  <c r="AL305" i="6" a="1"/>
  <c r="AS305" i="6" a="1"/>
  <c r="AJ305" i="6" a="1"/>
  <c r="BH306" i="6" a="1"/>
  <c r="BI306" i="6" a="1"/>
  <c r="AQ305" i="6" a="1"/>
  <c r="BE306" i="6" a="1"/>
  <c r="AK305" i="6" a="1"/>
  <c r="AR305" i="6" a="1"/>
  <c r="BH306" i="6" l="1"/>
  <c r="BD306" i="6"/>
  <c r="AI305" i="6"/>
  <c r="AL305" i="6"/>
  <c r="AJ305" i="6"/>
  <c r="AR305" i="6"/>
  <c r="AO305" i="6"/>
  <c r="AN305" i="6"/>
  <c r="AS305" i="6"/>
  <c r="AK305" i="6"/>
  <c r="AM305" i="6"/>
  <c r="AT305" i="6"/>
  <c r="AP305" i="6"/>
  <c r="AQ305" i="6"/>
  <c r="BI306" i="6"/>
  <c r="BE306" i="6"/>
  <c r="BJ306" i="6" a="1"/>
  <c r="BF306" i="6" a="1"/>
  <c r="BF306" i="6" l="1"/>
  <c r="BJ306" i="6"/>
  <c r="BK306" i="6" a="1"/>
  <c r="BK306" i="6" l="1"/>
  <c r="BL306" i="6" a="1"/>
  <c r="BL306" i="6" l="1"/>
  <c r="AY306" i="6" a="1"/>
  <c r="AY306" i="6" l="1"/>
  <c r="BN306" i="6"/>
  <c r="BA307" i="6" a="1"/>
  <c r="AB306" i="6" a="1"/>
  <c r="AZ307" i="6" a="1"/>
  <c r="BM307" i="6" a="1"/>
  <c r="AB306" i="6" l="1"/>
  <c r="AZ307" i="6"/>
  <c r="BA307" i="6"/>
  <c r="BM307" i="6"/>
  <c r="BC307" i="6" a="1"/>
  <c r="BG307" i="6" a="1"/>
  <c r="AA306" i="6" a="1"/>
  <c r="BB307" i="6" a="1"/>
  <c r="BC307" i="6" l="1"/>
  <c r="BG307" i="6"/>
  <c r="AA306" i="6"/>
  <c r="BB307" i="6"/>
  <c r="AT306" i="6" a="1"/>
  <c r="AP306" i="6" a="1"/>
  <c r="BD307" i="6" a="1"/>
  <c r="AM306" i="6" a="1"/>
  <c r="AQ306" i="6" a="1"/>
  <c r="AO306" i="6" a="1"/>
  <c r="BE307" i="6" a="1"/>
  <c r="AR306" i="6" a="1"/>
  <c r="BH307" i="6" a="1"/>
  <c r="AI306" i="6" a="1"/>
  <c r="AJ306" i="6" a="1"/>
  <c r="AN306" i="6" a="1"/>
  <c r="AL306" i="6" a="1"/>
  <c r="AA307" i="6" a="1"/>
  <c r="BI307" i="6" a="1"/>
  <c r="AK306" i="6" a="1"/>
  <c r="AS306" i="6" a="1"/>
  <c r="BD307" i="6" l="1"/>
  <c r="AQ306" i="6"/>
  <c r="AO306" i="6"/>
  <c r="AT306" i="6"/>
  <c r="AR306" i="6"/>
  <c r="AL306" i="6"/>
  <c r="AJ306" i="6"/>
  <c r="AA307" i="6"/>
  <c r="AS306" i="6"/>
  <c r="AP306" i="6"/>
  <c r="AI306" i="6"/>
  <c r="AK306" i="6"/>
  <c r="AM306" i="6"/>
  <c r="AN306" i="6"/>
  <c r="BH307" i="6"/>
  <c r="BI307" i="6"/>
  <c r="BE307" i="6"/>
  <c r="BF307" i="6" a="1"/>
  <c r="AA308" i="6" a="1"/>
  <c r="BJ307" i="6" a="1"/>
  <c r="AA308" i="6" l="1"/>
  <c r="BJ307" i="6"/>
  <c r="BF307" i="6"/>
  <c r="BK307" i="6" a="1"/>
  <c r="BK307" i="6" l="1"/>
  <c r="BL307" i="6" a="1"/>
  <c r="BL307" i="6" l="1"/>
  <c r="AY307" i="6" a="1"/>
  <c r="AY307" i="6" l="1"/>
  <c r="BN307" i="6"/>
  <c r="BA308" i="6" a="1"/>
  <c r="BM308" i="6" a="1"/>
  <c r="AZ308" i="6" a="1"/>
  <c r="AB307" i="6" a="1"/>
  <c r="AB307" i="6" l="1"/>
  <c r="AZ308" i="6"/>
  <c r="BM308" i="6"/>
  <c r="BA308" i="6"/>
  <c r="AI307" i="6" a="1"/>
  <c r="AS307" i="6" a="1"/>
  <c r="AM307" i="6" a="1"/>
  <c r="BG308" i="6" a="1"/>
  <c r="AN307" i="6" a="1"/>
  <c r="BC308" i="6" a="1"/>
  <c r="AJ307" i="6" a="1"/>
  <c r="AK307" i="6" a="1"/>
  <c r="BB308" i="6" a="1"/>
  <c r="AP307" i="6" a="1"/>
  <c r="AQ307" i="6" a="1"/>
  <c r="AO307" i="6" a="1"/>
  <c r="AT307" i="6" a="1"/>
  <c r="AL307" i="6" a="1"/>
  <c r="AR307" i="6" a="1"/>
  <c r="BC308" i="6" l="1"/>
  <c r="BG308" i="6"/>
  <c r="AN307" i="6"/>
  <c r="AI307" i="6"/>
  <c r="AL307" i="6"/>
  <c r="AR307" i="6"/>
  <c r="AK307" i="6"/>
  <c r="AO307" i="6"/>
  <c r="AS307" i="6"/>
  <c r="AQ307" i="6"/>
  <c r="AP307" i="6"/>
  <c r="AM307" i="6"/>
  <c r="AT307" i="6"/>
  <c r="AJ307" i="6"/>
  <c r="BB308" i="6"/>
  <c r="BD308" i="6" a="1"/>
  <c r="BI308" i="6" a="1"/>
  <c r="BH308" i="6" a="1"/>
  <c r="BE308" i="6" a="1"/>
  <c r="BD308" i="6" l="1"/>
  <c r="BH308" i="6"/>
  <c r="BI308" i="6"/>
  <c r="BE308" i="6"/>
  <c r="BF308" i="6" a="1"/>
  <c r="BJ308" i="6" a="1"/>
  <c r="BJ308" i="6" l="1"/>
  <c r="BF308" i="6"/>
  <c r="BK308" i="6" a="1"/>
  <c r="BK308" i="6" l="1"/>
  <c r="BL308" i="6" a="1"/>
  <c r="BL308" i="6" l="1"/>
  <c r="AY308" i="6" a="1"/>
  <c r="AY308" i="6" l="1"/>
  <c r="BN308" i="6"/>
  <c r="AZ314" i="6" a="1"/>
  <c r="BM314" i="6" a="1"/>
  <c r="BA314" i="6" a="1"/>
  <c r="AB308" i="6" a="1"/>
  <c r="AB308" i="6" l="1"/>
  <c r="BA314" i="6"/>
  <c r="AZ314" i="6"/>
  <c r="BM314" i="6"/>
  <c r="AK308" i="6" a="1"/>
  <c r="AJ308" i="6" a="1"/>
  <c r="AN308" i="6" a="1"/>
  <c r="AM308" i="6" a="1"/>
  <c r="AI308" i="6" a="1"/>
  <c r="AT308" i="6" a="1"/>
  <c r="AS308" i="6" a="1"/>
  <c r="BG314" i="6" a="1"/>
  <c r="AQ308" i="6" a="1"/>
  <c r="BC314" i="6" a="1"/>
  <c r="AL308" i="6" a="1"/>
  <c r="AO308" i="6" a="1"/>
  <c r="BB314" i="6" a="1"/>
  <c r="AR308" i="6" a="1"/>
  <c r="AP308" i="6" a="1"/>
  <c r="BG314" i="6" l="1"/>
  <c r="BC314" i="6"/>
  <c r="AP308" i="6"/>
  <c r="AN308" i="6"/>
  <c r="AR308" i="6"/>
  <c r="AM308" i="6"/>
  <c r="AO308" i="6"/>
  <c r="AJ308" i="6"/>
  <c r="AL308" i="6"/>
  <c r="AI308" i="6"/>
  <c r="AT308" i="6"/>
  <c r="AS308" i="6"/>
  <c r="AK308" i="6"/>
  <c r="AQ308" i="6"/>
  <c r="BB314" i="6"/>
  <c r="BE314" i="6" a="1"/>
  <c r="BH314" i="6" a="1"/>
  <c r="BD314" i="6" a="1"/>
  <c r="BI314" i="6" a="1"/>
  <c r="BD314" i="6" l="1"/>
  <c r="BI314" i="6"/>
  <c r="BE314" i="6"/>
  <c r="BH314" i="6"/>
  <c r="BF314" i="6" a="1"/>
  <c r="BJ314" i="6" a="1"/>
  <c r="BJ314" i="6" l="1"/>
  <c r="BF314" i="6"/>
  <c r="BK314" i="6" a="1"/>
  <c r="BK314" i="6" l="1"/>
  <c r="BL314" i="6" a="1"/>
  <c r="BL314" i="6" l="1"/>
  <c r="AY314" i="6" a="1"/>
  <c r="AY314" i="6" l="1"/>
  <c r="BN314" i="6"/>
  <c r="BA315" i="6" a="1"/>
  <c r="BM315" i="6" a="1"/>
  <c r="AB314" i="6" a="1"/>
  <c r="AZ315" i="6" a="1"/>
  <c r="AB314" i="6" l="1"/>
  <c r="BM315" i="6"/>
  <c r="AZ315" i="6"/>
  <c r="BA315" i="6"/>
  <c r="BB315" i="6" a="1"/>
  <c r="AA314" i="6" a="1"/>
  <c r="BG315" i="6" a="1"/>
  <c r="BC315" i="6" a="1"/>
  <c r="BC315" i="6" l="1"/>
  <c r="BG315" i="6"/>
  <c r="AA314" i="6"/>
  <c r="BB315" i="6"/>
  <c r="BI315" i="6" a="1"/>
  <c r="AI314" i="6" a="1"/>
  <c r="BE315" i="6" a="1"/>
  <c r="AK314" i="6" a="1"/>
  <c r="AN314" i="6" a="1"/>
  <c r="AA315" i="6" a="1"/>
  <c r="AT314" i="6" a="1"/>
  <c r="AL314" i="6" a="1"/>
  <c r="AJ314" i="6" a="1"/>
  <c r="BH315" i="6" a="1"/>
  <c r="AM314" i="6" a="1"/>
  <c r="AO314" i="6" a="1"/>
  <c r="BD315" i="6" a="1"/>
  <c r="AS314" i="6" a="1"/>
  <c r="AR314" i="6" a="1"/>
  <c r="AP314" i="6" a="1"/>
  <c r="AQ314" i="6" a="1"/>
  <c r="BD315" i="6" l="1"/>
  <c r="AP314" i="6"/>
  <c r="AR314" i="6"/>
  <c r="AO314" i="6"/>
  <c r="AN314" i="6"/>
  <c r="AT314" i="6"/>
  <c r="AK314" i="6"/>
  <c r="AL314" i="6"/>
  <c r="AQ314" i="6"/>
  <c r="AS314" i="6"/>
  <c r="AJ314" i="6"/>
  <c r="AI314" i="6"/>
  <c r="AM314" i="6"/>
  <c r="AA315" i="6"/>
  <c r="BH315" i="6"/>
  <c r="BE315" i="6"/>
  <c r="BI315" i="6"/>
  <c r="AA316" i="6" a="1"/>
  <c r="BJ315" i="6" a="1"/>
  <c r="BF315" i="6" a="1"/>
  <c r="AA316" i="6" l="1"/>
  <c r="BF315" i="6"/>
  <c r="BJ315" i="6"/>
  <c r="AA317" i="6" a="1"/>
  <c r="BK315" i="6" a="1"/>
  <c r="BK315" i="6" l="1"/>
  <c r="AA317" i="6"/>
  <c r="BL315" i="6" a="1"/>
  <c r="BL315" i="6" l="1"/>
  <c r="AY315" i="6" a="1"/>
  <c r="AY315" i="6" l="1"/>
  <c r="BN315" i="6"/>
  <c r="AB315" i="6" a="1"/>
  <c r="BA316" i="6" a="1"/>
  <c r="BM316" i="6" a="1"/>
  <c r="AZ316" i="6" a="1"/>
  <c r="AB315" i="6" l="1"/>
  <c r="AZ316" i="6"/>
  <c r="BA316" i="6"/>
  <c r="BM316" i="6"/>
  <c r="AO315" i="6" a="1"/>
  <c r="AM315" i="6" a="1"/>
  <c r="BG316" i="6" a="1"/>
  <c r="AS315" i="6" a="1"/>
  <c r="AL315" i="6" a="1"/>
  <c r="AR315" i="6" a="1"/>
  <c r="AQ315" i="6" a="1"/>
  <c r="AT315" i="6" a="1"/>
  <c r="AN315" i="6" a="1"/>
  <c r="BC316" i="6" a="1"/>
  <c r="AK315" i="6" a="1"/>
  <c r="AI315" i="6" a="1"/>
  <c r="BB316" i="6" a="1"/>
  <c r="AJ315" i="6" a="1"/>
  <c r="AP315" i="6" a="1"/>
  <c r="BC316" i="6" l="1"/>
  <c r="BG316" i="6"/>
  <c r="AI315" i="6"/>
  <c r="AK315" i="6"/>
  <c r="AQ315" i="6"/>
  <c r="AN315" i="6"/>
  <c r="AL315" i="6"/>
  <c r="AT315" i="6"/>
  <c r="AO315" i="6"/>
  <c r="AM315" i="6"/>
  <c r="AP315" i="6"/>
  <c r="AR315" i="6"/>
  <c r="AS315" i="6"/>
  <c r="AJ315" i="6"/>
  <c r="BB316" i="6"/>
  <c r="BI316" i="6" a="1"/>
  <c r="BE316" i="6" a="1"/>
  <c r="BH316" i="6" a="1"/>
  <c r="BD316" i="6" a="1"/>
  <c r="BD316" i="6" l="1"/>
  <c r="BH316" i="6"/>
  <c r="BI316" i="6"/>
  <c r="BE316" i="6"/>
  <c r="BJ316" i="6" a="1"/>
  <c r="BF316" i="6" a="1"/>
  <c r="BF316" i="6" l="1"/>
  <c r="BJ316" i="6"/>
  <c r="BK316" i="6" a="1"/>
  <c r="BK316" i="6" l="1"/>
  <c r="BL316" i="6" a="1"/>
  <c r="BL316" i="6" l="1"/>
  <c r="AY316" i="6" a="1"/>
  <c r="AY316" i="6" l="1"/>
  <c r="BN316" i="6"/>
  <c r="AZ317" i="6" a="1"/>
  <c r="BA317" i="6" a="1"/>
  <c r="BM317" i="6" a="1"/>
  <c r="AB316" i="6" a="1"/>
  <c r="AB316" i="6" l="1"/>
  <c r="BA317" i="6"/>
  <c r="BM317" i="6"/>
  <c r="AZ317" i="6"/>
  <c r="AS316" i="6" a="1"/>
  <c r="AO316" i="6" a="1"/>
  <c r="AN316" i="6" a="1"/>
  <c r="AI316" i="6" a="1"/>
  <c r="AK316" i="6" a="1"/>
  <c r="AT316" i="6" a="1"/>
  <c r="BC317" i="6" a="1"/>
  <c r="AR316" i="6" a="1"/>
  <c r="BG317" i="6" a="1"/>
  <c r="AP316" i="6" a="1"/>
  <c r="AJ316" i="6" a="1"/>
  <c r="AQ316" i="6" a="1"/>
  <c r="BB317" i="6" a="1"/>
  <c r="AL316" i="6" a="1"/>
  <c r="AM316" i="6" a="1"/>
  <c r="BG317" i="6" l="1"/>
  <c r="BC317" i="6"/>
  <c r="AR316" i="6"/>
  <c r="AI316" i="6"/>
  <c r="AM316" i="6"/>
  <c r="AL316" i="6"/>
  <c r="AK316" i="6"/>
  <c r="AQ316" i="6"/>
  <c r="AO316" i="6"/>
  <c r="AS316" i="6"/>
  <c r="AP316" i="6"/>
  <c r="AN316" i="6"/>
  <c r="AT316" i="6"/>
  <c r="AJ316" i="6"/>
  <c r="BB317" i="6"/>
  <c r="BI317" i="6" a="1"/>
  <c r="BH317" i="6" a="1"/>
  <c r="BD317" i="6" a="1"/>
  <c r="BE317" i="6" a="1"/>
  <c r="BD317" i="6" l="1"/>
  <c r="BI317" i="6"/>
  <c r="BE317" i="6"/>
  <c r="BH317" i="6"/>
  <c r="BJ317" i="6" a="1"/>
  <c r="BF317" i="6" a="1"/>
  <c r="BF317" i="6" l="1"/>
  <c r="BJ317" i="6"/>
  <c r="BK317" i="6" a="1"/>
  <c r="BK317" i="6" l="1"/>
  <c r="BL317" i="6" a="1"/>
  <c r="BL317" i="6" l="1"/>
  <c r="AY317" i="6" a="1"/>
  <c r="AY317" i="6" l="1"/>
  <c r="BN317" i="6"/>
  <c r="BM318" i="6" a="1"/>
  <c r="AB317" i="6" a="1"/>
  <c r="AZ318" i="6" a="1"/>
  <c r="BA318" i="6" a="1"/>
  <c r="AB317" i="6" l="1"/>
  <c r="BM318" i="6"/>
  <c r="BA318" i="6"/>
  <c r="AZ318" i="6"/>
  <c r="AK317" i="6" a="1"/>
  <c r="AJ317" i="6" a="1"/>
  <c r="AT317" i="6" a="1"/>
  <c r="BB318" i="6" a="1"/>
  <c r="BG318" i="6" a="1"/>
  <c r="AQ317" i="6" a="1"/>
  <c r="AL317" i="6" a="1"/>
  <c r="AP317" i="6" a="1"/>
  <c r="AI317" i="6" a="1"/>
  <c r="BC318" i="6" a="1"/>
  <c r="AO317" i="6" a="1"/>
  <c r="AS317" i="6" a="1"/>
  <c r="AM317" i="6" a="1"/>
  <c r="AN317" i="6" a="1"/>
  <c r="AR317" i="6" a="1"/>
  <c r="BG318" i="6" l="1"/>
  <c r="BC318" i="6"/>
  <c r="AN317" i="6"/>
  <c r="AS317" i="6"/>
  <c r="AT317" i="6"/>
  <c r="AI317" i="6"/>
  <c r="AQ317" i="6"/>
  <c r="AO317" i="6"/>
  <c r="AM317" i="6"/>
  <c r="AR317" i="6"/>
  <c r="AP317" i="6"/>
  <c r="AJ317" i="6"/>
  <c r="AK317" i="6"/>
  <c r="AL317" i="6"/>
  <c r="BB318" i="6"/>
  <c r="BI318" i="6" a="1"/>
  <c r="BH318" i="6" a="1"/>
  <c r="BE318" i="6" a="1"/>
  <c r="BD318" i="6" a="1"/>
  <c r="BD318" i="6" l="1"/>
  <c r="BI318" i="6"/>
  <c r="BE318" i="6"/>
  <c r="BH318" i="6"/>
  <c r="BJ318" i="6" a="1"/>
  <c r="BF318" i="6" a="1"/>
  <c r="BF318" i="6" l="1"/>
  <c r="BJ318" i="6"/>
  <c r="BK318" i="6" a="1"/>
  <c r="BK318" i="6" l="1"/>
  <c r="BL318" i="6" a="1"/>
  <c r="BL318" i="6" l="1"/>
  <c r="AY318" i="6" a="1"/>
  <c r="AY318" i="6" l="1"/>
  <c r="BN318" i="6"/>
  <c r="BA319" i="6" a="1"/>
  <c r="AZ319" i="6" a="1"/>
  <c r="AB318" i="6" a="1"/>
  <c r="BM319" i="6" a="1"/>
  <c r="AB318" i="6" l="1"/>
  <c r="BA319" i="6"/>
  <c r="BM319" i="6"/>
  <c r="AZ319" i="6"/>
  <c r="BG319" i="6" a="1"/>
  <c r="BB319" i="6" a="1"/>
  <c r="AA318" i="6" a="1"/>
  <c r="BC319" i="6" a="1"/>
  <c r="BG319" i="6" l="1"/>
  <c r="BC319" i="6"/>
  <c r="AA318" i="6"/>
  <c r="BB319" i="6"/>
  <c r="AT318" i="6" a="1"/>
  <c r="AI318" i="6" a="1"/>
  <c r="AO318" i="6" a="1"/>
  <c r="BH319" i="6" a="1"/>
  <c r="AP318" i="6" a="1"/>
  <c r="AK318" i="6" a="1"/>
  <c r="AM318" i="6" a="1"/>
  <c r="AJ318" i="6" a="1"/>
  <c r="AR318" i="6" a="1"/>
  <c r="AS318" i="6" a="1"/>
  <c r="AN318" i="6" a="1"/>
  <c r="BE319" i="6" a="1"/>
  <c r="AQ318" i="6" a="1"/>
  <c r="BD319" i="6" a="1"/>
  <c r="AA319" i="6" a="1"/>
  <c r="BI319" i="6" a="1"/>
  <c r="AL318" i="6" a="1"/>
  <c r="BH319" i="6" l="1"/>
  <c r="BD319" i="6"/>
  <c r="AJ318" i="6"/>
  <c r="AS318" i="6"/>
  <c r="AK318" i="6"/>
  <c r="AO318" i="6"/>
  <c r="AI318" i="6"/>
  <c r="AP318" i="6"/>
  <c r="AL318" i="6"/>
  <c r="AR318" i="6"/>
  <c r="AM318" i="6"/>
  <c r="AQ318" i="6"/>
  <c r="AT318" i="6"/>
  <c r="AN318" i="6"/>
  <c r="AA319" i="6"/>
  <c r="BI319" i="6"/>
  <c r="BE319" i="6"/>
  <c r="BJ319" i="6" a="1"/>
  <c r="BF319" i="6" a="1"/>
  <c r="BJ319" i="6" l="1"/>
  <c r="BF319" i="6"/>
  <c r="BK319" i="6" a="1"/>
  <c r="BK319" i="6" l="1"/>
  <c r="BL319" i="6" a="1"/>
  <c r="BL319" i="6" l="1"/>
  <c r="AY319" i="6" a="1"/>
  <c r="AY319" i="6" l="1"/>
  <c r="BN319" i="6"/>
  <c r="BM320" i="6" a="1"/>
  <c r="BA320" i="6" a="1"/>
  <c r="AB319" i="6" a="1"/>
  <c r="AZ320" i="6" a="1"/>
  <c r="BM320" i="6" l="1"/>
  <c r="BA320" i="6"/>
  <c r="AZ320" i="6"/>
  <c r="AB319" i="6"/>
  <c r="AK319" i="6" a="1"/>
  <c r="AP319" i="6" a="1"/>
  <c r="BC320" i="6" a="1"/>
  <c r="AM319" i="6" a="1"/>
  <c r="AO319" i="6" a="1"/>
  <c r="AJ319" i="6" a="1"/>
  <c r="AL319" i="6" a="1"/>
  <c r="AI319" i="6" a="1"/>
  <c r="AN319" i="6" a="1"/>
  <c r="AS319" i="6" a="1"/>
  <c r="AR319" i="6" a="1"/>
  <c r="AT319" i="6" a="1"/>
  <c r="BB320" i="6" a="1"/>
  <c r="BG320" i="6" a="1"/>
  <c r="AQ319" i="6" a="1"/>
  <c r="BG320" i="6" l="1"/>
  <c r="BB320" i="6"/>
  <c r="BC320" i="6"/>
  <c r="AI319" i="6"/>
  <c r="AT319" i="6"/>
  <c r="AO319" i="6"/>
  <c r="AQ319" i="6"/>
  <c r="AK319" i="6"/>
  <c r="AS319" i="6"/>
  <c r="AR319" i="6"/>
  <c r="AL319" i="6"/>
  <c r="AP319" i="6"/>
  <c r="AN319" i="6"/>
  <c r="AM319" i="6"/>
  <c r="AJ319" i="6"/>
  <c r="BH320" i="6" a="1"/>
  <c r="BD320" i="6" a="1"/>
  <c r="BI320" i="6" a="1"/>
  <c r="BE320" i="6" a="1"/>
  <c r="BI320" i="6" l="1"/>
  <c r="BE320" i="6"/>
  <c r="BD320" i="6"/>
  <c r="BH320" i="6"/>
  <c r="BF320" i="6" a="1"/>
  <c r="BJ320" i="6" a="1"/>
  <c r="BJ320" i="6" l="1"/>
  <c r="BF320" i="6"/>
  <c r="BK320" i="6" a="1"/>
  <c r="BK320" i="6" l="1"/>
  <c r="BL320" i="6" a="1"/>
  <c r="BL320" i="6" l="1"/>
  <c r="AY320" i="6" a="1"/>
  <c r="AY320" i="6" l="1"/>
  <c r="BN320" i="6"/>
  <c r="AB320" i="6" a="1"/>
  <c r="AZ321" i="6" a="1"/>
  <c r="BM321" i="6" a="1"/>
  <c r="BA321" i="6" a="1"/>
  <c r="AB320" i="6" l="1"/>
  <c r="BM321" i="6"/>
  <c r="BN321" i="6" s="1"/>
  <c r="AZ321" i="6"/>
  <c r="BA321" i="6"/>
  <c r="BC321" i="6" a="1"/>
  <c r="BG321" i="6" a="1"/>
  <c r="AA320" i="6" a="1"/>
  <c r="BB321" i="6" a="1"/>
  <c r="BG321" i="6" l="1"/>
  <c r="BC321" i="6"/>
  <c r="AA320" i="6"/>
  <c r="BB321" i="6"/>
  <c r="AR320" i="6" a="1"/>
  <c r="BH321" i="6" a="1"/>
  <c r="AI320" i="6" a="1"/>
  <c r="AQ320" i="6" a="1"/>
  <c r="AK320" i="6" a="1"/>
  <c r="AT320" i="6" a="1"/>
  <c r="AN320" i="6" a="1"/>
  <c r="AJ320" i="6" a="1"/>
  <c r="AO320" i="6" a="1"/>
  <c r="BI321" i="6" a="1"/>
  <c r="BD321" i="6" a="1"/>
  <c r="BE321" i="6" a="1"/>
  <c r="AP320" i="6" a="1"/>
  <c r="AL320" i="6" a="1"/>
  <c r="AS320" i="6" a="1"/>
  <c r="AM320" i="6" a="1"/>
  <c r="AA321" i="6" a="1"/>
  <c r="BD321" i="6" l="1"/>
  <c r="AA321" i="6"/>
  <c r="AT320" i="6"/>
  <c r="AN320" i="6"/>
  <c r="AS320" i="6"/>
  <c r="AM320" i="6"/>
  <c r="AR320" i="6"/>
  <c r="AL320" i="6"/>
  <c r="AQ320" i="6"/>
  <c r="AK320" i="6"/>
  <c r="AP320" i="6"/>
  <c r="AJ320" i="6"/>
  <c r="AO320" i="6"/>
  <c r="AI320" i="6"/>
  <c r="BE321" i="6"/>
  <c r="BI321" i="6"/>
  <c r="BH321" i="6"/>
  <c r="BF321" i="6" a="1"/>
  <c r="AA322" i="6" a="1"/>
  <c r="BJ321" i="6" a="1"/>
  <c r="AA322" i="6" l="1"/>
  <c r="BF321" i="6"/>
  <c r="BJ321" i="6"/>
  <c r="BK321" i="6" a="1"/>
  <c r="BK321" i="6" l="1"/>
  <c r="BL321" i="6" a="1"/>
  <c r="BL321" i="6" l="1"/>
  <c r="AY321" i="6" a="1"/>
  <c r="AY321" i="6" l="1"/>
  <c r="AZ322" i="6" a="1"/>
  <c r="BM322" i="6" a="1"/>
  <c r="BA322" i="6" a="1"/>
  <c r="AB321" i="6" a="1"/>
  <c r="AB321" i="6" l="1"/>
  <c r="BM322" i="6"/>
  <c r="BN322" i="6" s="1"/>
  <c r="BA322" i="6"/>
  <c r="AZ322" i="6"/>
  <c r="AI321" i="6" a="1"/>
  <c r="BC322" i="6" a="1"/>
  <c r="AP321" i="6" a="1"/>
  <c r="AM321" i="6" a="1"/>
  <c r="AO321" i="6" a="1"/>
  <c r="AT321" i="6" a="1"/>
  <c r="BG322" i="6" a="1"/>
  <c r="AJ321" i="6" a="1"/>
  <c r="AS321" i="6" a="1"/>
  <c r="AK321" i="6" a="1"/>
  <c r="AL321" i="6" a="1"/>
  <c r="BB322" i="6" a="1"/>
  <c r="AR321" i="6" a="1"/>
  <c r="AQ321" i="6" a="1"/>
  <c r="AN321" i="6" a="1"/>
  <c r="BG322" i="6" l="1"/>
  <c r="BC322" i="6"/>
  <c r="AT321" i="6"/>
  <c r="AN321" i="6"/>
  <c r="AS321" i="6"/>
  <c r="AM321" i="6"/>
  <c r="AR321" i="6"/>
  <c r="AL321" i="6"/>
  <c r="AQ321" i="6"/>
  <c r="AK321" i="6"/>
  <c r="AP321" i="6"/>
  <c r="AJ321" i="6"/>
  <c r="AO321" i="6"/>
  <c r="AI321" i="6"/>
  <c r="BB322" i="6"/>
  <c r="BI322" i="6" a="1"/>
  <c r="BD322" i="6" a="1"/>
  <c r="BE322" i="6" a="1"/>
  <c r="BH322" i="6" a="1"/>
  <c r="BD322" i="6" l="1"/>
  <c r="BI322" i="6"/>
  <c r="BE322" i="6"/>
  <c r="BH322" i="6"/>
  <c r="BF322" i="6" a="1"/>
  <c r="BJ322" i="6" a="1"/>
  <c r="BF322" i="6" l="1"/>
  <c r="BJ322" i="6"/>
  <c r="BK322" i="6" a="1"/>
  <c r="BK322" i="6" l="1"/>
  <c r="BL322" i="6" a="1"/>
  <c r="BL322" i="6" l="1"/>
  <c r="AY322" i="6" a="1"/>
  <c r="AY322" i="6" l="1"/>
  <c r="AZ323" i="6" a="1"/>
  <c r="BM323" i="6" a="1"/>
  <c r="AB322" i="6" a="1"/>
  <c r="BA323" i="6" a="1"/>
  <c r="AB322" i="6" l="1"/>
  <c r="BA323" i="6"/>
  <c r="BM323" i="6"/>
  <c r="BN323" i="6" s="1"/>
  <c r="AZ323" i="6"/>
  <c r="AO322" i="6" a="1"/>
  <c r="AL322" i="6" a="1"/>
  <c r="BC323" i="6" a="1"/>
  <c r="AQ322" i="6" a="1"/>
  <c r="AT322" i="6" a="1"/>
  <c r="BG323" i="6" a="1"/>
  <c r="AM322" i="6" a="1"/>
  <c r="AS322" i="6" a="1"/>
  <c r="AR322" i="6" a="1"/>
  <c r="BB323" i="6" a="1"/>
  <c r="AN322" i="6" a="1"/>
  <c r="AI322" i="6" a="1"/>
  <c r="AK322" i="6" a="1"/>
  <c r="AP322" i="6" a="1"/>
  <c r="AJ322" i="6" a="1"/>
  <c r="BG323" i="6" l="1"/>
  <c r="BC323" i="6"/>
  <c r="AT322" i="6"/>
  <c r="AN322" i="6"/>
  <c r="AS322" i="6"/>
  <c r="AM322" i="6"/>
  <c r="AR322" i="6"/>
  <c r="AL322" i="6"/>
  <c r="AQ322" i="6"/>
  <c r="AK322" i="6"/>
  <c r="AP322" i="6"/>
  <c r="AJ322" i="6"/>
  <c r="AO322" i="6"/>
  <c r="AI322" i="6"/>
  <c r="BB323" i="6"/>
  <c r="BH323" i="6" a="1"/>
  <c r="BE323" i="6" a="1"/>
  <c r="BI323" i="6" a="1"/>
  <c r="BD323" i="6" a="1"/>
  <c r="BD323" i="6" l="1"/>
  <c r="BE323" i="6"/>
  <c r="BI323" i="6"/>
  <c r="BH323" i="6"/>
  <c r="BF323" i="6" a="1"/>
  <c r="BJ323" i="6" a="1"/>
  <c r="BF323" i="6" l="1"/>
  <c r="BJ323" i="6"/>
  <c r="BK323" i="6" a="1"/>
  <c r="BK323" i="6" l="1"/>
  <c r="BL323" i="6" a="1"/>
  <c r="BL323" i="6" l="1"/>
  <c r="AY323" i="6" a="1"/>
  <c r="AY323" i="6" l="1"/>
  <c r="AZ324" i="6" a="1"/>
  <c r="AB323" i="6" a="1"/>
  <c r="BM324" i="6" a="1"/>
  <c r="BA324" i="6" a="1"/>
  <c r="AB323" i="6" l="1"/>
  <c r="AZ324" i="6"/>
  <c r="BA324" i="6"/>
  <c r="BM324" i="6"/>
  <c r="BN324" i="6" s="1"/>
  <c r="AA323" i="6" a="1"/>
  <c r="BB324" i="6" a="1"/>
  <c r="BC324" i="6" a="1"/>
  <c r="BG324" i="6" a="1"/>
  <c r="AA323" i="6" l="1"/>
  <c r="BB324" i="6"/>
  <c r="BC324" i="6"/>
  <c r="BG324" i="6"/>
  <c r="AI323" i="6" a="1"/>
  <c r="AM323" i="6" a="1"/>
  <c r="BI324" i="6" a="1"/>
  <c r="AJ323" i="6" a="1"/>
  <c r="BH324" i="6" a="1"/>
  <c r="AS323" i="6" a="1"/>
  <c r="AQ323" i="6" a="1"/>
  <c r="AT323" i="6" a="1"/>
  <c r="AA324" i="6" a="1"/>
  <c r="AN323" i="6" a="1"/>
  <c r="AL323" i="6" a="1"/>
  <c r="AK323" i="6" a="1"/>
  <c r="BE324" i="6" a="1"/>
  <c r="BD324" i="6" a="1"/>
  <c r="AP323" i="6" a="1"/>
  <c r="AR323" i="6" a="1"/>
  <c r="AO323" i="6" a="1"/>
  <c r="AA324" i="6" l="1"/>
  <c r="AN323" i="6"/>
  <c r="AT323" i="6"/>
  <c r="AS323" i="6"/>
  <c r="AM323" i="6"/>
  <c r="AR323" i="6"/>
  <c r="AL323" i="6"/>
  <c r="AQ323" i="6"/>
  <c r="AK323" i="6"/>
  <c r="AJ323" i="6"/>
  <c r="AP323" i="6"/>
  <c r="AO323" i="6"/>
  <c r="AI323" i="6"/>
  <c r="BD324" i="6"/>
  <c r="BE324" i="6"/>
  <c r="BI324" i="6"/>
  <c r="BH324" i="6"/>
  <c r="BJ324" i="6" a="1"/>
  <c r="BF324" i="6" a="1"/>
  <c r="AA325" i="6" a="1"/>
  <c r="AA325" i="6" l="1"/>
  <c r="BJ324" i="6"/>
  <c r="BF324" i="6"/>
  <c r="BK324" i="6" a="1"/>
  <c r="BK324" i="6" l="1"/>
  <c r="BL324" i="6" a="1"/>
  <c r="BL324" i="6" l="1"/>
  <c r="AY324" i="6" a="1"/>
  <c r="AY324" i="6" l="1"/>
  <c r="AZ325" i="6" a="1"/>
  <c r="BM325" i="6" a="1"/>
  <c r="BA325" i="6" a="1"/>
  <c r="AB324" i="6" a="1"/>
  <c r="BA325" i="6" l="1"/>
  <c r="BM325" i="6"/>
  <c r="BN325" i="6" s="1"/>
  <c r="AZ325" i="6"/>
  <c r="AB324" i="6"/>
  <c r="BB325" i="6" a="1"/>
  <c r="AT324" i="6" a="1"/>
  <c r="AR324" i="6" a="1"/>
  <c r="AS324" i="6" a="1"/>
  <c r="AO324" i="6" a="1"/>
  <c r="AP324" i="6" a="1"/>
  <c r="AJ324" i="6" a="1"/>
  <c r="AL324" i="6" a="1"/>
  <c r="AQ324" i="6" a="1"/>
  <c r="AK324" i="6" a="1"/>
  <c r="BG325" i="6" a="1"/>
  <c r="AN324" i="6" a="1"/>
  <c r="AM324" i="6" a="1"/>
  <c r="AI324" i="6" a="1"/>
  <c r="BC325" i="6" a="1"/>
  <c r="BB325" i="6" l="1"/>
  <c r="AT324" i="6"/>
  <c r="AN324" i="6"/>
  <c r="AS324" i="6"/>
  <c r="AM324" i="6"/>
  <c r="AR324" i="6"/>
  <c r="AL324" i="6"/>
  <c r="AK324" i="6"/>
  <c r="AQ324" i="6"/>
  <c r="AP324" i="6"/>
  <c r="AJ324" i="6"/>
  <c r="AO324" i="6"/>
  <c r="AI324" i="6"/>
  <c r="BG325" i="6"/>
  <c r="BC325" i="6"/>
  <c r="BI325" i="6" a="1"/>
  <c r="BE325" i="6" a="1"/>
  <c r="BD325" i="6" a="1"/>
  <c r="BH325" i="6" a="1"/>
  <c r="BD325" i="6" l="1"/>
  <c r="BI325" i="6"/>
  <c r="BE325" i="6"/>
  <c r="BH325" i="6"/>
  <c r="BJ325" i="6" a="1"/>
  <c r="BF325" i="6" a="1"/>
  <c r="BJ325" i="6" l="1"/>
  <c r="BF325" i="6"/>
  <c r="BK325" i="6" a="1"/>
  <c r="BK325" i="6" l="1"/>
  <c r="BL325" i="6" a="1"/>
  <c r="BL325" i="6" l="1"/>
  <c r="AY325" i="6" a="1"/>
  <c r="AY325" i="6" l="1"/>
  <c r="AB325" i="6" a="1"/>
  <c r="AZ326" i="6" a="1"/>
  <c r="BM326" i="6" a="1"/>
  <c r="BA326" i="6" a="1"/>
  <c r="AB325" i="6" l="1"/>
  <c r="AZ326" i="6"/>
  <c r="BA326" i="6"/>
  <c r="BM326" i="6"/>
  <c r="BN326" i="6" s="1"/>
  <c r="AK325" i="6" a="1"/>
  <c r="AM325" i="6" a="1"/>
  <c r="AO325" i="6" a="1"/>
  <c r="BB326" i="6" a="1"/>
  <c r="AS325" i="6" a="1"/>
  <c r="AR325" i="6" a="1"/>
  <c r="AI325" i="6" a="1"/>
  <c r="AT325" i="6" a="1"/>
  <c r="BC326" i="6" a="1"/>
  <c r="AQ325" i="6" a="1"/>
  <c r="AN325" i="6" a="1"/>
  <c r="AJ325" i="6" a="1"/>
  <c r="BG326" i="6" a="1"/>
  <c r="AL325" i="6" a="1"/>
  <c r="AP325" i="6" a="1"/>
  <c r="BB326" i="6" l="1"/>
  <c r="BC326" i="6"/>
  <c r="BG326" i="6"/>
  <c r="AI325" i="6"/>
  <c r="AO325" i="6"/>
  <c r="AJ325" i="6"/>
  <c r="AP325" i="6"/>
  <c r="AK325" i="6"/>
  <c r="AQ325" i="6"/>
  <c r="AR325" i="6"/>
  <c r="AL325" i="6"/>
  <c r="AM325" i="6"/>
  <c r="AS325" i="6"/>
  <c r="AN325" i="6"/>
  <c r="AT325" i="6"/>
  <c r="BE326" i="6" a="1"/>
  <c r="BD326" i="6" a="1"/>
  <c r="BI326" i="6" a="1"/>
  <c r="BH326" i="6" a="1"/>
  <c r="BD326" i="6" l="1"/>
  <c r="BH326" i="6"/>
  <c r="BE326" i="6"/>
  <c r="BI326" i="6"/>
  <c r="BJ326" i="6" a="1"/>
  <c r="BF326" i="6" a="1"/>
  <c r="BJ326" i="6" l="1"/>
  <c r="BF326" i="6"/>
  <c r="BK326" i="6" a="1"/>
  <c r="BK326" i="6" l="1"/>
  <c r="BL326" i="6" a="1"/>
  <c r="BL326" i="6" l="1"/>
  <c r="AY326" i="6" a="1"/>
  <c r="AY326" i="6" l="1"/>
  <c r="AB326" i="6" a="1"/>
  <c r="AZ327" i="6" a="1"/>
  <c r="BA327" i="6" a="1"/>
  <c r="BM327" i="6" a="1"/>
  <c r="BM327" i="6" l="1"/>
  <c r="BN327" i="6" s="1"/>
  <c r="BA327" i="6"/>
  <c r="AZ327" i="6"/>
  <c r="AB326" i="6"/>
  <c r="BC327" i="6" a="1"/>
  <c r="AA326" i="6" a="1"/>
  <c r="BB327" i="6" a="1"/>
  <c r="BG327" i="6" a="1"/>
  <c r="AA326" i="6" l="1"/>
  <c r="BB327" i="6"/>
  <c r="BG327" i="6"/>
  <c r="BC327" i="6"/>
  <c r="AQ326" i="6" a="1"/>
  <c r="AO326" i="6" a="1"/>
  <c r="AL326" i="6" a="1"/>
  <c r="AM326" i="6" a="1"/>
  <c r="BE327" i="6" a="1"/>
  <c r="AI326" i="6" a="1"/>
  <c r="AJ326" i="6" a="1"/>
  <c r="AR326" i="6" a="1"/>
  <c r="BD327" i="6" a="1"/>
  <c r="AN326" i="6" a="1"/>
  <c r="AK326" i="6" a="1"/>
  <c r="BH327" i="6" a="1"/>
  <c r="AT326" i="6" a="1"/>
  <c r="AP326" i="6" a="1"/>
  <c r="AS326" i="6" a="1"/>
  <c r="BI327" i="6" a="1"/>
  <c r="AI326" i="6" l="1"/>
  <c r="AO326" i="6"/>
  <c r="AJ326" i="6"/>
  <c r="AP326" i="6"/>
  <c r="AK326" i="6"/>
  <c r="AQ326" i="6"/>
  <c r="AL326" i="6"/>
  <c r="AR326" i="6"/>
  <c r="AM326" i="6"/>
  <c r="AS326" i="6"/>
  <c r="AN326" i="6"/>
  <c r="AT326" i="6"/>
  <c r="BD327" i="6"/>
  <c r="BH327" i="6"/>
  <c r="BE327" i="6"/>
  <c r="BI327" i="6"/>
  <c r="BJ327" i="6" a="1"/>
  <c r="BF327" i="6" a="1"/>
  <c r="BJ327" i="6" l="1"/>
  <c r="BF327" i="6"/>
  <c r="BK327" i="6" a="1"/>
  <c r="BK327" i="6" l="1"/>
  <c r="BL327" i="6" a="1"/>
  <c r="BL327" i="6" l="1"/>
  <c r="AY327" i="6" a="1"/>
  <c r="AY327" i="6" l="1"/>
  <c r="BM328" i="6" a="1"/>
  <c r="BA328" i="6" a="1"/>
  <c r="AZ328" i="6" a="1"/>
  <c r="AB327" i="6" a="1"/>
  <c r="AB327" i="6" l="1"/>
  <c r="AZ328" i="6"/>
  <c r="BM328" i="6"/>
  <c r="BN328" i="6" s="1"/>
  <c r="BA328" i="6"/>
  <c r="BB328" i="6" a="1"/>
  <c r="BG328" i="6" a="1"/>
  <c r="AA327" i="6" a="1"/>
  <c r="BC328" i="6" a="1"/>
  <c r="AA327" i="6" l="1"/>
  <c r="BB328" i="6"/>
  <c r="BC328" i="6"/>
  <c r="BG328" i="6"/>
  <c r="AK327" i="6" a="1"/>
  <c r="AT327" i="6" a="1"/>
  <c r="BH328" i="6" a="1"/>
  <c r="AJ327" i="6" a="1"/>
  <c r="AM327" i="6" a="1"/>
  <c r="AR327" i="6" a="1"/>
  <c r="AL327" i="6" a="1"/>
  <c r="BE328" i="6" a="1"/>
  <c r="AP327" i="6" a="1"/>
  <c r="BI328" i="6" a="1"/>
  <c r="AQ327" i="6" a="1"/>
  <c r="BD328" i="6" a="1"/>
  <c r="AA328" i="6" a="1"/>
  <c r="AI327" i="6" a="1"/>
  <c r="AN327" i="6" a="1"/>
  <c r="AS327" i="6" a="1"/>
  <c r="AO327" i="6" a="1"/>
  <c r="AA328" i="6" l="1"/>
  <c r="AI327" i="6"/>
  <c r="AO327" i="6"/>
  <c r="AP327" i="6"/>
  <c r="AJ327" i="6"/>
  <c r="AK327" i="6"/>
  <c r="AQ327" i="6"/>
  <c r="AL327" i="6"/>
  <c r="AR327" i="6"/>
  <c r="AM327" i="6"/>
  <c r="AS327" i="6"/>
  <c r="AT327" i="6"/>
  <c r="AN327" i="6"/>
  <c r="BD328" i="6"/>
  <c r="BH328" i="6"/>
  <c r="BE328" i="6"/>
  <c r="BI328" i="6"/>
  <c r="BF328" i="6" a="1"/>
  <c r="BJ328" i="6" a="1"/>
  <c r="BJ328" i="6" l="1"/>
  <c r="BF328" i="6"/>
  <c r="BK328" i="6" a="1"/>
  <c r="BK328" i="6" l="1"/>
  <c r="BL328" i="6" a="1"/>
  <c r="BL328" i="6" l="1"/>
  <c r="AY328" i="6" a="1"/>
  <c r="AY328" i="6" l="1"/>
  <c r="AZ329" i="6" a="1"/>
  <c r="BM329" i="6" a="1"/>
  <c r="BA329" i="6" a="1"/>
  <c r="AB328" i="6" a="1"/>
  <c r="AZ329" i="6" l="1"/>
  <c r="BA329" i="6"/>
  <c r="BM329" i="6"/>
  <c r="BN329" i="6" s="1"/>
  <c r="AB328" i="6"/>
  <c r="AS328" i="6" a="1"/>
  <c r="BC329" i="6" a="1"/>
  <c r="AL328" i="6" a="1"/>
  <c r="AM328" i="6" a="1"/>
  <c r="AJ328" i="6" a="1"/>
  <c r="AK328" i="6" a="1"/>
  <c r="AO328" i="6" a="1"/>
  <c r="AI328" i="6" a="1"/>
  <c r="BG329" i="6" a="1"/>
  <c r="AP328" i="6" a="1"/>
  <c r="AQ328" i="6" a="1"/>
  <c r="AR328" i="6" a="1"/>
  <c r="AN328" i="6" a="1"/>
  <c r="AT328" i="6" a="1"/>
  <c r="BB329" i="6" a="1"/>
  <c r="BB329" i="6" l="1"/>
  <c r="AJ328" i="6"/>
  <c r="AP328" i="6"/>
  <c r="AQ328" i="6"/>
  <c r="AK328" i="6"/>
  <c r="AR328" i="6"/>
  <c r="AL328" i="6"/>
  <c r="AM328" i="6"/>
  <c r="AS328" i="6"/>
  <c r="AT328" i="6"/>
  <c r="AO328" i="6"/>
  <c r="AI328" i="6"/>
  <c r="AN328" i="6"/>
  <c r="BC329" i="6"/>
  <c r="BG329" i="6"/>
  <c r="BI329" i="6" a="1"/>
  <c r="BE329" i="6" a="1"/>
  <c r="BH329" i="6" a="1"/>
  <c r="BD329" i="6" a="1"/>
  <c r="BD329" i="6" l="1"/>
  <c r="BH329" i="6"/>
  <c r="BE329" i="6"/>
  <c r="BI329" i="6"/>
  <c r="BJ329" i="6" a="1"/>
  <c r="BF329" i="6" a="1"/>
  <c r="BF329" i="6" l="1"/>
  <c r="BJ329" i="6"/>
  <c r="BK329" i="6" a="1"/>
  <c r="BK329" i="6" l="1"/>
  <c r="BL329" i="6" a="1"/>
  <c r="BL329" i="6" l="1"/>
  <c r="AY329" i="6" a="1"/>
  <c r="AY329" i="6" l="1"/>
  <c r="AB329" i="6" a="1"/>
  <c r="BA330" i="6" a="1"/>
  <c r="BM330" i="6" a="1"/>
  <c r="AZ330" i="6" a="1"/>
  <c r="AB329" i="6" l="1"/>
  <c r="BM330" i="6"/>
  <c r="BN330" i="6" s="1"/>
  <c r="BA330" i="6"/>
  <c r="AZ330" i="6"/>
  <c r="BC330" i="6" a="1"/>
  <c r="AA329" i="6" a="1"/>
  <c r="BG330" i="6" a="1"/>
  <c r="BB330" i="6" a="1"/>
  <c r="AA329" i="6" l="1"/>
  <c r="BB330" i="6"/>
  <c r="BG330" i="6"/>
  <c r="BC330" i="6"/>
  <c r="AK329" i="6" a="1"/>
  <c r="AR329" i="6" a="1"/>
  <c r="AO329" i="6" a="1"/>
  <c r="BE330" i="6" a="1"/>
  <c r="AT329" i="6" a="1"/>
  <c r="BI330" i="6" a="1"/>
  <c r="AM329" i="6" a="1"/>
  <c r="AS329" i="6" a="1"/>
  <c r="AP329" i="6" a="1"/>
  <c r="AL329" i="6" a="1"/>
  <c r="BD330" i="6" a="1"/>
  <c r="AI329" i="6" a="1"/>
  <c r="AJ329" i="6" a="1"/>
  <c r="AN329" i="6" a="1"/>
  <c r="AQ329" i="6" a="1"/>
  <c r="BH330" i="6" a="1"/>
  <c r="AP329" i="6" l="1"/>
  <c r="AJ329" i="6"/>
  <c r="AK329" i="6"/>
  <c r="AQ329" i="6"/>
  <c r="AL329" i="6"/>
  <c r="AR329" i="6"/>
  <c r="AM329" i="6"/>
  <c r="AS329" i="6"/>
  <c r="AT329" i="6"/>
  <c r="AI329" i="6"/>
  <c r="AN329" i="6"/>
  <c r="AO329" i="6"/>
  <c r="BD330" i="6"/>
  <c r="BE330" i="6"/>
  <c r="BI330" i="6"/>
  <c r="BH330" i="6"/>
  <c r="BF330" i="6" a="1"/>
  <c r="BJ330" i="6" a="1"/>
  <c r="BF330" i="6" l="1"/>
  <c r="BJ330" i="6"/>
  <c r="BK330" i="6" a="1"/>
  <c r="BK330" i="6" l="1"/>
  <c r="BL330" i="6" a="1"/>
  <c r="BL330" i="6" l="1"/>
  <c r="AY330" i="6" a="1"/>
  <c r="AY330" i="6" l="1"/>
  <c r="AZ331" i="6" a="1"/>
  <c r="AB330" i="6" a="1"/>
  <c r="BA331" i="6" a="1"/>
  <c r="BM331" i="6" a="1"/>
  <c r="AZ331" i="6" l="1"/>
  <c r="BA331" i="6"/>
  <c r="BM331" i="6"/>
  <c r="BN331" i="6" s="1"/>
  <c r="AB330" i="6"/>
  <c r="AA330" i="6" a="1"/>
  <c r="BG331" i="6" a="1"/>
  <c r="BB331" i="6" a="1"/>
  <c r="BC331" i="6" a="1"/>
  <c r="AA330" i="6" l="1"/>
  <c r="BB331" i="6"/>
  <c r="BC331" i="6"/>
  <c r="BG331" i="6"/>
  <c r="AO330" i="6" a="1"/>
  <c r="AR330" i="6" a="1"/>
  <c r="AA331" i="6" a="1"/>
  <c r="BE331" i="6" a="1"/>
  <c r="AM330" i="6" a="1"/>
  <c r="AK330" i="6" a="1"/>
  <c r="BH331" i="6" a="1"/>
  <c r="AJ330" i="6" a="1"/>
  <c r="AN330" i="6" a="1"/>
  <c r="AQ330" i="6" a="1"/>
  <c r="AL330" i="6" a="1"/>
  <c r="AS330" i="6" a="1"/>
  <c r="BI331" i="6" a="1"/>
  <c r="BD331" i="6" a="1"/>
  <c r="AI330" i="6" a="1"/>
  <c r="AT330" i="6" a="1"/>
  <c r="AP330" i="6" a="1"/>
  <c r="AA331" i="6" l="1"/>
  <c r="AI330" i="6"/>
  <c r="AM330" i="6"/>
  <c r="AT330" i="6"/>
  <c r="AS330" i="6"/>
  <c r="AO330" i="6"/>
  <c r="AN330" i="6"/>
  <c r="AR330" i="6"/>
  <c r="AL330" i="6"/>
  <c r="AK330" i="6"/>
  <c r="AQ330" i="6"/>
  <c r="AP330" i="6"/>
  <c r="AJ330" i="6"/>
  <c r="BD331" i="6"/>
  <c r="BH331" i="6"/>
  <c r="BI331" i="6"/>
  <c r="BE331" i="6"/>
  <c r="BF331" i="6" a="1"/>
  <c r="AA332" i="6" a="1"/>
  <c r="BJ331" i="6" a="1"/>
  <c r="AA332" i="6" l="1"/>
  <c r="BF331" i="6"/>
  <c r="BJ331" i="6"/>
  <c r="BK331" i="6" a="1"/>
  <c r="BK331" i="6" l="1"/>
  <c r="BL331" i="6" a="1"/>
  <c r="BL331" i="6" l="1"/>
  <c r="AY331" i="6" a="1"/>
  <c r="AY331" i="6" l="1"/>
  <c r="AB331" i="6" a="1"/>
  <c r="BM332" i="6" a="1"/>
  <c r="BA332" i="6" a="1"/>
  <c r="AZ332" i="6" a="1"/>
  <c r="AB331" i="6" l="1"/>
  <c r="AZ332" i="6"/>
  <c r="BA332" i="6"/>
  <c r="BM332" i="6"/>
  <c r="BN332" i="6" s="1"/>
  <c r="BB332" i="6" a="1"/>
  <c r="AN331" i="6" a="1"/>
  <c r="AP331" i="6" a="1"/>
  <c r="AQ331" i="6" a="1"/>
  <c r="AK331" i="6" a="1"/>
  <c r="BG332" i="6" a="1"/>
  <c r="AR331" i="6" a="1"/>
  <c r="AT331" i="6" a="1"/>
  <c r="BC332" i="6" a="1"/>
  <c r="AO331" i="6" a="1"/>
  <c r="AL331" i="6" a="1"/>
  <c r="AJ331" i="6" a="1"/>
  <c r="AI331" i="6" a="1"/>
  <c r="AM331" i="6" a="1"/>
  <c r="AS331" i="6" a="1"/>
  <c r="BB332" i="6" l="1"/>
  <c r="BC332" i="6"/>
  <c r="BG332" i="6"/>
  <c r="AT331" i="6"/>
  <c r="AS331" i="6"/>
  <c r="AO331" i="6"/>
  <c r="AN331" i="6"/>
  <c r="AM331" i="6"/>
  <c r="AI331" i="6"/>
  <c r="AR331" i="6"/>
  <c r="AL331" i="6"/>
  <c r="AK331" i="6"/>
  <c r="AQ331" i="6"/>
  <c r="AJ331" i="6"/>
  <c r="AP331" i="6"/>
  <c r="BH332" i="6" a="1"/>
  <c r="BE332" i="6" a="1"/>
  <c r="BI332" i="6" a="1"/>
  <c r="BD332" i="6" a="1"/>
  <c r="BD332" i="6" l="1"/>
  <c r="BH332" i="6"/>
  <c r="BI332" i="6"/>
  <c r="BE332" i="6"/>
  <c r="BF332" i="6" a="1"/>
  <c r="BJ332" i="6" a="1"/>
  <c r="BF332" i="6" l="1"/>
  <c r="BJ332" i="6"/>
  <c r="BK332" i="6" a="1"/>
  <c r="BK332" i="6" l="1"/>
  <c r="BL332" i="6" a="1"/>
  <c r="BL332" i="6" l="1"/>
  <c r="AY332" i="6" a="1"/>
  <c r="AY332" i="6" l="1"/>
  <c r="AB332" i="6" a="1"/>
  <c r="BA333" i="6" a="1"/>
  <c r="BM333" i="6" a="1"/>
  <c r="AZ333" i="6" a="1"/>
  <c r="BA333" i="6" l="1"/>
  <c r="AZ333" i="6"/>
  <c r="BM333" i="6"/>
  <c r="BN333" i="6" s="1"/>
  <c r="AB332" i="6"/>
  <c r="AQ332" i="6" a="1"/>
  <c r="AS332" i="6" a="1"/>
  <c r="AL332" i="6" a="1"/>
  <c r="AI332" i="6" a="1"/>
  <c r="BC333" i="6" a="1"/>
  <c r="AN332" i="6" a="1"/>
  <c r="AM332" i="6" a="1"/>
  <c r="AR332" i="6" a="1"/>
  <c r="BB333" i="6" a="1"/>
  <c r="AT332" i="6" a="1"/>
  <c r="AJ332" i="6" a="1"/>
  <c r="AK332" i="6" a="1"/>
  <c r="AP332" i="6" a="1"/>
  <c r="AO332" i="6" a="1"/>
  <c r="BG333" i="6" a="1"/>
  <c r="BB333" i="6" l="1"/>
  <c r="AJ332" i="6"/>
  <c r="AP332" i="6"/>
  <c r="AK332" i="6"/>
  <c r="AQ332" i="6"/>
  <c r="AR332" i="6"/>
  <c r="AL332" i="6"/>
  <c r="AI332" i="6"/>
  <c r="AM332" i="6"/>
  <c r="AT332" i="6"/>
  <c r="AN332" i="6"/>
  <c r="AO332" i="6"/>
  <c r="AS332" i="6"/>
  <c r="BG333" i="6"/>
  <c r="BC333" i="6"/>
  <c r="BD333" i="6" a="1"/>
  <c r="BI333" i="6" a="1"/>
  <c r="BH333" i="6" a="1"/>
  <c r="BE333" i="6" a="1"/>
  <c r="BI333" i="6" l="1"/>
  <c r="BE333" i="6"/>
  <c r="BH333" i="6"/>
  <c r="BD333" i="6"/>
  <c r="BJ333" i="6" a="1"/>
  <c r="BF333" i="6" a="1"/>
  <c r="BJ333" i="6" l="1"/>
  <c r="BF333" i="6"/>
  <c r="BK333" i="6" a="1"/>
  <c r="BK333" i="6" l="1"/>
  <c r="BL333" i="6" a="1"/>
  <c r="BL333" i="6" l="1"/>
  <c r="AY333" i="6" a="1"/>
  <c r="AY333" i="6" l="1"/>
  <c r="BM334" i="6" a="1"/>
  <c r="AZ334" i="6" a="1"/>
  <c r="AB333" i="6" a="1"/>
  <c r="BA334" i="6" a="1"/>
  <c r="AZ334" i="6" l="1"/>
  <c r="BA334" i="6"/>
  <c r="BM334" i="6"/>
  <c r="BN334" i="6" s="1"/>
  <c r="AB333" i="6"/>
  <c r="BG334" i="6" a="1"/>
  <c r="BB334" i="6" a="1"/>
  <c r="AA333" i="6" a="1"/>
  <c r="BC334" i="6" a="1"/>
  <c r="AA333" i="6" l="1"/>
  <c r="BB334" i="6"/>
  <c r="BC334" i="6"/>
  <c r="BG334" i="6"/>
  <c r="AN333" i="6" a="1"/>
  <c r="AM333" i="6" a="1"/>
  <c r="AL333" i="6" a="1"/>
  <c r="AK333" i="6" a="1"/>
  <c r="AT333" i="6" a="1"/>
  <c r="BI334" i="6" a="1"/>
  <c r="AO333" i="6" a="1"/>
  <c r="AS333" i="6" a="1"/>
  <c r="AJ333" i="6" a="1"/>
  <c r="BD334" i="6" a="1"/>
  <c r="AR333" i="6" a="1"/>
  <c r="BH334" i="6" a="1"/>
  <c r="AQ333" i="6" a="1"/>
  <c r="AI333" i="6" a="1"/>
  <c r="BE334" i="6" a="1"/>
  <c r="AP333" i="6" a="1"/>
  <c r="AO333" i="6" l="1"/>
  <c r="AM333" i="6"/>
  <c r="AN333" i="6"/>
  <c r="AI333" i="6"/>
  <c r="AT333" i="6"/>
  <c r="AS333" i="6"/>
  <c r="AR333" i="6"/>
  <c r="AL333" i="6"/>
  <c r="AK333" i="6"/>
  <c r="AQ333" i="6"/>
  <c r="AJ333" i="6"/>
  <c r="AP333" i="6"/>
  <c r="BH334" i="6"/>
  <c r="BE334" i="6"/>
  <c r="BI334" i="6"/>
  <c r="BD334" i="6"/>
  <c r="BJ334" i="6" a="1"/>
  <c r="BF334" i="6" a="1"/>
  <c r="BJ334" i="6" l="1"/>
  <c r="BF334" i="6"/>
  <c r="BK334" i="6" a="1"/>
  <c r="BK334" i="6" l="1"/>
  <c r="BL334" i="6" a="1"/>
  <c r="BL334" i="6" l="1"/>
  <c r="AY334" i="6" a="1"/>
  <c r="AY334" i="6" l="1"/>
  <c r="AZ335" i="6" a="1"/>
  <c r="BM335" i="6" a="1"/>
  <c r="BA335" i="6" a="1"/>
  <c r="AB334" i="6" a="1"/>
  <c r="AZ335" i="6" l="1"/>
  <c r="BM335" i="6"/>
  <c r="BN335" i="6" s="1"/>
  <c r="BA335" i="6"/>
  <c r="AB334" i="6"/>
  <c r="AA334" i="6" a="1"/>
  <c r="BC335" i="6" a="1"/>
  <c r="BG335" i="6" a="1"/>
  <c r="BB335" i="6" a="1"/>
  <c r="BB335" i="6" l="1"/>
  <c r="AA334" i="6"/>
  <c r="BC335" i="6"/>
  <c r="BG335" i="6"/>
  <c r="AJ334" i="6" a="1"/>
  <c r="AK334" i="6" a="1"/>
  <c r="AM334" i="6" a="1"/>
  <c r="AL334" i="6" a="1"/>
  <c r="AS334" i="6" a="1"/>
  <c r="AO334" i="6" a="1"/>
  <c r="AQ334" i="6" a="1"/>
  <c r="AT334" i="6" a="1"/>
  <c r="BD335" i="6" a="1"/>
  <c r="AN334" i="6" a="1"/>
  <c r="AR334" i="6" a="1"/>
  <c r="BE335" i="6" a="1"/>
  <c r="AA335" i="6" a="1"/>
  <c r="AP334" i="6" a="1"/>
  <c r="AI334" i="6" a="1"/>
  <c r="BI335" i="6" a="1"/>
  <c r="BH335" i="6" a="1"/>
  <c r="BD335" i="6" l="1"/>
  <c r="AA335" i="6"/>
  <c r="AI334" i="6"/>
  <c r="AS334" i="6"/>
  <c r="AM334" i="6"/>
  <c r="AT334" i="6"/>
  <c r="AR334" i="6"/>
  <c r="AO334" i="6"/>
  <c r="AN334" i="6"/>
  <c r="AL334" i="6"/>
  <c r="AQ334" i="6"/>
  <c r="AK334" i="6"/>
  <c r="AP334" i="6"/>
  <c r="AJ334" i="6"/>
  <c r="BH335" i="6"/>
  <c r="BI335" i="6"/>
  <c r="BE335" i="6"/>
  <c r="BF335" i="6" a="1"/>
  <c r="BJ335" i="6" a="1"/>
  <c r="BF335" i="6" l="1"/>
  <c r="BJ335" i="6"/>
  <c r="BK335" i="6" a="1"/>
  <c r="BK335" i="6" l="1"/>
  <c r="BL335" i="6" a="1"/>
  <c r="BL335" i="6" l="1"/>
  <c r="AY335" i="6" a="1"/>
  <c r="AY335" i="6" l="1"/>
  <c r="BM336" i="6" a="1"/>
  <c r="AB335" i="6" a="1"/>
  <c r="AZ336" i="6" a="1"/>
  <c r="BA336" i="6" a="1"/>
  <c r="AB335" i="6" l="1"/>
  <c r="AZ336" i="6"/>
  <c r="BA336" i="6"/>
  <c r="BM336" i="6"/>
  <c r="BN336" i="6" s="1"/>
  <c r="AS335" i="6" a="1"/>
  <c r="AM335" i="6" a="1"/>
  <c r="AK335" i="6" a="1"/>
  <c r="AT335" i="6" a="1"/>
  <c r="AL335" i="6" a="1"/>
  <c r="AR335" i="6" a="1"/>
  <c r="AQ335" i="6" a="1"/>
  <c r="AP335" i="6" a="1"/>
  <c r="BB336" i="6" a="1"/>
  <c r="AJ335" i="6" a="1"/>
  <c r="BG336" i="6" a="1"/>
  <c r="BC336" i="6" a="1"/>
  <c r="AO335" i="6" a="1"/>
  <c r="AN335" i="6" a="1"/>
  <c r="AI335" i="6" a="1"/>
  <c r="BC336" i="6" l="1"/>
  <c r="BG336" i="6"/>
  <c r="BB336" i="6"/>
  <c r="AP335" i="6"/>
  <c r="AO335" i="6"/>
  <c r="AN335" i="6"/>
  <c r="AM335" i="6"/>
  <c r="AL335" i="6"/>
  <c r="AJ335" i="6"/>
  <c r="AT335" i="6"/>
  <c r="AI335" i="6"/>
  <c r="AR335" i="6"/>
  <c r="AS335" i="6"/>
  <c r="AK335" i="6"/>
  <c r="AQ335" i="6"/>
  <c r="BI336" i="6" a="1"/>
  <c r="BD336" i="6" a="1"/>
  <c r="BH336" i="6" a="1"/>
  <c r="BE336" i="6" a="1"/>
  <c r="BD336" i="6" l="1"/>
  <c r="BH336" i="6"/>
  <c r="BE336" i="6"/>
  <c r="BI336" i="6"/>
  <c r="BJ336" i="6" a="1"/>
  <c r="BF336" i="6" a="1"/>
  <c r="BF336" i="6" l="1"/>
  <c r="BJ336" i="6"/>
  <c r="BK336" i="6" a="1"/>
  <c r="BK336" i="6" l="1"/>
  <c r="BL336" i="6" a="1"/>
  <c r="BL336" i="6" l="1"/>
  <c r="AY336" i="6" a="1"/>
  <c r="AY336" i="6" l="1"/>
  <c r="AB336" i="6" a="1"/>
  <c r="BM337" i="6" a="1"/>
  <c r="AZ337" i="6" a="1"/>
  <c r="BA337" i="6" a="1"/>
  <c r="AB336" i="6" l="1"/>
  <c r="AZ337" i="6"/>
  <c r="BA337" i="6"/>
  <c r="BM337" i="6"/>
  <c r="BN337" i="6" s="1"/>
  <c r="BC337" i="6" a="1"/>
  <c r="BB337" i="6" a="1"/>
  <c r="BG337" i="6" a="1"/>
  <c r="AA336" i="6" a="1"/>
  <c r="AA336" i="6" l="1"/>
  <c r="BC337" i="6"/>
  <c r="BG337" i="6"/>
  <c r="BB337" i="6"/>
  <c r="BI337" i="6" a="1"/>
  <c r="AL336" i="6" a="1"/>
  <c r="AT336" i="6" a="1"/>
  <c r="BD337" i="6" a="1"/>
  <c r="BH337" i="6" a="1"/>
  <c r="AI336" i="6" a="1"/>
  <c r="AK336" i="6" a="1"/>
  <c r="AJ336" i="6" a="1"/>
  <c r="AM336" i="6" a="1"/>
  <c r="AN336" i="6" a="1"/>
  <c r="AA337" i="6" a="1"/>
  <c r="AS336" i="6" a="1"/>
  <c r="AO336" i="6" a="1"/>
  <c r="AQ336" i="6" a="1"/>
  <c r="AR336" i="6" a="1"/>
  <c r="BE337" i="6" a="1"/>
  <c r="AP336" i="6" a="1"/>
  <c r="AA337" i="6" l="1"/>
  <c r="AQ336" i="6"/>
  <c r="AO336" i="6"/>
  <c r="AR336" i="6"/>
  <c r="AP336" i="6"/>
  <c r="AN336" i="6"/>
  <c r="AM336" i="6"/>
  <c r="AL336" i="6"/>
  <c r="AT336" i="6"/>
  <c r="AK336" i="6"/>
  <c r="AS336" i="6"/>
  <c r="AJ336" i="6"/>
  <c r="AI336" i="6"/>
  <c r="BD337" i="6"/>
  <c r="BH337" i="6"/>
  <c r="BE337" i="6"/>
  <c r="BI337" i="6"/>
  <c r="BJ337" i="6" a="1"/>
  <c r="BF337" i="6" a="1"/>
  <c r="BJ337" i="6" l="1"/>
  <c r="BF337" i="6"/>
  <c r="BK337" i="6" a="1"/>
  <c r="BK337" i="6" l="1"/>
  <c r="BL337" i="6" a="1"/>
  <c r="BL337" i="6" l="1"/>
  <c r="AY337" i="6" a="1"/>
  <c r="AY337" i="6" l="1"/>
  <c r="BA338" i="6" a="1"/>
  <c r="AB337" i="6" a="1"/>
  <c r="AZ338" i="6" a="1"/>
  <c r="BM338" i="6" a="1"/>
  <c r="AZ338" i="6" l="1"/>
  <c r="BM338" i="6"/>
  <c r="BN338" i="6" s="1"/>
  <c r="BA338" i="6"/>
  <c r="AB337" i="6"/>
  <c r="AN337" i="6" a="1"/>
  <c r="AM337" i="6" a="1"/>
  <c r="AO337" i="6" a="1"/>
  <c r="BB338" i="6" a="1"/>
  <c r="AI337" i="6" a="1"/>
  <c r="AP337" i="6" a="1"/>
  <c r="BC338" i="6" a="1"/>
  <c r="AQ337" i="6" a="1"/>
  <c r="AS337" i="6" a="1"/>
  <c r="AJ337" i="6" a="1"/>
  <c r="AR337" i="6" a="1"/>
  <c r="BG338" i="6" a="1"/>
  <c r="AK337" i="6" a="1"/>
  <c r="AT337" i="6" a="1"/>
  <c r="AL337" i="6" a="1"/>
  <c r="BB338" i="6" l="1"/>
  <c r="BC338" i="6"/>
  <c r="BG338" i="6"/>
  <c r="AI337" i="6"/>
  <c r="AJ337" i="6"/>
  <c r="AS337" i="6"/>
  <c r="AK337" i="6"/>
  <c r="AT337" i="6"/>
  <c r="AL337" i="6"/>
  <c r="AN337" i="6"/>
  <c r="AR337" i="6"/>
  <c r="AM337" i="6"/>
  <c r="AP337" i="6"/>
  <c r="AO337" i="6"/>
  <c r="AQ337" i="6"/>
  <c r="BH338" i="6" a="1"/>
  <c r="BI338" i="6" a="1"/>
  <c r="BD338" i="6" a="1"/>
  <c r="BE338" i="6" a="1"/>
  <c r="BD338" i="6" l="1"/>
  <c r="BH338" i="6"/>
  <c r="BE338" i="6"/>
  <c r="BI338" i="6"/>
  <c r="BJ338" i="6" a="1"/>
  <c r="BF338" i="6" a="1"/>
  <c r="BF338" i="6" l="1"/>
  <c r="BJ338" i="6"/>
  <c r="BK338" i="6" a="1"/>
  <c r="BK338" i="6" l="1"/>
  <c r="BL338" i="6" a="1"/>
  <c r="BL338" i="6" l="1"/>
  <c r="AY338" i="6" a="1"/>
  <c r="AY338" i="6" l="1"/>
  <c r="AZ339" i="6" a="1"/>
  <c r="BA339" i="6" a="1"/>
  <c r="AB338" i="6" a="1"/>
  <c r="BM339" i="6" a="1"/>
  <c r="AZ339" i="6" l="1"/>
  <c r="BM339" i="6"/>
  <c r="BN339" i="6" s="1"/>
  <c r="BA339" i="6"/>
  <c r="AB338" i="6"/>
  <c r="BC339" i="6" a="1"/>
  <c r="AA338" i="6" a="1"/>
  <c r="BG339" i="6" a="1"/>
  <c r="BB339" i="6" a="1"/>
  <c r="BB339" i="6" l="1"/>
  <c r="BG339" i="6"/>
  <c r="AA338" i="6"/>
  <c r="BC339" i="6"/>
  <c r="BI339" i="6" a="1"/>
  <c r="AT338" i="6" a="1"/>
  <c r="AN338" i="6" a="1"/>
  <c r="BE339" i="6" a="1"/>
  <c r="AP338" i="6" a="1"/>
  <c r="AO338" i="6" a="1"/>
  <c r="BH339" i="6" a="1"/>
  <c r="AI338" i="6" a="1"/>
  <c r="AM338" i="6" a="1"/>
  <c r="AJ338" i="6" a="1"/>
  <c r="AK338" i="6" a="1"/>
  <c r="AQ338" i="6" a="1"/>
  <c r="AR338" i="6" a="1"/>
  <c r="AS338" i="6" a="1"/>
  <c r="AL338" i="6" a="1"/>
  <c r="BD339" i="6" a="1"/>
  <c r="BD339" i="6" l="1"/>
  <c r="BH339" i="6"/>
  <c r="BI339" i="6"/>
  <c r="BE339" i="6"/>
  <c r="AR338" i="6"/>
  <c r="AQ338" i="6"/>
  <c r="AK338" i="6"/>
  <c r="AP338" i="6"/>
  <c r="AJ338" i="6"/>
  <c r="AM338" i="6"/>
  <c r="AL338" i="6"/>
  <c r="AO338" i="6"/>
  <c r="AI338" i="6"/>
  <c r="AT338" i="6"/>
  <c r="AN338" i="6"/>
  <c r="AS338" i="6"/>
  <c r="BJ339" i="6" a="1"/>
  <c r="BF339" i="6" a="1"/>
  <c r="BJ339" i="6" l="1"/>
  <c r="BF339" i="6"/>
  <c r="BK339" i="6" a="1"/>
  <c r="BK339" i="6" l="1"/>
  <c r="BL339" i="6" a="1"/>
  <c r="BL339" i="6" l="1"/>
  <c r="AY339" i="6" a="1"/>
  <c r="AY339" i="6" l="1"/>
  <c r="BA340" i="6" a="1"/>
  <c r="AB339" i="6" a="1"/>
  <c r="BM340" i="6" a="1"/>
  <c r="AZ340" i="6" a="1"/>
  <c r="AB339" i="6" l="1"/>
  <c r="AZ340" i="6"/>
  <c r="BA340" i="6"/>
  <c r="BM340" i="6"/>
  <c r="BN340" i="6" s="1"/>
  <c r="BB340" i="6" a="1"/>
  <c r="BC340" i="6" a="1"/>
  <c r="AA339" i="6" a="1"/>
  <c r="BG340" i="6" a="1"/>
  <c r="BC340" i="6" l="1"/>
  <c r="BG340" i="6"/>
  <c r="BB340" i="6"/>
  <c r="AA339" i="6"/>
  <c r="BH340" i="6" a="1"/>
  <c r="AM339" i="6" a="1"/>
  <c r="BI340" i="6" a="1"/>
  <c r="AA340" i="6" a="1"/>
  <c r="AS339" i="6" a="1"/>
  <c r="AL339" i="6" a="1"/>
  <c r="AK339" i="6" a="1"/>
  <c r="BD340" i="6" a="1"/>
  <c r="AR339" i="6" a="1"/>
  <c r="BE340" i="6" a="1"/>
  <c r="AT339" i="6" a="1"/>
  <c r="AO339" i="6" a="1"/>
  <c r="AJ339" i="6" a="1"/>
  <c r="AQ339" i="6" a="1"/>
  <c r="AI339" i="6" a="1"/>
  <c r="AP339" i="6" a="1"/>
  <c r="AN339" i="6" a="1"/>
  <c r="AA340" i="6" l="1"/>
  <c r="AN339" i="6"/>
  <c r="AT339" i="6"/>
  <c r="AI339" i="6"/>
  <c r="AO339" i="6"/>
  <c r="AS339" i="6"/>
  <c r="AJ339" i="6"/>
  <c r="AP339" i="6"/>
  <c r="AQ339" i="6"/>
  <c r="AK339" i="6"/>
  <c r="AL339" i="6"/>
  <c r="AR339" i="6"/>
  <c r="AM339" i="6"/>
  <c r="BD340" i="6"/>
  <c r="BH340" i="6"/>
  <c r="BE340" i="6"/>
  <c r="BI340" i="6"/>
  <c r="BJ340" i="6" a="1"/>
  <c r="BF340" i="6" a="1"/>
  <c r="BF340" i="6" l="1"/>
  <c r="BJ340" i="6"/>
  <c r="BK340" i="6" a="1"/>
  <c r="BK340" i="6" l="1"/>
  <c r="BL340" i="6" a="1"/>
  <c r="BL340" i="6" l="1"/>
  <c r="AY340" i="6" a="1"/>
  <c r="AY340" i="6" l="1"/>
  <c r="BA341" i="6" a="1"/>
  <c r="AB340" i="6" a="1"/>
  <c r="AZ341" i="6" a="1"/>
  <c r="BM341" i="6" a="1"/>
  <c r="BA341" i="6" l="1"/>
  <c r="BM341" i="6"/>
  <c r="BN341" i="6" s="1"/>
  <c r="AZ341" i="6"/>
  <c r="AB340" i="6"/>
  <c r="BC341" i="6" a="1"/>
  <c r="AQ340" i="6" a="1"/>
  <c r="AR340" i="6" a="1"/>
  <c r="BG341" i="6" a="1"/>
  <c r="BB341" i="6" a="1"/>
  <c r="AP340" i="6" a="1"/>
  <c r="AS340" i="6" a="1"/>
  <c r="AK340" i="6" a="1"/>
  <c r="AL340" i="6" a="1"/>
  <c r="AT340" i="6" a="1"/>
  <c r="AM340" i="6" a="1"/>
  <c r="AO340" i="6" a="1"/>
  <c r="AJ340" i="6" a="1"/>
  <c r="AI340" i="6" a="1"/>
  <c r="AN340" i="6" a="1"/>
  <c r="BB341" i="6" l="1"/>
  <c r="BG341" i="6"/>
  <c r="BC341" i="6"/>
  <c r="AQ340" i="6"/>
  <c r="AO340" i="6"/>
  <c r="AP340" i="6"/>
  <c r="AM340" i="6"/>
  <c r="AR340" i="6"/>
  <c r="AN340" i="6"/>
  <c r="AL340" i="6"/>
  <c r="AT340" i="6"/>
  <c r="AK340" i="6"/>
  <c r="AS340" i="6"/>
  <c r="AJ340" i="6"/>
  <c r="AI340" i="6"/>
  <c r="BD341" i="6" a="1"/>
  <c r="BI341" i="6" a="1"/>
  <c r="BH341" i="6" a="1"/>
  <c r="BE341" i="6" a="1"/>
  <c r="BD341" i="6" l="1"/>
  <c r="BI341" i="6"/>
  <c r="BE341" i="6"/>
  <c r="BH341" i="6"/>
  <c r="BJ341" i="6" a="1"/>
  <c r="BF341" i="6" a="1"/>
  <c r="BF341" i="6" l="1"/>
  <c r="BJ341" i="6"/>
  <c r="BK341" i="6" a="1"/>
  <c r="BK341" i="6" l="1"/>
  <c r="BL341" i="6" a="1"/>
  <c r="BL341" i="6" l="1"/>
  <c r="AY341" i="6" a="1"/>
  <c r="AY341" i="6" l="1"/>
  <c r="BA342" i="6" a="1"/>
  <c r="AB341" i="6" a="1"/>
  <c r="AZ342" i="6" a="1"/>
  <c r="BM342" i="6" a="1"/>
  <c r="AB341" i="6" l="1"/>
  <c r="BA342" i="6"/>
  <c r="AZ342" i="6"/>
  <c r="BM342" i="6"/>
  <c r="BN342" i="6" s="1"/>
  <c r="BB342" i="6" a="1"/>
  <c r="AA341" i="6" a="1"/>
  <c r="BG342" i="6" a="1"/>
  <c r="BC342" i="6" a="1"/>
  <c r="BB342" i="6" l="1"/>
  <c r="AA341" i="6"/>
  <c r="BG342" i="6"/>
  <c r="BC342" i="6"/>
  <c r="AA342" i="6" a="1"/>
  <c r="AQ341" i="6" a="1"/>
  <c r="BI342" i="6" a="1"/>
  <c r="AM341" i="6" a="1"/>
  <c r="AO341" i="6" a="1"/>
  <c r="AR341" i="6" a="1"/>
  <c r="BD342" i="6" a="1"/>
  <c r="AT341" i="6" a="1"/>
  <c r="AI341" i="6" a="1"/>
  <c r="BE342" i="6" a="1"/>
  <c r="AK341" i="6" a="1"/>
  <c r="AP341" i="6" a="1"/>
  <c r="AL341" i="6" a="1"/>
  <c r="AS341" i="6" a="1"/>
  <c r="AN341" i="6" a="1"/>
  <c r="BH342" i="6" a="1"/>
  <c r="AJ341" i="6" a="1"/>
  <c r="BD342" i="6" l="1"/>
  <c r="BI342" i="6"/>
  <c r="BE342" i="6"/>
  <c r="BH342" i="6"/>
  <c r="AQ341" i="6"/>
  <c r="AP341" i="6"/>
  <c r="AO341" i="6"/>
  <c r="AM341" i="6"/>
  <c r="AL341" i="6"/>
  <c r="AT341" i="6"/>
  <c r="AN341" i="6"/>
  <c r="AK341" i="6"/>
  <c r="AS341" i="6"/>
  <c r="AJ341" i="6"/>
  <c r="AR341" i="6"/>
  <c r="AI341" i="6"/>
  <c r="AA342" i="6"/>
  <c r="AA343" i="6" a="1"/>
  <c r="BF342" i="6" a="1"/>
  <c r="BJ342" i="6" a="1"/>
  <c r="BJ342" i="6" l="1"/>
  <c r="BF342" i="6"/>
  <c r="AA343" i="6"/>
  <c r="BK342" i="6" a="1"/>
  <c r="BK342" i="6" l="1"/>
  <c r="BL342" i="6" a="1"/>
  <c r="BL342" i="6" l="1"/>
  <c r="AY342" i="6" a="1"/>
  <c r="AY342" i="6" l="1"/>
  <c r="AZ343" i="6" a="1"/>
  <c r="AB342" i="6" a="1"/>
  <c r="BM343" i="6" a="1"/>
  <c r="BA343" i="6" a="1"/>
  <c r="BM343" i="6" l="1"/>
  <c r="BN343" i="6" s="1"/>
  <c r="BA343" i="6"/>
  <c r="AZ343" i="6"/>
  <c r="AB342" i="6"/>
  <c r="BG343" i="6" a="1"/>
  <c r="BB343" i="6" a="1"/>
  <c r="AR342" i="6" a="1"/>
  <c r="AK342" i="6" a="1"/>
  <c r="AO342" i="6" a="1"/>
  <c r="AL342" i="6" a="1"/>
  <c r="AN342" i="6" a="1"/>
  <c r="AS342" i="6" a="1"/>
  <c r="BC343" i="6" a="1"/>
  <c r="AQ342" i="6" a="1"/>
  <c r="AI342" i="6" a="1"/>
  <c r="AJ342" i="6" a="1"/>
  <c r="AT342" i="6" a="1"/>
  <c r="AM342" i="6" a="1"/>
  <c r="AP342" i="6" a="1"/>
  <c r="BB343" i="6" l="1"/>
  <c r="AQ342" i="6"/>
  <c r="AO342" i="6"/>
  <c r="AR342" i="6"/>
  <c r="AM342" i="6"/>
  <c r="AP342" i="6"/>
  <c r="AN342" i="6"/>
  <c r="AL342" i="6"/>
  <c r="AT342" i="6"/>
  <c r="AK342" i="6"/>
  <c r="AS342" i="6"/>
  <c r="AJ342" i="6"/>
  <c r="AI342" i="6"/>
  <c r="BG343" i="6"/>
  <c r="BC343" i="6"/>
  <c r="BI343" i="6" a="1"/>
  <c r="BD343" i="6" a="1"/>
  <c r="BH343" i="6" a="1"/>
  <c r="BE343" i="6" a="1"/>
  <c r="BD343" i="6" l="1"/>
  <c r="BI343" i="6"/>
  <c r="BE343" i="6"/>
  <c r="BH343" i="6"/>
  <c r="BJ343" i="6" a="1"/>
  <c r="BF343" i="6" a="1"/>
  <c r="BF343" i="6" l="1"/>
  <c r="BJ343" i="6"/>
  <c r="BK343" i="6" a="1"/>
  <c r="BK343" i="6" l="1"/>
  <c r="BL343" i="6" a="1"/>
  <c r="BL343" i="6" l="1"/>
  <c r="AY343" i="6" a="1"/>
  <c r="AY343" i="6" l="1"/>
  <c r="AZ344" i="6" a="1"/>
  <c r="AB343" i="6" a="1"/>
  <c r="BM344" i="6" a="1"/>
  <c r="BA344" i="6" a="1"/>
  <c r="AZ344" i="6" l="1"/>
  <c r="BA344" i="6"/>
  <c r="BM344" i="6"/>
  <c r="AB343" i="6"/>
  <c r="AK343" i="6" a="1"/>
  <c r="AO343" i="6" a="1"/>
  <c r="AQ343" i="6" a="1"/>
  <c r="BC344" i="6" a="1"/>
  <c r="AR343" i="6" a="1"/>
  <c r="AM343" i="6" a="1"/>
  <c r="AJ343" i="6" a="1"/>
  <c r="AP343" i="6" a="1"/>
  <c r="BB344" i="6" a="1"/>
  <c r="AN343" i="6" a="1"/>
  <c r="BG344" i="6" a="1"/>
  <c r="AS343" i="6" a="1"/>
  <c r="AL343" i="6" a="1"/>
  <c r="AI343" i="6" a="1"/>
  <c r="AT343" i="6" a="1"/>
  <c r="BG344" i="6" l="1"/>
  <c r="AQ343" i="6"/>
  <c r="AO343" i="6"/>
  <c r="AR343" i="6"/>
  <c r="AP343" i="6"/>
  <c r="AM343" i="6"/>
  <c r="AL343" i="6"/>
  <c r="AN343" i="6"/>
  <c r="AK343" i="6"/>
  <c r="AT343" i="6"/>
  <c r="AS343" i="6"/>
  <c r="AJ343" i="6"/>
  <c r="AI343" i="6"/>
  <c r="BB344" i="6"/>
  <c r="BC344" i="6"/>
  <c r="BE344" i="6" a="1"/>
  <c r="BH344" i="6" a="1"/>
  <c r="BI344" i="6" a="1"/>
  <c r="BD344" i="6" a="1"/>
  <c r="BH344" i="6" l="1"/>
  <c r="BI344" i="6"/>
  <c r="BE344" i="6"/>
  <c r="BD344" i="6"/>
  <c r="BF344" i="6" a="1"/>
  <c r="BJ344" i="6" a="1"/>
  <c r="BJ344" i="6" l="1"/>
  <c r="BF344" i="6"/>
  <c r="BK344" i="6" a="1"/>
  <c r="BK344" i="6" l="1"/>
  <c r="BL344" i="6" a="1"/>
  <c r="BL344" i="6" l="1"/>
  <c r="BN344" i="6" s="1"/>
  <c r="AY344" i="6" a="1"/>
  <c r="AY344" i="6" l="1"/>
  <c r="BA345" i="6" a="1"/>
  <c r="AZ345" i="6" a="1"/>
  <c r="AB344" i="6" a="1"/>
  <c r="BM345" i="6" a="1"/>
  <c r="AZ345" i="6" l="1"/>
  <c r="BA345" i="6"/>
  <c r="BM345" i="6"/>
  <c r="AB344" i="6"/>
  <c r="BG345" i="6" a="1"/>
  <c r="BB345" i="6" a="1"/>
  <c r="AA344" i="6" a="1"/>
  <c r="BC345" i="6" a="1"/>
  <c r="BG345" i="6" l="1"/>
  <c r="AA344" i="6"/>
  <c r="BB345" i="6"/>
  <c r="BC345" i="6"/>
  <c r="BI345" i="6" a="1"/>
  <c r="BD345" i="6" a="1"/>
  <c r="AK344" i="6" a="1"/>
  <c r="AQ344" i="6" a="1"/>
  <c r="AJ344" i="6" a="1"/>
  <c r="AM344" i="6" a="1"/>
  <c r="AR344" i="6" a="1"/>
  <c r="AP344" i="6" a="1"/>
  <c r="AI344" i="6" a="1"/>
  <c r="BE345" i="6" a="1"/>
  <c r="AL344" i="6" a="1"/>
  <c r="AO344" i="6" a="1"/>
  <c r="AN344" i="6" a="1"/>
  <c r="BH345" i="6" a="1"/>
  <c r="AA345" i="6" a="1"/>
  <c r="AT344" i="6" a="1"/>
  <c r="AS344" i="6" a="1"/>
  <c r="BE345" i="6" l="1"/>
  <c r="BI345" i="6"/>
  <c r="BD345" i="6"/>
  <c r="AA345" i="6"/>
  <c r="AI344" i="6"/>
  <c r="AJ344" i="6"/>
  <c r="AS344" i="6"/>
  <c r="AK344" i="6"/>
  <c r="AT344" i="6"/>
  <c r="AP344" i="6"/>
  <c r="AL344" i="6"/>
  <c r="AM344" i="6"/>
  <c r="AN344" i="6"/>
  <c r="AR344" i="6"/>
  <c r="AO344" i="6"/>
  <c r="AQ344" i="6"/>
  <c r="BH345" i="6"/>
  <c r="AA346" i="6" a="1"/>
  <c r="BF345" i="6" a="1"/>
  <c r="BJ345" i="6" a="1"/>
  <c r="AA346" i="6" l="1"/>
  <c r="BJ345" i="6"/>
  <c r="BF345" i="6"/>
  <c r="BK345" i="6" a="1"/>
  <c r="BK345" i="6" l="1"/>
  <c r="BL345" i="6" a="1"/>
  <c r="BL345" i="6" l="1"/>
  <c r="BN345" i="6" s="1"/>
  <c r="AY345" i="6" a="1"/>
  <c r="AY345" i="6" l="1"/>
  <c r="AZ346" i="6" a="1"/>
  <c r="BM346" i="6" a="1"/>
  <c r="AB345" i="6" a="1"/>
  <c r="BA346" i="6" a="1"/>
  <c r="BM346" i="6" l="1"/>
  <c r="BA346" i="6"/>
  <c r="AZ346" i="6"/>
  <c r="AB345" i="6"/>
  <c r="AT345" i="6" a="1"/>
  <c r="AM345" i="6" a="1"/>
  <c r="AI345" i="6" a="1"/>
  <c r="AR345" i="6" a="1"/>
  <c r="AL345" i="6" a="1"/>
  <c r="AK345" i="6" a="1"/>
  <c r="AP345" i="6" a="1"/>
  <c r="BG346" i="6" a="1"/>
  <c r="AQ345" i="6" a="1"/>
  <c r="BB346" i="6" a="1"/>
  <c r="AN345" i="6" a="1"/>
  <c r="AO345" i="6" a="1"/>
  <c r="BC346" i="6" a="1"/>
  <c r="AS345" i="6" a="1"/>
  <c r="AJ345" i="6" a="1"/>
  <c r="AR345" i="6" l="1"/>
  <c r="AQ345" i="6"/>
  <c r="AP345" i="6"/>
  <c r="AO345" i="6"/>
  <c r="AN345" i="6"/>
  <c r="AM345" i="6"/>
  <c r="AL345" i="6"/>
  <c r="AK345" i="6"/>
  <c r="AT345" i="6"/>
  <c r="AS345" i="6"/>
  <c r="AJ345" i="6"/>
  <c r="AI345" i="6"/>
  <c r="BB346" i="6"/>
  <c r="BG346" i="6"/>
  <c r="BC346" i="6"/>
  <c r="BE346" i="6" a="1"/>
  <c r="BD346" i="6" a="1"/>
  <c r="BI346" i="6" a="1"/>
  <c r="BH346" i="6" a="1"/>
  <c r="BI346" i="6" l="1"/>
  <c r="BE346" i="6"/>
  <c r="BH346" i="6"/>
  <c r="BD346" i="6"/>
  <c r="BF346" i="6" a="1"/>
  <c r="BJ346" i="6" a="1"/>
  <c r="BJ346" i="6" l="1"/>
  <c r="BF346" i="6"/>
  <c r="BK346" i="6" a="1"/>
  <c r="BK346" i="6" l="1"/>
  <c r="BL346" i="6" a="1"/>
  <c r="BL346" i="6" l="1"/>
  <c r="BN346" i="6" s="1"/>
  <c r="AY346" i="6" a="1"/>
  <c r="AY346" i="6" l="1"/>
  <c r="BM347" i="6" a="1"/>
  <c r="BA347" i="6" a="1"/>
  <c r="AZ347" i="6" a="1"/>
  <c r="AB346" i="6" a="1"/>
  <c r="AZ347" i="6" l="1"/>
  <c r="BA347" i="6"/>
  <c r="BM347" i="6"/>
  <c r="AB346" i="6"/>
  <c r="AI346" i="6" a="1"/>
  <c r="AS346" i="6" a="1"/>
  <c r="BB347" i="6" a="1"/>
  <c r="AO346" i="6" a="1"/>
  <c r="BC347" i="6" a="1"/>
  <c r="AK346" i="6" a="1"/>
  <c r="AP346" i="6" a="1"/>
  <c r="AR346" i="6" a="1"/>
  <c r="AQ346" i="6" a="1"/>
  <c r="AN346" i="6" a="1"/>
  <c r="AT346" i="6" a="1"/>
  <c r="AJ346" i="6" a="1"/>
  <c r="AM346" i="6" a="1"/>
  <c r="BG347" i="6" a="1"/>
  <c r="AL346" i="6" a="1"/>
  <c r="AI346" i="6" l="1"/>
  <c r="AJ346" i="6"/>
  <c r="AK346" i="6"/>
  <c r="AL346" i="6"/>
  <c r="AM346" i="6"/>
  <c r="AN346" i="6"/>
  <c r="AO346" i="6"/>
  <c r="AP346" i="6"/>
  <c r="AQ346" i="6"/>
  <c r="AR346" i="6"/>
  <c r="AS346" i="6"/>
  <c r="AT346" i="6"/>
  <c r="BB347" i="6"/>
  <c r="BC347" i="6"/>
  <c r="BG347" i="6"/>
  <c r="BI347" i="6" a="1"/>
  <c r="BE347" i="6" a="1"/>
  <c r="BH347" i="6" a="1"/>
  <c r="BD347" i="6" a="1"/>
  <c r="BH347" i="6" l="1"/>
  <c r="BI347" i="6"/>
  <c r="BE347" i="6"/>
  <c r="BD347" i="6"/>
  <c r="BJ347" i="6" a="1"/>
  <c r="BF347" i="6" a="1"/>
  <c r="BJ347" i="6" l="1"/>
  <c r="BF347" i="6"/>
  <c r="BK347" i="6" a="1"/>
  <c r="BK347" i="6" l="1"/>
  <c r="BL347" i="6" a="1"/>
  <c r="BL347" i="6" l="1"/>
  <c r="BN347" i="6" s="1"/>
  <c r="AY347" i="6" a="1"/>
  <c r="AY347" i="6" l="1"/>
  <c r="BA348" i="6" a="1"/>
  <c r="BM348" i="6" a="1"/>
  <c r="AZ348" i="6" a="1"/>
  <c r="AB347" i="6" a="1"/>
  <c r="BM348" i="6" l="1"/>
  <c r="BA348" i="6"/>
  <c r="AZ348" i="6"/>
  <c r="AB347" i="6"/>
  <c r="BG348" i="6" a="1"/>
  <c r="BB348" i="6" a="1"/>
  <c r="AA347" i="6" a="1"/>
  <c r="BC348" i="6" a="1"/>
  <c r="AA347" i="6" l="1"/>
  <c r="BG348" i="6"/>
  <c r="BB348" i="6"/>
  <c r="BC348" i="6"/>
  <c r="AM347" i="6" a="1"/>
  <c r="AT347" i="6" a="1"/>
  <c r="AK347" i="6" a="1"/>
  <c r="AL347" i="6" a="1"/>
  <c r="AR347" i="6" a="1"/>
  <c r="BD348" i="6" a="1"/>
  <c r="AS347" i="6" a="1"/>
  <c r="BE348" i="6" a="1"/>
  <c r="BH348" i="6" a="1"/>
  <c r="AI347" i="6" a="1"/>
  <c r="AO347" i="6" a="1"/>
  <c r="AP347" i="6" a="1"/>
  <c r="AN347" i="6" a="1"/>
  <c r="AQ347" i="6" a="1"/>
  <c r="BI348" i="6" a="1"/>
  <c r="AJ347" i="6" a="1"/>
  <c r="AT347" i="6" l="1"/>
  <c r="AS347" i="6"/>
  <c r="AR347" i="6"/>
  <c r="AQ347" i="6"/>
  <c r="AP347" i="6"/>
  <c r="AO347" i="6"/>
  <c r="AN347" i="6"/>
  <c r="AM347" i="6"/>
  <c r="AL347" i="6"/>
  <c r="AK347" i="6"/>
  <c r="AJ347" i="6"/>
  <c r="AI347" i="6"/>
  <c r="BI348" i="6"/>
  <c r="BE348" i="6"/>
  <c r="BD348" i="6"/>
  <c r="BH348" i="6"/>
  <c r="BF348" i="6" a="1"/>
  <c r="BJ348" i="6" a="1"/>
  <c r="BJ348" i="6" l="1"/>
  <c r="BF348" i="6"/>
  <c r="BK348" i="6" a="1"/>
  <c r="BK348" i="6" l="1"/>
  <c r="BL348" i="6" a="1"/>
  <c r="BL348" i="6" l="1"/>
  <c r="BN348" i="6" s="1"/>
  <c r="AY348" i="6" a="1"/>
  <c r="AY348" i="6" l="1"/>
  <c r="BA349" i="6" a="1"/>
  <c r="AZ349" i="6" a="1"/>
  <c r="BM349" i="6" a="1"/>
  <c r="AB348" i="6" a="1"/>
  <c r="AZ349" i="6" l="1"/>
  <c r="BA349" i="6"/>
  <c r="BM349" i="6"/>
  <c r="AB348" i="6"/>
  <c r="BG349" i="6" a="1"/>
  <c r="BB349" i="6" a="1"/>
  <c r="AA348" i="6" a="1"/>
  <c r="BC349" i="6" a="1"/>
  <c r="AA348" i="6" l="1"/>
  <c r="BB349" i="6"/>
  <c r="BC349" i="6"/>
  <c r="BG349" i="6"/>
  <c r="AI348" i="6" a="1"/>
  <c r="AJ348" i="6" a="1"/>
  <c r="AQ348" i="6" a="1"/>
  <c r="AS348" i="6" a="1"/>
  <c r="BI349" i="6" a="1"/>
  <c r="AO348" i="6" a="1"/>
  <c r="AK348" i="6" a="1"/>
  <c r="AP348" i="6" a="1"/>
  <c r="BD349" i="6" a="1"/>
  <c r="AN348" i="6" a="1"/>
  <c r="BH349" i="6" a="1"/>
  <c r="AM348" i="6" a="1"/>
  <c r="AL348" i="6" a="1"/>
  <c r="AT348" i="6" a="1"/>
  <c r="BE349" i="6" a="1"/>
  <c r="AR348" i="6" a="1"/>
  <c r="AT348" i="6" l="1"/>
  <c r="AS348" i="6"/>
  <c r="AR348" i="6"/>
  <c r="AQ348" i="6"/>
  <c r="AP348" i="6"/>
  <c r="AO348" i="6"/>
  <c r="AN348" i="6"/>
  <c r="AM348" i="6"/>
  <c r="AL348" i="6"/>
  <c r="AK348" i="6"/>
  <c r="AJ348" i="6"/>
  <c r="AI348" i="6"/>
  <c r="BH349" i="6"/>
  <c r="BE349" i="6"/>
  <c r="BI349" i="6"/>
  <c r="BD349" i="6"/>
  <c r="BF349" i="6" a="1"/>
  <c r="BJ349" i="6" a="1"/>
  <c r="BJ349" i="6" l="1"/>
  <c r="BF349" i="6"/>
  <c r="BK349" i="6" a="1"/>
  <c r="BK349" i="6" l="1"/>
  <c r="BL349" i="6" a="1"/>
  <c r="BL349" i="6" l="1"/>
  <c r="BN349" i="6" s="1"/>
  <c r="AY349" i="6" a="1"/>
  <c r="AY349" i="6" l="1"/>
  <c r="AZ350" i="6" a="1"/>
  <c r="BA350" i="6" a="1"/>
  <c r="BM350" i="6" a="1"/>
  <c r="AB349" i="6" a="1"/>
  <c r="AB349" i="6" l="1"/>
  <c r="BA350" i="6"/>
  <c r="BM350" i="6"/>
  <c r="AZ350" i="6"/>
  <c r="BC350" i="6" a="1"/>
  <c r="BG350" i="6" a="1"/>
  <c r="AA349" i="6" a="1"/>
  <c r="BB350" i="6" a="1"/>
  <c r="AA349" i="6" l="1"/>
  <c r="BG350" i="6"/>
  <c r="BC350" i="6"/>
  <c r="BB350" i="6"/>
  <c r="AL349" i="6" a="1"/>
  <c r="AP349" i="6" a="1"/>
  <c r="AI349" i="6" a="1"/>
  <c r="BE350" i="6" a="1"/>
  <c r="BI350" i="6" a="1"/>
  <c r="AQ349" i="6" a="1"/>
  <c r="AA350" i="6" a="1"/>
  <c r="AJ349" i="6" a="1"/>
  <c r="AO349" i="6" a="1"/>
  <c r="AM349" i="6" a="1"/>
  <c r="AR349" i="6" a="1"/>
  <c r="AT349" i="6" a="1"/>
  <c r="AN349" i="6" a="1"/>
  <c r="BD350" i="6" a="1"/>
  <c r="AS349" i="6" a="1"/>
  <c r="BH350" i="6" a="1"/>
  <c r="AK349" i="6" a="1"/>
  <c r="AA350" i="6" l="1"/>
  <c r="AI349" i="6"/>
  <c r="AJ349" i="6"/>
  <c r="AO349" i="6"/>
  <c r="AN349" i="6"/>
  <c r="AT349" i="6"/>
  <c r="AS349" i="6"/>
  <c r="AQ349" i="6"/>
  <c r="AR349" i="6"/>
  <c r="AL349" i="6"/>
  <c r="AP349" i="6"/>
  <c r="AM349" i="6"/>
  <c r="AK349" i="6"/>
  <c r="BD350" i="6"/>
  <c r="BE350" i="6"/>
  <c r="BI350" i="6"/>
  <c r="BH350" i="6"/>
  <c r="BJ350" i="6" a="1"/>
  <c r="BF350" i="6" a="1"/>
  <c r="BF350" i="6" l="1"/>
  <c r="BJ350" i="6"/>
  <c r="BK350" i="6" a="1"/>
  <c r="BK350" i="6" l="1"/>
  <c r="BL350" i="6" a="1"/>
  <c r="BL350" i="6" l="1"/>
  <c r="BN350" i="6" s="1"/>
  <c r="AY350" i="6" a="1"/>
  <c r="AY350" i="6" l="1"/>
  <c r="AB350" i="6" a="1"/>
  <c r="BA351" i="6" a="1"/>
  <c r="AZ351" i="6" a="1"/>
  <c r="BM351" i="6" a="1"/>
  <c r="AB350" i="6" l="1"/>
  <c r="AZ351" i="6"/>
  <c r="BM351" i="6"/>
  <c r="BA351" i="6"/>
  <c r="BC351" i="6" a="1"/>
  <c r="AQ350" i="6" a="1"/>
  <c r="AT350" i="6" a="1"/>
  <c r="BB351" i="6" a="1"/>
  <c r="AI350" i="6" a="1"/>
  <c r="BG351" i="6" a="1"/>
  <c r="AP350" i="6" a="1"/>
  <c r="AM350" i="6" a="1"/>
  <c r="AL350" i="6" a="1"/>
  <c r="AO350" i="6" a="1"/>
  <c r="AK350" i="6" a="1"/>
  <c r="AJ350" i="6" a="1"/>
  <c r="AR350" i="6" a="1"/>
  <c r="AN350" i="6" a="1"/>
  <c r="AS350" i="6" a="1"/>
  <c r="BC351" i="6" l="1"/>
  <c r="BG351" i="6"/>
  <c r="AQ350" i="6"/>
  <c r="AK350" i="6"/>
  <c r="AP350" i="6"/>
  <c r="AJ350" i="6"/>
  <c r="AO350" i="6"/>
  <c r="AM350" i="6"/>
  <c r="AN350" i="6"/>
  <c r="AI350" i="6"/>
  <c r="AT350" i="6"/>
  <c r="AS350" i="6"/>
  <c r="AR350" i="6"/>
  <c r="AL350" i="6"/>
  <c r="BB351" i="6"/>
  <c r="BD351" i="6" a="1"/>
  <c r="BI351" i="6" a="1"/>
  <c r="BE351" i="6" a="1"/>
  <c r="BH351" i="6" a="1"/>
  <c r="BH351" i="6" l="1"/>
  <c r="BI351" i="6"/>
  <c r="BE351" i="6"/>
  <c r="BD351" i="6"/>
  <c r="BJ351" i="6" a="1"/>
  <c r="BF351" i="6" a="1"/>
  <c r="BJ351" i="6" l="1"/>
  <c r="BF351" i="6"/>
  <c r="BK351" i="6" a="1"/>
  <c r="BK351" i="6" l="1"/>
  <c r="BL351" i="6" a="1"/>
  <c r="BL351" i="6" l="1"/>
  <c r="BN351" i="6" s="1"/>
  <c r="AY351" i="6" a="1"/>
  <c r="AY351" i="6" l="1"/>
  <c r="AB351" i="6" a="1"/>
  <c r="BM352" i="6" a="1"/>
  <c r="AZ352" i="6" a="1"/>
  <c r="BA352" i="6" a="1"/>
  <c r="AB351" i="6" l="1"/>
  <c r="AZ352" i="6"/>
  <c r="BM352" i="6"/>
  <c r="BA352" i="6"/>
  <c r="BC352" i="6" a="1"/>
  <c r="BB352" i="6" a="1"/>
  <c r="AA351" i="6" a="1"/>
  <c r="BG352" i="6" a="1"/>
  <c r="AA351" i="6" l="1"/>
  <c r="BB352" i="6"/>
  <c r="BC352" i="6"/>
  <c r="BG352" i="6"/>
  <c r="BH352" i="6" a="1"/>
  <c r="AR351" i="6" a="1"/>
  <c r="AO351" i="6" a="1"/>
  <c r="AK351" i="6" a="1"/>
  <c r="AP351" i="6" a="1"/>
  <c r="BE352" i="6" a="1"/>
  <c r="AS351" i="6" a="1"/>
  <c r="AM351" i="6" a="1"/>
  <c r="BD352" i="6" a="1"/>
  <c r="AL351" i="6" a="1"/>
  <c r="AN351" i="6" a="1"/>
  <c r="AT351" i="6" a="1"/>
  <c r="AI351" i="6" a="1"/>
  <c r="BI352" i="6" a="1"/>
  <c r="AJ351" i="6" a="1"/>
  <c r="AQ351" i="6" a="1"/>
  <c r="AA352" i="6" a="1"/>
  <c r="AA352" i="6" l="1"/>
  <c r="AS351" i="6"/>
  <c r="AP351" i="6"/>
  <c r="AN351" i="6"/>
  <c r="AQ351" i="6"/>
  <c r="AI351" i="6"/>
  <c r="AR351" i="6"/>
  <c r="AT351" i="6"/>
  <c r="AK351" i="6"/>
  <c r="AJ351" i="6"/>
  <c r="AL351" i="6"/>
  <c r="AO351" i="6"/>
  <c r="AM351" i="6"/>
  <c r="BD352" i="6"/>
  <c r="BH352" i="6"/>
  <c r="BI352" i="6"/>
  <c r="BE352" i="6"/>
  <c r="BF352" i="6" a="1"/>
  <c r="BJ352" i="6" a="1"/>
  <c r="AA353" i="6" a="1"/>
  <c r="AA353" i="6" l="1"/>
  <c r="BJ352" i="6"/>
  <c r="BF352" i="6"/>
  <c r="BK352" i="6" a="1"/>
  <c r="AA354" i="6" a="1"/>
  <c r="AA354" i="6" l="1"/>
  <c r="BK352" i="6"/>
  <c r="BL352" i="6" a="1"/>
  <c r="BL352" i="6" l="1"/>
  <c r="BN352" i="6" s="1"/>
  <c r="AY352" i="6" a="1"/>
  <c r="AY352" i="6" l="1"/>
  <c r="BA353" i="6" a="1"/>
  <c r="BM353" i="6" a="1"/>
  <c r="AB352" i="6" a="1"/>
  <c r="AZ353" i="6" a="1"/>
  <c r="AZ353" i="6" l="1"/>
  <c r="BA353" i="6"/>
  <c r="BM353" i="6"/>
  <c r="BN353" i="6" s="1"/>
  <c r="AB352" i="6"/>
  <c r="AN352" i="6" a="1"/>
  <c r="AM352" i="6" a="1"/>
  <c r="AL352" i="6" a="1"/>
  <c r="BB353" i="6" a="1"/>
  <c r="AQ352" i="6" a="1"/>
  <c r="BC353" i="6" a="1"/>
  <c r="AI352" i="6" a="1"/>
  <c r="AR352" i="6" a="1"/>
  <c r="BG353" i="6" a="1"/>
  <c r="AT352" i="6" a="1"/>
  <c r="AO352" i="6" a="1"/>
  <c r="AK352" i="6" a="1"/>
  <c r="AS352" i="6" a="1"/>
  <c r="AP352" i="6" a="1"/>
  <c r="AJ352" i="6" a="1"/>
  <c r="BB353" i="6" l="1"/>
  <c r="BC353" i="6"/>
  <c r="BG353" i="6"/>
  <c r="AO352" i="6"/>
  <c r="AR352" i="6"/>
  <c r="AI352" i="6"/>
  <c r="AJ352" i="6"/>
  <c r="AK352" i="6"/>
  <c r="AM352" i="6"/>
  <c r="AN352" i="6"/>
  <c r="AS352" i="6"/>
  <c r="AP352" i="6"/>
  <c r="AQ352" i="6"/>
  <c r="AL352" i="6"/>
  <c r="AT352" i="6"/>
  <c r="BI353" i="6" a="1"/>
  <c r="BE353" i="6" a="1"/>
  <c r="BD353" i="6" a="1"/>
  <c r="BH353" i="6" a="1"/>
  <c r="BD353" i="6" l="1"/>
  <c r="BH353" i="6"/>
  <c r="BI353" i="6"/>
  <c r="BE353" i="6"/>
  <c r="BF353" i="6" a="1"/>
  <c r="BJ353" i="6" a="1"/>
  <c r="BJ353" i="6" l="1"/>
  <c r="BF353" i="6"/>
  <c r="BK353" i="6" a="1"/>
  <c r="BK353" i="6" l="1"/>
  <c r="BL353" i="6" a="1"/>
  <c r="BL353" i="6" l="1"/>
  <c r="AY353" i="6" a="1"/>
  <c r="AY353" i="6" l="1"/>
  <c r="BA354" i="6" a="1"/>
  <c r="BM354" i="6" a="1"/>
  <c r="AZ354" i="6" a="1"/>
  <c r="AB353" i="6" a="1"/>
  <c r="AB353" i="6" l="1"/>
  <c r="AZ354" i="6"/>
  <c r="BA354" i="6"/>
  <c r="BM354" i="6"/>
  <c r="BN354" i="6" s="1"/>
  <c r="AN353" i="6" a="1"/>
  <c r="AP353" i="6" a="1"/>
  <c r="AT353" i="6" a="1"/>
  <c r="AQ353" i="6" a="1"/>
  <c r="AM353" i="6" a="1"/>
  <c r="AS353" i="6" a="1"/>
  <c r="BG354" i="6" a="1"/>
  <c r="BC354" i="6" a="1"/>
  <c r="AK353" i="6" a="1"/>
  <c r="AJ353" i="6" a="1"/>
  <c r="AI353" i="6" a="1"/>
  <c r="AR353" i="6" a="1"/>
  <c r="BB354" i="6" a="1"/>
  <c r="AO353" i="6" a="1"/>
  <c r="AL353" i="6" a="1"/>
  <c r="BC354" i="6" l="1"/>
  <c r="BG354" i="6"/>
  <c r="AR353" i="6"/>
  <c r="AL353" i="6"/>
  <c r="AQ353" i="6"/>
  <c r="AK353" i="6"/>
  <c r="AP353" i="6"/>
  <c r="AJ353" i="6"/>
  <c r="AO353" i="6"/>
  <c r="AI353" i="6"/>
  <c r="AT353" i="6"/>
  <c r="AN353" i="6"/>
  <c r="AS353" i="6"/>
  <c r="AM353" i="6"/>
  <c r="BB354" i="6"/>
  <c r="BE354" i="6" a="1"/>
  <c r="BH354" i="6" a="1"/>
  <c r="BD354" i="6" a="1"/>
  <c r="BI354" i="6" a="1"/>
  <c r="BD354" i="6" l="1"/>
  <c r="BH354" i="6"/>
  <c r="BE354" i="6"/>
  <c r="BI354" i="6"/>
  <c r="BF354" i="6" a="1"/>
  <c r="BJ354" i="6" a="1"/>
  <c r="BJ354" i="6" l="1"/>
  <c r="BF354" i="6"/>
  <c r="BK354" i="6" a="1"/>
  <c r="BK354" i="6" l="1"/>
  <c r="BL354" i="6" a="1"/>
  <c r="BL354" i="6" l="1"/>
  <c r="AY354" i="6" a="1"/>
  <c r="AY354" i="6" l="1"/>
  <c r="BM355" i="6" a="1"/>
  <c r="AZ355" i="6" a="1"/>
  <c r="BA355" i="6" a="1"/>
  <c r="AB354" i="6" a="1"/>
  <c r="AB354" i="6" l="1"/>
  <c r="BM355" i="6"/>
  <c r="BA355" i="6"/>
  <c r="AZ355" i="6"/>
  <c r="AO354" i="6" a="1"/>
  <c r="AN354" i="6" a="1"/>
  <c r="AT354" i="6" a="1"/>
  <c r="AL354" i="6" a="1"/>
  <c r="BB355" i="6" a="1"/>
  <c r="AS354" i="6" a="1"/>
  <c r="BG355" i="6" a="1"/>
  <c r="AK354" i="6" a="1"/>
  <c r="AP354" i="6" a="1"/>
  <c r="AQ354" i="6" a="1"/>
  <c r="AJ354" i="6" a="1"/>
  <c r="AM354" i="6" a="1"/>
  <c r="BC355" i="6" a="1"/>
  <c r="AI354" i="6" a="1"/>
  <c r="AR354" i="6" a="1"/>
  <c r="BB355" i="6" l="1"/>
  <c r="BG355" i="6"/>
  <c r="BC355" i="6"/>
  <c r="AM354" i="6"/>
  <c r="AR354" i="6"/>
  <c r="AL354" i="6"/>
  <c r="AQ354" i="6"/>
  <c r="AK354" i="6"/>
  <c r="AS354" i="6"/>
  <c r="AO354" i="6"/>
  <c r="AI354" i="6"/>
  <c r="AP354" i="6"/>
  <c r="AT354" i="6"/>
  <c r="AN354" i="6"/>
  <c r="AJ354" i="6"/>
  <c r="BI355" i="6" a="1"/>
  <c r="BD355" i="6" a="1"/>
  <c r="BH355" i="6" a="1"/>
  <c r="BE355" i="6" a="1"/>
  <c r="BD355" i="6" l="1"/>
  <c r="BE355" i="6"/>
  <c r="BI355" i="6"/>
  <c r="BH355" i="6"/>
  <c r="BJ355" i="6" a="1"/>
  <c r="BF355" i="6" a="1"/>
  <c r="BF355" i="6" l="1"/>
  <c r="BJ355" i="6"/>
  <c r="BK355" i="6" a="1"/>
  <c r="BK355" i="6" l="1"/>
  <c r="BL355" i="6" a="1"/>
  <c r="BL355" i="6" l="1"/>
  <c r="BN355" i="6" s="1"/>
  <c r="AY355" i="6" a="1"/>
  <c r="AY355" i="6" l="1"/>
  <c r="BM356" i="6" a="1"/>
  <c r="AZ356" i="6" a="1"/>
  <c r="AB355" i="6" a="1"/>
  <c r="BA356" i="6" a="1"/>
  <c r="AZ356" i="6" l="1"/>
  <c r="BA356" i="6"/>
  <c r="BM356" i="6"/>
  <c r="AB355" i="6"/>
  <c r="BG356" i="6" a="1"/>
  <c r="BB356" i="6" a="1"/>
  <c r="AA355" i="6" a="1"/>
  <c r="BC356" i="6" a="1"/>
  <c r="AA355" i="6" l="1"/>
  <c r="BG356" i="6"/>
  <c r="BB356" i="6"/>
  <c r="BC356" i="6"/>
  <c r="AA356" i="6" a="1"/>
  <c r="AS355" i="6" a="1"/>
  <c r="AI355" i="6" a="1"/>
  <c r="AL355" i="6" a="1"/>
  <c r="AJ355" i="6" a="1"/>
  <c r="AQ355" i="6" a="1"/>
  <c r="AK355" i="6" a="1"/>
  <c r="BE356" i="6" a="1"/>
  <c r="BH356" i="6" a="1"/>
  <c r="AN355" i="6" a="1"/>
  <c r="BD356" i="6" a="1"/>
  <c r="BI356" i="6" a="1"/>
  <c r="AR355" i="6" a="1"/>
  <c r="AT355" i="6" a="1"/>
  <c r="AO355" i="6" a="1"/>
  <c r="AP355" i="6" a="1"/>
  <c r="AM355" i="6" a="1"/>
  <c r="AA356" i="6" l="1"/>
  <c r="AM355" i="6"/>
  <c r="AS355" i="6"/>
  <c r="AR355" i="6"/>
  <c r="AL355" i="6"/>
  <c r="AQ355" i="6"/>
  <c r="AK355" i="6"/>
  <c r="AP355" i="6"/>
  <c r="AJ355" i="6"/>
  <c r="AO355" i="6"/>
  <c r="AI355" i="6"/>
  <c r="AT355" i="6"/>
  <c r="AN355" i="6"/>
  <c r="BI356" i="6"/>
  <c r="BE356" i="6"/>
  <c r="BD356" i="6"/>
  <c r="BH356" i="6"/>
  <c r="AA357" i="6" a="1"/>
  <c r="BF356" i="6" a="1"/>
  <c r="BJ356" i="6" a="1"/>
  <c r="AA357" i="6" l="1"/>
  <c r="BJ356" i="6"/>
  <c r="BF356" i="6"/>
  <c r="BK356" i="6" a="1"/>
  <c r="BK356" i="6" l="1"/>
  <c r="BL356" i="6" a="1"/>
  <c r="BL356" i="6" l="1"/>
  <c r="BN356" i="6" s="1"/>
  <c r="AY356" i="6" a="1"/>
  <c r="AY356" i="6" l="1"/>
  <c r="AZ357" i="6" a="1"/>
  <c r="BA357" i="6" a="1"/>
  <c r="AB356" i="6" a="1"/>
  <c r="BM357" i="6" a="1"/>
  <c r="AZ357" i="6" l="1"/>
  <c r="BA357" i="6"/>
  <c r="BM357" i="6"/>
  <c r="AB356" i="6"/>
  <c r="AJ356" i="6" a="1"/>
  <c r="AK356" i="6" a="1"/>
  <c r="AL356" i="6" a="1"/>
  <c r="AQ356" i="6" a="1"/>
  <c r="AS356" i="6" a="1"/>
  <c r="AN356" i="6" a="1"/>
  <c r="AM356" i="6" a="1"/>
  <c r="AR356" i="6" a="1"/>
  <c r="AO356" i="6" a="1"/>
  <c r="AT356" i="6" a="1"/>
  <c r="BC357" i="6" a="1"/>
  <c r="AI356" i="6" a="1"/>
  <c r="BG357" i="6" a="1"/>
  <c r="AP356" i="6" a="1"/>
  <c r="BB357" i="6" a="1"/>
  <c r="BG357" i="6" l="1"/>
  <c r="AK356" i="6"/>
  <c r="AI356" i="6"/>
  <c r="AO356" i="6"/>
  <c r="AT356" i="6"/>
  <c r="AQ356" i="6"/>
  <c r="AN356" i="6"/>
  <c r="AJ356" i="6"/>
  <c r="AP356" i="6"/>
  <c r="AL356" i="6"/>
  <c r="AR356" i="6"/>
  <c r="AM356" i="6"/>
  <c r="AS356" i="6"/>
  <c r="BB357" i="6"/>
  <c r="BC357" i="6"/>
  <c r="BH357" i="6" a="1"/>
  <c r="BI357" i="6" a="1"/>
  <c r="BE357" i="6" a="1"/>
  <c r="BD357" i="6" a="1"/>
  <c r="BH357" i="6" l="1"/>
  <c r="BI357" i="6"/>
  <c r="BE357" i="6"/>
  <c r="BD357" i="6"/>
  <c r="BJ357" i="6" a="1"/>
  <c r="BF357" i="6" a="1"/>
  <c r="BJ357" i="6" l="1"/>
  <c r="BF357" i="6"/>
  <c r="BK357" i="6" a="1"/>
  <c r="BK357" i="6" l="1"/>
  <c r="BL357" i="6" a="1"/>
  <c r="BL357" i="6" l="1"/>
  <c r="BN357" i="6" s="1"/>
  <c r="AY357" i="6" a="1"/>
  <c r="AY357" i="6" l="1"/>
  <c r="BA358" i="6" a="1"/>
  <c r="BM358" i="6" a="1"/>
  <c r="AZ358" i="6" a="1"/>
  <c r="AB357" i="6" a="1"/>
  <c r="AZ358" i="6" l="1"/>
  <c r="BM358" i="6"/>
  <c r="BA358" i="6"/>
  <c r="AB357" i="6"/>
  <c r="BC358" i="6" a="1"/>
  <c r="AJ357" i="6" a="1"/>
  <c r="AT357" i="6" a="1"/>
  <c r="AM357" i="6" a="1"/>
  <c r="AO357" i="6" a="1"/>
  <c r="AS357" i="6" a="1"/>
  <c r="AL357" i="6" a="1"/>
  <c r="AI357" i="6" a="1"/>
  <c r="BG358" i="6" a="1"/>
  <c r="AP357" i="6" a="1"/>
  <c r="AR357" i="6" a="1"/>
  <c r="AN357" i="6" a="1"/>
  <c r="AQ357" i="6" a="1"/>
  <c r="AK357" i="6" a="1"/>
  <c r="BB358" i="6" a="1"/>
  <c r="AI357" i="6" l="1"/>
  <c r="AO357" i="6"/>
  <c r="AJ357" i="6"/>
  <c r="AP357" i="6"/>
  <c r="AK357" i="6"/>
  <c r="AQ357" i="6"/>
  <c r="AL357" i="6"/>
  <c r="AR357" i="6"/>
  <c r="AT357" i="6"/>
  <c r="AM357" i="6"/>
  <c r="AS357" i="6"/>
  <c r="AN357" i="6"/>
  <c r="BB358" i="6"/>
  <c r="BG358" i="6"/>
  <c r="BC358" i="6"/>
  <c r="BH358" i="6" a="1"/>
  <c r="BI358" i="6" a="1"/>
  <c r="BD358" i="6" a="1"/>
  <c r="BE358" i="6" a="1"/>
  <c r="BD358" i="6" l="1"/>
  <c r="BI358" i="6"/>
  <c r="BE358" i="6"/>
  <c r="BH358" i="6"/>
  <c r="BF358" i="6" a="1"/>
  <c r="BJ358" i="6" a="1"/>
  <c r="BJ358" i="6" l="1"/>
  <c r="BF358" i="6"/>
  <c r="BK358" i="6" a="1"/>
  <c r="BK358" i="6" l="1"/>
  <c r="BL358" i="6" a="1"/>
  <c r="BL358" i="6" l="1"/>
  <c r="BN358" i="6" s="1"/>
  <c r="AY358" i="6" a="1"/>
  <c r="AY358" i="6" l="1"/>
  <c r="AZ359" i="6" a="1"/>
  <c r="AB358" i="6" a="1"/>
  <c r="BM359" i="6" a="1"/>
  <c r="BA359" i="6" a="1"/>
  <c r="AZ359" i="6" l="1"/>
  <c r="BM359" i="6"/>
  <c r="BA359" i="6"/>
  <c r="AB358" i="6"/>
  <c r="AA358" i="6" a="1"/>
  <c r="BC359" i="6" a="1"/>
  <c r="BG359" i="6" a="1"/>
  <c r="BB359" i="6" a="1"/>
  <c r="AA358" i="6" l="1"/>
  <c r="BB359" i="6"/>
  <c r="BC359" i="6"/>
  <c r="BG359" i="6"/>
  <c r="AO358" i="6" a="1"/>
  <c r="AI358" i="6" a="1"/>
  <c r="BD359" i="6" a="1"/>
  <c r="BI359" i="6" a="1"/>
  <c r="AQ358" i="6" a="1"/>
  <c r="AR358" i="6" a="1"/>
  <c r="AN358" i="6" a="1"/>
  <c r="AP358" i="6" a="1"/>
  <c r="AJ358" i="6" a="1"/>
  <c r="AL358" i="6" a="1"/>
  <c r="AK358" i="6" a="1"/>
  <c r="AM358" i="6" a="1"/>
  <c r="AT358" i="6" a="1"/>
  <c r="BE359" i="6" a="1"/>
  <c r="AS358" i="6" a="1"/>
  <c r="BH359" i="6" a="1"/>
  <c r="AT358" i="6" l="1"/>
  <c r="AN358" i="6"/>
  <c r="AO358" i="6"/>
  <c r="AS358" i="6"/>
  <c r="AM358" i="6"/>
  <c r="AQ358" i="6"/>
  <c r="AK358" i="6"/>
  <c r="AR358" i="6"/>
  <c r="AI358" i="6"/>
  <c r="AP358" i="6"/>
  <c r="AJ358" i="6"/>
  <c r="AL358" i="6"/>
  <c r="BH359" i="6"/>
  <c r="BE359" i="6"/>
  <c r="BI359" i="6"/>
  <c r="BD359" i="6"/>
  <c r="BF359" i="6" a="1"/>
  <c r="BJ359" i="6" a="1"/>
  <c r="BJ359" i="6" l="1"/>
  <c r="BF359" i="6"/>
  <c r="BK359" i="6" a="1"/>
  <c r="BK359" i="6" l="1"/>
  <c r="BL359" i="6" a="1"/>
  <c r="BL359" i="6" l="1"/>
  <c r="BN359" i="6" s="1"/>
  <c r="AY359" i="6" a="1"/>
  <c r="AY359" i="6" l="1"/>
  <c r="AB359" i="6" a="1"/>
  <c r="AZ360" i="6" a="1"/>
  <c r="BM360" i="6" a="1"/>
  <c r="BA360" i="6" a="1"/>
  <c r="AZ360" i="6" l="1"/>
  <c r="BA360" i="6"/>
  <c r="BM360" i="6"/>
  <c r="AB359" i="6"/>
  <c r="AA359" i="6" a="1"/>
  <c r="BB360" i="6" a="1"/>
  <c r="BC360" i="6" a="1"/>
  <c r="BG360" i="6" a="1"/>
  <c r="AA359" i="6" l="1"/>
  <c r="BB360" i="6"/>
  <c r="BG360" i="6"/>
  <c r="BC360" i="6"/>
  <c r="AP359" i="6" a="1"/>
  <c r="BE360" i="6" a="1"/>
  <c r="AO359" i="6" a="1"/>
  <c r="BH360" i="6" a="1"/>
  <c r="BD360" i="6" a="1"/>
  <c r="BI360" i="6" a="1"/>
  <c r="AI359" i="6" a="1"/>
  <c r="AJ359" i="6" a="1"/>
  <c r="AN359" i="6" a="1"/>
  <c r="AM359" i="6" a="1"/>
  <c r="AL359" i="6" a="1"/>
  <c r="AR359" i="6" a="1"/>
  <c r="AS359" i="6" a="1"/>
  <c r="AT359" i="6" a="1"/>
  <c r="AK359" i="6" a="1"/>
  <c r="AQ359" i="6" a="1"/>
  <c r="AI359" i="6" l="1"/>
  <c r="AT359" i="6"/>
  <c r="AN359" i="6"/>
  <c r="AL359" i="6"/>
  <c r="AM359" i="6"/>
  <c r="AS359" i="6"/>
  <c r="AQ359" i="6"/>
  <c r="AK359" i="6"/>
  <c r="AO359" i="6"/>
  <c r="AR359" i="6"/>
  <c r="AP359" i="6"/>
  <c r="AJ359" i="6"/>
  <c r="BI360" i="6"/>
  <c r="BE360" i="6"/>
  <c r="BH360" i="6"/>
  <c r="BD360" i="6"/>
  <c r="BJ360" i="6" a="1"/>
  <c r="BF360" i="6" a="1"/>
  <c r="BJ360" i="6" l="1"/>
  <c r="BF360" i="6"/>
  <c r="BK360" i="6" a="1"/>
  <c r="BK360" i="6" l="1"/>
  <c r="BL360" i="6" a="1"/>
  <c r="BL360" i="6" l="1"/>
  <c r="BN360" i="6" s="1"/>
  <c r="AY360" i="6" a="1"/>
  <c r="AY360" i="6" l="1"/>
  <c r="AB360" i="6" a="1"/>
  <c r="BM361" i="6" a="1"/>
  <c r="AZ361" i="6" a="1"/>
  <c r="BA361" i="6" a="1"/>
  <c r="AZ361" i="6" l="1"/>
  <c r="BA361" i="6"/>
  <c r="BM361" i="6"/>
  <c r="AB360" i="6"/>
  <c r="BB361" i="6" a="1"/>
  <c r="BC361" i="6" a="1"/>
  <c r="BG361" i="6" a="1"/>
  <c r="AA360" i="6" a="1"/>
  <c r="AA360" i="6" l="1"/>
  <c r="BB361" i="6"/>
  <c r="BG361" i="6"/>
  <c r="BC361" i="6"/>
  <c r="AQ360" i="6" a="1"/>
  <c r="AL360" i="6" a="1"/>
  <c r="AJ360" i="6" a="1"/>
  <c r="AT360" i="6" a="1"/>
  <c r="AP360" i="6" a="1"/>
  <c r="BE361" i="6" a="1"/>
  <c r="AK360" i="6" a="1"/>
  <c r="BI361" i="6" a="1"/>
  <c r="BH361" i="6" a="1"/>
  <c r="AN360" i="6" a="1"/>
  <c r="AS360" i="6" a="1"/>
  <c r="AI360" i="6" a="1"/>
  <c r="AM360" i="6" a="1"/>
  <c r="AO360" i="6" a="1"/>
  <c r="AR360" i="6" a="1"/>
  <c r="BD361" i="6" a="1"/>
  <c r="AQ360" i="6" l="1"/>
  <c r="AI360" i="6"/>
  <c r="AT360" i="6"/>
  <c r="AP360" i="6"/>
  <c r="AR360" i="6"/>
  <c r="AM360" i="6"/>
  <c r="AJ360" i="6"/>
  <c r="AL360" i="6"/>
  <c r="AN360" i="6"/>
  <c r="AK360" i="6"/>
  <c r="AO360" i="6"/>
  <c r="AS360" i="6"/>
  <c r="BD361" i="6"/>
  <c r="BI361" i="6"/>
  <c r="BE361" i="6"/>
  <c r="BH361" i="6"/>
  <c r="BJ361" i="6" a="1"/>
  <c r="BF361" i="6" a="1"/>
  <c r="BJ361" i="6" l="1"/>
  <c r="BF361" i="6"/>
  <c r="BK361" i="6" a="1"/>
  <c r="BK361" i="6" l="1"/>
  <c r="BL361" i="6" a="1"/>
  <c r="BL361" i="6" l="1"/>
  <c r="BN361" i="6" s="1"/>
  <c r="AY361" i="6" a="1"/>
  <c r="AY361" i="6" l="1"/>
  <c r="BA362" i="6" a="1"/>
  <c r="AB361" i="6" a="1"/>
  <c r="BM362" i="6" a="1"/>
  <c r="AZ362" i="6" a="1"/>
  <c r="AZ362" i="6" l="1"/>
  <c r="BM362" i="6"/>
  <c r="BA362" i="6"/>
  <c r="AB361" i="6"/>
  <c r="BB362" i="6" a="1"/>
  <c r="BG362" i="6" a="1"/>
  <c r="AA361" i="6" a="1"/>
  <c r="BC362" i="6" a="1"/>
  <c r="AA361" i="6" l="1"/>
  <c r="BB362" i="6"/>
  <c r="BG362" i="6"/>
  <c r="BC362" i="6"/>
  <c r="BH362" i="6" a="1"/>
  <c r="AO361" i="6" a="1"/>
  <c r="AM361" i="6" a="1"/>
  <c r="BE362" i="6" a="1"/>
  <c r="AN361" i="6" a="1"/>
  <c r="AT361" i="6" a="1"/>
  <c r="AA362" i="6" a="1"/>
  <c r="AQ361" i="6" a="1"/>
  <c r="BI362" i="6" a="1"/>
  <c r="AI361" i="6" a="1"/>
  <c r="AK361" i="6" a="1"/>
  <c r="AR361" i="6" a="1"/>
  <c r="AS361" i="6" a="1"/>
  <c r="AP361" i="6" a="1"/>
  <c r="BD362" i="6" a="1"/>
  <c r="AL361" i="6" a="1"/>
  <c r="AJ361" i="6" a="1"/>
  <c r="AA362" i="6" l="1"/>
  <c r="AJ361" i="6"/>
  <c r="AN361" i="6"/>
  <c r="AK361" i="6"/>
  <c r="AS361" i="6"/>
  <c r="AR361" i="6"/>
  <c r="AO361" i="6"/>
  <c r="AT361" i="6"/>
  <c r="AL361" i="6"/>
  <c r="AP361" i="6"/>
  <c r="AM361" i="6"/>
  <c r="AQ361" i="6"/>
  <c r="AI361" i="6"/>
  <c r="BE362" i="6"/>
  <c r="BI362" i="6"/>
  <c r="BH362" i="6"/>
  <c r="BD362" i="6"/>
  <c r="BJ362" i="6" a="1"/>
  <c r="BF362" i="6" a="1"/>
  <c r="BJ362" i="6" l="1"/>
  <c r="BF362" i="6"/>
  <c r="BK362" i="6" a="1"/>
  <c r="BK362" i="6" l="1"/>
  <c r="BL362" i="6" a="1"/>
  <c r="BL362" i="6" l="1"/>
  <c r="BN362" i="6" s="1"/>
  <c r="AY362" i="6" a="1"/>
  <c r="AY362" i="6" l="1"/>
  <c r="AZ363" i="6" a="1"/>
  <c r="BA363" i="6" a="1"/>
  <c r="BM363" i="6" a="1"/>
  <c r="AB362" i="6" a="1"/>
  <c r="AZ363" i="6" l="1"/>
  <c r="AB362" i="6"/>
  <c r="BA363" i="6"/>
  <c r="BM363" i="6"/>
  <c r="BG363" i="6" a="1"/>
  <c r="BB363" i="6" a="1"/>
  <c r="AK362" i="6" a="1"/>
  <c r="AO362" i="6" a="1"/>
  <c r="AI362" i="6" a="1"/>
  <c r="AR362" i="6" a="1"/>
  <c r="AT362" i="6" a="1"/>
  <c r="AP362" i="6" a="1"/>
  <c r="AL362" i="6" a="1"/>
  <c r="AM362" i="6" a="1"/>
  <c r="AS362" i="6" a="1"/>
  <c r="AN362" i="6" a="1"/>
  <c r="AQ362" i="6" a="1"/>
  <c r="AJ362" i="6" a="1"/>
  <c r="BC363" i="6" a="1"/>
  <c r="BG363" i="6" l="1"/>
  <c r="BC363" i="6"/>
  <c r="AR362" i="6"/>
  <c r="AI362" i="6"/>
  <c r="AP362" i="6"/>
  <c r="AJ362" i="6"/>
  <c r="AT362" i="6"/>
  <c r="AK362" i="6"/>
  <c r="AM362" i="6"/>
  <c r="AN362" i="6"/>
  <c r="AL362" i="6"/>
  <c r="AS362" i="6"/>
  <c r="AQ362" i="6"/>
  <c r="AO362" i="6"/>
  <c r="BB363" i="6"/>
  <c r="BI363" i="6" a="1"/>
  <c r="BE363" i="6" a="1"/>
  <c r="BD363" i="6" a="1"/>
  <c r="BH363" i="6" a="1"/>
  <c r="BD363" i="6" l="1"/>
  <c r="BI363" i="6"/>
  <c r="BE363" i="6"/>
  <c r="BH363" i="6"/>
  <c r="BF363" i="6" a="1"/>
  <c r="BJ363" i="6" a="1"/>
  <c r="BF363" i="6" l="1"/>
  <c r="BJ363" i="6"/>
  <c r="BK363" i="6" a="1"/>
  <c r="BK363" i="6" l="1"/>
  <c r="BL363" i="6" a="1"/>
  <c r="BL363" i="6" l="1"/>
  <c r="BN363" i="6" s="1"/>
  <c r="AY363" i="6" a="1"/>
  <c r="AY363" i="6" l="1"/>
  <c r="AB363" i="6" a="1"/>
  <c r="BA364" i="6" a="1"/>
  <c r="BM364" i="6" a="1"/>
  <c r="AZ364" i="6" a="1"/>
  <c r="AZ364" i="6" l="1"/>
  <c r="AB363" i="6"/>
  <c r="BM364" i="6"/>
  <c r="BA364" i="6"/>
  <c r="BG364" i="6" a="1"/>
  <c r="BB364" i="6" a="1"/>
  <c r="AA363" i="6" a="1"/>
  <c r="BC364" i="6" a="1"/>
  <c r="AA363" i="6" l="1"/>
  <c r="BB364" i="6"/>
  <c r="BC364" i="6"/>
  <c r="BG364" i="6"/>
  <c r="AP363" i="6" a="1"/>
  <c r="AJ363" i="6" a="1"/>
  <c r="BD364" i="6" a="1"/>
  <c r="AM363" i="6" a="1"/>
  <c r="AK363" i="6" a="1"/>
  <c r="AL363" i="6" a="1"/>
  <c r="BE364" i="6" a="1"/>
  <c r="AS363" i="6" a="1"/>
  <c r="AI363" i="6" a="1"/>
  <c r="BI364" i="6" a="1"/>
  <c r="AN363" i="6" a="1"/>
  <c r="AO363" i="6" a="1"/>
  <c r="AQ363" i="6" a="1"/>
  <c r="AT363" i="6" a="1"/>
  <c r="BH364" i="6" a="1"/>
  <c r="AR363" i="6" a="1"/>
  <c r="AA364" i="6" a="1"/>
  <c r="AA364" i="6" l="1"/>
  <c r="AM363" i="6"/>
  <c r="AT363" i="6"/>
  <c r="AI363" i="6"/>
  <c r="AR363" i="6"/>
  <c r="AK363" i="6"/>
  <c r="AQ363" i="6"/>
  <c r="AP363" i="6"/>
  <c r="AO363" i="6"/>
  <c r="AL363" i="6"/>
  <c r="AS363" i="6"/>
  <c r="AN363" i="6"/>
  <c r="AJ363" i="6"/>
  <c r="BD364" i="6"/>
  <c r="BH364" i="6"/>
  <c r="BE364" i="6"/>
  <c r="BI364" i="6"/>
  <c r="AA365" i="6" a="1"/>
  <c r="BJ364" i="6" a="1"/>
  <c r="BF364" i="6" a="1"/>
  <c r="AA365" i="6" l="1"/>
  <c r="BF364" i="6"/>
  <c r="BJ364" i="6"/>
  <c r="BK364" i="6" a="1"/>
  <c r="BK364" i="6" l="1"/>
  <c r="BL364" i="6" a="1"/>
  <c r="BL364" i="6" l="1"/>
  <c r="BN364" i="6" s="1"/>
  <c r="AY364" i="6" a="1"/>
  <c r="AY364" i="6" l="1"/>
  <c r="BM365" i="6" a="1"/>
  <c r="BA365" i="6" a="1"/>
  <c r="AZ365" i="6" a="1"/>
  <c r="AB364" i="6" a="1"/>
  <c r="AZ365" i="6" l="1"/>
  <c r="AB364" i="6"/>
  <c r="BA365" i="6"/>
  <c r="BM365" i="6"/>
  <c r="BC365" i="6" a="1"/>
  <c r="AL364" i="6" a="1"/>
  <c r="AP364" i="6" a="1"/>
  <c r="AI364" i="6" a="1"/>
  <c r="AT364" i="6" a="1"/>
  <c r="AR364" i="6" a="1"/>
  <c r="BB365" i="6" a="1"/>
  <c r="BG365" i="6" a="1"/>
  <c r="AK364" i="6" a="1"/>
  <c r="AQ364" i="6" a="1"/>
  <c r="AO364" i="6" a="1"/>
  <c r="AN364" i="6" a="1"/>
  <c r="AS364" i="6" a="1"/>
  <c r="AJ364" i="6" a="1"/>
  <c r="AM364" i="6" a="1"/>
  <c r="AO364" i="6" l="1"/>
  <c r="AJ364" i="6"/>
  <c r="AL364" i="6"/>
  <c r="AQ364" i="6"/>
  <c r="AP364" i="6"/>
  <c r="AT364" i="6"/>
  <c r="AI364" i="6"/>
  <c r="AM364" i="6"/>
  <c r="AS364" i="6"/>
  <c r="AR364" i="6"/>
  <c r="AN364" i="6"/>
  <c r="AK364" i="6"/>
  <c r="BB365" i="6"/>
  <c r="BG365" i="6"/>
  <c r="BC365" i="6"/>
  <c r="BD365" i="6" a="1"/>
  <c r="BE365" i="6" a="1"/>
  <c r="BH365" i="6" a="1"/>
  <c r="BI365" i="6" a="1"/>
  <c r="BD365" i="6" l="1"/>
  <c r="BE365" i="6"/>
  <c r="BI365" i="6"/>
  <c r="BH365" i="6"/>
  <c r="BF365" i="6" a="1"/>
  <c r="BJ365" i="6" a="1"/>
  <c r="BJ365" i="6" l="1"/>
  <c r="BF365" i="6"/>
  <c r="BK365" i="6" a="1"/>
  <c r="BK365" i="6" l="1"/>
  <c r="BL365" i="6" a="1"/>
  <c r="BL365" i="6" l="1"/>
  <c r="BN365" i="6" s="1"/>
  <c r="AY365" i="6" a="1"/>
  <c r="AY365" i="6" l="1"/>
  <c r="BM366" i="6" a="1"/>
  <c r="AB365" i="6" a="1"/>
  <c r="AZ366" i="6" a="1"/>
  <c r="BA366" i="6" a="1"/>
  <c r="AZ366" i="6" l="1"/>
  <c r="AB365" i="6"/>
  <c r="BA366" i="6"/>
  <c r="BM366" i="6"/>
  <c r="AJ365" i="6" a="1"/>
  <c r="AT365" i="6" a="1"/>
  <c r="BB366" i="6" a="1"/>
  <c r="AL365" i="6" a="1"/>
  <c r="AI365" i="6" a="1"/>
  <c r="AO365" i="6" a="1"/>
  <c r="AM365" i="6" a="1"/>
  <c r="AQ365" i="6" a="1"/>
  <c r="BC366" i="6" a="1"/>
  <c r="AP365" i="6" a="1"/>
  <c r="AS365" i="6" a="1"/>
  <c r="AN365" i="6" a="1"/>
  <c r="AR365" i="6" a="1"/>
  <c r="AK365" i="6" a="1"/>
  <c r="BG366" i="6" a="1"/>
  <c r="AT365" i="6" l="1"/>
  <c r="AO365" i="6"/>
  <c r="AR365" i="6"/>
  <c r="AP365" i="6"/>
  <c r="AN365" i="6"/>
  <c r="AL365" i="6"/>
  <c r="AJ365" i="6"/>
  <c r="AS365" i="6"/>
  <c r="AI365" i="6"/>
  <c r="AM365" i="6"/>
  <c r="AK365" i="6"/>
  <c r="AQ365" i="6"/>
  <c r="BB366" i="6"/>
  <c r="BG366" i="6"/>
  <c r="BC366" i="6"/>
  <c r="BE366" i="6" a="1"/>
  <c r="BH366" i="6" a="1"/>
  <c r="BD366" i="6" a="1"/>
  <c r="BI366" i="6" a="1"/>
  <c r="BD366" i="6" l="1"/>
  <c r="BI366" i="6"/>
  <c r="BE366" i="6"/>
  <c r="BH366" i="6"/>
  <c r="BJ366" i="6" a="1"/>
  <c r="BF366" i="6" a="1"/>
  <c r="BJ366" i="6" l="1"/>
  <c r="BF366" i="6"/>
  <c r="BK366" i="6" a="1"/>
  <c r="BK366" i="6" l="1"/>
  <c r="BL366" i="6" a="1"/>
  <c r="BL366" i="6" l="1"/>
  <c r="BN366" i="6" s="1"/>
  <c r="AY366" i="6" a="1"/>
  <c r="AY366" i="6" l="1"/>
  <c r="BM367" i="6" a="1"/>
  <c r="AZ367" i="6" a="1"/>
  <c r="AB366" i="6" a="1"/>
  <c r="BA367" i="6" a="1"/>
  <c r="AZ367" i="6" l="1"/>
  <c r="AB366" i="6"/>
  <c r="BA367" i="6"/>
  <c r="BM367" i="6"/>
  <c r="BB367" i="6" a="1"/>
  <c r="BC367" i="6" a="1"/>
  <c r="AA366" i="6" a="1"/>
  <c r="BG367" i="6" a="1"/>
  <c r="AA366" i="6" l="1"/>
  <c r="BB367" i="6"/>
  <c r="BG367" i="6"/>
  <c r="BC367" i="6"/>
  <c r="BD367" i="6" a="1"/>
  <c r="AR366" i="6" a="1"/>
  <c r="AQ366" i="6" a="1"/>
  <c r="BI367" i="6" a="1"/>
  <c r="BE367" i="6" a="1"/>
  <c r="AK366" i="6" a="1"/>
  <c r="AL366" i="6" a="1"/>
  <c r="AP366" i="6" a="1"/>
  <c r="AT366" i="6" a="1"/>
  <c r="AS366" i="6" a="1"/>
  <c r="AO366" i="6" a="1"/>
  <c r="BH367" i="6" a="1"/>
  <c r="AJ366" i="6" a="1"/>
  <c r="AM366" i="6" a="1"/>
  <c r="AA367" i="6" a="1"/>
  <c r="AI366" i="6" a="1"/>
  <c r="AN366" i="6" a="1"/>
  <c r="AA367" i="6" l="1"/>
  <c r="AR366" i="6"/>
  <c r="AT366" i="6"/>
  <c r="AK366" i="6"/>
  <c r="AQ366" i="6"/>
  <c r="AI366" i="6"/>
  <c r="AL366" i="6"/>
  <c r="AM366" i="6"/>
  <c r="AO366" i="6"/>
  <c r="AN366" i="6"/>
  <c r="AJ366" i="6"/>
  <c r="AP366" i="6"/>
  <c r="AS366" i="6"/>
  <c r="BI367" i="6"/>
  <c r="BE367" i="6"/>
  <c r="BH367" i="6"/>
  <c r="BD367" i="6"/>
  <c r="BF367" i="6" a="1"/>
  <c r="BJ367" i="6" a="1"/>
  <c r="BF367" i="6" l="1"/>
  <c r="BJ367" i="6"/>
  <c r="BK367" i="6" a="1"/>
  <c r="BK367" i="6" l="1"/>
  <c r="BL367" i="6" a="1"/>
  <c r="BL367" i="6" l="1"/>
  <c r="BN367" i="6" s="1"/>
  <c r="AY367" i="6" a="1"/>
  <c r="AY367" i="6" l="1"/>
  <c r="AB367" i="6" a="1"/>
  <c r="AZ368" i="6" a="1"/>
  <c r="BA368" i="6" a="1"/>
  <c r="BM368" i="6" a="1"/>
  <c r="AZ368" i="6" l="1"/>
  <c r="AB367" i="6"/>
  <c r="BM368" i="6"/>
  <c r="BA368" i="6"/>
  <c r="AN367" i="6" a="1"/>
  <c r="AR367" i="6" a="1"/>
  <c r="BG368" i="6" a="1"/>
  <c r="AO367" i="6" a="1"/>
  <c r="AP367" i="6" a="1"/>
  <c r="AS367" i="6" a="1"/>
  <c r="AK367" i="6" a="1"/>
  <c r="AL367" i="6" a="1"/>
  <c r="BB368" i="6" a="1"/>
  <c r="AM367" i="6" a="1"/>
  <c r="AQ367" i="6" a="1"/>
  <c r="AJ367" i="6" a="1"/>
  <c r="AT367" i="6" a="1"/>
  <c r="AI367" i="6" a="1"/>
  <c r="BC368" i="6" a="1"/>
  <c r="BG368" i="6" l="1"/>
  <c r="BC368" i="6"/>
  <c r="AR367" i="6"/>
  <c r="AP367" i="6"/>
  <c r="AN367" i="6"/>
  <c r="AQ367" i="6"/>
  <c r="AO367" i="6"/>
  <c r="AJ367" i="6"/>
  <c r="AL367" i="6"/>
  <c r="AT367" i="6"/>
  <c r="AS367" i="6"/>
  <c r="AM367" i="6"/>
  <c r="AI367" i="6"/>
  <c r="AK367" i="6"/>
  <c r="BB368" i="6"/>
  <c r="BE368" i="6" a="1"/>
  <c r="BD368" i="6" a="1"/>
  <c r="BI368" i="6" a="1"/>
  <c r="BH368" i="6" a="1"/>
  <c r="BE368" i="6" l="1"/>
  <c r="BI368" i="6"/>
  <c r="BD368" i="6"/>
  <c r="BH368" i="6"/>
  <c r="BJ368" i="6" a="1"/>
  <c r="BF368" i="6" a="1"/>
  <c r="BF368" i="6" l="1"/>
  <c r="BJ368" i="6"/>
  <c r="BK368" i="6" a="1"/>
  <c r="BK368" i="6" l="1"/>
  <c r="BL368" i="6" a="1"/>
  <c r="BL368" i="6" l="1"/>
  <c r="BN368" i="6" s="1"/>
  <c r="AY368" i="6" a="1"/>
  <c r="AY368" i="6" l="1"/>
  <c r="BA369" i="6" a="1"/>
  <c r="BM369" i="6" a="1"/>
  <c r="AB368" i="6" a="1"/>
  <c r="AZ369" i="6" a="1"/>
  <c r="AZ369" i="6" l="1"/>
  <c r="AB368" i="6"/>
  <c r="BA369" i="6"/>
  <c r="BM369" i="6"/>
  <c r="AA368" i="6" a="1"/>
  <c r="BB369" i="6" a="1"/>
  <c r="BG369" i="6" a="1"/>
  <c r="BC369" i="6" a="1"/>
  <c r="AA368" i="6" l="1"/>
  <c r="BG369" i="6"/>
  <c r="BC369" i="6"/>
  <c r="BB369" i="6"/>
  <c r="AT368" i="6" a="1"/>
  <c r="AN368" i="6" a="1"/>
  <c r="AQ368" i="6" a="1"/>
  <c r="AR368" i="6" a="1"/>
  <c r="BH369" i="6" a="1"/>
  <c r="AS368" i="6" a="1"/>
  <c r="AL368" i="6" a="1"/>
  <c r="AO368" i="6" a="1"/>
  <c r="BI369" i="6" a="1"/>
  <c r="AK368" i="6" a="1"/>
  <c r="AJ368" i="6" a="1"/>
  <c r="AM368" i="6" a="1"/>
  <c r="BD369" i="6" a="1"/>
  <c r="BE369" i="6" a="1"/>
  <c r="AP368" i="6" a="1"/>
  <c r="AI368" i="6" a="1"/>
  <c r="AJ368" i="6" l="1"/>
  <c r="AQ368" i="6"/>
  <c r="AM368" i="6"/>
  <c r="AP368" i="6"/>
  <c r="AK368" i="6"/>
  <c r="AT368" i="6"/>
  <c r="AR368" i="6"/>
  <c r="AS368" i="6"/>
  <c r="AL368" i="6"/>
  <c r="AN368" i="6"/>
  <c r="AI368" i="6"/>
  <c r="AO368" i="6"/>
  <c r="BD369" i="6"/>
  <c r="BE369" i="6"/>
  <c r="BI369" i="6"/>
  <c r="BH369" i="6"/>
  <c r="BJ369" i="6" a="1"/>
  <c r="BF369" i="6" a="1"/>
  <c r="BF369" i="6" l="1"/>
  <c r="BJ369" i="6"/>
  <c r="BK369" i="6" a="1"/>
  <c r="BK369" i="6" l="1"/>
  <c r="BL369" i="6" a="1"/>
  <c r="BL369" i="6" l="1"/>
  <c r="BN369" i="6" s="1"/>
  <c r="AY369" i="6" a="1"/>
  <c r="AY369" i="6" l="1"/>
  <c r="AZ370" i="6" a="1"/>
  <c r="AB369" i="6" a="1"/>
  <c r="BA370" i="6" a="1"/>
  <c r="BM370" i="6" a="1"/>
  <c r="AZ370" i="6" l="1"/>
  <c r="AB369" i="6"/>
  <c r="BM370" i="6"/>
  <c r="BA370" i="6"/>
  <c r="BG370" i="6" a="1"/>
  <c r="BB370" i="6" a="1"/>
  <c r="AA369" i="6" a="1"/>
  <c r="BC370" i="6" a="1"/>
  <c r="AA369" i="6" l="1"/>
  <c r="BC370" i="6"/>
  <c r="BG370" i="6"/>
  <c r="BB370" i="6"/>
  <c r="AO369" i="6" a="1"/>
  <c r="AP369" i="6" a="1"/>
  <c r="AI369" i="6" a="1"/>
  <c r="AT369" i="6" a="1"/>
  <c r="AA370" i="6" a="1"/>
  <c r="BE370" i="6" a="1"/>
  <c r="AM369" i="6" a="1"/>
  <c r="BD370" i="6" a="1"/>
  <c r="BH370" i="6" a="1"/>
  <c r="AK369" i="6" a="1"/>
  <c r="AR369" i="6" a="1"/>
  <c r="AL369" i="6" a="1"/>
  <c r="AN369" i="6" a="1"/>
  <c r="AQ369" i="6" a="1"/>
  <c r="BI370" i="6" a="1"/>
  <c r="AS369" i="6" a="1"/>
  <c r="AJ369" i="6" a="1"/>
  <c r="AA370" i="6" l="1"/>
  <c r="AL369" i="6"/>
  <c r="AK369" i="6"/>
  <c r="AS369" i="6"/>
  <c r="AR369" i="6"/>
  <c r="AQ369" i="6"/>
  <c r="AT369" i="6"/>
  <c r="AO369" i="6"/>
  <c r="AJ369" i="6"/>
  <c r="AN369" i="6"/>
  <c r="AM369" i="6"/>
  <c r="AI369" i="6"/>
  <c r="AP369" i="6"/>
  <c r="BD370" i="6"/>
  <c r="BH370" i="6"/>
  <c r="BI370" i="6"/>
  <c r="BE370" i="6"/>
  <c r="BJ370" i="6" a="1"/>
  <c r="BF370" i="6" a="1"/>
  <c r="BF370" i="6" l="1"/>
  <c r="BJ370" i="6"/>
  <c r="BK370" i="6" a="1"/>
  <c r="BK370" i="6" l="1"/>
  <c r="BL370" i="6" a="1"/>
  <c r="BL370" i="6" l="1"/>
  <c r="BN370" i="6" s="1"/>
  <c r="AY370" i="6" a="1"/>
  <c r="AY370" i="6" l="1"/>
  <c r="BA371" i="6" a="1"/>
  <c r="BM371" i="6" a="1"/>
  <c r="AZ371" i="6" a="1"/>
  <c r="AB370" i="6" a="1"/>
  <c r="AZ371" i="6" l="1"/>
  <c r="AB370" i="6"/>
  <c r="BA371" i="6"/>
  <c r="BM371" i="6"/>
  <c r="AO370" i="6" a="1"/>
  <c r="AT370" i="6" a="1"/>
  <c r="AM370" i="6" a="1"/>
  <c r="BG371" i="6" a="1"/>
  <c r="BC371" i="6" a="1"/>
  <c r="AQ370" i="6" a="1"/>
  <c r="AJ370" i="6" a="1"/>
  <c r="AL370" i="6" a="1"/>
  <c r="BB371" i="6" a="1"/>
  <c r="AS370" i="6" a="1"/>
  <c r="AK370" i="6" a="1"/>
  <c r="AI370" i="6" a="1"/>
  <c r="AP370" i="6" a="1"/>
  <c r="AN370" i="6" a="1"/>
  <c r="AR370" i="6" a="1"/>
  <c r="AT370" i="6" l="1"/>
  <c r="AN370" i="6"/>
  <c r="AI370" i="6"/>
  <c r="AR370" i="6"/>
  <c r="AO370" i="6"/>
  <c r="AK370" i="6"/>
  <c r="AJ370" i="6"/>
  <c r="AP370" i="6"/>
  <c r="AS370" i="6"/>
  <c r="AM370" i="6"/>
  <c r="AQ370" i="6"/>
  <c r="AL370" i="6"/>
  <c r="BB371" i="6"/>
  <c r="BG371" i="6"/>
  <c r="BC371" i="6"/>
  <c r="BI371" i="6" a="1"/>
  <c r="BE371" i="6" a="1"/>
  <c r="BD371" i="6" a="1"/>
  <c r="BH371" i="6" a="1"/>
  <c r="BE371" i="6" l="1"/>
  <c r="BI371" i="6"/>
  <c r="BH371" i="6"/>
  <c r="BD371" i="6"/>
  <c r="BJ371" i="6" a="1"/>
  <c r="BF371" i="6" a="1"/>
  <c r="BF371" i="6" l="1"/>
  <c r="BJ371" i="6"/>
  <c r="BK371" i="6" a="1"/>
  <c r="BK371" i="6" l="1"/>
  <c r="BL371" i="6" a="1"/>
  <c r="BL371" i="6" l="1"/>
  <c r="BN371" i="6" s="1"/>
  <c r="AY371" i="6" a="1"/>
  <c r="AY371" i="6" l="1"/>
  <c r="BA372" i="6" a="1"/>
  <c r="BM372" i="6" a="1"/>
  <c r="AZ372" i="6" a="1"/>
  <c r="AB371" i="6" a="1"/>
  <c r="AZ372" i="6" l="1"/>
  <c r="BA372" i="6"/>
  <c r="BM372" i="6"/>
  <c r="AB371" i="6"/>
  <c r="BG372" i="6" a="1"/>
  <c r="BB372" i="6" a="1"/>
  <c r="BC372" i="6" a="1"/>
  <c r="AA371" i="6" a="1"/>
  <c r="BB372" i="6" l="1"/>
  <c r="BC372" i="6"/>
  <c r="BG372" i="6"/>
  <c r="AA371" i="6"/>
  <c r="BH372" i="6" a="1"/>
  <c r="AM371" i="6" a="1"/>
  <c r="AS371" i="6" a="1"/>
  <c r="BI372" i="6" a="1"/>
  <c r="AO371" i="6" a="1"/>
  <c r="AP371" i="6" a="1"/>
  <c r="AN371" i="6" a="1"/>
  <c r="AJ371" i="6" a="1"/>
  <c r="AL371" i="6" a="1"/>
  <c r="BD372" i="6" a="1"/>
  <c r="AA372" i="6" a="1"/>
  <c r="AQ371" i="6" a="1"/>
  <c r="BE372" i="6" a="1"/>
  <c r="AK371" i="6" a="1"/>
  <c r="AT371" i="6" a="1"/>
  <c r="AR371" i="6" a="1"/>
  <c r="AI371" i="6" a="1"/>
  <c r="AA372" i="6" l="1"/>
  <c r="BH372" i="6"/>
  <c r="BI372" i="6"/>
  <c r="BE372" i="6"/>
  <c r="BD372" i="6"/>
  <c r="AM371" i="6"/>
  <c r="AK371" i="6"/>
  <c r="AI371" i="6"/>
  <c r="AS371" i="6"/>
  <c r="AQ371" i="6"/>
  <c r="AJ371" i="6"/>
  <c r="AT371" i="6"/>
  <c r="AP371" i="6"/>
  <c r="AL371" i="6"/>
  <c r="AO371" i="6"/>
  <c r="AR371" i="6"/>
  <c r="AN371" i="6"/>
  <c r="BF372" i="6" a="1"/>
  <c r="BJ372" i="6" a="1"/>
  <c r="AA373" i="6" a="1"/>
  <c r="BJ372" i="6" l="1"/>
  <c r="BF372" i="6"/>
  <c r="AA373" i="6"/>
  <c r="AA374" i="6" a="1"/>
  <c r="BK372" i="6" a="1"/>
  <c r="AA374" i="6" l="1"/>
  <c r="BK372" i="6"/>
  <c r="AA375" i="6" a="1"/>
  <c r="BL372" i="6" a="1"/>
  <c r="BL372" i="6" l="1"/>
  <c r="AA375" i="6"/>
  <c r="AY372" i="6" a="1"/>
  <c r="AA376" i="6" a="1"/>
  <c r="AA376" i="6" l="1"/>
  <c r="AY372" i="6"/>
  <c r="BN372" i="6"/>
  <c r="AZ373" i="6" a="1"/>
  <c r="AA377" i="6" a="1"/>
  <c r="BM373" i="6" a="1"/>
  <c r="BA373" i="6" a="1"/>
  <c r="AB372" i="6" a="1"/>
  <c r="AB372" i="6" l="1"/>
  <c r="BA373" i="6"/>
  <c r="BM373" i="6"/>
  <c r="BN373" i="6" s="1"/>
  <c r="AZ373" i="6"/>
  <c r="AA377" i="6"/>
  <c r="BC373" i="6" a="1"/>
  <c r="AS372" i="6" a="1"/>
  <c r="AP372" i="6" a="1"/>
  <c r="AA378" i="6" a="1"/>
  <c r="AR372" i="6" a="1"/>
  <c r="AM372" i="6" a="1"/>
  <c r="AK372" i="6" a="1"/>
  <c r="BB373" i="6" a="1"/>
  <c r="AJ372" i="6" a="1"/>
  <c r="BG373" i="6" a="1"/>
  <c r="AQ372" i="6" a="1"/>
  <c r="AL372" i="6" a="1"/>
  <c r="AT372" i="6" a="1"/>
  <c r="AI372" i="6" a="1"/>
  <c r="AO372" i="6" a="1"/>
  <c r="AN372" i="6" a="1"/>
  <c r="BG373" i="6" l="1"/>
  <c r="AA378" i="6"/>
  <c r="BC373" i="6"/>
  <c r="AR372" i="6"/>
  <c r="AL372" i="6"/>
  <c r="AQ372" i="6"/>
  <c r="AK372" i="6"/>
  <c r="AP372" i="6"/>
  <c r="AJ372" i="6"/>
  <c r="AO372" i="6"/>
  <c r="AI372" i="6"/>
  <c r="AT372" i="6"/>
  <c r="AN372" i="6"/>
  <c r="AS372" i="6"/>
  <c r="AM372" i="6"/>
  <c r="BB373" i="6"/>
  <c r="AA379" i="6" a="1"/>
  <c r="BE373" i="6" a="1"/>
  <c r="BD373" i="6" a="1"/>
  <c r="BI373" i="6" a="1"/>
  <c r="BH373" i="6" a="1"/>
  <c r="BD373" i="6" l="1"/>
  <c r="BE373" i="6"/>
  <c r="BI373" i="6"/>
  <c r="AA379" i="6"/>
  <c r="BH373" i="6"/>
  <c r="BJ373" i="6" a="1"/>
  <c r="AA380" i="6" a="1"/>
  <c r="BF373" i="6" a="1"/>
  <c r="AA380" i="6" l="1"/>
  <c r="BJ373" i="6"/>
  <c r="BF373" i="6"/>
  <c r="AA381" i="6" a="1"/>
  <c r="BK373" i="6" a="1"/>
  <c r="BK373" i="6" l="1"/>
  <c r="AA381" i="6"/>
  <c r="BL373" i="6" a="1"/>
  <c r="AA382" i="6" a="1"/>
  <c r="AA382" i="6" l="1"/>
  <c r="BL373" i="6"/>
  <c r="AA383" i="6" a="1"/>
  <c r="AY373" i="6" a="1"/>
  <c r="AY373" i="6" l="1"/>
  <c r="AA383" i="6"/>
  <c r="AZ374" i="6" a="1"/>
  <c r="BM374" i="6" a="1"/>
  <c r="BA374" i="6" a="1"/>
  <c r="AB373" i="6" a="1"/>
  <c r="AB373" i="6" l="1"/>
  <c r="BM374" i="6"/>
  <c r="BN374" i="6" s="1"/>
  <c r="BA374" i="6"/>
  <c r="AZ374" i="6"/>
  <c r="AK373" i="6" a="1"/>
  <c r="AT373" i="6" a="1"/>
  <c r="BC374" i="6" a="1"/>
  <c r="AM373" i="6" a="1"/>
  <c r="BG374" i="6" a="1"/>
  <c r="AR373" i="6" a="1"/>
  <c r="AP373" i="6" a="1"/>
  <c r="AJ373" i="6" a="1"/>
  <c r="AQ373" i="6" a="1"/>
  <c r="AN373" i="6" a="1"/>
  <c r="BB374" i="6" a="1"/>
  <c r="AO373" i="6" a="1"/>
  <c r="AS373" i="6" a="1"/>
  <c r="AI373" i="6" a="1"/>
  <c r="AL373" i="6" a="1"/>
  <c r="BB374" i="6" l="1"/>
  <c r="BC374" i="6"/>
  <c r="AS373" i="6"/>
  <c r="AP373" i="6"/>
  <c r="AM373" i="6"/>
  <c r="AL373" i="6"/>
  <c r="AJ373" i="6"/>
  <c r="AR373" i="6"/>
  <c r="AQ373" i="6"/>
  <c r="AK373" i="6"/>
  <c r="AO373" i="6"/>
  <c r="AI373" i="6"/>
  <c r="AT373" i="6"/>
  <c r="AN373" i="6"/>
  <c r="BG374" i="6"/>
  <c r="BE374" i="6" a="1"/>
  <c r="BD374" i="6" a="1"/>
  <c r="BH374" i="6" a="1"/>
  <c r="BI374" i="6" a="1"/>
  <c r="BD374" i="6" l="1"/>
  <c r="BH374" i="6"/>
  <c r="BE374" i="6"/>
  <c r="BI374" i="6"/>
  <c r="BJ374" i="6" a="1"/>
  <c r="BF374" i="6" a="1"/>
  <c r="BF374" i="6" l="1"/>
  <c r="BJ374" i="6"/>
  <c r="BK374" i="6" a="1"/>
  <c r="BK374" i="6" l="1"/>
  <c r="BL374" i="6" a="1"/>
  <c r="BL374" i="6" l="1"/>
  <c r="AY374" i="6" a="1"/>
  <c r="AY374" i="6" l="1"/>
  <c r="BM375" i="6" a="1"/>
  <c r="AB374" i="6" a="1"/>
  <c r="BA375" i="6" a="1"/>
  <c r="AZ375" i="6" a="1"/>
  <c r="AZ375" i="6" l="1"/>
  <c r="BA375" i="6"/>
  <c r="BM375" i="6"/>
  <c r="BN375" i="6" s="1"/>
  <c r="AB374" i="6"/>
  <c r="BB375" i="6" a="1"/>
  <c r="BC375" i="6" a="1"/>
  <c r="AQ374" i="6" a="1"/>
  <c r="AR374" i="6" a="1"/>
  <c r="AO374" i="6" a="1"/>
  <c r="AT374" i="6" a="1"/>
  <c r="BG375" i="6" a="1"/>
  <c r="AJ374" i="6" a="1"/>
  <c r="AL374" i="6" a="1"/>
  <c r="AP374" i="6" a="1"/>
  <c r="AI374" i="6" a="1"/>
  <c r="AK374" i="6" a="1"/>
  <c r="AN374" i="6" a="1"/>
  <c r="AS374" i="6" a="1"/>
  <c r="AM374" i="6" a="1"/>
  <c r="BB375" i="6" l="1"/>
  <c r="AN374" i="6"/>
  <c r="AT374" i="6"/>
  <c r="AI374" i="6"/>
  <c r="AO374" i="6"/>
  <c r="AJ374" i="6"/>
  <c r="AP374" i="6"/>
  <c r="AK374" i="6"/>
  <c r="AQ374" i="6"/>
  <c r="AL374" i="6"/>
  <c r="AR374" i="6"/>
  <c r="AM374" i="6"/>
  <c r="AS374" i="6"/>
  <c r="BC375" i="6"/>
  <c r="BG375" i="6"/>
  <c r="BD375" i="6" a="1"/>
  <c r="BI375" i="6" a="1"/>
  <c r="BE375" i="6" a="1"/>
  <c r="BH375" i="6" a="1"/>
  <c r="BD375" i="6" l="1"/>
  <c r="BH375" i="6"/>
  <c r="BI375" i="6"/>
  <c r="BE375" i="6"/>
  <c r="BJ375" i="6" a="1"/>
  <c r="BF375" i="6" a="1"/>
  <c r="BF375" i="6" l="1"/>
  <c r="BJ375" i="6"/>
  <c r="BK375" i="6" a="1"/>
  <c r="BK375" i="6" l="1"/>
  <c r="BL375" i="6" a="1"/>
  <c r="BL375" i="6" l="1"/>
  <c r="AY375" i="6" a="1"/>
  <c r="AY375" i="6" l="1"/>
  <c r="AZ376" i="6" a="1"/>
  <c r="AB375" i="6" a="1"/>
  <c r="BA376" i="6" a="1"/>
  <c r="BM376" i="6" a="1"/>
  <c r="AB375" i="6" l="1"/>
  <c r="AZ376" i="6"/>
  <c r="BA376" i="6"/>
  <c r="BM376" i="6"/>
  <c r="BN376" i="6" s="1"/>
  <c r="BB376" i="6" a="1"/>
  <c r="AR375" i="6" a="1"/>
  <c r="AS375" i="6" a="1"/>
  <c r="BG376" i="6" a="1"/>
  <c r="AN375" i="6" a="1"/>
  <c r="AI375" i="6" a="1"/>
  <c r="AM375" i="6" a="1"/>
  <c r="AT375" i="6" a="1"/>
  <c r="AL375" i="6" a="1"/>
  <c r="BC376" i="6" a="1"/>
  <c r="AO375" i="6" a="1"/>
  <c r="AQ375" i="6" a="1"/>
  <c r="AK375" i="6" a="1"/>
  <c r="AP375" i="6" a="1"/>
  <c r="AJ375" i="6" a="1"/>
  <c r="BB376" i="6" l="1"/>
  <c r="BG376" i="6"/>
  <c r="BC376" i="6"/>
  <c r="AT375" i="6"/>
  <c r="AQ375" i="6"/>
  <c r="AN375" i="6"/>
  <c r="AS375" i="6"/>
  <c r="AM375" i="6"/>
  <c r="AK375" i="6"/>
  <c r="AR375" i="6"/>
  <c r="AL375" i="6"/>
  <c r="AP375" i="6"/>
  <c r="AJ375" i="6"/>
  <c r="AO375" i="6"/>
  <c r="AI375" i="6"/>
  <c r="BE376" i="6" a="1"/>
  <c r="BI376" i="6" a="1"/>
  <c r="BD376" i="6" a="1"/>
  <c r="BH376" i="6" a="1"/>
  <c r="BD376" i="6" l="1"/>
  <c r="BE376" i="6"/>
  <c r="BI376" i="6"/>
  <c r="BH376" i="6"/>
  <c r="BF376" i="6" a="1"/>
  <c r="BJ376" i="6" a="1"/>
  <c r="BJ376" i="6" l="1"/>
  <c r="BF376" i="6"/>
  <c r="BK376" i="6" a="1"/>
  <c r="BK376" i="6" l="1"/>
  <c r="BL376" i="6" a="1"/>
  <c r="BL376" i="6" l="1"/>
  <c r="AY376" i="6" a="1"/>
  <c r="AY376" i="6" l="1"/>
  <c r="BM377" i="6" a="1"/>
  <c r="AB376" i="6" a="1"/>
  <c r="AZ377" i="6" a="1"/>
  <c r="BA377" i="6" a="1"/>
  <c r="AZ377" i="6" l="1"/>
  <c r="BA377" i="6"/>
  <c r="BM377" i="6"/>
  <c r="BN377" i="6" s="1"/>
  <c r="AB376" i="6"/>
  <c r="AS376" i="6" a="1"/>
  <c r="AN376" i="6" a="1"/>
  <c r="BG377" i="6" a="1"/>
  <c r="BB377" i="6" a="1"/>
  <c r="AO376" i="6" a="1"/>
  <c r="AL376" i="6" a="1"/>
  <c r="AM376" i="6" a="1"/>
  <c r="AT376" i="6" a="1"/>
  <c r="BC377" i="6" a="1"/>
  <c r="AK376" i="6" a="1"/>
  <c r="AI376" i="6" a="1"/>
  <c r="AJ376" i="6" a="1"/>
  <c r="AR376" i="6" a="1"/>
  <c r="AQ376" i="6" a="1"/>
  <c r="AP376" i="6" a="1"/>
  <c r="BB377" i="6" l="1"/>
  <c r="AI376" i="6"/>
  <c r="AO376" i="6"/>
  <c r="AJ376" i="6"/>
  <c r="AP376" i="6"/>
  <c r="AK376" i="6"/>
  <c r="AQ376" i="6"/>
  <c r="AL376" i="6"/>
  <c r="AR376" i="6"/>
  <c r="AM376" i="6"/>
  <c r="AS376" i="6"/>
  <c r="AN376" i="6"/>
  <c r="AT376" i="6"/>
  <c r="BC377" i="6"/>
  <c r="BG377" i="6"/>
  <c r="BH377" i="6" a="1"/>
  <c r="BE377" i="6" a="1"/>
  <c r="BI377" i="6" a="1"/>
  <c r="BD377" i="6" a="1"/>
  <c r="BD377" i="6" l="1"/>
  <c r="BH377" i="6"/>
  <c r="BE377" i="6"/>
  <c r="BI377" i="6"/>
  <c r="BJ377" i="6" a="1"/>
  <c r="BF377" i="6" a="1"/>
  <c r="BF377" i="6" l="1"/>
  <c r="BJ377" i="6"/>
  <c r="BK377" i="6" a="1"/>
  <c r="BK377" i="6" l="1"/>
  <c r="BL377" i="6" a="1"/>
  <c r="BL377" i="6" l="1"/>
  <c r="AY377" i="6" a="1"/>
  <c r="AY377" i="6" l="1"/>
  <c r="AZ378" i="6" a="1"/>
  <c r="AB377" i="6" a="1"/>
  <c r="BM378" i="6" a="1"/>
  <c r="BA378" i="6" a="1"/>
  <c r="AB377" i="6" l="1"/>
  <c r="BM378" i="6"/>
  <c r="BN378" i="6" s="1"/>
  <c r="BA378" i="6"/>
  <c r="AZ378" i="6"/>
  <c r="BG378" i="6" a="1"/>
  <c r="AL377" i="6" a="1"/>
  <c r="AN377" i="6" a="1"/>
  <c r="AI377" i="6" a="1"/>
  <c r="AS377" i="6" a="1"/>
  <c r="AR377" i="6" a="1"/>
  <c r="AM377" i="6" a="1"/>
  <c r="AK377" i="6" a="1"/>
  <c r="AJ377" i="6" a="1"/>
  <c r="AQ377" i="6" a="1"/>
  <c r="BC378" i="6" a="1"/>
  <c r="AT377" i="6" a="1"/>
  <c r="AO377" i="6" a="1"/>
  <c r="BB378" i="6" a="1"/>
  <c r="AP377" i="6" a="1"/>
  <c r="BB378" i="6" l="1"/>
  <c r="BG378" i="6"/>
  <c r="BC378" i="6"/>
  <c r="AT377" i="6"/>
  <c r="AR377" i="6"/>
  <c r="AO377" i="6"/>
  <c r="AN377" i="6"/>
  <c r="AL377" i="6"/>
  <c r="AI377" i="6"/>
  <c r="AS377" i="6"/>
  <c r="AM377" i="6"/>
  <c r="AQ377" i="6"/>
  <c r="AK377" i="6"/>
  <c r="AP377" i="6"/>
  <c r="AJ377" i="6"/>
  <c r="BE378" i="6" a="1"/>
  <c r="BH378" i="6" a="1"/>
  <c r="BD378" i="6" a="1"/>
  <c r="BI378" i="6" a="1"/>
  <c r="BD378" i="6" l="1"/>
  <c r="BI378" i="6"/>
  <c r="BE378" i="6"/>
  <c r="BH378" i="6"/>
  <c r="BF378" i="6" a="1"/>
  <c r="BJ378" i="6" a="1"/>
  <c r="BJ378" i="6" l="1"/>
  <c r="BF378" i="6"/>
  <c r="BK378" i="6" a="1"/>
  <c r="BK378" i="6" l="1"/>
  <c r="BL378" i="6" a="1"/>
  <c r="BL378" i="6" l="1"/>
  <c r="AY378" i="6" a="1"/>
  <c r="AY378" i="6" l="1"/>
  <c r="AB378" i="6" a="1"/>
  <c r="BM379" i="6" a="1"/>
  <c r="BA379" i="6" a="1"/>
  <c r="AZ379" i="6" a="1"/>
  <c r="BA379" i="6" l="1"/>
  <c r="BM379" i="6"/>
  <c r="BN379" i="6" s="1"/>
  <c r="AZ379" i="6"/>
  <c r="AB378" i="6"/>
  <c r="AM378" i="6" a="1"/>
  <c r="AS378" i="6" a="1"/>
  <c r="AK378" i="6" a="1"/>
  <c r="AJ378" i="6" a="1"/>
  <c r="BC379" i="6" a="1"/>
  <c r="BB379" i="6" a="1"/>
  <c r="AN378" i="6" a="1"/>
  <c r="AT378" i="6" a="1"/>
  <c r="AO378" i="6" a="1"/>
  <c r="AI378" i="6" a="1"/>
  <c r="AL378" i="6" a="1"/>
  <c r="AP378" i="6" a="1"/>
  <c r="AQ378" i="6" a="1"/>
  <c r="BG379" i="6" a="1"/>
  <c r="AR378" i="6" a="1"/>
  <c r="BB379" i="6" l="1"/>
  <c r="BG379" i="6"/>
  <c r="AJ378" i="6"/>
  <c r="AP378" i="6"/>
  <c r="AK378" i="6"/>
  <c r="AQ378" i="6"/>
  <c r="AL378" i="6"/>
  <c r="AR378" i="6"/>
  <c r="AM378" i="6"/>
  <c r="AS378" i="6"/>
  <c r="AN378" i="6"/>
  <c r="AT378" i="6"/>
  <c r="AI378" i="6"/>
  <c r="AO378" i="6"/>
  <c r="BC379" i="6"/>
  <c r="BD379" i="6" a="1"/>
  <c r="BE379" i="6" a="1"/>
  <c r="BH379" i="6" a="1"/>
  <c r="BI379" i="6" a="1"/>
  <c r="BD379" i="6" l="1"/>
  <c r="BI379" i="6"/>
  <c r="BE379" i="6"/>
  <c r="BH379" i="6"/>
  <c r="BF379" i="6" a="1"/>
  <c r="BJ379" i="6" a="1"/>
  <c r="BJ379" i="6" l="1"/>
  <c r="BF379" i="6"/>
  <c r="BK379" i="6" a="1"/>
  <c r="BK379" i="6" l="1"/>
  <c r="BL379" i="6" a="1"/>
  <c r="BL379" i="6" l="1"/>
  <c r="AY379" i="6" a="1"/>
  <c r="AY379" i="6" l="1"/>
  <c r="AZ380" i="6" a="1"/>
  <c r="BM380" i="6" a="1"/>
  <c r="AB379" i="6" a="1"/>
  <c r="BA380" i="6" a="1"/>
  <c r="AB379" i="6" l="1"/>
  <c r="BA380" i="6"/>
  <c r="BM380" i="6"/>
  <c r="BN380" i="6" s="1"/>
  <c r="AZ380" i="6"/>
  <c r="BC380" i="6" a="1"/>
  <c r="AO379" i="6" a="1"/>
  <c r="AQ379" i="6" a="1"/>
  <c r="AN379" i="6" a="1"/>
  <c r="AP379" i="6" a="1"/>
  <c r="AM379" i="6" a="1"/>
  <c r="AK379" i="6" a="1"/>
  <c r="AL379" i="6" a="1"/>
  <c r="BB380" i="6" a="1"/>
  <c r="BG380" i="6" a="1"/>
  <c r="AJ379" i="6" a="1"/>
  <c r="AR379" i="6" a="1"/>
  <c r="AS379" i="6" a="1"/>
  <c r="AT379" i="6" a="1"/>
  <c r="AI379" i="6" a="1"/>
  <c r="BB380" i="6" l="1"/>
  <c r="BG380" i="6"/>
  <c r="BC380" i="6"/>
  <c r="AS379" i="6"/>
  <c r="AP379" i="6"/>
  <c r="AO379" i="6"/>
  <c r="AM379" i="6"/>
  <c r="AJ379" i="6"/>
  <c r="AI379" i="6"/>
  <c r="AT379" i="6"/>
  <c r="AN379" i="6"/>
  <c r="AR379" i="6"/>
  <c r="AL379" i="6"/>
  <c r="AQ379" i="6"/>
  <c r="AK379" i="6"/>
  <c r="BI380" i="6" a="1"/>
  <c r="BE380" i="6" a="1"/>
  <c r="BD380" i="6" a="1"/>
  <c r="BH380" i="6" a="1"/>
  <c r="BD380" i="6" l="1"/>
  <c r="BI380" i="6"/>
  <c r="BE380" i="6"/>
  <c r="BH380" i="6"/>
  <c r="BF380" i="6" a="1"/>
  <c r="BJ380" i="6" a="1"/>
  <c r="BF380" i="6" l="1"/>
  <c r="BJ380" i="6"/>
  <c r="BK380" i="6" a="1"/>
  <c r="BK380" i="6" l="1"/>
  <c r="BL380" i="6" a="1"/>
  <c r="BL380" i="6" l="1"/>
  <c r="AY380" i="6" a="1"/>
  <c r="AY380" i="6" l="1"/>
  <c r="AB380" i="6" a="1"/>
  <c r="AZ381" i="6" a="1"/>
  <c r="BA381" i="6" a="1"/>
  <c r="BM381" i="6" a="1"/>
  <c r="AZ381" i="6" l="1"/>
  <c r="BA381" i="6"/>
  <c r="BM381" i="6"/>
  <c r="BN381" i="6" s="1"/>
  <c r="AB380" i="6"/>
  <c r="BC381" i="6" a="1"/>
  <c r="AS380" i="6" a="1"/>
  <c r="AI380" i="6" a="1"/>
  <c r="BG381" i="6" a="1"/>
  <c r="AT380" i="6" a="1"/>
  <c r="AJ380" i="6" a="1"/>
  <c r="AP380" i="6" a="1"/>
  <c r="AK380" i="6" a="1"/>
  <c r="AL380" i="6" a="1"/>
  <c r="AO380" i="6" a="1"/>
  <c r="AR380" i="6" a="1"/>
  <c r="AN380" i="6" a="1"/>
  <c r="AQ380" i="6" a="1"/>
  <c r="BB381" i="6" a="1"/>
  <c r="AM380" i="6" a="1"/>
  <c r="BB381" i="6" l="1"/>
  <c r="AK380" i="6"/>
  <c r="AQ380" i="6"/>
  <c r="AL380" i="6"/>
  <c r="AR380" i="6"/>
  <c r="AM380" i="6"/>
  <c r="AS380" i="6"/>
  <c r="AN380" i="6"/>
  <c r="AT380" i="6"/>
  <c r="AI380" i="6"/>
  <c r="AO380" i="6"/>
  <c r="AJ380" i="6"/>
  <c r="AP380" i="6"/>
  <c r="BC381" i="6"/>
  <c r="BG381" i="6"/>
  <c r="BI381" i="6" a="1"/>
  <c r="BD381" i="6" a="1"/>
  <c r="BE381" i="6" a="1"/>
  <c r="BH381" i="6" a="1"/>
  <c r="BD381" i="6" l="1"/>
  <c r="BH381" i="6"/>
  <c r="BE381" i="6"/>
  <c r="BI381" i="6"/>
  <c r="BJ381" i="6" a="1"/>
  <c r="BF381" i="6" a="1"/>
  <c r="BF381" i="6" l="1"/>
  <c r="BJ381" i="6"/>
  <c r="BK381" i="6" a="1"/>
  <c r="BK381" i="6" l="1"/>
  <c r="BL381" i="6" a="1"/>
  <c r="BL381" i="6" l="1"/>
  <c r="AY381" i="6" a="1"/>
  <c r="AY381" i="6" l="1"/>
  <c r="AB381" i="6" a="1"/>
  <c r="BA382" i="6" a="1"/>
  <c r="AZ382" i="6" a="1"/>
  <c r="BM382" i="6" a="1"/>
  <c r="AB381" i="6" l="1"/>
  <c r="BA382" i="6"/>
  <c r="BM382" i="6"/>
  <c r="BN382" i="6" s="1"/>
  <c r="AZ382" i="6"/>
  <c r="AQ381" i="6" a="1"/>
  <c r="AL381" i="6" a="1"/>
  <c r="AI381" i="6" a="1"/>
  <c r="AN381" i="6" a="1"/>
  <c r="AP381" i="6" a="1"/>
  <c r="BB382" i="6" a="1"/>
  <c r="AR381" i="6" a="1"/>
  <c r="BG382" i="6" a="1"/>
  <c r="AT381" i="6" a="1"/>
  <c r="AM381" i="6" a="1"/>
  <c r="AJ381" i="6" a="1"/>
  <c r="AO381" i="6" a="1"/>
  <c r="AS381" i="6" a="1"/>
  <c r="BC382" i="6" a="1"/>
  <c r="AK381" i="6" a="1"/>
  <c r="BB382" i="6" l="1"/>
  <c r="BG382" i="6"/>
  <c r="BC382" i="6"/>
  <c r="AT381" i="6"/>
  <c r="AQ381" i="6"/>
  <c r="AP381" i="6"/>
  <c r="AN381" i="6"/>
  <c r="AK381" i="6"/>
  <c r="AJ381" i="6"/>
  <c r="AO381" i="6"/>
  <c r="AI381" i="6"/>
  <c r="AS381" i="6"/>
  <c r="AM381" i="6"/>
  <c r="AR381" i="6"/>
  <c r="AL381" i="6"/>
  <c r="BI382" i="6" a="1"/>
  <c r="BD382" i="6" a="1"/>
  <c r="BE382" i="6" a="1"/>
  <c r="BH382" i="6" a="1"/>
  <c r="BD382" i="6" l="1"/>
  <c r="BI382" i="6"/>
  <c r="BE382" i="6"/>
  <c r="BH382" i="6"/>
  <c r="BJ382" i="6" a="1"/>
  <c r="BF382" i="6" a="1"/>
  <c r="BF382" i="6" l="1"/>
  <c r="BJ382" i="6"/>
  <c r="BK382" i="6" a="1"/>
  <c r="BK382" i="6" l="1"/>
  <c r="BL382" i="6" a="1"/>
  <c r="BL382" i="6" l="1"/>
  <c r="AY382" i="6" a="1"/>
  <c r="AY382" i="6" l="1"/>
  <c r="AB382" i="6" a="1"/>
  <c r="BM383" i="6" a="1"/>
  <c r="BA383" i="6" a="1"/>
  <c r="AZ383" i="6" a="1"/>
  <c r="AZ383" i="6" l="1"/>
  <c r="BA383" i="6"/>
  <c r="BM383" i="6"/>
  <c r="BN383" i="6" s="1"/>
  <c r="AB382" i="6"/>
  <c r="BG383" i="6" a="1"/>
  <c r="BB383" i="6" a="1"/>
  <c r="AI382" i="6" a="1"/>
  <c r="AR382" i="6" a="1"/>
  <c r="AM382" i="6" a="1"/>
  <c r="AT382" i="6" a="1"/>
  <c r="AQ382" i="6" a="1"/>
  <c r="AJ382" i="6" a="1"/>
  <c r="BC383" i="6" a="1"/>
  <c r="AL382" i="6" a="1"/>
  <c r="AN382" i="6" a="1"/>
  <c r="AS382" i="6" a="1"/>
  <c r="AK382" i="6" a="1"/>
  <c r="AP382" i="6" a="1"/>
  <c r="AO382" i="6" a="1"/>
  <c r="BB383" i="6" l="1"/>
  <c r="AL382" i="6"/>
  <c r="AR382" i="6"/>
  <c r="AM382" i="6"/>
  <c r="AS382" i="6"/>
  <c r="AN382" i="6"/>
  <c r="AT382" i="6"/>
  <c r="AI382" i="6"/>
  <c r="AO382" i="6"/>
  <c r="AJ382" i="6"/>
  <c r="AP382" i="6"/>
  <c r="AK382" i="6"/>
  <c r="AQ382" i="6"/>
  <c r="BC383" i="6"/>
  <c r="BG383" i="6"/>
  <c r="BI383" i="6" a="1"/>
  <c r="BE383" i="6" a="1"/>
  <c r="BD383" i="6" a="1"/>
  <c r="BH383" i="6" a="1"/>
  <c r="BD383" i="6" l="1"/>
  <c r="BH383" i="6"/>
  <c r="BE383" i="6"/>
  <c r="BI383" i="6"/>
  <c r="BF383" i="6" a="1"/>
  <c r="BJ383" i="6" a="1"/>
  <c r="BJ383" i="6" l="1"/>
  <c r="BF383" i="6"/>
  <c r="BK383" i="6" a="1"/>
  <c r="BK383" i="6" l="1"/>
  <c r="BL383" i="6" a="1"/>
  <c r="BL383" i="6" l="1"/>
  <c r="AY383" i="6" a="1"/>
  <c r="AY383" i="6" l="1"/>
  <c r="BB388" i="6" a="1"/>
  <c r="BM388" i="6" a="1"/>
  <c r="AB383" i="6" a="1"/>
  <c r="AZ388" i="6" a="1"/>
  <c r="BA388" i="6" a="1"/>
  <c r="AZ388" i="6" l="1"/>
  <c r="BA388" i="6"/>
  <c r="BM388" i="6"/>
  <c r="BB388" i="6"/>
  <c r="AB383" i="6"/>
  <c r="AL383" i="6" a="1"/>
  <c r="AT383" i="6" a="1"/>
  <c r="AP383" i="6" a="1"/>
  <c r="BD388" i="6" a="1"/>
  <c r="AN383" i="6" a="1"/>
  <c r="AK383" i="6" a="1"/>
  <c r="AS383" i="6" a="1"/>
  <c r="BC388" i="6" a="1"/>
  <c r="AM383" i="6" a="1"/>
  <c r="AO383" i="6" a="1"/>
  <c r="AR383" i="6" a="1"/>
  <c r="AQ383" i="6" a="1"/>
  <c r="AI383" i="6" a="1"/>
  <c r="BG388" i="6" a="1"/>
  <c r="AJ383" i="6" a="1"/>
  <c r="BC388" i="6" l="1"/>
  <c r="BD388" i="6"/>
  <c r="BG388" i="6"/>
  <c r="AQ383" i="6"/>
  <c r="AR383" i="6"/>
  <c r="AO383" i="6"/>
  <c r="AL383" i="6"/>
  <c r="AK383" i="6"/>
  <c r="AI383" i="6"/>
  <c r="AP383" i="6"/>
  <c r="AJ383" i="6"/>
  <c r="AT383" i="6"/>
  <c r="AN383" i="6"/>
  <c r="AS383" i="6"/>
  <c r="AM383" i="6"/>
  <c r="BF388" i="6" a="1"/>
  <c r="BH388" i="6" a="1"/>
  <c r="BE388" i="6" a="1"/>
  <c r="BI388" i="6" a="1"/>
  <c r="BJ388" i="6" a="1"/>
  <c r="BH388" i="6" l="1"/>
  <c r="BF388" i="6"/>
  <c r="BJ388" i="6"/>
  <c r="BE388" i="6"/>
  <c r="BI388" i="6"/>
  <c r="BK388" i="6" a="1"/>
  <c r="BK388" i="6" l="1"/>
  <c r="BL388" i="6" a="1"/>
  <c r="BL388" i="6" l="1"/>
  <c r="AY388" i="6" a="1"/>
  <c r="AY388" i="6" l="1"/>
  <c r="BN388" i="6"/>
  <c r="AB388" i="6" a="1"/>
  <c r="BM389" i="6" a="1"/>
  <c r="AZ389" i="6" a="1"/>
  <c r="BA389" i="6" a="1"/>
  <c r="AB388" i="6" l="1"/>
  <c r="BM389" i="6"/>
  <c r="BA389" i="6"/>
  <c r="AZ389" i="6"/>
  <c r="AA388" i="6" a="1"/>
  <c r="BG389" i="6" a="1"/>
  <c r="BC389" i="6" a="1"/>
  <c r="BB389" i="6" a="1"/>
  <c r="BG389" i="6" l="1"/>
  <c r="BC389" i="6"/>
  <c r="AA388" i="6"/>
  <c r="BB389" i="6"/>
  <c r="AQ388" i="6" a="1"/>
  <c r="AP388" i="6" a="1"/>
  <c r="AO388" i="6" a="1"/>
  <c r="AS388" i="6" a="1"/>
  <c r="BD389" i="6" a="1"/>
  <c r="AK388" i="6" a="1"/>
  <c r="AI388" i="6" a="1"/>
  <c r="AL388" i="6" a="1"/>
  <c r="AM388" i="6" a="1"/>
  <c r="AR388" i="6" a="1"/>
  <c r="AA389" i="6" a="1"/>
  <c r="BE389" i="6" a="1"/>
  <c r="BI389" i="6" a="1"/>
  <c r="AT388" i="6" a="1"/>
  <c r="AN388" i="6" a="1"/>
  <c r="AJ388" i="6" a="1"/>
  <c r="BH389" i="6" a="1"/>
  <c r="BD389" i="6" l="1"/>
  <c r="AI388" i="6"/>
  <c r="AO388" i="6"/>
  <c r="AJ388" i="6"/>
  <c r="AP388" i="6"/>
  <c r="AL388" i="6"/>
  <c r="AK388" i="6"/>
  <c r="AQ388" i="6"/>
  <c r="AR388" i="6"/>
  <c r="AM388" i="6"/>
  <c r="AS388" i="6"/>
  <c r="AN388" i="6"/>
  <c r="AA389" i="6"/>
  <c r="AT388" i="6"/>
  <c r="BE389" i="6"/>
  <c r="BI389" i="6"/>
  <c r="BH389" i="6"/>
  <c r="AA390" i="6" a="1"/>
  <c r="BF389" i="6" a="1"/>
  <c r="BJ389" i="6" a="1"/>
  <c r="AA390" i="6" l="1"/>
  <c r="BF389" i="6"/>
  <c r="BJ389" i="6"/>
  <c r="BK389" i="6" a="1"/>
  <c r="BK389" i="6" l="1"/>
  <c r="BL389" i="6" a="1"/>
  <c r="BL389" i="6" l="1"/>
  <c r="BN389" i="6" s="1"/>
  <c r="AY389" i="6" a="1"/>
  <c r="AY389" i="6" l="1"/>
  <c r="AZ390" i="6" a="1"/>
  <c r="BA390" i="6" a="1"/>
  <c r="AB389" i="6" a="1"/>
  <c r="BM390" i="6" a="1"/>
  <c r="AB389" i="6" l="1"/>
  <c r="AZ390" i="6"/>
  <c r="BA390" i="6"/>
  <c r="BM390" i="6"/>
  <c r="AJ389" i="6" a="1"/>
  <c r="AQ389" i="6" a="1"/>
  <c r="AI389" i="6" a="1"/>
  <c r="AO389" i="6" a="1"/>
  <c r="AT389" i="6" a="1"/>
  <c r="AM389" i="6" a="1"/>
  <c r="AP389" i="6" a="1"/>
  <c r="AL389" i="6" a="1"/>
  <c r="BG390" i="6" a="1"/>
  <c r="AS389" i="6" a="1"/>
  <c r="BC390" i="6" a="1"/>
  <c r="AN389" i="6" a="1"/>
  <c r="BB390" i="6" a="1"/>
  <c r="AR389" i="6" a="1"/>
  <c r="AK389" i="6" a="1"/>
  <c r="BC390" i="6" l="1"/>
  <c r="BG390" i="6"/>
  <c r="AS389" i="6"/>
  <c r="AO389" i="6"/>
  <c r="AM389" i="6"/>
  <c r="AN389" i="6"/>
  <c r="AI389" i="6"/>
  <c r="AT389" i="6"/>
  <c r="AR389" i="6"/>
  <c r="AL389" i="6"/>
  <c r="AQ389" i="6"/>
  <c r="AK389" i="6"/>
  <c r="AP389" i="6"/>
  <c r="AJ389" i="6"/>
  <c r="BB390" i="6"/>
  <c r="BI390" i="6" a="1"/>
  <c r="BH390" i="6" a="1"/>
  <c r="BD390" i="6" a="1"/>
  <c r="BE390" i="6" a="1"/>
  <c r="BD390" i="6" l="1"/>
  <c r="BH390" i="6"/>
  <c r="BI390" i="6"/>
  <c r="BE390" i="6"/>
  <c r="BJ390" i="6" a="1"/>
  <c r="BF390" i="6" a="1"/>
  <c r="BF390" i="6" l="1"/>
  <c r="BJ390" i="6"/>
  <c r="BK390" i="6" a="1"/>
  <c r="BK390" i="6" l="1"/>
  <c r="BL390" i="6" a="1"/>
  <c r="BL390" i="6" l="1"/>
  <c r="BN390" i="6" s="1"/>
  <c r="AY390" i="6" a="1"/>
  <c r="AY390" i="6" l="1"/>
  <c r="BM391" i="6" a="1"/>
  <c r="AZ391" i="6" a="1"/>
  <c r="BA391" i="6" a="1"/>
  <c r="AB390" i="6" a="1"/>
  <c r="AB390" i="6" l="1"/>
  <c r="BA391" i="6"/>
  <c r="BM391" i="6"/>
  <c r="AZ391" i="6"/>
  <c r="AO390" i="6" a="1"/>
  <c r="AQ390" i="6" a="1"/>
  <c r="AL390" i="6" a="1"/>
  <c r="AS390" i="6" a="1"/>
  <c r="BB391" i="6" a="1"/>
  <c r="AM390" i="6" a="1"/>
  <c r="AN390" i="6" a="1"/>
  <c r="AJ390" i="6" a="1"/>
  <c r="AK390" i="6" a="1"/>
  <c r="AR390" i="6" a="1"/>
  <c r="AT390" i="6" a="1"/>
  <c r="AP390" i="6" a="1"/>
  <c r="AI390" i="6" a="1"/>
  <c r="BC391" i="6" a="1"/>
  <c r="BG391" i="6" a="1"/>
  <c r="BG391" i="6" l="1"/>
  <c r="BC391" i="6"/>
  <c r="AM390" i="6"/>
  <c r="AI390" i="6"/>
  <c r="AS390" i="6"/>
  <c r="AO390" i="6"/>
  <c r="AT390" i="6"/>
  <c r="AN390" i="6"/>
  <c r="AR390" i="6"/>
  <c r="AL390" i="6"/>
  <c r="AQ390" i="6"/>
  <c r="AK390" i="6"/>
  <c r="AP390" i="6"/>
  <c r="AJ390" i="6"/>
  <c r="BB391" i="6"/>
  <c r="BI391" i="6" a="1"/>
  <c r="BD391" i="6" a="1"/>
  <c r="BE391" i="6" a="1"/>
  <c r="BH391" i="6" a="1"/>
  <c r="BD391" i="6" l="1"/>
  <c r="BI391" i="6"/>
  <c r="BE391" i="6"/>
  <c r="BH391" i="6"/>
  <c r="BJ391" i="6" a="1"/>
  <c r="BF391" i="6" a="1"/>
  <c r="BF391" i="6" l="1"/>
  <c r="BJ391" i="6"/>
  <c r="BK391" i="6" a="1"/>
  <c r="BK391" i="6" l="1"/>
  <c r="BL391" i="6" a="1"/>
  <c r="BL391" i="6" l="1"/>
  <c r="BN391" i="6" s="1"/>
  <c r="AY391" i="6" a="1"/>
  <c r="AY391" i="6" l="1"/>
  <c r="BA392" i="6" a="1"/>
  <c r="AZ392" i="6" a="1"/>
  <c r="BM392" i="6" a="1"/>
  <c r="AB391" i="6" a="1"/>
  <c r="AB391" i="6" l="1"/>
  <c r="AZ392" i="6"/>
  <c r="BM392" i="6"/>
  <c r="BA392" i="6"/>
  <c r="BB392" i="6" a="1"/>
  <c r="AA391" i="6" a="1"/>
  <c r="BG392" i="6" a="1"/>
  <c r="BC392" i="6" a="1"/>
  <c r="BC392" i="6" l="1"/>
  <c r="BG392" i="6"/>
  <c r="AA391" i="6"/>
  <c r="BB392" i="6"/>
  <c r="AI391" i="6" a="1"/>
  <c r="AL391" i="6" a="1"/>
  <c r="BE392" i="6" a="1"/>
  <c r="BI392" i="6" a="1"/>
  <c r="BH392" i="6" a="1"/>
  <c r="BD392" i="6" a="1"/>
  <c r="AA392" i="6" a="1"/>
  <c r="AJ391" i="6" a="1"/>
  <c r="AN391" i="6" a="1"/>
  <c r="AP391" i="6" a="1"/>
  <c r="AM391" i="6" a="1"/>
  <c r="AT391" i="6" a="1"/>
  <c r="AQ391" i="6" a="1"/>
  <c r="AO391" i="6" a="1"/>
  <c r="AS391" i="6" a="1"/>
  <c r="AR391" i="6" a="1"/>
  <c r="AK391" i="6" a="1"/>
  <c r="BD392" i="6" l="1"/>
  <c r="AK391" i="6"/>
  <c r="AQ391" i="6"/>
  <c r="AL391" i="6"/>
  <c r="AR391" i="6"/>
  <c r="AA392" i="6"/>
  <c r="AM391" i="6"/>
  <c r="AS391" i="6"/>
  <c r="AI391" i="6"/>
  <c r="AO391" i="6"/>
  <c r="AJ391" i="6"/>
  <c r="AN391" i="6"/>
  <c r="AP391" i="6"/>
  <c r="AT391" i="6"/>
  <c r="BH392" i="6"/>
  <c r="BI392" i="6"/>
  <c r="BE392" i="6"/>
  <c r="BJ392" i="6" a="1"/>
  <c r="BF392" i="6" a="1"/>
  <c r="BJ392" i="6" l="1"/>
  <c r="BF392" i="6"/>
  <c r="BK392" i="6" a="1"/>
  <c r="BK392" i="6" l="1"/>
  <c r="BL392" i="6" a="1"/>
  <c r="BL392" i="6" l="1"/>
  <c r="BN392" i="6" s="1"/>
  <c r="AY392" i="6" a="1"/>
  <c r="AY392" i="6" l="1"/>
  <c r="BM393" i="6" a="1"/>
  <c r="AB392" i="6" a="1"/>
  <c r="BA393" i="6" a="1"/>
  <c r="AZ393" i="6" a="1"/>
  <c r="AB392" i="6" l="1"/>
  <c r="BM393" i="6"/>
  <c r="AZ393" i="6"/>
  <c r="BA393" i="6"/>
  <c r="AQ392" i="6" a="1"/>
  <c r="BB393" i="6" a="1"/>
  <c r="BC393" i="6" a="1"/>
  <c r="AJ392" i="6" a="1"/>
  <c r="AI392" i="6" a="1"/>
  <c r="AP392" i="6" a="1"/>
  <c r="AN392" i="6" a="1"/>
  <c r="AS392" i="6" a="1"/>
  <c r="AK392" i="6" a="1"/>
  <c r="AT392" i="6" a="1"/>
  <c r="AR392" i="6" a="1"/>
  <c r="BG393" i="6" a="1"/>
  <c r="AM392" i="6" a="1"/>
  <c r="AL392" i="6" a="1"/>
  <c r="AO392" i="6" a="1"/>
  <c r="BC393" i="6" l="1"/>
  <c r="BG393" i="6"/>
  <c r="AN392" i="6"/>
  <c r="AJ392" i="6"/>
  <c r="AT392" i="6"/>
  <c r="AP392" i="6"/>
  <c r="AO392" i="6"/>
  <c r="AI392" i="6"/>
  <c r="AS392" i="6"/>
  <c r="AM392" i="6"/>
  <c r="AR392" i="6"/>
  <c r="AL392" i="6"/>
  <c r="AQ392" i="6"/>
  <c r="AK392" i="6"/>
  <c r="BB393" i="6"/>
  <c r="BH393" i="6" a="1"/>
  <c r="BE393" i="6" a="1"/>
  <c r="BD393" i="6" a="1"/>
  <c r="BI393" i="6" a="1"/>
  <c r="BD393" i="6" l="1"/>
  <c r="BH393" i="6"/>
  <c r="BI393" i="6"/>
  <c r="BE393" i="6"/>
  <c r="BF393" i="6" a="1"/>
  <c r="BJ393" i="6" a="1"/>
  <c r="BJ393" i="6" l="1"/>
  <c r="BF393" i="6"/>
  <c r="BK393" i="6" a="1"/>
  <c r="BK393" i="6" l="1"/>
  <c r="BL393" i="6" a="1"/>
  <c r="BL393" i="6" l="1"/>
  <c r="BN393" i="6" s="1"/>
  <c r="AY393" i="6" a="1"/>
  <c r="AY393" i="6" l="1"/>
  <c r="AZ394" i="6" a="1"/>
  <c r="BA394" i="6" a="1"/>
  <c r="BM394" i="6" a="1"/>
  <c r="AB393" i="6" a="1"/>
  <c r="AB393" i="6" l="1"/>
  <c r="BM394" i="6"/>
  <c r="BA394" i="6"/>
  <c r="AZ394" i="6"/>
  <c r="AA393" i="6" a="1"/>
  <c r="BB394" i="6" a="1"/>
  <c r="BG394" i="6" a="1"/>
  <c r="BC394" i="6" a="1"/>
  <c r="BC394" i="6" l="1"/>
  <c r="BG394" i="6"/>
  <c r="AA393" i="6"/>
  <c r="BB394" i="6"/>
  <c r="AQ393" i="6" a="1"/>
  <c r="AM393" i="6" a="1"/>
  <c r="AJ393" i="6" a="1"/>
  <c r="AS393" i="6" a="1"/>
  <c r="AI393" i="6" a="1"/>
  <c r="AR393" i="6" a="1"/>
  <c r="AT393" i="6" a="1"/>
  <c r="AN393" i="6" a="1"/>
  <c r="AL393" i="6" a="1"/>
  <c r="BD394" i="6" a="1"/>
  <c r="BH394" i="6" a="1"/>
  <c r="BI394" i="6" a="1"/>
  <c r="AK393" i="6" a="1"/>
  <c r="AP393" i="6" a="1"/>
  <c r="AO393" i="6" a="1"/>
  <c r="BE394" i="6" a="1"/>
  <c r="BD394" i="6" l="1"/>
  <c r="AL393" i="6"/>
  <c r="AR393" i="6"/>
  <c r="AN393" i="6"/>
  <c r="AM393" i="6"/>
  <c r="AS393" i="6"/>
  <c r="AT393" i="6"/>
  <c r="AI393" i="6"/>
  <c r="AO393" i="6"/>
  <c r="AJ393" i="6"/>
  <c r="AK393" i="6"/>
  <c r="AP393" i="6"/>
  <c r="AQ393" i="6"/>
  <c r="BH394" i="6"/>
  <c r="BI394" i="6"/>
  <c r="BE394" i="6"/>
  <c r="BJ394" i="6" a="1"/>
  <c r="BF394" i="6" a="1"/>
  <c r="BJ394" i="6" l="1"/>
  <c r="BF394" i="6"/>
  <c r="BK394" i="6" a="1"/>
  <c r="BK394" i="6" l="1"/>
  <c r="BL394" i="6" a="1"/>
  <c r="BL394" i="6" l="1"/>
  <c r="BN394" i="6" s="1"/>
  <c r="AY394" i="6" a="1"/>
  <c r="AY394" i="6" l="1"/>
  <c r="BM395" i="6" a="1"/>
  <c r="AB394" i="6" a="1"/>
  <c r="BA395" i="6" a="1"/>
  <c r="AZ395" i="6" a="1"/>
  <c r="AB394" i="6" l="1"/>
  <c r="BM395" i="6"/>
  <c r="BA395" i="6"/>
  <c r="AZ395" i="6"/>
  <c r="BG395" i="6" a="1"/>
  <c r="BB395" i="6" a="1"/>
  <c r="AA394" i="6" a="1"/>
  <c r="BC395" i="6" a="1"/>
  <c r="BG395" i="6" l="1"/>
  <c r="BC395" i="6"/>
  <c r="AA394" i="6"/>
  <c r="BB395" i="6"/>
  <c r="AL394" i="6" a="1"/>
  <c r="BE395" i="6" a="1"/>
  <c r="AQ394" i="6" a="1"/>
  <c r="AP394" i="6" a="1"/>
  <c r="AJ394" i="6" a="1"/>
  <c r="AO394" i="6" a="1"/>
  <c r="BH395" i="6" a="1"/>
  <c r="BD395" i="6" a="1"/>
  <c r="AN394" i="6" a="1"/>
  <c r="AT394" i="6" a="1"/>
  <c r="AI394" i="6" a="1"/>
  <c r="BI395" i="6" a="1"/>
  <c r="AS394" i="6" a="1"/>
  <c r="AK394" i="6" a="1"/>
  <c r="AR394" i="6" a="1"/>
  <c r="AM394" i="6" a="1"/>
  <c r="BD395" i="6" l="1"/>
  <c r="AL394" i="6"/>
  <c r="AR394" i="6"/>
  <c r="AM394" i="6"/>
  <c r="AS394" i="6"/>
  <c r="AN394" i="6"/>
  <c r="AT394" i="6"/>
  <c r="AJ394" i="6"/>
  <c r="AP394" i="6"/>
  <c r="AQ394" i="6"/>
  <c r="AI394" i="6"/>
  <c r="AK394" i="6"/>
  <c r="AO394" i="6"/>
  <c r="BI395" i="6"/>
  <c r="BE395" i="6"/>
  <c r="BH395" i="6"/>
  <c r="BJ395" i="6" a="1"/>
  <c r="BF395" i="6" a="1"/>
  <c r="BJ395" i="6" l="1"/>
  <c r="BF395" i="6"/>
  <c r="BK395" i="6" a="1"/>
  <c r="BK395" i="6" l="1"/>
  <c r="BL395" i="6" a="1"/>
  <c r="BL395" i="6" l="1"/>
  <c r="BN395" i="6" s="1"/>
  <c r="AY395" i="6" a="1"/>
  <c r="AY395" i="6" l="1"/>
  <c r="BM396" i="6" a="1"/>
  <c r="AB395" i="6" a="1"/>
  <c r="BA396" i="6" a="1"/>
  <c r="AZ396" i="6" a="1"/>
  <c r="AB395" i="6" l="1"/>
  <c r="AZ396" i="6"/>
  <c r="BM396" i="6"/>
  <c r="BA396" i="6"/>
  <c r="AA395" i="6" a="1"/>
  <c r="BC396" i="6" a="1"/>
  <c r="BB396" i="6" a="1"/>
  <c r="BG396" i="6" a="1"/>
  <c r="BC396" i="6" l="1"/>
  <c r="BG396" i="6"/>
  <c r="AA395" i="6"/>
  <c r="BB396" i="6"/>
  <c r="BI396" i="6" a="1"/>
  <c r="AQ395" i="6" a="1"/>
  <c r="AL395" i="6" a="1"/>
  <c r="AA396" i="6" a="1"/>
  <c r="AP395" i="6" a="1"/>
  <c r="AK395" i="6" a="1"/>
  <c r="BE396" i="6" a="1"/>
  <c r="AT395" i="6" a="1"/>
  <c r="AM395" i="6" a="1"/>
  <c r="AJ395" i="6" a="1"/>
  <c r="BD396" i="6" a="1"/>
  <c r="AS395" i="6" a="1"/>
  <c r="AI395" i="6" a="1"/>
  <c r="AR395" i="6" a="1"/>
  <c r="BH396" i="6" a="1"/>
  <c r="AO395" i="6" a="1"/>
  <c r="AN395" i="6" a="1"/>
  <c r="BD396" i="6" l="1"/>
  <c r="AS395" i="6"/>
  <c r="AM395" i="6"/>
  <c r="AN395" i="6"/>
  <c r="AT395" i="6"/>
  <c r="AO395" i="6"/>
  <c r="AI395" i="6"/>
  <c r="AJ395" i="6"/>
  <c r="AL395" i="6"/>
  <c r="AK395" i="6"/>
  <c r="AP395" i="6"/>
  <c r="AQ395" i="6"/>
  <c r="AR395" i="6"/>
  <c r="AA396" i="6"/>
  <c r="BH396" i="6"/>
  <c r="BE396" i="6"/>
  <c r="BI396" i="6"/>
  <c r="BF396" i="6" a="1"/>
  <c r="BJ396" i="6" a="1"/>
  <c r="AA397" i="6" a="1"/>
  <c r="AA397" i="6" l="1"/>
  <c r="BJ396" i="6"/>
  <c r="BF396" i="6"/>
  <c r="BK396" i="6" a="1"/>
  <c r="BK396" i="6" l="1"/>
  <c r="BL396" i="6" a="1"/>
  <c r="BL396" i="6" l="1"/>
  <c r="BN396" i="6" s="1"/>
  <c r="AY396" i="6" a="1"/>
  <c r="AY396" i="6" l="1"/>
  <c r="AB396" i="6" a="1"/>
  <c r="BA397" i="6" a="1"/>
  <c r="BM397" i="6" a="1"/>
  <c r="AZ397" i="6" a="1"/>
  <c r="AB396" i="6" l="1"/>
  <c r="AZ397" i="6"/>
  <c r="BA397" i="6"/>
  <c r="BM397" i="6"/>
  <c r="BC397" i="6" a="1"/>
  <c r="AM396" i="6" a="1"/>
  <c r="AT396" i="6" a="1"/>
  <c r="BG397" i="6" a="1"/>
  <c r="AK396" i="6" a="1"/>
  <c r="BB397" i="6" a="1"/>
  <c r="AP396" i="6" a="1"/>
  <c r="AL396" i="6" a="1"/>
  <c r="AS396" i="6" a="1"/>
  <c r="AQ396" i="6" a="1"/>
  <c r="AI396" i="6" a="1"/>
  <c r="AN396" i="6" a="1"/>
  <c r="AJ396" i="6" a="1"/>
  <c r="AR396" i="6" a="1"/>
  <c r="AO396" i="6" a="1"/>
  <c r="BC397" i="6" l="1"/>
  <c r="BG397" i="6"/>
  <c r="AJ396" i="6"/>
  <c r="AS396" i="6"/>
  <c r="AQ396" i="6"/>
  <c r="AM396" i="6"/>
  <c r="AL396" i="6"/>
  <c r="AP396" i="6"/>
  <c r="AT396" i="6"/>
  <c r="AK396" i="6"/>
  <c r="AR396" i="6"/>
  <c r="AN396" i="6"/>
  <c r="AI396" i="6"/>
  <c r="AO396" i="6"/>
  <c r="BB397" i="6"/>
  <c r="BI397" i="6" a="1"/>
  <c r="BE397" i="6" a="1"/>
  <c r="BD397" i="6" a="1"/>
  <c r="BH397" i="6" a="1"/>
  <c r="BD397" i="6" l="1"/>
  <c r="BH397" i="6"/>
  <c r="BE397" i="6"/>
  <c r="BI397" i="6"/>
  <c r="BF397" i="6" a="1"/>
  <c r="BJ397" i="6" a="1"/>
  <c r="BJ397" i="6" l="1"/>
  <c r="BF397" i="6"/>
  <c r="BK397" i="6" a="1"/>
  <c r="BK397" i="6" l="1"/>
  <c r="BL397" i="6" a="1"/>
  <c r="BL397" i="6" l="1"/>
  <c r="BN397" i="6" s="1"/>
  <c r="AY397" i="6" a="1"/>
  <c r="AY397" i="6" l="1"/>
  <c r="AZ398" i="6" a="1"/>
  <c r="AB397" i="6" a="1"/>
  <c r="BM398" i="6" a="1"/>
  <c r="BA398" i="6" a="1"/>
  <c r="AB397" i="6" l="1"/>
  <c r="AZ398" i="6"/>
  <c r="BM398" i="6"/>
  <c r="BA398" i="6"/>
  <c r="AQ397" i="6" a="1"/>
  <c r="AS397" i="6" a="1"/>
  <c r="AL397" i="6" a="1"/>
  <c r="AJ397" i="6" a="1"/>
  <c r="BC398" i="6" a="1"/>
  <c r="BG398" i="6" a="1"/>
  <c r="AP397" i="6" a="1"/>
  <c r="AK397" i="6" a="1"/>
  <c r="AN397" i="6" a="1"/>
  <c r="AR397" i="6" a="1"/>
  <c r="AO397" i="6" a="1"/>
  <c r="AI397" i="6" a="1"/>
  <c r="BB398" i="6" a="1"/>
  <c r="AT397" i="6" a="1"/>
  <c r="AM397" i="6" a="1"/>
  <c r="BC398" i="6" l="1"/>
  <c r="BG398" i="6"/>
  <c r="AQ397" i="6"/>
  <c r="AR397" i="6"/>
  <c r="AI397" i="6"/>
  <c r="AT397" i="6"/>
  <c r="AK397" i="6"/>
  <c r="AO397" i="6"/>
  <c r="AN397" i="6"/>
  <c r="AP397" i="6"/>
  <c r="AJ397" i="6"/>
  <c r="AM397" i="6"/>
  <c r="AL397" i="6"/>
  <c r="AS397" i="6"/>
  <c r="BB398" i="6"/>
  <c r="BD398" i="6" a="1"/>
  <c r="BE398" i="6" a="1"/>
  <c r="BI398" i="6" a="1"/>
  <c r="BH398" i="6" a="1"/>
  <c r="BD398" i="6" l="1"/>
  <c r="BH398" i="6"/>
  <c r="BI398" i="6"/>
  <c r="BE398" i="6"/>
  <c r="BJ398" i="6" a="1"/>
  <c r="BF398" i="6" a="1"/>
  <c r="BF398" i="6" l="1"/>
  <c r="BJ398" i="6"/>
  <c r="BK398" i="6" a="1"/>
  <c r="BK398" i="6" l="1"/>
  <c r="BL398" i="6" a="1"/>
  <c r="BL398" i="6" l="1"/>
  <c r="BN398" i="6" s="1"/>
  <c r="AY398" i="6" a="1"/>
  <c r="AY398" i="6" l="1"/>
  <c r="AZ399" i="6" a="1"/>
  <c r="BA399" i="6" a="1"/>
  <c r="AB398" i="6" a="1"/>
  <c r="BM399" i="6" a="1"/>
  <c r="AB398" i="6" l="1"/>
  <c r="AZ399" i="6"/>
  <c r="BM399" i="6"/>
  <c r="BA399" i="6"/>
  <c r="AA398" i="6" a="1"/>
  <c r="BG399" i="6" a="1"/>
  <c r="BB399" i="6" a="1"/>
  <c r="BC399" i="6" a="1"/>
  <c r="BC399" i="6" l="1"/>
  <c r="BG399" i="6"/>
  <c r="AA398" i="6"/>
  <c r="BB399" i="6"/>
  <c r="AQ398" i="6" a="1"/>
  <c r="AP398" i="6" a="1"/>
  <c r="AO398" i="6" a="1"/>
  <c r="AR398" i="6" a="1"/>
  <c r="AJ398" i="6" a="1"/>
  <c r="AS398" i="6" a="1"/>
  <c r="BI399" i="6" a="1"/>
  <c r="AK398" i="6" a="1"/>
  <c r="BE399" i="6" a="1"/>
  <c r="AN398" i="6" a="1"/>
  <c r="AI398" i="6" a="1"/>
  <c r="BD399" i="6" a="1"/>
  <c r="BH399" i="6" a="1"/>
  <c r="AM398" i="6" a="1"/>
  <c r="AL398" i="6" a="1"/>
  <c r="AA399" i="6" a="1"/>
  <c r="AT398" i="6" a="1"/>
  <c r="BD399" i="6" l="1"/>
  <c r="AM398" i="6"/>
  <c r="AP398" i="6"/>
  <c r="AK398" i="6"/>
  <c r="AQ398" i="6"/>
  <c r="AO398" i="6"/>
  <c r="AA399" i="6"/>
  <c r="AI398" i="6"/>
  <c r="AL398" i="6"/>
  <c r="AJ398" i="6"/>
  <c r="AN398" i="6"/>
  <c r="AT398" i="6"/>
  <c r="AS398" i="6"/>
  <c r="AR398" i="6"/>
  <c r="BH399" i="6"/>
  <c r="BE399" i="6"/>
  <c r="BI399" i="6"/>
  <c r="BF399" i="6" a="1"/>
  <c r="BJ399" i="6" a="1"/>
  <c r="BJ399" i="6" l="1"/>
  <c r="BF399" i="6"/>
  <c r="BK399" i="6" a="1"/>
  <c r="BK399" i="6" l="1"/>
  <c r="BL399" i="6" a="1"/>
  <c r="BL399" i="6" l="1"/>
  <c r="BN399" i="6" s="1"/>
  <c r="AY399" i="6" a="1"/>
  <c r="AY399" i="6" l="1"/>
  <c r="AZ400" i="6" a="1"/>
  <c r="BM400" i="6" a="1"/>
  <c r="BA400" i="6" a="1"/>
  <c r="AB399" i="6" a="1"/>
  <c r="AZ400" i="6" l="1"/>
  <c r="BA400" i="6"/>
  <c r="BM400" i="6"/>
  <c r="AB399" i="6"/>
  <c r="AJ399" i="6" a="1"/>
  <c r="BG400" i="6" a="1"/>
  <c r="BC400" i="6" a="1"/>
  <c r="AM399" i="6" a="1"/>
  <c r="AK399" i="6" a="1"/>
  <c r="AL399" i="6" a="1"/>
  <c r="AQ399" i="6" a="1"/>
  <c r="AS399" i="6" a="1"/>
  <c r="AN399" i="6" a="1"/>
  <c r="AI399" i="6" a="1"/>
  <c r="AT399" i="6" a="1"/>
  <c r="AR399" i="6" a="1"/>
  <c r="AO399" i="6" a="1"/>
  <c r="AP399" i="6" a="1"/>
  <c r="BB400" i="6" a="1"/>
  <c r="BB400" i="6" l="1"/>
  <c r="BC400" i="6"/>
  <c r="BG400" i="6"/>
  <c r="AJ399" i="6"/>
  <c r="AO399" i="6"/>
  <c r="AS399" i="6"/>
  <c r="AM399" i="6"/>
  <c r="AT399" i="6"/>
  <c r="AN399" i="6"/>
  <c r="AL399" i="6"/>
  <c r="AI399" i="6"/>
  <c r="AP399" i="6"/>
  <c r="AQ399" i="6"/>
  <c r="AK399" i="6"/>
  <c r="AR399" i="6"/>
  <c r="BE400" i="6" a="1"/>
  <c r="BD400" i="6" a="1"/>
  <c r="BH400" i="6" a="1"/>
  <c r="BI400" i="6" a="1"/>
  <c r="BH400" i="6" l="1"/>
  <c r="BI400" i="6"/>
  <c r="BE400" i="6"/>
  <c r="BD400" i="6"/>
  <c r="BJ400" i="6" a="1"/>
  <c r="BF400" i="6" a="1"/>
  <c r="BJ400" i="6" l="1"/>
  <c r="BF400" i="6"/>
  <c r="BK400" i="6" a="1"/>
  <c r="BK400" i="6" l="1"/>
  <c r="BL400" i="6" a="1"/>
  <c r="BL400" i="6" l="1"/>
  <c r="AY400" i="6" a="1"/>
  <c r="AY400" i="6" l="1"/>
  <c r="BN400" i="6"/>
  <c r="BA401" i="6" a="1"/>
  <c r="AB400" i="6" a="1"/>
  <c r="AZ401" i="6" a="1"/>
  <c r="BM401" i="6" a="1"/>
  <c r="AB400" i="6" l="1"/>
  <c r="BM401" i="6"/>
  <c r="BA401" i="6"/>
  <c r="AZ401" i="6"/>
  <c r="BG401" i="6" a="1"/>
  <c r="BB401" i="6" a="1"/>
  <c r="BC401" i="6" a="1"/>
  <c r="AA400" i="6" a="1"/>
  <c r="BG401" i="6" l="1"/>
  <c r="BC401" i="6"/>
  <c r="AA400" i="6"/>
  <c r="BB401" i="6"/>
  <c r="AL400" i="6" a="1"/>
  <c r="AK400" i="6" a="1"/>
  <c r="AN400" i="6" a="1"/>
  <c r="AQ400" i="6" a="1"/>
  <c r="AI400" i="6" a="1"/>
  <c r="AJ400" i="6" a="1"/>
  <c r="BD401" i="6" a="1"/>
  <c r="AA401" i="6" a="1"/>
  <c r="AT400" i="6" a="1"/>
  <c r="BH401" i="6" a="1"/>
  <c r="BI401" i="6" a="1"/>
  <c r="AO400" i="6" a="1"/>
  <c r="AS400" i="6" a="1"/>
  <c r="AP400" i="6" a="1"/>
  <c r="BE401" i="6" a="1"/>
  <c r="AR400" i="6" a="1"/>
  <c r="AM400" i="6" a="1"/>
  <c r="BD401" i="6" l="1"/>
  <c r="AM400" i="6"/>
  <c r="AS400" i="6"/>
  <c r="AN400" i="6"/>
  <c r="AT400" i="6"/>
  <c r="AI400" i="6"/>
  <c r="AO400" i="6"/>
  <c r="AJ400" i="6"/>
  <c r="AP400" i="6"/>
  <c r="AK400" i="6"/>
  <c r="AQ400" i="6"/>
  <c r="AL400" i="6"/>
  <c r="AR400" i="6"/>
  <c r="AA401" i="6"/>
  <c r="BE401" i="6"/>
  <c r="BI401" i="6"/>
  <c r="BH401" i="6"/>
  <c r="BF401" i="6" a="1"/>
  <c r="BJ401" i="6" a="1"/>
  <c r="BJ401" i="6" l="1"/>
  <c r="BF401" i="6"/>
  <c r="BK401" i="6" a="1"/>
  <c r="BK401" i="6" l="1"/>
  <c r="BL401" i="6" a="1"/>
  <c r="BL401" i="6" l="1"/>
  <c r="AY401" i="6" a="1"/>
  <c r="AY401" i="6" l="1"/>
  <c r="BN401" i="6"/>
  <c r="AZ411" i="6" a="1"/>
  <c r="BM411" i="6" a="1"/>
  <c r="AB401" i="6" a="1"/>
  <c r="BA411" i="6" a="1"/>
  <c r="AB401" i="6" l="1"/>
  <c r="BM411" i="6"/>
  <c r="BA411" i="6"/>
  <c r="AZ411" i="6"/>
  <c r="BB411" i="6" a="1"/>
  <c r="AI401" i="6" a="1"/>
  <c r="AO401" i="6" a="1"/>
  <c r="AS401" i="6" a="1"/>
  <c r="AL401" i="6" a="1"/>
  <c r="AP401" i="6" a="1"/>
  <c r="AQ401" i="6" a="1"/>
  <c r="AM401" i="6" a="1"/>
  <c r="AR401" i="6" a="1"/>
  <c r="AN401" i="6" a="1"/>
  <c r="AK401" i="6" a="1"/>
  <c r="BG411" i="6" a="1"/>
  <c r="BC411" i="6" a="1"/>
  <c r="AT401" i="6" a="1"/>
  <c r="AJ401" i="6" a="1"/>
  <c r="BG411" i="6" l="1"/>
  <c r="BC411" i="6"/>
  <c r="AS401" i="6"/>
  <c r="AM401" i="6"/>
  <c r="AR401" i="6"/>
  <c r="AL401" i="6"/>
  <c r="AQ401" i="6"/>
  <c r="AK401" i="6"/>
  <c r="AP401" i="6"/>
  <c r="AJ401" i="6"/>
  <c r="AO401" i="6"/>
  <c r="AI401" i="6"/>
  <c r="AT401" i="6"/>
  <c r="AN401" i="6"/>
  <c r="BB411" i="6"/>
  <c r="BD411" i="6" a="1"/>
  <c r="BI411" i="6" a="1"/>
  <c r="BH411" i="6" a="1"/>
  <c r="BE411" i="6" a="1"/>
  <c r="BD411" i="6" l="1"/>
  <c r="BI411" i="6"/>
  <c r="BE411" i="6"/>
  <c r="BH411" i="6"/>
  <c r="BF411" i="6" a="1"/>
  <c r="BJ411" i="6" a="1"/>
  <c r="BJ411" i="6" l="1"/>
  <c r="BF411" i="6"/>
  <c r="BK411" i="6" a="1"/>
  <c r="BK411" i="6" l="1"/>
  <c r="BL411" i="6" a="1"/>
  <c r="BL411" i="6" l="1"/>
  <c r="AY411" i="6" a="1"/>
  <c r="AY411" i="6" l="1"/>
  <c r="BN411" i="6"/>
  <c r="AZ412" i="6" a="1"/>
  <c r="AB411" i="6" a="1"/>
  <c r="BA412" i="6" a="1"/>
  <c r="BM412" i="6" a="1"/>
  <c r="AB411" i="6" l="1"/>
  <c r="BM412" i="6"/>
  <c r="AZ412" i="6"/>
  <c r="BA412" i="6"/>
  <c r="BB412" i="6" a="1"/>
  <c r="BC412" i="6" a="1"/>
  <c r="AA411" i="6" a="1"/>
  <c r="BG412" i="6" a="1"/>
  <c r="BC412" i="6" l="1"/>
  <c r="BG412" i="6"/>
  <c r="AA411" i="6"/>
  <c r="BB412" i="6"/>
  <c r="AM411" i="6" a="1"/>
  <c r="AQ411" i="6" a="1"/>
  <c r="BI412" i="6" a="1"/>
  <c r="AS411" i="6" a="1"/>
  <c r="BD412" i="6" a="1"/>
  <c r="BH412" i="6" a="1"/>
  <c r="AR411" i="6" a="1"/>
  <c r="AL411" i="6" a="1"/>
  <c r="AK411" i="6" a="1"/>
  <c r="BE412" i="6" a="1"/>
  <c r="AO411" i="6" a="1"/>
  <c r="AJ411" i="6" a="1"/>
  <c r="AT411" i="6" a="1"/>
  <c r="AA412" i="6" a="1"/>
  <c r="AP411" i="6" a="1"/>
  <c r="AI411" i="6" a="1"/>
  <c r="AN411" i="6" a="1"/>
  <c r="BD412" i="6" l="1"/>
  <c r="AA412" i="6"/>
  <c r="AM411" i="6"/>
  <c r="AS411" i="6"/>
  <c r="AN411" i="6"/>
  <c r="AT411" i="6"/>
  <c r="AJ411" i="6"/>
  <c r="AP411" i="6"/>
  <c r="AK411" i="6"/>
  <c r="AQ411" i="6"/>
  <c r="AO411" i="6"/>
  <c r="AR411" i="6"/>
  <c r="AI411" i="6"/>
  <c r="AL411" i="6"/>
  <c r="BH412" i="6"/>
  <c r="BI412" i="6"/>
  <c r="BE412" i="6"/>
  <c r="BF412" i="6" a="1"/>
  <c r="BJ412" i="6" a="1"/>
  <c r="AA413" i="6" a="1"/>
  <c r="AA413" i="6" l="1"/>
  <c r="BF412" i="6"/>
  <c r="BJ412" i="6"/>
  <c r="AA414" i="6" a="1"/>
  <c r="BK412" i="6" a="1"/>
  <c r="BK412" i="6" l="1"/>
  <c r="AA414" i="6"/>
  <c r="BL412" i="6" a="1"/>
  <c r="BL412" i="6" l="1"/>
  <c r="AY412" i="6" a="1"/>
  <c r="AY412" i="6" l="1"/>
  <c r="BN412" i="6"/>
  <c r="BM413" i="6" a="1"/>
  <c r="AB412" i="6" a="1"/>
  <c r="AZ413" i="6" a="1"/>
  <c r="BA413" i="6" a="1"/>
  <c r="AB412" i="6" l="1"/>
  <c r="BM413" i="6"/>
  <c r="BA413" i="6"/>
  <c r="AZ413" i="6"/>
  <c r="AQ412" i="6" a="1"/>
  <c r="BB413" i="6" a="1"/>
  <c r="AJ412" i="6" a="1"/>
  <c r="AI412" i="6" a="1"/>
  <c r="AP412" i="6" a="1"/>
  <c r="AL412" i="6" a="1"/>
  <c r="AT412" i="6" a="1"/>
  <c r="AS412" i="6" a="1"/>
  <c r="BC413" i="6" a="1"/>
  <c r="BG413" i="6" a="1"/>
  <c r="AO412" i="6" a="1"/>
  <c r="AR412" i="6" a="1"/>
  <c r="AN412" i="6" a="1"/>
  <c r="AK412" i="6" a="1"/>
  <c r="AM412" i="6" a="1"/>
  <c r="BC413" i="6" l="1"/>
  <c r="AK412" i="6"/>
  <c r="AN412" i="6"/>
  <c r="AL412" i="6"/>
  <c r="AT412" i="6"/>
  <c r="AJ412" i="6"/>
  <c r="AR412" i="6"/>
  <c r="AQ412" i="6"/>
  <c r="AP412" i="6"/>
  <c r="AO412" i="6"/>
  <c r="AI412" i="6"/>
  <c r="AS412" i="6"/>
  <c r="AM412" i="6"/>
  <c r="BB413" i="6"/>
  <c r="BG413" i="6"/>
  <c r="BI413" i="6" a="1"/>
  <c r="BH413" i="6" a="1"/>
  <c r="BD413" i="6" a="1"/>
  <c r="BE413" i="6" a="1"/>
  <c r="BH413" i="6" l="1"/>
  <c r="BD413" i="6"/>
  <c r="BE413" i="6"/>
  <c r="BI413" i="6"/>
  <c r="BF413" i="6" a="1"/>
  <c r="BJ413" i="6" a="1"/>
  <c r="BJ413" i="6" l="1"/>
  <c r="BF413" i="6"/>
  <c r="BK413" i="6" a="1"/>
  <c r="BK413" i="6" l="1"/>
  <c r="BL413" i="6" a="1"/>
  <c r="BL413" i="6" l="1"/>
  <c r="AY413" i="6" a="1"/>
  <c r="AY413" i="6" l="1"/>
  <c r="BN413" i="6"/>
  <c r="AZ414" i="6" a="1"/>
  <c r="BA414" i="6" a="1"/>
  <c r="AB413" i="6" a="1"/>
  <c r="BM414" i="6" a="1"/>
  <c r="AB413" i="6" l="1"/>
  <c r="BM414" i="6"/>
  <c r="BA414" i="6"/>
  <c r="AZ414" i="6"/>
  <c r="AO413" i="6" a="1"/>
  <c r="AL413" i="6" a="1"/>
  <c r="AT413" i="6" a="1"/>
  <c r="BB414" i="6" a="1"/>
  <c r="AJ413" i="6" a="1"/>
  <c r="AQ413" i="6" a="1"/>
  <c r="AP413" i="6" a="1"/>
  <c r="AN413" i="6" a="1"/>
  <c r="AK413" i="6" a="1"/>
  <c r="AR413" i="6" a="1"/>
  <c r="BC414" i="6" a="1"/>
  <c r="AM413" i="6" a="1"/>
  <c r="AI413" i="6" a="1"/>
  <c r="BG414" i="6" a="1"/>
  <c r="AS413" i="6" a="1"/>
  <c r="BG414" i="6" l="1"/>
  <c r="BC414" i="6"/>
  <c r="AQ413" i="6"/>
  <c r="AS413" i="6"/>
  <c r="AJ413" i="6"/>
  <c r="AP413" i="6"/>
  <c r="AM413" i="6"/>
  <c r="AK413" i="6"/>
  <c r="AR413" i="6"/>
  <c r="AL413" i="6"/>
  <c r="AO413" i="6"/>
  <c r="AI413" i="6"/>
  <c r="AT413" i="6"/>
  <c r="AN413" i="6"/>
  <c r="BB414" i="6"/>
  <c r="BD414" i="6" a="1"/>
  <c r="BI414" i="6" a="1"/>
  <c r="BH414" i="6" a="1"/>
  <c r="BE414" i="6" a="1"/>
  <c r="BD414" i="6" l="1"/>
  <c r="BI414" i="6"/>
  <c r="BE414" i="6"/>
  <c r="BH414" i="6"/>
  <c r="BF414" i="6" a="1"/>
  <c r="BJ414" i="6" a="1"/>
  <c r="BJ414" i="6" l="1"/>
  <c r="BF414" i="6"/>
  <c r="BK414" i="6" a="1"/>
  <c r="BK414" i="6" l="1"/>
  <c r="BL414" i="6" a="1"/>
  <c r="BL414" i="6" l="1"/>
  <c r="AY414" i="6" a="1"/>
  <c r="AY414" i="6" l="1"/>
  <c r="BN414" i="6"/>
  <c r="AZ423" i="6" a="1"/>
  <c r="AB414" i="6" a="1"/>
  <c r="BA423" i="6" a="1"/>
  <c r="BM423" i="6" a="1"/>
  <c r="AB414" i="6" l="1"/>
  <c r="AZ423" i="6"/>
  <c r="BA423" i="6"/>
  <c r="BM423" i="6"/>
  <c r="AM414" i="6" a="1"/>
  <c r="AR414" i="6" a="1"/>
  <c r="AP414" i="6" a="1"/>
  <c r="AQ414" i="6" a="1"/>
  <c r="BB423" i="6" a="1"/>
  <c r="AO414" i="6" a="1"/>
  <c r="AI414" i="6" a="1"/>
  <c r="AN414" i="6" a="1"/>
  <c r="AJ414" i="6" a="1"/>
  <c r="BC423" i="6" a="1"/>
  <c r="AT414" i="6" a="1"/>
  <c r="AS414" i="6" a="1"/>
  <c r="AL414" i="6" a="1"/>
  <c r="BG423" i="6" a="1"/>
  <c r="AK414" i="6" a="1"/>
  <c r="BC423" i="6" l="1"/>
  <c r="BG423" i="6"/>
  <c r="AL414" i="6"/>
  <c r="AS414" i="6"/>
  <c r="AK414" i="6"/>
  <c r="AR414" i="6"/>
  <c r="AI414" i="6"/>
  <c r="AQ414" i="6"/>
  <c r="AO414" i="6"/>
  <c r="AM414" i="6"/>
  <c r="AP414" i="6"/>
  <c r="AJ414" i="6"/>
  <c r="AT414" i="6"/>
  <c r="AN414" i="6"/>
  <c r="BB423" i="6"/>
  <c r="BI423" i="6" a="1"/>
  <c r="BE423" i="6" a="1"/>
  <c r="BD423" i="6" a="1"/>
  <c r="BH423" i="6" a="1"/>
  <c r="BD423" i="6" l="1"/>
  <c r="BH423" i="6"/>
  <c r="BE423" i="6"/>
  <c r="BI423" i="6"/>
  <c r="BF423" i="6" a="1"/>
  <c r="BJ423" i="6" a="1"/>
  <c r="BJ423" i="6" l="1"/>
  <c r="BF423" i="6"/>
  <c r="BK423" i="6" a="1"/>
  <c r="BK423" i="6" l="1"/>
  <c r="BL423" i="6" a="1"/>
  <c r="BL423" i="6" l="1"/>
  <c r="AY423" i="6" a="1"/>
  <c r="AY423" i="6" l="1"/>
  <c r="BN423" i="6"/>
  <c r="BA424" i="6" a="1"/>
  <c r="BM424" i="6" a="1"/>
  <c r="AZ424" i="6" a="1"/>
  <c r="AB423" i="6" a="1"/>
  <c r="AB423" i="6" l="1"/>
  <c r="BM424" i="6"/>
  <c r="BA424" i="6"/>
  <c r="AZ424" i="6"/>
  <c r="BB424" i="6" a="1"/>
  <c r="AA423" i="6" a="1"/>
  <c r="BG424" i="6" a="1"/>
  <c r="BC424" i="6" a="1"/>
  <c r="BG424" i="6" l="1"/>
  <c r="BC424" i="6"/>
  <c r="AA423" i="6"/>
  <c r="BB424" i="6"/>
  <c r="BD424" i="6" a="1"/>
  <c r="BH424" i="6" a="1"/>
  <c r="AR423" i="6" a="1"/>
  <c r="AN423" i="6" a="1"/>
  <c r="AQ423" i="6" a="1"/>
  <c r="AM423" i="6" a="1"/>
  <c r="AL423" i="6" a="1"/>
  <c r="AS423" i="6" a="1"/>
  <c r="AJ423" i="6" a="1"/>
  <c r="BE424" i="6" a="1"/>
  <c r="AI423" i="6" a="1"/>
  <c r="AK423" i="6" a="1"/>
  <c r="AT423" i="6" a="1"/>
  <c r="BI424" i="6" a="1"/>
  <c r="AP423" i="6" a="1"/>
  <c r="AO423" i="6" a="1"/>
  <c r="BD424" i="6" l="1"/>
  <c r="AN423" i="6"/>
  <c r="AT423" i="6"/>
  <c r="AL423" i="6"/>
  <c r="AO423" i="6"/>
  <c r="AP423" i="6"/>
  <c r="AQ423" i="6"/>
  <c r="AR423" i="6"/>
  <c r="AS423" i="6"/>
  <c r="AJ423" i="6"/>
  <c r="AM423" i="6"/>
  <c r="AI423" i="6"/>
  <c r="AK423" i="6"/>
  <c r="BI424" i="6"/>
  <c r="BE424" i="6"/>
  <c r="BH424" i="6"/>
  <c r="BF424" i="6" a="1"/>
  <c r="BJ424" i="6" a="1"/>
  <c r="BF424" i="6" l="1"/>
  <c r="BJ424" i="6"/>
  <c r="BK424" i="6" a="1"/>
  <c r="BK424" i="6" l="1"/>
  <c r="BL424" i="6" a="1"/>
  <c r="BL424" i="6" l="1"/>
  <c r="AY424" i="6" a="1"/>
  <c r="AY424" i="6" l="1"/>
  <c r="BN424" i="6"/>
  <c r="AZ425" i="6" a="1"/>
  <c r="AB424" i="6" a="1"/>
  <c r="BA425" i="6" a="1"/>
  <c r="BM425" i="6" a="1"/>
  <c r="AB424" i="6" l="1"/>
  <c r="BM425" i="6"/>
  <c r="BA425" i="6"/>
  <c r="AZ425" i="6"/>
  <c r="AA424" i="6" a="1"/>
  <c r="BB425" i="6" a="1"/>
  <c r="BC425" i="6" a="1"/>
  <c r="BG425" i="6" a="1"/>
  <c r="BG425" i="6" l="1"/>
  <c r="BC425" i="6"/>
  <c r="AA424" i="6"/>
  <c r="BB425" i="6"/>
  <c r="AS424" i="6" a="1"/>
  <c r="AL424" i="6" a="1"/>
  <c r="BI425" i="6" a="1"/>
  <c r="AM424" i="6" a="1"/>
  <c r="BD425" i="6" a="1"/>
  <c r="AR424" i="6" a="1"/>
  <c r="AQ424" i="6" a="1"/>
  <c r="AP424" i="6" a="1"/>
  <c r="BH425" i="6" a="1"/>
  <c r="AJ424" i="6" a="1"/>
  <c r="BE425" i="6" a="1"/>
  <c r="AT424" i="6" a="1"/>
  <c r="AN424" i="6" a="1"/>
  <c r="AK424" i="6" a="1"/>
  <c r="AI424" i="6" a="1"/>
  <c r="AO424" i="6" a="1"/>
  <c r="BD425" i="6" l="1"/>
  <c r="AM424" i="6"/>
  <c r="AS424" i="6"/>
  <c r="AJ424" i="6"/>
  <c r="AP424" i="6"/>
  <c r="AK424" i="6"/>
  <c r="AQ424" i="6"/>
  <c r="AI424" i="6"/>
  <c r="AR424" i="6"/>
  <c r="AT424" i="6"/>
  <c r="AL424" i="6"/>
  <c r="AO424" i="6"/>
  <c r="AN424" i="6"/>
  <c r="BE425" i="6"/>
  <c r="BI425" i="6"/>
  <c r="BH425" i="6"/>
  <c r="BF425" i="6" a="1"/>
  <c r="BJ425" i="6" a="1"/>
  <c r="BF425" i="6" l="1"/>
  <c r="BJ425" i="6"/>
  <c r="BK425" i="6" a="1"/>
  <c r="BK425" i="6" l="1"/>
  <c r="BL425" i="6" a="1"/>
  <c r="BL425" i="6" l="1"/>
  <c r="AY425" i="6" a="1"/>
  <c r="AY425" i="6" l="1"/>
  <c r="BN425" i="6"/>
  <c r="AB425" i="6" a="1"/>
  <c r="BA426" i="6" a="1"/>
  <c r="AZ426" i="6" a="1"/>
  <c r="BM426" i="6" a="1"/>
  <c r="AB425" i="6" l="1"/>
  <c r="BA426" i="6"/>
  <c r="BM426" i="6"/>
  <c r="AZ426" i="6"/>
  <c r="BB426" i="6" a="1"/>
  <c r="BC426" i="6" a="1"/>
  <c r="BG426" i="6" a="1"/>
  <c r="AA425" i="6" a="1"/>
  <c r="BG426" i="6" l="1"/>
  <c r="BC426" i="6"/>
  <c r="AA425" i="6"/>
  <c r="BB426" i="6"/>
  <c r="AJ425" i="6" a="1"/>
  <c r="AP425" i="6" a="1"/>
  <c r="AI425" i="6" a="1"/>
  <c r="AL425" i="6" a="1"/>
  <c r="BE426" i="6" a="1"/>
  <c r="AR425" i="6" a="1"/>
  <c r="BD426" i="6" a="1"/>
  <c r="BI426" i="6" a="1"/>
  <c r="AS425" i="6" a="1"/>
  <c r="AO425" i="6" a="1"/>
  <c r="AA426" i="6" a="1"/>
  <c r="AQ425" i="6" a="1"/>
  <c r="AN425" i="6" a="1"/>
  <c r="AM425" i="6" a="1"/>
  <c r="AT425" i="6" a="1"/>
  <c r="BH426" i="6" a="1"/>
  <c r="AK425" i="6" a="1"/>
  <c r="BD426" i="6" l="1"/>
  <c r="AI425" i="6"/>
  <c r="AO425" i="6"/>
  <c r="AQ425" i="6"/>
  <c r="AR425" i="6"/>
  <c r="AA426" i="6"/>
  <c r="AJ425" i="6"/>
  <c r="AS425" i="6"/>
  <c r="AK425" i="6"/>
  <c r="AT425" i="6"/>
  <c r="AL425" i="6"/>
  <c r="AN425" i="6"/>
  <c r="AP425" i="6"/>
  <c r="AM425" i="6"/>
  <c r="BE426" i="6"/>
  <c r="BI426" i="6"/>
  <c r="BH426" i="6"/>
  <c r="BJ426" i="6" a="1"/>
  <c r="BF426" i="6" a="1"/>
  <c r="BJ426" i="6" l="1"/>
  <c r="BF426" i="6"/>
  <c r="BK426" i="6" a="1"/>
  <c r="BK426" i="6" l="1"/>
  <c r="BL426" i="6" a="1"/>
  <c r="BL426" i="6" l="1"/>
  <c r="AY426" i="6" a="1"/>
  <c r="AY426" i="6" l="1"/>
  <c r="BN426" i="6"/>
  <c r="BM427" i="6" a="1"/>
  <c r="AB426" i="6" a="1"/>
  <c r="AZ427" i="6" a="1"/>
  <c r="BA427" i="6" a="1"/>
  <c r="AB426" i="6" l="1"/>
  <c r="BA427" i="6"/>
  <c r="AZ427" i="6"/>
  <c r="BM427" i="6"/>
  <c r="BG427" i="6" a="1"/>
  <c r="BC427" i="6" a="1"/>
  <c r="AL426" i="6" a="1"/>
  <c r="BB427" i="6" a="1"/>
  <c r="AR426" i="6" a="1"/>
  <c r="AT426" i="6" a="1"/>
  <c r="AN426" i="6" a="1"/>
  <c r="AS426" i="6" a="1"/>
  <c r="AJ426" i="6" a="1"/>
  <c r="AO426" i="6" a="1"/>
  <c r="AI426" i="6" a="1"/>
  <c r="AM426" i="6" a="1"/>
  <c r="AQ426" i="6" a="1"/>
  <c r="AK426" i="6" a="1"/>
  <c r="AP426" i="6" a="1"/>
  <c r="BG427" i="6" l="1"/>
  <c r="BC427" i="6"/>
  <c r="AO426" i="6"/>
  <c r="AP426" i="6"/>
  <c r="AM426" i="6"/>
  <c r="AS426" i="6"/>
  <c r="AJ426" i="6"/>
  <c r="AR426" i="6"/>
  <c r="AI426" i="6"/>
  <c r="AL426" i="6"/>
  <c r="AQ426" i="6"/>
  <c r="AK426" i="6"/>
  <c r="AT426" i="6"/>
  <c r="AN426" i="6"/>
  <c r="BB427" i="6"/>
  <c r="BD427" i="6" a="1"/>
  <c r="BE427" i="6" a="1"/>
  <c r="BI427" i="6" a="1"/>
  <c r="BH427" i="6" a="1"/>
  <c r="BD427" i="6" l="1"/>
  <c r="BH427" i="6"/>
  <c r="BI427" i="6"/>
  <c r="BE427" i="6"/>
  <c r="BJ427" i="6" a="1"/>
  <c r="BF427" i="6" a="1"/>
  <c r="BJ427" i="6" l="1"/>
  <c r="BF427" i="6"/>
  <c r="BK427" i="6" a="1"/>
  <c r="BK427" i="6" l="1"/>
  <c r="BL427" i="6" a="1"/>
  <c r="BL427" i="6" l="1"/>
  <c r="AY427" i="6" a="1"/>
  <c r="AY427" i="6" l="1"/>
  <c r="BN427" i="6"/>
  <c r="BM428" i="6" a="1"/>
  <c r="AB427" i="6" a="1"/>
  <c r="AZ428" i="6" a="1"/>
  <c r="BA428" i="6" a="1"/>
  <c r="AB427" i="6" l="1"/>
  <c r="AZ428" i="6"/>
  <c r="BA428" i="6"/>
  <c r="BM428" i="6"/>
  <c r="BB428" i="6" a="1"/>
  <c r="BG428" i="6" a="1"/>
  <c r="BC428" i="6" a="1"/>
  <c r="AA427" i="6" a="1"/>
  <c r="BC428" i="6" l="1"/>
  <c r="BG428" i="6"/>
  <c r="AA427" i="6"/>
  <c r="BB428" i="6"/>
  <c r="AL427" i="6" a="1"/>
  <c r="AS427" i="6" a="1"/>
  <c r="BI428" i="6" a="1"/>
  <c r="AQ427" i="6" a="1"/>
  <c r="AK427" i="6" a="1"/>
  <c r="BE428" i="6" a="1"/>
  <c r="AO427" i="6" a="1"/>
  <c r="AM427" i="6" a="1"/>
  <c r="BH428" i="6" a="1"/>
  <c r="AR427" i="6" a="1"/>
  <c r="AN427" i="6" a="1"/>
  <c r="AP427" i="6" a="1"/>
  <c r="AI427" i="6" a="1"/>
  <c r="AT427" i="6" a="1"/>
  <c r="AJ427" i="6" a="1"/>
  <c r="BD428" i="6" a="1"/>
  <c r="AJ427" i="6" l="1"/>
  <c r="AQ427" i="6"/>
  <c r="AK427" i="6"/>
  <c r="AR427" i="6"/>
  <c r="AL427" i="6"/>
  <c r="AS427" i="6"/>
  <c r="AM427" i="6"/>
  <c r="AT427" i="6"/>
  <c r="AI427" i="6"/>
  <c r="AP427" i="6"/>
  <c r="AN427" i="6"/>
  <c r="AO427" i="6"/>
  <c r="BH428" i="6"/>
  <c r="BI428" i="6"/>
  <c r="BE428" i="6"/>
  <c r="BD428" i="6"/>
  <c r="BF428" i="6" a="1"/>
  <c r="BJ428" i="6" a="1"/>
  <c r="BJ428" i="6" l="1"/>
  <c r="BF428" i="6"/>
  <c r="BK428" i="6" a="1"/>
  <c r="BK428" i="6" l="1"/>
  <c r="BL428" i="6" a="1"/>
  <c r="BL428" i="6" l="1"/>
  <c r="AY428" i="6" a="1"/>
  <c r="AY428" i="6" l="1"/>
  <c r="BN428" i="6"/>
  <c r="BA429" i="6" a="1"/>
  <c r="AB428" i="6" a="1"/>
  <c r="BM429" i="6" a="1"/>
  <c r="AZ429" i="6" a="1"/>
  <c r="AB428" i="6" l="1"/>
  <c r="AZ429" i="6"/>
  <c r="BA429" i="6"/>
  <c r="BM429" i="6"/>
  <c r="BB429" i="6" a="1"/>
  <c r="BC429" i="6" a="1"/>
  <c r="BG429" i="6" a="1"/>
  <c r="AA428" i="6" a="1"/>
  <c r="BC429" i="6" l="1"/>
  <c r="BG429" i="6"/>
  <c r="AA428" i="6"/>
  <c r="BB429" i="6"/>
  <c r="AM428" i="6" a="1"/>
  <c r="AK428" i="6" a="1"/>
  <c r="BD429" i="6" a="1"/>
  <c r="AL428" i="6" a="1"/>
  <c r="AI428" i="6" a="1"/>
  <c r="BI429" i="6" a="1"/>
  <c r="AT428" i="6" a="1"/>
  <c r="AN428" i="6" a="1"/>
  <c r="BH429" i="6" a="1"/>
  <c r="AJ428" i="6" a="1"/>
  <c r="AO428" i="6" a="1"/>
  <c r="AS428" i="6" a="1"/>
  <c r="AQ428" i="6" a="1"/>
  <c r="AR428" i="6" a="1"/>
  <c r="BE429" i="6" a="1"/>
  <c r="AP428" i="6" a="1"/>
  <c r="BD429" i="6" l="1"/>
  <c r="AL428" i="6"/>
  <c r="AR428" i="6"/>
  <c r="AM428" i="6"/>
  <c r="AS428" i="6"/>
  <c r="AN428" i="6"/>
  <c r="AT428" i="6"/>
  <c r="AI428" i="6"/>
  <c r="AO428" i="6"/>
  <c r="AJ428" i="6"/>
  <c r="AP428" i="6"/>
  <c r="AK428" i="6"/>
  <c r="AQ428" i="6"/>
  <c r="BH429" i="6"/>
  <c r="BI429" i="6"/>
  <c r="BE429" i="6"/>
  <c r="BF429" i="6" a="1"/>
  <c r="BJ429" i="6" a="1"/>
  <c r="BJ429" i="6" l="1"/>
  <c r="BF429" i="6"/>
  <c r="BK429" i="6" a="1"/>
  <c r="BK429" i="6" l="1"/>
  <c r="BL429" i="6" a="1"/>
  <c r="BL429" i="6" l="1"/>
  <c r="AY429" i="6" a="1"/>
  <c r="AY429" i="6" l="1"/>
  <c r="BN429" i="6"/>
  <c r="AB429" i="6" a="1"/>
  <c r="BA430" i="6" a="1"/>
  <c r="AZ430" i="6" a="1"/>
  <c r="BM430" i="6" a="1"/>
  <c r="AB429" i="6" l="1"/>
  <c r="BM430" i="6"/>
  <c r="BA430" i="6"/>
  <c r="AZ430" i="6"/>
  <c r="BB430" i="6" a="1"/>
  <c r="BC430" i="6" a="1"/>
  <c r="AA429" i="6" a="1"/>
  <c r="BG430" i="6" a="1"/>
  <c r="BG430" i="6" l="1"/>
  <c r="BC430" i="6"/>
  <c r="AA429" i="6"/>
  <c r="BB430" i="6"/>
  <c r="AL429" i="6" a="1"/>
  <c r="AI429" i="6" a="1"/>
  <c r="AM429" i="6" a="1"/>
  <c r="BE430" i="6" a="1"/>
  <c r="AA430" i="6" a="1"/>
  <c r="AK429" i="6" a="1"/>
  <c r="AR429" i="6" a="1"/>
  <c r="AT429" i="6" a="1"/>
  <c r="AO429" i="6" a="1"/>
  <c r="BD430" i="6" a="1"/>
  <c r="AN429" i="6" a="1"/>
  <c r="BI430" i="6" a="1"/>
  <c r="AJ429" i="6" a="1"/>
  <c r="AQ429" i="6" a="1"/>
  <c r="AS429" i="6" a="1"/>
  <c r="AP429" i="6" a="1"/>
  <c r="BH430" i="6" a="1"/>
  <c r="BD430" i="6" l="1"/>
  <c r="AA430" i="6"/>
  <c r="AM429" i="6"/>
  <c r="AS429" i="6"/>
  <c r="AN429" i="6"/>
  <c r="AT429" i="6"/>
  <c r="AI429" i="6"/>
  <c r="AO429" i="6"/>
  <c r="AL429" i="6"/>
  <c r="AR429" i="6"/>
  <c r="AJ429" i="6"/>
  <c r="AP429" i="6"/>
  <c r="AQ429" i="6"/>
  <c r="AK429" i="6"/>
  <c r="BI430" i="6"/>
  <c r="BE430" i="6"/>
  <c r="BH430" i="6"/>
  <c r="BJ430" i="6" a="1"/>
  <c r="BF430" i="6" a="1"/>
  <c r="AA431" i="6" a="1"/>
  <c r="AA431" i="6" l="1"/>
  <c r="BJ430" i="6"/>
  <c r="BF430" i="6"/>
  <c r="BK430" i="6" a="1"/>
  <c r="BK430" i="6" l="1"/>
  <c r="BL430" i="6" a="1"/>
  <c r="BL430" i="6" l="1"/>
  <c r="AY430" i="6" a="1"/>
  <c r="AY430" i="6" l="1"/>
  <c r="BN430" i="6"/>
  <c r="BM431" i="6" a="1"/>
  <c r="AZ431" i="6" a="1"/>
  <c r="BA431" i="6" a="1"/>
  <c r="AB430" i="6" a="1"/>
  <c r="AB430" i="6" l="1"/>
  <c r="AZ431" i="6"/>
  <c r="BA431" i="6"/>
  <c r="BM431" i="6"/>
  <c r="BC431" i="6" a="1"/>
  <c r="AT430" i="6" a="1"/>
  <c r="AI430" i="6" a="1"/>
  <c r="AJ430" i="6" a="1"/>
  <c r="AN430" i="6" a="1"/>
  <c r="AR430" i="6" a="1"/>
  <c r="AO430" i="6" a="1"/>
  <c r="AQ430" i="6" a="1"/>
  <c r="AK430" i="6" a="1"/>
  <c r="BG431" i="6" a="1"/>
  <c r="AS430" i="6" a="1"/>
  <c r="AP430" i="6" a="1"/>
  <c r="AL430" i="6" a="1"/>
  <c r="BB431" i="6" a="1"/>
  <c r="AM430" i="6" a="1"/>
  <c r="BC431" i="6" l="1"/>
  <c r="BG431" i="6"/>
  <c r="AR430" i="6"/>
  <c r="AL430" i="6"/>
  <c r="AQ430" i="6"/>
  <c r="AK430" i="6"/>
  <c r="AP430" i="6"/>
  <c r="AJ430" i="6"/>
  <c r="AO430" i="6"/>
  <c r="AI430" i="6"/>
  <c r="AT430" i="6"/>
  <c r="AN430" i="6"/>
  <c r="AS430" i="6"/>
  <c r="AM430" i="6"/>
  <c r="BB431" i="6"/>
  <c r="BH431" i="6" a="1"/>
  <c r="BD431" i="6" a="1"/>
  <c r="BE431" i="6" a="1"/>
  <c r="BI431" i="6" a="1"/>
  <c r="BD431" i="6" l="1"/>
  <c r="BH431" i="6"/>
  <c r="BE431" i="6"/>
  <c r="BI431" i="6"/>
  <c r="BF431" i="6" a="1"/>
  <c r="BJ431" i="6" a="1"/>
  <c r="BJ431" i="6" l="1"/>
  <c r="BF431" i="6"/>
  <c r="BK431" i="6" a="1"/>
  <c r="BK431" i="6" l="1"/>
  <c r="BL431" i="6" a="1"/>
  <c r="BL431" i="6" l="1"/>
  <c r="AY431" i="6" a="1"/>
  <c r="AY431" i="6" l="1"/>
  <c r="BN431" i="6"/>
  <c r="AZ432" i="6" a="1"/>
  <c r="BA432" i="6" a="1"/>
  <c r="AB431" i="6" a="1"/>
  <c r="BM432" i="6" a="1"/>
  <c r="AB431" i="6" l="1"/>
  <c r="AZ432" i="6"/>
  <c r="BM432" i="6"/>
  <c r="BA432" i="6"/>
  <c r="AN431" i="6" a="1"/>
  <c r="AQ431" i="6" a="1"/>
  <c r="BB432" i="6" a="1"/>
  <c r="AJ431" i="6" a="1"/>
  <c r="AI431" i="6" a="1"/>
  <c r="AP431" i="6" a="1"/>
  <c r="AL431" i="6" a="1"/>
  <c r="AT431" i="6" a="1"/>
  <c r="BG432" i="6" a="1"/>
  <c r="AM431" i="6" a="1"/>
  <c r="AO431" i="6" a="1"/>
  <c r="AR431" i="6" a="1"/>
  <c r="BC432" i="6" a="1"/>
  <c r="AS431" i="6" a="1"/>
  <c r="AK431" i="6" a="1"/>
  <c r="BC432" i="6" l="1"/>
  <c r="BG432" i="6"/>
  <c r="AL431" i="6"/>
  <c r="AR431" i="6"/>
  <c r="AQ431" i="6"/>
  <c r="AK431" i="6"/>
  <c r="AS431" i="6"/>
  <c r="AM431" i="6"/>
  <c r="AP431" i="6"/>
  <c r="AJ431" i="6"/>
  <c r="AO431" i="6"/>
  <c r="AI431" i="6"/>
  <c r="AT431" i="6"/>
  <c r="AN431" i="6"/>
  <c r="BB432" i="6"/>
  <c r="BD432" i="6" a="1"/>
  <c r="BH432" i="6" a="1"/>
  <c r="BI432" i="6" a="1"/>
  <c r="BE432" i="6" a="1"/>
  <c r="BD432" i="6" l="1"/>
  <c r="BH432" i="6"/>
  <c r="BI432" i="6"/>
  <c r="BE432" i="6"/>
  <c r="BF432" i="6" a="1"/>
  <c r="BJ432" i="6" a="1"/>
  <c r="BJ432" i="6" l="1"/>
  <c r="BF432" i="6"/>
  <c r="BK432" i="6" a="1"/>
  <c r="BK432" i="6" l="1"/>
  <c r="BL432" i="6" a="1"/>
  <c r="BL432" i="6" l="1"/>
  <c r="AY432" i="6" a="1"/>
  <c r="AY432" i="6" l="1"/>
  <c r="BN432" i="6"/>
  <c r="AB432" i="6" a="1"/>
  <c r="AZ433" i="6" a="1"/>
  <c r="BM433" i="6" a="1"/>
  <c r="BA433" i="6" a="1"/>
  <c r="AB432" i="6" l="1"/>
  <c r="AZ433" i="6"/>
  <c r="BA433" i="6"/>
  <c r="BM433" i="6"/>
  <c r="BB433" i="6" a="1"/>
  <c r="AA432" i="6" a="1"/>
  <c r="BG433" i="6" a="1"/>
  <c r="BC433" i="6" a="1"/>
  <c r="BC433" i="6" l="1"/>
  <c r="BG433" i="6"/>
  <c r="AA432" i="6"/>
  <c r="BB433" i="6"/>
  <c r="AS432" i="6" a="1"/>
  <c r="AO432" i="6" a="1"/>
  <c r="AM432" i="6" a="1"/>
  <c r="AI432" i="6" a="1"/>
  <c r="BE433" i="6" a="1"/>
  <c r="AK432" i="6" a="1"/>
  <c r="AL432" i="6" a="1"/>
  <c r="BD433" i="6" a="1"/>
  <c r="BH433" i="6" a="1"/>
  <c r="AQ432" i="6" a="1"/>
  <c r="AJ432" i="6" a="1"/>
  <c r="AA433" i="6" a="1"/>
  <c r="AR432" i="6" a="1"/>
  <c r="AT432" i="6" a="1"/>
  <c r="BI433" i="6" a="1"/>
  <c r="AN432" i="6" a="1"/>
  <c r="AP432" i="6" a="1"/>
  <c r="BD433" i="6" l="1"/>
  <c r="AN432" i="6"/>
  <c r="AT432" i="6"/>
  <c r="AI432" i="6"/>
  <c r="AO432" i="6"/>
  <c r="AJ432" i="6"/>
  <c r="AP432" i="6"/>
  <c r="AK432" i="6"/>
  <c r="AL432" i="6"/>
  <c r="AR432" i="6"/>
  <c r="AM432" i="6"/>
  <c r="AS432" i="6"/>
  <c r="AA433" i="6"/>
  <c r="AQ432" i="6"/>
  <c r="BH433" i="6"/>
  <c r="BE433" i="6"/>
  <c r="BI433" i="6"/>
  <c r="BF433" i="6" a="1"/>
  <c r="BJ433" i="6" a="1"/>
  <c r="BF433" i="6" l="1"/>
  <c r="BJ433" i="6"/>
  <c r="BK433" i="6" a="1"/>
  <c r="BK433" i="6" l="1"/>
  <c r="BL433" i="6" a="1"/>
  <c r="BL433" i="6" l="1"/>
  <c r="AY433" i="6" a="1"/>
  <c r="AY433" i="6" l="1"/>
  <c r="BN433" i="6"/>
  <c r="AZ434" i="6" a="1"/>
  <c r="AB433" i="6" a="1"/>
  <c r="BM434" i="6" a="1"/>
  <c r="BA434" i="6" a="1"/>
  <c r="AB433" i="6" l="1"/>
  <c r="AZ434" i="6"/>
  <c r="BM434" i="6"/>
  <c r="BA434" i="6"/>
  <c r="AM433" i="6" a="1"/>
  <c r="AP433" i="6" a="1"/>
  <c r="AJ433" i="6" a="1"/>
  <c r="AS433" i="6" a="1"/>
  <c r="BC434" i="6" a="1"/>
  <c r="AQ433" i="6" a="1"/>
  <c r="BB434" i="6" a="1"/>
  <c r="AI433" i="6" a="1"/>
  <c r="AT433" i="6" a="1"/>
  <c r="AK433" i="6" a="1"/>
  <c r="AR433" i="6" a="1"/>
  <c r="AL433" i="6" a="1"/>
  <c r="AN433" i="6" a="1"/>
  <c r="BG434" i="6" a="1"/>
  <c r="AO433" i="6" a="1"/>
  <c r="BC434" i="6" l="1"/>
  <c r="BG434" i="6"/>
  <c r="AR433" i="6"/>
  <c r="AM433" i="6"/>
  <c r="AL433" i="6"/>
  <c r="AS433" i="6"/>
  <c r="AT433" i="6"/>
  <c r="AN433" i="6"/>
  <c r="AQ433" i="6"/>
  <c r="AK433" i="6"/>
  <c r="AP433" i="6"/>
  <c r="AJ433" i="6"/>
  <c r="AO433" i="6"/>
  <c r="AI433" i="6"/>
  <c r="BB434" i="6"/>
  <c r="BH434" i="6" a="1"/>
  <c r="BD434" i="6" a="1"/>
  <c r="BI434" i="6" a="1"/>
  <c r="BE434" i="6" a="1"/>
  <c r="BD434" i="6" l="1"/>
  <c r="BH434" i="6"/>
  <c r="BI434" i="6"/>
  <c r="BE434" i="6"/>
  <c r="BF434" i="6" a="1"/>
  <c r="BJ434" i="6" a="1"/>
  <c r="BJ434" i="6" l="1"/>
  <c r="BF434" i="6"/>
  <c r="BK434" i="6" a="1"/>
  <c r="BK434" i="6" l="1"/>
  <c r="BL434" i="6" a="1"/>
  <c r="BL434" i="6" l="1"/>
  <c r="AY434" i="6" a="1"/>
  <c r="AY434" i="6" l="1"/>
  <c r="BN434" i="6"/>
  <c r="AZ435" i="6" a="1"/>
  <c r="AB434" i="6" a="1"/>
  <c r="BA435" i="6" a="1"/>
  <c r="BM435" i="6" a="1"/>
  <c r="AB434" i="6" l="1"/>
  <c r="AZ435" i="6"/>
  <c r="BA435" i="6"/>
  <c r="BM435" i="6"/>
  <c r="BC435" i="6" a="1"/>
  <c r="BB435" i="6" a="1"/>
  <c r="AA434" i="6" a="1"/>
  <c r="BG435" i="6" a="1"/>
  <c r="BC435" i="6" l="1"/>
  <c r="BG435" i="6"/>
  <c r="AA434" i="6"/>
  <c r="BB435" i="6"/>
  <c r="AA435" i="6" a="1"/>
  <c r="BE435" i="6" a="1"/>
  <c r="AI434" i="6" a="1"/>
  <c r="BI435" i="6" a="1"/>
  <c r="BH435" i="6" a="1"/>
  <c r="AR434" i="6" a="1"/>
  <c r="BD435" i="6" a="1"/>
  <c r="AP434" i="6" a="1"/>
  <c r="AM434" i="6" a="1"/>
  <c r="AK434" i="6" a="1"/>
  <c r="AS434" i="6" a="1"/>
  <c r="AO434" i="6" a="1"/>
  <c r="AL434" i="6" a="1"/>
  <c r="AT434" i="6" a="1"/>
  <c r="AN434" i="6" a="1"/>
  <c r="AJ434" i="6" a="1"/>
  <c r="AQ434" i="6" a="1"/>
  <c r="BD435" i="6" l="1"/>
  <c r="AK434" i="6"/>
  <c r="AQ434" i="6"/>
  <c r="AM434" i="6"/>
  <c r="AS434" i="6"/>
  <c r="AN434" i="6"/>
  <c r="AT434" i="6"/>
  <c r="AP434" i="6"/>
  <c r="AR434" i="6"/>
  <c r="AA435" i="6"/>
  <c r="AI434" i="6"/>
  <c r="AJ434" i="6"/>
  <c r="AL434" i="6"/>
  <c r="AO434" i="6"/>
  <c r="BH435" i="6"/>
  <c r="BE435" i="6"/>
  <c r="BI435" i="6"/>
  <c r="BF435" i="6" a="1"/>
  <c r="BJ435" i="6" a="1"/>
  <c r="BF435" i="6" l="1"/>
  <c r="BJ435" i="6"/>
  <c r="BK435" i="6" a="1"/>
  <c r="BK435" i="6" l="1"/>
  <c r="BL435" i="6" a="1"/>
  <c r="BL435" i="6" l="1"/>
  <c r="AY435" i="6" a="1"/>
  <c r="AY435" i="6" l="1"/>
  <c r="BN435" i="6"/>
  <c r="AZ436" i="6" a="1"/>
  <c r="BM436" i="6" a="1"/>
  <c r="AB435" i="6" a="1"/>
  <c r="BA436" i="6" a="1"/>
  <c r="AB435" i="6" l="1"/>
  <c r="BM436" i="6"/>
  <c r="BA436" i="6"/>
  <c r="AZ436" i="6"/>
  <c r="AM435" i="6" a="1"/>
  <c r="AL435" i="6" a="1"/>
  <c r="BG436" i="6" a="1"/>
  <c r="AO435" i="6" a="1"/>
  <c r="AS435" i="6" a="1"/>
  <c r="AR435" i="6" a="1"/>
  <c r="AK435" i="6" a="1"/>
  <c r="AN435" i="6" a="1"/>
  <c r="BC436" i="6" a="1"/>
  <c r="AT435" i="6" a="1"/>
  <c r="AJ435" i="6" a="1"/>
  <c r="AI435" i="6" a="1"/>
  <c r="AQ435" i="6" a="1"/>
  <c r="AP435" i="6" a="1"/>
  <c r="BB436" i="6" a="1"/>
  <c r="BG436" i="6" l="1"/>
  <c r="BC436" i="6"/>
  <c r="AT435" i="6"/>
  <c r="AS435" i="6"/>
  <c r="AN435" i="6"/>
  <c r="AM435" i="6"/>
  <c r="AO435" i="6"/>
  <c r="AI435" i="6"/>
  <c r="AR435" i="6"/>
  <c r="AL435" i="6"/>
  <c r="AQ435" i="6"/>
  <c r="AK435" i="6"/>
  <c r="AP435" i="6"/>
  <c r="AJ435" i="6"/>
  <c r="BB436" i="6"/>
  <c r="BE436" i="6" a="1"/>
  <c r="BI436" i="6" a="1"/>
  <c r="BH436" i="6" a="1"/>
  <c r="BD436" i="6" a="1"/>
  <c r="BD436" i="6" l="1"/>
  <c r="BE436" i="6"/>
  <c r="BI436" i="6"/>
  <c r="BH436" i="6"/>
  <c r="BF436" i="6" a="1"/>
  <c r="BJ436" i="6" a="1"/>
  <c r="BJ436" i="6" l="1"/>
  <c r="BF436" i="6"/>
  <c r="BK436" i="6" a="1"/>
  <c r="BK436" i="6" l="1"/>
  <c r="BL436" i="6" a="1"/>
  <c r="BL436" i="6" l="1"/>
  <c r="AY436" i="6" a="1"/>
  <c r="AY436" i="6" l="1"/>
  <c r="BN436" i="6"/>
  <c r="AB436" i="6" a="1"/>
  <c r="AZ437" i="6" a="1"/>
  <c r="BM437" i="6" a="1"/>
  <c r="BA437" i="6" a="1"/>
  <c r="AB436" i="6" l="1"/>
  <c r="BA437" i="6"/>
  <c r="AZ437" i="6"/>
  <c r="BM437" i="6"/>
  <c r="BB437" i="6" a="1"/>
  <c r="BC437" i="6" a="1"/>
  <c r="AA436" i="6" a="1"/>
  <c r="BG437" i="6" a="1"/>
  <c r="BG437" i="6" l="1"/>
  <c r="BC437" i="6"/>
  <c r="AA436" i="6"/>
  <c r="BB437" i="6"/>
  <c r="AN436" i="6" a="1"/>
  <c r="AK436" i="6" a="1"/>
  <c r="BD437" i="6" a="1"/>
  <c r="AA437" i="6" a="1"/>
  <c r="BE437" i="6" a="1"/>
  <c r="AL436" i="6" a="1"/>
  <c r="AR436" i="6" a="1"/>
  <c r="AJ436" i="6" a="1"/>
  <c r="AI436" i="6" a="1"/>
  <c r="BI437" i="6" a="1"/>
  <c r="AO436" i="6" a="1"/>
  <c r="AM436" i="6" a="1"/>
  <c r="BH437" i="6" a="1"/>
  <c r="AQ436" i="6" a="1"/>
  <c r="AT436" i="6" a="1"/>
  <c r="AP436" i="6" a="1"/>
  <c r="AS436" i="6" a="1"/>
  <c r="BD437" i="6" l="1"/>
  <c r="AL436" i="6"/>
  <c r="AR436" i="6"/>
  <c r="AA437" i="6"/>
  <c r="AN436" i="6"/>
  <c r="AT436" i="6"/>
  <c r="AI436" i="6"/>
  <c r="AO436" i="6"/>
  <c r="AQ436" i="6"/>
  <c r="AJ436" i="6"/>
  <c r="AK436" i="6"/>
  <c r="AM436" i="6"/>
  <c r="AP436" i="6"/>
  <c r="AS436" i="6"/>
  <c r="BI437" i="6"/>
  <c r="BE437" i="6"/>
  <c r="BH437" i="6"/>
  <c r="BF437" i="6" a="1"/>
  <c r="BJ437" i="6" a="1"/>
  <c r="AA438" i="6" a="1"/>
  <c r="AA438" i="6" l="1"/>
  <c r="BF437" i="6"/>
  <c r="BJ437" i="6"/>
  <c r="BK437" i="6" a="1"/>
  <c r="BK437" i="6" l="1"/>
  <c r="BL437" i="6" a="1"/>
  <c r="BL437" i="6" l="1"/>
  <c r="AY437" i="6" a="1"/>
  <c r="AY437" i="6" l="1"/>
  <c r="BN437" i="6"/>
  <c r="BM438" i="6" a="1"/>
  <c r="BA438" i="6" a="1"/>
  <c r="AZ438" i="6" a="1"/>
  <c r="AB437" i="6" a="1"/>
  <c r="AB437" i="6" l="1"/>
  <c r="AZ438" i="6"/>
  <c r="BM438" i="6"/>
  <c r="BA438" i="6"/>
  <c r="AM437" i="6" a="1"/>
  <c r="BB438" i="6" a="1"/>
  <c r="AJ437" i="6" a="1"/>
  <c r="AS437" i="6" a="1"/>
  <c r="AP437" i="6" a="1"/>
  <c r="BC438" i="6" a="1"/>
  <c r="AR437" i="6" a="1"/>
  <c r="AO437" i="6" a="1"/>
  <c r="AL437" i="6" a="1"/>
  <c r="AK437" i="6" a="1"/>
  <c r="AI437" i="6" a="1"/>
  <c r="BG438" i="6" a="1"/>
  <c r="AN437" i="6" a="1"/>
  <c r="AQ437" i="6" a="1"/>
  <c r="AT437" i="6" a="1"/>
  <c r="BG438" i="6" l="1"/>
  <c r="AQ437" i="6"/>
  <c r="AN437" i="6"/>
  <c r="AO437" i="6"/>
  <c r="AK437" i="6"/>
  <c r="AT437" i="6"/>
  <c r="AI437" i="6"/>
  <c r="AP437" i="6"/>
  <c r="AJ437" i="6"/>
  <c r="AS437" i="6"/>
  <c r="AM437" i="6"/>
  <c r="AR437" i="6"/>
  <c r="AL437" i="6"/>
  <c r="BB438" i="6"/>
  <c r="BC438" i="6"/>
  <c r="BI438" i="6" a="1"/>
  <c r="BH438" i="6" a="1"/>
  <c r="BE438" i="6" a="1"/>
  <c r="BD438" i="6" a="1"/>
  <c r="BI438" i="6" l="1"/>
  <c r="BE438" i="6"/>
  <c r="BD438" i="6"/>
  <c r="BH438" i="6"/>
  <c r="BJ438" i="6" a="1"/>
  <c r="BF438" i="6" a="1"/>
  <c r="BF438" i="6" l="1"/>
  <c r="BJ438" i="6"/>
  <c r="BK438" i="6" a="1"/>
  <c r="BK438" i="6" l="1"/>
  <c r="BL438" i="6" a="1"/>
  <c r="BL438" i="6" l="1"/>
  <c r="AY438" i="6" a="1"/>
  <c r="AY438" i="6" l="1"/>
  <c r="BN438" i="6"/>
  <c r="AB438" i="6" a="1"/>
  <c r="AZ447" i="6" a="1"/>
  <c r="BA447" i="6" a="1"/>
  <c r="BM447" i="6" a="1"/>
  <c r="AB438" i="6" l="1"/>
  <c r="BM447" i="6"/>
  <c r="BA447" i="6"/>
  <c r="AZ447" i="6"/>
  <c r="AL438" i="6" a="1"/>
  <c r="BC447" i="6" a="1"/>
  <c r="AP438" i="6" a="1"/>
  <c r="AR438" i="6" a="1"/>
  <c r="AS438" i="6" a="1"/>
  <c r="AT438" i="6" a="1"/>
  <c r="BG447" i="6" a="1"/>
  <c r="AM438" i="6" a="1"/>
  <c r="AO438" i="6" a="1"/>
  <c r="BB447" i="6" a="1"/>
  <c r="AI438" i="6" a="1"/>
  <c r="AQ438" i="6" a="1"/>
  <c r="AK438" i="6" a="1"/>
  <c r="AJ438" i="6" a="1"/>
  <c r="AN438" i="6" a="1"/>
  <c r="BG447" i="6" l="1"/>
  <c r="BC447" i="6"/>
  <c r="AR438" i="6"/>
  <c r="AN438" i="6"/>
  <c r="AK438" i="6"/>
  <c r="AL438" i="6"/>
  <c r="AS438" i="6"/>
  <c r="AQ438" i="6"/>
  <c r="AJ438" i="6"/>
  <c r="AP438" i="6"/>
  <c r="AI438" i="6"/>
  <c r="AO438" i="6"/>
  <c r="AT438" i="6"/>
  <c r="AM438" i="6"/>
  <c r="BB447" i="6"/>
  <c r="BE447" i="6" a="1"/>
  <c r="BH447" i="6" a="1"/>
  <c r="BI447" i="6" a="1"/>
  <c r="BD447" i="6" a="1"/>
  <c r="BD447" i="6" l="1"/>
  <c r="BE447" i="6"/>
  <c r="BI447" i="6"/>
  <c r="BH447" i="6"/>
  <c r="BF447" i="6" a="1"/>
  <c r="BJ447" i="6" a="1"/>
  <c r="BJ447" i="6" l="1"/>
  <c r="BF447" i="6"/>
  <c r="BK447" i="6" a="1"/>
  <c r="BK447" i="6" l="1"/>
  <c r="BL447" i="6" a="1"/>
  <c r="BL447" i="6" l="1"/>
  <c r="AY447" i="6" a="1"/>
  <c r="AY447" i="6" l="1"/>
  <c r="BN447" i="6"/>
  <c r="BM448" i="6" a="1"/>
  <c r="BA448" i="6" a="1"/>
  <c r="AZ448" i="6" a="1"/>
  <c r="AB447" i="6" a="1"/>
  <c r="AB447" i="6" l="1"/>
  <c r="BA448" i="6"/>
  <c r="BM448" i="6"/>
  <c r="AZ448" i="6"/>
  <c r="BG448" i="6" a="1"/>
  <c r="AA447" i="6" a="1"/>
  <c r="BB448" i="6" a="1"/>
  <c r="BC448" i="6" a="1"/>
  <c r="BC448" i="6" l="1"/>
  <c r="AA447" i="6"/>
  <c r="BB448" i="6"/>
  <c r="BG448" i="6"/>
  <c r="BH448" i="6" a="1"/>
  <c r="BI448" i="6" a="1"/>
  <c r="AR447" i="6" a="1"/>
  <c r="AS447" i="6" a="1"/>
  <c r="AK447" i="6" a="1"/>
  <c r="AI447" i="6" a="1"/>
  <c r="AP447" i="6" a="1"/>
  <c r="BD448" i="6" a="1"/>
  <c r="AT447" i="6" a="1"/>
  <c r="AL447" i="6" a="1"/>
  <c r="AQ447" i="6" a="1"/>
  <c r="AN447" i="6" a="1"/>
  <c r="BE448" i="6" a="1"/>
  <c r="AA448" i="6" a="1"/>
  <c r="AM447" i="6" a="1"/>
  <c r="AO447" i="6" a="1"/>
  <c r="AJ447" i="6" a="1"/>
  <c r="BH448" i="6" l="1"/>
  <c r="BD448" i="6"/>
  <c r="AL447" i="6"/>
  <c r="AR447" i="6"/>
  <c r="AA448" i="6"/>
  <c r="AN447" i="6"/>
  <c r="AT447" i="6"/>
  <c r="AI447" i="6"/>
  <c r="AO447" i="6"/>
  <c r="AQ447" i="6"/>
  <c r="AS447" i="6"/>
  <c r="AJ447" i="6"/>
  <c r="AK447" i="6"/>
  <c r="AM447" i="6"/>
  <c r="AP447" i="6"/>
  <c r="BI448" i="6"/>
  <c r="BE448" i="6"/>
  <c r="AA449" i="6" a="1"/>
  <c r="BF448" i="6" a="1"/>
  <c r="BJ448" i="6" a="1"/>
  <c r="AA449" i="6" l="1"/>
  <c r="BF448" i="6"/>
  <c r="BJ448" i="6"/>
  <c r="AA450" i="6" a="1"/>
  <c r="BK448" i="6" a="1"/>
  <c r="BK448" i="6" l="1"/>
  <c r="AA450" i="6"/>
  <c r="BL448" i="6" a="1"/>
  <c r="BL448" i="6" l="1"/>
  <c r="AY448" i="6" a="1"/>
  <c r="AY448" i="6" l="1"/>
  <c r="BN448" i="6"/>
  <c r="BA449" i="6" a="1"/>
  <c r="BM449" i="6" a="1"/>
  <c r="AZ449" i="6" a="1"/>
  <c r="AB448" i="6" a="1"/>
  <c r="AB448" i="6" l="1"/>
  <c r="BM449" i="6"/>
  <c r="BA449" i="6"/>
  <c r="AZ449" i="6"/>
  <c r="AR448" i="6" a="1"/>
  <c r="BC449" i="6" a="1"/>
  <c r="AQ448" i="6" a="1"/>
  <c r="AT448" i="6" a="1"/>
  <c r="AJ448" i="6" a="1"/>
  <c r="AM448" i="6" a="1"/>
  <c r="AN448" i="6" a="1"/>
  <c r="AS448" i="6" a="1"/>
  <c r="BG449" i="6" a="1"/>
  <c r="AP448" i="6" a="1"/>
  <c r="BB449" i="6" a="1"/>
  <c r="AL448" i="6" a="1"/>
  <c r="AO448" i="6" a="1"/>
  <c r="AK448" i="6" a="1"/>
  <c r="AI448" i="6" a="1"/>
  <c r="AK448" i="6" l="1"/>
  <c r="AT448" i="6"/>
  <c r="AJ448" i="6"/>
  <c r="AI448" i="6"/>
  <c r="AQ448" i="6"/>
  <c r="AP448" i="6"/>
  <c r="AO448" i="6"/>
  <c r="AN448" i="6"/>
  <c r="AS448" i="6"/>
  <c r="AM448" i="6"/>
  <c r="AR448" i="6"/>
  <c r="AL448" i="6"/>
  <c r="BB449" i="6"/>
  <c r="BG449" i="6"/>
  <c r="BC449" i="6"/>
  <c r="BI449" i="6" a="1"/>
  <c r="BD449" i="6" a="1"/>
  <c r="BH449" i="6" a="1"/>
  <c r="BE449" i="6" a="1"/>
  <c r="BI449" i="6" l="1"/>
  <c r="BE449" i="6"/>
  <c r="BH449" i="6"/>
  <c r="BD449" i="6"/>
  <c r="BJ449" i="6" a="1"/>
  <c r="BF449" i="6" a="1"/>
  <c r="BF449" i="6" l="1"/>
  <c r="BJ449" i="6"/>
  <c r="BK449" i="6" a="1"/>
  <c r="BK449" i="6" l="1"/>
  <c r="BL449" i="6" a="1"/>
  <c r="BL449" i="6" l="1"/>
  <c r="AY449" i="6" a="1"/>
  <c r="AY449" i="6" l="1"/>
  <c r="BN449" i="6"/>
  <c r="BM450" i="6" a="1"/>
  <c r="AB449" i="6" a="1"/>
  <c r="BA450" i="6" a="1"/>
  <c r="AZ450" i="6" a="1"/>
  <c r="AB449" i="6" l="1"/>
  <c r="BA450" i="6"/>
  <c r="BM450" i="6"/>
  <c r="AZ450" i="6"/>
  <c r="AT449" i="6" a="1"/>
  <c r="AJ449" i="6" a="1"/>
  <c r="AM449" i="6" a="1"/>
  <c r="AS449" i="6" a="1"/>
  <c r="AO449" i="6" a="1"/>
  <c r="BB450" i="6" a="1"/>
  <c r="AN449" i="6" a="1"/>
  <c r="AI449" i="6" a="1"/>
  <c r="AP449" i="6" a="1"/>
  <c r="AQ449" i="6" a="1"/>
  <c r="AL449" i="6" a="1"/>
  <c r="AK449" i="6" a="1"/>
  <c r="AR449" i="6" a="1"/>
  <c r="BC450" i="6" a="1"/>
  <c r="BG450" i="6" a="1"/>
  <c r="AT449" i="6" l="1"/>
  <c r="AQ449" i="6"/>
  <c r="AN449" i="6"/>
  <c r="AL449" i="6"/>
  <c r="AK449" i="6"/>
  <c r="AR449" i="6"/>
  <c r="AP449" i="6"/>
  <c r="AJ449" i="6"/>
  <c r="AO449" i="6"/>
  <c r="AI449" i="6"/>
  <c r="AS449" i="6"/>
  <c r="AM449" i="6"/>
  <c r="BB450" i="6"/>
  <c r="BG450" i="6"/>
  <c r="BC450" i="6"/>
  <c r="BH450" i="6" a="1"/>
  <c r="BI450" i="6" a="1"/>
  <c r="BE450" i="6" a="1"/>
  <c r="BD450" i="6" a="1"/>
  <c r="BI450" i="6" l="1"/>
  <c r="BE450" i="6"/>
  <c r="BH450" i="6"/>
  <c r="BD450" i="6"/>
  <c r="BF450" i="6" a="1"/>
  <c r="BJ450" i="6" a="1"/>
  <c r="BJ450" i="6" l="1"/>
  <c r="BF450" i="6"/>
  <c r="BK450" i="6" a="1"/>
  <c r="BK450" i="6" l="1"/>
  <c r="BL450" i="6" a="1"/>
  <c r="BL450" i="6" l="1"/>
  <c r="AY450" i="6" a="1"/>
  <c r="AY450" i="6" l="1"/>
  <c r="BN450" i="6"/>
  <c r="AB450" i="6" a="1"/>
  <c r="AZ459" i="6" a="1"/>
  <c r="BA459" i="6" a="1"/>
  <c r="BM459" i="6" a="1"/>
  <c r="AB450" i="6" l="1"/>
  <c r="BM459" i="6"/>
  <c r="BA459" i="6"/>
  <c r="AZ459" i="6"/>
  <c r="AS450" i="6" a="1"/>
  <c r="AM450" i="6" a="1"/>
  <c r="AO450" i="6" a="1"/>
  <c r="AP450" i="6" a="1"/>
  <c r="AN450" i="6" a="1"/>
  <c r="AT450" i="6" a="1"/>
  <c r="AK450" i="6" a="1"/>
  <c r="BG459" i="6" a="1"/>
  <c r="AL450" i="6" a="1"/>
  <c r="AI450" i="6" a="1"/>
  <c r="AR450" i="6" a="1"/>
  <c r="BC459" i="6" a="1"/>
  <c r="AQ450" i="6" a="1"/>
  <c r="AJ450" i="6" a="1"/>
  <c r="BB459" i="6" a="1"/>
  <c r="BG459" i="6" l="1"/>
  <c r="BC459" i="6"/>
  <c r="AT450" i="6"/>
  <c r="AO450" i="6"/>
  <c r="AK450" i="6"/>
  <c r="AL450" i="6"/>
  <c r="AR450" i="6"/>
  <c r="AJ450" i="6"/>
  <c r="AI450" i="6"/>
  <c r="AQ450" i="6"/>
  <c r="AP450" i="6"/>
  <c r="AN450" i="6"/>
  <c r="AS450" i="6"/>
  <c r="AM450" i="6"/>
  <c r="BB459" i="6"/>
  <c r="BD459" i="6" a="1"/>
  <c r="BH459" i="6" a="1"/>
  <c r="BE459" i="6" a="1"/>
  <c r="BI459" i="6" a="1"/>
  <c r="BD459" i="6" l="1"/>
  <c r="BI459" i="6"/>
  <c r="BE459" i="6"/>
  <c r="BH459" i="6"/>
  <c r="BF459" i="6" a="1"/>
  <c r="BJ459" i="6" a="1"/>
  <c r="BF459" i="6" l="1"/>
  <c r="BJ459" i="6"/>
  <c r="BK459" i="6" a="1"/>
  <c r="BK459" i="6" l="1"/>
  <c r="BL459" i="6" a="1"/>
  <c r="BL459" i="6" l="1"/>
  <c r="AY459" i="6" a="1"/>
  <c r="AY459" i="6" l="1"/>
  <c r="BN459" i="6"/>
  <c r="BA460" i="6" a="1"/>
  <c r="AB459" i="6" a="1"/>
  <c r="BM460" i="6" a="1"/>
  <c r="AZ460" i="6" a="1"/>
  <c r="AB459" i="6" l="1"/>
  <c r="AZ460" i="6"/>
  <c r="BM460" i="6"/>
  <c r="BA460" i="6"/>
  <c r="BG460" i="6" a="1"/>
  <c r="AA459" i="6" a="1"/>
  <c r="BB460" i="6" a="1"/>
  <c r="BC460" i="6" a="1"/>
  <c r="BC460" i="6" l="1"/>
  <c r="BG460" i="6"/>
  <c r="AA459" i="6"/>
  <c r="BB460" i="6"/>
  <c r="AP459" i="6" a="1"/>
  <c r="BH460" i="6" a="1"/>
  <c r="AA460" i="6" a="1"/>
  <c r="AR459" i="6" a="1"/>
  <c r="AO459" i="6" a="1"/>
  <c r="AL459" i="6" a="1"/>
  <c r="AK459" i="6" a="1"/>
  <c r="AI459" i="6" a="1"/>
  <c r="AM459" i="6" a="1"/>
  <c r="BD460" i="6" a="1"/>
  <c r="AJ459" i="6" a="1"/>
  <c r="AT459" i="6" a="1"/>
  <c r="BE460" i="6" a="1"/>
  <c r="AQ459" i="6" a="1"/>
  <c r="AN459" i="6" a="1"/>
  <c r="AS459" i="6" a="1"/>
  <c r="BI460" i="6" a="1"/>
  <c r="BD460" i="6" l="1"/>
  <c r="AJ459" i="6"/>
  <c r="AP459" i="6"/>
  <c r="AK459" i="6"/>
  <c r="AQ459" i="6"/>
  <c r="AL459" i="6"/>
  <c r="AA460" i="6"/>
  <c r="AR459" i="6"/>
  <c r="AS459" i="6"/>
  <c r="AT459" i="6"/>
  <c r="AI459" i="6"/>
  <c r="AM459" i="6"/>
  <c r="AN459" i="6"/>
  <c r="AO459" i="6"/>
  <c r="BH460" i="6"/>
  <c r="BE460" i="6"/>
  <c r="BI460" i="6"/>
  <c r="BF460" i="6" a="1"/>
  <c r="BJ460" i="6" a="1"/>
  <c r="BJ460" i="6" l="1"/>
  <c r="BF460" i="6"/>
  <c r="BK460" i="6" a="1"/>
  <c r="BK460" i="6" l="1"/>
  <c r="BL460" i="6" a="1"/>
  <c r="BL460" i="6" l="1"/>
  <c r="AY460" i="6" a="1"/>
  <c r="AY460" i="6" l="1"/>
  <c r="BN460" i="6"/>
  <c r="BM479" i="6" a="1"/>
  <c r="AB460" i="6" a="1"/>
  <c r="BA479" i="6" a="1"/>
  <c r="AZ479" i="6" a="1"/>
  <c r="AZ479" i="6" l="1"/>
  <c r="BA479" i="6"/>
  <c r="BM479" i="6"/>
  <c r="AB460" i="6"/>
  <c r="AT460" i="6" a="1"/>
  <c r="AJ460" i="6" a="1"/>
  <c r="AR460" i="6" a="1"/>
  <c r="AQ460" i="6" a="1"/>
  <c r="AL460" i="6" a="1"/>
  <c r="AN460" i="6" a="1"/>
  <c r="AK460" i="6" a="1"/>
  <c r="AO460" i="6" a="1"/>
  <c r="AS460" i="6" a="1"/>
  <c r="AM460" i="6" a="1"/>
  <c r="BB479" i="6" a="1"/>
  <c r="AP460" i="6" a="1"/>
  <c r="BG479" i="6" a="1"/>
  <c r="BC479" i="6" a="1"/>
  <c r="AI460" i="6" a="1"/>
  <c r="BB479" i="6" l="1"/>
  <c r="BC479" i="6"/>
  <c r="BG479" i="6"/>
  <c r="AR460" i="6"/>
  <c r="AJ460" i="6"/>
  <c r="AS460" i="6"/>
  <c r="AI460" i="6"/>
  <c r="AP460" i="6"/>
  <c r="AO460" i="6"/>
  <c r="AL460" i="6"/>
  <c r="AT460" i="6"/>
  <c r="AN460" i="6"/>
  <c r="AM460" i="6"/>
  <c r="AQ460" i="6"/>
  <c r="AK460" i="6"/>
  <c r="BH479" i="6" a="1"/>
  <c r="BE479" i="6" a="1"/>
  <c r="BI479" i="6" a="1"/>
  <c r="BD479" i="6" a="1"/>
  <c r="BH479" i="6" l="1"/>
  <c r="BI479" i="6"/>
  <c r="BE479" i="6"/>
  <c r="BD479" i="6"/>
  <c r="BF479" i="6" a="1"/>
  <c r="BJ479" i="6" a="1"/>
  <c r="BJ479" i="6" l="1"/>
  <c r="BF479" i="6"/>
  <c r="BK479" i="6" a="1"/>
  <c r="BK479" i="6" l="1"/>
  <c r="BL479" i="6" a="1"/>
  <c r="BL479" i="6" l="1"/>
  <c r="AY479" i="6" a="1"/>
  <c r="AY479" i="6" l="1"/>
  <c r="BN479" i="6"/>
  <c r="AZ480" i="6" a="1"/>
  <c r="BM480" i="6" a="1"/>
  <c r="AB479" i="6" a="1"/>
  <c r="BA480" i="6" a="1"/>
  <c r="AB479" i="6" l="1"/>
  <c r="AZ480" i="6"/>
  <c r="BA480" i="6"/>
  <c r="BM480" i="6"/>
  <c r="BN480" i="6" s="1"/>
  <c r="AA479" i="6" a="1"/>
  <c r="BG480" i="6" a="1"/>
  <c r="BC480" i="6" a="1"/>
  <c r="BB480" i="6" a="1"/>
  <c r="BG480" i="6" l="1"/>
  <c r="BC480" i="6"/>
  <c r="AA479" i="6"/>
  <c r="BB480" i="6"/>
  <c r="AQ479" i="6" a="1"/>
  <c r="AK479" i="6" a="1"/>
  <c r="AI479" i="6" a="1"/>
  <c r="AT479" i="6" a="1"/>
  <c r="BE480" i="6" a="1"/>
  <c r="BH480" i="6" a="1"/>
  <c r="AN479" i="6" a="1"/>
  <c r="AP479" i="6" a="1"/>
  <c r="AS479" i="6" a="1"/>
  <c r="AM479" i="6" a="1"/>
  <c r="AR479" i="6" a="1"/>
  <c r="AL479" i="6" a="1"/>
  <c r="BD480" i="6" a="1"/>
  <c r="BI480" i="6" a="1"/>
  <c r="AO479" i="6" a="1"/>
  <c r="AA480" i="6" a="1"/>
  <c r="AJ479" i="6" a="1"/>
  <c r="BD480" i="6" l="1"/>
  <c r="AM479" i="6"/>
  <c r="AS479" i="6"/>
  <c r="AN479" i="6"/>
  <c r="AT479" i="6"/>
  <c r="AI479" i="6"/>
  <c r="AO479" i="6"/>
  <c r="AJ479" i="6"/>
  <c r="AP479" i="6"/>
  <c r="AK479" i="6"/>
  <c r="AQ479" i="6"/>
  <c r="AL479" i="6"/>
  <c r="AR479" i="6"/>
  <c r="AA480" i="6"/>
  <c r="BE480" i="6"/>
  <c r="BI480" i="6"/>
  <c r="BH480" i="6"/>
  <c r="AA481" i="6" a="1"/>
  <c r="BF480" i="6" a="1"/>
  <c r="BJ480" i="6" a="1"/>
  <c r="BJ480" i="6" l="1"/>
  <c r="BF480" i="6"/>
  <c r="AA481" i="6"/>
  <c r="BK480" i="6" a="1"/>
  <c r="AA482" i="6" a="1"/>
  <c r="BK480" i="6" l="1"/>
  <c r="AA482" i="6"/>
  <c r="BL480" i="6" a="1"/>
  <c r="BL480" i="6" l="1"/>
  <c r="AY480" i="6" a="1"/>
  <c r="AY480" i="6" l="1"/>
  <c r="BA481" i="6" a="1"/>
  <c r="BM481" i="6" a="1"/>
  <c r="AB480" i="6" a="1"/>
  <c r="AZ481" i="6" a="1"/>
  <c r="AB480" i="6" l="1"/>
  <c r="BM481" i="6"/>
  <c r="BN481" i="6" s="1"/>
  <c r="BA481" i="6"/>
  <c r="AZ481" i="6"/>
  <c r="AM480" i="6" a="1"/>
  <c r="AR480" i="6" a="1"/>
  <c r="AS480" i="6" a="1"/>
  <c r="BC481" i="6" a="1"/>
  <c r="BG481" i="6" a="1"/>
  <c r="BB481" i="6" a="1"/>
  <c r="AT480" i="6" a="1"/>
  <c r="AL480" i="6" a="1"/>
  <c r="AO480" i="6" a="1"/>
  <c r="AI480" i="6" a="1"/>
  <c r="AQ480" i="6" a="1"/>
  <c r="AK480" i="6" a="1"/>
  <c r="AJ480" i="6" a="1"/>
  <c r="AN480" i="6" a="1"/>
  <c r="AP480" i="6" a="1"/>
  <c r="AS480" i="6" l="1"/>
  <c r="AR480" i="6"/>
  <c r="AM480" i="6"/>
  <c r="AL480" i="6"/>
  <c r="AQ480" i="6"/>
  <c r="AK480" i="6"/>
  <c r="AP480" i="6"/>
  <c r="AJ480" i="6"/>
  <c r="AO480" i="6"/>
  <c r="AI480" i="6"/>
  <c r="AT480" i="6"/>
  <c r="AN480" i="6"/>
  <c r="BB481" i="6"/>
  <c r="BG481" i="6"/>
  <c r="BC481" i="6"/>
  <c r="BD481" i="6" a="1"/>
  <c r="BH481" i="6" a="1"/>
  <c r="BI481" i="6" a="1"/>
  <c r="BE481" i="6" a="1"/>
  <c r="BH481" i="6" l="1"/>
  <c r="BD481" i="6"/>
  <c r="BE481" i="6"/>
  <c r="BI481" i="6"/>
  <c r="BJ481" i="6" a="1"/>
  <c r="BF481" i="6" a="1"/>
  <c r="BJ481" i="6" l="1"/>
  <c r="BF481" i="6"/>
  <c r="BK481" i="6" a="1"/>
  <c r="BK481" i="6" l="1"/>
  <c r="BL481" i="6" a="1"/>
  <c r="BL481" i="6" l="1"/>
  <c r="AY481" i="6" a="1"/>
  <c r="AY481" i="6" l="1"/>
  <c r="BA482" i="6" a="1"/>
  <c r="AB481" i="6" a="1"/>
  <c r="AZ482" i="6" a="1"/>
  <c r="BM482" i="6" a="1"/>
  <c r="AB481" i="6" l="1"/>
  <c r="AZ482" i="6"/>
  <c r="BA482" i="6"/>
  <c r="BM482" i="6"/>
  <c r="BN482" i="6" s="1"/>
  <c r="BC482" i="6" a="1"/>
  <c r="AL481" i="6" a="1"/>
  <c r="AJ481" i="6" a="1"/>
  <c r="AM481" i="6" a="1"/>
  <c r="BG482" i="6" a="1"/>
  <c r="AO481" i="6" a="1"/>
  <c r="AR481" i="6" a="1"/>
  <c r="BB482" i="6" a="1"/>
  <c r="AI481" i="6" a="1"/>
  <c r="AT481" i="6" a="1"/>
  <c r="AK481" i="6" a="1"/>
  <c r="AS481" i="6" a="1"/>
  <c r="AQ481" i="6" a="1"/>
  <c r="AN481" i="6" a="1"/>
  <c r="AP481" i="6" a="1"/>
  <c r="AS481" i="6" l="1"/>
  <c r="AM481" i="6"/>
  <c r="AR481" i="6"/>
  <c r="AL481" i="6"/>
  <c r="AQ481" i="6"/>
  <c r="AK481" i="6"/>
  <c r="AP481" i="6"/>
  <c r="AJ481" i="6"/>
  <c r="AO481" i="6"/>
  <c r="AI481" i="6"/>
  <c r="AT481" i="6"/>
  <c r="AN481" i="6"/>
  <c r="BB482" i="6"/>
  <c r="BC482" i="6"/>
  <c r="BG482" i="6"/>
  <c r="BH482" i="6" a="1"/>
  <c r="BI482" i="6" a="1"/>
  <c r="BD482" i="6" a="1"/>
  <c r="BE482" i="6" a="1"/>
  <c r="BD482" i="6" l="1"/>
  <c r="BH482" i="6"/>
  <c r="BE482" i="6"/>
  <c r="BI482" i="6"/>
  <c r="BJ482" i="6" a="1"/>
  <c r="BF482" i="6" a="1"/>
  <c r="BF482" i="6" l="1"/>
  <c r="BJ482" i="6"/>
  <c r="BK482" i="6" a="1"/>
  <c r="BK482" i="6" l="1"/>
  <c r="BL482" i="6" a="1"/>
  <c r="BL482" i="6" l="1"/>
  <c r="AY482" i="6" a="1"/>
  <c r="AY482" i="6" l="1"/>
  <c r="AB482" i="6" a="1"/>
  <c r="BM483" i="6" a="1"/>
  <c r="AZ483" i="6" a="1"/>
  <c r="BA483" i="6" a="1"/>
  <c r="AB482" i="6" l="1"/>
  <c r="AZ483" i="6"/>
  <c r="BA483" i="6"/>
  <c r="BM483" i="6"/>
  <c r="BN483" i="6" s="1"/>
  <c r="AK482" i="6" a="1"/>
  <c r="AM482" i="6" a="1"/>
  <c r="AO482" i="6" a="1"/>
  <c r="AN482" i="6" a="1"/>
  <c r="BC483" i="6" a="1"/>
  <c r="AL482" i="6" a="1"/>
  <c r="BG483" i="6" a="1"/>
  <c r="BB483" i="6" a="1"/>
  <c r="AQ482" i="6" a="1"/>
  <c r="AS482" i="6" a="1"/>
  <c r="AJ482" i="6" a="1"/>
  <c r="AT482" i="6" a="1"/>
  <c r="AP482" i="6" a="1"/>
  <c r="AI482" i="6" a="1"/>
  <c r="AR482" i="6" a="1"/>
  <c r="BC483" i="6" l="1"/>
  <c r="BG483" i="6"/>
  <c r="AT482" i="6"/>
  <c r="AS482" i="6"/>
  <c r="AN482" i="6"/>
  <c r="AM482" i="6"/>
  <c r="AR482" i="6"/>
  <c r="AL482" i="6"/>
  <c r="AQ482" i="6"/>
  <c r="AK482" i="6"/>
  <c r="AP482" i="6"/>
  <c r="AJ482" i="6"/>
  <c r="AO482" i="6"/>
  <c r="AI482" i="6"/>
  <c r="BB483" i="6"/>
  <c r="BH483" i="6" a="1"/>
  <c r="BI483" i="6" a="1"/>
  <c r="BE483" i="6" a="1"/>
  <c r="BD483" i="6" a="1"/>
  <c r="BD483" i="6" l="1"/>
  <c r="BH483" i="6"/>
  <c r="BE483" i="6"/>
  <c r="BI483" i="6"/>
  <c r="BJ483" i="6" a="1"/>
  <c r="BF483" i="6" a="1"/>
  <c r="BF483" i="6" l="1"/>
  <c r="BJ483" i="6"/>
  <c r="BK483" i="6" a="1"/>
  <c r="BK483" i="6" l="1"/>
  <c r="BL483" i="6" a="1"/>
  <c r="BL483" i="6" l="1"/>
  <c r="AY483" i="6" a="1"/>
  <c r="AY483" i="6" l="1"/>
  <c r="BA484" i="6" a="1"/>
  <c r="BM484" i="6" a="1"/>
  <c r="AZ484" i="6" a="1"/>
  <c r="AB483" i="6" a="1"/>
  <c r="AB483" i="6" l="1"/>
  <c r="BM484" i="6"/>
  <c r="BN484" i="6" s="1"/>
  <c r="BA484" i="6"/>
  <c r="AZ484" i="6"/>
  <c r="AA483" i="6" a="1"/>
  <c r="BC484" i="6" a="1"/>
  <c r="BG484" i="6" a="1"/>
  <c r="BB484" i="6" a="1"/>
  <c r="BG484" i="6" l="1"/>
  <c r="BC484" i="6"/>
  <c r="AA483" i="6"/>
  <c r="BB484" i="6"/>
  <c r="BD484" i="6" a="1"/>
  <c r="AT483" i="6" a="1"/>
  <c r="AN483" i="6" a="1"/>
  <c r="AJ483" i="6" a="1"/>
  <c r="AS483" i="6" a="1"/>
  <c r="AO483" i="6" a="1"/>
  <c r="AL483" i="6" a="1"/>
  <c r="BH484" i="6" a="1"/>
  <c r="BE484" i="6" a="1"/>
  <c r="AP483" i="6" a="1"/>
  <c r="AQ483" i="6" a="1"/>
  <c r="AM483" i="6" a="1"/>
  <c r="AA484" i="6" a="1"/>
  <c r="AI483" i="6" a="1"/>
  <c r="AK483" i="6" a="1"/>
  <c r="AR483" i="6" a="1"/>
  <c r="BI484" i="6" a="1"/>
  <c r="BD484" i="6" l="1"/>
  <c r="AI483" i="6"/>
  <c r="AO483" i="6"/>
  <c r="AJ483" i="6"/>
  <c r="AP483" i="6"/>
  <c r="AK483" i="6"/>
  <c r="AQ483" i="6"/>
  <c r="AL483" i="6"/>
  <c r="AR483" i="6"/>
  <c r="AA484" i="6"/>
  <c r="AM483" i="6"/>
  <c r="AS483" i="6"/>
  <c r="AN483" i="6"/>
  <c r="AT483" i="6"/>
  <c r="BI484" i="6"/>
  <c r="BE484" i="6"/>
  <c r="BH484" i="6"/>
  <c r="BJ484" i="6" a="1"/>
  <c r="BF484" i="6" a="1"/>
  <c r="AA485" i="6" a="1"/>
  <c r="BF484" i="6" l="1"/>
  <c r="BJ484" i="6"/>
  <c r="AA485" i="6"/>
  <c r="BK484" i="6" a="1"/>
  <c r="AA486" i="6" a="1"/>
  <c r="BK484" i="6" l="1"/>
  <c r="AA486" i="6"/>
  <c r="BL484" i="6" a="1"/>
  <c r="BL484" i="6" l="1"/>
  <c r="AY484" i="6" a="1"/>
  <c r="AY484" i="6" l="1"/>
  <c r="BA485" i="6" a="1"/>
  <c r="BM485" i="6" a="1"/>
  <c r="AB484" i="6" a="1"/>
  <c r="AZ485" i="6" a="1"/>
  <c r="AB484" i="6" l="1"/>
  <c r="BM485" i="6"/>
  <c r="BN485" i="6" s="1"/>
  <c r="BA485" i="6"/>
  <c r="AZ485" i="6"/>
  <c r="AP484" i="6" a="1"/>
  <c r="BB485" i="6" a="1"/>
  <c r="AR484" i="6" a="1"/>
  <c r="AN484" i="6" a="1"/>
  <c r="AO484" i="6" a="1"/>
  <c r="AJ484" i="6" a="1"/>
  <c r="AI484" i="6" a="1"/>
  <c r="BG485" i="6" a="1"/>
  <c r="AK484" i="6" a="1"/>
  <c r="AS484" i="6" a="1"/>
  <c r="AQ484" i="6" a="1"/>
  <c r="AT484" i="6" a="1"/>
  <c r="BC485" i="6" a="1"/>
  <c r="AL484" i="6" a="1"/>
  <c r="AM484" i="6" a="1"/>
  <c r="BG485" i="6" l="1"/>
  <c r="AT484" i="6"/>
  <c r="AO484" i="6"/>
  <c r="AN484" i="6"/>
  <c r="AI484" i="6"/>
  <c r="AS484" i="6"/>
  <c r="AM484" i="6"/>
  <c r="AR484" i="6"/>
  <c r="AL484" i="6"/>
  <c r="AQ484" i="6"/>
  <c r="AK484" i="6"/>
  <c r="AP484" i="6"/>
  <c r="AJ484" i="6"/>
  <c r="BB485" i="6"/>
  <c r="BC485" i="6"/>
  <c r="BE485" i="6" a="1"/>
  <c r="BI485" i="6" a="1"/>
  <c r="BD485" i="6" a="1"/>
  <c r="BH485" i="6" a="1"/>
  <c r="BI485" i="6" l="1"/>
  <c r="BE485" i="6"/>
  <c r="BD485" i="6"/>
  <c r="BH485" i="6"/>
  <c r="BF485" i="6" a="1"/>
  <c r="BJ485" i="6" a="1"/>
  <c r="BF485" i="6" l="1"/>
  <c r="BJ485" i="6"/>
  <c r="BK485" i="6" a="1"/>
  <c r="BK485" i="6" l="1"/>
  <c r="BL485" i="6" a="1"/>
  <c r="BL485" i="6" l="1"/>
  <c r="AY485" i="6" a="1"/>
  <c r="AY485" i="6" l="1"/>
  <c r="AB485" i="6" a="1"/>
  <c r="BA486" i="6" a="1"/>
  <c r="BM486" i="6" a="1"/>
  <c r="AZ486" i="6" a="1"/>
  <c r="AB485" i="6" l="1"/>
  <c r="AZ486" i="6"/>
  <c r="BM486" i="6"/>
  <c r="BN486" i="6" s="1"/>
  <c r="BA486" i="6"/>
  <c r="AP485" i="6" a="1"/>
  <c r="AM485" i="6" a="1"/>
  <c r="AN485" i="6" a="1"/>
  <c r="AK485" i="6" a="1"/>
  <c r="AR485" i="6" a="1"/>
  <c r="AQ485" i="6" a="1"/>
  <c r="AT485" i="6" a="1"/>
  <c r="AO485" i="6" a="1"/>
  <c r="BG486" i="6" a="1"/>
  <c r="AJ485" i="6" a="1"/>
  <c r="AI485" i="6" a="1"/>
  <c r="AL485" i="6" a="1"/>
  <c r="BC486" i="6" a="1"/>
  <c r="BB486" i="6" a="1"/>
  <c r="AS485" i="6" a="1"/>
  <c r="BC486" i="6" l="1"/>
  <c r="BG486" i="6"/>
  <c r="AO485" i="6"/>
  <c r="AI485" i="6"/>
  <c r="AT485" i="6"/>
  <c r="AN485" i="6"/>
  <c r="AS485" i="6"/>
  <c r="AM485" i="6"/>
  <c r="AR485" i="6"/>
  <c r="AL485" i="6"/>
  <c r="AQ485" i="6"/>
  <c r="AK485" i="6"/>
  <c r="AP485" i="6"/>
  <c r="AJ485" i="6"/>
  <c r="BB486" i="6"/>
  <c r="BH486" i="6" a="1"/>
  <c r="BD486" i="6" a="1"/>
  <c r="BE486" i="6" a="1"/>
  <c r="BI486" i="6" a="1"/>
  <c r="BD486" i="6" l="1"/>
  <c r="BH486" i="6"/>
  <c r="BI486" i="6"/>
  <c r="BE486" i="6"/>
  <c r="BF486" i="6" a="1"/>
  <c r="BJ486" i="6" a="1"/>
  <c r="BJ486" i="6" l="1"/>
  <c r="BF486" i="6"/>
  <c r="BK486" i="6" a="1"/>
  <c r="BK486" i="6" l="1"/>
  <c r="BL486" i="6" a="1"/>
  <c r="BL486" i="6" l="1"/>
  <c r="AY486" i="6" a="1"/>
  <c r="AY486" i="6" l="1"/>
  <c r="AB486" i="6" a="1"/>
  <c r="BA487" i="6" a="1"/>
  <c r="AZ487" i="6" a="1"/>
  <c r="BM487" i="6" a="1"/>
  <c r="AB486" i="6" l="1"/>
  <c r="AZ487" i="6"/>
  <c r="BM487" i="6"/>
  <c r="BN487" i="6" s="1"/>
  <c r="BA487" i="6"/>
  <c r="AM486" i="6" a="1"/>
  <c r="AI486" i="6" a="1"/>
  <c r="AQ486" i="6" a="1"/>
  <c r="AS486" i="6" a="1"/>
  <c r="AO486" i="6" a="1"/>
  <c r="BB487" i="6" a="1"/>
  <c r="BG487" i="6" a="1"/>
  <c r="AL486" i="6" a="1"/>
  <c r="AP486" i="6" a="1"/>
  <c r="AK486" i="6" a="1"/>
  <c r="AT486" i="6" a="1"/>
  <c r="BC487" i="6" a="1"/>
  <c r="AJ486" i="6" a="1"/>
  <c r="AR486" i="6" a="1"/>
  <c r="AN486" i="6" a="1"/>
  <c r="BC487" i="6" l="1"/>
  <c r="BG487" i="6"/>
  <c r="AP486" i="6"/>
  <c r="AO486" i="6"/>
  <c r="AJ486" i="6"/>
  <c r="AI486" i="6"/>
  <c r="AT486" i="6"/>
  <c r="AN486" i="6"/>
  <c r="AS486" i="6"/>
  <c r="AM486" i="6"/>
  <c r="AR486" i="6"/>
  <c r="AL486" i="6"/>
  <c r="AQ486" i="6"/>
  <c r="AK486" i="6"/>
  <c r="BB487" i="6"/>
  <c r="BI487" i="6" a="1"/>
  <c r="BD487" i="6" a="1"/>
  <c r="BH487" i="6" a="1"/>
  <c r="BE487" i="6" a="1"/>
  <c r="BD487" i="6" l="1"/>
  <c r="BH487" i="6"/>
  <c r="BI487" i="6"/>
  <c r="BE487" i="6"/>
  <c r="BF487" i="6" a="1"/>
  <c r="BJ487" i="6" a="1"/>
  <c r="BJ487" i="6" l="1"/>
  <c r="BF487" i="6"/>
  <c r="BK487" i="6" a="1"/>
  <c r="BK487" i="6" l="1"/>
  <c r="BL487" i="6" a="1"/>
  <c r="BL487" i="6" l="1"/>
  <c r="AY487" i="6" a="1"/>
  <c r="AY487" i="6" l="1"/>
  <c r="BM488" i="6" a="1"/>
  <c r="BA488" i="6" a="1"/>
  <c r="AB487" i="6" a="1"/>
  <c r="AZ488" i="6" a="1"/>
  <c r="AB487" i="6" l="1"/>
  <c r="AZ488" i="6"/>
  <c r="BA488" i="6"/>
  <c r="BM488" i="6"/>
  <c r="BN488" i="6" s="1"/>
  <c r="BG488" i="6" a="1"/>
  <c r="BB488" i="6" a="1"/>
  <c r="AA487" i="6" a="1"/>
  <c r="BC488" i="6" a="1"/>
  <c r="BC488" i="6" l="1"/>
  <c r="BG488" i="6"/>
  <c r="AA487" i="6"/>
  <c r="BB488" i="6"/>
  <c r="AN487" i="6" a="1"/>
  <c r="AR487" i="6" a="1"/>
  <c r="AK487" i="6" a="1"/>
  <c r="BD488" i="6" a="1"/>
  <c r="AA488" i="6" a="1"/>
  <c r="AQ487" i="6" a="1"/>
  <c r="BH488" i="6" a="1"/>
  <c r="AT487" i="6" a="1"/>
  <c r="AL487" i="6" a="1"/>
  <c r="AS487" i="6" a="1"/>
  <c r="AI487" i="6" a="1"/>
  <c r="BE488" i="6" a="1"/>
  <c r="AO487" i="6" a="1"/>
  <c r="AM487" i="6" a="1"/>
  <c r="AJ487" i="6" a="1"/>
  <c r="BI488" i="6" a="1"/>
  <c r="AP487" i="6" a="1"/>
  <c r="BI488" i="6" l="1"/>
  <c r="BE488" i="6"/>
  <c r="BD488" i="6"/>
  <c r="AK487" i="6"/>
  <c r="AQ487" i="6"/>
  <c r="AL487" i="6"/>
  <c r="AR487" i="6"/>
  <c r="AA488" i="6"/>
  <c r="AM487" i="6"/>
  <c r="AS487" i="6"/>
  <c r="AN487" i="6"/>
  <c r="AT487" i="6"/>
  <c r="AI487" i="6"/>
  <c r="AO487" i="6"/>
  <c r="AJ487" i="6"/>
  <c r="AP487" i="6"/>
  <c r="BH488" i="6"/>
  <c r="AA489" i="6" a="1"/>
  <c r="BF488" i="6" a="1"/>
  <c r="BJ488" i="6" a="1"/>
  <c r="AA489" i="6" l="1"/>
  <c r="BJ488" i="6"/>
  <c r="BF488" i="6"/>
  <c r="AA490" i="6" a="1"/>
  <c r="BK488" i="6" a="1"/>
  <c r="AA490" i="6" l="1"/>
  <c r="BK488" i="6"/>
  <c r="BL488" i="6" a="1"/>
  <c r="BL488" i="6" l="1"/>
  <c r="AY488" i="6" a="1"/>
  <c r="AY488" i="6" l="1"/>
  <c r="AZ489" i="6" a="1"/>
  <c r="BA489" i="6" a="1"/>
  <c r="BM489" i="6" a="1"/>
  <c r="AB488" i="6" a="1"/>
  <c r="AB488" i="6" l="1"/>
  <c r="AZ489" i="6"/>
  <c r="BA489" i="6"/>
  <c r="BM489" i="6"/>
  <c r="BN489" i="6" s="1"/>
  <c r="AN488" i="6" a="1"/>
  <c r="AO488" i="6" a="1"/>
  <c r="BC489" i="6" a="1"/>
  <c r="BB489" i="6" a="1"/>
  <c r="AR488" i="6" a="1"/>
  <c r="AT488" i="6" a="1"/>
  <c r="AK488" i="6" a="1"/>
  <c r="AJ488" i="6" a="1"/>
  <c r="BG489" i="6" a="1"/>
  <c r="AP488" i="6" a="1"/>
  <c r="AS488" i="6" a="1"/>
  <c r="AI488" i="6" a="1"/>
  <c r="AM488" i="6" a="1"/>
  <c r="AQ488" i="6" a="1"/>
  <c r="AL488" i="6" a="1"/>
  <c r="BC489" i="6" l="1"/>
  <c r="BG489" i="6"/>
  <c r="AP488" i="6"/>
  <c r="AO488" i="6"/>
  <c r="AK488" i="6"/>
  <c r="AJ488" i="6"/>
  <c r="AI488" i="6"/>
  <c r="AQ488" i="6"/>
  <c r="AT488" i="6"/>
  <c r="AN488" i="6"/>
  <c r="AS488" i="6"/>
  <c r="AM488" i="6"/>
  <c r="AR488" i="6"/>
  <c r="AL488" i="6"/>
  <c r="BB489" i="6"/>
  <c r="BI489" i="6" a="1"/>
  <c r="BH489" i="6" a="1"/>
  <c r="BD489" i="6" a="1"/>
  <c r="BE489" i="6" a="1"/>
  <c r="BI489" i="6" l="1"/>
  <c r="BE489" i="6"/>
  <c r="BD489" i="6"/>
  <c r="BH489" i="6"/>
  <c r="BJ489" i="6" a="1"/>
  <c r="BF489" i="6" a="1"/>
  <c r="BJ489" i="6" l="1"/>
  <c r="BF489" i="6"/>
  <c r="BK489" i="6" a="1"/>
  <c r="BK489" i="6" l="1"/>
  <c r="BL489" i="6" a="1"/>
  <c r="BL489" i="6" l="1"/>
  <c r="AY489" i="6" a="1"/>
  <c r="AY489" i="6" l="1"/>
  <c r="AB489" i="6" a="1"/>
  <c r="BM490" i="6" a="1"/>
  <c r="BA490" i="6" a="1"/>
  <c r="AZ490" i="6" a="1"/>
  <c r="AB489" i="6" l="1"/>
  <c r="AZ490" i="6"/>
  <c r="BA490" i="6"/>
  <c r="BM490" i="6"/>
  <c r="BN490" i="6" s="1"/>
  <c r="AN489" i="6" a="1"/>
  <c r="AO489" i="6" a="1"/>
  <c r="AQ489" i="6" a="1"/>
  <c r="BG490" i="6" a="1"/>
  <c r="BB490" i="6" a="1"/>
  <c r="AR489" i="6" a="1"/>
  <c r="AS489" i="6" a="1"/>
  <c r="BC490" i="6" a="1"/>
  <c r="AM489" i="6" a="1"/>
  <c r="AI489" i="6" a="1"/>
  <c r="AP489" i="6" a="1"/>
  <c r="AT489" i="6" a="1"/>
  <c r="AK489" i="6" a="1"/>
  <c r="AL489" i="6" a="1"/>
  <c r="AJ489" i="6" a="1"/>
  <c r="AQ489" i="6" l="1"/>
  <c r="AK489" i="6"/>
  <c r="AP489" i="6"/>
  <c r="AJ489" i="6"/>
  <c r="AO489" i="6"/>
  <c r="AI489" i="6"/>
  <c r="AT489" i="6"/>
  <c r="AN489" i="6"/>
  <c r="AS489" i="6"/>
  <c r="AM489" i="6"/>
  <c r="AR489" i="6"/>
  <c r="AL489" i="6"/>
  <c r="BB490" i="6"/>
  <c r="BC490" i="6"/>
  <c r="BG490" i="6"/>
  <c r="BI490" i="6" a="1"/>
  <c r="BD490" i="6" a="1"/>
  <c r="BH490" i="6" a="1"/>
  <c r="BE490" i="6" a="1"/>
  <c r="BD490" i="6" l="1"/>
  <c r="BH490" i="6"/>
  <c r="BI490" i="6"/>
  <c r="BE490" i="6"/>
  <c r="BF490" i="6" a="1"/>
  <c r="BJ490" i="6" a="1"/>
  <c r="BJ490" i="6" l="1"/>
  <c r="BF490" i="6"/>
  <c r="BK490" i="6" a="1"/>
  <c r="BK490" i="6" l="1"/>
  <c r="BL490" i="6" a="1"/>
  <c r="BL490" i="6" l="1"/>
  <c r="AY490" i="6" a="1"/>
  <c r="AY490" i="6" l="1"/>
  <c r="BM491" i="6" a="1"/>
  <c r="BA491" i="6" a="1"/>
  <c r="AB490" i="6" a="1"/>
  <c r="AZ491" i="6" a="1"/>
  <c r="AB490" i="6" l="1"/>
  <c r="AZ491" i="6"/>
  <c r="BA491" i="6"/>
  <c r="BM491" i="6"/>
  <c r="BN491" i="6" s="1"/>
  <c r="AK490" i="6" a="1"/>
  <c r="AP490" i="6" a="1"/>
  <c r="AT490" i="6" a="1"/>
  <c r="BG491" i="6" a="1"/>
  <c r="BB491" i="6" a="1"/>
  <c r="AS490" i="6" a="1"/>
  <c r="AO490" i="6" a="1"/>
  <c r="AL490" i="6" a="1"/>
  <c r="AQ490" i="6" a="1"/>
  <c r="BC491" i="6" a="1"/>
  <c r="AM490" i="6" a="1"/>
  <c r="AI490" i="6" a="1"/>
  <c r="AJ490" i="6" a="1"/>
  <c r="AN490" i="6" a="1"/>
  <c r="AR490" i="6" a="1"/>
  <c r="BC491" i="6" l="1"/>
  <c r="BG491" i="6"/>
  <c r="AQ490" i="6"/>
  <c r="AP490" i="6"/>
  <c r="AL490" i="6"/>
  <c r="AK490" i="6"/>
  <c r="AJ490" i="6"/>
  <c r="AR490" i="6"/>
  <c r="AO490" i="6"/>
  <c r="AI490" i="6"/>
  <c r="AT490" i="6"/>
  <c r="AN490" i="6"/>
  <c r="AS490" i="6"/>
  <c r="AM490" i="6"/>
  <c r="BB491" i="6"/>
  <c r="BE491" i="6" a="1"/>
  <c r="BI491" i="6" a="1"/>
  <c r="BH491" i="6" a="1"/>
  <c r="BD491" i="6" a="1"/>
  <c r="BI491" i="6" l="1"/>
  <c r="BE491" i="6"/>
  <c r="BD491" i="6"/>
  <c r="BH491" i="6"/>
  <c r="BF491" i="6" a="1"/>
  <c r="BJ491" i="6" a="1"/>
  <c r="BJ491" i="6" l="1"/>
  <c r="BF491" i="6"/>
  <c r="BK491" i="6" a="1"/>
  <c r="BK491" i="6" l="1"/>
  <c r="BL491" i="6" a="1"/>
  <c r="BL491" i="6" l="1"/>
  <c r="AY491" i="6" a="1"/>
  <c r="AY491" i="6" l="1"/>
  <c r="BA492" i="6" a="1"/>
  <c r="BM492" i="6" a="1"/>
  <c r="AZ492" i="6" a="1"/>
  <c r="AB491" i="6" a="1"/>
  <c r="AB491" i="6" l="1"/>
  <c r="BA492" i="6"/>
  <c r="BM492" i="6"/>
  <c r="BN492" i="6" s="1"/>
  <c r="AZ492" i="6"/>
  <c r="BC492" i="6" a="1"/>
  <c r="BB492" i="6" a="1"/>
  <c r="AA491" i="6" a="1"/>
  <c r="BG492" i="6" a="1"/>
  <c r="BG492" i="6" l="1"/>
  <c r="BC492" i="6"/>
  <c r="AA491" i="6"/>
  <c r="BB492" i="6"/>
  <c r="AR491" i="6" a="1"/>
  <c r="AJ491" i="6" a="1"/>
  <c r="AA492" i="6" a="1"/>
  <c r="AO491" i="6" a="1"/>
  <c r="AS491" i="6" a="1"/>
  <c r="BE492" i="6" a="1"/>
  <c r="AK491" i="6" a="1"/>
  <c r="AP491" i="6" a="1"/>
  <c r="AQ491" i="6" a="1"/>
  <c r="AN491" i="6" a="1"/>
  <c r="AI491" i="6" a="1"/>
  <c r="BD492" i="6" a="1"/>
  <c r="AL491" i="6" a="1"/>
  <c r="AT491" i="6" a="1"/>
  <c r="BH492" i="6" a="1"/>
  <c r="AM491" i="6" a="1"/>
  <c r="BI492" i="6" a="1"/>
  <c r="BH492" i="6" l="1"/>
  <c r="BD492" i="6"/>
  <c r="AM491" i="6"/>
  <c r="AS491" i="6"/>
  <c r="AN491" i="6"/>
  <c r="AT491" i="6"/>
  <c r="AI491" i="6"/>
  <c r="AO491" i="6"/>
  <c r="AJ491" i="6"/>
  <c r="AP491" i="6"/>
  <c r="AK491" i="6"/>
  <c r="AQ491" i="6"/>
  <c r="AL491" i="6"/>
  <c r="AR491" i="6"/>
  <c r="AA492" i="6"/>
  <c r="BE492" i="6"/>
  <c r="BI492" i="6"/>
  <c r="BJ492" i="6" a="1"/>
  <c r="AA493" i="6" a="1"/>
  <c r="BF492" i="6" a="1"/>
  <c r="AA493" i="6" l="1"/>
  <c r="BF492" i="6"/>
  <c r="BJ492" i="6"/>
  <c r="BK492" i="6" a="1"/>
  <c r="AA494" i="6" a="1"/>
  <c r="BK492" i="6" l="1"/>
  <c r="AA494" i="6"/>
  <c r="BL492" i="6" a="1"/>
  <c r="BL492" i="6" l="1"/>
  <c r="AY492" i="6" a="1"/>
  <c r="AY492" i="6" l="1"/>
  <c r="BA493" i="6" a="1"/>
  <c r="BM493" i="6" a="1"/>
  <c r="AZ493" i="6" a="1"/>
  <c r="AB492" i="6" a="1"/>
  <c r="AB492" i="6" l="1"/>
  <c r="BM493" i="6"/>
  <c r="BN493" i="6" s="1"/>
  <c r="BA493" i="6"/>
  <c r="AZ493" i="6"/>
  <c r="AK492" i="6" a="1"/>
  <c r="BG493" i="6" a="1"/>
  <c r="AI492" i="6" a="1"/>
  <c r="BB493" i="6" a="1"/>
  <c r="AN492" i="6" a="1"/>
  <c r="AT492" i="6" a="1"/>
  <c r="AO492" i="6" a="1"/>
  <c r="AR492" i="6" a="1"/>
  <c r="AM492" i="6" a="1"/>
  <c r="BC493" i="6" a="1"/>
  <c r="AJ492" i="6" a="1"/>
  <c r="AL492" i="6" a="1"/>
  <c r="AQ492" i="6" a="1"/>
  <c r="AS492" i="6" a="1"/>
  <c r="AP492" i="6" a="1"/>
  <c r="BG493" i="6" l="1"/>
  <c r="BC493" i="6"/>
  <c r="AM492" i="6"/>
  <c r="AL492" i="6"/>
  <c r="AK492" i="6"/>
  <c r="AS492" i="6"/>
  <c r="AR492" i="6"/>
  <c r="AQ492" i="6"/>
  <c r="AP492" i="6"/>
  <c r="AJ492" i="6"/>
  <c r="AO492" i="6"/>
  <c r="AI492" i="6"/>
  <c r="AT492" i="6"/>
  <c r="AN492" i="6"/>
  <c r="BB493" i="6"/>
  <c r="BH493" i="6" a="1"/>
  <c r="BI493" i="6" a="1"/>
  <c r="BE493" i="6" a="1"/>
  <c r="BD493" i="6" a="1"/>
  <c r="BD493" i="6" l="1"/>
  <c r="BI493" i="6"/>
  <c r="BE493" i="6"/>
  <c r="BH493" i="6"/>
  <c r="BF493" i="6" a="1"/>
  <c r="BJ493" i="6" a="1"/>
  <c r="BJ493" i="6" l="1"/>
  <c r="BF493" i="6"/>
  <c r="BK493" i="6" a="1"/>
  <c r="BK493" i="6" l="1"/>
  <c r="BL493" i="6" a="1"/>
  <c r="BL493" i="6" l="1"/>
  <c r="AY493" i="6" a="1"/>
  <c r="AY493" i="6" l="1"/>
  <c r="BM494" i="6" a="1"/>
  <c r="BA494" i="6" a="1"/>
  <c r="AB493" i="6" a="1"/>
  <c r="AZ494" i="6" a="1"/>
  <c r="AB493" i="6" l="1"/>
  <c r="BA494" i="6"/>
  <c r="BM494" i="6"/>
  <c r="BN494" i="6" s="1"/>
  <c r="AZ494" i="6"/>
  <c r="AR493" i="6" a="1"/>
  <c r="AI493" i="6" a="1"/>
  <c r="AO493" i="6" a="1"/>
  <c r="BC494" i="6" a="1"/>
  <c r="AN493" i="6" a="1"/>
  <c r="AT493" i="6" a="1"/>
  <c r="AP493" i="6" a="1"/>
  <c r="AQ493" i="6" a="1"/>
  <c r="BG494" i="6" a="1"/>
  <c r="AK493" i="6" a="1"/>
  <c r="AM493" i="6" a="1"/>
  <c r="BB494" i="6" a="1"/>
  <c r="AJ493" i="6" a="1"/>
  <c r="AS493" i="6" a="1"/>
  <c r="AL493" i="6" a="1"/>
  <c r="BG494" i="6" l="1"/>
  <c r="BC494" i="6"/>
  <c r="AR493" i="6"/>
  <c r="AO493" i="6"/>
  <c r="AM493" i="6"/>
  <c r="AL493" i="6"/>
  <c r="AI493" i="6"/>
  <c r="AS493" i="6"/>
  <c r="AQ493" i="6"/>
  <c r="AK493" i="6"/>
  <c r="AP493" i="6"/>
  <c r="AJ493" i="6"/>
  <c r="AT493" i="6"/>
  <c r="AN493" i="6"/>
  <c r="BB494" i="6"/>
  <c r="BE494" i="6" a="1"/>
  <c r="BI494" i="6" a="1"/>
  <c r="BD494" i="6" a="1"/>
  <c r="BH494" i="6" a="1"/>
  <c r="BD494" i="6" l="1"/>
  <c r="BI494" i="6"/>
  <c r="BE494" i="6"/>
  <c r="BH494" i="6"/>
  <c r="BJ494" i="6" a="1"/>
  <c r="BF494" i="6" a="1"/>
  <c r="BF494" i="6" l="1"/>
  <c r="BJ494" i="6"/>
  <c r="BK494" i="6" a="1"/>
  <c r="BK494" i="6" l="1"/>
  <c r="BL494" i="6" a="1"/>
  <c r="BL494" i="6" l="1"/>
  <c r="AY494" i="6" a="1"/>
  <c r="AY494" i="6" l="1"/>
  <c r="AZ495" i="6" a="1"/>
  <c r="BM495" i="6" a="1"/>
  <c r="AB494" i="6" a="1"/>
  <c r="BA495" i="6" a="1"/>
  <c r="AB494" i="6" l="1"/>
  <c r="AZ495" i="6"/>
  <c r="BA495" i="6"/>
  <c r="BM495" i="6"/>
  <c r="BN495" i="6" s="1"/>
  <c r="AI494" i="6" a="1"/>
  <c r="AK494" i="6" a="1"/>
  <c r="AN494" i="6" a="1"/>
  <c r="BG495" i="6" a="1"/>
  <c r="AP494" i="6" a="1"/>
  <c r="BC495" i="6" a="1"/>
  <c r="AL494" i="6" a="1"/>
  <c r="AM494" i="6" a="1"/>
  <c r="AO494" i="6" a="1"/>
  <c r="BB495" i="6" a="1"/>
  <c r="AQ494" i="6" a="1"/>
  <c r="AS494" i="6" a="1"/>
  <c r="AJ494" i="6" a="1"/>
  <c r="AT494" i="6" a="1"/>
  <c r="AR494" i="6" a="1"/>
  <c r="AO494" i="6" l="1"/>
  <c r="AN494" i="6"/>
  <c r="AT494" i="6"/>
  <c r="AM494" i="6"/>
  <c r="AS494" i="6"/>
  <c r="AL494" i="6"/>
  <c r="AR494" i="6"/>
  <c r="AK494" i="6"/>
  <c r="AQ494" i="6"/>
  <c r="AI494" i="6"/>
  <c r="AP494" i="6"/>
  <c r="AJ494" i="6"/>
  <c r="BB495" i="6"/>
  <c r="BC495" i="6"/>
  <c r="BG495" i="6"/>
  <c r="BI495" i="6" a="1"/>
  <c r="BE495" i="6" a="1"/>
  <c r="BH495" i="6" a="1"/>
  <c r="BD495" i="6" a="1"/>
  <c r="BD495" i="6" l="1"/>
  <c r="BH495" i="6"/>
  <c r="BI495" i="6"/>
  <c r="BE495" i="6"/>
  <c r="BJ495" i="6" a="1"/>
  <c r="BF495" i="6" a="1"/>
  <c r="BJ495" i="6" l="1"/>
  <c r="BF495" i="6"/>
  <c r="BK495" i="6" a="1"/>
  <c r="BK495" i="6" l="1"/>
  <c r="BL495" i="6" a="1"/>
  <c r="BL495" i="6" l="1"/>
  <c r="AY495" i="6" a="1"/>
  <c r="AY495" i="6" l="1"/>
  <c r="BM496" i="6" a="1"/>
  <c r="BA496" i="6" a="1"/>
  <c r="AB495" i="6" a="1"/>
  <c r="AZ496" i="6" a="1"/>
  <c r="AB495" i="6" l="1"/>
  <c r="AZ496" i="6"/>
  <c r="BA496" i="6"/>
  <c r="BM496" i="6"/>
  <c r="BN496" i="6" s="1"/>
  <c r="BB496" i="6" a="1"/>
  <c r="BG496" i="6" a="1"/>
  <c r="BC496" i="6" a="1"/>
  <c r="AA495" i="6" a="1"/>
  <c r="BG496" i="6" l="1"/>
  <c r="AA495" i="6"/>
  <c r="BB496" i="6"/>
  <c r="BC496" i="6"/>
  <c r="AN495" i="6" a="1"/>
  <c r="AT495" i="6" a="1"/>
  <c r="BD496" i="6" a="1"/>
  <c r="AM495" i="6" a="1"/>
  <c r="AR495" i="6" a="1"/>
  <c r="AL495" i="6" a="1"/>
  <c r="AO495" i="6" a="1"/>
  <c r="BE496" i="6" a="1"/>
  <c r="AP495" i="6" a="1"/>
  <c r="AQ495" i="6" a="1"/>
  <c r="AS495" i="6" a="1"/>
  <c r="BI496" i="6" a="1"/>
  <c r="AJ495" i="6" a="1"/>
  <c r="AI495" i="6" a="1"/>
  <c r="BH496" i="6" a="1"/>
  <c r="AK495" i="6" a="1"/>
  <c r="AI495" i="6" l="1"/>
  <c r="AO495" i="6"/>
  <c r="AQ495" i="6"/>
  <c r="AJ495" i="6"/>
  <c r="AK495" i="6"/>
  <c r="AR495" i="6"/>
  <c r="AL495" i="6"/>
  <c r="AS495" i="6"/>
  <c r="AM495" i="6"/>
  <c r="AT495" i="6"/>
  <c r="AN495" i="6"/>
  <c r="AP495" i="6"/>
  <c r="BH496" i="6"/>
  <c r="BI496" i="6"/>
  <c r="BE496" i="6"/>
  <c r="BD496" i="6"/>
  <c r="BF496" i="6" a="1"/>
  <c r="BJ496" i="6" a="1"/>
  <c r="BJ496" i="6" l="1"/>
  <c r="BF496" i="6"/>
  <c r="BK496" i="6" a="1"/>
  <c r="BK496" i="6" l="1"/>
  <c r="BL496" i="6" a="1"/>
  <c r="BL496" i="6" l="1"/>
  <c r="AY496" i="6" a="1"/>
  <c r="AY496" i="6" l="1"/>
  <c r="AZ497" i="6" a="1"/>
  <c r="BM497" i="6" a="1"/>
  <c r="BA497" i="6" a="1"/>
  <c r="AB496" i="6" a="1"/>
  <c r="AB496" i="6" l="1"/>
  <c r="AZ497" i="6"/>
  <c r="BA497" i="6"/>
  <c r="BM497" i="6"/>
  <c r="BN497" i="6" s="1"/>
  <c r="AA496" i="6" a="1"/>
  <c r="BG497" i="6" a="1"/>
  <c r="BC497" i="6" a="1"/>
  <c r="BB497" i="6" a="1"/>
  <c r="AA496" i="6" l="1"/>
  <c r="BB497" i="6"/>
  <c r="BC497" i="6"/>
  <c r="BG497" i="6"/>
  <c r="AT496" i="6" a="1"/>
  <c r="AS496" i="6" a="1"/>
  <c r="AL496" i="6" a="1"/>
  <c r="AI496" i="6" a="1"/>
  <c r="AJ496" i="6" a="1"/>
  <c r="AA497" i="6" a="1"/>
  <c r="BI497" i="6" a="1"/>
  <c r="AR496" i="6" a="1"/>
  <c r="AQ496" i="6" a="1"/>
  <c r="BD497" i="6" a="1"/>
  <c r="AN496" i="6" a="1"/>
  <c r="AM496" i="6" a="1"/>
  <c r="BE497" i="6" a="1"/>
  <c r="AK496" i="6" a="1"/>
  <c r="AP496" i="6" a="1"/>
  <c r="BH497" i="6" a="1"/>
  <c r="AO496" i="6" a="1"/>
  <c r="AA497" i="6" l="1"/>
  <c r="AM496" i="6"/>
  <c r="AS496" i="6"/>
  <c r="AN496" i="6"/>
  <c r="AT496" i="6"/>
  <c r="AI496" i="6"/>
  <c r="AO496" i="6"/>
  <c r="AJ496" i="6"/>
  <c r="AP496" i="6"/>
  <c r="AK496" i="6"/>
  <c r="AQ496" i="6"/>
  <c r="AL496" i="6"/>
  <c r="AR496" i="6"/>
  <c r="BE497" i="6"/>
  <c r="BI497" i="6"/>
  <c r="BH497" i="6"/>
  <c r="BD497" i="6"/>
  <c r="AA498" i="6" a="1"/>
  <c r="BJ497" i="6" a="1"/>
  <c r="BF497" i="6" a="1"/>
  <c r="AA498" i="6" l="1"/>
  <c r="BJ497" i="6"/>
  <c r="BF497" i="6"/>
  <c r="BK497" i="6" a="1"/>
  <c r="AA499" i="6" a="1"/>
  <c r="AA499" i="6" l="1"/>
  <c r="BK497" i="6"/>
  <c r="AA500" i="6" a="1"/>
  <c r="BL497" i="6" a="1"/>
  <c r="AA500" i="6" l="1"/>
  <c r="BL497" i="6"/>
  <c r="AY497" i="6" a="1"/>
  <c r="AY497" i="6" l="1"/>
  <c r="AB497" i="6" a="1"/>
  <c r="AZ498" i="6" a="1"/>
  <c r="BM498" i="6" a="1"/>
  <c r="BA498" i="6" a="1"/>
  <c r="AB497" i="6" l="1"/>
  <c r="BM498" i="6"/>
  <c r="BN498" i="6" s="1"/>
  <c r="BA498" i="6"/>
  <c r="AZ498" i="6"/>
  <c r="AQ497" i="6" a="1"/>
  <c r="BC498" i="6" a="1"/>
  <c r="BB498" i="6" a="1"/>
  <c r="AT497" i="6" a="1"/>
  <c r="AO497" i="6" a="1"/>
  <c r="AK497" i="6" a="1"/>
  <c r="AN497" i="6" a="1"/>
  <c r="AR497" i="6" a="1"/>
  <c r="AM497" i="6" a="1"/>
  <c r="AL497" i="6" a="1"/>
  <c r="AS497" i="6" a="1"/>
  <c r="AI497" i="6" a="1"/>
  <c r="AJ497" i="6" a="1"/>
  <c r="AP497" i="6" a="1"/>
  <c r="BG498" i="6" a="1"/>
  <c r="BG498" i="6" l="1"/>
  <c r="BC498" i="6"/>
  <c r="AS497" i="6"/>
  <c r="AM497" i="6"/>
  <c r="AR497" i="6"/>
  <c r="AL497" i="6"/>
  <c r="AQ497" i="6"/>
  <c r="AK497" i="6"/>
  <c r="AP497" i="6"/>
  <c r="AJ497" i="6"/>
  <c r="AO497" i="6"/>
  <c r="AI497" i="6"/>
  <c r="AT497" i="6"/>
  <c r="AN497" i="6"/>
  <c r="BB498" i="6"/>
  <c r="BD498" i="6" a="1"/>
  <c r="BH498" i="6" a="1"/>
  <c r="BI498" i="6" a="1"/>
  <c r="BE498" i="6" a="1"/>
  <c r="BD498" i="6" l="1"/>
  <c r="BE498" i="6"/>
  <c r="BI498" i="6"/>
  <c r="BH498" i="6"/>
  <c r="BF498" i="6" a="1"/>
  <c r="BJ498" i="6" a="1"/>
  <c r="BJ498" i="6" l="1"/>
  <c r="BF498" i="6"/>
  <c r="BK498" i="6" a="1"/>
  <c r="BK498" i="6" l="1"/>
  <c r="BL498" i="6" a="1"/>
  <c r="BL498" i="6" l="1"/>
  <c r="AY498" i="6" a="1"/>
  <c r="AY498" i="6" l="1"/>
  <c r="AZ499" i="6" a="1"/>
  <c r="AB498" i="6" a="1"/>
  <c r="BA499" i="6" a="1"/>
  <c r="BM499" i="6" a="1"/>
  <c r="AB498" i="6" l="1"/>
  <c r="AZ499" i="6"/>
  <c r="BA499" i="6"/>
  <c r="BM499" i="6"/>
  <c r="BN499" i="6" s="1"/>
  <c r="AR498" i="6" a="1"/>
  <c r="AL498" i="6" a="1"/>
  <c r="AK498" i="6" a="1"/>
  <c r="AT498" i="6" a="1"/>
  <c r="AS498" i="6" a="1"/>
  <c r="BG499" i="6" a="1"/>
  <c r="BB499" i="6" a="1"/>
  <c r="AI498" i="6" a="1"/>
  <c r="AJ498" i="6" a="1"/>
  <c r="AO498" i="6" a="1"/>
  <c r="AN498" i="6" a="1"/>
  <c r="BC499" i="6" a="1"/>
  <c r="AQ498" i="6" a="1"/>
  <c r="AM498" i="6" a="1"/>
  <c r="AP498" i="6" a="1"/>
  <c r="BG499" i="6" l="1"/>
  <c r="AS498" i="6"/>
  <c r="AM498" i="6"/>
  <c r="AR498" i="6"/>
  <c r="AL498" i="6"/>
  <c r="AQ498" i="6"/>
  <c r="AK498" i="6"/>
  <c r="AP498" i="6"/>
  <c r="AJ498" i="6"/>
  <c r="AO498" i="6"/>
  <c r="AI498" i="6"/>
  <c r="AT498" i="6"/>
  <c r="AN498" i="6"/>
  <c r="BB499" i="6"/>
  <c r="BC499" i="6"/>
  <c r="BE499" i="6" a="1"/>
  <c r="BI499" i="6" a="1"/>
  <c r="BH499" i="6" a="1"/>
  <c r="BD499" i="6" a="1"/>
  <c r="BH499" i="6" l="1"/>
  <c r="BE499" i="6"/>
  <c r="BI499" i="6"/>
  <c r="BD499" i="6"/>
  <c r="BF499" i="6" a="1"/>
  <c r="BJ499" i="6" a="1"/>
  <c r="BF499" i="6" l="1"/>
  <c r="BJ499" i="6"/>
  <c r="BK499" i="6" a="1"/>
  <c r="BK499" i="6" l="1"/>
  <c r="BL499" i="6" a="1"/>
  <c r="BL499" i="6" l="1"/>
  <c r="AY499" i="6" a="1"/>
  <c r="AY499" i="6" l="1"/>
  <c r="BA500" i="6" a="1"/>
  <c r="BM500" i="6" a="1"/>
  <c r="AB499" i="6" a="1"/>
  <c r="AZ500" i="6" a="1"/>
  <c r="AB499" i="6" l="1"/>
  <c r="AZ500" i="6"/>
  <c r="BA500" i="6"/>
  <c r="BM500" i="6"/>
  <c r="BN500" i="6" s="1"/>
  <c r="AN499" i="6" a="1"/>
  <c r="AP499" i="6" a="1"/>
  <c r="AL499" i="6" a="1"/>
  <c r="AS499" i="6" a="1"/>
  <c r="AT499" i="6" a="1"/>
  <c r="BG500" i="6" a="1"/>
  <c r="BC500" i="6" a="1"/>
  <c r="AI499" i="6" a="1"/>
  <c r="AR499" i="6" a="1"/>
  <c r="AO499" i="6" a="1"/>
  <c r="AM499" i="6" a="1"/>
  <c r="BB500" i="6" a="1"/>
  <c r="AQ499" i="6" a="1"/>
  <c r="AK499" i="6" a="1"/>
  <c r="AJ499" i="6" a="1"/>
  <c r="AN499" i="6" l="1"/>
  <c r="AT499" i="6"/>
  <c r="AS499" i="6"/>
  <c r="AM499" i="6"/>
  <c r="AR499" i="6"/>
  <c r="AL499" i="6"/>
  <c r="AQ499" i="6"/>
  <c r="AK499" i="6"/>
  <c r="AP499" i="6"/>
  <c r="AJ499" i="6"/>
  <c r="AO499" i="6"/>
  <c r="AI499" i="6"/>
  <c r="BB500" i="6"/>
  <c r="BC500" i="6"/>
  <c r="BG500" i="6"/>
  <c r="BE500" i="6" a="1"/>
  <c r="BI500" i="6" a="1"/>
  <c r="BD500" i="6" a="1"/>
  <c r="BH500" i="6" a="1"/>
  <c r="BD500" i="6" l="1"/>
  <c r="BH500" i="6"/>
  <c r="BE500" i="6"/>
  <c r="BI500" i="6"/>
  <c r="BJ500" i="6" a="1"/>
  <c r="BF500" i="6" a="1"/>
  <c r="BF500" i="6" l="1"/>
  <c r="BJ500" i="6"/>
  <c r="BK500" i="6" a="1"/>
  <c r="BK500" i="6" l="1"/>
  <c r="BL500" i="6" a="1"/>
  <c r="BL500" i="6" l="1"/>
  <c r="AY500" i="6" a="1"/>
  <c r="AY500" i="6" l="1"/>
  <c r="AZ501" i="6" a="1"/>
  <c r="AB500" i="6" a="1"/>
  <c r="BA501" i="6" a="1"/>
  <c r="BM501" i="6" a="1"/>
  <c r="AB500" i="6" l="1"/>
  <c r="BM501" i="6"/>
  <c r="BN501" i="6" s="1"/>
  <c r="BA501" i="6"/>
  <c r="AZ501" i="6"/>
  <c r="AQ500" i="6" a="1"/>
  <c r="AI500" i="6" a="1"/>
  <c r="AP500" i="6" a="1"/>
  <c r="AJ500" i="6" a="1"/>
  <c r="AR500" i="6" a="1"/>
  <c r="AS500" i="6" a="1"/>
  <c r="AT500" i="6" a="1"/>
  <c r="BC501" i="6" a="1"/>
  <c r="AO500" i="6" a="1"/>
  <c r="AK500" i="6" a="1"/>
  <c r="AL500" i="6" a="1"/>
  <c r="BG501" i="6" a="1"/>
  <c r="AM500" i="6" a="1"/>
  <c r="AN500" i="6" a="1"/>
  <c r="BB501" i="6" a="1"/>
  <c r="BC501" i="6" l="1"/>
  <c r="BG501" i="6"/>
  <c r="AT500" i="6"/>
  <c r="AN500" i="6"/>
  <c r="AS500" i="6"/>
  <c r="AM500" i="6"/>
  <c r="AR500" i="6"/>
  <c r="AL500" i="6"/>
  <c r="AQ500" i="6"/>
  <c r="AK500" i="6"/>
  <c r="AP500" i="6"/>
  <c r="AJ500" i="6"/>
  <c r="AO500" i="6"/>
  <c r="AI500" i="6"/>
  <c r="BB501" i="6"/>
  <c r="BI501" i="6" a="1"/>
  <c r="BH501" i="6" a="1"/>
  <c r="BD501" i="6" a="1"/>
  <c r="BE501" i="6" a="1"/>
  <c r="BD501" i="6" l="1"/>
  <c r="BH501" i="6"/>
  <c r="BE501" i="6"/>
  <c r="BI501" i="6"/>
  <c r="BJ501" i="6" a="1"/>
  <c r="BF501" i="6" a="1"/>
  <c r="BF501" i="6" l="1"/>
  <c r="BJ501" i="6"/>
  <c r="BK501" i="6" a="1"/>
  <c r="BK501" i="6" l="1"/>
  <c r="BL501" i="6" a="1"/>
  <c r="BL501" i="6" l="1"/>
  <c r="AY501" i="6" a="1"/>
  <c r="AY501" i="6" l="1"/>
  <c r="BM502" i="6" a="1"/>
  <c r="BA502" i="6" a="1"/>
  <c r="AB501" i="6" a="1"/>
  <c r="AZ502" i="6" a="1"/>
  <c r="AB501" i="6" l="1"/>
  <c r="AZ502" i="6"/>
  <c r="BA502" i="6"/>
  <c r="BM502" i="6"/>
  <c r="BN502" i="6" s="1"/>
  <c r="BB502" i="6" a="1"/>
  <c r="AA501" i="6" a="1"/>
  <c r="BG502" i="6" a="1"/>
  <c r="BC502" i="6" a="1"/>
  <c r="BC502" i="6" l="1"/>
  <c r="BG502" i="6"/>
  <c r="AA501" i="6"/>
  <c r="BB502" i="6"/>
  <c r="BE502" i="6" a="1"/>
  <c r="AJ501" i="6" a="1"/>
  <c r="BD502" i="6" a="1"/>
  <c r="BH502" i="6" a="1"/>
  <c r="AM501" i="6" a="1"/>
  <c r="AL501" i="6" a="1"/>
  <c r="AS501" i="6" a="1"/>
  <c r="AP501" i="6" a="1"/>
  <c r="BI502" i="6" a="1"/>
  <c r="AO501" i="6" a="1"/>
  <c r="AK501" i="6" a="1"/>
  <c r="AI501" i="6" a="1"/>
  <c r="AR501" i="6" a="1"/>
  <c r="AN501" i="6" a="1"/>
  <c r="AQ501" i="6" a="1"/>
  <c r="AT501" i="6" a="1"/>
  <c r="BD502" i="6" l="1"/>
  <c r="AP501" i="6"/>
  <c r="AJ501" i="6"/>
  <c r="AK501" i="6"/>
  <c r="AQ501" i="6"/>
  <c r="AL501" i="6"/>
  <c r="AR501" i="6"/>
  <c r="AN501" i="6"/>
  <c r="AT501" i="6"/>
  <c r="AO501" i="6"/>
  <c r="AS501" i="6"/>
  <c r="AI501" i="6"/>
  <c r="AM501" i="6"/>
  <c r="BH502" i="6"/>
  <c r="BI502" i="6"/>
  <c r="BE502" i="6"/>
  <c r="BJ502" i="6" a="1"/>
  <c r="BF502" i="6" a="1"/>
  <c r="BF502" i="6" l="1"/>
  <c r="BJ502" i="6"/>
  <c r="BK502" i="6" a="1"/>
  <c r="BK502" i="6" l="1"/>
  <c r="BL502" i="6" a="1"/>
  <c r="BL502" i="6" l="1"/>
  <c r="AY502" i="6" a="1"/>
  <c r="AY502" i="6" l="1"/>
  <c r="AB502" i="6" a="1"/>
  <c r="BA503" i="6" a="1"/>
  <c r="BM503" i="6" a="1"/>
  <c r="AZ503" i="6" a="1"/>
  <c r="AB502" i="6" l="1"/>
  <c r="AZ503" i="6"/>
  <c r="BM503" i="6"/>
  <c r="BN503" i="6" s="1"/>
  <c r="BA503" i="6"/>
  <c r="BG503" i="6" a="1"/>
  <c r="BB503" i="6" a="1"/>
  <c r="AA502" i="6" a="1"/>
  <c r="BC503" i="6" a="1"/>
  <c r="AA502" i="6" l="1"/>
  <c r="BB503" i="6"/>
  <c r="BC503" i="6"/>
  <c r="BG503" i="6"/>
  <c r="AT502" i="6" a="1"/>
  <c r="AS502" i="6" a="1"/>
  <c r="AR502" i="6" a="1"/>
  <c r="BI503" i="6" a="1"/>
  <c r="AP502" i="6" a="1"/>
  <c r="BE503" i="6" a="1"/>
  <c r="BD503" i="6" a="1"/>
  <c r="AL502" i="6" a="1"/>
  <c r="AA503" i="6" a="1"/>
  <c r="BH503" i="6" a="1"/>
  <c r="AQ502" i="6" a="1"/>
  <c r="AO502" i="6" a="1"/>
  <c r="AN502" i="6" a="1"/>
  <c r="AK502" i="6" a="1"/>
  <c r="AJ502" i="6" a="1"/>
  <c r="AM502" i="6" a="1"/>
  <c r="AI502" i="6" a="1"/>
  <c r="AA503" i="6" l="1"/>
  <c r="AJ502" i="6"/>
  <c r="AP502" i="6"/>
  <c r="AK502" i="6"/>
  <c r="AQ502" i="6"/>
  <c r="AL502" i="6"/>
  <c r="AR502" i="6"/>
  <c r="AM502" i="6"/>
  <c r="AS502" i="6"/>
  <c r="AN502" i="6"/>
  <c r="AT502" i="6"/>
  <c r="AI502" i="6"/>
  <c r="AO502" i="6"/>
  <c r="BD503" i="6"/>
  <c r="BH503" i="6"/>
  <c r="BI503" i="6"/>
  <c r="BE503" i="6"/>
  <c r="AA504" i="6" a="1"/>
  <c r="BJ503" i="6" a="1"/>
  <c r="BF503" i="6" a="1"/>
  <c r="AA504" i="6" l="1"/>
  <c r="BJ503" i="6"/>
  <c r="BF503" i="6"/>
  <c r="BK503" i="6" a="1"/>
  <c r="AA505" i="6" a="1"/>
  <c r="AA505" i="6" l="1"/>
  <c r="BK503" i="6"/>
  <c r="AA506" i="6" a="1"/>
  <c r="BL503" i="6" a="1"/>
  <c r="AA506" i="6" l="1"/>
  <c r="BL503" i="6"/>
  <c r="AA507" i="6" a="1"/>
  <c r="AY503" i="6" a="1"/>
  <c r="AA507" i="6" l="1"/>
  <c r="AY503" i="6"/>
  <c r="BA504" i="6" a="1"/>
  <c r="AZ504" i="6" a="1"/>
  <c r="BM504" i="6" a="1"/>
  <c r="AB503" i="6" a="1"/>
  <c r="AB503" i="6" l="1"/>
  <c r="BA504" i="6"/>
  <c r="BM504" i="6"/>
  <c r="BN504" i="6" s="1"/>
  <c r="AZ504" i="6"/>
  <c r="AS503" i="6" a="1"/>
  <c r="AR503" i="6" a="1"/>
  <c r="AJ503" i="6" a="1"/>
  <c r="AM503" i="6" a="1"/>
  <c r="AP503" i="6" a="1"/>
  <c r="AT503" i="6" a="1"/>
  <c r="AN503" i="6" a="1"/>
  <c r="AQ503" i="6" a="1"/>
  <c r="AO503" i="6" a="1"/>
  <c r="BG504" i="6" a="1"/>
  <c r="AL503" i="6" a="1"/>
  <c r="AK503" i="6" a="1"/>
  <c r="BB504" i="6" a="1"/>
  <c r="AI503" i="6" a="1"/>
  <c r="BC504" i="6" a="1"/>
  <c r="BG504" i="6" l="1"/>
  <c r="BC504" i="6"/>
  <c r="AN503" i="6"/>
  <c r="AJ503" i="6"/>
  <c r="AT503" i="6"/>
  <c r="AP503" i="6"/>
  <c r="AO503" i="6"/>
  <c r="AI503" i="6"/>
  <c r="AM503" i="6"/>
  <c r="AS503" i="6"/>
  <c r="AR503" i="6"/>
  <c r="AL503" i="6"/>
  <c r="AQ503" i="6"/>
  <c r="AK503" i="6"/>
  <c r="BB504" i="6"/>
  <c r="BE504" i="6" a="1"/>
  <c r="BD504" i="6" a="1"/>
  <c r="BH504" i="6" a="1"/>
  <c r="BI504" i="6" a="1"/>
  <c r="BD504" i="6" l="1"/>
  <c r="BI504" i="6"/>
  <c r="BE504" i="6"/>
  <c r="BH504" i="6"/>
  <c r="BF504" i="6" a="1"/>
  <c r="BJ504" i="6" a="1"/>
  <c r="BJ504" i="6" l="1"/>
  <c r="BF504" i="6"/>
  <c r="BK504" i="6" a="1"/>
  <c r="BK504" i="6" l="1"/>
  <c r="BL504" i="6" a="1"/>
  <c r="BL504" i="6" l="1"/>
  <c r="AY504" i="6" a="1"/>
  <c r="AY504" i="6" l="1"/>
  <c r="AZ505" i="6" a="1"/>
  <c r="BA505" i="6" a="1"/>
  <c r="BM505" i="6" a="1"/>
  <c r="AB504" i="6" a="1"/>
  <c r="AB504" i="6" l="1"/>
  <c r="BM505" i="6"/>
  <c r="BN505" i="6" s="1"/>
  <c r="BA505" i="6"/>
  <c r="AZ505" i="6"/>
  <c r="AN504" i="6" a="1"/>
  <c r="AI504" i="6" a="1"/>
  <c r="BG505" i="6" a="1"/>
  <c r="BB505" i="6" a="1"/>
  <c r="AQ504" i="6" a="1"/>
  <c r="AR504" i="6" a="1"/>
  <c r="BC505" i="6" a="1"/>
  <c r="AT504" i="6" a="1"/>
  <c r="AK504" i="6" a="1"/>
  <c r="AP504" i="6" a="1"/>
  <c r="AO504" i="6" a="1"/>
  <c r="AL504" i="6" a="1"/>
  <c r="AJ504" i="6" a="1"/>
  <c r="AM504" i="6" a="1"/>
  <c r="AS504" i="6" a="1"/>
  <c r="BG505" i="6" l="1"/>
  <c r="AJ504" i="6"/>
  <c r="AP504" i="6"/>
  <c r="AO504" i="6"/>
  <c r="AI504" i="6"/>
  <c r="AT504" i="6"/>
  <c r="AN504" i="6"/>
  <c r="AS504" i="6"/>
  <c r="AM504" i="6"/>
  <c r="AR504" i="6"/>
  <c r="AL504" i="6"/>
  <c r="AQ504" i="6"/>
  <c r="AK504" i="6"/>
  <c r="BB505" i="6"/>
  <c r="BC505" i="6"/>
  <c r="BE505" i="6" a="1"/>
  <c r="BI505" i="6" a="1"/>
  <c r="BH505" i="6" a="1"/>
  <c r="BD505" i="6" a="1"/>
  <c r="BH505" i="6" l="1"/>
  <c r="BI505" i="6"/>
  <c r="BE505" i="6"/>
  <c r="BD505" i="6"/>
  <c r="BJ505" i="6" a="1"/>
  <c r="BF505" i="6" a="1"/>
  <c r="BF505" i="6" l="1"/>
  <c r="BJ505" i="6"/>
  <c r="BK505" i="6" a="1"/>
  <c r="BK505" i="6" l="1"/>
  <c r="BL505" i="6" a="1"/>
  <c r="BL505" i="6" l="1"/>
  <c r="AY505" i="6" a="1"/>
  <c r="AY505" i="6" l="1"/>
  <c r="AZ506" i="6" a="1"/>
  <c r="AB505" i="6" a="1"/>
  <c r="BA506" i="6" a="1"/>
  <c r="BM506" i="6" a="1"/>
  <c r="AB505" i="6" l="1"/>
  <c r="AZ506" i="6"/>
  <c r="BM506" i="6"/>
  <c r="BN506" i="6" s="1"/>
  <c r="BO1" i="6" s="1"/>
  <c r="BA506" i="6"/>
  <c r="AL505" i="6" a="1"/>
  <c r="AQ505" i="6" a="1"/>
  <c r="AT505" i="6" a="1"/>
  <c r="BG506" i="6" a="1"/>
  <c r="BC506" i="6" a="1"/>
  <c r="AN505" i="6" a="1"/>
  <c r="AP505" i="6" a="1"/>
  <c r="AR505" i="6" a="1"/>
  <c r="AJ505" i="6" a="1"/>
  <c r="AO505" i="6" a="1"/>
  <c r="BB506" i="6" a="1"/>
  <c r="AK505" i="6" a="1"/>
  <c r="AI505" i="6" a="1"/>
  <c r="AS505" i="6" a="1"/>
  <c r="AM505" i="6" a="1"/>
  <c r="AT505" i="6" l="1"/>
  <c r="AQ505" i="6"/>
  <c r="AO505" i="6"/>
  <c r="AR505" i="6"/>
  <c r="AK505" i="6"/>
  <c r="AI505" i="6"/>
  <c r="AL505" i="6"/>
  <c r="AP505" i="6"/>
  <c r="AJ505" i="6"/>
  <c r="AM505" i="6"/>
  <c r="AN505" i="6"/>
  <c r="AS505" i="6"/>
  <c r="BB506" i="6"/>
  <c r="BC506" i="6"/>
  <c r="BG506" i="6"/>
  <c r="BI506" i="6" a="1"/>
  <c r="BH506" i="6" a="1"/>
  <c r="BD506" i="6" a="1"/>
  <c r="BE506" i="6" a="1"/>
  <c r="BH506" i="6" l="1"/>
  <c r="BE506" i="6"/>
  <c r="BI506" i="6"/>
  <c r="BD506" i="6"/>
  <c r="BF506" i="6" a="1"/>
  <c r="BJ506" i="6" a="1"/>
  <c r="BJ506" i="6" l="1"/>
  <c r="BF506" i="6"/>
  <c r="BK506" i="6" a="1"/>
  <c r="BK506" i="6" l="1"/>
  <c r="BL506" i="6" a="1"/>
  <c r="BL506" i="6" l="1"/>
  <c r="AY506" i="6" a="1"/>
  <c r="AY506" i="6" l="1"/>
  <c r="AB506" i="6" a="1"/>
  <c r="AZ507" i="6" a="1"/>
  <c r="BM507" i="6" a="1"/>
  <c r="BA507" i="6" a="1"/>
  <c r="BM507" i="6" l="1"/>
  <c r="BA507" i="6"/>
  <c r="AZ507" i="6"/>
  <c r="AB506" i="6"/>
  <c r="AN506" i="6" a="1"/>
  <c r="AM506" i="6" a="1"/>
  <c r="AJ506" i="6" a="1"/>
  <c r="BG507" i="6" a="1"/>
  <c r="BB507" i="6" a="1"/>
  <c r="BC507" i="6" a="1"/>
  <c r="AR506" i="6" a="1"/>
  <c r="AT506" i="6" a="1"/>
  <c r="AS506" i="6" a="1"/>
  <c r="AO506" i="6" a="1"/>
  <c r="AP506" i="6" a="1"/>
  <c r="AQ506" i="6" a="1"/>
  <c r="AL506" i="6" a="1"/>
  <c r="AK506" i="6" a="1"/>
  <c r="AI506" i="6" a="1"/>
  <c r="BC507" i="6" l="1"/>
  <c r="BB507" i="6"/>
  <c r="BG507" i="6"/>
  <c r="AS506" i="6"/>
  <c r="AO506" i="6"/>
  <c r="AL506" i="6"/>
  <c r="AM506" i="6"/>
  <c r="AT506" i="6"/>
  <c r="AN506" i="6"/>
  <c r="AI506" i="6"/>
  <c r="AJ506" i="6"/>
  <c r="AQ506" i="6"/>
  <c r="AR506" i="6"/>
  <c r="AK506" i="6"/>
  <c r="AP506" i="6"/>
  <c r="BH507" i="6" a="1"/>
  <c r="BE507" i="6" a="1"/>
  <c r="BD507" i="6" a="1"/>
  <c r="BI507" i="6" a="1"/>
  <c r="BE507" i="6" l="1"/>
  <c r="BI507" i="6"/>
  <c r="BH507" i="6"/>
  <c r="BD507" i="6"/>
  <c r="BF507" i="6" a="1"/>
  <c r="BJ507" i="6" a="1"/>
  <c r="BJ507" i="6" l="1"/>
  <c r="BF507" i="6"/>
  <c r="BK507" i="6" a="1"/>
  <c r="BK507" i="6" l="1"/>
  <c r="BL507" i="6" a="1"/>
  <c r="BL507" i="6" l="1"/>
  <c r="AY507" i="6" a="1"/>
  <c r="AY507" i="6" l="1"/>
  <c r="AB507" i="6" a="1"/>
  <c r="AB507" i="6" l="1"/>
  <c r="AS507" i="6" a="1"/>
  <c r="AQ507" i="6" a="1"/>
  <c r="AL507" i="6" a="1"/>
  <c r="AI507" i="6" a="1"/>
  <c r="AO507" i="6" a="1"/>
  <c r="AT507" i="6" a="1"/>
  <c r="AN507" i="6" a="1"/>
  <c r="AJ507" i="6" a="1"/>
  <c r="AR507" i="6" a="1"/>
  <c r="AK507" i="6" a="1"/>
  <c r="AM507" i="6" a="1"/>
  <c r="AP507" i="6" a="1"/>
  <c r="AR507" i="6" l="1"/>
  <c r="AQ507" i="6"/>
  <c r="AK507" i="6"/>
  <c r="AS507" i="6"/>
  <c r="AP507" i="6"/>
  <c r="AJ507" i="6"/>
  <c r="AO507" i="6"/>
  <c r="AI507" i="6"/>
  <c r="AM507" i="6"/>
  <c r="AL507" i="6"/>
  <c r="AT507" i="6"/>
  <c r="AN507" i="6"/>
  <c r="BA38" i="8" a="1"/>
  <c r="BA38" i="8" l="1"/>
  <c r="BC38" i="8"/>
  <c r="BA49" i="8" a="1"/>
  <c r="BA49" i="8" l="1"/>
  <c r="BC49" i="8"/>
  <c r="BA14" i="8" a="1"/>
  <c r="BA14" i="8" l="1"/>
  <c r="BC14" i="8"/>
  <c r="BA51" i="8" a="1"/>
  <c r="BA51" i="8" l="1"/>
  <c r="BC51" i="8"/>
  <c r="BA160" i="8" a="1"/>
  <c r="BA160" i="8" l="1"/>
  <c r="BC160" i="8"/>
  <c r="BA116" i="8" a="1"/>
  <c r="BA116" i="8" l="1"/>
  <c r="BC116" i="8"/>
  <c r="BA154" i="8" a="1"/>
  <c r="BA154" i="8" l="1"/>
  <c r="BC154" i="8"/>
  <c r="BA163" i="8" a="1"/>
  <c r="BA163" i="8" l="1"/>
  <c r="BC163" i="8"/>
  <c r="BA204" i="8" a="1"/>
  <c r="BA204" i="8" l="1"/>
  <c r="BC204" i="8"/>
  <c r="BA20" i="8" a="1"/>
  <c r="BA20" i="8" l="1"/>
  <c r="BC20" i="8"/>
  <c r="BA17" i="8" a="1"/>
  <c r="BA17" i="8" l="1"/>
  <c r="BC17" i="8"/>
  <c r="BA106" i="8" a="1"/>
  <c r="BA106" i="8" l="1"/>
  <c r="BC106" i="8"/>
  <c r="BA15" i="8" a="1"/>
  <c r="BA15" i="8" l="1"/>
  <c r="BC15" i="8"/>
  <c r="BA201" i="8" a="1"/>
  <c r="BA201" i="8" l="1"/>
  <c r="BC201" i="8"/>
  <c r="BA13" i="8" a="1"/>
  <c r="BA13" i="8" l="1"/>
  <c r="BC13" i="8"/>
  <c r="BA147" i="8" a="1"/>
  <c r="BA147" i="8" l="1"/>
  <c r="BC147" i="8"/>
  <c r="BA151" i="8" a="1"/>
  <c r="BA151" i="8" l="1"/>
  <c r="BC151" i="8"/>
  <c r="BA159" i="8" a="1"/>
  <c r="BA159" i="8" l="1"/>
  <c r="BC159" i="8"/>
  <c r="BA161" i="8" a="1"/>
  <c r="BA161" i="8" l="1"/>
  <c r="BC161" i="8"/>
  <c r="BA16" i="8" a="1"/>
  <c r="BA16" i="8" l="1"/>
  <c r="BC16" i="8"/>
  <c r="BA153" i="8" a="1"/>
  <c r="BA153" i="8" l="1"/>
  <c r="BC153" i="8"/>
  <c r="BA203" i="8" a="1"/>
  <c r="BA203" i="8" l="1"/>
  <c r="BC203" i="8"/>
  <c r="BA19" i="8" a="1"/>
  <c r="BA19" i="8" l="1"/>
  <c r="BC19" i="8"/>
  <c r="BA31" i="8" a="1"/>
  <c r="BA31" i="8" l="1"/>
  <c r="BC31" i="8"/>
  <c r="BA54" i="8" a="1"/>
  <c r="BA54" i="8" l="1"/>
  <c r="BC54" i="8"/>
  <c r="BA12" i="8" a="1"/>
  <c r="BA12" i="8" l="1"/>
  <c r="BC12" i="8"/>
  <c r="BA148" i="8" a="1"/>
  <c r="BA148" i="8" l="1"/>
  <c r="BC148" i="8"/>
  <c r="BA112" i="8" a="1"/>
  <c r="BA112" i="8" l="1"/>
  <c r="BC112" i="8"/>
  <c r="BA164" i="8" a="1"/>
  <c r="BA164" i="8" l="1"/>
  <c r="BC164" i="8"/>
  <c r="BA115" i="8" a="1"/>
  <c r="BA115" i="8" l="1"/>
  <c r="BC115" i="8"/>
  <c r="BA133" i="8" a="1"/>
  <c r="BA133" i="8" l="1"/>
  <c r="BC133" i="8"/>
  <c r="BA118" i="8" a="1"/>
  <c r="BA118" i="8" l="1"/>
  <c r="BC118" i="8"/>
  <c r="BA107" i="8" a="1"/>
  <c r="BA107" i="8" l="1"/>
  <c r="BC107" i="8"/>
  <c r="BA53" i="8" a="1"/>
  <c r="BA53" i="8" l="1"/>
  <c r="BC53" i="8"/>
  <c r="BA146" i="8" a="1"/>
  <c r="BA146" i="8" l="1"/>
  <c r="BC146" i="8"/>
  <c r="BA22" i="8" a="1"/>
  <c r="BA22" i="8" l="1"/>
  <c r="BC22" i="8"/>
  <c r="BA52" i="8" a="1"/>
  <c r="BA52" i="8" l="1"/>
  <c r="BA105" i="8" a="1"/>
  <c r="BA105" i="8" l="1"/>
  <c r="BC52" i="8"/>
  <c r="BA11" i="8" a="1"/>
  <c r="BA11" i="8" l="1"/>
  <c r="BC11" i="8"/>
  <c r="BA108" i="8" a="1"/>
  <c r="BA108" i="8" l="1"/>
  <c r="BC108" i="8"/>
  <c r="BA120" i="8" a="1"/>
  <c r="BA120" i="8" l="1"/>
  <c r="BC120" i="8"/>
  <c r="BA83" i="8" a="1"/>
  <c r="BA83" i="8" l="1"/>
  <c r="BC83" i="8"/>
  <c r="BA36" i="8" a="1"/>
  <c r="BA36" i="8" l="1"/>
  <c r="BC36" i="8"/>
  <c r="BA23" i="8" a="1"/>
  <c r="BA23" i="8" l="1"/>
  <c r="BC23" i="8"/>
  <c r="BA119" i="8" a="1"/>
  <c r="BA119" i="8" l="1"/>
  <c r="BC119" i="8"/>
  <c r="BA134" i="8" a="1"/>
  <c r="BA134" i="8" l="1"/>
  <c r="BC134" i="8"/>
  <c r="BA152" i="8" a="1"/>
  <c r="BA152" i="8" l="1"/>
  <c r="BC152" i="8"/>
  <c r="BA136" i="8" a="1"/>
  <c r="BA136" i="8" l="1"/>
  <c r="BC136" i="8"/>
  <c r="BA202" i="8" a="1"/>
  <c r="BA202" i="8" l="1"/>
  <c r="BC202" i="8"/>
  <c r="BA21" i="8" a="1"/>
  <c r="BA21" i="8" l="1"/>
  <c r="BC21" i="8"/>
  <c r="BA45" i="8" a="1"/>
  <c r="BA45" i="8" l="1"/>
  <c r="BC45" i="8"/>
  <c r="BA150" i="8" a="1"/>
  <c r="BA150" i="8" l="1"/>
  <c r="BC150" i="8"/>
  <c r="BA10" i="8" a="1"/>
  <c r="BA10" i="8" l="1"/>
  <c r="BC10" i="8"/>
  <c r="BA46" i="8" a="1"/>
  <c r="BA46" i="8" l="1"/>
  <c r="BC46" i="8"/>
  <c r="BA145" i="8" a="1"/>
  <c r="BA145" i="8" l="1"/>
  <c r="BC145" i="8"/>
  <c r="BA155" i="8" a="1"/>
  <c r="BA155" i="8" l="1"/>
  <c r="BC155" i="8"/>
  <c r="BA165" i="8" a="1"/>
  <c r="BA165" i="8" l="1"/>
  <c r="BC165" i="8"/>
  <c r="BA158" i="8" a="1"/>
  <c r="BA158" i="8" l="1"/>
  <c r="BC158" i="8"/>
  <c r="BA162" i="8" a="1"/>
  <c r="BA162" i="8" l="1"/>
  <c r="BC162" i="8"/>
  <c r="BA25" i="8" a="1"/>
  <c r="BA25" i="8" l="1"/>
  <c r="BC25" i="8"/>
  <c r="BA135" i="8" a="1"/>
  <c r="BA135" i="8" l="1"/>
  <c r="BC135" i="8"/>
  <c r="BA18" i="8" a="1"/>
  <c r="BA18" i="8" l="1"/>
  <c r="BC18" i="8"/>
  <c r="BA9" i="8" a="1"/>
  <c r="BA9" i="8" l="1"/>
  <c r="BC9" i="8"/>
  <c r="BA149" i="8" a="1"/>
  <c r="BA149" i="8" l="1"/>
  <c r="BC149" i="8"/>
  <c r="BA37" i="8" a="1"/>
  <c r="BA37" i="8" l="1"/>
  <c r="BC37" i="8"/>
  <c r="BA84" i="8" a="1"/>
  <c r="BA84" i="8" l="1"/>
  <c r="BC84" i="8"/>
  <c r="BA8" i="8" a="1"/>
  <c r="BA8" i="8" l="1"/>
  <c r="BC8" i="8"/>
  <c r="BA32" i="8" a="1"/>
  <c r="BA32" i="8" l="1"/>
  <c r="BC32" i="8"/>
  <c r="BA79" i="8" a="1"/>
  <c r="BA79" i="8" l="1"/>
  <c r="BC79" i="8"/>
  <c r="BA114" i="8" a="1"/>
  <c r="BA114" i="8" l="1"/>
  <c r="BC114" i="8"/>
  <c r="BA48" i="8" a="1"/>
  <c r="BA48" i="8" l="1"/>
  <c r="BC48" i="8"/>
  <c r="BA117" i="8" a="1"/>
  <c r="BA117" i="8" l="1"/>
  <c r="BC117" i="8"/>
  <c r="BA157" i="8" a="1"/>
  <c r="BA157" i="8" l="1"/>
  <c r="BC157" i="8"/>
  <c r="BA75" i="8" a="1"/>
  <c r="BA75" i="8" l="1"/>
  <c r="BC75" i="8"/>
  <c r="BA24" i="8" a="1"/>
  <c r="BA24" i="8" l="1"/>
  <c r="BC24" i="8"/>
  <c r="BA85" i="8" a="1"/>
  <c r="BA85" i="8" l="1"/>
  <c r="BC85" i="8"/>
  <c r="BA47" i="8" a="1"/>
  <c r="BA47" i="8" l="1"/>
  <c r="BC47" i="8"/>
  <c r="BA74" i="8" a="1"/>
  <c r="BA74" i="8" l="1"/>
  <c r="BC74" i="8"/>
  <c r="BA156" i="8" a="1"/>
  <c r="BA156" i="8" l="1"/>
  <c r="BC156" i="8"/>
  <c r="BA113" i="8" a="1"/>
  <c r="BA113" i="8" l="1"/>
  <c r="BC113" i="8"/>
  <c r="BA50" i="8" a="1"/>
  <c r="BA50" i="8" l="1"/>
  <c r="BC50" i="8"/>
  <c r="BA81" i="8" a="1"/>
  <c r="BA81" i="8" l="1"/>
  <c r="BC81" i="8"/>
  <c r="BC214" i="8"/>
  <c r="BA214" i="8" a="1"/>
  <c r="BA214" i="8" l="1"/>
  <c r="BC213" i="8"/>
  <c r="BA213" i="8" a="1"/>
  <c r="BA213" i="8" l="1"/>
  <c r="BC212" i="8"/>
  <c r="BA212" i="8" a="1"/>
  <c r="BA212" i="8" l="1"/>
  <c r="BC211" i="8"/>
  <c r="BA211" i="8" a="1"/>
  <c r="BA211" i="8" l="1"/>
  <c r="BC207" i="8"/>
  <c r="BA207" i="8" a="1"/>
  <c r="BA207" i="8" l="1"/>
  <c r="BC200" i="8"/>
  <c r="BA200" i="8" a="1"/>
  <c r="BA200" i="8" l="1"/>
  <c r="BC199" i="8"/>
  <c r="BA199" i="8" a="1"/>
  <c r="BA199" i="8" l="1"/>
  <c r="BC198" i="8"/>
  <c r="BA198" i="8" a="1"/>
  <c r="BA198" i="8" l="1"/>
  <c r="BC197" i="8"/>
  <c r="BA197" i="8" a="1"/>
  <c r="BA197" i="8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<sst xmlns="http://schemas.openxmlformats.org/spreadsheetml/2006/main" count="12122" uniqueCount="1391">
  <si>
    <t>Battle</t>
  </si>
  <si>
    <t>Trainer</t>
  </si>
  <si>
    <t>Battle Type</t>
  </si>
  <si>
    <t>Location</t>
  </si>
  <si>
    <t>Location Weather</t>
  </si>
  <si>
    <t>Pokemon</t>
  </si>
  <si>
    <t>Gender</t>
  </si>
  <si>
    <t>Level</t>
  </si>
  <si>
    <t> Nature</t>
  </si>
  <si>
    <t>Ability</t>
  </si>
  <si>
    <t>Item</t>
  </si>
  <si>
    <t>Move 1</t>
  </si>
  <si>
    <t>Move 2</t>
  </si>
  <si>
    <t>Move 3</t>
  </si>
  <si>
    <t>Move 4</t>
  </si>
  <si>
    <t>IVs</t>
  </si>
  <si>
    <t>HP</t>
  </si>
  <si>
    <t>Atk</t>
  </si>
  <si>
    <t>Def</t>
  </si>
  <si>
    <t>SpA</t>
  </si>
  <si>
    <t>SpD</t>
  </si>
  <si>
    <t>Spe</t>
  </si>
  <si>
    <t>Money</t>
  </si>
  <si>
    <t>Observed EXP Gain</t>
  </si>
  <si>
    <t>Expected Level</t>
  </si>
  <si>
    <t>Expected EVs</t>
  </si>
  <si>
    <t>Expected Stat Range</t>
  </si>
  <si>
    <t>Expected Stats</t>
  </si>
  <si>
    <t>App. Friendship</t>
  </si>
  <si>
    <t>Def IV</t>
  </si>
  <si>
    <t>SpA IV</t>
  </si>
  <si>
    <t>SpD IV</t>
  </si>
  <si>
    <t>EXP Total</t>
  </si>
  <si>
    <t>EXP Yield</t>
  </si>
  <si>
    <t>Foe Level</t>
  </si>
  <si>
    <t>x</t>
  </si>
  <si>
    <t>y</t>
  </si>
  <si>
    <t>x2</t>
  </si>
  <si>
    <t>y2</t>
  </si>
  <si>
    <t>z</t>
  </si>
  <si>
    <t>z (Double)</t>
  </si>
  <si>
    <t>GameFreak SQRT x</t>
  </si>
  <si>
    <t>GameFreak SQRT y</t>
  </si>
  <si>
    <t>EXP Gain</t>
  </si>
  <si>
    <t>EXP Gain (Egg)</t>
  </si>
  <si>
    <t>Pokémon Trainer Bianca</t>
  </si>
  <si>
    <t>Single</t>
  </si>
  <si>
    <t>Nuvema Town</t>
  </si>
  <si>
    <t>Normal</t>
  </si>
  <si>
    <t>Oshawott</t>
  </si>
  <si>
    <t>Male</t>
  </si>
  <si>
    <t>Lax</t>
  </si>
  <si>
    <t>Torrent</t>
  </si>
  <si>
    <t>None</t>
  </si>
  <si>
    <t>Tackle</t>
  </si>
  <si>
    <t>Tail Whip</t>
  </si>
  <si>
    <t>--</t>
  </si>
  <si>
    <t>Pokémon Trainer Cheren</t>
  </si>
  <si>
    <t>Tepig</t>
  </si>
  <si>
    <t>Impish</t>
  </si>
  <si>
    <t>Blaze</t>
  </si>
  <si>
    <t>Pokémon Trainer N</t>
  </si>
  <si>
    <t>Accumula Town</t>
  </si>
  <si>
    <t>Purrloin</t>
  </si>
  <si>
    <t>Timid</t>
  </si>
  <si>
    <t>Unburden</t>
  </si>
  <si>
    <t>Scratch</t>
  </si>
  <si>
    <t>Growl</t>
  </si>
  <si>
    <t>Youngster Jimmy</t>
  </si>
  <si>
    <t>Route 2</t>
  </si>
  <si>
    <t>Patrat</t>
  </si>
  <si>
    <t>Quirky</t>
  </si>
  <si>
    <t>Run Away</t>
  </si>
  <si>
    <t>Leer</t>
  </si>
  <si>
    <t>Bite</t>
  </si>
  <si>
    <t>Opt</t>
  </si>
  <si>
    <t>Lass Mali</t>
  </si>
  <si>
    <t>Female</t>
  </si>
  <si>
    <t>Bashful</t>
  </si>
  <si>
    <t>Assist</t>
  </si>
  <si>
    <t>Youngster Roland</t>
  </si>
  <si>
    <t>Lillipup</t>
  </si>
  <si>
    <t>Quiet</t>
  </si>
  <si>
    <t>Pickup</t>
  </si>
  <si>
    <t>Odor Sleuth</t>
  </si>
  <si>
    <t>Gentle</t>
  </si>
  <si>
    <t>Vital Spirit</t>
  </si>
  <si>
    <t>Sassy</t>
  </si>
  <si>
    <t>Water Gun</t>
  </si>
  <si>
    <t>Trainers' School</t>
  </si>
  <si>
    <t>Oran Berry</t>
  </si>
  <si>
    <t>Ember</t>
  </si>
  <si>
    <t>Modest</t>
  </si>
  <si>
    <t>Waiter Maxwell</t>
  </si>
  <si>
    <t>Striaton Gym</t>
  </si>
  <si>
    <t>Bold</t>
  </si>
  <si>
    <t>Waitress Tia</t>
  </si>
  <si>
    <t>Hardy</t>
  </si>
  <si>
    <t>Keen Eye</t>
  </si>
  <si>
    <t>Bide</t>
  </si>
  <si>
    <t>Limber</t>
  </si>
  <si>
    <t>Sand Attack</t>
  </si>
  <si>
    <t>Leader Chili</t>
  </si>
  <si>
    <t>Careful</t>
  </si>
  <si>
    <t>Work Up</t>
  </si>
  <si>
    <t>Pansear</t>
  </si>
  <si>
    <t>Naive</t>
  </si>
  <si>
    <t>Gluttony</t>
  </si>
  <si>
    <t>Incinerate</t>
  </si>
  <si>
    <t>Lass Eri</t>
  </si>
  <si>
    <t>Dreamyard</t>
  </si>
  <si>
    <t>Brave</t>
  </si>
  <si>
    <t>Youngster Joey</t>
  </si>
  <si>
    <t>Serious</t>
  </si>
  <si>
    <t>Team Plasma Grunt</t>
  </si>
  <si>
    <t>Twins Kumi &amp; Amy</t>
  </si>
  <si>
    <t>Double</t>
  </si>
  <si>
    <t>Route 3</t>
  </si>
  <si>
    <t>Nursery Aide Autumn</t>
  </si>
  <si>
    <t>Munna</t>
  </si>
  <si>
    <t>Naughty</t>
  </si>
  <si>
    <t>Synchronize</t>
  </si>
  <si>
    <t>Psywave</t>
  </si>
  <si>
    <t>Defense Curl</t>
  </si>
  <si>
    <t>Lucky Chant</t>
  </si>
  <si>
    <t>Yawn</t>
  </si>
  <si>
    <t>Preschooler Doyle</t>
  </si>
  <si>
    <t>Panpour</t>
  </si>
  <si>
    <t>Lick</t>
  </si>
  <si>
    <t>Preschooler Wendy</t>
  </si>
  <si>
    <t>Preschooler Tully</t>
  </si>
  <si>
    <t>Pansage</t>
  </si>
  <si>
    <t>Relaxed</t>
  </si>
  <si>
    <t>Vine Whip</t>
  </si>
  <si>
    <t>Adamant</t>
  </si>
  <si>
    <t>Fury Swipes</t>
  </si>
  <si>
    <t>Pokémon Breeder Adelaide</t>
  </si>
  <si>
    <t>Lonely</t>
  </si>
  <si>
    <t>Pidove</t>
  </si>
  <si>
    <t>Big Pecks</t>
  </si>
  <si>
    <t>Gust</t>
  </si>
  <si>
    <t>Wellspring Cave</t>
  </si>
  <si>
    <t>Detect</t>
  </si>
  <si>
    <t>Multi</t>
  </si>
  <si>
    <t>School Kid Al</t>
  </si>
  <si>
    <t>Blitzle</t>
  </si>
  <si>
    <t>Motor Drive</t>
  </si>
  <si>
    <t>Quick Attack</t>
  </si>
  <si>
    <t>Charge</t>
  </si>
  <si>
    <t>Shock Wave</t>
  </si>
  <si>
    <t>School Kid Marsha</t>
  </si>
  <si>
    <t>Woobat</t>
  </si>
  <si>
    <t>Unaware</t>
  </si>
  <si>
    <t>Confusion</t>
  </si>
  <si>
    <t>Assurance</t>
  </si>
  <si>
    <t>School Kid Gina</t>
  </si>
  <si>
    <t>School Kid Edgar</t>
  </si>
  <si>
    <t>Docile</t>
  </si>
  <si>
    <t>Super Luck</t>
  </si>
  <si>
    <t>Roggenrola</t>
  </si>
  <si>
    <t>Rash</t>
  </si>
  <si>
    <t>Sturdy</t>
  </si>
  <si>
    <t>Harden</t>
  </si>
  <si>
    <t>Headbutt</t>
  </si>
  <si>
    <r>
      <t>Pok</t>
    </r>
    <r>
      <rPr>
        <sz val="11"/>
        <color theme="1"/>
        <rFont val="Calibri"/>
        <family val="2"/>
      </rPr>
      <t>é</t>
    </r>
    <r>
      <rPr>
        <sz val="11"/>
        <color theme="1"/>
        <rFont val="Calibri"/>
        <family val="2"/>
        <scheme val="minor"/>
      </rPr>
      <t>mon Trainer N</t>
    </r>
  </si>
  <si>
    <t>Nacrene  City</t>
  </si>
  <si>
    <t>Timburr</t>
  </si>
  <si>
    <t>Guts</t>
  </si>
  <si>
    <t>Focus Energy</t>
  </si>
  <si>
    <t>Low Kick</t>
  </si>
  <si>
    <t>Tympole</t>
  </si>
  <si>
    <t>Hydration</t>
  </si>
  <si>
    <t>Supersonic</t>
  </si>
  <si>
    <t>Round</t>
  </si>
  <si>
    <t>Bubble Beam</t>
  </si>
  <si>
    <t>School Kid Carter</t>
  </si>
  <si>
    <t>Nacrene Gym</t>
  </si>
  <si>
    <t>Crunch</t>
  </si>
  <si>
    <t>Scientist Satomi</t>
  </si>
  <si>
    <t>Herdier</t>
  </si>
  <si>
    <t>Hasty</t>
  </si>
  <si>
    <t>Sand Rush</t>
  </si>
  <si>
    <t>School Kid Lydia</t>
  </si>
  <si>
    <t>Leader Lenora</t>
  </si>
  <si>
    <t>Intimidate</t>
  </si>
  <si>
    <t>Take Down</t>
  </si>
  <si>
    <t>Retaliate</t>
  </si>
  <si>
    <t>Watchog</t>
  </si>
  <si>
    <t>Illuminate</t>
  </si>
  <si>
    <t>Hypnosis</t>
  </si>
  <si>
    <t>Nurse Shery</t>
  </si>
  <si>
    <t>Pinwheel Forest</t>
  </si>
  <si>
    <t>Jolly</t>
  </si>
  <si>
    <t>Psybeam</t>
  </si>
  <si>
    <t>Imprison</t>
  </si>
  <si>
    <t>Preschooler Juliet</t>
  </si>
  <si>
    <t>Cottonee</t>
  </si>
  <si>
    <t>Mild</t>
  </si>
  <si>
    <t>Prankster</t>
  </si>
  <si>
    <t>Growth</t>
  </si>
  <si>
    <t>Leech Seed</t>
  </si>
  <si>
    <t>Stun Spore</t>
  </si>
  <si>
    <t>Mega Drain</t>
  </si>
  <si>
    <t>Petilil</t>
  </si>
  <si>
    <t>Chlorophyll</t>
  </si>
  <si>
    <t>Sleep Powder</t>
  </si>
  <si>
    <t>Preschooler Homer</t>
  </si>
  <si>
    <t>Rock Blast</t>
  </si>
  <si>
    <t>Youngster Keita</t>
  </si>
  <si>
    <t>Youngster Zachary</t>
  </si>
  <si>
    <t>Venipede</t>
  </si>
  <si>
    <t>Swarm</t>
  </si>
  <si>
    <t>Rollout</t>
  </si>
  <si>
    <t>Poison Sting</t>
  </si>
  <si>
    <t>Screech</t>
  </si>
  <si>
    <t>Pursuit</t>
  </si>
  <si>
    <t>Helping Hand</t>
  </si>
  <si>
    <t>Black Belt Kentaro</t>
  </si>
  <si>
    <t>Rock Throw</t>
  </si>
  <si>
    <t>Battle Girl Lee</t>
  </si>
  <si>
    <t>Twins Mayo &amp; May</t>
  </si>
  <si>
    <t>(Double)</t>
  </si>
  <si>
    <t>Sewaddle</t>
  </si>
  <si>
    <t>Calm</t>
  </si>
  <si>
    <t>String Shot</t>
  </si>
  <si>
    <t>Bug Bite</t>
  </si>
  <si>
    <t>Razor Leaf</t>
  </si>
  <si>
    <t>School Kid Sammy</t>
  </si>
  <si>
    <t>Forewarn</t>
  </si>
  <si>
    <t>Moonlight</t>
  </si>
  <si>
    <t>Lass Eva</t>
  </si>
  <si>
    <t>Heart Stamp</t>
  </si>
  <si>
    <t>School Kid Millie</t>
  </si>
  <si>
    <t>Air Cutter</t>
  </si>
  <si>
    <t>Sandile</t>
  </si>
  <si>
    <t>Torment</t>
  </si>
  <si>
    <t>Sand Tomb</t>
  </si>
  <si>
    <t>Pokémon Ranger Forrest</t>
  </si>
  <si>
    <t>Youngster Nicholas</t>
  </si>
  <si>
    <t>Poison Point</t>
  </si>
  <si>
    <t>Protect</t>
  </si>
  <si>
    <t>Pokémon Ranger Audra</t>
  </si>
  <si>
    <t>Pokémon Ranger Irene</t>
  </si>
  <si>
    <t>Water Sport</t>
  </si>
  <si>
    <t>Pokémon Ranger Miguel</t>
  </si>
  <si>
    <t>Clerk ♀ Ingrid</t>
  </si>
  <si>
    <t>Castelia City</t>
  </si>
  <si>
    <t>Clerk ♂ Clemens</t>
  </si>
  <si>
    <t>Scientist Randall</t>
  </si>
  <si>
    <t>Mud-Slap</t>
  </si>
  <si>
    <t>Clerk ♂ Warren</t>
  </si>
  <si>
    <t>Basculin-Red</t>
  </si>
  <si>
    <t>Reckless</t>
  </si>
  <si>
    <t>Aqua Jet</t>
  </si>
  <si>
    <t>Chip Away</t>
  </si>
  <si>
    <t>Basculin-Blue</t>
  </si>
  <si>
    <t>Clerk ♀ Alberta</t>
  </si>
  <si>
    <t>Own Tempo</t>
  </si>
  <si>
    <t>Synthesis</t>
  </si>
  <si>
    <t>Infiltrator</t>
  </si>
  <si>
    <t>Cotton Spore</t>
  </si>
  <si>
    <t>Clerk ♂ Ivan</t>
  </si>
  <si>
    <t>Klutz</t>
  </si>
  <si>
    <t>Scientist Samantha</t>
  </si>
  <si>
    <t>Scientist Steve</t>
  </si>
  <si>
    <t>Clerk ♂ Wade</t>
  </si>
  <si>
    <t>Janitor Geoff</t>
  </si>
  <si>
    <t>Trubbish</t>
  </si>
  <si>
    <t>Stench</t>
  </si>
  <si>
    <t>Toxic Spikes</t>
  </si>
  <si>
    <t>Acid Spray</t>
  </si>
  <si>
    <t>Double Slap</t>
  </si>
  <si>
    <t>Sludge</t>
  </si>
  <si>
    <t>Minccino</t>
  </si>
  <si>
    <t>Cute Charm</t>
  </si>
  <si>
    <t>Tickle</t>
  </si>
  <si>
    <t>Encore</t>
  </si>
  <si>
    <t>Swift</t>
  </si>
  <si>
    <t>Dancer Mickey</t>
  </si>
  <si>
    <t>Dancer Edmond</t>
  </si>
  <si>
    <t>Dancer Raymond</t>
  </si>
  <si>
    <t>Moxie</t>
  </si>
  <si>
    <t>Harlequin Jack</t>
  </si>
  <si>
    <t>Castelia Gym</t>
  </si>
  <si>
    <t>Poison Tail</t>
  </si>
  <si>
    <t>Harlequin Kerry</t>
  </si>
  <si>
    <t>Dwebble</t>
  </si>
  <si>
    <t>Fury Cutter</t>
  </si>
  <si>
    <t>Feint Attack</t>
  </si>
  <si>
    <t>Harlequin Rick</t>
  </si>
  <si>
    <t>Harlequin Louis</t>
  </si>
  <si>
    <t>Leader Burgh</t>
  </si>
  <si>
    <t>Whirlipede</t>
  </si>
  <si>
    <t>Struggle Bug</t>
  </si>
  <si>
    <t>Shell Armor</t>
  </si>
  <si>
    <t>Smack Down</t>
  </si>
  <si>
    <t>Leavanny</t>
  </si>
  <si>
    <t>Dewott</t>
  </si>
  <si>
    <t>Razor Shell</t>
  </si>
  <si>
    <t>Fisherman Hubert</t>
  </si>
  <si>
    <t>Route 4</t>
  </si>
  <si>
    <t>Sandstorm</t>
  </si>
  <si>
    <t>Adaptability</t>
  </si>
  <si>
    <t>Fisherman Andrew</t>
  </si>
  <si>
    <t>Parasol Lady April</t>
  </si>
  <si>
    <t>Mud Shot</t>
  </si>
  <si>
    <t>Worker Gus</t>
  </si>
  <si>
    <t>Sheer Force</t>
  </si>
  <si>
    <t>Worker Shelby</t>
  </si>
  <si>
    <t>Roost</t>
  </si>
  <si>
    <t>Pignite</t>
  </si>
  <si>
    <t>Sitrus Berry</t>
  </si>
  <si>
    <t>Flame Charge</t>
  </si>
  <si>
    <t>Arm Thrust</t>
  </si>
  <si>
    <t>Smog</t>
  </si>
  <si>
    <t>Liepard</t>
  </si>
  <si>
    <t>Backpacker Keane</t>
  </si>
  <si>
    <t>Darumaka</t>
  </si>
  <si>
    <t>Hustle</t>
  </si>
  <si>
    <t>Fire Fang</t>
  </si>
  <si>
    <t>Uproar</t>
  </si>
  <si>
    <t>Facade</t>
  </si>
  <si>
    <t>Backpacker Anna</t>
  </si>
  <si>
    <t>Backpacker Jill</t>
  </si>
  <si>
    <t>Backpacker Wylon</t>
  </si>
  <si>
    <t>Lightning Rod</t>
  </si>
  <si>
    <t>Thunder Wave</t>
  </si>
  <si>
    <t>Worker Scott</t>
  </si>
  <si>
    <t>Worker Zack</t>
  </si>
  <si>
    <t>Backpacker Jerome</t>
  </si>
  <si>
    <t>Nimbasa City</t>
  </si>
  <si>
    <t>Sticky Hold</t>
  </si>
  <si>
    <t>Team Plasma N</t>
  </si>
  <si>
    <t>Embargo</t>
  </si>
  <si>
    <t>Scraggy</t>
  </si>
  <si>
    <t>Shed Skin</t>
  </si>
  <si>
    <t>Swagger</t>
  </si>
  <si>
    <t>Brick Break</t>
  </si>
  <si>
    <t>Fire Punch</t>
  </si>
  <si>
    <t>Sigilyph</t>
  </si>
  <si>
    <t>Magic Guard</t>
  </si>
  <si>
    <t>Tailwind</t>
  </si>
  <si>
    <t>Whirlwind</t>
  </si>
  <si>
    <t>Lady Magnolia</t>
  </si>
  <si>
    <t>Nimbasa Gym</t>
  </si>
  <si>
    <t>Emolga</t>
  </si>
  <si>
    <t>Static</t>
  </si>
  <si>
    <t>Spark</t>
  </si>
  <si>
    <t>Double Team</t>
  </si>
  <si>
    <t>Rich Boy Cody</t>
  </si>
  <si>
    <t>Rich Boy Rolan</t>
  </si>
  <si>
    <t>Lady Colette</t>
  </si>
  <si>
    <t>Leader Elesa</t>
  </si>
  <si>
    <t>Volt Switch</t>
  </si>
  <si>
    <t>Aerial Ace</t>
  </si>
  <si>
    <t>Zebstrika</t>
  </si>
  <si>
    <t>Route 5</t>
  </si>
  <si>
    <t>Fake Out</t>
  </si>
  <si>
    <t>Seed Bomb</t>
  </si>
  <si>
    <t>Tranquill</t>
  </si>
  <si>
    <t>Preschooler Sarah</t>
  </si>
  <si>
    <t>Preschooler Billy</t>
  </si>
  <si>
    <t>Baker Jenn</t>
  </si>
  <si>
    <t>Harlequin Paul</t>
  </si>
  <si>
    <t>Iron Defense</t>
  </si>
  <si>
    <t>Musician Preston</t>
  </si>
  <si>
    <t>Dancer Brian</t>
  </si>
  <si>
    <t>Artist Horton</t>
  </si>
  <si>
    <t>Wonder Skin</t>
  </si>
  <si>
    <t>Backpacker Lois</t>
  </si>
  <si>
    <t>Zen Headbutt</t>
  </si>
  <si>
    <t>Backpacker Michael</t>
  </si>
  <si>
    <t>Palpitoad</t>
  </si>
  <si>
    <t>Swift Swim</t>
  </si>
  <si>
    <t>Aqua Ring</t>
  </si>
  <si>
    <t>Biker Charles</t>
  </si>
  <si>
    <t>Rotation</t>
  </si>
  <si>
    <t>Driftveil City</t>
  </si>
  <si>
    <t>Krokorok</t>
  </si>
  <si>
    <t>Youngster Kenneth</t>
  </si>
  <si>
    <t>Cold Storage</t>
  </si>
  <si>
    <t>Karrablast</t>
  </si>
  <si>
    <t>Endure</t>
  </si>
  <si>
    <t>Fury Attack</t>
  </si>
  <si>
    <t>Youngster Albert</t>
  </si>
  <si>
    <t>Joltik</t>
  </si>
  <si>
    <t>Unnerve</t>
  </si>
  <si>
    <t>Rock Polish</t>
  </si>
  <si>
    <t>Stealth Rock</t>
  </si>
  <si>
    <t>Worker Eddie</t>
  </si>
  <si>
    <t>Wake-Up Slap</t>
  </si>
  <si>
    <t>Worker Victor</t>
  </si>
  <si>
    <t>Flame Burst</t>
  </si>
  <si>
    <t>Worker Glenn</t>
  </si>
  <si>
    <t>Scald</t>
  </si>
  <si>
    <t>Worker Filipe</t>
  </si>
  <si>
    <t>Gurdurr</t>
  </si>
  <si>
    <t>Worker Patton</t>
  </si>
  <si>
    <t>Vanillite</t>
  </si>
  <si>
    <t>Ice Body</t>
  </si>
  <si>
    <t>Icy Wind</t>
  </si>
  <si>
    <t>Mist</t>
  </si>
  <si>
    <t>Avalance</t>
  </si>
  <si>
    <t>Taunt</t>
  </si>
  <si>
    <t>Worker Ryan</t>
  </si>
  <si>
    <t>Confuse Ray</t>
  </si>
  <si>
    <t>Super Fang</t>
  </si>
  <si>
    <t>Payback</t>
  </si>
  <si>
    <t>Stockpile</t>
  </si>
  <si>
    <t>Swallow</t>
  </si>
  <si>
    <t>Worker Felix</t>
  </si>
  <si>
    <t>Driftveil Gym</t>
  </si>
  <si>
    <t>Muddy Water</t>
  </si>
  <si>
    <t>Drilbur</t>
  </si>
  <si>
    <t>Sand Force</t>
  </si>
  <si>
    <t>Metal Claw</t>
  </si>
  <si>
    <t>Dig</t>
  </si>
  <si>
    <t>Hone Claws</t>
  </si>
  <si>
    <t>Slash</t>
  </si>
  <si>
    <t>Worker Sterling</t>
  </si>
  <si>
    <t>Worker Don</t>
  </si>
  <si>
    <t>Clerk ♂ Isaac</t>
  </si>
  <si>
    <t>Clerk ♀ Katie</t>
  </si>
  <si>
    <t>Rock Slide</t>
  </si>
  <si>
    <t>Leader Clay</t>
  </si>
  <si>
    <t>Bulldoze</t>
  </si>
  <si>
    <t>Excadrill</t>
  </si>
  <si>
    <t>Water Pulse</t>
  </si>
  <si>
    <t>Revenge</t>
  </si>
  <si>
    <t>Amnesia</t>
  </si>
  <si>
    <t>Musharna</t>
  </si>
  <si>
    <t>Scientist William</t>
  </si>
  <si>
    <t>Route 6</t>
  </si>
  <si>
    <t>Deerling</t>
  </si>
  <si>
    <t>Jump Kick</t>
  </si>
  <si>
    <t>Pokémon Ranger Shanti</t>
  </si>
  <si>
    <t>Electro Ball</t>
  </si>
  <si>
    <t>Take Cown</t>
  </si>
  <si>
    <t>Parasol Lady Nicole</t>
  </si>
  <si>
    <t>Echoed Voice</t>
  </si>
  <si>
    <t>Scientist Ron</t>
  </si>
  <si>
    <t>Sap Sipper</t>
  </si>
  <si>
    <t>Scientist Maria</t>
  </si>
  <si>
    <t>Parasol Lady Tihana</t>
  </si>
  <si>
    <t>Avalanche</t>
  </si>
  <si>
    <t>Mirror Shot</t>
  </si>
  <si>
    <t>Frillish</t>
  </si>
  <si>
    <t>Water Absorb</t>
  </si>
  <si>
    <t>Night Shade</t>
  </si>
  <si>
    <t>Recover</t>
  </si>
  <si>
    <t>Pokémon Ranger Richard</t>
  </si>
  <si>
    <t>Sing</t>
  </si>
  <si>
    <t>Tail Slap</t>
  </si>
  <si>
    <t>Charm</t>
  </si>
  <si>
    <t>Scientist Roland</t>
  </si>
  <si>
    <t>Chargestone Cave</t>
  </si>
  <si>
    <t>Klink</t>
  </si>
  <si>
    <t>Plus</t>
  </si>
  <si>
    <t>Thunder Shock</t>
  </si>
  <si>
    <t>Gear Grind</t>
  </si>
  <si>
    <t>Bind</t>
  </si>
  <si>
    <t>Charge Beam</t>
  </si>
  <si>
    <t>Ace Trainer Jared</t>
  </si>
  <si>
    <t>Archen</t>
  </si>
  <si>
    <t>Defeatist</t>
  </si>
  <si>
    <t>Agility</t>
  </si>
  <si>
    <t>Quick Guard</t>
  </si>
  <si>
    <t>Acrobatics</t>
  </si>
  <si>
    <t>Dragon Breath</t>
  </si>
  <si>
    <t>Hiker Hardy</t>
  </si>
  <si>
    <t>Boldore</t>
  </si>
  <si>
    <t>Power Gem</t>
  </si>
  <si>
    <t>Scientist Naoko</t>
  </si>
  <si>
    <t>Doctor Wayne</t>
  </si>
  <si>
    <t>Swadloon</t>
  </si>
  <si>
    <t>After You</t>
  </si>
  <si>
    <t>Ace Trainer Allison</t>
  </si>
  <si>
    <t>Ace Trainer Stella</t>
  </si>
  <si>
    <t>Gothita</t>
  </si>
  <si>
    <t>Frisk</t>
  </si>
  <si>
    <t>Psyshock</t>
  </si>
  <si>
    <t>Flatter</t>
  </si>
  <si>
    <t>Ducklett</t>
  </si>
  <si>
    <t>Feather Dance</t>
  </si>
  <si>
    <t>Air Slash</t>
  </si>
  <si>
    <t>Lilligant</t>
  </si>
  <si>
    <t>Teeter Dance</t>
  </si>
  <si>
    <t>Quiver Dance</t>
  </si>
  <si>
    <t>Scientist Orville</t>
  </si>
  <si>
    <t>Minus</t>
  </si>
  <si>
    <t>Ace Trainer Corky</t>
  </si>
  <si>
    <t>Whimsicott</t>
  </si>
  <si>
    <t>Tirtouga</t>
  </si>
  <si>
    <t>Solid Rock</t>
  </si>
  <si>
    <t>Ancient Power</t>
  </si>
  <si>
    <t>Wide Guard</t>
  </si>
  <si>
    <t>Brine</t>
  </si>
  <si>
    <t>Electroweb</t>
  </si>
  <si>
    <t>Gastro Acid</t>
  </si>
  <si>
    <t>Ferroseed</t>
  </si>
  <si>
    <t>Iron Barbs</t>
  </si>
  <si>
    <t>Pin Missile</t>
  </si>
  <si>
    <t>Gyro Ball</t>
  </si>
  <si>
    <t>Backpacker Terrence</t>
  </si>
  <si>
    <t>Route 7</t>
  </si>
  <si>
    <t>Simisear</t>
  </si>
  <si>
    <t>Youngster Mikey</t>
  </si>
  <si>
    <t>Simisage</t>
  </si>
  <si>
    <t>Youngster Parker</t>
  </si>
  <si>
    <t>Scolipede</t>
  </si>
  <si>
    <t>Venoshock</t>
  </si>
  <si>
    <t>Shelmet</t>
  </si>
  <si>
    <t>Ace Trainer Elmer</t>
  </si>
  <si>
    <t>Swoobat</t>
  </si>
  <si>
    <t>Attract</t>
  </si>
  <si>
    <t>Calm Mind</t>
  </si>
  <si>
    <t>Psych Up</t>
  </si>
  <si>
    <t>Hyper Fang</t>
  </si>
  <si>
    <t>Backpacker Ruth</t>
  </si>
  <si>
    <t>Pokémon Ranger Mary</t>
  </si>
  <si>
    <t>Simipour</t>
  </si>
  <si>
    <t>Pokémon Ranger Pedro</t>
  </si>
  <si>
    <t>Solosis</t>
  </si>
  <si>
    <t>Overcoat</t>
  </si>
  <si>
    <t>Endeavor</t>
  </si>
  <si>
    <t>Future Sight</t>
  </si>
  <si>
    <t>Axew</t>
  </si>
  <si>
    <t>Rivalry</t>
  </si>
  <si>
    <t>Scary Face</t>
  </si>
  <si>
    <t>False Swipe</t>
  </si>
  <si>
    <t>Dragon Claw</t>
  </si>
  <si>
    <t>Psychic Doreen</t>
  </si>
  <si>
    <t>Celestial Tower</t>
  </si>
  <si>
    <t>Elgyem</t>
  </si>
  <si>
    <t>Telepathy</t>
  </si>
  <si>
    <t>Hidden Power</t>
  </si>
  <si>
    <t>Simple Beam</t>
  </si>
  <si>
    <t>Psychock</t>
  </si>
  <si>
    <t>Light Screen</t>
  </si>
  <si>
    <t>Reflect</t>
  </si>
  <si>
    <t>Lass Kara</t>
  </si>
  <si>
    <t>Aromatherapy</t>
  </si>
  <si>
    <t>Pokéfan Jude</t>
  </si>
  <si>
    <t>Roar</t>
  </si>
  <si>
    <t>Pokéfan Georgia</t>
  </si>
  <si>
    <t>Leaf Guard</t>
  </si>
  <si>
    <t>Psychic Belle</t>
  </si>
  <si>
    <t>Psychic Micki</t>
  </si>
  <si>
    <t>Yamask</t>
  </si>
  <si>
    <t>Mummy</t>
  </si>
  <si>
    <t>Hex</t>
  </si>
  <si>
    <t>Will-O-Wisp</t>
  </si>
  <si>
    <t>Ominous Wind</t>
  </si>
  <si>
    <t>Curse</t>
  </si>
  <si>
    <t>Golett</t>
  </si>
  <si>
    <t>Mega Punch</t>
  </si>
  <si>
    <t>Magnitude</t>
  </si>
  <si>
    <t>Dynamic Punch</t>
  </si>
  <si>
    <t>Psychic Lin</t>
  </si>
  <si>
    <t>Litwick</t>
  </si>
  <si>
    <t>Flash Fire</t>
  </si>
  <si>
    <t>Psychic Bryce</t>
  </si>
  <si>
    <t>Duosion</t>
  </si>
  <si>
    <t>Nurse Sachiko</t>
  </si>
  <si>
    <t>Alomomola</t>
  </si>
  <si>
    <t>Healer</t>
  </si>
  <si>
    <t>Heal Pulse</t>
  </si>
  <si>
    <t>Ace Trainer Beckett</t>
  </si>
  <si>
    <t>Stoutland</t>
  </si>
  <si>
    <t>Ice Fang</t>
  </si>
  <si>
    <t>Thunder Fang</t>
  </si>
  <si>
    <t>Ace Trainer Kassandra</t>
  </si>
  <si>
    <t>Gothorita</t>
  </si>
  <si>
    <t>Worker Cliff</t>
  </si>
  <si>
    <t>Mistralton Gym</t>
  </si>
  <si>
    <t>Worker Brady</t>
  </si>
  <si>
    <t>Pilot Ted</t>
  </si>
  <si>
    <t>Synchronoise</t>
  </si>
  <si>
    <t>Pilot Chase</t>
  </si>
  <si>
    <t>Unfezant</t>
  </si>
  <si>
    <t>Worker Arnold</t>
  </si>
  <si>
    <t>Leader Skyla</t>
  </si>
  <si>
    <t>Razor Wind</t>
  </si>
  <si>
    <t>Swanna</t>
  </si>
  <si>
    <t>Harlequin Pat</t>
  </si>
  <si>
    <t>Harlequin Ian</t>
  </si>
  <si>
    <t>Tynamo</t>
  </si>
  <si>
    <t>Levitate</t>
  </si>
  <si>
    <t>Twist Mountain</t>
  </si>
  <si>
    <t>Scope Lense</t>
  </si>
  <si>
    <t>Leftovers</t>
  </si>
  <si>
    <t>Heat Crash</t>
  </si>
  <si>
    <t>Miracle Seed</t>
  </si>
  <si>
    <t>Hiker Terrell</t>
  </si>
  <si>
    <t>Bulk Up</t>
  </si>
  <si>
    <t>Hiker Darrell</t>
  </si>
  <si>
    <t>Ace Trainer Caroll</t>
  </si>
  <si>
    <t>Vanillish</t>
  </si>
  <si>
    <t>Acid Armor</t>
  </si>
  <si>
    <t>Heal Block</t>
  </si>
  <si>
    <t>Pain Split</t>
  </si>
  <si>
    <t>Battle Girl Sharon</t>
  </si>
  <si>
    <t>Throh</t>
  </si>
  <si>
    <t>Storm Throw</t>
  </si>
  <si>
    <t>Body Slam</t>
  </si>
  <si>
    <t>Worker Brand</t>
  </si>
  <si>
    <t>Horn Drill</t>
  </si>
  <si>
    <t>Worker Heath</t>
  </si>
  <si>
    <t>Worker Rob</t>
  </si>
  <si>
    <t>Worker Cairn</t>
  </si>
  <si>
    <t>Doctor Hank</t>
  </si>
  <si>
    <t>Hiker Neil</t>
  </si>
  <si>
    <t>Twist Mountain (S/S/A)</t>
  </si>
  <si>
    <t>Black Belt Teppei</t>
  </si>
  <si>
    <t>Sawk</t>
  </si>
  <si>
    <t>Inner Focus</t>
  </si>
  <si>
    <t>Counter</t>
  </si>
  <si>
    <t>Karate Chop</t>
  </si>
  <si>
    <t>Worker Rich</t>
  </si>
  <si>
    <t>Ace Trainer Jordan</t>
  </si>
  <si>
    <t>Twist Mountain (W)</t>
  </si>
  <si>
    <t>Rain Dance</t>
  </si>
  <si>
    <t>Klang</t>
  </si>
  <si>
    <t>Autotomize</t>
  </si>
  <si>
    <t>Black Belt Grant</t>
  </si>
  <si>
    <t>Icirrus Gym</t>
  </si>
  <si>
    <t>Cubchoo</t>
  </si>
  <si>
    <t>Snow Cloak</t>
  </si>
  <si>
    <t>Cryogonal</t>
  </si>
  <si>
    <t>Haze</t>
  </si>
  <si>
    <t>Aurora Beam</t>
  </si>
  <si>
    <t>Ice Beam</t>
  </si>
  <si>
    <t>Battle Girl Miriam</t>
  </si>
  <si>
    <t>Black Belt Kendrew</t>
  </si>
  <si>
    <t>Flail</t>
  </si>
  <si>
    <t>Battle Girl Mikiko</t>
  </si>
  <si>
    <t>Battle Girl Chandra</t>
  </si>
  <si>
    <t>Black Belt Thomas</t>
  </si>
  <si>
    <t>Leader Brycen</t>
  </si>
  <si>
    <t>Frost Breath</t>
  </si>
  <si>
    <t>Astonish</t>
  </si>
  <si>
    <t>Beartic</t>
  </si>
  <si>
    <t>Icicle Crash</t>
  </si>
  <si>
    <t>Rapid Spin</t>
  </si>
  <si>
    <t>Dragonspiral Tower</t>
  </si>
  <si>
    <t>High Jump Kick</t>
  </si>
  <si>
    <t>Strench</t>
  </si>
  <si>
    <t>Sludge Bomb</t>
  </si>
  <si>
    <t>Doctor Jerry</t>
  </si>
  <si>
    <t>Desert Resort</t>
  </si>
  <si>
    <t>Snatch</t>
  </si>
  <si>
    <t>Backpacker Kelsey</t>
  </si>
  <si>
    <t>Backpacker Liz</t>
  </si>
  <si>
    <t>Backpacker Nate</t>
  </si>
  <si>
    <t>Psychic Cybil</t>
  </si>
  <si>
    <t>Backpacker Elaine</t>
  </si>
  <si>
    <t>Maractus</t>
  </si>
  <si>
    <t>Needle Arm</t>
  </si>
  <si>
    <t>Psychic Low</t>
  </si>
  <si>
    <t>Pokémon Ranger Mylene</t>
  </si>
  <si>
    <t>Pokémon Ranger Jaden</t>
  </si>
  <si>
    <t>Psychic Gaven</t>
  </si>
  <si>
    <t>Psychic Perry</t>
  </si>
  <si>
    <t>Relic Castle</t>
  </si>
  <si>
    <t>Psychic Dua</t>
  </si>
  <si>
    <t>Garbodor</t>
  </si>
  <si>
    <t>Clear Smog</t>
  </si>
  <si>
    <t>Ranger Lewis</t>
  </si>
  <si>
    <t>Route 8</t>
  </si>
  <si>
    <t>Varies</t>
  </si>
  <si>
    <t>Giga Drain</t>
  </si>
  <si>
    <t>Acupressure</t>
  </si>
  <si>
    <t>Ingrain</t>
  </si>
  <si>
    <t>Parasol Lady Melita</t>
  </si>
  <si>
    <t>Cursed Body</t>
  </si>
  <si>
    <t>Ranger Annie</t>
  </si>
  <si>
    <t>Cinccino</t>
  </si>
  <si>
    <t>Fisherman Bruce</t>
  </si>
  <si>
    <t>Route8</t>
  </si>
  <si>
    <t>Aqua Tail</t>
  </si>
  <si>
    <t>Soak</t>
  </si>
  <si>
    <t>Parasol Lady Lumi</t>
  </si>
  <si>
    <t>Samurott</t>
  </si>
  <si>
    <t>Biker Phillip</t>
  </si>
  <si>
    <t>Route 9</t>
  </si>
  <si>
    <t>Roughneck Reese</t>
  </si>
  <si>
    <t>Weak Armor</t>
  </si>
  <si>
    <t>Hooligans Jim &amp; Cas</t>
  </si>
  <si>
    <t>Biker Zeke</t>
  </si>
  <si>
    <t>Pawniard</t>
  </si>
  <si>
    <t>Houghneck Chance</t>
  </si>
  <si>
    <t>Ace Trainer Webster</t>
  </si>
  <si>
    <t>Opelucid Gym</t>
  </si>
  <si>
    <t>Fraxure</t>
  </si>
  <si>
    <t>Dragon Dance</t>
  </si>
  <si>
    <t>Ace Trainer Olwen</t>
  </si>
  <si>
    <t>Deino</t>
  </si>
  <si>
    <t>Slam</t>
  </si>
  <si>
    <t>Dragon Pulse</t>
  </si>
  <si>
    <t>Ace Trainer Jose</t>
  </si>
  <si>
    <t>Ace Trainer Clara</t>
  </si>
  <si>
    <t>Mold Breaker</t>
  </si>
  <si>
    <t>Veteran Hugo</t>
  </si>
  <si>
    <t>Druddigon</t>
  </si>
  <si>
    <t>Rough Skin</t>
  </si>
  <si>
    <t>Night Slash</t>
  </si>
  <si>
    <t>Ace Trainer Tom</t>
  </si>
  <si>
    <t>Ace Trainer Dara</t>
  </si>
  <si>
    <t>Veteran Kim</t>
  </si>
  <si>
    <t>Leader Drayden</t>
  </si>
  <si>
    <t>Dragon Rage</t>
  </si>
  <si>
    <t>Dragon Tail</t>
  </si>
  <si>
    <t>Haxorus</t>
  </si>
  <si>
    <t>Battle Girl Amy</t>
  </si>
  <si>
    <t>Route 10</t>
  </si>
  <si>
    <t>Scrafty</t>
  </si>
  <si>
    <t>Mienfoo</t>
  </si>
  <si>
    <t>Regenerator</t>
  </si>
  <si>
    <t>Force Palm</t>
  </si>
  <si>
    <t>Drain Punch</t>
  </si>
  <si>
    <t>Eelektrik</t>
  </si>
  <si>
    <t>Acid</t>
  </si>
  <si>
    <t>Discharge</t>
  </si>
  <si>
    <t>Accelgor</t>
  </si>
  <si>
    <t>Me First</t>
  </si>
  <si>
    <t>Veteran Karla</t>
  </si>
  <si>
    <t>Petal Dance</t>
  </si>
  <si>
    <t>Return</t>
  </si>
  <si>
    <t>Toxic</t>
  </si>
  <si>
    <t>Flash Cannon</t>
  </si>
  <si>
    <t>Ice Shard</t>
  </si>
  <si>
    <t>Hyper Beam</t>
  </si>
  <si>
    <t>Dive</t>
  </si>
  <si>
    <t>Psychic</t>
  </si>
  <si>
    <t>Shadow Ball</t>
  </si>
  <si>
    <t>Emboar</t>
  </si>
  <si>
    <t>Flamethrower</t>
  </si>
  <si>
    <t>Black Belt Corey</t>
  </si>
  <si>
    <t>Hiker Bret</t>
  </si>
  <si>
    <t>Ace Trainer Cheyenne</t>
  </si>
  <si>
    <t>Sawsbuck</t>
  </si>
  <si>
    <t>Energy Ball</t>
  </si>
  <si>
    <t>Horn Leech</t>
  </si>
  <si>
    <t>Jellicent</t>
  </si>
  <si>
    <t>Veteran Chester</t>
  </si>
  <si>
    <t>Seismitoad</t>
  </si>
  <si>
    <t>Earthquake</t>
  </si>
  <si>
    <t>Escavalier</t>
  </si>
  <si>
    <t>Iron Head</t>
  </si>
  <si>
    <t>X-Scissor</t>
  </si>
  <si>
    <t>Ace Trainer Shanta</t>
  </si>
  <si>
    <t>Victory Road</t>
  </si>
  <si>
    <t>Stomp</t>
  </si>
  <si>
    <t>Ace Trainer Dwayne</t>
  </si>
  <si>
    <t>Reversal</t>
  </si>
  <si>
    <t>Baton Pass</t>
  </si>
  <si>
    <t>Steamroller</t>
  </si>
  <si>
    <t>Veteran Tiffany</t>
  </si>
  <si>
    <t>Beheeyem</t>
  </si>
  <si>
    <t>Thunderbolt</t>
  </si>
  <si>
    <t>Heatmor</t>
  </si>
  <si>
    <t>Shadow Claw</t>
  </si>
  <si>
    <t>Black Belt Tyrone</t>
  </si>
  <si>
    <t>U-turn</t>
  </si>
  <si>
    <t>Conkeldurr</t>
  </si>
  <si>
    <t>Ace Trainer Cathy</t>
  </si>
  <si>
    <t>Doctor Logan</t>
  </si>
  <si>
    <t>Telekinesis</t>
  </si>
  <si>
    <t>Leaf Blade</t>
  </si>
  <si>
    <t>Entrainment</t>
  </si>
  <si>
    <t>Ace Trainer David</t>
  </si>
  <si>
    <t>Darmanitan</t>
  </si>
  <si>
    <t>Belly Drum</t>
  </si>
  <si>
    <t>Flare Blitz</t>
  </si>
  <si>
    <t>Hammer Arm</t>
  </si>
  <si>
    <t>Poison Touch</t>
  </si>
  <si>
    <t>Veteran Martell</t>
  </si>
  <si>
    <t>Gigalith</t>
  </si>
  <si>
    <t>Stone Edge</t>
  </si>
  <si>
    <t>Giga Impact</t>
  </si>
  <si>
    <t>Eelektross</t>
  </si>
  <si>
    <t>Crush Claw</t>
  </si>
  <si>
    <t>Wild Charge</t>
  </si>
  <si>
    <t>Elite Four Grimsley</t>
  </si>
  <si>
    <t>Poison Jab</t>
  </si>
  <si>
    <t>Krookodile</t>
  </si>
  <si>
    <t>Foul Play</t>
  </si>
  <si>
    <t>Bisharp</t>
  </si>
  <si>
    <t>Defiant</t>
  </si>
  <si>
    <t>Elite Four Caitlin</t>
  </si>
  <si>
    <t>Reuniclus</t>
  </si>
  <si>
    <t>Focus Blast</t>
  </si>
  <si>
    <t>Thunder</t>
  </si>
  <si>
    <t>Gothitelle</t>
  </si>
  <si>
    <t>Elite Four Shauntal</t>
  </si>
  <si>
    <t>Cofagrigus</t>
  </si>
  <si>
    <t>Grass Knot</t>
  </si>
  <si>
    <t>Golurk</t>
  </si>
  <si>
    <t>Iron Fist</t>
  </si>
  <si>
    <t>Shadow Punch</t>
  </si>
  <si>
    <t>Surf</t>
  </si>
  <si>
    <t>Chandelure</t>
  </si>
  <si>
    <t>Flame Body</t>
  </si>
  <si>
    <t>Fire Blast</t>
  </si>
  <si>
    <t>Elite Four Marshall</t>
  </si>
  <si>
    <t>Mienshao</t>
  </si>
  <si>
    <t>Zekrom</t>
  </si>
  <si>
    <t>Teravolt</t>
  </si>
  <si>
    <t>Fusion Bolt</t>
  </si>
  <si>
    <t>Carracosta</t>
  </si>
  <si>
    <t>Waterfall</t>
  </si>
  <si>
    <t>Klinklang</t>
  </si>
  <si>
    <t>Metal Sound</t>
  </si>
  <si>
    <t>Zoroark</t>
  </si>
  <si>
    <t>Illusion</t>
  </si>
  <si>
    <t>Archeops</t>
  </si>
  <si>
    <t>Vanilluxe</t>
  </si>
  <si>
    <t>Blizzard</t>
  </si>
  <si>
    <t>Hail</t>
  </si>
  <si>
    <t>Team Plasma Ghetsis</t>
  </si>
  <si>
    <t>Bouffalant</t>
  </si>
  <si>
    <t>Head Charge</t>
  </si>
  <si>
    <t>Sludge Wave</t>
  </si>
  <si>
    <t>Hydreigon</t>
  </si>
  <si>
    <t>Metal Burst</t>
  </si>
  <si>
    <t>Reshiram</t>
  </si>
  <si>
    <t>Pokémon</t>
  </si>
  <si>
    <t>EXP
Yield</t>
  </si>
  <si>
    <t>EV Yield</t>
  </si>
  <si>
    <t>Base Stats</t>
  </si>
  <si>
    <t>Bulbasaur</t>
  </si>
  <si>
    <t>Ivysaur</t>
  </si>
  <si>
    <t>Venusaur</t>
  </si>
  <si>
    <t>Charmander</t>
  </si>
  <si>
    <t>Charmeleon</t>
  </si>
  <si>
    <t>Charizard</t>
  </si>
  <si>
    <t>Squirtle</t>
  </si>
  <si>
    <t>Wartortle</t>
  </si>
  <si>
    <t>Blastoise</t>
  </si>
  <si>
    <t>Caterpie</t>
  </si>
  <si>
    <t>Metapod</t>
  </si>
  <si>
    <t>Butterfree</t>
  </si>
  <si>
    <t>Weedle</t>
  </si>
  <si>
    <t>Kakuna</t>
  </si>
  <si>
    <t>Beedrill</t>
  </si>
  <si>
    <t>Pidgey</t>
  </si>
  <si>
    <t>Pidgeotto</t>
  </si>
  <si>
    <t>Pidgeot</t>
  </si>
  <si>
    <t>Rattata</t>
  </si>
  <si>
    <t>Raticate</t>
  </si>
  <si>
    <t>Spearow</t>
  </si>
  <si>
    <t>Fearow</t>
  </si>
  <si>
    <t>Ekans</t>
  </si>
  <si>
    <t>Arbok</t>
  </si>
  <si>
    <t>Pikachu</t>
  </si>
  <si>
    <t>Raichu</t>
  </si>
  <si>
    <t>Sandshrew</t>
  </si>
  <si>
    <t>Sandslash</t>
  </si>
  <si>
    <t>Nidoran♀</t>
  </si>
  <si>
    <t>Nidorina</t>
  </si>
  <si>
    <t>Nidoqueen</t>
  </si>
  <si>
    <t>Nidoran♂</t>
  </si>
  <si>
    <t>Nidorino</t>
  </si>
  <si>
    <t>Nidoking</t>
  </si>
  <si>
    <t>Clefairy</t>
  </si>
  <si>
    <t>Clefable</t>
  </si>
  <si>
    <t>Vulpix</t>
  </si>
  <si>
    <t>Ninetales</t>
  </si>
  <si>
    <t>Jigglypuff</t>
  </si>
  <si>
    <t>Wigglytuff</t>
  </si>
  <si>
    <t>Zubat</t>
  </si>
  <si>
    <t>Golbat</t>
  </si>
  <si>
    <t>Oddish</t>
  </si>
  <si>
    <t>Gloom</t>
  </si>
  <si>
    <t>Vileplume</t>
  </si>
  <si>
    <t>Paras</t>
  </si>
  <si>
    <t>Parasect</t>
  </si>
  <si>
    <t>Venonat</t>
  </si>
  <si>
    <t>Venomoth</t>
  </si>
  <si>
    <t>Diglett</t>
  </si>
  <si>
    <t>Dugtrio</t>
  </si>
  <si>
    <t>Meowth</t>
  </si>
  <si>
    <t>Persian</t>
  </si>
  <si>
    <t>Psyduck</t>
  </si>
  <si>
    <t>Golduck</t>
  </si>
  <si>
    <t>Mankey</t>
  </si>
  <si>
    <t>Primeape</t>
  </si>
  <si>
    <t>Growlithe</t>
  </si>
  <si>
    <t>Arcanine</t>
  </si>
  <si>
    <t>Poliwag</t>
  </si>
  <si>
    <t>Poliwhirl</t>
  </si>
  <si>
    <t>Poliwrath</t>
  </si>
  <si>
    <t>Abra</t>
  </si>
  <si>
    <t>Kadabra</t>
  </si>
  <si>
    <t>Alakazam</t>
  </si>
  <si>
    <t>Machop</t>
  </si>
  <si>
    <t>Machoke</t>
  </si>
  <si>
    <t>Machamp</t>
  </si>
  <si>
    <t>Bellsprout</t>
  </si>
  <si>
    <t>Weepinbell</t>
  </si>
  <si>
    <t>Victreebel</t>
  </si>
  <si>
    <t>Tentacool</t>
  </si>
  <si>
    <t>Tentacruel</t>
  </si>
  <si>
    <t>Geodude</t>
  </si>
  <si>
    <t>Graveler</t>
  </si>
  <si>
    <t>Golem</t>
  </si>
  <si>
    <t>Ponyta</t>
  </si>
  <si>
    <t>Rapidash</t>
  </si>
  <si>
    <t>Slowpoke</t>
  </si>
  <si>
    <t>Slowbro</t>
  </si>
  <si>
    <t>Magnemite</t>
  </si>
  <si>
    <t>Magneton</t>
  </si>
  <si>
    <t>Farfetch'd</t>
  </si>
  <si>
    <t>Doduo</t>
  </si>
  <si>
    <t>Dodrio</t>
  </si>
  <si>
    <t>Seel</t>
  </si>
  <si>
    <t>Dewgong</t>
  </si>
  <si>
    <t>Grimer</t>
  </si>
  <si>
    <t>Muk</t>
  </si>
  <si>
    <t>Shellder</t>
  </si>
  <si>
    <t>Cloyster</t>
  </si>
  <si>
    <t>Gastly</t>
  </si>
  <si>
    <t>Haunter</t>
  </si>
  <si>
    <t>Gengar</t>
  </si>
  <si>
    <t>Onix</t>
  </si>
  <si>
    <t>Drowzee</t>
  </si>
  <si>
    <t>Hypno</t>
  </si>
  <si>
    <t>Krabby</t>
  </si>
  <si>
    <t>Kingler</t>
  </si>
  <si>
    <t>Voltorb</t>
  </si>
  <si>
    <t>Electrode</t>
  </si>
  <si>
    <t>Exeggcute</t>
  </si>
  <si>
    <t>Exeggutor</t>
  </si>
  <si>
    <t>Cubone</t>
  </si>
  <si>
    <t>Marowak</t>
  </si>
  <si>
    <t>Hitmonlee</t>
  </si>
  <si>
    <t>Hitmonchan</t>
  </si>
  <si>
    <t>Lickitung</t>
  </si>
  <si>
    <t>Koffing</t>
  </si>
  <si>
    <t>Weezing</t>
  </si>
  <si>
    <t>Rhyhorn</t>
  </si>
  <si>
    <t>Rhydon</t>
  </si>
  <si>
    <t>Chansey</t>
  </si>
  <si>
    <t>Tangela</t>
  </si>
  <si>
    <t>Kangaskhan</t>
  </si>
  <si>
    <t>Horsea</t>
  </si>
  <si>
    <t>Seadra</t>
  </si>
  <si>
    <t>Goldeen</t>
  </si>
  <si>
    <t>Seaking</t>
  </si>
  <si>
    <t>Staryu</t>
  </si>
  <si>
    <t>Starmie</t>
  </si>
  <si>
    <t>Mr. Mime</t>
  </si>
  <si>
    <t>Scyther</t>
  </si>
  <si>
    <t>Jynx</t>
  </si>
  <si>
    <t>Electabuzz</t>
  </si>
  <si>
    <t>Magmar</t>
  </si>
  <si>
    <t>Pinsir</t>
  </si>
  <si>
    <t>Tauros</t>
  </si>
  <si>
    <t>Magikarp</t>
  </si>
  <si>
    <t>Gyarados</t>
  </si>
  <si>
    <t>Lapras</t>
  </si>
  <si>
    <t>Ditto</t>
  </si>
  <si>
    <t>Eevee</t>
  </si>
  <si>
    <t>Vaporeon</t>
  </si>
  <si>
    <t>Jolteon</t>
  </si>
  <si>
    <t>Flareon</t>
  </si>
  <si>
    <t>Porygon</t>
  </si>
  <si>
    <t>Omanyte</t>
  </si>
  <si>
    <t>Omastar</t>
  </si>
  <si>
    <t>Kabuto</t>
  </si>
  <si>
    <t>Kabutops</t>
  </si>
  <si>
    <t>Aerodactyl</t>
  </si>
  <si>
    <t>Snorlax</t>
  </si>
  <si>
    <t>Articuno</t>
  </si>
  <si>
    <t>Zapdos</t>
  </si>
  <si>
    <t>Moltres</t>
  </si>
  <si>
    <t>Dratini</t>
  </si>
  <si>
    <t>Dragonair</t>
  </si>
  <si>
    <t>Dragonite</t>
  </si>
  <si>
    <t>Mewtwo</t>
  </si>
  <si>
    <t>Mew</t>
  </si>
  <si>
    <t>Chikorita</t>
  </si>
  <si>
    <t>Bayleef</t>
  </si>
  <si>
    <t>Meganium</t>
  </si>
  <si>
    <t>Cyndaquil</t>
  </si>
  <si>
    <t>Quilava</t>
  </si>
  <si>
    <t>Typhlosion</t>
  </si>
  <si>
    <t>Totodile</t>
  </si>
  <si>
    <t>Croconaw</t>
  </si>
  <si>
    <t>Feraligatr</t>
  </si>
  <si>
    <t>Sentret</t>
  </si>
  <si>
    <t>Furret</t>
  </si>
  <si>
    <t>Hoothoot</t>
  </si>
  <si>
    <t>Noctowl</t>
  </si>
  <si>
    <t>Ledyba</t>
  </si>
  <si>
    <t>Ledian</t>
  </si>
  <si>
    <t>Spinarak</t>
  </si>
  <si>
    <t>Ariados</t>
  </si>
  <si>
    <t>Crobat</t>
  </si>
  <si>
    <t>Chinchou</t>
  </si>
  <si>
    <t>Lanturn</t>
  </si>
  <si>
    <t>Pichu</t>
  </si>
  <si>
    <t>Cleffa</t>
  </si>
  <si>
    <t>Igglybuff</t>
  </si>
  <si>
    <t>Togepi</t>
  </si>
  <si>
    <t>Togetic</t>
  </si>
  <si>
    <t>Natu</t>
  </si>
  <si>
    <t>Xatu</t>
  </si>
  <si>
    <t>Mareep</t>
  </si>
  <si>
    <t>Flaaffy</t>
  </si>
  <si>
    <t>Ampharos</t>
  </si>
  <si>
    <t>Bellossom</t>
  </si>
  <si>
    <t>Marill</t>
  </si>
  <si>
    <t>Azumarill</t>
  </si>
  <si>
    <t>Sudowoodo</t>
  </si>
  <si>
    <t>Politoed</t>
  </si>
  <si>
    <t>Hoppip</t>
  </si>
  <si>
    <t>Skiploom</t>
  </si>
  <si>
    <t>Jumpluff</t>
  </si>
  <si>
    <t>Aipom</t>
  </si>
  <si>
    <t>Sunkern</t>
  </si>
  <si>
    <t>Sunflora</t>
  </si>
  <si>
    <t>Yanma</t>
  </si>
  <si>
    <t>Wooper</t>
  </si>
  <si>
    <t>Quagsire</t>
  </si>
  <si>
    <t>Espeon</t>
  </si>
  <si>
    <t>Umbreon</t>
  </si>
  <si>
    <t>Murkrow</t>
  </si>
  <si>
    <t>Slowking</t>
  </si>
  <si>
    <t>Misdreavus</t>
  </si>
  <si>
    <t>Unown</t>
  </si>
  <si>
    <t>Wobbuffet</t>
  </si>
  <si>
    <t>Girafarig</t>
  </si>
  <si>
    <t>Pineco</t>
  </si>
  <si>
    <t>Forretress</t>
  </si>
  <si>
    <t>Dunsparce</t>
  </si>
  <si>
    <t>Gligar</t>
  </si>
  <si>
    <t>Steelix</t>
  </si>
  <si>
    <t>Snubbull</t>
  </si>
  <si>
    <t>Granbull</t>
  </si>
  <si>
    <t>Qwilfish</t>
  </si>
  <si>
    <t>Scizor</t>
  </si>
  <si>
    <t>Shuckle</t>
  </si>
  <si>
    <t>Heracross</t>
  </si>
  <si>
    <t>Sneasel</t>
  </si>
  <si>
    <t>Teddiursa</t>
  </si>
  <si>
    <t>Ursaring</t>
  </si>
  <si>
    <t>Slugma</t>
  </si>
  <si>
    <t>Magcargo</t>
  </si>
  <si>
    <t>Swinub</t>
  </si>
  <si>
    <t>Piloswine</t>
  </si>
  <si>
    <t>Corsola</t>
  </si>
  <si>
    <t>Remoraid</t>
  </si>
  <si>
    <t>Octillery</t>
  </si>
  <si>
    <t>Delibird</t>
  </si>
  <si>
    <t>Mantine</t>
  </si>
  <si>
    <t>Skarmory</t>
  </si>
  <si>
    <t>Houndour</t>
  </si>
  <si>
    <t>Houndoom</t>
  </si>
  <si>
    <t>Kingdra</t>
  </si>
  <si>
    <t>Phanpy</t>
  </si>
  <si>
    <t>Donphan</t>
  </si>
  <si>
    <t>Porygon2</t>
  </si>
  <si>
    <t>Stantler</t>
  </si>
  <si>
    <t>Smeargle</t>
  </si>
  <si>
    <t>Tyrogue</t>
  </si>
  <si>
    <t>Hitmontop</t>
  </si>
  <si>
    <t>Smoochum</t>
  </si>
  <si>
    <t>Elekid</t>
  </si>
  <si>
    <t>Magby</t>
  </si>
  <si>
    <t>Miltank</t>
  </si>
  <si>
    <t>Blissey</t>
  </si>
  <si>
    <t>Raikou</t>
  </si>
  <si>
    <t>Entei</t>
  </si>
  <si>
    <t>Suicune</t>
  </si>
  <si>
    <t>Larvitar</t>
  </si>
  <si>
    <t>Pupitar</t>
  </si>
  <si>
    <t>Tyranitar</t>
  </si>
  <si>
    <t>Lugia</t>
  </si>
  <si>
    <t>Ho-Oh</t>
  </si>
  <si>
    <t>Celebi</t>
  </si>
  <si>
    <t>Treecko</t>
  </si>
  <si>
    <t>Grovyle</t>
  </si>
  <si>
    <t>Sceptile</t>
  </si>
  <si>
    <t>Torchic</t>
  </si>
  <si>
    <t>Combusken</t>
  </si>
  <si>
    <t>Blaziken</t>
  </si>
  <si>
    <t>Mudkip</t>
  </si>
  <si>
    <t>Marshtomp</t>
  </si>
  <si>
    <t>Swampert</t>
  </si>
  <si>
    <t>Poochyena</t>
  </si>
  <si>
    <t>Mightyena</t>
  </si>
  <si>
    <t>Zigzagoon</t>
  </si>
  <si>
    <t>Linoone</t>
  </si>
  <si>
    <t>Wurmple</t>
  </si>
  <si>
    <t>Silcoon</t>
  </si>
  <si>
    <t>Beautifly</t>
  </si>
  <si>
    <t>Cascoon</t>
  </si>
  <si>
    <t>Dustox</t>
  </si>
  <si>
    <t>Lotad</t>
  </si>
  <si>
    <t>Lombre</t>
  </si>
  <si>
    <t>Ludicolo</t>
  </si>
  <si>
    <t>Seedot</t>
  </si>
  <si>
    <t>Nuzleaf</t>
  </si>
  <si>
    <t>Shiftry</t>
  </si>
  <si>
    <t>Taillow</t>
  </si>
  <si>
    <t>Swellow</t>
  </si>
  <si>
    <t>Wingull</t>
  </si>
  <si>
    <t>Pelipper</t>
  </si>
  <si>
    <t>Ralts</t>
  </si>
  <si>
    <t>Kirlia</t>
  </si>
  <si>
    <t>Gardevoir</t>
  </si>
  <si>
    <t>Surskit</t>
  </si>
  <si>
    <t>Masquerain</t>
  </si>
  <si>
    <t>Shroomish</t>
  </si>
  <si>
    <t>Breloom</t>
  </si>
  <si>
    <t>Slakoth</t>
  </si>
  <si>
    <t>Vigoroth</t>
  </si>
  <si>
    <t>Slaking</t>
  </si>
  <si>
    <t>Nincada</t>
  </si>
  <si>
    <t>Ninjask</t>
  </si>
  <si>
    <t>Shedinja</t>
  </si>
  <si>
    <t>Whismur</t>
  </si>
  <si>
    <t>Loudred</t>
  </si>
  <si>
    <t>Exploud</t>
  </si>
  <si>
    <t>Makuhita</t>
  </si>
  <si>
    <t>Hariyama</t>
  </si>
  <si>
    <t>Azurill</t>
  </si>
  <si>
    <t>Nosepass</t>
  </si>
  <si>
    <t>Skitty</t>
  </si>
  <si>
    <t>Delcatty</t>
  </si>
  <si>
    <t>Sableye</t>
  </si>
  <si>
    <t>Mawile</t>
  </si>
  <si>
    <t>Aron</t>
  </si>
  <si>
    <t>Lairon</t>
  </si>
  <si>
    <t>Aggron</t>
  </si>
  <si>
    <t>Meditite</t>
  </si>
  <si>
    <t>Medicham</t>
  </si>
  <si>
    <t>Electrike</t>
  </si>
  <si>
    <t>Manectric</t>
  </si>
  <si>
    <t>Plusle</t>
  </si>
  <si>
    <t>Minun</t>
  </si>
  <si>
    <t>Volbeat</t>
  </si>
  <si>
    <t>Illumise</t>
  </si>
  <si>
    <t>Roselia</t>
  </si>
  <si>
    <t>Gulpin</t>
  </si>
  <si>
    <t>Swalot</t>
  </si>
  <si>
    <t>Carvanha</t>
  </si>
  <si>
    <t>Sharpedo</t>
  </si>
  <si>
    <t>Wailmer</t>
  </si>
  <si>
    <t>Wailord</t>
  </si>
  <si>
    <t>Numel</t>
  </si>
  <si>
    <t>Camerupt</t>
  </si>
  <si>
    <t>Torkoal</t>
  </si>
  <si>
    <t>Spoink</t>
  </si>
  <si>
    <t>Grumpig</t>
  </si>
  <si>
    <t>Spinda</t>
  </si>
  <si>
    <t>Trapinch</t>
  </si>
  <si>
    <t>Vibrava</t>
  </si>
  <si>
    <t>Flygon</t>
  </si>
  <si>
    <t>Cacnea</t>
  </si>
  <si>
    <t>Cacturne</t>
  </si>
  <si>
    <t>Swablu</t>
  </si>
  <si>
    <t>Altaria</t>
  </si>
  <si>
    <t>Zangoose</t>
  </si>
  <si>
    <t>Seviper</t>
  </si>
  <si>
    <t>Lunatone</t>
  </si>
  <si>
    <t>Solrock</t>
  </si>
  <si>
    <t>Barboach</t>
  </si>
  <si>
    <t>Whiscash</t>
  </si>
  <si>
    <t>Corphish</t>
  </si>
  <si>
    <t>Crawdaunt</t>
  </si>
  <si>
    <t>Baltoy</t>
  </si>
  <si>
    <t>Claydol</t>
  </si>
  <si>
    <t>Lileep</t>
  </si>
  <si>
    <t>Cradily</t>
  </si>
  <si>
    <t>Anorith</t>
  </si>
  <si>
    <t>Armaldo</t>
  </si>
  <si>
    <t>Feebas</t>
  </si>
  <si>
    <t>Milotic</t>
  </si>
  <si>
    <t>Castform</t>
  </si>
  <si>
    <t>Kecleon</t>
  </si>
  <si>
    <t>Shuppet</t>
  </si>
  <si>
    <t>Banette</t>
  </si>
  <si>
    <t>Duskull</t>
  </si>
  <si>
    <t>Dusclops</t>
  </si>
  <si>
    <t>Tropius</t>
  </si>
  <si>
    <t>Chimecho</t>
  </si>
  <si>
    <t>Absol</t>
  </si>
  <si>
    <t>Wynaut</t>
  </si>
  <si>
    <t>Snorunt</t>
  </si>
  <si>
    <t>Glalie</t>
  </si>
  <si>
    <t>Spheal</t>
  </si>
  <si>
    <t>Sealeo</t>
  </si>
  <si>
    <t>Walrein</t>
  </si>
  <si>
    <t>Clamperl</t>
  </si>
  <si>
    <t>Huntail</t>
  </si>
  <si>
    <t>Gorebyss</t>
  </si>
  <si>
    <t>Relicanth</t>
  </si>
  <si>
    <t>Luvdisc</t>
  </si>
  <si>
    <t>Bagon</t>
  </si>
  <si>
    <t>Shelgon</t>
  </si>
  <si>
    <t>Salamence</t>
  </si>
  <si>
    <t>Beldum</t>
  </si>
  <si>
    <t>Metang</t>
  </si>
  <si>
    <t>Metagross</t>
  </si>
  <si>
    <t>Regirock</t>
  </si>
  <si>
    <t>Regice</t>
  </si>
  <si>
    <t>Registeel</t>
  </si>
  <si>
    <t>Latias</t>
  </si>
  <si>
    <t>Latios</t>
  </si>
  <si>
    <t>Kyogre</t>
  </si>
  <si>
    <t>Groudon</t>
  </si>
  <si>
    <t>Rayquaza</t>
  </si>
  <si>
    <t>Jirachi</t>
  </si>
  <si>
    <t>Deoxys</t>
  </si>
  <si>
    <t>Deoxys-Attack</t>
  </si>
  <si>
    <t>Deoxys-Defense</t>
  </si>
  <si>
    <t>Deoxys-Speed</t>
  </si>
  <si>
    <t>Turtwig</t>
  </si>
  <si>
    <t>Grotle</t>
  </si>
  <si>
    <t>Torterra</t>
  </si>
  <si>
    <t>Chimchar</t>
  </si>
  <si>
    <t>Monferno</t>
  </si>
  <si>
    <t>Infernape</t>
  </si>
  <si>
    <t>Piplup</t>
  </si>
  <si>
    <t>Prinplup</t>
  </si>
  <si>
    <t>Empoleon</t>
  </si>
  <si>
    <t>Starly</t>
  </si>
  <si>
    <t>Staravia</t>
  </si>
  <si>
    <t>Staraptor</t>
  </si>
  <si>
    <t>Bidoof</t>
  </si>
  <si>
    <t>Bibarel</t>
  </si>
  <si>
    <t>Kricketot</t>
  </si>
  <si>
    <t>Kricketune</t>
  </si>
  <si>
    <t>Shinx</t>
  </si>
  <si>
    <t>Luxio</t>
  </si>
  <si>
    <t>Luxray</t>
  </si>
  <si>
    <t>Budew</t>
  </si>
  <si>
    <t>Roserade</t>
  </si>
  <si>
    <t>Cranidos</t>
  </si>
  <si>
    <t>Rampardos</t>
  </si>
  <si>
    <t>Shieldon</t>
  </si>
  <si>
    <t>Bastiodon</t>
  </si>
  <si>
    <t>Burmy</t>
  </si>
  <si>
    <t>Wormadam-Plant</t>
  </si>
  <si>
    <t>Wormadam-Sandy</t>
  </si>
  <si>
    <t>Wormadam-Trash</t>
  </si>
  <si>
    <t>Mothim</t>
  </si>
  <si>
    <t>Combee</t>
  </si>
  <si>
    <t>Vespiquen</t>
  </si>
  <si>
    <t>Pachirisu</t>
  </si>
  <si>
    <t>Buizel</t>
  </si>
  <si>
    <t>Floatzel</t>
  </si>
  <si>
    <t>Cherubi</t>
  </si>
  <si>
    <t>Cherrim</t>
  </si>
  <si>
    <t>Shellos</t>
  </si>
  <si>
    <t>Gastrodon</t>
  </si>
  <si>
    <t>Ambipom</t>
  </si>
  <si>
    <t>Drifloon</t>
  </si>
  <si>
    <t>Drifblim</t>
  </si>
  <si>
    <t>Buneary</t>
  </si>
  <si>
    <t>Lopunny</t>
  </si>
  <si>
    <t>Mismagius</t>
  </si>
  <si>
    <t>Honchkrow</t>
  </si>
  <si>
    <t>Glameow</t>
  </si>
  <si>
    <t>Purugly</t>
  </si>
  <si>
    <t>Chingling</t>
  </si>
  <si>
    <t>Stunky</t>
  </si>
  <si>
    <t>Skuntank</t>
  </si>
  <si>
    <t>Bronzor</t>
  </si>
  <si>
    <t>Bronzong</t>
  </si>
  <si>
    <t>Bonsly</t>
  </si>
  <si>
    <t>Mime Jr.</t>
  </si>
  <si>
    <t>Happiny</t>
  </si>
  <si>
    <t>Chatot</t>
  </si>
  <si>
    <t>Spiritomb</t>
  </si>
  <si>
    <t>Gible</t>
  </si>
  <si>
    <t>Gabite</t>
  </si>
  <si>
    <t>Garchomp</t>
  </si>
  <si>
    <t>Munchlax</t>
  </si>
  <si>
    <t>Riolu</t>
  </si>
  <si>
    <t>Lucario</t>
  </si>
  <si>
    <t>Hippopotas</t>
  </si>
  <si>
    <t>Hippowdon</t>
  </si>
  <si>
    <t>Skorupi</t>
  </si>
  <si>
    <t>Drapion</t>
  </si>
  <si>
    <t>Croagunk</t>
  </si>
  <si>
    <t>Toxicroak</t>
  </si>
  <si>
    <t>Carnivine</t>
  </si>
  <si>
    <t>Finneon</t>
  </si>
  <si>
    <t>Lumineon</t>
  </si>
  <si>
    <t>Mantyke</t>
  </si>
  <si>
    <t>Snover</t>
  </si>
  <si>
    <t>Abomasnow</t>
  </si>
  <si>
    <t>Weavile</t>
  </si>
  <si>
    <t>Magnezone</t>
  </si>
  <si>
    <t>Lickilicky</t>
  </si>
  <si>
    <t>Rhyperior</t>
  </si>
  <si>
    <t>Tangrowth</t>
  </si>
  <si>
    <t>Electivire</t>
  </si>
  <si>
    <t>Magmortar</t>
  </si>
  <si>
    <t>Togekiss</t>
  </si>
  <si>
    <t>Yanmega</t>
  </si>
  <si>
    <t>Leafeon</t>
  </si>
  <si>
    <t>Glaceon</t>
  </si>
  <si>
    <t>Gliscor</t>
  </si>
  <si>
    <t>Mamoswine</t>
  </si>
  <si>
    <t>Porygon-Z</t>
  </si>
  <si>
    <t>Gallade</t>
  </si>
  <si>
    <t>Probopass</t>
  </si>
  <si>
    <t>Dusknoir</t>
  </si>
  <si>
    <t>Froslass</t>
  </si>
  <si>
    <t>Rotom</t>
  </si>
  <si>
    <t>Rotom-Heat</t>
  </si>
  <si>
    <t>Rotom-Wash</t>
  </si>
  <si>
    <t>Rotom-Frost</t>
  </si>
  <si>
    <t>Rotom-Fan</t>
  </si>
  <si>
    <t>Rotom-Mow</t>
  </si>
  <si>
    <t>Uxie</t>
  </si>
  <si>
    <t>Mesprit</t>
  </si>
  <si>
    <t>Azelf</t>
  </si>
  <si>
    <t>Dialga</t>
  </si>
  <si>
    <t>Palkia</t>
  </si>
  <si>
    <t>Heatran</t>
  </si>
  <si>
    <t>Regigigas</t>
  </si>
  <si>
    <t>Giratina-Altered</t>
  </si>
  <si>
    <t>Giratina-Origin</t>
  </si>
  <si>
    <t>Cresselia</t>
  </si>
  <si>
    <t>Phione</t>
  </si>
  <si>
    <t>Manaphy</t>
  </si>
  <si>
    <t>Darkrai</t>
  </si>
  <si>
    <t>Shaymin-Land</t>
  </si>
  <si>
    <t>Shaymin-Sky</t>
  </si>
  <si>
    <t>Arceus</t>
  </si>
  <si>
    <t>Victini</t>
  </si>
  <si>
    <t>Snivy</t>
  </si>
  <si>
    <t>Servine</t>
  </si>
  <si>
    <t>Serperior</t>
  </si>
  <si>
    <t>Audino</t>
  </si>
  <si>
    <t>Darmanitan-Zen</t>
  </si>
  <si>
    <t>Crustle</t>
  </si>
  <si>
    <t>Zorua</t>
  </si>
  <si>
    <t>Foongus</t>
  </si>
  <si>
    <t>Amoonguss</t>
  </si>
  <si>
    <t>Galvantula</t>
  </si>
  <si>
    <t>Ferrothorn</t>
  </si>
  <si>
    <t>Lampent</t>
  </si>
  <si>
    <t>Stunfisk</t>
  </si>
  <si>
    <t>Rufflet</t>
  </si>
  <si>
    <t>Braviary</t>
  </si>
  <si>
    <t>Vullaby</t>
  </si>
  <si>
    <t>Mandibuzz</t>
  </si>
  <si>
    <t>Durant</t>
  </si>
  <si>
    <t>Zweilous</t>
  </si>
  <si>
    <t>Larvesta</t>
  </si>
  <si>
    <t>Volcarona</t>
  </si>
  <si>
    <t>Cobalion</t>
  </si>
  <si>
    <t>Terrakion</t>
  </si>
  <si>
    <t>Virizion</t>
  </si>
  <si>
    <t>Tornadus-Incarnate</t>
  </si>
  <si>
    <t>Tornadus-Therian</t>
  </si>
  <si>
    <t>Thundurus-Incarnate</t>
  </si>
  <si>
    <t>Thundurus-Therian</t>
  </si>
  <si>
    <t>Landorus-Incarnate</t>
  </si>
  <si>
    <t>Landorus-Therian</t>
  </si>
  <si>
    <t>Kyurem</t>
  </si>
  <si>
    <t>Kyurem-Black</t>
  </si>
  <si>
    <t>Kyurem-White</t>
  </si>
  <si>
    <t>Keldeo</t>
  </si>
  <si>
    <t>Meloetta-Aria</t>
  </si>
  <si>
    <t>Meloetta-Pirouette</t>
  </si>
  <si>
    <t>Genesect</t>
  </si>
  <si>
    <t>Medium Slow</t>
  </si>
  <si>
    <t>Erratic</t>
  </si>
  <si>
    <t>Fast</t>
  </si>
  <si>
    <t>Medium Fast</t>
  </si>
  <si>
    <t>Slow</t>
  </si>
  <si>
    <t>Fluctuating</t>
  </si>
  <si>
    <t>Value</t>
  </si>
  <si>
    <t>GameFreakSQRT</t>
  </si>
  <si>
    <t>Attrack</t>
  </si>
  <si>
    <t>Pokémon League</t>
  </si>
  <si>
    <t>N's Castle</t>
  </si>
  <si>
    <t>Party #</t>
  </si>
  <si>
    <t>Egg</t>
  </si>
  <si>
    <t>Overgrow</t>
  </si>
  <si>
    <t>Wrap</t>
  </si>
  <si>
    <t>Leaf Tornado</t>
  </si>
  <si>
    <t>Mystic Water</t>
  </si>
  <si>
    <t>Coil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</si>
</sst>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</borders>
  <cellStyleXfs count="1">
    <xf numFmtId="0" fontId="0" fillId="0" borderId="0"/>
  </cellStyleXfs>
  <cellXfs count="92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0" fontId="0" fillId="0" borderId="1" xfId="0" applyBorder="1"/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10" xfId="0" applyBorder="1"/>
    <xf numFmtId="0" fontId="0" fillId="0" borderId="11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2" xfId="0" applyBorder="1"/>
    <xf numFmtId="0" fontId="0" fillId="0" borderId="14" xfId="0" applyBorder="1"/>
    <xf numFmtId="0" fontId="0" fillId="0" borderId="13" xfId="0" applyBorder="1"/>
    <xf numFmtId="0" fontId="0" fillId="0" borderId="7" xfId="0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1" xfId="0" quotePrefix="1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11" xfId="0" applyBorder="1" applyAlignment="1">
      <alignment horizontal="right" vertical="center"/>
    </xf>
    <xf numFmtId="0" fontId="0" fillId="0" borderId="2" xfId="0" applyBorder="1" applyAlignment="1">
      <alignment vertical="center"/>
    </xf>
    <xf numFmtId="0" fontId="0" fillId="0" borderId="14" xfId="0" applyBorder="1" applyAlignment="1">
      <alignment horizontal="right" vertical="center"/>
    </xf>
    <xf numFmtId="0" fontId="0" fillId="0" borderId="14" xfId="0" applyBorder="1" applyAlignment="1">
      <alignment vertical="center"/>
    </xf>
    <xf numFmtId="0" fontId="0" fillId="0" borderId="10" xfId="0" applyBorder="1" applyAlignment="1">
      <alignment horizontal="right" vertical="center"/>
    </xf>
    <xf numFmtId="0" fontId="0" fillId="0" borderId="18" xfId="0" applyBorder="1"/>
    <xf numFmtId="0" fontId="0" fillId="0" borderId="20" xfId="0" applyBorder="1"/>
    <xf numFmtId="0" fontId="0" fillId="0" borderId="19" xfId="0" applyBorder="1"/>
    <xf numFmtId="3" fontId="0" fillId="0" borderId="0" xfId="0" applyNumberFormat="1"/>
    <xf numFmtId="0" fontId="0" fillId="0" borderId="7" xfId="0" applyBorder="1" applyAlignment="1">
      <alignment vertical="center"/>
    </xf>
    <xf numFmtId="0" fontId="0" fillId="0" borderId="9" xfId="0" applyBorder="1" applyAlignment="1">
      <alignment horizontal="right"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7" xfId="0" applyBorder="1" applyAlignment="1">
      <alignment horizontal="right" vertical="center"/>
    </xf>
    <xf numFmtId="0" fontId="0" fillId="0" borderId="8" xfId="0" applyBorder="1" applyAlignment="1">
      <alignment horizontal="right" vertical="center"/>
    </xf>
    <xf numFmtId="0" fontId="0" fillId="0" borderId="8" xfId="0" quotePrefix="1" applyBorder="1" applyAlignment="1">
      <alignment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right" vertical="center"/>
    </xf>
    <xf numFmtId="0" fontId="0" fillId="0" borderId="23" xfId="0" applyBorder="1" applyAlignment="1">
      <alignment vertical="center"/>
    </xf>
    <xf numFmtId="0" fontId="0" fillId="0" borderId="24" xfId="0" applyBorder="1" applyAlignment="1">
      <alignment vertical="center"/>
    </xf>
    <xf numFmtId="0" fontId="0" fillId="0" borderId="23" xfId="0" applyBorder="1" applyAlignment="1">
      <alignment horizontal="right" vertical="center"/>
    </xf>
    <xf numFmtId="0" fontId="0" fillId="0" borderId="2" xfId="0" applyBorder="1" applyAlignment="1">
      <alignment horizontal="right" vertical="center"/>
    </xf>
    <xf numFmtId="0" fontId="0" fillId="0" borderId="2" xfId="0" quotePrefix="1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right"/>
    </xf>
    <xf numFmtId="0" fontId="1" fillId="2" borderId="1" xfId="0" applyFont="1" applyFill="1" applyBorder="1" applyAlignment="1">
      <alignment horizontal="center" vertical="center"/>
    </xf>
    <xf numFmtId="0" fontId="0" fillId="0" borderId="13" xfId="0" applyBorder="1" applyAlignment="1">
      <alignment vertical="center"/>
    </xf>
    <xf numFmtId="0" fontId="0" fillId="0" borderId="26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8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 applyAlignment="1">
      <alignment horizontal="center" vertical="center"/>
    </xf>
    <xf numFmtId="0" fontId="0" fillId="0" borderId="28" xfId="0" quotePrefix="1" applyBorder="1" applyAlignment="1">
      <alignment vertical="center"/>
    </xf>
    <xf numFmtId="0" fontId="0" fillId="0" borderId="29" xfId="0" applyBorder="1" applyAlignment="1">
      <alignment horizontal="center" vertical="center"/>
    </xf>
    <xf numFmtId="0" fontId="0" fillId="0" borderId="29" xfId="0" applyBorder="1" applyAlignment="1">
      <alignment vertical="center"/>
    </xf>
    <xf numFmtId="0" fontId="0" fillId="0" borderId="31" xfId="0" applyBorder="1" applyAlignment="1">
      <alignment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</cellXfs>
  <cellStyles count="1">
    <cellStyle name="Normal" xfId="0" builtinId="0"/>
  </cellStyles>
  <dxfs count="21"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34077-744B-4E42-8528-6C35F3F4EC3A}">
  <dimension ref="A1:BC506"/>
  <sheetViews>
    <sheetView tabSelected="1" zoomScale="90" zoomScaleNormal="9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defaultColWidth="9.1328125" defaultRowHeight="14.25" x14ac:dyDescent="0.45"/>
  <cols>
    <col min="1" max="1" width="8.265625" style="1" customWidth="1"/>
    <col min="2" max="2" width="28.265625" style="1" customWidth="1"/>
    <col min="3" max="3" width="13.265625" style="1" customWidth="1"/>
    <col min="4" max="4" width="23.265625" style="1" customWidth="1"/>
    <col min="5" max="5" width="18.265625" style="1" customWidth="1"/>
    <col min="6" max="6" width="8.265625" style="1" customWidth="1"/>
    <col min="7" max="7" width="15.73046875" style="3" customWidth="1"/>
    <col min="8" max="8" width="8.265625" style="3" customWidth="1"/>
    <col min="9" max="9" width="5.73046875" style="3" customWidth="1"/>
    <col min="10" max="10" width="10.73046875" style="3" customWidth="1"/>
    <col min="11" max="16" width="15.73046875" style="3" customWidth="1"/>
    <col min="17" max="23" width="5.73046875" style="3" customWidth="1"/>
    <col min="24" max="52" width="9.1328125" style="3"/>
    <col min="53" max="53" width="6.73046875" style="3" bestFit="1" customWidth="1"/>
    <col min="54" max="54" width="5.59765625" style="3" bestFit="1" customWidth="1"/>
    <col min="55" max="55" width="3.265625" style="3" bestFit="1" customWidth="1"/>
    <col min="56" max="16384" width="9.1328125" style="3"/>
  </cols>
  <sheetData>
    <row r="1" spans="1:55" s="1" customFormat="1" x14ac:dyDescent="0.45">
      <c r="A1" s="56" t="s">
        <v>0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1384</v>
      </c>
      <c r="G1" s="56" t="s">
        <v>5</v>
      </c>
      <c r="H1" s="51" t="s">
        <v>6</v>
      </c>
      <c r="I1" s="51" t="s">
        <v>7</v>
      </c>
      <c r="J1" s="51" t="s">
        <v>8</v>
      </c>
      <c r="K1" s="51" t="s">
        <v>9</v>
      </c>
      <c r="L1" s="51" t="s">
        <v>10</v>
      </c>
      <c r="M1" s="51" t="s">
        <v>11</v>
      </c>
      <c r="N1" s="51" t="s">
        <v>12</v>
      </c>
      <c r="O1" s="51" t="s">
        <v>13</v>
      </c>
      <c r="P1" s="51" t="s">
        <v>14</v>
      </c>
      <c r="Q1" s="51" t="s">
        <v>15</v>
      </c>
      <c r="R1" s="51" t="s">
        <v>16</v>
      </c>
      <c r="S1" s="51" t="s">
        <v>17</v>
      </c>
      <c r="T1" s="51" t="s">
        <v>18</v>
      </c>
      <c r="U1" s="51" t="s">
        <v>19</v>
      </c>
      <c r="V1" s="51" t="s">
        <v>20</v>
      </c>
      <c r="W1" s="51" t="s">
        <v>21</v>
      </c>
    </row>
    <row r="2" spans="1:55" x14ac:dyDescent="0.45">
      <c r="A2" s="56">
        <v>1</v>
      </c>
      <c r="B2" s="56" t="s">
        <v>45</v>
      </c>
      <c r="C2" s="56" t="s">
        <v>46</v>
      </c>
      <c r="D2" s="56" t="s">
        <v>47</v>
      </c>
      <c r="E2" s="56" t="s">
        <v>48</v>
      </c>
      <c r="F2" s="56">
        <v>1</v>
      </c>
      <c r="G2" s="2" t="s">
        <v>58</v>
      </c>
      <c r="H2" s="2" t="s">
        <v>50</v>
      </c>
      <c r="I2" s="2">
        <v>5</v>
      </c>
      <c r="J2" s="2" t="s">
        <v>51</v>
      </c>
      <c r="K2" s="2" t="s">
        <v>60</v>
      </c>
      <c r="L2" s="2" t="s">
        <v>53</v>
      </c>
      <c r="M2" s="2" t="s">
        <v>54</v>
      </c>
      <c r="N2" s="2" t="s">
        <v>55</v>
      </c>
      <c r="O2" s="22" t="s">
        <v>56</v>
      </c>
      <c r="P2" s="22" t="s">
        <v>56</v>
      </c>
      <c r="Q2" s="22">
        <v>0</v>
      </c>
      <c r="R2" s="2">
        <f>_xlfn.FLOOR.MATH((((2*VLOOKUP(G2, 'EV and Base'!$A$1:$N$671, 9, FALSE))+$Q2)*$I2)/100)+$I2+10</f>
        <v>21</v>
      </c>
      <c r="S2" s="2">
        <f>_xlfn.FLOOR.MATH((_xlfn.FLOOR.MATH((((2*VLOOKUP($G2, 'EV and Base'!$A$1:$N$671, 10, FALSE))+$Q2)*$I2)/100)+5)*
IF(OR($J2="Lonely", $J2="Brave", $J2="Adamant", $J2="Naughty"), 1.1,
IF(OR($J2="Bold", $J2="Timid", $J2="Modest", $J2="Calm"), 0.9, 1)))</f>
        <v>11</v>
      </c>
      <c r="T2" s="2">
        <f>_xlfn.FLOOR.MATH((_xlfn.FLOOR.MATH((((2*VLOOKUP($G2, 'EV and Base'!$A$1:$N$671, 11, FALSE))+$Q2)*$I2)/100)+5)*
IF(OR($J2="Bold", $J2="Relaxed", $J2="Impish", $J2="Lax"), 1.1,
IF(OR($J2="Lonely", $J2="Hasty", $J2="Mild", $J2="Gentle"), 0.9, 1)))</f>
        <v>9</v>
      </c>
      <c r="U2" s="2">
        <f>_xlfn.FLOOR.MATH((_xlfn.FLOOR.MATH((((2*VLOOKUP($G2, 'EV and Base'!$A$1:$N$671, 12, FALSE))+$Q2)*$I2)/100)+5)*
IF(OR($J2="Modest", $J2="Mild", $J2="Quiet", $J2="Rash"), 1.1,
IF(OR($J2="Adamant", $J2="Impish", $J2="Jolly", $J2="Careful"), 0.9, 1)))</f>
        <v>9</v>
      </c>
      <c r="V2" s="2">
        <f>_xlfn.FLOOR.MATH((_xlfn.FLOOR.MATH((((2*VLOOKUP($G2, 'EV and Base'!$A$1:$N$671, 13, FALSE))+$Q2)*$I2)/100)+5)*
IF(OR($J2="Calm", $J2="Gentle", $J2="Sassy", $J2="Careful"), 1.1,
IF(OR($J2="Naughty", $J2="Lax", $J2="Naive", $J2="Rash"), 0.9, 1)))</f>
        <v>8</v>
      </c>
      <c r="W2" s="2">
        <f>_xlfn.FLOOR.MATH((_xlfn.FLOOR.MATH((((2*VLOOKUP($G2, 'EV and Base'!$A$1:$N$671, 14, FALSE))+$Q2)*$I2)/100)+5)*
IF(OR($J2="Timid", $J2="Hasty", $J2="Jolly", $J2="Naive"), 1.1,
IF(OR($J2="Brave", $J2="Relaxed", $J2="Quiet", $J2="Sassy"), 0.9, 1)))</f>
        <v>9</v>
      </c>
    </row>
    <row r="3" spans="1:55" x14ac:dyDescent="0.45">
      <c r="A3" s="56">
        <v>2</v>
      </c>
      <c r="B3" s="56" t="s">
        <v>57</v>
      </c>
      <c r="C3" s="56" t="s">
        <v>46</v>
      </c>
      <c r="D3" s="56" t="s">
        <v>47</v>
      </c>
      <c r="E3" s="56" t="s">
        <v>48</v>
      </c>
      <c r="F3" s="56">
        <v>1</v>
      </c>
      <c r="G3" s="2" t="s">
        <v>1336</v>
      </c>
      <c r="H3" s="2" t="s">
        <v>50</v>
      </c>
      <c r="I3" s="2">
        <v>5</v>
      </c>
      <c r="J3" s="2" t="s">
        <v>59</v>
      </c>
      <c r="K3" s="2" t="s">
        <v>1386</v>
      </c>
      <c r="L3" s="2" t="s">
        <v>53</v>
      </c>
      <c r="M3" s="2" t="s">
        <v>54</v>
      </c>
      <c r="N3" s="2" t="s">
        <v>73</v>
      </c>
      <c r="O3" s="22" t="s">
        <v>56</v>
      </c>
      <c r="P3" s="22" t="s">
        <v>56</v>
      </c>
      <c r="Q3" s="22">
        <v>0</v>
      </c>
      <c r="R3" s="2">
        <f>_xlfn.FLOOR.MATH((((2*VLOOKUP(G3, 'EV and Base'!$A$1:$N$671, 9, FALSE))+$Q3)*$I3)/100)+$I3+10</f>
        <v>19</v>
      </c>
      <c r="S3" s="2">
        <f>_xlfn.FLOOR.MATH((_xlfn.FLOOR.MATH((((2*VLOOKUP($G3, 'EV and Base'!$A$1:$N$671, 10, FALSE))+$Q3)*$I3)/100)+5)*
IF(OR($J3="Lonely", $J3="Brave", $J3="Adamant", $J3="Naughty"), 1.1,
IF(OR($J3="Bold", $J3="Timid", $J3="Modest", $J3="Calm"), 0.9, 1)))</f>
        <v>9</v>
      </c>
      <c r="T3" s="2">
        <f>_xlfn.FLOOR.MATH((_xlfn.FLOOR.MATH((((2*VLOOKUP($G3, 'EV and Base'!$A$1:$N$671, 11, FALSE))+$Q3)*$I3)/100)+5)*
IF(OR($J3="Bold", $J3="Relaxed", $J3="Impish", $J3="Lax"), 1.1,
IF(OR($J3="Lonely", $J3="Hasty", $J3="Mild", $J3="Gentle"), 0.9, 1)))</f>
        <v>11</v>
      </c>
      <c r="U3" s="2">
        <f>_xlfn.FLOOR.MATH((_xlfn.FLOOR.MATH((((2*VLOOKUP($G3, 'EV and Base'!$A$1:$N$671, 12, FALSE))+$Q3)*$I3)/100)+5)*
IF(OR($J3="Modest", $J3="Mild", $J3="Quiet", $J3="Rash"), 1.1,
IF(OR($J3="Adamant", $J3="Impish", $J3="Jolly", $J3="Careful"), 0.9, 1)))</f>
        <v>8</v>
      </c>
      <c r="V3" s="2">
        <f>_xlfn.FLOOR.MATH((_xlfn.FLOOR.MATH((((2*VLOOKUP($G3, 'EV and Base'!$A$1:$N$671, 13, FALSE))+$Q3)*$I3)/100)+5)*
IF(OR($J3="Calm", $J3="Gentle", $J3="Sassy", $J3="Careful"), 1.1,
IF(OR($J3="Naughty", $J3="Lax", $J3="Naive", $J3="Rash"), 0.9, 1)))</f>
        <v>10</v>
      </c>
      <c r="W3" s="2">
        <f>_xlfn.FLOOR.MATH((_xlfn.FLOOR.MATH((((2*VLOOKUP($G3, 'EV and Base'!$A$1:$N$671, 14, FALSE))+$Q3)*$I3)/100)+5)*
IF(OR($J3="Timid", $J3="Hasty", $J3="Jolly", $J3="Naive"), 1.1,
IF(OR($J3="Brave", $J3="Relaxed", $J3="Quiet", $J3="Sassy"), 0.9, 1)))</f>
        <v>11</v>
      </c>
    </row>
    <row r="4" spans="1:55" x14ac:dyDescent="0.45">
      <c r="A4" s="56">
        <v>3</v>
      </c>
      <c r="B4" s="56" t="s">
        <v>61</v>
      </c>
      <c r="C4" s="56" t="s">
        <v>46</v>
      </c>
      <c r="D4" s="56" t="s">
        <v>62</v>
      </c>
      <c r="E4" s="56" t="s">
        <v>48</v>
      </c>
      <c r="F4" s="56">
        <v>1</v>
      </c>
      <c r="G4" s="2" t="s">
        <v>63</v>
      </c>
      <c r="H4" s="2" t="s">
        <v>50</v>
      </c>
      <c r="I4" s="2">
        <v>7</v>
      </c>
      <c r="J4" s="2" t="s">
        <v>64</v>
      </c>
      <c r="K4" s="2" t="s">
        <v>65</v>
      </c>
      <c r="L4" s="2" t="s">
        <v>53</v>
      </c>
      <c r="M4" s="2" t="s">
        <v>66</v>
      </c>
      <c r="N4" s="2" t="s">
        <v>67</v>
      </c>
      <c r="O4" s="22" t="s">
        <v>56</v>
      </c>
      <c r="P4" s="22" t="s">
        <v>56</v>
      </c>
      <c r="Q4" s="22">
        <v>6</v>
      </c>
      <c r="R4" s="2">
        <f>_xlfn.FLOOR.MATH((((2*VLOOKUP(G4, 'EV and Base'!$A$1:$N$671, 9, FALSE))+$Q4)*$I4)/100)+$I4+10</f>
        <v>23</v>
      </c>
      <c r="S4" s="2">
        <f>_xlfn.FLOOR.MATH((_xlfn.FLOOR.MATH((((2*VLOOKUP($G4, 'EV and Base'!$A$1:$N$671, 10, FALSE))+$Q4)*$I4)/100)+5)*
IF(OR($J4="Lonely", $J4="Brave", $J4="Adamant", $J4="Naughty"), 1.1,
IF(OR($J4="Bold", $J4="Timid", $J4="Modest", $J4="Calm"), 0.9, 1)))</f>
        <v>10</v>
      </c>
      <c r="T4" s="2">
        <f>_xlfn.FLOOR.MATH((_xlfn.FLOOR.MATH((((2*VLOOKUP($G4, 'EV and Base'!$A$1:$N$671, 11, FALSE))+$Q4)*$I4)/100)+5)*
IF(OR($J4="Bold", $J4="Relaxed", $J4="Impish", $J4="Lax"), 1.1,
IF(OR($J4="Lonely", $J4="Hasty", $J4="Mild", $J4="Gentle"), 0.9, 1)))</f>
        <v>10</v>
      </c>
      <c r="U4" s="2">
        <f>_xlfn.FLOOR.MATH((_xlfn.FLOOR.MATH((((2*VLOOKUP($G4, 'EV and Base'!$A$1:$N$671, 12, FALSE))+$Q4)*$I4)/100)+5)*
IF(OR($J4="Modest", $J4="Mild", $J4="Quiet", $J4="Rash"), 1.1,
IF(OR($J4="Adamant", $J4="Impish", $J4="Jolly", $J4="Careful"), 0.9, 1)))</f>
        <v>12</v>
      </c>
      <c r="V4" s="2">
        <f>_xlfn.FLOOR.MATH((_xlfn.FLOOR.MATH((((2*VLOOKUP($G4, 'EV and Base'!$A$1:$N$671, 13, FALSE))+$Q4)*$I4)/100)+5)*
IF(OR($J4="Calm", $J4="Gentle", $J4="Sassy", $J4="Careful"), 1.1,
IF(OR($J4="Naughty", $J4="Lax", $J4="Naive", $J4="Rash"), 0.9, 1)))</f>
        <v>10</v>
      </c>
      <c r="W4" s="2">
        <f>_xlfn.FLOOR.MATH((_xlfn.FLOOR.MATH((((2*VLOOKUP($G4, 'EV and Base'!$A$1:$N$671, 14, FALSE))+$Q4)*$I4)/100)+5)*
IF(OR($J4="Timid", $J4="Hasty", $J4="Jolly", $J4="Naive"), 1.1,
IF(OR($J4="Brave", $J4="Relaxed", $J4="Quiet", $J4="Sassy"), 0.9, 1)))</f>
        <v>15</v>
      </c>
    </row>
    <row r="5" spans="1:55" x14ac:dyDescent="0.45">
      <c r="A5" s="56">
        <v>4</v>
      </c>
      <c r="B5" s="56" t="s">
        <v>68</v>
      </c>
      <c r="C5" s="56" t="s">
        <v>46</v>
      </c>
      <c r="D5" s="56" t="s">
        <v>69</v>
      </c>
      <c r="E5" s="56" t="s">
        <v>48</v>
      </c>
      <c r="F5" s="56">
        <v>1</v>
      </c>
      <c r="G5" s="2" t="s">
        <v>70</v>
      </c>
      <c r="H5" s="2" t="s">
        <v>50</v>
      </c>
      <c r="I5" s="2">
        <v>7</v>
      </c>
      <c r="J5" s="2" t="s">
        <v>71</v>
      </c>
      <c r="K5" s="2" t="s">
        <v>72</v>
      </c>
      <c r="L5" s="2" t="s">
        <v>53</v>
      </c>
      <c r="M5" s="2" t="s">
        <v>54</v>
      </c>
      <c r="N5" s="2" t="s">
        <v>73</v>
      </c>
      <c r="O5" s="2" t="s">
        <v>74</v>
      </c>
      <c r="P5" s="22" t="s">
        <v>56</v>
      </c>
      <c r="Q5" s="22">
        <v>0</v>
      </c>
      <c r="R5" s="2">
        <f>_xlfn.FLOOR.MATH((((2*VLOOKUP(G5, 'EV and Base'!$A$1:$N$671, 9, FALSE))+$Q5)*$I5)/100)+$I5+10</f>
        <v>23</v>
      </c>
      <c r="S5" s="2">
        <f>_xlfn.FLOOR.MATH((_xlfn.FLOOR.MATH((((2*VLOOKUP($G5, 'EV and Base'!$A$1:$N$671, 10, FALSE))+$Q5)*$I5)/100)+5)*
IF(OR($J5="Lonely", $J5="Brave", $J5="Adamant", $J5="Naughty"), 1.1,
IF(OR($J5="Bold", $J5="Timid", $J5="Modest", $J5="Calm"), 0.9, 1)))</f>
        <v>12</v>
      </c>
      <c r="T5" s="2">
        <f>_xlfn.FLOOR.MATH((_xlfn.FLOOR.MATH((((2*VLOOKUP($G5, 'EV and Base'!$A$1:$N$671, 11, FALSE))+$Q5)*$I5)/100)+5)*
IF(OR($J5="Bold", $J5="Relaxed", $J5="Impish", $J5="Lax"), 1.1,
IF(OR($J5="Lonely", $J5="Hasty", $J5="Mild", $J5="Gentle"), 0.9, 1)))</f>
        <v>10</v>
      </c>
      <c r="U5" s="2">
        <f>_xlfn.FLOOR.MATH((_xlfn.FLOOR.MATH((((2*VLOOKUP($G5, 'EV and Base'!$A$1:$N$671, 12, FALSE))+$Q5)*$I5)/100)+5)*
IF(OR($J5="Modest", $J5="Mild", $J5="Quiet", $J5="Rash"), 1.1,
IF(OR($J5="Adamant", $J5="Impish", $J5="Jolly", $J5="Careful"), 0.9, 1)))</f>
        <v>9</v>
      </c>
      <c r="V5" s="2">
        <f>_xlfn.FLOOR.MATH((_xlfn.FLOOR.MATH((((2*VLOOKUP($G5, 'EV and Base'!$A$1:$N$671, 13, FALSE))+$Q5)*$I5)/100)+5)*
IF(OR($J5="Calm", $J5="Gentle", $J5="Sassy", $J5="Careful"), 1.1,
IF(OR($J5="Naughty", $J5="Lax", $J5="Naive", $J5="Rash"), 0.9, 1)))</f>
        <v>10</v>
      </c>
      <c r="W5" s="2">
        <f>_xlfn.FLOOR.MATH((_xlfn.FLOOR.MATH((((2*VLOOKUP($G5, 'EV and Base'!$A$1:$N$671, 14, FALSE))+$Q5)*$I5)/100)+5)*
IF(OR($J5="Timid", $J5="Hasty", $J5="Jolly", $J5="Naive"), 1.1,
IF(OR($J5="Brave", $J5="Relaxed", $J5="Quiet", $J5="Sassy"), 0.9, 1)))</f>
        <v>10</v>
      </c>
    </row>
    <row r="6" spans="1:55" x14ac:dyDescent="0.45">
      <c r="A6" s="56">
        <v>5</v>
      </c>
      <c r="B6" s="56" t="s">
        <v>76</v>
      </c>
      <c r="C6" s="56" t="s">
        <v>46</v>
      </c>
      <c r="D6" s="56" t="s">
        <v>69</v>
      </c>
      <c r="E6" s="56" t="s">
        <v>48</v>
      </c>
      <c r="F6" s="56">
        <v>1</v>
      </c>
      <c r="G6" s="2" t="s">
        <v>63</v>
      </c>
      <c r="H6" s="2" t="s">
        <v>77</v>
      </c>
      <c r="I6" s="2">
        <v>7</v>
      </c>
      <c r="J6" s="2" t="s">
        <v>78</v>
      </c>
      <c r="K6" s="2" t="s">
        <v>65</v>
      </c>
      <c r="L6" s="2" t="s">
        <v>53</v>
      </c>
      <c r="M6" s="2" t="s">
        <v>66</v>
      </c>
      <c r="N6" s="2" t="s">
        <v>67</v>
      </c>
      <c r="O6" s="2" t="s">
        <v>79</v>
      </c>
      <c r="P6" s="22" t="s">
        <v>56</v>
      </c>
      <c r="Q6" s="22">
        <v>0</v>
      </c>
      <c r="R6" s="2">
        <f>_xlfn.FLOOR.MATH((((2*VLOOKUP(G6, 'EV and Base'!$A$1:$N$671, 9, FALSE))+$Q6)*$I6)/100)+$I6+10</f>
        <v>22</v>
      </c>
      <c r="S6" s="2">
        <f>_xlfn.FLOOR.MATH((_xlfn.FLOOR.MATH((((2*VLOOKUP($G6, 'EV and Base'!$A$1:$N$671, 10, FALSE))+$Q6)*$I6)/100)+5)*
IF(OR($J6="Lonely", $J6="Brave", $J6="Adamant", $J6="Naughty"), 1.1,
IF(OR($J6="Bold", $J6="Timid", $J6="Modest", $J6="Calm"), 0.9, 1)))</f>
        <v>12</v>
      </c>
      <c r="T6" s="2">
        <f>_xlfn.FLOOR.MATH((_xlfn.FLOOR.MATH((((2*VLOOKUP($G6, 'EV and Base'!$A$1:$N$671, 11, FALSE))+$Q6)*$I6)/100)+5)*
IF(OR($J6="Bold", $J6="Relaxed", $J6="Impish", $J6="Lax"), 1.1,
IF(OR($J6="Lonely", $J6="Hasty", $J6="Mild", $J6="Gentle"), 0.9, 1)))</f>
        <v>10</v>
      </c>
      <c r="U6" s="2">
        <f>_xlfn.FLOOR.MATH((_xlfn.FLOOR.MATH((((2*VLOOKUP($G6, 'EV and Base'!$A$1:$N$671, 12, FALSE))+$Q6)*$I6)/100)+5)*
IF(OR($J6="Modest", $J6="Mild", $J6="Quiet", $J6="Rash"), 1.1,
IF(OR($J6="Adamant", $J6="Impish", $J6="Jolly", $J6="Careful"), 0.9, 1)))</f>
        <v>12</v>
      </c>
      <c r="V6" s="2">
        <f>_xlfn.FLOOR.MATH((_xlfn.FLOOR.MATH((((2*VLOOKUP($G6, 'EV and Base'!$A$1:$N$671, 13, FALSE))+$Q6)*$I6)/100)+5)*
IF(OR($J6="Calm", $J6="Gentle", $J6="Sassy", $J6="Careful"), 1.1,
IF(OR($J6="Naughty", $J6="Lax", $J6="Naive", $J6="Rash"), 0.9, 1)))</f>
        <v>10</v>
      </c>
      <c r="W6" s="2">
        <f>_xlfn.FLOOR.MATH((_xlfn.FLOOR.MATH((((2*VLOOKUP($G6, 'EV and Base'!$A$1:$N$671, 14, FALSE))+$Q6)*$I6)/100)+5)*
IF(OR($J6="Timid", $J6="Hasty", $J6="Jolly", $J6="Naive"), 1.1,
IF(OR($J6="Brave", $J6="Relaxed", $J6="Quiet", $J6="Sassy"), 0.9, 1)))</f>
        <v>14</v>
      </c>
    </row>
    <row r="7" spans="1:55" x14ac:dyDescent="0.45">
      <c r="A7" s="56">
        <v>6</v>
      </c>
      <c r="B7" s="56" t="s">
        <v>80</v>
      </c>
      <c r="C7" s="56" t="s">
        <v>46</v>
      </c>
      <c r="D7" s="56" t="s">
        <v>69</v>
      </c>
      <c r="E7" s="56" t="s">
        <v>48</v>
      </c>
      <c r="F7" s="56">
        <v>1</v>
      </c>
      <c r="G7" s="2" t="s">
        <v>81</v>
      </c>
      <c r="H7" s="2" t="s">
        <v>50</v>
      </c>
      <c r="I7" s="2">
        <v>7</v>
      </c>
      <c r="J7" s="2" t="s">
        <v>82</v>
      </c>
      <c r="K7" s="2" t="s">
        <v>83</v>
      </c>
      <c r="L7" s="2" t="s">
        <v>53</v>
      </c>
      <c r="M7" s="2" t="s">
        <v>73</v>
      </c>
      <c r="N7" s="2" t="s">
        <v>54</v>
      </c>
      <c r="O7" s="2" t="s">
        <v>84</v>
      </c>
      <c r="P7" s="22" t="s">
        <v>56</v>
      </c>
      <c r="Q7" s="22">
        <v>0</v>
      </c>
      <c r="R7" s="2">
        <f>_xlfn.FLOOR.MATH((((2*VLOOKUP(G7, 'EV and Base'!$A$1:$N$671, 9, FALSE))+$Q7)*$I7)/100)+$I7+10</f>
        <v>23</v>
      </c>
      <c r="S7" s="2">
        <f>_xlfn.FLOOR.MATH((_xlfn.FLOOR.MATH((((2*VLOOKUP($G7, 'EV and Base'!$A$1:$N$671, 10, FALSE))+$Q7)*$I7)/100)+5)*
IF(OR($J7="Lonely", $J7="Brave", $J7="Adamant", $J7="Naughty"), 1.1,
IF(OR($J7="Bold", $J7="Timid", $J7="Modest", $J7="Calm"), 0.9, 1)))</f>
        <v>13</v>
      </c>
      <c r="T7" s="2">
        <f>_xlfn.FLOOR.MATH((_xlfn.FLOOR.MATH((((2*VLOOKUP($G7, 'EV and Base'!$A$1:$N$671, 11, FALSE))+$Q7)*$I7)/100)+5)*
IF(OR($J7="Bold", $J7="Relaxed", $J7="Impish", $J7="Lax"), 1.1,
IF(OR($J7="Lonely", $J7="Hasty", $J7="Mild", $J7="Gentle"), 0.9, 1)))</f>
        <v>11</v>
      </c>
      <c r="U7" s="2">
        <f>_xlfn.FLOOR.MATH((_xlfn.FLOOR.MATH((((2*VLOOKUP($G7, 'EV and Base'!$A$1:$N$671, 12, FALSE))+$Q7)*$I7)/100)+5)*
IF(OR($J7="Modest", $J7="Mild", $J7="Quiet", $J7="Rash"), 1.1,
IF(OR($J7="Adamant", $J7="Impish", $J7="Jolly", $J7="Careful"), 0.9, 1)))</f>
        <v>8</v>
      </c>
      <c r="V7" s="2">
        <f>_xlfn.FLOOR.MATH((_xlfn.FLOOR.MATH((((2*VLOOKUP($G7, 'EV and Base'!$A$1:$N$671, 13, FALSE))+$Q7)*$I7)/100)+5)*
IF(OR($J7="Calm", $J7="Gentle", $J7="Sassy", $J7="Careful"), 1.1,
IF(OR($J7="Naughty", $J7="Lax", $J7="Naive", $J7="Rash"), 0.9, 1)))</f>
        <v>11</v>
      </c>
      <c r="W7" s="2">
        <f>_xlfn.FLOOR.MATH((_xlfn.FLOOR.MATH((((2*VLOOKUP($G7, 'EV and Base'!$A$1:$N$671, 14, FALSE))+$Q7)*$I7)/100)+5)*
IF(OR($J7="Timid", $J7="Hasty", $J7="Jolly", $J7="Naive"), 1.1,
IF(OR($J7="Brave", $J7="Relaxed", $J7="Quiet", $J7="Sassy"), 0.9, 1)))</f>
        <v>10</v>
      </c>
    </row>
    <row r="8" spans="1:55" x14ac:dyDescent="0.45">
      <c r="A8" s="66">
        <v>7</v>
      </c>
      <c r="B8" s="66" t="s">
        <v>45</v>
      </c>
      <c r="C8" s="66" t="s">
        <v>46</v>
      </c>
      <c r="D8" s="66" t="s">
        <v>69</v>
      </c>
      <c r="E8" s="66" t="s">
        <v>48</v>
      </c>
      <c r="F8" s="56">
        <v>1</v>
      </c>
      <c r="G8" s="2" t="s">
        <v>81</v>
      </c>
      <c r="H8" s="2" t="s">
        <v>77</v>
      </c>
      <c r="I8" s="2">
        <v>6</v>
      </c>
      <c r="J8" s="2" t="s">
        <v>85</v>
      </c>
      <c r="K8" s="2" t="s">
        <v>86</v>
      </c>
      <c r="L8" s="2" t="s">
        <v>53</v>
      </c>
      <c r="M8" s="2" t="s">
        <v>73</v>
      </c>
      <c r="N8" s="2" t="s">
        <v>54</v>
      </c>
      <c r="O8" s="2" t="s">
        <v>84</v>
      </c>
      <c r="P8" s="22" t="s">
        <v>56</v>
      </c>
      <c r="Q8" s="22">
        <v>3</v>
      </c>
      <c r="R8" s="2">
        <f>_xlfn.FLOOR.MATH((((2*VLOOKUP(G8, 'EV and Base'!$A$1:$N$671, 9, FALSE))+$Q8)*$I8)/100)+$I8+10</f>
        <v>21</v>
      </c>
      <c r="S8" s="2">
        <f>_xlfn.FLOOR.MATH((_xlfn.FLOOR.MATH((((2*VLOOKUP($G8, 'EV and Base'!$A$1:$N$671, 10, FALSE))+$Q8)*$I8)/100)+5)*
IF(OR($J8="Lonely", $J8="Brave", $J8="Adamant", $J8="Naughty"), 1.1,
IF(OR($J8="Bold", $J8="Timid", $J8="Modest", $J8="Calm"), 0.9, 1)))</f>
        <v>12</v>
      </c>
      <c r="T8" s="2">
        <f>_xlfn.FLOOR.MATH((_xlfn.FLOOR.MATH((((2*VLOOKUP($G8, 'EV and Base'!$A$1:$N$671, 11, FALSE))+$Q8)*$I8)/100)+5)*
IF(OR($J8="Bold", $J8="Relaxed", $J8="Impish", $J8="Lax"), 1.1,
IF(OR($J8="Lonely", $J8="Hasty", $J8="Mild", $J8="Gentle"), 0.9, 1)))</f>
        <v>9</v>
      </c>
      <c r="U8" s="2">
        <f>_xlfn.FLOOR.MATH((_xlfn.FLOOR.MATH((((2*VLOOKUP($G8, 'EV and Base'!$A$1:$N$671, 12, FALSE))+$Q8)*$I8)/100)+5)*
IF(OR($J8="Modest", $J8="Mild", $J8="Quiet", $J8="Rash"), 1.1,
IF(OR($J8="Adamant", $J8="Impish", $J8="Jolly", $J8="Careful"), 0.9, 1)))</f>
        <v>8</v>
      </c>
      <c r="V8" s="2">
        <f>_xlfn.FLOOR.MATH((_xlfn.FLOOR.MATH((((2*VLOOKUP($G8, 'EV and Base'!$A$1:$N$671, 13, FALSE))+$Q8)*$I8)/100)+5)*
IF(OR($J8="Calm", $J8="Gentle", $J8="Sassy", $J8="Careful"), 1.1,
IF(OR($J8="Naughty", $J8="Lax", $J8="Naive", $J8="Rash"), 0.9, 1)))</f>
        <v>11</v>
      </c>
      <c r="W8" s="2">
        <f>_xlfn.FLOOR.MATH((_xlfn.FLOOR.MATH((((2*VLOOKUP($G8, 'EV and Base'!$A$1:$N$671, 14, FALSE))+$Q8)*$I8)/100)+5)*
IF(OR($J8="Timid", $J8="Hasty", $J8="Jolly", $J8="Naive"), 1.1,
IF(OR($J8="Brave", $J8="Relaxed", $J8="Quiet", $J8="Sassy"), 0.9, 1)))</f>
        <v>11</v>
      </c>
      <c r="BA8" s="3" t="e" cm="1">
        <f t="array" aca="1" ref="BA8" ca="1">IF(NOT(ISNUMBER(INDEX($A:$A, LOOKUP(2, 1 / ($A$1:INDIRECT("$A$"&amp;ROW($A8)) &lt;&gt; ""),ROW($A$1:INDIRECT("$A$"&amp;ROW($A8)))), 1))), "",#REF!-INDEX(#REF!, LOOKUP(
2, 1 / (#REF!:INDIRECT("$AV$"&amp;ROW(#REF!)-1) &lt;&gt; ""),ROW(#REF!:INDIRECT("$AV$"&amp;ROW(#REF!)-1))), 1))</f>
        <v>#REF!</v>
      </c>
      <c r="BB8" s="3" t="e" cm="1">
        <f t="array" aca="1" ref="BB8" ca="1">IF(NOT(ISNUMBER(INDEX($A:$A, LOOKUP(2, 1 / ($A$1:INDIRECT("$A$"&amp;ROW($A8)) &lt;&gt; ""),ROW($A$1:INDIRECT("$A$"&amp;ROW($A8)))), 1))), "",
INDEX(#REF!, LOOKUP(2, 1 / (#REF!:INDIRECT("$Y$"&amp;ROW(#REF!)-1) &lt;&gt; ""),ROW(#REF!:INDIRECT("$Y$"&amp;ROW(#REF!)-1))), 1))</f>
        <v>#REF!</v>
      </c>
      <c r="BC8" s="1" t="str">
        <f>IFERROR(VLOOKUP(#REF!, 'Medium-Slow'!$A$1:$B$101, 2, TRUE),"")</f>
        <v/>
      </c>
    </row>
    <row r="9" spans="1:55" x14ac:dyDescent="0.45">
      <c r="A9" s="68"/>
      <c r="B9" s="68"/>
      <c r="C9" s="68" t="str">
        <f>$C8</f>
        <v>Single</v>
      </c>
      <c r="D9" s="68"/>
      <c r="E9" s="68"/>
      <c r="F9" s="56">
        <v>2</v>
      </c>
      <c r="G9" s="2" t="s">
        <v>58</v>
      </c>
      <c r="H9" s="2" t="s">
        <v>50</v>
      </c>
      <c r="I9" s="2">
        <v>7</v>
      </c>
      <c r="J9" s="2" t="s">
        <v>87</v>
      </c>
      <c r="K9" s="2" t="s">
        <v>60</v>
      </c>
      <c r="L9" s="2" t="s">
        <v>53</v>
      </c>
      <c r="M9" s="2" t="s">
        <v>54</v>
      </c>
      <c r="N9" s="2" t="s">
        <v>55</v>
      </c>
      <c r="O9" s="2" t="s">
        <v>91</v>
      </c>
      <c r="P9" s="22" t="s">
        <v>56</v>
      </c>
      <c r="Q9" s="22">
        <v>3</v>
      </c>
      <c r="R9" s="2">
        <f>_xlfn.FLOOR.MATH((((2*VLOOKUP(G9, 'EV and Base'!$A$1:$N$671, 9, FALSE))+$Q9)*$I9)/100)+$I9+10</f>
        <v>26</v>
      </c>
      <c r="S9" s="2">
        <f>_xlfn.FLOOR.MATH((_xlfn.FLOOR.MATH((((2*VLOOKUP($G9, 'EV and Base'!$A$1:$N$671, 10, FALSE))+$Q9)*$I9)/100)+5)*
IF(OR($J9="Lonely", $J9="Brave", $J9="Adamant", $J9="Naughty"), 1.1,
IF(OR($J9="Bold", $J9="Timid", $J9="Modest", $J9="Calm"), 0.9, 1)))</f>
        <v>14</v>
      </c>
      <c r="T9" s="2">
        <f>_xlfn.FLOOR.MATH((_xlfn.FLOOR.MATH((((2*VLOOKUP($G9, 'EV and Base'!$A$1:$N$671, 11, FALSE))+$Q9)*$I9)/100)+5)*
IF(OR($J9="Bold", $J9="Relaxed", $J9="Impish", $J9="Lax"), 1.1,
IF(OR($J9="Lonely", $J9="Hasty", $J9="Mild", $J9="Gentle"), 0.9, 1)))</f>
        <v>11</v>
      </c>
      <c r="U9" s="2">
        <f>_xlfn.FLOOR.MATH((_xlfn.FLOOR.MATH((((2*VLOOKUP($G9, 'EV and Base'!$A$1:$N$671, 12, FALSE))+$Q9)*$I9)/100)+5)*
IF(OR($J9="Modest", $J9="Mild", $J9="Quiet", $J9="Rash"), 1.1,
IF(OR($J9="Adamant", $J9="Impish", $J9="Jolly", $J9="Careful"), 0.9, 1)))</f>
        <v>11</v>
      </c>
      <c r="V9" s="2">
        <f>_xlfn.FLOOR.MATH((_xlfn.FLOOR.MATH((((2*VLOOKUP($G9, 'EV and Base'!$A$1:$N$671, 13, FALSE))+$Q9)*$I9)/100)+5)*
IF(OR($J9="Calm", $J9="Gentle", $J9="Sassy", $J9="Careful"), 1.1,
IF(OR($J9="Naughty", $J9="Lax", $J9="Naive", $J9="Rash"), 0.9, 1)))</f>
        <v>12</v>
      </c>
      <c r="W9" s="2">
        <f>_xlfn.FLOOR.MATH((_xlfn.FLOOR.MATH((((2*VLOOKUP($G9, 'EV and Base'!$A$1:$N$671, 14, FALSE))+$Q9)*$I9)/100)+5)*
IF(OR($J9="Timid", $J9="Hasty", $J9="Jolly", $J9="Naive"), 1.1,
IF(OR($J9="Brave", $J9="Relaxed", $J9="Quiet", $J9="Sassy"), 0.9, 1)))</f>
        <v>9</v>
      </c>
      <c r="BA9" s="3" t="e" cm="1">
        <f t="array" aca="1" ref="BA9" ca="1">IF(NOT(ISNUMBER(INDEX($A:$A, LOOKUP(2, 1 / ($A$1:INDIRECT("$A$"&amp;ROW($A9)) &lt;&gt; ""),ROW($A$1:INDIRECT("$A$"&amp;ROW($A9)))), 1))), "",#REF!-INDEX(#REF!, LOOKUP(
2, 1 / (#REF!:INDIRECT("$AV$"&amp;ROW(#REF!)-1) &lt;&gt; ""),ROW(#REF!:INDIRECT("$AV$"&amp;ROW(#REF!)-1))), 1))</f>
        <v>#REF!</v>
      </c>
      <c r="BB9" s="3" t="e" cm="1">
        <f t="array" aca="1" ref="BB9" ca="1">IF(NOT(ISNUMBER(INDEX($A:$A, LOOKUP(2, 1 / ($A$1:INDIRECT("$A$"&amp;ROW($A9)) &lt;&gt; ""),ROW($A$1:INDIRECT("$A$"&amp;ROW($A9)))), 1))), "",
INDEX(#REF!, LOOKUP(2, 1 / (#REF!:INDIRECT("$Y$"&amp;ROW(#REF!)-1) &lt;&gt; ""),ROW(#REF!:INDIRECT("$Y$"&amp;ROW(#REF!)-1))), 1))</f>
        <v>#REF!</v>
      </c>
      <c r="BC9" s="1" t="str">
        <f>IFERROR(VLOOKUP(#REF!, 'Medium-Slow'!$A$1:$B$101, 2, TRUE),"")</f>
        <v/>
      </c>
    </row>
    <row r="10" spans="1:55" x14ac:dyDescent="0.45">
      <c r="A10" s="66">
        <v>8</v>
      </c>
      <c r="B10" s="66" t="s">
        <v>57</v>
      </c>
      <c r="C10" s="66" t="s">
        <v>46</v>
      </c>
      <c r="D10" s="66" t="s">
        <v>89</v>
      </c>
      <c r="E10" s="66" t="s">
        <v>48</v>
      </c>
      <c r="F10" s="56">
        <v>1</v>
      </c>
      <c r="G10" s="2" t="s">
        <v>1336</v>
      </c>
      <c r="H10" s="2" t="s">
        <v>50</v>
      </c>
      <c r="I10" s="2">
        <v>8</v>
      </c>
      <c r="J10" s="2" t="s">
        <v>87</v>
      </c>
      <c r="K10" s="2" t="s">
        <v>1386</v>
      </c>
      <c r="L10" s="2" t="s">
        <v>90</v>
      </c>
      <c r="M10" s="2" t="s">
        <v>54</v>
      </c>
      <c r="N10" s="2" t="s">
        <v>55</v>
      </c>
      <c r="O10" s="2" t="s">
        <v>133</v>
      </c>
      <c r="P10" s="22" t="s">
        <v>56</v>
      </c>
      <c r="Q10" s="22">
        <v>3</v>
      </c>
      <c r="R10" s="2">
        <f>_xlfn.FLOOR.MATH((((2*VLOOKUP(G10, 'EV and Base'!$A$1:$N$671, 9, FALSE))+$Q10)*$I10)/100)+$I10+10</f>
        <v>25</v>
      </c>
      <c r="S10" s="2">
        <f>_xlfn.FLOOR.MATH((_xlfn.FLOOR.MATH((((2*VLOOKUP($G10, 'EV and Base'!$A$1:$N$671, 10, FALSE))+$Q10)*$I10)/100)+5)*
IF(OR($J10="Lonely", $J10="Brave", $J10="Adamant", $J10="Naughty"), 1.1,
IF(OR($J10="Bold", $J10="Timid", $J10="Modest", $J10="Calm"), 0.9, 1)))</f>
        <v>12</v>
      </c>
      <c r="T10" s="2">
        <f>_xlfn.FLOOR.MATH((_xlfn.FLOOR.MATH((((2*VLOOKUP($G10, 'EV and Base'!$A$1:$N$671, 11, FALSE))+$Q10)*$I10)/100)+5)*
IF(OR($J10="Bold", $J10="Relaxed", $J10="Impish", $J10="Lax"), 1.1,
IF(OR($J10="Lonely", $J10="Hasty", $J10="Mild", $J10="Gentle"), 0.9, 1)))</f>
        <v>14</v>
      </c>
      <c r="U10" s="2">
        <f>_xlfn.FLOOR.MATH((_xlfn.FLOOR.MATH((((2*VLOOKUP($G10, 'EV and Base'!$A$1:$N$671, 12, FALSE))+$Q10)*$I10)/100)+5)*
IF(OR($J10="Modest", $J10="Mild", $J10="Quiet", $J10="Rash"), 1.1,
IF(OR($J10="Adamant", $J10="Impish", $J10="Jolly", $J10="Careful"), 0.9, 1)))</f>
        <v>12</v>
      </c>
      <c r="V10" s="2">
        <f>_xlfn.FLOOR.MATH((_xlfn.FLOOR.MATH((((2*VLOOKUP($G10, 'EV and Base'!$A$1:$N$671, 13, FALSE))+$Q10)*$I10)/100)+5)*
IF(OR($J10="Calm", $J10="Gentle", $J10="Sassy", $J10="Careful"), 1.1,
IF(OR($J10="Naughty", $J10="Lax", $J10="Naive", $J10="Rash"), 0.9, 1)))</f>
        <v>15</v>
      </c>
      <c r="W10" s="2">
        <f>_xlfn.FLOOR.MATH((_xlfn.FLOOR.MATH((((2*VLOOKUP($G10, 'EV and Base'!$A$1:$N$671, 14, FALSE))+$Q10)*$I10)/100)+5)*
IF(OR($J10="Timid", $J10="Hasty", $J10="Jolly", $J10="Naive"), 1.1,
IF(OR($J10="Brave", $J10="Relaxed", $J10="Quiet", $J10="Sassy"), 0.9, 1)))</f>
        <v>13</v>
      </c>
      <c r="BA10" s="3" t="e" cm="1">
        <f t="array" aca="1" ref="BA10" ca="1">IF(NOT(ISNUMBER(INDEX($A:$A, LOOKUP(2, 1 / ($A$1:INDIRECT("$A$"&amp;ROW($A10)) &lt;&gt; ""),ROW($A$1:INDIRECT("$A$"&amp;ROW($A10)))), 1))), "",#REF!-INDEX(#REF!, LOOKUP(
2, 1 / (#REF!:INDIRECT("$AV$"&amp;ROW(#REF!)-1) &lt;&gt; ""),ROW(#REF!:INDIRECT("$AV$"&amp;ROW(#REF!)-1))), 1))</f>
        <v>#REF!</v>
      </c>
      <c r="BB10" s="3" t="e" cm="1">
        <f t="array" aca="1" ref="BB10" ca="1">IF(NOT(ISNUMBER(INDEX($A:$A, LOOKUP(2, 1 / ($A$1:INDIRECT("$A$"&amp;ROW($A10)) &lt;&gt; ""),ROW($A$1:INDIRECT("$A$"&amp;ROW($A10)))), 1))), "",
INDEX(#REF!, LOOKUP(2, 1 / (#REF!:INDIRECT("$Y$"&amp;ROW(#REF!)-1) &lt;&gt; ""),ROW(#REF!:INDIRECT("$Y$"&amp;ROW(#REF!)-1))), 1))</f>
        <v>#REF!</v>
      </c>
      <c r="BC10" s="1" t="str">
        <f>IFERROR(VLOOKUP(#REF!, 'Medium-Slow'!$A$1:$B$101, 2, TRUE),"")</f>
        <v/>
      </c>
    </row>
    <row r="11" spans="1:55" x14ac:dyDescent="0.45">
      <c r="A11" s="68"/>
      <c r="B11" s="68"/>
      <c r="C11" s="68" t="str">
        <f>$C10</f>
        <v>Single</v>
      </c>
      <c r="D11" s="68"/>
      <c r="E11" s="68"/>
      <c r="F11" s="56">
        <v>2</v>
      </c>
      <c r="G11" s="2" t="s">
        <v>63</v>
      </c>
      <c r="H11" s="2" t="s">
        <v>50</v>
      </c>
      <c r="I11" s="2">
        <v>8</v>
      </c>
      <c r="J11" s="2" t="s">
        <v>92</v>
      </c>
      <c r="K11" s="2" t="s">
        <v>65</v>
      </c>
      <c r="L11" s="2" t="s">
        <v>53</v>
      </c>
      <c r="M11" s="2" t="s">
        <v>66</v>
      </c>
      <c r="N11" s="2" t="s">
        <v>67</v>
      </c>
      <c r="O11" s="2" t="s">
        <v>79</v>
      </c>
      <c r="P11" s="22" t="s">
        <v>56</v>
      </c>
      <c r="Q11" s="22">
        <v>3</v>
      </c>
      <c r="R11" s="2">
        <f>_xlfn.FLOOR.MATH((((2*VLOOKUP(G11, 'EV and Base'!$A$1:$N$671, 9, FALSE))+$Q11)*$I11)/100)+$I11+10</f>
        <v>24</v>
      </c>
      <c r="S11" s="2">
        <f>_xlfn.FLOOR.MATH((_xlfn.FLOOR.MATH((((2*VLOOKUP($G11, 'EV and Base'!$A$1:$N$671, 10, FALSE))+$Q11)*$I11)/100)+5)*
IF(OR($J11="Lonely", $J11="Brave", $J11="Adamant", $J11="Naughty"), 1.1,
IF(OR($J11="Bold", $J11="Timid", $J11="Modest", $J11="Calm"), 0.9, 1)))</f>
        <v>11</v>
      </c>
      <c r="T11" s="2">
        <f>_xlfn.FLOOR.MATH((_xlfn.FLOOR.MATH((((2*VLOOKUP($G11, 'EV and Base'!$A$1:$N$671, 11, FALSE))+$Q11)*$I11)/100)+5)*
IF(OR($J11="Bold", $J11="Relaxed", $J11="Impish", $J11="Lax"), 1.1,
IF(OR($J11="Lonely", $J11="Hasty", $J11="Mild", $J11="Gentle"), 0.9, 1)))</f>
        <v>11</v>
      </c>
      <c r="U11" s="2">
        <f>_xlfn.FLOOR.MATH((_xlfn.FLOOR.MATH((((2*VLOOKUP($G11, 'EV and Base'!$A$1:$N$671, 12, FALSE))+$Q11)*$I11)/100)+5)*
IF(OR($J11="Modest", $J11="Mild", $J11="Quiet", $J11="Rash"), 1.1,
IF(OR($J11="Adamant", $J11="Impish", $J11="Jolly", $J11="Careful"), 0.9, 1)))</f>
        <v>14</v>
      </c>
      <c r="V11" s="2">
        <f>_xlfn.FLOOR.MATH((_xlfn.FLOOR.MATH((((2*VLOOKUP($G11, 'EV and Base'!$A$1:$N$671, 13, FALSE))+$Q11)*$I11)/100)+5)*
IF(OR($J11="Calm", $J11="Gentle", $J11="Sassy", $J11="Careful"), 1.1,
IF(OR($J11="Naughty", $J11="Lax", $J11="Naive", $J11="Rash"), 0.9, 1)))</f>
        <v>11</v>
      </c>
      <c r="W11" s="2">
        <f>_xlfn.FLOOR.MATH((_xlfn.FLOOR.MATH((((2*VLOOKUP($G11, 'EV and Base'!$A$1:$N$671, 14, FALSE))+$Q11)*$I11)/100)+5)*
IF(OR($J11="Timid", $J11="Hasty", $J11="Jolly", $J11="Naive"), 1.1,
IF(OR($J11="Brave", $J11="Relaxed", $J11="Quiet", $J11="Sassy"), 0.9, 1)))</f>
        <v>15</v>
      </c>
      <c r="BA11" s="3" t="e" cm="1">
        <f t="array" aca="1" ref="BA11" ca="1">IF(NOT(ISNUMBER(INDEX($A:$A, LOOKUP(2, 1 / ($A$1:INDIRECT("$A$"&amp;ROW($A11)) &lt;&gt; ""),ROW($A$1:INDIRECT("$A$"&amp;ROW($A11)))), 1))), "",#REF!-INDEX(#REF!, LOOKUP(
2, 1 / (#REF!:INDIRECT("$AV$"&amp;ROW(#REF!)-1) &lt;&gt; ""),ROW(#REF!:INDIRECT("$AV$"&amp;ROW(#REF!)-1))), 1))</f>
        <v>#REF!</v>
      </c>
      <c r="BB11" s="3" t="e" cm="1">
        <f t="array" aca="1" ref="BB11" ca="1">IF(NOT(ISNUMBER(INDEX($A:$A, LOOKUP(2, 1 / ($A$1:INDIRECT("$A$"&amp;ROW($A11)) &lt;&gt; ""),ROW($A$1:INDIRECT("$A$"&amp;ROW($A11)))), 1))), "",
INDEX(#REF!, LOOKUP(2, 1 / (#REF!:INDIRECT("$Y$"&amp;ROW(#REF!)-1) &lt;&gt; ""),ROW(#REF!:INDIRECT("$Y$"&amp;ROW(#REF!)-1))), 1))</f>
        <v>#REF!</v>
      </c>
      <c r="BC11" s="1" t="str">
        <f>IFERROR(VLOOKUP(#REF!, 'Medium-Slow'!$A$1:$B$101, 2, TRUE),"")</f>
        <v/>
      </c>
    </row>
    <row r="12" spans="1:55" x14ac:dyDescent="0.45">
      <c r="A12" s="56">
        <v>9</v>
      </c>
      <c r="B12" s="56" t="s">
        <v>93</v>
      </c>
      <c r="C12" s="56" t="s">
        <v>46</v>
      </c>
      <c r="D12" s="56" t="s">
        <v>94</v>
      </c>
      <c r="E12" s="56" t="s">
        <v>48</v>
      </c>
      <c r="F12" s="56">
        <v>1</v>
      </c>
      <c r="G12" s="2" t="s">
        <v>81</v>
      </c>
      <c r="H12" s="2" t="s">
        <v>50</v>
      </c>
      <c r="I12" s="2">
        <v>11</v>
      </c>
      <c r="J12" s="2" t="s">
        <v>95</v>
      </c>
      <c r="K12" s="2" t="s">
        <v>83</v>
      </c>
      <c r="L12" s="2" t="s">
        <v>53</v>
      </c>
      <c r="M12" s="2" t="s">
        <v>73</v>
      </c>
      <c r="N12" s="2" t="s">
        <v>54</v>
      </c>
      <c r="O12" s="2" t="s">
        <v>84</v>
      </c>
      <c r="P12" s="2" t="s">
        <v>74</v>
      </c>
      <c r="Q12" s="2">
        <v>6</v>
      </c>
      <c r="R12" s="2">
        <f>_xlfn.FLOOR.MATH((((2*VLOOKUP(G12, 'EV and Base'!$A$1:$N$671, 9, FALSE))+$Q12)*$I12)/100)+$I12+10</f>
        <v>31</v>
      </c>
      <c r="S12" s="2">
        <f>_xlfn.FLOOR.MATH((_xlfn.FLOOR.MATH((((2*VLOOKUP($G12, 'EV and Base'!$A$1:$N$671, 10, FALSE))+$Q12)*$I12)/100)+5)*
IF(OR($J12="Lonely", $J12="Brave", $J12="Adamant", $J12="Naughty"), 1.1,
IF(OR($J12="Bold", $J12="Timid", $J12="Modest", $J12="Calm"), 0.9, 1)))</f>
        <v>16</v>
      </c>
      <c r="T12" s="2">
        <f>_xlfn.FLOOR.MATH((_xlfn.FLOOR.MATH((((2*VLOOKUP($G12, 'EV and Base'!$A$1:$N$671, 11, FALSE))+$Q12)*$I12)/100)+5)*
IF(OR($J12="Bold", $J12="Relaxed", $J12="Impish", $J12="Lax"), 1.1,
IF(OR($J12="Lonely", $J12="Hasty", $J12="Mild", $J12="Gentle"), 0.9, 1)))</f>
        <v>16</v>
      </c>
      <c r="U12" s="2">
        <f>_xlfn.FLOOR.MATH((_xlfn.FLOOR.MATH((((2*VLOOKUP($G12, 'EV and Base'!$A$1:$N$671, 12, FALSE))+$Q12)*$I12)/100)+5)*
IF(OR($J12="Modest", $J12="Mild", $J12="Quiet", $J12="Rash"), 1.1,
IF(OR($J12="Adamant", $J12="Impish", $J12="Jolly", $J12="Careful"), 0.9, 1)))</f>
        <v>11</v>
      </c>
      <c r="V12" s="2">
        <f>_xlfn.FLOOR.MATH((_xlfn.FLOOR.MATH((((2*VLOOKUP($G12, 'EV and Base'!$A$1:$N$671, 13, FALSE))+$Q12)*$I12)/100)+5)*
IF(OR($J12="Calm", $J12="Gentle", $J12="Sassy", $J12="Careful"), 1.1,
IF(OR($J12="Naughty", $J12="Lax", $J12="Naive", $J12="Rash"), 0.9, 1)))</f>
        <v>15</v>
      </c>
      <c r="W12" s="2">
        <f>_xlfn.FLOOR.MATH((_xlfn.FLOOR.MATH((((2*VLOOKUP($G12, 'EV and Base'!$A$1:$N$671, 14, FALSE))+$Q12)*$I12)/100)+5)*
IF(OR($J12="Timid", $J12="Hasty", $J12="Jolly", $J12="Naive"), 1.1,
IF(OR($J12="Brave", $J12="Relaxed", $J12="Quiet", $J12="Sassy"), 0.9, 1)))</f>
        <v>17</v>
      </c>
      <c r="BA12" s="3" t="e" cm="1">
        <f t="array" aca="1" ref="BA12" ca="1">IF(NOT(ISNUMBER(INDEX($A:$A, LOOKUP(2, 1 / ($A$1:INDIRECT("$A$"&amp;ROW($A12)) &lt;&gt; ""),ROW($A$1:INDIRECT("$A$"&amp;ROW($A12)))), 1))), "",#REF!-INDEX(#REF!, LOOKUP(
2, 1 / (#REF!:INDIRECT("$AV$"&amp;ROW(#REF!)-1) &lt;&gt; ""),ROW(#REF!:INDIRECT("$AV$"&amp;ROW(#REF!)-1))), 1))</f>
        <v>#REF!</v>
      </c>
      <c r="BB12" s="3" t="e" cm="1">
        <f t="array" aca="1" ref="BB12" ca="1">IF(NOT(ISNUMBER(INDEX($A:$A, LOOKUP(2, 1 / ($A$1:INDIRECT("$A$"&amp;ROW($A12)) &lt;&gt; ""),ROW($A$1:INDIRECT("$A$"&amp;ROW($A12)))), 1))), "",
INDEX(#REF!, LOOKUP(2, 1 / (#REF!:INDIRECT("$Y$"&amp;ROW(#REF!)-1) &lt;&gt; ""),ROW(#REF!:INDIRECT("$Y$"&amp;ROW(#REF!)-1))), 1))</f>
        <v>#REF!</v>
      </c>
      <c r="BC12" s="1" t="str">
        <f>IFERROR(VLOOKUP(#REF!, 'Medium-Slow'!$A$1:$B$101, 2, TRUE),"")</f>
        <v/>
      </c>
    </row>
    <row r="13" spans="1:55" x14ac:dyDescent="0.45">
      <c r="A13" s="66">
        <v>10</v>
      </c>
      <c r="B13" s="66" t="s">
        <v>96</v>
      </c>
      <c r="C13" s="66" t="s">
        <v>46</v>
      </c>
      <c r="D13" s="66" t="s">
        <v>94</v>
      </c>
      <c r="E13" s="66" t="s">
        <v>48</v>
      </c>
      <c r="F13" s="56">
        <v>1</v>
      </c>
      <c r="G13" s="2" t="s">
        <v>70</v>
      </c>
      <c r="H13" s="2" t="s">
        <v>77</v>
      </c>
      <c r="I13" s="2">
        <v>10</v>
      </c>
      <c r="J13" s="2" t="s">
        <v>97</v>
      </c>
      <c r="K13" s="2" t="s">
        <v>98</v>
      </c>
      <c r="L13" s="2" t="s">
        <v>53</v>
      </c>
      <c r="M13" s="2" t="s">
        <v>54</v>
      </c>
      <c r="N13" s="2" t="s">
        <v>73</v>
      </c>
      <c r="O13" s="2" t="s">
        <v>74</v>
      </c>
      <c r="P13" s="2" t="s">
        <v>99</v>
      </c>
      <c r="Q13" s="2">
        <v>6</v>
      </c>
      <c r="R13" s="2">
        <f>_xlfn.FLOOR.MATH((((2*VLOOKUP(G13, 'EV and Base'!$A$1:$N$671, 9, FALSE))+$Q13)*$I13)/100)+$I13+10</f>
        <v>29</v>
      </c>
      <c r="S13" s="2">
        <f>_xlfn.FLOOR.MATH((_xlfn.FLOOR.MATH((((2*VLOOKUP($G13, 'EV and Base'!$A$1:$N$671, 10, FALSE))+$Q13)*$I13)/100)+5)*
IF(OR($J13="Lonely", $J13="Brave", $J13="Adamant", $J13="Naughty"), 1.1,
IF(OR($J13="Bold", $J13="Timid", $J13="Modest", $J13="Calm"), 0.9, 1)))</f>
        <v>16</v>
      </c>
      <c r="T13" s="2">
        <f>_xlfn.FLOOR.MATH((_xlfn.FLOOR.MATH((((2*VLOOKUP($G13, 'EV and Base'!$A$1:$N$671, 11, FALSE))+$Q13)*$I13)/100)+5)*
IF(OR($J13="Bold", $J13="Relaxed", $J13="Impish", $J13="Lax"), 1.1,
IF(OR($J13="Lonely", $J13="Hasty", $J13="Mild", $J13="Gentle"), 0.9, 1)))</f>
        <v>13</v>
      </c>
      <c r="U13" s="2">
        <f>_xlfn.FLOOR.MATH((_xlfn.FLOOR.MATH((((2*VLOOKUP($G13, 'EV and Base'!$A$1:$N$671, 12, FALSE))+$Q13)*$I13)/100)+5)*
IF(OR($J13="Modest", $J13="Mild", $J13="Quiet", $J13="Rash"), 1.1,
IF(OR($J13="Adamant", $J13="Impish", $J13="Jolly", $J13="Careful"), 0.9, 1)))</f>
        <v>12</v>
      </c>
      <c r="V13" s="2">
        <f>_xlfn.FLOOR.MATH((_xlfn.FLOOR.MATH((((2*VLOOKUP($G13, 'EV and Base'!$A$1:$N$671, 13, FALSE))+$Q13)*$I13)/100)+5)*
IF(OR($J13="Calm", $J13="Gentle", $J13="Sassy", $J13="Careful"), 1.1,
IF(OR($J13="Naughty", $J13="Lax", $J13="Naive", $J13="Rash"), 0.9, 1)))</f>
        <v>13</v>
      </c>
      <c r="W13" s="2">
        <f>_xlfn.FLOOR.MATH((_xlfn.FLOOR.MATH((((2*VLOOKUP($G13, 'EV and Base'!$A$1:$N$671, 14, FALSE))+$Q13)*$I13)/100)+5)*
IF(OR($J13="Timid", $J13="Hasty", $J13="Jolly", $J13="Naive"), 1.1,
IF(OR($J13="Brave", $J13="Relaxed", $J13="Quiet", $J13="Sassy"), 0.9, 1)))</f>
        <v>14</v>
      </c>
      <c r="BA13" s="3" t="e" cm="1">
        <f t="array" aca="1" ref="BA13" ca="1">IF(NOT(ISNUMBER(INDEX($A:$A, LOOKUP(2, 1 / ($A$1:INDIRECT("$A$"&amp;ROW($A13)) &lt;&gt; ""),ROW($A$1:INDIRECT("$A$"&amp;ROW($A13)))), 1))), "",#REF!-INDEX(#REF!, LOOKUP(
2, 1 / (#REF!:INDIRECT("$AV$"&amp;ROW(#REF!)-1) &lt;&gt; ""),ROW(#REF!:INDIRECT("$AV$"&amp;ROW(#REF!)-1))), 1))</f>
        <v>#REF!</v>
      </c>
      <c r="BB13" s="3" t="e" cm="1">
        <f t="array" aca="1" ref="BB13" ca="1">IF(NOT(ISNUMBER(INDEX($A:$A, LOOKUP(2, 1 / ($A$1:INDIRECT("$A$"&amp;ROW($A13)) &lt;&gt; ""),ROW($A$1:INDIRECT("$A$"&amp;ROW($A13)))), 1))), "",
INDEX(#REF!, LOOKUP(2, 1 / (#REF!:INDIRECT("$Y$"&amp;ROW(#REF!)-1) &lt;&gt; ""),ROW(#REF!:INDIRECT("$Y$"&amp;ROW(#REF!)-1))), 1))</f>
        <v>#REF!</v>
      </c>
      <c r="BC13" s="1" t="str">
        <f>IFERROR(VLOOKUP(#REF!, 'Medium-Slow'!$A$1:$B$101, 2, TRUE),"")</f>
        <v/>
      </c>
    </row>
    <row r="14" spans="1:55" x14ac:dyDescent="0.45">
      <c r="A14" s="68"/>
      <c r="B14" s="68"/>
      <c r="C14" s="68" t="str">
        <f>$C13</f>
        <v>Single</v>
      </c>
      <c r="D14" s="68"/>
      <c r="E14" s="68"/>
      <c r="F14" s="56">
        <v>2</v>
      </c>
      <c r="G14" s="2" t="s">
        <v>63</v>
      </c>
      <c r="H14" s="2" t="s">
        <v>77</v>
      </c>
      <c r="I14" s="2">
        <v>10</v>
      </c>
      <c r="J14" s="2" t="s">
        <v>85</v>
      </c>
      <c r="K14" s="2" t="s">
        <v>100</v>
      </c>
      <c r="L14" s="2" t="s">
        <v>53</v>
      </c>
      <c r="M14" s="2" t="s">
        <v>66</v>
      </c>
      <c r="N14" s="2" t="s">
        <v>67</v>
      </c>
      <c r="O14" s="2" t="s">
        <v>79</v>
      </c>
      <c r="P14" s="2" t="s">
        <v>101</v>
      </c>
      <c r="Q14" s="2">
        <v>6</v>
      </c>
      <c r="R14" s="2">
        <f>_xlfn.FLOOR.MATH((((2*VLOOKUP(G14, 'EV and Base'!$A$1:$N$671, 9, FALSE))+$Q14)*$I14)/100)+$I14+10</f>
        <v>28</v>
      </c>
      <c r="S14" s="2">
        <f>_xlfn.FLOOR.MATH((_xlfn.FLOOR.MATH((((2*VLOOKUP($G14, 'EV and Base'!$A$1:$N$671, 10, FALSE))+$Q14)*$I14)/100)+5)*
IF(OR($J14="Lonely", $J14="Brave", $J14="Adamant", $J14="Naughty"), 1.1,
IF(OR($J14="Bold", $J14="Timid", $J14="Modest", $J14="Calm"), 0.9, 1)))</f>
        <v>15</v>
      </c>
      <c r="T14" s="2">
        <f>_xlfn.FLOOR.MATH((_xlfn.FLOOR.MATH((((2*VLOOKUP($G14, 'EV and Base'!$A$1:$N$671, 11, FALSE))+$Q14)*$I14)/100)+5)*
IF(OR($J14="Bold", $J14="Relaxed", $J14="Impish", $J14="Lax"), 1.1,
IF(OR($J14="Lonely", $J14="Hasty", $J14="Mild", $J14="Gentle"), 0.9, 1)))</f>
        <v>11</v>
      </c>
      <c r="U14" s="2">
        <f>_xlfn.FLOOR.MATH((_xlfn.FLOOR.MATH((((2*VLOOKUP($G14, 'EV and Base'!$A$1:$N$671, 12, FALSE))+$Q14)*$I14)/100)+5)*
IF(OR($J14="Modest", $J14="Mild", $J14="Quiet", $J14="Rash"), 1.1,
IF(OR($J14="Adamant", $J14="Impish", $J14="Jolly", $J14="Careful"), 0.9, 1)))</f>
        <v>15</v>
      </c>
      <c r="V14" s="2">
        <f>_xlfn.FLOOR.MATH((_xlfn.FLOOR.MATH((((2*VLOOKUP($G14, 'EV and Base'!$A$1:$N$671, 13, FALSE))+$Q14)*$I14)/100)+5)*
IF(OR($J14="Calm", $J14="Gentle", $J14="Sassy", $J14="Careful"), 1.1,
IF(OR($J14="Naughty", $J14="Lax", $J14="Naive", $J14="Rash"), 0.9, 1)))</f>
        <v>14</v>
      </c>
      <c r="W14" s="2">
        <f>_xlfn.FLOOR.MATH((_xlfn.FLOOR.MATH((((2*VLOOKUP($G14, 'EV and Base'!$A$1:$N$671, 14, FALSE))+$Q14)*$I14)/100)+5)*
IF(OR($J14="Timid", $J14="Hasty", $J14="Jolly", $J14="Naive"), 1.1,
IF(OR($J14="Brave", $J14="Relaxed", $J14="Quiet", $J14="Sassy"), 0.9, 1)))</f>
        <v>18</v>
      </c>
      <c r="BA14" s="3" t="e" cm="1">
        <f t="array" aca="1" ref="BA14" ca="1">IF(NOT(ISNUMBER(INDEX($A:$A, LOOKUP(2, 1 / ($A$1:INDIRECT("$A$"&amp;ROW($A14)) &lt;&gt; ""),ROW($A$1:INDIRECT("$A$"&amp;ROW($A14)))), 1))), "",#REF!-INDEX(#REF!, LOOKUP(
2, 1 / (#REF!:INDIRECT("$AV$"&amp;ROW(#REF!)-1) &lt;&gt; ""),ROW(#REF!:INDIRECT("$AV$"&amp;ROW(#REF!)-1))), 1))</f>
        <v>#REF!</v>
      </c>
      <c r="BB14" s="3" t="e" cm="1">
        <f t="array" aca="1" ref="BB14" ca="1">IF(NOT(ISNUMBER(INDEX($A:$A, LOOKUP(2, 1 / ($A$1:INDIRECT("$A$"&amp;ROW($A14)) &lt;&gt; ""),ROW($A$1:INDIRECT("$A$"&amp;ROW($A14)))), 1))), "",
INDEX(#REF!, LOOKUP(2, 1 / (#REF!:INDIRECT("$Y$"&amp;ROW(#REF!)-1) &lt;&gt; ""),ROW(#REF!:INDIRECT("$Y$"&amp;ROW(#REF!)-1))), 1))</f>
        <v>#REF!</v>
      </c>
      <c r="BC14" s="1" t="str">
        <f>IFERROR(VLOOKUP(#REF!, 'Medium-Slow'!$A$1:$B$101, 2, TRUE),"")</f>
        <v/>
      </c>
    </row>
    <row r="15" spans="1:55" x14ac:dyDescent="0.45">
      <c r="A15" s="66">
        <v>11</v>
      </c>
      <c r="B15" s="66" t="s">
        <v>102</v>
      </c>
      <c r="C15" s="66" t="s">
        <v>46</v>
      </c>
      <c r="D15" s="66" t="s">
        <v>94</v>
      </c>
      <c r="E15" s="66" t="s">
        <v>48</v>
      </c>
      <c r="F15" s="56">
        <v>1</v>
      </c>
      <c r="G15" s="2" t="s">
        <v>81</v>
      </c>
      <c r="H15" s="2" t="s">
        <v>50</v>
      </c>
      <c r="I15" s="2">
        <v>12</v>
      </c>
      <c r="J15" s="2" t="s">
        <v>103</v>
      </c>
      <c r="K15" s="2" t="s">
        <v>83</v>
      </c>
      <c r="L15" s="2" t="s">
        <v>53</v>
      </c>
      <c r="M15" s="2" t="s">
        <v>74</v>
      </c>
      <c r="N15" s="2" t="s">
        <v>104</v>
      </c>
      <c r="O15" s="22" t="s">
        <v>56</v>
      </c>
      <c r="P15" s="22" t="s">
        <v>56</v>
      </c>
      <c r="Q15" s="22">
        <v>6</v>
      </c>
      <c r="R15" s="2">
        <f>_xlfn.FLOOR.MATH((((2*VLOOKUP(G15, 'EV and Base'!$A$1:$N$671, 9, FALSE))+$Q15)*$I15)/100)+$I15+10</f>
        <v>33</v>
      </c>
      <c r="S15" s="2">
        <f>_xlfn.FLOOR.MATH((_xlfn.FLOOR.MATH((((2*VLOOKUP($G15, 'EV and Base'!$A$1:$N$671, 10, FALSE))+$Q15)*$I15)/100)+5)*
IF(OR($J15="Lonely", $J15="Brave", $J15="Adamant", $J15="Naughty"), 1.1,
IF(OR($J15="Bold", $J15="Timid", $J15="Modest", $J15="Calm"), 0.9, 1)))</f>
        <v>20</v>
      </c>
      <c r="T15" s="2">
        <f>_xlfn.FLOOR.MATH((_xlfn.FLOOR.MATH((((2*VLOOKUP($G15, 'EV and Base'!$A$1:$N$671, 11, FALSE))+$Q15)*$I15)/100)+5)*
IF(OR($J15="Bold", $J15="Relaxed", $J15="Impish", $J15="Lax"), 1.1,
IF(OR($J15="Lonely", $J15="Hasty", $J15="Mild", $J15="Gentle"), 0.9, 1)))</f>
        <v>16</v>
      </c>
      <c r="U15" s="2">
        <f>_xlfn.FLOOR.MATH((_xlfn.FLOOR.MATH((((2*VLOOKUP($G15, 'EV and Base'!$A$1:$N$671, 12, FALSE))+$Q15)*$I15)/100)+5)*
IF(OR($J15="Modest", $J15="Mild", $J15="Quiet", $J15="Rash"), 1.1,
IF(OR($J15="Adamant", $J15="Impish", $J15="Jolly", $J15="Careful"), 0.9, 1)))</f>
        <v>9</v>
      </c>
      <c r="V15" s="2">
        <f>_xlfn.FLOOR.MATH((_xlfn.FLOOR.MATH((((2*VLOOKUP($G15, 'EV and Base'!$A$1:$N$671, 13, FALSE))+$Q15)*$I15)/100)+5)*
IF(OR($J15="Calm", $J15="Gentle", $J15="Sassy", $J15="Careful"), 1.1,
IF(OR($J15="Naughty", $J15="Lax", $J15="Naive", $J15="Rash"), 0.9, 1)))</f>
        <v>17</v>
      </c>
      <c r="W15" s="2">
        <f>_xlfn.FLOOR.MATH((_xlfn.FLOOR.MATH((((2*VLOOKUP($G15, 'EV and Base'!$A$1:$N$671, 14, FALSE))+$Q15)*$I15)/100)+5)*
IF(OR($J15="Timid", $J15="Hasty", $J15="Jolly", $J15="Naive"), 1.1,
IF(OR($J15="Brave", $J15="Relaxed", $J15="Quiet", $J15="Sassy"), 0.9, 1)))</f>
        <v>18</v>
      </c>
      <c r="BA15" s="3" t="e" cm="1">
        <f t="array" aca="1" ref="BA15" ca="1">IF(NOT(ISNUMBER(INDEX($A:$A, LOOKUP(2, 1 / ($A$1:INDIRECT("$A$"&amp;ROW($A15)) &lt;&gt; ""),ROW($A$1:INDIRECT("$A$"&amp;ROW($A15)))), 1))), "",#REF!-INDEX(#REF!, LOOKUP(
2, 1 / (#REF!:INDIRECT("$AV$"&amp;ROW(#REF!)-1) &lt;&gt; ""),ROW(#REF!:INDIRECT("$AV$"&amp;ROW(#REF!)-1))), 1))</f>
        <v>#REF!</v>
      </c>
      <c r="BB15" s="3" t="e" cm="1">
        <f t="array" aca="1" ref="BB15" ca="1">IF(NOT(ISNUMBER(INDEX($A:$A, LOOKUP(2, 1 / ($A$1:INDIRECT("$A$"&amp;ROW($A15)) &lt;&gt; ""),ROW($A$1:INDIRECT("$A$"&amp;ROW($A15)))), 1))), "",
INDEX(#REF!, LOOKUP(2, 1 / (#REF!:INDIRECT("$Y$"&amp;ROW(#REF!)-1) &lt;&gt; ""),ROW(#REF!:INDIRECT("$Y$"&amp;ROW(#REF!)-1))), 1))</f>
        <v>#REF!</v>
      </c>
      <c r="BC15" s="1" t="str">
        <f>IFERROR(VLOOKUP(#REF!, 'Medium-Slow'!$A$1:$B$101, 2, TRUE),"")</f>
        <v/>
      </c>
    </row>
    <row r="16" spans="1:55" x14ac:dyDescent="0.45">
      <c r="A16" s="68"/>
      <c r="B16" s="68"/>
      <c r="C16" s="68" t="str">
        <f>$C15</f>
        <v>Single</v>
      </c>
      <c r="D16" s="68"/>
      <c r="E16" s="68"/>
      <c r="F16" s="56">
        <v>2</v>
      </c>
      <c r="G16" s="2" t="s">
        <v>105</v>
      </c>
      <c r="H16" s="2" t="s">
        <v>50</v>
      </c>
      <c r="I16" s="2">
        <v>14</v>
      </c>
      <c r="J16" s="2" t="s">
        <v>106</v>
      </c>
      <c r="K16" s="2" t="s">
        <v>107</v>
      </c>
      <c r="L16" s="2" t="s">
        <v>53</v>
      </c>
      <c r="M16" s="2" t="s">
        <v>108</v>
      </c>
      <c r="N16" s="2" t="s">
        <v>104</v>
      </c>
      <c r="O16" s="22" t="s">
        <v>56</v>
      </c>
      <c r="P16" s="22" t="s">
        <v>56</v>
      </c>
      <c r="Q16" s="22">
        <v>12</v>
      </c>
      <c r="R16" s="2">
        <f>_xlfn.FLOOR.MATH((((2*VLOOKUP(G16, 'EV and Base'!$A$1:$N$671, 9, FALSE))+$Q16)*$I16)/100)+$I16+10</f>
        <v>39</v>
      </c>
      <c r="S16" s="2">
        <f>_xlfn.FLOOR.MATH((_xlfn.FLOOR.MATH((((2*VLOOKUP($G16, 'EV and Base'!$A$1:$N$671, 10, FALSE))+$Q16)*$I16)/100)+5)*
IF(OR($J16="Lonely", $J16="Brave", $J16="Adamant", $J16="Naughty"), 1.1,
IF(OR($J16="Bold", $J16="Timid", $J16="Modest", $J16="Calm"), 0.9, 1)))</f>
        <v>21</v>
      </c>
      <c r="T16" s="2">
        <f>_xlfn.FLOOR.MATH((_xlfn.FLOOR.MATH((((2*VLOOKUP($G16, 'EV and Base'!$A$1:$N$671, 11, FALSE))+$Q16)*$I16)/100)+5)*
IF(OR($J16="Bold", $J16="Relaxed", $J16="Impish", $J16="Lax"), 1.1,
IF(OR($J16="Lonely", $J16="Hasty", $J16="Mild", $J16="Gentle"), 0.9, 1)))</f>
        <v>20</v>
      </c>
      <c r="U16" s="2">
        <f>_xlfn.FLOOR.MATH((_xlfn.FLOOR.MATH((((2*VLOOKUP($G16, 'EV and Base'!$A$1:$N$671, 12, FALSE))+$Q16)*$I16)/100)+5)*
IF(OR($J16="Modest", $J16="Mild", $J16="Quiet", $J16="Rash"), 1.1,
IF(OR($J16="Adamant", $J16="Impish", $J16="Jolly", $J16="Careful"), 0.9, 1)))</f>
        <v>21</v>
      </c>
      <c r="V16" s="2">
        <f>_xlfn.FLOOR.MATH((_xlfn.FLOOR.MATH((((2*VLOOKUP($G16, 'EV and Base'!$A$1:$N$671, 13, FALSE))+$Q16)*$I16)/100)+5)*
IF(OR($J16="Calm", $J16="Gentle", $J16="Sassy", $J16="Careful"), 1.1,
IF(OR($J16="Naughty", $J16="Lax", $J16="Naive", $J16="Rash"), 0.9, 1)))</f>
        <v>18</v>
      </c>
      <c r="W16" s="2">
        <f>_xlfn.FLOOR.MATH((_xlfn.FLOOR.MATH((((2*VLOOKUP($G16, 'EV and Base'!$A$1:$N$671, 14, FALSE))+$Q16)*$I16)/100)+5)*
IF(OR($J16="Timid", $J16="Hasty", $J16="Jolly", $J16="Naive"), 1.1,
IF(OR($J16="Brave", $J16="Relaxed", $J16="Quiet", $J16="Sassy"), 0.9, 1)))</f>
        <v>26</v>
      </c>
      <c r="BA16" s="3" t="e" cm="1">
        <f t="array" aca="1" ref="BA16" ca="1">IF(NOT(ISNUMBER(INDEX($A:$A, LOOKUP(2, 1 / ($A$1:INDIRECT("$A$"&amp;ROW($A16)) &lt;&gt; ""),ROW($A$1:INDIRECT("$A$"&amp;ROW($A16)))), 1))), "",#REF!-INDEX(#REF!, LOOKUP(
2, 1 / (#REF!:INDIRECT("$AV$"&amp;ROW(#REF!)-1) &lt;&gt; ""),ROW(#REF!:INDIRECT("$AV$"&amp;ROW(#REF!)-1))), 1))</f>
        <v>#REF!</v>
      </c>
      <c r="BB16" s="3" t="e" cm="1">
        <f t="array" aca="1" ref="BB16" ca="1">IF(NOT(ISNUMBER(INDEX($A:$A, LOOKUP(2, 1 / ($A$1:INDIRECT("$A$"&amp;ROW($A16)) &lt;&gt; ""),ROW($A$1:INDIRECT("$A$"&amp;ROW($A16)))), 1))), "",
INDEX(#REF!, LOOKUP(2, 1 / (#REF!:INDIRECT("$Y$"&amp;ROW(#REF!)-1) &lt;&gt; ""),ROW(#REF!:INDIRECT("$Y$"&amp;ROW(#REF!)-1))), 1))</f>
        <v>#REF!</v>
      </c>
      <c r="BC16" s="1" t="str">
        <f>IFERROR(VLOOKUP(#REF!, 'Medium-Slow'!$A$1:$B$101, 2, TRUE),"")</f>
        <v/>
      </c>
    </row>
    <row r="17" spans="1:55" x14ac:dyDescent="0.45">
      <c r="A17" s="66">
        <v>12</v>
      </c>
      <c r="B17" s="66" t="s">
        <v>109</v>
      </c>
      <c r="C17" s="66" t="s">
        <v>46</v>
      </c>
      <c r="D17" s="66" t="s">
        <v>110</v>
      </c>
      <c r="E17" s="66" t="s">
        <v>48</v>
      </c>
      <c r="F17" s="56">
        <v>1</v>
      </c>
      <c r="G17" s="2" t="s">
        <v>63</v>
      </c>
      <c r="H17" s="2" t="s">
        <v>77</v>
      </c>
      <c r="I17" s="2">
        <v>8</v>
      </c>
      <c r="J17" s="2" t="s">
        <v>111</v>
      </c>
      <c r="K17" s="2" t="s">
        <v>65</v>
      </c>
      <c r="L17" s="2" t="s">
        <v>53</v>
      </c>
      <c r="M17" s="2" t="s">
        <v>66</v>
      </c>
      <c r="N17" s="2" t="s">
        <v>67</v>
      </c>
      <c r="O17" s="2" t="s">
        <v>79</v>
      </c>
      <c r="P17" s="22" t="s">
        <v>56</v>
      </c>
      <c r="Q17" s="22">
        <v>0</v>
      </c>
      <c r="R17" s="2">
        <f>_xlfn.FLOOR.MATH((((2*VLOOKUP(G17, 'EV and Base'!$A$1:$N$671, 9, FALSE))+$Q17)*$I17)/100)+$I17+10</f>
        <v>24</v>
      </c>
      <c r="S17" s="2">
        <f>_xlfn.FLOOR.MATH((_xlfn.FLOOR.MATH((((2*VLOOKUP($G17, 'EV and Base'!$A$1:$N$671, 10, FALSE))+$Q17)*$I17)/100)+5)*
IF(OR($J17="Lonely", $J17="Brave", $J17="Adamant", $J17="Naughty"), 1.1,
IF(OR($J17="Bold", $J17="Timid", $J17="Modest", $J17="Calm"), 0.9, 1)))</f>
        <v>14</v>
      </c>
      <c r="T17" s="2">
        <f>_xlfn.FLOOR.MATH((_xlfn.FLOOR.MATH((((2*VLOOKUP($G17, 'EV and Base'!$A$1:$N$671, 11, FALSE))+$Q17)*$I17)/100)+5)*
IF(OR($J17="Bold", $J17="Relaxed", $J17="Impish", $J17="Lax"), 1.1,
IF(OR($J17="Lonely", $J17="Hasty", $J17="Mild", $J17="Gentle"), 0.9, 1)))</f>
        <v>10</v>
      </c>
      <c r="U17" s="2">
        <f>_xlfn.FLOOR.MATH((_xlfn.FLOOR.MATH((((2*VLOOKUP($G17, 'EV and Base'!$A$1:$N$671, 12, FALSE))+$Q17)*$I17)/100)+5)*
IF(OR($J17="Modest", $J17="Mild", $J17="Quiet", $J17="Rash"), 1.1,
IF(OR($J17="Adamant", $J17="Impish", $J17="Jolly", $J17="Careful"), 0.9, 1)))</f>
        <v>13</v>
      </c>
      <c r="V17" s="2">
        <f>_xlfn.FLOOR.MATH((_xlfn.FLOOR.MATH((((2*VLOOKUP($G17, 'EV and Base'!$A$1:$N$671, 13, FALSE))+$Q17)*$I17)/100)+5)*
IF(OR($J17="Calm", $J17="Gentle", $J17="Sassy", $J17="Careful"), 1.1,
IF(OR($J17="Naughty", $J17="Lax", $J17="Naive", $J17="Rash"), 0.9, 1)))</f>
        <v>10</v>
      </c>
      <c r="W17" s="2">
        <f>_xlfn.FLOOR.MATH((_xlfn.FLOOR.MATH((((2*VLOOKUP($G17, 'EV and Base'!$A$1:$N$671, 14, FALSE))+$Q17)*$I17)/100)+5)*
IF(OR($J17="Timid", $J17="Hasty", $J17="Jolly", $J17="Naive"), 1.1,
IF(OR($J17="Brave", $J17="Relaxed", $J17="Quiet", $J17="Sassy"), 0.9, 1)))</f>
        <v>13</v>
      </c>
      <c r="BA17" s="3" t="e" cm="1">
        <f t="array" aca="1" ref="BA17" ca="1">IF(NOT(ISNUMBER(INDEX($A:$A, LOOKUP(2, 1 / ($A$1:INDIRECT("$A$"&amp;ROW($A17)) &lt;&gt; ""),ROW($A$1:INDIRECT("$A$"&amp;ROW($A17)))), 1))), "",#REF!-INDEX(#REF!, LOOKUP(
2, 1 / (#REF!:INDIRECT("$AV$"&amp;ROW(#REF!)-1) &lt;&gt; ""),ROW(#REF!:INDIRECT("$AV$"&amp;ROW(#REF!)-1))), 1))</f>
        <v>#REF!</v>
      </c>
      <c r="BB17" s="3" t="e" cm="1">
        <f t="array" aca="1" ref="BB17" ca="1">IF(NOT(ISNUMBER(INDEX($A:$A, LOOKUP(2, 1 / ($A$1:INDIRECT("$A$"&amp;ROW($A17)) &lt;&gt; ""),ROW($A$1:INDIRECT("$A$"&amp;ROW($A17)))), 1))), "",
INDEX(#REF!, LOOKUP(2, 1 / (#REF!:INDIRECT("$Y$"&amp;ROW(#REF!)-1) &lt;&gt; ""),ROW(#REF!:INDIRECT("$Y$"&amp;ROW(#REF!)-1))), 1))</f>
        <v>#REF!</v>
      </c>
      <c r="BC17" s="1" t="str">
        <f>IFERROR(VLOOKUP(#REF!, 'Medium-Slow'!$A$1:$B$101, 2, TRUE),"")</f>
        <v/>
      </c>
    </row>
    <row r="18" spans="1:55" x14ac:dyDescent="0.45">
      <c r="A18" s="68"/>
      <c r="B18" s="68"/>
      <c r="C18" s="68" t="str">
        <f>$C17</f>
        <v>Single</v>
      </c>
      <c r="D18" s="68"/>
      <c r="E18" s="68"/>
      <c r="F18" s="56">
        <v>2</v>
      </c>
      <c r="G18" s="2" t="s">
        <v>63</v>
      </c>
      <c r="H18" s="2" t="s">
        <v>77</v>
      </c>
      <c r="I18" s="2">
        <v>8</v>
      </c>
      <c r="J18" s="2" t="s">
        <v>111</v>
      </c>
      <c r="K18" s="2" t="s">
        <v>65</v>
      </c>
      <c r="L18" s="2" t="s">
        <v>53</v>
      </c>
      <c r="M18" s="2" t="s">
        <v>66</v>
      </c>
      <c r="N18" s="2" t="s">
        <v>67</v>
      </c>
      <c r="O18" s="2" t="s">
        <v>79</v>
      </c>
      <c r="P18" s="22" t="s">
        <v>56</v>
      </c>
      <c r="Q18" s="22">
        <v>0</v>
      </c>
      <c r="R18" s="2">
        <f>_xlfn.FLOOR.MATH((((2*VLOOKUP(G18, 'EV and Base'!$A$1:$N$671, 9, FALSE))+$Q18)*$I18)/100)+$I18+10</f>
        <v>24</v>
      </c>
      <c r="S18" s="2">
        <f>_xlfn.FLOOR.MATH((_xlfn.FLOOR.MATH((((2*VLOOKUP($G18, 'EV and Base'!$A$1:$N$671, 10, FALSE))+$Q18)*$I18)/100)+5)*
IF(OR($J18="Lonely", $J18="Brave", $J18="Adamant", $J18="Naughty"), 1.1,
IF(OR($J18="Bold", $J18="Timid", $J18="Modest", $J18="Calm"), 0.9, 1)))</f>
        <v>14</v>
      </c>
      <c r="T18" s="2">
        <f>_xlfn.FLOOR.MATH((_xlfn.FLOOR.MATH((((2*VLOOKUP($G18, 'EV and Base'!$A$1:$N$671, 11, FALSE))+$Q18)*$I18)/100)+5)*
IF(OR($J18="Bold", $J18="Relaxed", $J18="Impish", $J18="Lax"), 1.1,
IF(OR($J18="Lonely", $J18="Hasty", $J18="Mild", $J18="Gentle"), 0.9, 1)))</f>
        <v>10</v>
      </c>
      <c r="U18" s="2">
        <f>_xlfn.FLOOR.MATH((_xlfn.FLOOR.MATH((((2*VLOOKUP($G18, 'EV and Base'!$A$1:$N$671, 12, FALSE))+$Q18)*$I18)/100)+5)*
IF(OR($J18="Modest", $J18="Mild", $J18="Quiet", $J18="Rash"), 1.1,
IF(OR($J18="Adamant", $J18="Impish", $J18="Jolly", $J18="Careful"), 0.9, 1)))</f>
        <v>13</v>
      </c>
      <c r="V18" s="2">
        <f>_xlfn.FLOOR.MATH((_xlfn.FLOOR.MATH((((2*VLOOKUP($G18, 'EV and Base'!$A$1:$N$671, 13, FALSE))+$Q18)*$I18)/100)+5)*
IF(OR($J18="Calm", $J18="Gentle", $J18="Sassy", $J18="Careful"), 1.1,
IF(OR($J18="Naughty", $J18="Lax", $J18="Naive", $J18="Rash"), 0.9, 1)))</f>
        <v>10</v>
      </c>
      <c r="W18" s="2">
        <f>_xlfn.FLOOR.MATH((_xlfn.FLOOR.MATH((((2*VLOOKUP($G18, 'EV and Base'!$A$1:$N$671, 14, FALSE))+$Q18)*$I18)/100)+5)*
IF(OR($J18="Timid", $J18="Hasty", $J18="Jolly", $J18="Naive"), 1.1,
IF(OR($J18="Brave", $J18="Relaxed", $J18="Quiet", $J18="Sassy"), 0.9, 1)))</f>
        <v>13</v>
      </c>
      <c r="BA18" s="3" t="e" cm="1">
        <f t="array" aca="1" ref="BA18" ca="1">IF(NOT(ISNUMBER(INDEX($A:$A, LOOKUP(2, 1 / ($A$1:INDIRECT("$A$"&amp;ROW($A18)) &lt;&gt; ""),ROW($A$1:INDIRECT("$A$"&amp;ROW($A18)))), 1))), "",#REF!-INDEX(#REF!, LOOKUP(
2, 1 / (#REF!:INDIRECT("$AV$"&amp;ROW(#REF!)-1) &lt;&gt; ""),ROW(#REF!:INDIRECT("$AV$"&amp;ROW(#REF!)-1))), 1))</f>
        <v>#REF!</v>
      </c>
      <c r="BB18" s="3" t="e" cm="1">
        <f t="array" aca="1" ref="BB18" ca="1">IF(NOT(ISNUMBER(INDEX($A:$A, LOOKUP(2, 1 / ($A$1:INDIRECT("$A$"&amp;ROW($A18)) &lt;&gt; ""),ROW($A$1:INDIRECT("$A$"&amp;ROW($A18)))), 1))), "",
INDEX(#REF!, LOOKUP(2, 1 / (#REF!:INDIRECT("$Y$"&amp;ROW(#REF!)-1) &lt;&gt; ""),ROW(#REF!:INDIRECT("$Y$"&amp;ROW(#REF!)-1))), 1))</f>
        <v>#REF!</v>
      </c>
      <c r="BC18" s="1" t="str">
        <f>IFERROR(VLOOKUP(#REF!, 'Medium-Slow'!$A$1:$B$101, 2, TRUE),"")</f>
        <v/>
      </c>
    </row>
    <row r="19" spans="1:55" x14ac:dyDescent="0.45">
      <c r="A19" s="66">
        <v>13</v>
      </c>
      <c r="B19" s="66" t="s">
        <v>112</v>
      </c>
      <c r="C19" s="66" t="s">
        <v>46</v>
      </c>
      <c r="D19" s="66" t="s">
        <v>110</v>
      </c>
      <c r="E19" s="66" t="s">
        <v>48</v>
      </c>
      <c r="F19" s="56">
        <v>1</v>
      </c>
      <c r="G19" s="2" t="s">
        <v>70</v>
      </c>
      <c r="H19" s="2" t="s">
        <v>50</v>
      </c>
      <c r="I19" s="2">
        <v>7</v>
      </c>
      <c r="J19" s="2" t="s">
        <v>113</v>
      </c>
      <c r="K19" s="2" t="s">
        <v>98</v>
      </c>
      <c r="L19" s="2" t="s">
        <v>53</v>
      </c>
      <c r="M19" s="2" t="s">
        <v>54</v>
      </c>
      <c r="N19" s="2" t="s">
        <v>73</v>
      </c>
      <c r="O19" s="2" t="s">
        <v>74</v>
      </c>
      <c r="P19" s="22" t="s">
        <v>56</v>
      </c>
      <c r="Q19" s="22">
        <v>0</v>
      </c>
      <c r="R19" s="2">
        <f>_xlfn.FLOOR.MATH((((2*VLOOKUP(G19, 'EV and Base'!$A$1:$N$671, 9, FALSE))+$Q19)*$I19)/100)+$I19+10</f>
        <v>23</v>
      </c>
      <c r="S19" s="2">
        <f>_xlfn.FLOOR.MATH((_xlfn.FLOOR.MATH((((2*VLOOKUP($G19, 'EV and Base'!$A$1:$N$671, 10, FALSE))+$Q19)*$I19)/100)+5)*
IF(OR($J19="Lonely", $J19="Brave", $J19="Adamant", $J19="Naughty"), 1.1,
IF(OR($J19="Bold", $J19="Timid", $J19="Modest", $J19="Calm"), 0.9, 1)))</f>
        <v>12</v>
      </c>
      <c r="T19" s="2">
        <f>_xlfn.FLOOR.MATH((_xlfn.FLOOR.MATH((((2*VLOOKUP($G19, 'EV and Base'!$A$1:$N$671, 11, FALSE))+$Q19)*$I19)/100)+5)*
IF(OR($J19="Bold", $J19="Relaxed", $J19="Impish", $J19="Lax"), 1.1,
IF(OR($J19="Lonely", $J19="Hasty", $J19="Mild", $J19="Gentle"), 0.9, 1)))</f>
        <v>10</v>
      </c>
      <c r="U19" s="2">
        <f>_xlfn.FLOOR.MATH((_xlfn.FLOOR.MATH((((2*VLOOKUP($G19, 'EV and Base'!$A$1:$N$671, 12, FALSE))+$Q19)*$I19)/100)+5)*
IF(OR($J19="Modest", $J19="Mild", $J19="Quiet", $J19="Rash"), 1.1,
IF(OR($J19="Adamant", $J19="Impish", $J19="Jolly", $J19="Careful"), 0.9, 1)))</f>
        <v>9</v>
      </c>
      <c r="V19" s="2">
        <f>_xlfn.FLOOR.MATH((_xlfn.FLOOR.MATH((((2*VLOOKUP($G19, 'EV and Base'!$A$1:$N$671, 13, FALSE))+$Q19)*$I19)/100)+5)*
IF(OR($J19="Calm", $J19="Gentle", $J19="Sassy", $J19="Careful"), 1.1,
IF(OR($J19="Naughty", $J19="Lax", $J19="Naive", $J19="Rash"), 0.9, 1)))</f>
        <v>10</v>
      </c>
      <c r="W19" s="2">
        <f>_xlfn.FLOOR.MATH((_xlfn.FLOOR.MATH((((2*VLOOKUP($G19, 'EV and Base'!$A$1:$N$671, 14, FALSE))+$Q19)*$I19)/100)+5)*
IF(OR($J19="Timid", $J19="Hasty", $J19="Jolly", $J19="Naive"), 1.1,
IF(OR($J19="Brave", $J19="Relaxed", $J19="Quiet", $J19="Sassy"), 0.9, 1)))</f>
        <v>10</v>
      </c>
      <c r="BA19" s="3" t="e" cm="1">
        <f t="array" aca="1" ref="BA19" ca="1">IF(NOT(ISNUMBER(INDEX($A:$A, LOOKUP(2, 1 / ($A$1:INDIRECT("$A$"&amp;ROW($A19)) &lt;&gt; ""),ROW($A$1:INDIRECT("$A$"&amp;ROW($A19)))), 1))), "",#REF!-INDEX(#REF!, LOOKUP(
2, 1 / (#REF!:INDIRECT("$AV$"&amp;ROW(#REF!)-1) &lt;&gt; ""),ROW(#REF!:INDIRECT("$AV$"&amp;ROW(#REF!)-1))), 1))</f>
        <v>#REF!</v>
      </c>
      <c r="BB19" s="3" t="e" cm="1">
        <f t="array" aca="1" ref="BB19" ca="1">IF(NOT(ISNUMBER(INDEX($A:$A, LOOKUP(2, 1 / ($A$1:INDIRECT("$A$"&amp;ROW($A19)) &lt;&gt; ""),ROW($A$1:INDIRECT("$A$"&amp;ROW($A19)))), 1))), "",
INDEX(#REF!, LOOKUP(2, 1 / (#REF!:INDIRECT("$Y$"&amp;ROW(#REF!)-1) &lt;&gt; ""),ROW(#REF!:INDIRECT("$Y$"&amp;ROW(#REF!)-1))), 1))</f>
        <v>#REF!</v>
      </c>
      <c r="BC19" s="1" t="str">
        <f>IFERROR(VLOOKUP(#REF!, 'Medium-Slow'!$A$1:$B$101, 2, TRUE),"")</f>
        <v/>
      </c>
    </row>
    <row r="20" spans="1:55" x14ac:dyDescent="0.45">
      <c r="A20" s="67"/>
      <c r="B20" s="67"/>
      <c r="C20" s="67" t="str">
        <f t="shared" ref="C20:C21" si="0">$C19</f>
        <v>Single</v>
      </c>
      <c r="D20" s="67"/>
      <c r="E20" s="67"/>
      <c r="F20" s="56">
        <v>2</v>
      </c>
      <c r="G20" s="2" t="s">
        <v>70</v>
      </c>
      <c r="H20" s="2" t="s">
        <v>50</v>
      </c>
      <c r="I20" s="2">
        <v>7</v>
      </c>
      <c r="J20" s="2" t="s">
        <v>113</v>
      </c>
      <c r="K20" s="2" t="s">
        <v>98</v>
      </c>
      <c r="L20" s="2" t="s">
        <v>53</v>
      </c>
      <c r="M20" s="2" t="s">
        <v>54</v>
      </c>
      <c r="N20" s="2" t="s">
        <v>73</v>
      </c>
      <c r="O20" s="2" t="s">
        <v>74</v>
      </c>
      <c r="P20" s="22" t="s">
        <v>56</v>
      </c>
      <c r="Q20" s="22">
        <v>0</v>
      </c>
      <c r="R20" s="2">
        <f>_xlfn.FLOOR.MATH((((2*VLOOKUP(G20, 'EV and Base'!$A$1:$N$671, 9, FALSE))+$Q20)*$I20)/100)+$I20+10</f>
        <v>23</v>
      </c>
      <c r="S20" s="2">
        <f>_xlfn.FLOOR.MATH((_xlfn.FLOOR.MATH((((2*VLOOKUP($G20, 'EV and Base'!$A$1:$N$671, 10, FALSE))+$Q20)*$I20)/100)+5)*
IF(OR($J20="Lonely", $J20="Brave", $J20="Adamant", $J20="Naughty"), 1.1,
IF(OR($J20="Bold", $J20="Timid", $J20="Modest", $J20="Calm"), 0.9, 1)))</f>
        <v>12</v>
      </c>
      <c r="T20" s="2">
        <f>_xlfn.FLOOR.MATH((_xlfn.FLOOR.MATH((((2*VLOOKUP($G20, 'EV and Base'!$A$1:$N$671, 11, FALSE))+$Q20)*$I20)/100)+5)*
IF(OR($J20="Bold", $J20="Relaxed", $J20="Impish", $J20="Lax"), 1.1,
IF(OR($J20="Lonely", $J20="Hasty", $J20="Mild", $J20="Gentle"), 0.9, 1)))</f>
        <v>10</v>
      </c>
      <c r="U20" s="2">
        <f>_xlfn.FLOOR.MATH((_xlfn.FLOOR.MATH((((2*VLOOKUP($G20, 'EV and Base'!$A$1:$N$671, 12, FALSE))+$Q20)*$I20)/100)+5)*
IF(OR($J20="Modest", $J20="Mild", $J20="Quiet", $J20="Rash"), 1.1,
IF(OR($J20="Adamant", $J20="Impish", $J20="Jolly", $J20="Careful"), 0.9, 1)))</f>
        <v>9</v>
      </c>
      <c r="V20" s="2">
        <f>_xlfn.FLOOR.MATH((_xlfn.FLOOR.MATH((((2*VLOOKUP($G20, 'EV and Base'!$A$1:$N$671, 13, FALSE))+$Q20)*$I20)/100)+5)*
IF(OR($J20="Calm", $J20="Gentle", $J20="Sassy", $J20="Careful"), 1.1,
IF(OR($J20="Naughty", $J20="Lax", $J20="Naive", $J20="Rash"), 0.9, 1)))</f>
        <v>10</v>
      </c>
      <c r="W20" s="2">
        <f>_xlfn.FLOOR.MATH((_xlfn.FLOOR.MATH((((2*VLOOKUP($G20, 'EV and Base'!$A$1:$N$671, 14, FALSE))+$Q20)*$I20)/100)+5)*
IF(OR($J20="Timid", $J20="Hasty", $J20="Jolly", $J20="Naive"), 1.1,
IF(OR($J20="Brave", $J20="Relaxed", $J20="Quiet", $J20="Sassy"), 0.9, 1)))</f>
        <v>10</v>
      </c>
      <c r="BA20" s="3" t="e" cm="1">
        <f t="array" aca="1" ref="BA20" ca="1">IF(NOT(ISNUMBER(INDEX($A:$A, LOOKUP(2, 1 / ($A$1:INDIRECT("$A$"&amp;ROW($A20)) &lt;&gt; ""),ROW($A$1:INDIRECT("$A$"&amp;ROW($A20)))), 1))), "",#REF!-INDEX(#REF!, LOOKUP(
2, 1 / (#REF!:INDIRECT("$AV$"&amp;ROW(#REF!)-1) &lt;&gt; ""),ROW(#REF!:INDIRECT("$AV$"&amp;ROW(#REF!)-1))), 1))</f>
        <v>#REF!</v>
      </c>
      <c r="BB20" s="3" t="e" cm="1">
        <f t="array" aca="1" ref="BB20" ca="1">IF(NOT(ISNUMBER(INDEX($A:$A, LOOKUP(2, 1 / ($A$1:INDIRECT("$A$"&amp;ROW($A20)) &lt;&gt; ""),ROW($A$1:INDIRECT("$A$"&amp;ROW($A20)))), 1))), "",
INDEX(#REF!, LOOKUP(2, 1 / (#REF!:INDIRECT("$Y$"&amp;ROW(#REF!)-1) &lt;&gt; ""),ROW(#REF!:INDIRECT("$Y$"&amp;ROW(#REF!)-1))), 1))</f>
        <v>#REF!</v>
      </c>
      <c r="BC20" s="1" t="str">
        <f>IFERROR(VLOOKUP(#REF!, 'Medium-Slow'!$A$1:$B$101, 2, TRUE),"")</f>
        <v/>
      </c>
    </row>
    <row r="21" spans="1:55" x14ac:dyDescent="0.45">
      <c r="A21" s="68"/>
      <c r="B21" s="68"/>
      <c r="C21" s="68" t="str">
        <f t="shared" si="0"/>
        <v>Single</v>
      </c>
      <c r="D21" s="68"/>
      <c r="E21" s="68"/>
      <c r="F21" s="56">
        <v>3</v>
      </c>
      <c r="G21" s="2" t="s">
        <v>81</v>
      </c>
      <c r="H21" s="2" t="s">
        <v>50</v>
      </c>
      <c r="I21" s="2">
        <v>7</v>
      </c>
      <c r="J21" s="2" t="s">
        <v>59</v>
      </c>
      <c r="K21" s="2" t="s">
        <v>83</v>
      </c>
      <c r="L21" s="2" t="s">
        <v>53</v>
      </c>
      <c r="M21" s="2" t="s">
        <v>73</v>
      </c>
      <c r="N21" s="2" t="s">
        <v>54</v>
      </c>
      <c r="O21" s="2" t="s">
        <v>84</v>
      </c>
      <c r="P21" s="22" t="s">
        <v>56</v>
      </c>
      <c r="Q21" s="22">
        <v>0</v>
      </c>
      <c r="R21" s="2">
        <f>_xlfn.FLOOR.MATH((((2*VLOOKUP(G21, 'EV and Base'!$A$1:$N$671, 9, FALSE))+$Q21)*$I21)/100)+$I21+10</f>
        <v>23</v>
      </c>
      <c r="S21" s="2">
        <f>_xlfn.FLOOR.MATH((_xlfn.FLOOR.MATH((((2*VLOOKUP($G21, 'EV and Base'!$A$1:$N$671, 10, FALSE))+$Q21)*$I21)/100)+5)*
IF(OR($J21="Lonely", $J21="Brave", $J21="Adamant", $J21="Naughty"), 1.1,
IF(OR($J21="Bold", $J21="Timid", $J21="Modest", $J21="Calm"), 0.9, 1)))</f>
        <v>13</v>
      </c>
      <c r="T21" s="2">
        <f>_xlfn.FLOOR.MATH((_xlfn.FLOOR.MATH((((2*VLOOKUP($G21, 'EV and Base'!$A$1:$N$671, 11, FALSE))+$Q21)*$I21)/100)+5)*
IF(OR($J21="Bold", $J21="Relaxed", $J21="Impish", $J21="Lax"), 1.1,
IF(OR($J21="Lonely", $J21="Hasty", $J21="Mild", $J21="Gentle"), 0.9, 1)))</f>
        <v>12</v>
      </c>
      <c r="U21" s="2">
        <f>_xlfn.FLOOR.MATH((_xlfn.FLOOR.MATH((((2*VLOOKUP($G21, 'EV and Base'!$A$1:$N$671, 12, FALSE))+$Q21)*$I21)/100)+5)*
IF(OR($J21="Modest", $J21="Mild", $J21="Quiet", $J21="Rash"), 1.1,
IF(OR($J21="Adamant", $J21="Impish", $J21="Jolly", $J21="Careful"), 0.9, 1)))</f>
        <v>7</v>
      </c>
      <c r="V21" s="2">
        <f>_xlfn.FLOOR.MATH((_xlfn.FLOOR.MATH((((2*VLOOKUP($G21, 'EV and Base'!$A$1:$N$671, 13, FALSE))+$Q21)*$I21)/100)+5)*
IF(OR($J21="Calm", $J21="Gentle", $J21="Sassy", $J21="Careful"), 1.1,
IF(OR($J21="Naughty", $J21="Lax", $J21="Naive", $J21="Rash"), 0.9, 1)))</f>
        <v>11</v>
      </c>
      <c r="W21" s="2">
        <f>_xlfn.FLOOR.MATH((_xlfn.FLOOR.MATH((((2*VLOOKUP($G21, 'EV and Base'!$A$1:$N$671, 14, FALSE))+$Q21)*$I21)/100)+5)*
IF(OR($J21="Timid", $J21="Hasty", $J21="Jolly", $J21="Naive"), 1.1,
IF(OR($J21="Brave", $J21="Relaxed", $J21="Quiet", $J21="Sassy"), 0.9, 1)))</f>
        <v>12</v>
      </c>
      <c r="BA21" s="3" t="e" cm="1">
        <f t="array" aca="1" ref="BA21" ca="1">IF(NOT(ISNUMBER(INDEX($A:$A, LOOKUP(2, 1 / ($A$1:INDIRECT("$A$"&amp;ROW($A21)) &lt;&gt; ""),ROW($A$1:INDIRECT("$A$"&amp;ROW($A21)))), 1))), "",#REF!-INDEX(#REF!, LOOKUP(
2, 1 / (#REF!:INDIRECT("$AV$"&amp;ROW(#REF!)-1) &lt;&gt; ""),ROW(#REF!:INDIRECT("$AV$"&amp;ROW(#REF!)-1))), 1))</f>
        <v>#REF!</v>
      </c>
      <c r="BB21" s="3" t="e" cm="1">
        <f t="array" aca="1" ref="BB21" ca="1">IF(NOT(ISNUMBER(INDEX($A:$A, LOOKUP(2, 1 / ($A$1:INDIRECT("$A$"&amp;ROW($A21)) &lt;&gt; ""),ROW($A$1:INDIRECT("$A$"&amp;ROW($A21)))), 1))), "",
INDEX(#REF!, LOOKUP(2, 1 / (#REF!:INDIRECT("$Y$"&amp;ROW(#REF!)-1) &lt;&gt; ""),ROW(#REF!:INDIRECT("$Y$"&amp;ROW(#REF!)-1))), 1))</f>
        <v>#REF!</v>
      </c>
      <c r="BC21" s="1" t="str">
        <f>IFERROR(VLOOKUP(#REF!, 'Medium-Slow'!$A$1:$B$101, 2, TRUE),"")</f>
        <v/>
      </c>
    </row>
    <row r="22" spans="1:55" x14ac:dyDescent="0.45">
      <c r="A22" s="56">
        <v>14</v>
      </c>
      <c r="B22" s="56" t="s">
        <v>114</v>
      </c>
      <c r="C22" s="56" t="s">
        <v>46</v>
      </c>
      <c r="D22" s="56" t="s">
        <v>110</v>
      </c>
      <c r="E22" s="56" t="s">
        <v>48</v>
      </c>
      <c r="F22" s="56">
        <v>1</v>
      </c>
      <c r="G22" s="2" t="s">
        <v>70</v>
      </c>
      <c r="H22" s="2" t="s">
        <v>50</v>
      </c>
      <c r="I22" s="2">
        <v>10</v>
      </c>
      <c r="J22" s="2" t="s">
        <v>111</v>
      </c>
      <c r="K22" s="2" t="s">
        <v>98</v>
      </c>
      <c r="L22" s="2" t="s">
        <v>53</v>
      </c>
      <c r="M22" s="2" t="s">
        <v>54</v>
      </c>
      <c r="N22" s="2" t="s">
        <v>73</v>
      </c>
      <c r="O22" s="2" t="s">
        <v>74</v>
      </c>
      <c r="P22" s="2" t="s">
        <v>99</v>
      </c>
      <c r="Q22" s="2">
        <v>0</v>
      </c>
      <c r="R22" s="2">
        <f>_xlfn.FLOOR.MATH((((2*VLOOKUP(G22, 'EV and Base'!$A$1:$N$671, 9, FALSE))+$Q22)*$I22)/100)+$I22+10</f>
        <v>29</v>
      </c>
      <c r="S22" s="2">
        <f>_xlfn.FLOOR.MATH((_xlfn.FLOOR.MATH((((2*VLOOKUP($G22, 'EV and Base'!$A$1:$N$671, 10, FALSE))+$Q22)*$I22)/100)+5)*
IF(OR($J22="Lonely", $J22="Brave", $J22="Adamant", $J22="Naughty"), 1.1,
IF(OR($J22="Bold", $J22="Timid", $J22="Modest", $J22="Calm"), 0.9, 1)))</f>
        <v>17</v>
      </c>
      <c r="T22" s="2">
        <f>_xlfn.FLOOR.MATH((_xlfn.FLOOR.MATH((((2*VLOOKUP($G22, 'EV and Base'!$A$1:$N$671, 11, FALSE))+$Q22)*$I22)/100)+5)*
IF(OR($J22="Bold", $J22="Relaxed", $J22="Impish", $J22="Lax"), 1.1,
IF(OR($J22="Lonely", $J22="Hasty", $J22="Mild", $J22="Gentle"), 0.9, 1)))</f>
        <v>12</v>
      </c>
      <c r="U22" s="2">
        <f>_xlfn.FLOOR.MATH((_xlfn.FLOOR.MATH((((2*VLOOKUP($G22, 'EV and Base'!$A$1:$N$671, 12, FALSE))+$Q22)*$I22)/100)+5)*
IF(OR($J22="Modest", $J22="Mild", $J22="Quiet", $J22="Rash"), 1.1,
IF(OR($J22="Adamant", $J22="Impish", $J22="Jolly", $J22="Careful"), 0.9, 1)))</f>
        <v>12</v>
      </c>
      <c r="V22" s="2">
        <f>_xlfn.FLOOR.MATH((_xlfn.FLOOR.MATH((((2*VLOOKUP($G22, 'EV and Base'!$A$1:$N$671, 13, FALSE))+$Q22)*$I22)/100)+5)*
IF(OR($J22="Calm", $J22="Gentle", $J22="Sassy", $J22="Careful"), 1.1,
IF(OR($J22="Naughty", $J22="Lax", $J22="Naive", $J22="Rash"), 0.9, 1)))</f>
        <v>12</v>
      </c>
      <c r="W22" s="2">
        <f>_xlfn.FLOOR.MATH((_xlfn.FLOOR.MATH((((2*VLOOKUP($G22, 'EV and Base'!$A$1:$N$671, 14, FALSE))+$Q22)*$I22)/100)+5)*
IF(OR($J22="Timid", $J22="Hasty", $J22="Jolly", $J22="Naive"), 1.1,
IF(OR($J22="Brave", $J22="Relaxed", $J22="Quiet", $J22="Sassy"), 0.9, 1)))</f>
        <v>11</v>
      </c>
      <c r="BA22" s="3" t="e" cm="1">
        <f t="array" aca="1" ref="BA22" ca="1">IF(NOT(ISNUMBER(INDEX($A:$A, LOOKUP(2, 1 / ($A$1:INDIRECT("$A$"&amp;ROW($A22)) &lt;&gt; ""),ROW($A$1:INDIRECT("$A$"&amp;ROW($A22)))), 1))), "",#REF!-INDEX(#REF!, LOOKUP(
2, 1 / (#REF!:INDIRECT("$AV$"&amp;ROW(#REF!)-1) &lt;&gt; ""),ROW(#REF!:INDIRECT("$AV$"&amp;ROW(#REF!)-1))), 1))</f>
        <v>#REF!</v>
      </c>
      <c r="BB22" s="3" t="e" cm="1">
        <f t="array" aca="1" ref="BB22" ca="1">IF(NOT(ISNUMBER(INDEX($A:$A, LOOKUP(2, 1 / ($A$1:INDIRECT("$A$"&amp;ROW($A22)) &lt;&gt; ""),ROW($A$1:INDIRECT("$A$"&amp;ROW($A22)))), 1))), "",
INDEX(#REF!, LOOKUP(2, 1 / (#REF!:INDIRECT("$Y$"&amp;ROW(#REF!)-1) &lt;&gt; ""),ROW(#REF!:INDIRECT("$Y$"&amp;ROW(#REF!)-1))), 1))</f>
        <v>#REF!</v>
      </c>
      <c r="BC22" s="1" t="str">
        <f>IFERROR(VLOOKUP(#REF!, 'Medium-Slow'!$A$1:$B$101, 2, TRUE),"")</f>
        <v/>
      </c>
    </row>
    <row r="23" spans="1:55" x14ac:dyDescent="0.45">
      <c r="A23" s="56">
        <v>15</v>
      </c>
      <c r="B23" s="56" t="s">
        <v>114</v>
      </c>
      <c r="C23" s="56" t="s">
        <v>46</v>
      </c>
      <c r="D23" s="56" t="s">
        <v>110</v>
      </c>
      <c r="E23" s="56" t="s">
        <v>48</v>
      </c>
      <c r="F23" s="56">
        <v>1</v>
      </c>
      <c r="G23" s="2" t="s">
        <v>63</v>
      </c>
      <c r="H23" s="2" t="s">
        <v>77</v>
      </c>
      <c r="I23" s="2">
        <v>10</v>
      </c>
      <c r="J23" s="2" t="s">
        <v>106</v>
      </c>
      <c r="K23" s="2" t="s">
        <v>100</v>
      </c>
      <c r="L23" s="2" t="s">
        <v>53</v>
      </c>
      <c r="M23" s="2" t="s">
        <v>66</v>
      </c>
      <c r="N23" s="2" t="s">
        <v>67</v>
      </c>
      <c r="O23" s="2" t="s">
        <v>79</v>
      </c>
      <c r="P23" s="2" t="s">
        <v>101</v>
      </c>
      <c r="Q23" s="2">
        <v>0</v>
      </c>
      <c r="R23" s="2">
        <f>_xlfn.FLOOR.MATH((((2*VLOOKUP(G23, 'EV and Base'!$A$1:$N$671, 9, FALSE))+$Q23)*$I23)/100)+$I23+10</f>
        <v>28</v>
      </c>
      <c r="S23" s="2">
        <f>_xlfn.FLOOR.MATH((_xlfn.FLOOR.MATH((((2*VLOOKUP($G23, 'EV and Base'!$A$1:$N$671, 10, FALSE))+$Q23)*$I23)/100)+5)*
IF(OR($J23="Lonely", $J23="Brave", $J23="Adamant", $J23="Naughty"), 1.1,
IF(OR($J23="Bold", $J23="Timid", $J23="Modest", $J23="Calm"), 0.9, 1)))</f>
        <v>15</v>
      </c>
      <c r="T23" s="2">
        <f>_xlfn.FLOOR.MATH((_xlfn.FLOOR.MATH((((2*VLOOKUP($G23, 'EV and Base'!$A$1:$N$671, 11, FALSE))+$Q23)*$I23)/100)+5)*
IF(OR($J23="Bold", $J23="Relaxed", $J23="Impish", $J23="Lax"), 1.1,
IF(OR($J23="Lonely", $J23="Hasty", $J23="Mild", $J23="Gentle"), 0.9, 1)))</f>
        <v>12</v>
      </c>
      <c r="U23" s="2">
        <f>_xlfn.FLOOR.MATH((_xlfn.FLOOR.MATH((((2*VLOOKUP($G23, 'EV and Base'!$A$1:$N$671, 12, FALSE))+$Q23)*$I23)/100)+5)*
IF(OR($J23="Modest", $J23="Mild", $J23="Quiet", $J23="Rash"), 1.1,
IF(OR($J23="Adamant", $J23="Impish", $J23="Jolly", $J23="Careful"), 0.9, 1)))</f>
        <v>15</v>
      </c>
      <c r="V23" s="2">
        <f>_xlfn.FLOOR.MATH((_xlfn.FLOOR.MATH((((2*VLOOKUP($G23, 'EV and Base'!$A$1:$N$671, 13, FALSE))+$Q23)*$I23)/100)+5)*
IF(OR($J23="Calm", $J23="Gentle", $J23="Sassy", $J23="Careful"), 1.1,
IF(OR($J23="Naughty", $J23="Lax", $J23="Naive", $J23="Rash"), 0.9, 1)))</f>
        <v>10</v>
      </c>
      <c r="W23" s="2">
        <f>_xlfn.FLOOR.MATH((_xlfn.FLOOR.MATH((((2*VLOOKUP($G23, 'EV and Base'!$A$1:$N$671, 14, FALSE))+$Q23)*$I23)/100)+5)*
IF(OR($J23="Timid", $J23="Hasty", $J23="Jolly", $J23="Naive"), 1.1,
IF(OR($J23="Brave", $J23="Relaxed", $J23="Quiet", $J23="Sassy"), 0.9, 1)))</f>
        <v>19</v>
      </c>
      <c r="BA23" s="3" t="e" cm="1">
        <f t="array" aca="1" ref="BA23" ca="1">IF(NOT(ISNUMBER(INDEX($A:$A, LOOKUP(2, 1 / ($A$1:INDIRECT("$A$"&amp;ROW($A23)) &lt;&gt; ""),ROW($A$1:INDIRECT("$A$"&amp;ROW($A23)))), 1))), "",#REF!-INDEX(#REF!, LOOKUP(
2, 1 / (#REF!:INDIRECT("$AV$"&amp;ROW(#REF!)-1) &lt;&gt; ""),ROW(#REF!:INDIRECT("$AV$"&amp;ROW(#REF!)-1))), 1))</f>
        <v>#REF!</v>
      </c>
      <c r="BB23" s="3" t="e" cm="1">
        <f t="array" aca="1" ref="BB23" ca="1">IF(NOT(ISNUMBER(INDEX($A:$A, LOOKUP(2, 1 / ($A$1:INDIRECT("$A$"&amp;ROW($A23)) &lt;&gt; ""),ROW($A$1:INDIRECT("$A$"&amp;ROW($A23)))), 1))), "",
INDEX(#REF!, LOOKUP(2, 1 / (#REF!:INDIRECT("$Y$"&amp;ROW(#REF!)-1) &lt;&gt; ""),ROW(#REF!:INDIRECT("$Y$"&amp;ROW(#REF!)-1))), 1))</f>
        <v>#REF!</v>
      </c>
      <c r="BC23" s="1" t="str">
        <f>IFERROR(VLOOKUP(#REF!, 'Medium-Slow'!$A$1:$B$101, 2, TRUE),"")</f>
        <v/>
      </c>
    </row>
    <row r="24" spans="1:55" x14ac:dyDescent="0.45">
      <c r="A24" s="66">
        <v>16</v>
      </c>
      <c r="B24" s="66" t="s">
        <v>115</v>
      </c>
      <c r="C24" s="56" t="s">
        <v>116</v>
      </c>
      <c r="D24" s="66" t="s">
        <v>117</v>
      </c>
      <c r="E24" s="66" t="s">
        <v>48</v>
      </c>
      <c r="F24" s="56">
        <v>1</v>
      </c>
      <c r="G24" s="2" t="s">
        <v>63</v>
      </c>
      <c r="H24" s="2" t="s">
        <v>77</v>
      </c>
      <c r="I24" s="2">
        <v>10</v>
      </c>
      <c r="J24" s="2" t="s">
        <v>113</v>
      </c>
      <c r="K24" s="2" t="s">
        <v>65</v>
      </c>
      <c r="L24" s="2" t="s">
        <v>53</v>
      </c>
      <c r="M24" s="2" t="s">
        <v>66</v>
      </c>
      <c r="N24" s="2" t="s">
        <v>67</v>
      </c>
      <c r="O24" s="2" t="s">
        <v>79</v>
      </c>
      <c r="P24" s="2" t="s">
        <v>101</v>
      </c>
      <c r="Q24" s="2">
        <v>0</v>
      </c>
      <c r="R24" s="2">
        <f>_xlfn.FLOOR.MATH((((2*VLOOKUP(G24, 'EV and Base'!$A$1:$N$671, 9, FALSE))+$Q24)*$I24)/100)+$I24+10</f>
        <v>28</v>
      </c>
      <c r="S24" s="2">
        <f>_xlfn.FLOOR.MATH((_xlfn.FLOOR.MATH((((2*VLOOKUP($G24, 'EV and Base'!$A$1:$N$671, 10, FALSE))+$Q24)*$I24)/100)+5)*
IF(OR($J24="Lonely", $J24="Brave", $J24="Adamant", $J24="Naughty"), 1.1,
IF(OR($J24="Bold", $J24="Timid", $J24="Modest", $J24="Calm"), 0.9, 1)))</f>
        <v>15</v>
      </c>
      <c r="T24" s="2">
        <f>_xlfn.FLOOR.MATH((_xlfn.FLOOR.MATH((((2*VLOOKUP($G24, 'EV and Base'!$A$1:$N$671, 11, FALSE))+$Q24)*$I24)/100)+5)*
IF(OR($J24="Bold", $J24="Relaxed", $J24="Impish", $J24="Lax"), 1.1,
IF(OR($J24="Lonely", $J24="Hasty", $J24="Mild", $J24="Gentle"), 0.9, 1)))</f>
        <v>12</v>
      </c>
      <c r="U24" s="2">
        <f>_xlfn.FLOOR.MATH((_xlfn.FLOOR.MATH((((2*VLOOKUP($G24, 'EV and Base'!$A$1:$N$671, 12, FALSE))+$Q24)*$I24)/100)+5)*
IF(OR($J24="Modest", $J24="Mild", $J24="Quiet", $J24="Rash"), 1.1,
IF(OR($J24="Adamant", $J24="Impish", $J24="Jolly", $J24="Careful"), 0.9, 1)))</f>
        <v>15</v>
      </c>
      <c r="V24" s="2">
        <f>_xlfn.FLOOR.MATH((_xlfn.FLOOR.MATH((((2*VLOOKUP($G24, 'EV and Base'!$A$1:$N$671, 13, FALSE))+$Q24)*$I24)/100)+5)*
IF(OR($J24="Calm", $J24="Gentle", $J24="Sassy", $J24="Careful"), 1.1,
IF(OR($J24="Naughty", $J24="Lax", $J24="Naive", $J24="Rash"), 0.9, 1)))</f>
        <v>12</v>
      </c>
      <c r="W24" s="2">
        <f>_xlfn.FLOOR.MATH((_xlfn.FLOOR.MATH((((2*VLOOKUP($G24, 'EV and Base'!$A$1:$N$671, 14, FALSE))+$Q24)*$I24)/100)+5)*
IF(OR($J24="Timid", $J24="Hasty", $J24="Jolly", $J24="Naive"), 1.1,
IF(OR($J24="Brave", $J24="Relaxed", $J24="Quiet", $J24="Sassy"), 0.9, 1)))</f>
        <v>18</v>
      </c>
      <c r="BA24" s="3" t="e" cm="1">
        <f t="array" aca="1" ref="BA24" ca="1">IF(NOT(ISNUMBER(INDEX($A:$A, LOOKUP(2, 1 / ($A$1:INDIRECT("$A$"&amp;ROW($A24)) &lt;&gt; ""),ROW($A$1:INDIRECT("$A$"&amp;ROW($A24)))), 1))), "",#REF!-INDEX(#REF!, LOOKUP(
2, 1 / (#REF!:INDIRECT("$AV$"&amp;ROW(#REF!)-1) &lt;&gt; ""),ROW(#REF!:INDIRECT("$AV$"&amp;ROW(#REF!)-1))), 1))</f>
        <v>#REF!</v>
      </c>
      <c r="BB24" s="3" t="e" cm="1">
        <f t="array" aca="1" ref="BB24" ca="1">IF(NOT(ISNUMBER(INDEX($A:$A, LOOKUP(2, 1 / ($A$1:INDIRECT("$A$"&amp;ROW($A24)) &lt;&gt; ""),ROW($A$1:INDIRECT("$A$"&amp;ROW($A24)))), 1))), "",
INDEX(#REF!, LOOKUP(2, 1 / (#REF!:INDIRECT("$Y$"&amp;ROW(#REF!)-1) &lt;&gt; ""),ROW(#REF!:INDIRECT("$Y$"&amp;ROW(#REF!)-1))), 1))</f>
        <v>#REF!</v>
      </c>
      <c r="BC24" s="1" t="str">
        <f>IFERROR(VLOOKUP(#REF!, 'Medium-Slow'!$A$1:$B$101, 2, TRUE),"")</f>
        <v/>
      </c>
    </row>
    <row r="25" spans="1:55" x14ac:dyDescent="0.45">
      <c r="A25" s="68"/>
      <c r="B25" s="68"/>
      <c r="C25" s="56" t="s">
        <v>46</v>
      </c>
      <c r="D25" s="68"/>
      <c r="E25" s="68"/>
      <c r="F25" s="56">
        <v>2</v>
      </c>
      <c r="G25" s="2" t="s">
        <v>63</v>
      </c>
      <c r="H25" s="2" t="s">
        <v>77</v>
      </c>
      <c r="I25" s="2">
        <v>10</v>
      </c>
      <c r="J25" s="2" t="s">
        <v>113</v>
      </c>
      <c r="K25" s="2" t="s">
        <v>65</v>
      </c>
      <c r="L25" s="2" t="s">
        <v>53</v>
      </c>
      <c r="M25" s="2" t="s">
        <v>66</v>
      </c>
      <c r="N25" s="2" t="s">
        <v>67</v>
      </c>
      <c r="O25" s="2" t="s">
        <v>79</v>
      </c>
      <c r="P25" s="2" t="s">
        <v>101</v>
      </c>
      <c r="Q25" s="2">
        <v>0</v>
      </c>
      <c r="R25" s="2">
        <f>_xlfn.FLOOR.MATH((((2*VLOOKUP(G25, 'EV and Base'!$A$1:$N$671, 9, FALSE))+$Q25)*$I25)/100)+$I25+10</f>
        <v>28</v>
      </c>
      <c r="S25" s="2">
        <f>_xlfn.FLOOR.MATH((_xlfn.FLOOR.MATH((((2*VLOOKUP($G25, 'EV and Base'!$A$1:$N$671, 10, FALSE))+$Q25)*$I25)/100)+5)*
IF(OR($J25="Lonely", $J25="Brave", $J25="Adamant", $J25="Naughty"), 1.1,
IF(OR($J25="Bold", $J25="Timid", $J25="Modest", $J25="Calm"), 0.9, 1)))</f>
        <v>15</v>
      </c>
      <c r="T25" s="2">
        <f>_xlfn.FLOOR.MATH((_xlfn.FLOOR.MATH((((2*VLOOKUP($G25, 'EV and Base'!$A$1:$N$671, 11, FALSE))+$Q25)*$I25)/100)+5)*
IF(OR($J25="Bold", $J25="Relaxed", $J25="Impish", $J25="Lax"), 1.1,
IF(OR($J25="Lonely", $J25="Hasty", $J25="Mild", $J25="Gentle"), 0.9, 1)))</f>
        <v>12</v>
      </c>
      <c r="U25" s="2">
        <f>_xlfn.FLOOR.MATH((_xlfn.FLOOR.MATH((((2*VLOOKUP($G25, 'EV and Base'!$A$1:$N$671, 12, FALSE))+$Q25)*$I25)/100)+5)*
IF(OR($J25="Modest", $J25="Mild", $J25="Quiet", $J25="Rash"), 1.1,
IF(OR($J25="Adamant", $J25="Impish", $J25="Jolly", $J25="Careful"), 0.9, 1)))</f>
        <v>15</v>
      </c>
      <c r="V25" s="2">
        <f>_xlfn.FLOOR.MATH((_xlfn.FLOOR.MATH((((2*VLOOKUP($G25, 'EV and Base'!$A$1:$N$671, 13, FALSE))+$Q25)*$I25)/100)+5)*
IF(OR($J25="Calm", $J25="Gentle", $J25="Sassy", $J25="Careful"), 1.1,
IF(OR($J25="Naughty", $J25="Lax", $J25="Naive", $J25="Rash"), 0.9, 1)))</f>
        <v>12</v>
      </c>
      <c r="W25" s="2">
        <f>_xlfn.FLOOR.MATH((_xlfn.FLOOR.MATH((((2*VLOOKUP($G25, 'EV and Base'!$A$1:$N$671, 14, FALSE))+$Q25)*$I25)/100)+5)*
IF(OR($J25="Timid", $J25="Hasty", $J25="Jolly", $J25="Naive"), 1.1,
IF(OR($J25="Brave", $J25="Relaxed", $J25="Quiet", $J25="Sassy"), 0.9, 1)))</f>
        <v>18</v>
      </c>
      <c r="BA25" s="3" t="e" cm="1">
        <f t="array" aca="1" ref="BA25" ca="1">IF(NOT(ISNUMBER(INDEX($A:$A, LOOKUP(2, 1 / ($A$1:INDIRECT("$A$"&amp;ROW($A25)) &lt;&gt; ""),ROW($A$1:INDIRECT("$A$"&amp;ROW($A25)))), 1))), "",#REF!-INDEX(#REF!, LOOKUP(
2, 1 / (#REF!:INDIRECT("$AV$"&amp;ROW(#REF!)-1) &lt;&gt; ""),ROW(#REF!:INDIRECT("$AV$"&amp;ROW(#REF!)-1))), 1))</f>
        <v>#REF!</v>
      </c>
      <c r="BB25" s="3" t="e" cm="1">
        <f t="array" aca="1" ref="BB25" ca="1">IF(NOT(ISNUMBER(INDEX($A:$A, LOOKUP(2, 1 / ($A$1:INDIRECT("$A$"&amp;ROW($A25)) &lt;&gt; ""),ROW($A$1:INDIRECT("$A$"&amp;ROW($A25)))), 1))), "",
INDEX(#REF!, LOOKUP(2, 1 / (#REF!:INDIRECT("$Y$"&amp;ROW(#REF!)-1) &lt;&gt; ""),ROW(#REF!:INDIRECT("$Y$"&amp;ROW(#REF!)-1))), 1))</f>
        <v>#REF!</v>
      </c>
      <c r="BC25" s="1" t="str">
        <f>IFERROR(VLOOKUP(#REF!, 'Medium-Slow'!$A$1:$B$101, 2, TRUE),"")</f>
        <v/>
      </c>
    </row>
    <row r="26" spans="1:55" x14ac:dyDescent="0.45">
      <c r="A26" s="66">
        <v>17</v>
      </c>
      <c r="B26" s="66" t="s">
        <v>118</v>
      </c>
      <c r="C26" s="66" t="s">
        <v>46</v>
      </c>
      <c r="D26" s="66" t="s">
        <v>117</v>
      </c>
      <c r="E26" s="66" t="s">
        <v>48</v>
      </c>
      <c r="F26" s="56">
        <v>1</v>
      </c>
      <c r="G26" s="2" t="s">
        <v>81</v>
      </c>
      <c r="H26" s="2" t="s">
        <v>77</v>
      </c>
      <c r="I26" s="2">
        <v>10</v>
      </c>
      <c r="J26" s="2" t="s">
        <v>51</v>
      </c>
      <c r="K26" s="2" t="s">
        <v>83</v>
      </c>
      <c r="L26" s="2" t="s">
        <v>53</v>
      </c>
      <c r="M26" s="2" t="s">
        <v>73</v>
      </c>
      <c r="N26" s="2" t="s">
        <v>54</v>
      </c>
      <c r="O26" s="2" t="s">
        <v>84</v>
      </c>
      <c r="P26" s="2" t="s">
        <v>74</v>
      </c>
      <c r="Q26" s="2">
        <v>3</v>
      </c>
      <c r="R26" s="2">
        <f>_xlfn.FLOOR.MATH((((2*VLOOKUP(G26, 'EV and Base'!$A$1:$N$671, 9, FALSE))+$Q26)*$I26)/100)+$I26+10</f>
        <v>29</v>
      </c>
      <c r="S26" s="2">
        <f>_xlfn.FLOOR.MATH((_xlfn.FLOOR.MATH((((2*VLOOKUP($G26, 'EV and Base'!$A$1:$N$671, 10, FALSE))+$Q26)*$I26)/100)+5)*
IF(OR($J26="Lonely", $J26="Brave", $J26="Adamant", $J26="Naughty"), 1.1,
IF(OR($J26="Bold", $J26="Timid", $J26="Modest", $J26="Calm"), 0.9, 1)))</f>
        <v>17</v>
      </c>
      <c r="T26" s="2">
        <f>_xlfn.FLOOR.MATH((_xlfn.FLOOR.MATH((((2*VLOOKUP($G26, 'EV and Base'!$A$1:$N$671, 11, FALSE))+$Q26)*$I26)/100)+5)*
IF(OR($J26="Bold", $J26="Relaxed", $J26="Impish", $J26="Lax"), 1.1,
IF(OR($J26="Lonely", $J26="Hasty", $J26="Mild", $J26="Gentle"), 0.9, 1)))</f>
        <v>15</v>
      </c>
      <c r="U26" s="2">
        <f>_xlfn.FLOOR.MATH((_xlfn.FLOOR.MATH((((2*VLOOKUP($G26, 'EV and Base'!$A$1:$N$671, 12, FALSE))+$Q26)*$I26)/100)+5)*
IF(OR($J26="Modest", $J26="Mild", $J26="Quiet", $J26="Rash"), 1.1,
IF(OR($J26="Adamant", $J26="Impish", $J26="Jolly", $J26="Careful"), 0.9, 1)))</f>
        <v>10</v>
      </c>
      <c r="V26" s="2">
        <f>_xlfn.FLOOR.MATH((_xlfn.FLOOR.MATH((((2*VLOOKUP($G26, 'EV and Base'!$A$1:$N$671, 13, FALSE))+$Q26)*$I26)/100)+5)*
IF(OR($J26="Calm", $J26="Gentle", $J26="Sassy", $J26="Careful"), 1.1,
IF(OR($J26="Naughty", $J26="Lax", $J26="Naive", $J26="Rash"), 0.9, 1)))</f>
        <v>12</v>
      </c>
      <c r="W26" s="2">
        <f>_xlfn.FLOOR.MATH((_xlfn.FLOOR.MATH((((2*VLOOKUP($G26, 'EV and Base'!$A$1:$N$671, 14, FALSE))+$Q26)*$I26)/100)+5)*
IF(OR($J26="Timid", $J26="Hasty", $J26="Jolly", $J26="Naive"), 1.1,
IF(OR($J26="Brave", $J26="Relaxed", $J26="Quiet", $J26="Sassy"), 0.9, 1)))</f>
        <v>16</v>
      </c>
      <c r="BA26" s="3" t="e" cm="1">
        <f t="array" aca="1" ref="BA26" ca="1">IF(NOT(ISNUMBER(INDEX($A:$A, LOOKUP(2, 1 / ($A$1:INDIRECT("$A$"&amp;ROW($A26)) &lt;&gt; ""),ROW($A$1:INDIRECT("$A$"&amp;ROW($A26)))), 1))), "",#REF!-INDEX(#REF!, LOOKUP(
2, 1 / (#REF!:INDIRECT("$AV$"&amp;ROW(#REF!)-1) &lt;&gt; ""),ROW(#REF!:INDIRECT("$AV$"&amp;ROW(#REF!)-1))), 1))</f>
        <v>#REF!</v>
      </c>
      <c r="BB26" s="3" t="e" cm="1">
        <f t="array" aca="1" ref="BB26" ca="1">IF(NOT(ISNUMBER(INDEX($A:$A, LOOKUP(2, 1 / ($A$1:INDIRECT("$A$"&amp;ROW($A26)) &lt;&gt; ""),ROW($A$1:INDIRECT("$A$"&amp;ROW($A26)))), 1))), "",
INDEX(#REF!, LOOKUP(2, 1 / (#REF!:INDIRECT("$Y$"&amp;ROW(#REF!)-1) &lt;&gt; ""),ROW(#REF!:INDIRECT("$Y$"&amp;ROW(#REF!)-1))), 1))</f>
        <v>#REF!</v>
      </c>
      <c r="BC26" s="1" t="str">
        <f>IFERROR(VLOOKUP(#REF!, 'Medium-Slow'!$A$1:$B$101, 2, TRUE),"")</f>
        <v/>
      </c>
    </row>
    <row r="27" spans="1:55" x14ac:dyDescent="0.45">
      <c r="A27" s="68"/>
      <c r="B27" s="68"/>
      <c r="C27" s="68" t="str">
        <f>$C26</f>
        <v>Single</v>
      </c>
      <c r="D27" s="68"/>
      <c r="E27" s="68"/>
      <c r="F27" s="56">
        <v>2</v>
      </c>
      <c r="G27" s="2" t="s">
        <v>119</v>
      </c>
      <c r="H27" s="2" t="s">
        <v>77</v>
      </c>
      <c r="I27" s="2">
        <v>10</v>
      </c>
      <c r="J27" s="2" t="s">
        <v>120</v>
      </c>
      <c r="K27" s="2" t="s">
        <v>121</v>
      </c>
      <c r="L27" s="2" t="s">
        <v>53</v>
      </c>
      <c r="M27" s="2" t="s">
        <v>122</v>
      </c>
      <c r="N27" s="2" t="s">
        <v>123</v>
      </c>
      <c r="O27" s="2" t="s">
        <v>124</v>
      </c>
      <c r="P27" s="2" t="s">
        <v>125</v>
      </c>
      <c r="Q27" s="2">
        <v>3</v>
      </c>
      <c r="R27" s="2">
        <f>_xlfn.FLOOR.MATH((((2*VLOOKUP(G27, 'EV and Base'!$A$1:$N$671, 9, FALSE))+$Q27)*$I27)/100)+$I27+10</f>
        <v>35</v>
      </c>
      <c r="S27" s="2">
        <f>_xlfn.FLOOR.MATH((_xlfn.FLOOR.MATH((((2*VLOOKUP($G27, 'EV and Base'!$A$1:$N$671, 10, FALSE))+$Q27)*$I27)/100)+5)*
IF(OR($J27="Lonely", $J27="Brave", $J27="Adamant", $J27="Naughty"), 1.1,
IF(OR($J27="Bold", $J27="Timid", $J27="Modest", $J27="Calm"), 0.9, 1)))</f>
        <v>11</v>
      </c>
      <c r="T27" s="2">
        <f>_xlfn.FLOOR.MATH((_xlfn.FLOOR.MATH((((2*VLOOKUP($G27, 'EV and Base'!$A$1:$N$671, 11, FALSE))+$Q27)*$I27)/100)+5)*
IF(OR($J27="Bold", $J27="Relaxed", $J27="Impish", $J27="Lax"), 1.1,
IF(OR($J27="Lonely", $J27="Hasty", $J27="Mild", $J27="Gentle"), 0.9, 1)))</f>
        <v>14</v>
      </c>
      <c r="U27" s="2">
        <f>_xlfn.FLOOR.MATH((_xlfn.FLOOR.MATH((((2*VLOOKUP($G27, 'EV and Base'!$A$1:$N$671, 12, FALSE))+$Q27)*$I27)/100)+5)*
IF(OR($J27="Modest", $J27="Mild", $J27="Quiet", $J27="Rash"), 1.1,
IF(OR($J27="Adamant", $J27="Impish", $J27="Jolly", $J27="Careful"), 0.9, 1)))</f>
        <v>18</v>
      </c>
      <c r="V27" s="2">
        <f>_xlfn.FLOOR.MATH((_xlfn.FLOOR.MATH((((2*VLOOKUP($G27, 'EV and Base'!$A$1:$N$671, 13, FALSE))+$Q27)*$I27)/100)+5)*
IF(OR($J27="Calm", $J27="Gentle", $J27="Sassy", $J27="Careful"), 1.1,
IF(OR($J27="Naughty", $J27="Lax", $J27="Naive", $J27="Rash"), 0.9, 1)))</f>
        <v>14</v>
      </c>
      <c r="W27" s="2">
        <f>_xlfn.FLOOR.MATH((_xlfn.FLOOR.MATH((((2*VLOOKUP($G27, 'EV and Base'!$A$1:$N$671, 14, FALSE))+$Q27)*$I27)/100)+5)*
IF(OR($J27="Timid", $J27="Hasty", $J27="Jolly", $J27="Naive"), 1.1,
IF(OR($J27="Brave", $J27="Relaxed", $J27="Quiet", $J27="Sassy"), 0.9, 1)))</f>
        <v>10</v>
      </c>
      <c r="BA27" s="3" t="e" cm="1">
        <f t="array" aca="1" ref="BA27" ca="1">IF(NOT(ISNUMBER(INDEX($A:$A, LOOKUP(2, 1 / ($A$1:INDIRECT("$A$"&amp;ROW($A27)) &lt;&gt; ""),ROW($A$1:INDIRECT("$A$"&amp;ROW($A27)))), 1))), "",#REF!-INDEX(#REF!, LOOKUP(
2, 1 / (#REF!:INDIRECT("$AV$"&amp;ROW(#REF!)-1) &lt;&gt; ""),ROW(#REF!:INDIRECT("$AV$"&amp;ROW(#REF!)-1))), 1))</f>
        <v>#REF!</v>
      </c>
      <c r="BB27" s="3" t="e" cm="1">
        <f t="array" aca="1" ref="BB27" ca="1">IF(NOT(ISNUMBER(INDEX($A:$A, LOOKUP(2, 1 / ($A$1:INDIRECT("$A$"&amp;ROW($A27)) &lt;&gt; ""),ROW($A$1:INDIRECT("$A$"&amp;ROW($A27)))), 1))), "",
INDEX(#REF!, LOOKUP(2, 1 / (#REF!:INDIRECT("$Y$"&amp;ROW(#REF!)-1) &lt;&gt; ""),ROW(#REF!:INDIRECT("$Y$"&amp;ROW(#REF!)-1))), 1))</f>
        <v>#REF!</v>
      </c>
      <c r="BC27" s="1" t="str">
        <f>IFERROR(VLOOKUP(#REF!, 'Medium-Slow'!$A$1:$B$101, 2, TRUE),"")</f>
        <v/>
      </c>
    </row>
    <row r="28" spans="1:55" x14ac:dyDescent="0.45">
      <c r="A28" s="56">
        <v>18</v>
      </c>
      <c r="B28" s="56" t="s">
        <v>126</v>
      </c>
      <c r="C28" s="56" t="s">
        <v>46</v>
      </c>
      <c r="D28" s="56" t="s">
        <v>117</v>
      </c>
      <c r="E28" s="56" t="s">
        <v>48</v>
      </c>
      <c r="F28" s="56">
        <v>1</v>
      </c>
      <c r="G28" s="2" t="s">
        <v>127</v>
      </c>
      <c r="H28" s="2" t="s">
        <v>50</v>
      </c>
      <c r="I28" s="2">
        <v>10</v>
      </c>
      <c r="J28" s="2" t="s">
        <v>71</v>
      </c>
      <c r="K28" s="2" t="s">
        <v>107</v>
      </c>
      <c r="L28" s="2" t="s">
        <v>53</v>
      </c>
      <c r="M28" s="2" t="s">
        <v>66</v>
      </c>
      <c r="N28" s="2" t="s">
        <v>73</v>
      </c>
      <c r="O28" s="2" t="s">
        <v>128</v>
      </c>
      <c r="P28" s="2" t="s">
        <v>88</v>
      </c>
      <c r="Q28" s="2">
        <v>0</v>
      </c>
      <c r="R28" s="2">
        <f>_xlfn.FLOOR.MATH((((2*VLOOKUP(G28, 'EV and Base'!$A$1:$N$671, 9, FALSE))+$Q28)*$I28)/100)+$I28+10</f>
        <v>30</v>
      </c>
      <c r="S28" s="2">
        <f>_xlfn.FLOOR.MATH((_xlfn.FLOOR.MATH((((2*VLOOKUP($G28, 'EV and Base'!$A$1:$N$671, 10, FALSE))+$Q28)*$I28)/100)+5)*
IF(OR($J28="Lonely", $J28="Brave", $J28="Adamant", $J28="Naughty"), 1.1,
IF(OR($J28="Bold", $J28="Timid", $J28="Modest", $J28="Calm"), 0.9, 1)))</f>
        <v>15</v>
      </c>
      <c r="T28" s="2">
        <f>_xlfn.FLOOR.MATH((_xlfn.FLOOR.MATH((((2*VLOOKUP($G28, 'EV and Base'!$A$1:$N$671, 11, FALSE))+$Q28)*$I28)/100)+5)*
IF(OR($J28="Bold", $J28="Relaxed", $J28="Impish", $J28="Lax"), 1.1,
IF(OR($J28="Lonely", $J28="Hasty", $J28="Mild", $J28="Gentle"), 0.9, 1)))</f>
        <v>14</v>
      </c>
      <c r="U28" s="2">
        <f>_xlfn.FLOOR.MATH((_xlfn.FLOOR.MATH((((2*VLOOKUP($G28, 'EV and Base'!$A$1:$N$671, 12, FALSE))+$Q28)*$I28)/100)+5)*
IF(OR($J28="Modest", $J28="Mild", $J28="Quiet", $J28="Rash"), 1.1,
IF(OR($J28="Adamant", $J28="Impish", $J28="Jolly", $J28="Careful"), 0.9, 1)))</f>
        <v>15</v>
      </c>
      <c r="V28" s="2">
        <f>_xlfn.FLOOR.MATH((_xlfn.FLOOR.MATH((((2*VLOOKUP($G28, 'EV and Base'!$A$1:$N$671, 13, FALSE))+$Q28)*$I28)/100)+5)*
IF(OR($J28="Calm", $J28="Gentle", $J28="Sassy", $J28="Careful"), 1.1,
IF(OR($J28="Naughty", $J28="Lax", $J28="Naive", $J28="Rash"), 0.9, 1)))</f>
        <v>14</v>
      </c>
      <c r="W28" s="2">
        <f>_xlfn.FLOOR.MATH((_xlfn.FLOOR.MATH((((2*VLOOKUP($G28, 'EV and Base'!$A$1:$N$671, 14, FALSE))+$Q28)*$I28)/100)+5)*
IF(OR($J28="Timid", $J28="Hasty", $J28="Jolly", $J28="Naive"), 1.1,
IF(OR($J28="Brave", $J28="Relaxed", $J28="Quiet", $J28="Sassy"), 0.9, 1)))</f>
        <v>17</v>
      </c>
      <c r="BA28" s="3" t="e" cm="1">
        <f t="array" aca="1" ref="BA28" ca="1">IF(NOT(ISNUMBER(INDEX($A:$A, LOOKUP(2, 1 / ($A$1:INDIRECT("$A$"&amp;ROW($A28)) &lt;&gt; ""),ROW($A$1:INDIRECT("$A$"&amp;ROW($A28)))), 1))), "",#REF!-INDEX(#REF!, LOOKUP(
2, 1 / (#REF!:INDIRECT("$AV$"&amp;ROW(#REF!)-1) &lt;&gt; ""),ROW(#REF!:INDIRECT("$AV$"&amp;ROW(#REF!)-1))), 1))</f>
        <v>#REF!</v>
      </c>
      <c r="BB28" s="3" t="e" cm="1">
        <f t="array" aca="1" ref="BB28" ca="1">IF(NOT(ISNUMBER(INDEX($A:$A, LOOKUP(2, 1 / ($A$1:INDIRECT("$A$"&amp;ROW($A28)) &lt;&gt; ""),ROW($A$1:INDIRECT("$A$"&amp;ROW($A28)))), 1))), "",
INDEX(#REF!, LOOKUP(2, 1 / (#REF!:INDIRECT("$Y$"&amp;ROW(#REF!)-1) &lt;&gt; ""),ROW(#REF!:INDIRECT("$Y$"&amp;ROW(#REF!)-1))), 1))</f>
        <v>#REF!</v>
      </c>
      <c r="BC28" s="1" t="str">
        <f>IFERROR(VLOOKUP(#REF!, 'Medium-Slow'!$A$1:$B$101, 2, TRUE),"")</f>
        <v/>
      </c>
    </row>
    <row r="29" spans="1:55" x14ac:dyDescent="0.45">
      <c r="A29" s="56">
        <v>19</v>
      </c>
      <c r="B29" s="56" t="s">
        <v>129</v>
      </c>
      <c r="C29" s="56" t="s">
        <v>46</v>
      </c>
      <c r="D29" s="56" t="s">
        <v>117</v>
      </c>
      <c r="E29" s="56" t="s">
        <v>48</v>
      </c>
      <c r="F29" s="56">
        <v>1</v>
      </c>
      <c r="G29" s="2" t="s">
        <v>105</v>
      </c>
      <c r="H29" s="2" t="s">
        <v>50</v>
      </c>
      <c r="I29" s="2">
        <v>10</v>
      </c>
      <c r="J29" s="2" t="s">
        <v>78</v>
      </c>
      <c r="K29" s="2" t="s">
        <v>107</v>
      </c>
      <c r="L29" s="2" t="s">
        <v>53</v>
      </c>
      <c r="M29" s="2" t="s">
        <v>66</v>
      </c>
      <c r="N29" s="2" t="s">
        <v>73</v>
      </c>
      <c r="O29" s="2" t="s">
        <v>128</v>
      </c>
      <c r="P29" s="2" t="s">
        <v>108</v>
      </c>
      <c r="Q29" s="2">
        <v>0</v>
      </c>
      <c r="R29" s="2">
        <f>_xlfn.FLOOR.MATH((((2*VLOOKUP(G29, 'EV and Base'!$A$1:$N$671, 9, FALSE))+$Q29)*$I29)/100)+$I29+10</f>
        <v>30</v>
      </c>
      <c r="S29" s="2">
        <f>_xlfn.FLOOR.MATH((_xlfn.FLOOR.MATH((((2*VLOOKUP($G29, 'EV and Base'!$A$1:$N$671, 10, FALSE))+$Q29)*$I29)/100)+5)*
IF(OR($J29="Lonely", $J29="Brave", $J29="Adamant", $J29="Naughty"), 1.1,
IF(OR($J29="Bold", $J29="Timid", $J29="Modest", $J29="Calm"), 0.9, 1)))</f>
        <v>15</v>
      </c>
      <c r="T29" s="2">
        <f>_xlfn.FLOOR.MATH((_xlfn.FLOOR.MATH((((2*VLOOKUP($G29, 'EV and Base'!$A$1:$N$671, 11, FALSE))+$Q29)*$I29)/100)+5)*
IF(OR($J29="Bold", $J29="Relaxed", $J29="Impish", $J29="Lax"), 1.1,
IF(OR($J29="Lonely", $J29="Hasty", $J29="Mild", $J29="Gentle"), 0.9, 1)))</f>
        <v>14</v>
      </c>
      <c r="U29" s="2">
        <f>_xlfn.FLOOR.MATH((_xlfn.FLOOR.MATH((((2*VLOOKUP($G29, 'EV and Base'!$A$1:$N$671, 12, FALSE))+$Q29)*$I29)/100)+5)*
IF(OR($J29="Modest", $J29="Mild", $J29="Quiet", $J29="Rash"), 1.1,
IF(OR($J29="Adamant", $J29="Impish", $J29="Jolly", $J29="Careful"), 0.9, 1)))</f>
        <v>15</v>
      </c>
      <c r="V29" s="2">
        <f>_xlfn.FLOOR.MATH((_xlfn.FLOOR.MATH((((2*VLOOKUP($G29, 'EV and Base'!$A$1:$N$671, 13, FALSE))+$Q29)*$I29)/100)+5)*
IF(OR($J29="Calm", $J29="Gentle", $J29="Sassy", $J29="Careful"), 1.1,
IF(OR($J29="Naughty", $J29="Lax", $J29="Naive", $J29="Rash"), 0.9, 1)))</f>
        <v>14</v>
      </c>
      <c r="W29" s="2">
        <f>_xlfn.FLOOR.MATH((_xlfn.FLOOR.MATH((((2*VLOOKUP($G29, 'EV and Base'!$A$1:$N$671, 14, FALSE))+$Q29)*$I29)/100)+5)*
IF(OR($J29="Timid", $J29="Hasty", $J29="Jolly", $J29="Naive"), 1.1,
IF(OR($J29="Brave", $J29="Relaxed", $J29="Quiet", $J29="Sassy"), 0.9, 1)))</f>
        <v>17</v>
      </c>
      <c r="BA29" s="3" t="e" cm="1">
        <f t="array" aca="1" ref="BA29" ca="1">IF(NOT(ISNUMBER(INDEX($A:$A, LOOKUP(2, 1 / ($A$1:INDIRECT("$A$"&amp;ROW($A29)) &lt;&gt; ""),ROW($A$1:INDIRECT("$A$"&amp;ROW($A29)))), 1))), "",#REF!-INDEX(#REF!, LOOKUP(
2, 1 / (#REF!:INDIRECT("$AV$"&amp;ROW(#REF!)-1) &lt;&gt; ""),ROW(#REF!:INDIRECT("$AV$"&amp;ROW(#REF!)-1))), 1))</f>
        <v>#REF!</v>
      </c>
      <c r="BB29" s="3" t="e" cm="1">
        <f t="array" aca="1" ref="BB29" ca="1">IF(NOT(ISNUMBER(INDEX($A:$A, LOOKUP(2, 1 / ($A$1:INDIRECT("$A$"&amp;ROW($A29)) &lt;&gt; ""),ROW($A$1:INDIRECT("$A$"&amp;ROW($A29)))), 1))), "",
INDEX(#REF!, LOOKUP(2, 1 / (#REF!:INDIRECT("$Y$"&amp;ROW(#REF!)-1) &lt;&gt; ""),ROW(#REF!:INDIRECT("$Y$"&amp;ROW(#REF!)-1))), 1))</f>
        <v>#REF!</v>
      </c>
      <c r="BC29" s="1" t="str">
        <f>IFERROR(VLOOKUP(#REF!, 'Medium-Slow'!$A$1:$B$101, 2, TRUE),"")</f>
        <v/>
      </c>
    </row>
    <row r="30" spans="1:55" x14ac:dyDescent="0.45">
      <c r="A30" s="56">
        <v>20</v>
      </c>
      <c r="B30" s="56" t="s">
        <v>130</v>
      </c>
      <c r="C30" s="56" t="s">
        <v>46</v>
      </c>
      <c r="D30" s="56" t="s">
        <v>117</v>
      </c>
      <c r="E30" s="56" t="s">
        <v>48</v>
      </c>
      <c r="F30" s="56">
        <v>1</v>
      </c>
      <c r="G30" s="2" t="s">
        <v>131</v>
      </c>
      <c r="H30" s="2" t="s">
        <v>50</v>
      </c>
      <c r="I30" s="2">
        <v>10</v>
      </c>
      <c r="J30" s="2" t="s">
        <v>132</v>
      </c>
      <c r="K30" s="2" t="s">
        <v>107</v>
      </c>
      <c r="L30" s="2" t="s">
        <v>53</v>
      </c>
      <c r="M30" s="2" t="s">
        <v>66</v>
      </c>
      <c r="N30" s="2" t="s">
        <v>73</v>
      </c>
      <c r="O30" s="2" t="s">
        <v>128</v>
      </c>
      <c r="P30" s="2" t="s">
        <v>133</v>
      </c>
      <c r="Q30" s="2">
        <v>0</v>
      </c>
      <c r="R30" s="2">
        <f>_xlfn.FLOOR.MATH((((2*VLOOKUP(G30, 'EV and Base'!$A$1:$N$671, 9, FALSE))+$Q30)*$I30)/100)+$I30+10</f>
        <v>30</v>
      </c>
      <c r="S30" s="2">
        <f>_xlfn.FLOOR.MATH((_xlfn.FLOOR.MATH((((2*VLOOKUP($G30, 'EV and Base'!$A$1:$N$671, 10, FALSE))+$Q30)*$I30)/100)+5)*
IF(OR($J30="Lonely", $J30="Brave", $J30="Adamant", $J30="Naughty"), 1.1,
IF(OR($J30="Bold", $J30="Timid", $J30="Modest", $J30="Calm"), 0.9, 1)))</f>
        <v>15</v>
      </c>
      <c r="T30" s="2">
        <f>_xlfn.FLOOR.MATH((_xlfn.FLOOR.MATH((((2*VLOOKUP($G30, 'EV and Base'!$A$1:$N$671, 11, FALSE))+$Q30)*$I30)/100)+5)*
IF(OR($J30="Bold", $J30="Relaxed", $J30="Impish", $J30="Lax"), 1.1,
IF(OR($J30="Lonely", $J30="Hasty", $J30="Mild", $J30="Gentle"), 0.9, 1)))</f>
        <v>15</v>
      </c>
      <c r="U30" s="2">
        <f>_xlfn.FLOOR.MATH((_xlfn.FLOOR.MATH((((2*VLOOKUP($G30, 'EV and Base'!$A$1:$N$671, 12, FALSE))+$Q30)*$I30)/100)+5)*
IF(OR($J30="Modest", $J30="Mild", $J30="Quiet", $J30="Rash"), 1.1,
IF(OR($J30="Adamant", $J30="Impish", $J30="Jolly", $J30="Careful"), 0.9, 1)))</f>
        <v>15</v>
      </c>
      <c r="V30" s="2">
        <f>_xlfn.FLOOR.MATH((_xlfn.FLOOR.MATH((((2*VLOOKUP($G30, 'EV and Base'!$A$1:$N$671, 13, FALSE))+$Q30)*$I30)/100)+5)*
IF(OR($J30="Calm", $J30="Gentle", $J30="Sassy", $J30="Careful"), 1.1,
IF(OR($J30="Naughty", $J30="Lax", $J30="Naive", $J30="Rash"), 0.9, 1)))</f>
        <v>14</v>
      </c>
      <c r="W30" s="2">
        <f>_xlfn.FLOOR.MATH((_xlfn.FLOOR.MATH((((2*VLOOKUP($G30, 'EV and Base'!$A$1:$N$671, 14, FALSE))+$Q30)*$I30)/100)+5)*
IF(OR($J30="Timid", $J30="Hasty", $J30="Jolly", $J30="Naive"), 1.1,
IF(OR($J30="Brave", $J30="Relaxed", $J30="Quiet", $J30="Sassy"), 0.9, 1)))</f>
        <v>15</v>
      </c>
      <c r="BA30" s="3" t="e" cm="1">
        <f t="array" aca="1" ref="BA30" ca="1">IF(NOT(ISNUMBER(INDEX($A:$A, LOOKUP(2, 1 / ($A$1:INDIRECT("$A$"&amp;ROW($A30)) &lt;&gt; ""),ROW($A$1:INDIRECT("$A$"&amp;ROW($A30)))), 1))), "",#REF!-INDEX(#REF!, LOOKUP(
2, 1 / (#REF!:INDIRECT("$AV$"&amp;ROW(#REF!)-1) &lt;&gt; ""),ROW(#REF!:INDIRECT("$AV$"&amp;ROW(#REF!)-1))), 1))</f>
        <v>#REF!</v>
      </c>
      <c r="BB30" s="3" t="e" cm="1">
        <f t="array" aca="1" ref="BB30" ca="1">IF(NOT(ISNUMBER(INDEX($A:$A, LOOKUP(2, 1 / ($A$1:INDIRECT("$A$"&amp;ROW($A30)) &lt;&gt; ""),ROW($A$1:INDIRECT("$A$"&amp;ROW($A30)))), 1))), "",
INDEX(#REF!, LOOKUP(2, 1 / (#REF!:INDIRECT("$Y$"&amp;ROW(#REF!)-1) &lt;&gt; ""),ROW(#REF!:INDIRECT("$Y$"&amp;ROW(#REF!)-1))), 1))</f>
        <v>#REF!</v>
      </c>
      <c r="BC30" s="1" t="str">
        <f>IFERROR(VLOOKUP(#REF!, 'Medium-Slow'!$A$1:$B$101, 2, TRUE),"")</f>
        <v/>
      </c>
    </row>
    <row r="31" spans="1:55" x14ac:dyDescent="0.45">
      <c r="A31" s="66">
        <v>21</v>
      </c>
      <c r="B31" s="66" t="s">
        <v>57</v>
      </c>
      <c r="C31" s="66" t="s">
        <v>46</v>
      </c>
      <c r="D31" s="66" t="s">
        <v>117</v>
      </c>
      <c r="E31" s="66" t="s">
        <v>48</v>
      </c>
      <c r="F31" s="56">
        <v>1</v>
      </c>
      <c r="G31" s="2" t="s">
        <v>1336</v>
      </c>
      <c r="H31" s="2" t="s">
        <v>50</v>
      </c>
      <c r="I31" s="2">
        <v>14</v>
      </c>
      <c r="J31" s="2" t="s">
        <v>134</v>
      </c>
      <c r="K31" s="2" t="s">
        <v>1386</v>
      </c>
      <c r="L31" s="2" t="s">
        <v>90</v>
      </c>
      <c r="M31" s="2" t="s">
        <v>199</v>
      </c>
      <c r="N31" s="2" t="s">
        <v>73</v>
      </c>
      <c r="O31" s="2" t="s">
        <v>133</v>
      </c>
      <c r="P31" s="2" t="s">
        <v>1387</v>
      </c>
      <c r="Q31" s="2">
        <v>6</v>
      </c>
      <c r="R31" s="2">
        <f>_xlfn.FLOOR.MATH((((2*VLOOKUP(G31, 'EV and Base'!$A$1:$N$671, 9, FALSE))+$Q31)*$I31)/100)+$I31+10</f>
        <v>37</v>
      </c>
      <c r="S31" s="2">
        <f>_xlfn.FLOOR.MATH((_xlfn.FLOOR.MATH((((2*VLOOKUP($G31, 'EV and Base'!$A$1:$N$671, 10, FALSE))+$Q31)*$I31)/100)+5)*
IF(OR($J31="Lonely", $J31="Brave", $J31="Adamant", $J31="Naughty"), 1.1,
IF(OR($J31="Bold", $J31="Timid", $J31="Modest", $J31="Calm"), 0.9, 1)))</f>
        <v>19</v>
      </c>
      <c r="T31" s="2">
        <f>_xlfn.FLOOR.MATH((_xlfn.FLOOR.MATH((((2*VLOOKUP($G31, 'EV and Base'!$A$1:$N$671, 11, FALSE))+$Q31)*$I31)/100)+5)*
IF(OR($J31="Bold", $J31="Relaxed", $J31="Impish", $J31="Lax"), 1.1,
IF(OR($J31="Lonely", $J31="Hasty", $J31="Mild", $J31="Gentle"), 0.9, 1)))</f>
        <v>21</v>
      </c>
      <c r="U31" s="2">
        <f>_xlfn.FLOOR.MATH((_xlfn.FLOOR.MATH((((2*VLOOKUP($G31, 'EV and Base'!$A$1:$N$671, 12, FALSE))+$Q31)*$I31)/100)+5)*
IF(OR($J31="Modest", $J31="Mild", $J31="Quiet", $J31="Rash"), 1.1,
IF(OR($J31="Adamant", $J31="Impish", $J31="Jolly", $J31="Careful"), 0.9, 1)))</f>
        <v>16</v>
      </c>
      <c r="V31" s="2">
        <f>_xlfn.FLOOR.MATH((_xlfn.FLOOR.MATH((((2*VLOOKUP($G31, 'EV and Base'!$A$1:$N$671, 13, FALSE))+$Q31)*$I31)/100)+5)*
IF(OR($J31="Calm", $J31="Gentle", $J31="Sassy", $J31="Careful"), 1.1,
IF(OR($J31="Naughty", $J31="Lax", $J31="Naive", $J31="Rash"), 0.9, 1)))</f>
        <v>21</v>
      </c>
      <c r="W31" s="2">
        <f>_xlfn.FLOOR.MATH((_xlfn.FLOOR.MATH((((2*VLOOKUP($G31, 'EV and Base'!$A$1:$N$671, 14, FALSE))+$Q31)*$I31)/100)+5)*
IF(OR($J31="Timid", $J31="Hasty", $J31="Jolly", $J31="Naive"), 1.1,
IF(OR($J31="Brave", $J31="Relaxed", $J31="Quiet", $J31="Sassy"), 0.9, 1)))</f>
        <v>23</v>
      </c>
      <c r="BA31" s="3" t="e" cm="1">
        <f t="array" aca="1" ref="BA31" ca="1">IF(NOT(ISNUMBER(INDEX($A:$A, LOOKUP(2, 1 / ($A$1:INDIRECT("$A$"&amp;ROW($A31)) &lt;&gt; ""),ROW($A$1:INDIRECT("$A$"&amp;ROW($A31)))), 1))), "",#REF!-INDEX(#REF!, LOOKUP(
2, 1 / (#REF!:INDIRECT("$AV$"&amp;ROW(#REF!)-1) &lt;&gt; ""),ROW(#REF!:INDIRECT("$AV$"&amp;ROW(#REF!)-1))), 1))</f>
        <v>#REF!</v>
      </c>
      <c r="BB31" s="3" t="e" cm="1">
        <f t="array" aca="1" ref="BB31" ca="1">IF(NOT(ISNUMBER(INDEX($A:$A, LOOKUP(2, 1 / ($A$1:INDIRECT("$A$"&amp;ROW($A31)) &lt;&gt; ""),ROW($A$1:INDIRECT("$A$"&amp;ROW($A31)))), 1))), "",
INDEX(#REF!, LOOKUP(2, 1 / (#REF!:INDIRECT("$Y$"&amp;ROW(#REF!)-1) &lt;&gt; ""),ROW(#REF!:INDIRECT("$Y$"&amp;ROW(#REF!)-1))), 1))</f>
        <v>#REF!</v>
      </c>
      <c r="BC31" s="1" t="str">
        <f>IFERROR(VLOOKUP(#REF!, 'Medium-Slow'!$A$1:$B$101, 2, TRUE),"")</f>
        <v/>
      </c>
    </row>
    <row r="32" spans="1:55" x14ac:dyDescent="0.45">
      <c r="A32" s="68"/>
      <c r="B32" s="68"/>
      <c r="C32" s="68" t="str">
        <f>$C31</f>
        <v>Single</v>
      </c>
      <c r="D32" s="68"/>
      <c r="E32" s="68"/>
      <c r="F32" s="56">
        <v>2</v>
      </c>
      <c r="G32" s="2" t="s">
        <v>63</v>
      </c>
      <c r="H32" s="2" t="s">
        <v>50</v>
      </c>
      <c r="I32" s="2">
        <v>12</v>
      </c>
      <c r="J32" s="2" t="s">
        <v>134</v>
      </c>
      <c r="K32" s="2" t="s">
        <v>65</v>
      </c>
      <c r="L32" s="2" t="s">
        <v>53</v>
      </c>
      <c r="M32" s="2" t="s">
        <v>67</v>
      </c>
      <c r="N32" s="2" t="s">
        <v>79</v>
      </c>
      <c r="O32" s="2" t="s">
        <v>101</v>
      </c>
      <c r="P32" s="2" t="s">
        <v>135</v>
      </c>
      <c r="Q32" s="2">
        <v>6</v>
      </c>
      <c r="R32" s="2">
        <f>_xlfn.FLOOR.MATH((((2*VLOOKUP(G32, 'EV and Base'!$A$1:$N$671, 9, FALSE))+$Q32)*$I32)/100)+$I32+10</f>
        <v>32</v>
      </c>
      <c r="S32" s="2">
        <f>_xlfn.FLOOR.MATH((_xlfn.FLOOR.MATH((((2*VLOOKUP($G32, 'EV and Base'!$A$1:$N$671, 10, FALSE))+$Q32)*$I32)/100)+5)*
IF(OR($J32="Lonely", $J32="Brave", $J32="Adamant", $J32="Naughty"), 1.1,
IF(OR($J32="Bold", $J32="Timid", $J32="Modest", $J32="Calm"), 0.9, 1)))</f>
        <v>18</v>
      </c>
      <c r="T32" s="2">
        <f>_xlfn.FLOOR.MATH((_xlfn.FLOOR.MATH((((2*VLOOKUP($G32, 'EV and Base'!$A$1:$N$671, 11, FALSE))+$Q32)*$I32)/100)+5)*
IF(OR($J32="Bold", $J32="Relaxed", $J32="Impish", $J32="Lax"), 1.1,
IF(OR($J32="Lonely", $J32="Hasty", $J32="Mild", $J32="Gentle"), 0.9, 1)))</f>
        <v>14</v>
      </c>
      <c r="U32" s="2">
        <f>_xlfn.FLOOR.MATH((_xlfn.FLOOR.MATH((((2*VLOOKUP($G32, 'EV and Base'!$A$1:$N$671, 12, FALSE))+$Q32)*$I32)/100)+5)*
IF(OR($J32="Modest", $J32="Mild", $J32="Quiet", $J32="Rash"), 1.1,
IF(OR($J32="Adamant", $J32="Impish", $J32="Jolly", $J32="Careful"), 0.9, 1)))</f>
        <v>15</v>
      </c>
      <c r="V32" s="2">
        <f>_xlfn.FLOOR.MATH((_xlfn.FLOOR.MATH((((2*VLOOKUP($G32, 'EV and Base'!$A$1:$N$671, 13, FALSE))+$Q32)*$I32)/100)+5)*
IF(OR($J32="Calm", $J32="Gentle", $J32="Sassy", $J32="Careful"), 1.1,
IF(OR($J32="Naughty", $J32="Lax", $J32="Naive", $J32="Rash"), 0.9, 1)))</f>
        <v>14</v>
      </c>
      <c r="W32" s="2">
        <f>_xlfn.FLOOR.MATH((_xlfn.FLOOR.MATH((((2*VLOOKUP($G32, 'EV and Base'!$A$1:$N$671, 14, FALSE))+$Q32)*$I32)/100)+5)*
IF(OR($J32="Timid", $J32="Hasty", $J32="Jolly", $J32="Naive"), 1.1,
IF(OR($J32="Brave", $J32="Relaxed", $J32="Quiet", $J32="Sassy"), 0.9, 1)))</f>
        <v>21</v>
      </c>
      <c r="BA32" s="3" t="e" cm="1">
        <f t="array" aca="1" ref="BA32" ca="1">IF(NOT(ISNUMBER(INDEX($A:$A, LOOKUP(2, 1 / ($A$1:INDIRECT("$A$"&amp;ROW($A32)) &lt;&gt; ""),ROW($A$1:INDIRECT("$A$"&amp;ROW($A32)))), 1))), "",#REF!-INDEX(#REF!, LOOKUP(
2, 1 / (#REF!:INDIRECT("$AV$"&amp;ROW(#REF!)-1) &lt;&gt; ""),ROW(#REF!:INDIRECT("$AV$"&amp;ROW(#REF!)-1))), 1))</f>
        <v>#REF!</v>
      </c>
      <c r="BB32" s="3" t="e" cm="1">
        <f t="array" aca="1" ref="BB32" ca="1">IF(NOT(ISNUMBER(INDEX($A:$A, LOOKUP(2, 1 / ($A$1:INDIRECT("$A$"&amp;ROW($A32)) &lt;&gt; ""),ROW($A$1:INDIRECT("$A$"&amp;ROW($A32)))), 1))), "",
INDEX(#REF!, LOOKUP(2, 1 / (#REF!:INDIRECT("$Y$"&amp;ROW(#REF!)-1) &lt;&gt; ""),ROW(#REF!:INDIRECT("$Y$"&amp;ROW(#REF!)-1))), 1))</f>
        <v>#REF!</v>
      </c>
      <c r="BC32" s="1" t="str">
        <f>IFERROR(VLOOKUP(#REF!, 'Medium-Slow'!$A$1:$B$101, 2, TRUE),"")</f>
        <v/>
      </c>
    </row>
    <row r="33" spans="1:55" x14ac:dyDescent="0.45">
      <c r="A33" s="66">
        <v>22</v>
      </c>
      <c r="B33" s="66" t="s">
        <v>136</v>
      </c>
      <c r="C33" s="66" t="s">
        <v>46</v>
      </c>
      <c r="D33" s="66" t="s">
        <v>117</v>
      </c>
      <c r="E33" s="66" t="s">
        <v>48</v>
      </c>
      <c r="F33" s="56">
        <v>1</v>
      </c>
      <c r="G33" s="2" t="s">
        <v>70</v>
      </c>
      <c r="H33" s="2" t="s">
        <v>77</v>
      </c>
      <c r="I33" s="2">
        <v>9</v>
      </c>
      <c r="J33" s="2" t="s">
        <v>137</v>
      </c>
      <c r="K33" s="2" t="s">
        <v>72</v>
      </c>
      <c r="L33" s="2" t="s">
        <v>53</v>
      </c>
      <c r="M33" s="2" t="s">
        <v>54</v>
      </c>
      <c r="N33" s="2" t="s">
        <v>73</v>
      </c>
      <c r="O33" s="2" t="s">
        <v>74</v>
      </c>
      <c r="P33" s="2" t="s">
        <v>99</v>
      </c>
      <c r="Q33" s="2">
        <v>12</v>
      </c>
      <c r="R33" s="2">
        <f>_xlfn.FLOOR.MATH((((2*VLOOKUP(G33, 'EV and Base'!$A$1:$N$671, 9, FALSE))+$Q33)*$I33)/100)+$I33+10</f>
        <v>28</v>
      </c>
      <c r="S33" s="2">
        <f>_xlfn.FLOOR.MATH((_xlfn.FLOOR.MATH((((2*VLOOKUP($G33, 'EV and Base'!$A$1:$N$671, 10, FALSE))+$Q33)*$I33)/100)+5)*
IF(OR($J33="Lonely", $J33="Brave", $J33="Adamant", $J33="Naughty"), 1.1,
IF(OR($J33="Bold", $J33="Timid", $J33="Modest", $J33="Calm"), 0.9, 1)))</f>
        <v>16</v>
      </c>
      <c r="T33" s="2">
        <f>_xlfn.FLOOR.MATH((_xlfn.FLOOR.MATH((((2*VLOOKUP($G33, 'EV and Base'!$A$1:$N$671, 11, FALSE))+$Q33)*$I33)/100)+5)*
IF(OR($J33="Bold", $J33="Relaxed", $J33="Impish", $J33="Lax"), 1.1,
IF(OR($J33="Lonely", $J33="Hasty", $J33="Mild", $J33="Gentle"), 0.9, 1)))</f>
        <v>11</v>
      </c>
      <c r="U33" s="2">
        <f>_xlfn.FLOOR.MATH((_xlfn.FLOOR.MATH((((2*VLOOKUP($G33, 'EV and Base'!$A$1:$N$671, 12, FALSE))+$Q33)*$I33)/100)+5)*
IF(OR($J33="Modest", $J33="Mild", $J33="Quiet", $J33="Rash"), 1.1,
IF(OR($J33="Adamant", $J33="Impish", $J33="Jolly", $J33="Careful"), 0.9, 1)))</f>
        <v>12</v>
      </c>
      <c r="V33" s="2">
        <f>_xlfn.FLOOR.MATH((_xlfn.FLOOR.MATH((((2*VLOOKUP($G33, 'EV and Base'!$A$1:$N$671, 13, FALSE))+$Q33)*$I33)/100)+5)*
IF(OR($J33="Calm", $J33="Gentle", $J33="Sassy", $J33="Careful"), 1.1,
IF(OR($J33="Naughty", $J33="Lax", $J33="Naive", $J33="Rash"), 0.9, 1)))</f>
        <v>13</v>
      </c>
      <c r="W33" s="2">
        <f>_xlfn.FLOOR.MATH((_xlfn.FLOOR.MATH((((2*VLOOKUP($G33, 'EV and Base'!$A$1:$N$671, 14, FALSE))+$Q33)*$I33)/100)+5)*
IF(OR($J33="Timid", $J33="Hasty", $J33="Jolly", $J33="Naive"), 1.1,
IF(OR($J33="Brave", $J33="Relaxed", $J33="Quiet", $J33="Sassy"), 0.9, 1)))</f>
        <v>13</v>
      </c>
      <c r="BA33" s="3" t="e" cm="1">
        <f t="array" aca="1" ref="BA33" ca="1">IF(NOT(ISNUMBER(INDEX($A:$A, LOOKUP(2, 1 / ($A$1:INDIRECT("$A$"&amp;ROW($A33)) &lt;&gt; ""),ROW($A$1:INDIRECT("$A$"&amp;ROW($A33)))), 1))), "",#REF!-INDEX(#REF!, LOOKUP(
2, 1 / (#REF!:INDIRECT("$AV$"&amp;ROW(#REF!)-1) &lt;&gt; ""),ROW(#REF!:INDIRECT("$AV$"&amp;ROW(#REF!)-1))), 1))</f>
        <v>#REF!</v>
      </c>
      <c r="BB33" s="3" t="e" cm="1">
        <f t="array" aca="1" ref="BB33" ca="1">IF(NOT(ISNUMBER(INDEX($A:$A, LOOKUP(2, 1 / ($A$1:INDIRECT("$A$"&amp;ROW($A33)) &lt;&gt; ""),ROW($A$1:INDIRECT("$A$"&amp;ROW($A33)))), 1))), "",
INDEX(#REF!, LOOKUP(2, 1 / (#REF!:INDIRECT("$Y$"&amp;ROW(#REF!)-1) &lt;&gt; ""),ROW(#REF!:INDIRECT("$Y$"&amp;ROW(#REF!)-1))), 1))</f>
        <v>#REF!</v>
      </c>
      <c r="BC33" s="1" t="str">
        <f>IFERROR(VLOOKUP(#REF!, 'Medium-Slow'!$A$1:$B$101, 2, TRUE),"")</f>
        <v/>
      </c>
    </row>
    <row r="34" spans="1:55" x14ac:dyDescent="0.45">
      <c r="A34" s="67"/>
      <c r="B34" s="67"/>
      <c r="C34" s="67" t="str">
        <f t="shared" ref="C34:C35" si="1">$C33</f>
        <v>Single</v>
      </c>
      <c r="D34" s="67"/>
      <c r="E34" s="67"/>
      <c r="F34" s="56">
        <v>2</v>
      </c>
      <c r="G34" s="2" t="s">
        <v>81</v>
      </c>
      <c r="H34" s="2" t="s">
        <v>77</v>
      </c>
      <c r="I34" s="2">
        <v>9</v>
      </c>
      <c r="J34" s="2" t="s">
        <v>71</v>
      </c>
      <c r="K34" s="2" t="s">
        <v>86</v>
      </c>
      <c r="L34" s="2" t="s">
        <v>53</v>
      </c>
      <c r="M34" s="2" t="s">
        <v>73</v>
      </c>
      <c r="N34" s="2" t="s">
        <v>54</v>
      </c>
      <c r="O34" s="2" t="s">
        <v>84</v>
      </c>
      <c r="P34" s="2" t="s">
        <v>74</v>
      </c>
      <c r="Q34" s="2">
        <v>12</v>
      </c>
      <c r="R34" s="2">
        <f>_xlfn.FLOOR.MATH((((2*VLOOKUP(G34, 'EV and Base'!$A$1:$N$671, 9, FALSE))+$Q34)*$I34)/100)+$I34+10</f>
        <v>28</v>
      </c>
      <c r="S34" s="2">
        <f>_xlfn.FLOOR.MATH((_xlfn.FLOOR.MATH((((2*VLOOKUP($G34, 'EV and Base'!$A$1:$N$671, 10, FALSE))+$Q34)*$I34)/100)+5)*
IF(OR($J34="Lonely", $J34="Brave", $J34="Adamant", $J34="Naughty"), 1.1,
IF(OR($J34="Bold", $J34="Timid", $J34="Modest", $J34="Calm"), 0.9, 1)))</f>
        <v>16</v>
      </c>
      <c r="T34" s="2">
        <f>_xlfn.FLOOR.MATH((_xlfn.FLOOR.MATH((((2*VLOOKUP($G34, 'EV and Base'!$A$1:$N$671, 11, FALSE))+$Q34)*$I34)/100)+5)*
IF(OR($J34="Bold", $J34="Relaxed", $J34="Impish", $J34="Lax"), 1.1,
IF(OR($J34="Lonely", $J34="Hasty", $J34="Mild", $J34="Gentle"), 0.9, 1)))</f>
        <v>14</v>
      </c>
      <c r="U34" s="2">
        <f>_xlfn.FLOOR.MATH((_xlfn.FLOOR.MATH((((2*VLOOKUP($G34, 'EV and Base'!$A$1:$N$671, 12, FALSE))+$Q34)*$I34)/100)+5)*
IF(OR($J34="Modest", $J34="Mild", $J34="Quiet", $J34="Rash"), 1.1,
IF(OR($J34="Adamant", $J34="Impish", $J34="Jolly", $J34="Careful"), 0.9, 1)))</f>
        <v>10</v>
      </c>
      <c r="V34" s="2">
        <f>_xlfn.FLOOR.MATH((_xlfn.FLOOR.MATH((((2*VLOOKUP($G34, 'EV and Base'!$A$1:$N$671, 13, FALSE))+$Q34)*$I34)/100)+5)*
IF(OR($J34="Calm", $J34="Gentle", $J34="Sassy", $J34="Careful"), 1.1,
IF(OR($J34="Naughty", $J34="Lax", $J34="Naive", $J34="Rash"), 0.9, 1)))</f>
        <v>14</v>
      </c>
      <c r="W34" s="2">
        <f>_xlfn.FLOOR.MATH((_xlfn.FLOOR.MATH((((2*VLOOKUP($G34, 'EV and Base'!$A$1:$N$671, 14, FALSE))+$Q34)*$I34)/100)+5)*
IF(OR($J34="Timid", $J34="Hasty", $J34="Jolly", $J34="Naive"), 1.1,
IF(OR($J34="Brave", $J34="Relaxed", $J34="Quiet", $J34="Sassy"), 0.9, 1)))</f>
        <v>15</v>
      </c>
      <c r="BA34" s="3" t="e" cm="1">
        <f t="array" aca="1" ref="BA34" ca="1">IF(NOT(ISNUMBER(INDEX($A:$A, LOOKUP(2, 1 / ($A$1:INDIRECT("$A$"&amp;ROW($A34)) &lt;&gt; ""),ROW($A$1:INDIRECT("$A$"&amp;ROW($A34)))), 1))), "",#REF!-INDEX(#REF!, LOOKUP(
2, 1 / (#REF!:INDIRECT("$AV$"&amp;ROW(#REF!)-1) &lt;&gt; ""),ROW(#REF!:INDIRECT("$AV$"&amp;ROW(#REF!)-1))), 1))</f>
        <v>#REF!</v>
      </c>
      <c r="BB34" s="3" t="e" cm="1">
        <f t="array" aca="1" ref="BB34" ca="1">IF(NOT(ISNUMBER(INDEX($A:$A, LOOKUP(2, 1 / ($A$1:INDIRECT("$A$"&amp;ROW($A34)) &lt;&gt; ""),ROW($A$1:INDIRECT("$A$"&amp;ROW($A34)))), 1))), "",
INDEX(#REF!, LOOKUP(2, 1 / (#REF!:INDIRECT("$Y$"&amp;ROW(#REF!)-1) &lt;&gt; ""),ROW(#REF!:INDIRECT("$Y$"&amp;ROW(#REF!)-1))), 1))</f>
        <v>#REF!</v>
      </c>
      <c r="BC34" s="1" t="str">
        <f>IFERROR(VLOOKUP(#REF!, 'Medium-Slow'!$A$1:$B$101, 2, TRUE),"")</f>
        <v/>
      </c>
    </row>
    <row r="35" spans="1:55" x14ac:dyDescent="0.45">
      <c r="A35" s="68"/>
      <c r="B35" s="68"/>
      <c r="C35" s="68" t="str">
        <f t="shared" si="1"/>
        <v>Single</v>
      </c>
      <c r="D35" s="68"/>
      <c r="E35" s="68"/>
      <c r="F35" s="56">
        <v>3</v>
      </c>
      <c r="G35" s="2" t="s">
        <v>138</v>
      </c>
      <c r="H35" s="2" t="s">
        <v>77</v>
      </c>
      <c r="I35" s="2">
        <v>9</v>
      </c>
      <c r="J35" s="2" t="s">
        <v>134</v>
      </c>
      <c r="K35" s="2" t="s">
        <v>139</v>
      </c>
      <c r="L35" s="2" t="s">
        <v>53</v>
      </c>
      <c r="M35" s="2" t="s">
        <v>140</v>
      </c>
      <c r="N35" s="2" t="s">
        <v>67</v>
      </c>
      <c r="O35" s="2" t="s">
        <v>73</v>
      </c>
      <c r="P35" s="22" t="s">
        <v>56</v>
      </c>
      <c r="Q35" s="22">
        <v>12</v>
      </c>
      <c r="R35" s="2">
        <f>_xlfn.FLOOR.MATH((((2*VLOOKUP(G35, 'EV and Base'!$A$1:$N$671, 9, FALSE))+$Q35)*$I35)/100)+$I35+10</f>
        <v>29</v>
      </c>
      <c r="S35" s="2">
        <f>_xlfn.FLOOR.MATH((_xlfn.FLOOR.MATH((((2*VLOOKUP($G35, 'EV and Base'!$A$1:$N$671, 10, FALSE))+$Q35)*$I35)/100)+5)*
IF(OR($J35="Lonely", $J35="Brave", $J35="Adamant", $J35="Naughty"), 1.1,
IF(OR($J35="Bold", $J35="Timid", $J35="Modest", $J35="Calm"), 0.9, 1)))</f>
        <v>16</v>
      </c>
      <c r="T35" s="2">
        <f>_xlfn.FLOOR.MATH((_xlfn.FLOOR.MATH((((2*VLOOKUP($G35, 'EV and Base'!$A$1:$N$671, 11, FALSE))+$Q35)*$I35)/100)+5)*
IF(OR($J35="Bold", $J35="Relaxed", $J35="Impish", $J35="Lax"), 1.1,
IF(OR($J35="Lonely", $J35="Hasty", $J35="Mild", $J35="Gentle"), 0.9, 1)))</f>
        <v>15</v>
      </c>
      <c r="U35" s="2">
        <f>_xlfn.FLOOR.MATH((_xlfn.FLOOR.MATH((((2*VLOOKUP($G35, 'EV and Base'!$A$1:$N$671, 12, FALSE))+$Q35)*$I35)/100)+5)*
IF(OR($J35="Modest", $J35="Mild", $J35="Quiet", $J35="Rash"), 1.1,
IF(OR($J35="Adamant", $J35="Impish", $J35="Jolly", $J35="Careful"), 0.9, 1)))</f>
        <v>10</v>
      </c>
      <c r="V35" s="2">
        <f>_xlfn.FLOOR.MATH((_xlfn.FLOOR.MATH((((2*VLOOKUP($G35, 'EV and Base'!$A$1:$N$671, 13, FALSE))+$Q35)*$I35)/100)+5)*
IF(OR($J35="Calm", $J35="Gentle", $J35="Sassy", $J35="Careful"), 1.1,
IF(OR($J35="Naughty", $J35="Lax", $J35="Naive", $J35="Rash"), 0.9, 1)))</f>
        <v>11</v>
      </c>
      <c r="W35" s="2">
        <f>_xlfn.FLOOR.MATH((_xlfn.FLOOR.MATH((((2*VLOOKUP($G35, 'EV and Base'!$A$1:$N$671, 14, FALSE))+$Q35)*$I35)/100)+5)*
IF(OR($J35="Timid", $J35="Hasty", $J35="Jolly", $J35="Naive"), 1.1,
IF(OR($J35="Brave", $J35="Relaxed", $J35="Quiet", $J35="Sassy"), 0.9, 1)))</f>
        <v>13</v>
      </c>
      <c r="BA35" s="3" t="e" cm="1">
        <f t="array" aca="1" ref="BA35" ca="1">IF(NOT(ISNUMBER(INDEX($A:$A, LOOKUP(2, 1 / ($A$1:INDIRECT("$A$"&amp;ROW($A35)) &lt;&gt; ""),ROW($A$1:INDIRECT("$A$"&amp;ROW($A35)))), 1))), "",#REF!-INDEX(#REF!, LOOKUP(
2, 1 / (#REF!:INDIRECT("$AV$"&amp;ROW(#REF!)-1) &lt;&gt; ""),ROW(#REF!:INDIRECT("$AV$"&amp;ROW(#REF!)-1))), 1))</f>
        <v>#REF!</v>
      </c>
      <c r="BB35" s="3" t="e" cm="1">
        <f t="array" aca="1" ref="BB35" ca="1">IF(NOT(ISNUMBER(INDEX($A:$A, LOOKUP(2, 1 / ($A$1:INDIRECT("$A$"&amp;ROW($A35)) &lt;&gt; ""),ROW($A$1:INDIRECT("$A$"&amp;ROW($A35)))), 1))), "",
INDEX(#REF!, LOOKUP(2, 1 / (#REF!:INDIRECT("$Y$"&amp;ROW(#REF!)-1) &lt;&gt; ""),ROW(#REF!:INDIRECT("$Y$"&amp;ROW(#REF!)-1))), 1))</f>
        <v>#REF!</v>
      </c>
      <c r="BC35" s="1" t="str">
        <f>IFERROR(VLOOKUP(#REF!, 'Medium-Slow'!$A$1:$B$101, 2, TRUE),"")</f>
        <v/>
      </c>
    </row>
    <row r="36" spans="1:55" x14ac:dyDescent="0.45">
      <c r="A36" s="56">
        <v>23</v>
      </c>
      <c r="B36" s="56" t="s">
        <v>114</v>
      </c>
      <c r="C36" s="56" t="s">
        <v>46</v>
      </c>
      <c r="D36" s="56" t="s">
        <v>141</v>
      </c>
      <c r="E36" s="56" t="s">
        <v>48</v>
      </c>
      <c r="F36" s="56">
        <v>1</v>
      </c>
      <c r="G36" s="2" t="s">
        <v>70</v>
      </c>
      <c r="H36" s="2" t="s">
        <v>50</v>
      </c>
      <c r="I36" s="2">
        <v>12</v>
      </c>
      <c r="J36" s="2" t="s">
        <v>103</v>
      </c>
      <c r="K36" s="2" t="s">
        <v>72</v>
      </c>
      <c r="L36" s="2" t="s">
        <v>53</v>
      </c>
      <c r="M36" s="2" t="s">
        <v>73</v>
      </c>
      <c r="N36" s="2" t="s">
        <v>74</v>
      </c>
      <c r="O36" s="2" t="s">
        <v>99</v>
      </c>
      <c r="P36" s="2" t="s">
        <v>142</v>
      </c>
      <c r="Q36" s="2">
        <v>0</v>
      </c>
      <c r="R36" s="2">
        <f>_xlfn.FLOOR.MATH((((2*VLOOKUP(G36, 'EV and Base'!$A$1:$N$671, 9, FALSE))+$Q36)*$I36)/100)+$I36+10</f>
        <v>32</v>
      </c>
      <c r="S36" s="2">
        <f>_xlfn.FLOOR.MATH((_xlfn.FLOOR.MATH((((2*VLOOKUP($G36, 'EV and Base'!$A$1:$N$671, 10, FALSE))+$Q36)*$I36)/100)+5)*
IF(OR($J36="Lonely", $J36="Brave", $J36="Adamant", $J36="Naughty"), 1.1,
IF(OR($J36="Bold", $J36="Timid", $J36="Modest", $J36="Calm"), 0.9, 1)))</f>
        <v>18</v>
      </c>
      <c r="T36" s="2">
        <f>_xlfn.FLOOR.MATH((_xlfn.FLOOR.MATH((((2*VLOOKUP($G36, 'EV and Base'!$A$1:$N$671, 11, FALSE))+$Q36)*$I36)/100)+5)*
IF(OR($J36="Bold", $J36="Relaxed", $J36="Impish", $J36="Lax"), 1.1,
IF(OR($J36="Lonely", $J36="Hasty", $J36="Mild", $J36="Gentle"), 0.9, 1)))</f>
        <v>14</v>
      </c>
      <c r="U36" s="2">
        <f>_xlfn.FLOOR.MATH((_xlfn.FLOOR.MATH((((2*VLOOKUP($G36, 'EV and Base'!$A$1:$N$671, 12, FALSE))+$Q36)*$I36)/100)+5)*
IF(OR($J36="Modest", $J36="Mild", $J36="Quiet", $J36="Rash"), 1.1,
IF(OR($J36="Adamant", $J36="Impish", $J36="Jolly", $J36="Careful"), 0.9, 1)))</f>
        <v>11</v>
      </c>
      <c r="V36" s="2">
        <f>_xlfn.FLOOR.MATH((_xlfn.FLOOR.MATH((((2*VLOOKUP($G36, 'EV and Base'!$A$1:$N$671, 13, FALSE))+$Q36)*$I36)/100)+5)*
IF(OR($J36="Calm", $J36="Gentle", $J36="Sassy", $J36="Careful"), 1.1,
IF(OR($J36="Naughty", $J36="Lax", $J36="Naive", $J36="Rash"), 0.9, 1)))</f>
        <v>15</v>
      </c>
      <c r="W36" s="2">
        <f>_xlfn.FLOOR.MATH((_xlfn.FLOOR.MATH((((2*VLOOKUP($G36, 'EV and Base'!$A$1:$N$671, 14, FALSE))+$Q36)*$I36)/100)+5)*
IF(OR($J36="Timid", $J36="Hasty", $J36="Jolly", $J36="Naive"), 1.1,
IF(OR($J36="Brave", $J36="Relaxed", $J36="Quiet", $J36="Sassy"), 0.9, 1)))</f>
        <v>15</v>
      </c>
      <c r="BA36" s="3" t="e" cm="1">
        <f t="array" aca="1" ref="BA36" ca="1">IF(NOT(ISNUMBER(INDEX($A:$A, LOOKUP(2, 1 / ($A$1:INDIRECT("$A$"&amp;ROW($A36)) &lt;&gt; ""),ROW($A$1:INDIRECT("$A$"&amp;ROW($A36)))), 1))), "",#REF!-INDEX(#REF!, LOOKUP(
2, 1 / (#REF!:INDIRECT("$AV$"&amp;ROW(#REF!)-1) &lt;&gt; ""),ROW(#REF!:INDIRECT("$AV$"&amp;ROW(#REF!)-1))), 1))</f>
        <v>#REF!</v>
      </c>
      <c r="BB36" s="3" t="e" cm="1">
        <f t="array" aca="1" ref="BB36" ca="1">IF(NOT(ISNUMBER(INDEX($A:$A, LOOKUP(2, 1 / ($A$1:INDIRECT("$A$"&amp;ROW($A36)) &lt;&gt; ""),ROW($A$1:INDIRECT("$A$"&amp;ROW($A36)))), 1))), "",
INDEX(#REF!, LOOKUP(2, 1 / (#REF!:INDIRECT("$Y$"&amp;ROW(#REF!)-1) &lt;&gt; ""),ROW(#REF!:INDIRECT("$Y$"&amp;ROW(#REF!)-1))), 1))</f>
        <v>#REF!</v>
      </c>
      <c r="BC36" s="1" t="str">
        <f>IFERROR(VLOOKUP(#REF!, 'Medium-Slow'!$A$1:$B$101, 2, TRUE),"")</f>
        <v/>
      </c>
    </row>
    <row r="37" spans="1:55" x14ac:dyDescent="0.45">
      <c r="A37" s="66">
        <v>24</v>
      </c>
      <c r="B37" s="56" t="s">
        <v>114</v>
      </c>
      <c r="C37" s="66" t="s">
        <v>143</v>
      </c>
      <c r="D37" s="66" t="s">
        <v>141</v>
      </c>
      <c r="E37" s="66" t="s">
        <v>48</v>
      </c>
      <c r="F37" s="56">
        <v>1</v>
      </c>
      <c r="G37" s="2" t="s">
        <v>70</v>
      </c>
      <c r="H37" s="2" t="s">
        <v>50</v>
      </c>
      <c r="I37" s="2">
        <v>12</v>
      </c>
      <c r="J37" s="2" t="s">
        <v>64</v>
      </c>
      <c r="K37" s="2" t="s">
        <v>98</v>
      </c>
      <c r="L37" s="2" t="s">
        <v>53</v>
      </c>
      <c r="M37" s="2" t="s">
        <v>73</v>
      </c>
      <c r="N37" s="2" t="s">
        <v>74</v>
      </c>
      <c r="O37" s="2" t="s">
        <v>99</v>
      </c>
      <c r="P37" s="2" t="s">
        <v>142</v>
      </c>
      <c r="Q37" s="2">
        <v>0</v>
      </c>
      <c r="R37" s="2">
        <f>_xlfn.FLOOR.MATH((((2*VLOOKUP(G37, 'EV and Base'!$A$1:$N$671, 9, FALSE))+$Q37)*$I37)/100)+$I37+10</f>
        <v>32</v>
      </c>
      <c r="S37" s="2">
        <f>_xlfn.FLOOR.MATH((_xlfn.FLOOR.MATH((((2*VLOOKUP($G37, 'EV and Base'!$A$1:$N$671, 10, FALSE))+$Q37)*$I37)/100)+5)*
IF(OR($J37="Lonely", $J37="Brave", $J37="Adamant", $J37="Naughty"), 1.1,
IF(OR($J37="Bold", $J37="Timid", $J37="Modest", $J37="Calm"), 0.9, 1)))</f>
        <v>16</v>
      </c>
      <c r="T37" s="2">
        <f>_xlfn.FLOOR.MATH((_xlfn.FLOOR.MATH((((2*VLOOKUP($G37, 'EV and Base'!$A$1:$N$671, 11, FALSE))+$Q37)*$I37)/100)+5)*
IF(OR($J37="Bold", $J37="Relaxed", $J37="Impish", $J37="Lax"), 1.1,
IF(OR($J37="Lonely", $J37="Hasty", $J37="Mild", $J37="Gentle"), 0.9, 1)))</f>
        <v>14</v>
      </c>
      <c r="U37" s="2">
        <f>_xlfn.FLOOR.MATH((_xlfn.FLOOR.MATH((((2*VLOOKUP($G37, 'EV and Base'!$A$1:$N$671, 12, FALSE))+$Q37)*$I37)/100)+5)*
IF(OR($J37="Modest", $J37="Mild", $J37="Quiet", $J37="Rash"), 1.1,
IF(OR($J37="Adamant", $J37="Impish", $J37="Jolly", $J37="Careful"), 0.9, 1)))</f>
        <v>13</v>
      </c>
      <c r="V37" s="2">
        <f>_xlfn.FLOOR.MATH((_xlfn.FLOOR.MATH((((2*VLOOKUP($G37, 'EV and Base'!$A$1:$N$671, 13, FALSE))+$Q37)*$I37)/100)+5)*
IF(OR($J37="Calm", $J37="Gentle", $J37="Sassy", $J37="Careful"), 1.1,
IF(OR($J37="Naughty", $J37="Lax", $J37="Naive", $J37="Rash"), 0.9, 1)))</f>
        <v>14</v>
      </c>
      <c r="W37" s="2">
        <f>_xlfn.FLOOR.MATH((_xlfn.FLOOR.MATH((((2*VLOOKUP($G37, 'EV and Base'!$A$1:$N$671, 14, FALSE))+$Q37)*$I37)/100)+5)*
IF(OR($J37="Timid", $J37="Hasty", $J37="Jolly", $J37="Naive"), 1.1,
IF(OR($J37="Brave", $J37="Relaxed", $J37="Quiet", $J37="Sassy"), 0.9, 1)))</f>
        <v>16</v>
      </c>
      <c r="BA37" s="3" t="e" cm="1">
        <f t="array" aca="1" ref="BA37" ca="1">IF(NOT(ISNUMBER(INDEX($A:$A, LOOKUP(2, 1 / ($A$1:INDIRECT("$A$"&amp;ROW($A37)) &lt;&gt; ""),ROW($A$1:INDIRECT("$A$"&amp;ROW($A37)))), 1))), "",#REF!-INDEX(#REF!, LOOKUP(
2, 1 / (#REF!:INDIRECT("$AV$"&amp;ROW(#REF!)-1) &lt;&gt; ""),ROW(#REF!:INDIRECT("$AV$"&amp;ROW(#REF!)-1))), 1))</f>
        <v>#REF!</v>
      </c>
      <c r="BB37" s="3" t="e" cm="1">
        <f t="array" aca="1" ref="BB37" ca="1">IF(NOT(ISNUMBER(INDEX($A:$A, LOOKUP(2, 1 / ($A$1:INDIRECT("$A$"&amp;ROW($A37)) &lt;&gt; ""),ROW($A$1:INDIRECT("$A$"&amp;ROW($A37)))), 1))), "",
INDEX(#REF!, LOOKUP(2, 1 / (#REF!:INDIRECT("$Y$"&amp;ROW(#REF!)-1) &lt;&gt; ""),ROW(#REF!:INDIRECT("$Y$"&amp;ROW(#REF!)-1))), 1))</f>
        <v>#REF!</v>
      </c>
      <c r="BC37" s="1" t="str">
        <f>IFERROR(VLOOKUP(#REF!, 'Medium-Slow'!$A$1:$B$101, 2, TRUE),"")</f>
        <v/>
      </c>
    </row>
    <row r="38" spans="1:55" x14ac:dyDescent="0.45">
      <c r="A38" s="68"/>
      <c r="B38" s="56" t="s">
        <v>114</v>
      </c>
      <c r="C38" s="68" t="str">
        <f>$C37</f>
        <v>Multi</v>
      </c>
      <c r="D38" s="68"/>
      <c r="E38" s="68"/>
      <c r="F38" s="56">
        <v>1</v>
      </c>
      <c r="G38" s="2" t="s">
        <v>70</v>
      </c>
      <c r="H38" s="2" t="s">
        <v>50</v>
      </c>
      <c r="I38" s="2">
        <v>12</v>
      </c>
      <c r="J38" s="2" t="s">
        <v>51</v>
      </c>
      <c r="K38" s="2" t="s">
        <v>98</v>
      </c>
      <c r="L38" s="2" t="s">
        <v>53</v>
      </c>
      <c r="M38" s="2" t="s">
        <v>73</v>
      </c>
      <c r="N38" s="2" t="s">
        <v>74</v>
      </c>
      <c r="O38" s="2" t="s">
        <v>99</v>
      </c>
      <c r="P38" s="2" t="s">
        <v>142</v>
      </c>
      <c r="Q38" s="2">
        <v>0</v>
      </c>
      <c r="R38" s="2">
        <f>_xlfn.FLOOR.MATH((((2*VLOOKUP(G38, 'EV and Base'!$A$1:$N$671, 9, FALSE))+$Q38)*$I38)/100)+$I38+10</f>
        <v>32</v>
      </c>
      <c r="S38" s="2">
        <f>_xlfn.FLOOR.MATH((_xlfn.FLOOR.MATH((((2*VLOOKUP($G38, 'EV and Base'!$A$1:$N$671, 10, FALSE))+$Q38)*$I38)/100)+5)*
IF(OR($J38="Lonely", $J38="Brave", $J38="Adamant", $J38="Naughty"), 1.1,
IF(OR($J38="Bold", $J38="Timid", $J38="Modest", $J38="Calm"), 0.9, 1)))</f>
        <v>18</v>
      </c>
      <c r="T38" s="2">
        <f>_xlfn.FLOOR.MATH((_xlfn.FLOOR.MATH((((2*VLOOKUP($G38, 'EV and Base'!$A$1:$N$671, 11, FALSE))+$Q38)*$I38)/100)+5)*
IF(OR($J38="Bold", $J38="Relaxed", $J38="Impish", $J38="Lax"), 1.1,
IF(OR($J38="Lonely", $J38="Hasty", $J38="Mild", $J38="Gentle"), 0.9, 1)))</f>
        <v>15</v>
      </c>
      <c r="U38" s="2">
        <f>_xlfn.FLOOR.MATH((_xlfn.FLOOR.MATH((((2*VLOOKUP($G38, 'EV and Base'!$A$1:$N$671, 12, FALSE))+$Q38)*$I38)/100)+5)*
IF(OR($J38="Modest", $J38="Mild", $J38="Quiet", $J38="Rash"), 1.1,
IF(OR($J38="Adamant", $J38="Impish", $J38="Jolly", $J38="Careful"), 0.9, 1)))</f>
        <v>13</v>
      </c>
      <c r="V38" s="2">
        <f>_xlfn.FLOOR.MATH((_xlfn.FLOOR.MATH((((2*VLOOKUP($G38, 'EV and Base'!$A$1:$N$671, 13, FALSE))+$Q38)*$I38)/100)+5)*
IF(OR($J38="Calm", $J38="Gentle", $J38="Sassy", $J38="Careful"), 1.1,
IF(OR($J38="Naughty", $J38="Lax", $J38="Naive", $J38="Rash"), 0.9, 1)))</f>
        <v>12</v>
      </c>
      <c r="W38" s="2">
        <f>_xlfn.FLOOR.MATH((_xlfn.FLOOR.MATH((((2*VLOOKUP($G38, 'EV and Base'!$A$1:$N$671, 14, FALSE))+$Q38)*$I38)/100)+5)*
IF(OR($J38="Timid", $J38="Hasty", $J38="Jolly", $J38="Naive"), 1.1,
IF(OR($J38="Brave", $J38="Relaxed", $J38="Quiet", $J38="Sassy"), 0.9, 1)))</f>
        <v>15</v>
      </c>
      <c r="BA38" s="3" t="e" cm="1">
        <f t="array" aca="1" ref="BA38" ca="1">IF(NOT(ISNUMBER(INDEX($A:$A, LOOKUP(2, 1 / ($A$1:INDIRECT("$A$"&amp;ROW($A38)) &lt;&gt; ""),ROW($A$1:INDIRECT("$A$"&amp;ROW($A38)))), 1))), "",#REF!-INDEX(#REF!, LOOKUP(
2, 1 / (#REF!:INDIRECT("$AV$"&amp;ROW(#REF!)-1) &lt;&gt; ""),ROW(#REF!:INDIRECT("$AV$"&amp;ROW(#REF!)-1))), 1))</f>
        <v>#REF!</v>
      </c>
      <c r="BB38" s="3" t="e" cm="1">
        <f t="array" aca="1" ref="BB38" ca="1">IF(NOT(ISNUMBER(INDEX($A:$A, LOOKUP(2, 1 / ($A$1:INDIRECT("$A$"&amp;ROW($A38)) &lt;&gt; ""),ROW($A$1:INDIRECT("$A$"&amp;ROW($A38)))), 1))), "",
INDEX(#REF!, LOOKUP(2, 1 / (#REF!:INDIRECT("$Y$"&amp;ROW(#REF!)-1) &lt;&gt; ""),ROW(#REF!:INDIRECT("$Y$"&amp;ROW(#REF!)-1))), 1))</f>
        <v>#REF!</v>
      </c>
      <c r="BC38" s="1" t="str">
        <f>IFERROR(VLOOKUP(#REF!, 'Medium-Slow'!$A$1:$B$101, 2, TRUE),"")</f>
        <v/>
      </c>
    </row>
    <row r="39" spans="1:55" x14ac:dyDescent="0.45">
      <c r="A39" s="56">
        <v>25</v>
      </c>
      <c r="B39" s="56" t="s">
        <v>144</v>
      </c>
      <c r="C39" s="56" t="s">
        <v>46</v>
      </c>
      <c r="D39" s="56" t="s">
        <v>117</v>
      </c>
      <c r="E39" s="56" t="s">
        <v>48</v>
      </c>
      <c r="F39" s="56">
        <v>1</v>
      </c>
      <c r="G39" s="2" t="s">
        <v>145</v>
      </c>
      <c r="H39" s="2" t="s">
        <v>50</v>
      </c>
      <c r="I39" s="2">
        <v>13</v>
      </c>
      <c r="J39" s="2" t="s">
        <v>95</v>
      </c>
      <c r="K39" s="2" t="s">
        <v>146</v>
      </c>
      <c r="L39" s="2" t="s">
        <v>53</v>
      </c>
      <c r="M39" s="2" t="s">
        <v>147</v>
      </c>
      <c r="N39" s="2" t="s">
        <v>55</v>
      </c>
      <c r="O39" s="2" t="s">
        <v>148</v>
      </c>
      <c r="P39" s="2" t="s">
        <v>149</v>
      </c>
      <c r="Q39" s="2">
        <v>6</v>
      </c>
      <c r="R39" s="2">
        <f>_xlfn.FLOOR.MATH((((2*VLOOKUP(G39, 'EV and Base'!$A$1:$N$671, 9, FALSE))+$Q39)*$I39)/100)+$I39+10</f>
        <v>35</v>
      </c>
      <c r="S39" s="2">
        <f>_xlfn.FLOOR.MATH((_xlfn.FLOOR.MATH((((2*VLOOKUP($G39, 'EV and Base'!$A$1:$N$671, 10, FALSE))+$Q39)*$I39)/100)+5)*
IF(OR($J39="Lonely", $J39="Brave", $J39="Adamant", $J39="Naughty"), 1.1,
IF(OR($J39="Bold", $J39="Timid", $J39="Modest", $J39="Calm"), 0.9, 1)))</f>
        <v>18</v>
      </c>
      <c r="T39" s="2">
        <f>_xlfn.FLOOR.MATH((_xlfn.FLOOR.MATH((((2*VLOOKUP($G39, 'EV and Base'!$A$1:$N$671, 11, FALSE))+$Q39)*$I39)/100)+5)*
IF(OR($J39="Bold", $J39="Relaxed", $J39="Impish", $J39="Lax"), 1.1,
IF(OR($J39="Lonely", $J39="Hasty", $J39="Mild", $J39="Gentle"), 0.9, 1)))</f>
        <v>15</v>
      </c>
      <c r="U39" s="2">
        <f>_xlfn.FLOOR.MATH((_xlfn.FLOOR.MATH((((2*VLOOKUP($G39, 'EV and Base'!$A$1:$N$671, 12, FALSE))+$Q39)*$I39)/100)+5)*
IF(OR($J39="Modest", $J39="Mild", $J39="Quiet", $J39="Rash"), 1.1,
IF(OR($J39="Adamant", $J39="Impish", $J39="Jolly", $J39="Careful"), 0.9, 1)))</f>
        <v>18</v>
      </c>
      <c r="V39" s="2">
        <f>_xlfn.FLOOR.MATH((_xlfn.FLOOR.MATH((((2*VLOOKUP($G39, 'EV and Base'!$A$1:$N$671, 13, FALSE))+$Q39)*$I39)/100)+5)*
IF(OR($J39="Calm", $J39="Gentle", $J39="Sassy", $J39="Careful"), 1.1,
IF(OR($J39="Naughty", $J39="Lax", $J39="Naive", $J39="Rash"), 0.9, 1)))</f>
        <v>14</v>
      </c>
      <c r="W39" s="2">
        <f>_xlfn.FLOOR.MATH((_xlfn.FLOOR.MATH((((2*VLOOKUP($G39, 'EV and Base'!$A$1:$N$671, 14, FALSE))+$Q39)*$I39)/100)+5)*
IF(OR($J39="Timid", $J39="Hasty", $J39="Jolly", $J39="Naive"), 1.1,
IF(OR($J39="Brave", $J39="Relaxed", $J39="Quiet", $J39="Sassy"), 0.9, 1)))</f>
        <v>25</v>
      </c>
      <c r="BA39" s="3" t="e" cm="1">
        <f t="array" aca="1" ref="BA39" ca="1">IF(NOT(ISNUMBER(INDEX($A:$A, LOOKUP(2, 1 / ($A$1:INDIRECT("$A$"&amp;ROW($A39)) &lt;&gt; ""),ROW($A$1:INDIRECT("$A$"&amp;ROW($A39)))), 1))), "",#REF!-INDEX(#REF!, LOOKUP(
2, 1 / (#REF!:INDIRECT("$AV$"&amp;ROW(#REF!)-1) &lt;&gt; ""),ROW(#REF!:INDIRECT("$AV$"&amp;ROW(#REF!)-1))), 1))</f>
        <v>#REF!</v>
      </c>
      <c r="BB39" s="3" t="e" cm="1">
        <f t="array" aca="1" ref="BB39" ca="1">IF(NOT(ISNUMBER(INDEX($A:$A, LOOKUP(2, 1 / ($A$1:INDIRECT("$A$"&amp;ROW($A39)) &lt;&gt; ""),ROW($A$1:INDIRECT("$A$"&amp;ROW($A39)))), 1))), "",
INDEX(#REF!, LOOKUP(2, 1 / (#REF!:INDIRECT("$Y$"&amp;ROW(#REF!)-1) &lt;&gt; ""),ROW(#REF!:INDIRECT("$Y$"&amp;ROW(#REF!)-1))), 1))</f>
        <v>#REF!</v>
      </c>
      <c r="BC39" s="1" t="str">
        <f>IFERROR(VLOOKUP(#REF!, 'Medium-Slow'!$A$1:$B$101, 2, TRUE),"")</f>
        <v/>
      </c>
    </row>
    <row r="40" spans="1:55" x14ac:dyDescent="0.45">
      <c r="A40" s="56">
        <v>26</v>
      </c>
      <c r="B40" s="56" t="s">
        <v>150</v>
      </c>
      <c r="C40" s="56" t="s">
        <v>46</v>
      </c>
      <c r="D40" s="56" t="s">
        <v>117</v>
      </c>
      <c r="E40" s="56" t="s">
        <v>48</v>
      </c>
      <c r="F40" s="56">
        <v>1</v>
      </c>
      <c r="G40" s="2" t="s">
        <v>151</v>
      </c>
      <c r="H40" s="2" t="s">
        <v>77</v>
      </c>
      <c r="I40" s="2">
        <v>13</v>
      </c>
      <c r="J40" s="2" t="s">
        <v>97</v>
      </c>
      <c r="K40" s="2" t="s">
        <v>152</v>
      </c>
      <c r="L40" s="2" t="s">
        <v>53</v>
      </c>
      <c r="M40" s="2" t="s">
        <v>153</v>
      </c>
      <c r="N40" s="2" t="s">
        <v>84</v>
      </c>
      <c r="O40" s="2" t="s">
        <v>140</v>
      </c>
      <c r="P40" s="2" t="s">
        <v>154</v>
      </c>
      <c r="Q40" s="2">
        <v>6</v>
      </c>
      <c r="R40" s="2">
        <f>_xlfn.FLOOR.MATH((((2*VLOOKUP(G40, 'EV and Base'!$A$1:$N$671, 9, FALSE))+$Q40)*$I40)/100)+$I40+10</f>
        <v>38</v>
      </c>
      <c r="S40" s="2">
        <f>_xlfn.FLOOR.MATH((_xlfn.FLOOR.MATH((((2*VLOOKUP($G40, 'EV and Base'!$A$1:$N$671, 10, FALSE))+$Q40)*$I40)/100)+5)*
IF(OR($J40="Lonely", $J40="Brave", $J40="Adamant", $J40="Naughty"), 1.1,
IF(OR($J40="Bold", $J40="Timid", $J40="Modest", $J40="Calm"), 0.9, 1)))</f>
        <v>17</v>
      </c>
      <c r="T40" s="2">
        <f>_xlfn.FLOOR.MATH((_xlfn.FLOOR.MATH((((2*VLOOKUP($G40, 'EV and Base'!$A$1:$N$671, 11, FALSE))+$Q40)*$I40)/100)+5)*
IF(OR($J40="Bold", $J40="Relaxed", $J40="Impish", $J40="Lax"), 1.1,
IF(OR($J40="Lonely", $J40="Hasty", $J40="Mild", $J40="Gentle"), 0.9, 1)))</f>
        <v>16</v>
      </c>
      <c r="U40" s="2">
        <f>_xlfn.FLOOR.MATH((_xlfn.FLOOR.MATH((((2*VLOOKUP($G40, 'EV and Base'!$A$1:$N$671, 12, FALSE))+$Q40)*$I40)/100)+5)*
IF(OR($J40="Modest", $J40="Mild", $J40="Quiet", $J40="Rash"), 1.1,
IF(OR($J40="Adamant", $J40="Impish", $J40="Jolly", $J40="Careful"), 0.9, 1)))</f>
        <v>20</v>
      </c>
      <c r="V40" s="2">
        <f>_xlfn.FLOOR.MATH((_xlfn.FLOOR.MATH((((2*VLOOKUP($G40, 'EV and Base'!$A$1:$N$671, 13, FALSE))+$Q40)*$I40)/100)+5)*
IF(OR($J40="Calm", $J40="Gentle", $J40="Sassy", $J40="Careful"), 1.1,
IF(OR($J40="Naughty", $J40="Lax", $J40="Naive", $J40="Rash"), 0.9, 1)))</f>
        <v>16</v>
      </c>
      <c r="W40" s="2">
        <f>_xlfn.FLOOR.MATH((_xlfn.FLOOR.MATH((((2*VLOOKUP($G40, 'EV and Base'!$A$1:$N$671, 14, FALSE))+$Q40)*$I40)/100)+5)*
IF(OR($J40="Timid", $J40="Hasty", $J40="Jolly", $J40="Naive"), 1.1,
IF(OR($J40="Brave", $J40="Relaxed", $J40="Quiet", $J40="Sassy"), 0.9, 1)))</f>
        <v>24</v>
      </c>
      <c r="BA40" s="3" t="e" cm="1">
        <f t="array" aca="1" ref="BA40" ca="1">IF(NOT(ISNUMBER(INDEX($A:$A, LOOKUP(2, 1 / ($A$1:INDIRECT("$A$"&amp;ROW($A40)) &lt;&gt; ""),ROW($A$1:INDIRECT("$A$"&amp;ROW($A40)))), 1))), "",#REF!-INDEX(#REF!, LOOKUP(
2, 1 / (#REF!:INDIRECT("$AV$"&amp;ROW(#REF!)-1) &lt;&gt; ""),ROW(#REF!:INDIRECT("$AV$"&amp;ROW(#REF!)-1))), 1))</f>
        <v>#REF!</v>
      </c>
      <c r="BB40" s="3" t="e" cm="1">
        <f t="array" aca="1" ref="BB40" ca="1">IF(NOT(ISNUMBER(INDEX($A:$A, LOOKUP(2, 1 / ($A$1:INDIRECT("$A$"&amp;ROW($A40)) &lt;&gt; ""),ROW($A$1:INDIRECT("$A$"&amp;ROW($A40)))), 1))), "",
INDEX(#REF!, LOOKUP(2, 1 / (#REF!:INDIRECT("$Y$"&amp;ROW(#REF!)-1) &lt;&gt; ""),ROW(#REF!:INDIRECT("$Y$"&amp;ROW(#REF!)-1))), 1))</f>
        <v>#REF!</v>
      </c>
      <c r="BC40" s="1" t="str">
        <f>IFERROR(VLOOKUP(#REF!, 'Medium-Slow'!$A$1:$B$101, 2, TRUE),"")</f>
        <v/>
      </c>
    </row>
    <row r="41" spans="1:55" x14ac:dyDescent="0.45">
      <c r="A41" s="66">
        <v>27</v>
      </c>
      <c r="B41" s="66" t="s">
        <v>155</v>
      </c>
      <c r="C41" s="66" t="s">
        <v>46</v>
      </c>
      <c r="D41" s="66" t="s">
        <v>117</v>
      </c>
      <c r="E41" s="66" t="s">
        <v>48</v>
      </c>
      <c r="F41" s="56">
        <v>1</v>
      </c>
      <c r="G41" s="2" t="s">
        <v>70</v>
      </c>
      <c r="H41" s="2" t="s">
        <v>77</v>
      </c>
      <c r="I41" s="2">
        <v>12</v>
      </c>
      <c r="J41" s="2" t="s">
        <v>87</v>
      </c>
      <c r="K41" s="2" t="s">
        <v>98</v>
      </c>
      <c r="L41" s="2" t="s">
        <v>53</v>
      </c>
      <c r="M41" s="2" t="s">
        <v>73</v>
      </c>
      <c r="N41" s="2" t="s">
        <v>74</v>
      </c>
      <c r="O41" s="2" t="s">
        <v>99</v>
      </c>
      <c r="P41" s="2" t="s">
        <v>142</v>
      </c>
      <c r="Q41" s="2">
        <v>6</v>
      </c>
      <c r="R41" s="2">
        <f>_xlfn.FLOOR.MATH((((2*VLOOKUP(G41, 'EV and Base'!$A$1:$N$671, 9, FALSE))+$Q41)*$I41)/100)+$I41+10</f>
        <v>33</v>
      </c>
      <c r="S41" s="2">
        <f>_xlfn.FLOOR.MATH((_xlfn.FLOOR.MATH((((2*VLOOKUP($G41, 'EV and Base'!$A$1:$N$671, 10, FALSE))+$Q41)*$I41)/100)+5)*
IF(OR($J41="Lonely", $J41="Brave", $J41="Adamant", $J41="Naughty"), 1.1,
IF(OR($J41="Bold", $J41="Timid", $J41="Modest", $J41="Calm"), 0.9, 1)))</f>
        <v>18</v>
      </c>
      <c r="T41" s="2">
        <f>_xlfn.FLOOR.MATH((_xlfn.FLOOR.MATH((((2*VLOOKUP($G41, 'EV and Base'!$A$1:$N$671, 11, FALSE))+$Q41)*$I41)/100)+5)*
IF(OR($J41="Bold", $J41="Relaxed", $J41="Impish", $J41="Lax"), 1.1,
IF(OR($J41="Lonely", $J41="Hasty", $J41="Mild", $J41="Gentle"), 0.9, 1)))</f>
        <v>15</v>
      </c>
      <c r="U41" s="2">
        <f>_xlfn.FLOOR.MATH((_xlfn.FLOOR.MATH((((2*VLOOKUP($G41, 'EV and Base'!$A$1:$N$671, 12, FALSE))+$Q41)*$I41)/100)+5)*
IF(OR($J41="Modest", $J41="Mild", $J41="Quiet", $J41="Rash"), 1.1,
IF(OR($J41="Adamant", $J41="Impish", $J41="Jolly", $J41="Careful"), 0.9, 1)))</f>
        <v>14</v>
      </c>
      <c r="V41" s="2">
        <f>_xlfn.FLOOR.MATH((_xlfn.FLOOR.MATH((((2*VLOOKUP($G41, 'EV and Base'!$A$1:$N$671, 13, FALSE))+$Q41)*$I41)/100)+5)*
IF(OR($J41="Calm", $J41="Gentle", $J41="Sassy", $J41="Careful"), 1.1,
IF(OR($J41="Naughty", $J41="Lax", $J41="Naive", $J41="Rash"), 0.9, 1)))</f>
        <v>16</v>
      </c>
      <c r="W41" s="2">
        <f>_xlfn.FLOOR.MATH((_xlfn.FLOOR.MATH((((2*VLOOKUP($G41, 'EV and Base'!$A$1:$N$671, 14, FALSE))+$Q41)*$I41)/100)+5)*
IF(OR($J41="Timid", $J41="Hasty", $J41="Jolly", $J41="Naive"), 1.1,
IF(OR($J41="Brave", $J41="Relaxed", $J41="Quiet", $J41="Sassy"), 0.9, 1)))</f>
        <v>13</v>
      </c>
      <c r="BA41" s="3" t="e" cm="1">
        <f t="array" aca="1" ref="BA41" ca="1">IF(NOT(ISNUMBER(INDEX($A:$A, LOOKUP(2, 1 / ($A$1:INDIRECT("$A$"&amp;ROW($A41)) &lt;&gt; ""),ROW($A$1:INDIRECT("$A$"&amp;ROW($A41)))), 1))), "",#REF!-INDEX(#REF!, LOOKUP(
2, 1 / (#REF!:INDIRECT("$AV$"&amp;ROW(#REF!)-1) &lt;&gt; ""),ROW(#REF!:INDIRECT("$AV$"&amp;ROW(#REF!)-1))), 1))</f>
        <v>#REF!</v>
      </c>
      <c r="BB41" s="3" t="e" cm="1">
        <f t="array" aca="1" ref="BB41" ca="1">IF(NOT(ISNUMBER(INDEX($A:$A, LOOKUP(2, 1 / ($A$1:INDIRECT("$A$"&amp;ROW($A41)) &lt;&gt; ""),ROW($A$1:INDIRECT("$A$"&amp;ROW($A41)))), 1))), "",
INDEX(#REF!, LOOKUP(2, 1 / (#REF!:INDIRECT("$Y$"&amp;ROW(#REF!)-1) &lt;&gt; ""),ROW(#REF!:INDIRECT("$Y$"&amp;ROW(#REF!)-1))), 1))</f>
        <v>#REF!</v>
      </c>
      <c r="BC41" s="1" t="str">
        <f>IFERROR(VLOOKUP(#REF!, 'Medium-Slow'!$A$1:$B$101, 2, TRUE),"")</f>
        <v/>
      </c>
    </row>
    <row r="42" spans="1:55" x14ac:dyDescent="0.45">
      <c r="A42" s="68"/>
      <c r="B42" s="68"/>
      <c r="C42" s="68" t="str">
        <f>$C41</f>
        <v>Single</v>
      </c>
      <c r="D42" s="68"/>
      <c r="E42" s="68"/>
      <c r="F42" s="56">
        <v>2</v>
      </c>
      <c r="G42" s="2" t="s">
        <v>63</v>
      </c>
      <c r="H42" s="2" t="s">
        <v>77</v>
      </c>
      <c r="I42" s="2">
        <v>12</v>
      </c>
      <c r="J42" s="2" t="s">
        <v>103</v>
      </c>
      <c r="K42" s="2" t="s">
        <v>65</v>
      </c>
      <c r="L42" s="2" t="s">
        <v>53</v>
      </c>
      <c r="M42" s="2" t="s">
        <v>67</v>
      </c>
      <c r="N42" s="2" t="s">
        <v>79</v>
      </c>
      <c r="O42" s="2" t="s">
        <v>101</v>
      </c>
      <c r="P42" s="2" t="s">
        <v>135</v>
      </c>
      <c r="Q42" s="2">
        <v>6</v>
      </c>
      <c r="R42" s="2">
        <f>_xlfn.FLOOR.MATH((((2*VLOOKUP(G42, 'EV and Base'!$A$1:$N$671, 9, FALSE))+$Q42)*$I42)/100)+$I42+10</f>
        <v>32</v>
      </c>
      <c r="S42" s="2">
        <f>_xlfn.FLOOR.MATH((_xlfn.FLOOR.MATH((((2*VLOOKUP($G42, 'EV and Base'!$A$1:$N$671, 10, FALSE))+$Q42)*$I42)/100)+5)*
IF(OR($J42="Lonely", $J42="Brave", $J42="Adamant", $J42="Naughty"), 1.1,
IF(OR($J42="Bold", $J42="Timid", $J42="Modest", $J42="Calm"), 0.9, 1)))</f>
        <v>17</v>
      </c>
      <c r="T42" s="2">
        <f>_xlfn.FLOOR.MATH((_xlfn.FLOOR.MATH((((2*VLOOKUP($G42, 'EV and Base'!$A$1:$N$671, 11, FALSE))+$Q42)*$I42)/100)+5)*
IF(OR($J42="Bold", $J42="Relaxed", $J42="Impish", $J42="Lax"), 1.1,
IF(OR($J42="Lonely", $J42="Hasty", $J42="Mild", $J42="Gentle"), 0.9, 1)))</f>
        <v>14</v>
      </c>
      <c r="U42" s="2">
        <f>_xlfn.FLOOR.MATH((_xlfn.FLOOR.MATH((((2*VLOOKUP($G42, 'EV and Base'!$A$1:$N$671, 12, FALSE))+$Q42)*$I42)/100)+5)*
IF(OR($J42="Modest", $J42="Mild", $J42="Quiet", $J42="Rash"), 1.1,
IF(OR($J42="Adamant", $J42="Impish", $J42="Jolly", $J42="Careful"), 0.9, 1)))</f>
        <v>15</v>
      </c>
      <c r="V42" s="2">
        <f>_xlfn.FLOOR.MATH((_xlfn.FLOOR.MATH((((2*VLOOKUP($G42, 'EV and Base'!$A$1:$N$671, 13, FALSE))+$Q42)*$I42)/100)+5)*
IF(OR($J42="Calm", $J42="Gentle", $J42="Sassy", $J42="Careful"), 1.1,
IF(OR($J42="Naughty", $J42="Lax", $J42="Naive", $J42="Rash"), 0.9, 1)))</f>
        <v>15</v>
      </c>
      <c r="W42" s="2">
        <f>_xlfn.FLOOR.MATH((_xlfn.FLOOR.MATH((((2*VLOOKUP($G42, 'EV and Base'!$A$1:$N$671, 14, FALSE))+$Q42)*$I42)/100)+5)*
IF(OR($J42="Timid", $J42="Hasty", $J42="Jolly", $J42="Naive"), 1.1,
IF(OR($J42="Brave", $J42="Relaxed", $J42="Quiet", $J42="Sassy"), 0.9, 1)))</f>
        <v>21</v>
      </c>
      <c r="BA42" s="3" t="e" cm="1">
        <f t="array" aca="1" ref="BA42" ca="1">IF(NOT(ISNUMBER(INDEX($A:$A, LOOKUP(2, 1 / ($A$1:INDIRECT("$A$"&amp;ROW($A42)) &lt;&gt; ""),ROW($A$1:INDIRECT("$A$"&amp;ROW($A42)))), 1))), "",#REF!-INDEX(#REF!, LOOKUP(
2, 1 / (#REF!:INDIRECT("$AV$"&amp;ROW(#REF!)-1) &lt;&gt; ""),ROW(#REF!:INDIRECT("$AV$"&amp;ROW(#REF!)-1))), 1))</f>
        <v>#REF!</v>
      </c>
      <c r="BB42" s="3" t="e" cm="1">
        <f t="array" aca="1" ref="BB42" ca="1">IF(NOT(ISNUMBER(INDEX($A:$A, LOOKUP(2, 1 / ($A$1:INDIRECT("$A$"&amp;ROW($A42)) &lt;&gt; ""),ROW($A$1:INDIRECT("$A$"&amp;ROW($A42)))), 1))), "",
INDEX(#REF!, LOOKUP(2, 1 / (#REF!:INDIRECT("$Y$"&amp;ROW(#REF!)-1) &lt;&gt; ""),ROW(#REF!:INDIRECT("$Y$"&amp;ROW(#REF!)-1))), 1))</f>
        <v>#REF!</v>
      </c>
      <c r="BC42" s="1" t="str">
        <f>IFERROR(VLOOKUP(#REF!, 'Medium-Slow'!$A$1:$B$101, 2, TRUE),"")</f>
        <v/>
      </c>
    </row>
    <row r="43" spans="1:55" x14ac:dyDescent="0.45">
      <c r="A43" s="66">
        <v>28</v>
      </c>
      <c r="B43" s="66" t="s">
        <v>156</v>
      </c>
      <c r="C43" s="66" t="s">
        <v>46</v>
      </c>
      <c r="D43" s="66" t="s">
        <v>117</v>
      </c>
      <c r="E43" s="66" t="s">
        <v>48</v>
      </c>
      <c r="F43" s="56">
        <v>1</v>
      </c>
      <c r="G43" s="2" t="s">
        <v>138</v>
      </c>
      <c r="H43" s="2" t="s">
        <v>50</v>
      </c>
      <c r="I43" s="2">
        <v>12</v>
      </c>
      <c r="J43" s="2" t="s">
        <v>157</v>
      </c>
      <c r="K43" s="2" t="s">
        <v>158</v>
      </c>
      <c r="L43" s="2" t="s">
        <v>53</v>
      </c>
      <c r="M43" s="2" t="s">
        <v>140</v>
      </c>
      <c r="N43" s="2" t="s">
        <v>67</v>
      </c>
      <c r="O43" s="2" t="s">
        <v>73</v>
      </c>
      <c r="P43" s="2" t="s">
        <v>147</v>
      </c>
      <c r="Q43" s="2">
        <v>6</v>
      </c>
      <c r="R43" s="2">
        <f>_xlfn.FLOOR.MATH((((2*VLOOKUP(G43, 'EV and Base'!$A$1:$N$671, 9, FALSE))+$Q43)*$I43)/100)+$I43+10</f>
        <v>34</v>
      </c>
      <c r="S43" s="2">
        <f>_xlfn.FLOOR.MATH((_xlfn.FLOOR.MATH((((2*VLOOKUP($G43, 'EV and Base'!$A$1:$N$671, 10, FALSE))+$Q43)*$I43)/100)+5)*
IF(OR($J43="Lonely", $J43="Brave", $J43="Adamant", $J43="Naughty"), 1.1,
IF(OR($J43="Bold", $J43="Timid", $J43="Modest", $J43="Calm"), 0.9, 1)))</f>
        <v>18</v>
      </c>
      <c r="T43" s="2">
        <f>_xlfn.FLOOR.MATH((_xlfn.FLOOR.MATH((((2*VLOOKUP($G43, 'EV and Base'!$A$1:$N$671, 11, FALSE))+$Q43)*$I43)/100)+5)*
IF(OR($J43="Bold", $J43="Relaxed", $J43="Impish", $J43="Lax"), 1.1,
IF(OR($J43="Lonely", $J43="Hasty", $J43="Mild", $J43="Gentle"), 0.9, 1)))</f>
        <v>17</v>
      </c>
      <c r="U43" s="2">
        <f>_xlfn.FLOOR.MATH((_xlfn.FLOOR.MATH((((2*VLOOKUP($G43, 'EV and Base'!$A$1:$N$671, 12, FALSE))+$Q43)*$I43)/100)+5)*
IF(OR($J43="Modest", $J43="Mild", $J43="Quiet", $J43="Rash"), 1.1,
IF(OR($J43="Adamant", $J43="Impish", $J43="Jolly", $J43="Careful"), 0.9, 1)))</f>
        <v>14</v>
      </c>
      <c r="V43" s="2">
        <f>_xlfn.FLOOR.MATH((_xlfn.FLOOR.MATH((((2*VLOOKUP($G43, 'EV and Base'!$A$1:$N$671, 13, FALSE))+$Q43)*$I43)/100)+5)*
IF(OR($J43="Calm", $J43="Gentle", $J43="Sassy", $J43="Careful"), 1.1,
IF(OR($J43="Naughty", $J43="Lax", $J43="Naive", $J43="Rash"), 0.9, 1)))</f>
        <v>12</v>
      </c>
      <c r="W43" s="2">
        <f>_xlfn.FLOOR.MATH((_xlfn.FLOOR.MATH((((2*VLOOKUP($G43, 'EV and Base'!$A$1:$N$671, 14, FALSE))+$Q43)*$I43)/100)+5)*
IF(OR($J43="Timid", $J43="Hasty", $J43="Jolly", $J43="Naive"), 1.1,
IF(OR($J43="Brave", $J43="Relaxed", $J43="Quiet", $J43="Sassy"), 0.9, 1)))</f>
        <v>16</v>
      </c>
      <c r="BA43" s="3" t="e" cm="1">
        <f t="array" aca="1" ref="BA43" ca="1">IF(NOT(ISNUMBER(INDEX($A:$A, LOOKUP(2, 1 / ($A$1:INDIRECT("$A$"&amp;ROW($A43)) &lt;&gt; ""),ROW($A$1:INDIRECT("$A$"&amp;ROW($A43)))), 1))), "",#REF!-INDEX(#REF!, LOOKUP(
2, 1 / (#REF!:INDIRECT("$AV$"&amp;ROW(#REF!)-1) &lt;&gt; ""),ROW(#REF!:INDIRECT("$AV$"&amp;ROW(#REF!)-1))), 1))</f>
        <v>#REF!</v>
      </c>
      <c r="BB43" s="3" t="e" cm="1">
        <f t="array" aca="1" ref="BB43" ca="1">IF(NOT(ISNUMBER(INDEX($A:$A, LOOKUP(2, 1 / ($A$1:INDIRECT("$A$"&amp;ROW($A43)) &lt;&gt; ""),ROW($A$1:INDIRECT("$A$"&amp;ROW($A43)))), 1))), "",
INDEX(#REF!, LOOKUP(2, 1 / (#REF!:INDIRECT("$Y$"&amp;ROW(#REF!)-1) &lt;&gt; ""),ROW(#REF!:INDIRECT("$Y$"&amp;ROW(#REF!)-1))), 1))</f>
        <v>#REF!</v>
      </c>
      <c r="BC43" s="1" t="str">
        <f>IFERROR(VLOOKUP(#REF!, 'Medium-Slow'!$A$1:$B$101, 2, TRUE),"")</f>
        <v/>
      </c>
    </row>
    <row r="44" spans="1:55" x14ac:dyDescent="0.45">
      <c r="A44" s="68"/>
      <c r="B44" s="68"/>
      <c r="C44" s="68" t="str">
        <f>$C43</f>
        <v>Single</v>
      </c>
      <c r="D44" s="68"/>
      <c r="E44" s="68"/>
      <c r="F44" s="56">
        <v>2</v>
      </c>
      <c r="G44" s="2" t="s">
        <v>159</v>
      </c>
      <c r="H44" s="2" t="s">
        <v>50</v>
      </c>
      <c r="I44" s="2">
        <v>12</v>
      </c>
      <c r="J44" s="2" t="s">
        <v>160</v>
      </c>
      <c r="K44" s="2" t="s">
        <v>161</v>
      </c>
      <c r="L44" s="2" t="s">
        <v>53</v>
      </c>
      <c r="M44" s="2" t="s">
        <v>54</v>
      </c>
      <c r="N44" s="2" t="s">
        <v>162</v>
      </c>
      <c r="O44" s="2" t="s">
        <v>101</v>
      </c>
      <c r="P44" s="2" t="s">
        <v>163</v>
      </c>
      <c r="Q44" s="2">
        <v>6</v>
      </c>
      <c r="R44" s="2">
        <f>_xlfn.FLOOR.MATH((((2*VLOOKUP(G44, 'EV and Base'!$A$1:$N$671, 9, FALSE))+$Q44)*$I44)/100)+$I44+10</f>
        <v>35</v>
      </c>
      <c r="S44" s="2">
        <f>_xlfn.FLOOR.MATH((_xlfn.FLOOR.MATH((((2*VLOOKUP($G44, 'EV and Base'!$A$1:$N$671, 10, FALSE))+$Q44)*$I44)/100)+5)*
IF(OR($J44="Lonely", $J44="Brave", $J44="Adamant", $J44="Naughty"), 1.1,
IF(OR($J44="Bold", $J44="Timid", $J44="Modest", $J44="Calm"), 0.9, 1)))</f>
        <v>23</v>
      </c>
      <c r="T44" s="2">
        <f>_xlfn.FLOOR.MATH((_xlfn.FLOOR.MATH((((2*VLOOKUP($G44, 'EV and Base'!$A$1:$N$671, 11, FALSE))+$Q44)*$I44)/100)+5)*
IF(OR($J44="Bold", $J44="Relaxed", $J44="Impish", $J44="Lax"), 1.1,
IF(OR($J44="Lonely", $J44="Hasty", $J44="Mild", $J44="Gentle"), 0.9, 1)))</f>
        <v>26</v>
      </c>
      <c r="U44" s="2">
        <f>_xlfn.FLOOR.MATH((_xlfn.FLOOR.MATH((((2*VLOOKUP($G44, 'EV and Base'!$A$1:$N$671, 12, FALSE))+$Q44)*$I44)/100)+5)*
IF(OR($J44="Modest", $J44="Mild", $J44="Quiet", $J44="Rash"), 1.1,
IF(OR($J44="Adamant", $J44="Impish", $J44="Jolly", $J44="Careful"), 0.9, 1)))</f>
        <v>12</v>
      </c>
      <c r="V44" s="2">
        <f>_xlfn.FLOOR.MATH((_xlfn.FLOOR.MATH((((2*VLOOKUP($G44, 'EV and Base'!$A$1:$N$671, 13, FALSE))+$Q44)*$I44)/100)+5)*
IF(OR($J44="Calm", $J44="Gentle", $J44="Sassy", $J44="Careful"), 1.1,
IF(OR($J44="Naughty", $J44="Lax", $J44="Naive", $J44="Rash"), 0.9, 1)))</f>
        <v>9</v>
      </c>
      <c r="W44" s="2">
        <f>_xlfn.FLOOR.MATH((_xlfn.FLOOR.MATH((((2*VLOOKUP($G44, 'EV and Base'!$A$1:$N$671, 14, FALSE))+$Q44)*$I44)/100)+5)*
IF(OR($J44="Timid", $J44="Hasty", $J44="Jolly", $J44="Naive"), 1.1,
IF(OR($J44="Brave", $J44="Relaxed", $J44="Quiet", $J44="Sassy"), 0.9, 1)))</f>
        <v>9</v>
      </c>
      <c r="BA44" s="3" t="e" cm="1">
        <f t="array" aca="1" ref="BA44" ca="1">IF(NOT(ISNUMBER(INDEX($A:$A, LOOKUP(2, 1 / ($A$1:INDIRECT("$A$"&amp;ROW($A44)) &lt;&gt; ""),ROW($A$1:INDIRECT("$A$"&amp;ROW($A44)))), 1))), "",#REF!-INDEX(#REF!, LOOKUP(
2, 1 / (#REF!:INDIRECT("$AV$"&amp;ROW(#REF!)-1) &lt;&gt; ""),ROW(#REF!:INDIRECT("$AV$"&amp;ROW(#REF!)-1))), 1))</f>
        <v>#REF!</v>
      </c>
      <c r="BB44" s="3" t="e" cm="1">
        <f t="array" aca="1" ref="BB44" ca="1">IF(NOT(ISNUMBER(INDEX($A:$A, LOOKUP(2, 1 / ($A$1:INDIRECT("$A$"&amp;ROW($A44)) &lt;&gt; ""),ROW($A$1:INDIRECT("$A$"&amp;ROW($A44)))), 1))), "",
INDEX(#REF!, LOOKUP(2, 1 / (#REF!:INDIRECT("$Y$"&amp;ROW(#REF!)-1) &lt;&gt; ""),ROW(#REF!:INDIRECT("$Y$"&amp;ROW(#REF!)-1))), 1))</f>
        <v>#REF!</v>
      </c>
      <c r="BC44" s="1" t="str">
        <f>IFERROR(VLOOKUP(#REF!, 'Medium-Slow'!$A$1:$B$101, 2, TRUE),"")</f>
        <v/>
      </c>
    </row>
    <row r="45" spans="1:55" x14ac:dyDescent="0.45">
      <c r="A45" s="66">
        <v>29</v>
      </c>
      <c r="B45" s="66" t="s">
        <v>164</v>
      </c>
      <c r="C45" s="66" t="s">
        <v>46</v>
      </c>
      <c r="D45" s="66" t="s">
        <v>165</v>
      </c>
      <c r="E45" s="66" t="s">
        <v>48</v>
      </c>
      <c r="F45" s="56">
        <v>1</v>
      </c>
      <c r="G45" s="2" t="s">
        <v>138</v>
      </c>
      <c r="H45" s="2" t="s">
        <v>50</v>
      </c>
      <c r="I45" s="2">
        <v>13</v>
      </c>
      <c r="J45" s="2" t="s">
        <v>87</v>
      </c>
      <c r="K45" s="2" t="s">
        <v>158</v>
      </c>
      <c r="L45" s="2" t="s">
        <v>53</v>
      </c>
      <c r="M45" s="2" t="s">
        <v>140</v>
      </c>
      <c r="N45" s="2" t="s">
        <v>67</v>
      </c>
      <c r="O45" s="2" t="s">
        <v>73</v>
      </c>
      <c r="P45" s="2" t="s">
        <v>147</v>
      </c>
      <c r="Q45" s="2">
        <v>12</v>
      </c>
      <c r="R45" s="2">
        <f>_xlfn.FLOOR.MATH((((2*VLOOKUP(G45, 'EV and Base'!$A$1:$N$671, 9, FALSE))+$Q45)*$I45)/100)+$I45+10</f>
        <v>37</v>
      </c>
      <c r="S45" s="2">
        <f>_xlfn.FLOOR.MATH((_xlfn.FLOOR.MATH((((2*VLOOKUP($G45, 'EV and Base'!$A$1:$N$671, 10, FALSE))+$Q45)*$I45)/100)+5)*
IF(OR($J45="Lonely", $J45="Brave", $J45="Adamant", $J45="Naughty"), 1.1,
IF(OR($J45="Bold", $J45="Timid", $J45="Modest", $J45="Calm"), 0.9, 1)))</f>
        <v>20</v>
      </c>
      <c r="T45" s="2">
        <f>_xlfn.FLOOR.MATH((_xlfn.FLOOR.MATH((((2*VLOOKUP($G45, 'EV and Base'!$A$1:$N$671, 11, FALSE))+$Q45)*$I45)/100)+5)*
IF(OR($J45="Bold", $J45="Relaxed", $J45="Impish", $J45="Lax"), 1.1,
IF(OR($J45="Lonely", $J45="Hasty", $J45="Mild", $J45="Gentle"), 0.9, 1)))</f>
        <v>19</v>
      </c>
      <c r="U45" s="2">
        <f>_xlfn.FLOOR.MATH((_xlfn.FLOOR.MATH((((2*VLOOKUP($G45, 'EV and Base'!$A$1:$N$671, 12, FALSE))+$Q45)*$I45)/100)+5)*
IF(OR($J45="Modest", $J45="Mild", $J45="Quiet", $J45="Rash"), 1.1,
IF(OR($J45="Adamant", $J45="Impish", $J45="Jolly", $J45="Careful"), 0.9, 1)))</f>
        <v>15</v>
      </c>
      <c r="V45" s="2">
        <f>_xlfn.FLOOR.MATH((_xlfn.FLOOR.MATH((((2*VLOOKUP($G45, 'EV and Base'!$A$1:$N$671, 13, FALSE))+$Q45)*$I45)/100)+5)*
IF(OR($J45="Calm", $J45="Gentle", $J45="Sassy", $J45="Careful"), 1.1,
IF(OR($J45="Naughty", $J45="Lax", $J45="Naive", $J45="Rash"), 0.9, 1)))</f>
        <v>15</v>
      </c>
      <c r="W45" s="2">
        <f>_xlfn.FLOOR.MATH((_xlfn.FLOOR.MATH((((2*VLOOKUP($G45, 'EV and Base'!$A$1:$N$671, 14, FALSE))+$Q45)*$I45)/100)+5)*
IF(OR($J45="Timid", $J45="Hasty", $J45="Jolly", $J45="Naive"), 1.1,
IF(OR($J45="Brave", $J45="Relaxed", $J45="Quiet", $J45="Sassy"), 0.9, 1)))</f>
        <v>15</v>
      </c>
      <c r="BA45" s="3" t="e" cm="1">
        <f t="array" aca="1" ref="BA45" ca="1">IF(NOT(ISNUMBER(INDEX($A:$A, LOOKUP(2, 1 / ($A$1:INDIRECT("$A$"&amp;ROW($A45)) &lt;&gt; ""),ROW($A$1:INDIRECT("$A$"&amp;ROW($A45)))), 1))), "",#REF!-INDEX(#REF!, LOOKUP(
2, 1 / (#REF!:INDIRECT("$AV$"&amp;ROW(#REF!)-1) &lt;&gt; ""),ROW(#REF!:INDIRECT("$AV$"&amp;ROW(#REF!)-1))), 1))</f>
        <v>#REF!</v>
      </c>
      <c r="BB45" s="3" t="e" cm="1">
        <f t="array" aca="1" ref="BB45" ca="1">IF(NOT(ISNUMBER(INDEX($A:$A, LOOKUP(2, 1 / ($A$1:INDIRECT("$A$"&amp;ROW($A45)) &lt;&gt; ""),ROW($A$1:INDIRECT("$A$"&amp;ROW($A45)))), 1))), "",
INDEX(#REF!, LOOKUP(2, 1 / (#REF!:INDIRECT("$Y$"&amp;ROW(#REF!)-1) &lt;&gt; ""),ROW(#REF!:INDIRECT("$Y$"&amp;ROW(#REF!)-1))), 1))</f>
        <v>#REF!</v>
      </c>
      <c r="BC45" s="1" t="str">
        <f>IFERROR(VLOOKUP(#REF!, 'Medium-Slow'!$A$1:$B$101, 2, TRUE),"")</f>
        <v/>
      </c>
    </row>
    <row r="46" spans="1:55" x14ac:dyDescent="0.45">
      <c r="A46" s="67"/>
      <c r="B46" s="67"/>
      <c r="C46" s="67" t="str">
        <f t="shared" ref="C46:C47" si="2">$C45</f>
        <v>Single</v>
      </c>
      <c r="D46" s="67"/>
      <c r="E46" s="67"/>
      <c r="F46" s="56">
        <v>3</v>
      </c>
      <c r="G46" s="2" t="s">
        <v>166</v>
      </c>
      <c r="H46" s="2" t="s">
        <v>50</v>
      </c>
      <c r="I46" s="2">
        <v>13</v>
      </c>
      <c r="J46" s="2" t="s">
        <v>160</v>
      </c>
      <c r="K46" s="2" t="s">
        <v>167</v>
      </c>
      <c r="L46" s="2" t="s">
        <v>53</v>
      </c>
      <c r="M46" s="2" t="s">
        <v>73</v>
      </c>
      <c r="N46" s="2" t="s">
        <v>168</v>
      </c>
      <c r="O46" s="2" t="s">
        <v>99</v>
      </c>
      <c r="P46" s="2" t="s">
        <v>169</v>
      </c>
      <c r="Q46" s="2">
        <v>12</v>
      </c>
      <c r="R46" s="2">
        <f>_xlfn.FLOOR.MATH((((2*VLOOKUP(G46, 'EV and Base'!$A$1:$N$671, 9, FALSE))+$Q46)*$I46)/100)+$I46+10</f>
        <v>44</v>
      </c>
      <c r="S46" s="2">
        <f>_xlfn.FLOOR.MATH((_xlfn.FLOOR.MATH((((2*VLOOKUP($G46, 'EV and Base'!$A$1:$N$671, 10, FALSE))+$Q46)*$I46)/100)+5)*
IF(OR($J46="Lonely", $J46="Brave", $J46="Adamant", $J46="Naughty"), 1.1,
IF(OR($J46="Bold", $J46="Timid", $J46="Modest", $J46="Calm"), 0.9, 1)))</f>
        <v>27</v>
      </c>
      <c r="T46" s="2">
        <f>_xlfn.FLOOR.MATH((_xlfn.FLOOR.MATH((((2*VLOOKUP($G46, 'EV and Base'!$A$1:$N$671, 11, FALSE))+$Q46)*$I46)/100)+5)*
IF(OR($J46="Bold", $J46="Relaxed", $J46="Impish", $J46="Lax"), 1.1,
IF(OR($J46="Lonely", $J46="Hasty", $J46="Mild", $J46="Gentle"), 0.9, 1)))</f>
        <v>20</v>
      </c>
      <c r="U46" s="2">
        <f>_xlfn.FLOOR.MATH((_xlfn.FLOOR.MATH((((2*VLOOKUP($G46, 'EV and Base'!$A$1:$N$671, 12, FALSE))+$Q46)*$I46)/100)+5)*
IF(OR($J46="Modest", $J46="Mild", $J46="Quiet", $J46="Rash"), 1.1,
IF(OR($J46="Adamant", $J46="Impish", $J46="Jolly", $J46="Careful"), 0.9, 1)))</f>
        <v>14</v>
      </c>
      <c r="V46" s="2">
        <f>_xlfn.FLOOR.MATH((_xlfn.FLOOR.MATH((((2*VLOOKUP($G46, 'EV and Base'!$A$1:$N$671, 13, FALSE))+$Q46)*$I46)/100)+5)*
IF(OR($J46="Calm", $J46="Gentle", $J46="Sassy", $J46="Careful"), 1.1,
IF(OR($J46="Naughty", $J46="Lax", $J46="Naive", $J46="Rash"), 0.9, 1)))</f>
        <v>13</v>
      </c>
      <c r="W46" s="2">
        <f>_xlfn.FLOOR.MATH((_xlfn.FLOOR.MATH((((2*VLOOKUP($G46, 'EV and Base'!$A$1:$N$671, 14, FALSE))+$Q46)*$I46)/100)+5)*
IF(OR($J46="Timid", $J46="Hasty", $J46="Jolly", $J46="Naive"), 1.1,
IF(OR($J46="Brave", $J46="Relaxed", $J46="Quiet", $J46="Sassy"), 0.9, 1)))</f>
        <v>15</v>
      </c>
      <c r="BA46" s="3" t="e" cm="1">
        <f t="array" aca="1" ref="BA46" ca="1">IF(NOT(ISNUMBER(INDEX($A:$A, LOOKUP(2, 1 / ($A$1:INDIRECT("$A$"&amp;ROW($A46)) &lt;&gt; ""),ROW($A$1:INDIRECT("$A$"&amp;ROW($A46)))), 1))), "",#REF!-INDEX(#REF!, LOOKUP(
2, 1 / (#REF!:INDIRECT("$AV$"&amp;ROW(#REF!)-1) &lt;&gt; ""),ROW(#REF!:INDIRECT("$AV$"&amp;ROW(#REF!)-1))), 1))</f>
        <v>#REF!</v>
      </c>
      <c r="BB46" s="3" t="e" cm="1">
        <f t="array" aca="1" ref="BB46" ca="1">IF(NOT(ISNUMBER(INDEX($A:$A, LOOKUP(2, 1 / ($A$1:INDIRECT("$A$"&amp;ROW($A46)) &lt;&gt; ""),ROW($A$1:INDIRECT("$A$"&amp;ROW($A46)))), 1))), "",
INDEX(#REF!, LOOKUP(2, 1 / (#REF!:INDIRECT("$Y$"&amp;ROW(#REF!)-1) &lt;&gt; ""),ROW(#REF!:INDIRECT("$Y$"&amp;ROW(#REF!)-1))), 1))</f>
        <v>#REF!</v>
      </c>
      <c r="BC46" s="1" t="str">
        <f>IFERROR(VLOOKUP(#REF!, 'Medium-Slow'!$A$1:$B$101, 2, TRUE),"")</f>
        <v/>
      </c>
    </row>
    <row r="47" spans="1:55" x14ac:dyDescent="0.45">
      <c r="A47" s="68"/>
      <c r="B47" s="68"/>
      <c r="C47" s="68" t="str">
        <f t="shared" si="2"/>
        <v>Single</v>
      </c>
      <c r="D47" s="68"/>
      <c r="E47" s="68"/>
      <c r="F47" s="56">
        <v>2</v>
      </c>
      <c r="G47" s="2" t="s">
        <v>170</v>
      </c>
      <c r="H47" s="2" t="s">
        <v>50</v>
      </c>
      <c r="I47" s="2">
        <v>13</v>
      </c>
      <c r="J47" s="2" t="s">
        <v>92</v>
      </c>
      <c r="K47" s="2" t="s">
        <v>171</v>
      </c>
      <c r="L47" s="2" t="s">
        <v>53</v>
      </c>
      <c r="M47" s="2" t="s">
        <v>67</v>
      </c>
      <c r="N47" s="2" t="s">
        <v>172</v>
      </c>
      <c r="O47" s="2" t="s">
        <v>173</v>
      </c>
      <c r="P47" s="2" t="s">
        <v>174</v>
      </c>
      <c r="Q47" s="2">
        <v>12</v>
      </c>
      <c r="R47" s="2">
        <f>_xlfn.FLOOR.MATH((((2*VLOOKUP(G47, 'EV and Base'!$A$1:$N$671, 9, FALSE))+$Q47)*$I47)/100)+$I47+10</f>
        <v>37</v>
      </c>
      <c r="S47" s="2">
        <f>_xlfn.FLOOR.MATH((_xlfn.FLOOR.MATH((((2*VLOOKUP($G47, 'EV and Base'!$A$1:$N$671, 10, FALSE))+$Q47)*$I47)/100)+5)*
IF(OR($J47="Lonely", $J47="Brave", $J47="Adamant", $J47="Naughty"), 1.1,
IF(OR($J47="Bold", $J47="Timid", $J47="Modest", $J47="Calm"), 0.9, 1)))</f>
        <v>17</v>
      </c>
      <c r="T47" s="2">
        <f>_xlfn.FLOOR.MATH((_xlfn.FLOOR.MATH((((2*VLOOKUP($G47, 'EV and Base'!$A$1:$N$671, 11, FALSE))+$Q47)*$I47)/100)+5)*
IF(OR($J47="Bold", $J47="Relaxed", $J47="Impish", $J47="Lax"), 1.1,
IF(OR($J47="Lonely", $J47="Hasty", $J47="Mild", $J47="Gentle"), 0.9, 1)))</f>
        <v>16</v>
      </c>
      <c r="U47" s="2">
        <f>_xlfn.FLOOR.MATH((_xlfn.FLOOR.MATH((((2*VLOOKUP($G47, 'EV and Base'!$A$1:$N$671, 12, FALSE))+$Q47)*$I47)/100)+5)*
IF(OR($J47="Modest", $J47="Mild", $J47="Quiet", $J47="Rash"), 1.1,
IF(OR($J47="Adamant", $J47="Impish", $J47="Jolly", $J47="Careful"), 0.9, 1)))</f>
        <v>20</v>
      </c>
      <c r="V47" s="2">
        <f>_xlfn.FLOOR.MATH((_xlfn.FLOOR.MATH((((2*VLOOKUP($G47, 'EV and Base'!$A$1:$N$671, 13, FALSE))+$Q47)*$I47)/100)+5)*
IF(OR($J47="Calm", $J47="Gentle", $J47="Sassy", $J47="Careful"), 1.1,
IF(OR($J47="Naughty", $J47="Lax", $J47="Naive", $J47="Rash"), 0.9, 1)))</f>
        <v>16</v>
      </c>
      <c r="W47" s="2">
        <f>_xlfn.FLOOR.MATH((_xlfn.FLOOR.MATH((((2*VLOOKUP($G47, 'EV and Base'!$A$1:$N$671, 14, FALSE))+$Q47)*$I47)/100)+5)*
IF(OR($J47="Timid", $J47="Hasty", $J47="Jolly", $J47="Naive"), 1.1,
IF(OR($J47="Brave", $J47="Relaxed", $J47="Quiet", $J47="Sassy"), 0.9, 1)))</f>
        <v>23</v>
      </c>
      <c r="BA47" s="3" t="e" cm="1">
        <f t="array" aca="1" ref="BA47" ca="1">IF(NOT(ISNUMBER(INDEX($A:$A, LOOKUP(2, 1 / ($A$1:INDIRECT("$A$"&amp;ROW($A47)) &lt;&gt; ""),ROW($A$1:INDIRECT("$A$"&amp;ROW($A47)))), 1))), "",#REF!-INDEX(#REF!, LOOKUP(
2, 1 / (#REF!:INDIRECT("$AV$"&amp;ROW(#REF!)-1) &lt;&gt; ""),ROW(#REF!:INDIRECT("$AV$"&amp;ROW(#REF!)-1))), 1))</f>
        <v>#REF!</v>
      </c>
      <c r="BB47" s="3" t="e" cm="1">
        <f t="array" aca="1" ref="BB47" ca="1">IF(NOT(ISNUMBER(INDEX($A:$A, LOOKUP(2, 1 / ($A$1:INDIRECT("$A$"&amp;ROW($A47)) &lt;&gt; ""),ROW($A$1:INDIRECT("$A$"&amp;ROW($A47)))), 1))), "",
INDEX(#REF!, LOOKUP(2, 1 / (#REF!:INDIRECT("$Y$"&amp;ROW(#REF!)-1) &lt;&gt; ""),ROW(#REF!:INDIRECT("$Y$"&amp;ROW(#REF!)-1))), 1))</f>
        <v>#REF!</v>
      </c>
      <c r="BC47" s="1" t="str">
        <f>IFERROR(VLOOKUP(#REF!, 'Medium-Slow'!$A$1:$B$101, 2, TRUE),"")</f>
        <v/>
      </c>
    </row>
    <row r="48" spans="1:55" x14ac:dyDescent="0.45">
      <c r="A48" s="56">
        <v>30</v>
      </c>
      <c r="B48" s="56" t="s">
        <v>175</v>
      </c>
      <c r="C48" s="56" t="s">
        <v>46</v>
      </c>
      <c r="D48" s="56" t="s">
        <v>176</v>
      </c>
      <c r="E48" s="56" t="s">
        <v>48</v>
      </c>
      <c r="F48" s="56">
        <v>1</v>
      </c>
      <c r="G48" s="2" t="s">
        <v>70</v>
      </c>
      <c r="H48" s="2" t="s">
        <v>50</v>
      </c>
      <c r="I48" s="2">
        <v>17</v>
      </c>
      <c r="J48" s="2" t="s">
        <v>97</v>
      </c>
      <c r="K48" s="2" t="s">
        <v>98</v>
      </c>
      <c r="L48" s="2" t="s">
        <v>53</v>
      </c>
      <c r="M48" s="2" t="s">
        <v>99</v>
      </c>
      <c r="N48" s="2" t="s">
        <v>142</v>
      </c>
      <c r="O48" s="2" t="s">
        <v>101</v>
      </c>
      <c r="P48" s="2" t="s">
        <v>177</v>
      </c>
      <c r="Q48" s="2">
        <v>6</v>
      </c>
      <c r="R48" s="2">
        <f>_xlfn.FLOOR.MATH((((2*VLOOKUP(G48, 'EV and Base'!$A$1:$N$671, 9, FALSE))+$Q48)*$I48)/100)+$I48+10</f>
        <v>43</v>
      </c>
      <c r="S48" s="2">
        <f>_xlfn.FLOOR.MATH((_xlfn.FLOOR.MATH((((2*VLOOKUP($G48, 'EV and Base'!$A$1:$N$671, 10, FALSE))+$Q48)*$I48)/100)+5)*
IF(OR($J48="Lonely", $J48="Brave", $J48="Adamant", $J48="Naughty"), 1.1,
IF(OR($J48="Bold", $J48="Timid", $J48="Modest", $J48="Calm"), 0.9, 1)))</f>
        <v>24</v>
      </c>
      <c r="T48" s="2">
        <f>_xlfn.FLOOR.MATH((_xlfn.FLOOR.MATH((((2*VLOOKUP($G48, 'EV and Base'!$A$1:$N$671, 11, FALSE))+$Q48)*$I48)/100)+5)*
IF(OR($J48="Bold", $J48="Relaxed", $J48="Impish", $J48="Lax"), 1.1,
IF(OR($J48="Lonely", $J48="Hasty", $J48="Mild", $J48="Gentle"), 0.9, 1)))</f>
        <v>19</v>
      </c>
      <c r="U48" s="2">
        <f>_xlfn.FLOOR.MATH((_xlfn.FLOOR.MATH((((2*VLOOKUP($G48, 'EV and Base'!$A$1:$N$671, 12, FALSE))+$Q48)*$I48)/100)+5)*
IF(OR($J48="Modest", $J48="Mild", $J48="Quiet", $J48="Rash"), 1.1,
IF(OR($J48="Adamant", $J48="Impish", $J48="Jolly", $J48="Careful"), 0.9, 1)))</f>
        <v>17</v>
      </c>
      <c r="V48" s="2">
        <f>_xlfn.FLOOR.MATH((_xlfn.FLOOR.MATH((((2*VLOOKUP($G48, 'EV and Base'!$A$1:$N$671, 13, FALSE))+$Q48)*$I48)/100)+5)*
IF(OR($J48="Calm", $J48="Gentle", $J48="Sassy", $J48="Careful"), 1.1,
IF(OR($J48="Naughty", $J48="Lax", $J48="Naive", $J48="Rash"), 0.9, 1)))</f>
        <v>19</v>
      </c>
      <c r="W48" s="2">
        <f>_xlfn.FLOOR.MATH((_xlfn.FLOOR.MATH((((2*VLOOKUP($G48, 'EV and Base'!$A$1:$N$671, 14, FALSE))+$Q48)*$I48)/100)+5)*
IF(OR($J48="Timid", $J48="Hasty", $J48="Jolly", $J48="Naive"), 1.1,
IF(OR($J48="Brave", $J48="Relaxed", $J48="Quiet", $J48="Sassy"), 0.9, 1)))</f>
        <v>20</v>
      </c>
      <c r="BA48" s="3" t="e" cm="1">
        <f t="array" aca="1" ref="BA48" ca="1">IF(NOT(ISNUMBER(INDEX($A:$A, LOOKUP(2, 1 / ($A$1:INDIRECT("$A$"&amp;ROW($A48)) &lt;&gt; ""),ROW($A$1:INDIRECT("$A$"&amp;ROW($A48)))), 1))), "",#REF!-INDEX(#REF!, LOOKUP(
2, 1 / (#REF!:INDIRECT("$AV$"&amp;ROW(#REF!)-1) &lt;&gt; ""),ROW(#REF!:INDIRECT("$AV$"&amp;ROW(#REF!)-1))), 1))</f>
        <v>#REF!</v>
      </c>
      <c r="BB48" s="3" t="e" cm="1">
        <f t="array" aca="1" ref="BB48" ca="1">IF(NOT(ISNUMBER(INDEX($A:$A, LOOKUP(2, 1 / ($A$1:INDIRECT("$A$"&amp;ROW($A48)) &lt;&gt; ""),ROW($A$1:INDIRECT("$A$"&amp;ROW($A48)))), 1))), "",
INDEX(#REF!, LOOKUP(2, 1 / (#REF!:INDIRECT("$Y$"&amp;ROW(#REF!)-1) &lt;&gt; ""),ROW(#REF!:INDIRECT("$Y$"&amp;ROW(#REF!)-1))), 1))</f>
        <v>#REF!</v>
      </c>
      <c r="BC48" s="1" t="str">
        <f>IFERROR(VLOOKUP(#REF!, 'Medium-Slow'!$A$1:$B$101, 2, TRUE),"")</f>
        <v/>
      </c>
    </row>
    <row r="49" spans="1:55" x14ac:dyDescent="0.45">
      <c r="A49" s="56">
        <v>31</v>
      </c>
      <c r="B49" s="56" t="s">
        <v>178</v>
      </c>
      <c r="C49" s="56" t="s">
        <v>46</v>
      </c>
      <c r="D49" s="56" t="s">
        <v>176</v>
      </c>
      <c r="E49" s="56" t="s">
        <v>48</v>
      </c>
      <c r="F49" s="56">
        <v>1</v>
      </c>
      <c r="G49" s="2" t="s">
        <v>179</v>
      </c>
      <c r="H49" s="2" t="s">
        <v>77</v>
      </c>
      <c r="I49" s="2">
        <v>17</v>
      </c>
      <c r="J49" s="2" t="s">
        <v>180</v>
      </c>
      <c r="K49" s="2" t="s">
        <v>181</v>
      </c>
      <c r="L49" s="2" t="s">
        <v>53</v>
      </c>
      <c r="M49" s="2" t="s">
        <v>54</v>
      </c>
      <c r="N49" s="2" t="s">
        <v>74</v>
      </c>
      <c r="O49" s="2" t="s">
        <v>73</v>
      </c>
      <c r="P49" s="22" t="s">
        <v>56</v>
      </c>
      <c r="Q49" s="22">
        <v>12</v>
      </c>
      <c r="R49" s="2">
        <f>_xlfn.FLOOR.MATH((((2*VLOOKUP(G49, 'EV and Base'!$A$1:$N$671, 9, FALSE))+$Q49)*$I49)/100)+$I49+10</f>
        <v>51</v>
      </c>
      <c r="S49" s="2">
        <f>_xlfn.FLOOR.MATH((_xlfn.FLOOR.MATH((((2*VLOOKUP($G49, 'EV and Base'!$A$1:$N$671, 10, FALSE))+$Q49)*$I49)/100)+5)*
IF(OR($J49="Lonely", $J49="Brave", $J49="Adamant", $J49="Naughty"), 1.1,
IF(OR($J49="Bold", $J49="Timid", $J49="Modest", $J49="Calm"), 0.9, 1)))</f>
        <v>34</v>
      </c>
      <c r="T49" s="2">
        <f>_xlfn.FLOOR.MATH((_xlfn.FLOOR.MATH((((2*VLOOKUP($G49, 'EV and Base'!$A$1:$N$671, 11, FALSE))+$Q49)*$I49)/100)+5)*
IF(OR($J49="Bold", $J49="Relaxed", $J49="Impish", $J49="Lax"), 1.1,
IF(OR($J49="Lonely", $J49="Hasty", $J49="Mild", $J49="Gentle"), 0.9, 1)))</f>
        <v>26</v>
      </c>
      <c r="U49" s="2">
        <f>_xlfn.FLOOR.MATH((_xlfn.FLOOR.MATH((((2*VLOOKUP($G49, 'EV and Base'!$A$1:$N$671, 12, FALSE))+$Q49)*$I49)/100)+5)*
IF(OR($J49="Modest", $J49="Mild", $J49="Quiet", $J49="Rash"), 1.1,
IF(OR($J49="Adamant", $J49="Impish", $J49="Jolly", $J49="Careful"), 0.9, 1)))</f>
        <v>18</v>
      </c>
      <c r="V49" s="2">
        <f>_xlfn.FLOOR.MATH((_xlfn.FLOOR.MATH((((2*VLOOKUP($G49, 'EV and Base'!$A$1:$N$671, 13, FALSE))+$Q49)*$I49)/100)+5)*
IF(OR($J49="Calm", $J49="Gentle", $J49="Sassy", $J49="Careful"), 1.1,
IF(OR($J49="Naughty", $J49="Lax", $J49="Naive", $J49="Rash"), 0.9, 1)))</f>
        <v>29</v>
      </c>
      <c r="W49" s="2">
        <f>_xlfn.FLOOR.MATH((_xlfn.FLOOR.MATH((((2*VLOOKUP($G49, 'EV and Base'!$A$1:$N$671, 14, FALSE))+$Q49)*$I49)/100)+5)*
IF(OR($J49="Timid", $J49="Hasty", $J49="Jolly", $J49="Naive"), 1.1,
IF(OR($J49="Brave", $J49="Relaxed", $J49="Quiet", $J49="Sassy"), 0.9, 1)))</f>
        <v>29</v>
      </c>
      <c r="BA49" s="3" t="e" cm="1">
        <f t="array" aca="1" ref="BA49" ca="1">IF(NOT(ISNUMBER(INDEX($A:$A, LOOKUP(2, 1 / ($A$1:INDIRECT("$A$"&amp;ROW($A49)) &lt;&gt; ""),ROW($A$1:INDIRECT("$A$"&amp;ROW($A49)))), 1))), "",#REF!-INDEX(#REF!, LOOKUP(
2, 1 / (#REF!:INDIRECT("$AV$"&amp;ROW(#REF!)-1) &lt;&gt; ""),ROW(#REF!:INDIRECT("$AV$"&amp;ROW(#REF!)-1))), 1))</f>
        <v>#REF!</v>
      </c>
      <c r="BB49" s="3" t="e" cm="1">
        <f t="array" aca="1" ref="BB49" ca="1">IF(NOT(ISNUMBER(INDEX($A:$A, LOOKUP(2, 1 / ($A$1:INDIRECT("$A$"&amp;ROW($A49)) &lt;&gt; ""),ROW($A$1:INDIRECT("$A$"&amp;ROW($A49)))), 1))), "",
INDEX(#REF!, LOOKUP(2, 1 / (#REF!:INDIRECT("$Y$"&amp;ROW(#REF!)-1) &lt;&gt; ""),ROW(#REF!:INDIRECT("$Y$"&amp;ROW(#REF!)-1))), 1))</f>
        <v>#REF!</v>
      </c>
      <c r="BC49" s="1" t="str">
        <f>IFERROR(VLOOKUP(#REF!, 'Medium-Slow'!$A$1:$B$101, 2, TRUE),"")</f>
        <v/>
      </c>
    </row>
    <row r="50" spans="1:55" x14ac:dyDescent="0.45">
      <c r="A50" s="66">
        <v>32</v>
      </c>
      <c r="B50" s="66" t="s">
        <v>182</v>
      </c>
      <c r="C50" s="66" t="s">
        <v>46</v>
      </c>
      <c r="D50" s="66" t="s">
        <v>176</v>
      </c>
      <c r="E50" s="66" t="s">
        <v>48</v>
      </c>
      <c r="F50" s="56">
        <v>1</v>
      </c>
      <c r="G50" s="2" t="s">
        <v>81</v>
      </c>
      <c r="H50" s="2" t="s">
        <v>77</v>
      </c>
      <c r="I50" s="2">
        <v>15</v>
      </c>
      <c r="J50" s="2" t="s">
        <v>82</v>
      </c>
      <c r="K50" s="2" t="s">
        <v>83</v>
      </c>
      <c r="L50" s="2" t="s">
        <v>53</v>
      </c>
      <c r="M50" s="2" t="s">
        <v>54</v>
      </c>
      <c r="N50" s="2" t="s">
        <v>74</v>
      </c>
      <c r="O50" s="2" t="s">
        <v>73</v>
      </c>
      <c r="P50" s="22" t="s">
        <v>56</v>
      </c>
      <c r="Q50" s="22">
        <v>6</v>
      </c>
      <c r="R50" s="2">
        <f>_xlfn.FLOOR.MATH((((2*VLOOKUP(G50, 'EV and Base'!$A$1:$N$671, 9, FALSE))+$Q50)*$I50)/100)+$I50+10</f>
        <v>39</v>
      </c>
      <c r="S50" s="2">
        <f>_xlfn.FLOOR.MATH((_xlfn.FLOOR.MATH((((2*VLOOKUP($G50, 'EV and Base'!$A$1:$N$671, 10, FALSE))+$Q50)*$I50)/100)+5)*
IF(OR($J50="Lonely", $J50="Brave", $J50="Adamant", $J50="Naughty"), 1.1,
IF(OR($J50="Bold", $J50="Timid", $J50="Modest", $J50="Calm"), 0.9, 1)))</f>
        <v>23</v>
      </c>
      <c r="T50" s="2">
        <f>_xlfn.FLOOR.MATH((_xlfn.FLOOR.MATH((((2*VLOOKUP($G50, 'EV and Base'!$A$1:$N$671, 11, FALSE))+$Q50)*$I50)/100)+5)*
IF(OR($J50="Bold", $J50="Relaxed", $J50="Impish", $J50="Lax"), 1.1,
IF(OR($J50="Lonely", $J50="Hasty", $J50="Mild", $J50="Gentle"), 0.9, 1)))</f>
        <v>19</v>
      </c>
      <c r="U50" s="2">
        <f>_xlfn.FLOOR.MATH((_xlfn.FLOOR.MATH((((2*VLOOKUP($G50, 'EV and Base'!$A$1:$N$671, 12, FALSE))+$Q50)*$I50)/100)+5)*
IF(OR($J50="Modest", $J50="Mild", $J50="Quiet", $J50="Rash"), 1.1,
IF(OR($J50="Adamant", $J50="Impish", $J50="Jolly", $J50="Careful"), 0.9, 1)))</f>
        <v>14</v>
      </c>
      <c r="V50" s="2">
        <f>_xlfn.FLOOR.MATH((_xlfn.FLOOR.MATH((((2*VLOOKUP($G50, 'EV and Base'!$A$1:$N$671, 13, FALSE))+$Q50)*$I50)/100)+5)*
IF(OR($J50="Calm", $J50="Gentle", $J50="Sassy", $J50="Careful"), 1.1,
IF(OR($J50="Naughty", $J50="Lax", $J50="Naive", $J50="Rash"), 0.9, 1)))</f>
        <v>19</v>
      </c>
      <c r="W50" s="2">
        <f>_xlfn.FLOOR.MATH((_xlfn.FLOOR.MATH((((2*VLOOKUP($G50, 'EV and Base'!$A$1:$N$671, 14, FALSE))+$Q50)*$I50)/100)+5)*
IF(OR($J50="Timid", $J50="Hasty", $J50="Jolly", $J50="Naive"), 1.1,
IF(OR($J50="Brave", $J50="Relaxed", $J50="Quiet", $J50="Sassy"), 0.9, 1)))</f>
        <v>19</v>
      </c>
      <c r="BA50" s="3" t="e" cm="1">
        <f t="array" aca="1" ref="BA50" ca="1">IF(NOT(ISNUMBER(INDEX($A:$A, LOOKUP(2, 1 / ($A$1:INDIRECT("$A$"&amp;ROW($A50)) &lt;&gt; ""),ROW($A$1:INDIRECT("$A$"&amp;ROW($A50)))), 1))), "",#REF!-INDEX(#REF!, LOOKUP(
2, 1 / (#REF!:INDIRECT("$AV$"&amp;ROW(#REF!)-1) &lt;&gt; ""),ROW(#REF!:INDIRECT("$AV$"&amp;ROW(#REF!)-1))), 1))</f>
        <v>#REF!</v>
      </c>
      <c r="BB50" s="3" t="e" cm="1">
        <f t="array" aca="1" ref="BB50" ca="1">IF(NOT(ISNUMBER(INDEX($A:$A, LOOKUP(2, 1 / ($A$1:INDIRECT("$A$"&amp;ROW($A50)) &lt;&gt; ""),ROW($A$1:INDIRECT("$A$"&amp;ROW($A50)))), 1))), "",
INDEX(#REF!, LOOKUP(2, 1 / (#REF!:INDIRECT("$Y$"&amp;ROW(#REF!)-1) &lt;&gt; ""),ROW(#REF!:INDIRECT("$Y$"&amp;ROW(#REF!)-1))), 1))</f>
        <v>#REF!</v>
      </c>
      <c r="BC50" s="1" t="str">
        <f>IFERROR(VLOOKUP(#REF!, 'Medium-Slow'!$A$1:$B$101, 2, TRUE),"")</f>
        <v/>
      </c>
    </row>
    <row r="51" spans="1:55" x14ac:dyDescent="0.45">
      <c r="A51" s="67"/>
      <c r="B51" s="67"/>
      <c r="C51" s="67" t="str">
        <f t="shared" ref="C51:C52" si="3">$C50</f>
        <v>Single</v>
      </c>
      <c r="D51" s="67"/>
      <c r="E51" s="67"/>
      <c r="F51" s="56">
        <v>2</v>
      </c>
      <c r="G51" s="2" t="s">
        <v>81</v>
      </c>
      <c r="H51" s="2" t="s">
        <v>77</v>
      </c>
      <c r="I51" s="2">
        <v>15</v>
      </c>
      <c r="J51" s="2" t="s">
        <v>82</v>
      </c>
      <c r="K51" s="2" t="s">
        <v>83</v>
      </c>
      <c r="L51" s="2" t="s">
        <v>53</v>
      </c>
      <c r="M51" s="2" t="s">
        <v>54</v>
      </c>
      <c r="N51" s="2" t="s">
        <v>74</v>
      </c>
      <c r="O51" s="2" t="s">
        <v>73</v>
      </c>
      <c r="P51" s="22" t="s">
        <v>56</v>
      </c>
      <c r="Q51" s="22">
        <v>6</v>
      </c>
      <c r="R51" s="2">
        <f>_xlfn.FLOOR.MATH((((2*VLOOKUP(G51, 'EV and Base'!$A$1:$N$671, 9, FALSE))+$Q51)*$I51)/100)+$I51+10</f>
        <v>39</v>
      </c>
      <c r="S51" s="2">
        <f>_xlfn.FLOOR.MATH((_xlfn.FLOOR.MATH((((2*VLOOKUP($G51, 'EV and Base'!$A$1:$N$671, 10, FALSE))+$Q51)*$I51)/100)+5)*
IF(OR($J51="Lonely", $J51="Brave", $J51="Adamant", $J51="Naughty"), 1.1,
IF(OR($J51="Bold", $J51="Timid", $J51="Modest", $J51="Calm"), 0.9, 1)))</f>
        <v>23</v>
      </c>
      <c r="T51" s="2">
        <f>_xlfn.FLOOR.MATH((_xlfn.FLOOR.MATH((((2*VLOOKUP($G51, 'EV and Base'!$A$1:$N$671, 11, FALSE))+$Q51)*$I51)/100)+5)*
IF(OR($J51="Bold", $J51="Relaxed", $J51="Impish", $J51="Lax"), 1.1,
IF(OR($J51="Lonely", $J51="Hasty", $J51="Mild", $J51="Gentle"), 0.9, 1)))</f>
        <v>19</v>
      </c>
      <c r="U51" s="2">
        <f>_xlfn.FLOOR.MATH((_xlfn.FLOOR.MATH((((2*VLOOKUP($G51, 'EV and Base'!$A$1:$N$671, 12, FALSE))+$Q51)*$I51)/100)+5)*
IF(OR($J51="Modest", $J51="Mild", $J51="Quiet", $J51="Rash"), 1.1,
IF(OR($J51="Adamant", $J51="Impish", $J51="Jolly", $J51="Careful"), 0.9, 1)))</f>
        <v>14</v>
      </c>
      <c r="V51" s="2">
        <f>_xlfn.FLOOR.MATH((_xlfn.FLOOR.MATH((((2*VLOOKUP($G51, 'EV and Base'!$A$1:$N$671, 13, FALSE))+$Q51)*$I51)/100)+5)*
IF(OR($J51="Calm", $J51="Gentle", $J51="Sassy", $J51="Careful"), 1.1,
IF(OR($J51="Naughty", $J51="Lax", $J51="Naive", $J51="Rash"), 0.9, 1)))</f>
        <v>19</v>
      </c>
      <c r="W51" s="2">
        <f>_xlfn.FLOOR.MATH((_xlfn.FLOOR.MATH((((2*VLOOKUP($G51, 'EV and Base'!$A$1:$N$671, 14, FALSE))+$Q51)*$I51)/100)+5)*
IF(OR($J51="Timid", $J51="Hasty", $J51="Jolly", $J51="Naive"), 1.1,
IF(OR($J51="Brave", $J51="Relaxed", $J51="Quiet", $J51="Sassy"), 0.9, 1)))</f>
        <v>19</v>
      </c>
      <c r="BA51" s="3" t="e" cm="1">
        <f t="array" aca="1" ref="BA51" ca="1">IF(NOT(ISNUMBER(INDEX($A:$A, LOOKUP(2, 1 / ($A$1:INDIRECT("$A$"&amp;ROW($A51)) &lt;&gt; ""),ROW($A$1:INDIRECT("$A$"&amp;ROW($A51)))), 1))), "",#REF!-INDEX(#REF!, LOOKUP(
2, 1 / (#REF!:INDIRECT("$AV$"&amp;ROW(#REF!)-1) &lt;&gt; ""),ROW(#REF!:INDIRECT("$AV$"&amp;ROW(#REF!)-1))), 1))</f>
        <v>#REF!</v>
      </c>
      <c r="BB51" s="3" t="e" cm="1">
        <f t="array" aca="1" ref="BB51" ca="1">IF(NOT(ISNUMBER(INDEX($A:$A, LOOKUP(2, 1 / ($A$1:INDIRECT("$A$"&amp;ROW($A51)) &lt;&gt; ""),ROW($A$1:INDIRECT("$A$"&amp;ROW($A51)))), 1))), "",
INDEX(#REF!, LOOKUP(2, 1 / (#REF!:INDIRECT("$Y$"&amp;ROW(#REF!)-1) &lt;&gt; ""),ROW(#REF!:INDIRECT("$Y$"&amp;ROW(#REF!)-1))), 1))</f>
        <v>#REF!</v>
      </c>
      <c r="BC51" s="1" t="str">
        <f>IFERROR(VLOOKUP(#REF!, 'Medium-Slow'!$A$1:$B$101, 2, TRUE),"")</f>
        <v/>
      </c>
    </row>
    <row r="52" spans="1:55" x14ac:dyDescent="0.45">
      <c r="A52" s="68"/>
      <c r="B52" s="68"/>
      <c r="C52" s="68" t="str">
        <f t="shared" si="3"/>
        <v>Single</v>
      </c>
      <c r="D52" s="68"/>
      <c r="E52" s="68"/>
      <c r="F52" s="56">
        <v>3</v>
      </c>
      <c r="G52" s="2" t="s">
        <v>81</v>
      </c>
      <c r="H52" s="2" t="s">
        <v>77</v>
      </c>
      <c r="I52" s="2">
        <v>15</v>
      </c>
      <c r="J52" s="2" t="s">
        <v>82</v>
      </c>
      <c r="K52" s="2" t="s">
        <v>83</v>
      </c>
      <c r="L52" s="2" t="s">
        <v>53</v>
      </c>
      <c r="M52" s="2" t="s">
        <v>54</v>
      </c>
      <c r="N52" s="2" t="s">
        <v>74</v>
      </c>
      <c r="O52" s="2" t="s">
        <v>73</v>
      </c>
      <c r="P52" s="22" t="s">
        <v>56</v>
      </c>
      <c r="Q52" s="22">
        <v>6</v>
      </c>
      <c r="R52" s="2">
        <f>_xlfn.FLOOR.MATH((((2*VLOOKUP(G52, 'EV and Base'!$A$1:$N$671, 9, FALSE))+$Q52)*$I52)/100)+$I52+10</f>
        <v>39</v>
      </c>
      <c r="S52" s="2">
        <f>_xlfn.FLOOR.MATH((_xlfn.FLOOR.MATH((((2*VLOOKUP($G52, 'EV and Base'!$A$1:$N$671, 10, FALSE))+$Q52)*$I52)/100)+5)*
IF(OR($J52="Lonely", $J52="Brave", $J52="Adamant", $J52="Naughty"), 1.1,
IF(OR($J52="Bold", $J52="Timid", $J52="Modest", $J52="Calm"), 0.9, 1)))</f>
        <v>23</v>
      </c>
      <c r="T52" s="2">
        <f>_xlfn.FLOOR.MATH((_xlfn.FLOOR.MATH((((2*VLOOKUP($G52, 'EV and Base'!$A$1:$N$671, 11, FALSE))+$Q52)*$I52)/100)+5)*
IF(OR($J52="Bold", $J52="Relaxed", $J52="Impish", $J52="Lax"), 1.1,
IF(OR($J52="Lonely", $J52="Hasty", $J52="Mild", $J52="Gentle"), 0.9, 1)))</f>
        <v>19</v>
      </c>
      <c r="U52" s="2">
        <f>_xlfn.FLOOR.MATH((_xlfn.FLOOR.MATH((((2*VLOOKUP($G52, 'EV and Base'!$A$1:$N$671, 12, FALSE))+$Q52)*$I52)/100)+5)*
IF(OR($J52="Modest", $J52="Mild", $J52="Quiet", $J52="Rash"), 1.1,
IF(OR($J52="Adamant", $J52="Impish", $J52="Jolly", $J52="Careful"), 0.9, 1)))</f>
        <v>14</v>
      </c>
      <c r="V52" s="2">
        <f>_xlfn.FLOOR.MATH((_xlfn.FLOOR.MATH((((2*VLOOKUP($G52, 'EV and Base'!$A$1:$N$671, 13, FALSE))+$Q52)*$I52)/100)+5)*
IF(OR($J52="Calm", $J52="Gentle", $J52="Sassy", $J52="Careful"), 1.1,
IF(OR($J52="Naughty", $J52="Lax", $J52="Naive", $J52="Rash"), 0.9, 1)))</f>
        <v>19</v>
      </c>
      <c r="W52" s="2">
        <f>_xlfn.FLOOR.MATH((_xlfn.FLOOR.MATH((((2*VLOOKUP($G52, 'EV and Base'!$A$1:$N$671, 14, FALSE))+$Q52)*$I52)/100)+5)*
IF(OR($J52="Timid", $J52="Hasty", $J52="Jolly", $J52="Naive"), 1.1,
IF(OR($J52="Brave", $J52="Relaxed", $J52="Quiet", $J52="Sassy"), 0.9, 1)))</f>
        <v>19</v>
      </c>
      <c r="BA52" s="3" t="e" cm="1">
        <f t="array" aca="1" ref="BA52" ca="1">IF(NOT(ISNUMBER(INDEX($A:$A, LOOKUP(2, 1 / ($A$1:INDIRECT("$A$"&amp;ROW($A52)) &lt;&gt; ""),ROW($A$1:INDIRECT("$A$"&amp;ROW($A52)))), 1))), "",#REF!-INDEX(#REF!, LOOKUP(
2, 1 / (#REF!:INDIRECT("$AV$"&amp;ROW(#REF!)-1) &lt;&gt; ""),ROW(#REF!:INDIRECT("$AV$"&amp;ROW(#REF!)-1))), 1))</f>
        <v>#REF!</v>
      </c>
      <c r="BB52" s="3" t="e" cm="1">
        <f t="array" aca="1" ref="BB52" ca="1">IF(NOT(ISNUMBER(INDEX($A:$A, LOOKUP(2, 1 / ($A$1:INDIRECT("$A$"&amp;ROW($A52)) &lt;&gt; ""),ROW($A$1:INDIRECT("$A$"&amp;ROW($A52)))), 1))), "",
INDEX(#REF!, LOOKUP(2, 1 / (#REF!:INDIRECT("$Y$"&amp;ROW(#REF!)-1) &lt;&gt; ""),ROW(#REF!:INDIRECT("$Y$"&amp;ROW(#REF!)-1))), 1))</f>
        <v>#REF!</v>
      </c>
      <c r="BC52" s="1" t="str">
        <f>IFERROR(VLOOKUP(#REF!, 'Medium-Slow'!$A$1:$B$101, 2, TRUE),"")</f>
        <v/>
      </c>
    </row>
    <row r="53" spans="1:55" x14ac:dyDescent="0.45">
      <c r="A53" s="66">
        <v>33</v>
      </c>
      <c r="B53" s="66" t="s">
        <v>183</v>
      </c>
      <c r="C53" s="66" t="s">
        <v>46</v>
      </c>
      <c r="D53" s="66" t="s">
        <v>176</v>
      </c>
      <c r="E53" s="66" t="s">
        <v>48</v>
      </c>
      <c r="F53" s="56">
        <v>1</v>
      </c>
      <c r="G53" s="2" t="s">
        <v>179</v>
      </c>
      <c r="H53" s="2" t="s">
        <v>77</v>
      </c>
      <c r="I53" s="2">
        <v>18</v>
      </c>
      <c r="J53" s="2" t="s">
        <v>134</v>
      </c>
      <c r="K53" s="2" t="s">
        <v>184</v>
      </c>
      <c r="L53" s="2" t="s">
        <v>53</v>
      </c>
      <c r="M53" s="2" t="s">
        <v>185</v>
      </c>
      <c r="N53" s="2" t="s">
        <v>74</v>
      </c>
      <c r="O53" s="2" t="s">
        <v>186</v>
      </c>
      <c r="P53" s="2" t="s">
        <v>73</v>
      </c>
      <c r="Q53" s="2">
        <v>6</v>
      </c>
      <c r="R53" s="2">
        <f>_xlfn.FLOOR.MATH((((2*VLOOKUP(G53, 'EV and Base'!$A$1:$N$671, 9, FALSE))+$Q53)*$I53)/100)+$I53+10</f>
        <v>52</v>
      </c>
      <c r="S53" s="2">
        <f>_xlfn.FLOOR.MATH((_xlfn.FLOOR.MATH((((2*VLOOKUP($G53, 'EV and Base'!$A$1:$N$671, 10, FALSE))+$Q53)*$I53)/100)+5)*
IF(OR($J53="Lonely", $J53="Brave", $J53="Adamant", $J53="Naughty"), 1.1,
IF(OR($J53="Bold", $J53="Timid", $J53="Modest", $J53="Calm"), 0.9, 1)))</f>
        <v>37</v>
      </c>
      <c r="T53" s="2">
        <f>_xlfn.FLOOR.MATH((_xlfn.FLOOR.MATH((((2*VLOOKUP($G53, 'EV and Base'!$A$1:$N$671, 11, FALSE))+$Q53)*$I53)/100)+5)*
IF(OR($J53="Bold", $J53="Relaxed", $J53="Impish", $J53="Lax"), 1.1,
IF(OR($J53="Lonely", $J53="Hasty", $J53="Mild", $J53="Gentle"), 0.9, 1)))</f>
        <v>29</v>
      </c>
      <c r="U53" s="2">
        <f>_xlfn.FLOOR.MATH((_xlfn.FLOOR.MATH((((2*VLOOKUP($G53, 'EV and Base'!$A$1:$N$671, 12, FALSE))+$Q53)*$I53)/100)+5)*
IF(OR($J53="Modest", $J53="Mild", $J53="Quiet", $J53="Rash"), 1.1,
IF(OR($J53="Adamant", $J53="Impish", $J53="Jolly", $J53="Careful"), 0.9, 1)))</f>
        <v>16</v>
      </c>
      <c r="V53" s="2">
        <f>_xlfn.FLOOR.MATH((_xlfn.FLOOR.MATH((((2*VLOOKUP($G53, 'EV and Base'!$A$1:$N$671, 13, FALSE))+$Q53)*$I53)/100)+5)*
IF(OR($J53="Calm", $J53="Gentle", $J53="Sassy", $J53="Careful"), 1.1,
IF(OR($J53="Naughty", $J53="Lax", $J53="Naive", $J53="Rash"), 0.9, 1)))</f>
        <v>29</v>
      </c>
      <c r="W53" s="2">
        <f>_xlfn.FLOOR.MATH((_xlfn.FLOOR.MATH((((2*VLOOKUP($G53, 'EV and Base'!$A$1:$N$671, 14, FALSE))+$Q53)*$I53)/100)+5)*
IF(OR($J53="Timid", $J53="Hasty", $J53="Jolly", $J53="Naive"), 1.1,
IF(OR($J53="Brave", $J53="Relaxed", $J53="Quiet", $J53="Sassy"), 0.9, 1)))</f>
        <v>27</v>
      </c>
      <c r="BA53" s="3" t="e" cm="1">
        <f t="array" aca="1" ref="BA53" ca="1">IF(NOT(ISNUMBER(INDEX($A:$A, LOOKUP(2, 1 / ($A$1:INDIRECT("$A$"&amp;ROW($A53)) &lt;&gt; ""),ROW($A$1:INDIRECT("$A$"&amp;ROW($A53)))), 1))), "",#REF!-INDEX(#REF!, LOOKUP(
2, 1 / (#REF!:INDIRECT("$AV$"&amp;ROW(#REF!)-1) &lt;&gt; ""),ROW(#REF!:INDIRECT("$AV$"&amp;ROW(#REF!)-1))), 1))</f>
        <v>#REF!</v>
      </c>
      <c r="BB53" s="3" t="e" cm="1">
        <f t="array" aca="1" ref="BB53" ca="1">IF(NOT(ISNUMBER(INDEX($A:$A, LOOKUP(2, 1 / ($A$1:INDIRECT("$A$"&amp;ROW($A53)) &lt;&gt; ""),ROW($A$1:INDIRECT("$A$"&amp;ROW($A53)))), 1))), "",
INDEX(#REF!, LOOKUP(2, 1 / (#REF!:INDIRECT("$Y$"&amp;ROW(#REF!)-1) &lt;&gt; ""),ROW(#REF!:INDIRECT("$Y$"&amp;ROW(#REF!)-1))), 1))</f>
        <v>#REF!</v>
      </c>
      <c r="BC53" s="1" t="str">
        <f>IFERROR(VLOOKUP(#REF!, 'Medium-Slow'!$A$1:$B$101, 2, TRUE),"")</f>
        <v/>
      </c>
    </row>
    <row r="54" spans="1:55" x14ac:dyDescent="0.45">
      <c r="A54" s="68"/>
      <c r="B54" s="68"/>
      <c r="C54" s="68" t="str">
        <f>$C53</f>
        <v>Single</v>
      </c>
      <c r="D54" s="68"/>
      <c r="E54" s="68"/>
      <c r="F54" s="56">
        <v>2</v>
      </c>
      <c r="G54" s="2" t="s">
        <v>187</v>
      </c>
      <c r="H54" s="2" t="s">
        <v>77</v>
      </c>
      <c r="I54" s="2">
        <v>20</v>
      </c>
      <c r="J54" s="2" t="s">
        <v>92</v>
      </c>
      <c r="K54" s="2" t="s">
        <v>188</v>
      </c>
      <c r="L54" s="2" t="s">
        <v>53</v>
      </c>
      <c r="M54" s="2" t="s">
        <v>73</v>
      </c>
      <c r="N54" s="2" t="s">
        <v>177</v>
      </c>
      <c r="O54" s="2" t="s">
        <v>186</v>
      </c>
      <c r="P54" s="2" t="s">
        <v>189</v>
      </c>
      <c r="Q54" s="2">
        <v>12</v>
      </c>
      <c r="R54" s="2">
        <f>_xlfn.FLOOR.MATH((((2*VLOOKUP(G54, 'EV and Base'!$A$1:$N$671, 9, FALSE))+$Q54)*$I54)/100)+$I54+10</f>
        <v>56</v>
      </c>
      <c r="S54" s="2">
        <f>_xlfn.FLOOR.MATH((_xlfn.FLOOR.MATH((((2*VLOOKUP($G54, 'EV and Base'!$A$1:$N$671, 10, FALSE))+$Q54)*$I54)/100)+5)*
IF(OR($J54="Lonely", $J54="Brave", $J54="Adamant", $J54="Naughty"), 1.1,
IF(OR($J54="Bold", $J54="Timid", $J54="Modest", $J54="Calm"), 0.9, 1)))</f>
        <v>36</v>
      </c>
      <c r="T54" s="2">
        <f>_xlfn.FLOOR.MATH((_xlfn.FLOOR.MATH((((2*VLOOKUP($G54, 'EV and Base'!$A$1:$N$671, 11, FALSE))+$Q54)*$I54)/100)+5)*
IF(OR($J54="Bold", $J54="Relaxed", $J54="Impish", $J54="Lax"), 1.1,
IF(OR($J54="Lonely", $J54="Hasty", $J54="Mild", $J54="Gentle"), 0.9, 1)))</f>
        <v>35</v>
      </c>
      <c r="U54" s="2">
        <f>_xlfn.FLOOR.MATH((_xlfn.FLOOR.MATH((((2*VLOOKUP($G54, 'EV and Base'!$A$1:$N$671, 12, FALSE))+$Q54)*$I54)/100)+5)*
IF(OR($J54="Modest", $J54="Mild", $J54="Quiet", $J54="Rash"), 1.1,
IF(OR($J54="Adamant", $J54="Impish", $J54="Jolly", $J54="Careful"), 0.9, 1)))</f>
        <v>34</v>
      </c>
      <c r="V54" s="2">
        <f>_xlfn.FLOOR.MATH((_xlfn.FLOOR.MATH((((2*VLOOKUP($G54, 'EV and Base'!$A$1:$N$671, 13, FALSE))+$Q54)*$I54)/100)+5)*
IF(OR($J54="Calm", $J54="Gentle", $J54="Sassy", $J54="Careful"), 1.1,
IF(OR($J54="Naughty", $J54="Lax", $J54="Naive", $J54="Rash"), 0.9, 1)))</f>
        <v>35</v>
      </c>
      <c r="W54" s="2">
        <f>_xlfn.FLOOR.MATH((_xlfn.FLOOR.MATH((((2*VLOOKUP($G54, 'EV and Base'!$A$1:$N$671, 14, FALSE))+$Q54)*$I54)/100)+5)*
IF(OR($J54="Timid", $J54="Hasty", $J54="Jolly", $J54="Naive"), 1.1,
IF(OR($J54="Brave", $J54="Relaxed", $J54="Quiet", $J54="Sassy"), 0.9, 1)))</f>
        <v>38</v>
      </c>
      <c r="BA54" s="3" t="e" cm="1">
        <f t="array" aca="1" ref="BA54" ca="1">IF(NOT(ISNUMBER(INDEX($A:$A, LOOKUP(2, 1 / ($A$1:INDIRECT("$A$"&amp;ROW($A54)) &lt;&gt; ""),ROW($A$1:INDIRECT("$A$"&amp;ROW($A54)))), 1))), "",#REF!-INDEX(#REF!, LOOKUP(
2, 1 / (#REF!:INDIRECT("$AV$"&amp;ROW(#REF!)-1) &lt;&gt; ""),ROW(#REF!:INDIRECT("$AV$"&amp;ROW(#REF!)-1))), 1))</f>
        <v>#REF!</v>
      </c>
      <c r="BB54" s="3" t="e" cm="1">
        <f t="array" aca="1" ref="BB54" ca="1">IF(NOT(ISNUMBER(INDEX($A:$A, LOOKUP(2, 1 / ($A$1:INDIRECT("$A$"&amp;ROW($A54)) &lt;&gt; ""),ROW($A$1:INDIRECT("$A$"&amp;ROW($A54)))), 1))), "",
INDEX(#REF!, LOOKUP(2, 1 / (#REF!:INDIRECT("$Y$"&amp;ROW(#REF!)-1) &lt;&gt; ""),ROW(#REF!:INDIRECT("$Y$"&amp;ROW(#REF!)-1))), 1))</f>
        <v>#REF!</v>
      </c>
      <c r="BC54" s="1" t="str">
        <f>IFERROR(VLOOKUP(#REF!, 'Medium-Slow'!$A$1:$B$101, 2, TRUE),"")</f>
        <v/>
      </c>
    </row>
    <row r="55" spans="1:55" x14ac:dyDescent="0.45">
      <c r="A55" s="56">
        <v>34</v>
      </c>
      <c r="B55" s="56" t="s">
        <v>190</v>
      </c>
      <c r="C55" s="56" t="s">
        <v>46</v>
      </c>
      <c r="D55" s="56" t="s">
        <v>191</v>
      </c>
      <c r="E55" s="56" t="s">
        <v>48</v>
      </c>
      <c r="F55" s="56">
        <v>1</v>
      </c>
      <c r="G55" s="2" t="s">
        <v>119</v>
      </c>
      <c r="H55" s="2" t="s">
        <v>77</v>
      </c>
      <c r="I55" s="2">
        <v>15</v>
      </c>
      <c r="J55" s="2" t="s">
        <v>192</v>
      </c>
      <c r="K55" s="2" t="s">
        <v>121</v>
      </c>
      <c r="L55" s="2" t="s">
        <v>53</v>
      </c>
      <c r="M55" s="2" t="s">
        <v>124</v>
      </c>
      <c r="N55" s="2" t="s">
        <v>125</v>
      </c>
      <c r="O55" s="2" t="s">
        <v>193</v>
      </c>
      <c r="P55" s="2" t="s">
        <v>194</v>
      </c>
      <c r="Q55" s="2">
        <v>0</v>
      </c>
      <c r="R55" s="2">
        <f>_xlfn.FLOOR.MATH((((2*VLOOKUP(G55, 'EV and Base'!$A$1:$N$671, 9, FALSE))+$Q55)*$I55)/100)+$I55+10</f>
        <v>47</v>
      </c>
      <c r="S55" s="2">
        <f>_xlfn.FLOOR.MATH((_xlfn.FLOOR.MATH((((2*VLOOKUP($G55, 'EV and Base'!$A$1:$N$671, 10, FALSE))+$Q55)*$I55)/100)+5)*
IF(OR($J55="Lonely", $J55="Brave", $J55="Adamant", $J55="Naughty"), 1.1,
IF(OR($J55="Bold", $J55="Timid", $J55="Modest", $J55="Calm"), 0.9, 1)))</f>
        <v>12</v>
      </c>
      <c r="T55" s="2">
        <f>_xlfn.FLOOR.MATH((_xlfn.FLOOR.MATH((((2*VLOOKUP($G55, 'EV and Base'!$A$1:$N$671, 11, FALSE))+$Q55)*$I55)/100)+5)*
IF(OR($J55="Bold", $J55="Relaxed", $J55="Impish", $J55="Lax"), 1.1,
IF(OR($J55="Lonely", $J55="Hasty", $J55="Mild", $J55="Gentle"), 0.9, 1)))</f>
        <v>18</v>
      </c>
      <c r="U55" s="2">
        <f>_xlfn.FLOOR.MATH((_xlfn.FLOOR.MATH((((2*VLOOKUP($G55, 'EV and Base'!$A$1:$N$671, 12, FALSE))+$Q55)*$I55)/100)+5)*
IF(OR($J55="Modest", $J55="Mild", $J55="Quiet", $J55="Rash"), 1.1,
IF(OR($J55="Adamant", $J55="Impish", $J55="Jolly", $J55="Careful"), 0.9, 1)))</f>
        <v>22</v>
      </c>
      <c r="V55" s="2">
        <f>_xlfn.FLOOR.MATH((_xlfn.FLOOR.MATH((((2*VLOOKUP($G55, 'EV and Base'!$A$1:$N$671, 13, FALSE))+$Q55)*$I55)/100)+5)*
IF(OR($J55="Calm", $J55="Gentle", $J55="Sassy", $J55="Careful"), 1.1,
IF(OR($J55="Naughty", $J55="Lax", $J55="Naive", $J55="Rash"), 0.9, 1)))</f>
        <v>21</v>
      </c>
      <c r="W55" s="2">
        <f>_xlfn.FLOOR.MATH((_xlfn.FLOOR.MATH((((2*VLOOKUP($G55, 'EV and Base'!$A$1:$N$671, 14, FALSE))+$Q55)*$I55)/100)+5)*
IF(OR($J55="Timid", $J55="Hasty", $J55="Jolly", $J55="Naive"), 1.1,
IF(OR($J55="Brave", $J55="Relaxed", $J55="Quiet", $J55="Sassy"), 0.9, 1)))</f>
        <v>13</v>
      </c>
      <c r="BA55" s="3" t="e" cm="1">
        <f t="array" aca="1" ref="BA55" ca="1">IF(NOT(ISNUMBER(INDEX($A:$A, LOOKUP(2, 1 / ($A$1:INDIRECT("$A$"&amp;ROW($A55)) &lt;&gt; ""),ROW($A$1:INDIRECT("$A$"&amp;ROW($A55)))), 1))), "",#REF!-INDEX(#REF!, LOOKUP(
2, 1 / (#REF!:INDIRECT("$AV$"&amp;ROW(#REF!)-1) &lt;&gt; ""),ROW(#REF!:INDIRECT("$AV$"&amp;ROW(#REF!)-1))), 1))</f>
        <v>#REF!</v>
      </c>
      <c r="BB55" s="3" t="e" cm="1">
        <f t="array" aca="1" ref="BB55" ca="1">IF(NOT(ISNUMBER(INDEX($A:$A, LOOKUP(2, 1 / ($A$1:INDIRECT("$A$"&amp;ROW($A55)) &lt;&gt; ""),ROW($A$1:INDIRECT("$A$"&amp;ROW($A55)))), 1))), "",
INDEX(#REF!, LOOKUP(2, 1 / (#REF!:INDIRECT("$Y$"&amp;ROW(#REF!)-1) &lt;&gt; ""),ROW(#REF!:INDIRECT("$Y$"&amp;ROW(#REF!)-1))), 1))</f>
        <v>#REF!</v>
      </c>
      <c r="BC55" s="1" t="str">
        <f>IFERROR(VLOOKUP(#REF!, 'Medium-Slow'!$A$1:$B$101, 2, TRUE),"")</f>
        <v/>
      </c>
    </row>
    <row r="56" spans="1:55" x14ac:dyDescent="0.45">
      <c r="A56" s="66">
        <v>35</v>
      </c>
      <c r="B56" s="66" t="s">
        <v>195</v>
      </c>
      <c r="C56" s="66" t="s">
        <v>46</v>
      </c>
      <c r="D56" s="66" t="s">
        <v>191</v>
      </c>
      <c r="E56" s="66" t="s">
        <v>48</v>
      </c>
      <c r="F56" s="56">
        <v>1</v>
      </c>
      <c r="G56" s="2" t="s">
        <v>196</v>
      </c>
      <c r="H56" s="2" t="s">
        <v>77</v>
      </c>
      <c r="I56" s="2">
        <v>13</v>
      </c>
      <c r="J56" s="2" t="s">
        <v>197</v>
      </c>
      <c r="K56" s="2" t="s">
        <v>198</v>
      </c>
      <c r="L56" s="2" t="s">
        <v>53</v>
      </c>
      <c r="M56" s="2" t="s">
        <v>199</v>
      </c>
      <c r="N56" s="2" t="s">
        <v>200</v>
      </c>
      <c r="O56" s="2" t="s">
        <v>201</v>
      </c>
      <c r="P56" s="2" t="s">
        <v>202</v>
      </c>
      <c r="Q56" s="2">
        <v>0</v>
      </c>
      <c r="R56" s="2">
        <f>_xlfn.FLOOR.MATH((((2*VLOOKUP(G56, 'EV and Base'!$A$1:$N$671, 9, FALSE))+$Q56)*$I56)/100)+$I56+10</f>
        <v>33</v>
      </c>
      <c r="S56" s="2">
        <f>_xlfn.FLOOR.MATH((_xlfn.FLOOR.MATH((((2*VLOOKUP($G56, 'EV and Base'!$A$1:$N$671, 10, FALSE))+$Q56)*$I56)/100)+5)*
IF(OR($J56="Lonely", $J56="Brave", $J56="Adamant", $J56="Naughty"), 1.1,
IF(OR($J56="Bold", $J56="Timid", $J56="Modest", $J56="Calm"), 0.9, 1)))</f>
        <v>12</v>
      </c>
      <c r="T56" s="2">
        <f>_xlfn.FLOOR.MATH((_xlfn.FLOOR.MATH((((2*VLOOKUP($G56, 'EV and Base'!$A$1:$N$671, 11, FALSE))+$Q56)*$I56)/100)+5)*
IF(OR($J56="Bold", $J56="Relaxed", $J56="Impish", $J56="Lax"), 1.1,
IF(OR($J56="Lonely", $J56="Hasty", $J56="Mild", $J56="Gentle"), 0.9, 1)))</f>
        <v>18</v>
      </c>
      <c r="U56" s="2">
        <f>_xlfn.FLOOR.MATH((_xlfn.FLOOR.MATH((((2*VLOOKUP($G56, 'EV and Base'!$A$1:$N$671, 12, FALSE))+$Q56)*$I56)/100)+5)*
IF(OR($J56="Modest", $J56="Mild", $J56="Quiet", $J56="Rash"), 1.1,
IF(OR($J56="Adamant", $J56="Impish", $J56="Jolly", $J56="Careful"), 0.9, 1)))</f>
        <v>15</v>
      </c>
      <c r="V56" s="2">
        <f>_xlfn.FLOOR.MATH((_xlfn.FLOOR.MATH((((2*VLOOKUP($G56, 'EV and Base'!$A$1:$N$671, 13, FALSE))+$Q56)*$I56)/100)+5)*
IF(OR($J56="Calm", $J56="Gentle", $J56="Sassy", $J56="Careful"), 1.1,
IF(OR($J56="Naughty", $J56="Lax", $J56="Naive", $J56="Rash"), 0.9, 1)))</f>
        <v>18</v>
      </c>
      <c r="W56" s="2">
        <f>_xlfn.FLOOR.MATH((_xlfn.FLOOR.MATH((((2*VLOOKUP($G56, 'EV and Base'!$A$1:$N$671, 14, FALSE))+$Q56)*$I56)/100)+5)*
IF(OR($J56="Timid", $J56="Hasty", $J56="Jolly", $J56="Naive"), 1.1,
IF(OR($J56="Brave", $J56="Relaxed", $J56="Quiet", $J56="Sassy"), 0.9, 1)))</f>
        <v>22</v>
      </c>
      <c r="BA56" s="3" t="e" cm="1">
        <f t="array" aca="1" ref="BA56" ca="1">IF(NOT(ISNUMBER(INDEX($A:$A, LOOKUP(2, 1 / ($A$1:INDIRECT("$A$"&amp;ROW($A56)) &lt;&gt; ""),ROW($A$1:INDIRECT("$A$"&amp;ROW($A56)))), 1))), "",#REF!-INDEX(#REF!, LOOKUP(
2, 1 / (#REF!:INDIRECT("$AV$"&amp;ROW(#REF!)-1) &lt;&gt; ""),ROW(#REF!:INDIRECT("$AV$"&amp;ROW(#REF!)-1))), 1))</f>
        <v>#REF!</v>
      </c>
      <c r="BB56" s="3" t="e" cm="1">
        <f t="array" aca="1" ref="BB56" ca="1">IF(NOT(ISNUMBER(INDEX($A:$A, LOOKUP(2, 1 / ($A$1:INDIRECT("$A$"&amp;ROW($A56)) &lt;&gt; ""),ROW($A$1:INDIRECT("$A$"&amp;ROW($A56)))), 1))), "",
INDEX(#REF!, LOOKUP(2, 1 / (#REF!:INDIRECT("$Y$"&amp;ROW(#REF!)-1) &lt;&gt; ""),ROW(#REF!:INDIRECT("$Y$"&amp;ROW(#REF!)-1))), 1))</f>
        <v>#REF!</v>
      </c>
      <c r="BC56" s="1" t="str">
        <f>IFERROR(VLOOKUP(#REF!, 'Medium-Slow'!$A$1:$B$101, 2, TRUE),"")</f>
        <v/>
      </c>
    </row>
    <row r="57" spans="1:55" x14ac:dyDescent="0.45">
      <c r="A57" s="68"/>
      <c r="B57" s="68"/>
      <c r="C57" s="68" t="str">
        <f>$C56</f>
        <v>Single</v>
      </c>
      <c r="D57" s="68"/>
      <c r="E57" s="68"/>
      <c r="F57" s="56">
        <v>2</v>
      </c>
      <c r="G57" s="2" t="s">
        <v>203</v>
      </c>
      <c r="H57" s="2" t="s">
        <v>77</v>
      </c>
      <c r="I57" s="2">
        <v>13</v>
      </c>
      <c r="J57" s="2" t="s">
        <v>95</v>
      </c>
      <c r="K57" s="2" t="s">
        <v>204</v>
      </c>
      <c r="L57" s="2" t="s">
        <v>53</v>
      </c>
      <c r="M57" s="2" t="s">
        <v>199</v>
      </c>
      <c r="N57" s="2" t="s">
        <v>200</v>
      </c>
      <c r="O57" s="2" t="s">
        <v>205</v>
      </c>
      <c r="P57" s="2" t="s">
        <v>202</v>
      </c>
      <c r="Q57" s="2">
        <v>0</v>
      </c>
      <c r="R57" s="2">
        <f>_xlfn.FLOOR.MATH((((2*VLOOKUP(G57, 'EV and Base'!$A$1:$N$671, 9, FALSE))+$Q57)*$I57)/100)+$I57+10</f>
        <v>34</v>
      </c>
      <c r="S57" s="2">
        <f>_xlfn.FLOOR.MATH((_xlfn.FLOOR.MATH((((2*VLOOKUP($G57, 'EV and Base'!$A$1:$N$671, 10, FALSE))+$Q57)*$I57)/100)+5)*
IF(OR($J57="Lonely", $J57="Brave", $J57="Adamant", $J57="Naughty"), 1.1,
IF(OR($J57="Bold", $J57="Timid", $J57="Modest", $J57="Calm"), 0.9, 1)))</f>
        <v>12</v>
      </c>
      <c r="T57" s="2">
        <f>_xlfn.FLOOR.MATH((_xlfn.FLOOR.MATH((((2*VLOOKUP($G57, 'EV and Base'!$A$1:$N$671, 11, FALSE))+$Q57)*$I57)/100)+5)*
IF(OR($J57="Bold", $J57="Relaxed", $J57="Impish", $J57="Lax"), 1.1,
IF(OR($J57="Lonely", $J57="Hasty", $J57="Mild", $J57="Gentle"), 0.9, 1)))</f>
        <v>19</v>
      </c>
      <c r="U57" s="2">
        <f>_xlfn.FLOOR.MATH((_xlfn.FLOOR.MATH((((2*VLOOKUP($G57, 'EV and Base'!$A$1:$N$671, 12, FALSE))+$Q57)*$I57)/100)+5)*
IF(OR($J57="Modest", $J57="Mild", $J57="Quiet", $J57="Rash"), 1.1,
IF(OR($J57="Adamant", $J57="Impish", $J57="Jolly", $J57="Careful"), 0.9, 1)))</f>
        <v>23</v>
      </c>
      <c r="V57" s="2">
        <f>_xlfn.FLOOR.MATH((_xlfn.FLOOR.MATH((((2*VLOOKUP($G57, 'EV and Base'!$A$1:$N$671, 13, FALSE))+$Q57)*$I57)/100)+5)*
IF(OR($J57="Calm", $J57="Gentle", $J57="Sassy", $J57="Careful"), 1.1,
IF(OR($J57="Naughty", $J57="Lax", $J57="Naive", $J57="Rash"), 0.9, 1)))</f>
        <v>18</v>
      </c>
      <c r="W57" s="2">
        <f>_xlfn.FLOOR.MATH((_xlfn.FLOOR.MATH((((2*VLOOKUP($G57, 'EV and Base'!$A$1:$N$671, 14, FALSE))+$Q57)*$I57)/100)+5)*
IF(OR($J57="Timid", $J57="Hasty", $J57="Jolly", $J57="Naive"), 1.1,
IF(OR($J57="Brave", $J57="Relaxed", $J57="Quiet", $J57="Sassy"), 0.9, 1)))</f>
        <v>12</v>
      </c>
      <c r="BA57" s="3" t="e" cm="1">
        <f t="array" aca="1" ref="BA57" ca="1">IF(NOT(ISNUMBER(INDEX($A:$A, LOOKUP(2, 1 / ($A$1:INDIRECT("$A$"&amp;ROW($A57)) &lt;&gt; ""),ROW($A$1:INDIRECT("$A$"&amp;ROW($A57)))), 1))), "",#REF!-INDEX(#REF!, LOOKUP(
2, 1 / (#REF!:INDIRECT("$AV$"&amp;ROW(#REF!)-1) &lt;&gt; ""),ROW(#REF!:INDIRECT("$AV$"&amp;ROW(#REF!)-1))), 1))</f>
        <v>#REF!</v>
      </c>
      <c r="BB57" s="3" t="e" cm="1">
        <f t="array" aca="1" ref="BB57" ca="1">IF(NOT(ISNUMBER(INDEX($A:$A, LOOKUP(2, 1 / ($A$1:INDIRECT("$A$"&amp;ROW($A57)) &lt;&gt; ""),ROW($A$1:INDIRECT("$A$"&amp;ROW($A57)))), 1))), "",
INDEX(#REF!, LOOKUP(2, 1 / (#REF!:INDIRECT("$Y$"&amp;ROW(#REF!)-1) &lt;&gt; ""),ROW(#REF!:INDIRECT("$Y$"&amp;ROW(#REF!)-1))), 1))</f>
        <v>#REF!</v>
      </c>
      <c r="BC57" s="1" t="str">
        <f>IFERROR(VLOOKUP(#REF!, 'Medium-Slow'!$A$1:$B$101, 2, TRUE),"")</f>
        <v/>
      </c>
    </row>
    <row r="58" spans="1:55" x14ac:dyDescent="0.45">
      <c r="A58" s="56">
        <v>36</v>
      </c>
      <c r="B58" s="56" t="s">
        <v>206</v>
      </c>
      <c r="C58" s="56" t="s">
        <v>46</v>
      </c>
      <c r="D58" s="56" t="s">
        <v>191</v>
      </c>
      <c r="E58" s="56" t="s">
        <v>48</v>
      </c>
      <c r="F58" s="56">
        <v>1</v>
      </c>
      <c r="G58" s="2" t="s">
        <v>159</v>
      </c>
      <c r="H58" s="2" t="s">
        <v>50</v>
      </c>
      <c r="I58" s="2">
        <v>14</v>
      </c>
      <c r="J58" s="2" t="s">
        <v>134</v>
      </c>
      <c r="K58" s="2" t="s">
        <v>161</v>
      </c>
      <c r="L58" s="2" t="s">
        <v>53</v>
      </c>
      <c r="M58" s="2" t="s">
        <v>162</v>
      </c>
      <c r="N58" s="2" t="s">
        <v>101</v>
      </c>
      <c r="O58" s="2" t="s">
        <v>163</v>
      </c>
      <c r="P58" s="2" t="s">
        <v>207</v>
      </c>
      <c r="Q58" s="2">
        <v>0</v>
      </c>
      <c r="R58" s="2">
        <f>_xlfn.FLOOR.MATH((((2*VLOOKUP(G58, 'EV and Base'!$A$1:$N$671, 9, FALSE))+$Q58)*$I58)/100)+$I58+10</f>
        <v>39</v>
      </c>
      <c r="S58" s="2">
        <f>_xlfn.FLOOR.MATH((_xlfn.FLOOR.MATH((((2*VLOOKUP($G58, 'EV and Base'!$A$1:$N$671, 10, FALSE))+$Q58)*$I58)/100)+5)*
IF(OR($J58="Lonely", $J58="Brave", $J58="Adamant", $J58="Naughty"), 1.1,
IF(OR($J58="Bold", $J58="Timid", $J58="Modest", $J58="Calm"), 0.9, 1)))</f>
        <v>28</v>
      </c>
      <c r="T58" s="2">
        <f>_xlfn.FLOOR.MATH((_xlfn.FLOOR.MATH((((2*VLOOKUP($G58, 'EV and Base'!$A$1:$N$671, 11, FALSE))+$Q58)*$I58)/100)+5)*
IF(OR($J58="Bold", $J58="Relaxed", $J58="Impish", $J58="Lax"), 1.1,
IF(OR($J58="Lonely", $J58="Hasty", $J58="Mild", $J58="Gentle"), 0.9, 1)))</f>
        <v>28</v>
      </c>
      <c r="U58" s="2">
        <f>_xlfn.FLOOR.MATH((_xlfn.FLOOR.MATH((((2*VLOOKUP($G58, 'EV and Base'!$A$1:$N$671, 12, FALSE))+$Q58)*$I58)/100)+5)*
IF(OR($J58="Modest", $J58="Mild", $J58="Quiet", $J58="Rash"), 1.1,
IF(OR($J58="Adamant", $J58="Impish", $J58="Jolly", $J58="Careful"), 0.9, 1)))</f>
        <v>10</v>
      </c>
      <c r="V58" s="2">
        <f>_xlfn.FLOOR.MATH((_xlfn.FLOOR.MATH((((2*VLOOKUP($G58, 'EV and Base'!$A$1:$N$671, 13, FALSE))+$Q58)*$I58)/100)+5)*
IF(OR($J58="Calm", $J58="Gentle", $J58="Sassy", $J58="Careful"), 1.1,
IF(OR($J58="Naughty", $J58="Lax", $J58="Naive", $J58="Rash"), 0.9, 1)))</f>
        <v>12</v>
      </c>
      <c r="W58" s="2">
        <f>_xlfn.FLOOR.MATH((_xlfn.FLOOR.MATH((((2*VLOOKUP($G58, 'EV and Base'!$A$1:$N$671, 14, FALSE))+$Q58)*$I58)/100)+5)*
IF(OR($J58="Timid", $J58="Hasty", $J58="Jolly", $J58="Naive"), 1.1,
IF(OR($J58="Brave", $J58="Relaxed", $J58="Quiet", $J58="Sassy"), 0.9, 1)))</f>
        <v>9</v>
      </c>
      <c r="BA58" s="3" t="e" cm="1">
        <f t="array" aca="1" ref="BA58" ca="1">IF(NOT(ISNUMBER(INDEX($A:$A, LOOKUP(2, 1 / ($A$1:INDIRECT("$A$"&amp;ROW($A58)) &lt;&gt; ""),ROW($A$1:INDIRECT("$A$"&amp;ROW($A58)))), 1))), "",#REF!-INDEX(#REF!, LOOKUP(
2, 1 / (#REF!:INDIRECT("$AV$"&amp;ROW(#REF!)-1) &lt;&gt; ""),ROW(#REF!:INDIRECT("$AV$"&amp;ROW(#REF!)-1))), 1))</f>
        <v>#REF!</v>
      </c>
      <c r="BB58" s="3" t="e" cm="1">
        <f t="array" aca="1" ref="BB58" ca="1">IF(NOT(ISNUMBER(INDEX($A:$A, LOOKUP(2, 1 / ($A$1:INDIRECT("$A$"&amp;ROW($A58)) &lt;&gt; ""),ROW($A$1:INDIRECT("$A$"&amp;ROW($A58)))), 1))), "",
INDEX(#REF!, LOOKUP(2, 1 / (#REF!:INDIRECT("$Y$"&amp;ROW(#REF!)-1) &lt;&gt; ""),ROW(#REF!:INDIRECT("$Y$"&amp;ROW(#REF!)-1))), 1))</f>
        <v>#REF!</v>
      </c>
      <c r="BC58" s="1" t="str">
        <f>IFERROR(VLOOKUP(#REF!, 'Medium-Slow'!$A$1:$B$101, 2, TRUE),"")</f>
        <v/>
      </c>
    </row>
    <row r="59" spans="1:55" x14ac:dyDescent="0.45">
      <c r="A59" s="66">
        <v>37</v>
      </c>
      <c r="B59" s="66" t="s">
        <v>208</v>
      </c>
      <c r="C59" s="66" t="s">
        <v>46</v>
      </c>
      <c r="D59" s="66" t="s">
        <v>191</v>
      </c>
      <c r="E59" s="66" t="s">
        <v>48</v>
      </c>
      <c r="F59" s="56">
        <v>1</v>
      </c>
      <c r="G59" s="2" t="s">
        <v>170</v>
      </c>
      <c r="H59" s="2" t="s">
        <v>50</v>
      </c>
      <c r="I59" s="2">
        <v>13</v>
      </c>
      <c r="J59" s="2" t="s">
        <v>59</v>
      </c>
      <c r="K59" s="2" t="s">
        <v>171</v>
      </c>
      <c r="L59" s="2" t="s">
        <v>53</v>
      </c>
      <c r="M59" s="2" t="s">
        <v>67</v>
      </c>
      <c r="N59" s="2" t="s">
        <v>172</v>
      </c>
      <c r="O59" s="2" t="s">
        <v>173</v>
      </c>
      <c r="P59" s="2" t="s">
        <v>174</v>
      </c>
      <c r="Q59" s="2">
        <v>0</v>
      </c>
      <c r="R59" s="2">
        <f>_xlfn.FLOOR.MATH((((2*VLOOKUP(G59, 'EV and Base'!$A$1:$N$671, 9, FALSE))+$Q59)*$I59)/100)+$I59+10</f>
        <v>36</v>
      </c>
      <c r="S59" s="2">
        <f>_xlfn.FLOOR.MATH((_xlfn.FLOOR.MATH((((2*VLOOKUP($G59, 'EV and Base'!$A$1:$N$671, 10, FALSE))+$Q59)*$I59)/100)+5)*
IF(OR($J59="Lonely", $J59="Brave", $J59="Adamant", $J59="Naughty"), 1.1,
IF(OR($J59="Bold", $J59="Timid", $J59="Modest", $J59="Calm"), 0.9, 1)))</f>
        <v>18</v>
      </c>
      <c r="T59" s="2">
        <f>_xlfn.FLOOR.MATH((_xlfn.FLOOR.MATH((((2*VLOOKUP($G59, 'EV and Base'!$A$1:$N$671, 11, FALSE))+$Q59)*$I59)/100)+5)*
IF(OR($J59="Bold", $J59="Relaxed", $J59="Impish", $J59="Lax"), 1.1,
IF(OR($J59="Lonely", $J59="Hasty", $J59="Mild", $J59="Gentle"), 0.9, 1)))</f>
        <v>16</v>
      </c>
      <c r="U59" s="2">
        <f>_xlfn.FLOOR.MATH((_xlfn.FLOOR.MATH((((2*VLOOKUP($G59, 'EV and Base'!$A$1:$N$671, 12, FALSE))+$Q59)*$I59)/100)+5)*
IF(OR($J59="Modest", $J59="Mild", $J59="Quiet", $J59="Rash"), 1.1,
IF(OR($J59="Adamant", $J59="Impish", $J59="Jolly", $J59="Careful"), 0.9, 1)))</f>
        <v>16</v>
      </c>
      <c r="V59" s="2">
        <f>_xlfn.FLOOR.MATH((_xlfn.FLOOR.MATH((((2*VLOOKUP($G59, 'EV and Base'!$A$1:$N$671, 13, FALSE))+$Q59)*$I59)/100)+5)*
IF(OR($J59="Calm", $J59="Gentle", $J59="Sassy", $J59="Careful"), 1.1,
IF(OR($J59="Naughty", $J59="Lax", $J59="Naive", $J59="Rash"), 0.9, 1)))</f>
        <v>15</v>
      </c>
      <c r="W59" s="2">
        <f>_xlfn.FLOOR.MATH((_xlfn.FLOOR.MATH((((2*VLOOKUP($G59, 'EV and Base'!$A$1:$N$671, 14, FALSE))+$Q59)*$I59)/100)+5)*
IF(OR($J59="Timid", $J59="Hasty", $J59="Jolly", $J59="Naive"), 1.1,
IF(OR($J59="Brave", $J59="Relaxed", $J59="Quiet", $J59="Sassy"), 0.9, 1)))</f>
        <v>21</v>
      </c>
      <c r="BA59" s="3" t="e" cm="1">
        <f t="array" aca="1" ref="BA59" ca="1">IF(NOT(ISNUMBER(INDEX($A:$A, LOOKUP(2, 1 / ($A$1:INDIRECT("$A$"&amp;ROW($A59)) &lt;&gt; ""),ROW($A$1:INDIRECT("$A$"&amp;ROW($A59)))), 1))), "",#REF!-INDEX(#REF!, LOOKUP(
2, 1 / (#REF!:INDIRECT("$AV$"&amp;ROW(#REF!)-1) &lt;&gt; ""),ROW(#REF!:INDIRECT("$AV$"&amp;ROW(#REF!)-1))), 1))</f>
        <v>#REF!</v>
      </c>
      <c r="BB59" s="3" t="e" cm="1">
        <f t="array" aca="1" ref="BB59" ca="1">IF(NOT(ISNUMBER(INDEX($A:$A, LOOKUP(2, 1 / ($A$1:INDIRECT("$A$"&amp;ROW($A59)) &lt;&gt; ""),ROW($A$1:INDIRECT("$A$"&amp;ROW($A59)))), 1))), "",
INDEX(#REF!, LOOKUP(2, 1 / (#REF!:INDIRECT("$Y$"&amp;ROW(#REF!)-1) &lt;&gt; ""),ROW(#REF!:INDIRECT("$Y$"&amp;ROW(#REF!)-1))), 1))</f>
        <v>#REF!</v>
      </c>
      <c r="BC59" s="1" t="str">
        <f>IFERROR(VLOOKUP(#REF!, 'Medium-Slow'!$A$1:$B$101, 2, TRUE),"")</f>
        <v/>
      </c>
    </row>
    <row r="60" spans="1:55" x14ac:dyDescent="0.45">
      <c r="A60" s="67"/>
      <c r="B60" s="67"/>
      <c r="C60" s="67" t="str">
        <f t="shared" ref="C60:C61" si="4">$C59</f>
        <v>Single</v>
      </c>
      <c r="D60" s="67"/>
      <c r="E60" s="67"/>
      <c r="F60" s="56">
        <v>2</v>
      </c>
      <c r="G60" s="2" t="s">
        <v>170</v>
      </c>
      <c r="H60" s="2" t="s">
        <v>50</v>
      </c>
      <c r="I60" s="2">
        <v>13</v>
      </c>
      <c r="J60" s="2" t="s">
        <v>59</v>
      </c>
      <c r="K60" s="2" t="s">
        <v>171</v>
      </c>
      <c r="L60" s="2" t="s">
        <v>53</v>
      </c>
      <c r="M60" s="2" t="s">
        <v>67</v>
      </c>
      <c r="N60" s="2" t="s">
        <v>172</v>
      </c>
      <c r="O60" s="2" t="s">
        <v>173</v>
      </c>
      <c r="P60" s="2" t="s">
        <v>174</v>
      </c>
      <c r="Q60" s="2">
        <v>0</v>
      </c>
      <c r="R60" s="2">
        <f>_xlfn.FLOOR.MATH((((2*VLOOKUP(G60, 'EV and Base'!$A$1:$N$671, 9, FALSE))+$Q60)*$I60)/100)+$I60+10</f>
        <v>36</v>
      </c>
      <c r="S60" s="2">
        <f>_xlfn.FLOOR.MATH((_xlfn.FLOOR.MATH((((2*VLOOKUP($G60, 'EV and Base'!$A$1:$N$671, 10, FALSE))+$Q60)*$I60)/100)+5)*
IF(OR($J60="Lonely", $J60="Brave", $J60="Adamant", $J60="Naughty"), 1.1,
IF(OR($J60="Bold", $J60="Timid", $J60="Modest", $J60="Calm"), 0.9, 1)))</f>
        <v>18</v>
      </c>
      <c r="T60" s="2">
        <f>_xlfn.FLOOR.MATH((_xlfn.FLOOR.MATH((((2*VLOOKUP($G60, 'EV and Base'!$A$1:$N$671, 11, FALSE))+$Q60)*$I60)/100)+5)*
IF(OR($J60="Bold", $J60="Relaxed", $J60="Impish", $J60="Lax"), 1.1,
IF(OR($J60="Lonely", $J60="Hasty", $J60="Mild", $J60="Gentle"), 0.9, 1)))</f>
        <v>16</v>
      </c>
      <c r="U60" s="2">
        <f>_xlfn.FLOOR.MATH((_xlfn.FLOOR.MATH((((2*VLOOKUP($G60, 'EV and Base'!$A$1:$N$671, 12, FALSE))+$Q60)*$I60)/100)+5)*
IF(OR($J60="Modest", $J60="Mild", $J60="Quiet", $J60="Rash"), 1.1,
IF(OR($J60="Adamant", $J60="Impish", $J60="Jolly", $J60="Careful"), 0.9, 1)))</f>
        <v>16</v>
      </c>
      <c r="V60" s="2">
        <f>_xlfn.FLOOR.MATH((_xlfn.FLOOR.MATH((((2*VLOOKUP($G60, 'EV and Base'!$A$1:$N$671, 13, FALSE))+$Q60)*$I60)/100)+5)*
IF(OR($J60="Calm", $J60="Gentle", $J60="Sassy", $J60="Careful"), 1.1,
IF(OR($J60="Naughty", $J60="Lax", $J60="Naive", $J60="Rash"), 0.9, 1)))</f>
        <v>15</v>
      </c>
      <c r="W60" s="2">
        <f>_xlfn.FLOOR.MATH((_xlfn.FLOOR.MATH((((2*VLOOKUP($G60, 'EV and Base'!$A$1:$N$671, 14, FALSE))+$Q60)*$I60)/100)+5)*
IF(OR($J60="Timid", $J60="Hasty", $J60="Jolly", $J60="Naive"), 1.1,
IF(OR($J60="Brave", $J60="Relaxed", $J60="Quiet", $J60="Sassy"), 0.9, 1)))</f>
        <v>21</v>
      </c>
      <c r="BA60" s="3" t="e" cm="1">
        <f t="array" aca="1" ref="BA60" ca="1">IF(NOT(ISNUMBER(INDEX($A:$A, LOOKUP(2, 1 / ($A$1:INDIRECT("$A$"&amp;ROW($A60)) &lt;&gt; ""),ROW($A$1:INDIRECT("$A$"&amp;ROW($A60)))), 1))), "",#REF!-INDEX(#REF!, LOOKUP(
2, 1 / (#REF!:INDIRECT("$AV$"&amp;ROW(#REF!)-1) &lt;&gt; ""),ROW(#REF!:INDIRECT("$AV$"&amp;ROW(#REF!)-1))), 1))</f>
        <v>#REF!</v>
      </c>
      <c r="BB60" s="3" t="e" cm="1">
        <f t="array" aca="1" ref="BB60" ca="1">IF(NOT(ISNUMBER(INDEX($A:$A, LOOKUP(2, 1 / ($A$1:INDIRECT("$A$"&amp;ROW($A60)) &lt;&gt; ""),ROW($A$1:INDIRECT("$A$"&amp;ROW($A60)))), 1))), "",
INDEX(#REF!, LOOKUP(2, 1 / (#REF!:INDIRECT("$Y$"&amp;ROW(#REF!)-1) &lt;&gt; ""),ROW(#REF!:INDIRECT("$Y$"&amp;ROW(#REF!)-1))), 1))</f>
        <v>#REF!</v>
      </c>
      <c r="BC60" s="1" t="str">
        <f>IFERROR(VLOOKUP(#REF!, 'Medium-Slow'!$A$1:$B$101, 2, TRUE),"")</f>
        <v/>
      </c>
    </row>
    <row r="61" spans="1:55" x14ac:dyDescent="0.45">
      <c r="A61" s="68"/>
      <c r="B61" s="68"/>
      <c r="C61" s="68" t="str">
        <f t="shared" si="4"/>
        <v>Single</v>
      </c>
      <c r="D61" s="68"/>
      <c r="E61" s="68"/>
      <c r="F61" s="56">
        <v>3</v>
      </c>
      <c r="G61" s="2" t="s">
        <v>170</v>
      </c>
      <c r="H61" s="2" t="s">
        <v>50</v>
      </c>
      <c r="I61" s="2">
        <v>13</v>
      </c>
      <c r="J61" s="2" t="s">
        <v>59</v>
      </c>
      <c r="K61" s="2" t="s">
        <v>171</v>
      </c>
      <c r="L61" s="2" t="s">
        <v>53</v>
      </c>
      <c r="M61" s="2" t="s">
        <v>67</v>
      </c>
      <c r="N61" s="2" t="s">
        <v>172</v>
      </c>
      <c r="O61" s="2" t="s">
        <v>173</v>
      </c>
      <c r="P61" s="2" t="s">
        <v>174</v>
      </c>
      <c r="Q61" s="2">
        <v>0</v>
      </c>
      <c r="R61" s="2">
        <f>_xlfn.FLOOR.MATH((((2*VLOOKUP(G61, 'EV and Base'!$A$1:$N$671, 9, FALSE))+$Q61)*$I61)/100)+$I61+10</f>
        <v>36</v>
      </c>
      <c r="S61" s="2">
        <f>_xlfn.FLOOR.MATH((_xlfn.FLOOR.MATH((((2*VLOOKUP($G61, 'EV and Base'!$A$1:$N$671, 10, FALSE))+$Q61)*$I61)/100)+5)*
IF(OR($J61="Lonely", $J61="Brave", $J61="Adamant", $J61="Naughty"), 1.1,
IF(OR($J61="Bold", $J61="Timid", $J61="Modest", $J61="Calm"), 0.9, 1)))</f>
        <v>18</v>
      </c>
      <c r="T61" s="2">
        <f>_xlfn.FLOOR.MATH((_xlfn.FLOOR.MATH((((2*VLOOKUP($G61, 'EV and Base'!$A$1:$N$671, 11, FALSE))+$Q61)*$I61)/100)+5)*
IF(OR($J61="Bold", $J61="Relaxed", $J61="Impish", $J61="Lax"), 1.1,
IF(OR($J61="Lonely", $J61="Hasty", $J61="Mild", $J61="Gentle"), 0.9, 1)))</f>
        <v>16</v>
      </c>
      <c r="U61" s="2">
        <f>_xlfn.FLOOR.MATH((_xlfn.FLOOR.MATH((((2*VLOOKUP($G61, 'EV and Base'!$A$1:$N$671, 12, FALSE))+$Q61)*$I61)/100)+5)*
IF(OR($J61="Modest", $J61="Mild", $J61="Quiet", $J61="Rash"), 1.1,
IF(OR($J61="Adamant", $J61="Impish", $J61="Jolly", $J61="Careful"), 0.9, 1)))</f>
        <v>16</v>
      </c>
      <c r="V61" s="2">
        <f>_xlfn.FLOOR.MATH((_xlfn.FLOOR.MATH((((2*VLOOKUP($G61, 'EV and Base'!$A$1:$N$671, 13, FALSE))+$Q61)*$I61)/100)+5)*
IF(OR($J61="Calm", $J61="Gentle", $J61="Sassy", $J61="Careful"), 1.1,
IF(OR($J61="Naughty", $J61="Lax", $J61="Naive", $J61="Rash"), 0.9, 1)))</f>
        <v>15</v>
      </c>
      <c r="W61" s="2">
        <f>_xlfn.FLOOR.MATH((_xlfn.FLOOR.MATH((((2*VLOOKUP($G61, 'EV and Base'!$A$1:$N$671, 14, FALSE))+$Q61)*$I61)/100)+5)*
IF(OR($J61="Timid", $J61="Hasty", $J61="Jolly", $J61="Naive"), 1.1,
IF(OR($J61="Brave", $J61="Relaxed", $J61="Quiet", $J61="Sassy"), 0.9, 1)))</f>
        <v>21</v>
      </c>
      <c r="BA61" s="3" t="e" cm="1">
        <f t="array" aca="1" ref="BA61" ca="1">IF(NOT(ISNUMBER(INDEX($A:$A, LOOKUP(2, 1 / ($A$1:INDIRECT("$A$"&amp;ROW($A61)) &lt;&gt; ""),ROW($A$1:INDIRECT("$A$"&amp;ROW($A61)))), 1))), "",#REF!-INDEX(#REF!, LOOKUP(
2, 1 / (#REF!:INDIRECT("$AV$"&amp;ROW(#REF!)-1) &lt;&gt; ""),ROW(#REF!:INDIRECT("$AV$"&amp;ROW(#REF!)-1))), 1))</f>
        <v>#REF!</v>
      </c>
      <c r="BB61" s="3" t="e" cm="1">
        <f t="array" aca="1" ref="BB61" ca="1">IF(NOT(ISNUMBER(INDEX($A:$A, LOOKUP(2, 1 / ($A$1:INDIRECT("$A$"&amp;ROW($A61)) &lt;&gt; ""),ROW($A$1:INDIRECT("$A$"&amp;ROW($A61)))), 1))), "",
INDEX(#REF!, LOOKUP(2, 1 / (#REF!:INDIRECT("$Y$"&amp;ROW(#REF!)-1) &lt;&gt; ""),ROW(#REF!:INDIRECT("$Y$"&amp;ROW(#REF!)-1))), 1))</f>
        <v>#REF!</v>
      </c>
      <c r="BC61" s="1" t="str">
        <f>IFERROR(VLOOKUP(#REF!, 'Medium-Slow'!$A$1:$B$101, 2, TRUE),"")</f>
        <v/>
      </c>
    </row>
    <row r="62" spans="1:55" x14ac:dyDescent="0.45">
      <c r="A62" s="66">
        <v>38</v>
      </c>
      <c r="B62" s="66" t="s">
        <v>209</v>
      </c>
      <c r="C62" s="66" t="s">
        <v>46</v>
      </c>
      <c r="D62" s="66" t="s">
        <v>191</v>
      </c>
      <c r="E62" s="66" t="s">
        <v>48</v>
      </c>
      <c r="F62" s="56">
        <v>1</v>
      </c>
      <c r="G62" s="2" t="s">
        <v>210</v>
      </c>
      <c r="H62" s="2" t="s">
        <v>50</v>
      </c>
      <c r="I62" s="2">
        <v>14</v>
      </c>
      <c r="J62" s="2" t="s">
        <v>82</v>
      </c>
      <c r="K62" s="2" t="s">
        <v>211</v>
      </c>
      <c r="L62" s="2" t="s">
        <v>53</v>
      </c>
      <c r="M62" s="2" t="s">
        <v>212</v>
      </c>
      <c r="N62" s="2" t="s">
        <v>213</v>
      </c>
      <c r="O62" s="2" t="s">
        <v>214</v>
      </c>
      <c r="P62" s="2" t="s">
        <v>215</v>
      </c>
      <c r="Q62" s="2">
        <v>0</v>
      </c>
      <c r="R62" s="2">
        <f>_xlfn.FLOOR.MATH((((2*VLOOKUP(G62, 'EV and Base'!$A$1:$N$671, 9, FALSE))+$Q62)*$I62)/100)+$I62+10</f>
        <v>32</v>
      </c>
      <c r="S62" s="2">
        <f>_xlfn.FLOOR.MATH((_xlfn.FLOOR.MATH((((2*VLOOKUP($G62, 'EV and Base'!$A$1:$N$671, 10, FALSE))+$Q62)*$I62)/100)+5)*
IF(OR($J62="Lonely", $J62="Brave", $J62="Adamant", $J62="Naughty"), 1.1,
IF(OR($J62="Bold", $J62="Timid", $J62="Modest", $J62="Calm"), 0.9, 1)))</f>
        <v>17</v>
      </c>
      <c r="T62" s="2">
        <f>_xlfn.FLOOR.MATH((_xlfn.FLOOR.MATH((((2*VLOOKUP($G62, 'EV and Base'!$A$1:$N$671, 11, FALSE))+$Q62)*$I62)/100)+5)*
IF(OR($J62="Bold", $J62="Relaxed", $J62="Impish", $J62="Lax"), 1.1,
IF(OR($J62="Lonely", $J62="Hasty", $J62="Mild", $J62="Gentle"), 0.9, 1)))</f>
        <v>21</v>
      </c>
      <c r="U62" s="2">
        <f>_xlfn.FLOOR.MATH((_xlfn.FLOOR.MATH((((2*VLOOKUP($G62, 'EV and Base'!$A$1:$N$671, 12, FALSE))+$Q62)*$I62)/100)+5)*
IF(OR($J62="Modest", $J62="Mild", $J62="Quiet", $J62="Rash"), 1.1,
IF(OR($J62="Adamant", $J62="Impish", $J62="Jolly", $J62="Careful"), 0.9, 1)))</f>
        <v>14</v>
      </c>
      <c r="V62" s="2">
        <f>_xlfn.FLOOR.MATH((_xlfn.FLOOR.MATH((((2*VLOOKUP($G62, 'EV and Base'!$A$1:$N$671, 13, FALSE))+$Q62)*$I62)/100)+5)*
IF(OR($J62="Calm", $J62="Gentle", $J62="Sassy", $J62="Careful"), 1.1,
IF(OR($J62="Naughty", $J62="Lax", $J62="Naive", $J62="Rash"), 0.9, 1)))</f>
        <v>15</v>
      </c>
      <c r="W62" s="2">
        <f>_xlfn.FLOOR.MATH((_xlfn.FLOOR.MATH((((2*VLOOKUP($G62, 'EV and Base'!$A$1:$N$671, 14, FALSE))+$Q62)*$I62)/100)+5)*
IF(OR($J62="Timid", $J62="Hasty", $J62="Jolly", $J62="Naive"), 1.1,
IF(OR($J62="Brave", $J62="Relaxed", $J62="Quiet", $J62="Sassy"), 0.9, 1)))</f>
        <v>18</v>
      </c>
      <c r="BA62" s="3" t="e" cm="1">
        <f t="array" aca="1" ref="BA62" ca="1">IF(NOT(ISNUMBER(INDEX($A:$A, LOOKUP(2, 1 / ($A$1:INDIRECT("$A$"&amp;ROW($A62)) &lt;&gt; ""),ROW($A$1:INDIRECT("$A$"&amp;ROW($A62)))), 1))), "",#REF!-INDEX(#REF!, LOOKUP(
2, 1 / (#REF!:INDIRECT("$AV$"&amp;ROW(#REF!)-1) &lt;&gt; ""),ROW(#REF!:INDIRECT("$AV$"&amp;ROW(#REF!)-1))), 1))</f>
        <v>#REF!</v>
      </c>
      <c r="BB62" s="3" t="e" cm="1">
        <f t="array" aca="1" ref="BB62" ca="1">IF(NOT(ISNUMBER(INDEX($A:$A, LOOKUP(2, 1 / ($A$1:INDIRECT("$A$"&amp;ROW($A62)) &lt;&gt; ""),ROW($A$1:INDIRECT("$A$"&amp;ROW($A62)))), 1))), "",
INDEX(#REF!, LOOKUP(2, 1 / (#REF!:INDIRECT("$Y$"&amp;ROW(#REF!)-1) &lt;&gt; ""),ROW(#REF!:INDIRECT("$Y$"&amp;ROW(#REF!)-1))), 1))</f>
        <v>#REF!</v>
      </c>
      <c r="BC62" s="1" t="str">
        <f>IFERROR(VLOOKUP(#REF!, 'Medium-Slow'!$A$1:$B$101, 2, TRUE),"")</f>
        <v/>
      </c>
    </row>
    <row r="63" spans="1:55" x14ac:dyDescent="0.45">
      <c r="A63" s="68"/>
      <c r="B63" s="68"/>
      <c r="C63" s="68" t="str">
        <f>$C62</f>
        <v>Single</v>
      </c>
      <c r="D63" s="68"/>
      <c r="E63" s="68"/>
      <c r="F63" s="56">
        <v>2</v>
      </c>
      <c r="G63" s="2" t="s">
        <v>81</v>
      </c>
      <c r="H63" s="2" t="s">
        <v>50</v>
      </c>
      <c r="I63" s="2">
        <v>14</v>
      </c>
      <c r="J63" s="2" t="s">
        <v>137</v>
      </c>
      <c r="K63" s="2" t="s">
        <v>86</v>
      </c>
      <c r="L63" s="2" t="s">
        <v>53</v>
      </c>
      <c r="M63" s="2" t="s">
        <v>54</v>
      </c>
      <c r="N63" s="2" t="s">
        <v>84</v>
      </c>
      <c r="O63" s="2" t="s">
        <v>74</v>
      </c>
      <c r="P63" s="2" t="s">
        <v>216</v>
      </c>
      <c r="Q63" s="2">
        <v>0</v>
      </c>
      <c r="R63" s="2">
        <f>_xlfn.FLOOR.MATH((((2*VLOOKUP(G63, 'EV and Base'!$A$1:$N$671, 9, FALSE))+$Q63)*$I63)/100)+$I63+10</f>
        <v>36</v>
      </c>
      <c r="S63" s="2">
        <f>_xlfn.FLOOR.MATH((_xlfn.FLOOR.MATH((((2*VLOOKUP($G63, 'EV and Base'!$A$1:$N$671, 10, FALSE))+$Q63)*$I63)/100)+5)*
IF(OR($J63="Lonely", $J63="Brave", $J63="Adamant", $J63="Naughty"), 1.1,
IF(OR($J63="Bold", $J63="Timid", $J63="Modest", $J63="Calm"), 0.9, 1)))</f>
        <v>23</v>
      </c>
      <c r="T63" s="2">
        <f>_xlfn.FLOOR.MATH((_xlfn.FLOOR.MATH((((2*VLOOKUP($G63, 'EV and Base'!$A$1:$N$671, 11, FALSE))+$Q63)*$I63)/100)+5)*
IF(OR($J63="Bold", $J63="Relaxed", $J63="Impish", $J63="Lax"), 1.1,
IF(OR($J63="Lonely", $J63="Hasty", $J63="Mild", $J63="Gentle"), 0.9, 1)))</f>
        <v>15</v>
      </c>
      <c r="U63" s="2">
        <f>_xlfn.FLOOR.MATH((_xlfn.FLOOR.MATH((((2*VLOOKUP($G63, 'EV and Base'!$A$1:$N$671, 12, FALSE))+$Q63)*$I63)/100)+5)*
IF(OR($J63="Modest", $J63="Mild", $J63="Quiet", $J63="Rash"), 1.1,
IF(OR($J63="Adamant", $J63="Impish", $J63="Jolly", $J63="Careful"), 0.9, 1)))</f>
        <v>12</v>
      </c>
      <c r="V63" s="2">
        <f>_xlfn.FLOOR.MATH((_xlfn.FLOOR.MATH((((2*VLOOKUP($G63, 'EV and Base'!$A$1:$N$671, 13, FALSE))+$Q63)*$I63)/100)+5)*
IF(OR($J63="Calm", $J63="Gentle", $J63="Sassy", $J63="Careful"), 1.1,
IF(OR($J63="Naughty", $J63="Lax", $J63="Naive", $J63="Rash"), 0.9, 1)))</f>
        <v>17</v>
      </c>
      <c r="W63" s="2">
        <f>_xlfn.FLOOR.MATH((_xlfn.FLOOR.MATH((((2*VLOOKUP($G63, 'EV and Base'!$A$1:$N$671, 14, FALSE))+$Q63)*$I63)/100)+5)*
IF(OR($J63="Timid", $J63="Hasty", $J63="Jolly", $J63="Naive"), 1.1,
IF(OR($J63="Brave", $J63="Relaxed", $J63="Quiet", $J63="Sassy"), 0.9, 1)))</f>
        <v>20</v>
      </c>
      <c r="BA63" s="3" t="e" cm="1">
        <f t="array" aca="1" ref="BA63" ca="1">IF(NOT(ISNUMBER(INDEX($A:$A, LOOKUP(2, 1 / ($A$1:INDIRECT("$A$"&amp;ROW($A63)) &lt;&gt; ""),ROW($A$1:INDIRECT("$A$"&amp;ROW($A63)))), 1))), "",#REF!-INDEX(#REF!, LOOKUP(
2, 1 / (#REF!:INDIRECT("$AV$"&amp;ROW(#REF!)-1) &lt;&gt; ""),ROW(#REF!:INDIRECT("$AV$"&amp;ROW(#REF!)-1))), 1))</f>
        <v>#REF!</v>
      </c>
      <c r="BB63" s="3" t="e" cm="1">
        <f t="array" aca="1" ref="BB63" ca="1">IF(NOT(ISNUMBER(INDEX($A:$A, LOOKUP(2, 1 / ($A$1:INDIRECT("$A$"&amp;ROW($A63)) &lt;&gt; ""),ROW($A$1:INDIRECT("$A$"&amp;ROW($A63)))), 1))), "",
INDEX(#REF!, LOOKUP(2, 1 / (#REF!:INDIRECT("$Y$"&amp;ROW(#REF!)-1) &lt;&gt; ""),ROW(#REF!:INDIRECT("$Y$"&amp;ROW(#REF!)-1))), 1))</f>
        <v>#REF!</v>
      </c>
      <c r="BC63" s="1" t="str">
        <f>IFERROR(VLOOKUP(#REF!, 'Medium-Slow'!$A$1:$B$101, 2, TRUE),"")</f>
        <v/>
      </c>
    </row>
    <row r="64" spans="1:55" x14ac:dyDescent="0.45">
      <c r="A64" s="56">
        <v>39</v>
      </c>
      <c r="B64" s="56" t="s">
        <v>217</v>
      </c>
      <c r="C64" s="56" t="s">
        <v>46</v>
      </c>
      <c r="D64" s="56" t="s">
        <v>191</v>
      </c>
      <c r="E64" s="56" t="s">
        <v>48</v>
      </c>
      <c r="F64" s="56">
        <v>1</v>
      </c>
      <c r="G64" s="2" t="s">
        <v>166</v>
      </c>
      <c r="H64" s="2" t="s">
        <v>50</v>
      </c>
      <c r="I64" s="2">
        <v>16</v>
      </c>
      <c r="J64" s="2" t="s">
        <v>113</v>
      </c>
      <c r="K64" s="2" t="s">
        <v>167</v>
      </c>
      <c r="L64" s="2" t="s">
        <v>53</v>
      </c>
      <c r="M64" s="2" t="s">
        <v>168</v>
      </c>
      <c r="N64" s="2" t="s">
        <v>99</v>
      </c>
      <c r="O64" s="2" t="s">
        <v>169</v>
      </c>
      <c r="P64" s="2" t="s">
        <v>218</v>
      </c>
      <c r="Q64" s="2">
        <v>12</v>
      </c>
      <c r="R64" s="2">
        <f>_xlfn.FLOOR.MATH((((2*VLOOKUP(G64, 'EV and Base'!$A$1:$N$671, 9, FALSE))+$Q64)*$I64)/100)+$I64+10</f>
        <v>51</v>
      </c>
      <c r="S64" s="2">
        <f>_xlfn.FLOOR.MATH((_xlfn.FLOOR.MATH((((2*VLOOKUP($G64, 'EV and Base'!$A$1:$N$671, 10, FALSE))+$Q64)*$I64)/100)+5)*
IF(OR($J64="Lonely", $J64="Brave", $J64="Adamant", $J64="Naughty"), 1.1,
IF(OR($J64="Bold", $J64="Timid", $J64="Modest", $J64="Calm"), 0.9, 1)))</f>
        <v>32</v>
      </c>
      <c r="T64" s="2">
        <f>_xlfn.FLOOR.MATH((_xlfn.FLOOR.MATH((((2*VLOOKUP($G64, 'EV and Base'!$A$1:$N$671, 11, FALSE))+$Q64)*$I64)/100)+5)*
IF(OR($J64="Bold", $J64="Relaxed", $J64="Impish", $J64="Lax"), 1.1,
IF(OR($J64="Lonely", $J64="Hasty", $J64="Mild", $J64="Gentle"), 0.9, 1)))</f>
        <v>24</v>
      </c>
      <c r="U64" s="2">
        <f>_xlfn.FLOOR.MATH((_xlfn.FLOOR.MATH((((2*VLOOKUP($G64, 'EV and Base'!$A$1:$N$671, 12, FALSE))+$Q64)*$I64)/100)+5)*
IF(OR($J64="Modest", $J64="Mild", $J64="Quiet", $J64="Rash"), 1.1,
IF(OR($J64="Adamant", $J64="Impish", $J64="Jolly", $J64="Careful"), 0.9, 1)))</f>
        <v>14</v>
      </c>
      <c r="V64" s="2">
        <f>_xlfn.FLOOR.MATH((_xlfn.FLOOR.MATH((((2*VLOOKUP($G64, 'EV and Base'!$A$1:$N$671, 13, FALSE))+$Q64)*$I64)/100)+5)*
IF(OR($J64="Calm", $J64="Gentle", $J64="Sassy", $J64="Careful"), 1.1,
IF(OR($J64="Naughty", $J64="Lax", $J64="Naive", $J64="Rash"), 0.9, 1)))</f>
        <v>18</v>
      </c>
      <c r="W64" s="2">
        <f>_xlfn.FLOOR.MATH((_xlfn.FLOOR.MATH((((2*VLOOKUP($G64, 'EV and Base'!$A$1:$N$671, 14, FALSE))+$Q64)*$I64)/100)+5)*
IF(OR($J64="Timid", $J64="Hasty", $J64="Jolly", $J64="Naive"), 1.1,
IF(OR($J64="Brave", $J64="Relaxed", $J64="Quiet", $J64="Sassy"), 0.9, 1)))</f>
        <v>18</v>
      </c>
      <c r="BA64" s="3" t="e" cm="1">
        <f t="array" aca="1" ref="BA64" ca="1">IF(NOT(ISNUMBER(INDEX($A:$A, LOOKUP(2, 1 / ($A$1:INDIRECT("$A$"&amp;ROW($A64)) &lt;&gt; ""),ROW($A$1:INDIRECT("$A$"&amp;ROW($A64)))), 1))), "",#REF!-INDEX(#REF!, LOOKUP(
2, 1 / (#REF!:INDIRECT("$AV$"&amp;ROW(#REF!)-1) &lt;&gt; ""),ROW(#REF!:INDIRECT("$AV$"&amp;ROW(#REF!)-1))), 1))</f>
        <v>#REF!</v>
      </c>
      <c r="BB64" s="3" t="e" cm="1">
        <f t="array" aca="1" ref="BB64" ca="1">IF(NOT(ISNUMBER(INDEX($A:$A, LOOKUP(2, 1 / ($A$1:INDIRECT("$A$"&amp;ROW($A64)) &lt;&gt; ""),ROW($A$1:INDIRECT("$A$"&amp;ROW($A64)))), 1))), "",
INDEX(#REF!, LOOKUP(2, 1 / (#REF!:INDIRECT("$Y$"&amp;ROW(#REF!)-1) &lt;&gt; ""),ROW(#REF!:INDIRECT("$Y$"&amp;ROW(#REF!)-1))), 1))</f>
        <v>#REF!</v>
      </c>
      <c r="BC64" s="1" t="str">
        <f>IFERROR(VLOOKUP(#REF!, 'Medium-Slow'!$A$1:$B$101, 2, TRUE),"")</f>
        <v/>
      </c>
    </row>
    <row r="65" spans="1:55" x14ac:dyDescent="0.45">
      <c r="A65" s="56">
        <v>40</v>
      </c>
      <c r="B65" s="56" t="s">
        <v>219</v>
      </c>
      <c r="C65" s="56" t="s">
        <v>46</v>
      </c>
      <c r="D65" s="56" t="s">
        <v>191</v>
      </c>
      <c r="E65" s="56" t="s">
        <v>48</v>
      </c>
      <c r="F65" s="56">
        <v>1</v>
      </c>
      <c r="G65" s="2" t="s">
        <v>166</v>
      </c>
      <c r="H65" s="2" t="s">
        <v>50</v>
      </c>
      <c r="I65" s="2">
        <v>16</v>
      </c>
      <c r="J65" s="2" t="s">
        <v>137</v>
      </c>
      <c r="K65" s="2" t="s">
        <v>167</v>
      </c>
      <c r="L65" s="2" t="s">
        <v>53</v>
      </c>
      <c r="M65" s="2" t="s">
        <v>168</v>
      </c>
      <c r="N65" s="2" t="s">
        <v>99</v>
      </c>
      <c r="O65" s="2" t="s">
        <v>169</v>
      </c>
      <c r="P65" s="2" t="s">
        <v>218</v>
      </c>
      <c r="Q65" s="2">
        <v>12</v>
      </c>
      <c r="R65" s="2">
        <f>_xlfn.FLOOR.MATH((((2*VLOOKUP(G65, 'EV and Base'!$A$1:$N$671, 9, FALSE))+$Q65)*$I65)/100)+$I65+10</f>
        <v>51</v>
      </c>
      <c r="S65" s="2">
        <f>_xlfn.FLOOR.MATH((_xlfn.FLOOR.MATH((((2*VLOOKUP($G65, 'EV and Base'!$A$1:$N$671, 10, FALSE))+$Q65)*$I65)/100)+5)*
IF(OR($J65="Lonely", $J65="Brave", $J65="Adamant", $J65="Naughty"), 1.1,
IF(OR($J65="Bold", $J65="Timid", $J65="Modest", $J65="Calm"), 0.9, 1)))</f>
        <v>35</v>
      </c>
      <c r="T65" s="2">
        <f>_xlfn.FLOOR.MATH((_xlfn.FLOOR.MATH((((2*VLOOKUP($G65, 'EV and Base'!$A$1:$N$671, 11, FALSE))+$Q65)*$I65)/100)+5)*
IF(OR($J65="Bold", $J65="Relaxed", $J65="Impish", $J65="Lax"), 1.1,
IF(OR($J65="Lonely", $J65="Hasty", $J65="Mild", $J65="Gentle"), 0.9, 1)))</f>
        <v>21</v>
      </c>
      <c r="U65" s="2">
        <f>_xlfn.FLOOR.MATH((_xlfn.FLOOR.MATH((((2*VLOOKUP($G65, 'EV and Base'!$A$1:$N$671, 12, FALSE))+$Q65)*$I65)/100)+5)*
IF(OR($J65="Modest", $J65="Mild", $J65="Quiet", $J65="Rash"), 1.1,
IF(OR($J65="Adamant", $J65="Impish", $J65="Jolly", $J65="Careful"), 0.9, 1)))</f>
        <v>14</v>
      </c>
      <c r="V65" s="2">
        <f>_xlfn.FLOOR.MATH((_xlfn.FLOOR.MATH((((2*VLOOKUP($G65, 'EV and Base'!$A$1:$N$671, 13, FALSE))+$Q65)*$I65)/100)+5)*
IF(OR($J65="Calm", $J65="Gentle", $J65="Sassy", $J65="Careful"), 1.1,
IF(OR($J65="Naughty", $J65="Lax", $J65="Naive", $J65="Rash"), 0.9, 1)))</f>
        <v>18</v>
      </c>
      <c r="W65" s="2">
        <f>_xlfn.FLOOR.MATH((_xlfn.FLOOR.MATH((((2*VLOOKUP($G65, 'EV and Base'!$A$1:$N$671, 14, FALSE))+$Q65)*$I65)/100)+5)*
IF(OR($J65="Timid", $J65="Hasty", $J65="Jolly", $J65="Naive"), 1.1,
IF(OR($J65="Brave", $J65="Relaxed", $J65="Quiet", $J65="Sassy"), 0.9, 1)))</f>
        <v>18</v>
      </c>
      <c r="BA65" s="3" t="e" cm="1">
        <f t="array" aca="1" ref="BA65" ca="1">IF(NOT(ISNUMBER(INDEX($A:$A, LOOKUP(2, 1 / ($A$1:INDIRECT("$A$"&amp;ROW($A65)) &lt;&gt; ""),ROW($A$1:INDIRECT("$A$"&amp;ROW($A65)))), 1))), "",#REF!-INDEX(#REF!, LOOKUP(
2, 1 / (#REF!:INDIRECT("$AV$"&amp;ROW(#REF!)-1) &lt;&gt; ""),ROW(#REF!:INDIRECT("$AV$"&amp;ROW(#REF!)-1))), 1))</f>
        <v>#REF!</v>
      </c>
      <c r="BB65" s="3" t="e" cm="1">
        <f t="array" aca="1" ref="BB65" ca="1">IF(NOT(ISNUMBER(INDEX($A:$A, LOOKUP(2, 1 / ($A$1:INDIRECT("$A$"&amp;ROW($A65)) &lt;&gt; ""),ROW($A$1:INDIRECT("$A$"&amp;ROW($A65)))), 1))), "",
INDEX(#REF!, LOOKUP(2, 1 / (#REF!:INDIRECT("$Y$"&amp;ROW(#REF!)-1) &lt;&gt; ""),ROW(#REF!:INDIRECT("$Y$"&amp;ROW(#REF!)-1))), 1))</f>
        <v>#REF!</v>
      </c>
      <c r="BC65" s="1" t="str">
        <f>IFERROR(VLOOKUP(#REF!, 'Medium-Slow'!$A$1:$B$101, 2, TRUE),"")</f>
        <v/>
      </c>
    </row>
    <row r="66" spans="1:55" x14ac:dyDescent="0.45">
      <c r="A66" s="66">
        <v>41</v>
      </c>
      <c r="B66" s="66" t="s">
        <v>220</v>
      </c>
      <c r="C66" s="66" t="s">
        <v>221</v>
      </c>
      <c r="D66" s="66" t="s">
        <v>191</v>
      </c>
      <c r="E66" s="66" t="s">
        <v>48</v>
      </c>
      <c r="F66" s="56">
        <v>1</v>
      </c>
      <c r="G66" s="2" t="s">
        <v>222</v>
      </c>
      <c r="H66" s="2" t="s">
        <v>77</v>
      </c>
      <c r="I66" s="2">
        <v>16</v>
      </c>
      <c r="J66" s="2" t="s">
        <v>223</v>
      </c>
      <c r="K66" s="2" t="s">
        <v>211</v>
      </c>
      <c r="L66" s="2" t="s">
        <v>53</v>
      </c>
      <c r="M66" s="2" t="s">
        <v>54</v>
      </c>
      <c r="N66" s="2" t="s">
        <v>224</v>
      </c>
      <c r="O66" s="2" t="s">
        <v>225</v>
      </c>
      <c r="P66" s="2" t="s">
        <v>226</v>
      </c>
      <c r="Q66" s="2">
        <v>0</v>
      </c>
      <c r="R66" s="2">
        <f>_xlfn.FLOOR.MATH((((2*VLOOKUP(G66, 'EV and Base'!$A$1:$N$671, 9, FALSE))+$Q66)*$I66)/100)+$I66+10</f>
        <v>40</v>
      </c>
      <c r="S66" s="2">
        <f>_xlfn.FLOOR.MATH((_xlfn.FLOOR.MATH((((2*VLOOKUP($G66, 'EV and Base'!$A$1:$N$671, 10, FALSE))+$Q66)*$I66)/100)+5)*
IF(OR($J66="Lonely", $J66="Brave", $J66="Adamant", $J66="Naughty"), 1.1,
IF(OR($J66="Bold", $J66="Timid", $J66="Modest", $J66="Calm"), 0.9, 1)))</f>
        <v>18</v>
      </c>
      <c r="T66" s="2">
        <f>_xlfn.FLOOR.MATH((_xlfn.FLOOR.MATH((((2*VLOOKUP($G66, 'EV and Base'!$A$1:$N$671, 11, FALSE))+$Q66)*$I66)/100)+5)*
IF(OR($J66="Bold", $J66="Relaxed", $J66="Impish", $J66="Lax"), 1.1,
IF(OR($J66="Lonely", $J66="Hasty", $J66="Mild", $J66="Gentle"), 0.9, 1)))</f>
        <v>27</v>
      </c>
      <c r="U66" s="2">
        <f>_xlfn.FLOOR.MATH((_xlfn.FLOOR.MATH((((2*VLOOKUP($G66, 'EV and Base'!$A$1:$N$671, 12, FALSE))+$Q66)*$I66)/100)+5)*
IF(OR($J66="Modest", $J66="Mild", $J66="Quiet", $J66="Rash"), 1.1,
IF(OR($J66="Adamant", $J66="Impish", $J66="Jolly", $J66="Careful"), 0.9, 1)))</f>
        <v>17</v>
      </c>
      <c r="V66" s="2">
        <f>_xlfn.FLOOR.MATH((_xlfn.FLOOR.MATH((((2*VLOOKUP($G66, 'EV and Base'!$A$1:$N$671, 13, FALSE))+$Q66)*$I66)/100)+5)*
IF(OR($J66="Calm", $J66="Gentle", $J66="Sassy", $J66="Careful"), 1.1,
IF(OR($J66="Naughty", $J66="Lax", $J66="Naive", $J66="Rash"), 0.9, 1)))</f>
        <v>26</v>
      </c>
      <c r="W66" s="2">
        <f>_xlfn.FLOOR.MATH((_xlfn.FLOOR.MATH((((2*VLOOKUP($G66, 'EV and Base'!$A$1:$N$671, 14, FALSE))+$Q66)*$I66)/100)+5)*
IF(OR($J66="Timid", $J66="Hasty", $J66="Jolly", $J66="Naive"), 1.1,
IF(OR($J66="Brave", $J66="Relaxed", $J66="Quiet", $J66="Sassy"), 0.9, 1)))</f>
        <v>18</v>
      </c>
      <c r="BA66" s="3" t="e" cm="1">
        <f t="array" aca="1" ref="BA66" ca="1">IF(NOT(ISNUMBER(INDEX($A:$A, LOOKUP(2, 1 / ($A$1:INDIRECT("$A$"&amp;ROW($A66)) &lt;&gt; ""),ROW($A$1:INDIRECT("$A$"&amp;ROW($A66)))), 1))), "",#REF!-INDEX(#REF!, LOOKUP(
2, 1 / (#REF!:INDIRECT("$AV$"&amp;ROW(#REF!)-1) &lt;&gt; ""),ROW(#REF!:INDIRECT("$AV$"&amp;ROW(#REF!)-1))), 1))</f>
        <v>#REF!</v>
      </c>
      <c r="BB66" s="3" t="e" cm="1">
        <f t="array" aca="1" ref="BB66" ca="1">IF(NOT(ISNUMBER(INDEX($A:$A, LOOKUP(2, 1 / ($A$1:INDIRECT("$A$"&amp;ROW($A66)) &lt;&gt; ""),ROW($A$1:INDIRECT("$A$"&amp;ROW($A66)))), 1))), "",
INDEX(#REF!, LOOKUP(2, 1 / (#REF!:INDIRECT("$Y$"&amp;ROW(#REF!)-1) &lt;&gt; ""),ROW(#REF!:INDIRECT("$Y$"&amp;ROW(#REF!)-1))), 1))</f>
        <v>#REF!</v>
      </c>
      <c r="BC66" s="1" t="str">
        <f>IFERROR(VLOOKUP(#REF!, 'Medium-Slow'!$A$1:$B$101, 2, TRUE),"")</f>
        <v/>
      </c>
    </row>
    <row r="67" spans="1:55" x14ac:dyDescent="0.45">
      <c r="A67" s="68"/>
      <c r="B67" s="68"/>
      <c r="C67" s="68" t="str">
        <f>$C66</f>
        <v>(Double)</v>
      </c>
      <c r="D67" s="68"/>
      <c r="E67" s="68"/>
      <c r="F67" s="56">
        <v>2</v>
      </c>
      <c r="G67" s="2" t="s">
        <v>222</v>
      </c>
      <c r="H67" s="2" t="s">
        <v>77</v>
      </c>
      <c r="I67" s="2">
        <v>16</v>
      </c>
      <c r="J67" s="2" t="s">
        <v>223</v>
      </c>
      <c r="K67" s="2" t="s">
        <v>211</v>
      </c>
      <c r="L67" s="2" t="s">
        <v>53</v>
      </c>
      <c r="M67" s="2" t="s">
        <v>54</v>
      </c>
      <c r="N67" s="2" t="s">
        <v>224</v>
      </c>
      <c r="O67" s="2" t="s">
        <v>225</v>
      </c>
      <c r="P67" s="2" t="s">
        <v>226</v>
      </c>
      <c r="Q67" s="2">
        <v>0</v>
      </c>
      <c r="R67" s="2">
        <f>_xlfn.FLOOR.MATH((((2*VLOOKUP(G67, 'EV and Base'!$A$1:$N$671, 9, FALSE))+$Q67)*$I67)/100)+$I67+10</f>
        <v>40</v>
      </c>
      <c r="S67" s="2">
        <f>_xlfn.FLOOR.MATH((_xlfn.FLOOR.MATH((((2*VLOOKUP($G67, 'EV and Base'!$A$1:$N$671, 10, FALSE))+$Q67)*$I67)/100)+5)*
IF(OR($J67="Lonely", $J67="Brave", $J67="Adamant", $J67="Naughty"), 1.1,
IF(OR($J67="Bold", $J67="Timid", $J67="Modest", $J67="Calm"), 0.9, 1)))</f>
        <v>18</v>
      </c>
      <c r="T67" s="2">
        <f>_xlfn.FLOOR.MATH((_xlfn.FLOOR.MATH((((2*VLOOKUP($G67, 'EV and Base'!$A$1:$N$671, 11, FALSE))+$Q67)*$I67)/100)+5)*
IF(OR($J67="Bold", $J67="Relaxed", $J67="Impish", $J67="Lax"), 1.1,
IF(OR($J67="Lonely", $J67="Hasty", $J67="Mild", $J67="Gentle"), 0.9, 1)))</f>
        <v>27</v>
      </c>
      <c r="U67" s="2">
        <f>_xlfn.FLOOR.MATH((_xlfn.FLOOR.MATH((((2*VLOOKUP($G67, 'EV and Base'!$A$1:$N$671, 12, FALSE))+$Q67)*$I67)/100)+5)*
IF(OR($J67="Modest", $J67="Mild", $J67="Quiet", $J67="Rash"), 1.1,
IF(OR($J67="Adamant", $J67="Impish", $J67="Jolly", $J67="Careful"), 0.9, 1)))</f>
        <v>17</v>
      </c>
      <c r="V67" s="2">
        <f>_xlfn.FLOOR.MATH((_xlfn.FLOOR.MATH((((2*VLOOKUP($G67, 'EV and Base'!$A$1:$N$671, 13, FALSE))+$Q67)*$I67)/100)+5)*
IF(OR($J67="Calm", $J67="Gentle", $J67="Sassy", $J67="Careful"), 1.1,
IF(OR($J67="Naughty", $J67="Lax", $J67="Naive", $J67="Rash"), 0.9, 1)))</f>
        <v>26</v>
      </c>
      <c r="W67" s="2">
        <f>_xlfn.FLOOR.MATH((_xlfn.FLOOR.MATH((((2*VLOOKUP($G67, 'EV and Base'!$A$1:$N$671, 14, FALSE))+$Q67)*$I67)/100)+5)*
IF(OR($J67="Timid", $J67="Hasty", $J67="Jolly", $J67="Naive"), 1.1,
IF(OR($J67="Brave", $J67="Relaxed", $J67="Quiet", $J67="Sassy"), 0.9, 1)))</f>
        <v>18</v>
      </c>
      <c r="BA67" s="3" t="e" cm="1">
        <f t="array" aca="1" ref="BA67" ca="1">IF(NOT(ISNUMBER(INDEX($A:$A, LOOKUP(2, 1 / ($A$1:INDIRECT("$A$"&amp;ROW($A67)) &lt;&gt; ""),ROW($A$1:INDIRECT("$A$"&amp;ROW($A67)))), 1))), "",#REF!-INDEX(#REF!, LOOKUP(
2, 1 / (#REF!:INDIRECT("$AV$"&amp;ROW(#REF!)-1) &lt;&gt; ""),ROW(#REF!:INDIRECT("$AV$"&amp;ROW(#REF!)-1))), 1))</f>
        <v>#REF!</v>
      </c>
      <c r="BB67" s="3" t="e" cm="1">
        <f t="array" aca="1" ref="BB67" ca="1">IF(NOT(ISNUMBER(INDEX($A:$A, LOOKUP(2, 1 / ($A$1:INDIRECT("$A$"&amp;ROW($A67)) &lt;&gt; ""),ROW($A$1:INDIRECT("$A$"&amp;ROW($A67)))), 1))), "",
INDEX(#REF!, LOOKUP(2, 1 / (#REF!:INDIRECT("$Y$"&amp;ROW(#REF!)-1) &lt;&gt; ""),ROW(#REF!:INDIRECT("$Y$"&amp;ROW(#REF!)-1))), 1))</f>
        <v>#REF!</v>
      </c>
      <c r="BC67" s="1" t="str">
        <f>IFERROR(VLOOKUP(#REF!, 'Medium-Slow'!$A$1:$B$101, 2, TRUE),"")</f>
        <v/>
      </c>
    </row>
    <row r="68" spans="1:55" x14ac:dyDescent="0.45">
      <c r="A68" s="56">
        <v>42</v>
      </c>
      <c r="B68" s="56" t="s">
        <v>227</v>
      </c>
      <c r="C68" s="56" t="s">
        <v>46</v>
      </c>
      <c r="D68" s="56" t="s">
        <v>191</v>
      </c>
      <c r="E68" s="56" t="s">
        <v>48</v>
      </c>
      <c r="F68" s="56">
        <v>1</v>
      </c>
      <c r="G68" s="2" t="s">
        <v>119</v>
      </c>
      <c r="H68" s="2" t="s">
        <v>50</v>
      </c>
      <c r="I68" s="2">
        <v>17</v>
      </c>
      <c r="J68" s="2" t="s">
        <v>78</v>
      </c>
      <c r="K68" s="2" t="s">
        <v>228</v>
      </c>
      <c r="L68" s="2" t="s">
        <v>53</v>
      </c>
      <c r="M68" s="2" t="s">
        <v>125</v>
      </c>
      <c r="N68" s="2" t="s">
        <v>193</v>
      </c>
      <c r="O68" s="2" t="s">
        <v>194</v>
      </c>
      <c r="P68" s="2" t="s">
        <v>229</v>
      </c>
      <c r="Q68" s="2">
        <v>6</v>
      </c>
      <c r="R68" s="2">
        <f>_xlfn.FLOOR.MATH((((2*VLOOKUP(G68, 'EV and Base'!$A$1:$N$671, 9, FALSE))+$Q68)*$I68)/100)+$I68+10</f>
        <v>53</v>
      </c>
      <c r="S68" s="2">
        <f>_xlfn.FLOOR.MATH((_xlfn.FLOOR.MATH((((2*VLOOKUP($G68, 'EV and Base'!$A$1:$N$671, 10, FALSE))+$Q68)*$I68)/100)+5)*
IF(OR($J68="Lonely", $J68="Brave", $J68="Adamant", $J68="Naughty"), 1.1,
IF(OR($J68="Bold", $J68="Timid", $J68="Modest", $J68="Calm"), 0.9, 1)))</f>
        <v>14</v>
      </c>
      <c r="T68" s="2">
        <f>_xlfn.FLOOR.MATH((_xlfn.FLOOR.MATH((((2*VLOOKUP($G68, 'EV and Base'!$A$1:$N$671, 11, FALSE))+$Q68)*$I68)/100)+5)*
IF(OR($J68="Bold", $J68="Relaxed", $J68="Impish", $J68="Lax"), 1.1,
IF(OR($J68="Lonely", $J68="Hasty", $J68="Mild", $J68="Gentle"), 0.9, 1)))</f>
        <v>21</v>
      </c>
      <c r="U68" s="2">
        <f>_xlfn.FLOOR.MATH((_xlfn.FLOOR.MATH((((2*VLOOKUP($G68, 'EV and Base'!$A$1:$N$671, 12, FALSE))+$Q68)*$I68)/100)+5)*
IF(OR($J68="Modest", $J68="Mild", $J68="Quiet", $J68="Rash"), 1.1,
IF(OR($J68="Adamant", $J68="Impish", $J68="Jolly", $J68="Careful"), 0.9, 1)))</f>
        <v>28</v>
      </c>
      <c r="V68" s="2">
        <f>_xlfn.FLOOR.MATH((_xlfn.FLOOR.MATH((((2*VLOOKUP($G68, 'EV and Base'!$A$1:$N$671, 13, FALSE))+$Q68)*$I68)/100)+5)*
IF(OR($J68="Calm", $J68="Gentle", $J68="Sassy", $J68="Careful"), 1.1,
IF(OR($J68="Naughty", $J68="Lax", $J68="Naive", $J68="Rash"), 0.9, 1)))</f>
        <v>24</v>
      </c>
      <c r="W68" s="2">
        <f>_xlfn.FLOOR.MATH((_xlfn.FLOOR.MATH((((2*VLOOKUP($G68, 'EV and Base'!$A$1:$N$671, 14, FALSE))+$Q68)*$I68)/100)+5)*
IF(OR($J68="Timid", $J68="Hasty", $J68="Jolly", $J68="Naive"), 1.1,
IF(OR($J68="Brave", $J68="Relaxed", $J68="Quiet", $J68="Sassy"), 0.9, 1)))</f>
        <v>14</v>
      </c>
      <c r="BA68" s="3" t="e" cm="1">
        <f t="array" aca="1" ref="BA68" ca="1">IF(NOT(ISNUMBER(INDEX($A:$A, LOOKUP(2, 1 / ($A$1:INDIRECT("$A$"&amp;ROW($A68)) &lt;&gt; ""),ROW($A$1:INDIRECT("$A$"&amp;ROW($A68)))), 1))), "",#REF!-INDEX(#REF!, LOOKUP(
2, 1 / (#REF!:INDIRECT("$AV$"&amp;ROW(#REF!)-1) &lt;&gt; ""),ROW(#REF!:INDIRECT("$AV$"&amp;ROW(#REF!)-1))), 1))</f>
        <v>#REF!</v>
      </c>
      <c r="BB68" s="3" t="e" cm="1">
        <f t="array" aca="1" ref="BB68" ca="1">IF(NOT(ISNUMBER(INDEX($A:$A, LOOKUP(2, 1 / ($A$1:INDIRECT("$A$"&amp;ROW($A68)) &lt;&gt; ""),ROW($A$1:INDIRECT("$A$"&amp;ROW($A68)))), 1))), "",
INDEX(#REF!, LOOKUP(2, 1 / (#REF!:INDIRECT("$Y$"&amp;ROW(#REF!)-1) &lt;&gt; ""),ROW(#REF!:INDIRECT("$Y$"&amp;ROW(#REF!)-1))), 1))</f>
        <v>#REF!</v>
      </c>
      <c r="BC68" s="1" t="str">
        <f>IFERROR(VLOOKUP(#REF!, 'Medium-Slow'!$A$1:$B$101, 2, TRUE),"")</f>
        <v/>
      </c>
    </row>
    <row r="69" spans="1:55" x14ac:dyDescent="0.45">
      <c r="A69" s="66">
        <v>43</v>
      </c>
      <c r="B69" s="66" t="s">
        <v>230</v>
      </c>
      <c r="C69" s="66" t="s">
        <v>46</v>
      </c>
      <c r="D69" s="66" t="s">
        <v>191</v>
      </c>
      <c r="E69" s="66" t="s">
        <v>48</v>
      </c>
      <c r="F69" s="56">
        <v>1</v>
      </c>
      <c r="G69" s="2" t="s">
        <v>151</v>
      </c>
      <c r="H69" s="2" t="s">
        <v>77</v>
      </c>
      <c r="I69" s="2">
        <v>15</v>
      </c>
      <c r="J69" s="2" t="s">
        <v>192</v>
      </c>
      <c r="K69" s="2" t="s">
        <v>152</v>
      </c>
      <c r="L69" s="2" t="s">
        <v>53</v>
      </c>
      <c r="M69" s="2" t="s">
        <v>84</v>
      </c>
      <c r="N69" s="2" t="s">
        <v>140</v>
      </c>
      <c r="O69" s="2" t="s">
        <v>154</v>
      </c>
      <c r="P69" s="2" t="s">
        <v>231</v>
      </c>
      <c r="Q69" s="2">
        <v>0</v>
      </c>
      <c r="R69" s="2">
        <f>_xlfn.FLOOR.MATH((((2*VLOOKUP(G69, 'EV and Base'!$A$1:$N$671, 9, FALSE))+$Q69)*$I69)/100)+$I69+10</f>
        <v>41</v>
      </c>
      <c r="S69" s="2">
        <f>_xlfn.FLOOR.MATH((_xlfn.FLOOR.MATH((((2*VLOOKUP($G69, 'EV and Base'!$A$1:$N$671, 10, FALSE))+$Q69)*$I69)/100)+5)*
IF(OR($J69="Lonely", $J69="Brave", $J69="Adamant", $J69="Naughty"), 1.1,
IF(OR($J69="Bold", $J69="Timid", $J69="Modest", $J69="Calm"), 0.9, 1)))</f>
        <v>18</v>
      </c>
      <c r="T69" s="2">
        <f>_xlfn.FLOOR.MATH((_xlfn.FLOOR.MATH((((2*VLOOKUP($G69, 'EV and Base'!$A$1:$N$671, 11, FALSE))+$Q69)*$I69)/100)+5)*
IF(OR($J69="Bold", $J69="Relaxed", $J69="Impish", $J69="Lax"), 1.1,
IF(OR($J69="Lonely", $J69="Hasty", $J69="Mild", $J69="Gentle"), 0.9, 1)))</f>
        <v>17</v>
      </c>
      <c r="U69" s="2">
        <f>_xlfn.FLOOR.MATH((_xlfn.FLOOR.MATH((((2*VLOOKUP($G69, 'EV and Base'!$A$1:$N$671, 12, FALSE))+$Q69)*$I69)/100)+5)*
IF(OR($J69="Modest", $J69="Mild", $J69="Quiet", $J69="Rash"), 1.1,
IF(OR($J69="Adamant", $J69="Impish", $J69="Jolly", $J69="Careful"), 0.9, 1)))</f>
        <v>18</v>
      </c>
      <c r="V69" s="2">
        <f>_xlfn.FLOOR.MATH((_xlfn.FLOOR.MATH((((2*VLOOKUP($G69, 'EV and Base'!$A$1:$N$671, 13, FALSE))+$Q69)*$I69)/100)+5)*
IF(OR($J69="Calm", $J69="Gentle", $J69="Sassy", $J69="Careful"), 1.1,
IF(OR($J69="Naughty", $J69="Lax", $J69="Naive", $J69="Rash"), 0.9, 1)))</f>
        <v>17</v>
      </c>
      <c r="W69" s="2">
        <f>_xlfn.FLOOR.MATH((_xlfn.FLOOR.MATH((((2*VLOOKUP($G69, 'EV and Base'!$A$1:$N$671, 14, FALSE))+$Q69)*$I69)/100)+5)*
IF(OR($J69="Timid", $J69="Hasty", $J69="Jolly", $J69="Naive"), 1.1,
IF(OR($J69="Brave", $J69="Relaxed", $J69="Quiet", $J69="Sassy"), 0.9, 1)))</f>
        <v>28</v>
      </c>
      <c r="BA69" s="3" t="e" cm="1">
        <f t="array" aca="1" ref="BA69" ca="1">IF(NOT(ISNUMBER(INDEX($A:$A, LOOKUP(2, 1 / ($A$1:INDIRECT("$A$"&amp;ROW($A69)) &lt;&gt; ""),ROW($A$1:INDIRECT("$A$"&amp;ROW($A69)))), 1))), "",#REF!-INDEX(#REF!, LOOKUP(
2, 1 / (#REF!:INDIRECT("$AV$"&amp;ROW(#REF!)-1) &lt;&gt; ""),ROW(#REF!:INDIRECT("$AV$"&amp;ROW(#REF!)-1))), 1))</f>
        <v>#REF!</v>
      </c>
      <c r="BB69" s="3" t="e" cm="1">
        <f t="array" aca="1" ref="BB69" ca="1">IF(NOT(ISNUMBER(INDEX($A:$A, LOOKUP(2, 1 / ($A$1:INDIRECT("$A$"&amp;ROW($A69)) &lt;&gt; ""),ROW($A$1:INDIRECT("$A$"&amp;ROW($A69)))), 1))), "",
INDEX(#REF!, LOOKUP(2, 1 / (#REF!:INDIRECT("$Y$"&amp;ROW(#REF!)-1) &lt;&gt; ""),ROW(#REF!:INDIRECT("$Y$"&amp;ROW(#REF!)-1))), 1))</f>
        <v>#REF!</v>
      </c>
      <c r="BC69" s="1" t="str">
        <f>IFERROR(VLOOKUP(#REF!, 'Medium-Slow'!$A$1:$B$101, 2, TRUE),"")</f>
        <v/>
      </c>
    </row>
    <row r="70" spans="1:55" x14ac:dyDescent="0.45">
      <c r="A70" s="67"/>
      <c r="B70" s="67"/>
      <c r="C70" s="67" t="str">
        <f t="shared" ref="C70:C71" si="5">$C69</f>
        <v>Single</v>
      </c>
      <c r="D70" s="67"/>
      <c r="E70" s="67"/>
      <c r="F70" s="56">
        <v>2</v>
      </c>
      <c r="G70" s="2" t="s">
        <v>151</v>
      </c>
      <c r="H70" s="2" t="s">
        <v>77</v>
      </c>
      <c r="I70" s="2">
        <v>15</v>
      </c>
      <c r="J70" s="2" t="s">
        <v>192</v>
      </c>
      <c r="K70" s="2" t="s">
        <v>152</v>
      </c>
      <c r="L70" s="2" t="s">
        <v>53</v>
      </c>
      <c r="M70" s="2" t="s">
        <v>84</v>
      </c>
      <c r="N70" s="2" t="s">
        <v>140</v>
      </c>
      <c r="O70" s="2" t="s">
        <v>154</v>
      </c>
      <c r="P70" s="2" t="s">
        <v>231</v>
      </c>
      <c r="Q70" s="2">
        <v>0</v>
      </c>
      <c r="R70" s="2">
        <f>_xlfn.FLOOR.MATH((((2*VLOOKUP(G70, 'EV and Base'!$A$1:$N$671, 9, FALSE))+$Q70)*$I70)/100)+$I70+10</f>
        <v>41</v>
      </c>
      <c r="S70" s="2">
        <f>_xlfn.FLOOR.MATH((_xlfn.FLOOR.MATH((((2*VLOOKUP($G70, 'EV and Base'!$A$1:$N$671, 10, FALSE))+$Q70)*$I70)/100)+5)*
IF(OR($J70="Lonely", $J70="Brave", $J70="Adamant", $J70="Naughty"), 1.1,
IF(OR($J70="Bold", $J70="Timid", $J70="Modest", $J70="Calm"), 0.9, 1)))</f>
        <v>18</v>
      </c>
      <c r="T70" s="2">
        <f>_xlfn.FLOOR.MATH((_xlfn.FLOOR.MATH((((2*VLOOKUP($G70, 'EV and Base'!$A$1:$N$671, 11, FALSE))+$Q70)*$I70)/100)+5)*
IF(OR($J70="Bold", $J70="Relaxed", $J70="Impish", $J70="Lax"), 1.1,
IF(OR($J70="Lonely", $J70="Hasty", $J70="Mild", $J70="Gentle"), 0.9, 1)))</f>
        <v>17</v>
      </c>
      <c r="U70" s="2">
        <f>_xlfn.FLOOR.MATH((_xlfn.FLOOR.MATH((((2*VLOOKUP($G70, 'EV and Base'!$A$1:$N$671, 12, FALSE))+$Q70)*$I70)/100)+5)*
IF(OR($J70="Modest", $J70="Mild", $J70="Quiet", $J70="Rash"), 1.1,
IF(OR($J70="Adamant", $J70="Impish", $J70="Jolly", $J70="Careful"), 0.9, 1)))</f>
        <v>18</v>
      </c>
      <c r="V70" s="2">
        <f>_xlfn.FLOOR.MATH((_xlfn.FLOOR.MATH((((2*VLOOKUP($G70, 'EV and Base'!$A$1:$N$671, 13, FALSE))+$Q70)*$I70)/100)+5)*
IF(OR($J70="Calm", $J70="Gentle", $J70="Sassy", $J70="Careful"), 1.1,
IF(OR($J70="Naughty", $J70="Lax", $J70="Naive", $J70="Rash"), 0.9, 1)))</f>
        <v>17</v>
      </c>
      <c r="W70" s="2">
        <f>_xlfn.FLOOR.MATH((_xlfn.FLOOR.MATH((((2*VLOOKUP($G70, 'EV and Base'!$A$1:$N$671, 14, FALSE))+$Q70)*$I70)/100)+5)*
IF(OR($J70="Timid", $J70="Hasty", $J70="Jolly", $J70="Naive"), 1.1,
IF(OR($J70="Brave", $J70="Relaxed", $J70="Quiet", $J70="Sassy"), 0.9, 1)))</f>
        <v>28</v>
      </c>
      <c r="BA70" s="3" t="e" cm="1">
        <f t="array" aca="1" ref="BA70" ca="1">IF(NOT(ISNUMBER(INDEX($A:$A, LOOKUP(2, 1 / ($A$1:INDIRECT("$A$"&amp;ROW($A70)) &lt;&gt; ""),ROW($A$1:INDIRECT("$A$"&amp;ROW($A70)))), 1))), "",#REF!-INDEX(#REF!, LOOKUP(
2, 1 / (#REF!:INDIRECT("$AV$"&amp;ROW(#REF!)-1) &lt;&gt; ""),ROW(#REF!:INDIRECT("$AV$"&amp;ROW(#REF!)-1))), 1))</f>
        <v>#REF!</v>
      </c>
      <c r="BB70" s="3" t="e" cm="1">
        <f t="array" aca="1" ref="BB70" ca="1">IF(NOT(ISNUMBER(INDEX($A:$A, LOOKUP(2, 1 / ($A$1:INDIRECT("$A$"&amp;ROW($A70)) &lt;&gt; ""),ROW($A$1:INDIRECT("$A$"&amp;ROW($A70)))), 1))), "",
INDEX(#REF!, LOOKUP(2, 1 / (#REF!:INDIRECT("$Y$"&amp;ROW(#REF!)-1) &lt;&gt; ""),ROW(#REF!:INDIRECT("$Y$"&amp;ROW(#REF!)-1))), 1))</f>
        <v>#REF!</v>
      </c>
      <c r="BC70" s="1" t="str">
        <f>IFERROR(VLOOKUP(#REF!, 'Medium-Slow'!$A$1:$B$101, 2, TRUE),"")</f>
        <v/>
      </c>
    </row>
    <row r="71" spans="1:55" x14ac:dyDescent="0.45">
      <c r="A71" s="68"/>
      <c r="B71" s="68"/>
      <c r="C71" s="68" t="str">
        <f t="shared" si="5"/>
        <v>Single</v>
      </c>
      <c r="D71" s="68"/>
      <c r="E71" s="68"/>
      <c r="F71" s="56">
        <v>3</v>
      </c>
      <c r="G71" s="2" t="s">
        <v>151</v>
      </c>
      <c r="H71" s="2" t="s">
        <v>77</v>
      </c>
      <c r="I71" s="2">
        <v>15</v>
      </c>
      <c r="J71" s="2" t="s">
        <v>192</v>
      </c>
      <c r="K71" s="2" t="s">
        <v>152</v>
      </c>
      <c r="L71" s="2" t="s">
        <v>53</v>
      </c>
      <c r="M71" s="2" t="s">
        <v>84</v>
      </c>
      <c r="N71" s="2" t="s">
        <v>140</v>
      </c>
      <c r="O71" s="2" t="s">
        <v>154</v>
      </c>
      <c r="P71" s="2" t="s">
        <v>231</v>
      </c>
      <c r="Q71" s="2">
        <v>0</v>
      </c>
      <c r="R71" s="2">
        <f>_xlfn.FLOOR.MATH((((2*VLOOKUP(G71, 'EV and Base'!$A$1:$N$671, 9, FALSE))+$Q71)*$I71)/100)+$I71+10</f>
        <v>41</v>
      </c>
      <c r="S71" s="2">
        <f>_xlfn.FLOOR.MATH((_xlfn.FLOOR.MATH((((2*VLOOKUP($G71, 'EV and Base'!$A$1:$N$671, 10, FALSE))+$Q71)*$I71)/100)+5)*
IF(OR($J71="Lonely", $J71="Brave", $J71="Adamant", $J71="Naughty"), 1.1,
IF(OR($J71="Bold", $J71="Timid", $J71="Modest", $J71="Calm"), 0.9, 1)))</f>
        <v>18</v>
      </c>
      <c r="T71" s="2">
        <f>_xlfn.FLOOR.MATH((_xlfn.FLOOR.MATH((((2*VLOOKUP($G71, 'EV and Base'!$A$1:$N$671, 11, FALSE))+$Q71)*$I71)/100)+5)*
IF(OR($J71="Bold", $J71="Relaxed", $J71="Impish", $J71="Lax"), 1.1,
IF(OR($J71="Lonely", $J71="Hasty", $J71="Mild", $J71="Gentle"), 0.9, 1)))</f>
        <v>17</v>
      </c>
      <c r="U71" s="2">
        <f>_xlfn.FLOOR.MATH((_xlfn.FLOOR.MATH((((2*VLOOKUP($G71, 'EV and Base'!$A$1:$N$671, 12, FALSE))+$Q71)*$I71)/100)+5)*
IF(OR($J71="Modest", $J71="Mild", $J71="Quiet", $J71="Rash"), 1.1,
IF(OR($J71="Adamant", $J71="Impish", $J71="Jolly", $J71="Careful"), 0.9, 1)))</f>
        <v>18</v>
      </c>
      <c r="V71" s="2">
        <f>_xlfn.FLOOR.MATH((_xlfn.FLOOR.MATH((((2*VLOOKUP($G71, 'EV and Base'!$A$1:$N$671, 13, FALSE))+$Q71)*$I71)/100)+5)*
IF(OR($J71="Calm", $J71="Gentle", $J71="Sassy", $J71="Careful"), 1.1,
IF(OR($J71="Naughty", $J71="Lax", $J71="Naive", $J71="Rash"), 0.9, 1)))</f>
        <v>17</v>
      </c>
      <c r="W71" s="2">
        <f>_xlfn.FLOOR.MATH((_xlfn.FLOOR.MATH((((2*VLOOKUP($G71, 'EV and Base'!$A$1:$N$671, 14, FALSE))+$Q71)*$I71)/100)+5)*
IF(OR($J71="Timid", $J71="Hasty", $J71="Jolly", $J71="Naive"), 1.1,
IF(OR($J71="Brave", $J71="Relaxed", $J71="Quiet", $J71="Sassy"), 0.9, 1)))</f>
        <v>28</v>
      </c>
      <c r="BA71" s="3" t="e" cm="1">
        <f t="array" aca="1" ref="BA71" ca="1">IF(NOT(ISNUMBER(INDEX($A:$A, LOOKUP(2, 1 / ($A$1:INDIRECT("$A$"&amp;ROW($A71)) &lt;&gt; ""),ROW($A$1:INDIRECT("$A$"&amp;ROW($A71)))), 1))), "",#REF!-INDEX(#REF!, LOOKUP(
2, 1 / (#REF!:INDIRECT("$AV$"&amp;ROW(#REF!)-1) &lt;&gt; ""),ROW(#REF!:INDIRECT("$AV$"&amp;ROW(#REF!)-1))), 1))</f>
        <v>#REF!</v>
      </c>
      <c r="BB71" s="3" t="e" cm="1">
        <f t="array" aca="1" ref="BB71" ca="1">IF(NOT(ISNUMBER(INDEX($A:$A, LOOKUP(2, 1 / ($A$1:INDIRECT("$A$"&amp;ROW($A71)) &lt;&gt; ""),ROW($A$1:INDIRECT("$A$"&amp;ROW($A71)))), 1))), "",
INDEX(#REF!, LOOKUP(2, 1 / (#REF!:INDIRECT("$Y$"&amp;ROW(#REF!)-1) &lt;&gt; ""),ROW(#REF!:INDIRECT("$Y$"&amp;ROW(#REF!)-1))), 1))</f>
        <v>#REF!</v>
      </c>
      <c r="BC71" s="1" t="str">
        <f>IFERROR(VLOOKUP(#REF!, 'Medium-Slow'!$A$1:$B$101, 2, TRUE),"")</f>
        <v/>
      </c>
    </row>
    <row r="72" spans="1:55" x14ac:dyDescent="0.45">
      <c r="A72" s="66">
        <v>44</v>
      </c>
      <c r="B72" s="66" t="s">
        <v>232</v>
      </c>
      <c r="C72" s="66" t="s">
        <v>46</v>
      </c>
      <c r="D72" s="66" t="s">
        <v>191</v>
      </c>
      <c r="E72" s="66" t="s">
        <v>48</v>
      </c>
      <c r="F72" s="56">
        <v>1</v>
      </c>
      <c r="G72" s="2" t="s">
        <v>138</v>
      </c>
      <c r="H72" s="2" t="s">
        <v>77</v>
      </c>
      <c r="I72" s="2">
        <v>16</v>
      </c>
      <c r="J72" s="2" t="s">
        <v>113</v>
      </c>
      <c r="K72" s="2" t="s">
        <v>158</v>
      </c>
      <c r="L72" s="2" t="s">
        <v>53</v>
      </c>
      <c r="M72" s="2" t="s">
        <v>67</v>
      </c>
      <c r="N72" s="2" t="s">
        <v>73</v>
      </c>
      <c r="O72" s="2" t="s">
        <v>147</v>
      </c>
      <c r="P72" s="2" t="s">
        <v>233</v>
      </c>
      <c r="Q72" s="2">
        <v>6</v>
      </c>
      <c r="R72" s="2">
        <f>_xlfn.FLOOR.MATH((((2*VLOOKUP(G72, 'EV and Base'!$A$1:$N$671, 9, FALSE))+$Q72)*$I72)/100)+$I72+10</f>
        <v>42</v>
      </c>
      <c r="S72" s="2">
        <f>_xlfn.FLOOR.MATH((_xlfn.FLOOR.MATH((((2*VLOOKUP($G72, 'EV and Base'!$A$1:$N$671, 10, FALSE))+$Q72)*$I72)/100)+5)*
IF(OR($J72="Lonely", $J72="Brave", $J72="Adamant", $J72="Naughty"), 1.1,
IF(OR($J72="Bold", $J72="Timid", $J72="Modest", $J72="Calm"), 0.9, 1)))</f>
        <v>23</v>
      </c>
      <c r="T72" s="2">
        <f>_xlfn.FLOOR.MATH((_xlfn.FLOOR.MATH((((2*VLOOKUP($G72, 'EV and Base'!$A$1:$N$671, 11, FALSE))+$Q72)*$I72)/100)+5)*
IF(OR($J72="Bold", $J72="Relaxed", $J72="Impish", $J72="Lax"), 1.1,
IF(OR($J72="Lonely", $J72="Hasty", $J72="Mild", $J72="Gentle"), 0.9, 1)))</f>
        <v>21</v>
      </c>
      <c r="U72" s="2">
        <f>_xlfn.FLOOR.MATH((_xlfn.FLOOR.MATH((((2*VLOOKUP($G72, 'EV and Base'!$A$1:$N$671, 12, FALSE))+$Q72)*$I72)/100)+5)*
IF(OR($J72="Modest", $J72="Mild", $J72="Quiet", $J72="Rash"), 1.1,
IF(OR($J72="Adamant", $J72="Impish", $J72="Jolly", $J72="Careful"), 0.9, 1)))</f>
        <v>17</v>
      </c>
      <c r="V72" s="2">
        <f>_xlfn.FLOOR.MATH((_xlfn.FLOOR.MATH((((2*VLOOKUP($G72, 'EV and Base'!$A$1:$N$671, 13, FALSE))+$Q72)*$I72)/100)+5)*
IF(OR($J72="Calm", $J72="Gentle", $J72="Sassy", $J72="Careful"), 1.1,
IF(OR($J72="Naughty", $J72="Lax", $J72="Naive", $J72="Rash"), 0.9, 1)))</f>
        <v>15</v>
      </c>
      <c r="W72" s="2">
        <f>_xlfn.FLOOR.MATH((_xlfn.FLOOR.MATH((((2*VLOOKUP($G72, 'EV and Base'!$A$1:$N$671, 14, FALSE))+$Q72)*$I72)/100)+5)*
IF(OR($J72="Timid", $J72="Hasty", $J72="Jolly", $J72="Naive"), 1.1,
IF(OR($J72="Brave", $J72="Relaxed", $J72="Quiet", $J72="Sassy"), 0.9, 1)))</f>
        <v>19</v>
      </c>
      <c r="BA72" s="3" t="e" cm="1">
        <f t="array" aca="1" ref="BA72" ca="1">IF(NOT(ISNUMBER(INDEX($A:$A, LOOKUP(2, 1 / ($A$1:INDIRECT("$A$"&amp;ROW($A72)) &lt;&gt; ""),ROW($A$1:INDIRECT("$A$"&amp;ROW($A72)))), 1))), "",#REF!-INDEX(#REF!, LOOKUP(
2, 1 / (#REF!:INDIRECT("$AV$"&amp;ROW(#REF!)-1) &lt;&gt; ""),ROW(#REF!:INDIRECT("$AV$"&amp;ROW(#REF!)-1))), 1))</f>
        <v>#REF!</v>
      </c>
      <c r="BB72" s="3" t="e" cm="1">
        <f t="array" aca="1" ref="BB72" ca="1">IF(NOT(ISNUMBER(INDEX($A:$A, LOOKUP(2, 1 / ($A$1:INDIRECT("$A$"&amp;ROW($A72)) &lt;&gt; ""),ROW($A$1:INDIRECT("$A$"&amp;ROW($A72)))), 1))), "",
INDEX(#REF!, LOOKUP(2, 1 / (#REF!:INDIRECT("$Y$"&amp;ROW(#REF!)-1) &lt;&gt; ""),ROW(#REF!:INDIRECT("$Y$"&amp;ROW(#REF!)-1))), 1))</f>
        <v>#REF!</v>
      </c>
      <c r="BC72" s="1" t="str">
        <f>IFERROR(VLOOKUP(#REF!, 'Medium-Slow'!$A$1:$B$101, 2, TRUE),"")</f>
        <v/>
      </c>
    </row>
    <row r="73" spans="1:55" x14ac:dyDescent="0.45">
      <c r="A73" s="68"/>
      <c r="B73" s="68"/>
      <c r="C73" s="68" t="str">
        <f>$C72</f>
        <v>Single</v>
      </c>
      <c r="D73" s="68"/>
      <c r="E73" s="68"/>
      <c r="F73" s="56">
        <v>2</v>
      </c>
      <c r="G73" s="2" t="s">
        <v>63</v>
      </c>
      <c r="H73" s="2" t="s">
        <v>77</v>
      </c>
      <c r="I73" s="2">
        <v>16</v>
      </c>
      <c r="J73" s="2" t="s">
        <v>223</v>
      </c>
      <c r="K73" s="2" t="s">
        <v>100</v>
      </c>
      <c r="L73" s="2" t="s">
        <v>53</v>
      </c>
      <c r="M73" s="2" t="s">
        <v>79</v>
      </c>
      <c r="N73" s="2" t="s">
        <v>101</v>
      </c>
      <c r="O73" s="2" t="s">
        <v>135</v>
      </c>
      <c r="P73" s="2" t="s">
        <v>215</v>
      </c>
      <c r="Q73" s="2">
        <v>6</v>
      </c>
      <c r="R73" s="2">
        <f>_xlfn.FLOOR.MATH((((2*VLOOKUP(G73, 'EV and Base'!$A$1:$N$671, 9, FALSE))+$Q73)*$I73)/100)+$I73+10</f>
        <v>40</v>
      </c>
      <c r="S73" s="2">
        <f>_xlfn.FLOOR.MATH((_xlfn.FLOOR.MATH((((2*VLOOKUP($G73, 'EV and Base'!$A$1:$N$671, 10, FALSE))+$Q73)*$I73)/100)+5)*
IF(OR($J73="Lonely", $J73="Brave", $J73="Adamant", $J73="Naughty"), 1.1,
IF(OR($J73="Bold", $J73="Timid", $J73="Modest", $J73="Calm"), 0.9, 1)))</f>
        <v>18</v>
      </c>
      <c r="T73" s="2">
        <f>_xlfn.FLOOR.MATH((_xlfn.FLOOR.MATH((((2*VLOOKUP($G73, 'EV and Base'!$A$1:$N$671, 11, FALSE))+$Q73)*$I73)/100)+5)*
IF(OR($J73="Bold", $J73="Relaxed", $J73="Impish", $J73="Lax"), 1.1,
IF(OR($J73="Lonely", $J73="Hasty", $J73="Mild", $J73="Gentle"), 0.9, 1)))</f>
        <v>17</v>
      </c>
      <c r="U73" s="2">
        <f>_xlfn.FLOOR.MATH((_xlfn.FLOOR.MATH((((2*VLOOKUP($G73, 'EV and Base'!$A$1:$N$671, 12, FALSE))+$Q73)*$I73)/100)+5)*
IF(OR($J73="Modest", $J73="Mild", $J73="Quiet", $J73="Rash"), 1.1,
IF(OR($J73="Adamant", $J73="Impish", $J73="Jolly", $J73="Careful"), 0.9, 1)))</f>
        <v>21</v>
      </c>
      <c r="V73" s="2">
        <f>_xlfn.FLOOR.MATH((_xlfn.FLOOR.MATH((((2*VLOOKUP($G73, 'EV and Base'!$A$1:$N$671, 13, FALSE))+$Q73)*$I73)/100)+5)*
IF(OR($J73="Calm", $J73="Gentle", $J73="Sassy", $J73="Careful"), 1.1,
IF(OR($J73="Naughty", $J73="Lax", $J73="Naive", $J73="Rash"), 0.9, 1)))</f>
        <v>18</v>
      </c>
      <c r="W73" s="2">
        <f>_xlfn.FLOOR.MATH((_xlfn.FLOOR.MATH((((2*VLOOKUP($G73, 'EV and Base'!$A$1:$N$671, 14, FALSE))+$Q73)*$I73)/100)+5)*
IF(OR($J73="Timid", $J73="Hasty", $J73="Jolly", $J73="Naive"), 1.1,
IF(OR($J73="Brave", $J73="Relaxed", $J73="Quiet", $J73="Sassy"), 0.9, 1)))</f>
        <v>27</v>
      </c>
      <c r="BA73" s="3" t="e" cm="1">
        <f t="array" aca="1" ref="BA73" ca="1">IF(NOT(ISNUMBER(INDEX($A:$A, LOOKUP(2, 1 / ($A$1:INDIRECT("$A$"&amp;ROW($A73)) &lt;&gt; ""),ROW($A$1:INDIRECT("$A$"&amp;ROW($A73)))), 1))), "",#REF!-INDEX(#REF!, LOOKUP(
2, 1 / (#REF!:INDIRECT("$AV$"&amp;ROW(#REF!)-1) &lt;&gt; ""),ROW(#REF!:INDIRECT("$AV$"&amp;ROW(#REF!)-1))), 1))</f>
        <v>#REF!</v>
      </c>
      <c r="BB73" s="3" t="e" cm="1">
        <f t="array" aca="1" ref="BB73" ca="1">IF(NOT(ISNUMBER(INDEX($A:$A, LOOKUP(2, 1 / ($A$1:INDIRECT("$A$"&amp;ROW($A73)) &lt;&gt; ""),ROW($A$1:INDIRECT("$A$"&amp;ROW($A73)))), 1))), "",
INDEX(#REF!, LOOKUP(2, 1 / (#REF!:INDIRECT("$Y$"&amp;ROW(#REF!)-1) &lt;&gt; ""),ROW(#REF!:INDIRECT("$Y$"&amp;ROW(#REF!)-1))), 1))</f>
        <v>#REF!</v>
      </c>
      <c r="BC73" s="1" t="str">
        <f>IFERROR(VLOOKUP(#REF!, 'Medium-Slow'!$A$1:$B$101, 2, TRUE),"")</f>
        <v/>
      </c>
    </row>
    <row r="74" spans="1:55" x14ac:dyDescent="0.45">
      <c r="A74" s="56">
        <v>45</v>
      </c>
      <c r="B74" s="56" t="s">
        <v>114</v>
      </c>
      <c r="C74" s="56" t="s">
        <v>46</v>
      </c>
      <c r="D74" s="56" t="s">
        <v>191</v>
      </c>
      <c r="E74" s="56" t="s">
        <v>48</v>
      </c>
      <c r="F74" s="56">
        <v>1</v>
      </c>
      <c r="G74" s="2" t="s">
        <v>234</v>
      </c>
      <c r="H74" s="2" t="s">
        <v>50</v>
      </c>
      <c r="I74" s="2">
        <v>16</v>
      </c>
      <c r="J74" s="2" t="s">
        <v>106</v>
      </c>
      <c r="K74" s="2" t="s">
        <v>184</v>
      </c>
      <c r="L74" s="2" t="s">
        <v>53</v>
      </c>
      <c r="M74" s="2" t="s">
        <v>101</v>
      </c>
      <c r="N74" s="2" t="s">
        <v>235</v>
      </c>
      <c r="O74" s="2" t="s">
        <v>236</v>
      </c>
      <c r="P74" s="2" t="s">
        <v>154</v>
      </c>
      <c r="Q74" s="2">
        <v>0</v>
      </c>
      <c r="R74" s="2">
        <f>_xlfn.FLOOR.MATH((((2*VLOOKUP(G74, 'EV and Base'!$A$1:$N$671, 9, FALSE))+$Q74)*$I74)/100)+$I74+10</f>
        <v>42</v>
      </c>
      <c r="S74" s="2">
        <f>_xlfn.FLOOR.MATH((_xlfn.FLOOR.MATH((((2*VLOOKUP($G74, 'EV and Base'!$A$1:$N$671, 10, FALSE))+$Q74)*$I74)/100)+5)*
IF(OR($J74="Lonely", $J74="Brave", $J74="Adamant", $J74="Naughty"), 1.1,
IF(OR($J74="Bold", $J74="Timid", $J74="Modest", $J74="Calm"), 0.9, 1)))</f>
        <v>28</v>
      </c>
      <c r="T74" s="2">
        <f>_xlfn.FLOOR.MATH((_xlfn.FLOOR.MATH((((2*VLOOKUP($G74, 'EV and Base'!$A$1:$N$671, 11, FALSE))+$Q74)*$I74)/100)+5)*
IF(OR($J74="Bold", $J74="Relaxed", $J74="Impish", $J74="Lax"), 1.1,
IF(OR($J74="Lonely", $J74="Hasty", $J74="Mild", $J74="Gentle"), 0.9, 1)))</f>
        <v>16</v>
      </c>
      <c r="U74" s="2">
        <f>_xlfn.FLOOR.MATH((_xlfn.FLOOR.MATH((((2*VLOOKUP($G74, 'EV and Base'!$A$1:$N$671, 12, FALSE))+$Q74)*$I74)/100)+5)*
IF(OR($J74="Modest", $J74="Mild", $J74="Quiet", $J74="Rash"), 1.1,
IF(OR($J74="Adamant", $J74="Impish", $J74="Jolly", $J74="Careful"), 0.9, 1)))</f>
        <v>16</v>
      </c>
      <c r="V74" s="2">
        <f>_xlfn.FLOOR.MATH((_xlfn.FLOOR.MATH((((2*VLOOKUP($G74, 'EV and Base'!$A$1:$N$671, 13, FALSE))+$Q74)*$I74)/100)+5)*
IF(OR($J74="Calm", $J74="Gentle", $J74="Sassy", $J74="Careful"), 1.1,
IF(OR($J74="Naughty", $J74="Lax", $J74="Naive", $J74="Rash"), 0.9, 1)))</f>
        <v>14</v>
      </c>
      <c r="W74" s="2">
        <f>_xlfn.FLOOR.MATH((_xlfn.FLOOR.MATH((((2*VLOOKUP($G74, 'EV and Base'!$A$1:$N$671, 14, FALSE))+$Q74)*$I74)/100)+5)*
IF(OR($J74="Timid", $J74="Hasty", $J74="Jolly", $J74="Naive"), 1.1,
IF(OR($J74="Brave", $J74="Relaxed", $J74="Quiet", $J74="Sassy"), 0.9, 1)))</f>
        <v>27</v>
      </c>
      <c r="BA74" s="3" t="e" cm="1">
        <f t="array" aca="1" ref="BA74" ca="1">IF(NOT(ISNUMBER(INDEX($A:$A, LOOKUP(2, 1 / ($A$1:INDIRECT("$A$"&amp;ROW($A74)) &lt;&gt; ""),ROW($A$1:INDIRECT("$A$"&amp;ROW($A74)))), 1))), "",#REF!-INDEX(#REF!, LOOKUP(
2, 1 / (#REF!:INDIRECT("$AV$"&amp;ROW(#REF!)-1) &lt;&gt; ""),ROW(#REF!:INDIRECT("$AV$"&amp;ROW(#REF!)-1))), 1))</f>
        <v>#REF!</v>
      </c>
      <c r="BB74" s="3" t="e" cm="1">
        <f t="array" aca="1" ref="BB74" ca="1">IF(NOT(ISNUMBER(INDEX($A:$A, LOOKUP(2, 1 / ($A$1:INDIRECT("$A$"&amp;ROW($A74)) &lt;&gt; ""),ROW($A$1:INDIRECT("$A$"&amp;ROW($A74)))), 1))), "",
INDEX(#REF!, LOOKUP(2, 1 / (#REF!:INDIRECT("$Y$"&amp;ROW(#REF!)-1) &lt;&gt; ""),ROW(#REF!:INDIRECT("$Y$"&amp;ROW(#REF!)-1))), 1))</f>
        <v>#REF!</v>
      </c>
      <c r="BC74" s="1" t="str">
        <f>IFERROR(VLOOKUP(#REF!, 'Medium-Slow'!$A$1:$B$101, 2, TRUE),"")</f>
        <v/>
      </c>
    </row>
    <row r="75" spans="1:55" x14ac:dyDescent="0.45">
      <c r="A75" s="56">
        <v>46</v>
      </c>
      <c r="B75" s="56" t="s">
        <v>114</v>
      </c>
      <c r="C75" s="56" t="s">
        <v>46</v>
      </c>
      <c r="D75" s="56" t="s">
        <v>191</v>
      </c>
      <c r="E75" s="56" t="s">
        <v>48</v>
      </c>
      <c r="F75" s="56">
        <v>1</v>
      </c>
      <c r="G75" s="2" t="s">
        <v>63</v>
      </c>
      <c r="H75" s="2" t="s">
        <v>77</v>
      </c>
      <c r="I75" s="2">
        <v>16</v>
      </c>
      <c r="J75" s="2" t="s">
        <v>113</v>
      </c>
      <c r="K75" s="2" t="s">
        <v>65</v>
      </c>
      <c r="L75" s="2" t="s">
        <v>53</v>
      </c>
      <c r="M75" s="2" t="s">
        <v>79</v>
      </c>
      <c r="N75" s="2" t="s">
        <v>101</v>
      </c>
      <c r="O75" s="2" t="s">
        <v>135</v>
      </c>
      <c r="P75" s="2" t="s">
        <v>215</v>
      </c>
      <c r="Q75" s="2">
        <v>0</v>
      </c>
      <c r="R75" s="2">
        <f>_xlfn.FLOOR.MATH((((2*VLOOKUP(G75, 'EV and Base'!$A$1:$N$671, 9, FALSE))+$Q75)*$I75)/100)+$I75+10</f>
        <v>39</v>
      </c>
      <c r="S75" s="2">
        <f>_xlfn.FLOOR.MATH((_xlfn.FLOOR.MATH((((2*VLOOKUP($G75, 'EV and Base'!$A$1:$N$671, 10, FALSE))+$Q75)*$I75)/100)+5)*
IF(OR($J75="Lonely", $J75="Brave", $J75="Adamant", $J75="Naughty"), 1.1,
IF(OR($J75="Bold", $J75="Timid", $J75="Modest", $J75="Calm"), 0.9, 1)))</f>
        <v>21</v>
      </c>
      <c r="T75" s="2">
        <f>_xlfn.FLOOR.MATH((_xlfn.FLOOR.MATH((((2*VLOOKUP($G75, 'EV and Base'!$A$1:$N$671, 11, FALSE))+$Q75)*$I75)/100)+5)*
IF(OR($J75="Bold", $J75="Relaxed", $J75="Impish", $J75="Lax"), 1.1,
IF(OR($J75="Lonely", $J75="Hasty", $J75="Mild", $J75="Gentle"), 0.9, 1)))</f>
        <v>16</v>
      </c>
      <c r="U75" s="2">
        <f>_xlfn.FLOOR.MATH((_xlfn.FLOOR.MATH((((2*VLOOKUP($G75, 'EV and Base'!$A$1:$N$671, 12, FALSE))+$Q75)*$I75)/100)+5)*
IF(OR($J75="Modest", $J75="Mild", $J75="Quiet", $J75="Rash"), 1.1,
IF(OR($J75="Adamant", $J75="Impish", $J75="Jolly", $J75="Careful"), 0.9, 1)))</f>
        <v>21</v>
      </c>
      <c r="V75" s="2">
        <f>_xlfn.FLOOR.MATH((_xlfn.FLOOR.MATH((((2*VLOOKUP($G75, 'EV and Base'!$A$1:$N$671, 13, FALSE))+$Q75)*$I75)/100)+5)*
IF(OR($J75="Calm", $J75="Gentle", $J75="Sassy", $J75="Careful"), 1.1,
IF(OR($J75="Naughty", $J75="Lax", $J75="Naive", $J75="Rash"), 0.9, 1)))</f>
        <v>16</v>
      </c>
      <c r="W75" s="2">
        <f>_xlfn.FLOOR.MATH((_xlfn.FLOOR.MATH((((2*VLOOKUP($G75, 'EV and Base'!$A$1:$N$671, 14, FALSE))+$Q75)*$I75)/100)+5)*
IF(OR($J75="Timid", $J75="Hasty", $J75="Jolly", $J75="Naive"), 1.1,
IF(OR($J75="Brave", $J75="Relaxed", $J75="Quiet", $J75="Sassy"), 0.9, 1)))</f>
        <v>26</v>
      </c>
      <c r="BA75" s="3" t="e" cm="1">
        <f t="array" aca="1" ref="BA75" ca="1">IF(NOT(ISNUMBER(INDEX($A:$A, LOOKUP(2, 1 / ($A$1:INDIRECT("$A$"&amp;ROW($A75)) &lt;&gt; ""),ROW($A$1:INDIRECT("$A$"&amp;ROW($A75)))), 1))), "",#REF!-INDEX(#REF!, LOOKUP(
2, 1 / (#REF!:INDIRECT("$AV$"&amp;ROW(#REF!)-1) &lt;&gt; ""),ROW(#REF!:INDIRECT("$AV$"&amp;ROW(#REF!)-1))), 1))</f>
        <v>#REF!</v>
      </c>
      <c r="BB75" s="3" t="e" cm="1">
        <f t="array" aca="1" ref="BB75" ca="1">IF(NOT(ISNUMBER(INDEX($A:$A, LOOKUP(2, 1 / ($A$1:INDIRECT("$A$"&amp;ROW($A75)) &lt;&gt; ""),ROW($A$1:INDIRECT("$A$"&amp;ROW($A75)))), 1))), "",
INDEX(#REF!, LOOKUP(2, 1 / (#REF!:INDIRECT("$Y$"&amp;ROW(#REF!)-1) &lt;&gt; ""),ROW(#REF!:INDIRECT("$Y$"&amp;ROW(#REF!)-1))), 1))</f>
        <v>#REF!</v>
      </c>
      <c r="BC75" s="1" t="str">
        <f>IFERROR(VLOOKUP(#REF!, 'Medium-Slow'!$A$1:$B$101, 2, TRUE),"")</f>
        <v/>
      </c>
    </row>
    <row r="76" spans="1:55" x14ac:dyDescent="0.45">
      <c r="A76" s="56">
        <v>47</v>
      </c>
      <c r="B76" s="56" t="s">
        <v>237</v>
      </c>
      <c r="C76" s="56" t="s">
        <v>46</v>
      </c>
      <c r="D76" s="56" t="s">
        <v>191</v>
      </c>
      <c r="E76" s="56" t="s">
        <v>48</v>
      </c>
      <c r="F76" s="56">
        <v>1</v>
      </c>
      <c r="G76" s="2" t="s">
        <v>179</v>
      </c>
      <c r="H76" s="2" t="s">
        <v>50</v>
      </c>
      <c r="I76" s="2">
        <v>18</v>
      </c>
      <c r="J76" s="2" t="s">
        <v>97</v>
      </c>
      <c r="K76" s="2" t="s">
        <v>181</v>
      </c>
      <c r="L76" s="2" t="s">
        <v>53</v>
      </c>
      <c r="M76" s="2" t="s">
        <v>84</v>
      </c>
      <c r="N76" s="2" t="s">
        <v>74</v>
      </c>
      <c r="O76" s="2" t="s">
        <v>216</v>
      </c>
      <c r="P76" s="2" t="s">
        <v>185</v>
      </c>
      <c r="Q76" s="2">
        <v>12</v>
      </c>
      <c r="R76" s="2">
        <f>_xlfn.FLOOR.MATH((((2*VLOOKUP(G76, 'EV and Base'!$A$1:$N$671, 9, FALSE))+$Q76)*$I76)/100)+$I76+10</f>
        <v>53</v>
      </c>
      <c r="S76" s="2">
        <f>_xlfn.FLOOR.MATH((_xlfn.FLOOR.MATH((((2*VLOOKUP($G76, 'EV and Base'!$A$1:$N$671, 10, FALSE))+$Q76)*$I76)/100)+5)*
IF(OR($J76="Lonely", $J76="Brave", $J76="Adamant", $J76="Naughty"), 1.1,
IF(OR($J76="Bold", $J76="Timid", $J76="Modest", $J76="Calm"), 0.9, 1)))</f>
        <v>35</v>
      </c>
      <c r="T76" s="2">
        <f>_xlfn.FLOOR.MATH((_xlfn.FLOOR.MATH((((2*VLOOKUP($G76, 'EV and Base'!$A$1:$N$671, 11, FALSE))+$Q76)*$I76)/100)+5)*
IF(OR($J76="Bold", $J76="Relaxed", $J76="Impish", $J76="Lax"), 1.1,
IF(OR($J76="Lonely", $J76="Hasty", $J76="Mild", $J76="Gentle"), 0.9, 1)))</f>
        <v>30</v>
      </c>
      <c r="U76" s="2">
        <f>_xlfn.FLOOR.MATH((_xlfn.FLOOR.MATH((((2*VLOOKUP($G76, 'EV and Base'!$A$1:$N$671, 12, FALSE))+$Q76)*$I76)/100)+5)*
IF(OR($J76="Modest", $J76="Mild", $J76="Quiet", $J76="Rash"), 1.1,
IF(OR($J76="Adamant", $J76="Impish", $J76="Jolly", $J76="Careful"), 0.9, 1)))</f>
        <v>19</v>
      </c>
      <c r="V76" s="2">
        <f>_xlfn.FLOOR.MATH((_xlfn.FLOOR.MATH((((2*VLOOKUP($G76, 'EV and Base'!$A$1:$N$671, 13, FALSE))+$Q76)*$I76)/100)+5)*
IF(OR($J76="Calm", $J76="Gentle", $J76="Sassy", $J76="Careful"), 1.1,
IF(OR($J76="Naughty", $J76="Lax", $J76="Naive", $J76="Rash"), 0.9, 1)))</f>
        <v>30</v>
      </c>
      <c r="W76" s="2">
        <f>_xlfn.FLOOR.MATH((_xlfn.FLOOR.MATH((((2*VLOOKUP($G76, 'EV and Base'!$A$1:$N$671, 14, FALSE))+$Q76)*$I76)/100)+5)*
IF(OR($J76="Timid", $J76="Hasty", $J76="Jolly", $J76="Naive"), 1.1,
IF(OR($J76="Brave", $J76="Relaxed", $J76="Quiet", $J76="Sassy"), 0.9, 1)))</f>
        <v>28</v>
      </c>
      <c r="BA76" s="3" t="e" cm="1">
        <f t="array" aca="1" ref="BA76" ca="1">IF(NOT(ISNUMBER(INDEX($A:$A, LOOKUP(2, 1 / ($A$1:INDIRECT("$A$"&amp;ROW($A76)) &lt;&gt; ""),ROW($A$1:INDIRECT("$A$"&amp;ROW($A76)))), 1))), "",#REF!-INDEX(#REF!, LOOKUP(
2, 1 / (#REF!:INDIRECT("$AV$"&amp;ROW(#REF!)-1) &lt;&gt; ""),ROW(#REF!:INDIRECT("$AV$"&amp;ROW(#REF!)-1))), 1))</f>
        <v>#REF!</v>
      </c>
      <c r="BB76" s="3" t="e" cm="1">
        <f t="array" aca="1" ref="BB76" ca="1">IF(NOT(ISNUMBER(INDEX($A:$A, LOOKUP(2, 1 / ($A$1:INDIRECT("$A$"&amp;ROW($A76)) &lt;&gt; ""),ROW($A$1:INDIRECT("$A$"&amp;ROW($A76)))), 1))), "",
INDEX(#REF!, LOOKUP(2, 1 / (#REF!:INDIRECT("$Y$"&amp;ROW(#REF!)-1) &lt;&gt; ""),ROW(#REF!:INDIRECT("$Y$"&amp;ROW(#REF!)-1))), 1))</f>
        <v>#REF!</v>
      </c>
      <c r="BC76" s="1" t="str">
        <f>IFERROR(VLOOKUP(#REF!, 'Medium-Slow'!$A$1:$B$101, 2, TRUE),"")</f>
        <v/>
      </c>
    </row>
    <row r="77" spans="1:55" x14ac:dyDescent="0.45">
      <c r="A77" s="66">
        <v>48</v>
      </c>
      <c r="B77" s="66" t="s">
        <v>238</v>
      </c>
      <c r="C77" s="66" t="s">
        <v>46</v>
      </c>
      <c r="D77" s="66" t="s">
        <v>191</v>
      </c>
      <c r="E77" s="66" t="s">
        <v>48</v>
      </c>
      <c r="F77" s="56">
        <v>1</v>
      </c>
      <c r="G77" s="2" t="s">
        <v>210</v>
      </c>
      <c r="H77" s="2" t="s">
        <v>50</v>
      </c>
      <c r="I77" s="2">
        <v>16</v>
      </c>
      <c r="J77" s="2" t="s">
        <v>120</v>
      </c>
      <c r="K77" s="2" t="s">
        <v>239</v>
      </c>
      <c r="L77" s="2" t="s">
        <v>53</v>
      </c>
      <c r="M77" s="2" t="s">
        <v>213</v>
      </c>
      <c r="N77" s="2" t="s">
        <v>214</v>
      </c>
      <c r="O77" s="2" t="s">
        <v>215</v>
      </c>
      <c r="P77" s="2" t="s">
        <v>240</v>
      </c>
      <c r="Q77" s="2">
        <v>0</v>
      </c>
      <c r="R77" s="2">
        <f>_xlfn.FLOOR.MATH((((2*VLOOKUP(G77, 'EV and Base'!$A$1:$N$671, 9, FALSE))+$Q77)*$I77)/100)+$I77+10</f>
        <v>35</v>
      </c>
      <c r="S77" s="2">
        <f>_xlfn.FLOOR.MATH((_xlfn.FLOOR.MATH((((2*VLOOKUP($G77, 'EV and Base'!$A$1:$N$671, 10, FALSE))+$Q77)*$I77)/100)+5)*
IF(OR($J77="Lonely", $J77="Brave", $J77="Adamant", $J77="Naughty"), 1.1,
IF(OR($J77="Bold", $J77="Timid", $J77="Modest", $J77="Calm"), 0.9, 1)))</f>
        <v>20</v>
      </c>
      <c r="T77" s="2">
        <f>_xlfn.FLOOR.MATH((_xlfn.FLOOR.MATH((((2*VLOOKUP($G77, 'EV and Base'!$A$1:$N$671, 11, FALSE))+$Q77)*$I77)/100)+5)*
IF(OR($J77="Bold", $J77="Relaxed", $J77="Impish", $J77="Lax"), 1.1,
IF(OR($J77="Lonely", $J77="Hasty", $J77="Mild", $J77="Gentle"), 0.9, 1)))</f>
        <v>23</v>
      </c>
      <c r="U77" s="2">
        <f>_xlfn.FLOOR.MATH((_xlfn.FLOOR.MATH((((2*VLOOKUP($G77, 'EV and Base'!$A$1:$N$671, 12, FALSE))+$Q77)*$I77)/100)+5)*
IF(OR($J77="Modest", $J77="Mild", $J77="Quiet", $J77="Rash"), 1.1,
IF(OR($J77="Adamant", $J77="Impish", $J77="Jolly", $J77="Careful"), 0.9, 1)))</f>
        <v>14</v>
      </c>
      <c r="V77" s="2">
        <f>_xlfn.FLOOR.MATH((_xlfn.FLOOR.MATH((((2*VLOOKUP($G77, 'EV and Base'!$A$1:$N$671, 13, FALSE))+$Q77)*$I77)/100)+5)*
IF(OR($J77="Calm", $J77="Gentle", $J77="Sassy", $J77="Careful"), 1.1,
IF(OR($J77="Naughty", $J77="Lax", $J77="Naive", $J77="Rash"), 0.9, 1)))</f>
        <v>15</v>
      </c>
      <c r="W77" s="2">
        <f>_xlfn.FLOOR.MATH((_xlfn.FLOOR.MATH((((2*VLOOKUP($G77, 'EV and Base'!$A$1:$N$671, 14, FALSE))+$Q77)*$I77)/100)+5)*
IF(OR($J77="Timid", $J77="Hasty", $J77="Jolly", $J77="Naive"), 1.1,
IF(OR($J77="Brave", $J77="Relaxed", $J77="Quiet", $J77="Sassy"), 0.9, 1)))</f>
        <v>23</v>
      </c>
      <c r="BA77" s="3" t="e" cm="1">
        <f t="array" aca="1" ref="BA77" ca="1">IF(NOT(ISNUMBER(INDEX($A:$A, LOOKUP(2, 1 / ($A$1:INDIRECT("$A$"&amp;ROW($A77)) &lt;&gt; ""),ROW($A$1:INDIRECT("$A$"&amp;ROW($A77)))), 1))), "",#REF!-INDEX(#REF!, LOOKUP(
2, 1 / (#REF!:INDIRECT("$AV$"&amp;ROW(#REF!)-1) &lt;&gt; ""),ROW(#REF!:INDIRECT("$AV$"&amp;ROW(#REF!)-1))), 1))</f>
        <v>#REF!</v>
      </c>
      <c r="BB77" s="3" t="e" cm="1">
        <f t="array" aca="1" ref="BB77" ca="1">IF(NOT(ISNUMBER(INDEX($A:$A, LOOKUP(2, 1 / ($A$1:INDIRECT("$A$"&amp;ROW($A77)) &lt;&gt; ""),ROW($A$1:INDIRECT("$A$"&amp;ROW($A77)))), 1))), "",
INDEX(#REF!, LOOKUP(2, 1 / (#REF!:INDIRECT("$Y$"&amp;ROW(#REF!)-1) &lt;&gt; ""),ROW(#REF!:INDIRECT("$Y$"&amp;ROW(#REF!)-1))), 1))</f>
        <v>#REF!</v>
      </c>
      <c r="BC77" s="1" t="str">
        <f>IFERROR(VLOOKUP(#REF!, 'Medium-Slow'!$A$1:$B$101, 2, TRUE),"")</f>
        <v/>
      </c>
    </row>
    <row r="78" spans="1:55" x14ac:dyDescent="0.45">
      <c r="A78" s="68"/>
      <c r="B78" s="68"/>
      <c r="C78" s="68" t="str">
        <f>$C77</f>
        <v>Single</v>
      </c>
      <c r="D78" s="68"/>
      <c r="E78" s="68"/>
      <c r="F78" s="56">
        <v>2</v>
      </c>
      <c r="G78" s="2" t="s">
        <v>166</v>
      </c>
      <c r="H78" s="2" t="s">
        <v>50</v>
      </c>
      <c r="I78" s="2">
        <v>16</v>
      </c>
      <c r="J78" s="2" t="s">
        <v>85</v>
      </c>
      <c r="K78" s="2" t="s">
        <v>167</v>
      </c>
      <c r="L78" s="2" t="s">
        <v>53</v>
      </c>
      <c r="M78" s="2" t="s">
        <v>168</v>
      </c>
      <c r="N78" s="2" t="s">
        <v>99</v>
      </c>
      <c r="O78" s="2" t="s">
        <v>169</v>
      </c>
      <c r="P78" s="2" t="s">
        <v>218</v>
      </c>
      <c r="Q78" s="2">
        <v>0</v>
      </c>
      <c r="R78" s="2">
        <f>_xlfn.FLOOR.MATH((((2*VLOOKUP(G78, 'EV and Base'!$A$1:$N$671, 9, FALSE))+$Q78)*$I78)/100)+$I78+10</f>
        <v>50</v>
      </c>
      <c r="S78" s="2">
        <f>_xlfn.FLOOR.MATH((_xlfn.FLOOR.MATH((((2*VLOOKUP($G78, 'EV and Base'!$A$1:$N$671, 10, FALSE))+$Q78)*$I78)/100)+5)*
IF(OR($J78="Lonely", $J78="Brave", $J78="Adamant", $J78="Naughty"), 1.1,
IF(OR($J78="Bold", $J78="Timid", $J78="Modest", $J78="Calm"), 0.9, 1)))</f>
        <v>30</v>
      </c>
      <c r="T78" s="2">
        <f>_xlfn.FLOOR.MATH((_xlfn.FLOOR.MATH((((2*VLOOKUP($G78, 'EV and Base'!$A$1:$N$671, 11, FALSE))+$Q78)*$I78)/100)+5)*
IF(OR($J78="Bold", $J78="Relaxed", $J78="Impish", $J78="Lax"), 1.1,
IF(OR($J78="Lonely", $J78="Hasty", $J78="Mild", $J78="Gentle"), 0.9, 1)))</f>
        <v>19</v>
      </c>
      <c r="U78" s="2">
        <f>_xlfn.FLOOR.MATH((_xlfn.FLOOR.MATH((((2*VLOOKUP($G78, 'EV and Base'!$A$1:$N$671, 12, FALSE))+$Q78)*$I78)/100)+5)*
IF(OR($J78="Modest", $J78="Mild", $J78="Quiet", $J78="Rash"), 1.1,
IF(OR($J78="Adamant", $J78="Impish", $J78="Jolly", $J78="Careful"), 0.9, 1)))</f>
        <v>13</v>
      </c>
      <c r="V78" s="2">
        <f>_xlfn.FLOOR.MATH((_xlfn.FLOOR.MATH((((2*VLOOKUP($G78, 'EV and Base'!$A$1:$N$671, 13, FALSE))+$Q78)*$I78)/100)+5)*
IF(OR($J78="Calm", $J78="Gentle", $J78="Sassy", $J78="Careful"), 1.1,
IF(OR($J78="Naughty", $J78="Lax", $J78="Naive", $J78="Rash"), 0.9, 1)))</f>
        <v>17</v>
      </c>
      <c r="W78" s="2">
        <f>_xlfn.FLOOR.MATH((_xlfn.FLOOR.MATH((((2*VLOOKUP($G78, 'EV and Base'!$A$1:$N$671, 14, FALSE))+$Q78)*$I78)/100)+5)*
IF(OR($J78="Timid", $J78="Hasty", $J78="Jolly", $J78="Naive"), 1.1,
IF(OR($J78="Brave", $J78="Relaxed", $J78="Quiet", $J78="Sassy"), 0.9, 1)))</f>
        <v>16</v>
      </c>
      <c r="BA78" s="3" t="e" cm="1">
        <f t="array" aca="1" ref="BA78" ca="1">IF(NOT(ISNUMBER(INDEX($A:$A, LOOKUP(2, 1 / ($A$1:INDIRECT("$A$"&amp;ROW($A78)) &lt;&gt; ""),ROW($A$1:INDIRECT("$A$"&amp;ROW($A78)))), 1))), "",#REF!-INDEX(#REF!, LOOKUP(
2, 1 / (#REF!:INDIRECT("$AV$"&amp;ROW(#REF!)-1) &lt;&gt; ""),ROW(#REF!:INDIRECT("$AV$"&amp;ROW(#REF!)-1))), 1))</f>
        <v>#REF!</v>
      </c>
      <c r="BB78" s="3" t="e" cm="1">
        <f t="array" aca="1" ref="BB78" ca="1">IF(NOT(ISNUMBER(INDEX($A:$A, LOOKUP(2, 1 / ($A$1:INDIRECT("$A$"&amp;ROW($A78)) &lt;&gt; ""),ROW($A$1:INDIRECT("$A$"&amp;ROW($A78)))), 1))), "",
INDEX(#REF!, LOOKUP(2, 1 / (#REF!:INDIRECT("$Y$"&amp;ROW(#REF!)-1) &lt;&gt; ""),ROW(#REF!:INDIRECT("$Y$"&amp;ROW(#REF!)-1))), 1))</f>
        <v>#REF!</v>
      </c>
      <c r="BC78" s="1" t="str">
        <f>IFERROR(VLOOKUP(#REF!, 'Medium-Slow'!$A$1:$B$101, 2, TRUE),"")</f>
        <v/>
      </c>
    </row>
    <row r="79" spans="1:55" x14ac:dyDescent="0.45">
      <c r="A79" s="56">
        <v>49</v>
      </c>
      <c r="B79" s="56" t="s">
        <v>241</v>
      </c>
      <c r="C79" s="56" t="s">
        <v>46</v>
      </c>
      <c r="D79" s="56" t="s">
        <v>191</v>
      </c>
      <c r="E79" s="56" t="s">
        <v>48</v>
      </c>
      <c r="F79" s="56">
        <v>1</v>
      </c>
      <c r="G79" s="2" t="s">
        <v>131</v>
      </c>
      <c r="H79" s="2" t="s">
        <v>50</v>
      </c>
      <c r="I79" s="2">
        <v>18</v>
      </c>
      <c r="J79" s="2" t="s">
        <v>85</v>
      </c>
      <c r="K79" s="2" t="s">
        <v>107</v>
      </c>
      <c r="L79" s="2" t="s">
        <v>53</v>
      </c>
      <c r="M79" s="2" t="s">
        <v>128</v>
      </c>
      <c r="N79" s="2" t="s">
        <v>133</v>
      </c>
      <c r="O79" s="2" t="s">
        <v>135</v>
      </c>
      <c r="P79" s="2" t="s">
        <v>200</v>
      </c>
      <c r="Q79" s="2">
        <v>12</v>
      </c>
      <c r="R79" s="2">
        <f>_xlfn.FLOOR.MATH((((2*VLOOKUP(G79, 'EV and Base'!$A$1:$N$671, 9, FALSE))+$Q79)*$I79)/100)+$I79+10</f>
        <v>48</v>
      </c>
      <c r="S79" s="2">
        <f>_xlfn.FLOOR.MATH((_xlfn.FLOOR.MATH((((2*VLOOKUP($G79, 'EV and Base'!$A$1:$N$671, 10, FALSE))+$Q79)*$I79)/100)+5)*
IF(OR($J79="Lonely", $J79="Brave", $J79="Adamant", $J79="Naughty"), 1.1,
IF(OR($J79="Bold", $J79="Timid", $J79="Modest", $J79="Calm"), 0.9, 1)))</f>
        <v>26</v>
      </c>
      <c r="T79" s="2">
        <f>_xlfn.FLOOR.MATH((_xlfn.FLOOR.MATH((((2*VLOOKUP($G79, 'EV and Base'!$A$1:$N$671, 11, FALSE))+$Q79)*$I79)/100)+5)*
IF(OR($J79="Bold", $J79="Relaxed", $J79="Impish", $J79="Lax"), 1.1,
IF(OR($J79="Lonely", $J79="Hasty", $J79="Mild", $J79="Gentle"), 0.9, 1)))</f>
        <v>21</v>
      </c>
      <c r="U79" s="2">
        <f>_xlfn.FLOOR.MATH((_xlfn.FLOOR.MATH((((2*VLOOKUP($G79, 'EV and Base'!$A$1:$N$671, 12, FALSE))+$Q79)*$I79)/100)+5)*
IF(OR($J79="Modest", $J79="Mild", $J79="Quiet", $J79="Rash"), 1.1,
IF(OR($J79="Adamant", $J79="Impish", $J79="Jolly", $J79="Careful"), 0.9, 1)))</f>
        <v>26</v>
      </c>
      <c r="V79" s="2">
        <f>_xlfn.FLOOR.MATH((_xlfn.FLOOR.MATH((((2*VLOOKUP($G79, 'EV and Base'!$A$1:$N$671, 13, FALSE))+$Q79)*$I79)/100)+5)*
IF(OR($J79="Calm", $J79="Gentle", $J79="Sassy", $J79="Careful"), 1.1,
IF(OR($J79="Naughty", $J79="Lax", $J79="Naive", $J79="Rash"), 0.9, 1)))</f>
        <v>26</v>
      </c>
      <c r="W79" s="2">
        <f>_xlfn.FLOOR.MATH((_xlfn.FLOOR.MATH((((2*VLOOKUP($G79, 'EV and Base'!$A$1:$N$671, 14, FALSE))+$Q79)*$I79)/100)+5)*
IF(OR($J79="Timid", $J79="Hasty", $J79="Jolly", $J79="Naive"), 1.1,
IF(OR($J79="Brave", $J79="Relaxed", $J79="Quiet", $J79="Sassy"), 0.9, 1)))</f>
        <v>30</v>
      </c>
      <c r="BA79" s="3" t="e" cm="1">
        <f t="array" aca="1" ref="BA79" ca="1">IF(NOT(ISNUMBER(INDEX($A:$A, LOOKUP(2, 1 / ($A$1:INDIRECT("$A$"&amp;ROW($A79)) &lt;&gt; ""),ROW($A$1:INDIRECT("$A$"&amp;ROW($A79)))), 1))), "",#REF!-INDEX(#REF!, LOOKUP(
2, 1 / (#REF!:INDIRECT("$AV$"&amp;ROW(#REF!)-1) &lt;&gt; ""),ROW(#REF!:INDIRECT("$AV$"&amp;ROW(#REF!)-1))), 1))</f>
        <v>#REF!</v>
      </c>
      <c r="BB79" s="3" t="e" cm="1">
        <f t="array" aca="1" ref="BB79" ca="1">IF(NOT(ISNUMBER(INDEX($A:$A, LOOKUP(2, 1 / ($A$1:INDIRECT("$A$"&amp;ROW($A79)) &lt;&gt; ""),ROW($A$1:INDIRECT("$A$"&amp;ROW($A79)))), 1))), "",
INDEX(#REF!, LOOKUP(2, 1 / (#REF!:INDIRECT("$Y$"&amp;ROW(#REF!)-1) &lt;&gt; ""),ROW(#REF!:INDIRECT("$Y$"&amp;ROW(#REF!)-1))), 1))</f>
        <v>#REF!</v>
      </c>
      <c r="BC79" s="1" t="str">
        <f>IFERROR(VLOOKUP(#REF!, 'Medium-Slow'!$A$1:$B$101, 2, TRUE),"")</f>
        <v/>
      </c>
    </row>
    <row r="80" spans="1:55" x14ac:dyDescent="0.45">
      <c r="A80" s="56">
        <v>50</v>
      </c>
      <c r="B80" s="56" t="s">
        <v>242</v>
      </c>
      <c r="C80" s="56" t="s">
        <v>46</v>
      </c>
      <c r="D80" s="56" t="s">
        <v>191</v>
      </c>
      <c r="E80" s="56" t="s">
        <v>48</v>
      </c>
      <c r="F80" s="56">
        <v>1</v>
      </c>
      <c r="G80" s="2" t="s">
        <v>127</v>
      </c>
      <c r="H80" s="2" t="s">
        <v>50</v>
      </c>
      <c r="I80" s="2">
        <v>18</v>
      </c>
      <c r="J80" s="2" t="s">
        <v>59</v>
      </c>
      <c r="K80" s="2" t="s">
        <v>107</v>
      </c>
      <c r="L80" s="2" t="s">
        <v>53</v>
      </c>
      <c r="M80" s="2" t="s">
        <v>128</v>
      </c>
      <c r="N80" s="2" t="s">
        <v>88</v>
      </c>
      <c r="O80" s="2" t="s">
        <v>135</v>
      </c>
      <c r="P80" s="2" t="s">
        <v>243</v>
      </c>
      <c r="Q80" s="2">
        <v>12</v>
      </c>
      <c r="R80" s="2">
        <f>_xlfn.FLOOR.MATH((((2*VLOOKUP(G80, 'EV and Base'!$A$1:$N$671, 9, FALSE))+$Q80)*$I80)/100)+$I80+10</f>
        <v>48</v>
      </c>
      <c r="S80" s="2">
        <f>_xlfn.FLOOR.MATH((_xlfn.FLOOR.MATH((((2*VLOOKUP($G80, 'EV and Base'!$A$1:$N$671, 10, FALSE))+$Q80)*$I80)/100)+5)*
IF(OR($J80="Lonely", $J80="Brave", $J80="Adamant", $J80="Naughty"), 1.1,
IF(OR($J80="Bold", $J80="Timid", $J80="Modest", $J80="Calm"), 0.9, 1)))</f>
        <v>26</v>
      </c>
      <c r="T80" s="2">
        <f>_xlfn.FLOOR.MATH((_xlfn.FLOOR.MATH((((2*VLOOKUP($G80, 'EV and Base'!$A$1:$N$671, 11, FALSE))+$Q80)*$I80)/100)+5)*
IF(OR($J80="Bold", $J80="Relaxed", $J80="Impish", $J80="Lax"), 1.1,
IF(OR($J80="Lonely", $J80="Hasty", $J80="Mild", $J80="Gentle"), 0.9, 1)))</f>
        <v>26</v>
      </c>
      <c r="U80" s="2">
        <f>_xlfn.FLOOR.MATH((_xlfn.FLOOR.MATH((((2*VLOOKUP($G80, 'EV and Base'!$A$1:$N$671, 12, FALSE))+$Q80)*$I80)/100)+5)*
IF(OR($J80="Modest", $J80="Mild", $J80="Quiet", $J80="Rash"), 1.1,
IF(OR($J80="Adamant", $J80="Impish", $J80="Jolly", $J80="Careful"), 0.9, 1)))</f>
        <v>23</v>
      </c>
      <c r="V80" s="2">
        <f>_xlfn.FLOOR.MATH((_xlfn.FLOOR.MATH((((2*VLOOKUP($G80, 'EV and Base'!$A$1:$N$671, 13, FALSE))+$Q80)*$I80)/100)+5)*
IF(OR($J80="Calm", $J80="Gentle", $J80="Sassy", $J80="Careful"), 1.1,
IF(OR($J80="Naughty", $J80="Lax", $J80="Naive", $J80="Rash"), 0.9, 1)))</f>
        <v>24</v>
      </c>
      <c r="W80" s="2">
        <f>_xlfn.FLOOR.MATH((_xlfn.FLOOR.MATH((((2*VLOOKUP($G80, 'EV and Base'!$A$1:$N$671, 14, FALSE))+$Q80)*$I80)/100)+5)*
IF(OR($J80="Timid", $J80="Hasty", $J80="Jolly", $J80="Naive"), 1.1,
IF(OR($J80="Brave", $J80="Relaxed", $J80="Quiet", $J80="Sassy"), 0.9, 1)))</f>
        <v>30</v>
      </c>
      <c r="BA80" s="3" t="e" cm="1">
        <f t="array" aca="1" ref="BA80" ca="1">IF(NOT(ISNUMBER(INDEX($A:$A, LOOKUP(2, 1 / ($A$1:INDIRECT("$A$"&amp;ROW($A80)) &lt;&gt; ""),ROW($A$1:INDIRECT("$A$"&amp;ROW($A80)))), 1))), "",#REF!-INDEX(#REF!, LOOKUP(
2, 1 / (#REF!:INDIRECT("$AV$"&amp;ROW(#REF!)-1) &lt;&gt; ""),ROW(#REF!:INDIRECT("$AV$"&amp;ROW(#REF!)-1))), 1))</f>
        <v>#REF!</v>
      </c>
      <c r="BB80" s="3" t="e" cm="1">
        <f t="array" aca="1" ref="BB80" ca="1">IF(NOT(ISNUMBER(INDEX($A:$A, LOOKUP(2, 1 / ($A$1:INDIRECT("$A$"&amp;ROW($A80)) &lt;&gt; ""),ROW($A$1:INDIRECT("$A$"&amp;ROW($A80)))), 1))), "",
INDEX(#REF!, LOOKUP(2, 1 / (#REF!:INDIRECT("$Y$"&amp;ROW(#REF!)-1) &lt;&gt; ""),ROW(#REF!:INDIRECT("$Y$"&amp;ROW(#REF!)-1))), 1))</f>
        <v>#REF!</v>
      </c>
      <c r="BC80" s="1" t="str">
        <f>IFERROR(VLOOKUP(#REF!, 'Medium-Slow'!$A$1:$B$101, 2, TRUE),"")</f>
        <v/>
      </c>
    </row>
    <row r="81" spans="1:55" x14ac:dyDescent="0.45">
      <c r="A81" s="56">
        <v>51</v>
      </c>
      <c r="B81" s="56" t="s">
        <v>114</v>
      </c>
      <c r="C81" s="56" t="s">
        <v>46</v>
      </c>
      <c r="D81" s="56" t="s">
        <v>191</v>
      </c>
      <c r="E81" s="56" t="s">
        <v>48</v>
      </c>
      <c r="F81" s="56">
        <v>1</v>
      </c>
      <c r="G81" s="2" t="s">
        <v>70</v>
      </c>
      <c r="H81" s="2" t="s">
        <v>50</v>
      </c>
      <c r="I81" s="2">
        <v>16</v>
      </c>
      <c r="J81" s="2" t="s">
        <v>92</v>
      </c>
      <c r="K81" s="2" t="s">
        <v>98</v>
      </c>
      <c r="L81" s="2" t="s">
        <v>53</v>
      </c>
      <c r="M81" s="2" t="s">
        <v>99</v>
      </c>
      <c r="N81" s="2" t="s">
        <v>142</v>
      </c>
      <c r="O81" s="2" t="s">
        <v>101</v>
      </c>
      <c r="P81" s="2" t="s">
        <v>177</v>
      </c>
      <c r="Q81" s="2">
        <v>0</v>
      </c>
      <c r="R81" s="2">
        <f>_xlfn.FLOOR.MATH((((2*VLOOKUP(G81, 'EV and Base'!$A$1:$N$671, 9, FALSE))+$Q81)*$I81)/100)+$I81+10</f>
        <v>40</v>
      </c>
      <c r="S81" s="2">
        <f>_xlfn.FLOOR.MATH((_xlfn.FLOOR.MATH((((2*VLOOKUP($G81, 'EV and Base'!$A$1:$N$671, 10, FALSE))+$Q81)*$I81)/100)+5)*
IF(OR($J81="Lonely", $J81="Brave", $J81="Adamant", $J81="Naughty"), 1.1,
IF(OR($J81="Bold", $J81="Timid", $J81="Modest", $J81="Calm"), 0.9, 1)))</f>
        <v>19</v>
      </c>
      <c r="T81" s="2">
        <f>_xlfn.FLOOR.MATH((_xlfn.FLOOR.MATH((((2*VLOOKUP($G81, 'EV and Base'!$A$1:$N$671, 11, FALSE))+$Q81)*$I81)/100)+5)*
IF(OR($J81="Bold", $J81="Relaxed", $J81="Impish", $J81="Lax"), 1.1,
IF(OR($J81="Lonely", $J81="Hasty", $J81="Mild", $J81="Gentle"), 0.9, 1)))</f>
        <v>17</v>
      </c>
      <c r="U81" s="2">
        <f>_xlfn.FLOOR.MATH((_xlfn.FLOOR.MATH((((2*VLOOKUP($G81, 'EV and Base'!$A$1:$N$671, 12, FALSE))+$Q81)*$I81)/100)+5)*
IF(OR($J81="Modest", $J81="Mild", $J81="Quiet", $J81="Rash"), 1.1,
IF(OR($J81="Adamant", $J81="Impish", $J81="Jolly", $J81="Careful"), 0.9, 1)))</f>
        <v>17</v>
      </c>
      <c r="V81" s="2">
        <f>_xlfn.FLOOR.MATH((_xlfn.FLOOR.MATH((((2*VLOOKUP($G81, 'EV and Base'!$A$1:$N$671, 13, FALSE))+$Q81)*$I81)/100)+5)*
IF(OR($J81="Calm", $J81="Gentle", $J81="Sassy", $J81="Careful"), 1.1,
IF(OR($J81="Naughty", $J81="Lax", $J81="Naive", $J81="Rash"), 0.9, 1)))</f>
        <v>17</v>
      </c>
      <c r="W81" s="2">
        <f>_xlfn.FLOOR.MATH((_xlfn.FLOOR.MATH((((2*VLOOKUP($G81, 'EV and Base'!$A$1:$N$671, 14, FALSE))+$Q81)*$I81)/100)+5)*
IF(OR($J81="Timid", $J81="Hasty", $J81="Jolly", $J81="Naive"), 1.1,
IF(OR($J81="Brave", $J81="Relaxed", $J81="Quiet", $J81="Sassy"), 0.9, 1)))</f>
        <v>18</v>
      </c>
      <c r="BA81" s="3" t="e" cm="1">
        <f t="array" aca="1" ref="BA81" ca="1">IF(NOT(ISNUMBER(INDEX($A:$A, LOOKUP(2, 1 / ($A$1:INDIRECT("$A$"&amp;ROW($A81)) &lt;&gt; ""),ROW($A$1:INDIRECT("$A$"&amp;ROW($A81)))), 1))), "",#REF!-INDEX(#REF!, LOOKUP(
2, 1 / (#REF!:INDIRECT("$AV$"&amp;ROW(#REF!)-1) &lt;&gt; ""),ROW(#REF!:INDIRECT("$AV$"&amp;ROW(#REF!)-1))), 1))</f>
        <v>#REF!</v>
      </c>
      <c r="BB81" s="3" t="e" cm="1">
        <f t="array" aca="1" ref="BB81" ca="1">IF(NOT(ISNUMBER(INDEX($A:$A, LOOKUP(2, 1 / ($A$1:INDIRECT("$A$"&amp;ROW($A81)) &lt;&gt; ""),ROW($A$1:INDIRECT("$A$"&amp;ROW($A81)))), 1))), "",
INDEX(#REF!, LOOKUP(2, 1 / (#REF!:INDIRECT("$Y$"&amp;ROW(#REF!)-1) &lt;&gt; ""),ROW(#REF!:INDIRECT("$Y$"&amp;ROW(#REF!)-1))), 1))</f>
        <v>#REF!</v>
      </c>
      <c r="BC81" s="1" t="str">
        <f>IFERROR(VLOOKUP(#REF!, 'Medium-Slow'!$A$1:$B$101, 2, TRUE),"")</f>
        <v/>
      </c>
    </row>
    <row r="82" spans="1:55" x14ac:dyDescent="0.45">
      <c r="A82" s="56">
        <v>52</v>
      </c>
      <c r="B82" s="56" t="s">
        <v>244</v>
      </c>
      <c r="C82" s="56" t="s">
        <v>46</v>
      </c>
      <c r="D82" s="56" t="s">
        <v>191</v>
      </c>
      <c r="E82" s="56" t="s">
        <v>48</v>
      </c>
      <c r="F82" s="56">
        <v>1</v>
      </c>
      <c r="G82" s="2" t="s">
        <v>105</v>
      </c>
      <c r="H82" s="2" t="s">
        <v>50</v>
      </c>
      <c r="I82" s="2">
        <v>18</v>
      </c>
      <c r="J82" s="2" t="s">
        <v>111</v>
      </c>
      <c r="K82" s="2" t="s">
        <v>107</v>
      </c>
      <c r="L82" s="2" t="s">
        <v>53</v>
      </c>
      <c r="M82" s="2" t="s">
        <v>128</v>
      </c>
      <c r="N82" s="2" t="s">
        <v>108</v>
      </c>
      <c r="O82" s="2" t="s">
        <v>135</v>
      </c>
      <c r="P82" s="2" t="s">
        <v>125</v>
      </c>
      <c r="Q82" s="2">
        <v>12</v>
      </c>
      <c r="R82" s="2">
        <f>_xlfn.FLOOR.MATH((((2*VLOOKUP(G82, 'EV and Base'!$A$1:$N$671, 9, FALSE))+$Q82)*$I82)/100)+$I82+10</f>
        <v>48</v>
      </c>
      <c r="S82" s="2">
        <f>_xlfn.FLOOR.MATH((_xlfn.FLOOR.MATH((((2*VLOOKUP($G82, 'EV and Base'!$A$1:$N$671, 10, FALSE))+$Q82)*$I82)/100)+5)*
IF(OR($J82="Lonely", $J82="Brave", $J82="Adamant", $J82="Naughty"), 1.1,
IF(OR($J82="Bold", $J82="Timid", $J82="Modest", $J82="Calm"), 0.9, 1)))</f>
        <v>28</v>
      </c>
      <c r="T82" s="2">
        <f>_xlfn.FLOOR.MATH((_xlfn.FLOOR.MATH((((2*VLOOKUP($G82, 'EV and Base'!$A$1:$N$671, 11, FALSE))+$Q82)*$I82)/100)+5)*
IF(OR($J82="Bold", $J82="Relaxed", $J82="Impish", $J82="Lax"), 1.1,
IF(OR($J82="Lonely", $J82="Hasty", $J82="Mild", $J82="Gentle"), 0.9, 1)))</f>
        <v>24</v>
      </c>
      <c r="U82" s="2">
        <f>_xlfn.FLOOR.MATH((_xlfn.FLOOR.MATH((((2*VLOOKUP($G82, 'EV and Base'!$A$1:$N$671, 12, FALSE))+$Q82)*$I82)/100)+5)*
IF(OR($J82="Modest", $J82="Mild", $J82="Quiet", $J82="Rash"), 1.1,
IF(OR($J82="Adamant", $J82="Impish", $J82="Jolly", $J82="Careful"), 0.9, 1)))</f>
        <v>26</v>
      </c>
      <c r="V82" s="2">
        <f>_xlfn.FLOOR.MATH((_xlfn.FLOOR.MATH((((2*VLOOKUP($G82, 'EV and Base'!$A$1:$N$671, 13, FALSE))+$Q82)*$I82)/100)+5)*
IF(OR($J82="Calm", $J82="Gentle", $J82="Sassy", $J82="Careful"), 1.1,
IF(OR($J82="Naughty", $J82="Lax", $J82="Naive", $J82="Rash"), 0.9, 1)))</f>
        <v>24</v>
      </c>
      <c r="W82" s="2">
        <f>_xlfn.FLOOR.MATH((_xlfn.FLOOR.MATH((((2*VLOOKUP($G82, 'EV and Base'!$A$1:$N$671, 14, FALSE))+$Q82)*$I82)/100)+5)*
IF(OR($J82="Timid", $J82="Hasty", $J82="Jolly", $J82="Naive"), 1.1,
IF(OR($J82="Brave", $J82="Relaxed", $J82="Quiet", $J82="Sassy"), 0.9, 1)))</f>
        <v>27</v>
      </c>
      <c r="BA82" s="3" t="e" cm="1">
        <f t="array" aca="1" ref="BA82" ca="1">IF(NOT(ISNUMBER(INDEX($A:$A, LOOKUP(2, 1 / ($A$1:INDIRECT("$A$"&amp;ROW($A82)) &lt;&gt; ""),ROW($A$1:INDIRECT("$A$"&amp;ROW($A82)))), 1))), "",#REF!-INDEX(#REF!, LOOKUP(
2, 1 / (#REF!:INDIRECT("$AV$"&amp;ROW(#REF!)-1) &lt;&gt; ""),ROW(#REF!:INDIRECT("$AV$"&amp;ROW(#REF!)-1))), 1))</f>
        <v>#REF!</v>
      </c>
      <c r="BB82" s="3" t="e" cm="1">
        <f t="array" aca="1" ref="BB82" ca="1">IF(NOT(ISNUMBER(INDEX($A:$A, LOOKUP(2, 1 / ($A$1:INDIRECT("$A$"&amp;ROW($A82)) &lt;&gt; ""),ROW($A$1:INDIRECT("$A$"&amp;ROW($A82)))), 1))), "",
INDEX(#REF!, LOOKUP(2, 1 / (#REF!:INDIRECT("$Y$"&amp;ROW(#REF!)-1) &lt;&gt; ""),ROW(#REF!:INDIRECT("$Y$"&amp;ROW(#REF!)-1))), 1))</f>
        <v>#REF!</v>
      </c>
      <c r="BC82" s="1" t="str">
        <f>IFERROR(VLOOKUP(#REF!, 'Medium-Slow'!$A$1:$B$101, 2, TRUE),"")</f>
        <v/>
      </c>
    </row>
    <row r="83" spans="1:55" x14ac:dyDescent="0.45">
      <c r="A83" s="66">
        <v>53</v>
      </c>
      <c r="B83" s="66" t="s">
        <v>114</v>
      </c>
      <c r="C83" s="66" t="s">
        <v>46</v>
      </c>
      <c r="D83" s="66" t="s">
        <v>191</v>
      </c>
      <c r="E83" s="66" t="s">
        <v>48</v>
      </c>
      <c r="F83" s="56">
        <v>1</v>
      </c>
      <c r="G83" s="2" t="s">
        <v>70</v>
      </c>
      <c r="H83" s="2" t="s">
        <v>50</v>
      </c>
      <c r="I83" s="2">
        <v>14</v>
      </c>
      <c r="J83" s="2" t="s">
        <v>197</v>
      </c>
      <c r="K83" s="2" t="s">
        <v>98</v>
      </c>
      <c r="L83" s="2" t="s">
        <v>53</v>
      </c>
      <c r="M83" s="2" t="s">
        <v>74</v>
      </c>
      <c r="N83" s="2" t="s">
        <v>99</v>
      </c>
      <c r="O83" s="2" t="s">
        <v>142</v>
      </c>
      <c r="P83" s="2" t="s">
        <v>101</v>
      </c>
      <c r="Q83" s="2">
        <v>0</v>
      </c>
      <c r="R83" s="2">
        <f>_xlfn.FLOOR.MATH((((2*VLOOKUP(G83, 'EV and Base'!$A$1:$N$671, 9, FALSE))+$Q83)*$I83)/100)+$I83+10</f>
        <v>36</v>
      </c>
      <c r="S83" s="2">
        <f>_xlfn.FLOOR.MATH((_xlfn.FLOOR.MATH((((2*VLOOKUP($G83, 'EV and Base'!$A$1:$N$671, 10, FALSE))+$Q83)*$I83)/100)+5)*
IF(OR($J83="Lonely", $J83="Brave", $J83="Adamant", $J83="Naughty"), 1.1,
IF(OR($J83="Bold", $J83="Timid", $J83="Modest", $J83="Calm"), 0.9, 1)))</f>
        <v>20</v>
      </c>
      <c r="T83" s="2">
        <f>_xlfn.FLOOR.MATH((_xlfn.FLOOR.MATH((((2*VLOOKUP($G83, 'EV and Base'!$A$1:$N$671, 11, FALSE))+$Q83)*$I83)/100)+5)*
IF(OR($J83="Bold", $J83="Relaxed", $J83="Impish", $J83="Lax"), 1.1,
IF(OR($J83="Lonely", $J83="Hasty", $J83="Mild", $J83="Gentle"), 0.9, 1)))</f>
        <v>13</v>
      </c>
      <c r="U83" s="2">
        <f>_xlfn.FLOOR.MATH((_xlfn.FLOOR.MATH((((2*VLOOKUP($G83, 'EV and Base'!$A$1:$N$671, 12, FALSE))+$Q83)*$I83)/100)+5)*
IF(OR($J83="Modest", $J83="Mild", $J83="Quiet", $J83="Rash"), 1.1,
IF(OR($J83="Adamant", $J83="Impish", $J83="Jolly", $J83="Careful"), 0.9, 1)))</f>
        <v>15</v>
      </c>
      <c r="V83" s="2">
        <f>_xlfn.FLOOR.MATH((_xlfn.FLOOR.MATH((((2*VLOOKUP($G83, 'EV and Base'!$A$1:$N$671, 13, FALSE))+$Q83)*$I83)/100)+5)*
IF(OR($J83="Calm", $J83="Gentle", $J83="Sassy", $J83="Careful"), 1.1,
IF(OR($J83="Naughty", $J83="Lax", $J83="Naive", $J83="Rash"), 0.9, 1)))</f>
        <v>15</v>
      </c>
      <c r="W83" s="2">
        <f>_xlfn.FLOOR.MATH((_xlfn.FLOOR.MATH((((2*VLOOKUP($G83, 'EV and Base'!$A$1:$N$671, 14, FALSE))+$Q83)*$I83)/100)+5)*
IF(OR($J83="Timid", $J83="Hasty", $J83="Jolly", $J83="Naive"), 1.1,
IF(OR($J83="Brave", $J83="Relaxed", $J83="Quiet", $J83="Sassy"), 0.9, 1)))</f>
        <v>16</v>
      </c>
      <c r="BA83" s="3" t="e" cm="1">
        <f t="array" aca="1" ref="BA83" ca="1">IF(NOT(ISNUMBER(INDEX($A:$A, LOOKUP(2, 1 / ($A$1:INDIRECT("$A$"&amp;ROW($A83)) &lt;&gt; ""),ROW($A$1:INDIRECT("$A$"&amp;ROW($A83)))), 1))), "",#REF!-INDEX(#REF!, LOOKUP(
2, 1 / (#REF!:INDIRECT("$AV$"&amp;ROW(#REF!)-1) &lt;&gt; ""),ROW(#REF!:INDIRECT("$AV$"&amp;ROW(#REF!)-1))), 1))</f>
        <v>#REF!</v>
      </c>
      <c r="BB83" s="3" t="e" cm="1">
        <f t="array" aca="1" ref="BB83" ca="1">IF(NOT(ISNUMBER(INDEX($A:$A, LOOKUP(2, 1 / ($A$1:INDIRECT("$A$"&amp;ROW($A83)) &lt;&gt; ""),ROW($A$1:INDIRECT("$A$"&amp;ROW($A83)))), 1))), "",
INDEX(#REF!, LOOKUP(2, 1 / (#REF!:INDIRECT("$Y$"&amp;ROW(#REF!)-1) &lt;&gt; ""),ROW(#REF!:INDIRECT("$Y$"&amp;ROW(#REF!)-1))), 1))</f>
        <v>#REF!</v>
      </c>
      <c r="BC83" s="1" t="str">
        <f>IFERROR(VLOOKUP(#REF!, 'Medium-Slow'!$A$1:$B$101, 2, TRUE),"")</f>
        <v/>
      </c>
    </row>
    <row r="84" spans="1:55" x14ac:dyDescent="0.45">
      <c r="A84" s="67"/>
      <c r="B84" s="67"/>
      <c r="C84" s="67" t="str">
        <f t="shared" ref="C84:C85" si="6">$C83</f>
        <v>Single</v>
      </c>
      <c r="D84" s="67"/>
      <c r="E84" s="67"/>
      <c r="F84" s="56">
        <v>2</v>
      </c>
      <c r="G84" s="2" t="s">
        <v>70</v>
      </c>
      <c r="H84" s="2" t="s">
        <v>50</v>
      </c>
      <c r="I84" s="2">
        <v>14</v>
      </c>
      <c r="J84" s="2" t="s">
        <v>197</v>
      </c>
      <c r="K84" s="2" t="s">
        <v>98</v>
      </c>
      <c r="L84" s="2" t="s">
        <v>53</v>
      </c>
      <c r="M84" s="2" t="s">
        <v>74</v>
      </c>
      <c r="N84" s="2" t="s">
        <v>99</v>
      </c>
      <c r="O84" s="2" t="s">
        <v>142</v>
      </c>
      <c r="P84" s="2" t="s">
        <v>101</v>
      </c>
      <c r="Q84" s="2">
        <v>0</v>
      </c>
      <c r="R84" s="2">
        <f>_xlfn.FLOOR.MATH((((2*VLOOKUP(G84, 'EV and Base'!$A$1:$N$671, 9, FALSE))+$Q84)*$I84)/100)+$I84+10</f>
        <v>36</v>
      </c>
      <c r="S84" s="2">
        <f>_xlfn.FLOOR.MATH((_xlfn.FLOOR.MATH((((2*VLOOKUP($G84, 'EV and Base'!$A$1:$N$671, 10, FALSE))+$Q84)*$I84)/100)+5)*
IF(OR($J84="Lonely", $J84="Brave", $J84="Adamant", $J84="Naughty"), 1.1,
IF(OR($J84="Bold", $J84="Timid", $J84="Modest", $J84="Calm"), 0.9, 1)))</f>
        <v>20</v>
      </c>
      <c r="T84" s="2">
        <f>_xlfn.FLOOR.MATH((_xlfn.FLOOR.MATH((((2*VLOOKUP($G84, 'EV and Base'!$A$1:$N$671, 11, FALSE))+$Q84)*$I84)/100)+5)*
IF(OR($J84="Bold", $J84="Relaxed", $J84="Impish", $J84="Lax"), 1.1,
IF(OR($J84="Lonely", $J84="Hasty", $J84="Mild", $J84="Gentle"), 0.9, 1)))</f>
        <v>13</v>
      </c>
      <c r="U84" s="2">
        <f>_xlfn.FLOOR.MATH((_xlfn.FLOOR.MATH((((2*VLOOKUP($G84, 'EV and Base'!$A$1:$N$671, 12, FALSE))+$Q84)*$I84)/100)+5)*
IF(OR($J84="Modest", $J84="Mild", $J84="Quiet", $J84="Rash"), 1.1,
IF(OR($J84="Adamant", $J84="Impish", $J84="Jolly", $J84="Careful"), 0.9, 1)))</f>
        <v>15</v>
      </c>
      <c r="V84" s="2">
        <f>_xlfn.FLOOR.MATH((_xlfn.FLOOR.MATH((((2*VLOOKUP($G84, 'EV and Base'!$A$1:$N$671, 13, FALSE))+$Q84)*$I84)/100)+5)*
IF(OR($J84="Calm", $J84="Gentle", $J84="Sassy", $J84="Careful"), 1.1,
IF(OR($J84="Naughty", $J84="Lax", $J84="Naive", $J84="Rash"), 0.9, 1)))</f>
        <v>15</v>
      </c>
      <c r="W84" s="2">
        <f>_xlfn.FLOOR.MATH((_xlfn.FLOOR.MATH((((2*VLOOKUP($G84, 'EV and Base'!$A$1:$N$671, 14, FALSE))+$Q84)*$I84)/100)+5)*
IF(OR($J84="Timid", $J84="Hasty", $J84="Jolly", $J84="Naive"), 1.1,
IF(OR($J84="Brave", $J84="Relaxed", $J84="Quiet", $J84="Sassy"), 0.9, 1)))</f>
        <v>16</v>
      </c>
      <c r="BA84" s="3" t="e" cm="1">
        <f t="array" aca="1" ref="BA84" ca="1">IF(NOT(ISNUMBER(INDEX($A:$A, LOOKUP(2, 1 / ($A$1:INDIRECT("$A$"&amp;ROW($A84)) &lt;&gt; ""),ROW($A$1:INDIRECT("$A$"&amp;ROW($A84)))), 1))), "",#REF!-INDEX(#REF!, LOOKUP(
2, 1 / (#REF!:INDIRECT("$AV$"&amp;ROW(#REF!)-1) &lt;&gt; ""),ROW(#REF!:INDIRECT("$AV$"&amp;ROW(#REF!)-1))), 1))</f>
        <v>#REF!</v>
      </c>
      <c r="BB84" s="3" t="e" cm="1">
        <f t="array" aca="1" ref="BB84" ca="1">IF(NOT(ISNUMBER(INDEX($A:$A, LOOKUP(2, 1 / ($A$1:INDIRECT("$A$"&amp;ROW($A84)) &lt;&gt; ""),ROW($A$1:INDIRECT("$A$"&amp;ROW($A84)))), 1))), "",
INDEX(#REF!, LOOKUP(2, 1 / (#REF!:INDIRECT("$Y$"&amp;ROW(#REF!)-1) &lt;&gt; ""),ROW(#REF!:INDIRECT("$Y$"&amp;ROW(#REF!)-1))), 1))</f>
        <v>#REF!</v>
      </c>
      <c r="BC84" s="1" t="str">
        <f>IFERROR(VLOOKUP(#REF!, 'Medium-Slow'!$A$1:$B$101, 2, TRUE),"")</f>
        <v/>
      </c>
    </row>
    <row r="85" spans="1:55" x14ac:dyDescent="0.45">
      <c r="A85" s="68"/>
      <c r="B85" s="68"/>
      <c r="C85" s="68" t="str">
        <f t="shared" si="6"/>
        <v>Single</v>
      </c>
      <c r="D85" s="68"/>
      <c r="E85" s="68"/>
      <c r="F85" s="56">
        <v>3</v>
      </c>
      <c r="G85" s="2" t="s">
        <v>234</v>
      </c>
      <c r="H85" s="2" t="s">
        <v>50</v>
      </c>
      <c r="I85" s="2">
        <v>14</v>
      </c>
      <c r="J85" s="2" t="s">
        <v>106</v>
      </c>
      <c r="K85" s="2" t="s">
        <v>184</v>
      </c>
      <c r="L85" s="2" t="s">
        <v>53</v>
      </c>
      <c r="M85" s="2" t="s">
        <v>74</v>
      </c>
      <c r="N85" s="2" t="s">
        <v>101</v>
      </c>
      <c r="O85" s="2" t="s">
        <v>235</v>
      </c>
      <c r="P85" s="2" t="s">
        <v>236</v>
      </c>
      <c r="Q85" s="2">
        <v>0</v>
      </c>
      <c r="R85" s="2">
        <f>_xlfn.FLOOR.MATH((((2*VLOOKUP(G85, 'EV and Base'!$A$1:$N$671, 9, FALSE))+$Q85)*$I85)/100)+$I85+10</f>
        <v>38</v>
      </c>
      <c r="S85" s="2">
        <f>_xlfn.FLOOR.MATH((_xlfn.FLOOR.MATH((((2*VLOOKUP($G85, 'EV and Base'!$A$1:$N$671, 10, FALSE))+$Q85)*$I85)/100)+5)*
IF(OR($J85="Lonely", $J85="Brave", $J85="Adamant", $J85="Naughty"), 1.1,
IF(OR($J85="Bold", $J85="Timid", $J85="Modest", $J85="Calm"), 0.9, 1)))</f>
        <v>25</v>
      </c>
      <c r="T85" s="2">
        <f>_xlfn.FLOOR.MATH((_xlfn.FLOOR.MATH((((2*VLOOKUP($G85, 'EV and Base'!$A$1:$N$671, 11, FALSE))+$Q85)*$I85)/100)+5)*
IF(OR($J85="Bold", $J85="Relaxed", $J85="Impish", $J85="Lax"), 1.1,
IF(OR($J85="Lonely", $J85="Hasty", $J85="Mild", $J85="Gentle"), 0.9, 1)))</f>
        <v>14</v>
      </c>
      <c r="U85" s="2">
        <f>_xlfn.FLOOR.MATH((_xlfn.FLOOR.MATH((((2*VLOOKUP($G85, 'EV and Base'!$A$1:$N$671, 12, FALSE))+$Q85)*$I85)/100)+5)*
IF(OR($J85="Modest", $J85="Mild", $J85="Quiet", $J85="Rash"), 1.1,
IF(OR($J85="Adamant", $J85="Impish", $J85="Jolly", $J85="Careful"), 0.9, 1)))</f>
        <v>14</v>
      </c>
      <c r="V85" s="2">
        <f>_xlfn.FLOOR.MATH((_xlfn.FLOOR.MATH((((2*VLOOKUP($G85, 'EV and Base'!$A$1:$N$671, 13, FALSE))+$Q85)*$I85)/100)+5)*
IF(OR($J85="Calm", $J85="Gentle", $J85="Sassy", $J85="Careful"), 1.1,
IF(OR($J85="Naughty", $J85="Lax", $J85="Naive", $J85="Rash"), 0.9, 1)))</f>
        <v>12</v>
      </c>
      <c r="W85" s="2">
        <f>_xlfn.FLOOR.MATH((_xlfn.FLOOR.MATH((((2*VLOOKUP($G85, 'EV and Base'!$A$1:$N$671, 14, FALSE))+$Q85)*$I85)/100)+5)*
IF(OR($J85="Timid", $J85="Hasty", $J85="Jolly", $J85="Naive"), 1.1,
IF(OR($J85="Brave", $J85="Relaxed", $J85="Quiet", $J85="Sassy"), 0.9, 1)))</f>
        <v>25</v>
      </c>
      <c r="BA85" s="3" t="e" cm="1">
        <f t="array" aca="1" ref="BA85" ca="1">IF(NOT(ISNUMBER(INDEX($A:$A, LOOKUP(2, 1 / ($A$1:INDIRECT("$A$"&amp;ROW($A85)) &lt;&gt; ""),ROW($A$1:INDIRECT("$A$"&amp;ROW($A85)))), 1))), "",#REF!-INDEX(#REF!, LOOKUP(
2, 1 / (#REF!:INDIRECT("$AV$"&amp;ROW(#REF!)-1) &lt;&gt; ""),ROW(#REF!:INDIRECT("$AV$"&amp;ROW(#REF!)-1))), 1))</f>
        <v>#REF!</v>
      </c>
      <c r="BB85" s="3" t="e" cm="1">
        <f t="array" aca="1" ref="BB85" ca="1">IF(NOT(ISNUMBER(INDEX($A:$A, LOOKUP(2, 1 / ($A$1:INDIRECT("$A$"&amp;ROW($A85)) &lt;&gt; ""),ROW($A$1:INDIRECT("$A$"&amp;ROW($A85)))), 1))), "",
INDEX(#REF!, LOOKUP(2, 1 / (#REF!:INDIRECT("$Y$"&amp;ROW(#REF!)-1) &lt;&gt; ""),ROW(#REF!:INDIRECT("$Y$"&amp;ROW(#REF!)-1))), 1))</f>
        <v>#REF!</v>
      </c>
      <c r="BC85" s="1" t="str">
        <f>IFERROR(VLOOKUP(#REF!, 'Medium-Slow'!$A$1:$B$101, 2, TRUE),"")</f>
        <v/>
      </c>
    </row>
    <row r="86" spans="1:55" x14ac:dyDescent="0.45">
      <c r="A86" s="56">
        <v>54</v>
      </c>
      <c r="B86" s="56" t="s">
        <v>245</v>
      </c>
      <c r="C86" s="56" t="s">
        <v>46</v>
      </c>
      <c r="D86" s="56" t="s">
        <v>246</v>
      </c>
      <c r="E86" s="56" t="s">
        <v>48</v>
      </c>
      <c r="F86" s="56">
        <v>1</v>
      </c>
      <c r="G86" s="2" t="s">
        <v>179</v>
      </c>
      <c r="H86" s="2" t="s">
        <v>77</v>
      </c>
      <c r="I86" s="2">
        <v>19</v>
      </c>
      <c r="J86" s="2" t="s">
        <v>87</v>
      </c>
      <c r="K86" s="2" t="s">
        <v>184</v>
      </c>
      <c r="L86" s="2" t="s">
        <v>53</v>
      </c>
      <c r="M86" s="2" t="s">
        <v>84</v>
      </c>
      <c r="N86" s="2" t="s">
        <v>74</v>
      </c>
      <c r="O86" s="2" t="s">
        <v>216</v>
      </c>
      <c r="P86" s="2" t="s">
        <v>185</v>
      </c>
      <c r="Q86" s="2">
        <v>0</v>
      </c>
      <c r="R86" s="2">
        <f>_xlfn.FLOOR.MATH((((2*VLOOKUP(G86, 'EV and Base'!$A$1:$N$671, 9, FALSE))+$Q86)*$I86)/100)+$I86+10</f>
        <v>53</v>
      </c>
      <c r="S86" s="2">
        <f>_xlfn.FLOOR.MATH((_xlfn.FLOOR.MATH((((2*VLOOKUP($G86, 'EV and Base'!$A$1:$N$671, 10, FALSE))+$Q86)*$I86)/100)+5)*
IF(OR($J86="Lonely", $J86="Brave", $J86="Adamant", $J86="Naughty"), 1.1,
IF(OR($J86="Bold", $J86="Timid", $J86="Modest", $J86="Calm"), 0.9, 1)))</f>
        <v>35</v>
      </c>
      <c r="T86" s="2">
        <f>_xlfn.FLOOR.MATH((_xlfn.FLOOR.MATH((((2*VLOOKUP($G86, 'EV and Base'!$A$1:$N$671, 11, FALSE))+$Q86)*$I86)/100)+5)*
IF(OR($J86="Bold", $J86="Relaxed", $J86="Impish", $J86="Lax"), 1.1,
IF(OR($J86="Lonely", $J86="Hasty", $J86="Mild", $J86="Gentle"), 0.9, 1)))</f>
        <v>29</v>
      </c>
      <c r="U86" s="2">
        <f>_xlfn.FLOOR.MATH((_xlfn.FLOOR.MATH((((2*VLOOKUP($G86, 'EV and Base'!$A$1:$N$671, 12, FALSE))+$Q86)*$I86)/100)+5)*
IF(OR($J86="Modest", $J86="Mild", $J86="Quiet", $J86="Rash"), 1.1,
IF(OR($J86="Adamant", $J86="Impish", $J86="Jolly", $J86="Careful"), 0.9, 1)))</f>
        <v>18</v>
      </c>
      <c r="V86" s="2">
        <f>_xlfn.FLOOR.MATH((_xlfn.FLOOR.MATH((((2*VLOOKUP($G86, 'EV and Base'!$A$1:$N$671, 13, FALSE))+$Q86)*$I86)/100)+5)*
IF(OR($J86="Calm", $J86="Gentle", $J86="Sassy", $J86="Careful"), 1.1,
IF(OR($J86="Naughty", $J86="Lax", $J86="Naive", $J86="Rash"), 0.9, 1)))</f>
        <v>31</v>
      </c>
      <c r="W86" s="2">
        <f>_xlfn.FLOOR.MATH((_xlfn.FLOOR.MATH((((2*VLOOKUP($G86, 'EV and Base'!$A$1:$N$671, 14, FALSE))+$Q86)*$I86)/100)+5)*
IF(OR($J86="Timid", $J86="Hasty", $J86="Jolly", $J86="Naive"), 1.1,
IF(OR($J86="Brave", $J86="Relaxed", $J86="Quiet", $J86="Sassy"), 0.9, 1)))</f>
        <v>24</v>
      </c>
      <c r="BA86" s="3" t="e" cm="1">
        <f t="array" aca="1" ref="BA86" ca="1">IF(NOT(ISNUMBER(INDEX($A:$A, LOOKUP(2, 1 / ($A$1:INDIRECT("$A$"&amp;ROW($A86)) &lt;&gt; ""),ROW($A$1:INDIRECT("$A$"&amp;ROW($A86)))), 1))), "",#REF!-INDEX(#REF!, LOOKUP(
2, 1 / (#REF!:INDIRECT("$AV$"&amp;ROW(#REF!)-1) &lt;&gt; ""),ROW(#REF!:INDIRECT("$AV$"&amp;ROW(#REF!)-1))), 1))</f>
        <v>#REF!</v>
      </c>
      <c r="BB86" s="3" t="e" cm="1">
        <f t="array" aca="1" ref="BB86" ca="1">IF(NOT(ISNUMBER(INDEX($A:$A, LOOKUP(2, 1 / ($A$1:INDIRECT("$A$"&amp;ROW($A86)) &lt;&gt; ""),ROW($A$1:INDIRECT("$A$"&amp;ROW($A86)))), 1))), "",
INDEX(#REF!, LOOKUP(2, 1 / (#REF!:INDIRECT("$Y$"&amp;ROW(#REF!)-1) &lt;&gt; ""),ROW(#REF!:INDIRECT("$Y$"&amp;ROW(#REF!)-1))), 1))</f>
        <v>#REF!</v>
      </c>
      <c r="BC86" s="1" t="str">
        <f>IFERROR(VLOOKUP(#REF!, 'Medium-Slow'!$A$1:$B$101, 2, TRUE),"")</f>
        <v/>
      </c>
    </row>
    <row r="87" spans="1:55" x14ac:dyDescent="0.45">
      <c r="A87" s="56">
        <v>55</v>
      </c>
      <c r="B87" s="56" t="s">
        <v>247</v>
      </c>
      <c r="C87" s="56" t="s">
        <v>46</v>
      </c>
      <c r="D87" s="56" t="s">
        <v>246</v>
      </c>
      <c r="E87" s="56" t="s">
        <v>48</v>
      </c>
      <c r="F87" s="56">
        <v>1</v>
      </c>
      <c r="G87" s="2" t="s">
        <v>166</v>
      </c>
      <c r="H87" s="2" t="s">
        <v>50</v>
      </c>
      <c r="I87" s="2">
        <v>19</v>
      </c>
      <c r="J87" s="2" t="s">
        <v>157</v>
      </c>
      <c r="K87" s="2" t="s">
        <v>167</v>
      </c>
      <c r="L87" s="2" t="s">
        <v>53</v>
      </c>
      <c r="M87" s="2" t="s">
        <v>168</v>
      </c>
      <c r="N87" s="2" t="s">
        <v>99</v>
      </c>
      <c r="O87" s="2" t="s">
        <v>169</v>
      </c>
      <c r="P87" s="2" t="s">
        <v>218</v>
      </c>
      <c r="Q87" s="2">
        <v>0</v>
      </c>
      <c r="R87" s="2">
        <f>_xlfn.FLOOR.MATH((((2*VLOOKUP(G87, 'EV and Base'!$A$1:$N$671, 9, FALSE))+$Q87)*$I87)/100)+$I87+10</f>
        <v>57</v>
      </c>
      <c r="S87" s="2">
        <f>_xlfn.FLOOR.MATH((_xlfn.FLOOR.MATH((((2*VLOOKUP($G87, 'EV and Base'!$A$1:$N$671, 10, FALSE))+$Q87)*$I87)/100)+5)*
IF(OR($J87="Lonely", $J87="Brave", $J87="Adamant", $J87="Naughty"), 1.1,
IF(OR($J87="Bold", $J87="Timid", $J87="Modest", $J87="Calm"), 0.9, 1)))</f>
        <v>35</v>
      </c>
      <c r="T87" s="2">
        <f>_xlfn.FLOOR.MATH((_xlfn.FLOOR.MATH((((2*VLOOKUP($G87, 'EV and Base'!$A$1:$N$671, 11, FALSE))+$Q87)*$I87)/100)+5)*
IF(OR($J87="Bold", $J87="Relaxed", $J87="Impish", $J87="Lax"), 1.1,
IF(OR($J87="Lonely", $J87="Hasty", $J87="Mild", $J87="Gentle"), 0.9, 1)))</f>
        <v>25</v>
      </c>
      <c r="U87" s="2">
        <f>_xlfn.FLOOR.MATH((_xlfn.FLOOR.MATH((((2*VLOOKUP($G87, 'EV and Base'!$A$1:$N$671, 12, FALSE))+$Q87)*$I87)/100)+5)*
IF(OR($J87="Modest", $J87="Mild", $J87="Quiet", $J87="Rash"), 1.1,
IF(OR($J87="Adamant", $J87="Impish", $J87="Jolly", $J87="Careful"), 0.9, 1)))</f>
        <v>14</v>
      </c>
      <c r="V87" s="2">
        <f>_xlfn.FLOOR.MATH((_xlfn.FLOOR.MATH((((2*VLOOKUP($G87, 'EV and Base'!$A$1:$N$671, 13, FALSE))+$Q87)*$I87)/100)+5)*
IF(OR($J87="Calm", $J87="Gentle", $J87="Sassy", $J87="Careful"), 1.1,
IF(OR($J87="Naughty", $J87="Lax", $J87="Naive", $J87="Rash"), 0.9, 1)))</f>
        <v>18</v>
      </c>
      <c r="W87" s="2">
        <f>_xlfn.FLOOR.MATH((_xlfn.FLOOR.MATH((((2*VLOOKUP($G87, 'EV and Base'!$A$1:$N$671, 14, FALSE))+$Q87)*$I87)/100)+5)*
IF(OR($J87="Timid", $J87="Hasty", $J87="Jolly", $J87="Naive"), 1.1,
IF(OR($J87="Brave", $J87="Relaxed", $J87="Quiet", $J87="Sassy"), 0.9, 1)))</f>
        <v>18</v>
      </c>
      <c r="BA87" s="3" t="e" cm="1">
        <f t="array" aca="1" ref="BA87" ca="1">IF(NOT(ISNUMBER(INDEX($A:$A, LOOKUP(2, 1 / ($A$1:INDIRECT("$A$"&amp;ROW($A87)) &lt;&gt; ""),ROW($A$1:INDIRECT("$A$"&amp;ROW($A87)))), 1))), "",#REF!-INDEX(#REF!, LOOKUP(
2, 1 / (#REF!:INDIRECT("$AV$"&amp;ROW(#REF!)-1) &lt;&gt; ""),ROW(#REF!:INDIRECT("$AV$"&amp;ROW(#REF!)-1))), 1))</f>
        <v>#REF!</v>
      </c>
      <c r="BB87" s="3" t="e" cm="1">
        <f t="array" aca="1" ref="BB87" ca="1">IF(NOT(ISNUMBER(INDEX($A:$A, LOOKUP(2, 1 / ($A$1:INDIRECT("$A$"&amp;ROW($A87)) &lt;&gt; ""),ROW($A$1:INDIRECT("$A$"&amp;ROW($A87)))), 1))), "",
INDEX(#REF!, LOOKUP(2, 1 / (#REF!:INDIRECT("$Y$"&amp;ROW(#REF!)-1) &lt;&gt; ""),ROW(#REF!:INDIRECT("$Y$"&amp;ROW(#REF!)-1))), 1))</f>
        <v>#REF!</v>
      </c>
      <c r="BC87" s="1" t="str">
        <f>IFERROR(VLOOKUP(#REF!, 'Medium-Slow'!$A$1:$B$101, 2, TRUE),"")</f>
        <v/>
      </c>
    </row>
    <row r="88" spans="1:55" x14ac:dyDescent="0.45">
      <c r="A88" s="56">
        <v>56</v>
      </c>
      <c r="B88" s="56" t="s">
        <v>248</v>
      </c>
      <c r="C88" s="56" t="s">
        <v>46</v>
      </c>
      <c r="D88" s="56" t="s">
        <v>246</v>
      </c>
      <c r="E88" s="56" t="s">
        <v>48</v>
      </c>
      <c r="F88" s="56">
        <v>1</v>
      </c>
      <c r="G88" s="2" t="s">
        <v>159</v>
      </c>
      <c r="H88" s="2" t="s">
        <v>50</v>
      </c>
      <c r="I88" s="2">
        <v>19</v>
      </c>
      <c r="J88" s="2" t="s">
        <v>132</v>
      </c>
      <c r="K88" s="2" t="s">
        <v>161</v>
      </c>
      <c r="L88" s="2" t="s">
        <v>53</v>
      </c>
      <c r="M88" s="2" t="s">
        <v>101</v>
      </c>
      <c r="N88" s="2" t="s">
        <v>163</v>
      </c>
      <c r="O88" s="2" t="s">
        <v>207</v>
      </c>
      <c r="P88" s="2" t="s">
        <v>249</v>
      </c>
      <c r="Q88" s="2">
        <v>12</v>
      </c>
      <c r="R88" s="2">
        <f>_xlfn.FLOOR.MATH((((2*VLOOKUP(G88, 'EV and Base'!$A$1:$N$671, 9, FALSE))+$Q88)*$I88)/100)+$I88+10</f>
        <v>52</v>
      </c>
      <c r="S88" s="2">
        <f>_xlfn.FLOOR.MATH((_xlfn.FLOOR.MATH((((2*VLOOKUP($G88, 'EV and Base'!$A$1:$N$671, 10, FALSE))+$Q88)*$I88)/100)+5)*
IF(OR($J88="Lonely", $J88="Brave", $J88="Adamant", $J88="Naughty"), 1.1,
IF(OR($J88="Bold", $J88="Timid", $J88="Modest", $J88="Calm"), 0.9, 1)))</f>
        <v>35</v>
      </c>
      <c r="T88" s="2">
        <f>_xlfn.FLOOR.MATH((_xlfn.FLOOR.MATH((((2*VLOOKUP($G88, 'EV and Base'!$A$1:$N$671, 11, FALSE))+$Q88)*$I88)/100)+5)*
IF(OR($J88="Bold", $J88="Relaxed", $J88="Impish", $J88="Lax"), 1.1,
IF(OR($J88="Lonely", $J88="Hasty", $J88="Mild", $J88="Gentle"), 0.9, 1)))</f>
        <v>42</v>
      </c>
      <c r="U88" s="2">
        <f>_xlfn.FLOOR.MATH((_xlfn.FLOOR.MATH((((2*VLOOKUP($G88, 'EV and Base'!$A$1:$N$671, 12, FALSE))+$Q88)*$I88)/100)+5)*
IF(OR($J88="Modest", $J88="Mild", $J88="Quiet", $J88="Rash"), 1.1,
IF(OR($J88="Adamant", $J88="Impish", $J88="Jolly", $J88="Careful"), 0.9, 1)))</f>
        <v>16</v>
      </c>
      <c r="V88" s="2">
        <f>_xlfn.FLOOR.MATH((_xlfn.FLOOR.MATH((((2*VLOOKUP($G88, 'EV and Base'!$A$1:$N$671, 13, FALSE))+$Q88)*$I88)/100)+5)*
IF(OR($J88="Calm", $J88="Gentle", $J88="Sassy", $J88="Careful"), 1.1,
IF(OR($J88="Naughty", $J88="Lax", $J88="Naive", $J88="Rash"), 0.9, 1)))</f>
        <v>16</v>
      </c>
      <c r="W88" s="2">
        <f>_xlfn.FLOOR.MATH((_xlfn.FLOOR.MATH((((2*VLOOKUP($G88, 'EV and Base'!$A$1:$N$671, 14, FALSE))+$Q88)*$I88)/100)+5)*
IF(OR($J88="Timid", $J88="Hasty", $J88="Jolly", $J88="Naive"), 1.1,
IF(OR($J88="Brave", $J88="Relaxed", $J88="Quiet", $J88="Sassy"), 0.9, 1)))</f>
        <v>10</v>
      </c>
      <c r="BA88" s="3" t="e" cm="1">
        <f t="array" aca="1" ref="BA88" ca="1">IF(NOT(ISNUMBER(INDEX($A:$A, LOOKUP(2, 1 / ($A$1:INDIRECT("$A$"&amp;ROW($A88)) &lt;&gt; ""),ROW($A$1:INDIRECT("$A$"&amp;ROW($A88)))), 1))), "",#REF!-INDEX(#REF!, LOOKUP(
2, 1 / (#REF!:INDIRECT("$AV$"&amp;ROW(#REF!)-1) &lt;&gt; ""),ROW(#REF!:INDIRECT("$AV$"&amp;ROW(#REF!)-1))), 1))</f>
        <v>#REF!</v>
      </c>
      <c r="BB88" s="3" t="e" cm="1">
        <f t="array" aca="1" ref="BB88" ca="1">IF(NOT(ISNUMBER(INDEX($A:$A, LOOKUP(2, 1 / ($A$1:INDIRECT("$A$"&amp;ROW($A88)) &lt;&gt; ""),ROW($A$1:INDIRECT("$A$"&amp;ROW($A88)))), 1))), "",
INDEX(#REF!, LOOKUP(2, 1 / (#REF!:INDIRECT("$Y$"&amp;ROW(#REF!)-1) &lt;&gt; ""),ROW(#REF!:INDIRECT("$Y$"&amp;ROW(#REF!)-1))), 1))</f>
        <v>#REF!</v>
      </c>
      <c r="BC88" s="1" t="str">
        <f>IFERROR(VLOOKUP(#REF!, 'Medium-Slow'!$A$1:$B$101, 2, TRUE),"")</f>
        <v/>
      </c>
    </row>
    <row r="89" spans="1:55" x14ac:dyDescent="0.45">
      <c r="A89" s="66">
        <v>57</v>
      </c>
      <c r="B89" s="66" t="s">
        <v>250</v>
      </c>
      <c r="C89" s="66" t="s">
        <v>46</v>
      </c>
      <c r="D89" s="66" t="s">
        <v>246</v>
      </c>
      <c r="E89" s="66" t="s">
        <v>48</v>
      </c>
      <c r="F89" s="56">
        <v>1</v>
      </c>
      <c r="G89" s="2" t="s">
        <v>251</v>
      </c>
      <c r="H89" s="2" t="s">
        <v>50</v>
      </c>
      <c r="I89" s="2">
        <v>17</v>
      </c>
      <c r="J89" s="2" t="s">
        <v>223</v>
      </c>
      <c r="K89" s="2" t="s">
        <v>252</v>
      </c>
      <c r="L89" s="2" t="s">
        <v>53</v>
      </c>
      <c r="M89" s="2" t="s">
        <v>163</v>
      </c>
      <c r="N89" s="2" t="s">
        <v>74</v>
      </c>
      <c r="O89" s="2" t="s">
        <v>253</v>
      </c>
      <c r="P89" s="2" t="s">
        <v>254</v>
      </c>
      <c r="Q89" s="2">
        <v>0</v>
      </c>
      <c r="R89" s="2">
        <f>_xlfn.FLOOR.MATH((((2*VLOOKUP(G89, 'EV and Base'!$A$1:$N$671, 9, FALSE))+$Q89)*$I89)/100)+$I89+10</f>
        <v>50</v>
      </c>
      <c r="S89" s="2">
        <f>_xlfn.FLOOR.MATH((_xlfn.FLOOR.MATH((((2*VLOOKUP($G89, 'EV and Base'!$A$1:$N$671, 10, FALSE))+$Q89)*$I89)/100)+5)*
IF(OR($J89="Lonely", $J89="Brave", $J89="Adamant", $J89="Naughty"), 1.1,
IF(OR($J89="Bold", $J89="Timid", $J89="Modest", $J89="Calm"), 0.9, 1)))</f>
        <v>32</v>
      </c>
      <c r="T89" s="2">
        <f>_xlfn.FLOOR.MATH((_xlfn.FLOOR.MATH((((2*VLOOKUP($G89, 'EV and Base'!$A$1:$N$671, 11, FALSE))+$Q89)*$I89)/100)+5)*
IF(OR($J89="Bold", $J89="Relaxed", $J89="Impish", $J89="Lax"), 1.1,
IF(OR($J89="Lonely", $J89="Hasty", $J89="Mild", $J89="Gentle"), 0.9, 1)))</f>
        <v>27</v>
      </c>
      <c r="U89" s="2">
        <f>_xlfn.FLOOR.MATH((_xlfn.FLOOR.MATH((((2*VLOOKUP($G89, 'EV and Base'!$A$1:$N$671, 12, FALSE))+$Q89)*$I89)/100)+5)*
IF(OR($J89="Modest", $J89="Mild", $J89="Quiet", $J89="Rash"), 1.1,
IF(OR($J89="Adamant", $J89="Impish", $J89="Jolly", $J89="Careful"), 0.9, 1)))</f>
        <v>32</v>
      </c>
      <c r="V89" s="2">
        <f>_xlfn.FLOOR.MATH((_xlfn.FLOOR.MATH((((2*VLOOKUP($G89, 'EV and Base'!$A$1:$N$671, 13, FALSE))+$Q89)*$I89)/100)+5)*
IF(OR($J89="Calm", $J89="Gentle", $J89="Sassy", $J89="Careful"), 1.1,
IF(OR($J89="Naughty", $J89="Lax", $J89="Naive", $J89="Rash"), 0.9, 1)))</f>
        <v>25</v>
      </c>
      <c r="W89" s="2">
        <f>_xlfn.FLOOR.MATH((_xlfn.FLOOR.MATH((((2*VLOOKUP($G89, 'EV and Base'!$A$1:$N$671, 14, FALSE))+$Q89)*$I89)/100)+5)*
IF(OR($J89="Timid", $J89="Hasty", $J89="Jolly", $J89="Naive"), 1.1,
IF(OR($J89="Brave", $J89="Relaxed", $J89="Quiet", $J89="Sassy"), 0.9, 1)))</f>
        <v>38</v>
      </c>
      <c r="BA89" s="3" t="e" cm="1">
        <f t="array" aca="1" ref="BA89" ca="1">IF(NOT(ISNUMBER(INDEX($A:$A, LOOKUP(2, 1 / ($A$1:INDIRECT("$A$"&amp;ROW($A89)) &lt;&gt; ""),ROW($A$1:INDIRECT("$A$"&amp;ROW($A89)))), 1))), "",#REF!-INDEX(#REF!, LOOKUP(
2, 1 / (#REF!:INDIRECT("$AV$"&amp;ROW(#REF!)-1) &lt;&gt; ""),ROW(#REF!:INDIRECT("$AV$"&amp;ROW(#REF!)-1))), 1))</f>
        <v>#REF!</v>
      </c>
      <c r="BB89" s="3" t="e" cm="1">
        <f t="array" aca="1" ref="BB89" ca="1">IF(NOT(ISNUMBER(INDEX($A:$A, LOOKUP(2, 1 / ($A$1:INDIRECT("$A$"&amp;ROW($A89)) &lt;&gt; ""),ROW($A$1:INDIRECT("$A$"&amp;ROW($A89)))), 1))), "",
INDEX(#REF!, LOOKUP(2, 1 / (#REF!:INDIRECT("$Y$"&amp;ROW(#REF!)-1) &lt;&gt; ""),ROW(#REF!:INDIRECT("$Y$"&amp;ROW(#REF!)-1))), 1))</f>
        <v>#REF!</v>
      </c>
      <c r="BC89" s="1" t="str">
        <f>IFERROR(VLOOKUP(#REF!, 'Medium-Slow'!$A$1:$B$101, 2, TRUE),"")</f>
        <v/>
      </c>
    </row>
    <row r="90" spans="1:55" x14ac:dyDescent="0.45">
      <c r="A90" s="67"/>
      <c r="B90" s="67"/>
      <c r="C90" s="67" t="str">
        <f t="shared" ref="C90:C91" si="7">$C89</f>
        <v>Single</v>
      </c>
      <c r="D90" s="67"/>
      <c r="E90" s="67"/>
      <c r="F90" s="56">
        <v>2</v>
      </c>
      <c r="G90" s="2" t="s">
        <v>255</v>
      </c>
      <c r="H90" s="2" t="s">
        <v>50</v>
      </c>
      <c r="I90" s="2">
        <v>17</v>
      </c>
      <c r="J90" s="2" t="s">
        <v>223</v>
      </c>
      <c r="K90" s="2" t="s">
        <v>252</v>
      </c>
      <c r="L90" s="2" t="s">
        <v>53</v>
      </c>
      <c r="M90" s="2" t="s">
        <v>163</v>
      </c>
      <c r="N90" s="2" t="s">
        <v>74</v>
      </c>
      <c r="O90" s="2" t="s">
        <v>253</v>
      </c>
      <c r="P90" s="2" t="s">
        <v>254</v>
      </c>
      <c r="Q90" s="2">
        <v>0</v>
      </c>
      <c r="R90" s="2">
        <f>_xlfn.FLOOR.MATH((((2*VLOOKUP(G90, 'EV and Base'!$A$1:$N$671, 9, FALSE))+$Q90)*$I90)/100)+$I90+10</f>
        <v>50</v>
      </c>
      <c r="S90" s="2">
        <f>_xlfn.FLOOR.MATH((_xlfn.FLOOR.MATH((((2*VLOOKUP($G90, 'EV and Base'!$A$1:$N$671, 10, FALSE))+$Q90)*$I90)/100)+5)*
IF(OR($J90="Lonely", $J90="Brave", $J90="Adamant", $J90="Naughty"), 1.1,
IF(OR($J90="Bold", $J90="Timid", $J90="Modest", $J90="Calm"), 0.9, 1)))</f>
        <v>32</v>
      </c>
      <c r="T90" s="2">
        <f>_xlfn.FLOOR.MATH((_xlfn.FLOOR.MATH((((2*VLOOKUP($G90, 'EV and Base'!$A$1:$N$671, 11, FALSE))+$Q90)*$I90)/100)+5)*
IF(OR($J90="Bold", $J90="Relaxed", $J90="Impish", $J90="Lax"), 1.1,
IF(OR($J90="Lonely", $J90="Hasty", $J90="Mild", $J90="Gentle"), 0.9, 1)))</f>
        <v>27</v>
      </c>
      <c r="U90" s="2">
        <f>_xlfn.FLOOR.MATH((_xlfn.FLOOR.MATH((((2*VLOOKUP($G90, 'EV and Base'!$A$1:$N$671, 12, FALSE))+$Q90)*$I90)/100)+5)*
IF(OR($J90="Modest", $J90="Mild", $J90="Quiet", $J90="Rash"), 1.1,
IF(OR($J90="Adamant", $J90="Impish", $J90="Jolly", $J90="Careful"), 0.9, 1)))</f>
        <v>32</v>
      </c>
      <c r="V90" s="2">
        <f>_xlfn.FLOOR.MATH((_xlfn.FLOOR.MATH((((2*VLOOKUP($G90, 'EV and Base'!$A$1:$N$671, 13, FALSE))+$Q90)*$I90)/100)+5)*
IF(OR($J90="Calm", $J90="Gentle", $J90="Sassy", $J90="Careful"), 1.1,
IF(OR($J90="Naughty", $J90="Lax", $J90="Naive", $J90="Rash"), 0.9, 1)))</f>
        <v>25</v>
      </c>
      <c r="W90" s="2">
        <f>_xlfn.FLOOR.MATH((_xlfn.FLOOR.MATH((((2*VLOOKUP($G90, 'EV and Base'!$A$1:$N$671, 14, FALSE))+$Q90)*$I90)/100)+5)*
IF(OR($J90="Timid", $J90="Hasty", $J90="Jolly", $J90="Naive"), 1.1,
IF(OR($J90="Brave", $J90="Relaxed", $J90="Quiet", $J90="Sassy"), 0.9, 1)))</f>
        <v>38</v>
      </c>
      <c r="BA90" s="3" t="e" cm="1">
        <f t="array" aca="1" ref="BA90" ca="1">IF(NOT(ISNUMBER(INDEX($A:$A, LOOKUP(2, 1 / ($A$1:INDIRECT("$A$"&amp;ROW($A90)) &lt;&gt; ""),ROW($A$1:INDIRECT("$A$"&amp;ROW($A90)))), 1))), "",#REF!-INDEX(#REF!, LOOKUP(
2, 1 / (#REF!:INDIRECT("$AV$"&amp;ROW(#REF!)-1) &lt;&gt; ""),ROW(#REF!:INDIRECT("$AV$"&amp;ROW(#REF!)-1))), 1))</f>
        <v>#REF!</v>
      </c>
      <c r="BB90" s="3" t="e" cm="1">
        <f t="array" aca="1" ref="BB90" ca="1">IF(NOT(ISNUMBER(INDEX($A:$A, LOOKUP(2, 1 / ($A$1:INDIRECT("$A$"&amp;ROW($A90)) &lt;&gt; ""),ROW($A$1:INDIRECT("$A$"&amp;ROW($A90)))), 1))), "",
INDEX(#REF!, LOOKUP(2, 1 / (#REF!:INDIRECT("$Y$"&amp;ROW(#REF!)-1) &lt;&gt; ""),ROW(#REF!:INDIRECT("$Y$"&amp;ROW(#REF!)-1))), 1))</f>
        <v>#REF!</v>
      </c>
      <c r="BC90" s="1" t="str">
        <f>IFERROR(VLOOKUP(#REF!, 'Medium-Slow'!$A$1:$B$101, 2, TRUE),"")</f>
        <v/>
      </c>
    </row>
    <row r="91" spans="1:55" x14ac:dyDescent="0.45">
      <c r="A91" s="68"/>
      <c r="B91" s="68"/>
      <c r="C91" s="68" t="str">
        <f t="shared" si="7"/>
        <v>Single</v>
      </c>
      <c r="D91" s="68"/>
      <c r="E91" s="68"/>
      <c r="F91" s="56">
        <v>3</v>
      </c>
      <c r="G91" s="2" t="s">
        <v>251</v>
      </c>
      <c r="H91" s="2" t="s">
        <v>50</v>
      </c>
      <c r="I91" s="2">
        <v>17</v>
      </c>
      <c r="J91" s="2" t="s">
        <v>223</v>
      </c>
      <c r="K91" s="2" t="s">
        <v>252</v>
      </c>
      <c r="L91" s="2" t="s">
        <v>53</v>
      </c>
      <c r="M91" s="2" t="s">
        <v>163</v>
      </c>
      <c r="N91" s="2" t="s">
        <v>74</v>
      </c>
      <c r="O91" s="2" t="s">
        <v>253</v>
      </c>
      <c r="P91" s="2" t="s">
        <v>254</v>
      </c>
      <c r="Q91" s="2">
        <v>0</v>
      </c>
      <c r="R91" s="2">
        <f>_xlfn.FLOOR.MATH((((2*VLOOKUP(G91, 'EV and Base'!$A$1:$N$671, 9, FALSE))+$Q91)*$I91)/100)+$I91+10</f>
        <v>50</v>
      </c>
      <c r="S91" s="2">
        <f>_xlfn.FLOOR.MATH((_xlfn.FLOOR.MATH((((2*VLOOKUP($G91, 'EV and Base'!$A$1:$N$671, 10, FALSE))+$Q91)*$I91)/100)+5)*
IF(OR($J91="Lonely", $J91="Brave", $J91="Adamant", $J91="Naughty"), 1.1,
IF(OR($J91="Bold", $J91="Timid", $J91="Modest", $J91="Calm"), 0.9, 1)))</f>
        <v>32</v>
      </c>
      <c r="T91" s="2">
        <f>_xlfn.FLOOR.MATH((_xlfn.FLOOR.MATH((((2*VLOOKUP($G91, 'EV and Base'!$A$1:$N$671, 11, FALSE))+$Q91)*$I91)/100)+5)*
IF(OR($J91="Bold", $J91="Relaxed", $J91="Impish", $J91="Lax"), 1.1,
IF(OR($J91="Lonely", $J91="Hasty", $J91="Mild", $J91="Gentle"), 0.9, 1)))</f>
        <v>27</v>
      </c>
      <c r="U91" s="2">
        <f>_xlfn.FLOOR.MATH((_xlfn.FLOOR.MATH((((2*VLOOKUP($G91, 'EV and Base'!$A$1:$N$671, 12, FALSE))+$Q91)*$I91)/100)+5)*
IF(OR($J91="Modest", $J91="Mild", $J91="Quiet", $J91="Rash"), 1.1,
IF(OR($J91="Adamant", $J91="Impish", $J91="Jolly", $J91="Careful"), 0.9, 1)))</f>
        <v>32</v>
      </c>
      <c r="V91" s="2">
        <f>_xlfn.FLOOR.MATH((_xlfn.FLOOR.MATH((((2*VLOOKUP($G91, 'EV and Base'!$A$1:$N$671, 13, FALSE))+$Q91)*$I91)/100)+5)*
IF(OR($J91="Calm", $J91="Gentle", $J91="Sassy", $J91="Careful"), 1.1,
IF(OR($J91="Naughty", $J91="Lax", $J91="Naive", $J91="Rash"), 0.9, 1)))</f>
        <v>25</v>
      </c>
      <c r="W91" s="2">
        <f>_xlfn.FLOOR.MATH((_xlfn.FLOOR.MATH((((2*VLOOKUP($G91, 'EV and Base'!$A$1:$N$671, 14, FALSE))+$Q91)*$I91)/100)+5)*
IF(OR($J91="Timid", $J91="Hasty", $J91="Jolly", $J91="Naive"), 1.1,
IF(OR($J91="Brave", $J91="Relaxed", $J91="Quiet", $J91="Sassy"), 0.9, 1)))</f>
        <v>38</v>
      </c>
      <c r="BA91" s="3" t="e" cm="1">
        <f t="array" aca="1" ref="BA91" ca="1">IF(NOT(ISNUMBER(INDEX($A:$A, LOOKUP(2, 1 / ($A$1:INDIRECT("$A$"&amp;ROW($A91)) &lt;&gt; ""),ROW($A$1:INDIRECT("$A$"&amp;ROW($A91)))), 1))), "",#REF!-INDEX(#REF!, LOOKUP(
2, 1 / (#REF!:INDIRECT("$AV$"&amp;ROW(#REF!)-1) &lt;&gt; ""),ROW(#REF!:INDIRECT("$AV$"&amp;ROW(#REF!)-1))), 1))</f>
        <v>#REF!</v>
      </c>
      <c r="BB91" s="3" t="e" cm="1">
        <f t="array" aca="1" ref="BB91" ca="1">IF(NOT(ISNUMBER(INDEX($A:$A, LOOKUP(2, 1 / ($A$1:INDIRECT("$A$"&amp;ROW($A91)) &lt;&gt; ""),ROW($A$1:INDIRECT("$A$"&amp;ROW($A91)))), 1))), "",
INDEX(#REF!, LOOKUP(2, 1 / (#REF!:INDIRECT("$Y$"&amp;ROW(#REF!)-1) &lt;&gt; ""),ROW(#REF!:INDIRECT("$Y$"&amp;ROW(#REF!)-1))), 1))</f>
        <v>#REF!</v>
      </c>
      <c r="BC91" s="1" t="str">
        <f>IFERROR(VLOOKUP(#REF!, 'Medium-Slow'!$A$1:$B$101, 2, TRUE),"")</f>
        <v/>
      </c>
    </row>
    <row r="92" spans="1:55" x14ac:dyDescent="0.45">
      <c r="A92" s="66">
        <v>58</v>
      </c>
      <c r="B92" s="66" t="s">
        <v>256</v>
      </c>
      <c r="C92" s="66" t="s">
        <v>46</v>
      </c>
      <c r="D92" s="66" t="s">
        <v>246</v>
      </c>
      <c r="E92" s="66" t="s">
        <v>48</v>
      </c>
      <c r="F92" s="56">
        <v>1</v>
      </c>
      <c r="G92" s="2" t="s">
        <v>203</v>
      </c>
      <c r="H92" s="2" t="s">
        <v>77</v>
      </c>
      <c r="I92" s="2">
        <v>18</v>
      </c>
      <c r="J92" s="2" t="s">
        <v>106</v>
      </c>
      <c r="K92" s="2" t="s">
        <v>257</v>
      </c>
      <c r="L92" s="2" t="s">
        <v>53</v>
      </c>
      <c r="M92" s="2" t="s">
        <v>200</v>
      </c>
      <c r="N92" s="2" t="s">
        <v>205</v>
      </c>
      <c r="O92" s="2" t="s">
        <v>202</v>
      </c>
      <c r="P92" s="2" t="s">
        <v>258</v>
      </c>
      <c r="Q92" s="2">
        <v>0</v>
      </c>
      <c r="R92" s="2">
        <f>_xlfn.FLOOR.MATH((((2*VLOOKUP(G92, 'EV and Base'!$A$1:$N$671, 9, FALSE))+$Q92)*$I92)/100)+$I92+10</f>
        <v>44</v>
      </c>
      <c r="S92" s="2">
        <f>_xlfn.FLOOR.MATH((_xlfn.FLOOR.MATH((((2*VLOOKUP($G92, 'EV and Base'!$A$1:$N$671, 10, FALSE))+$Q92)*$I92)/100)+5)*
IF(OR($J92="Lonely", $J92="Brave", $J92="Adamant", $J92="Naughty"), 1.1,
IF(OR($J92="Bold", $J92="Timid", $J92="Modest", $J92="Calm"), 0.9, 1)))</f>
        <v>17</v>
      </c>
      <c r="T92" s="2">
        <f>_xlfn.FLOOR.MATH((_xlfn.FLOOR.MATH((((2*VLOOKUP($G92, 'EV and Base'!$A$1:$N$671, 11, FALSE))+$Q92)*$I92)/100)+5)*
IF(OR($J92="Bold", $J92="Relaxed", $J92="Impish", $J92="Lax"), 1.1,
IF(OR($J92="Lonely", $J92="Hasty", $J92="Mild", $J92="Gentle"), 0.9, 1)))</f>
        <v>23</v>
      </c>
      <c r="U92" s="2">
        <f>_xlfn.FLOOR.MATH((_xlfn.FLOOR.MATH((((2*VLOOKUP($G92, 'EV and Base'!$A$1:$N$671, 12, FALSE))+$Q92)*$I92)/100)+5)*
IF(OR($J92="Modest", $J92="Mild", $J92="Quiet", $J92="Rash"), 1.1,
IF(OR($J92="Adamant", $J92="Impish", $J92="Jolly", $J92="Careful"), 0.9, 1)))</f>
        <v>30</v>
      </c>
      <c r="V92" s="2">
        <f>_xlfn.FLOOR.MATH((_xlfn.FLOOR.MATH((((2*VLOOKUP($G92, 'EV and Base'!$A$1:$N$671, 13, FALSE))+$Q92)*$I92)/100)+5)*
IF(OR($J92="Calm", $J92="Gentle", $J92="Sassy", $J92="Careful"), 1.1,
IF(OR($J92="Naughty", $J92="Lax", $J92="Naive", $J92="Rash"), 0.9, 1)))</f>
        <v>20</v>
      </c>
      <c r="W92" s="2">
        <f>_xlfn.FLOOR.MATH((_xlfn.FLOOR.MATH((((2*VLOOKUP($G92, 'EV and Base'!$A$1:$N$671, 14, FALSE))+$Q92)*$I92)/100)+5)*
IF(OR($J92="Timid", $J92="Hasty", $J92="Jolly", $J92="Naive"), 1.1,
IF(OR($J92="Brave", $J92="Relaxed", $J92="Quiet", $J92="Sassy"), 0.9, 1)))</f>
        <v>16</v>
      </c>
      <c r="BA92" s="3" t="e" cm="1">
        <f t="array" aca="1" ref="BA92" ca="1">IF(NOT(ISNUMBER(INDEX($A:$A, LOOKUP(2, 1 / ($A$1:INDIRECT("$A$"&amp;ROW($A92)) &lt;&gt; ""),ROW($A$1:INDIRECT("$A$"&amp;ROW($A92)))), 1))), "",#REF!-INDEX(#REF!, LOOKUP(
2, 1 / (#REF!:INDIRECT("$AV$"&amp;ROW(#REF!)-1) &lt;&gt; ""),ROW(#REF!:INDIRECT("$AV$"&amp;ROW(#REF!)-1))), 1))</f>
        <v>#REF!</v>
      </c>
      <c r="BB92" s="3" t="e" cm="1">
        <f t="array" aca="1" ref="BB92" ca="1">IF(NOT(ISNUMBER(INDEX($A:$A, LOOKUP(2, 1 / ($A$1:INDIRECT("$A$"&amp;ROW($A92)) &lt;&gt; ""),ROW($A$1:INDIRECT("$A$"&amp;ROW($A92)))), 1))), "",
INDEX(#REF!, LOOKUP(2, 1 / (#REF!:INDIRECT("$Y$"&amp;ROW(#REF!)-1) &lt;&gt; ""),ROW(#REF!:INDIRECT("$Y$"&amp;ROW(#REF!)-1))), 1))</f>
        <v>#REF!</v>
      </c>
      <c r="BC92" s="1" t="str">
        <f>IFERROR(VLOOKUP(#REF!, 'Medium-Slow'!$A$1:$B$101, 2, TRUE),"")</f>
        <v/>
      </c>
    </row>
    <row r="93" spans="1:55" x14ac:dyDescent="0.45">
      <c r="A93" s="68"/>
      <c r="B93" s="68"/>
      <c r="C93" s="68" t="str">
        <f>$C92</f>
        <v>Single</v>
      </c>
      <c r="D93" s="68"/>
      <c r="E93" s="68"/>
      <c r="F93" s="56">
        <v>2</v>
      </c>
      <c r="G93" s="2" t="s">
        <v>196</v>
      </c>
      <c r="H93" s="2" t="s">
        <v>77</v>
      </c>
      <c r="I93" s="2">
        <v>18</v>
      </c>
      <c r="J93" s="2" t="s">
        <v>120</v>
      </c>
      <c r="K93" s="2" t="s">
        <v>259</v>
      </c>
      <c r="L93" s="2" t="s">
        <v>53</v>
      </c>
      <c r="M93" s="2" t="s">
        <v>200</v>
      </c>
      <c r="N93" s="2" t="s">
        <v>201</v>
      </c>
      <c r="O93" s="2" t="s">
        <v>202</v>
      </c>
      <c r="P93" s="2" t="s">
        <v>260</v>
      </c>
      <c r="Q93" s="2">
        <v>0</v>
      </c>
      <c r="R93" s="2">
        <f>_xlfn.FLOOR.MATH((((2*VLOOKUP(G93, 'EV and Base'!$A$1:$N$671, 9, FALSE))+$Q93)*$I93)/100)+$I93+10</f>
        <v>42</v>
      </c>
      <c r="S93" s="2">
        <f>_xlfn.FLOOR.MATH((_xlfn.FLOOR.MATH((((2*VLOOKUP($G93, 'EV and Base'!$A$1:$N$671, 10, FALSE))+$Q93)*$I93)/100)+5)*
IF(OR($J93="Lonely", $J93="Brave", $J93="Adamant", $J93="Naughty"), 1.1,
IF(OR($J93="Bold", $J93="Timid", $J93="Modest", $J93="Calm"), 0.9, 1)))</f>
        <v>15</v>
      </c>
      <c r="T93" s="2">
        <f>_xlfn.FLOOR.MATH((_xlfn.FLOOR.MATH((((2*VLOOKUP($G93, 'EV and Base'!$A$1:$N$671, 11, FALSE))+$Q93)*$I93)/100)+5)*
IF(OR($J93="Bold", $J93="Relaxed", $J93="Impish", $J93="Lax"), 1.1,
IF(OR($J93="Lonely", $J93="Hasty", $J93="Mild", $J93="Gentle"), 0.9, 1)))</f>
        <v>26</v>
      </c>
      <c r="U93" s="2">
        <f>_xlfn.FLOOR.MATH((_xlfn.FLOOR.MATH((((2*VLOOKUP($G93, 'EV and Base'!$A$1:$N$671, 12, FALSE))+$Q93)*$I93)/100)+5)*
IF(OR($J93="Modest", $J93="Mild", $J93="Quiet", $J93="Rash"), 1.1,
IF(OR($J93="Adamant", $J93="Impish", $J93="Jolly", $J93="Careful"), 0.9, 1)))</f>
        <v>18</v>
      </c>
      <c r="V93" s="2">
        <f>_xlfn.FLOOR.MATH((_xlfn.FLOOR.MATH((((2*VLOOKUP($G93, 'EV and Base'!$A$1:$N$671, 13, FALSE))+$Q93)*$I93)/100)+5)*
IF(OR($J93="Calm", $J93="Gentle", $J93="Sassy", $J93="Careful"), 1.1,
IF(OR($J93="Naughty", $J93="Lax", $J93="Naive", $J93="Rash"), 0.9, 1)))</f>
        <v>20</v>
      </c>
      <c r="W93" s="2">
        <f>_xlfn.FLOOR.MATH((_xlfn.FLOOR.MATH((((2*VLOOKUP($G93, 'EV and Base'!$A$1:$N$671, 14, FALSE))+$Q93)*$I93)/100)+5)*
IF(OR($J93="Timid", $J93="Hasty", $J93="Jolly", $J93="Naive"), 1.1,
IF(OR($J93="Brave", $J93="Relaxed", $J93="Quiet", $J93="Sassy"), 0.9, 1)))</f>
        <v>28</v>
      </c>
      <c r="BA93" s="3" t="e" cm="1">
        <f t="array" aca="1" ref="BA93" ca="1">IF(NOT(ISNUMBER(INDEX($A:$A, LOOKUP(2, 1 / ($A$1:INDIRECT("$A$"&amp;ROW($A93)) &lt;&gt; ""),ROW($A$1:INDIRECT("$A$"&amp;ROW($A93)))), 1))), "",#REF!-INDEX(#REF!, LOOKUP(
2, 1 / (#REF!:INDIRECT("$AV$"&amp;ROW(#REF!)-1) &lt;&gt; ""),ROW(#REF!:INDIRECT("$AV$"&amp;ROW(#REF!)-1))), 1))</f>
        <v>#REF!</v>
      </c>
      <c r="BB93" s="3" t="e" cm="1">
        <f t="array" aca="1" ref="BB93" ca="1">IF(NOT(ISNUMBER(INDEX($A:$A, LOOKUP(2, 1 / ($A$1:INDIRECT("$A$"&amp;ROW($A93)) &lt;&gt; ""),ROW($A$1:INDIRECT("$A$"&amp;ROW($A93)))), 1))), "",
INDEX(#REF!, LOOKUP(2, 1 / (#REF!:INDIRECT("$Y$"&amp;ROW(#REF!)-1) &lt;&gt; ""),ROW(#REF!:INDIRECT("$Y$"&amp;ROW(#REF!)-1))), 1))</f>
        <v>#REF!</v>
      </c>
      <c r="BC93" s="1" t="str">
        <f>IFERROR(VLOOKUP(#REF!, 'Medium-Slow'!$A$1:$B$101, 2, TRUE),"")</f>
        <v/>
      </c>
    </row>
    <row r="94" spans="1:55" x14ac:dyDescent="0.45">
      <c r="A94" s="56">
        <v>59</v>
      </c>
      <c r="B94" s="56" t="s">
        <v>261</v>
      </c>
      <c r="C94" s="56" t="s">
        <v>46</v>
      </c>
      <c r="D94" s="56" t="s">
        <v>246</v>
      </c>
      <c r="E94" s="56" t="s">
        <v>48</v>
      </c>
      <c r="F94" s="56">
        <v>1</v>
      </c>
      <c r="G94" s="2" t="s">
        <v>151</v>
      </c>
      <c r="H94" s="2" t="s">
        <v>50</v>
      </c>
      <c r="I94" s="2">
        <v>20</v>
      </c>
      <c r="J94" s="2" t="s">
        <v>157</v>
      </c>
      <c r="K94" s="2" t="s">
        <v>262</v>
      </c>
      <c r="L94" s="2" t="s">
        <v>53</v>
      </c>
      <c r="M94" s="2" t="s">
        <v>140</v>
      </c>
      <c r="N94" s="2" t="s">
        <v>154</v>
      </c>
      <c r="O94" s="2" t="s">
        <v>231</v>
      </c>
      <c r="P94" s="2" t="s">
        <v>194</v>
      </c>
      <c r="Q94" s="2">
        <v>0</v>
      </c>
      <c r="R94" s="2">
        <f>_xlfn.FLOOR.MATH((((2*VLOOKUP(G94, 'EV and Base'!$A$1:$N$671, 9, FALSE))+$Q94)*$I94)/100)+$I94+10</f>
        <v>52</v>
      </c>
      <c r="S94" s="2">
        <f>_xlfn.FLOOR.MATH((_xlfn.FLOOR.MATH((((2*VLOOKUP($G94, 'EV and Base'!$A$1:$N$671, 10, FALSE))+$Q94)*$I94)/100)+5)*
IF(OR($J94="Lonely", $J94="Brave", $J94="Adamant", $J94="Naughty"), 1.1,
IF(OR($J94="Bold", $J94="Timid", $J94="Modest", $J94="Calm"), 0.9, 1)))</f>
        <v>23</v>
      </c>
      <c r="T94" s="2">
        <f>_xlfn.FLOOR.MATH((_xlfn.FLOOR.MATH((((2*VLOOKUP($G94, 'EV and Base'!$A$1:$N$671, 11, FALSE))+$Q94)*$I94)/100)+5)*
IF(OR($J94="Bold", $J94="Relaxed", $J94="Impish", $J94="Lax"), 1.1,
IF(OR($J94="Lonely", $J94="Hasty", $J94="Mild", $J94="Gentle"), 0.9, 1)))</f>
        <v>22</v>
      </c>
      <c r="U94" s="2">
        <f>_xlfn.FLOOR.MATH((_xlfn.FLOOR.MATH((((2*VLOOKUP($G94, 'EV and Base'!$A$1:$N$671, 12, FALSE))+$Q94)*$I94)/100)+5)*
IF(OR($J94="Modest", $J94="Mild", $J94="Quiet", $J94="Rash"), 1.1,
IF(OR($J94="Adamant", $J94="Impish", $J94="Jolly", $J94="Careful"), 0.9, 1)))</f>
        <v>27</v>
      </c>
      <c r="V94" s="2">
        <f>_xlfn.FLOOR.MATH((_xlfn.FLOOR.MATH((((2*VLOOKUP($G94, 'EV and Base'!$A$1:$N$671, 13, FALSE))+$Q94)*$I94)/100)+5)*
IF(OR($J94="Calm", $J94="Gentle", $J94="Sassy", $J94="Careful"), 1.1,
IF(OR($J94="Naughty", $J94="Lax", $J94="Naive", $J94="Rash"), 0.9, 1)))</f>
        <v>22</v>
      </c>
      <c r="W94" s="2">
        <f>_xlfn.FLOOR.MATH((_xlfn.FLOOR.MATH((((2*VLOOKUP($G94, 'EV and Base'!$A$1:$N$671, 14, FALSE))+$Q94)*$I94)/100)+5)*
IF(OR($J94="Timid", $J94="Hasty", $J94="Jolly", $J94="Naive"), 1.1,
IF(OR($J94="Brave", $J94="Relaxed", $J94="Quiet", $J94="Sassy"), 0.9, 1)))</f>
        <v>33</v>
      </c>
      <c r="BA94" s="3" t="e" cm="1">
        <f t="array" aca="1" ref="BA94" ca="1">IF(NOT(ISNUMBER(INDEX($A:$A, LOOKUP(2, 1 / ($A$1:INDIRECT("$A$"&amp;ROW($A94)) &lt;&gt; ""),ROW($A$1:INDIRECT("$A$"&amp;ROW($A94)))), 1))), "",#REF!-INDEX(#REF!, LOOKUP(
2, 1 / (#REF!:INDIRECT("$AV$"&amp;ROW(#REF!)-1) &lt;&gt; ""),ROW(#REF!:INDIRECT("$AV$"&amp;ROW(#REF!)-1))), 1))</f>
        <v>#REF!</v>
      </c>
      <c r="BB94" s="3" t="e" cm="1">
        <f t="array" aca="1" ref="BB94" ca="1">IF(NOT(ISNUMBER(INDEX($A:$A, LOOKUP(2, 1 / ($A$1:INDIRECT("$A$"&amp;ROW($A94)) &lt;&gt; ""),ROW($A$1:INDIRECT("$A$"&amp;ROW($A94)))), 1))), "",
INDEX(#REF!, LOOKUP(2, 1 / (#REF!:INDIRECT("$Y$"&amp;ROW(#REF!)-1) &lt;&gt; ""),ROW(#REF!:INDIRECT("$Y$"&amp;ROW(#REF!)-1))), 1))</f>
        <v>#REF!</v>
      </c>
      <c r="BC94" s="1" t="str">
        <f>IFERROR(VLOOKUP(#REF!, 'Medium-Slow'!$A$1:$B$101, 2, TRUE),"")</f>
        <v/>
      </c>
    </row>
    <row r="95" spans="1:55" x14ac:dyDescent="0.45">
      <c r="A95" s="56">
        <v>60</v>
      </c>
      <c r="B95" s="56" t="s">
        <v>263</v>
      </c>
      <c r="C95" s="56" t="s">
        <v>46</v>
      </c>
      <c r="D95" s="56" t="s">
        <v>246</v>
      </c>
      <c r="E95" s="56" t="s">
        <v>48</v>
      </c>
      <c r="F95" s="56">
        <v>1</v>
      </c>
      <c r="G95" s="2" t="s">
        <v>119</v>
      </c>
      <c r="H95" s="2" t="s">
        <v>77</v>
      </c>
      <c r="I95" s="2">
        <v>20</v>
      </c>
      <c r="J95" s="2" t="s">
        <v>223</v>
      </c>
      <c r="K95" s="2" t="s">
        <v>228</v>
      </c>
      <c r="L95" s="2" t="s">
        <v>53</v>
      </c>
      <c r="M95" s="2" t="s">
        <v>193</v>
      </c>
      <c r="N95" s="2" t="s">
        <v>194</v>
      </c>
      <c r="O95" s="2" t="s">
        <v>229</v>
      </c>
      <c r="P95" s="2" t="s">
        <v>189</v>
      </c>
      <c r="Q95" s="2">
        <v>12</v>
      </c>
      <c r="R95" s="2">
        <f>_xlfn.FLOOR.MATH((((2*VLOOKUP(G95, 'EV and Base'!$A$1:$N$671, 9, FALSE))+$Q95)*$I95)/100)+$I95+10</f>
        <v>62</v>
      </c>
      <c r="S95" s="2">
        <f>_xlfn.FLOOR.MATH((_xlfn.FLOOR.MATH((((2*VLOOKUP($G95, 'EV and Base'!$A$1:$N$671, 10, FALSE))+$Q95)*$I95)/100)+5)*
IF(OR($J95="Lonely", $J95="Brave", $J95="Adamant", $J95="Naughty"), 1.1,
IF(OR($J95="Bold", $J95="Timid", $J95="Modest", $J95="Calm"), 0.9, 1)))</f>
        <v>15</v>
      </c>
      <c r="T95" s="2">
        <f>_xlfn.FLOOR.MATH((_xlfn.FLOOR.MATH((((2*VLOOKUP($G95, 'EV and Base'!$A$1:$N$671, 11, FALSE))+$Q95)*$I95)/100)+5)*
IF(OR($J95="Bold", $J95="Relaxed", $J95="Impish", $J95="Lax"), 1.1,
IF(OR($J95="Lonely", $J95="Hasty", $J95="Mild", $J95="Gentle"), 0.9, 1)))</f>
        <v>25</v>
      </c>
      <c r="U95" s="2">
        <f>_xlfn.FLOOR.MATH((_xlfn.FLOOR.MATH((((2*VLOOKUP($G95, 'EV and Base'!$A$1:$N$671, 12, FALSE))+$Q95)*$I95)/100)+5)*
IF(OR($J95="Modest", $J95="Mild", $J95="Quiet", $J95="Rash"), 1.1,
IF(OR($J95="Adamant", $J95="Impish", $J95="Jolly", $J95="Careful"), 0.9, 1)))</f>
        <v>34</v>
      </c>
      <c r="V95" s="2">
        <f>_xlfn.FLOOR.MATH((_xlfn.FLOOR.MATH((((2*VLOOKUP($G95, 'EV and Base'!$A$1:$N$671, 13, FALSE))+$Q95)*$I95)/100)+5)*
IF(OR($J95="Calm", $J95="Gentle", $J95="Sassy", $J95="Careful"), 1.1,
IF(OR($J95="Naughty", $J95="Lax", $J95="Naive", $J95="Rash"), 0.9, 1)))</f>
        <v>31</v>
      </c>
      <c r="W95" s="2">
        <f>_xlfn.FLOOR.MATH((_xlfn.FLOOR.MATH((((2*VLOOKUP($G95, 'EV and Base'!$A$1:$N$671, 14, FALSE))+$Q95)*$I95)/100)+5)*
IF(OR($J95="Timid", $J95="Hasty", $J95="Jolly", $J95="Naive"), 1.1,
IF(OR($J95="Brave", $J95="Relaxed", $J95="Quiet", $J95="Sassy"), 0.9, 1)))</f>
        <v>17</v>
      </c>
      <c r="BA95" s="3" t="e" cm="1">
        <f t="array" aca="1" ref="BA95" ca="1">IF(NOT(ISNUMBER(INDEX($A:$A, LOOKUP(2, 1 / ($A$1:INDIRECT("$A$"&amp;ROW($A95)) &lt;&gt; ""),ROW($A$1:INDIRECT("$A$"&amp;ROW($A95)))), 1))), "",#REF!-INDEX(#REF!, LOOKUP(
2, 1 / (#REF!:INDIRECT("$AV$"&amp;ROW(#REF!)-1) &lt;&gt; ""),ROW(#REF!:INDIRECT("$AV$"&amp;ROW(#REF!)-1))), 1))</f>
        <v>#REF!</v>
      </c>
      <c r="BB95" s="3" t="e" cm="1">
        <f t="array" aca="1" ref="BB95" ca="1">IF(NOT(ISNUMBER(INDEX($A:$A, LOOKUP(2, 1 / ($A$1:INDIRECT("$A$"&amp;ROW($A95)) &lt;&gt; ""),ROW($A$1:INDIRECT("$A$"&amp;ROW($A95)))), 1))), "",
INDEX(#REF!, LOOKUP(2, 1 / (#REF!:INDIRECT("$Y$"&amp;ROW(#REF!)-1) &lt;&gt; ""),ROW(#REF!:INDIRECT("$Y$"&amp;ROW(#REF!)-1))), 1))</f>
        <v>#REF!</v>
      </c>
      <c r="BC95" s="1" t="str">
        <f>IFERROR(VLOOKUP(#REF!, 'Medium-Slow'!$A$1:$B$101, 2, TRUE),"")</f>
        <v/>
      </c>
    </row>
    <row r="96" spans="1:55" x14ac:dyDescent="0.45">
      <c r="A96" s="56">
        <v>61</v>
      </c>
      <c r="B96" s="56" t="s">
        <v>264</v>
      </c>
      <c r="C96" s="56" t="s">
        <v>46</v>
      </c>
      <c r="D96" s="56" t="s">
        <v>246</v>
      </c>
      <c r="E96" s="56" t="s">
        <v>48</v>
      </c>
      <c r="F96" s="56">
        <v>1</v>
      </c>
      <c r="G96" s="2" t="s">
        <v>222</v>
      </c>
      <c r="H96" s="2" t="s">
        <v>50</v>
      </c>
      <c r="I96" s="2">
        <v>20</v>
      </c>
      <c r="J96" s="2" t="s">
        <v>82</v>
      </c>
      <c r="K96" s="2" t="s">
        <v>211</v>
      </c>
      <c r="L96" s="2" t="s">
        <v>53</v>
      </c>
      <c r="M96" s="2" t="s">
        <v>54</v>
      </c>
      <c r="N96" s="2" t="s">
        <v>224</v>
      </c>
      <c r="O96" s="2" t="s">
        <v>225</v>
      </c>
      <c r="P96" s="2" t="s">
        <v>226</v>
      </c>
      <c r="Q96" s="2">
        <v>12</v>
      </c>
      <c r="R96" s="2">
        <f>_xlfn.FLOOR.MATH((((2*VLOOKUP(G96, 'EV and Base'!$A$1:$N$671, 9, FALSE))+$Q96)*$I96)/100)+$I96+10</f>
        <v>50</v>
      </c>
      <c r="S96" s="2">
        <f>_xlfn.FLOOR.MATH((_xlfn.FLOOR.MATH((((2*VLOOKUP($G96, 'EV and Base'!$A$1:$N$671, 10, FALSE))+$Q96)*$I96)/100)+5)*
IF(OR($J96="Lonely", $J96="Brave", $J96="Adamant", $J96="Naughty"), 1.1,
IF(OR($J96="Bold", $J96="Timid", $J96="Modest", $J96="Calm"), 0.9, 1)))</f>
        <v>28</v>
      </c>
      <c r="T96" s="2">
        <f>_xlfn.FLOOR.MATH((_xlfn.FLOOR.MATH((((2*VLOOKUP($G96, 'EV and Base'!$A$1:$N$671, 11, FALSE))+$Q96)*$I96)/100)+5)*
IF(OR($J96="Bold", $J96="Relaxed", $J96="Impish", $J96="Lax"), 1.1,
IF(OR($J96="Lonely", $J96="Hasty", $J96="Mild", $J96="Gentle"), 0.9, 1)))</f>
        <v>35</v>
      </c>
      <c r="U96" s="2">
        <f>_xlfn.FLOOR.MATH((_xlfn.FLOOR.MATH((((2*VLOOKUP($G96, 'EV and Base'!$A$1:$N$671, 12, FALSE))+$Q96)*$I96)/100)+5)*
IF(OR($J96="Modest", $J96="Mild", $J96="Quiet", $J96="Rash"), 1.1,
IF(OR($J96="Adamant", $J96="Impish", $J96="Jolly", $J96="Careful"), 0.9, 1)))</f>
        <v>25</v>
      </c>
      <c r="V96" s="2">
        <f>_xlfn.FLOOR.MATH((_xlfn.FLOOR.MATH((((2*VLOOKUP($G96, 'EV and Base'!$A$1:$N$671, 13, FALSE))+$Q96)*$I96)/100)+5)*
IF(OR($J96="Calm", $J96="Gentle", $J96="Sassy", $J96="Careful"), 1.1,
IF(OR($J96="Naughty", $J96="Lax", $J96="Naive", $J96="Rash"), 0.9, 1)))</f>
        <v>31</v>
      </c>
      <c r="W96" s="2">
        <f>_xlfn.FLOOR.MATH((_xlfn.FLOOR.MATH((((2*VLOOKUP($G96, 'EV and Base'!$A$1:$N$671, 14, FALSE))+$Q96)*$I96)/100)+5)*
IF(OR($J96="Timid", $J96="Hasty", $J96="Jolly", $J96="Naive"), 1.1,
IF(OR($J96="Brave", $J96="Relaxed", $J96="Quiet", $J96="Sassy"), 0.9, 1)))</f>
        <v>21</v>
      </c>
      <c r="BA96" s="3" t="e" cm="1">
        <f t="array" aca="1" ref="BA96" ca="1">IF(NOT(ISNUMBER(INDEX($A:$A, LOOKUP(2, 1 / ($A$1:INDIRECT("$A$"&amp;ROW($A96)) &lt;&gt; ""),ROW($A$1:INDIRECT("$A$"&amp;ROW($A96)))), 1))), "",#REF!-INDEX(#REF!, LOOKUP(
2, 1 / (#REF!:INDIRECT("$AV$"&amp;ROW(#REF!)-1) &lt;&gt; ""),ROW(#REF!:INDIRECT("$AV$"&amp;ROW(#REF!)-1))), 1))</f>
        <v>#REF!</v>
      </c>
      <c r="BB96" s="3" t="e" cm="1">
        <f t="array" aca="1" ref="BB96" ca="1">IF(NOT(ISNUMBER(INDEX($A:$A, LOOKUP(2, 1 / ($A$1:INDIRECT("$A$"&amp;ROW($A96)) &lt;&gt; ""),ROW($A$1:INDIRECT("$A$"&amp;ROW($A96)))), 1))), "",
INDEX(#REF!, LOOKUP(2, 1 / (#REF!:INDIRECT("$Y$"&amp;ROW(#REF!)-1) &lt;&gt; ""),ROW(#REF!:INDIRECT("$Y$"&amp;ROW(#REF!)-1))), 1))</f>
        <v>#REF!</v>
      </c>
      <c r="BC96" s="1" t="str">
        <f>IFERROR(VLOOKUP(#REF!, 'Medium-Slow'!$A$1:$B$101, 2, TRUE),"")</f>
        <v/>
      </c>
    </row>
    <row r="97" spans="1:55" x14ac:dyDescent="0.45">
      <c r="A97" s="66">
        <v>62</v>
      </c>
      <c r="B97" s="66" t="s">
        <v>265</v>
      </c>
      <c r="C97" s="66" t="s">
        <v>46</v>
      </c>
      <c r="D97" s="66" t="s">
        <v>246</v>
      </c>
      <c r="E97" s="66" t="s">
        <v>48</v>
      </c>
      <c r="F97" s="56">
        <v>1</v>
      </c>
      <c r="G97" s="2" t="s">
        <v>105</v>
      </c>
      <c r="H97" s="2" t="s">
        <v>50</v>
      </c>
      <c r="I97" s="2">
        <v>19</v>
      </c>
      <c r="J97" s="2" t="s">
        <v>197</v>
      </c>
      <c r="K97" s="2" t="s">
        <v>107</v>
      </c>
      <c r="L97" s="2" t="s">
        <v>53</v>
      </c>
      <c r="M97" s="2" t="s">
        <v>108</v>
      </c>
      <c r="N97" s="2" t="s">
        <v>135</v>
      </c>
      <c r="O97" s="2" t="s">
        <v>125</v>
      </c>
      <c r="P97" s="2" t="s">
        <v>74</v>
      </c>
      <c r="Q97" s="2">
        <v>6</v>
      </c>
      <c r="R97" s="2">
        <f>_xlfn.FLOOR.MATH((((2*VLOOKUP(G97, 'EV and Base'!$A$1:$N$671, 9, FALSE))+$Q97)*$I97)/100)+$I97+10</f>
        <v>49</v>
      </c>
      <c r="S97" s="2">
        <f>_xlfn.FLOOR.MATH((_xlfn.FLOOR.MATH((((2*VLOOKUP($G97, 'EV and Base'!$A$1:$N$671, 10, FALSE))+$Q97)*$I97)/100)+5)*
IF(OR($J97="Lonely", $J97="Brave", $J97="Adamant", $J97="Naughty"), 1.1,
IF(OR($J97="Bold", $J97="Timid", $J97="Modest", $J97="Calm"), 0.9, 1)))</f>
        <v>26</v>
      </c>
      <c r="T97" s="2">
        <f>_xlfn.FLOOR.MATH((_xlfn.FLOOR.MATH((((2*VLOOKUP($G97, 'EV and Base'!$A$1:$N$671, 11, FALSE))+$Q97)*$I97)/100)+5)*
IF(OR($J97="Bold", $J97="Relaxed", $J97="Impish", $J97="Lax"), 1.1,
IF(OR($J97="Lonely", $J97="Hasty", $J97="Mild", $J97="Gentle"), 0.9, 1)))</f>
        <v>21</v>
      </c>
      <c r="U97" s="2">
        <f>_xlfn.FLOOR.MATH((_xlfn.FLOOR.MATH((((2*VLOOKUP($G97, 'EV and Base'!$A$1:$N$671, 12, FALSE))+$Q97)*$I97)/100)+5)*
IF(OR($J97="Modest", $J97="Mild", $J97="Quiet", $J97="Rash"), 1.1,
IF(OR($J97="Adamant", $J97="Impish", $J97="Jolly", $J97="Careful"), 0.9, 1)))</f>
        <v>28</v>
      </c>
      <c r="V97" s="2">
        <f>_xlfn.FLOOR.MATH((_xlfn.FLOOR.MATH((((2*VLOOKUP($G97, 'EV and Base'!$A$1:$N$671, 13, FALSE))+$Q97)*$I97)/100)+5)*
IF(OR($J97="Calm", $J97="Gentle", $J97="Sassy", $J97="Careful"), 1.1,
IF(OR($J97="Naughty", $J97="Lax", $J97="Naive", $J97="Rash"), 0.9, 1)))</f>
        <v>24</v>
      </c>
      <c r="W97" s="2">
        <f>_xlfn.FLOOR.MATH((_xlfn.FLOOR.MATH((((2*VLOOKUP($G97, 'EV and Base'!$A$1:$N$671, 14, FALSE))+$Q97)*$I97)/100)+5)*
IF(OR($J97="Timid", $J97="Hasty", $J97="Jolly", $J97="Naive"), 1.1,
IF(OR($J97="Brave", $J97="Relaxed", $J97="Quiet", $J97="Sassy"), 0.9, 1)))</f>
        <v>30</v>
      </c>
      <c r="BA97" s="3" t="e" cm="1">
        <f t="array" aca="1" ref="BA97" ca="1">IF(NOT(ISNUMBER(INDEX($A:$A, LOOKUP(2, 1 / ($A$1:INDIRECT("$A$"&amp;ROW($A97)) &lt;&gt; ""),ROW($A$1:INDIRECT("$A$"&amp;ROW($A97)))), 1))), "",#REF!-INDEX(#REF!, LOOKUP(
2, 1 / (#REF!:INDIRECT("$AV$"&amp;ROW(#REF!)-1) &lt;&gt; ""),ROW(#REF!:INDIRECT("$AV$"&amp;ROW(#REF!)-1))), 1))</f>
        <v>#REF!</v>
      </c>
      <c r="BB97" s="3" t="e" cm="1">
        <f t="array" aca="1" ref="BB97" ca="1">IF(NOT(ISNUMBER(INDEX($A:$A, LOOKUP(2, 1 / ($A$1:INDIRECT("$A$"&amp;ROW($A97)) &lt;&gt; ""),ROW($A$1:INDIRECT("$A$"&amp;ROW($A97)))), 1))), "",
INDEX(#REF!, LOOKUP(2, 1 / (#REF!:INDIRECT("$Y$"&amp;ROW(#REF!)-1) &lt;&gt; ""),ROW(#REF!:INDIRECT("$Y$"&amp;ROW(#REF!)-1))), 1))</f>
        <v>#REF!</v>
      </c>
      <c r="BC97" s="1" t="str">
        <f>IFERROR(VLOOKUP(#REF!, 'Medium-Slow'!$A$1:$B$101, 2, TRUE),"")</f>
        <v/>
      </c>
    </row>
    <row r="98" spans="1:55" x14ac:dyDescent="0.45">
      <c r="A98" s="67"/>
      <c r="B98" s="67"/>
      <c r="C98" s="67" t="str">
        <f t="shared" ref="C98:C99" si="8">$C97</f>
        <v>Single</v>
      </c>
      <c r="D98" s="67"/>
      <c r="E98" s="67"/>
      <c r="F98" s="56">
        <v>2</v>
      </c>
      <c r="G98" s="2" t="s">
        <v>127</v>
      </c>
      <c r="H98" s="2" t="s">
        <v>50</v>
      </c>
      <c r="I98" s="2">
        <v>19</v>
      </c>
      <c r="J98" s="2" t="s">
        <v>97</v>
      </c>
      <c r="K98" s="2" t="s">
        <v>107</v>
      </c>
      <c r="L98" s="2" t="s">
        <v>53</v>
      </c>
      <c r="M98" s="2" t="s">
        <v>88</v>
      </c>
      <c r="N98" s="2" t="s">
        <v>135</v>
      </c>
      <c r="O98" s="2" t="s">
        <v>243</v>
      </c>
      <c r="P98" s="2" t="s">
        <v>74</v>
      </c>
      <c r="Q98" s="2">
        <v>6</v>
      </c>
      <c r="R98" s="2">
        <f>_xlfn.FLOOR.MATH((((2*VLOOKUP(G98, 'EV and Base'!$A$1:$N$671, 9, FALSE))+$Q98)*$I98)/100)+$I98+10</f>
        <v>49</v>
      </c>
      <c r="S98" s="2">
        <f>_xlfn.FLOOR.MATH((_xlfn.FLOOR.MATH((((2*VLOOKUP($G98, 'EV and Base'!$A$1:$N$671, 10, FALSE))+$Q98)*$I98)/100)+5)*
IF(OR($J98="Lonely", $J98="Brave", $J98="Adamant", $J98="Naughty"), 1.1,
IF(OR($J98="Bold", $J98="Timid", $J98="Modest", $J98="Calm"), 0.9, 1)))</f>
        <v>26</v>
      </c>
      <c r="T98" s="2">
        <f>_xlfn.FLOOR.MATH((_xlfn.FLOOR.MATH((((2*VLOOKUP($G98, 'EV and Base'!$A$1:$N$671, 11, FALSE))+$Q98)*$I98)/100)+5)*
IF(OR($J98="Bold", $J98="Relaxed", $J98="Impish", $J98="Lax"), 1.1,
IF(OR($J98="Lonely", $J98="Hasty", $J98="Mild", $J98="Gentle"), 0.9, 1)))</f>
        <v>24</v>
      </c>
      <c r="U98" s="2">
        <f>_xlfn.FLOOR.MATH((_xlfn.FLOOR.MATH((((2*VLOOKUP($G98, 'EV and Base'!$A$1:$N$671, 12, FALSE))+$Q98)*$I98)/100)+5)*
IF(OR($J98="Modest", $J98="Mild", $J98="Quiet", $J98="Rash"), 1.1,
IF(OR($J98="Adamant", $J98="Impish", $J98="Jolly", $J98="Careful"), 0.9, 1)))</f>
        <v>26</v>
      </c>
      <c r="V98" s="2">
        <f>_xlfn.FLOOR.MATH((_xlfn.FLOOR.MATH((((2*VLOOKUP($G98, 'EV and Base'!$A$1:$N$671, 13, FALSE))+$Q98)*$I98)/100)+5)*
IF(OR($J98="Calm", $J98="Gentle", $J98="Sassy", $J98="Careful"), 1.1,
IF(OR($J98="Naughty", $J98="Lax", $J98="Naive", $J98="Rash"), 0.9, 1)))</f>
        <v>24</v>
      </c>
      <c r="W98" s="2">
        <f>_xlfn.FLOOR.MATH((_xlfn.FLOOR.MATH((((2*VLOOKUP($G98, 'EV and Base'!$A$1:$N$671, 14, FALSE))+$Q98)*$I98)/100)+5)*
IF(OR($J98="Timid", $J98="Hasty", $J98="Jolly", $J98="Naive"), 1.1,
IF(OR($J98="Brave", $J98="Relaxed", $J98="Quiet", $J98="Sassy"), 0.9, 1)))</f>
        <v>30</v>
      </c>
      <c r="BA98" s="3" t="e" cm="1">
        <f t="array" aca="1" ref="BA98" ca="1">IF(NOT(ISNUMBER(INDEX($A:$A, LOOKUP(2, 1 / ($A$1:INDIRECT("$A$"&amp;ROW($A98)) &lt;&gt; ""),ROW($A$1:INDIRECT("$A$"&amp;ROW($A98)))), 1))), "",#REF!-INDEX(#REF!, LOOKUP(
2, 1 / (#REF!:INDIRECT("$AV$"&amp;ROW(#REF!)-1) &lt;&gt; ""),ROW(#REF!:INDIRECT("$AV$"&amp;ROW(#REF!)-1))), 1))</f>
        <v>#REF!</v>
      </c>
      <c r="BB98" s="3" t="e" cm="1">
        <f t="array" aca="1" ref="BB98" ca="1">IF(NOT(ISNUMBER(INDEX($A:$A, LOOKUP(2, 1 / ($A$1:INDIRECT("$A$"&amp;ROW($A98)) &lt;&gt; ""),ROW($A$1:INDIRECT("$A$"&amp;ROW($A98)))), 1))), "",
INDEX(#REF!, LOOKUP(2, 1 / (#REF!:INDIRECT("$Y$"&amp;ROW(#REF!)-1) &lt;&gt; ""),ROW(#REF!:INDIRECT("$Y$"&amp;ROW(#REF!)-1))), 1))</f>
        <v>#REF!</v>
      </c>
      <c r="BC98" s="1" t="str">
        <f>IFERROR(VLOOKUP(#REF!, 'Medium-Slow'!$A$1:$B$101, 2, TRUE),"")</f>
        <v/>
      </c>
    </row>
    <row r="99" spans="1:55" x14ac:dyDescent="0.45">
      <c r="A99" s="68"/>
      <c r="B99" s="68"/>
      <c r="C99" s="68" t="str">
        <f t="shared" si="8"/>
        <v>Single</v>
      </c>
      <c r="D99" s="68"/>
      <c r="E99" s="68"/>
      <c r="F99" s="56">
        <v>3</v>
      </c>
      <c r="G99" s="2" t="s">
        <v>131</v>
      </c>
      <c r="H99" s="2" t="s">
        <v>50</v>
      </c>
      <c r="I99" s="2">
        <v>19</v>
      </c>
      <c r="J99" s="2" t="s">
        <v>132</v>
      </c>
      <c r="K99" s="2" t="s">
        <v>107</v>
      </c>
      <c r="L99" s="2" t="s">
        <v>53</v>
      </c>
      <c r="M99" s="2" t="s">
        <v>133</v>
      </c>
      <c r="N99" s="2" t="s">
        <v>135</v>
      </c>
      <c r="O99" s="2" t="s">
        <v>200</v>
      </c>
      <c r="P99" s="2" t="s">
        <v>74</v>
      </c>
      <c r="Q99" s="2">
        <v>6</v>
      </c>
      <c r="R99" s="2">
        <f>_xlfn.FLOOR.MATH((((2*VLOOKUP(G99, 'EV and Base'!$A$1:$N$671, 9, FALSE))+$Q99)*$I99)/100)+$I99+10</f>
        <v>49</v>
      </c>
      <c r="S99" s="2">
        <f>_xlfn.FLOOR.MATH((_xlfn.FLOOR.MATH((((2*VLOOKUP($G99, 'EV and Base'!$A$1:$N$671, 10, FALSE))+$Q99)*$I99)/100)+5)*
IF(OR($J99="Lonely", $J99="Brave", $J99="Adamant", $J99="Naughty"), 1.1,
IF(OR($J99="Bold", $J99="Timid", $J99="Modest", $J99="Calm"), 0.9, 1)))</f>
        <v>26</v>
      </c>
      <c r="T99" s="2">
        <f>_xlfn.FLOOR.MATH((_xlfn.FLOOR.MATH((((2*VLOOKUP($G99, 'EV and Base'!$A$1:$N$671, 11, FALSE))+$Q99)*$I99)/100)+5)*
IF(OR($J99="Bold", $J99="Relaxed", $J99="Impish", $J99="Lax"), 1.1,
IF(OR($J99="Lonely", $J99="Hasty", $J99="Mild", $J99="Gentle"), 0.9, 1)))</f>
        <v>26</v>
      </c>
      <c r="U99" s="2">
        <f>_xlfn.FLOOR.MATH((_xlfn.FLOOR.MATH((((2*VLOOKUP($G99, 'EV and Base'!$A$1:$N$671, 12, FALSE))+$Q99)*$I99)/100)+5)*
IF(OR($J99="Modest", $J99="Mild", $J99="Quiet", $J99="Rash"), 1.1,
IF(OR($J99="Adamant", $J99="Impish", $J99="Jolly", $J99="Careful"), 0.9, 1)))</f>
        <v>26</v>
      </c>
      <c r="V99" s="2">
        <f>_xlfn.FLOOR.MATH((_xlfn.FLOOR.MATH((((2*VLOOKUP($G99, 'EV and Base'!$A$1:$N$671, 13, FALSE))+$Q99)*$I99)/100)+5)*
IF(OR($J99="Calm", $J99="Gentle", $J99="Sassy", $J99="Careful"), 1.1,
IF(OR($J99="Naughty", $J99="Lax", $J99="Naive", $J99="Rash"), 0.9, 1)))</f>
        <v>24</v>
      </c>
      <c r="W99" s="2">
        <f>_xlfn.FLOOR.MATH((_xlfn.FLOOR.MATH((((2*VLOOKUP($G99, 'EV and Base'!$A$1:$N$671, 14, FALSE))+$Q99)*$I99)/100)+5)*
IF(OR($J99="Timid", $J99="Hasty", $J99="Jolly", $J99="Naive"), 1.1,
IF(OR($J99="Brave", $J99="Relaxed", $J99="Quiet", $J99="Sassy"), 0.9, 1)))</f>
        <v>27</v>
      </c>
      <c r="BA99" s="3" t="e" cm="1">
        <f t="array" aca="1" ref="BA99" ca="1">IF(NOT(ISNUMBER(INDEX($A:$A, LOOKUP(2, 1 / ($A$1:INDIRECT("$A$"&amp;ROW($A99)) &lt;&gt; ""),ROW($A$1:INDIRECT("$A$"&amp;ROW($A99)))), 1))), "",#REF!-INDEX(#REF!, LOOKUP(
2, 1 / (#REF!:INDIRECT("$AV$"&amp;ROW(#REF!)-1) &lt;&gt; ""),ROW(#REF!:INDIRECT("$AV$"&amp;ROW(#REF!)-1))), 1))</f>
        <v>#REF!</v>
      </c>
      <c r="BB99" s="3" t="e" cm="1">
        <f t="array" aca="1" ref="BB99" ca="1">IF(NOT(ISNUMBER(INDEX($A:$A, LOOKUP(2, 1 / ($A$1:INDIRECT("$A$"&amp;ROW($A99)) &lt;&gt; ""),ROW($A$1:INDIRECT("$A$"&amp;ROW($A99)))), 1))), "",
INDEX(#REF!, LOOKUP(2, 1 / (#REF!:INDIRECT("$Y$"&amp;ROW(#REF!)-1) &lt;&gt; ""),ROW(#REF!:INDIRECT("$Y$"&amp;ROW(#REF!)-1))), 1))</f>
        <v>#REF!</v>
      </c>
      <c r="BC99" s="1" t="str">
        <f>IFERROR(VLOOKUP(#REF!, 'Medium-Slow'!$A$1:$B$101, 2, TRUE),"")</f>
        <v/>
      </c>
    </row>
    <row r="100" spans="1:55" x14ac:dyDescent="0.45">
      <c r="A100" s="66">
        <v>63</v>
      </c>
      <c r="B100" s="66" t="s">
        <v>266</v>
      </c>
      <c r="C100" s="66" t="s">
        <v>46</v>
      </c>
      <c r="D100" s="66" t="s">
        <v>246</v>
      </c>
      <c r="E100" s="66" t="s">
        <v>48</v>
      </c>
      <c r="F100" s="56">
        <v>1</v>
      </c>
      <c r="G100" s="2" t="s">
        <v>267</v>
      </c>
      <c r="H100" s="2" t="s">
        <v>50</v>
      </c>
      <c r="I100" s="2">
        <v>20</v>
      </c>
      <c r="J100" s="2" t="s">
        <v>111</v>
      </c>
      <c r="K100" s="2" t="s">
        <v>268</v>
      </c>
      <c r="L100" s="2" t="s">
        <v>53</v>
      </c>
      <c r="M100" s="2" t="s">
        <v>269</v>
      </c>
      <c r="N100" s="2" t="s">
        <v>270</v>
      </c>
      <c r="O100" s="2" t="s">
        <v>271</v>
      </c>
      <c r="P100" s="2" t="s">
        <v>272</v>
      </c>
      <c r="Q100" s="2">
        <v>12</v>
      </c>
      <c r="R100" s="2">
        <f>_xlfn.FLOOR.MATH((((2*VLOOKUP(G100, 'EV and Base'!$A$1:$N$671, 9, FALSE))+$Q100)*$I100)/100)+$I100+10</f>
        <v>52</v>
      </c>
      <c r="S100" s="2">
        <f>_xlfn.FLOOR.MATH((_xlfn.FLOOR.MATH((((2*VLOOKUP($G100, 'EV and Base'!$A$1:$N$671, 10, FALSE))+$Q100)*$I100)/100)+5)*
IF(OR($J100="Lonely", $J100="Brave", $J100="Adamant", $J100="Naughty"), 1.1,
IF(OR($J100="Bold", $J100="Timid", $J100="Modest", $J100="Calm"), 0.9, 1)))</f>
        <v>29</v>
      </c>
      <c r="T100" s="2">
        <f>_xlfn.FLOOR.MATH((_xlfn.FLOOR.MATH((((2*VLOOKUP($G100, 'EV and Base'!$A$1:$N$671, 11, FALSE))+$Q100)*$I100)/100)+5)*
IF(OR($J100="Bold", $J100="Relaxed", $J100="Impish", $J100="Lax"), 1.1,
IF(OR($J100="Lonely", $J100="Hasty", $J100="Mild", $J100="Gentle"), 0.9, 1)))</f>
        <v>32</v>
      </c>
      <c r="U100" s="2">
        <f>_xlfn.FLOOR.MATH((_xlfn.FLOOR.MATH((((2*VLOOKUP($G100, 'EV and Base'!$A$1:$N$671, 12, FALSE))+$Q100)*$I100)/100)+5)*
IF(OR($J100="Modest", $J100="Mild", $J100="Quiet", $J100="Rash"), 1.1,
IF(OR($J100="Adamant", $J100="Impish", $J100="Jolly", $J100="Careful"), 0.9, 1)))</f>
        <v>23</v>
      </c>
      <c r="V100" s="2">
        <f>_xlfn.FLOOR.MATH((_xlfn.FLOOR.MATH((((2*VLOOKUP($G100, 'EV and Base'!$A$1:$N$671, 13, FALSE))+$Q100)*$I100)/100)+5)*
IF(OR($J100="Calm", $J100="Gentle", $J100="Sassy", $J100="Careful"), 1.1,
IF(OR($J100="Naughty", $J100="Lax", $J100="Naive", $J100="Rash"), 0.9, 1)))</f>
        <v>32</v>
      </c>
      <c r="W100" s="2">
        <f>_xlfn.FLOOR.MATH((_xlfn.FLOOR.MATH((((2*VLOOKUP($G100, 'EV and Base'!$A$1:$N$671, 14, FALSE))+$Q100)*$I100)/100)+5)*
IF(OR($J100="Timid", $J100="Hasty", $J100="Jolly", $J100="Naive"), 1.1,
IF(OR($J100="Brave", $J100="Relaxed", $J100="Quiet", $J100="Sassy"), 0.9, 1)))</f>
        <v>29</v>
      </c>
      <c r="BA100" s="3" t="e" cm="1">
        <f t="array" aca="1" ref="BA100" ca="1">IF(NOT(ISNUMBER(INDEX($A:$A, LOOKUP(2, 1 / ($A$1:INDIRECT("$A$"&amp;ROW($A100)) &lt;&gt; ""),ROW($A$1:INDIRECT("$A$"&amp;ROW($A100)))), 1))), "",#REF!-INDEX(#REF!, LOOKUP(
2, 1 / (#REF!:INDIRECT("$AV$"&amp;ROW(#REF!)-1) &lt;&gt; ""),ROW(#REF!:INDIRECT("$AV$"&amp;ROW(#REF!)-1))), 1))</f>
        <v>#REF!</v>
      </c>
      <c r="BB100" s="3" t="e" cm="1">
        <f t="array" aca="1" ref="BB100" ca="1">IF(NOT(ISNUMBER(INDEX($A:$A, LOOKUP(2, 1 / ($A$1:INDIRECT("$A$"&amp;ROW($A100)) &lt;&gt; ""),ROW($A$1:INDIRECT("$A$"&amp;ROW($A100)))), 1))), "",
INDEX(#REF!, LOOKUP(2, 1 / (#REF!:INDIRECT("$Y$"&amp;ROW(#REF!)-1) &lt;&gt; ""),ROW(#REF!:INDIRECT("$Y$"&amp;ROW(#REF!)-1))), 1))</f>
        <v>#REF!</v>
      </c>
      <c r="BC100" s="1" t="str">
        <f>IFERROR(VLOOKUP(#REF!, 'Medium-Slow'!$A$1:$B$101, 2, TRUE),"")</f>
        <v/>
      </c>
    </row>
    <row r="101" spans="1:55" x14ac:dyDescent="0.45">
      <c r="A101" s="68"/>
      <c r="B101" s="68"/>
      <c r="C101" s="68" t="str">
        <f>$C100</f>
        <v>Single</v>
      </c>
      <c r="D101" s="68"/>
      <c r="E101" s="68"/>
      <c r="F101" s="56">
        <v>2</v>
      </c>
      <c r="G101" s="2" t="s">
        <v>273</v>
      </c>
      <c r="H101" s="2" t="s">
        <v>77</v>
      </c>
      <c r="I101" s="2">
        <v>20</v>
      </c>
      <c r="J101" s="2" t="s">
        <v>71</v>
      </c>
      <c r="K101" s="2" t="s">
        <v>274</v>
      </c>
      <c r="L101" s="2" t="s">
        <v>53</v>
      </c>
      <c r="M101" s="2" t="s">
        <v>275</v>
      </c>
      <c r="N101" s="2" t="s">
        <v>271</v>
      </c>
      <c r="O101" s="2" t="s">
        <v>276</v>
      </c>
      <c r="P101" s="2" t="s">
        <v>277</v>
      </c>
      <c r="Q101" s="2">
        <v>12</v>
      </c>
      <c r="R101" s="2">
        <f>_xlfn.FLOOR.MATH((((2*VLOOKUP(G101, 'EV and Base'!$A$1:$N$671, 9, FALSE))+$Q101)*$I101)/100)+$I101+10</f>
        <v>54</v>
      </c>
      <c r="S101" s="2">
        <f>_xlfn.FLOOR.MATH((_xlfn.FLOOR.MATH((((2*VLOOKUP($G101, 'EV and Base'!$A$1:$N$671, 10, FALSE))+$Q101)*$I101)/100)+5)*
IF(OR($J101="Lonely", $J101="Brave", $J101="Adamant", $J101="Naughty"), 1.1,
IF(OR($J101="Bold", $J101="Timid", $J101="Modest", $J101="Calm"), 0.9, 1)))</f>
        <v>27</v>
      </c>
      <c r="T101" s="2">
        <f>_xlfn.FLOOR.MATH((_xlfn.FLOOR.MATH((((2*VLOOKUP($G101, 'EV and Base'!$A$1:$N$671, 11, FALSE))+$Q101)*$I101)/100)+5)*
IF(OR($J101="Bold", $J101="Relaxed", $J101="Impish", $J101="Lax"), 1.1,
IF(OR($J101="Lonely", $J101="Hasty", $J101="Mild", $J101="Gentle"), 0.9, 1)))</f>
        <v>23</v>
      </c>
      <c r="U101" s="2">
        <f>_xlfn.FLOOR.MATH((_xlfn.FLOOR.MATH((((2*VLOOKUP($G101, 'EV and Base'!$A$1:$N$671, 12, FALSE))+$Q101)*$I101)/100)+5)*
IF(OR($J101="Modest", $J101="Mild", $J101="Quiet", $J101="Rash"), 1.1,
IF(OR($J101="Adamant", $J101="Impish", $J101="Jolly", $J101="Careful"), 0.9, 1)))</f>
        <v>23</v>
      </c>
      <c r="V101" s="2">
        <f>_xlfn.FLOOR.MATH((_xlfn.FLOOR.MATH((((2*VLOOKUP($G101, 'EV and Base'!$A$1:$N$671, 13, FALSE))+$Q101)*$I101)/100)+5)*
IF(OR($J101="Calm", $J101="Gentle", $J101="Sassy", $J101="Careful"), 1.1,
IF(OR($J101="Naughty", $J101="Lax", $J101="Naive", $J101="Rash"), 0.9, 1)))</f>
        <v>23</v>
      </c>
      <c r="W101" s="2">
        <f>_xlfn.FLOOR.MATH((_xlfn.FLOOR.MATH((((2*VLOOKUP($G101, 'EV and Base'!$A$1:$N$671, 14, FALSE))+$Q101)*$I101)/100)+5)*
IF(OR($J101="Timid", $J101="Hasty", $J101="Jolly", $J101="Naive"), 1.1,
IF(OR($J101="Brave", $J101="Relaxed", $J101="Quiet", $J101="Sassy"), 0.9, 1)))</f>
        <v>37</v>
      </c>
      <c r="BA101" s="3" t="e" cm="1">
        <f t="array" aca="1" ref="BA101" ca="1">IF(NOT(ISNUMBER(INDEX($A:$A, LOOKUP(2, 1 / ($A$1:INDIRECT("$A$"&amp;ROW($A101)) &lt;&gt; ""),ROW($A$1:INDIRECT("$A$"&amp;ROW($A101)))), 1))), "",#REF!-INDEX(#REF!, LOOKUP(
2, 1 / (#REF!:INDIRECT("$AV$"&amp;ROW(#REF!)-1) &lt;&gt; ""),ROW(#REF!:INDIRECT("$AV$"&amp;ROW(#REF!)-1))), 1))</f>
        <v>#REF!</v>
      </c>
      <c r="BB101" s="3" t="e" cm="1">
        <f t="array" aca="1" ref="BB101" ca="1">IF(NOT(ISNUMBER(INDEX($A:$A, LOOKUP(2, 1 / ($A$1:INDIRECT("$A$"&amp;ROW($A101)) &lt;&gt; ""),ROW($A$1:INDIRECT("$A$"&amp;ROW($A101)))), 1))), "",
INDEX(#REF!, LOOKUP(2, 1 / (#REF!:INDIRECT("$Y$"&amp;ROW(#REF!)-1) &lt;&gt; ""),ROW(#REF!:INDIRECT("$Y$"&amp;ROW(#REF!)-1))), 1))</f>
        <v>#REF!</v>
      </c>
      <c r="BC101" s="1" t="str">
        <f>IFERROR(VLOOKUP(#REF!, 'Medium-Slow'!$A$1:$B$101, 2, TRUE),"")</f>
        <v/>
      </c>
    </row>
    <row r="102" spans="1:55" x14ac:dyDescent="0.45">
      <c r="A102" s="56">
        <v>64</v>
      </c>
      <c r="B102" s="56" t="s">
        <v>278</v>
      </c>
      <c r="C102" s="56" t="s">
        <v>46</v>
      </c>
      <c r="D102" s="56" t="s">
        <v>246</v>
      </c>
      <c r="E102" s="56" t="s">
        <v>48</v>
      </c>
      <c r="F102" s="56">
        <v>1</v>
      </c>
      <c r="G102" s="2" t="s">
        <v>131</v>
      </c>
      <c r="H102" s="2" t="s">
        <v>50</v>
      </c>
      <c r="I102" s="2">
        <v>21</v>
      </c>
      <c r="J102" s="2" t="s">
        <v>111</v>
      </c>
      <c r="K102" s="2" t="s">
        <v>107</v>
      </c>
      <c r="L102" s="2" t="s">
        <v>53</v>
      </c>
      <c r="M102" s="2" t="s">
        <v>133</v>
      </c>
      <c r="N102" s="2" t="s">
        <v>135</v>
      </c>
      <c r="O102" s="2" t="s">
        <v>200</v>
      </c>
      <c r="P102" s="2" t="s">
        <v>74</v>
      </c>
      <c r="Q102" s="2">
        <v>0</v>
      </c>
      <c r="R102" s="2">
        <f>_xlfn.FLOOR.MATH((((2*VLOOKUP(G102, 'EV and Base'!$A$1:$N$671, 9, FALSE))+$Q102)*$I102)/100)+$I102+10</f>
        <v>52</v>
      </c>
      <c r="S102" s="2">
        <f>_xlfn.FLOOR.MATH((_xlfn.FLOOR.MATH((((2*VLOOKUP($G102, 'EV and Base'!$A$1:$N$671, 10, FALSE))+$Q102)*$I102)/100)+5)*
IF(OR($J102="Lonely", $J102="Brave", $J102="Adamant", $J102="Naughty"), 1.1,
IF(OR($J102="Bold", $J102="Timid", $J102="Modest", $J102="Calm"), 0.9, 1)))</f>
        <v>29</v>
      </c>
      <c r="T102" s="2">
        <f>_xlfn.FLOOR.MATH((_xlfn.FLOOR.MATH((((2*VLOOKUP($G102, 'EV and Base'!$A$1:$N$671, 11, FALSE))+$Q102)*$I102)/100)+5)*
IF(OR($J102="Bold", $J102="Relaxed", $J102="Impish", $J102="Lax"), 1.1,
IF(OR($J102="Lonely", $J102="Hasty", $J102="Mild", $J102="Gentle"), 0.9, 1)))</f>
        <v>25</v>
      </c>
      <c r="U102" s="2">
        <f>_xlfn.FLOOR.MATH((_xlfn.FLOOR.MATH((((2*VLOOKUP($G102, 'EV and Base'!$A$1:$N$671, 12, FALSE))+$Q102)*$I102)/100)+5)*
IF(OR($J102="Modest", $J102="Mild", $J102="Quiet", $J102="Rash"), 1.1,
IF(OR($J102="Adamant", $J102="Impish", $J102="Jolly", $J102="Careful"), 0.9, 1)))</f>
        <v>27</v>
      </c>
      <c r="V102" s="2">
        <f>_xlfn.FLOOR.MATH((_xlfn.FLOOR.MATH((((2*VLOOKUP($G102, 'EV and Base'!$A$1:$N$671, 13, FALSE))+$Q102)*$I102)/100)+5)*
IF(OR($J102="Calm", $J102="Gentle", $J102="Sassy", $J102="Careful"), 1.1,
IF(OR($J102="Naughty", $J102="Lax", $J102="Naive", $J102="Rash"), 0.9, 1)))</f>
        <v>25</v>
      </c>
      <c r="W102" s="2">
        <f>_xlfn.FLOOR.MATH((_xlfn.FLOOR.MATH((((2*VLOOKUP($G102, 'EV and Base'!$A$1:$N$671, 14, FALSE))+$Q102)*$I102)/100)+5)*
IF(OR($J102="Timid", $J102="Hasty", $J102="Jolly", $J102="Naive"), 1.1,
IF(OR($J102="Brave", $J102="Relaxed", $J102="Quiet", $J102="Sassy"), 0.9, 1)))</f>
        <v>27</v>
      </c>
      <c r="BA102" s="3" t="e" cm="1">
        <f t="array" aca="1" ref="BA102" ca="1">IF(NOT(ISNUMBER(INDEX($A:$A, LOOKUP(2, 1 / ($A$1:INDIRECT("$A$"&amp;ROW($A102)) &lt;&gt; ""),ROW($A$1:INDIRECT("$A$"&amp;ROW($A102)))), 1))), "",#REF!-INDEX(#REF!, LOOKUP(
2, 1 / (#REF!:INDIRECT("$AV$"&amp;ROW(#REF!)-1) &lt;&gt; ""),ROW(#REF!:INDIRECT("$AV$"&amp;ROW(#REF!)-1))), 1))</f>
        <v>#REF!</v>
      </c>
      <c r="BB102" s="3" t="e" cm="1">
        <f t="array" aca="1" ref="BB102" ca="1">IF(NOT(ISNUMBER(INDEX($A:$A, LOOKUP(2, 1 / ($A$1:INDIRECT("$A$"&amp;ROW($A102)) &lt;&gt; ""),ROW($A$1:INDIRECT("$A$"&amp;ROW($A102)))), 1))), "",
INDEX(#REF!, LOOKUP(2, 1 / (#REF!:INDIRECT("$Y$"&amp;ROW(#REF!)-1) &lt;&gt; ""),ROW(#REF!:INDIRECT("$Y$"&amp;ROW(#REF!)-1))), 1))</f>
        <v>#REF!</v>
      </c>
      <c r="BC102" s="1" t="str">
        <f>IFERROR(VLOOKUP(#REF!, 'Medium-Slow'!$A$1:$B$101, 2, TRUE),"")</f>
        <v/>
      </c>
    </row>
    <row r="103" spans="1:55" x14ac:dyDescent="0.45">
      <c r="A103" s="56">
        <v>65</v>
      </c>
      <c r="B103" s="56" t="s">
        <v>279</v>
      </c>
      <c r="C103" s="56" t="s">
        <v>46</v>
      </c>
      <c r="D103" s="56" t="s">
        <v>246</v>
      </c>
      <c r="E103" s="56" t="s">
        <v>48</v>
      </c>
      <c r="F103" s="56">
        <v>1</v>
      </c>
      <c r="G103" s="2" t="s">
        <v>127</v>
      </c>
      <c r="H103" s="2" t="s">
        <v>50</v>
      </c>
      <c r="I103" s="2">
        <v>21</v>
      </c>
      <c r="J103" s="2" t="s">
        <v>134</v>
      </c>
      <c r="K103" s="2" t="s">
        <v>107</v>
      </c>
      <c r="L103" s="2" t="s">
        <v>53</v>
      </c>
      <c r="M103" s="2" t="s">
        <v>88</v>
      </c>
      <c r="N103" s="2" t="s">
        <v>135</v>
      </c>
      <c r="O103" s="2" t="s">
        <v>243</v>
      </c>
      <c r="P103" s="2" t="s">
        <v>74</v>
      </c>
      <c r="Q103" s="2">
        <v>0</v>
      </c>
      <c r="R103" s="2">
        <f>_xlfn.FLOOR.MATH((((2*VLOOKUP(G103, 'EV and Base'!$A$1:$N$671, 9, FALSE))+$Q103)*$I103)/100)+$I103+10</f>
        <v>52</v>
      </c>
      <c r="S103" s="2">
        <f>_xlfn.FLOOR.MATH((_xlfn.FLOOR.MATH((((2*VLOOKUP($G103, 'EV and Base'!$A$1:$N$671, 10, FALSE))+$Q103)*$I103)/100)+5)*
IF(OR($J103="Lonely", $J103="Brave", $J103="Adamant", $J103="Naughty"), 1.1,
IF(OR($J103="Bold", $J103="Timid", $J103="Modest", $J103="Calm"), 0.9, 1)))</f>
        <v>29</v>
      </c>
      <c r="T103" s="2">
        <f>_xlfn.FLOOR.MATH((_xlfn.FLOOR.MATH((((2*VLOOKUP($G103, 'EV and Base'!$A$1:$N$671, 11, FALSE))+$Q103)*$I103)/100)+5)*
IF(OR($J103="Bold", $J103="Relaxed", $J103="Impish", $J103="Lax"), 1.1,
IF(OR($J103="Lonely", $J103="Hasty", $J103="Mild", $J103="Gentle"), 0.9, 1)))</f>
        <v>25</v>
      </c>
      <c r="U103" s="2">
        <f>_xlfn.FLOOR.MATH((_xlfn.FLOOR.MATH((((2*VLOOKUP($G103, 'EV and Base'!$A$1:$N$671, 12, FALSE))+$Q103)*$I103)/100)+5)*
IF(OR($J103="Modest", $J103="Mild", $J103="Quiet", $J103="Rash"), 1.1,
IF(OR($J103="Adamant", $J103="Impish", $J103="Jolly", $J103="Careful"), 0.9, 1)))</f>
        <v>24</v>
      </c>
      <c r="V103" s="2">
        <f>_xlfn.FLOOR.MATH((_xlfn.FLOOR.MATH((((2*VLOOKUP($G103, 'EV and Base'!$A$1:$N$671, 13, FALSE))+$Q103)*$I103)/100)+5)*
IF(OR($J103="Calm", $J103="Gentle", $J103="Sassy", $J103="Careful"), 1.1,
IF(OR($J103="Naughty", $J103="Lax", $J103="Naive", $J103="Rash"), 0.9, 1)))</f>
        <v>25</v>
      </c>
      <c r="W103" s="2">
        <f>_xlfn.FLOOR.MATH((_xlfn.FLOOR.MATH((((2*VLOOKUP($G103, 'EV and Base'!$A$1:$N$671, 14, FALSE))+$Q103)*$I103)/100)+5)*
IF(OR($J103="Timid", $J103="Hasty", $J103="Jolly", $J103="Naive"), 1.1,
IF(OR($J103="Brave", $J103="Relaxed", $J103="Quiet", $J103="Sassy"), 0.9, 1)))</f>
        <v>31</v>
      </c>
      <c r="BA103" s="3" t="e" cm="1">
        <f t="array" aca="1" ref="BA103" ca="1">IF(NOT(ISNUMBER(INDEX($A:$A, LOOKUP(2, 1 / ($A$1:INDIRECT("$A$"&amp;ROW($A103)) &lt;&gt; ""),ROW($A$1:INDIRECT("$A$"&amp;ROW($A103)))), 1))), "",#REF!-INDEX(#REF!, LOOKUP(
2, 1 / (#REF!:INDIRECT("$AV$"&amp;ROW(#REF!)-1) &lt;&gt; ""),ROW(#REF!:INDIRECT("$AV$"&amp;ROW(#REF!)-1))), 1))</f>
        <v>#REF!</v>
      </c>
      <c r="BB103" s="3" t="e" cm="1">
        <f t="array" aca="1" ref="BB103" ca="1">IF(NOT(ISNUMBER(INDEX($A:$A, LOOKUP(2, 1 / ($A$1:INDIRECT("$A$"&amp;ROW($A103)) &lt;&gt; ""),ROW($A$1:INDIRECT("$A$"&amp;ROW($A103)))), 1))), "",
INDEX(#REF!, LOOKUP(2, 1 / (#REF!:INDIRECT("$Y$"&amp;ROW(#REF!)-1) &lt;&gt; ""),ROW(#REF!:INDIRECT("$Y$"&amp;ROW(#REF!)-1))), 1))</f>
        <v>#REF!</v>
      </c>
      <c r="BC103" s="1" t="str">
        <f>IFERROR(VLOOKUP(#REF!, 'Medium-Slow'!$A$1:$B$101, 2, TRUE),"")</f>
        <v/>
      </c>
    </row>
    <row r="104" spans="1:55" x14ac:dyDescent="0.45">
      <c r="A104" s="56">
        <v>66</v>
      </c>
      <c r="B104" s="56" t="s">
        <v>280</v>
      </c>
      <c r="C104" s="56" t="s">
        <v>46</v>
      </c>
      <c r="D104" s="56" t="s">
        <v>246</v>
      </c>
      <c r="E104" s="56" t="s">
        <v>48</v>
      </c>
      <c r="F104" s="56">
        <v>1</v>
      </c>
      <c r="G104" s="2" t="s">
        <v>105</v>
      </c>
      <c r="H104" s="2" t="s">
        <v>50</v>
      </c>
      <c r="I104" s="2">
        <v>21</v>
      </c>
      <c r="J104" s="2" t="s">
        <v>111</v>
      </c>
      <c r="K104" s="2" t="s">
        <v>107</v>
      </c>
      <c r="L104" s="2" t="s">
        <v>53</v>
      </c>
      <c r="M104" s="2" t="s">
        <v>108</v>
      </c>
      <c r="N104" s="2" t="s">
        <v>135</v>
      </c>
      <c r="O104" s="2" t="s">
        <v>125</v>
      </c>
      <c r="P104" s="2" t="s">
        <v>74</v>
      </c>
      <c r="Q104" s="2">
        <v>0</v>
      </c>
      <c r="R104" s="2">
        <f>_xlfn.FLOOR.MATH((((2*VLOOKUP(G104, 'EV and Base'!$A$1:$N$671, 9, FALSE))+$Q104)*$I104)/100)+$I104+10</f>
        <v>52</v>
      </c>
      <c r="S104" s="2">
        <f>_xlfn.FLOOR.MATH((_xlfn.FLOOR.MATH((((2*VLOOKUP($G104, 'EV and Base'!$A$1:$N$671, 10, FALSE))+$Q104)*$I104)/100)+5)*
IF(OR($J104="Lonely", $J104="Brave", $J104="Adamant", $J104="Naughty"), 1.1,
IF(OR($J104="Bold", $J104="Timid", $J104="Modest", $J104="Calm"), 0.9, 1)))</f>
        <v>29</v>
      </c>
      <c r="T104" s="2">
        <f>_xlfn.FLOOR.MATH((_xlfn.FLOOR.MATH((((2*VLOOKUP($G104, 'EV and Base'!$A$1:$N$671, 11, FALSE))+$Q104)*$I104)/100)+5)*
IF(OR($J104="Bold", $J104="Relaxed", $J104="Impish", $J104="Lax"), 1.1,
IF(OR($J104="Lonely", $J104="Hasty", $J104="Mild", $J104="Gentle"), 0.9, 1)))</f>
        <v>25</v>
      </c>
      <c r="U104" s="2">
        <f>_xlfn.FLOOR.MATH((_xlfn.FLOOR.MATH((((2*VLOOKUP($G104, 'EV and Base'!$A$1:$N$671, 12, FALSE))+$Q104)*$I104)/100)+5)*
IF(OR($J104="Modest", $J104="Mild", $J104="Quiet", $J104="Rash"), 1.1,
IF(OR($J104="Adamant", $J104="Impish", $J104="Jolly", $J104="Careful"), 0.9, 1)))</f>
        <v>27</v>
      </c>
      <c r="V104" s="2">
        <f>_xlfn.FLOOR.MATH((_xlfn.FLOOR.MATH((((2*VLOOKUP($G104, 'EV and Base'!$A$1:$N$671, 13, FALSE))+$Q104)*$I104)/100)+5)*
IF(OR($J104="Calm", $J104="Gentle", $J104="Sassy", $J104="Careful"), 1.1,
IF(OR($J104="Naughty", $J104="Lax", $J104="Naive", $J104="Rash"), 0.9, 1)))</f>
        <v>25</v>
      </c>
      <c r="W104" s="2">
        <f>_xlfn.FLOOR.MATH((_xlfn.FLOOR.MATH((((2*VLOOKUP($G104, 'EV and Base'!$A$1:$N$671, 14, FALSE))+$Q104)*$I104)/100)+5)*
IF(OR($J104="Timid", $J104="Hasty", $J104="Jolly", $J104="Naive"), 1.1,
IF(OR($J104="Brave", $J104="Relaxed", $J104="Quiet", $J104="Sassy"), 0.9, 1)))</f>
        <v>27</v>
      </c>
      <c r="BA104" s="3" t="e" cm="1">
        <f t="array" aca="1" ref="BA104" ca="1">IF(NOT(ISNUMBER(INDEX($A:$A, LOOKUP(2, 1 / ($A$1:INDIRECT("$A$"&amp;ROW($A104)) &lt;&gt; ""),ROW($A$1:INDIRECT("$A$"&amp;ROW($A104)))), 1))), "",#REF!-INDEX(#REF!, LOOKUP(
2, 1 / (#REF!:INDIRECT("$AV$"&amp;ROW(#REF!)-1) &lt;&gt; ""),ROW(#REF!:INDIRECT("$AV$"&amp;ROW(#REF!)-1))), 1))</f>
        <v>#REF!</v>
      </c>
      <c r="BB104" s="3" t="e" cm="1">
        <f t="array" aca="1" ref="BB104" ca="1">IF(NOT(ISNUMBER(INDEX($A:$A, LOOKUP(2, 1 / ($A$1:INDIRECT("$A$"&amp;ROW($A104)) &lt;&gt; ""),ROW($A$1:INDIRECT("$A$"&amp;ROW($A104)))), 1))), "",
INDEX(#REF!, LOOKUP(2, 1 / (#REF!:INDIRECT("$Y$"&amp;ROW(#REF!)-1) &lt;&gt; ""),ROW(#REF!:INDIRECT("$Y$"&amp;ROW(#REF!)-1))), 1))</f>
        <v>#REF!</v>
      </c>
      <c r="BC104" s="1" t="str">
        <f>IFERROR(VLOOKUP(#REF!, 'Medium-Slow'!$A$1:$B$101, 2, TRUE),"")</f>
        <v/>
      </c>
    </row>
    <row r="105" spans="1:55" x14ac:dyDescent="0.45">
      <c r="A105" s="66">
        <v>67</v>
      </c>
      <c r="B105" s="66" t="s">
        <v>114</v>
      </c>
      <c r="C105" s="66" t="s">
        <v>46</v>
      </c>
      <c r="D105" s="66" t="s">
        <v>246</v>
      </c>
      <c r="E105" s="66" t="s">
        <v>48</v>
      </c>
      <c r="F105" s="56">
        <v>1</v>
      </c>
      <c r="G105" s="2" t="s">
        <v>234</v>
      </c>
      <c r="H105" s="2" t="s">
        <v>50</v>
      </c>
      <c r="I105" s="2">
        <v>17</v>
      </c>
      <c r="J105" s="2" t="s">
        <v>82</v>
      </c>
      <c r="K105" s="2" t="s">
        <v>281</v>
      </c>
      <c r="L105" s="2" t="s">
        <v>53</v>
      </c>
      <c r="M105" s="2" t="s">
        <v>101</v>
      </c>
      <c r="N105" s="2" t="s">
        <v>235</v>
      </c>
      <c r="O105" s="2" t="s">
        <v>236</v>
      </c>
      <c r="P105" s="2" t="s">
        <v>154</v>
      </c>
      <c r="Q105" s="2">
        <v>0</v>
      </c>
      <c r="R105" s="2">
        <f>_xlfn.FLOOR.MATH((((2*VLOOKUP(G105, 'EV and Base'!$A$1:$N$671, 9, FALSE))+$Q105)*$I105)/100)+$I105+10</f>
        <v>44</v>
      </c>
      <c r="S105" s="2">
        <f>_xlfn.FLOOR.MATH((_xlfn.FLOOR.MATH((((2*VLOOKUP($G105, 'EV and Base'!$A$1:$N$671, 10, FALSE))+$Q105)*$I105)/100)+5)*
IF(OR($J105="Lonely", $J105="Brave", $J105="Adamant", $J105="Naughty"), 1.1,
IF(OR($J105="Bold", $J105="Timid", $J105="Modest", $J105="Calm"), 0.9, 1)))</f>
        <v>29</v>
      </c>
      <c r="T105" s="2">
        <f>_xlfn.FLOOR.MATH((_xlfn.FLOOR.MATH((((2*VLOOKUP($G105, 'EV and Base'!$A$1:$N$671, 11, FALSE))+$Q105)*$I105)/100)+5)*
IF(OR($J105="Bold", $J105="Relaxed", $J105="Impish", $J105="Lax"), 1.1,
IF(OR($J105="Lonely", $J105="Hasty", $J105="Mild", $J105="Gentle"), 0.9, 1)))</f>
        <v>16</v>
      </c>
      <c r="U105" s="2">
        <f>_xlfn.FLOOR.MATH((_xlfn.FLOOR.MATH((((2*VLOOKUP($G105, 'EV and Base'!$A$1:$N$671, 12, FALSE))+$Q105)*$I105)/100)+5)*
IF(OR($J105="Modest", $J105="Mild", $J105="Quiet", $J105="Rash"), 1.1,
IF(OR($J105="Adamant", $J105="Impish", $J105="Jolly", $J105="Careful"), 0.9, 1)))</f>
        <v>17</v>
      </c>
      <c r="V105" s="2">
        <f>_xlfn.FLOOR.MATH((_xlfn.FLOOR.MATH((((2*VLOOKUP($G105, 'EV and Base'!$A$1:$N$671, 13, FALSE))+$Q105)*$I105)/100)+5)*
IF(OR($J105="Calm", $J105="Gentle", $J105="Sassy", $J105="Careful"), 1.1,
IF(OR($J105="Naughty", $J105="Lax", $J105="Naive", $J105="Rash"), 0.9, 1)))</f>
        <v>16</v>
      </c>
      <c r="W105" s="2">
        <f>_xlfn.FLOOR.MATH((_xlfn.FLOOR.MATH((((2*VLOOKUP($G105, 'EV and Base'!$A$1:$N$671, 14, FALSE))+$Q105)*$I105)/100)+5)*
IF(OR($J105="Timid", $J105="Hasty", $J105="Jolly", $J105="Naive"), 1.1,
IF(OR($J105="Brave", $J105="Relaxed", $J105="Quiet", $J105="Sassy"), 0.9, 1)))</f>
        <v>24</v>
      </c>
      <c r="BA105" s="3" t="e" cm="1">
        <f t="array" aca="1" ref="BA105" ca="1">IF(NOT(ISNUMBER(INDEX($A:$A, LOOKUP(2, 1 / ($A$1:INDIRECT("$A$"&amp;ROW($A105)) &lt;&gt; ""),ROW($A$1:INDIRECT("$A$"&amp;ROW($A105)))), 1))), "",#REF!-INDEX(#REF!, LOOKUP(
2, 1 / (#REF!:INDIRECT("$AV$"&amp;ROW(#REF!)-1) &lt;&gt; ""),ROW(#REF!:INDIRECT("$AV$"&amp;ROW(#REF!)-1))), 1))</f>
        <v>#REF!</v>
      </c>
      <c r="BB105" s="3" t="e" cm="1">
        <f t="array" aca="1" ref="BB105" ca="1">IF(NOT(ISNUMBER(INDEX($A:$A, LOOKUP(2, 1 / ($A$1:INDIRECT("$A$"&amp;ROW($A105)) &lt;&gt; ""),ROW($A$1:INDIRECT("$A$"&amp;ROW($A105)))), 1))), "",
INDEX(#REF!, LOOKUP(2, 1 / (#REF!:INDIRECT("$Y$"&amp;ROW(#REF!)-1) &lt;&gt; ""),ROW(#REF!:INDIRECT("$Y$"&amp;ROW(#REF!)-1))), 1))</f>
        <v>#REF!</v>
      </c>
      <c r="BC105" s="1" t="str">
        <f>IFERROR(VLOOKUP(#REF!, 'Medium-Slow'!$A$1:$B$101, 2, TRUE),"")</f>
        <v/>
      </c>
    </row>
    <row r="106" spans="1:55" x14ac:dyDescent="0.45">
      <c r="A106" s="68"/>
      <c r="B106" s="68"/>
      <c r="C106" s="68" t="str">
        <f>$C105</f>
        <v>Single</v>
      </c>
      <c r="D106" s="68"/>
      <c r="E106" s="68"/>
      <c r="F106" s="56">
        <v>2</v>
      </c>
      <c r="G106" s="2" t="s">
        <v>234</v>
      </c>
      <c r="H106" s="2" t="s">
        <v>50</v>
      </c>
      <c r="I106" s="2">
        <v>17</v>
      </c>
      <c r="J106" s="2" t="s">
        <v>82</v>
      </c>
      <c r="K106" s="2" t="s">
        <v>281</v>
      </c>
      <c r="L106" s="2" t="s">
        <v>53</v>
      </c>
      <c r="M106" s="2" t="s">
        <v>101</v>
      </c>
      <c r="N106" s="2" t="s">
        <v>235</v>
      </c>
      <c r="O106" s="2" t="s">
        <v>236</v>
      </c>
      <c r="P106" s="2" t="s">
        <v>154</v>
      </c>
      <c r="Q106" s="2">
        <v>0</v>
      </c>
      <c r="R106" s="2">
        <f>_xlfn.FLOOR.MATH((((2*VLOOKUP(G106, 'EV and Base'!$A$1:$N$671, 9, FALSE))+$Q106)*$I106)/100)+$I106+10</f>
        <v>44</v>
      </c>
      <c r="S106" s="2">
        <f>_xlfn.FLOOR.MATH((_xlfn.FLOOR.MATH((((2*VLOOKUP($G106, 'EV and Base'!$A$1:$N$671, 10, FALSE))+$Q106)*$I106)/100)+5)*
IF(OR($J106="Lonely", $J106="Brave", $J106="Adamant", $J106="Naughty"), 1.1,
IF(OR($J106="Bold", $J106="Timid", $J106="Modest", $J106="Calm"), 0.9, 1)))</f>
        <v>29</v>
      </c>
      <c r="T106" s="2">
        <f>_xlfn.FLOOR.MATH((_xlfn.FLOOR.MATH((((2*VLOOKUP($G106, 'EV and Base'!$A$1:$N$671, 11, FALSE))+$Q106)*$I106)/100)+5)*
IF(OR($J106="Bold", $J106="Relaxed", $J106="Impish", $J106="Lax"), 1.1,
IF(OR($J106="Lonely", $J106="Hasty", $J106="Mild", $J106="Gentle"), 0.9, 1)))</f>
        <v>16</v>
      </c>
      <c r="U106" s="2">
        <f>_xlfn.FLOOR.MATH((_xlfn.FLOOR.MATH((((2*VLOOKUP($G106, 'EV and Base'!$A$1:$N$671, 12, FALSE))+$Q106)*$I106)/100)+5)*
IF(OR($J106="Modest", $J106="Mild", $J106="Quiet", $J106="Rash"), 1.1,
IF(OR($J106="Adamant", $J106="Impish", $J106="Jolly", $J106="Careful"), 0.9, 1)))</f>
        <v>17</v>
      </c>
      <c r="V106" s="2">
        <f>_xlfn.FLOOR.MATH((_xlfn.FLOOR.MATH((((2*VLOOKUP($G106, 'EV and Base'!$A$1:$N$671, 13, FALSE))+$Q106)*$I106)/100)+5)*
IF(OR($J106="Calm", $J106="Gentle", $J106="Sassy", $J106="Careful"), 1.1,
IF(OR($J106="Naughty", $J106="Lax", $J106="Naive", $J106="Rash"), 0.9, 1)))</f>
        <v>16</v>
      </c>
      <c r="W106" s="2">
        <f>_xlfn.FLOOR.MATH((_xlfn.FLOOR.MATH((((2*VLOOKUP($G106, 'EV and Base'!$A$1:$N$671, 14, FALSE))+$Q106)*$I106)/100)+5)*
IF(OR($J106="Timid", $J106="Hasty", $J106="Jolly", $J106="Naive"), 1.1,
IF(OR($J106="Brave", $J106="Relaxed", $J106="Quiet", $J106="Sassy"), 0.9, 1)))</f>
        <v>24</v>
      </c>
      <c r="BA106" s="3" t="e" cm="1">
        <f t="array" aca="1" ref="BA106" ca="1">IF(NOT(ISNUMBER(INDEX($A:$A, LOOKUP(2, 1 / ($A$1:INDIRECT("$A$"&amp;ROW($A106)) &lt;&gt; ""),ROW($A$1:INDIRECT("$A$"&amp;ROW($A106)))), 1))), "",#REF!-INDEX(#REF!, LOOKUP(
2, 1 / (#REF!:INDIRECT("$AV$"&amp;ROW(#REF!)-1) &lt;&gt; ""),ROW(#REF!:INDIRECT("$AV$"&amp;ROW(#REF!)-1))), 1))</f>
        <v>#REF!</v>
      </c>
      <c r="BB106" s="3" t="e" cm="1">
        <f t="array" aca="1" ref="BB106" ca="1">IF(NOT(ISNUMBER(INDEX($A:$A, LOOKUP(2, 1 / ($A$1:INDIRECT("$A$"&amp;ROW($A106)) &lt;&gt; ""),ROW($A$1:INDIRECT("$A$"&amp;ROW($A106)))), 1))), "",
INDEX(#REF!, LOOKUP(2, 1 / (#REF!:INDIRECT("$Y$"&amp;ROW(#REF!)-1) &lt;&gt; ""),ROW(#REF!:INDIRECT("$Y$"&amp;ROW(#REF!)-1))), 1))</f>
        <v>#REF!</v>
      </c>
      <c r="BC106" s="1" t="str">
        <f>IFERROR(VLOOKUP(#REF!, 'Medium-Slow'!$A$1:$B$101, 2, TRUE),"")</f>
        <v/>
      </c>
    </row>
    <row r="107" spans="1:55" x14ac:dyDescent="0.45">
      <c r="A107" s="66">
        <v>68</v>
      </c>
      <c r="B107" s="66" t="s">
        <v>282</v>
      </c>
      <c r="C107" s="66" t="s">
        <v>46</v>
      </c>
      <c r="D107" s="66" t="s">
        <v>283</v>
      </c>
      <c r="E107" s="66" t="s">
        <v>48</v>
      </c>
      <c r="F107" s="56">
        <v>1</v>
      </c>
      <c r="G107" s="2" t="s">
        <v>222</v>
      </c>
      <c r="H107" s="2" t="s">
        <v>50</v>
      </c>
      <c r="I107" s="2">
        <v>20</v>
      </c>
      <c r="J107" s="2" t="s">
        <v>134</v>
      </c>
      <c r="K107" s="2" t="s">
        <v>204</v>
      </c>
      <c r="L107" s="2" t="s">
        <v>53</v>
      </c>
      <c r="M107" s="2" t="s">
        <v>54</v>
      </c>
      <c r="N107" s="2" t="s">
        <v>224</v>
      </c>
      <c r="O107" s="2" t="s">
        <v>225</v>
      </c>
      <c r="P107" s="2" t="s">
        <v>226</v>
      </c>
      <c r="Q107" s="2">
        <v>6</v>
      </c>
      <c r="R107" s="2">
        <f>_xlfn.FLOOR.MATH((((2*VLOOKUP(G107, 'EV and Base'!$A$1:$N$671, 9, FALSE))+$Q107)*$I107)/100)+$I107+10</f>
        <v>49</v>
      </c>
      <c r="S107" s="2">
        <f>_xlfn.FLOOR.MATH((_xlfn.FLOOR.MATH((((2*VLOOKUP($G107, 'EV and Base'!$A$1:$N$671, 10, FALSE))+$Q107)*$I107)/100)+5)*
IF(OR($J107="Lonely", $J107="Brave", $J107="Adamant", $J107="Naughty"), 1.1,
IF(OR($J107="Bold", $J107="Timid", $J107="Modest", $J107="Calm"), 0.9, 1)))</f>
        <v>29</v>
      </c>
      <c r="T107" s="2">
        <f>_xlfn.FLOOR.MATH((_xlfn.FLOOR.MATH((((2*VLOOKUP($G107, 'EV and Base'!$A$1:$N$671, 11, FALSE))+$Q107)*$I107)/100)+5)*
IF(OR($J107="Bold", $J107="Relaxed", $J107="Impish", $J107="Lax"), 1.1,
IF(OR($J107="Lonely", $J107="Hasty", $J107="Mild", $J107="Gentle"), 0.9, 1)))</f>
        <v>34</v>
      </c>
      <c r="U107" s="2">
        <f>_xlfn.FLOOR.MATH((_xlfn.FLOOR.MATH((((2*VLOOKUP($G107, 'EV and Base'!$A$1:$N$671, 12, FALSE))+$Q107)*$I107)/100)+5)*
IF(OR($J107="Modest", $J107="Mild", $J107="Quiet", $J107="Rash"), 1.1,
IF(OR($J107="Adamant", $J107="Impish", $J107="Jolly", $J107="Careful"), 0.9, 1)))</f>
        <v>19</v>
      </c>
      <c r="V107" s="2">
        <f>_xlfn.FLOOR.MATH((_xlfn.FLOOR.MATH((((2*VLOOKUP($G107, 'EV and Base'!$A$1:$N$671, 13, FALSE))+$Q107)*$I107)/100)+5)*
IF(OR($J107="Calm", $J107="Gentle", $J107="Sassy", $J107="Careful"), 1.1,
IF(OR($J107="Naughty", $J107="Lax", $J107="Naive", $J107="Rash"), 0.9, 1)))</f>
        <v>30</v>
      </c>
      <c r="W107" s="2">
        <f>_xlfn.FLOOR.MATH((_xlfn.FLOOR.MATH((((2*VLOOKUP($G107, 'EV and Base'!$A$1:$N$671, 14, FALSE))+$Q107)*$I107)/100)+5)*
IF(OR($J107="Timid", $J107="Hasty", $J107="Jolly", $J107="Naive"), 1.1,
IF(OR($J107="Brave", $J107="Relaxed", $J107="Quiet", $J107="Sassy"), 0.9, 1)))</f>
        <v>23</v>
      </c>
      <c r="BA107" s="3" t="e" cm="1">
        <f t="array" aca="1" ref="BA107" ca="1">IF(NOT(ISNUMBER(INDEX($A:$A, LOOKUP(2, 1 / ($A$1:INDIRECT("$A$"&amp;ROW($A107)) &lt;&gt; ""),ROW($A$1:INDIRECT("$A$"&amp;ROW($A107)))), 1))), "",#REF!-INDEX(#REF!, LOOKUP(
2, 1 / (#REF!:INDIRECT("$AV$"&amp;ROW(#REF!)-1) &lt;&gt; ""),ROW(#REF!:INDIRECT("$AV$"&amp;ROW(#REF!)-1))), 1))</f>
        <v>#REF!</v>
      </c>
      <c r="BB107" s="3" t="e" cm="1">
        <f t="array" aca="1" ref="BB107" ca="1">IF(NOT(ISNUMBER(INDEX($A:$A, LOOKUP(2, 1 / ($A$1:INDIRECT("$A$"&amp;ROW($A107)) &lt;&gt; ""),ROW($A$1:INDIRECT("$A$"&amp;ROW($A107)))), 1))), "",
INDEX(#REF!, LOOKUP(2, 1 / (#REF!:INDIRECT("$Y$"&amp;ROW(#REF!)-1) &lt;&gt; ""),ROW(#REF!:INDIRECT("$Y$"&amp;ROW(#REF!)-1))), 1))</f>
        <v>#REF!</v>
      </c>
      <c r="BC107" s="1" t="str">
        <f>IFERROR(VLOOKUP(#REF!, 'Medium-Slow'!$A$1:$B$101, 2, TRUE),"")</f>
        <v/>
      </c>
    </row>
    <row r="108" spans="1:55" x14ac:dyDescent="0.45">
      <c r="A108" s="68"/>
      <c r="B108" s="68"/>
      <c r="C108" s="68" t="str">
        <f>$C107</f>
        <v>Single</v>
      </c>
      <c r="D108" s="68"/>
      <c r="E108" s="68"/>
      <c r="F108" s="56">
        <v>2</v>
      </c>
      <c r="G108" s="2" t="s">
        <v>210</v>
      </c>
      <c r="H108" s="2" t="s">
        <v>50</v>
      </c>
      <c r="I108" s="2">
        <v>20</v>
      </c>
      <c r="J108" s="2" t="s">
        <v>157</v>
      </c>
      <c r="K108" s="2" t="s">
        <v>239</v>
      </c>
      <c r="L108" s="2" t="s">
        <v>53</v>
      </c>
      <c r="M108" s="2" t="s">
        <v>214</v>
      </c>
      <c r="N108" s="2" t="s">
        <v>215</v>
      </c>
      <c r="O108" s="2" t="s">
        <v>240</v>
      </c>
      <c r="P108" s="2" t="s">
        <v>284</v>
      </c>
      <c r="Q108" s="2">
        <v>6</v>
      </c>
      <c r="R108" s="2">
        <f>_xlfn.FLOOR.MATH((((2*VLOOKUP(G108, 'EV and Base'!$A$1:$N$671, 9, FALSE))+$Q108)*$I108)/100)+$I108+10</f>
        <v>43</v>
      </c>
      <c r="S108" s="2">
        <f>_xlfn.FLOOR.MATH((_xlfn.FLOOR.MATH((((2*VLOOKUP($G108, 'EV and Base'!$A$1:$N$671, 10, FALSE))+$Q108)*$I108)/100)+5)*
IF(OR($J108="Lonely", $J108="Brave", $J108="Adamant", $J108="Naughty"), 1.1,
IF(OR($J108="Bold", $J108="Timid", $J108="Modest", $J108="Calm"), 0.9, 1)))</f>
        <v>24</v>
      </c>
      <c r="T108" s="2">
        <f>_xlfn.FLOOR.MATH((_xlfn.FLOOR.MATH((((2*VLOOKUP($G108, 'EV and Base'!$A$1:$N$671, 11, FALSE))+$Q108)*$I108)/100)+5)*
IF(OR($J108="Bold", $J108="Relaxed", $J108="Impish", $J108="Lax"), 1.1,
IF(OR($J108="Lonely", $J108="Hasty", $J108="Mild", $J108="Gentle"), 0.9, 1)))</f>
        <v>29</v>
      </c>
      <c r="U108" s="2">
        <f>_xlfn.FLOOR.MATH((_xlfn.FLOOR.MATH((((2*VLOOKUP($G108, 'EV and Base'!$A$1:$N$671, 12, FALSE))+$Q108)*$I108)/100)+5)*
IF(OR($J108="Modest", $J108="Mild", $J108="Quiet", $J108="Rash"), 1.1,
IF(OR($J108="Adamant", $J108="Impish", $J108="Jolly", $J108="Careful"), 0.9, 1)))</f>
        <v>18</v>
      </c>
      <c r="V108" s="2">
        <f>_xlfn.FLOOR.MATH((_xlfn.FLOOR.MATH((((2*VLOOKUP($G108, 'EV and Base'!$A$1:$N$671, 13, FALSE))+$Q108)*$I108)/100)+5)*
IF(OR($J108="Calm", $J108="Gentle", $J108="Sassy", $J108="Careful"), 1.1,
IF(OR($J108="Naughty", $J108="Lax", $J108="Naive", $J108="Rash"), 0.9, 1)))</f>
        <v>21</v>
      </c>
      <c r="W108" s="2">
        <f>_xlfn.FLOOR.MATH((_xlfn.FLOOR.MATH((((2*VLOOKUP($G108, 'EV and Base'!$A$1:$N$671, 14, FALSE))+$Q108)*$I108)/100)+5)*
IF(OR($J108="Timid", $J108="Hasty", $J108="Jolly", $J108="Naive"), 1.1,
IF(OR($J108="Brave", $J108="Relaxed", $J108="Quiet", $J108="Sassy"), 0.9, 1)))</f>
        <v>29</v>
      </c>
      <c r="BA108" s="3" t="e" cm="1">
        <f t="array" aca="1" ref="BA108" ca="1">IF(NOT(ISNUMBER(INDEX($A:$A, LOOKUP(2, 1 / ($A$1:INDIRECT("$A$"&amp;ROW($A108)) &lt;&gt; ""),ROW($A$1:INDIRECT("$A$"&amp;ROW($A108)))), 1))), "",#REF!-INDEX(#REF!, LOOKUP(
2, 1 / (#REF!:INDIRECT("$AV$"&amp;ROW(#REF!)-1) &lt;&gt; ""),ROW(#REF!:INDIRECT("$AV$"&amp;ROW(#REF!)-1))), 1))</f>
        <v>#REF!</v>
      </c>
      <c r="BB108" s="3" t="e" cm="1">
        <f t="array" aca="1" ref="BB108" ca="1">IF(NOT(ISNUMBER(INDEX($A:$A, LOOKUP(2, 1 / ($A$1:INDIRECT("$A$"&amp;ROW($A108)) &lt;&gt; ""),ROW($A$1:INDIRECT("$A$"&amp;ROW($A108)))), 1))), "",
INDEX(#REF!, LOOKUP(2, 1 / (#REF!:INDIRECT("$Y$"&amp;ROW(#REF!)-1) &lt;&gt; ""),ROW(#REF!:INDIRECT("$Y$"&amp;ROW(#REF!)-1))), 1))</f>
        <v>#REF!</v>
      </c>
      <c r="BC108" s="1" t="str">
        <f>IFERROR(VLOOKUP(#REF!, 'Medium-Slow'!$A$1:$B$101, 2, TRUE),"")</f>
        <v/>
      </c>
    </row>
    <row r="109" spans="1:55" x14ac:dyDescent="0.45">
      <c r="A109" s="66">
        <v>69</v>
      </c>
      <c r="B109" s="66" t="s">
        <v>285</v>
      </c>
      <c r="C109" s="66" t="s">
        <v>46</v>
      </c>
      <c r="D109" s="66" t="s">
        <v>283</v>
      </c>
      <c r="E109" s="66" t="s">
        <v>48</v>
      </c>
      <c r="F109" s="56">
        <v>1</v>
      </c>
      <c r="G109" s="2" t="s">
        <v>222</v>
      </c>
      <c r="H109" s="2" t="s">
        <v>50</v>
      </c>
      <c r="I109" s="2">
        <v>20</v>
      </c>
      <c r="J109" s="2" t="s">
        <v>157</v>
      </c>
      <c r="K109" s="2" t="s">
        <v>211</v>
      </c>
      <c r="L109" s="2" t="s">
        <v>53</v>
      </c>
      <c r="M109" s="2" t="s">
        <v>226</v>
      </c>
      <c r="N109" s="2" t="s">
        <v>225</v>
      </c>
      <c r="O109" s="2" t="s">
        <v>224</v>
      </c>
      <c r="P109" s="2" t="s">
        <v>54</v>
      </c>
      <c r="Q109" s="2">
        <v>6</v>
      </c>
      <c r="R109" s="2">
        <f>_xlfn.FLOOR.MATH((((2*VLOOKUP(G109, 'EV and Base'!$A$1:$N$671, 9, FALSE))+$Q109)*$I109)/100)+$I109+10</f>
        <v>49</v>
      </c>
      <c r="S109" s="2">
        <f>_xlfn.FLOOR.MATH((_xlfn.FLOOR.MATH((((2*VLOOKUP($G109, 'EV and Base'!$A$1:$N$671, 10, FALSE))+$Q109)*$I109)/100)+5)*
IF(OR($J109="Lonely", $J109="Brave", $J109="Adamant", $J109="Naughty"), 1.1,
IF(OR($J109="Bold", $J109="Timid", $J109="Modest", $J109="Calm"), 0.9, 1)))</f>
        <v>27</v>
      </c>
      <c r="T109" s="2">
        <f>_xlfn.FLOOR.MATH((_xlfn.FLOOR.MATH((((2*VLOOKUP($G109, 'EV and Base'!$A$1:$N$671, 11, FALSE))+$Q109)*$I109)/100)+5)*
IF(OR($J109="Bold", $J109="Relaxed", $J109="Impish", $J109="Lax"), 1.1,
IF(OR($J109="Lonely", $J109="Hasty", $J109="Mild", $J109="Gentle"), 0.9, 1)))</f>
        <v>34</v>
      </c>
      <c r="U109" s="2">
        <f>_xlfn.FLOOR.MATH((_xlfn.FLOOR.MATH((((2*VLOOKUP($G109, 'EV and Base'!$A$1:$N$671, 12, FALSE))+$Q109)*$I109)/100)+5)*
IF(OR($J109="Modest", $J109="Mild", $J109="Quiet", $J109="Rash"), 1.1,
IF(OR($J109="Adamant", $J109="Impish", $J109="Jolly", $J109="Careful"), 0.9, 1)))</f>
        <v>22</v>
      </c>
      <c r="V109" s="2">
        <f>_xlfn.FLOOR.MATH((_xlfn.FLOOR.MATH((((2*VLOOKUP($G109, 'EV and Base'!$A$1:$N$671, 13, FALSE))+$Q109)*$I109)/100)+5)*
IF(OR($J109="Calm", $J109="Gentle", $J109="Sassy", $J109="Careful"), 1.1,
IF(OR($J109="Naughty", $J109="Lax", $J109="Naive", $J109="Rash"), 0.9, 1)))</f>
        <v>30</v>
      </c>
      <c r="W109" s="2">
        <f>_xlfn.FLOOR.MATH((_xlfn.FLOOR.MATH((((2*VLOOKUP($G109, 'EV and Base'!$A$1:$N$671, 14, FALSE))+$Q109)*$I109)/100)+5)*
IF(OR($J109="Timid", $J109="Hasty", $J109="Jolly", $J109="Naive"), 1.1,
IF(OR($J109="Brave", $J109="Relaxed", $J109="Quiet", $J109="Sassy"), 0.9, 1)))</f>
        <v>23</v>
      </c>
      <c r="BA109" s="3" t="e" cm="1">
        <f t="array" aca="1" ref="BA109" ca="1">IF(NOT(ISNUMBER(INDEX($A:$A, LOOKUP(2, 1 / ($A$1:INDIRECT("$A$"&amp;ROW($A109)) &lt;&gt; ""),ROW($A$1:INDIRECT("$A$"&amp;ROW($A109)))), 1))), "",#REF!-INDEX(#REF!, LOOKUP(
2, 1 / (#REF!:INDIRECT("$AV$"&amp;ROW(#REF!)-1) &lt;&gt; ""),ROW(#REF!:INDIRECT("$AV$"&amp;ROW(#REF!)-1))), 1))</f>
        <v>#REF!</v>
      </c>
      <c r="BB109" s="3" t="e" cm="1">
        <f t="array" aca="1" ref="BB109" ca="1">IF(NOT(ISNUMBER(INDEX($A:$A, LOOKUP(2, 1 / ($A$1:INDIRECT("$A$"&amp;ROW($A109)) &lt;&gt; ""),ROW($A$1:INDIRECT("$A$"&amp;ROW($A109)))), 1))), "",
INDEX(#REF!, LOOKUP(2, 1 / (#REF!:INDIRECT("$Y$"&amp;ROW(#REF!)-1) &lt;&gt; ""),ROW(#REF!:INDIRECT("$Y$"&amp;ROW(#REF!)-1))), 1))</f>
        <v>#REF!</v>
      </c>
      <c r="BC109" s="1" t="str">
        <f>IFERROR(VLOOKUP(#REF!, 'Medium-Slow'!$A$1:$B$101, 2, TRUE),"")</f>
        <v/>
      </c>
    </row>
    <row r="110" spans="1:55" x14ac:dyDescent="0.45">
      <c r="A110" s="68"/>
      <c r="B110" s="68"/>
      <c r="C110" s="68" t="str">
        <f>$C109</f>
        <v>Single</v>
      </c>
      <c r="D110" s="68"/>
      <c r="E110" s="68"/>
      <c r="F110" s="56">
        <v>2</v>
      </c>
      <c r="G110" s="2" t="s">
        <v>286</v>
      </c>
      <c r="H110" s="2" t="s">
        <v>50</v>
      </c>
      <c r="I110" s="2">
        <v>20</v>
      </c>
      <c r="J110" s="2" t="s">
        <v>51</v>
      </c>
      <c r="K110" s="2" t="s">
        <v>161</v>
      </c>
      <c r="L110" s="2" t="s">
        <v>53</v>
      </c>
      <c r="M110" s="2" t="s">
        <v>287</v>
      </c>
      <c r="N110" s="2" t="s">
        <v>207</v>
      </c>
      <c r="O110" s="2" t="s">
        <v>288</v>
      </c>
      <c r="P110" s="22" t="s">
        <v>56</v>
      </c>
      <c r="Q110" s="22">
        <v>6</v>
      </c>
      <c r="R110" s="2">
        <f>_xlfn.FLOOR.MATH((((2*VLOOKUP(G110, 'EV and Base'!$A$1:$N$671, 9, FALSE))+$Q110)*$I110)/100)+$I110+10</f>
        <v>51</v>
      </c>
      <c r="S110" s="2">
        <f>_xlfn.FLOOR.MATH((_xlfn.FLOOR.MATH((((2*VLOOKUP($G110, 'EV and Base'!$A$1:$N$671, 10, FALSE))+$Q110)*$I110)/100)+5)*
IF(OR($J110="Lonely", $J110="Brave", $J110="Adamant", $J110="Naughty"), 1.1,
IF(OR($J110="Bold", $J110="Timid", $J110="Modest", $J110="Calm"), 0.9, 1)))</f>
        <v>32</v>
      </c>
      <c r="T110" s="2">
        <f>_xlfn.FLOOR.MATH((_xlfn.FLOOR.MATH((((2*VLOOKUP($G110, 'EV and Base'!$A$1:$N$671, 11, FALSE))+$Q110)*$I110)/100)+5)*
IF(OR($J110="Bold", $J110="Relaxed", $J110="Impish", $J110="Lax"), 1.1,
IF(OR($J110="Lonely", $J110="Hasty", $J110="Mild", $J110="Gentle"), 0.9, 1)))</f>
        <v>44</v>
      </c>
      <c r="U110" s="2">
        <f>_xlfn.FLOOR.MATH((_xlfn.FLOOR.MATH((((2*VLOOKUP($G110, 'EV and Base'!$A$1:$N$671, 12, FALSE))+$Q110)*$I110)/100)+5)*
IF(OR($J110="Modest", $J110="Mild", $J110="Quiet", $J110="Rash"), 1.1,
IF(OR($J110="Adamant", $J110="Impish", $J110="Jolly", $J110="Careful"), 0.9, 1)))</f>
        <v>20</v>
      </c>
      <c r="V110" s="2">
        <f>_xlfn.FLOOR.MATH((_xlfn.FLOOR.MATH((((2*VLOOKUP($G110, 'EV and Base'!$A$1:$N$671, 13, FALSE))+$Q110)*$I110)/100)+5)*
IF(OR($J110="Calm", $J110="Gentle", $J110="Sassy", $J110="Careful"), 1.1,
IF(OR($J110="Naughty", $J110="Lax", $J110="Naive", $J110="Rash"), 0.9, 1)))</f>
        <v>18</v>
      </c>
      <c r="W110" s="2">
        <f>_xlfn.FLOOR.MATH((_xlfn.FLOOR.MATH((((2*VLOOKUP($G110, 'EV and Base'!$A$1:$N$671, 14, FALSE))+$Q110)*$I110)/100)+5)*
IF(OR($J110="Timid", $J110="Hasty", $J110="Jolly", $J110="Naive"), 1.1,
IF(OR($J110="Brave", $J110="Relaxed", $J110="Quiet", $J110="Sassy"), 0.9, 1)))</f>
        <v>28</v>
      </c>
      <c r="BA110" s="3" t="e" cm="1">
        <f t="array" aca="1" ref="BA110" ca="1">IF(NOT(ISNUMBER(INDEX($A:$A, LOOKUP(2, 1 / ($A$1:INDIRECT("$A$"&amp;ROW($A110)) &lt;&gt; ""),ROW($A$1:INDIRECT("$A$"&amp;ROW($A110)))), 1))), "",#REF!-INDEX(#REF!, LOOKUP(
2, 1 / (#REF!:INDIRECT("$AV$"&amp;ROW(#REF!)-1) &lt;&gt; ""),ROW(#REF!:INDIRECT("$AV$"&amp;ROW(#REF!)-1))), 1))</f>
        <v>#REF!</v>
      </c>
      <c r="BB110" s="3" t="e" cm="1">
        <f t="array" aca="1" ref="BB110" ca="1">IF(NOT(ISNUMBER(INDEX($A:$A, LOOKUP(2, 1 / ($A$1:INDIRECT("$A$"&amp;ROW($A110)) &lt;&gt; ""),ROW($A$1:INDIRECT("$A$"&amp;ROW($A110)))), 1))), "",
INDEX(#REF!, LOOKUP(2, 1 / (#REF!:INDIRECT("$Y$"&amp;ROW(#REF!)-1) &lt;&gt; ""),ROW(#REF!:INDIRECT("$Y$"&amp;ROW(#REF!)-1))), 1))</f>
        <v>#REF!</v>
      </c>
      <c r="BC110" s="1" t="str">
        <f>IFERROR(VLOOKUP(#REF!, 'Medium-Slow'!$A$1:$B$101, 2, TRUE),"")</f>
        <v/>
      </c>
    </row>
    <row r="111" spans="1:55" x14ac:dyDescent="0.45">
      <c r="A111" s="56">
        <v>70</v>
      </c>
      <c r="B111" s="56" t="s">
        <v>289</v>
      </c>
      <c r="C111" s="56" t="s">
        <v>46</v>
      </c>
      <c r="D111" s="56" t="s">
        <v>283</v>
      </c>
      <c r="E111" s="56" t="s">
        <v>48</v>
      </c>
      <c r="F111" s="56">
        <v>1</v>
      </c>
      <c r="G111" s="2" t="s">
        <v>222</v>
      </c>
      <c r="H111" s="2" t="s">
        <v>50</v>
      </c>
      <c r="I111" s="2">
        <v>21</v>
      </c>
      <c r="J111" s="2" t="s">
        <v>120</v>
      </c>
      <c r="K111" s="2" t="s">
        <v>204</v>
      </c>
      <c r="L111" s="2" t="s">
        <v>53</v>
      </c>
      <c r="M111" s="2" t="s">
        <v>54</v>
      </c>
      <c r="N111" s="2" t="s">
        <v>224</v>
      </c>
      <c r="O111" s="2" t="s">
        <v>225</v>
      </c>
      <c r="P111" s="2" t="s">
        <v>226</v>
      </c>
      <c r="Q111" s="2">
        <v>6</v>
      </c>
      <c r="R111" s="2">
        <f>_xlfn.FLOOR.MATH((((2*VLOOKUP(G111, 'EV and Base'!$A$1:$N$671, 9, FALSE))+$Q111)*$I111)/100)+$I111+10</f>
        <v>51</v>
      </c>
      <c r="S111" s="2">
        <f>_xlfn.FLOOR.MATH((_xlfn.FLOOR.MATH((((2*VLOOKUP($G111, 'EV and Base'!$A$1:$N$671, 10, FALSE))+$Q111)*$I111)/100)+5)*
IF(OR($J111="Lonely", $J111="Brave", $J111="Adamant", $J111="Naughty"), 1.1,
IF(OR($J111="Bold", $J111="Timid", $J111="Modest", $J111="Calm"), 0.9, 1)))</f>
        <v>30</v>
      </c>
      <c r="T111" s="2">
        <f>_xlfn.FLOOR.MATH((_xlfn.FLOOR.MATH((((2*VLOOKUP($G111, 'EV and Base'!$A$1:$N$671, 11, FALSE))+$Q111)*$I111)/100)+5)*
IF(OR($J111="Bold", $J111="Relaxed", $J111="Impish", $J111="Lax"), 1.1,
IF(OR($J111="Lonely", $J111="Hasty", $J111="Mild", $J111="Gentle"), 0.9, 1)))</f>
        <v>35</v>
      </c>
      <c r="U111" s="2">
        <f>_xlfn.FLOOR.MATH((_xlfn.FLOOR.MATH((((2*VLOOKUP($G111, 'EV and Base'!$A$1:$N$671, 12, FALSE))+$Q111)*$I111)/100)+5)*
IF(OR($J111="Modest", $J111="Mild", $J111="Quiet", $J111="Rash"), 1.1,
IF(OR($J111="Adamant", $J111="Impish", $J111="Jolly", $J111="Careful"), 0.9, 1)))</f>
        <v>23</v>
      </c>
      <c r="V111" s="2">
        <f>_xlfn.FLOOR.MATH((_xlfn.FLOOR.MATH((((2*VLOOKUP($G111, 'EV and Base'!$A$1:$N$671, 13, FALSE))+$Q111)*$I111)/100)+5)*
IF(OR($J111="Calm", $J111="Gentle", $J111="Sassy", $J111="Careful"), 1.1,
IF(OR($J111="Naughty", $J111="Lax", $J111="Naive", $J111="Rash"), 0.9, 1)))</f>
        <v>27</v>
      </c>
      <c r="W111" s="2">
        <f>_xlfn.FLOOR.MATH((_xlfn.FLOOR.MATH((((2*VLOOKUP($G111, 'EV and Base'!$A$1:$N$671, 14, FALSE))+$Q111)*$I111)/100)+5)*
IF(OR($J111="Timid", $J111="Hasty", $J111="Jolly", $J111="Naive"), 1.1,
IF(OR($J111="Brave", $J111="Relaxed", $J111="Quiet", $J111="Sassy"), 0.9, 1)))</f>
        <v>23</v>
      </c>
      <c r="BA111" s="3" t="e" cm="1">
        <f t="array" aca="1" ref="BA111" ca="1">IF(NOT(ISNUMBER(INDEX($A:$A, LOOKUP(2, 1 / ($A$1:INDIRECT("$A$"&amp;ROW($A111)) &lt;&gt; ""),ROW($A$1:INDIRECT("$A$"&amp;ROW($A111)))), 1))), "",#REF!-INDEX(#REF!, LOOKUP(
2, 1 / (#REF!:INDIRECT("$AV$"&amp;ROW(#REF!)-1) &lt;&gt; ""),ROW(#REF!:INDIRECT("$AV$"&amp;ROW(#REF!)-1))), 1))</f>
        <v>#REF!</v>
      </c>
      <c r="BB111" s="3" t="e" cm="1">
        <f t="array" aca="1" ref="BB111" ca="1">IF(NOT(ISNUMBER(INDEX($A:$A, LOOKUP(2, 1 / ($A$1:INDIRECT("$A$"&amp;ROW($A111)) &lt;&gt; ""),ROW($A$1:INDIRECT("$A$"&amp;ROW($A111)))), 1))), "",
INDEX(#REF!, LOOKUP(2, 1 / (#REF!:INDIRECT("$Y$"&amp;ROW(#REF!)-1) &lt;&gt; ""),ROW(#REF!:INDIRECT("$Y$"&amp;ROW(#REF!)-1))), 1))</f>
        <v>#REF!</v>
      </c>
      <c r="BC111" s="1" t="str">
        <f>IFERROR(VLOOKUP(#REF!, 'Medium-Slow'!$A$1:$B$101, 2, TRUE),"")</f>
        <v/>
      </c>
    </row>
    <row r="112" spans="1:55" x14ac:dyDescent="0.45">
      <c r="A112" s="66">
        <v>71</v>
      </c>
      <c r="B112" s="66" t="s">
        <v>290</v>
      </c>
      <c r="C112" s="66" t="s">
        <v>46</v>
      </c>
      <c r="D112" s="66" t="s">
        <v>283</v>
      </c>
      <c r="E112" s="66" t="s">
        <v>48</v>
      </c>
      <c r="F112" s="56">
        <v>1</v>
      </c>
      <c r="G112" s="2" t="s">
        <v>210</v>
      </c>
      <c r="H112" s="2" t="s">
        <v>50</v>
      </c>
      <c r="I112" s="2">
        <v>20</v>
      </c>
      <c r="J112" s="2" t="s">
        <v>120</v>
      </c>
      <c r="K112" s="2" t="s">
        <v>211</v>
      </c>
      <c r="L112" s="2" t="s">
        <v>53</v>
      </c>
      <c r="M112" s="2" t="s">
        <v>214</v>
      </c>
      <c r="N112" s="2" t="s">
        <v>215</v>
      </c>
      <c r="O112" s="2" t="s">
        <v>240</v>
      </c>
      <c r="P112" s="2" t="s">
        <v>284</v>
      </c>
      <c r="Q112" s="2">
        <v>6</v>
      </c>
      <c r="R112" s="2">
        <f>_xlfn.FLOOR.MATH((((2*VLOOKUP(G112, 'EV and Base'!$A$1:$N$671, 9, FALSE))+$Q112)*$I112)/100)+$I112+10</f>
        <v>43</v>
      </c>
      <c r="S112" s="2">
        <f>_xlfn.FLOOR.MATH((_xlfn.FLOOR.MATH((((2*VLOOKUP($G112, 'EV and Base'!$A$1:$N$671, 10, FALSE))+$Q112)*$I112)/100)+5)*
IF(OR($J112="Lonely", $J112="Brave", $J112="Adamant", $J112="Naughty"), 1.1,
IF(OR($J112="Bold", $J112="Timid", $J112="Modest", $J112="Calm"), 0.9, 1)))</f>
        <v>26</v>
      </c>
      <c r="T112" s="2">
        <f>_xlfn.FLOOR.MATH((_xlfn.FLOOR.MATH((((2*VLOOKUP($G112, 'EV and Base'!$A$1:$N$671, 11, FALSE))+$Q112)*$I112)/100)+5)*
IF(OR($J112="Bold", $J112="Relaxed", $J112="Impish", $J112="Lax"), 1.1,
IF(OR($J112="Lonely", $J112="Hasty", $J112="Mild", $J112="Gentle"), 0.9, 1)))</f>
        <v>29</v>
      </c>
      <c r="U112" s="2">
        <f>_xlfn.FLOOR.MATH((_xlfn.FLOOR.MATH((((2*VLOOKUP($G112, 'EV and Base'!$A$1:$N$671, 12, FALSE))+$Q112)*$I112)/100)+5)*
IF(OR($J112="Modest", $J112="Mild", $J112="Quiet", $J112="Rash"), 1.1,
IF(OR($J112="Adamant", $J112="Impish", $J112="Jolly", $J112="Careful"), 0.9, 1)))</f>
        <v>18</v>
      </c>
      <c r="V112" s="2">
        <f>_xlfn.FLOOR.MATH((_xlfn.FLOOR.MATH((((2*VLOOKUP($G112, 'EV and Base'!$A$1:$N$671, 13, FALSE))+$Q112)*$I112)/100)+5)*
IF(OR($J112="Calm", $J112="Gentle", $J112="Sassy", $J112="Careful"), 1.1,
IF(OR($J112="Naughty", $J112="Lax", $J112="Naive", $J112="Rash"), 0.9, 1)))</f>
        <v>18</v>
      </c>
      <c r="W112" s="2">
        <f>_xlfn.FLOOR.MATH((_xlfn.FLOOR.MATH((((2*VLOOKUP($G112, 'EV and Base'!$A$1:$N$671, 14, FALSE))+$Q112)*$I112)/100)+5)*
IF(OR($J112="Timid", $J112="Hasty", $J112="Jolly", $J112="Naive"), 1.1,
IF(OR($J112="Brave", $J112="Relaxed", $J112="Quiet", $J112="Sassy"), 0.9, 1)))</f>
        <v>29</v>
      </c>
      <c r="BA112" s="3" t="e" cm="1">
        <f t="array" aca="1" ref="BA112" ca="1">IF(NOT(ISNUMBER(INDEX($A:$A, LOOKUP(2, 1 / ($A$1:INDIRECT("$A$"&amp;ROW($A112)) &lt;&gt; ""),ROW($A$1:INDIRECT("$A$"&amp;ROW($A112)))), 1))), "",#REF!-INDEX(#REF!, LOOKUP(
2, 1 / (#REF!:INDIRECT("$AV$"&amp;ROW(#REF!)-1) &lt;&gt; ""),ROW(#REF!:INDIRECT("$AV$"&amp;ROW(#REF!)-1))), 1))</f>
        <v>#REF!</v>
      </c>
      <c r="BB112" s="3" t="e" cm="1">
        <f t="array" aca="1" ref="BB112" ca="1">IF(NOT(ISNUMBER(INDEX($A:$A, LOOKUP(2, 1 / ($A$1:INDIRECT("$A$"&amp;ROW($A112)) &lt;&gt; ""),ROW($A$1:INDIRECT("$A$"&amp;ROW($A112)))), 1))), "",
INDEX(#REF!, LOOKUP(2, 1 / (#REF!:INDIRECT("$Y$"&amp;ROW(#REF!)-1) &lt;&gt; ""),ROW(#REF!:INDIRECT("$Y$"&amp;ROW(#REF!)-1))), 1))</f>
        <v>#REF!</v>
      </c>
      <c r="BC112" s="1" t="str">
        <f>IFERROR(VLOOKUP(#REF!, 'Medium-Slow'!$A$1:$B$101, 2, TRUE),"")</f>
        <v/>
      </c>
    </row>
    <row r="113" spans="1:55" x14ac:dyDescent="0.45">
      <c r="A113" s="68"/>
      <c r="B113" s="68"/>
      <c r="C113" s="68" t="str">
        <f>$C112</f>
        <v>Single</v>
      </c>
      <c r="D113" s="68"/>
      <c r="E113" s="68"/>
      <c r="F113" s="56">
        <v>2</v>
      </c>
      <c r="G113" s="2" t="s">
        <v>222</v>
      </c>
      <c r="H113" s="2" t="s">
        <v>50</v>
      </c>
      <c r="I113" s="2">
        <v>20</v>
      </c>
      <c r="J113" s="2" t="s">
        <v>137</v>
      </c>
      <c r="K113" s="2" t="s">
        <v>204</v>
      </c>
      <c r="L113" s="2" t="s">
        <v>53</v>
      </c>
      <c r="M113" s="2" t="s">
        <v>54</v>
      </c>
      <c r="N113" s="2" t="s">
        <v>224</v>
      </c>
      <c r="O113" s="2" t="s">
        <v>225</v>
      </c>
      <c r="P113" s="2" t="s">
        <v>226</v>
      </c>
      <c r="Q113" s="2">
        <v>6</v>
      </c>
      <c r="R113" s="2">
        <f>_xlfn.FLOOR.MATH((((2*VLOOKUP(G113, 'EV and Base'!$A$1:$N$671, 9, FALSE))+$Q113)*$I113)/100)+$I113+10</f>
        <v>49</v>
      </c>
      <c r="S113" s="2">
        <f>_xlfn.FLOOR.MATH((_xlfn.FLOOR.MATH((((2*VLOOKUP($G113, 'EV and Base'!$A$1:$N$671, 10, FALSE))+$Q113)*$I113)/100)+5)*
IF(OR($J113="Lonely", $J113="Brave", $J113="Adamant", $J113="Naughty"), 1.1,
IF(OR($J113="Bold", $J113="Timid", $J113="Modest", $J113="Calm"), 0.9, 1)))</f>
        <v>29</v>
      </c>
      <c r="T113" s="2">
        <f>_xlfn.FLOOR.MATH((_xlfn.FLOOR.MATH((((2*VLOOKUP($G113, 'EV and Base'!$A$1:$N$671, 11, FALSE))+$Q113)*$I113)/100)+5)*
IF(OR($J113="Bold", $J113="Relaxed", $J113="Impish", $J113="Lax"), 1.1,
IF(OR($J113="Lonely", $J113="Hasty", $J113="Mild", $J113="Gentle"), 0.9, 1)))</f>
        <v>30</v>
      </c>
      <c r="U113" s="2">
        <f>_xlfn.FLOOR.MATH((_xlfn.FLOOR.MATH((((2*VLOOKUP($G113, 'EV and Base'!$A$1:$N$671, 12, FALSE))+$Q113)*$I113)/100)+5)*
IF(OR($J113="Modest", $J113="Mild", $J113="Quiet", $J113="Rash"), 1.1,
IF(OR($J113="Adamant", $J113="Impish", $J113="Jolly", $J113="Careful"), 0.9, 1)))</f>
        <v>22</v>
      </c>
      <c r="V113" s="2">
        <f>_xlfn.FLOOR.MATH((_xlfn.FLOOR.MATH((((2*VLOOKUP($G113, 'EV and Base'!$A$1:$N$671, 13, FALSE))+$Q113)*$I113)/100)+5)*
IF(OR($J113="Calm", $J113="Gentle", $J113="Sassy", $J113="Careful"), 1.1,
IF(OR($J113="Naughty", $J113="Lax", $J113="Naive", $J113="Rash"), 0.9, 1)))</f>
        <v>30</v>
      </c>
      <c r="W113" s="2">
        <f>_xlfn.FLOOR.MATH((_xlfn.FLOOR.MATH((((2*VLOOKUP($G113, 'EV and Base'!$A$1:$N$671, 14, FALSE))+$Q113)*$I113)/100)+5)*
IF(OR($J113="Timid", $J113="Hasty", $J113="Jolly", $J113="Naive"), 1.1,
IF(OR($J113="Brave", $J113="Relaxed", $J113="Quiet", $J113="Sassy"), 0.9, 1)))</f>
        <v>23</v>
      </c>
      <c r="BA113" s="3" t="e" cm="1">
        <f t="array" aca="1" ref="BA113" ca="1">IF(NOT(ISNUMBER(INDEX($A:$A, LOOKUP(2, 1 / ($A$1:INDIRECT("$A$"&amp;ROW($A113)) &lt;&gt; ""),ROW($A$1:INDIRECT("$A$"&amp;ROW($A113)))), 1))), "",#REF!-INDEX(#REF!, LOOKUP(
2, 1 / (#REF!:INDIRECT("$AV$"&amp;ROW(#REF!)-1) &lt;&gt; ""),ROW(#REF!:INDIRECT("$AV$"&amp;ROW(#REF!)-1))), 1))</f>
        <v>#REF!</v>
      </c>
      <c r="BB113" s="3" t="e" cm="1">
        <f t="array" aca="1" ref="BB113" ca="1">IF(NOT(ISNUMBER(INDEX($A:$A, LOOKUP(2, 1 / ($A$1:INDIRECT("$A$"&amp;ROW($A113)) &lt;&gt; ""),ROW($A$1:INDIRECT("$A$"&amp;ROW($A113)))), 1))), "",
INDEX(#REF!, LOOKUP(2, 1 / (#REF!:INDIRECT("$Y$"&amp;ROW(#REF!)-1) &lt;&gt; ""),ROW(#REF!:INDIRECT("$Y$"&amp;ROW(#REF!)-1))), 1))</f>
        <v>#REF!</v>
      </c>
      <c r="BC113" s="1" t="str">
        <f>IFERROR(VLOOKUP(#REF!, 'Medium-Slow'!$A$1:$B$101, 2, TRUE),"")</f>
        <v/>
      </c>
    </row>
    <row r="114" spans="1:55" x14ac:dyDescent="0.45">
      <c r="A114" s="66">
        <v>72</v>
      </c>
      <c r="B114" s="66" t="s">
        <v>291</v>
      </c>
      <c r="C114" s="66" t="s">
        <v>46</v>
      </c>
      <c r="D114" s="66" t="s">
        <v>283</v>
      </c>
      <c r="E114" s="66" t="s">
        <v>48</v>
      </c>
      <c r="F114" s="56">
        <v>1</v>
      </c>
      <c r="G114" s="2" t="s">
        <v>292</v>
      </c>
      <c r="H114" s="2" t="s">
        <v>50</v>
      </c>
      <c r="I114" s="2">
        <v>21</v>
      </c>
      <c r="J114" s="2" t="s">
        <v>82</v>
      </c>
      <c r="K114" s="2" t="s">
        <v>211</v>
      </c>
      <c r="L114" s="2" t="s">
        <v>53</v>
      </c>
      <c r="M114" s="2" t="s">
        <v>284</v>
      </c>
      <c r="N114" s="2" t="s">
        <v>293</v>
      </c>
      <c r="O114" s="2" t="s">
        <v>215</v>
      </c>
      <c r="P114" s="2" t="s">
        <v>214</v>
      </c>
      <c r="Q114" s="2">
        <v>12</v>
      </c>
      <c r="R114" s="2">
        <f>_xlfn.FLOOR.MATH((((2*VLOOKUP(G114, 'EV and Base'!$A$1:$N$671, 9, FALSE))+$Q114)*$I114)/100)+$I114+10</f>
        <v>50</v>
      </c>
      <c r="S114" s="2">
        <f>_xlfn.FLOOR.MATH((_xlfn.FLOOR.MATH((((2*VLOOKUP($G114, 'EV and Base'!$A$1:$N$671, 10, FALSE))+$Q114)*$I114)/100)+5)*
IF(OR($J114="Lonely", $J114="Brave", $J114="Adamant", $J114="Naughty"), 1.1,
IF(OR($J114="Bold", $J114="Timid", $J114="Modest", $J114="Calm"), 0.9, 1)))</f>
        <v>30</v>
      </c>
      <c r="T114" s="2">
        <f>_xlfn.FLOOR.MATH((_xlfn.FLOOR.MATH((((2*VLOOKUP($G114, 'EV and Base'!$A$1:$N$671, 11, FALSE))+$Q114)*$I114)/100)+5)*
IF(OR($J114="Bold", $J114="Relaxed", $J114="Impish", $J114="Lax"), 1.1,
IF(OR($J114="Lonely", $J114="Hasty", $J114="Mild", $J114="Gentle"), 0.9, 1)))</f>
        <v>49</v>
      </c>
      <c r="U114" s="2">
        <f>_xlfn.FLOOR.MATH((_xlfn.FLOOR.MATH((((2*VLOOKUP($G114, 'EV and Base'!$A$1:$N$671, 12, FALSE))+$Q114)*$I114)/100)+5)*
IF(OR($J114="Modest", $J114="Mild", $J114="Quiet", $J114="Rash"), 1.1,
IF(OR($J114="Adamant", $J114="Impish", $J114="Jolly", $J114="Careful"), 0.9, 1)))</f>
        <v>26</v>
      </c>
      <c r="V114" s="2">
        <f>_xlfn.FLOOR.MATH((_xlfn.FLOOR.MATH((((2*VLOOKUP($G114, 'EV and Base'!$A$1:$N$671, 13, FALSE))+$Q114)*$I114)/100)+5)*
IF(OR($J114="Calm", $J114="Gentle", $J114="Sassy", $J114="Careful"), 1.1,
IF(OR($J114="Naughty", $J114="Lax", $J114="Naive", $J114="Rash"), 0.9, 1)))</f>
        <v>40</v>
      </c>
      <c r="W114" s="2">
        <f>_xlfn.FLOOR.MATH((_xlfn.FLOOR.MATH((((2*VLOOKUP($G114, 'EV and Base'!$A$1:$N$671, 14, FALSE))+$Q114)*$I114)/100)+5)*
IF(OR($J114="Timid", $J114="Hasty", $J114="Jolly", $J114="Naive"), 1.1,
IF(OR($J114="Brave", $J114="Relaxed", $J114="Quiet", $J114="Sassy"), 0.9, 1)))</f>
        <v>24</v>
      </c>
      <c r="BA114" s="3" t="e" cm="1">
        <f t="array" aca="1" ref="BA114" ca="1">IF(NOT(ISNUMBER(INDEX($A:$A, LOOKUP(2, 1 / ($A$1:INDIRECT("$A$"&amp;ROW($A114)) &lt;&gt; ""),ROW($A$1:INDIRECT("$A$"&amp;ROW($A114)))), 1))), "",#REF!-INDEX(#REF!, LOOKUP(
2, 1 / (#REF!:INDIRECT("$AV$"&amp;ROW(#REF!)-1) &lt;&gt; ""),ROW(#REF!:INDIRECT("$AV$"&amp;ROW(#REF!)-1))), 1))</f>
        <v>#REF!</v>
      </c>
      <c r="BB114" s="3" t="e" cm="1">
        <f t="array" aca="1" ref="BB114" ca="1">IF(NOT(ISNUMBER(INDEX($A:$A, LOOKUP(2, 1 / ($A$1:INDIRECT("$A$"&amp;ROW($A114)) &lt;&gt; ""),ROW($A$1:INDIRECT("$A$"&amp;ROW($A114)))), 1))), "",
INDEX(#REF!, LOOKUP(2, 1 / (#REF!:INDIRECT("$Y$"&amp;ROW(#REF!)-1) &lt;&gt; ""),ROW(#REF!:INDIRECT("$Y$"&amp;ROW(#REF!)-1))), 1))</f>
        <v>#REF!</v>
      </c>
      <c r="BC114" s="1" t="str">
        <f>IFERROR(VLOOKUP(#REF!, 'Medium-Slow'!$A$1:$B$101, 2, TRUE),"")</f>
        <v/>
      </c>
    </row>
    <row r="115" spans="1:55" x14ac:dyDescent="0.45">
      <c r="A115" s="67"/>
      <c r="B115" s="67"/>
      <c r="C115" s="67" t="str">
        <f t="shared" ref="C115:C116" si="9">$C114</f>
        <v>Single</v>
      </c>
      <c r="D115" s="67"/>
      <c r="E115" s="67"/>
      <c r="F115" s="56">
        <v>2</v>
      </c>
      <c r="G115" s="2" t="s">
        <v>286</v>
      </c>
      <c r="H115" s="2" t="s">
        <v>50</v>
      </c>
      <c r="I115" s="2">
        <v>21</v>
      </c>
      <c r="J115" s="2" t="s">
        <v>223</v>
      </c>
      <c r="K115" s="2" t="s">
        <v>294</v>
      </c>
      <c r="L115" s="2" t="s">
        <v>53</v>
      </c>
      <c r="M115" s="2" t="s">
        <v>295</v>
      </c>
      <c r="N115" s="2" t="s">
        <v>293</v>
      </c>
      <c r="O115" s="2" t="s">
        <v>288</v>
      </c>
      <c r="P115" s="2" t="s">
        <v>101</v>
      </c>
      <c r="Q115" s="2">
        <v>12</v>
      </c>
      <c r="R115" s="2">
        <f>_xlfn.FLOOR.MATH((((2*VLOOKUP(G115, 'EV and Base'!$A$1:$N$671, 9, FALSE))+$Q115)*$I115)/100)+$I115+10</f>
        <v>54</v>
      </c>
      <c r="S115" s="2">
        <f>_xlfn.FLOOR.MATH((_xlfn.FLOOR.MATH((((2*VLOOKUP($G115, 'EV and Base'!$A$1:$N$671, 10, FALSE))+$Q115)*$I115)/100)+5)*
IF(OR($J115="Lonely", $J115="Brave", $J115="Adamant", $J115="Naughty"), 1.1,
IF(OR($J115="Bold", $J115="Timid", $J115="Modest", $J115="Calm"), 0.9, 1)))</f>
        <v>30</v>
      </c>
      <c r="T115" s="2">
        <f>_xlfn.FLOOR.MATH((_xlfn.FLOOR.MATH((((2*VLOOKUP($G115, 'EV and Base'!$A$1:$N$671, 11, FALSE))+$Q115)*$I115)/100)+5)*
IF(OR($J115="Bold", $J115="Relaxed", $J115="Impish", $J115="Lax"), 1.1,
IF(OR($J115="Lonely", $J115="Hasty", $J115="Mild", $J115="Gentle"), 0.9, 1)))</f>
        <v>43</v>
      </c>
      <c r="U115" s="2">
        <f>_xlfn.FLOOR.MATH((_xlfn.FLOOR.MATH((((2*VLOOKUP($G115, 'EV and Base'!$A$1:$N$671, 12, FALSE))+$Q115)*$I115)/100)+5)*
IF(OR($J115="Modest", $J115="Mild", $J115="Quiet", $J115="Rash"), 1.1,
IF(OR($J115="Adamant", $J115="Impish", $J115="Jolly", $J115="Careful"), 0.9, 1)))</f>
        <v>22</v>
      </c>
      <c r="V115" s="2">
        <f>_xlfn.FLOOR.MATH((_xlfn.FLOOR.MATH((((2*VLOOKUP($G115, 'EV and Base'!$A$1:$N$671, 13, FALSE))+$Q115)*$I115)/100)+5)*
IF(OR($J115="Calm", $J115="Gentle", $J115="Sassy", $J115="Careful"), 1.1,
IF(OR($J115="Naughty", $J115="Lax", $J115="Naive", $J115="Rash"), 0.9, 1)))</f>
        <v>24</v>
      </c>
      <c r="W115" s="2">
        <f>_xlfn.FLOOR.MATH((_xlfn.FLOOR.MATH((((2*VLOOKUP($G115, 'EV and Base'!$A$1:$N$671, 14, FALSE))+$Q115)*$I115)/100)+5)*
IF(OR($J115="Timid", $J115="Hasty", $J115="Jolly", $J115="Naive"), 1.1,
IF(OR($J115="Brave", $J115="Relaxed", $J115="Quiet", $J115="Sassy"), 0.9, 1)))</f>
        <v>30</v>
      </c>
      <c r="BA115" s="3" t="e" cm="1">
        <f t="array" aca="1" ref="BA115" ca="1">IF(NOT(ISNUMBER(INDEX($A:$A, LOOKUP(2, 1 / ($A$1:INDIRECT("$A$"&amp;ROW($A115)) &lt;&gt; ""),ROW($A$1:INDIRECT("$A$"&amp;ROW($A115)))), 1))), "",#REF!-INDEX(#REF!, LOOKUP(
2, 1 / (#REF!:INDIRECT("$AV$"&amp;ROW(#REF!)-1) &lt;&gt; ""),ROW(#REF!:INDIRECT("$AV$"&amp;ROW(#REF!)-1))), 1))</f>
        <v>#REF!</v>
      </c>
      <c r="BB115" s="3" t="e" cm="1">
        <f t="array" aca="1" ref="BB115" ca="1">IF(NOT(ISNUMBER(INDEX($A:$A, LOOKUP(2, 1 / ($A$1:INDIRECT("$A$"&amp;ROW($A115)) &lt;&gt; ""),ROW($A$1:INDIRECT("$A$"&amp;ROW($A115)))), 1))), "",
INDEX(#REF!, LOOKUP(2, 1 / (#REF!:INDIRECT("$Y$"&amp;ROW(#REF!)-1) &lt;&gt; ""),ROW(#REF!:INDIRECT("$Y$"&amp;ROW(#REF!)-1))), 1))</f>
        <v>#REF!</v>
      </c>
      <c r="BC115" s="1" t="str">
        <f>IFERROR(VLOOKUP(#REF!, 'Medium-Slow'!$A$1:$B$101, 2, TRUE),"")</f>
        <v/>
      </c>
    </row>
    <row r="116" spans="1:55" x14ac:dyDescent="0.45">
      <c r="A116" s="68"/>
      <c r="B116" s="68"/>
      <c r="C116" s="68" t="str">
        <f t="shared" si="9"/>
        <v>Single</v>
      </c>
      <c r="D116" s="68"/>
      <c r="E116" s="68"/>
      <c r="F116" s="56">
        <v>3</v>
      </c>
      <c r="G116" s="2" t="s">
        <v>296</v>
      </c>
      <c r="H116" s="2" t="s">
        <v>50</v>
      </c>
      <c r="I116" s="2">
        <v>23</v>
      </c>
      <c r="J116" s="2" t="s">
        <v>132</v>
      </c>
      <c r="K116" s="2" t="s">
        <v>211</v>
      </c>
      <c r="L116" s="2" t="s">
        <v>53</v>
      </c>
      <c r="M116" s="2" t="s">
        <v>226</v>
      </c>
      <c r="N116" s="2" t="s">
        <v>293</v>
      </c>
      <c r="O116" s="2" t="s">
        <v>224</v>
      </c>
      <c r="P116" s="2" t="s">
        <v>240</v>
      </c>
      <c r="Q116" s="2">
        <v>18</v>
      </c>
      <c r="R116" s="2">
        <f>_xlfn.FLOOR.MATH((((2*VLOOKUP(G116, 'EV and Base'!$A$1:$N$671, 9, FALSE))+$Q116)*$I116)/100)+$I116+10</f>
        <v>71</v>
      </c>
      <c r="S116" s="2">
        <f>_xlfn.FLOOR.MATH((_xlfn.FLOOR.MATH((((2*VLOOKUP($G116, 'EV and Base'!$A$1:$N$671, 10, FALSE))+$Q116)*$I116)/100)+5)*
IF(OR($J116="Lonely", $J116="Brave", $J116="Adamant", $J116="Naughty"), 1.1,
IF(OR($J116="Bold", $J116="Timid", $J116="Modest", $J116="Calm"), 0.9, 1)))</f>
        <v>56</v>
      </c>
      <c r="T116" s="2">
        <f>_xlfn.FLOOR.MATH((_xlfn.FLOOR.MATH((((2*VLOOKUP($G116, 'EV and Base'!$A$1:$N$671, 11, FALSE))+$Q116)*$I116)/100)+5)*
IF(OR($J116="Bold", $J116="Relaxed", $J116="Impish", $J116="Lax"), 1.1,
IF(OR($J116="Lonely", $J116="Hasty", $J116="Mild", $J116="Gentle"), 0.9, 1)))</f>
        <v>49</v>
      </c>
      <c r="U116" s="2">
        <f>_xlfn.FLOOR.MATH((_xlfn.FLOOR.MATH((((2*VLOOKUP($G116, 'EV and Base'!$A$1:$N$671, 12, FALSE))+$Q116)*$I116)/100)+5)*
IF(OR($J116="Modest", $J116="Mild", $J116="Quiet", $J116="Rash"), 1.1,
IF(OR($J116="Adamant", $J116="Impish", $J116="Jolly", $J116="Careful"), 0.9, 1)))</f>
        <v>41</v>
      </c>
      <c r="V116" s="2">
        <f>_xlfn.FLOOR.MATH((_xlfn.FLOOR.MATH((((2*VLOOKUP($G116, 'EV and Base'!$A$1:$N$671, 13, FALSE))+$Q116)*$I116)/100)+5)*
IF(OR($J116="Calm", $J116="Gentle", $J116="Sassy", $J116="Careful"), 1.1,
IF(OR($J116="Naughty", $J116="Lax", $J116="Naive", $J116="Rash"), 0.9, 1)))</f>
        <v>41</v>
      </c>
      <c r="W116" s="2">
        <f>_xlfn.FLOOR.MATH((_xlfn.FLOOR.MATH((((2*VLOOKUP($G116, 'EV and Base'!$A$1:$N$671, 14, FALSE))+$Q116)*$I116)/100)+5)*
IF(OR($J116="Timid", $J116="Hasty", $J116="Jolly", $J116="Naive"), 1.1,
IF(OR($J116="Brave", $J116="Relaxed", $J116="Quiet", $J116="Sassy"), 0.9, 1)))</f>
        <v>45</v>
      </c>
      <c r="BA116" s="3" t="e" cm="1">
        <f t="array" aca="1" ref="BA116" ca="1">IF(NOT(ISNUMBER(INDEX($A:$A, LOOKUP(2, 1 / ($A$1:INDIRECT("$A$"&amp;ROW($A116)) &lt;&gt; ""),ROW($A$1:INDIRECT("$A$"&amp;ROW($A116)))), 1))), "",#REF!-INDEX(#REF!, LOOKUP(
2, 1 / (#REF!:INDIRECT("$AV$"&amp;ROW(#REF!)-1) &lt;&gt; ""),ROW(#REF!:INDIRECT("$AV$"&amp;ROW(#REF!)-1))), 1))</f>
        <v>#REF!</v>
      </c>
      <c r="BB116" s="3" t="e" cm="1">
        <f t="array" aca="1" ref="BB116" ca="1">IF(NOT(ISNUMBER(INDEX($A:$A, LOOKUP(2, 1 / ($A$1:INDIRECT("$A$"&amp;ROW($A116)) &lt;&gt; ""),ROW($A$1:INDIRECT("$A$"&amp;ROW($A116)))), 1))), "",
INDEX(#REF!, LOOKUP(2, 1 / (#REF!:INDIRECT("$Y$"&amp;ROW(#REF!)-1) &lt;&gt; ""),ROW(#REF!:INDIRECT("$Y$"&amp;ROW(#REF!)-1))), 1))</f>
        <v>#REF!</v>
      </c>
      <c r="BC116" s="1" t="str">
        <f>IFERROR(VLOOKUP(#REF!, 'Medium-Slow'!$A$1:$B$101, 2, TRUE),"")</f>
        <v/>
      </c>
    </row>
    <row r="117" spans="1:55" x14ac:dyDescent="0.45">
      <c r="A117" s="66">
        <v>73</v>
      </c>
      <c r="B117" s="66" t="s">
        <v>45</v>
      </c>
      <c r="C117" s="66" t="s">
        <v>46</v>
      </c>
      <c r="D117" s="66" t="s">
        <v>246</v>
      </c>
      <c r="E117" s="66" t="s">
        <v>48</v>
      </c>
      <c r="F117" s="56">
        <v>1</v>
      </c>
      <c r="G117" s="2" t="s">
        <v>179</v>
      </c>
      <c r="H117" s="2" t="s">
        <v>77</v>
      </c>
      <c r="I117" s="2">
        <v>18</v>
      </c>
      <c r="J117" s="2" t="s">
        <v>106</v>
      </c>
      <c r="K117" s="2" t="s">
        <v>184</v>
      </c>
      <c r="L117" s="2" t="s">
        <v>53</v>
      </c>
      <c r="M117" s="2" t="s">
        <v>84</v>
      </c>
      <c r="N117" s="2" t="s">
        <v>74</v>
      </c>
      <c r="O117" s="2" t="s">
        <v>216</v>
      </c>
      <c r="P117" s="2" t="s">
        <v>185</v>
      </c>
      <c r="Q117" s="2">
        <v>6</v>
      </c>
      <c r="R117" s="2">
        <f>_xlfn.FLOOR.MATH((((2*VLOOKUP(G117, 'EV and Base'!$A$1:$N$671, 9, FALSE))+$Q117)*$I117)/100)+$I117+10</f>
        <v>52</v>
      </c>
      <c r="S117" s="2">
        <f>_xlfn.FLOOR.MATH((_xlfn.FLOOR.MATH((((2*VLOOKUP($G117, 'EV and Base'!$A$1:$N$671, 10, FALSE))+$Q117)*$I117)/100)+5)*
IF(OR($J117="Lonely", $J117="Brave", $J117="Adamant", $J117="Naughty"), 1.1,
IF(OR($J117="Bold", $J117="Timid", $J117="Modest", $J117="Calm"), 0.9, 1)))</f>
        <v>34</v>
      </c>
      <c r="T117" s="2">
        <f>_xlfn.FLOOR.MATH((_xlfn.FLOOR.MATH((((2*VLOOKUP($G117, 'EV and Base'!$A$1:$N$671, 11, FALSE))+$Q117)*$I117)/100)+5)*
IF(OR($J117="Bold", $J117="Relaxed", $J117="Impish", $J117="Lax"), 1.1,
IF(OR($J117="Lonely", $J117="Hasty", $J117="Mild", $J117="Gentle"), 0.9, 1)))</f>
        <v>29</v>
      </c>
      <c r="U117" s="2">
        <f>_xlfn.FLOOR.MATH((_xlfn.FLOOR.MATH((((2*VLOOKUP($G117, 'EV and Base'!$A$1:$N$671, 12, FALSE))+$Q117)*$I117)/100)+5)*
IF(OR($J117="Modest", $J117="Mild", $J117="Quiet", $J117="Rash"), 1.1,
IF(OR($J117="Adamant", $J117="Impish", $J117="Jolly", $J117="Careful"), 0.9, 1)))</f>
        <v>18</v>
      </c>
      <c r="V117" s="2">
        <f>_xlfn.FLOOR.MATH((_xlfn.FLOOR.MATH((((2*VLOOKUP($G117, 'EV and Base'!$A$1:$N$671, 13, FALSE))+$Q117)*$I117)/100)+5)*
IF(OR($J117="Calm", $J117="Gentle", $J117="Sassy", $J117="Careful"), 1.1,
IF(OR($J117="Naughty", $J117="Lax", $J117="Naive", $J117="Rash"), 0.9, 1)))</f>
        <v>26</v>
      </c>
      <c r="W117" s="2">
        <f>_xlfn.FLOOR.MATH((_xlfn.FLOOR.MATH((((2*VLOOKUP($G117, 'EV and Base'!$A$1:$N$671, 14, FALSE))+$Q117)*$I117)/100)+5)*
IF(OR($J117="Timid", $J117="Hasty", $J117="Jolly", $J117="Naive"), 1.1,
IF(OR($J117="Brave", $J117="Relaxed", $J117="Quiet", $J117="Sassy"), 0.9, 1)))</f>
        <v>29</v>
      </c>
      <c r="BA117" s="3" t="e" cm="1">
        <f t="array" aca="1" ref="BA117" ca="1">IF(NOT(ISNUMBER(INDEX($A:$A, LOOKUP(2, 1 / ($A$1:INDIRECT("$A$"&amp;ROW($A117)) &lt;&gt; ""),ROW($A$1:INDIRECT("$A$"&amp;ROW($A117)))), 1))), "",#REF!-INDEX(#REF!, LOOKUP(
2, 1 / (#REF!:INDIRECT("$AV$"&amp;ROW(#REF!)-1) &lt;&gt; ""),ROW(#REF!:INDIRECT("$AV$"&amp;ROW(#REF!)-1))), 1))</f>
        <v>#REF!</v>
      </c>
      <c r="BB117" s="3" t="e" cm="1">
        <f t="array" aca="1" ref="BB117" ca="1">IF(NOT(ISNUMBER(INDEX($A:$A, LOOKUP(2, 1 / ($A$1:INDIRECT("$A$"&amp;ROW($A117)) &lt;&gt; ""),ROW($A$1:INDIRECT("$A$"&amp;ROW($A117)))), 1))), "",
INDEX(#REF!, LOOKUP(2, 1 / (#REF!:INDIRECT("$Y$"&amp;ROW(#REF!)-1) &lt;&gt; ""),ROW(#REF!:INDIRECT("$Y$"&amp;ROW(#REF!)-1))), 1))</f>
        <v>#REF!</v>
      </c>
      <c r="BC117" s="1" t="str">
        <f>IFERROR(VLOOKUP(#REF!, 'Medium-Slow'!$A$1:$B$101, 2, TRUE),"")</f>
        <v/>
      </c>
    </row>
    <row r="118" spans="1:55" x14ac:dyDescent="0.45">
      <c r="A118" s="67"/>
      <c r="B118" s="67"/>
      <c r="C118" s="67" t="str">
        <f t="shared" ref="C118:C120" si="10">$C117</f>
        <v>Single</v>
      </c>
      <c r="D118" s="67"/>
      <c r="E118" s="67"/>
      <c r="F118" s="56">
        <v>4</v>
      </c>
      <c r="G118" s="2" t="s">
        <v>310</v>
      </c>
      <c r="H118" s="2" t="s">
        <v>50</v>
      </c>
      <c r="I118" s="2">
        <v>20</v>
      </c>
      <c r="J118" s="2" t="s">
        <v>87</v>
      </c>
      <c r="K118" s="2" t="s">
        <v>60</v>
      </c>
      <c r="L118" s="2" t="s">
        <v>53</v>
      </c>
      <c r="M118" s="2" t="s">
        <v>123</v>
      </c>
      <c r="N118" s="2" t="s">
        <v>312</v>
      </c>
      <c r="O118" s="2" t="s">
        <v>313</v>
      </c>
      <c r="P118" s="2" t="s">
        <v>314</v>
      </c>
      <c r="Q118" s="2">
        <v>6</v>
      </c>
      <c r="R118" s="2">
        <f>_xlfn.FLOOR.MATH((((2*VLOOKUP(G118, 'EV and Base'!$A$1:$N$671, 9, FALSE))+$Q118)*$I118)/100)+$I118+10</f>
        <v>67</v>
      </c>
      <c r="S118" s="2">
        <f>_xlfn.FLOOR.MATH((_xlfn.FLOOR.MATH((((2*VLOOKUP($G118, 'EV and Base'!$A$1:$N$671, 10, FALSE))+$Q118)*$I118)/100)+5)*
IF(OR($J118="Lonely", $J118="Brave", $J118="Adamant", $J118="Naughty"), 1.1,
IF(OR($J118="Bold", $J118="Timid", $J118="Modest", $J118="Calm"), 0.9, 1)))</f>
        <v>43</v>
      </c>
      <c r="T118" s="2">
        <f>_xlfn.FLOOR.MATH((_xlfn.FLOOR.MATH((((2*VLOOKUP($G118, 'EV and Base'!$A$1:$N$671, 11, FALSE))+$Q118)*$I118)/100)+5)*
IF(OR($J118="Bold", $J118="Relaxed", $J118="Impish", $J118="Lax"), 1.1,
IF(OR($J118="Lonely", $J118="Hasty", $J118="Mild", $J118="Gentle"), 0.9, 1)))</f>
        <v>28</v>
      </c>
      <c r="U118" s="2">
        <f>_xlfn.FLOOR.MATH((_xlfn.FLOOR.MATH((((2*VLOOKUP($G118, 'EV and Base'!$A$1:$N$671, 12, FALSE))+$Q118)*$I118)/100)+5)*
IF(OR($J118="Modest", $J118="Mild", $J118="Quiet", $J118="Rash"), 1.1,
IF(OR($J118="Adamant", $J118="Impish", $J118="Jolly", $J118="Careful"), 0.9, 1)))</f>
        <v>34</v>
      </c>
      <c r="V118" s="2">
        <f>_xlfn.FLOOR.MATH((_xlfn.FLOOR.MATH((((2*VLOOKUP($G118, 'EV and Base'!$A$1:$N$671, 13, FALSE))+$Q118)*$I118)/100)+5)*
IF(OR($J118="Calm", $J118="Gentle", $J118="Sassy", $J118="Careful"), 1.1,
IF(OR($J118="Naughty", $J118="Lax", $J118="Naive", $J118="Rash"), 0.9, 1)))</f>
        <v>30</v>
      </c>
      <c r="W118" s="2">
        <f>_xlfn.FLOOR.MATH((_xlfn.FLOOR.MATH((((2*VLOOKUP($G118, 'EV and Base'!$A$1:$N$671, 14, FALSE))+$Q118)*$I118)/100)+5)*
IF(OR($J118="Timid", $J118="Hasty", $J118="Jolly", $J118="Naive"), 1.1,
IF(OR($J118="Brave", $J118="Relaxed", $J118="Quiet", $J118="Sassy"), 0.9, 1)))</f>
        <v>25</v>
      </c>
      <c r="BA118" s="3" t="e" cm="1">
        <f t="array" aca="1" ref="BA118" ca="1">IF(NOT(ISNUMBER(INDEX($A:$A, LOOKUP(2, 1 / ($A$1:INDIRECT("$A$"&amp;ROW($A118)) &lt;&gt; ""),ROW($A$1:INDIRECT("$A$"&amp;ROW($A118)))), 1))), "",#REF!-INDEX(#REF!, LOOKUP(
2, 1 / (#REF!:INDIRECT("$AV$"&amp;ROW(#REF!)-1) &lt;&gt; ""),ROW(#REF!:INDIRECT("$AV$"&amp;ROW(#REF!)-1))), 1))</f>
        <v>#REF!</v>
      </c>
      <c r="BB118" s="3" t="e" cm="1">
        <f t="array" aca="1" ref="BB118" ca="1">IF(NOT(ISNUMBER(INDEX($A:$A, LOOKUP(2, 1 / ($A$1:INDIRECT("$A$"&amp;ROW($A118)) &lt;&gt; ""),ROW($A$1:INDIRECT("$A$"&amp;ROW($A118)))), 1))), "",
INDEX(#REF!, LOOKUP(2, 1 / (#REF!:INDIRECT("$Y$"&amp;ROW(#REF!)-1) &lt;&gt; ""),ROW(#REF!:INDIRECT("$Y$"&amp;ROW(#REF!)-1))), 1))</f>
        <v>#REF!</v>
      </c>
      <c r="BC118" s="1" t="str">
        <f>IFERROR(VLOOKUP(#REF!, 'Medium-Slow'!$A$1:$B$101, 2, TRUE),"")</f>
        <v/>
      </c>
    </row>
    <row r="119" spans="1:55" x14ac:dyDescent="0.45">
      <c r="A119" s="67"/>
      <c r="B119" s="67"/>
      <c r="C119" s="67" t="str">
        <f t="shared" si="10"/>
        <v>Single</v>
      </c>
      <c r="D119" s="67"/>
      <c r="E119" s="67"/>
      <c r="F119" s="56">
        <v>3</v>
      </c>
      <c r="G119" s="2" t="s">
        <v>119</v>
      </c>
      <c r="H119" s="2" t="s">
        <v>77</v>
      </c>
      <c r="I119" s="2">
        <v>18</v>
      </c>
      <c r="J119" s="2" t="s">
        <v>87</v>
      </c>
      <c r="K119" s="2" t="s">
        <v>228</v>
      </c>
      <c r="L119" s="2" t="s">
        <v>53</v>
      </c>
      <c r="M119" s="2" t="s">
        <v>125</v>
      </c>
      <c r="N119" s="2" t="s">
        <v>193</v>
      </c>
      <c r="O119" s="2" t="s">
        <v>194</v>
      </c>
      <c r="P119" s="2" t="s">
        <v>229</v>
      </c>
      <c r="Q119" s="2">
        <v>6</v>
      </c>
      <c r="R119" s="2">
        <f>_xlfn.FLOOR.MATH((((2*VLOOKUP(G119, 'EV and Base'!$A$1:$N$671, 9, FALSE))+$Q119)*$I119)/100)+$I119+10</f>
        <v>56</v>
      </c>
      <c r="S119" s="2">
        <f>_xlfn.FLOOR.MATH((_xlfn.FLOOR.MATH((((2*VLOOKUP($G119, 'EV and Base'!$A$1:$N$671, 10, FALSE))+$Q119)*$I119)/100)+5)*
IF(OR($J119="Lonely", $J119="Brave", $J119="Adamant", $J119="Naughty"), 1.1,
IF(OR($J119="Bold", $J119="Timid", $J119="Modest", $J119="Calm"), 0.9, 1)))</f>
        <v>15</v>
      </c>
      <c r="T119" s="2">
        <f>_xlfn.FLOOR.MATH((_xlfn.FLOOR.MATH((((2*VLOOKUP($G119, 'EV and Base'!$A$1:$N$671, 11, FALSE))+$Q119)*$I119)/100)+5)*
IF(OR($J119="Bold", $J119="Relaxed", $J119="Impish", $J119="Lax"), 1.1,
IF(OR($J119="Lonely", $J119="Hasty", $J119="Mild", $J119="Gentle"), 0.9, 1)))</f>
        <v>22</v>
      </c>
      <c r="U119" s="2">
        <f>_xlfn.FLOOR.MATH((_xlfn.FLOOR.MATH((((2*VLOOKUP($G119, 'EV and Base'!$A$1:$N$671, 12, FALSE))+$Q119)*$I119)/100)+5)*
IF(OR($J119="Modest", $J119="Mild", $J119="Quiet", $J119="Rash"), 1.1,
IF(OR($J119="Adamant", $J119="Impish", $J119="Jolly", $J119="Careful"), 0.9, 1)))</f>
        <v>30</v>
      </c>
      <c r="V119" s="2">
        <f>_xlfn.FLOOR.MATH((_xlfn.FLOOR.MATH((((2*VLOOKUP($G119, 'EV and Base'!$A$1:$N$671, 13, FALSE))+$Q119)*$I119)/100)+5)*
IF(OR($J119="Calm", $J119="Gentle", $J119="Sassy", $J119="Careful"), 1.1,
IF(OR($J119="Naughty", $J119="Lax", $J119="Naive", $J119="Rash"), 0.9, 1)))</f>
        <v>27</v>
      </c>
      <c r="W119" s="2">
        <f>_xlfn.FLOOR.MATH((_xlfn.FLOOR.MATH((((2*VLOOKUP($G119, 'EV and Base'!$A$1:$N$671, 14, FALSE))+$Q119)*$I119)/100)+5)*
IF(OR($J119="Timid", $J119="Hasty", $J119="Jolly", $J119="Naive"), 1.1,
IF(OR($J119="Brave", $J119="Relaxed", $J119="Quiet", $J119="Sassy"), 0.9, 1)))</f>
        <v>12</v>
      </c>
      <c r="BA119" s="3" t="e" cm="1">
        <f t="array" aca="1" ref="BA119" ca="1">IF(NOT(ISNUMBER(INDEX($A:$A, LOOKUP(2, 1 / ($A$1:INDIRECT("$A$"&amp;ROW($A119)) &lt;&gt; ""),ROW($A$1:INDIRECT("$A$"&amp;ROW($A119)))), 1))), "",#REF!-INDEX(#REF!, LOOKUP(
2, 1 / (#REF!:INDIRECT("$AV$"&amp;ROW(#REF!)-1) &lt;&gt; ""),ROW(#REF!:INDIRECT("$AV$"&amp;ROW(#REF!)-1))), 1))</f>
        <v>#REF!</v>
      </c>
      <c r="BB119" s="3" t="e" cm="1">
        <f t="array" aca="1" ref="BB119" ca="1">IF(NOT(ISNUMBER(INDEX($A:$A, LOOKUP(2, 1 / ($A$1:INDIRECT("$A$"&amp;ROW($A119)) &lt;&gt; ""),ROW($A$1:INDIRECT("$A$"&amp;ROW($A119)))), 1))), "",
INDEX(#REF!, LOOKUP(2, 1 / (#REF!:INDIRECT("$Y$"&amp;ROW(#REF!)-1) &lt;&gt; ""),ROW(#REF!:INDIRECT("$Y$"&amp;ROW(#REF!)-1))), 1))</f>
        <v>#REF!</v>
      </c>
      <c r="BC119" s="1" t="str">
        <f>IFERROR(VLOOKUP(#REF!, 'Medium-Slow'!$A$1:$B$101, 2, TRUE),"")</f>
        <v/>
      </c>
    </row>
    <row r="120" spans="1:55" x14ac:dyDescent="0.45">
      <c r="A120" s="68"/>
      <c r="B120" s="68"/>
      <c r="C120" s="68" t="str">
        <f t="shared" si="10"/>
        <v>Single</v>
      </c>
      <c r="D120" s="68"/>
      <c r="E120" s="68"/>
      <c r="F120" s="56">
        <v>2</v>
      </c>
      <c r="G120" s="2" t="s">
        <v>131</v>
      </c>
      <c r="H120" s="2" t="s">
        <v>50</v>
      </c>
      <c r="I120" s="2">
        <v>18</v>
      </c>
      <c r="J120" s="2" t="s">
        <v>71</v>
      </c>
      <c r="K120" s="2" t="s">
        <v>107</v>
      </c>
      <c r="L120" s="2" t="s">
        <v>53</v>
      </c>
      <c r="M120" s="2" t="s">
        <v>128</v>
      </c>
      <c r="N120" s="2" t="s">
        <v>133</v>
      </c>
      <c r="O120" s="2" t="s">
        <v>135</v>
      </c>
      <c r="P120" s="2" t="s">
        <v>200</v>
      </c>
      <c r="Q120" s="2">
        <v>6</v>
      </c>
      <c r="R120" s="2">
        <f>_xlfn.FLOOR.MATH((((2*VLOOKUP(G120, 'EV and Base'!$A$1:$N$671, 9, FALSE))+$Q120)*$I120)/100)+$I120+10</f>
        <v>47</v>
      </c>
      <c r="S120" s="2">
        <f>_xlfn.FLOOR.MATH((_xlfn.FLOOR.MATH((((2*VLOOKUP($G120, 'EV and Base'!$A$1:$N$671, 10, FALSE))+$Q120)*$I120)/100)+5)*
IF(OR($J120="Lonely", $J120="Brave", $J120="Adamant", $J120="Naughty"), 1.1,
IF(OR($J120="Bold", $J120="Timid", $J120="Modest", $J120="Calm"), 0.9, 1)))</f>
        <v>25</v>
      </c>
      <c r="T120" s="2">
        <f>_xlfn.FLOOR.MATH((_xlfn.FLOOR.MATH((((2*VLOOKUP($G120, 'EV and Base'!$A$1:$N$671, 11, FALSE))+$Q120)*$I120)/100)+5)*
IF(OR($J120="Bold", $J120="Relaxed", $J120="Impish", $J120="Lax"), 1.1,
IF(OR($J120="Lonely", $J120="Hasty", $J120="Mild", $J120="Gentle"), 0.9, 1)))</f>
        <v>23</v>
      </c>
      <c r="U120" s="2">
        <f>_xlfn.FLOOR.MATH((_xlfn.FLOOR.MATH((((2*VLOOKUP($G120, 'EV and Base'!$A$1:$N$671, 12, FALSE))+$Q120)*$I120)/100)+5)*
IF(OR($J120="Modest", $J120="Mild", $J120="Quiet", $J120="Rash"), 1.1,
IF(OR($J120="Adamant", $J120="Impish", $J120="Jolly", $J120="Careful"), 0.9, 1)))</f>
        <v>25</v>
      </c>
      <c r="V120" s="2">
        <f>_xlfn.FLOOR.MATH((_xlfn.FLOOR.MATH((((2*VLOOKUP($G120, 'EV and Base'!$A$1:$N$671, 13, FALSE))+$Q120)*$I120)/100)+5)*
IF(OR($J120="Calm", $J120="Gentle", $J120="Sassy", $J120="Careful"), 1.1,
IF(OR($J120="Naughty", $J120="Lax", $J120="Naive", $J120="Rash"), 0.9, 1)))</f>
        <v>23</v>
      </c>
      <c r="W120" s="2">
        <f>_xlfn.FLOOR.MATH((_xlfn.FLOOR.MATH((((2*VLOOKUP($G120, 'EV and Base'!$A$1:$N$671, 14, FALSE))+$Q120)*$I120)/100)+5)*
IF(OR($J120="Timid", $J120="Hasty", $J120="Jolly", $J120="Naive"), 1.1,
IF(OR($J120="Brave", $J120="Relaxed", $J120="Quiet", $J120="Sassy"), 0.9, 1)))</f>
        <v>29</v>
      </c>
      <c r="BA120" s="3" t="e" cm="1">
        <f t="array" aca="1" ref="BA120" ca="1">IF(NOT(ISNUMBER(INDEX($A:$A, LOOKUP(2, 1 / ($A$1:INDIRECT("$A$"&amp;ROW($A120)) &lt;&gt; ""),ROW($A$1:INDIRECT("$A$"&amp;ROW($A120)))), 1))), "",#REF!-INDEX(#REF!, LOOKUP(
2, 1 / (#REF!:INDIRECT("$AV$"&amp;ROW(#REF!)-1) &lt;&gt; ""),ROW(#REF!:INDIRECT("$AV$"&amp;ROW(#REF!)-1))), 1))</f>
        <v>#REF!</v>
      </c>
      <c r="BB120" s="3" t="e" cm="1">
        <f t="array" aca="1" ref="BB120" ca="1">IF(NOT(ISNUMBER(INDEX($A:$A, LOOKUP(2, 1 / ($A$1:INDIRECT("$A$"&amp;ROW($A120)) &lt;&gt; ""),ROW($A$1:INDIRECT("$A$"&amp;ROW($A120)))), 1))), "",
INDEX(#REF!, LOOKUP(2, 1 / (#REF!:INDIRECT("$Y$"&amp;ROW(#REF!)-1) &lt;&gt; ""),ROW(#REF!:INDIRECT("$Y$"&amp;ROW(#REF!)-1))), 1))</f>
        <v>#REF!</v>
      </c>
      <c r="BC120" s="1" t="str">
        <f>IFERROR(VLOOKUP(#REF!, 'Medium-Slow'!$A$1:$B$101, 2, TRUE),"")</f>
        <v/>
      </c>
    </row>
    <row r="121" spans="1:55" x14ac:dyDescent="0.45">
      <c r="A121" s="66">
        <v>74</v>
      </c>
      <c r="B121" s="66" t="s">
        <v>299</v>
      </c>
      <c r="C121" s="66" t="s">
        <v>46</v>
      </c>
      <c r="D121" s="66" t="s">
        <v>300</v>
      </c>
      <c r="E121" s="66" t="s">
        <v>301</v>
      </c>
      <c r="F121" s="56">
        <v>1</v>
      </c>
      <c r="G121" s="2" t="s">
        <v>255</v>
      </c>
      <c r="H121" s="2" t="s">
        <v>50</v>
      </c>
      <c r="I121" s="2">
        <v>18</v>
      </c>
      <c r="J121" s="2" t="s">
        <v>180</v>
      </c>
      <c r="K121" s="2" t="s">
        <v>302</v>
      </c>
      <c r="L121" s="2" t="s">
        <v>53</v>
      </c>
      <c r="M121" s="2" t="s">
        <v>163</v>
      </c>
      <c r="N121" s="2" t="s">
        <v>74</v>
      </c>
      <c r="O121" s="2" t="s">
        <v>253</v>
      </c>
      <c r="P121" s="2" t="s">
        <v>254</v>
      </c>
      <c r="Q121" s="2">
        <v>0</v>
      </c>
      <c r="R121" s="2">
        <f>_xlfn.FLOOR.MATH((((2*VLOOKUP(G121, 'EV and Base'!$A$1:$N$671, 9, FALSE))+$Q121)*$I121)/100)+$I121+10</f>
        <v>53</v>
      </c>
      <c r="S121" s="2">
        <f>_xlfn.FLOOR.MATH((_xlfn.FLOOR.MATH((((2*VLOOKUP($G121, 'EV and Base'!$A$1:$N$671, 10, FALSE))+$Q121)*$I121)/100)+5)*
IF(OR($J121="Lonely", $J121="Brave", $J121="Adamant", $J121="Naughty"), 1.1,
IF(OR($J121="Bold", $J121="Timid", $J121="Modest", $J121="Calm"), 0.9, 1)))</f>
        <v>38</v>
      </c>
      <c r="T121" s="2">
        <f>_xlfn.FLOOR.MATH((_xlfn.FLOOR.MATH((((2*VLOOKUP($G121, 'EV and Base'!$A$1:$N$671, 11, FALSE))+$Q121)*$I121)/100)+5)*
IF(OR($J121="Bold", $J121="Relaxed", $J121="Impish", $J121="Lax"), 1.1,
IF(OR($J121="Lonely", $J121="Hasty", $J121="Mild", $J121="Gentle"), 0.9, 1)))</f>
        <v>25</v>
      </c>
      <c r="U121" s="2">
        <f>_xlfn.FLOOR.MATH((_xlfn.FLOOR.MATH((((2*VLOOKUP($G121, 'EV and Base'!$A$1:$N$671, 12, FALSE))+$Q121)*$I121)/100)+5)*
IF(OR($J121="Modest", $J121="Mild", $J121="Quiet", $J121="Rash"), 1.1,
IF(OR($J121="Adamant", $J121="Impish", $J121="Jolly", $J121="Careful"), 0.9, 1)))</f>
        <v>33</v>
      </c>
      <c r="V121" s="2">
        <f>_xlfn.FLOOR.MATH((_xlfn.FLOOR.MATH((((2*VLOOKUP($G121, 'EV and Base'!$A$1:$N$671, 13, FALSE))+$Q121)*$I121)/100)+5)*
IF(OR($J121="Calm", $J121="Gentle", $J121="Sassy", $J121="Careful"), 1.1,
IF(OR($J121="Naughty", $J121="Lax", $J121="Naive", $J121="Rash"), 0.9, 1)))</f>
        <v>24</v>
      </c>
      <c r="W121" s="2">
        <f>_xlfn.FLOOR.MATH((_xlfn.FLOOR.MATH((((2*VLOOKUP($G121, 'EV and Base'!$A$1:$N$671, 14, FALSE))+$Q121)*$I121)/100)+5)*
IF(OR($J121="Timid", $J121="Hasty", $J121="Jolly", $J121="Naive"), 1.1,
IF(OR($J121="Brave", $J121="Relaxed", $J121="Quiet", $J121="Sassy"), 0.9, 1)))</f>
        <v>44</v>
      </c>
      <c r="BA121" s="3" t="e" cm="1">
        <f t="array" aca="1" ref="BA121" ca="1">IF(NOT(ISNUMBER(INDEX($A:$A, LOOKUP(2, 1 / ($A$1:INDIRECT("$A$"&amp;ROW($A121)) &lt;&gt; ""),ROW($A$1:INDIRECT("$A$"&amp;ROW($A121)))), 1))), "",#REF!-INDEX(#REF!, LOOKUP(
2, 1 / (#REF!:INDIRECT("$AV$"&amp;ROW(#REF!)-1) &lt;&gt; ""),ROW(#REF!:INDIRECT("$AV$"&amp;ROW(#REF!)-1))), 1))</f>
        <v>#REF!</v>
      </c>
      <c r="BB121" s="3" t="e" cm="1">
        <f t="array" aca="1" ref="BB121" ca="1">IF(NOT(ISNUMBER(INDEX($A:$A, LOOKUP(2, 1 / ($A$1:INDIRECT("$A$"&amp;ROW($A121)) &lt;&gt; ""),ROW($A$1:INDIRECT("$A$"&amp;ROW($A121)))), 1))), "",
INDEX(#REF!, LOOKUP(2, 1 / (#REF!:INDIRECT("$Y$"&amp;ROW(#REF!)-1) &lt;&gt; ""),ROW(#REF!:INDIRECT("$Y$"&amp;ROW(#REF!)-1))), 1))</f>
        <v>#REF!</v>
      </c>
      <c r="BC121" s="1" t="str">
        <f>IFERROR(VLOOKUP(#REF!, 'Medium-Slow'!$A$1:$B$101, 2, TRUE),"")</f>
        <v/>
      </c>
    </row>
    <row r="122" spans="1:55" x14ac:dyDescent="0.45">
      <c r="A122" s="68"/>
      <c r="B122" s="68"/>
      <c r="C122" s="68" t="str">
        <f>$C121</f>
        <v>Single</v>
      </c>
      <c r="D122" s="68"/>
      <c r="E122" s="68"/>
      <c r="F122" s="56">
        <v>2</v>
      </c>
      <c r="G122" s="2" t="s">
        <v>251</v>
      </c>
      <c r="H122" s="2" t="s">
        <v>50</v>
      </c>
      <c r="I122" s="2">
        <v>18</v>
      </c>
      <c r="J122" s="2" t="s">
        <v>180</v>
      </c>
      <c r="K122" s="2" t="s">
        <v>302</v>
      </c>
      <c r="L122" s="2" t="s">
        <v>53</v>
      </c>
      <c r="M122" s="2" t="s">
        <v>163</v>
      </c>
      <c r="N122" s="2" t="s">
        <v>74</v>
      </c>
      <c r="O122" s="2" t="s">
        <v>253</v>
      </c>
      <c r="P122" s="2" t="s">
        <v>254</v>
      </c>
      <c r="Q122" s="2">
        <v>0</v>
      </c>
      <c r="R122" s="2">
        <f>_xlfn.FLOOR.MATH((((2*VLOOKUP(G122, 'EV and Base'!$A$1:$N$671, 9, FALSE))+$Q122)*$I122)/100)+$I122+10</f>
        <v>53</v>
      </c>
      <c r="S122" s="2">
        <f>_xlfn.FLOOR.MATH((_xlfn.FLOOR.MATH((((2*VLOOKUP($G122, 'EV and Base'!$A$1:$N$671, 10, FALSE))+$Q122)*$I122)/100)+5)*
IF(OR($J122="Lonely", $J122="Brave", $J122="Adamant", $J122="Naughty"), 1.1,
IF(OR($J122="Bold", $J122="Timid", $J122="Modest", $J122="Calm"), 0.9, 1)))</f>
        <v>38</v>
      </c>
      <c r="T122" s="2">
        <f>_xlfn.FLOOR.MATH((_xlfn.FLOOR.MATH((((2*VLOOKUP($G122, 'EV and Base'!$A$1:$N$671, 11, FALSE))+$Q122)*$I122)/100)+5)*
IF(OR($J122="Bold", $J122="Relaxed", $J122="Impish", $J122="Lax"), 1.1,
IF(OR($J122="Lonely", $J122="Hasty", $J122="Mild", $J122="Gentle"), 0.9, 1)))</f>
        <v>25</v>
      </c>
      <c r="U122" s="2">
        <f>_xlfn.FLOOR.MATH((_xlfn.FLOOR.MATH((((2*VLOOKUP($G122, 'EV and Base'!$A$1:$N$671, 12, FALSE))+$Q122)*$I122)/100)+5)*
IF(OR($J122="Modest", $J122="Mild", $J122="Quiet", $J122="Rash"), 1.1,
IF(OR($J122="Adamant", $J122="Impish", $J122="Jolly", $J122="Careful"), 0.9, 1)))</f>
        <v>33</v>
      </c>
      <c r="V122" s="2">
        <f>_xlfn.FLOOR.MATH((_xlfn.FLOOR.MATH((((2*VLOOKUP($G122, 'EV and Base'!$A$1:$N$671, 13, FALSE))+$Q122)*$I122)/100)+5)*
IF(OR($J122="Calm", $J122="Gentle", $J122="Sassy", $J122="Careful"), 1.1,
IF(OR($J122="Naughty", $J122="Lax", $J122="Naive", $J122="Rash"), 0.9, 1)))</f>
        <v>24</v>
      </c>
      <c r="W122" s="2">
        <f>_xlfn.FLOOR.MATH((_xlfn.FLOOR.MATH((((2*VLOOKUP($G122, 'EV and Base'!$A$1:$N$671, 14, FALSE))+$Q122)*$I122)/100)+5)*
IF(OR($J122="Timid", $J122="Hasty", $J122="Jolly", $J122="Naive"), 1.1,
IF(OR($J122="Brave", $J122="Relaxed", $J122="Quiet", $J122="Sassy"), 0.9, 1)))</f>
        <v>44</v>
      </c>
      <c r="BA122" s="3" t="e" cm="1">
        <f t="array" aca="1" ref="BA122" ca="1">IF(NOT(ISNUMBER(INDEX($A:$A, LOOKUP(2, 1 / ($A$1:INDIRECT("$A$"&amp;ROW($A122)) &lt;&gt; ""),ROW($A$1:INDIRECT("$A$"&amp;ROW($A122)))), 1))), "",#REF!-INDEX(#REF!, LOOKUP(
2, 1 / (#REF!:INDIRECT("$AV$"&amp;ROW(#REF!)-1) &lt;&gt; ""),ROW(#REF!:INDIRECT("$AV$"&amp;ROW(#REF!)-1))), 1))</f>
        <v>#REF!</v>
      </c>
      <c r="BB122" s="3" t="e" cm="1">
        <f t="array" aca="1" ref="BB122" ca="1">IF(NOT(ISNUMBER(INDEX($A:$A, LOOKUP(2, 1 / ($A$1:INDIRECT("$A$"&amp;ROW($A122)) &lt;&gt; ""),ROW($A$1:INDIRECT("$A$"&amp;ROW($A122)))), 1))), "",
INDEX(#REF!, LOOKUP(2, 1 / (#REF!:INDIRECT("$Y$"&amp;ROW(#REF!)-1) &lt;&gt; ""),ROW(#REF!:INDIRECT("$Y$"&amp;ROW(#REF!)-1))), 1))</f>
        <v>#REF!</v>
      </c>
      <c r="BC122" s="1" t="str">
        <f>IFERROR(VLOOKUP(#REF!, 'Medium-Slow'!$A$1:$B$101, 2, TRUE),"")</f>
        <v/>
      </c>
    </row>
    <row r="123" spans="1:55" x14ac:dyDescent="0.45">
      <c r="A123" s="66">
        <v>75</v>
      </c>
      <c r="B123" s="66" t="s">
        <v>303</v>
      </c>
      <c r="C123" s="66" t="s">
        <v>46</v>
      </c>
      <c r="D123" s="66" t="s">
        <v>300</v>
      </c>
      <c r="E123" s="66" t="s">
        <v>301</v>
      </c>
      <c r="F123" s="56">
        <v>1</v>
      </c>
      <c r="G123" s="2" t="s">
        <v>251</v>
      </c>
      <c r="H123" s="2" t="s">
        <v>50</v>
      </c>
      <c r="I123" s="2">
        <v>16</v>
      </c>
      <c r="J123" s="2" t="s">
        <v>97</v>
      </c>
      <c r="K123" s="2" t="s">
        <v>302</v>
      </c>
      <c r="L123" s="2" t="s">
        <v>53</v>
      </c>
      <c r="M123" s="2" t="s">
        <v>163</v>
      </c>
      <c r="N123" s="2" t="s">
        <v>74</v>
      </c>
      <c r="O123" s="2" t="s">
        <v>253</v>
      </c>
      <c r="P123" s="2" t="s">
        <v>254</v>
      </c>
      <c r="Q123" s="2">
        <v>0</v>
      </c>
      <c r="R123" s="2">
        <f>_xlfn.FLOOR.MATH((((2*VLOOKUP(G123, 'EV and Base'!$A$1:$N$671, 9, FALSE))+$Q123)*$I123)/100)+$I123+10</f>
        <v>48</v>
      </c>
      <c r="S123" s="2">
        <f>_xlfn.FLOOR.MATH((_xlfn.FLOOR.MATH((((2*VLOOKUP($G123, 'EV and Base'!$A$1:$N$671, 10, FALSE))+$Q123)*$I123)/100)+5)*
IF(OR($J123="Lonely", $J123="Brave", $J123="Adamant", $J123="Naughty"), 1.1,
IF(OR($J123="Bold", $J123="Timid", $J123="Modest", $J123="Calm"), 0.9, 1)))</f>
        <v>34</v>
      </c>
      <c r="T123" s="2">
        <f>_xlfn.FLOOR.MATH((_xlfn.FLOOR.MATH((((2*VLOOKUP($G123, 'EV and Base'!$A$1:$N$671, 11, FALSE))+$Q123)*$I123)/100)+5)*
IF(OR($J123="Bold", $J123="Relaxed", $J123="Impish", $J123="Lax"), 1.1,
IF(OR($J123="Lonely", $J123="Hasty", $J123="Mild", $J123="Gentle"), 0.9, 1)))</f>
        <v>25</v>
      </c>
      <c r="U123" s="2">
        <f>_xlfn.FLOOR.MATH((_xlfn.FLOOR.MATH((((2*VLOOKUP($G123, 'EV and Base'!$A$1:$N$671, 12, FALSE))+$Q123)*$I123)/100)+5)*
IF(OR($J123="Modest", $J123="Mild", $J123="Quiet", $J123="Rash"), 1.1,
IF(OR($J123="Adamant", $J123="Impish", $J123="Jolly", $J123="Careful"), 0.9, 1)))</f>
        <v>30</v>
      </c>
      <c r="V123" s="2">
        <f>_xlfn.FLOOR.MATH((_xlfn.FLOOR.MATH((((2*VLOOKUP($G123, 'EV and Base'!$A$1:$N$671, 13, FALSE))+$Q123)*$I123)/100)+5)*
IF(OR($J123="Calm", $J123="Gentle", $J123="Sassy", $J123="Careful"), 1.1,
IF(OR($J123="Naughty", $J123="Lax", $J123="Naive", $J123="Rash"), 0.9, 1)))</f>
        <v>22</v>
      </c>
      <c r="W123" s="2">
        <f>_xlfn.FLOOR.MATH((_xlfn.FLOOR.MATH((((2*VLOOKUP($G123, 'EV and Base'!$A$1:$N$671, 14, FALSE))+$Q123)*$I123)/100)+5)*
IF(OR($J123="Timid", $J123="Hasty", $J123="Jolly", $J123="Naive"), 1.1,
IF(OR($J123="Brave", $J123="Relaxed", $J123="Quiet", $J123="Sassy"), 0.9, 1)))</f>
        <v>36</v>
      </c>
      <c r="BA123" s="3" t="e" cm="1">
        <f t="array" aca="1" ref="BA123" ca="1">IF(NOT(ISNUMBER(INDEX($A:$A, LOOKUP(2, 1 / ($A$1:INDIRECT("$A$"&amp;ROW($A123)) &lt;&gt; ""),ROW($A$1:INDIRECT("$A$"&amp;ROW($A123)))), 1))), "",#REF!-INDEX(#REF!, LOOKUP(
2, 1 / (#REF!:INDIRECT("$AV$"&amp;ROW(#REF!)-1) &lt;&gt; ""),ROW(#REF!:INDIRECT("$AV$"&amp;ROW(#REF!)-1))), 1))</f>
        <v>#REF!</v>
      </c>
      <c r="BB123" s="3" t="e" cm="1">
        <f t="array" aca="1" ref="BB123" ca="1">IF(NOT(ISNUMBER(INDEX($A:$A, LOOKUP(2, 1 / ($A$1:INDIRECT("$A$"&amp;ROW($A123)) &lt;&gt; ""),ROW($A$1:INDIRECT("$A$"&amp;ROW($A123)))), 1))), "",
INDEX(#REF!, LOOKUP(2, 1 / (#REF!:INDIRECT("$Y$"&amp;ROW(#REF!)-1) &lt;&gt; ""),ROW(#REF!:INDIRECT("$Y$"&amp;ROW(#REF!)-1))), 1))</f>
        <v>#REF!</v>
      </c>
      <c r="BC123" s="1" t="str">
        <f>IFERROR(VLOOKUP(#REF!, 'Medium-Slow'!$A$1:$B$101, 2, TRUE),"")</f>
        <v/>
      </c>
    </row>
    <row r="124" spans="1:55" x14ac:dyDescent="0.45">
      <c r="A124" s="67"/>
      <c r="B124" s="67"/>
      <c r="C124" s="67" t="str">
        <f t="shared" ref="C124:C126" si="11">$C123</f>
        <v>Single</v>
      </c>
      <c r="D124" s="67"/>
      <c r="E124" s="67"/>
      <c r="F124" s="56">
        <v>2</v>
      </c>
      <c r="G124" s="2" t="s">
        <v>255</v>
      </c>
      <c r="H124" s="2" t="s">
        <v>50</v>
      </c>
      <c r="I124" s="2">
        <v>16</v>
      </c>
      <c r="J124" s="2" t="s">
        <v>97</v>
      </c>
      <c r="K124" s="2" t="s">
        <v>302</v>
      </c>
      <c r="L124" s="2" t="s">
        <v>53</v>
      </c>
      <c r="M124" s="2" t="s">
        <v>163</v>
      </c>
      <c r="N124" s="2" t="s">
        <v>74</v>
      </c>
      <c r="O124" s="2" t="s">
        <v>253</v>
      </c>
      <c r="P124" s="2" t="s">
        <v>254</v>
      </c>
      <c r="Q124" s="2">
        <v>0</v>
      </c>
      <c r="R124" s="2">
        <f>_xlfn.FLOOR.MATH((((2*VLOOKUP(G124, 'EV and Base'!$A$1:$N$671, 9, FALSE))+$Q124)*$I124)/100)+$I124+10</f>
        <v>48</v>
      </c>
      <c r="S124" s="2">
        <f>_xlfn.FLOOR.MATH((_xlfn.FLOOR.MATH((((2*VLOOKUP($G124, 'EV and Base'!$A$1:$N$671, 10, FALSE))+$Q124)*$I124)/100)+5)*
IF(OR($J124="Lonely", $J124="Brave", $J124="Adamant", $J124="Naughty"), 1.1,
IF(OR($J124="Bold", $J124="Timid", $J124="Modest", $J124="Calm"), 0.9, 1)))</f>
        <v>34</v>
      </c>
      <c r="T124" s="2">
        <f>_xlfn.FLOOR.MATH((_xlfn.FLOOR.MATH((((2*VLOOKUP($G124, 'EV and Base'!$A$1:$N$671, 11, FALSE))+$Q124)*$I124)/100)+5)*
IF(OR($J124="Bold", $J124="Relaxed", $J124="Impish", $J124="Lax"), 1.1,
IF(OR($J124="Lonely", $J124="Hasty", $J124="Mild", $J124="Gentle"), 0.9, 1)))</f>
        <v>25</v>
      </c>
      <c r="U124" s="2">
        <f>_xlfn.FLOOR.MATH((_xlfn.FLOOR.MATH((((2*VLOOKUP($G124, 'EV and Base'!$A$1:$N$671, 12, FALSE))+$Q124)*$I124)/100)+5)*
IF(OR($J124="Modest", $J124="Mild", $J124="Quiet", $J124="Rash"), 1.1,
IF(OR($J124="Adamant", $J124="Impish", $J124="Jolly", $J124="Careful"), 0.9, 1)))</f>
        <v>30</v>
      </c>
      <c r="V124" s="2">
        <f>_xlfn.FLOOR.MATH((_xlfn.FLOOR.MATH((((2*VLOOKUP($G124, 'EV and Base'!$A$1:$N$671, 13, FALSE))+$Q124)*$I124)/100)+5)*
IF(OR($J124="Calm", $J124="Gentle", $J124="Sassy", $J124="Careful"), 1.1,
IF(OR($J124="Naughty", $J124="Lax", $J124="Naive", $J124="Rash"), 0.9, 1)))</f>
        <v>22</v>
      </c>
      <c r="W124" s="2">
        <f>_xlfn.FLOOR.MATH((_xlfn.FLOOR.MATH((((2*VLOOKUP($G124, 'EV and Base'!$A$1:$N$671, 14, FALSE))+$Q124)*$I124)/100)+5)*
IF(OR($J124="Timid", $J124="Hasty", $J124="Jolly", $J124="Naive"), 1.1,
IF(OR($J124="Brave", $J124="Relaxed", $J124="Quiet", $J124="Sassy"), 0.9, 1)))</f>
        <v>36</v>
      </c>
      <c r="BA124" s="3" t="e" cm="1">
        <f t="array" aca="1" ref="BA124" ca="1">IF(NOT(ISNUMBER(INDEX($A:$A, LOOKUP(2, 1 / ($A$1:INDIRECT("$A$"&amp;ROW($A124)) &lt;&gt; ""),ROW($A$1:INDIRECT("$A$"&amp;ROW($A124)))), 1))), "",#REF!-INDEX(#REF!, LOOKUP(
2, 1 / (#REF!:INDIRECT("$AV$"&amp;ROW(#REF!)-1) &lt;&gt; ""),ROW(#REF!:INDIRECT("$AV$"&amp;ROW(#REF!)-1))), 1))</f>
        <v>#REF!</v>
      </c>
      <c r="BB124" s="3" t="e" cm="1">
        <f t="array" aca="1" ref="BB124" ca="1">IF(NOT(ISNUMBER(INDEX($A:$A, LOOKUP(2, 1 / ($A$1:INDIRECT("$A$"&amp;ROW($A124)) &lt;&gt; ""),ROW($A$1:INDIRECT("$A$"&amp;ROW($A124)))), 1))), "",
INDEX(#REF!, LOOKUP(2, 1 / (#REF!:INDIRECT("$Y$"&amp;ROW(#REF!)-1) &lt;&gt; ""),ROW(#REF!:INDIRECT("$Y$"&amp;ROW(#REF!)-1))), 1))</f>
        <v>#REF!</v>
      </c>
      <c r="BC124" s="1" t="str">
        <f>IFERROR(VLOOKUP(#REF!, 'Medium-Slow'!$A$1:$B$101, 2, TRUE),"")</f>
        <v/>
      </c>
    </row>
    <row r="125" spans="1:55" x14ac:dyDescent="0.45">
      <c r="A125" s="67"/>
      <c r="B125" s="67"/>
      <c r="C125" s="67" t="str">
        <f t="shared" si="11"/>
        <v>Single</v>
      </c>
      <c r="D125" s="67"/>
      <c r="E125" s="67"/>
      <c r="F125" s="56">
        <v>3</v>
      </c>
      <c r="G125" s="2" t="s">
        <v>251</v>
      </c>
      <c r="H125" s="2" t="s">
        <v>50</v>
      </c>
      <c r="I125" s="2">
        <v>16</v>
      </c>
      <c r="J125" s="2" t="s">
        <v>97</v>
      </c>
      <c r="K125" s="2" t="s">
        <v>302</v>
      </c>
      <c r="L125" s="2" t="s">
        <v>53</v>
      </c>
      <c r="M125" s="2" t="s">
        <v>163</v>
      </c>
      <c r="N125" s="2" t="s">
        <v>74</v>
      </c>
      <c r="O125" s="2" t="s">
        <v>253</v>
      </c>
      <c r="P125" s="2" t="s">
        <v>254</v>
      </c>
      <c r="Q125" s="2">
        <v>0</v>
      </c>
      <c r="R125" s="2">
        <f>_xlfn.FLOOR.MATH((((2*VLOOKUP(G125, 'EV and Base'!$A$1:$N$671, 9, FALSE))+$Q125)*$I125)/100)+$I125+10</f>
        <v>48</v>
      </c>
      <c r="S125" s="2">
        <f>_xlfn.FLOOR.MATH((_xlfn.FLOOR.MATH((((2*VLOOKUP($G125, 'EV and Base'!$A$1:$N$671, 10, FALSE))+$Q125)*$I125)/100)+5)*
IF(OR($J125="Lonely", $J125="Brave", $J125="Adamant", $J125="Naughty"), 1.1,
IF(OR($J125="Bold", $J125="Timid", $J125="Modest", $J125="Calm"), 0.9, 1)))</f>
        <v>34</v>
      </c>
      <c r="T125" s="2">
        <f>_xlfn.FLOOR.MATH((_xlfn.FLOOR.MATH((((2*VLOOKUP($G125, 'EV and Base'!$A$1:$N$671, 11, FALSE))+$Q125)*$I125)/100)+5)*
IF(OR($J125="Bold", $J125="Relaxed", $J125="Impish", $J125="Lax"), 1.1,
IF(OR($J125="Lonely", $J125="Hasty", $J125="Mild", $J125="Gentle"), 0.9, 1)))</f>
        <v>25</v>
      </c>
      <c r="U125" s="2">
        <f>_xlfn.FLOOR.MATH((_xlfn.FLOOR.MATH((((2*VLOOKUP($G125, 'EV and Base'!$A$1:$N$671, 12, FALSE))+$Q125)*$I125)/100)+5)*
IF(OR($J125="Modest", $J125="Mild", $J125="Quiet", $J125="Rash"), 1.1,
IF(OR($J125="Adamant", $J125="Impish", $J125="Jolly", $J125="Careful"), 0.9, 1)))</f>
        <v>30</v>
      </c>
      <c r="V125" s="2">
        <f>_xlfn.FLOOR.MATH((_xlfn.FLOOR.MATH((((2*VLOOKUP($G125, 'EV and Base'!$A$1:$N$671, 13, FALSE))+$Q125)*$I125)/100)+5)*
IF(OR($J125="Calm", $J125="Gentle", $J125="Sassy", $J125="Careful"), 1.1,
IF(OR($J125="Naughty", $J125="Lax", $J125="Naive", $J125="Rash"), 0.9, 1)))</f>
        <v>22</v>
      </c>
      <c r="W125" s="2">
        <f>_xlfn.FLOOR.MATH((_xlfn.FLOOR.MATH((((2*VLOOKUP($G125, 'EV and Base'!$A$1:$N$671, 14, FALSE))+$Q125)*$I125)/100)+5)*
IF(OR($J125="Timid", $J125="Hasty", $J125="Jolly", $J125="Naive"), 1.1,
IF(OR($J125="Brave", $J125="Relaxed", $J125="Quiet", $J125="Sassy"), 0.9, 1)))</f>
        <v>36</v>
      </c>
      <c r="BA125" s="3" t="e" cm="1">
        <f t="array" aca="1" ref="BA125" ca="1">IF(NOT(ISNUMBER(INDEX($A:$A, LOOKUP(2, 1 / ($A$1:INDIRECT("$A$"&amp;ROW($A125)) &lt;&gt; ""),ROW($A$1:INDIRECT("$A$"&amp;ROW($A125)))), 1))), "",#REF!-INDEX(#REF!, LOOKUP(
2, 1 / (#REF!:INDIRECT("$AV$"&amp;ROW(#REF!)-1) &lt;&gt; ""),ROW(#REF!:INDIRECT("$AV$"&amp;ROW(#REF!)-1))), 1))</f>
        <v>#REF!</v>
      </c>
      <c r="BB125" s="3" t="e" cm="1">
        <f t="array" aca="1" ref="BB125" ca="1">IF(NOT(ISNUMBER(INDEX($A:$A, LOOKUP(2, 1 / ($A$1:INDIRECT("$A$"&amp;ROW($A125)) &lt;&gt; ""),ROW($A$1:INDIRECT("$A$"&amp;ROW($A125)))), 1))), "",
INDEX(#REF!, LOOKUP(2, 1 / (#REF!:INDIRECT("$Y$"&amp;ROW(#REF!)-1) &lt;&gt; ""),ROW(#REF!:INDIRECT("$Y$"&amp;ROW(#REF!)-1))), 1))</f>
        <v>#REF!</v>
      </c>
      <c r="BC125" s="1" t="str">
        <f>IFERROR(VLOOKUP(#REF!, 'Medium-Slow'!$A$1:$B$101, 2, TRUE),"")</f>
        <v/>
      </c>
    </row>
    <row r="126" spans="1:55" x14ac:dyDescent="0.45">
      <c r="A126" s="68"/>
      <c r="B126" s="68"/>
      <c r="C126" s="68" t="str">
        <f t="shared" si="11"/>
        <v>Single</v>
      </c>
      <c r="D126" s="68"/>
      <c r="E126" s="68"/>
      <c r="F126" s="56">
        <v>4</v>
      </c>
      <c r="G126" s="2" t="s">
        <v>255</v>
      </c>
      <c r="H126" s="2" t="s">
        <v>50</v>
      </c>
      <c r="I126" s="2">
        <v>16</v>
      </c>
      <c r="J126" s="2" t="s">
        <v>97</v>
      </c>
      <c r="K126" s="2" t="s">
        <v>302</v>
      </c>
      <c r="L126" s="2" t="s">
        <v>53</v>
      </c>
      <c r="M126" s="2" t="s">
        <v>163</v>
      </c>
      <c r="N126" s="2" t="s">
        <v>74</v>
      </c>
      <c r="O126" s="2" t="s">
        <v>253</v>
      </c>
      <c r="P126" s="2" t="s">
        <v>254</v>
      </c>
      <c r="Q126" s="2">
        <v>0</v>
      </c>
      <c r="R126" s="2">
        <f>_xlfn.FLOOR.MATH((((2*VLOOKUP(G126, 'EV and Base'!$A$1:$N$671, 9, FALSE))+$Q126)*$I126)/100)+$I126+10</f>
        <v>48</v>
      </c>
      <c r="S126" s="2">
        <f>_xlfn.FLOOR.MATH((_xlfn.FLOOR.MATH((((2*VLOOKUP($G126, 'EV and Base'!$A$1:$N$671, 10, FALSE))+$Q126)*$I126)/100)+5)*
IF(OR($J126="Lonely", $J126="Brave", $J126="Adamant", $J126="Naughty"), 1.1,
IF(OR($J126="Bold", $J126="Timid", $J126="Modest", $J126="Calm"), 0.9, 1)))</f>
        <v>34</v>
      </c>
      <c r="T126" s="2">
        <f>_xlfn.FLOOR.MATH((_xlfn.FLOOR.MATH((((2*VLOOKUP($G126, 'EV and Base'!$A$1:$N$671, 11, FALSE))+$Q126)*$I126)/100)+5)*
IF(OR($J126="Bold", $J126="Relaxed", $J126="Impish", $J126="Lax"), 1.1,
IF(OR($J126="Lonely", $J126="Hasty", $J126="Mild", $J126="Gentle"), 0.9, 1)))</f>
        <v>25</v>
      </c>
      <c r="U126" s="2">
        <f>_xlfn.FLOOR.MATH((_xlfn.FLOOR.MATH((((2*VLOOKUP($G126, 'EV and Base'!$A$1:$N$671, 12, FALSE))+$Q126)*$I126)/100)+5)*
IF(OR($J126="Modest", $J126="Mild", $J126="Quiet", $J126="Rash"), 1.1,
IF(OR($J126="Adamant", $J126="Impish", $J126="Jolly", $J126="Careful"), 0.9, 1)))</f>
        <v>30</v>
      </c>
      <c r="V126" s="2">
        <f>_xlfn.FLOOR.MATH((_xlfn.FLOOR.MATH((((2*VLOOKUP($G126, 'EV and Base'!$A$1:$N$671, 13, FALSE))+$Q126)*$I126)/100)+5)*
IF(OR($J126="Calm", $J126="Gentle", $J126="Sassy", $J126="Careful"), 1.1,
IF(OR($J126="Naughty", $J126="Lax", $J126="Naive", $J126="Rash"), 0.9, 1)))</f>
        <v>22</v>
      </c>
      <c r="W126" s="2">
        <f>_xlfn.FLOOR.MATH((_xlfn.FLOOR.MATH((((2*VLOOKUP($G126, 'EV and Base'!$A$1:$N$671, 14, FALSE))+$Q126)*$I126)/100)+5)*
IF(OR($J126="Timid", $J126="Hasty", $J126="Jolly", $J126="Naive"), 1.1,
IF(OR($J126="Brave", $J126="Relaxed", $J126="Quiet", $J126="Sassy"), 0.9, 1)))</f>
        <v>36</v>
      </c>
      <c r="BA126" s="3" t="e" cm="1">
        <f t="array" aca="1" ref="BA126" ca="1">IF(NOT(ISNUMBER(INDEX($A:$A, LOOKUP(2, 1 / ($A$1:INDIRECT("$A$"&amp;ROW($A126)) &lt;&gt; ""),ROW($A$1:INDIRECT("$A$"&amp;ROW($A126)))), 1))), "",#REF!-INDEX(#REF!, LOOKUP(
2, 1 / (#REF!:INDIRECT("$AV$"&amp;ROW(#REF!)-1) &lt;&gt; ""),ROW(#REF!:INDIRECT("$AV$"&amp;ROW(#REF!)-1))), 1))</f>
        <v>#REF!</v>
      </c>
      <c r="BB126" s="3" t="e" cm="1">
        <f t="array" aca="1" ref="BB126" ca="1">IF(NOT(ISNUMBER(INDEX($A:$A, LOOKUP(2, 1 / ($A$1:INDIRECT("$A$"&amp;ROW($A126)) &lt;&gt; ""),ROW($A$1:INDIRECT("$A$"&amp;ROW($A126)))), 1))), "",
INDEX(#REF!, LOOKUP(2, 1 / (#REF!:INDIRECT("$Y$"&amp;ROW(#REF!)-1) &lt;&gt; ""),ROW(#REF!:INDIRECT("$Y$"&amp;ROW(#REF!)-1))), 1))</f>
        <v>#REF!</v>
      </c>
      <c r="BC126" s="1" t="str">
        <f>IFERROR(VLOOKUP(#REF!, 'Medium-Slow'!$A$1:$B$101, 2, TRUE),"")</f>
        <v/>
      </c>
    </row>
    <row r="127" spans="1:55" x14ac:dyDescent="0.45">
      <c r="A127" s="66">
        <v>76</v>
      </c>
      <c r="B127" s="66" t="s">
        <v>304</v>
      </c>
      <c r="C127" s="66" t="s">
        <v>46</v>
      </c>
      <c r="D127" s="66" t="s">
        <v>300</v>
      </c>
      <c r="E127" s="66" t="s">
        <v>301</v>
      </c>
      <c r="F127" s="56">
        <v>1</v>
      </c>
      <c r="G127" s="2" t="s">
        <v>170</v>
      </c>
      <c r="H127" s="2" t="s">
        <v>77</v>
      </c>
      <c r="I127" s="2">
        <v>18</v>
      </c>
      <c r="J127" s="2" t="s">
        <v>157</v>
      </c>
      <c r="K127" s="2" t="s">
        <v>171</v>
      </c>
      <c r="L127" s="2" t="s">
        <v>53</v>
      </c>
      <c r="M127" s="2" t="s">
        <v>172</v>
      </c>
      <c r="N127" s="2" t="s">
        <v>173</v>
      </c>
      <c r="O127" s="2" t="s">
        <v>174</v>
      </c>
      <c r="P127" s="2" t="s">
        <v>305</v>
      </c>
      <c r="Q127" s="2">
        <v>0</v>
      </c>
      <c r="R127" s="2">
        <f>_xlfn.FLOOR.MATH((((2*VLOOKUP(G127, 'EV and Base'!$A$1:$N$671, 9, FALSE))+$Q127)*$I127)/100)+$I127+10</f>
        <v>46</v>
      </c>
      <c r="S127" s="2">
        <f>_xlfn.FLOOR.MATH((_xlfn.FLOOR.MATH((((2*VLOOKUP($G127, 'EV and Base'!$A$1:$N$671, 10, FALSE))+$Q127)*$I127)/100)+5)*
IF(OR($J127="Lonely", $J127="Brave", $J127="Adamant", $J127="Naughty"), 1.1,
IF(OR($J127="Bold", $J127="Timid", $J127="Modest", $J127="Calm"), 0.9, 1)))</f>
        <v>23</v>
      </c>
      <c r="T127" s="2">
        <f>_xlfn.FLOOR.MATH((_xlfn.FLOOR.MATH((((2*VLOOKUP($G127, 'EV and Base'!$A$1:$N$671, 11, FALSE))+$Q127)*$I127)/100)+5)*
IF(OR($J127="Bold", $J127="Relaxed", $J127="Impish", $J127="Lax"), 1.1,
IF(OR($J127="Lonely", $J127="Hasty", $J127="Mild", $J127="Gentle"), 0.9, 1)))</f>
        <v>19</v>
      </c>
      <c r="U127" s="2">
        <f>_xlfn.FLOOR.MATH((_xlfn.FLOOR.MATH((((2*VLOOKUP($G127, 'EV and Base'!$A$1:$N$671, 12, FALSE))+$Q127)*$I127)/100)+5)*
IF(OR($J127="Modest", $J127="Mild", $J127="Quiet", $J127="Rash"), 1.1,
IF(OR($J127="Adamant", $J127="Impish", $J127="Jolly", $J127="Careful"), 0.9, 1)))</f>
        <v>23</v>
      </c>
      <c r="V127" s="2">
        <f>_xlfn.FLOOR.MATH((_xlfn.FLOOR.MATH((((2*VLOOKUP($G127, 'EV and Base'!$A$1:$N$671, 13, FALSE))+$Q127)*$I127)/100)+5)*
IF(OR($J127="Calm", $J127="Gentle", $J127="Sassy", $J127="Careful"), 1.1,
IF(OR($J127="Naughty", $J127="Lax", $J127="Naive", $J127="Rash"), 0.9, 1)))</f>
        <v>19</v>
      </c>
      <c r="W127" s="2">
        <f>_xlfn.FLOOR.MATH((_xlfn.FLOOR.MATH((((2*VLOOKUP($G127, 'EV and Base'!$A$1:$N$671, 14, FALSE))+$Q127)*$I127)/100)+5)*
IF(OR($J127="Timid", $J127="Hasty", $J127="Jolly", $J127="Naive"), 1.1,
IF(OR($J127="Brave", $J127="Relaxed", $J127="Quiet", $J127="Sassy"), 0.9, 1)))</f>
        <v>28</v>
      </c>
      <c r="BA127" s="3" t="e" cm="1">
        <f t="array" aca="1" ref="BA127" ca="1">IF(NOT(ISNUMBER(INDEX($A:$A, LOOKUP(2, 1 / ($A$1:INDIRECT("$A$"&amp;ROW($A127)) &lt;&gt; ""),ROW($A$1:INDIRECT("$A$"&amp;ROW($A127)))), 1))), "",#REF!-INDEX(#REF!, LOOKUP(
2, 1 / (#REF!:INDIRECT("$AV$"&amp;ROW(#REF!)-1) &lt;&gt; ""),ROW(#REF!:INDIRECT("$AV$"&amp;ROW(#REF!)-1))), 1))</f>
        <v>#REF!</v>
      </c>
      <c r="BB127" s="3" t="e" cm="1">
        <f t="array" aca="1" ref="BB127" ca="1">IF(NOT(ISNUMBER(INDEX($A:$A, LOOKUP(2, 1 / ($A$1:INDIRECT("$A$"&amp;ROW($A127)) &lt;&gt; ""),ROW($A$1:INDIRECT("$A$"&amp;ROW($A127)))), 1))), "",
INDEX(#REF!, LOOKUP(2, 1 / (#REF!:INDIRECT("$Y$"&amp;ROW(#REF!)-1) &lt;&gt; ""),ROW(#REF!:INDIRECT("$Y$"&amp;ROW(#REF!)-1))), 1))</f>
        <v>#REF!</v>
      </c>
      <c r="BC127" s="1" t="str">
        <f>IFERROR(VLOOKUP(#REF!, 'Medium-Slow'!$A$1:$B$101, 2, TRUE),"")</f>
        <v/>
      </c>
    </row>
    <row r="128" spans="1:55" x14ac:dyDescent="0.45">
      <c r="A128" s="68"/>
      <c r="B128" s="68"/>
      <c r="C128" s="68" t="str">
        <f>$C127</f>
        <v>Single</v>
      </c>
      <c r="D128" s="68"/>
      <c r="E128" s="68"/>
      <c r="F128" s="56">
        <v>2</v>
      </c>
      <c r="G128" s="2" t="s">
        <v>170</v>
      </c>
      <c r="H128" s="2" t="s">
        <v>77</v>
      </c>
      <c r="I128" s="2">
        <v>18</v>
      </c>
      <c r="J128" s="2" t="s">
        <v>157</v>
      </c>
      <c r="K128" s="2" t="s">
        <v>171</v>
      </c>
      <c r="L128" s="2" t="s">
        <v>53</v>
      </c>
      <c r="M128" s="2" t="s">
        <v>172</v>
      </c>
      <c r="N128" s="2" t="s">
        <v>173</v>
      </c>
      <c r="O128" s="2" t="s">
        <v>174</v>
      </c>
      <c r="P128" s="2" t="s">
        <v>305</v>
      </c>
      <c r="Q128" s="2">
        <v>0</v>
      </c>
      <c r="R128" s="2">
        <f>_xlfn.FLOOR.MATH((((2*VLOOKUP(G128, 'EV and Base'!$A$1:$N$671, 9, FALSE))+$Q128)*$I128)/100)+$I128+10</f>
        <v>46</v>
      </c>
      <c r="S128" s="2">
        <f>_xlfn.FLOOR.MATH((_xlfn.FLOOR.MATH((((2*VLOOKUP($G128, 'EV and Base'!$A$1:$N$671, 10, FALSE))+$Q128)*$I128)/100)+5)*
IF(OR($J128="Lonely", $J128="Brave", $J128="Adamant", $J128="Naughty"), 1.1,
IF(OR($J128="Bold", $J128="Timid", $J128="Modest", $J128="Calm"), 0.9, 1)))</f>
        <v>23</v>
      </c>
      <c r="T128" s="2">
        <f>_xlfn.FLOOR.MATH((_xlfn.FLOOR.MATH((((2*VLOOKUP($G128, 'EV and Base'!$A$1:$N$671, 11, FALSE))+$Q128)*$I128)/100)+5)*
IF(OR($J128="Bold", $J128="Relaxed", $J128="Impish", $J128="Lax"), 1.1,
IF(OR($J128="Lonely", $J128="Hasty", $J128="Mild", $J128="Gentle"), 0.9, 1)))</f>
        <v>19</v>
      </c>
      <c r="U128" s="2">
        <f>_xlfn.FLOOR.MATH((_xlfn.FLOOR.MATH((((2*VLOOKUP($G128, 'EV and Base'!$A$1:$N$671, 12, FALSE))+$Q128)*$I128)/100)+5)*
IF(OR($J128="Modest", $J128="Mild", $J128="Quiet", $J128="Rash"), 1.1,
IF(OR($J128="Adamant", $J128="Impish", $J128="Jolly", $J128="Careful"), 0.9, 1)))</f>
        <v>23</v>
      </c>
      <c r="V128" s="2">
        <f>_xlfn.FLOOR.MATH((_xlfn.FLOOR.MATH((((2*VLOOKUP($G128, 'EV and Base'!$A$1:$N$671, 13, FALSE))+$Q128)*$I128)/100)+5)*
IF(OR($J128="Calm", $J128="Gentle", $J128="Sassy", $J128="Careful"), 1.1,
IF(OR($J128="Naughty", $J128="Lax", $J128="Naive", $J128="Rash"), 0.9, 1)))</f>
        <v>19</v>
      </c>
      <c r="W128" s="2">
        <f>_xlfn.FLOOR.MATH((_xlfn.FLOOR.MATH((((2*VLOOKUP($G128, 'EV and Base'!$A$1:$N$671, 14, FALSE))+$Q128)*$I128)/100)+5)*
IF(OR($J128="Timid", $J128="Hasty", $J128="Jolly", $J128="Naive"), 1.1,
IF(OR($J128="Brave", $J128="Relaxed", $J128="Quiet", $J128="Sassy"), 0.9, 1)))</f>
        <v>28</v>
      </c>
      <c r="BA128" s="3" t="e" cm="1">
        <f t="array" aca="1" ref="BA128" ca="1">IF(NOT(ISNUMBER(INDEX($A:$A, LOOKUP(2, 1 / ($A$1:INDIRECT("$A$"&amp;ROW($A128)) &lt;&gt; ""),ROW($A$1:INDIRECT("$A$"&amp;ROW($A128)))), 1))), "",#REF!-INDEX(#REF!, LOOKUP(
2, 1 / (#REF!:INDIRECT("$AV$"&amp;ROW(#REF!)-1) &lt;&gt; ""),ROW(#REF!:INDIRECT("$AV$"&amp;ROW(#REF!)-1))), 1))</f>
        <v>#REF!</v>
      </c>
      <c r="BB128" s="3" t="e" cm="1">
        <f t="array" aca="1" ref="BB128" ca="1">IF(NOT(ISNUMBER(INDEX($A:$A, LOOKUP(2, 1 / ($A$1:INDIRECT("$A$"&amp;ROW($A128)) &lt;&gt; ""),ROW($A$1:INDIRECT("$A$"&amp;ROW($A128)))), 1))), "",
INDEX(#REF!, LOOKUP(2, 1 / (#REF!:INDIRECT("$Y$"&amp;ROW(#REF!)-1) &lt;&gt; ""),ROW(#REF!:INDIRECT("$Y$"&amp;ROW(#REF!)-1))), 1))</f>
        <v>#REF!</v>
      </c>
      <c r="BC128" s="1" t="str">
        <f>IFERROR(VLOOKUP(#REF!, 'Medium-Slow'!$A$1:$B$101, 2, TRUE),"")</f>
        <v/>
      </c>
    </row>
    <row r="129" spans="1:55" x14ac:dyDescent="0.45">
      <c r="A129" s="66">
        <v>77</v>
      </c>
      <c r="B129" s="66" t="s">
        <v>306</v>
      </c>
      <c r="C129" s="66" t="s">
        <v>46</v>
      </c>
      <c r="D129" s="66" t="s">
        <v>300</v>
      </c>
      <c r="E129" s="66" t="s">
        <v>301</v>
      </c>
      <c r="F129" s="56">
        <v>1</v>
      </c>
      <c r="G129" s="2" t="s">
        <v>159</v>
      </c>
      <c r="H129" s="2" t="s">
        <v>50</v>
      </c>
      <c r="I129" s="2">
        <v>17</v>
      </c>
      <c r="J129" s="2" t="s">
        <v>92</v>
      </c>
      <c r="K129" s="2" t="s">
        <v>161</v>
      </c>
      <c r="L129" s="2" t="s">
        <v>53</v>
      </c>
      <c r="M129" s="2" t="s">
        <v>101</v>
      </c>
      <c r="N129" s="2" t="s">
        <v>163</v>
      </c>
      <c r="O129" s="2" t="s">
        <v>207</v>
      </c>
      <c r="P129" s="2" t="s">
        <v>249</v>
      </c>
      <c r="Q129" s="2">
        <v>0</v>
      </c>
      <c r="R129" s="2">
        <f>_xlfn.FLOOR.MATH((((2*VLOOKUP(G129, 'EV and Base'!$A$1:$N$671, 9, FALSE))+$Q129)*$I129)/100)+$I129+10</f>
        <v>45</v>
      </c>
      <c r="S129" s="2">
        <f>_xlfn.FLOOR.MATH((_xlfn.FLOOR.MATH((((2*VLOOKUP($G129, 'EV and Base'!$A$1:$N$671, 10, FALSE))+$Q129)*$I129)/100)+5)*
IF(OR($J129="Lonely", $J129="Brave", $J129="Adamant", $J129="Naughty"), 1.1,
IF(OR($J129="Bold", $J129="Timid", $J129="Modest", $J129="Calm"), 0.9, 1)))</f>
        <v>27</v>
      </c>
      <c r="T129" s="2">
        <f>_xlfn.FLOOR.MATH((_xlfn.FLOOR.MATH((((2*VLOOKUP($G129, 'EV and Base'!$A$1:$N$671, 11, FALSE))+$Q129)*$I129)/100)+5)*
IF(OR($J129="Bold", $J129="Relaxed", $J129="Impish", $J129="Lax"), 1.1,
IF(OR($J129="Lonely", $J129="Hasty", $J129="Mild", $J129="Gentle"), 0.9, 1)))</f>
        <v>33</v>
      </c>
      <c r="U129" s="2">
        <f>_xlfn.FLOOR.MATH((_xlfn.FLOOR.MATH((((2*VLOOKUP($G129, 'EV and Base'!$A$1:$N$671, 12, FALSE))+$Q129)*$I129)/100)+5)*
IF(OR($J129="Modest", $J129="Mild", $J129="Quiet", $J129="Rash"), 1.1,
IF(OR($J129="Adamant", $J129="Impish", $J129="Jolly", $J129="Careful"), 0.9, 1)))</f>
        <v>14</v>
      </c>
      <c r="V129" s="2">
        <f>_xlfn.FLOOR.MATH((_xlfn.FLOOR.MATH((((2*VLOOKUP($G129, 'EV and Base'!$A$1:$N$671, 13, FALSE))+$Q129)*$I129)/100)+5)*
IF(OR($J129="Calm", $J129="Gentle", $J129="Sassy", $J129="Careful"), 1.1,
IF(OR($J129="Naughty", $J129="Lax", $J129="Naive", $J129="Rash"), 0.9, 1)))</f>
        <v>13</v>
      </c>
      <c r="W129" s="2">
        <f>_xlfn.FLOOR.MATH((_xlfn.FLOOR.MATH((((2*VLOOKUP($G129, 'EV and Base'!$A$1:$N$671, 14, FALSE))+$Q129)*$I129)/100)+5)*
IF(OR($J129="Timid", $J129="Hasty", $J129="Jolly", $J129="Naive"), 1.1,
IF(OR($J129="Brave", $J129="Relaxed", $J129="Quiet", $J129="Sassy"), 0.9, 1)))</f>
        <v>10</v>
      </c>
      <c r="BA129" s="3" t="e" cm="1">
        <f t="array" aca="1" ref="BA129" ca="1">IF(NOT(ISNUMBER(INDEX($A:$A, LOOKUP(2, 1 / ($A$1:INDIRECT("$A$"&amp;ROW($A129)) &lt;&gt; ""),ROW($A$1:INDIRECT("$A$"&amp;ROW($A129)))), 1))), "",#REF!-INDEX(#REF!, LOOKUP(
2, 1 / (#REF!:INDIRECT("$AV$"&amp;ROW(#REF!)-1) &lt;&gt; ""),ROW(#REF!:INDIRECT("$AV$"&amp;ROW(#REF!)-1))), 1))</f>
        <v>#REF!</v>
      </c>
      <c r="BB129" s="3" t="e" cm="1">
        <f t="array" aca="1" ref="BB129" ca="1">IF(NOT(ISNUMBER(INDEX($A:$A, LOOKUP(2, 1 / ($A$1:INDIRECT("$A$"&amp;ROW($A129)) &lt;&gt; ""),ROW($A$1:INDIRECT("$A$"&amp;ROW($A129)))), 1))), "",
INDEX(#REF!, LOOKUP(2, 1 / (#REF!:INDIRECT("$Y$"&amp;ROW(#REF!)-1) &lt;&gt; ""),ROW(#REF!:INDIRECT("$Y$"&amp;ROW(#REF!)-1))), 1))</f>
        <v>#REF!</v>
      </c>
      <c r="BC129" s="1" t="str">
        <f>IFERROR(VLOOKUP(#REF!, 'Medium-Slow'!$A$1:$B$101, 2, TRUE),"")</f>
        <v/>
      </c>
    </row>
    <row r="130" spans="1:55" x14ac:dyDescent="0.45">
      <c r="A130" s="67"/>
      <c r="B130" s="67"/>
      <c r="C130" s="67" t="str">
        <f t="shared" ref="C130:C131" si="12">$C129</f>
        <v>Single</v>
      </c>
      <c r="D130" s="67"/>
      <c r="E130" s="67"/>
      <c r="F130" s="56">
        <v>2</v>
      </c>
      <c r="G130" s="2" t="s">
        <v>166</v>
      </c>
      <c r="H130" s="2" t="s">
        <v>50</v>
      </c>
      <c r="I130" s="2">
        <v>17</v>
      </c>
      <c r="J130" s="2" t="s">
        <v>111</v>
      </c>
      <c r="K130" s="2" t="s">
        <v>307</v>
      </c>
      <c r="L130" s="2" t="s">
        <v>53</v>
      </c>
      <c r="M130" s="2" t="s">
        <v>168</v>
      </c>
      <c r="N130" s="2" t="s">
        <v>99</v>
      </c>
      <c r="O130" s="2" t="s">
        <v>169</v>
      </c>
      <c r="P130" s="2" t="s">
        <v>218</v>
      </c>
      <c r="Q130" s="2">
        <v>0</v>
      </c>
      <c r="R130" s="2">
        <f>_xlfn.FLOOR.MATH((((2*VLOOKUP(G130, 'EV and Base'!$A$1:$N$671, 9, FALSE))+$Q130)*$I130)/100)+$I130+10</f>
        <v>52</v>
      </c>
      <c r="S130" s="2">
        <f>_xlfn.FLOOR.MATH((_xlfn.FLOOR.MATH((((2*VLOOKUP($G130, 'EV and Base'!$A$1:$N$671, 10, FALSE))+$Q130)*$I130)/100)+5)*
IF(OR($J130="Lonely", $J130="Brave", $J130="Adamant", $J130="Naughty"), 1.1,
IF(OR($J130="Bold", $J130="Timid", $J130="Modest", $J130="Calm"), 0.9, 1)))</f>
        <v>35</v>
      </c>
      <c r="T130" s="2">
        <f>_xlfn.FLOOR.MATH((_xlfn.FLOOR.MATH((((2*VLOOKUP($G130, 'EV and Base'!$A$1:$N$671, 11, FALSE))+$Q130)*$I130)/100)+5)*
IF(OR($J130="Bold", $J130="Relaxed", $J130="Impish", $J130="Lax"), 1.1,
IF(OR($J130="Lonely", $J130="Hasty", $J130="Mild", $J130="Gentle"), 0.9, 1)))</f>
        <v>23</v>
      </c>
      <c r="U130" s="2">
        <f>_xlfn.FLOOR.MATH((_xlfn.FLOOR.MATH((((2*VLOOKUP($G130, 'EV and Base'!$A$1:$N$671, 12, FALSE))+$Q130)*$I130)/100)+5)*
IF(OR($J130="Modest", $J130="Mild", $J130="Quiet", $J130="Rash"), 1.1,
IF(OR($J130="Adamant", $J130="Impish", $J130="Jolly", $J130="Careful"), 0.9, 1)))</f>
        <v>13</v>
      </c>
      <c r="V130" s="2">
        <f>_xlfn.FLOOR.MATH((_xlfn.FLOOR.MATH((((2*VLOOKUP($G130, 'EV and Base'!$A$1:$N$671, 13, FALSE))+$Q130)*$I130)/100)+5)*
IF(OR($J130="Calm", $J130="Gentle", $J130="Sassy", $J130="Careful"), 1.1,
IF(OR($J130="Naughty", $J130="Lax", $J130="Naive", $J130="Rash"), 0.9, 1)))</f>
        <v>16</v>
      </c>
      <c r="W130" s="2">
        <f>_xlfn.FLOOR.MATH((_xlfn.FLOOR.MATH((((2*VLOOKUP($G130, 'EV and Base'!$A$1:$N$671, 14, FALSE))+$Q130)*$I130)/100)+5)*
IF(OR($J130="Timid", $J130="Hasty", $J130="Jolly", $J130="Naive"), 1.1,
IF(OR($J130="Brave", $J130="Relaxed", $J130="Quiet", $J130="Sassy"), 0.9, 1)))</f>
        <v>14</v>
      </c>
      <c r="BA130" s="3" t="e" cm="1">
        <f t="array" aca="1" ref="BA130" ca="1">IF(NOT(ISNUMBER(INDEX($A:$A, LOOKUP(2, 1 / ($A$1:INDIRECT("$A$"&amp;ROW($A130)) &lt;&gt; ""),ROW($A$1:INDIRECT("$A$"&amp;ROW($A130)))), 1))), "",#REF!-INDEX(#REF!, LOOKUP(
2, 1 / (#REF!:INDIRECT("$AV$"&amp;ROW(#REF!)-1) &lt;&gt; ""),ROW(#REF!:INDIRECT("$AV$"&amp;ROW(#REF!)-1))), 1))</f>
        <v>#REF!</v>
      </c>
      <c r="BB130" s="3" t="e" cm="1">
        <f t="array" aca="1" ref="BB130" ca="1">IF(NOT(ISNUMBER(INDEX($A:$A, LOOKUP(2, 1 / ($A$1:INDIRECT("$A$"&amp;ROW($A130)) &lt;&gt; ""),ROW($A$1:INDIRECT("$A$"&amp;ROW($A130)))), 1))), "",
INDEX(#REF!, LOOKUP(2, 1 / (#REF!:INDIRECT("$Y$"&amp;ROW(#REF!)-1) &lt;&gt; ""),ROW(#REF!:INDIRECT("$Y$"&amp;ROW(#REF!)-1))), 1))</f>
        <v>#REF!</v>
      </c>
      <c r="BC130" s="1" t="str">
        <f>IFERROR(VLOOKUP(#REF!, 'Medium-Slow'!$A$1:$B$101, 2, TRUE),"")</f>
        <v/>
      </c>
    </row>
    <row r="131" spans="1:55" x14ac:dyDescent="0.45">
      <c r="A131" s="68"/>
      <c r="B131" s="68"/>
      <c r="C131" s="68" t="str">
        <f t="shared" si="12"/>
        <v>Single</v>
      </c>
      <c r="D131" s="68"/>
      <c r="E131" s="68"/>
      <c r="F131" s="56">
        <v>3</v>
      </c>
      <c r="G131" s="2" t="s">
        <v>159</v>
      </c>
      <c r="H131" s="2" t="s">
        <v>50</v>
      </c>
      <c r="I131" s="2">
        <v>17</v>
      </c>
      <c r="J131" s="2" t="s">
        <v>92</v>
      </c>
      <c r="K131" s="2" t="s">
        <v>161</v>
      </c>
      <c r="L131" s="2" t="s">
        <v>53</v>
      </c>
      <c r="M131" s="2" t="s">
        <v>101</v>
      </c>
      <c r="N131" s="2" t="s">
        <v>163</v>
      </c>
      <c r="O131" s="2" t="s">
        <v>207</v>
      </c>
      <c r="P131" s="2" t="s">
        <v>249</v>
      </c>
      <c r="Q131" s="2">
        <v>0</v>
      </c>
      <c r="R131" s="2">
        <f>_xlfn.FLOOR.MATH((((2*VLOOKUP(G131, 'EV and Base'!$A$1:$N$671, 9, FALSE))+$Q131)*$I131)/100)+$I131+10</f>
        <v>45</v>
      </c>
      <c r="S131" s="2">
        <f>_xlfn.FLOOR.MATH((_xlfn.FLOOR.MATH((((2*VLOOKUP($G131, 'EV and Base'!$A$1:$N$671, 10, FALSE))+$Q131)*$I131)/100)+5)*
IF(OR($J131="Lonely", $J131="Brave", $J131="Adamant", $J131="Naughty"), 1.1,
IF(OR($J131="Bold", $J131="Timid", $J131="Modest", $J131="Calm"), 0.9, 1)))</f>
        <v>27</v>
      </c>
      <c r="T131" s="2">
        <f>_xlfn.FLOOR.MATH((_xlfn.FLOOR.MATH((((2*VLOOKUP($G131, 'EV and Base'!$A$1:$N$671, 11, FALSE))+$Q131)*$I131)/100)+5)*
IF(OR($J131="Bold", $J131="Relaxed", $J131="Impish", $J131="Lax"), 1.1,
IF(OR($J131="Lonely", $J131="Hasty", $J131="Mild", $J131="Gentle"), 0.9, 1)))</f>
        <v>33</v>
      </c>
      <c r="U131" s="2">
        <f>_xlfn.FLOOR.MATH((_xlfn.FLOOR.MATH((((2*VLOOKUP($G131, 'EV and Base'!$A$1:$N$671, 12, FALSE))+$Q131)*$I131)/100)+5)*
IF(OR($J131="Modest", $J131="Mild", $J131="Quiet", $J131="Rash"), 1.1,
IF(OR($J131="Adamant", $J131="Impish", $J131="Jolly", $J131="Careful"), 0.9, 1)))</f>
        <v>14</v>
      </c>
      <c r="V131" s="2">
        <f>_xlfn.FLOOR.MATH((_xlfn.FLOOR.MATH((((2*VLOOKUP($G131, 'EV and Base'!$A$1:$N$671, 13, FALSE))+$Q131)*$I131)/100)+5)*
IF(OR($J131="Calm", $J131="Gentle", $J131="Sassy", $J131="Careful"), 1.1,
IF(OR($J131="Naughty", $J131="Lax", $J131="Naive", $J131="Rash"), 0.9, 1)))</f>
        <v>13</v>
      </c>
      <c r="W131" s="2">
        <f>_xlfn.FLOOR.MATH((_xlfn.FLOOR.MATH((((2*VLOOKUP($G131, 'EV and Base'!$A$1:$N$671, 14, FALSE))+$Q131)*$I131)/100)+5)*
IF(OR($J131="Timid", $J131="Hasty", $J131="Jolly", $J131="Naive"), 1.1,
IF(OR($J131="Brave", $J131="Relaxed", $J131="Quiet", $J131="Sassy"), 0.9, 1)))</f>
        <v>10</v>
      </c>
      <c r="BA131" s="3" t="e" cm="1">
        <f t="array" aca="1" ref="BA131" ca="1">IF(NOT(ISNUMBER(INDEX($A:$A, LOOKUP(2, 1 / ($A$1:INDIRECT("$A$"&amp;ROW($A131)) &lt;&gt; ""),ROW($A$1:INDIRECT("$A$"&amp;ROW($A131)))), 1))), "",#REF!-INDEX(#REF!, LOOKUP(
2, 1 / (#REF!:INDIRECT("$AV$"&amp;ROW(#REF!)-1) &lt;&gt; ""),ROW(#REF!:INDIRECT("$AV$"&amp;ROW(#REF!)-1))), 1))</f>
        <v>#REF!</v>
      </c>
      <c r="BB131" s="3" t="e" cm="1">
        <f t="array" aca="1" ref="BB131" ca="1">IF(NOT(ISNUMBER(INDEX($A:$A, LOOKUP(2, 1 / ($A$1:INDIRECT("$A$"&amp;ROW($A131)) &lt;&gt; ""),ROW($A$1:INDIRECT("$A$"&amp;ROW($A131)))), 1))), "",
INDEX(#REF!, LOOKUP(2, 1 / (#REF!:INDIRECT("$Y$"&amp;ROW(#REF!)-1) &lt;&gt; ""),ROW(#REF!:INDIRECT("$Y$"&amp;ROW(#REF!)-1))), 1))</f>
        <v>#REF!</v>
      </c>
      <c r="BC131" s="1" t="str">
        <f>IFERROR(VLOOKUP(#REF!, 'Medium-Slow'!$A$1:$B$101, 2, TRUE),"")</f>
        <v/>
      </c>
    </row>
    <row r="132" spans="1:55" x14ac:dyDescent="0.45">
      <c r="A132" s="56">
        <v>78</v>
      </c>
      <c r="B132" s="56" t="s">
        <v>308</v>
      </c>
      <c r="C132" s="56" t="s">
        <v>46</v>
      </c>
      <c r="D132" s="56" t="s">
        <v>300</v>
      </c>
      <c r="E132" s="56" t="s">
        <v>301</v>
      </c>
      <c r="F132" s="56">
        <v>1</v>
      </c>
      <c r="G132" s="2" t="s">
        <v>166</v>
      </c>
      <c r="H132" s="2" t="s">
        <v>50</v>
      </c>
      <c r="I132" s="2">
        <v>19</v>
      </c>
      <c r="J132" s="2" t="s">
        <v>78</v>
      </c>
      <c r="K132" s="2" t="s">
        <v>167</v>
      </c>
      <c r="L132" s="2" t="s">
        <v>53</v>
      </c>
      <c r="M132" s="2" t="s">
        <v>168</v>
      </c>
      <c r="N132" s="2" t="s">
        <v>99</v>
      </c>
      <c r="O132" s="2" t="s">
        <v>169</v>
      </c>
      <c r="P132" s="2" t="s">
        <v>218</v>
      </c>
      <c r="Q132" s="2">
        <v>0</v>
      </c>
      <c r="R132" s="2">
        <f>_xlfn.FLOOR.MATH((((2*VLOOKUP(G132, 'EV and Base'!$A$1:$N$671, 9, FALSE))+$Q132)*$I132)/100)+$I132+10</f>
        <v>57</v>
      </c>
      <c r="S132" s="2">
        <f>_xlfn.FLOOR.MATH((_xlfn.FLOOR.MATH((((2*VLOOKUP($G132, 'EV and Base'!$A$1:$N$671, 10, FALSE))+$Q132)*$I132)/100)+5)*
IF(OR($J132="Lonely", $J132="Brave", $J132="Adamant", $J132="Naughty"), 1.1,
IF(OR($J132="Bold", $J132="Timid", $J132="Modest", $J132="Calm"), 0.9, 1)))</f>
        <v>35</v>
      </c>
      <c r="T132" s="2">
        <f>_xlfn.FLOOR.MATH((_xlfn.FLOOR.MATH((((2*VLOOKUP($G132, 'EV and Base'!$A$1:$N$671, 11, FALSE))+$Q132)*$I132)/100)+5)*
IF(OR($J132="Bold", $J132="Relaxed", $J132="Impish", $J132="Lax"), 1.1,
IF(OR($J132="Lonely", $J132="Hasty", $J132="Mild", $J132="Gentle"), 0.9, 1)))</f>
        <v>25</v>
      </c>
      <c r="U132" s="2">
        <f>_xlfn.FLOOR.MATH((_xlfn.FLOOR.MATH((((2*VLOOKUP($G132, 'EV and Base'!$A$1:$N$671, 12, FALSE))+$Q132)*$I132)/100)+5)*
IF(OR($J132="Modest", $J132="Mild", $J132="Quiet", $J132="Rash"), 1.1,
IF(OR($J132="Adamant", $J132="Impish", $J132="Jolly", $J132="Careful"), 0.9, 1)))</f>
        <v>14</v>
      </c>
      <c r="V132" s="2">
        <f>_xlfn.FLOOR.MATH((_xlfn.FLOOR.MATH((((2*VLOOKUP($G132, 'EV and Base'!$A$1:$N$671, 13, FALSE))+$Q132)*$I132)/100)+5)*
IF(OR($J132="Calm", $J132="Gentle", $J132="Sassy", $J132="Careful"), 1.1,
IF(OR($J132="Naughty", $J132="Lax", $J132="Naive", $J132="Rash"), 0.9, 1)))</f>
        <v>18</v>
      </c>
      <c r="W132" s="2">
        <f>_xlfn.FLOOR.MATH((_xlfn.FLOOR.MATH((((2*VLOOKUP($G132, 'EV and Base'!$A$1:$N$671, 14, FALSE))+$Q132)*$I132)/100)+5)*
IF(OR($J132="Timid", $J132="Hasty", $J132="Jolly", $J132="Naive"), 1.1,
IF(OR($J132="Brave", $J132="Relaxed", $J132="Quiet", $J132="Sassy"), 0.9, 1)))</f>
        <v>18</v>
      </c>
      <c r="BA132" s="3" t="e" cm="1">
        <f t="array" aca="1" ref="BA132" ca="1">IF(NOT(ISNUMBER(INDEX($A:$A, LOOKUP(2, 1 / ($A$1:INDIRECT("$A$"&amp;ROW($A132)) &lt;&gt; ""),ROW($A$1:INDIRECT("$A$"&amp;ROW($A132)))), 1))), "",#REF!-INDEX(#REF!, LOOKUP(
2, 1 / (#REF!:INDIRECT("$AV$"&amp;ROW(#REF!)-1) &lt;&gt; ""),ROW(#REF!:INDIRECT("$AV$"&amp;ROW(#REF!)-1))), 1))</f>
        <v>#REF!</v>
      </c>
      <c r="BB132" s="3" t="e" cm="1">
        <f t="array" aca="1" ref="BB132" ca="1">IF(NOT(ISNUMBER(INDEX($A:$A, LOOKUP(2, 1 / ($A$1:INDIRECT("$A$"&amp;ROW($A132)) &lt;&gt; ""),ROW($A$1:INDIRECT("$A$"&amp;ROW($A132)))), 1))), "",
INDEX(#REF!, LOOKUP(2, 1 / (#REF!:INDIRECT("$Y$"&amp;ROW(#REF!)-1) &lt;&gt; ""),ROW(#REF!:INDIRECT("$Y$"&amp;ROW(#REF!)-1))), 1))</f>
        <v>#REF!</v>
      </c>
      <c r="BC132" s="1" t="str">
        <f>IFERROR(VLOOKUP(#REF!, 'Medium-Slow'!$A$1:$B$101, 2, TRUE),"")</f>
        <v/>
      </c>
    </row>
    <row r="133" spans="1:55" x14ac:dyDescent="0.45">
      <c r="A133" s="66">
        <v>79</v>
      </c>
      <c r="B133" s="66" t="s">
        <v>57</v>
      </c>
      <c r="C133" s="66" t="s">
        <v>46</v>
      </c>
      <c r="D133" s="66" t="s">
        <v>300</v>
      </c>
      <c r="E133" s="66" t="s">
        <v>301</v>
      </c>
      <c r="F133" s="56">
        <v>1</v>
      </c>
      <c r="G133" s="2" t="s">
        <v>138</v>
      </c>
      <c r="H133" s="2" t="s">
        <v>50</v>
      </c>
      <c r="I133" s="2">
        <v>20</v>
      </c>
      <c r="J133" s="2" t="s">
        <v>120</v>
      </c>
      <c r="K133" s="2" t="s">
        <v>158</v>
      </c>
      <c r="L133" s="2" t="s">
        <v>53</v>
      </c>
      <c r="M133" s="2" t="s">
        <v>73</v>
      </c>
      <c r="N133" s="2" t="s">
        <v>147</v>
      </c>
      <c r="O133" s="2" t="s">
        <v>233</v>
      </c>
      <c r="P133" s="2" t="s">
        <v>309</v>
      </c>
      <c r="Q133" s="2">
        <v>9</v>
      </c>
      <c r="R133" s="2">
        <f>_xlfn.FLOOR.MATH((((2*VLOOKUP(G133, 'EV and Base'!$A$1:$N$671, 9, FALSE))+$Q133)*$I133)/100)+$I133+10</f>
        <v>51</v>
      </c>
      <c r="S133" s="2">
        <f>_xlfn.FLOOR.MATH((_xlfn.FLOOR.MATH((((2*VLOOKUP($G133, 'EV and Base'!$A$1:$N$671, 10, FALSE))+$Q133)*$I133)/100)+5)*
IF(OR($J133="Lonely", $J133="Brave", $J133="Adamant", $J133="Naughty"), 1.1,
IF(OR($J133="Bold", $J133="Timid", $J133="Modest", $J133="Calm"), 0.9, 1)))</f>
        <v>30</v>
      </c>
      <c r="T133" s="2">
        <f>_xlfn.FLOOR.MATH((_xlfn.FLOOR.MATH((((2*VLOOKUP($G133, 'EV and Base'!$A$1:$N$671, 11, FALSE))+$Q133)*$I133)/100)+5)*
IF(OR($J133="Bold", $J133="Relaxed", $J133="Impish", $J133="Lax"), 1.1,
IF(OR($J133="Lonely", $J133="Hasty", $J133="Mild", $J133="Gentle"), 0.9, 1)))</f>
        <v>26</v>
      </c>
      <c r="U133" s="2">
        <f>_xlfn.FLOOR.MATH((_xlfn.FLOOR.MATH((((2*VLOOKUP($G133, 'EV and Base'!$A$1:$N$671, 12, FALSE))+$Q133)*$I133)/100)+5)*
IF(OR($J133="Modest", $J133="Mild", $J133="Quiet", $J133="Rash"), 1.1,
IF(OR($J133="Adamant", $J133="Impish", $J133="Jolly", $J133="Careful"), 0.9, 1)))</f>
        <v>21</v>
      </c>
      <c r="V133" s="2">
        <f>_xlfn.FLOOR.MATH((_xlfn.FLOOR.MATH((((2*VLOOKUP($G133, 'EV and Base'!$A$1:$N$671, 13, FALSE))+$Q133)*$I133)/100)+5)*
IF(OR($J133="Calm", $J133="Gentle", $J133="Sassy", $J133="Careful"), 1.1,
IF(OR($J133="Naughty", $J133="Lax", $J133="Naive", $J133="Rash"), 0.9, 1)))</f>
        <v>16</v>
      </c>
      <c r="W133" s="2">
        <f>_xlfn.FLOOR.MATH((_xlfn.FLOOR.MATH((((2*VLOOKUP($G133, 'EV and Base'!$A$1:$N$671, 14, FALSE))+$Q133)*$I133)/100)+5)*
IF(OR($J133="Timid", $J133="Hasty", $J133="Jolly", $J133="Naive"), 1.1,
IF(OR($J133="Brave", $J133="Relaxed", $J133="Quiet", $J133="Sassy"), 0.9, 1)))</f>
        <v>24</v>
      </c>
      <c r="BA133" s="3" t="e" cm="1">
        <f t="array" aca="1" ref="BA133" ca="1">IF(NOT(ISNUMBER(INDEX($A:$A, LOOKUP(2, 1 / ($A$1:INDIRECT("$A$"&amp;ROW($A133)) &lt;&gt; ""),ROW($A$1:INDIRECT("$A$"&amp;ROW($A133)))), 1))), "",#REF!-INDEX(#REF!, LOOKUP(
2, 1 / (#REF!:INDIRECT("$AV$"&amp;ROW(#REF!)-1) &lt;&gt; ""),ROW(#REF!:INDIRECT("$AV$"&amp;ROW(#REF!)-1))), 1))</f>
        <v>#REF!</v>
      </c>
      <c r="BB133" s="3" t="e" cm="1">
        <f t="array" aca="1" ref="BB133" ca="1">IF(NOT(ISNUMBER(INDEX($A:$A, LOOKUP(2, 1 / ($A$1:INDIRECT("$A$"&amp;ROW($A133)) &lt;&gt; ""),ROW($A$1:INDIRECT("$A$"&amp;ROW($A133)))), 1))), "",
INDEX(#REF!, LOOKUP(2, 1 / (#REF!:INDIRECT("$Y$"&amp;ROW(#REF!)-1) &lt;&gt; ""),ROW(#REF!:INDIRECT("$Y$"&amp;ROW(#REF!)-1))), 1))</f>
        <v>#REF!</v>
      </c>
      <c r="BC133" s="1" t="str">
        <f>IFERROR(VLOOKUP(#REF!, 'Medium-Slow'!$A$1:$B$101, 2, TRUE),"")</f>
        <v/>
      </c>
    </row>
    <row r="134" spans="1:55" x14ac:dyDescent="0.45">
      <c r="A134" s="67"/>
      <c r="B134" s="67"/>
      <c r="C134" s="67" t="str">
        <f t="shared" ref="C134:C136" si="13">$C133</f>
        <v>Single</v>
      </c>
      <c r="D134" s="67"/>
      <c r="E134" s="67"/>
      <c r="F134" s="56">
        <v>3</v>
      </c>
      <c r="G134" s="2" t="s">
        <v>127</v>
      </c>
      <c r="H134" s="2" t="s">
        <v>50</v>
      </c>
      <c r="I134" s="2">
        <v>20</v>
      </c>
      <c r="J134" s="2" t="s">
        <v>113</v>
      </c>
      <c r="K134" s="2" t="s">
        <v>107</v>
      </c>
      <c r="L134" s="2" t="s">
        <v>53</v>
      </c>
      <c r="M134" s="2" t="s">
        <v>74</v>
      </c>
      <c r="N134" s="2" t="s">
        <v>88</v>
      </c>
      <c r="O134" s="2" t="s">
        <v>243</v>
      </c>
      <c r="P134" s="2" t="s">
        <v>135</v>
      </c>
      <c r="Q134" s="2">
        <v>9</v>
      </c>
      <c r="R134" s="2">
        <f>_xlfn.FLOOR.MATH((((2*VLOOKUP(G134, 'EV and Base'!$A$1:$N$671, 9, FALSE))+$Q134)*$I134)/100)+$I134+10</f>
        <v>51</v>
      </c>
      <c r="S134" s="2">
        <f>_xlfn.FLOOR.MATH((_xlfn.FLOOR.MATH((((2*VLOOKUP($G134, 'EV and Base'!$A$1:$N$671, 10, FALSE))+$Q134)*$I134)/100)+5)*
IF(OR($J134="Lonely", $J134="Brave", $J134="Adamant", $J134="Naughty"), 1.1,
IF(OR($J134="Bold", $J134="Timid", $J134="Modest", $J134="Calm"), 0.9, 1)))</f>
        <v>28</v>
      </c>
      <c r="T134" s="2">
        <f>_xlfn.FLOOR.MATH((_xlfn.FLOOR.MATH((((2*VLOOKUP($G134, 'EV and Base'!$A$1:$N$671, 11, FALSE))+$Q134)*$I134)/100)+5)*
IF(OR($J134="Bold", $J134="Relaxed", $J134="Impish", $J134="Lax"), 1.1,
IF(OR($J134="Lonely", $J134="Hasty", $J134="Mild", $J134="Gentle"), 0.9, 1)))</f>
        <v>26</v>
      </c>
      <c r="U134" s="2">
        <f>_xlfn.FLOOR.MATH((_xlfn.FLOOR.MATH((((2*VLOOKUP($G134, 'EV and Base'!$A$1:$N$671, 12, FALSE))+$Q134)*$I134)/100)+5)*
IF(OR($J134="Modest", $J134="Mild", $J134="Quiet", $J134="Rash"), 1.1,
IF(OR($J134="Adamant", $J134="Impish", $J134="Jolly", $J134="Careful"), 0.9, 1)))</f>
        <v>28</v>
      </c>
      <c r="V134" s="2">
        <f>_xlfn.FLOOR.MATH((_xlfn.FLOOR.MATH((((2*VLOOKUP($G134, 'EV and Base'!$A$1:$N$671, 13, FALSE))+$Q134)*$I134)/100)+5)*
IF(OR($J134="Calm", $J134="Gentle", $J134="Sassy", $J134="Careful"), 1.1,
IF(OR($J134="Naughty", $J134="Lax", $J134="Naive", $J134="Rash"), 0.9, 1)))</f>
        <v>26</v>
      </c>
      <c r="W134" s="2">
        <f>_xlfn.FLOOR.MATH((_xlfn.FLOOR.MATH((((2*VLOOKUP($G134, 'EV and Base'!$A$1:$N$671, 14, FALSE))+$Q134)*$I134)/100)+5)*
IF(OR($J134="Timid", $J134="Hasty", $J134="Jolly", $J134="Naive"), 1.1,
IF(OR($J134="Brave", $J134="Relaxed", $J134="Quiet", $J134="Sassy"), 0.9, 1)))</f>
        <v>32</v>
      </c>
      <c r="BA134" s="3" t="e" cm="1">
        <f t="array" aca="1" ref="BA134" ca="1">IF(NOT(ISNUMBER(INDEX($A:$A, LOOKUP(2, 1 / ($A$1:INDIRECT("$A$"&amp;ROW($A134)) &lt;&gt; ""),ROW($A$1:INDIRECT("$A$"&amp;ROW($A134)))), 1))), "",#REF!-INDEX(#REF!, LOOKUP(
2, 1 / (#REF!:INDIRECT("$AV$"&amp;ROW(#REF!)-1) &lt;&gt; ""),ROW(#REF!:INDIRECT("$AV$"&amp;ROW(#REF!)-1))), 1))</f>
        <v>#REF!</v>
      </c>
      <c r="BB134" s="3" t="e" cm="1">
        <f t="array" aca="1" ref="BB134" ca="1">IF(NOT(ISNUMBER(INDEX($A:$A, LOOKUP(2, 1 / ($A$1:INDIRECT("$A$"&amp;ROW($A134)) &lt;&gt; ""),ROW($A$1:INDIRECT("$A$"&amp;ROW($A134)))), 1))), "",
INDEX(#REF!, LOOKUP(2, 1 / (#REF!:INDIRECT("$Y$"&amp;ROW(#REF!)-1) &lt;&gt; ""),ROW(#REF!:INDIRECT("$Y$"&amp;ROW(#REF!)-1))), 1))</f>
        <v>#REF!</v>
      </c>
      <c r="BC134" s="1" t="str">
        <f>IFERROR(VLOOKUP(#REF!, 'Medium-Slow'!$A$1:$B$101, 2, TRUE),"")</f>
        <v/>
      </c>
    </row>
    <row r="135" spans="1:55" x14ac:dyDescent="0.45">
      <c r="A135" s="67"/>
      <c r="B135" s="67"/>
      <c r="C135" s="67" t="str">
        <f t="shared" si="13"/>
        <v>Single</v>
      </c>
      <c r="D135" s="67"/>
      <c r="E135" s="67"/>
      <c r="F135" s="56">
        <v>4</v>
      </c>
      <c r="G135" s="2" t="s">
        <v>1337</v>
      </c>
      <c r="H135" s="2" t="s">
        <v>50</v>
      </c>
      <c r="I135" s="2">
        <v>22</v>
      </c>
      <c r="J135" s="2" t="s">
        <v>197</v>
      </c>
      <c r="K135" s="2" t="s">
        <v>1386</v>
      </c>
      <c r="L135" s="2" t="s">
        <v>311</v>
      </c>
      <c r="M135" s="2" t="s">
        <v>1388</v>
      </c>
      <c r="N135" s="2" t="s">
        <v>1387</v>
      </c>
      <c r="O135" s="2" t="s">
        <v>200</v>
      </c>
      <c r="P135" s="2" t="s">
        <v>199</v>
      </c>
      <c r="Q135" s="2">
        <v>9</v>
      </c>
      <c r="R135" s="2">
        <f>_xlfn.FLOOR.MATH((((2*VLOOKUP(G135, 'EV and Base'!$A$1:$N$671, 9, FALSE))+$Q135)*$I135)/100)+$I135+10</f>
        <v>60</v>
      </c>
      <c r="S135" s="2">
        <f>_xlfn.FLOOR.MATH((_xlfn.FLOOR.MATH((((2*VLOOKUP($G135, 'EV and Base'!$A$1:$N$671, 10, FALSE))+$Q135)*$I135)/100)+5)*
IF(OR($J135="Lonely", $J135="Brave", $J135="Adamant", $J135="Naughty"), 1.1,
IF(OR($J135="Bold", $J135="Timid", $J135="Modest", $J135="Calm"), 0.9, 1)))</f>
        <v>33</v>
      </c>
      <c r="T135" s="2">
        <f>_xlfn.FLOOR.MATH((_xlfn.FLOOR.MATH((((2*VLOOKUP($G135, 'EV and Base'!$A$1:$N$671, 11, FALSE))+$Q135)*$I135)/100)+5)*
IF(OR($J135="Bold", $J135="Relaxed", $J135="Impish", $J135="Lax"), 1.1,
IF(OR($J135="Lonely", $J135="Hasty", $J135="Mild", $J135="Gentle"), 0.9, 1)))</f>
        <v>35</v>
      </c>
      <c r="U135" s="2">
        <f>_xlfn.FLOOR.MATH((_xlfn.FLOOR.MATH((((2*VLOOKUP($G135, 'EV and Base'!$A$1:$N$671, 12, FALSE))+$Q135)*$I135)/100)+5)*
IF(OR($J135="Modest", $J135="Mild", $J135="Quiet", $J135="Rash"), 1.1,
IF(OR($J135="Adamant", $J135="Impish", $J135="Jolly", $J135="Careful"), 0.9, 1)))</f>
        <v>36</v>
      </c>
      <c r="V135" s="2">
        <f>_xlfn.FLOOR.MATH((_xlfn.FLOOR.MATH((((2*VLOOKUP($G135, 'EV and Base'!$A$1:$N$671, 13, FALSE))+$Q135)*$I135)/100)+5)*
IF(OR($J135="Calm", $J135="Gentle", $J135="Sassy", $J135="Careful"), 1.1,
IF(OR($J135="Naughty", $J135="Lax", $J135="Naive", $J135="Rash"), 0.9, 1)))</f>
        <v>39</v>
      </c>
      <c r="W135" s="2">
        <f>_xlfn.FLOOR.MATH((_xlfn.FLOOR.MATH((((2*VLOOKUP($G135, 'EV and Base'!$A$1:$N$671, 14, FALSE))+$Q135)*$I135)/100)+5)*
IF(OR($J135="Timid", $J135="Hasty", $J135="Jolly", $J135="Naive"), 1.1,
IF(OR($J135="Brave", $J135="Relaxed", $J135="Quiet", $J135="Sassy"), 0.9, 1)))</f>
        <v>43</v>
      </c>
      <c r="BA135" s="3" t="e" cm="1">
        <f t="array" aca="1" ref="BA135" ca="1">IF(NOT(ISNUMBER(INDEX($A:$A, LOOKUP(2, 1 / ($A$1:INDIRECT("$A$"&amp;ROW($A135)) &lt;&gt; ""),ROW($A$1:INDIRECT("$A$"&amp;ROW($A135)))), 1))), "",#REF!-INDEX(#REF!, LOOKUP(
2, 1 / (#REF!:INDIRECT("$AV$"&amp;ROW(#REF!)-1) &lt;&gt; ""),ROW(#REF!:INDIRECT("$AV$"&amp;ROW(#REF!)-1))), 1))</f>
        <v>#REF!</v>
      </c>
      <c r="BB135" s="3" t="e" cm="1">
        <f t="array" aca="1" ref="BB135" ca="1">IF(NOT(ISNUMBER(INDEX($A:$A, LOOKUP(2, 1 / ($A$1:INDIRECT("$A$"&amp;ROW($A135)) &lt;&gt; ""),ROW($A$1:INDIRECT("$A$"&amp;ROW($A135)))), 1))), "",
INDEX(#REF!, LOOKUP(2, 1 / (#REF!:INDIRECT("$Y$"&amp;ROW(#REF!)-1) &lt;&gt; ""),ROW(#REF!:INDIRECT("$Y$"&amp;ROW(#REF!)-1))), 1))</f>
        <v>#REF!</v>
      </c>
      <c r="BC135" s="1" t="str">
        <f>IFERROR(VLOOKUP(#REF!, 'Medium-Slow'!$A$1:$B$101, 2, TRUE),"")</f>
        <v/>
      </c>
    </row>
    <row r="136" spans="1:55" x14ac:dyDescent="0.45">
      <c r="A136" s="68"/>
      <c r="B136" s="68"/>
      <c r="C136" s="68" t="str">
        <f t="shared" si="13"/>
        <v>Single</v>
      </c>
      <c r="D136" s="68"/>
      <c r="E136" s="68"/>
      <c r="F136" s="56">
        <v>2</v>
      </c>
      <c r="G136" s="2" t="s">
        <v>315</v>
      </c>
      <c r="H136" s="2" t="s">
        <v>50</v>
      </c>
      <c r="I136" s="2">
        <v>20</v>
      </c>
      <c r="J136" s="2" t="s">
        <v>120</v>
      </c>
      <c r="K136" s="2" t="s">
        <v>65</v>
      </c>
      <c r="L136" s="2" t="s">
        <v>53</v>
      </c>
      <c r="M136" s="2" t="s">
        <v>101</v>
      </c>
      <c r="N136" s="2" t="s">
        <v>135</v>
      </c>
      <c r="O136" s="2" t="s">
        <v>215</v>
      </c>
      <c r="P136" s="2" t="s">
        <v>235</v>
      </c>
      <c r="Q136" s="2">
        <v>9</v>
      </c>
      <c r="R136" s="2">
        <f>_xlfn.FLOOR.MATH((((2*VLOOKUP(G136, 'EV and Base'!$A$1:$N$671, 9, FALSE))+$Q136)*$I136)/100)+$I136+10</f>
        <v>57</v>
      </c>
      <c r="S136" s="2">
        <f>_xlfn.FLOOR.MATH((_xlfn.FLOOR.MATH((((2*VLOOKUP($G136, 'EV and Base'!$A$1:$N$671, 10, FALSE))+$Q136)*$I136)/100)+5)*
IF(OR($J136="Lonely", $J136="Brave", $J136="Adamant", $J136="Naughty"), 1.1,
IF(OR($J136="Bold", $J136="Timid", $J136="Modest", $J136="Calm"), 0.9, 1)))</f>
        <v>46</v>
      </c>
      <c r="T136" s="2">
        <f>_xlfn.FLOOR.MATH((_xlfn.FLOOR.MATH((((2*VLOOKUP($G136, 'EV and Base'!$A$1:$N$671, 11, FALSE))+$Q136)*$I136)/100)+5)*
IF(OR($J136="Bold", $J136="Relaxed", $J136="Impish", $J136="Lax"), 1.1,
IF(OR($J136="Lonely", $J136="Hasty", $J136="Mild", $J136="Gentle"), 0.9, 1)))</f>
        <v>26</v>
      </c>
      <c r="U136" s="2">
        <f>_xlfn.FLOOR.MATH((_xlfn.FLOOR.MATH((((2*VLOOKUP($G136, 'EV and Base'!$A$1:$N$671, 12, FALSE))+$Q136)*$I136)/100)+5)*
IF(OR($J136="Modest", $J136="Mild", $J136="Quiet", $J136="Rash"), 1.1,
IF(OR($J136="Adamant", $J136="Impish", $J136="Jolly", $J136="Careful"), 0.9, 1)))</f>
        <v>42</v>
      </c>
      <c r="V136" s="2">
        <f>_xlfn.FLOOR.MATH((_xlfn.FLOOR.MATH((((2*VLOOKUP($G136, 'EV and Base'!$A$1:$N$671, 13, FALSE))+$Q136)*$I136)/100)+5)*
IF(OR($J136="Calm", $J136="Gentle", $J136="Sassy", $J136="Careful"), 1.1,
IF(OR($J136="Naughty", $J136="Lax", $J136="Naive", $J136="Rash"), 0.9, 1)))</f>
        <v>23</v>
      </c>
      <c r="W136" s="2">
        <f>_xlfn.FLOOR.MATH((_xlfn.FLOOR.MATH((((2*VLOOKUP($G136, 'EV and Base'!$A$1:$N$671, 14, FALSE))+$Q136)*$I136)/100)+5)*
IF(OR($J136="Timid", $J136="Hasty", $J136="Jolly", $J136="Naive"), 1.1,
IF(OR($J136="Brave", $J136="Relaxed", $J136="Quiet", $J136="Sassy"), 0.9, 1)))</f>
        <v>49</v>
      </c>
      <c r="BA136" s="3" t="e" cm="1">
        <f t="array" aca="1" ref="BA136" ca="1">IF(NOT(ISNUMBER(INDEX($A:$A, LOOKUP(2, 1 / ($A$1:INDIRECT("$A$"&amp;ROW($A136)) &lt;&gt; ""),ROW($A$1:INDIRECT("$A$"&amp;ROW($A136)))), 1))), "",#REF!-INDEX(#REF!, LOOKUP(
2, 1 / (#REF!:INDIRECT("$AV$"&amp;ROW(#REF!)-1) &lt;&gt; ""),ROW(#REF!:INDIRECT("$AV$"&amp;ROW(#REF!)-1))), 1))</f>
        <v>#REF!</v>
      </c>
      <c r="BB136" s="3" t="e" cm="1">
        <f t="array" aca="1" ref="BB136" ca="1">IF(NOT(ISNUMBER(INDEX($A:$A, LOOKUP(2, 1 / ($A$1:INDIRECT("$A$"&amp;ROW($A136)) &lt;&gt; ""),ROW($A$1:INDIRECT("$A$"&amp;ROW($A136)))), 1))), "",
INDEX(#REF!, LOOKUP(2, 1 / (#REF!:INDIRECT("$Y$"&amp;ROW(#REF!)-1) &lt;&gt; ""),ROW(#REF!:INDIRECT("$Y$"&amp;ROW(#REF!)-1))), 1))</f>
        <v>#REF!</v>
      </c>
      <c r="BC136" s="1" t="str">
        <f>IFERROR(VLOOKUP(#REF!, 'Medium-Slow'!$A$1:$B$101, 2, TRUE),"")</f>
        <v/>
      </c>
    </row>
    <row r="137" spans="1:55" x14ac:dyDescent="0.45">
      <c r="A137" s="56">
        <v>80</v>
      </c>
      <c r="B137" s="56" t="s">
        <v>316</v>
      </c>
      <c r="C137" s="56" t="s">
        <v>46</v>
      </c>
      <c r="D137" s="56" t="s">
        <v>300</v>
      </c>
      <c r="E137" s="56" t="s">
        <v>301</v>
      </c>
      <c r="F137" s="56">
        <v>1</v>
      </c>
      <c r="G137" s="2" t="s">
        <v>317</v>
      </c>
      <c r="H137" s="2" t="s">
        <v>50</v>
      </c>
      <c r="I137" s="2">
        <v>19</v>
      </c>
      <c r="J137" s="2" t="s">
        <v>92</v>
      </c>
      <c r="K137" s="2" t="s">
        <v>318</v>
      </c>
      <c r="L137" s="2" t="s">
        <v>53</v>
      </c>
      <c r="M137" s="2" t="s">
        <v>319</v>
      </c>
      <c r="N137" s="2" t="s">
        <v>163</v>
      </c>
      <c r="O137" s="2" t="s">
        <v>320</v>
      </c>
      <c r="P137" s="2" t="s">
        <v>321</v>
      </c>
      <c r="Q137" s="2">
        <v>0</v>
      </c>
      <c r="R137" s="2">
        <f>_xlfn.FLOOR.MATH((((2*VLOOKUP(G137, 'EV and Base'!$A$1:$N$671, 9, FALSE))+$Q137)*$I137)/100)+$I137+10</f>
        <v>55</v>
      </c>
      <c r="S137" s="2">
        <f>_xlfn.FLOOR.MATH((_xlfn.FLOOR.MATH((((2*VLOOKUP($G137, 'EV and Base'!$A$1:$N$671, 10, FALSE))+$Q137)*$I137)/100)+5)*
IF(OR($J137="Lonely", $J137="Brave", $J137="Adamant", $J137="Naughty"), 1.1,
IF(OR($J137="Bold", $J137="Timid", $J137="Modest", $J137="Calm"), 0.9, 1)))</f>
        <v>35</v>
      </c>
      <c r="T137" s="2">
        <f>_xlfn.FLOOR.MATH((_xlfn.FLOOR.MATH((((2*VLOOKUP($G137, 'EV and Base'!$A$1:$N$671, 11, FALSE))+$Q137)*$I137)/100)+5)*
IF(OR($J137="Bold", $J137="Relaxed", $J137="Impish", $J137="Lax"), 1.1,
IF(OR($J137="Lonely", $J137="Hasty", $J137="Mild", $J137="Gentle"), 0.9, 1)))</f>
        <v>22</v>
      </c>
      <c r="U137" s="2">
        <f>_xlfn.FLOOR.MATH((_xlfn.FLOOR.MATH((((2*VLOOKUP($G137, 'EV and Base'!$A$1:$N$671, 12, FALSE))+$Q137)*$I137)/100)+5)*
IF(OR($J137="Modest", $J137="Mild", $J137="Quiet", $J137="Rash"), 1.1,
IF(OR($J137="Adamant", $J137="Impish", $J137="Jolly", $J137="Careful"), 0.9, 1)))</f>
        <v>11</v>
      </c>
      <c r="V137" s="2">
        <f>_xlfn.FLOOR.MATH((_xlfn.FLOOR.MATH((((2*VLOOKUP($G137, 'EV and Base'!$A$1:$N$671, 13, FALSE))+$Q137)*$I137)/100)+5)*
IF(OR($J137="Calm", $J137="Gentle", $J137="Sassy", $J137="Careful"), 1.1,
IF(OR($J137="Naughty", $J137="Lax", $J137="Naive", $J137="Rash"), 0.9, 1)))</f>
        <v>22</v>
      </c>
      <c r="W137" s="2">
        <f>_xlfn.FLOOR.MATH((_xlfn.FLOOR.MATH((((2*VLOOKUP($G137, 'EV and Base'!$A$1:$N$671, 14, FALSE))+$Q137)*$I137)/100)+5)*
IF(OR($J137="Timid", $J137="Hasty", $J137="Jolly", $J137="Naive"), 1.1,
IF(OR($J137="Brave", $J137="Relaxed", $J137="Quiet", $J137="Sassy"), 0.9, 1)))</f>
        <v>24</v>
      </c>
      <c r="BA137" s="3" t="e" cm="1">
        <f t="array" aca="1" ref="BA137" ca="1">IF(NOT(ISNUMBER(INDEX($A:$A, LOOKUP(2, 1 / ($A$1:INDIRECT("$A$"&amp;ROW($A137)) &lt;&gt; ""),ROW($A$1:INDIRECT("$A$"&amp;ROW($A137)))), 1))), "",#REF!-INDEX(#REF!, LOOKUP(
2, 1 / (#REF!:INDIRECT("$AV$"&amp;ROW(#REF!)-1) &lt;&gt; ""),ROW(#REF!:INDIRECT("$AV$"&amp;ROW(#REF!)-1))), 1))</f>
        <v>#REF!</v>
      </c>
      <c r="BB137" s="3" t="e" cm="1">
        <f t="array" aca="1" ref="BB137" ca="1">IF(NOT(ISNUMBER(INDEX($A:$A, LOOKUP(2, 1 / ($A$1:INDIRECT("$A$"&amp;ROW($A137)) &lt;&gt; ""),ROW($A$1:INDIRECT("$A$"&amp;ROW($A137)))), 1))), "",
INDEX(#REF!, LOOKUP(2, 1 / (#REF!:INDIRECT("$Y$"&amp;ROW(#REF!)-1) &lt;&gt; ""),ROW(#REF!:INDIRECT("$Y$"&amp;ROW(#REF!)-1))), 1))</f>
        <v>#REF!</v>
      </c>
      <c r="BC137" s="1" t="str">
        <f>IFERROR(VLOOKUP(#REF!, 'Medium-Slow'!$A$1:$B$101, 2, TRUE),"")</f>
        <v/>
      </c>
    </row>
    <row r="138" spans="1:55" x14ac:dyDescent="0.45">
      <c r="A138" s="56">
        <v>81</v>
      </c>
      <c r="B138" s="56" t="s">
        <v>322</v>
      </c>
      <c r="C138" s="56" t="s">
        <v>46</v>
      </c>
      <c r="D138" s="56" t="s">
        <v>300</v>
      </c>
      <c r="E138" s="56" t="s">
        <v>301</v>
      </c>
      <c r="F138" s="56">
        <v>1</v>
      </c>
      <c r="G138" s="2" t="s">
        <v>196</v>
      </c>
      <c r="H138" s="2" t="s">
        <v>77</v>
      </c>
      <c r="I138" s="2">
        <v>19</v>
      </c>
      <c r="J138" s="2" t="s">
        <v>78</v>
      </c>
      <c r="K138" s="2" t="s">
        <v>198</v>
      </c>
      <c r="L138" s="2" t="s">
        <v>53</v>
      </c>
      <c r="M138" s="2" t="s">
        <v>201</v>
      </c>
      <c r="N138" s="2" t="s">
        <v>202</v>
      </c>
      <c r="O138" s="2" t="s">
        <v>260</v>
      </c>
      <c r="P138" s="2" t="s">
        <v>226</v>
      </c>
      <c r="Q138" s="2">
        <v>0</v>
      </c>
      <c r="R138" s="2">
        <f>_xlfn.FLOOR.MATH((((2*VLOOKUP(G138, 'EV and Base'!$A$1:$N$671, 9, FALSE))+$Q138)*$I138)/100)+$I138+10</f>
        <v>44</v>
      </c>
      <c r="S138" s="2">
        <f>_xlfn.FLOOR.MATH((_xlfn.FLOOR.MATH((((2*VLOOKUP($G138, 'EV and Base'!$A$1:$N$671, 10, FALSE))+$Q138)*$I138)/100)+5)*
IF(OR($J138="Lonely", $J138="Brave", $J138="Adamant", $J138="Naughty"), 1.1,
IF(OR($J138="Bold", $J138="Timid", $J138="Modest", $J138="Calm"), 0.9, 1)))</f>
        <v>15</v>
      </c>
      <c r="T138" s="2">
        <f>_xlfn.FLOOR.MATH((_xlfn.FLOOR.MATH((((2*VLOOKUP($G138, 'EV and Base'!$A$1:$N$671, 11, FALSE))+$Q138)*$I138)/100)+5)*
IF(OR($J138="Bold", $J138="Relaxed", $J138="Impish", $J138="Lax"), 1.1,
IF(OR($J138="Lonely", $J138="Hasty", $J138="Mild", $J138="Gentle"), 0.9, 1)))</f>
        <v>27</v>
      </c>
      <c r="U138" s="2">
        <f>_xlfn.FLOOR.MATH((_xlfn.FLOOR.MATH((((2*VLOOKUP($G138, 'EV and Base'!$A$1:$N$671, 12, FALSE))+$Q138)*$I138)/100)+5)*
IF(OR($J138="Modest", $J138="Mild", $J138="Quiet", $J138="Rash"), 1.1,
IF(OR($J138="Adamant", $J138="Impish", $J138="Jolly", $J138="Careful"), 0.9, 1)))</f>
        <v>19</v>
      </c>
      <c r="V138" s="2">
        <f>_xlfn.FLOOR.MATH((_xlfn.FLOOR.MATH((((2*VLOOKUP($G138, 'EV and Base'!$A$1:$N$671, 13, FALSE))+$Q138)*$I138)/100)+5)*
IF(OR($J138="Calm", $J138="Gentle", $J138="Sassy", $J138="Careful"), 1.1,
IF(OR($J138="Naughty", $J138="Lax", $J138="Naive", $J138="Rash"), 0.9, 1)))</f>
        <v>24</v>
      </c>
      <c r="W138" s="2">
        <f>_xlfn.FLOOR.MATH((_xlfn.FLOOR.MATH((((2*VLOOKUP($G138, 'EV and Base'!$A$1:$N$671, 14, FALSE))+$Q138)*$I138)/100)+5)*
IF(OR($J138="Timid", $J138="Hasty", $J138="Jolly", $J138="Naive"), 1.1,
IF(OR($J138="Brave", $J138="Relaxed", $J138="Quiet", $J138="Sassy"), 0.9, 1)))</f>
        <v>30</v>
      </c>
      <c r="BA138" s="3" t="e" cm="1">
        <f t="array" aca="1" ref="BA138" ca="1">IF(NOT(ISNUMBER(INDEX($A:$A, LOOKUP(2, 1 / ($A$1:INDIRECT("$A$"&amp;ROW($A138)) &lt;&gt; ""),ROW($A$1:INDIRECT("$A$"&amp;ROW($A138)))), 1))), "",#REF!-INDEX(#REF!, LOOKUP(
2, 1 / (#REF!:INDIRECT("$AV$"&amp;ROW(#REF!)-1) &lt;&gt; ""),ROW(#REF!:INDIRECT("$AV$"&amp;ROW(#REF!)-1))), 1))</f>
        <v>#REF!</v>
      </c>
      <c r="BB138" s="3" t="e" cm="1">
        <f t="array" aca="1" ref="BB138" ca="1">IF(NOT(ISNUMBER(INDEX($A:$A, LOOKUP(2, 1 / ($A$1:INDIRECT("$A$"&amp;ROW($A138)) &lt;&gt; ""),ROW($A$1:INDIRECT("$A$"&amp;ROW($A138)))), 1))), "",
INDEX(#REF!, LOOKUP(2, 1 / (#REF!:INDIRECT("$Y$"&amp;ROW(#REF!)-1) &lt;&gt; ""),ROW(#REF!:INDIRECT("$Y$"&amp;ROW(#REF!)-1))), 1))</f>
        <v>#REF!</v>
      </c>
      <c r="BC138" s="1" t="str">
        <f>IFERROR(VLOOKUP(#REF!, 'Medium-Slow'!$A$1:$B$101, 2, TRUE),"")</f>
        <v/>
      </c>
    </row>
    <row r="139" spans="1:55" x14ac:dyDescent="0.45">
      <c r="A139" s="56">
        <v>82</v>
      </c>
      <c r="B139" s="56" t="s">
        <v>323</v>
      </c>
      <c r="C139" s="56" t="s">
        <v>46</v>
      </c>
      <c r="D139" s="56" t="s">
        <v>300</v>
      </c>
      <c r="E139" s="56" t="s">
        <v>301</v>
      </c>
      <c r="F139" s="56">
        <v>1</v>
      </c>
      <c r="G139" s="2" t="s">
        <v>203</v>
      </c>
      <c r="H139" s="2" t="s">
        <v>77</v>
      </c>
      <c r="I139" s="2">
        <v>18</v>
      </c>
      <c r="J139" s="2" t="s">
        <v>111</v>
      </c>
      <c r="K139" s="2" t="s">
        <v>204</v>
      </c>
      <c r="L139" s="2" t="s">
        <v>53</v>
      </c>
      <c r="M139" s="2" t="s">
        <v>200</v>
      </c>
      <c r="N139" s="2" t="s">
        <v>205</v>
      </c>
      <c r="O139" s="2" t="s">
        <v>202</v>
      </c>
      <c r="P139" s="2" t="s">
        <v>258</v>
      </c>
      <c r="Q139" s="2">
        <v>0</v>
      </c>
      <c r="R139" s="2">
        <f>_xlfn.FLOOR.MATH((((2*VLOOKUP(G139, 'EV and Base'!$A$1:$N$671, 9, FALSE))+$Q139)*$I139)/100)+$I139+10</f>
        <v>44</v>
      </c>
      <c r="S139" s="2">
        <f>_xlfn.FLOOR.MATH((_xlfn.FLOOR.MATH((((2*VLOOKUP($G139, 'EV and Base'!$A$1:$N$671, 10, FALSE))+$Q139)*$I139)/100)+5)*
IF(OR($J139="Lonely", $J139="Brave", $J139="Adamant", $J139="Naughty"), 1.1,
IF(OR($J139="Bold", $J139="Timid", $J139="Modest", $J139="Calm"), 0.9, 1)))</f>
        <v>18</v>
      </c>
      <c r="T139" s="2">
        <f>_xlfn.FLOOR.MATH((_xlfn.FLOOR.MATH((((2*VLOOKUP($G139, 'EV and Base'!$A$1:$N$671, 11, FALSE))+$Q139)*$I139)/100)+5)*
IF(OR($J139="Bold", $J139="Relaxed", $J139="Impish", $J139="Lax"), 1.1,
IF(OR($J139="Lonely", $J139="Hasty", $J139="Mild", $J139="Gentle"), 0.9, 1)))</f>
        <v>23</v>
      </c>
      <c r="U139" s="2">
        <f>_xlfn.FLOOR.MATH((_xlfn.FLOOR.MATH((((2*VLOOKUP($G139, 'EV and Base'!$A$1:$N$671, 12, FALSE))+$Q139)*$I139)/100)+5)*
IF(OR($J139="Modest", $J139="Mild", $J139="Quiet", $J139="Rash"), 1.1,
IF(OR($J139="Adamant", $J139="Impish", $J139="Jolly", $J139="Careful"), 0.9, 1)))</f>
        <v>30</v>
      </c>
      <c r="V139" s="2">
        <f>_xlfn.FLOOR.MATH((_xlfn.FLOOR.MATH((((2*VLOOKUP($G139, 'EV and Base'!$A$1:$N$671, 13, FALSE))+$Q139)*$I139)/100)+5)*
IF(OR($J139="Calm", $J139="Gentle", $J139="Sassy", $J139="Careful"), 1.1,
IF(OR($J139="Naughty", $J139="Lax", $J139="Naive", $J139="Rash"), 0.9, 1)))</f>
        <v>23</v>
      </c>
      <c r="W139" s="2">
        <f>_xlfn.FLOOR.MATH((_xlfn.FLOOR.MATH((((2*VLOOKUP($G139, 'EV and Base'!$A$1:$N$671, 14, FALSE))+$Q139)*$I139)/100)+5)*
IF(OR($J139="Timid", $J139="Hasty", $J139="Jolly", $J139="Naive"), 1.1,
IF(OR($J139="Brave", $J139="Relaxed", $J139="Quiet", $J139="Sassy"), 0.9, 1)))</f>
        <v>13</v>
      </c>
      <c r="BA139" s="3" t="e" cm="1">
        <f t="array" aca="1" ref="BA139" ca="1">IF(NOT(ISNUMBER(INDEX($A:$A, LOOKUP(2, 1 / ($A$1:INDIRECT("$A$"&amp;ROW($A139)) &lt;&gt; ""),ROW($A$1:INDIRECT("$A$"&amp;ROW($A139)))), 1))), "",#REF!-INDEX(#REF!, LOOKUP(
2, 1 / (#REF!:INDIRECT("$AV$"&amp;ROW(#REF!)-1) &lt;&gt; ""),ROW(#REF!:INDIRECT("$AV$"&amp;ROW(#REF!)-1))), 1))</f>
        <v>#REF!</v>
      </c>
      <c r="BB139" s="3" t="e" cm="1">
        <f t="array" aca="1" ref="BB139" ca="1">IF(NOT(ISNUMBER(INDEX($A:$A, LOOKUP(2, 1 / ($A$1:INDIRECT("$A$"&amp;ROW($A139)) &lt;&gt; ""),ROW($A$1:INDIRECT("$A$"&amp;ROW($A139)))), 1))), "",
INDEX(#REF!, LOOKUP(2, 1 / (#REF!:INDIRECT("$Y$"&amp;ROW(#REF!)-1) &lt;&gt; ""),ROW(#REF!:INDIRECT("$Y$"&amp;ROW(#REF!)-1))), 1))</f>
        <v>#REF!</v>
      </c>
      <c r="BC139" s="1" t="str">
        <f>IFERROR(VLOOKUP(#REF!, 'Medium-Slow'!$A$1:$B$101, 2, TRUE),"")</f>
        <v/>
      </c>
    </row>
    <row r="140" spans="1:55" x14ac:dyDescent="0.45">
      <c r="A140" s="56">
        <v>83</v>
      </c>
      <c r="B140" s="56" t="s">
        <v>324</v>
      </c>
      <c r="C140" s="56" t="s">
        <v>46</v>
      </c>
      <c r="D140" s="56" t="s">
        <v>300</v>
      </c>
      <c r="E140" s="56" t="s">
        <v>301</v>
      </c>
      <c r="F140" s="56">
        <v>1</v>
      </c>
      <c r="G140" s="2" t="s">
        <v>145</v>
      </c>
      <c r="H140" s="2" t="s">
        <v>50</v>
      </c>
      <c r="I140" s="2">
        <v>19</v>
      </c>
      <c r="J140" s="2" t="s">
        <v>82</v>
      </c>
      <c r="K140" s="2" t="s">
        <v>325</v>
      </c>
      <c r="L140" s="2" t="s">
        <v>53</v>
      </c>
      <c r="M140" s="2" t="s">
        <v>148</v>
      </c>
      <c r="N140" s="2" t="s">
        <v>149</v>
      </c>
      <c r="O140" s="2" t="s">
        <v>326</v>
      </c>
      <c r="P140" s="2" t="s">
        <v>312</v>
      </c>
      <c r="Q140" s="2">
        <v>0</v>
      </c>
      <c r="R140" s="2">
        <f>_xlfn.FLOOR.MATH((((2*VLOOKUP(G140, 'EV and Base'!$A$1:$N$671, 9, FALSE))+$Q140)*$I140)/100)+$I140+10</f>
        <v>46</v>
      </c>
      <c r="S140" s="2">
        <f>_xlfn.FLOOR.MATH((_xlfn.FLOOR.MATH((((2*VLOOKUP($G140, 'EV and Base'!$A$1:$N$671, 10, FALSE))+$Q140)*$I140)/100)+5)*
IF(OR($J140="Lonely", $J140="Brave", $J140="Adamant", $J140="Naughty"), 1.1,
IF(OR($J140="Bold", $J140="Timid", $J140="Modest", $J140="Calm"), 0.9, 1)))</f>
        <v>27</v>
      </c>
      <c r="T140" s="2">
        <f>_xlfn.FLOOR.MATH((_xlfn.FLOOR.MATH((((2*VLOOKUP($G140, 'EV and Base'!$A$1:$N$671, 11, FALSE))+$Q140)*$I140)/100)+5)*
IF(OR($J140="Bold", $J140="Relaxed", $J140="Impish", $J140="Lax"), 1.1,
IF(OR($J140="Lonely", $J140="Hasty", $J140="Mild", $J140="Gentle"), 0.9, 1)))</f>
        <v>17</v>
      </c>
      <c r="U140" s="2">
        <f>_xlfn.FLOOR.MATH((_xlfn.FLOOR.MATH((((2*VLOOKUP($G140, 'EV and Base'!$A$1:$N$671, 12, FALSE))+$Q140)*$I140)/100)+5)*
IF(OR($J140="Modest", $J140="Mild", $J140="Quiet", $J140="Rash"), 1.1,
IF(OR($J140="Adamant", $J140="Impish", $J140="Jolly", $J140="Careful"), 0.9, 1)))</f>
        <v>26</v>
      </c>
      <c r="V140" s="2">
        <f>_xlfn.FLOOR.MATH((_xlfn.FLOOR.MATH((((2*VLOOKUP($G140, 'EV and Base'!$A$1:$N$671, 13, FALSE))+$Q140)*$I140)/100)+5)*
IF(OR($J140="Calm", $J140="Gentle", $J140="Sassy", $J140="Careful"), 1.1,
IF(OR($J140="Naughty", $J140="Lax", $J140="Naive", $J140="Rash"), 0.9, 1)))</f>
        <v>17</v>
      </c>
      <c r="W140" s="2">
        <f>_xlfn.FLOOR.MATH((_xlfn.FLOOR.MATH((((2*VLOOKUP($G140, 'EV and Base'!$A$1:$N$671, 14, FALSE))+$Q140)*$I140)/100)+5)*
IF(OR($J140="Timid", $J140="Hasty", $J140="Jolly", $J140="Naive"), 1.1,
IF(OR($J140="Brave", $J140="Relaxed", $J140="Quiet", $J140="Sassy"), 0.9, 1)))</f>
        <v>29</v>
      </c>
      <c r="BA140" s="3" t="e" cm="1">
        <f t="array" aca="1" ref="BA140" ca="1">IF(NOT(ISNUMBER(INDEX($A:$A, LOOKUP(2, 1 / ($A$1:INDIRECT("$A$"&amp;ROW($A140)) &lt;&gt; ""),ROW($A$1:INDIRECT("$A$"&amp;ROW($A140)))), 1))), "",#REF!-INDEX(#REF!, LOOKUP(
2, 1 / (#REF!:INDIRECT("$AV$"&amp;ROW(#REF!)-1) &lt;&gt; ""),ROW(#REF!:INDIRECT("$AV$"&amp;ROW(#REF!)-1))), 1))</f>
        <v>#REF!</v>
      </c>
      <c r="BB140" s="3" t="e" cm="1">
        <f t="array" aca="1" ref="BB140" ca="1">IF(NOT(ISNUMBER(INDEX($A:$A, LOOKUP(2, 1 / ($A$1:INDIRECT("$A$"&amp;ROW($A140)) &lt;&gt; ""),ROW($A$1:INDIRECT("$A$"&amp;ROW($A140)))), 1))), "",
INDEX(#REF!, LOOKUP(2, 1 / (#REF!:INDIRECT("$Y$"&amp;ROW(#REF!)-1) &lt;&gt; ""),ROW(#REF!:INDIRECT("$Y$"&amp;ROW(#REF!)-1))), 1))</f>
        <v>#REF!</v>
      </c>
      <c r="BC140" s="1" t="str">
        <f>IFERROR(VLOOKUP(#REF!, 'Medium-Slow'!$A$1:$B$101, 2, TRUE),"")</f>
        <v/>
      </c>
    </row>
    <row r="141" spans="1:55" x14ac:dyDescent="0.45">
      <c r="A141" s="66">
        <v>84</v>
      </c>
      <c r="B141" s="66" t="s">
        <v>327</v>
      </c>
      <c r="C141" s="66" t="s">
        <v>46</v>
      </c>
      <c r="D141" s="66" t="s">
        <v>300</v>
      </c>
      <c r="E141" s="66" t="s">
        <v>301</v>
      </c>
      <c r="F141" s="56">
        <v>1</v>
      </c>
      <c r="G141" s="2" t="s">
        <v>159</v>
      </c>
      <c r="H141" s="2" t="s">
        <v>50</v>
      </c>
      <c r="I141" s="2">
        <v>18</v>
      </c>
      <c r="J141" s="2" t="s">
        <v>192</v>
      </c>
      <c r="K141" s="2" t="s">
        <v>161</v>
      </c>
      <c r="L141" s="2" t="s">
        <v>53</v>
      </c>
      <c r="M141" s="2" t="s">
        <v>101</v>
      </c>
      <c r="N141" s="2" t="s">
        <v>163</v>
      </c>
      <c r="O141" s="2" t="s">
        <v>207</v>
      </c>
      <c r="P141" s="2" t="s">
        <v>249</v>
      </c>
      <c r="Q141" s="2">
        <v>0</v>
      </c>
      <c r="R141" s="2">
        <f>_xlfn.FLOOR.MATH((((2*VLOOKUP(G141, 'EV and Base'!$A$1:$N$671, 9, FALSE))+$Q141)*$I141)/100)+$I141+10</f>
        <v>47</v>
      </c>
      <c r="S141" s="2">
        <f>_xlfn.FLOOR.MATH((_xlfn.FLOOR.MATH((((2*VLOOKUP($G141, 'EV and Base'!$A$1:$N$671, 10, FALSE))+$Q141)*$I141)/100)+5)*
IF(OR($J141="Lonely", $J141="Brave", $J141="Adamant", $J141="Naughty"), 1.1,
IF(OR($J141="Bold", $J141="Timid", $J141="Modest", $J141="Calm"), 0.9, 1)))</f>
        <v>32</v>
      </c>
      <c r="T141" s="2">
        <f>_xlfn.FLOOR.MATH((_xlfn.FLOOR.MATH((((2*VLOOKUP($G141, 'EV and Base'!$A$1:$N$671, 11, FALSE))+$Q141)*$I141)/100)+5)*
IF(OR($J141="Bold", $J141="Relaxed", $J141="Impish", $J141="Lax"), 1.1,
IF(OR($J141="Lonely", $J141="Hasty", $J141="Mild", $J141="Gentle"), 0.9, 1)))</f>
        <v>35</v>
      </c>
      <c r="U141" s="2">
        <f>_xlfn.FLOOR.MATH((_xlfn.FLOOR.MATH((((2*VLOOKUP($G141, 'EV and Base'!$A$1:$N$671, 12, FALSE))+$Q141)*$I141)/100)+5)*
IF(OR($J141="Modest", $J141="Mild", $J141="Quiet", $J141="Rash"), 1.1,
IF(OR($J141="Adamant", $J141="Impish", $J141="Jolly", $J141="Careful"), 0.9, 1)))</f>
        <v>12</v>
      </c>
      <c r="V141" s="2">
        <f>_xlfn.FLOOR.MATH((_xlfn.FLOOR.MATH((((2*VLOOKUP($G141, 'EV and Base'!$A$1:$N$671, 13, FALSE))+$Q141)*$I141)/100)+5)*
IF(OR($J141="Calm", $J141="Gentle", $J141="Sassy", $J141="Careful"), 1.1,
IF(OR($J141="Naughty", $J141="Lax", $J141="Naive", $J141="Rash"), 0.9, 1)))</f>
        <v>14</v>
      </c>
      <c r="W141" s="2">
        <f>_xlfn.FLOOR.MATH((_xlfn.FLOOR.MATH((((2*VLOOKUP($G141, 'EV and Base'!$A$1:$N$671, 14, FALSE))+$Q141)*$I141)/100)+5)*
IF(OR($J141="Timid", $J141="Hasty", $J141="Jolly", $J141="Naive"), 1.1,
IF(OR($J141="Brave", $J141="Relaxed", $J141="Quiet", $J141="Sassy"), 0.9, 1)))</f>
        <v>11</v>
      </c>
      <c r="BA141" s="3" t="e" cm="1">
        <f t="array" aca="1" ref="BA141" ca="1">IF(NOT(ISNUMBER(INDEX($A:$A, LOOKUP(2, 1 / ($A$1:INDIRECT("$A$"&amp;ROW($A141)) &lt;&gt; ""),ROW($A$1:INDIRECT("$A$"&amp;ROW($A141)))), 1))), "",#REF!-INDEX(#REF!, LOOKUP(
2, 1 / (#REF!:INDIRECT("$AV$"&amp;ROW(#REF!)-1) &lt;&gt; ""),ROW(#REF!:INDIRECT("$AV$"&amp;ROW(#REF!)-1))), 1))</f>
        <v>#REF!</v>
      </c>
      <c r="BB141" s="3" t="e" cm="1">
        <f t="array" aca="1" ref="BB141" ca="1">IF(NOT(ISNUMBER(INDEX($A:$A, LOOKUP(2, 1 / ($A$1:INDIRECT("$A$"&amp;ROW($A141)) &lt;&gt; ""),ROW($A$1:INDIRECT("$A$"&amp;ROW($A141)))), 1))), "",
INDEX(#REF!, LOOKUP(2, 1 / (#REF!:INDIRECT("$Y$"&amp;ROW(#REF!)-1) &lt;&gt; ""),ROW(#REF!:INDIRECT("$Y$"&amp;ROW(#REF!)-1))), 1))</f>
        <v>#REF!</v>
      </c>
      <c r="BC141" s="1" t="str">
        <f>IFERROR(VLOOKUP(#REF!, 'Medium-Slow'!$A$1:$B$101, 2, TRUE),"")</f>
        <v/>
      </c>
    </row>
    <row r="142" spans="1:55" x14ac:dyDescent="0.45">
      <c r="A142" s="68"/>
      <c r="B142" s="68"/>
      <c r="C142" s="68" t="str">
        <f>$C141</f>
        <v>Single</v>
      </c>
      <c r="D142" s="68"/>
      <c r="E142" s="68"/>
      <c r="F142" s="56">
        <v>2</v>
      </c>
      <c r="G142" s="2" t="s">
        <v>166</v>
      </c>
      <c r="H142" s="2" t="s">
        <v>50</v>
      </c>
      <c r="I142" s="2">
        <v>18</v>
      </c>
      <c r="J142" s="2" t="s">
        <v>97</v>
      </c>
      <c r="K142" s="2" t="s">
        <v>167</v>
      </c>
      <c r="L142" s="2" t="s">
        <v>53</v>
      </c>
      <c r="M142" s="2" t="s">
        <v>168</v>
      </c>
      <c r="N142" s="2" t="s">
        <v>99</v>
      </c>
      <c r="O142" s="2" t="s">
        <v>169</v>
      </c>
      <c r="P142" s="2" t="s">
        <v>218</v>
      </c>
      <c r="Q142" s="2">
        <v>0</v>
      </c>
      <c r="R142" s="2">
        <f>_xlfn.FLOOR.MATH((((2*VLOOKUP(G142, 'EV and Base'!$A$1:$N$671, 9, FALSE))+$Q142)*$I142)/100)+$I142+10</f>
        <v>55</v>
      </c>
      <c r="S142" s="2">
        <f>_xlfn.FLOOR.MATH((_xlfn.FLOOR.MATH((((2*VLOOKUP($G142, 'EV and Base'!$A$1:$N$671, 10, FALSE))+$Q142)*$I142)/100)+5)*
IF(OR($J142="Lonely", $J142="Brave", $J142="Adamant", $J142="Naughty"), 1.1,
IF(OR($J142="Bold", $J142="Timid", $J142="Modest", $J142="Calm"), 0.9, 1)))</f>
        <v>33</v>
      </c>
      <c r="T142" s="2">
        <f>_xlfn.FLOOR.MATH((_xlfn.FLOOR.MATH((((2*VLOOKUP($G142, 'EV and Base'!$A$1:$N$671, 11, FALSE))+$Q142)*$I142)/100)+5)*
IF(OR($J142="Bold", $J142="Relaxed", $J142="Impish", $J142="Lax"), 1.1,
IF(OR($J142="Lonely", $J142="Hasty", $J142="Mild", $J142="Gentle"), 0.9, 1)))</f>
        <v>24</v>
      </c>
      <c r="U142" s="2">
        <f>_xlfn.FLOOR.MATH((_xlfn.FLOOR.MATH((((2*VLOOKUP($G142, 'EV and Base'!$A$1:$N$671, 12, FALSE))+$Q142)*$I142)/100)+5)*
IF(OR($J142="Modest", $J142="Mild", $J142="Quiet", $J142="Rash"), 1.1,
IF(OR($J142="Adamant", $J142="Impish", $J142="Jolly", $J142="Careful"), 0.9, 1)))</f>
        <v>14</v>
      </c>
      <c r="V142" s="2">
        <f>_xlfn.FLOOR.MATH((_xlfn.FLOOR.MATH((((2*VLOOKUP($G142, 'EV and Base'!$A$1:$N$671, 13, FALSE))+$Q142)*$I142)/100)+5)*
IF(OR($J142="Calm", $J142="Gentle", $J142="Sassy", $J142="Careful"), 1.1,
IF(OR($J142="Naughty", $J142="Lax", $J142="Naive", $J142="Rash"), 0.9, 1)))</f>
        <v>17</v>
      </c>
      <c r="W142" s="2">
        <f>_xlfn.FLOOR.MATH((_xlfn.FLOOR.MATH((((2*VLOOKUP($G142, 'EV and Base'!$A$1:$N$671, 14, FALSE))+$Q142)*$I142)/100)+5)*
IF(OR($J142="Timid", $J142="Hasty", $J142="Jolly", $J142="Naive"), 1.1,
IF(OR($J142="Brave", $J142="Relaxed", $J142="Quiet", $J142="Sassy"), 0.9, 1)))</f>
        <v>17</v>
      </c>
      <c r="BA142" s="3" t="e" cm="1">
        <f t="array" aca="1" ref="BA142" ca="1">IF(NOT(ISNUMBER(INDEX($A:$A, LOOKUP(2, 1 / ($A$1:INDIRECT("$A$"&amp;ROW($A142)) &lt;&gt; ""),ROW($A$1:INDIRECT("$A$"&amp;ROW($A142)))), 1))), "",#REF!-INDEX(#REF!, LOOKUP(
2, 1 / (#REF!:INDIRECT("$AV$"&amp;ROW(#REF!)-1) &lt;&gt; ""),ROW(#REF!:INDIRECT("$AV$"&amp;ROW(#REF!)-1))), 1))</f>
        <v>#REF!</v>
      </c>
      <c r="BB142" s="3" t="e" cm="1">
        <f t="array" aca="1" ref="BB142" ca="1">IF(NOT(ISNUMBER(INDEX($A:$A, LOOKUP(2, 1 / ($A$1:INDIRECT("$A$"&amp;ROW($A142)) &lt;&gt; ""),ROW($A$1:INDIRECT("$A$"&amp;ROW($A142)))), 1))), "",
INDEX(#REF!, LOOKUP(2, 1 / (#REF!:INDIRECT("$Y$"&amp;ROW(#REF!)-1) &lt;&gt; ""),ROW(#REF!:INDIRECT("$Y$"&amp;ROW(#REF!)-1))), 1))</f>
        <v>#REF!</v>
      </c>
      <c r="BC142" s="1" t="str">
        <f>IFERROR(VLOOKUP(#REF!, 'Medium-Slow'!$A$1:$B$101, 2, TRUE),"")</f>
        <v/>
      </c>
    </row>
    <row r="143" spans="1:55" x14ac:dyDescent="0.45">
      <c r="A143" s="56">
        <v>85</v>
      </c>
      <c r="B143" s="56" t="s">
        <v>328</v>
      </c>
      <c r="C143" s="56" t="s">
        <v>46</v>
      </c>
      <c r="D143" s="56" t="s">
        <v>300</v>
      </c>
      <c r="E143" s="56" t="s">
        <v>301</v>
      </c>
      <c r="F143" s="56">
        <v>1</v>
      </c>
      <c r="G143" s="2" t="s">
        <v>166</v>
      </c>
      <c r="H143" s="2" t="s">
        <v>50</v>
      </c>
      <c r="I143" s="2">
        <v>19</v>
      </c>
      <c r="J143" s="2" t="s">
        <v>111</v>
      </c>
      <c r="K143" s="2" t="s">
        <v>307</v>
      </c>
      <c r="L143" s="2" t="s">
        <v>53</v>
      </c>
      <c r="M143" s="2" t="s">
        <v>168</v>
      </c>
      <c r="N143" s="2" t="s">
        <v>99</v>
      </c>
      <c r="O143" s="2" t="s">
        <v>169</v>
      </c>
      <c r="P143" s="2" t="s">
        <v>218</v>
      </c>
      <c r="Q143" s="2">
        <v>0</v>
      </c>
      <c r="R143" s="2">
        <f>_xlfn.FLOOR.MATH((((2*VLOOKUP(G143, 'EV and Base'!$A$1:$N$671, 9, FALSE))+$Q143)*$I143)/100)+$I143+10</f>
        <v>57</v>
      </c>
      <c r="S143" s="2">
        <f>_xlfn.FLOOR.MATH((_xlfn.FLOOR.MATH((((2*VLOOKUP($G143, 'EV and Base'!$A$1:$N$671, 10, FALSE))+$Q143)*$I143)/100)+5)*
IF(OR($J143="Lonely", $J143="Brave", $J143="Adamant", $J143="Naughty"), 1.1,
IF(OR($J143="Bold", $J143="Timid", $J143="Modest", $J143="Calm"), 0.9, 1)))</f>
        <v>38</v>
      </c>
      <c r="T143" s="2">
        <f>_xlfn.FLOOR.MATH((_xlfn.FLOOR.MATH((((2*VLOOKUP($G143, 'EV and Base'!$A$1:$N$671, 11, FALSE))+$Q143)*$I143)/100)+5)*
IF(OR($J143="Bold", $J143="Relaxed", $J143="Impish", $J143="Lax"), 1.1,
IF(OR($J143="Lonely", $J143="Hasty", $J143="Mild", $J143="Gentle"), 0.9, 1)))</f>
        <v>25</v>
      </c>
      <c r="U143" s="2">
        <f>_xlfn.FLOOR.MATH((_xlfn.FLOOR.MATH((((2*VLOOKUP($G143, 'EV and Base'!$A$1:$N$671, 12, FALSE))+$Q143)*$I143)/100)+5)*
IF(OR($J143="Modest", $J143="Mild", $J143="Quiet", $J143="Rash"), 1.1,
IF(OR($J143="Adamant", $J143="Impish", $J143="Jolly", $J143="Careful"), 0.9, 1)))</f>
        <v>14</v>
      </c>
      <c r="V143" s="2">
        <f>_xlfn.FLOOR.MATH((_xlfn.FLOOR.MATH((((2*VLOOKUP($G143, 'EV and Base'!$A$1:$N$671, 13, FALSE))+$Q143)*$I143)/100)+5)*
IF(OR($J143="Calm", $J143="Gentle", $J143="Sassy", $J143="Careful"), 1.1,
IF(OR($J143="Naughty", $J143="Lax", $J143="Naive", $J143="Rash"), 0.9, 1)))</f>
        <v>18</v>
      </c>
      <c r="W143" s="2">
        <f>_xlfn.FLOOR.MATH((_xlfn.FLOOR.MATH((((2*VLOOKUP($G143, 'EV and Base'!$A$1:$N$671, 14, FALSE))+$Q143)*$I143)/100)+5)*
IF(OR($J143="Timid", $J143="Hasty", $J143="Jolly", $J143="Naive"), 1.1,
IF(OR($J143="Brave", $J143="Relaxed", $J143="Quiet", $J143="Sassy"), 0.9, 1)))</f>
        <v>16</v>
      </c>
      <c r="BA143" s="3" t="e" cm="1">
        <f t="array" aca="1" ref="BA143" ca="1">IF(NOT(ISNUMBER(INDEX($A:$A, LOOKUP(2, 1 / ($A$1:INDIRECT("$A$"&amp;ROW($A143)) &lt;&gt; ""),ROW($A$1:INDIRECT("$A$"&amp;ROW($A143)))), 1))), "",#REF!-INDEX(#REF!, LOOKUP(
2, 1 / (#REF!:INDIRECT("$AV$"&amp;ROW(#REF!)-1) &lt;&gt; ""),ROW(#REF!:INDIRECT("$AV$"&amp;ROW(#REF!)-1))), 1))</f>
        <v>#REF!</v>
      </c>
      <c r="BB143" s="3" t="e" cm="1">
        <f t="array" aca="1" ref="BB143" ca="1">IF(NOT(ISNUMBER(INDEX($A:$A, LOOKUP(2, 1 / ($A$1:INDIRECT("$A$"&amp;ROW($A143)) &lt;&gt; ""),ROW($A$1:INDIRECT("$A$"&amp;ROW($A143)))), 1))), "",
INDEX(#REF!, LOOKUP(2, 1 / (#REF!:INDIRECT("$Y$"&amp;ROW(#REF!)-1) &lt;&gt; ""),ROW(#REF!:INDIRECT("$Y$"&amp;ROW(#REF!)-1))), 1))</f>
        <v>#REF!</v>
      </c>
      <c r="BC143" s="1" t="str">
        <f>IFERROR(VLOOKUP(#REF!, 'Medium-Slow'!$A$1:$B$101, 2, TRUE),"")</f>
        <v/>
      </c>
    </row>
    <row r="144" spans="1:55" x14ac:dyDescent="0.45">
      <c r="A144" s="56">
        <v>86</v>
      </c>
      <c r="B144" s="56" t="s">
        <v>329</v>
      </c>
      <c r="C144" s="56" t="s">
        <v>46</v>
      </c>
      <c r="D144" s="56" t="s">
        <v>300</v>
      </c>
      <c r="E144" s="56" t="s">
        <v>301</v>
      </c>
      <c r="F144" s="56">
        <v>1</v>
      </c>
      <c r="G144" s="2" t="s">
        <v>138</v>
      </c>
      <c r="H144" s="2" t="s">
        <v>50</v>
      </c>
      <c r="I144" s="2">
        <v>19</v>
      </c>
      <c r="J144" s="2" t="s">
        <v>120</v>
      </c>
      <c r="K144" s="2" t="s">
        <v>139</v>
      </c>
      <c r="L144" s="2" t="s">
        <v>53</v>
      </c>
      <c r="M144" s="2" t="s">
        <v>73</v>
      </c>
      <c r="N144" s="2" t="s">
        <v>147</v>
      </c>
      <c r="O144" s="2" t="s">
        <v>233</v>
      </c>
      <c r="P144" s="2" t="s">
        <v>309</v>
      </c>
      <c r="Q144" s="2">
        <v>0</v>
      </c>
      <c r="R144" s="2">
        <f>_xlfn.FLOOR.MATH((((2*VLOOKUP(G144, 'EV and Base'!$A$1:$N$671, 9, FALSE))+$Q144)*$I144)/100)+$I144+10</f>
        <v>48</v>
      </c>
      <c r="S144" s="2">
        <f>_xlfn.FLOOR.MATH((_xlfn.FLOOR.MATH((((2*VLOOKUP($G144, 'EV and Base'!$A$1:$N$671, 10, FALSE))+$Q144)*$I144)/100)+5)*
IF(OR($J144="Lonely", $J144="Brave", $J144="Adamant", $J144="Naughty"), 1.1,
IF(OR($J144="Bold", $J144="Timid", $J144="Modest", $J144="Calm"), 0.9, 1)))</f>
        <v>27</v>
      </c>
      <c r="T144" s="2">
        <f>_xlfn.FLOOR.MATH((_xlfn.FLOOR.MATH((((2*VLOOKUP($G144, 'EV and Base'!$A$1:$N$671, 11, FALSE))+$Q144)*$I144)/100)+5)*
IF(OR($J144="Bold", $J144="Relaxed", $J144="Impish", $J144="Lax"), 1.1,
IF(OR($J144="Lonely", $J144="Hasty", $J144="Mild", $J144="Gentle"), 0.9, 1)))</f>
        <v>24</v>
      </c>
      <c r="U144" s="2">
        <f>_xlfn.FLOOR.MATH((_xlfn.FLOOR.MATH((((2*VLOOKUP($G144, 'EV and Base'!$A$1:$N$671, 12, FALSE))+$Q144)*$I144)/100)+5)*
IF(OR($J144="Modest", $J144="Mild", $J144="Quiet", $J144="Rash"), 1.1,
IF(OR($J144="Adamant", $J144="Impish", $J144="Jolly", $J144="Careful"), 0.9, 1)))</f>
        <v>18</v>
      </c>
      <c r="V144" s="2">
        <f>_xlfn.FLOOR.MATH((_xlfn.FLOOR.MATH((((2*VLOOKUP($G144, 'EV and Base'!$A$1:$N$671, 13, FALSE))+$Q144)*$I144)/100)+5)*
IF(OR($J144="Calm", $J144="Gentle", $J144="Sassy", $J144="Careful"), 1.1,
IF(OR($J144="Naughty", $J144="Lax", $J144="Naive", $J144="Rash"), 0.9, 1)))</f>
        <v>14</v>
      </c>
      <c r="W144" s="2">
        <f>_xlfn.FLOOR.MATH((_xlfn.FLOOR.MATH((((2*VLOOKUP($G144, 'EV and Base'!$A$1:$N$671, 14, FALSE))+$Q144)*$I144)/100)+5)*
IF(OR($J144="Timid", $J144="Hasty", $J144="Jolly", $J144="Naive"), 1.1,
IF(OR($J144="Brave", $J144="Relaxed", $J144="Quiet", $J144="Sassy"), 0.9, 1)))</f>
        <v>21</v>
      </c>
      <c r="BA144" s="3" t="e" cm="1">
        <f t="array" aca="1" ref="BA144" ca="1">IF(NOT(ISNUMBER(INDEX($A:$A, LOOKUP(2, 1 / ($A$1:INDIRECT("$A$"&amp;ROW($A144)) &lt;&gt; ""),ROW($A$1:INDIRECT("$A$"&amp;ROW($A144)))), 1))), "",#REF!-INDEX(#REF!, LOOKUP(
2, 1 / (#REF!:INDIRECT("$AV$"&amp;ROW(#REF!)-1) &lt;&gt; ""),ROW(#REF!:INDIRECT("$AV$"&amp;ROW(#REF!)-1))), 1))</f>
        <v>#REF!</v>
      </c>
      <c r="BB144" s="3" t="e" cm="1">
        <f t="array" aca="1" ref="BB144" ca="1">IF(NOT(ISNUMBER(INDEX($A:$A, LOOKUP(2, 1 / ($A$1:INDIRECT("$A$"&amp;ROW($A144)) &lt;&gt; ""),ROW($A$1:INDIRECT("$A$"&amp;ROW($A144)))), 1))), "",
INDEX(#REF!, LOOKUP(2, 1 / (#REF!:INDIRECT("$Y$"&amp;ROW(#REF!)-1) &lt;&gt; ""),ROW(#REF!:INDIRECT("$Y$"&amp;ROW(#REF!)-1))), 1))</f>
        <v>#REF!</v>
      </c>
      <c r="BC144" s="1" t="str">
        <f>IFERROR(VLOOKUP(#REF!, 'Medium-Slow'!$A$1:$B$101, 2, TRUE),"")</f>
        <v/>
      </c>
    </row>
    <row r="145" spans="1:55" x14ac:dyDescent="0.45">
      <c r="A145" s="66">
        <v>87</v>
      </c>
      <c r="B145" s="66" t="s">
        <v>114</v>
      </c>
      <c r="C145" s="66" t="s">
        <v>46</v>
      </c>
      <c r="D145" s="66" t="s">
        <v>330</v>
      </c>
      <c r="E145" s="66" t="s">
        <v>48</v>
      </c>
      <c r="F145" s="56">
        <v>1</v>
      </c>
      <c r="G145" s="2" t="s">
        <v>187</v>
      </c>
      <c r="H145" s="2" t="s">
        <v>50</v>
      </c>
      <c r="I145" s="2">
        <v>18</v>
      </c>
      <c r="J145" s="2" t="s">
        <v>59</v>
      </c>
      <c r="K145" s="2" t="s">
        <v>98</v>
      </c>
      <c r="L145" s="2" t="s">
        <v>53</v>
      </c>
      <c r="M145" s="2" t="s">
        <v>142</v>
      </c>
      <c r="N145" s="2" t="s">
        <v>101</v>
      </c>
      <c r="O145" s="2" t="s">
        <v>177</v>
      </c>
      <c r="P145" s="2" t="s">
        <v>189</v>
      </c>
      <c r="Q145" s="2">
        <v>0</v>
      </c>
      <c r="R145" s="2">
        <f>_xlfn.FLOOR.MATH((((2*VLOOKUP(G145, 'EV and Base'!$A$1:$N$671, 9, FALSE))+$Q145)*$I145)/100)+$I145+10</f>
        <v>49</v>
      </c>
      <c r="S145" s="2">
        <f>_xlfn.FLOOR.MATH((_xlfn.FLOOR.MATH((((2*VLOOKUP($G145, 'EV and Base'!$A$1:$N$671, 10, FALSE))+$Q145)*$I145)/100)+5)*
IF(OR($J145="Lonely", $J145="Brave", $J145="Adamant", $J145="Naughty"), 1.1,
IF(OR($J145="Bold", $J145="Timid", $J145="Modest", $J145="Calm"), 0.9, 1)))</f>
        <v>35</v>
      </c>
      <c r="T145" s="2">
        <f>_xlfn.FLOOR.MATH((_xlfn.FLOOR.MATH((((2*VLOOKUP($G145, 'EV and Base'!$A$1:$N$671, 11, FALSE))+$Q145)*$I145)/100)+5)*
IF(OR($J145="Bold", $J145="Relaxed", $J145="Impish", $J145="Lax"), 1.1,
IF(OR($J145="Lonely", $J145="Hasty", $J145="Mild", $J145="Gentle"), 0.9, 1)))</f>
        <v>31</v>
      </c>
      <c r="U145" s="2">
        <f>_xlfn.FLOOR.MATH((_xlfn.FLOOR.MATH((((2*VLOOKUP($G145, 'EV and Base'!$A$1:$N$671, 12, FALSE))+$Q145)*$I145)/100)+5)*
IF(OR($J145="Modest", $J145="Mild", $J145="Quiet", $J145="Rash"), 1.1,
IF(OR($J145="Adamant", $J145="Impish", $J145="Jolly", $J145="Careful"), 0.9, 1)))</f>
        <v>23</v>
      </c>
      <c r="V145" s="2">
        <f>_xlfn.FLOOR.MATH((_xlfn.FLOOR.MATH((((2*VLOOKUP($G145, 'EV and Base'!$A$1:$N$671, 13, FALSE))+$Q145)*$I145)/100)+5)*
IF(OR($J145="Calm", $J145="Gentle", $J145="Sassy", $J145="Careful"), 1.1,
IF(OR($J145="Naughty", $J145="Lax", $J145="Naive", $J145="Rash"), 0.9, 1)))</f>
        <v>29</v>
      </c>
      <c r="W145" s="2">
        <f>_xlfn.FLOOR.MATH((_xlfn.FLOOR.MATH((((2*VLOOKUP($G145, 'EV and Base'!$A$1:$N$671, 14, FALSE))+$Q145)*$I145)/100)+5)*
IF(OR($J145="Timid", $J145="Hasty", $J145="Jolly", $J145="Naive"), 1.1,
IF(OR($J145="Brave", $J145="Relaxed", $J145="Quiet", $J145="Sassy"), 0.9, 1)))</f>
        <v>32</v>
      </c>
      <c r="BA145" s="3" t="e" cm="1">
        <f t="array" aca="1" ref="BA145" ca="1">IF(NOT(ISNUMBER(INDEX($A:$A, LOOKUP(2, 1 / ($A$1:INDIRECT("$A$"&amp;ROW($A145)) &lt;&gt; ""),ROW($A$1:INDIRECT("$A$"&amp;ROW($A145)))), 1))), "",#REF!-INDEX(#REF!, LOOKUP(
2, 1 / (#REF!:INDIRECT("$AV$"&amp;ROW(#REF!)-1) &lt;&gt; ""),ROW(#REF!:INDIRECT("$AV$"&amp;ROW(#REF!)-1))), 1))</f>
        <v>#REF!</v>
      </c>
      <c r="BB145" s="3" t="e" cm="1">
        <f t="array" aca="1" ref="BB145" ca="1">IF(NOT(ISNUMBER(INDEX($A:$A, LOOKUP(2, 1 / ($A$1:INDIRECT("$A$"&amp;ROW($A145)) &lt;&gt; ""),ROW($A$1:INDIRECT("$A$"&amp;ROW($A145)))), 1))), "",
INDEX(#REF!, LOOKUP(2, 1 / (#REF!:INDIRECT("$Y$"&amp;ROW(#REF!)-1) &lt;&gt; ""),ROW(#REF!:INDIRECT("$Y$"&amp;ROW(#REF!)-1))), 1))</f>
        <v>#REF!</v>
      </c>
      <c r="BC145" s="1" t="str">
        <f>IFERROR(VLOOKUP(#REF!, 'Medium-Slow'!$A$1:$B$101, 2, TRUE),"")</f>
        <v/>
      </c>
    </row>
    <row r="146" spans="1:55" x14ac:dyDescent="0.45">
      <c r="A146" s="68"/>
      <c r="B146" s="68"/>
      <c r="C146" s="68" t="str">
        <f>$C145</f>
        <v>Single</v>
      </c>
      <c r="D146" s="68"/>
      <c r="E146" s="68"/>
      <c r="F146" s="56">
        <v>2</v>
      </c>
      <c r="G146" s="2" t="s">
        <v>267</v>
      </c>
      <c r="H146" s="2" t="s">
        <v>50</v>
      </c>
      <c r="I146" s="2">
        <v>18</v>
      </c>
      <c r="J146" s="2" t="s">
        <v>64</v>
      </c>
      <c r="K146" s="2" t="s">
        <v>331</v>
      </c>
      <c r="L146" s="2" t="s">
        <v>53</v>
      </c>
      <c r="M146" s="2" t="s">
        <v>269</v>
      </c>
      <c r="N146" s="2" t="s">
        <v>270</v>
      </c>
      <c r="O146" s="2" t="s">
        <v>271</v>
      </c>
      <c r="P146" s="2" t="s">
        <v>272</v>
      </c>
      <c r="Q146" s="2">
        <v>0</v>
      </c>
      <c r="R146" s="2">
        <f>_xlfn.FLOOR.MATH((((2*VLOOKUP(G146, 'EV and Base'!$A$1:$N$671, 9, FALSE))+$Q146)*$I146)/100)+$I146+10</f>
        <v>46</v>
      </c>
      <c r="S146" s="2">
        <f>_xlfn.FLOOR.MATH((_xlfn.FLOOR.MATH((((2*VLOOKUP($G146, 'EV and Base'!$A$1:$N$671, 10, FALSE))+$Q146)*$I146)/100)+5)*
IF(OR($J146="Lonely", $J146="Brave", $J146="Adamant", $J146="Naughty"), 1.1,
IF(OR($J146="Bold", $J146="Timid", $J146="Modest", $J146="Calm"), 0.9, 1)))</f>
        <v>20</v>
      </c>
      <c r="T146" s="2">
        <f>_xlfn.FLOOR.MATH((_xlfn.FLOOR.MATH((((2*VLOOKUP($G146, 'EV and Base'!$A$1:$N$671, 11, FALSE))+$Q146)*$I146)/100)+5)*
IF(OR($J146="Bold", $J146="Relaxed", $J146="Impish", $J146="Lax"), 1.1,
IF(OR($J146="Lonely", $J146="Hasty", $J146="Mild", $J146="Gentle"), 0.9, 1)))</f>
        <v>27</v>
      </c>
      <c r="U146" s="2">
        <f>_xlfn.FLOOR.MATH((_xlfn.FLOOR.MATH((((2*VLOOKUP($G146, 'EV and Base'!$A$1:$N$671, 12, FALSE))+$Q146)*$I146)/100)+5)*
IF(OR($J146="Modest", $J146="Mild", $J146="Quiet", $J146="Rash"), 1.1,
IF(OR($J146="Adamant", $J146="Impish", $J146="Jolly", $J146="Careful"), 0.9, 1)))</f>
        <v>19</v>
      </c>
      <c r="V146" s="2">
        <f>_xlfn.FLOOR.MATH((_xlfn.FLOOR.MATH((((2*VLOOKUP($G146, 'EV and Base'!$A$1:$N$671, 13, FALSE))+$Q146)*$I146)/100)+5)*
IF(OR($J146="Calm", $J146="Gentle", $J146="Sassy", $J146="Careful"), 1.1,
IF(OR($J146="Naughty", $J146="Lax", $J146="Naive", $J146="Rash"), 0.9, 1)))</f>
        <v>27</v>
      </c>
      <c r="W146" s="2">
        <f>_xlfn.FLOOR.MATH((_xlfn.FLOOR.MATH((((2*VLOOKUP($G146, 'EV and Base'!$A$1:$N$671, 14, FALSE))+$Q146)*$I146)/100)+5)*
IF(OR($J146="Timid", $J146="Hasty", $J146="Jolly", $J146="Naive"), 1.1,
IF(OR($J146="Brave", $J146="Relaxed", $J146="Quiet", $J146="Sassy"), 0.9, 1)))</f>
        <v>30</v>
      </c>
      <c r="BA146" s="3" t="e" cm="1">
        <f t="array" aca="1" ref="BA146" ca="1">IF(NOT(ISNUMBER(INDEX($A:$A, LOOKUP(2, 1 / ($A$1:INDIRECT("$A$"&amp;ROW($A146)) &lt;&gt; ""),ROW($A$1:INDIRECT("$A$"&amp;ROW($A146)))), 1))), "",#REF!-INDEX(#REF!, LOOKUP(
2, 1 / (#REF!:INDIRECT("$AV$"&amp;ROW(#REF!)-1) &lt;&gt; ""),ROW(#REF!:INDIRECT("$AV$"&amp;ROW(#REF!)-1))), 1))</f>
        <v>#REF!</v>
      </c>
      <c r="BB146" s="3" t="e" cm="1">
        <f t="array" aca="1" ref="BB146" ca="1">IF(NOT(ISNUMBER(INDEX($A:$A, LOOKUP(2, 1 / ($A$1:INDIRECT("$A$"&amp;ROW($A146)) &lt;&gt; ""),ROW($A$1:INDIRECT("$A$"&amp;ROW($A146)))), 1))), "",
INDEX(#REF!, LOOKUP(2, 1 / (#REF!:INDIRECT("$Y$"&amp;ROW(#REF!)-1) &lt;&gt; ""),ROW(#REF!:INDIRECT("$Y$"&amp;ROW(#REF!)-1))), 1))</f>
        <v>#REF!</v>
      </c>
      <c r="BC146" s="1" t="str">
        <f>IFERROR(VLOOKUP(#REF!, 'Medium-Slow'!$A$1:$B$101, 2, TRUE),"")</f>
        <v/>
      </c>
    </row>
    <row r="147" spans="1:55" x14ac:dyDescent="0.45">
      <c r="A147" s="66">
        <v>88</v>
      </c>
      <c r="B147" s="66" t="s">
        <v>332</v>
      </c>
      <c r="C147" s="66" t="s">
        <v>46</v>
      </c>
      <c r="D147" s="66" t="s">
        <v>330</v>
      </c>
      <c r="E147" s="66" t="s">
        <v>48</v>
      </c>
      <c r="F147" s="56">
        <v>1</v>
      </c>
      <c r="G147" s="2" t="s">
        <v>234</v>
      </c>
      <c r="H147" s="2" t="s">
        <v>50</v>
      </c>
      <c r="I147" s="2">
        <v>22</v>
      </c>
      <c r="J147" s="2" t="s">
        <v>157</v>
      </c>
      <c r="K147" s="2" t="s">
        <v>281</v>
      </c>
      <c r="L147" s="2" t="s">
        <v>53</v>
      </c>
      <c r="M147" s="2" t="s">
        <v>236</v>
      </c>
      <c r="N147" s="2" t="s">
        <v>154</v>
      </c>
      <c r="O147" s="2" t="s">
        <v>249</v>
      </c>
      <c r="P147" s="2" t="s">
        <v>333</v>
      </c>
      <c r="Q147" s="2">
        <v>18</v>
      </c>
      <c r="R147" s="2">
        <f>_xlfn.FLOOR.MATH((((2*VLOOKUP(G147, 'EV and Base'!$A$1:$N$671, 9, FALSE))+$Q147)*$I147)/100)+$I147+10</f>
        <v>57</v>
      </c>
      <c r="S147" s="2">
        <f>_xlfn.FLOOR.MATH((_xlfn.FLOOR.MATH((((2*VLOOKUP($G147, 'EV and Base'!$A$1:$N$671, 10, FALSE))+$Q147)*$I147)/100)+5)*
IF(OR($J147="Lonely", $J147="Brave", $J147="Adamant", $J147="Naughty"), 1.1,
IF(OR($J147="Bold", $J147="Timid", $J147="Modest", $J147="Calm"), 0.9, 1)))</f>
        <v>40</v>
      </c>
      <c r="T147" s="2">
        <f>_xlfn.FLOOR.MATH((_xlfn.FLOOR.MATH((((2*VLOOKUP($G147, 'EV and Base'!$A$1:$N$671, 11, FALSE))+$Q147)*$I147)/100)+5)*
IF(OR($J147="Bold", $J147="Relaxed", $J147="Impish", $J147="Lax"), 1.1,
IF(OR($J147="Lonely", $J147="Hasty", $J147="Mild", $J147="Gentle"), 0.9, 1)))</f>
        <v>24</v>
      </c>
      <c r="U147" s="2">
        <f>_xlfn.FLOOR.MATH((_xlfn.FLOOR.MATH((((2*VLOOKUP($G147, 'EV and Base'!$A$1:$N$671, 12, FALSE))+$Q147)*$I147)/100)+5)*
IF(OR($J147="Modest", $J147="Mild", $J147="Quiet", $J147="Rash"), 1.1,
IF(OR($J147="Adamant", $J147="Impish", $J147="Jolly", $J147="Careful"), 0.9, 1)))</f>
        <v>24</v>
      </c>
      <c r="V147" s="2">
        <f>_xlfn.FLOOR.MATH((_xlfn.FLOOR.MATH((((2*VLOOKUP($G147, 'EV and Base'!$A$1:$N$671, 13, FALSE))+$Q147)*$I147)/100)+5)*
IF(OR($J147="Calm", $J147="Gentle", $J147="Sassy", $J147="Careful"), 1.1,
IF(OR($J147="Naughty", $J147="Lax", $J147="Naive", $J147="Rash"), 0.9, 1)))</f>
        <v>24</v>
      </c>
      <c r="W147" s="2">
        <f>_xlfn.FLOOR.MATH((_xlfn.FLOOR.MATH((((2*VLOOKUP($G147, 'EV and Base'!$A$1:$N$671, 14, FALSE))+$Q147)*$I147)/100)+5)*
IF(OR($J147="Timid", $J147="Hasty", $J147="Jolly", $J147="Naive"), 1.1,
IF(OR($J147="Brave", $J147="Relaxed", $J147="Quiet", $J147="Sassy"), 0.9, 1)))</f>
        <v>37</v>
      </c>
      <c r="BA147" s="3" t="e" cm="1">
        <f t="array" aca="1" ref="BA147" ca="1">IF(NOT(ISNUMBER(INDEX($A:$A, LOOKUP(2, 1 / ($A$1:INDIRECT("$A$"&amp;ROW($A147)) &lt;&gt; ""),ROW($A$1:INDIRECT("$A$"&amp;ROW($A147)))), 1))), "",#REF!-INDEX(#REF!, LOOKUP(
2, 1 / (#REF!:INDIRECT("$AV$"&amp;ROW(#REF!)-1) &lt;&gt; ""),ROW(#REF!:INDIRECT("$AV$"&amp;ROW(#REF!)-1))), 1))</f>
        <v>#REF!</v>
      </c>
      <c r="BB147" s="3" t="e" cm="1">
        <f t="array" aca="1" ref="BB147" ca="1">IF(NOT(ISNUMBER(INDEX($A:$A, LOOKUP(2, 1 / ($A$1:INDIRECT("$A$"&amp;ROW($A147)) &lt;&gt; ""),ROW($A$1:INDIRECT("$A$"&amp;ROW($A147)))), 1))), "",
INDEX(#REF!, LOOKUP(2, 1 / (#REF!:INDIRECT("$Y$"&amp;ROW(#REF!)-1) &lt;&gt; ""),ROW(#REF!:INDIRECT("$Y$"&amp;ROW(#REF!)-1))), 1))</f>
        <v>#REF!</v>
      </c>
      <c r="BC147" s="1" t="str">
        <f>IFERROR(VLOOKUP(#REF!, 'Medium-Slow'!$A$1:$B$101, 2, TRUE),"")</f>
        <v/>
      </c>
    </row>
    <row r="148" spans="1:55" x14ac:dyDescent="0.45">
      <c r="A148" s="67"/>
      <c r="B148" s="67"/>
      <c r="C148" s="67" t="str">
        <f t="shared" ref="C148:C150" si="14">$C147</f>
        <v>Single</v>
      </c>
      <c r="D148" s="67"/>
      <c r="E148" s="67"/>
      <c r="F148" s="56">
        <v>3</v>
      </c>
      <c r="G148" s="2" t="s">
        <v>334</v>
      </c>
      <c r="H148" s="2" t="s">
        <v>50</v>
      </c>
      <c r="I148" s="2">
        <v>22</v>
      </c>
      <c r="J148" s="2" t="s">
        <v>51</v>
      </c>
      <c r="K148" s="2" t="s">
        <v>335</v>
      </c>
      <c r="L148" s="2" t="s">
        <v>53</v>
      </c>
      <c r="M148" s="2" t="s">
        <v>288</v>
      </c>
      <c r="N148" s="2" t="s">
        <v>163</v>
      </c>
      <c r="O148" s="2" t="s">
        <v>336</v>
      </c>
      <c r="P148" s="2" t="s">
        <v>337</v>
      </c>
      <c r="Q148" s="2">
        <v>18</v>
      </c>
      <c r="R148" s="2">
        <f>_xlfn.FLOOR.MATH((((2*VLOOKUP(G148, 'EV and Base'!$A$1:$N$671, 9, FALSE))+$Q148)*$I148)/100)+$I148+10</f>
        <v>57</v>
      </c>
      <c r="S148" s="2">
        <f>_xlfn.FLOOR.MATH((_xlfn.FLOOR.MATH((((2*VLOOKUP($G148, 'EV and Base'!$A$1:$N$671, 10, FALSE))+$Q148)*$I148)/100)+5)*
IF(OR($J148="Lonely", $J148="Brave", $J148="Adamant", $J148="Naughty"), 1.1,
IF(OR($J148="Bold", $J148="Timid", $J148="Modest", $J148="Calm"), 0.9, 1)))</f>
        <v>41</v>
      </c>
      <c r="T148" s="2">
        <f>_xlfn.FLOOR.MATH((_xlfn.FLOOR.MATH((((2*VLOOKUP($G148, 'EV and Base'!$A$1:$N$671, 11, FALSE))+$Q148)*$I148)/100)+5)*
IF(OR($J148="Bold", $J148="Relaxed", $J148="Impish", $J148="Lax"), 1.1,
IF(OR($J148="Lonely", $J148="Hasty", $J148="Mild", $J148="Gentle"), 0.9, 1)))</f>
        <v>42</v>
      </c>
      <c r="U148" s="2">
        <f>_xlfn.FLOOR.MATH((_xlfn.FLOOR.MATH((((2*VLOOKUP($G148, 'EV and Base'!$A$1:$N$671, 12, FALSE))+$Q148)*$I148)/100)+5)*
IF(OR($J148="Modest", $J148="Mild", $J148="Quiet", $J148="Rash"), 1.1,
IF(OR($J148="Adamant", $J148="Impish", $J148="Jolly", $J148="Careful"), 0.9, 1)))</f>
        <v>24</v>
      </c>
      <c r="V148" s="2">
        <f>_xlfn.FLOOR.MATH((_xlfn.FLOOR.MATH((((2*VLOOKUP($G148, 'EV and Base'!$A$1:$N$671, 13, FALSE))+$Q148)*$I148)/100)+5)*
IF(OR($J148="Calm", $J148="Gentle", $J148="Sassy", $J148="Careful"), 1.1,
IF(OR($J148="Naughty", $J148="Lax", $J148="Naive", $J148="Rash"), 0.9, 1)))</f>
        <v>35</v>
      </c>
      <c r="W148" s="2">
        <f>_xlfn.FLOOR.MATH((_xlfn.FLOOR.MATH((((2*VLOOKUP($G148, 'EV and Base'!$A$1:$N$671, 14, FALSE))+$Q148)*$I148)/100)+5)*
IF(OR($J148="Timid", $J148="Hasty", $J148="Jolly", $J148="Naive"), 1.1,
IF(OR($J148="Brave", $J148="Relaxed", $J148="Quiet", $J148="Sassy"), 0.9, 1)))</f>
        <v>30</v>
      </c>
      <c r="BA148" s="3" t="e" cm="1">
        <f t="array" aca="1" ref="BA148" ca="1">IF(NOT(ISNUMBER(INDEX($A:$A, LOOKUP(2, 1 / ($A$1:INDIRECT("$A$"&amp;ROW($A148)) &lt;&gt; ""),ROW($A$1:INDIRECT("$A$"&amp;ROW($A148)))), 1))), "",#REF!-INDEX(#REF!, LOOKUP(
2, 1 / (#REF!:INDIRECT("$AV$"&amp;ROW(#REF!)-1) &lt;&gt; ""),ROW(#REF!:INDIRECT("$AV$"&amp;ROW(#REF!)-1))), 1))</f>
        <v>#REF!</v>
      </c>
      <c r="BB148" s="3" t="e" cm="1">
        <f t="array" aca="1" ref="BB148" ca="1">IF(NOT(ISNUMBER(INDEX($A:$A, LOOKUP(2, 1 / ($A$1:INDIRECT("$A$"&amp;ROW($A148)) &lt;&gt; ""),ROW($A$1:INDIRECT("$A$"&amp;ROW($A148)))), 1))), "",
INDEX(#REF!, LOOKUP(2, 1 / (#REF!:INDIRECT("$Y$"&amp;ROW(#REF!)-1) &lt;&gt; ""),ROW(#REF!:INDIRECT("$Y$"&amp;ROW(#REF!)-1))), 1))</f>
        <v>#REF!</v>
      </c>
      <c r="BC148" s="1" t="str">
        <f>IFERROR(VLOOKUP(#REF!, 'Medium-Slow'!$A$1:$B$101, 2, TRUE),"")</f>
        <v/>
      </c>
    </row>
    <row r="149" spans="1:55" x14ac:dyDescent="0.45">
      <c r="A149" s="67"/>
      <c r="B149" s="67"/>
      <c r="C149" s="67" t="str">
        <f t="shared" si="14"/>
        <v>Single</v>
      </c>
      <c r="D149" s="67"/>
      <c r="E149" s="67"/>
      <c r="F149" s="56">
        <v>2</v>
      </c>
      <c r="G149" s="2" t="s">
        <v>317</v>
      </c>
      <c r="H149" s="2" t="s">
        <v>50</v>
      </c>
      <c r="I149" s="2">
        <v>22</v>
      </c>
      <c r="J149" s="2" t="s">
        <v>106</v>
      </c>
      <c r="K149" s="2" t="s">
        <v>318</v>
      </c>
      <c r="L149" s="2" t="s">
        <v>53</v>
      </c>
      <c r="M149" s="2" t="s">
        <v>163</v>
      </c>
      <c r="N149" s="2" t="s">
        <v>320</v>
      </c>
      <c r="O149" s="2" t="s">
        <v>321</v>
      </c>
      <c r="P149" s="2" t="s">
        <v>338</v>
      </c>
      <c r="Q149" s="2">
        <v>18</v>
      </c>
      <c r="R149" s="2">
        <f>_xlfn.FLOOR.MATH((((2*VLOOKUP(G149, 'EV and Base'!$A$1:$N$671, 9, FALSE))+$Q149)*$I149)/100)+$I149+10</f>
        <v>66</v>
      </c>
      <c r="S149" s="2">
        <f>_xlfn.FLOOR.MATH((_xlfn.FLOOR.MATH((((2*VLOOKUP($G149, 'EV and Base'!$A$1:$N$671, 10, FALSE))+$Q149)*$I149)/100)+5)*
IF(OR($J149="Lonely", $J149="Brave", $J149="Adamant", $J149="Naughty"), 1.1,
IF(OR($J149="Bold", $J149="Timid", $J149="Modest", $J149="Calm"), 0.9, 1)))</f>
        <v>48</v>
      </c>
      <c r="T149" s="2">
        <f>_xlfn.FLOOR.MATH((_xlfn.FLOOR.MATH((((2*VLOOKUP($G149, 'EV and Base'!$A$1:$N$671, 11, FALSE))+$Q149)*$I149)/100)+5)*
IF(OR($J149="Bold", $J149="Relaxed", $J149="Impish", $J149="Lax"), 1.1,
IF(OR($J149="Lonely", $J149="Hasty", $J149="Mild", $J149="Gentle"), 0.9, 1)))</f>
        <v>28</v>
      </c>
      <c r="U149" s="2">
        <f>_xlfn.FLOOR.MATH((_xlfn.FLOOR.MATH((((2*VLOOKUP($G149, 'EV and Base'!$A$1:$N$671, 12, FALSE))+$Q149)*$I149)/100)+5)*
IF(OR($J149="Modest", $J149="Mild", $J149="Quiet", $J149="Rash"), 1.1,
IF(OR($J149="Adamant", $J149="Impish", $J149="Jolly", $J149="Careful"), 0.9, 1)))</f>
        <v>15</v>
      </c>
      <c r="V149" s="2">
        <f>_xlfn.FLOOR.MATH((_xlfn.FLOOR.MATH((((2*VLOOKUP($G149, 'EV and Base'!$A$1:$N$671, 13, FALSE))+$Q149)*$I149)/100)+5)*
IF(OR($J149="Calm", $J149="Gentle", $J149="Sassy", $J149="Careful"), 1.1,
IF(OR($J149="Naughty", $J149="Lax", $J149="Naive", $J149="Rash"), 0.9, 1)))</f>
        <v>25</v>
      </c>
      <c r="W149" s="2">
        <f>_xlfn.FLOOR.MATH((_xlfn.FLOOR.MATH((((2*VLOOKUP($G149, 'EV and Base'!$A$1:$N$671, 14, FALSE))+$Q149)*$I149)/100)+5)*
IF(OR($J149="Timid", $J149="Hasty", $J149="Jolly", $J149="Naive"), 1.1,
IF(OR($J149="Brave", $J149="Relaxed", $J149="Quiet", $J149="Sassy"), 0.9, 1)))</f>
        <v>33</v>
      </c>
      <c r="BA149" s="3" t="e" cm="1">
        <f t="array" aca="1" ref="BA149" ca="1">IF(NOT(ISNUMBER(INDEX($A:$A, LOOKUP(2, 1 / ($A$1:INDIRECT("$A$"&amp;ROW($A149)) &lt;&gt; ""),ROW($A$1:INDIRECT("$A$"&amp;ROW($A149)))), 1))), "",#REF!-INDEX(#REF!, LOOKUP(
2, 1 / (#REF!:INDIRECT("$AV$"&amp;ROW(#REF!)-1) &lt;&gt; ""),ROW(#REF!:INDIRECT("$AV$"&amp;ROW(#REF!)-1))), 1))</f>
        <v>#REF!</v>
      </c>
      <c r="BB149" s="3" t="e" cm="1">
        <f t="array" aca="1" ref="BB149" ca="1">IF(NOT(ISNUMBER(INDEX($A:$A, LOOKUP(2, 1 / ($A$1:INDIRECT("$A$"&amp;ROW($A149)) &lt;&gt; ""),ROW($A$1:INDIRECT("$A$"&amp;ROW($A149)))), 1))), "",
INDEX(#REF!, LOOKUP(2, 1 / (#REF!:INDIRECT("$Y$"&amp;ROW(#REF!)-1) &lt;&gt; ""),ROW(#REF!:INDIRECT("$Y$"&amp;ROW(#REF!)-1))), 1))</f>
        <v>#REF!</v>
      </c>
      <c r="BC149" s="1" t="str">
        <f>IFERROR(VLOOKUP(#REF!, 'Medium-Slow'!$A$1:$B$101, 2, TRUE),"")</f>
        <v/>
      </c>
    </row>
    <row r="150" spans="1:55" x14ac:dyDescent="0.45">
      <c r="A150" s="68"/>
      <c r="B150" s="68"/>
      <c r="C150" s="68" t="str">
        <f t="shared" si="14"/>
        <v>Single</v>
      </c>
      <c r="D150" s="68"/>
      <c r="E150" s="68"/>
      <c r="F150" s="56">
        <v>4</v>
      </c>
      <c r="G150" s="2" t="s">
        <v>339</v>
      </c>
      <c r="H150" s="2" t="s">
        <v>50</v>
      </c>
      <c r="I150" s="2">
        <v>22</v>
      </c>
      <c r="J150" s="2" t="s">
        <v>85</v>
      </c>
      <c r="K150" s="2" t="s">
        <v>340</v>
      </c>
      <c r="L150" s="2" t="s">
        <v>53</v>
      </c>
      <c r="M150" s="2" t="s">
        <v>341</v>
      </c>
      <c r="N150" s="2" t="s">
        <v>342</v>
      </c>
      <c r="O150" s="2" t="s">
        <v>193</v>
      </c>
      <c r="P150" s="2" t="s">
        <v>233</v>
      </c>
      <c r="Q150" s="2">
        <v>18</v>
      </c>
      <c r="R150" s="2">
        <f>_xlfn.FLOOR.MATH((((2*VLOOKUP(G150, 'EV and Base'!$A$1:$N$671, 9, FALSE))+$Q150)*$I150)/100)+$I150+10</f>
        <v>67</v>
      </c>
      <c r="S150" s="2">
        <f>_xlfn.FLOOR.MATH((_xlfn.FLOOR.MATH((((2*VLOOKUP($G150, 'EV and Base'!$A$1:$N$671, 10, FALSE))+$Q150)*$I150)/100)+5)*
IF(OR($J150="Lonely", $J150="Brave", $J150="Adamant", $J150="Naughty"), 1.1,
IF(OR($J150="Bold", $J150="Timid", $J150="Modest", $J150="Calm"), 0.9, 1)))</f>
        <v>34</v>
      </c>
      <c r="T150" s="2">
        <f>_xlfn.FLOOR.MATH((_xlfn.FLOOR.MATH((((2*VLOOKUP($G150, 'EV and Base'!$A$1:$N$671, 11, FALSE))+$Q150)*$I150)/100)+5)*
IF(OR($J150="Bold", $J150="Relaxed", $J150="Impish", $J150="Lax"), 1.1,
IF(OR($J150="Lonely", $J150="Hasty", $J150="Mild", $J150="Gentle"), 0.9, 1)))</f>
        <v>39</v>
      </c>
      <c r="U150" s="2">
        <f>_xlfn.FLOOR.MATH((_xlfn.FLOOR.MATH((((2*VLOOKUP($G150, 'EV and Base'!$A$1:$N$671, 12, FALSE))+$Q150)*$I150)/100)+5)*
IF(OR($J150="Modest", $J150="Mild", $J150="Quiet", $J150="Rash"), 1.1,
IF(OR($J150="Adamant", $J150="Impish", $J150="Jolly", $J150="Careful"), 0.9, 1)))</f>
        <v>54</v>
      </c>
      <c r="V150" s="2">
        <f>_xlfn.FLOOR.MATH((_xlfn.FLOOR.MATH((((2*VLOOKUP($G150, 'EV and Base'!$A$1:$N$671, 13, FALSE))+$Q150)*$I150)/100)+5)*
IF(OR($J150="Calm", $J150="Gentle", $J150="Sassy", $J150="Careful"), 1.1,
IF(OR($J150="Naughty", $J150="Lax", $J150="Naive", $J150="Rash"), 0.9, 1)))</f>
        <v>48</v>
      </c>
      <c r="W150" s="2">
        <f>_xlfn.FLOOR.MATH((_xlfn.FLOOR.MATH((((2*VLOOKUP($G150, 'EV and Base'!$A$1:$N$671, 14, FALSE))+$Q150)*$I150)/100)+5)*
IF(OR($J150="Timid", $J150="Hasty", $J150="Jolly", $J150="Naive"), 1.1,
IF(OR($J150="Brave", $J150="Relaxed", $J150="Quiet", $J150="Sassy"), 0.9, 1)))</f>
        <v>51</v>
      </c>
      <c r="BA150" s="3" t="e" cm="1">
        <f t="array" aca="1" ref="BA150" ca="1">IF(NOT(ISNUMBER(INDEX($A:$A, LOOKUP(2, 1 / ($A$1:INDIRECT("$A$"&amp;ROW($A150)) &lt;&gt; ""),ROW($A$1:INDIRECT("$A$"&amp;ROW($A150)))), 1))), "",#REF!-INDEX(#REF!, LOOKUP(
2, 1 / (#REF!:INDIRECT("$AV$"&amp;ROW(#REF!)-1) &lt;&gt; ""),ROW(#REF!:INDIRECT("$AV$"&amp;ROW(#REF!)-1))), 1))</f>
        <v>#REF!</v>
      </c>
      <c r="BB150" s="3" t="e" cm="1">
        <f t="array" aca="1" ref="BB150" ca="1">IF(NOT(ISNUMBER(INDEX($A:$A, LOOKUP(2, 1 / ($A$1:INDIRECT("$A$"&amp;ROW($A150)) &lt;&gt; ""),ROW($A$1:INDIRECT("$A$"&amp;ROW($A150)))), 1))), "",
INDEX(#REF!, LOOKUP(2, 1 / (#REF!:INDIRECT("$Y$"&amp;ROW(#REF!)-1) &lt;&gt; ""),ROW(#REF!:INDIRECT("$Y$"&amp;ROW(#REF!)-1))), 1))</f>
        <v>#REF!</v>
      </c>
      <c r="BC150" s="1" t="str">
        <f>IFERROR(VLOOKUP(#REF!, 'Medium-Slow'!$A$1:$B$101, 2, TRUE),"")</f>
        <v/>
      </c>
    </row>
    <row r="151" spans="1:55" x14ac:dyDescent="0.45">
      <c r="A151" s="66">
        <v>89</v>
      </c>
      <c r="B151" s="66" t="s">
        <v>343</v>
      </c>
      <c r="C151" s="66" t="s">
        <v>46</v>
      </c>
      <c r="D151" s="66" t="s">
        <v>344</v>
      </c>
      <c r="E151" s="66" t="s">
        <v>48</v>
      </c>
      <c r="F151" s="56">
        <v>1</v>
      </c>
      <c r="G151" s="2" t="s">
        <v>345</v>
      </c>
      <c r="H151" s="2" t="s">
        <v>77</v>
      </c>
      <c r="I151" s="2">
        <v>24</v>
      </c>
      <c r="J151" s="2" t="s">
        <v>59</v>
      </c>
      <c r="K151" s="2" t="s">
        <v>346</v>
      </c>
      <c r="L151" s="2" t="s">
        <v>53</v>
      </c>
      <c r="M151" s="2" t="s">
        <v>347</v>
      </c>
      <c r="N151" s="2" t="s">
        <v>215</v>
      </c>
      <c r="O151" s="2" t="s">
        <v>348</v>
      </c>
      <c r="P151" s="2" t="s">
        <v>149</v>
      </c>
      <c r="Q151" s="2">
        <v>6</v>
      </c>
      <c r="R151" s="2">
        <f>_xlfn.FLOOR.MATH((((2*VLOOKUP(G151, 'EV and Base'!$A$1:$N$671, 9, FALSE))+$Q151)*$I151)/100)+$I151+10</f>
        <v>61</v>
      </c>
      <c r="S151" s="2">
        <f>_xlfn.FLOOR.MATH((_xlfn.FLOOR.MATH((((2*VLOOKUP($G151, 'EV and Base'!$A$1:$N$671, 10, FALSE))+$Q151)*$I151)/100)+5)*
IF(OR($J151="Lonely", $J151="Brave", $J151="Adamant", $J151="Naughty"), 1.1,
IF(OR($J151="Bold", $J151="Timid", $J151="Modest", $J151="Calm"), 0.9, 1)))</f>
        <v>42</v>
      </c>
      <c r="T151" s="2">
        <f>_xlfn.FLOOR.MATH((_xlfn.FLOOR.MATH((((2*VLOOKUP($G151, 'EV and Base'!$A$1:$N$671, 11, FALSE))+$Q151)*$I151)/100)+5)*
IF(OR($J151="Bold", $J151="Relaxed", $J151="Impish", $J151="Lax"), 1.1,
IF(OR($J151="Lonely", $J151="Hasty", $J151="Mild", $J151="Gentle"), 0.9, 1)))</f>
        <v>38</v>
      </c>
      <c r="U151" s="2">
        <f>_xlfn.FLOOR.MATH((_xlfn.FLOOR.MATH((((2*VLOOKUP($G151, 'EV and Base'!$A$1:$N$671, 12, FALSE))+$Q151)*$I151)/100)+5)*
IF(OR($J151="Modest", $J151="Mild", $J151="Quiet", $J151="Rash"), 1.1,
IF(OR($J151="Adamant", $J151="Impish", $J151="Jolly", $J151="Careful"), 0.9, 1)))</f>
        <v>37</v>
      </c>
      <c r="V151" s="2">
        <f>_xlfn.FLOOR.MATH((_xlfn.FLOOR.MATH((((2*VLOOKUP($G151, 'EV and Base'!$A$1:$N$671, 13, FALSE))+$Q151)*$I151)/100)+5)*
IF(OR($J151="Calm", $J151="Gentle", $J151="Sassy", $J151="Careful"), 1.1,
IF(OR($J151="Naughty", $J151="Lax", $J151="Naive", $J151="Rash"), 0.9, 1)))</f>
        <v>35</v>
      </c>
      <c r="W151" s="2">
        <f>_xlfn.FLOOR.MATH((_xlfn.FLOOR.MATH((((2*VLOOKUP($G151, 'EV and Base'!$A$1:$N$671, 14, FALSE))+$Q151)*$I151)/100)+5)*
IF(OR($J151="Timid", $J151="Hasty", $J151="Jolly", $J151="Naive"), 1.1,
IF(OR($J151="Brave", $J151="Relaxed", $J151="Quiet", $J151="Sassy"), 0.9, 1)))</f>
        <v>55</v>
      </c>
      <c r="BA151" s="3" t="e" cm="1">
        <f t="array" aca="1" ref="BA151" ca="1">IF(NOT(ISNUMBER(INDEX($A:$A, LOOKUP(2, 1 / ($A$1:INDIRECT("$A$"&amp;ROW($A151)) &lt;&gt; ""),ROW($A$1:INDIRECT("$A$"&amp;ROW($A151)))), 1))), "",#REF!-INDEX(#REF!, LOOKUP(
2, 1 / (#REF!:INDIRECT("$AV$"&amp;ROW(#REF!)-1) &lt;&gt; ""),ROW(#REF!:INDIRECT("$AV$"&amp;ROW(#REF!)-1))), 1))</f>
        <v>#REF!</v>
      </c>
      <c r="BB151" s="3" t="e" cm="1">
        <f t="array" aca="1" ref="BB151" ca="1">IF(NOT(ISNUMBER(INDEX($A:$A, LOOKUP(2, 1 / ($A$1:INDIRECT("$A$"&amp;ROW($A151)) &lt;&gt; ""),ROW($A$1:INDIRECT("$A$"&amp;ROW($A151)))), 1))), "",
INDEX(#REF!, LOOKUP(2, 1 / (#REF!:INDIRECT("$Y$"&amp;ROW(#REF!)-1) &lt;&gt; ""),ROW(#REF!:INDIRECT("$Y$"&amp;ROW(#REF!)-1))), 1))</f>
        <v>#REF!</v>
      </c>
      <c r="BC151" s="1" t="str">
        <f>IFERROR(VLOOKUP(#REF!, 'Medium-Slow'!$A$1:$B$101, 2, TRUE),"")</f>
        <v/>
      </c>
    </row>
    <row r="152" spans="1:55" x14ac:dyDescent="0.45">
      <c r="A152" s="68"/>
      <c r="B152" s="68"/>
      <c r="C152" s="68" t="str">
        <f>$C151</f>
        <v>Single</v>
      </c>
      <c r="D152" s="68"/>
      <c r="E152" s="68"/>
      <c r="F152" s="56">
        <v>2</v>
      </c>
      <c r="G152" s="2" t="s">
        <v>345</v>
      </c>
      <c r="H152" s="2" t="s">
        <v>77</v>
      </c>
      <c r="I152" s="2">
        <v>24</v>
      </c>
      <c r="J152" s="2" t="s">
        <v>59</v>
      </c>
      <c r="K152" s="2" t="s">
        <v>346</v>
      </c>
      <c r="L152" s="2" t="s">
        <v>53</v>
      </c>
      <c r="M152" s="2" t="s">
        <v>347</v>
      </c>
      <c r="N152" s="2" t="s">
        <v>215</v>
      </c>
      <c r="O152" s="2" t="s">
        <v>348</v>
      </c>
      <c r="P152" s="2" t="s">
        <v>149</v>
      </c>
      <c r="Q152" s="2">
        <v>6</v>
      </c>
      <c r="R152" s="2">
        <f>_xlfn.FLOOR.MATH((((2*VLOOKUP(G152, 'EV and Base'!$A$1:$N$671, 9, FALSE))+$Q152)*$I152)/100)+$I152+10</f>
        <v>61</v>
      </c>
      <c r="S152" s="2">
        <f>_xlfn.FLOOR.MATH((_xlfn.FLOOR.MATH((((2*VLOOKUP($G152, 'EV and Base'!$A$1:$N$671, 10, FALSE))+$Q152)*$I152)/100)+5)*
IF(OR($J152="Lonely", $J152="Brave", $J152="Adamant", $J152="Naughty"), 1.1,
IF(OR($J152="Bold", $J152="Timid", $J152="Modest", $J152="Calm"), 0.9, 1)))</f>
        <v>42</v>
      </c>
      <c r="T152" s="2">
        <f>_xlfn.FLOOR.MATH((_xlfn.FLOOR.MATH((((2*VLOOKUP($G152, 'EV and Base'!$A$1:$N$671, 11, FALSE))+$Q152)*$I152)/100)+5)*
IF(OR($J152="Bold", $J152="Relaxed", $J152="Impish", $J152="Lax"), 1.1,
IF(OR($J152="Lonely", $J152="Hasty", $J152="Mild", $J152="Gentle"), 0.9, 1)))</f>
        <v>38</v>
      </c>
      <c r="U152" s="2">
        <f>_xlfn.FLOOR.MATH((_xlfn.FLOOR.MATH((((2*VLOOKUP($G152, 'EV and Base'!$A$1:$N$671, 12, FALSE))+$Q152)*$I152)/100)+5)*
IF(OR($J152="Modest", $J152="Mild", $J152="Quiet", $J152="Rash"), 1.1,
IF(OR($J152="Adamant", $J152="Impish", $J152="Jolly", $J152="Careful"), 0.9, 1)))</f>
        <v>37</v>
      </c>
      <c r="V152" s="2">
        <f>_xlfn.FLOOR.MATH((_xlfn.FLOOR.MATH((((2*VLOOKUP($G152, 'EV and Base'!$A$1:$N$671, 13, FALSE))+$Q152)*$I152)/100)+5)*
IF(OR($J152="Calm", $J152="Gentle", $J152="Sassy", $J152="Careful"), 1.1,
IF(OR($J152="Naughty", $J152="Lax", $J152="Naive", $J152="Rash"), 0.9, 1)))</f>
        <v>35</v>
      </c>
      <c r="W152" s="2">
        <f>_xlfn.FLOOR.MATH((_xlfn.FLOOR.MATH((((2*VLOOKUP($G152, 'EV and Base'!$A$1:$N$671, 14, FALSE))+$Q152)*$I152)/100)+5)*
IF(OR($J152="Timid", $J152="Hasty", $J152="Jolly", $J152="Naive"), 1.1,
IF(OR($J152="Brave", $J152="Relaxed", $J152="Quiet", $J152="Sassy"), 0.9, 1)))</f>
        <v>55</v>
      </c>
      <c r="BA152" s="3" t="e" cm="1">
        <f t="array" aca="1" ref="BA152" ca="1">IF(NOT(ISNUMBER(INDEX($A:$A, LOOKUP(2, 1 / ($A$1:INDIRECT("$A$"&amp;ROW($A152)) &lt;&gt; ""),ROW($A$1:INDIRECT("$A$"&amp;ROW($A152)))), 1))), "",#REF!-INDEX(#REF!, LOOKUP(
2, 1 / (#REF!:INDIRECT("$AV$"&amp;ROW(#REF!)-1) &lt;&gt; ""),ROW(#REF!:INDIRECT("$AV$"&amp;ROW(#REF!)-1))), 1))</f>
        <v>#REF!</v>
      </c>
      <c r="BB152" s="3" t="e" cm="1">
        <f t="array" aca="1" ref="BB152" ca="1">IF(NOT(ISNUMBER(INDEX($A:$A, LOOKUP(2, 1 / ($A$1:INDIRECT("$A$"&amp;ROW($A152)) &lt;&gt; ""),ROW($A$1:INDIRECT("$A$"&amp;ROW($A152)))), 1))), "",
INDEX(#REF!, LOOKUP(2, 1 / (#REF!:INDIRECT("$Y$"&amp;ROW(#REF!)-1) &lt;&gt; ""),ROW(#REF!:INDIRECT("$Y$"&amp;ROW(#REF!)-1))), 1))</f>
        <v>#REF!</v>
      </c>
      <c r="BC152" s="1" t="str">
        <f>IFERROR(VLOOKUP(#REF!, 'Medium-Slow'!$A$1:$B$101, 2, TRUE),"")</f>
        <v/>
      </c>
    </row>
    <row r="153" spans="1:55" x14ac:dyDescent="0.45">
      <c r="A153" s="56">
        <v>90</v>
      </c>
      <c r="B153" s="56" t="s">
        <v>349</v>
      </c>
      <c r="C153" s="56" t="s">
        <v>46</v>
      </c>
      <c r="D153" s="56" t="s">
        <v>344</v>
      </c>
      <c r="E153" s="56" t="s">
        <v>48</v>
      </c>
      <c r="F153" s="56">
        <v>1</v>
      </c>
      <c r="G153" s="2" t="s">
        <v>145</v>
      </c>
      <c r="H153" s="2" t="s">
        <v>50</v>
      </c>
      <c r="I153" s="2">
        <v>25</v>
      </c>
      <c r="J153" s="2" t="s">
        <v>51</v>
      </c>
      <c r="K153" s="2" t="s">
        <v>146</v>
      </c>
      <c r="L153" s="2" t="s">
        <v>53</v>
      </c>
      <c r="M153" s="2" t="s">
        <v>326</v>
      </c>
      <c r="N153" s="2" t="s">
        <v>312</v>
      </c>
      <c r="O153" s="2" t="s">
        <v>215</v>
      </c>
      <c r="P153" s="2" t="s">
        <v>347</v>
      </c>
      <c r="Q153" s="2">
        <v>6</v>
      </c>
      <c r="R153" s="2">
        <f>_xlfn.FLOOR.MATH((((2*VLOOKUP(G153, 'EV and Base'!$A$1:$N$671, 9, FALSE))+$Q153)*$I153)/100)+$I153+10</f>
        <v>59</v>
      </c>
      <c r="S153" s="2">
        <f>_xlfn.FLOOR.MATH((_xlfn.FLOOR.MATH((((2*VLOOKUP($G153, 'EV and Base'!$A$1:$N$671, 10, FALSE))+$Q153)*$I153)/100)+5)*
IF(OR($J153="Lonely", $J153="Brave", $J153="Adamant", $J153="Naughty"), 1.1,
IF(OR($J153="Bold", $J153="Timid", $J153="Modest", $J153="Calm"), 0.9, 1)))</f>
        <v>36</v>
      </c>
      <c r="T153" s="2">
        <f>_xlfn.FLOOR.MATH((_xlfn.FLOOR.MATH((((2*VLOOKUP($G153, 'EV and Base'!$A$1:$N$671, 11, FALSE))+$Q153)*$I153)/100)+5)*
IF(OR($J153="Bold", $J153="Relaxed", $J153="Impish", $J153="Lax"), 1.1,
IF(OR($J153="Lonely", $J153="Hasty", $J153="Mild", $J153="Gentle"), 0.9, 1)))</f>
        <v>24</v>
      </c>
      <c r="U153" s="2">
        <f>_xlfn.FLOOR.MATH((_xlfn.FLOOR.MATH((((2*VLOOKUP($G153, 'EV and Base'!$A$1:$N$671, 12, FALSE))+$Q153)*$I153)/100)+5)*
IF(OR($J153="Modest", $J153="Mild", $J153="Quiet", $J153="Rash"), 1.1,
IF(OR($J153="Adamant", $J153="Impish", $J153="Jolly", $J153="Careful"), 0.9, 1)))</f>
        <v>31</v>
      </c>
      <c r="V153" s="2">
        <f>_xlfn.FLOOR.MATH((_xlfn.FLOOR.MATH((((2*VLOOKUP($G153, 'EV and Base'!$A$1:$N$671, 13, FALSE))+$Q153)*$I153)/100)+5)*
IF(OR($J153="Calm", $J153="Gentle", $J153="Sassy", $J153="Careful"), 1.1,
IF(OR($J153="Naughty", $J153="Lax", $J153="Naive", $J153="Rash"), 0.9, 1)))</f>
        <v>19</v>
      </c>
      <c r="W153" s="2">
        <f>_xlfn.FLOOR.MATH((_xlfn.FLOOR.MATH((((2*VLOOKUP($G153, 'EV and Base'!$A$1:$N$671, 14, FALSE))+$Q153)*$I153)/100)+5)*
IF(OR($J153="Timid", $J153="Hasty", $J153="Jolly", $J153="Naive"), 1.1,
IF(OR($J153="Brave", $J153="Relaxed", $J153="Quiet", $J153="Sassy"), 0.9, 1)))</f>
        <v>44</v>
      </c>
      <c r="BA153" s="3" t="e" cm="1">
        <f t="array" aca="1" ref="BA153" ca="1">IF(NOT(ISNUMBER(INDEX($A:$A, LOOKUP(2, 1 / ($A$1:INDIRECT("$A$"&amp;ROW($A153)) &lt;&gt; ""),ROW($A$1:INDIRECT("$A$"&amp;ROW($A153)))), 1))), "",#REF!-INDEX(#REF!, LOOKUP(
2, 1 / (#REF!:INDIRECT("$AV$"&amp;ROW(#REF!)-1) &lt;&gt; ""),ROW(#REF!:INDIRECT("$AV$"&amp;ROW(#REF!)-1))), 1))</f>
        <v>#REF!</v>
      </c>
      <c r="BB153" s="3" t="e" cm="1">
        <f t="array" aca="1" ref="BB153" ca="1">IF(NOT(ISNUMBER(INDEX($A:$A, LOOKUP(2, 1 / ($A$1:INDIRECT("$A$"&amp;ROW($A153)) &lt;&gt; ""),ROW($A$1:INDIRECT("$A$"&amp;ROW($A153)))), 1))), "",
INDEX(#REF!, LOOKUP(2, 1 / (#REF!:INDIRECT("$Y$"&amp;ROW(#REF!)-1) &lt;&gt; ""),ROW(#REF!:INDIRECT("$Y$"&amp;ROW(#REF!)-1))), 1))</f>
        <v>#REF!</v>
      </c>
      <c r="BC153" s="1" t="str">
        <f>IFERROR(VLOOKUP(#REF!, 'Medium-Slow'!$A$1:$B$101, 2, TRUE),"")</f>
        <v/>
      </c>
    </row>
    <row r="154" spans="1:55" x14ac:dyDescent="0.45">
      <c r="A154" s="66">
        <v>91</v>
      </c>
      <c r="B154" s="66" t="s">
        <v>350</v>
      </c>
      <c r="C154" s="66" t="s">
        <v>46</v>
      </c>
      <c r="D154" s="66" t="s">
        <v>344</v>
      </c>
      <c r="E154" s="66" t="s">
        <v>48</v>
      </c>
      <c r="F154" s="56">
        <v>1</v>
      </c>
      <c r="G154" s="2" t="s">
        <v>145</v>
      </c>
      <c r="H154" s="2" t="s">
        <v>50</v>
      </c>
      <c r="I154" s="2">
        <v>24</v>
      </c>
      <c r="J154" s="2" t="s">
        <v>51</v>
      </c>
      <c r="K154" s="2" t="s">
        <v>146</v>
      </c>
      <c r="L154" s="2" t="s">
        <v>53</v>
      </c>
      <c r="M154" s="2" t="s">
        <v>149</v>
      </c>
      <c r="N154" s="2" t="s">
        <v>326</v>
      </c>
      <c r="O154" s="2" t="s">
        <v>312</v>
      </c>
      <c r="P154" s="2" t="s">
        <v>215</v>
      </c>
      <c r="Q154" s="2">
        <v>6</v>
      </c>
      <c r="R154" s="2">
        <f>_xlfn.FLOOR.MATH((((2*VLOOKUP(G154, 'EV and Base'!$A$1:$N$671, 9, FALSE))+$Q154)*$I154)/100)+$I154+10</f>
        <v>57</v>
      </c>
      <c r="S154" s="2">
        <f>_xlfn.FLOOR.MATH((_xlfn.FLOOR.MATH((((2*VLOOKUP($G154, 'EV and Base'!$A$1:$N$671, 10, FALSE))+$Q154)*$I154)/100)+5)*
IF(OR($J154="Lonely", $J154="Brave", $J154="Adamant", $J154="Naughty"), 1.1,
IF(OR($J154="Bold", $J154="Timid", $J154="Modest", $J154="Calm"), 0.9, 1)))</f>
        <v>35</v>
      </c>
      <c r="T154" s="2">
        <f>_xlfn.FLOOR.MATH((_xlfn.FLOOR.MATH((((2*VLOOKUP($G154, 'EV and Base'!$A$1:$N$671, 11, FALSE))+$Q154)*$I154)/100)+5)*
IF(OR($J154="Bold", $J154="Relaxed", $J154="Impish", $J154="Lax"), 1.1,
IF(OR($J154="Lonely", $J154="Hasty", $J154="Mild", $J154="Gentle"), 0.9, 1)))</f>
        <v>23</v>
      </c>
      <c r="U154" s="2">
        <f>_xlfn.FLOOR.MATH((_xlfn.FLOOR.MATH((((2*VLOOKUP($G154, 'EV and Base'!$A$1:$N$671, 12, FALSE))+$Q154)*$I154)/100)+5)*
IF(OR($J154="Modest", $J154="Mild", $J154="Quiet", $J154="Rash"), 1.1,
IF(OR($J154="Adamant", $J154="Impish", $J154="Jolly", $J154="Careful"), 0.9, 1)))</f>
        <v>30</v>
      </c>
      <c r="V154" s="2">
        <f>_xlfn.FLOOR.MATH((_xlfn.FLOOR.MATH((((2*VLOOKUP($G154, 'EV and Base'!$A$1:$N$671, 13, FALSE))+$Q154)*$I154)/100)+5)*
IF(OR($J154="Calm", $J154="Gentle", $J154="Sassy", $J154="Careful"), 1.1,
IF(OR($J154="Naughty", $J154="Lax", $J154="Naive", $J154="Rash"), 0.9, 1)))</f>
        <v>18</v>
      </c>
      <c r="W154" s="2">
        <f>_xlfn.FLOOR.MATH((_xlfn.FLOOR.MATH((((2*VLOOKUP($G154, 'EV and Base'!$A$1:$N$671, 14, FALSE))+$Q154)*$I154)/100)+5)*
IF(OR($J154="Timid", $J154="Hasty", $J154="Jolly", $J154="Naive"), 1.1,
IF(OR($J154="Brave", $J154="Relaxed", $J154="Quiet", $J154="Sassy"), 0.9, 1)))</f>
        <v>42</v>
      </c>
      <c r="BA154" s="3" t="e" cm="1">
        <f t="array" aca="1" ref="BA154" ca="1">IF(NOT(ISNUMBER(INDEX($A:$A, LOOKUP(2, 1 / ($A$1:INDIRECT("$A$"&amp;ROW($A154)) &lt;&gt; ""),ROW($A$1:INDIRECT("$A$"&amp;ROW($A154)))), 1))), "",#REF!-INDEX(#REF!, LOOKUP(
2, 1 / (#REF!:INDIRECT("$AV$"&amp;ROW(#REF!)-1) &lt;&gt; ""),ROW(#REF!:INDIRECT("$AV$"&amp;ROW(#REF!)-1))), 1))</f>
        <v>#REF!</v>
      </c>
      <c r="BB154" s="3" t="e" cm="1">
        <f t="array" aca="1" ref="BB154" ca="1">IF(NOT(ISNUMBER(INDEX($A:$A, LOOKUP(2, 1 / ($A$1:INDIRECT("$A$"&amp;ROW($A154)) &lt;&gt; ""),ROW($A$1:INDIRECT("$A$"&amp;ROW($A154)))), 1))), "",
INDEX(#REF!, LOOKUP(2, 1 / (#REF!:INDIRECT("$Y$"&amp;ROW(#REF!)-1) &lt;&gt; ""),ROW(#REF!:INDIRECT("$Y$"&amp;ROW(#REF!)-1))), 1))</f>
        <v>#REF!</v>
      </c>
      <c r="BC154" s="1" t="str">
        <f>IFERROR(VLOOKUP(#REF!, 'Medium-Slow'!$A$1:$B$101, 2, TRUE),"")</f>
        <v/>
      </c>
    </row>
    <row r="155" spans="1:55" x14ac:dyDescent="0.45">
      <c r="A155" s="68"/>
      <c r="B155" s="68"/>
      <c r="C155" s="68" t="str">
        <f>$C154</f>
        <v>Single</v>
      </c>
      <c r="D155" s="68"/>
      <c r="E155" s="68"/>
      <c r="F155" s="56">
        <v>2</v>
      </c>
      <c r="G155" s="2" t="s">
        <v>145</v>
      </c>
      <c r="H155" s="2" t="s">
        <v>50</v>
      </c>
      <c r="I155" s="2">
        <v>24</v>
      </c>
      <c r="J155" s="2" t="s">
        <v>51</v>
      </c>
      <c r="K155" s="2" t="s">
        <v>146</v>
      </c>
      <c r="L155" s="2" t="s">
        <v>53</v>
      </c>
      <c r="M155" s="2" t="s">
        <v>149</v>
      </c>
      <c r="N155" s="2" t="s">
        <v>326</v>
      </c>
      <c r="O155" s="2" t="s">
        <v>312</v>
      </c>
      <c r="P155" s="2" t="s">
        <v>215</v>
      </c>
      <c r="Q155" s="2">
        <v>6</v>
      </c>
      <c r="R155" s="2">
        <f>_xlfn.FLOOR.MATH((((2*VLOOKUP(G155, 'EV and Base'!$A$1:$N$671, 9, FALSE))+$Q155)*$I155)/100)+$I155+10</f>
        <v>57</v>
      </c>
      <c r="S155" s="2">
        <f>_xlfn.FLOOR.MATH((_xlfn.FLOOR.MATH((((2*VLOOKUP($G155, 'EV and Base'!$A$1:$N$671, 10, FALSE))+$Q155)*$I155)/100)+5)*
IF(OR($J155="Lonely", $J155="Brave", $J155="Adamant", $J155="Naughty"), 1.1,
IF(OR($J155="Bold", $J155="Timid", $J155="Modest", $J155="Calm"), 0.9, 1)))</f>
        <v>35</v>
      </c>
      <c r="T155" s="2">
        <f>_xlfn.FLOOR.MATH((_xlfn.FLOOR.MATH((((2*VLOOKUP($G155, 'EV and Base'!$A$1:$N$671, 11, FALSE))+$Q155)*$I155)/100)+5)*
IF(OR($J155="Bold", $J155="Relaxed", $J155="Impish", $J155="Lax"), 1.1,
IF(OR($J155="Lonely", $J155="Hasty", $J155="Mild", $J155="Gentle"), 0.9, 1)))</f>
        <v>23</v>
      </c>
      <c r="U155" s="2">
        <f>_xlfn.FLOOR.MATH((_xlfn.FLOOR.MATH((((2*VLOOKUP($G155, 'EV and Base'!$A$1:$N$671, 12, FALSE))+$Q155)*$I155)/100)+5)*
IF(OR($J155="Modest", $J155="Mild", $J155="Quiet", $J155="Rash"), 1.1,
IF(OR($J155="Adamant", $J155="Impish", $J155="Jolly", $J155="Careful"), 0.9, 1)))</f>
        <v>30</v>
      </c>
      <c r="V155" s="2">
        <f>_xlfn.FLOOR.MATH((_xlfn.FLOOR.MATH((((2*VLOOKUP($G155, 'EV and Base'!$A$1:$N$671, 13, FALSE))+$Q155)*$I155)/100)+5)*
IF(OR($J155="Calm", $J155="Gentle", $J155="Sassy", $J155="Careful"), 1.1,
IF(OR($J155="Naughty", $J155="Lax", $J155="Naive", $J155="Rash"), 0.9, 1)))</f>
        <v>18</v>
      </c>
      <c r="W155" s="2">
        <f>_xlfn.FLOOR.MATH((_xlfn.FLOOR.MATH((((2*VLOOKUP($G155, 'EV and Base'!$A$1:$N$671, 14, FALSE))+$Q155)*$I155)/100)+5)*
IF(OR($J155="Timid", $J155="Hasty", $J155="Jolly", $J155="Naive"), 1.1,
IF(OR($J155="Brave", $J155="Relaxed", $J155="Quiet", $J155="Sassy"), 0.9, 1)))</f>
        <v>42</v>
      </c>
      <c r="BA155" s="3" t="e" cm="1">
        <f t="array" aca="1" ref="BA155" ca="1">IF(NOT(ISNUMBER(INDEX($A:$A, LOOKUP(2, 1 / ($A$1:INDIRECT("$A$"&amp;ROW($A155)) &lt;&gt; ""),ROW($A$1:INDIRECT("$A$"&amp;ROW($A155)))), 1))), "",#REF!-INDEX(#REF!, LOOKUP(
2, 1 / (#REF!:INDIRECT("$AV$"&amp;ROW(#REF!)-1) &lt;&gt; ""),ROW(#REF!:INDIRECT("$AV$"&amp;ROW(#REF!)-1))), 1))</f>
        <v>#REF!</v>
      </c>
      <c r="BB155" s="3" t="e" cm="1">
        <f t="array" aca="1" ref="BB155" ca="1">IF(NOT(ISNUMBER(INDEX($A:$A, LOOKUP(2, 1 / ($A$1:INDIRECT("$A$"&amp;ROW($A155)) &lt;&gt; ""),ROW($A$1:INDIRECT("$A$"&amp;ROW($A155)))), 1))), "",
INDEX(#REF!, LOOKUP(2, 1 / (#REF!:INDIRECT("$Y$"&amp;ROW(#REF!)-1) &lt;&gt; ""),ROW(#REF!:INDIRECT("$Y$"&amp;ROW(#REF!)-1))), 1))</f>
        <v>#REF!</v>
      </c>
      <c r="BC155" s="1" t="str">
        <f>IFERROR(VLOOKUP(#REF!, 'Medium-Slow'!$A$1:$B$101, 2, TRUE),"")</f>
        <v/>
      </c>
    </row>
    <row r="156" spans="1:55" x14ac:dyDescent="0.45">
      <c r="A156" s="56">
        <v>92</v>
      </c>
      <c r="B156" s="56" t="s">
        <v>351</v>
      </c>
      <c r="C156" s="56" t="s">
        <v>46</v>
      </c>
      <c r="D156" s="56" t="s">
        <v>344</v>
      </c>
      <c r="E156" s="56" t="s">
        <v>48</v>
      </c>
      <c r="F156" s="56">
        <v>1</v>
      </c>
      <c r="G156" s="2" t="s">
        <v>345</v>
      </c>
      <c r="H156" s="2" t="s">
        <v>77</v>
      </c>
      <c r="I156" s="2">
        <v>25</v>
      </c>
      <c r="J156" s="2" t="s">
        <v>51</v>
      </c>
      <c r="K156" s="2" t="s">
        <v>346</v>
      </c>
      <c r="L156" s="2" t="s">
        <v>53</v>
      </c>
      <c r="M156" s="2" t="s">
        <v>347</v>
      </c>
      <c r="N156" s="2" t="s">
        <v>215</v>
      </c>
      <c r="O156" s="2" t="s">
        <v>348</v>
      </c>
      <c r="P156" s="2" t="s">
        <v>149</v>
      </c>
      <c r="Q156" s="2">
        <v>6</v>
      </c>
      <c r="R156" s="2">
        <f>_xlfn.FLOOR.MATH((((2*VLOOKUP(G156, 'EV and Base'!$A$1:$N$671, 9, FALSE))+$Q156)*$I156)/100)+$I156+10</f>
        <v>64</v>
      </c>
      <c r="S156" s="2">
        <f>_xlfn.FLOOR.MATH((_xlfn.FLOOR.MATH((((2*VLOOKUP($G156, 'EV and Base'!$A$1:$N$671, 10, FALSE))+$Q156)*$I156)/100)+5)*
IF(OR($J156="Lonely", $J156="Brave", $J156="Adamant", $J156="Naughty"), 1.1,
IF(OR($J156="Bold", $J156="Timid", $J156="Modest", $J156="Calm"), 0.9, 1)))</f>
        <v>44</v>
      </c>
      <c r="T156" s="2">
        <f>_xlfn.FLOOR.MATH((_xlfn.FLOOR.MATH((((2*VLOOKUP($G156, 'EV and Base'!$A$1:$N$671, 11, FALSE))+$Q156)*$I156)/100)+5)*
IF(OR($J156="Bold", $J156="Relaxed", $J156="Impish", $J156="Lax"), 1.1,
IF(OR($J156="Lonely", $J156="Hasty", $J156="Mild", $J156="Gentle"), 0.9, 1)))</f>
        <v>39</v>
      </c>
      <c r="U156" s="2">
        <f>_xlfn.FLOOR.MATH((_xlfn.FLOOR.MATH((((2*VLOOKUP($G156, 'EV and Base'!$A$1:$N$671, 12, FALSE))+$Q156)*$I156)/100)+5)*
IF(OR($J156="Modest", $J156="Mild", $J156="Quiet", $J156="Rash"), 1.1,
IF(OR($J156="Adamant", $J156="Impish", $J156="Jolly", $J156="Careful"), 0.9, 1)))</f>
        <v>44</v>
      </c>
      <c r="V156" s="2">
        <f>_xlfn.FLOOR.MATH((_xlfn.FLOOR.MATH((((2*VLOOKUP($G156, 'EV and Base'!$A$1:$N$671, 13, FALSE))+$Q156)*$I156)/100)+5)*
IF(OR($J156="Calm", $J156="Gentle", $J156="Sassy", $J156="Careful"), 1.1,
IF(OR($J156="Naughty", $J156="Lax", $J156="Naive", $J156="Rash"), 0.9, 1)))</f>
        <v>32</v>
      </c>
      <c r="W156" s="2">
        <f>_xlfn.FLOOR.MATH((_xlfn.FLOOR.MATH((((2*VLOOKUP($G156, 'EV and Base'!$A$1:$N$671, 14, FALSE))+$Q156)*$I156)/100)+5)*
IF(OR($J156="Timid", $J156="Hasty", $J156="Jolly", $J156="Naive"), 1.1,
IF(OR($J156="Brave", $J156="Relaxed", $J156="Quiet", $J156="Sassy"), 0.9, 1)))</f>
        <v>58</v>
      </c>
      <c r="BA156" s="3" t="e" cm="1">
        <f t="array" aca="1" ref="BA156" ca="1">IF(NOT(ISNUMBER(INDEX($A:$A, LOOKUP(2, 1 / ($A$1:INDIRECT("$A$"&amp;ROW($A156)) &lt;&gt; ""),ROW($A$1:INDIRECT("$A$"&amp;ROW($A156)))), 1))), "",#REF!-INDEX(#REF!, LOOKUP(
2, 1 / (#REF!:INDIRECT("$AV$"&amp;ROW(#REF!)-1) &lt;&gt; ""),ROW(#REF!:INDIRECT("$AV$"&amp;ROW(#REF!)-1))), 1))</f>
        <v>#REF!</v>
      </c>
      <c r="BB156" s="3" t="e" cm="1">
        <f t="array" aca="1" ref="BB156" ca="1">IF(NOT(ISNUMBER(INDEX($A:$A, LOOKUP(2, 1 / ($A$1:INDIRECT("$A$"&amp;ROW($A156)) &lt;&gt; ""),ROW($A$1:INDIRECT("$A$"&amp;ROW($A156)))), 1))), "",
INDEX(#REF!, LOOKUP(2, 1 / (#REF!:INDIRECT("$Y$"&amp;ROW(#REF!)-1) &lt;&gt; ""),ROW(#REF!:INDIRECT("$Y$"&amp;ROW(#REF!)-1))), 1))</f>
        <v>#REF!</v>
      </c>
      <c r="BC156" s="1" t="str">
        <f>IFERROR(VLOOKUP(#REF!, 'Medium-Slow'!$A$1:$B$101, 2, TRUE),"")</f>
        <v/>
      </c>
    </row>
    <row r="157" spans="1:55" x14ac:dyDescent="0.45">
      <c r="A157" s="66">
        <v>93</v>
      </c>
      <c r="B157" s="66" t="s">
        <v>352</v>
      </c>
      <c r="C157" s="66" t="s">
        <v>46</v>
      </c>
      <c r="D157" s="66" t="s">
        <v>344</v>
      </c>
      <c r="E157" s="66" t="s">
        <v>48</v>
      </c>
      <c r="F157" s="56">
        <v>1</v>
      </c>
      <c r="G157" s="2" t="s">
        <v>345</v>
      </c>
      <c r="H157" s="2" t="s">
        <v>50</v>
      </c>
      <c r="I157" s="2">
        <v>25</v>
      </c>
      <c r="J157" s="2" t="s">
        <v>64</v>
      </c>
      <c r="K157" s="2" t="s">
        <v>346</v>
      </c>
      <c r="L157" s="2" t="s">
        <v>53</v>
      </c>
      <c r="M157" s="2" t="s">
        <v>215</v>
      </c>
      <c r="N157" s="2" t="s">
        <v>147</v>
      </c>
      <c r="O157" s="2" t="s">
        <v>353</v>
      </c>
      <c r="P157" s="2" t="s">
        <v>354</v>
      </c>
      <c r="Q157" s="2">
        <v>12</v>
      </c>
      <c r="R157" s="2">
        <f>_xlfn.FLOOR.MATH((((2*VLOOKUP(G157, 'EV and Base'!$A$1:$N$671, 9, FALSE))+$Q157)*$I157)/100)+$I157+10</f>
        <v>65</v>
      </c>
      <c r="S157" s="2">
        <f>_xlfn.FLOOR.MATH((_xlfn.FLOOR.MATH((((2*VLOOKUP($G157, 'EV and Base'!$A$1:$N$671, 10, FALSE))+$Q157)*$I157)/100)+5)*
IF(OR($J157="Lonely", $J157="Brave", $J157="Adamant", $J157="Naughty"), 1.1,
IF(OR($J157="Bold", $J157="Timid", $J157="Modest", $J157="Calm"), 0.9, 1)))</f>
        <v>40</v>
      </c>
      <c r="T157" s="2">
        <f>_xlfn.FLOOR.MATH((_xlfn.FLOOR.MATH((((2*VLOOKUP($G157, 'EV and Base'!$A$1:$N$671, 11, FALSE))+$Q157)*$I157)/100)+5)*
IF(OR($J157="Bold", $J157="Relaxed", $J157="Impish", $J157="Lax"), 1.1,
IF(OR($J157="Lonely", $J157="Hasty", $J157="Mild", $J157="Gentle"), 0.9, 1)))</f>
        <v>38</v>
      </c>
      <c r="U157" s="2">
        <f>_xlfn.FLOOR.MATH((_xlfn.FLOOR.MATH((((2*VLOOKUP($G157, 'EV and Base'!$A$1:$N$671, 12, FALSE))+$Q157)*$I157)/100)+5)*
IF(OR($J157="Modest", $J157="Mild", $J157="Quiet", $J157="Rash"), 1.1,
IF(OR($J157="Adamant", $J157="Impish", $J157="Jolly", $J157="Careful"), 0.9, 1)))</f>
        <v>45</v>
      </c>
      <c r="V157" s="2">
        <f>_xlfn.FLOOR.MATH((_xlfn.FLOOR.MATH((((2*VLOOKUP($G157, 'EV and Base'!$A$1:$N$671, 13, FALSE))+$Q157)*$I157)/100)+5)*
IF(OR($J157="Calm", $J157="Gentle", $J157="Sassy", $J157="Careful"), 1.1,
IF(OR($J157="Naughty", $J157="Lax", $J157="Naive", $J157="Rash"), 0.9, 1)))</f>
        <v>38</v>
      </c>
      <c r="W157" s="2">
        <f>_xlfn.FLOOR.MATH((_xlfn.FLOOR.MATH((((2*VLOOKUP($G157, 'EV and Base'!$A$1:$N$671, 14, FALSE))+$Q157)*$I157)/100)+5)*
IF(OR($J157="Timid", $J157="Hasty", $J157="Jolly", $J157="Naive"), 1.1,
IF(OR($J157="Brave", $J157="Relaxed", $J157="Quiet", $J157="Sassy"), 0.9, 1)))</f>
        <v>64</v>
      </c>
      <c r="BA157" s="3" t="e" cm="1">
        <f t="array" aca="1" ref="BA157" ca="1">IF(NOT(ISNUMBER(INDEX($A:$A, LOOKUP(2, 1 / ($A$1:INDIRECT("$A$"&amp;ROW($A157)) &lt;&gt; ""),ROW($A$1:INDIRECT("$A$"&amp;ROW($A157)))), 1))), "",#REF!-INDEX(#REF!, LOOKUP(
2, 1 / (#REF!:INDIRECT("$AV$"&amp;ROW(#REF!)-1) &lt;&gt; ""),ROW(#REF!:INDIRECT("$AV$"&amp;ROW(#REF!)-1))), 1))</f>
        <v>#REF!</v>
      </c>
      <c r="BB157" s="3" t="e" cm="1">
        <f t="array" aca="1" ref="BB157" ca="1">IF(NOT(ISNUMBER(INDEX($A:$A, LOOKUP(2, 1 / ($A$1:INDIRECT("$A$"&amp;ROW($A157)) &lt;&gt; ""),ROW($A$1:INDIRECT("$A$"&amp;ROW($A157)))), 1))), "",
INDEX(#REF!, LOOKUP(2, 1 / (#REF!:INDIRECT("$Y$"&amp;ROW(#REF!)-1) &lt;&gt; ""),ROW(#REF!:INDIRECT("$Y$"&amp;ROW(#REF!)-1))), 1))</f>
        <v>#REF!</v>
      </c>
      <c r="BC157" s="1" t="str">
        <f>IFERROR(VLOOKUP(#REF!, 'Medium-Slow'!$A$1:$B$101, 2, TRUE),"")</f>
        <v/>
      </c>
    </row>
    <row r="158" spans="1:55" x14ac:dyDescent="0.45">
      <c r="A158" s="67"/>
      <c r="B158" s="67"/>
      <c r="C158" s="67" t="str">
        <f t="shared" ref="C158:C159" si="15">$C157</f>
        <v>Single</v>
      </c>
      <c r="D158" s="67"/>
      <c r="E158" s="67"/>
      <c r="F158" s="56">
        <v>2</v>
      </c>
      <c r="G158" s="2" t="s">
        <v>345</v>
      </c>
      <c r="H158" s="2" t="s">
        <v>77</v>
      </c>
      <c r="I158" s="2">
        <v>25</v>
      </c>
      <c r="J158" s="2" t="s">
        <v>64</v>
      </c>
      <c r="K158" s="2" t="s">
        <v>346</v>
      </c>
      <c r="L158" s="2" t="s">
        <v>53</v>
      </c>
      <c r="M158" s="2" t="s">
        <v>215</v>
      </c>
      <c r="N158" s="2" t="s">
        <v>147</v>
      </c>
      <c r="O158" s="2" t="s">
        <v>353</v>
      </c>
      <c r="P158" s="2" t="s">
        <v>354</v>
      </c>
      <c r="Q158" s="2">
        <v>12</v>
      </c>
      <c r="R158" s="2">
        <f>_xlfn.FLOOR.MATH((((2*VLOOKUP(G158, 'EV and Base'!$A$1:$N$671, 9, FALSE))+$Q158)*$I158)/100)+$I158+10</f>
        <v>65</v>
      </c>
      <c r="S158" s="2">
        <f>_xlfn.FLOOR.MATH((_xlfn.FLOOR.MATH((((2*VLOOKUP($G158, 'EV and Base'!$A$1:$N$671, 10, FALSE))+$Q158)*$I158)/100)+5)*
IF(OR($J158="Lonely", $J158="Brave", $J158="Adamant", $J158="Naughty"), 1.1,
IF(OR($J158="Bold", $J158="Timid", $J158="Modest", $J158="Calm"), 0.9, 1)))</f>
        <v>40</v>
      </c>
      <c r="T158" s="2">
        <f>_xlfn.FLOOR.MATH((_xlfn.FLOOR.MATH((((2*VLOOKUP($G158, 'EV and Base'!$A$1:$N$671, 11, FALSE))+$Q158)*$I158)/100)+5)*
IF(OR($J158="Bold", $J158="Relaxed", $J158="Impish", $J158="Lax"), 1.1,
IF(OR($J158="Lonely", $J158="Hasty", $J158="Mild", $J158="Gentle"), 0.9, 1)))</f>
        <v>38</v>
      </c>
      <c r="U158" s="2">
        <f>_xlfn.FLOOR.MATH((_xlfn.FLOOR.MATH((((2*VLOOKUP($G158, 'EV and Base'!$A$1:$N$671, 12, FALSE))+$Q158)*$I158)/100)+5)*
IF(OR($J158="Modest", $J158="Mild", $J158="Quiet", $J158="Rash"), 1.1,
IF(OR($J158="Adamant", $J158="Impish", $J158="Jolly", $J158="Careful"), 0.9, 1)))</f>
        <v>45</v>
      </c>
      <c r="V158" s="2">
        <f>_xlfn.FLOOR.MATH((_xlfn.FLOOR.MATH((((2*VLOOKUP($G158, 'EV and Base'!$A$1:$N$671, 13, FALSE))+$Q158)*$I158)/100)+5)*
IF(OR($J158="Calm", $J158="Gentle", $J158="Sassy", $J158="Careful"), 1.1,
IF(OR($J158="Naughty", $J158="Lax", $J158="Naive", $J158="Rash"), 0.9, 1)))</f>
        <v>38</v>
      </c>
      <c r="W158" s="2">
        <f>_xlfn.FLOOR.MATH((_xlfn.FLOOR.MATH((((2*VLOOKUP($G158, 'EV and Base'!$A$1:$N$671, 14, FALSE))+$Q158)*$I158)/100)+5)*
IF(OR($J158="Timid", $J158="Hasty", $J158="Jolly", $J158="Naive"), 1.1,
IF(OR($J158="Brave", $J158="Relaxed", $J158="Quiet", $J158="Sassy"), 0.9, 1)))</f>
        <v>64</v>
      </c>
      <c r="BA158" s="3" t="e" cm="1">
        <f t="array" aca="1" ref="BA158" ca="1">IF(NOT(ISNUMBER(INDEX($A:$A, LOOKUP(2, 1 / ($A$1:INDIRECT("$A$"&amp;ROW($A158)) &lt;&gt; ""),ROW($A$1:INDIRECT("$A$"&amp;ROW($A158)))), 1))), "",#REF!-INDEX(#REF!, LOOKUP(
2, 1 / (#REF!:INDIRECT("$AV$"&amp;ROW(#REF!)-1) &lt;&gt; ""),ROW(#REF!:INDIRECT("$AV$"&amp;ROW(#REF!)-1))), 1))</f>
        <v>#REF!</v>
      </c>
      <c r="BB158" s="3" t="e" cm="1">
        <f t="array" aca="1" ref="BB158" ca="1">IF(NOT(ISNUMBER(INDEX($A:$A, LOOKUP(2, 1 / ($A$1:INDIRECT("$A$"&amp;ROW($A158)) &lt;&gt; ""),ROW($A$1:INDIRECT("$A$"&amp;ROW($A158)))), 1))), "",
INDEX(#REF!, LOOKUP(2, 1 / (#REF!:INDIRECT("$Y$"&amp;ROW(#REF!)-1) &lt;&gt; ""),ROW(#REF!:INDIRECT("$Y$"&amp;ROW(#REF!)-1))), 1))</f>
        <v>#REF!</v>
      </c>
      <c r="BC158" s="1" t="str">
        <f>IFERROR(VLOOKUP(#REF!, 'Medium-Slow'!$A$1:$B$101, 2, TRUE),"")</f>
        <v/>
      </c>
    </row>
    <row r="159" spans="1:55" x14ac:dyDescent="0.45">
      <c r="A159" s="68"/>
      <c r="B159" s="68"/>
      <c r="C159" s="68" t="str">
        <f t="shared" si="15"/>
        <v>Single</v>
      </c>
      <c r="D159" s="68"/>
      <c r="E159" s="68"/>
      <c r="F159" s="56">
        <v>3</v>
      </c>
      <c r="G159" s="2" t="s">
        <v>355</v>
      </c>
      <c r="H159" s="2" t="s">
        <v>50</v>
      </c>
      <c r="I159" s="2">
        <v>27</v>
      </c>
      <c r="J159" s="2" t="s">
        <v>137</v>
      </c>
      <c r="K159" s="2" t="s">
        <v>325</v>
      </c>
      <c r="L159" s="2" t="s">
        <v>53</v>
      </c>
      <c r="M159" s="2" t="s">
        <v>147</v>
      </c>
      <c r="N159" s="2" t="s">
        <v>347</v>
      </c>
      <c r="O159" s="2" t="s">
        <v>353</v>
      </c>
      <c r="P159" s="2" t="s">
        <v>312</v>
      </c>
      <c r="Q159" s="2">
        <v>18</v>
      </c>
      <c r="R159" s="2">
        <f>_xlfn.FLOOR.MATH((((2*VLOOKUP(G159, 'EV and Base'!$A$1:$N$671, 9, FALSE))+$Q159)*$I159)/100)+$I159+10</f>
        <v>82</v>
      </c>
      <c r="S159" s="2">
        <f>_xlfn.FLOOR.MATH((_xlfn.FLOOR.MATH((((2*VLOOKUP($G159, 'EV and Base'!$A$1:$N$671, 10, FALSE))+$Q159)*$I159)/100)+5)*
IF(OR($J159="Lonely", $J159="Brave", $J159="Adamant", $J159="Naughty"), 1.1,
IF(OR($J159="Bold", $J159="Timid", $J159="Modest", $J159="Calm"), 0.9, 1)))</f>
        <v>69</v>
      </c>
      <c r="T159" s="2">
        <f>_xlfn.FLOOR.MATH((_xlfn.FLOOR.MATH((((2*VLOOKUP($G159, 'EV and Base'!$A$1:$N$671, 11, FALSE))+$Q159)*$I159)/100)+5)*
IF(OR($J159="Bold", $J159="Relaxed", $J159="Impish", $J159="Lax"), 1.1,
IF(OR($J159="Lonely", $J159="Hasty", $J159="Mild", $J159="Gentle"), 0.9, 1)))</f>
        <v>38</v>
      </c>
      <c r="U159" s="2">
        <f>_xlfn.FLOOR.MATH((_xlfn.FLOOR.MATH((((2*VLOOKUP($G159, 'EV and Base'!$A$1:$N$671, 12, FALSE))+$Q159)*$I159)/100)+5)*
IF(OR($J159="Modest", $J159="Mild", $J159="Quiet", $J159="Rash"), 1.1,
IF(OR($J159="Adamant", $J159="Impish", $J159="Jolly", $J159="Careful"), 0.9, 1)))</f>
        <v>53</v>
      </c>
      <c r="V159" s="2">
        <f>_xlfn.FLOOR.MATH((_xlfn.FLOOR.MATH((((2*VLOOKUP($G159, 'EV and Base'!$A$1:$N$671, 13, FALSE))+$Q159)*$I159)/100)+5)*
IF(OR($J159="Calm", $J159="Gentle", $J159="Sassy", $J159="Careful"), 1.1,
IF(OR($J159="Naughty", $J159="Lax", $J159="Naive", $J159="Rash"), 0.9, 1)))</f>
        <v>43</v>
      </c>
      <c r="W159" s="2">
        <f>_xlfn.FLOOR.MATH((_xlfn.FLOOR.MATH((((2*VLOOKUP($G159, 'EV and Base'!$A$1:$N$671, 14, FALSE))+$Q159)*$I159)/100)+5)*
IF(OR($J159="Timid", $J159="Hasty", $J159="Jolly", $J159="Naive"), 1.1,
IF(OR($J159="Brave", $J159="Relaxed", $J159="Quiet", $J159="Sassy"), 0.9, 1)))</f>
        <v>72</v>
      </c>
      <c r="BA159" s="3" t="e" cm="1">
        <f t="array" aca="1" ref="BA159" ca="1">IF(NOT(ISNUMBER(INDEX($A:$A, LOOKUP(2, 1 / ($A$1:INDIRECT("$A$"&amp;ROW($A159)) &lt;&gt; ""),ROW($A$1:INDIRECT("$A$"&amp;ROW($A159)))), 1))), "",#REF!-INDEX(#REF!, LOOKUP(
2, 1 / (#REF!:INDIRECT("$AV$"&amp;ROW(#REF!)-1) &lt;&gt; ""),ROW(#REF!:INDIRECT("$AV$"&amp;ROW(#REF!)-1))), 1))</f>
        <v>#REF!</v>
      </c>
      <c r="BB159" s="3" t="e" cm="1">
        <f t="array" aca="1" ref="BB159" ca="1">IF(NOT(ISNUMBER(INDEX($A:$A, LOOKUP(2, 1 / ($A$1:INDIRECT("$A$"&amp;ROW($A159)) &lt;&gt; ""),ROW($A$1:INDIRECT("$A$"&amp;ROW($A159)))), 1))), "",
INDEX(#REF!, LOOKUP(2, 1 / (#REF!:INDIRECT("$Y$"&amp;ROW(#REF!)-1) &lt;&gt; ""),ROW(#REF!:INDIRECT("$Y$"&amp;ROW(#REF!)-1))), 1))</f>
        <v>#REF!</v>
      </c>
      <c r="BC159" s="1" t="str">
        <f>IFERROR(VLOOKUP(#REF!, 'Medium-Slow'!$A$1:$B$101, 2, TRUE),"")</f>
        <v/>
      </c>
    </row>
    <row r="160" spans="1:55" x14ac:dyDescent="0.45">
      <c r="A160" s="66">
        <v>94</v>
      </c>
      <c r="B160" s="66" t="s">
        <v>57</v>
      </c>
      <c r="C160" s="66" t="s">
        <v>46</v>
      </c>
      <c r="D160" s="66" t="s">
        <v>356</v>
      </c>
      <c r="E160" s="66" t="s">
        <v>48</v>
      </c>
      <c r="F160" s="56">
        <v>1</v>
      </c>
      <c r="G160" s="2" t="s">
        <v>315</v>
      </c>
      <c r="H160" s="2" t="s">
        <v>50</v>
      </c>
      <c r="I160" s="2">
        <v>24</v>
      </c>
      <c r="J160" s="2" t="s">
        <v>95</v>
      </c>
      <c r="K160" s="2" t="s">
        <v>65</v>
      </c>
      <c r="L160" s="2" t="s">
        <v>53</v>
      </c>
      <c r="M160" s="2" t="s">
        <v>135</v>
      </c>
      <c r="N160" s="2" t="s">
        <v>215</v>
      </c>
      <c r="O160" s="2" t="s">
        <v>235</v>
      </c>
      <c r="P160" s="2" t="s">
        <v>357</v>
      </c>
      <c r="Q160" s="2">
        <v>12</v>
      </c>
      <c r="R160" s="2">
        <f>_xlfn.FLOOR.MATH((((2*VLOOKUP(G160, 'EV and Base'!$A$1:$N$671, 9, FALSE))+$Q160)*$I160)/100)+$I160+10</f>
        <v>67</v>
      </c>
      <c r="S160" s="2">
        <f>_xlfn.FLOOR.MATH((_xlfn.FLOOR.MATH((((2*VLOOKUP($G160, 'EV and Base'!$A$1:$N$671, 10, FALSE))+$Q160)*$I160)/100)+5)*
IF(OR($J160="Lonely", $J160="Brave", $J160="Adamant", $J160="Naughty"), 1.1,
IF(OR($J160="Bold", $J160="Timid", $J160="Modest", $J160="Calm"), 0.9, 1)))</f>
        <v>45</v>
      </c>
      <c r="T160" s="2">
        <f>_xlfn.FLOOR.MATH((_xlfn.FLOOR.MATH((((2*VLOOKUP($G160, 'EV and Base'!$A$1:$N$671, 11, FALSE))+$Q160)*$I160)/100)+5)*
IF(OR($J160="Bold", $J160="Relaxed", $J160="Impish", $J160="Lax"), 1.1,
IF(OR($J160="Lonely", $J160="Hasty", $J160="Mild", $J160="Gentle"), 0.9, 1)))</f>
        <v>34</v>
      </c>
      <c r="U160" s="2">
        <f>_xlfn.FLOOR.MATH((_xlfn.FLOOR.MATH((((2*VLOOKUP($G160, 'EV and Base'!$A$1:$N$671, 12, FALSE))+$Q160)*$I160)/100)+5)*
IF(OR($J160="Modest", $J160="Mild", $J160="Quiet", $J160="Rash"), 1.1,
IF(OR($J160="Adamant", $J160="Impish", $J160="Jolly", $J160="Careful"), 0.9, 1)))</f>
        <v>50</v>
      </c>
      <c r="V160" s="2">
        <f>_xlfn.FLOOR.MATH((_xlfn.FLOOR.MATH((((2*VLOOKUP($G160, 'EV and Base'!$A$1:$N$671, 13, FALSE))+$Q160)*$I160)/100)+5)*
IF(OR($J160="Calm", $J160="Gentle", $J160="Sassy", $J160="Careful"), 1.1,
IF(OR($J160="Naughty", $J160="Lax", $J160="Naive", $J160="Rash"), 0.9, 1)))</f>
        <v>31</v>
      </c>
      <c r="W160" s="2">
        <f>_xlfn.FLOOR.MATH((_xlfn.FLOOR.MATH((((2*VLOOKUP($G160, 'EV and Base'!$A$1:$N$671, 14, FALSE))+$Q160)*$I160)/100)+5)*
IF(OR($J160="Timid", $J160="Hasty", $J160="Jolly", $J160="Naive"), 1.1,
IF(OR($J160="Brave", $J160="Relaxed", $J160="Quiet", $J160="Sassy"), 0.9, 1)))</f>
        <v>58</v>
      </c>
      <c r="BA160" s="3" t="e" cm="1">
        <f t="array" aca="1" ref="BA160" ca="1">IF(NOT(ISNUMBER(INDEX($A:$A, LOOKUP(2, 1 / ($A$1:INDIRECT("$A$"&amp;ROW($A160)) &lt;&gt; ""),ROW($A$1:INDIRECT("$A$"&amp;ROW($A160)))), 1))), "",#REF!-INDEX(#REF!, LOOKUP(
2, 1 / (#REF!:INDIRECT("$AV$"&amp;ROW(#REF!)-1) &lt;&gt; ""),ROW(#REF!:INDIRECT("$AV$"&amp;ROW(#REF!)-1))), 1))</f>
        <v>#REF!</v>
      </c>
      <c r="BB160" s="3" t="e" cm="1">
        <f t="array" aca="1" ref="BB160" ca="1">IF(NOT(ISNUMBER(INDEX($A:$A, LOOKUP(2, 1 / ($A$1:INDIRECT("$A$"&amp;ROW($A160)) &lt;&gt; ""),ROW($A$1:INDIRECT("$A$"&amp;ROW($A160)))), 1))), "",
INDEX(#REF!, LOOKUP(2, 1 / (#REF!:INDIRECT("$Y$"&amp;ROW(#REF!)-1) &lt;&gt; ""),ROW(#REF!:INDIRECT("$Y$"&amp;ROW(#REF!)-1))), 1))</f>
        <v>#REF!</v>
      </c>
      <c r="BC160" s="1" t="str">
        <f>IFERROR(VLOOKUP(#REF!, 'Medium-Slow'!$A$1:$B$101, 2, TRUE),"")</f>
        <v/>
      </c>
    </row>
    <row r="161" spans="1:55" x14ac:dyDescent="0.45">
      <c r="A161" s="67"/>
      <c r="B161" s="67"/>
      <c r="C161" s="67" t="str">
        <f t="shared" ref="C161:C163" si="16">$C160</f>
        <v>Single</v>
      </c>
      <c r="D161" s="67"/>
      <c r="E161" s="67"/>
      <c r="F161" s="56">
        <v>2</v>
      </c>
      <c r="G161" s="2" t="s">
        <v>127</v>
      </c>
      <c r="H161" s="2" t="s">
        <v>50</v>
      </c>
      <c r="I161" s="2">
        <v>24</v>
      </c>
      <c r="J161" s="2" t="s">
        <v>192</v>
      </c>
      <c r="K161" s="2" t="s">
        <v>107</v>
      </c>
      <c r="L161" s="2" t="s">
        <v>1389</v>
      </c>
      <c r="M161" s="2" t="s">
        <v>74</v>
      </c>
      <c r="N161" s="2" t="s">
        <v>394</v>
      </c>
      <c r="O161" s="2" t="s">
        <v>243</v>
      </c>
      <c r="P161" s="2" t="s">
        <v>135</v>
      </c>
      <c r="Q161" s="2">
        <v>12</v>
      </c>
      <c r="R161" s="2">
        <f>_xlfn.FLOOR.MATH((((2*VLOOKUP(G161, 'EV and Base'!$A$1:$N$671, 9, FALSE))+$Q161)*$I161)/100)+$I161+10</f>
        <v>60</v>
      </c>
      <c r="S161" s="2">
        <f>_xlfn.FLOOR.MATH((_xlfn.FLOOR.MATH((((2*VLOOKUP($G161, 'EV and Base'!$A$1:$N$671, 10, FALSE))+$Q161)*$I161)/100)+5)*
IF(OR($J161="Lonely", $J161="Brave", $J161="Adamant", $J161="Naughty"), 1.1,
IF(OR($J161="Bold", $J161="Timid", $J161="Modest", $J161="Calm"), 0.9, 1)))</f>
        <v>33</v>
      </c>
      <c r="T161" s="2">
        <f>_xlfn.FLOOR.MATH((_xlfn.FLOOR.MATH((((2*VLOOKUP($G161, 'EV and Base'!$A$1:$N$671, 11, FALSE))+$Q161)*$I161)/100)+5)*
IF(OR($J161="Bold", $J161="Relaxed", $J161="Impish", $J161="Lax"), 1.1,
IF(OR($J161="Lonely", $J161="Hasty", $J161="Mild", $J161="Gentle"), 0.9, 1)))</f>
        <v>30</v>
      </c>
      <c r="U161" s="2">
        <f>_xlfn.FLOOR.MATH((_xlfn.FLOOR.MATH((((2*VLOOKUP($G161, 'EV and Base'!$A$1:$N$671, 12, FALSE))+$Q161)*$I161)/100)+5)*
IF(OR($J161="Modest", $J161="Mild", $J161="Quiet", $J161="Rash"), 1.1,
IF(OR($J161="Adamant", $J161="Impish", $J161="Jolly", $J161="Careful"), 0.9, 1)))</f>
        <v>29</v>
      </c>
      <c r="V161" s="2">
        <f>_xlfn.FLOOR.MATH((_xlfn.FLOOR.MATH((((2*VLOOKUP($G161, 'EV and Base'!$A$1:$N$671, 13, FALSE))+$Q161)*$I161)/100)+5)*
IF(OR($J161="Calm", $J161="Gentle", $J161="Sassy", $J161="Careful"), 1.1,
IF(OR($J161="Naughty", $J161="Lax", $J161="Naive", $J161="Rash"), 0.9, 1)))</f>
        <v>30</v>
      </c>
      <c r="W161" s="2">
        <f>_xlfn.FLOOR.MATH((_xlfn.FLOOR.MATH((((2*VLOOKUP($G161, 'EV and Base'!$A$1:$N$671, 14, FALSE))+$Q161)*$I161)/100)+5)*
IF(OR($J161="Timid", $J161="Hasty", $J161="Jolly", $J161="Naive"), 1.1,
IF(OR($J161="Brave", $J161="Relaxed", $J161="Quiet", $J161="Sassy"), 0.9, 1)))</f>
        <v>41</v>
      </c>
      <c r="BA161" s="3" t="e" cm="1">
        <f t="array" aca="1" ref="BA161" ca="1">IF(NOT(ISNUMBER(INDEX($A:$A, LOOKUP(2, 1 / ($A$1:INDIRECT("$A$"&amp;ROW($A161)) &lt;&gt; ""),ROW($A$1:INDIRECT("$A$"&amp;ROW($A161)))), 1))), "",#REF!-INDEX(#REF!, LOOKUP(
2, 1 / (#REF!:INDIRECT("$AV$"&amp;ROW(#REF!)-1) &lt;&gt; ""),ROW(#REF!:INDIRECT("$AV$"&amp;ROW(#REF!)-1))), 1))</f>
        <v>#REF!</v>
      </c>
      <c r="BB161" s="3" t="e" cm="1">
        <f t="array" aca="1" ref="BB161" ca="1">IF(NOT(ISNUMBER(INDEX($A:$A, LOOKUP(2, 1 / ($A$1:INDIRECT("$A$"&amp;ROW($A161)) &lt;&gt; ""),ROW($A$1:INDIRECT("$A$"&amp;ROW($A161)))), 1))), "",
INDEX(#REF!, LOOKUP(2, 1 / (#REF!:INDIRECT("$Y$"&amp;ROW(#REF!)-1) &lt;&gt; ""),ROW(#REF!:INDIRECT("$Y$"&amp;ROW(#REF!)-1))), 1))</f>
        <v>#REF!</v>
      </c>
      <c r="BC161" s="1" t="str">
        <f>IFERROR(VLOOKUP(#REF!, 'Medium-Slow'!$A$1:$B$101, 2, TRUE),"")</f>
        <v/>
      </c>
    </row>
    <row r="162" spans="1:55" x14ac:dyDescent="0.45">
      <c r="A162" s="67"/>
      <c r="B162" s="67"/>
      <c r="C162" s="67" t="str">
        <f t="shared" si="16"/>
        <v>Single</v>
      </c>
      <c r="D162" s="67"/>
      <c r="E162" s="67"/>
      <c r="F162" s="56">
        <v>3</v>
      </c>
      <c r="G162" s="2" t="s">
        <v>359</v>
      </c>
      <c r="H162" s="2" t="s">
        <v>50</v>
      </c>
      <c r="I162" s="2">
        <v>24</v>
      </c>
      <c r="J162" s="2" t="s">
        <v>137</v>
      </c>
      <c r="K162" s="2" t="s">
        <v>158</v>
      </c>
      <c r="L162" s="2" t="s">
        <v>53</v>
      </c>
      <c r="M162" s="2" t="s">
        <v>147</v>
      </c>
      <c r="N162" s="2" t="s">
        <v>233</v>
      </c>
      <c r="O162" s="2" t="s">
        <v>309</v>
      </c>
      <c r="P162" s="2" t="s">
        <v>142</v>
      </c>
      <c r="Q162" s="2">
        <v>12</v>
      </c>
      <c r="R162" s="2">
        <f>_xlfn.FLOOR.MATH((((2*VLOOKUP(G162, 'EV and Base'!$A$1:$N$671, 9, FALSE))+$Q162)*$I162)/100)+$I162+10</f>
        <v>66</v>
      </c>
      <c r="S162" s="2">
        <f>_xlfn.FLOOR.MATH((_xlfn.FLOOR.MATH((((2*VLOOKUP($G162, 'EV and Base'!$A$1:$N$671, 10, FALSE))+$Q162)*$I162)/100)+5)*
IF(OR($J162="Lonely", $J162="Brave", $J162="Adamant", $J162="Naughty"), 1.1,
IF(OR($J162="Bold", $J162="Timid", $J162="Modest", $J162="Calm"), 0.9, 1)))</f>
        <v>48</v>
      </c>
      <c r="T162" s="2">
        <f>_xlfn.FLOOR.MATH((_xlfn.FLOOR.MATH((((2*VLOOKUP($G162, 'EV and Base'!$A$1:$N$671, 11, FALSE))+$Q162)*$I162)/100)+5)*
IF(OR($J162="Bold", $J162="Relaxed", $J162="Impish", $J162="Lax"), 1.1,
IF(OR($J162="Lonely", $J162="Hasty", $J162="Mild", $J162="Gentle"), 0.9, 1)))</f>
        <v>33</v>
      </c>
      <c r="U162" s="2">
        <f>_xlfn.FLOOR.MATH((_xlfn.FLOOR.MATH((((2*VLOOKUP($G162, 'EV and Base'!$A$1:$N$671, 12, FALSE))+$Q162)*$I162)/100)+5)*
IF(OR($J162="Modest", $J162="Mild", $J162="Quiet", $J162="Rash"), 1.1,
IF(OR($J162="Adamant", $J162="Impish", $J162="Jolly", $J162="Careful"), 0.9, 1)))</f>
        <v>31</v>
      </c>
      <c r="V162" s="2">
        <f>_xlfn.FLOOR.MATH((_xlfn.FLOOR.MATH((((2*VLOOKUP($G162, 'EV and Base'!$A$1:$N$671, 13, FALSE))+$Q162)*$I162)/100)+5)*
IF(OR($J162="Calm", $J162="Gentle", $J162="Sassy", $J162="Careful"), 1.1,
IF(OR($J162="Naughty", $J162="Lax", $J162="Naive", $J162="Rash"), 0.9, 1)))</f>
        <v>28</v>
      </c>
      <c r="W162" s="2">
        <f>_xlfn.FLOOR.MATH((_xlfn.FLOOR.MATH((((2*VLOOKUP($G162, 'EV and Base'!$A$1:$N$671, 14, FALSE))+$Q162)*$I162)/100)+5)*
IF(OR($J162="Timid", $J162="Hasty", $J162="Jolly", $J162="Naive"), 1.1,
IF(OR($J162="Brave", $J162="Relaxed", $J162="Quiet", $J162="Sassy"), 0.9, 1)))</f>
        <v>39</v>
      </c>
      <c r="BA162" s="3" t="e" cm="1">
        <f t="array" aca="1" ref="BA162" ca="1">IF(NOT(ISNUMBER(INDEX($A:$A, LOOKUP(2, 1 / ($A$1:INDIRECT("$A$"&amp;ROW($A162)) &lt;&gt; ""),ROW($A$1:INDIRECT("$A$"&amp;ROW($A162)))), 1))), "",#REF!-INDEX(#REF!, LOOKUP(
2, 1 / (#REF!:INDIRECT("$AV$"&amp;ROW(#REF!)-1) &lt;&gt; ""),ROW(#REF!:INDIRECT("$AV$"&amp;ROW(#REF!)-1))), 1))</f>
        <v>#REF!</v>
      </c>
      <c r="BB162" s="3" t="e" cm="1">
        <f t="array" aca="1" ref="BB162" ca="1">IF(NOT(ISNUMBER(INDEX($A:$A, LOOKUP(2, 1 / ($A$1:INDIRECT("$A$"&amp;ROW($A162)) &lt;&gt; ""),ROW($A$1:INDIRECT("$A$"&amp;ROW($A162)))), 1))), "",
INDEX(#REF!, LOOKUP(2, 1 / (#REF!:INDIRECT("$Y$"&amp;ROW(#REF!)-1) &lt;&gt; ""),ROW(#REF!:INDIRECT("$Y$"&amp;ROW(#REF!)-1))), 1))</f>
        <v>#REF!</v>
      </c>
      <c r="BC162" s="1" t="str">
        <f>IFERROR(VLOOKUP(#REF!, 'Medium-Slow'!$A$1:$B$101, 2, TRUE),"")</f>
        <v/>
      </c>
    </row>
    <row r="163" spans="1:55" x14ac:dyDescent="0.45">
      <c r="A163" s="68"/>
      <c r="B163" s="68"/>
      <c r="C163" s="68" t="str">
        <f t="shared" si="16"/>
        <v>Single</v>
      </c>
      <c r="D163" s="68"/>
      <c r="E163" s="68"/>
      <c r="F163" s="56">
        <v>4</v>
      </c>
      <c r="G163" s="2" t="s">
        <v>1337</v>
      </c>
      <c r="H163" s="2" t="s">
        <v>50</v>
      </c>
      <c r="I163" s="2">
        <v>26</v>
      </c>
      <c r="J163" s="2" t="s">
        <v>197</v>
      </c>
      <c r="K163" s="2" t="s">
        <v>1386</v>
      </c>
      <c r="L163" s="2" t="s">
        <v>311</v>
      </c>
      <c r="M163" s="2" t="s">
        <v>202</v>
      </c>
      <c r="N163" s="2" t="s">
        <v>200</v>
      </c>
      <c r="O163" s="2" t="s">
        <v>1388</v>
      </c>
      <c r="P163" s="2" t="s">
        <v>199</v>
      </c>
      <c r="Q163" s="2">
        <v>12</v>
      </c>
      <c r="R163" s="2">
        <f>_xlfn.FLOOR.MATH((((2*VLOOKUP(G163, 'EV and Base'!$A$1:$N$671, 9, FALSE))+$Q163)*$I163)/100)+$I163+10</f>
        <v>70</v>
      </c>
      <c r="S163" s="2">
        <f>_xlfn.FLOOR.MATH((_xlfn.FLOOR.MATH((((2*VLOOKUP($G163, 'EV and Base'!$A$1:$N$671, 10, FALSE))+$Q163)*$I163)/100)+5)*
IF(OR($J163="Lonely", $J163="Brave", $J163="Adamant", $J163="Naughty"), 1.1,
IF(OR($J163="Bold", $J163="Timid", $J163="Modest", $J163="Calm"), 0.9, 1)))</f>
        <v>39</v>
      </c>
      <c r="T163" s="2">
        <f>_xlfn.FLOOR.MATH((_xlfn.FLOOR.MATH((((2*VLOOKUP($G163, 'EV and Base'!$A$1:$N$671, 11, FALSE))+$Q163)*$I163)/100)+5)*
IF(OR($J163="Bold", $J163="Relaxed", $J163="Impish", $J163="Lax"), 1.1,
IF(OR($J163="Lonely", $J163="Hasty", $J163="Mild", $J163="Gentle"), 0.9, 1)))</f>
        <v>42</v>
      </c>
      <c r="U163" s="2">
        <f>_xlfn.FLOOR.MATH((_xlfn.FLOOR.MATH((((2*VLOOKUP($G163, 'EV and Base'!$A$1:$N$671, 12, FALSE))+$Q163)*$I163)/100)+5)*
IF(OR($J163="Modest", $J163="Mild", $J163="Quiet", $J163="Rash"), 1.1,
IF(OR($J163="Adamant", $J163="Impish", $J163="Jolly", $J163="Careful"), 0.9, 1)))</f>
        <v>42</v>
      </c>
      <c r="V163" s="2">
        <f>_xlfn.FLOOR.MATH((_xlfn.FLOOR.MATH((((2*VLOOKUP($G163, 'EV and Base'!$A$1:$N$671, 13, FALSE))+$Q163)*$I163)/100)+5)*
IF(OR($J163="Calm", $J163="Gentle", $J163="Sassy", $J163="Careful"), 1.1,
IF(OR($J163="Naughty", $J163="Lax", $J163="Naive", $J163="Rash"), 0.9, 1)))</f>
        <v>47</v>
      </c>
      <c r="W163" s="2">
        <f>_xlfn.FLOOR.MATH((_xlfn.FLOOR.MATH((((2*VLOOKUP($G163, 'EV and Base'!$A$1:$N$671, 14, FALSE))+$Q163)*$I163)/100)+5)*
IF(OR($J163="Timid", $J163="Hasty", $J163="Jolly", $J163="Naive"), 1.1,
IF(OR($J163="Brave", $J163="Relaxed", $J163="Quiet", $J163="Sassy"), 0.9, 1)))</f>
        <v>51</v>
      </c>
      <c r="BA163" s="3" t="e" cm="1">
        <f t="array" aca="1" ref="BA163" ca="1">IF(NOT(ISNUMBER(INDEX($A:$A, LOOKUP(2, 1 / ($A$1:INDIRECT("$A$"&amp;ROW($A163)) &lt;&gt; ""),ROW($A$1:INDIRECT("$A$"&amp;ROW($A163)))), 1))), "",#REF!-INDEX(#REF!, LOOKUP(
2, 1 / (#REF!:INDIRECT("$AV$"&amp;ROW(#REF!)-1) &lt;&gt; ""),ROW(#REF!:INDIRECT("$AV$"&amp;ROW(#REF!)-1))), 1))</f>
        <v>#REF!</v>
      </c>
      <c r="BB163" s="3" t="e" cm="1">
        <f t="array" aca="1" ref="BB163" ca="1">IF(NOT(ISNUMBER(INDEX($A:$A, LOOKUP(2, 1 / ($A$1:INDIRECT("$A$"&amp;ROW($A163)) &lt;&gt; ""),ROW($A$1:INDIRECT("$A$"&amp;ROW($A163)))), 1))), "",
INDEX(#REF!, LOOKUP(2, 1 / (#REF!:INDIRECT("$Y$"&amp;ROW(#REF!)-1) &lt;&gt; ""),ROW(#REF!:INDIRECT("$Y$"&amp;ROW(#REF!)-1))), 1))</f>
        <v>#REF!</v>
      </c>
      <c r="BC163" s="1" t="str">
        <f>IFERROR(VLOOKUP(#REF!, 'Medium-Slow'!$A$1:$B$101, 2, TRUE),"")</f>
        <v/>
      </c>
    </row>
    <row r="164" spans="1:55" x14ac:dyDescent="0.45">
      <c r="A164" s="66">
        <v>95</v>
      </c>
      <c r="B164" s="56" t="s">
        <v>360</v>
      </c>
      <c r="C164" s="66" t="s">
        <v>143</v>
      </c>
      <c r="D164" s="66" t="s">
        <v>356</v>
      </c>
      <c r="E164" s="66" t="s">
        <v>48</v>
      </c>
      <c r="F164" s="56">
        <v>1</v>
      </c>
      <c r="G164" s="2" t="s">
        <v>179</v>
      </c>
      <c r="H164" s="2" t="s">
        <v>77</v>
      </c>
      <c r="I164" s="2">
        <v>26</v>
      </c>
      <c r="J164" s="2" t="s">
        <v>197</v>
      </c>
      <c r="K164" s="2" t="s">
        <v>181</v>
      </c>
      <c r="L164" s="2" t="s">
        <v>311</v>
      </c>
      <c r="M164" s="2" t="s">
        <v>216</v>
      </c>
      <c r="N164" s="2" t="s">
        <v>185</v>
      </c>
      <c r="O164" s="2" t="s">
        <v>104</v>
      </c>
      <c r="P164" s="2" t="s">
        <v>177</v>
      </c>
      <c r="Q164" s="2">
        <v>0</v>
      </c>
      <c r="R164" s="2">
        <f>_xlfn.FLOOR.MATH((((2*VLOOKUP(G164, 'EV and Base'!$A$1:$N$671, 9, FALSE))+$Q164)*$I164)/100)+$I164+10</f>
        <v>69</v>
      </c>
      <c r="S164" s="2">
        <f>_xlfn.FLOOR.MATH((_xlfn.FLOOR.MATH((((2*VLOOKUP($G164, 'EV and Base'!$A$1:$N$671, 10, FALSE))+$Q164)*$I164)/100)+5)*
IF(OR($J164="Lonely", $J164="Brave", $J164="Adamant", $J164="Naughty"), 1.1,
IF(OR($J164="Bold", $J164="Timid", $J164="Modest", $J164="Calm"), 0.9, 1)))</f>
        <v>46</v>
      </c>
      <c r="T164" s="2">
        <f>_xlfn.FLOOR.MATH((_xlfn.FLOOR.MATH((((2*VLOOKUP($G164, 'EV and Base'!$A$1:$N$671, 11, FALSE))+$Q164)*$I164)/100)+5)*
IF(OR($J164="Bold", $J164="Relaxed", $J164="Impish", $J164="Lax"), 1.1,
IF(OR($J164="Lonely", $J164="Hasty", $J164="Mild", $J164="Gentle"), 0.9, 1)))</f>
        <v>34</v>
      </c>
      <c r="U164" s="2">
        <f>_xlfn.FLOOR.MATH((_xlfn.FLOOR.MATH((((2*VLOOKUP($G164, 'EV and Base'!$A$1:$N$671, 12, FALSE))+$Q164)*$I164)/100)+5)*
IF(OR($J164="Modest", $J164="Mild", $J164="Quiet", $J164="Rash"), 1.1,
IF(OR($J164="Adamant", $J164="Impish", $J164="Jolly", $J164="Careful"), 0.9, 1)))</f>
        <v>25</v>
      </c>
      <c r="V164" s="2">
        <f>_xlfn.FLOOR.MATH((_xlfn.FLOOR.MATH((((2*VLOOKUP($G164, 'EV and Base'!$A$1:$N$671, 13, FALSE))+$Q164)*$I164)/100)+5)*
IF(OR($J164="Calm", $J164="Gentle", $J164="Sassy", $J164="Careful"), 1.1,
IF(OR($J164="Naughty", $J164="Lax", $J164="Naive", $J164="Rash"), 0.9, 1)))</f>
        <v>38</v>
      </c>
      <c r="W164" s="2">
        <f>_xlfn.FLOOR.MATH((_xlfn.FLOOR.MATH((((2*VLOOKUP($G164, 'EV and Base'!$A$1:$N$671, 14, FALSE))+$Q164)*$I164)/100)+5)*
IF(OR($J164="Timid", $J164="Hasty", $J164="Jolly", $J164="Naive"), 1.1,
IF(OR($J164="Brave", $J164="Relaxed", $J164="Quiet", $J164="Sassy"), 0.9, 1)))</f>
        <v>36</v>
      </c>
      <c r="BA164" s="3" t="e" cm="1">
        <f t="array" aca="1" ref="BA164" ca="1">IF(NOT(ISNUMBER(INDEX($A:$A, LOOKUP(2, 1 / ($A$1:INDIRECT("$A$"&amp;ROW($A164)) &lt;&gt; ""),ROW($A$1:INDIRECT("$A$"&amp;ROW($A164)))), 1))), "",#REF!-INDEX(#REF!, LOOKUP(
2, 1 / (#REF!:INDIRECT("$AV$"&amp;ROW(#REF!)-1) &lt;&gt; ""),ROW(#REF!:INDIRECT("$AV$"&amp;ROW(#REF!)-1))), 1))</f>
        <v>#REF!</v>
      </c>
      <c r="BB164" s="3" t="e" cm="1">
        <f t="array" aca="1" ref="BB164" ca="1">IF(NOT(ISNUMBER(INDEX($A:$A, LOOKUP(2, 1 / ($A$1:INDIRECT("$A$"&amp;ROW($A164)) &lt;&gt; ""),ROW($A$1:INDIRECT("$A$"&amp;ROW($A164)))), 1))), "",
INDEX(#REF!, LOOKUP(2, 1 / (#REF!:INDIRECT("$Y$"&amp;ROW(#REF!)-1) &lt;&gt; ""),ROW(#REF!:INDIRECT("$Y$"&amp;ROW(#REF!)-1))), 1))</f>
        <v>#REF!</v>
      </c>
      <c r="BC164" s="1" t="str">
        <f>IFERROR(VLOOKUP(#REF!, 'Medium-Slow'!$A$1:$B$101, 2, TRUE),"")</f>
        <v/>
      </c>
    </row>
    <row r="165" spans="1:55" x14ac:dyDescent="0.45">
      <c r="A165" s="68"/>
      <c r="B165" s="56" t="s">
        <v>361</v>
      </c>
      <c r="C165" s="68" t="str">
        <f>$C164</f>
        <v>Multi</v>
      </c>
      <c r="D165" s="68"/>
      <c r="E165" s="68"/>
      <c r="F165" s="56">
        <v>1</v>
      </c>
      <c r="G165" s="2" t="s">
        <v>179</v>
      </c>
      <c r="H165" s="2" t="s">
        <v>50</v>
      </c>
      <c r="I165" s="2">
        <v>26</v>
      </c>
      <c r="J165" s="2" t="s">
        <v>97</v>
      </c>
      <c r="K165" s="2" t="s">
        <v>184</v>
      </c>
      <c r="L165" s="2" t="s">
        <v>311</v>
      </c>
      <c r="M165" s="2" t="s">
        <v>216</v>
      </c>
      <c r="N165" s="2" t="s">
        <v>185</v>
      </c>
      <c r="O165" s="2" t="s">
        <v>104</v>
      </c>
      <c r="P165" s="2" t="s">
        <v>177</v>
      </c>
      <c r="Q165" s="2">
        <v>0</v>
      </c>
      <c r="R165" s="2">
        <f>_xlfn.FLOOR.MATH((((2*VLOOKUP(G165, 'EV and Base'!$A$1:$N$671, 9, FALSE))+$Q165)*$I165)/100)+$I165+10</f>
        <v>69</v>
      </c>
      <c r="S165" s="2">
        <f>_xlfn.FLOOR.MATH((_xlfn.FLOOR.MATH((((2*VLOOKUP($G165, 'EV and Base'!$A$1:$N$671, 10, FALSE))+$Q165)*$I165)/100)+5)*
IF(OR($J165="Lonely", $J165="Brave", $J165="Adamant", $J165="Naughty"), 1.1,
IF(OR($J165="Bold", $J165="Timid", $J165="Modest", $J165="Calm"), 0.9, 1)))</f>
        <v>46</v>
      </c>
      <c r="T165" s="2">
        <f>_xlfn.FLOOR.MATH((_xlfn.FLOOR.MATH((((2*VLOOKUP($G165, 'EV and Base'!$A$1:$N$671, 11, FALSE))+$Q165)*$I165)/100)+5)*
IF(OR($J165="Bold", $J165="Relaxed", $J165="Impish", $J165="Lax"), 1.1,
IF(OR($J165="Lonely", $J165="Hasty", $J165="Mild", $J165="Gentle"), 0.9, 1)))</f>
        <v>38</v>
      </c>
      <c r="U165" s="2">
        <f>_xlfn.FLOOR.MATH((_xlfn.FLOOR.MATH((((2*VLOOKUP($G165, 'EV and Base'!$A$1:$N$671, 12, FALSE))+$Q165)*$I165)/100)+5)*
IF(OR($J165="Modest", $J165="Mild", $J165="Quiet", $J165="Rash"), 1.1,
IF(OR($J165="Adamant", $J165="Impish", $J165="Jolly", $J165="Careful"), 0.9, 1)))</f>
        <v>23</v>
      </c>
      <c r="V165" s="2">
        <f>_xlfn.FLOOR.MATH((_xlfn.FLOOR.MATH((((2*VLOOKUP($G165, 'EV and Base'!$A$1:$N$671, 13, FALSE))+$Q165)*$I165)/100)+5)*
IF(OR($J165="Calm", $J165="Gentle", $J165="Sassy", $J165="Careful"), 1.1,
IF(OR($J165="Naughty", $J165="Lax", $J165="Naive", $J165="Rash"), 0.9, 1)))</f>
        <v>38</v>
      </c>
      <c r="W165" s="2">
        <f>_xlfn.FLOOR.MATH((_xlfn.FLOOR.MATH((((2*VLOOKUP($G165, 'EV and Base'!$A$1:$N$671, 14, FALSE))+$Q165)*$I165)/100)+5)*
IF(OR($J165="Timid", $J165="Hasty", $J165="Jolly", $J165="Naive"), 1.1,
IF(OR($J165="Brave", $J165="Relaxed", $J165="Quiet", $J165="Sassy"), 0.9, 1)))</f>
        <v>36</v>
      </c>
      <c r="BA165" s="3" t="e" cm="1">
        <f t="array" aca="1" ref="BA165" ca="1">IF(NOT(ISNUMBER(INDEX($A:$A, LOOKUP(2, 1 / ($A$1:INDIRECT("$A$"&amp;ROW($A165)) &lt;&gt; ""),ROW($A$1:INDIRECT("$A$"&amp;ROW($A165)))), 1))), "",#REF!-INDEX(#REF!, LOOKUP(
2, 1 / (#REF!:INDIRECT("$AV$"&amp;ROW(#REF!)-1) &lt;&gt; ""),ROW(#REF!:INDIRECT("$AV$"&amp;ROW(#REF!)-1))), 1))</f>
        <v>#REF!</v>
      </c>
      <c r="BB165" s="3" t="e" cm="1">
        <f t="array" aca="1" ref="BB165" ca="1">IF(NOT(ISNUMBER(INDEX($A:$A, LOOKUP(2, 1 / ($A$1:INDIRECT("$A$"&amp;ROW($A165)) &lt;&gt; ""),ROW($A$1:INDIRECT("$A$"&amp;ROW($A165)))), 1))), "",
INDEX(#REF!, LOOKUP(2, 1 / (#REF!:INDIRECT("$Y$"&amp;ROW(#REF!)-1) &lt;&gt; ""),ROW(#REF!:INDIRECT("$Y$"&amp;ROW(#REF!)-1))), 1))</f>
        <v>#REF!</v>
      </c>
      <c r="BC165" s="1" t="str">
        <f>IFERROR(VLOOKUP(#REF!, 'Medium-Slow'!$A$1:$B$101, 2, TRUE),"")</f>
        <v/>
      </c>
    </row>
    <row r="166" spans="1:55" x14ac:dyDescent="0.45">
      <c r="A166" s="66">
        <v>96</v>
      </c>
      <c r="B166" s="66" t="s">
        <v>362</v>
      </c>
      <c r="C166" s="66" t="s">
        <v>46</v>
      </c>
      <c r="D166" s="66" t="s">
        <v>356</v>
      </c>
      <c r="E166" s="66" t="s">
        <v>48</v>
      </c>
      <c r="F166" s="56">
        <v>1</v>
      </c>
      <c r="G166" s="2" t="s">
        <v>105</v>
      </c>
      <c r="H166" s="2" t="s">
        <v>50</v>
      </c>
      <c r="I166" s="2">
        <v>21</v>
      </c>
      <c r="J166" s="2" t="s">
        <v>87</v>
      </c>
      <c r="K166" s="2" t="s">
        <v>107</v>
      </c>
      <c r="L166" s="2" t="s">
        <v>53</v>
      </c>
      <c r="M166" s="2" t="s">
        <v>108</v>
      </c>
      <c r="N166" s="2" t="s">
        <v>135</v>
      </c>
      <c r="O166" s="2" t="s">
        <v>125</v>
      </c>
      <c r="P166" s="2" t="s">
        <v>74</v>
      </c>
      <c r="Q166" s="2">
        <v>0</v>
      </c>
      <c r="R166" s="2">
        <f>_xlfn.FLOOR.MATH((((2*VLOOKUP(G166, 'EV and Base'!$A$1:$N$671, 9, FALSE))+$Q166)*$I166)/100)+$I166+10</f>
        <v>52</v>
      </c>
      <c r="S166" s="2">
        <f>_xlfn.FLOOR.MATH((_xlfn.FLOOR.MATH((((2*VLOOKUP($G166, 'EV and Base'!$A$1:$N$671, 10, FALSE))+$Q166)*$I166)/100)+5)*
IF(OR($J166="Lonely", $J166="Brave", $J166="Adamant", $J166="Naughty"), 1.1,
IF(OR($J166="Bold", $J166="Timid", $J166="Modest", $J166="Calm"), 0.9, 1)))</f>
        <v>27</v>
      </c>
      <c r="T166" s="2">
        <f>_xlfn.FLOOR.MATH((_xlfn.FLOOR.MATH((((2*VLOOKUP($G166, 'EV and Base'!$A$1:$N$671, 11, FALSE))+$Q166)*$I166)/100)+5)*
IF(OR($J166="Bold", $J166="Relaxed", $J166="Impish", $J166="Lax"), 1.1,
IF(OR($J166="Lonely", $J166="Hasty", $J166="Mild", $J166="Gentle"), 0.9, 1)))</f>
        <v>25</v>
      </c>
      <c r="U166" s="2">
        <f>_xlfn.FLOOR.MATH((_xlfn.FLOOR.MATH((((2*VLOOKUP($G166, 'EV and Base'!$A$1:$N$671, 12, FALSE))+$Q166)*$I166)/100)+5)*
IF(OR($J166="Modest", $J166="Mild", $J166="Quiet", $J166="Rash"), 1.1,
IF(OR($J166="Adamant", $J166="Impish", $J166="Jolly", $J166="Careful"), 0.9, 1)))</f>
        <v>27</v>
      </c>
      <c r="V166" s="2">
        <f>_xlfn.FLOOR.MATH((_xlfn.FLOOR.MATH((((2*VLOOKUP($G166, 'EV and Base'!$A$1:$N$671, 13, FALSE))+$Q166)*$I166)/100)+5)*
IF(OR($J166="Calm", $J166="Gentle", $J166="Sassy", $J166="Careful"), 1.1,
IF(OR($J166="Naughty", $J166="Lax", $J166="Naive", $J166="Rash"), 0.9, 1)))</f>
        <v>27</v>
      </c>
      <c r="W166" s="2">
        <f>_xlfn.FLOOR.MATH((_xlfn.FLOOR.MATH((((2*VLOOKUP($G166, 'EV and Base'!$A$1:$N$671, 14, FALSE))+$Q166)*$I166)/100)+5)*
IF(OR($J166="Timid", $J166="Hasty", $J166="Jolly", $J166="Naive"), 1.1,
IF(OR($J166="Brave", $J166="Relaxed", $J166="Quiet", $J166="Sassy"), 0.9, 1)))</f>
        <v>27</v>
      </c>
      <c r="BA166" s="3" t="e" cm="1">
        <f t="array" aca="1" ref="BA166" ca="1">IF(NOT(ISNUMBER(INDEX($A:$A, LOOKUP(2, 1 / ($A$1:INDIRECT("$A$"&amp;ROW($A166)) &lt;&gt; ""),ROW($A$1:INDIRECT("$A$"&amp;ROW($A166)))), 1))), "",#REF!-INDEX(#REF!, LOOKUP(
2, 1 / (#REF!:INDIRECT("$AV$"&amp;ROW(#REF!)-1) &lt;&gt; ""),ROW(#REF!:INDIRECT("$AV$"&amp;ROW(#REF!)-1))), 1))</f>
        <v>#REF!</v>
      </c>
      <c r="BB166" s="3" t="e" cm="1">
        <f t="array" aca="1" ref="BB166" ca="1">IF(NOT(ISNUMBER(INDEX($A:$A, LOOKUP(2, 1 / ($A$1:INDIRECT("$A$"&amp;ROW($A166)) &lt;&gt; ""),ROW($A$1:INDIRECT("$A$"&amp;ROW($A166)))), 1))), "",
INDEX(#REF!, LOOKUP(2, 1 / (#REF!:INDIRECT("$Y$"&amp;ROW(#REF!)-1) &lt;&gt; ""),ROW(#REF!:INDIRECT("$Y$"&amp;ROW(#REF!)-1))), 1))</f>
        <v>#REF!</v>
      </c>
      <c r="BC166" s="1" t="str">
        <f>IFERROR(VLOOKUP(#REF!, 'Medium-Slow'!$A$1:$B$101, 2, TRUE),"")</f>
        <v/>
      </c>
    </row>
    <row r="167" spans="1:55" x14ac:dyDescent="0.45">
      <c r="A167" s="67"/>
      <c r="B167" s="67"/>
      <c r="C167" s="67" t="str">
        <f t="shared" ref="C167:C168" si="17">$C166</f>
        <v>Single</v>
      </c>
      <c r="D167" s="67"/>
      <c r="E167" s="67"/>
      <c r="F167" s="56">
        <v>2</v>
      </c>
      <c r="G167" s="2" t="s">
        <v>127</v>
      </c>
      <c r="H167" s="2" t="s">
        <v>50</v>
      </c>
      <c r="I167" s="2">
        <v>21</v>
      </c>
      <c r="J167" s="2" t="s">
        <v>111</v>
      </c>
      <c r="K167" s="2" t="s">
        <v>107</v>
      </c>
      <c r="L167" s="2" t="s">
        <v>53</v>
      </c>
      <c r="M167" s="2" t="s">
        <v>88</v>
      </c>
      <c r="N167" s="2" t="s">
        <v>135</v>
      </c>
      <c r="O167" s="2" t="s">
        <v>243</v>
      </c>
      <c r="P167" s="2" t="s">
        <v>74</v>
      </c>
      <c r="Q167" s="2">
        <v>0</v>
      </c>
      <c r="R167" s="2">
        <f>_xlfn.FLOOR.MATH((((2*VLOOKUP(G167, 'EV and Base'!$A$1:$N$671, 9, FALSE))+$Q167)*$I167)/100)+$I167+10</f>
        <v>52</v>
      </c>
      <c r="S167" s="2">
        <f>_xlfn.FLOOR.MATH((_xlfn.FLOOR.MATH((((2*VLOOKUP($G167, 'EV and Base'!$A$1:$N$671, 10, FALSE))+$Q167)*$I167)/100)+5)*
IF(OR($J167="Lonely", $J167="Brave", $J167="Adamant", $J167="Naughty"), 1.1,
IF(OR($J167="Bold", $J167="Timid", $J167="Modest", $J167="Calm"), 0.9, 1)))</f>
        <v>29</v>
      </c>
      <c r="T167" s="2">
        <f>_xlfn.FLOOR.MATH((_xlfn.FLOOR.MATH((((2*VLOOKUP($G167, 'EV and Base'!$A$1:$N$671, 11, FALSE))+$Q167)*$I167)/100)+5)*
IF(OR($J167="Bold", $J167="Relaxed", $J167="Impish", $J167="Lax"), 1.1,
IF(OR($J167="Lonely", $J167="Hasty", $J167="Mild", $J167="Gentle"), 0.9, 1)))</f>
        <v>25</v>
      </c>
      <c r="U167" s="2">
        <f>_xlfn.FLOOR.MATH((_xlfn.FLOOR.MATH((((2*VLOOKUP($G167, 'EV and Base'!$A$1:$N$671, 12, FALSE))+$Q167)*$I167)/100)+5)*
IF(OR($J167="Modest", $J167="Mild", $J167="Quiet", $J167="Rash"), 1.1,
IF(OR($J167="Adamant", $J167="Impish", $J167="Jolly", $J167="Careful"), 0.9, 1)))</f>
        <v>27</v>
      </c>
      <c r="V167" s="2">
        <f>_xlfn.FLOOR.MATH((_xlfn.FLOOR.MATH((((2*VLOOKUP($G167, 'EV and Base'!$A$1:$N$671, 13, FALSE))+$Q167)*$I167)/100)+5)*
IF(OR($J167="Calm", $J167="Gentle", $J167="Sassy", $J167="Careful"), 1.1,
IF(OR($J167="Naughty", $J167="Lax", $J167="Naive", $J167="Rash"), 0.9, 1)))</f>
        <v>25</v>
      </c>
      <c r="W167" s="2">
        <f>_xlfn.FLOOR.MATH((_xlfn.FLOOR.MATH((((2*VLOOKUP($G167, 'EV and Base'!$A$1:$N$671, 14, FALSE))+$Q167)*$I167)/100)+5)*
IF(OR($J167="Timid", $J167="Hasty", $J167="Jolly", $J167="Naive"), 1.1,
IF(OR($J167="Brave", $J167="Relaxed", $J167="Quiet", $J167="Sassy"), 0.9, 1)))</f>
        <v>27</v>
      </c>
      <c r="BA167" s="3" t="e" cm="1">
        <f t="array" aca="1" ref="BA167" ca="1">IF(NOT(ISNUMBER(INDEX($A:$A, LOOKUP(2, 1 / ($A$1:INDIRECT("$A$"&amp;ROW($A167)) &lt;&gt; ""),ROW($A$1:INDIRECT("$A$"&amp;ROW($A167)))), 1))), "",#REF!-INDEX(#REF!, LOOKUP(
2, 1 / (#REF!:INDIRECT("$AV$"&amp;ROW(#REF!)-1) &lt;&gt; ""),ROW(#REF!:INDIRECT("$AV$"&amp;ROW(#REF!)-1))), 1))</f>
        <v>#REF!</v>
      </c>
      <c r="BB167" s="3" t="e" cm="1">
        <f t="array" aca="1" ref="BB167" ca="1">IF(NOT(ISNUMBER(INDEX($A:$A, LOOKUP(2, 1 / ($A$1:INDIRECT("$A$"&amp;ROW($A167)) &lt;&gt; ""),ROW($A$1:INDIRECT("$A$"&amp;ROW($A167)))), 1))), "",
INDEX(#REF!, LOOKUP(2, 1 / (#REF!:INDIRECT("$Y$"&amp;ROW(#REF!)-1) &lt;&gt; ""),ROW(#REF!:INDIRECT("$Y$"&amp;ROW(#REF!)-1))), 1))</f>
        <v>#REF!</v>
      </c>
      <c r="BC167" s="1" t="str">
        <f>IFERROR(VLOOKUP(#REF!, 'Medium-Slow'!$A$1:$B$101, 2, TRUE),"")</f>
        <v/>
      </c>
    </row>
    <row r="168" spans="1:55" x14ac:dyDescent="0.45">
      <c r="A168" s="68"/>
      <c r="B168" s="68"/>
      <c r="C168" s="68" t="str">
        <f t="shared" si="17"/>
        <v>Single</v>
      </c>
      <c r="D168" s="68"/>
      <c r="E168" s="68"/>
      <c r="F168" s="56">
        <v>3</v>
      </c>
      <c r="G168" s="2" t="s">
        <v>131</v>
      </c>
      <c r="H168" s="2" t="s">
        <v>50</v>
      </c>
      <c r="I168" s="2">
        <v>21</v>
      </c>
      <c r="J168" s="2" t="s">
        <v>157</v>
      </c>
      <c r="K168" s="2" t="s">
        <v>107</v>
      </c>
      <c r="L168" s="2" t="s">
        <v>53</v>
      </c>
      <c r="M168" s="2" t="s">
        <v>133</v>
      </c>
      <c r="N168" s="2" t="s">
        <v>135</v>
      </c>
      <c r="O168" s="2" t="s">
        <v>200</v>
      </c>
      <c r="P168" s="2" t="s">
        <v>74</v>
      </c>
      <c r="Q168" s="2">
        <v>0</v>
      </c>
      <c r="R168" s="2">
        <f>_xlfn.FLOOR.MATH((((2*VLOOKUP(G168, 'EV and Base'!$A$1:$N$671, 9, FALSE))+$Q168)*$I168)/100)+$I168+10</f>
        <v>52</v>
      </c>
      <c r="S168" s="2">
        <f>_xlfn.FLOOR.MATH((_xlfn.FLOOR.MATH((((2*VLOOKUP($G168, 'EV and Base'!$A$1:$N$671, 10, FALSE))+$Q168)*$I168)/100)+5)*
IF(OR($J168="Lonely", $J168="Brave", $J168="Adamant", $J168="Naughty"), 1.1,
IF(OR($J168="Bold", $J168="Timid", $J168="Modest", $J168="Calm"), 0.9, 1)))</f>
        <v>27</v>
      </c>
      <c r="T168" s="2">
        <f>_xlfn.FLOOR.MATH((_xlfn.FLOOR.MATH((((2*VLOOKUP($G168, 'EV and Base'!$A$1:$N$671, 11, FALSE))+$Q168)*$I168)/100)+5)*
IF(OR($J168="Bold", $J168="Relaxed", $J168="Impish", $J168="Lax"), 1.1,
IF(OR($J168="Lonely", $J168="Hasty", $J168="Mild", $J168="Gentle"), 0.9, 1)))</f>
        <v>25</v>
      </c>
      <c r="U168" s="2">
        <f>_xlfn.FLOOR.MATH((_xlfn.FLOOR.MATH((((2*VLOOKUP($G168, 'EV and Base'!$A$1:$N$671, 12, FALSE))+$Q168)*$I168)/100)+5)*
IF(OR($J168="Modest", $J168="Mild", $J168="Quiet", $J168="Rash"), 1.1,
IF(OR($J168="Adamant", $J168="Impish", $J168="Jolly", $J168="Careful"), 0.9, 1)))</f>
        <v>27</v>
      </c>
      <c r="V168" s="2">
        <f>_xlfn.FLOOR.MATH((_xlfn.FLOOR.MATH((((2*VLOOKUP($G168, 'EV and Base'!$A$1:$N$671, 13, FALSE))+$Q168)*$I168)/100)+5)*
IF(OR($J168="Calm", $J168="Gentle", $J168="Sassy", $J168="Careful"), 1.1,
IF(OR($J168="Naughty", $J168="Lax", $J168="Naive", $J168="Rash"), 0.9, 1)))</f>
        <v>25</v>
      </c>
      <c r="W168" s="2">
        <f>_xlfn.FLOOR.MATH((_xlfn.FLOOR.MATH((((2*VLOOKUP($G168, 'EV and Base'!$A$1:$N$671, 14, FALSE))+$Q168)*$I168)/100)+5)*
IF(OR($J168="Timid", $J168="Hasty", $J168="Jolly", $J168="Naive"), 1.1,
IF(OR($J168="Brave", $J168="Relaxed", $J168="Quiet", $J168="Sassy"), 0.9, 1)))</f>
        <v>31</v>
      </c>
      <c r="BA168" s="3" t="e" cm="1">
        <f t="array" aca="1" ref="BA168" ca="1">IF(NOT(ISNUMBER(INDEX($A:$A, LOOKUP(2, 1 / ($A$1:INDIRECT("$A$"&amp;ROW($A168)) &lt;&gt; ""),ROW($A$1:INDIRECT("$A$"&amp;ROW($A168)))), 1))), "",#REF!-INDEX(#REF!, LOOKUP(
2, 1 / (#REF!:INDIRECT("$AV$"&amp;ROW(#REF!)-1) &lt;&gt; ""),ROW(#REF!:INDIRECT("$AV$"&amp;ROW(#REF!)-1))), 1))</f>
        <v>#REF!</v>
      </c>
      <c r="BB168" s="3" t="e" cm="1">
        <f t="array" aca="1" ref="BB168" ca="1">IF(NOT(ISNUMBER(INDEX($A:$A, LOOKUP(2, 1 / ($A$1:INDIRECT("$A$"&amp;ROW($A168)) &lt;&gt; ""),ROW($A$1:INDIRECT("$A$"&amp;ROW($A168)))), 1))), "",
INDEX(#REF!, LOOKUP(2, 1 / (#REF!:INDIRECT("$Y$"&amp;ROW(#REF!)-1) &lt;&gt; ""),ROW(#REF!:INDIRECT("$Y$"&amp;ROW(#REF!)-1))), 1))</f>
        <v>#REF!</v>
      </c>
      <c r="BC168" s="1" t="str">
        <f>IFERROR(VLOOKUP(#REF!, 'Medium-Slow'!$A$1:$B$101, 2, TRUE),"")</f>
        <v/>
      </c>
    </row>
    <row r="169" spans="1:55" x14ac:dyDescent="0.45">
      <c r="A169" s="66">
        <v>97</v>
      </c>
      <c r="B169" s="66" t="s">
        <v>363</v>
      </c>
      <c r="C169" s="66" t="s">
        <v>46</v>
      </c>
      <c r="D169" s="66" t="s">
        <v>356</v>
      </c>
      <c r="E169" s="66" t="s">
        <v>48</v>
      </c>
      <c r="F169" s="56">
        <v>1</v>
      </c>
      <c r="G169" s="2" t="s">
        <v>292</v>
      </c>
      <c r="H169" s="2" t="s">
        <v>50</v>
      </c>
      <c r="I169" s="2">
        <v>22</v>
      </c>
      <c r="J169" s="2" t="s">
        <v>180</v>
      </c>
      <c r="K169" s="2" t="s">
        <v>239</v>
      </c>
      <c r="L169" s="2" t="s">
        <v>53</v>
      </c>
      <c r="M169" s="2" t="s">
        <v>215</v>
      </c>
      <c r="N169" s="2" t="s">
        <v>240</v>
      </c>
      <c r="O169" s="2" t="s">
        <v>284</v>
      </c>
      <c r="P169" s="2" t="s">
        <v>364</v>
      </c>
      <c r="Q169" s="2">
        <v>0</v>
      </c>
      <c r="R169" s="2">
        <f>_xlfn.FLOOR.MATH((((2*VLOOKUP(G169, 'EV and Base'!$A$1:$N$671, 9, FALSE))+$Q169)*$I169)/100)+$I169+10</f>
        <v>49</v>
      </c>
      <c r="S169" s="2">
        <f>_xlfn.FLOOR.MATH((_xlfn.FLOOR.MATH((((2*VLOOKUP($G169, 'EV and Base'!$A$1:$N$671, 10, FALSE))+$Q169)*$I169)/100)+5)*
IF(OR($J169="Lonely", $J169="Brave", $J169="Adamant", $J169="Naughty"), 1.1,
IF(OR($J169="Bold", $J169="Timid", $J169="Modest", $J169="Calm"), 0.9, 1)))</f>
        <v>29</v>
      </c>
      <c r="T169" s="2">
        <f>_xlfn.FLOOR.MATH((_xlfn.FLOOR.MATH((((2*VLOOKUP($G169, 'EV and Base'!$A$1:$N$671, 11, FALSE))+$Q169)*$I169)/100)+5)*
IF(OR($J169="Bold", $J169="Relaxed", $J169="Impish", $J169="Lax"), 1.1,
IF(OR($J169="Lonely", $J169="Hasty", $J169="Mild", $J169="Gentle"), 0.9, 1)))</f>
        <v>43</v>
      </c>
      <c r="U169" s="2">
        <f>_xlfn.FLOOR.MATH((_xlfn.FLOOR.MATH((((2*VLOOKUP($G169, 'EV and Base'!$A$1:$N$671, 12, FALSE))+$Q169)*$I169)/100)+5)*
IF(OR($J169="Modest", $J169="Mild", $J169="Quiet", $J169="Rash"), 1.1,
IF(OR($J169="Adamant", $J169="Impish", $J169="Jolly", $J169="Careful"), 0.9, 1)))</f>
        <v>22</v>
      </c>
      <c r="V169" s="2">
        <f>_xlfn.FLOOR.MATH((_xlfn.FLOOR.MATH((((2*VLOOKUP($G169, 'EV and Base'!$A$1:$N$671, 13, FALSE))+$Q169)*$I169)/100)+5)*
IF(OR($J169="Calm", $J169="Gentle", $J169="Sassy", $J169="Careful"), 1.1,
IF(OR($J169="Naughty", $J169="Lax", $J169="Naive", $J169="Rash"), 0.9, 1)))</f>
        <v>39</v>
      </c>
      <c r="W169" s="2">
        <f>_xlfn.FLOOR.MATH((_xlfn.FLOOR.MATH((((2*VLOOKUP($G169, 'EV and Base'!$A$1:$N$671, 14, FALSE))+$Q169)*$I169)/100)+5)*
IF(OR($J169="Timid", $J169="Hasty", $J169="Jolly", $J169="Naive"), 1.1,
IF(OR($J169="Brave", $J169="Relaxed", $J169="Quiet", $J169="Sassy"), 0.9, 1)))</f>
        <v>27</v>
      </c>
      <c r="BA169" s="3" t="e" cm="1">
        <f t="array" aca="1" ref="BA169" ca="1">IF(NOT(ISNUMBER(INDEX($A:$A, LOOKUP(2, 1 / ($A$1:INDIRECT("$A$"&amp;ROW($A169)) &lt;&gt; ""),ROW($A$1:INDIRECT("$A$"&amp;ROW($A169)))), 1))), "",#REF!-INDEX(#REF!, LOOKUP(
2, 1 / (#REF!:INDIRECT("$AV$"&amp;ROW(#REF!)-1) &lt;&gt; ""),ROW(#REF!:INDIRECT("$AV$"&amp;ROW(#REF!)-1))), 1))</f>
        <v>#REF!</v>
      </c>
      <c r="BB169" s="3" t="e" cm="1">
        <f t="array" aca="1" ref="BB169" ca="1">IF(NOT(ISNUMBER(INDEX($A:$A, LOOKUP(2, 1 / ($A$1:INDIRECT("$A$"&amp;ROW($A169)) &lt;&gt; ""),ROW($A$1:INDIRECT("$A$"&amp;ROW($A169)))), 1))), "",
INDEX(#REF!, LOOKUP(2, 1 / (#REF!:INDIRECT("$Y$"&amp;ROW(#REF!)-1) &lt;&gt; ""),ROW(#REF!:INDIRECT("$Y$"&amp;ROW(#REF!)-1))), 1))</f>
        <v>#REF!</v>
      </c>
      <c r="BC169" s="1" t="str">
        <f>IFERROR(VLOOKUP(#REF!, 'Medium-Slow'!$A$1:$B$101, 2, TRUE),"")</f>
        <v/>
      </c>
    </row>
    <row r="170" spans="1:55" x14ac:dyDescent="0.45">
      <c r="A170" s="68"/>
      <c r="B170" s="68"/>
      <c r="C170" s="68" t="str">
        <f>$C169</f>
        <v>Single</v>
      </c>
      <c r="D170" s="68"/>
      <c r="E170" s="68"/>
      <c r="F170" s="56">
        <v>2</v>
      </c>
      <c r="G170" s="2" t="s">
        <v>292</v>
      </c>
      <c r="H170" s="2" t="s">
        <v>50</v>
      </c>
      <c r="I170" s="2">
        <v>22</v>
      </c>
      <c r="J170" s="2" t="s">
        <v>180</v>
      </c>
      <c r="K170" s="2" t="s">
        <v>239</v>
      </c>
      <c r="L170" s="2" t="s">
        <v>53</v>
      </c>
      <c r="M170" s="2" t="s">
        <v>215</v>
      </c>
      <c r="N170" s="2" t="s">
        <v>240</v>
      </c>
      <c r="O170" s="2" t="s">
        <v>284</v>
      </c>
      <c r="P170" s="2" t="s">
        <v>364</v>
      </c>
      <c r="Q170" s="2">
        <v>0</v>
      </c>
      <c r="R170" s="2">
        <f>_xlfn.FLOOR.MATH((((2*VLOOKUP(G170, 'EV and Base'!$A$1:$N$671, 9, FALSE))+$Q170)*$I170)/100)+$I170+10</f>
        <v>49</v>
      </c>
      <c r="S170" s="2">
        <f>_xlfn.FLOOR.MATH((_xlfn.FLOOR.MATH((((2*VLOOKUP($G170, 'EV and Base'!$A$1:$N$671, 10, FALSE))+$Q170)*$I170)/100)+5)*
IF(OR($J170="Lonely", $J170="Brave", $J170="Adamant", $J170="Naughty"), 1.1,
IF(OR($J170="Bold", $J170="Timid", $J170="Modest", $J170="Calm"), 0.9, 1)))</f>
        <v>29</v>
      </c>
      <c r="T170" s="2">
        <f>_xlfn.FLOOR.MATH((_xlfn.FLOOR.MATH((((2*VLOOKUP($G170, 'EV and Base'!$A$1:$N$671, 11, FALSE))+$Q170)*$I170)/100)+5)*
IF(OR($J170="Bold", $J170="Relaxed", $J170="Impish", $J170="Lax"), 1.1,
IF(OR($J170="Lonely", $J170="Hasty", $J170="Mild", $J170="Gentle"), 0.9, 1)))</f>
        <v>43</v>
      </c>
      <c r="U170" s="2">
        <f>_xlfn.FLOOR.MATH((_xlfn.FLOOR.MATH((((2*VLOOKUP($G170, 'EV and Base'!$A$1:$N$671, 12, FALSE))+$Q170)*$I170)/100)+5)*
IF(OR($J170="Modest", $J170="Mild", $J170="Quiet", $J170="Rash"), 1.1,
IF(OR($J170="Adamant", $J170="Impish", $J170="Jolly", $J170="Careful"), 0.9, 1)))</f>
        <v>22</v>
      </c>
      <c r="V170" s="2">
        <f>_xlfn.FLOOR.MATH((_xlfn.FLOOR.MATH((((2*VLOOKUP($G170, 'EV and Base'!$A$1:$N$671, 13, FALSE))+$Q170)*$I170)/100)+5)*
IF(OR($J170="Calm", $J170="Gentle", $J170="Sassy", $J170="Careful"), 1.1,
IF(OR($J170="Naughty", $J170="Lax", $J170="Naive", $J170="Rash"), 0.9, 1)))</f>
        <v>39</v>
      </c>
      <c r="W170" s="2">
        <f>_xlfn.FLOOR.MATH((_xlfn.FLOOR.MATH((((2*VLOOKUP($G170, 'EV and Base'!$A$1:$N$671, 14, FALSE))+$Q170)*$I170)/100)+5)*
IF(OR($J170="Timid", $J170="Hasty", $J170="Jolly", $J170="Naive"), 1.1,
IF(OR($J170="Brave", $J170="Relaxed", $J170="Quiet", $J170="Sassy"), 0.9, 1)))</f>
        <v>27</v>
      </c>
      <c r="BA170" s="3" t="e" cm="1">
        <f t="array" aca="1" ref="BA170" ca="1">IF(NOT(ISNUMBER(INDEX($A:$A, LOOKUP(2, 1 / ($A$1:INDIRECT("$A$"&amp;ROW($A170)) &lt;&gt; ""),ROW($A$1:INDIRECT("$A$"&amp;ROW($A170)))), 1))), "",#REF!-INDEX(#REF!, LOOKUP(
2, 1 / (#REF!:INDIRECT("$AV$"&amp;ROW(#REF!)-1) &lt;&gt; ""),ROW(#REF!:INDIRECT("$AV$"&amp;ROW(#REF!)-1))), 1))</f>
        <v>#REF!</v>
      </c>
      <c r="BB170" s="3" t="e" cm="1">
        <f t="array" aca="1" ref="BB170" ca="1">IF(NOT(ISNUMBER(INDEX($A:$A, LOOKUP(2, 1 / ($A$1:INDIRECT("$A$"&amp;ROW($A170)) &lt;&gt; ""),ROW($A$1:INDIRECT("$A$"&amp;ROW($A170)))), 1))), "",
INDEX(#REF!, LOOKUP(2, 1 / (#REF!:INDIRECT("$Y$"&amp;ROW(#REF!)-1) &lt;&gt; ""),ROW(#REF!:INDIRECT("$Y$"&amp;ROW(#REF!)-1))), 1))</f>
        <v>#REF!</v>
      </c>
      <c r="BC170" s="1" t="str">
        <f>IFERROR(VLOOKUP(#REF!, 'Medium-Slow'!$A$1:$B$101, 2, TRUE),"")</f>
        <v/>
      </c>
    </row>
    <row r="171" spans="1:55" x14ac:dyDescent="0.45">
      <c r="A171" s="66">
        <v>98</v>
      </c>
      <c r="B171" s="66" t="s">
        <v>365</v>
      </c>
      <c r="C171" s="66" t="s">
        <v>46</v>
      </c>
      <c r="D171" s="66" t="s">
        <v>356</v>
      </c>
      <c r="E171" s="66" t="s">
        <v>48</v>
      </c>
      <c r="F171" s="56">
        <v>1</v>
      </c>
      <c r="G171" s="2" t="s">
        <v>145</v>
      </c>
      <c r="H171" s="2" t="s">
        <v>50</v>
      </c>
      <c r="I171" s="2">
        <v>22</v>
      </c>
      <c r="J171" s="2" t="s">
        <v>157</v>
      </c>
      <c r="K171" s="2" t="s">
        <v>146</v>
      </c>
      <c r="L171" s="2" t="s">
        <v>53</v>
      </c>
      <c r="M171" s="2" t="s">
        <v>149</v>
      </c>
      <c r="N171" s="2" t="s">
        <v>326</v>
      </c>
      <c r="O171" s="2" t="s">
        <v>312</v>
      </c>
      <c r="P171" s="2" t="s">
        <v>215</v>
      </c>
      <c r="Q171" s="2">
        <v>0</v>
      </c>
      <c r="R171" s="2">
        <f>_xlfn.FLOOR.MATH((((2*VLOOKUP(G171, 'EV and Base'!$A$1:$N$671, 9, FALSE))+$Q171)*$I171)/100)+$I171+10</f>
        <v>51</v>
      </c>
      <c r="S171" s="2">
        <f>_xlfn.FLOOR.MATH((_xlfn.FLOOR.MATH((((2*VLOOKUP($G171, 'EV and Base'!$A$1:$N$671, 10, FALSE))+$Q171)*$I171)/100)+5)*
IF(OR($J171="Lonely", $J171="Brave", $J171="Adamant", $J171="Naughty"), 1.1,
IF(OR($J171="Bold", $J171="Timid", $J171="Modest", $J171="Calm"), 0.9, 1)))</f>
        <v>31</v>
      </c>
      <c r="T171" s="2">
        <f>_xlfn.FLOOR.MATH((_xlfn.FLOOR.MATH((((2*VLOOKUP($G171, 'EV and Base'!$A$1:$N$671, 11, FALSE))+$Q171)*$I171)/100)+5)*
IF(OR($J171="Bold", $J171="Relaxed", $J171="Impish", $J171="Lax"), 1.1,
IF(OR($J171="Lonely", $J171="Hasty", $J171="Mild", $J171="Gentle"), 0.9, 1)))</f>
        <v>19</v>
      </c>
      <c r="U171" s="2">
        <f>_xlfn.FLOOR.MATH((_xlfn.FLOOR.MATH((((2*VLOOKUP($G171, 'EV and Base'!$A$1:$N$671, 12, FALSE))+$Q171)*$I171)/100)+5)*
IF(OR($J171="Modest", $J171="Mild", $J171="Quiet", $J171="Rash"), 1.1,
IF(OR($J171="Adamant", $J171="Impish", $J171="Jolly", $J171="Careful"), 0.9, 1)))</f>
        <v>27</v>
      </c>
      <c r="V171" s="2">
        <f>_xlfn.FLOOR.MATH((_xlfn.FLOOR.MATH((((2*VLOOKUP($G171, 'EV and Base'!$A$1:$N$671, 13, FALSE))+$Q171)*$I171)/100)+5)*
IF(OR($J171="Calm", $J171="Gentle", $J171="Sassy", $J171="Careful"), 1.1,
IF(OR($J171="Naughty", $J171="Lax", $J171="Naive", $J171="Rash"), 0.9, 1)))</f>
        <v>19</v>
      </c>
      <c r="W171" s="2">
        <f>_xlfn.FLOOR.MATH((_xlfn.FLOOR.MATH((((2*VLOOKUP($G171, 'EV and Base'!$A$1:$N$671, 14, FALSE))+$Q171)*$I171)/100)+5)*
IF(OR($J171="Timid", $J171="Hasty", $J171="Jolly", $J171="Naive"), 1.1,
IF(OR($J171="Brave", $J171="Relaxed", $J171="Quiet", $J171="Sassy"), 0.9, 1)))</f>
        <v>38</v>
      </c>
      <c r="BA171" s="3" t="e" cm="1">
        <f t="array" aca="1" ref="BA171" ca="1">IF(NOT(ISNUMBER(INDEX($A:$A, LOOKUP(2, 1 / ($A$1:INDIRECT("$A$"&amp;ROW($A171)) &lt;&gt; ""),ROW($A$1:INDIRECT("$A$"&amp;ROW($A171)))), 1))), "",#REF!-INDEX(#REF!, LOOKUP(
2, 1 / (#REF!:INDIRECT("$AV$"&amp;ROW(#REF!)-1) &lt;&gt; ""),ROW(#REF!:INDIRECT("$AV$"&amp;ROW(#REF!)-1))), 1))</f>
        <v>#REF!</v>
      </c>
      <c r="BB171" s="3" t="e" cm="1">
        <f t="array" aca="1" ref="BB171" ca="1">IF(NOT(ISNUMBER(INDEX($A:$A, LOOKUP(2, 1 / ($A$1:INDIRECT("$A$"&amp;ROW($A171)) &lt;&gt; ""),ROW($A$1:INDIRECT("$A$"&amp;ROW($A171)))), 1))), "",
INDEX(#REF!, LOOKUP(2, 1 / (#REF!:INDIRECT("$Y$"&amp;ROW(#REF!)-1) &lt;&gt; ""),ROW(#REF!:INDIRECT("$Y$"&amp;ROW(#REF!)-1))), 1))</f>
        <v>#REF!</v>
      </c>
      <c r="BC171" s="1" t="str">
        <f>IFERROR(VLOOKUP(#REF!, 'Medium-Slow'!$A$1:$B$101, 2, TRUE),"")</f>
        <v/>
      </c>
    </row>
    <row r="172" spans="1:55" x14ac:dyDescent="0.45">
      <c r="A172" s="68"/>
      <c r="B172" s="68"/>
      <c r="C172" s="68" t="str">
        <f>$C171</f>
        <v>Single</v>
      </c>
      <c r="D172" s="68"/>
      <c r="E172" s="68"/>
      <c r="F172" s="56">
        <v>2</v>
      </c>
      <c r="G172" s="2" t="s">
        <v>145</v>
      </c>
      <c r="H172" s="2" t="s">
        <v>50</v>
      </c>
      <c r="I172" s="2">
        <v>22</v>
      </c>
      <c r="J172" s="2" t="s">
        <v>157</v>
      </c>
      <c r="K172" s="2" t="s">
        <v>146</v>
      </c>
      <c r="L172" s="2" t="s">
        <v>53</v>
      </c>
      <c r="M172" s="2" t="s">
        <v>149</v>
      </c>
      <c r="N172" s="2" t="s">
        <v>326</v>
      </c>
      <c r="O172" s="2" t="s">
        <v>312</v>
      </c>
      <c r="P172" s="2" t="s">
        <v>215</v>
      </c>
      <c r="Q172" s="2">
        <v>0</v>
      </c>
      <c r="R172" s="2">
        <f>_xlfn.FLOOR.MATH((((2*VLOOKUP(G172, 'EV and Base'!$A$1:$N$671, 9, FALSE))+$Q172)*$I172)/100)+$I172+10</f>
        <v>51</v>
      </c>
      <c r="S172" s="2">
        <f>_xlfn.FLOOR.MATH((_xlfn.FLOOR.MATH((((2*VLOOKUP($G172, 'EV and Base'!$A$1:$N$671, 10, FALSE))+$Q172)*$I172)/100)+5)*
IF(OR($J172="Lonely", $J172="Brave", $J172="Adamant", $J172="Naughty"), 1.1,
IF(OR($J172="Bold", $J172="Timid", $J172="Modest", $J172="Calm"), 0.9, 1)))</f>
        <v>31</v>
      </c>
      <c r="T172" s="2">
        <f>_xlfn.FLOOR.MATH((_xlfn.FLOOR.MATH((((2*VLOOKUP($G172, 'EV and Base'!$A$1:$N$671, 11, FALSE))+$Q172)*$I172)/100)+5)*
IF(OR($J172="Bold", $J172="Relaxed", $J172="Impish", $J172="Lax"), 1.1,
IF(OR($J172="Lonely", $J172="Hasty", $J172="Mild", $J172="Gentle"), 0.9, 1)))</f>
        <v>19</v>
      </c>
      <c r="U172" s="2">
        <f>_xlfn.FLOOR.MATH((_xlfn.FLOOR.MATH((((2*VLOOKUP($G172, 'EV and Base'!$A$1:$N$671, 12, FALSE))+$Q172)*$I172)/100)+5)*
IF(OR($J172="Modest", $J172="Mild", $J172="Quiet", $J172="Rash"), 1.1,
IF(OR($J172="Adamant", $J172="Impish", $J172="Jolly", $J172="Careful"), 0.9, 1)))</f>
        <v>27</v>
      </c>
      <c r="V172" s="2">
        <f>_xlfn.FLOOR.MATH((_xlfn.FLOOR.MATH((((2*VLOOKUP($G172, 'EV and Base'!$A$1:$N$671, 13, FALSE))+$Q172)*$I172)/100)+5)*
IF(OR($J172="Calm", $J172="Gentle", $J172="Sassy", $J172="Careful"), 1.1,
IF(OR($J172="Naughty", $J172="Lax", $J172="Naive", $J172="Rash"), 0.9, 1)))</f>
        <v>19</v>
      </c>
      <c r="W172" s="2">
        <f>_xlfn.FLOOR.MATH((_xlfn.FLOOR.MATH((((2*VLOOKUP($G172, 'EV and Base'!$A$1:$N$671, 14, FALSE))+$Q172)*$I172)/100)+5)*
IF(OR($J172="Timid", $J172="Hasty", $J172="Jolly", $J172="Naive"), 1.1,
IF(OR($J172="Brave", $J172="Relaxed", $J172="Quiet", $J172="Sassy"), 0.9, 1)))</f>
        <v>38</v>
      </c>
      <c r="BA172" s="3" t="e" cm="1">
        <f t="array" aca="1" ref="BA172" ca="1">IF(NOT(ISNUMBER(INDEX($A:$A, LOOKUP(2, 1 / ($A$1:INDIRECT("$A$"&amp;ROW($A172)) &lt;&gt; ""),ROW($A$1:INDIRECT("$A$"&amp;ROW($A172)))), 1))), "",#REF!-INDEX(#REF!, LOOKUP(
2, 1 / (#REF!:INDIRECT("$AV$"&amp;ROW(#REF!)-1) &lt;&gt; ""),ROW(#REF!:INDIRECT("$AV$"&amp;ROW(#REF!)-1))), 1))</f>
        <v>#REF!</v>
      </c>
      <c r="BB172" s="3" t="e" cm="1">
        <f t="array" aca="1" ref="BB172" ca="1">IF(NOT(ISNUMBER(INDEX($A:$A, LOOKUP(2, 1 / ($A$1:INDIRECT("$A$"&amp;ROW($A172)) &lt;&gt; ""),ROW($A$1:INDIRECT("$A$"&amp;ROW($A172)))), 1))), "",
INDEX(#REF!, LOOKUP(2, 1 / (#REF!:INDIRECT("$Y$"&amp;ROW(#REF!)-1) &lt;&gt; ""),ROW(#REF!:INDIRECT("$Y$"&amp;ROW(#REF!)-1))), 1))</f>
        <v>#REF!</v>
      </c>
      <c r="BC172" s="1" t="str">
        <f>IFERROR(VLOOKUP(#REF!, 'Medium-Slow'!$A$1:$B$101, 2, TRUE),"")</f>
        <v/>
      </c>
    </row>
    <row r="173" spans="1:55" x14ac:dyDescent="0.45">
      <c r="A173" s="66">
        <v>99</v>
      </c>
      <c r="B173" s="66" t="s">
        <v>366</v>
      </c>
      <c r="C173" s="66" t="s">
        <v>46</v>
      </c>
      <c r="D173" s="66" t="s">
        <v>356</v>
      </c>
      <c r="E173" s="66" t="s">
        <v>48</v>
      </c>
      <c r="F173" s="56">
        <v>1</v>
      </c>
      <c r="G173" s="2" t="s">
        <v>317</v>
      </c>
      <c r="H173" s="2" t="s">
        <v>50</v>
      </c>
      <c r="I173" s="2">
        <v>22</v>
      </c>
      <c r="J173" s="2" t="s">
        <v>87</v>
      </c>
      <c r="K173" s="2" t="s">
        <v>318</v>
      </c>
      <c r="L173" s="2" t="s">
        <v>53</v>
      </c>
      <c r="M173" s="2" t="s">
        <v>163</v>
      </c>
      <c r="N173" s="2" t="s">
        <v>320</v>
      </c>
      <c r="O173" s="2" t="s">
        <v>321</v>
      </c>
      <c r="P173" s="2" t="s">
        <v>338</v>
      </c>
      <c r="Q173" s="2">
        <v>0</v>
      </c>
      <c r="R173" s="2">
        <f>_xlfn.FLOOR.MATH((((2*VLOOKUP(G173, 'EV and Base'!$A$1:$N$671, 9, FALSE))+$Q173)*$I173)/100)+$I173+10</f>
        <v>62</v>
      </c>
      <c r="S173" s="2">
        <f>_xlfn.FLOOR.MATH((_xlfn.FLOOR.MATH((((2*VLOOKUP($G173, 'EV and Base'!$A$1:$N$671, 10, FALSE))+$Q173)*$I173)/100)+5)*
IF(OR($J173="Lonely", $J173="Brave", $J173="Adamant", $J173="Naughty"), 1.1,
IF(OR($J173="Bold", $J173="Timid", $J173="Modest", $J173="Calm"), 0.9, 1)))</f>
        <v>44</v>
      </c>
      <c r="T173" s="2">
        <f>_xlfn.FLOOR.MATH((_xlfn.FLOOR.MATH((((2*VLOOKUP($G173, 'EV and Base'!$A$1:$N$671, 11, FALSE))+$Q173)*$I173)/100)+5)*
IF(OR($J173="Bold", $J173="Relaxed", $J173="Impish", $J173="Lax"), 1.1,
IF(OR($J173="Lonely", $J173="Hasty", $J173="Mild", $J173="Gentle"), 0.9, 1)))</f>
        <v>24</v>
      </c>
      <c r="U173" s="2">
        <f>_xlfn.FLOOR.MATH((_xlfn.FLOOR.MATH((((2*VLOOKUP($G173, 'EV and Base'!$A$1:$N$671, 12, FALSE))+$Q173)*$I173)/100)+5)*
IF(OR($J173="Modest", $J173="Mild", $J173="Quiet", $J173="Rash"), 1.1,
IF(OR($J173="Adamant", $J173="Impish", $J173="Jolly", $J173="Careful"), 0.9, 1)))</f>
        <v>11</v>
      </c>
      <c r="V173" s="2">
        <f>_xlfn.FLOOR.MATH((_xlfn.FLOOR.MATH((((2*VLOOKUP($G173, 'EV and Base'!$A$1:$N$671, 13, FALSE))+$Q173)*$I173)/100)+5)*
IF(OR($J173="Calm", $J173="Gentle", $J173="Sassy", $J173="Careful"), 1.1,
IF(OR($J173="Naughty", $J173="Lax", $J173="Naive", $J173="Rash"), 0.9, 1)))</f>
        <v>26</v>
      </c>
      <c r="W173" s="2">
        <f>_xlfn.FLOOR.MATH((_xlfn.FLOOR.MATH((((2*VLOOKUP($G173, 'EV and Base'!$A$1:$N$671, 14, FALSE))+$Q173)*$I173)/100)+5)*
IF(OR($J173="Timid", $J173="Hasty", $J173="Jolly", $J173="Naive"), 1.1,
IF(OR($J173="Brave", $J173="Relaxed", $J173="Quiet", $J173="Sassy"), 0.9, 1)))</f>
        <v>24</v>
      </c>
      <c r="BA173" s="3" t="e" cm="1">
        <f t="array" aca="1" ref="BA173" ca="1">IF(NOT(ISNUMBER(INDEX($A:$A, LOOKUP(2, 1 / ($A$1:INDIRECT("$A$"&amp;ROW($A173)) &lt;&gt; ""),ROW($A$1:INDIRECT("$A$"&amp;ROW($A173)))), 1))), "",#REF!-INDEX(#REF!, LOOKUP(
2, 1 / (#REF!:INDIRECT("$AV$"&amp;ROW(#REF!)-1) &lt;&gt; ""),ROW(#REF!:INDIRECT("$AV$"&amp;ROW(#REF!)-1))), 1))</f>
        <v>#REF!</v>
      </c>
      <c r="BB173" s="3" t="e" cm="1">
        <f t="array" aca="1" ref="BB173" ca="1">IF(NOT(ISNUMBER(INDEX($A:$A, LOOKUP(2, 1 / ($A$1:INDIRECT("$A$"&amp;ROW($A173)) &lt;&gt; ""),ROW($A$1:INDIRECT("$A$"&amp;ROW($A173)))), 1))), "",
INDEX(#REF!, LOOKUP(2, 1 / (#REF!:INDIRECT("$Y$"&amp;ROW(#REF!)-1) &lt;&gt; ""),ROW(#REF!:INDIRECT("$Y$"&amp;ROW(#REF!)-1))), 1))</f>
        <v>#REF!</v>
      </c>
      <c r="BC173" s="1" t="str">
        <f>IFERROR(VLOOKUP(#REF!, 'Medium-Slow'!$A$1:$B$101, 2, TRUE),"")</f>
        <v/>
      </c>
    </row>
    <row r="174" spans="1:55" x14ac:dyDescent="0.45">
      <c r="A174" s="68"/>
      <c r="B174" s="68"/>
      <c r="C174" s="68" t="str">
        <f>$C173</f>
        <v>Single</v>
      </c>
      <c r="D174" s="68"/>
      <c r="E174" s="68"/>
      <c r="F174" s="56">
        <v>2</v>
      </c>
      <c r="G174" s="2" t="s">
        <v>317</v>
      </c>
      <c r="H174" s="2" t="s">
        <v>50</v>
      </c>
      <c r="I174" s="2">
        <v>22</v>
      </c>
      <c r="J174" s="2" t="s">
        <v>87</v>
      </c>
      <c r="K174" s="2" t="s">
        <v>318</v>
      </c>
      <c r="L174" s="2" t="s">
        <v>53</v>
      </c>
      <c r="M174" s="2" t="s">
        <v>163</v>
      </c>
      <c r="N174" s="2" t="s">
        <v>320</v>
      </c>
      <c r="O174" s="2" t="s">
        <v>321</v>
      </c>
      <c r="P174" s="2" t="s">
        <v>338</v>
      </c>
      <c r="Q174" s="2">
        <v>0</v>
      </c>
      <c r="R174" s="2">
        <f>_xlfn.FLOOR.MATH((((2*VLOOKUP(G174, 'EV and Base'!$A$1:$N$671, 9, FALSE))+$Q174)*$I174)/100)+$I174+10</f>
        <v>62</v>
      </c>
      <c r="S174" s="2">
        <f>_xlfn.FLOOR.MATH((_xlfn.FLOOR.MATH((((2*VLOOKUP($G174, 'EV and Base'!$A$1:$N$671, 10, FALSE))+$Q174)*$I174)/100)+5)*
IF(OR($J174="Lonely", $J174="Brave", $J174="Adamant", $J174="Naughty"), 1.1,
IF(OR($J174="Bold", $J174="Timid", $J174="Modest", $J174="Calm"), 0.9, 1)))</f>
        <v>44</v>
      </c>
      <c r="T174" s="2">
        <f>_xlfn.FLOOR.MATH((_xlfn.FLOOR.MATH((((2*VLOOKUP($G174, 'EV and Base'!$A$1:$N$671, 11, FALSE))+$Q174)*$I174)/100)+5)*
IF(OR($J174="Bold", $J174="Relaxed", $J174="Impish", $J174="Lax"), 1.1,
IF(OR($J174="Lonely", $J174="Hasty", $J174="Mild", $J174="Gentle"), 0.9, 1)))</f>
        <v>24</v>
      </c>
      <c r="U174" s="2">
        <f>_xlfn.FLOOR.MATH((_xlfn.FLOOR.MATH((((2*VLOOKUP($G174, 'EV and Base'!$A$1:$N$671, 12, FALSE))+$Q174)*$I174)/100)+5)*
IF(OR($J174="Modest", $J174="Mild", $J174="Quiet", $J174="Rash"), 1.1,
IF(OR($J174="Adamant", $J174="Impish", $J174="Jolly", $J174="Careful"), 0.9, 1)))</f>
        <v>11</v>
      </c>
      <c r="V174" s="2">
        <f>_xlfn.FLOOR.MATH((_xlfn.FLOOR.MATH((((2*VLOOKUP($G174, 'EV and Base'!$A$1:$N$671, 13, FALSE))+$Q174)*$I174)/100)+5)*
IF(OR($J174="Calm", $J174="Gentle", $J174="Sassy", $J174="Careful"), 1.1,
IF(OR($J174="Naughty", $J174="Lax", $J174="Naive", $J174="Rash"), 0.9, 1)))</f>
        <v>26</v>
      </c>
      <c r="W174" s="2">
        <f>_xlfn.FLOOR.MATH((_xlfn.FLOOR.MATH((((2*VLOOKUP($G174, 'EV and Base'!$A$1:$N$671, 14, FALSE))+$Q174)*$I174)/100)+5)*
IF(OR($J174="Timid", $J174="Hasty", $J174="Jolly", $J174="Naive"), 1.1,
IF(OR($J174="Brave", $J174="Relaxed", $J174="Quiet", $J174="Sassy"), 0.9, 1)))</f>
        <v>24</v>
      </c>
      <c r="BA174" s="3" t="e" cm="1">
        <f t="array" aca="1" ref="BA174" ca="1">IF(NOT(ISNUMBER(INDEX($A:$A, LOOKUP(2, 1 / ($A$1:INDIRECT("$A$"&amp;ROW($A174)) &lt;&gt; ""),ROW($A$1:INDIRECT("$A$"&amp;ROW($A174)))), 1))), "",#REF!-INDEX(#REF!, LOOKUP(
2, 1 / (#REF!:INDIRECT("$AV$"&amp;ROW(#REF!)-1) &lt;&gt; ""),ROW(#REF!:INDIRECT("$AV$"&amp;ROW(#REF!)-1))), 1))</f>
        <v>#REF!</v>
      </c>
      <c r="BB174" s="3" t="e" cm="1">
        <f t="array" aca="1" ref="BB174" ca="1">IF(NOT(ISNUMBER(INDEX($A:$A, LOOKUP(2, 1 / ($A$1:INDIRECT("$A$"&amp;ROW($A174)) &lt;&gt; ""),ROW($A$1:INDIRECT("$A$"&amp;ROW($A174)))), 1))), "",
INDEX(#REF!, LOOKUP(2, 1 / (#REF!:INDIRECT("$Y$"&amp;ROW(#REF!)-1) &lt;&gt; ""),ROW(#REF!:INDIRECT("$Y$"&amp;ROW(#REF!)-1))), 1))</f>
        <v>#REF!</v>
      </c>
      <c r="BC174" s="1" t="str">
        <f>IFERROR(VLOOKUP(#REF!, 'Medium-Slow'!$A$1:$B$101, 2, TRUE),"")</f>
        <v/>
      </c>
    </row>
    <row r="175" spans="1:55" x14ac:dyDescent="0.45">
      <c r="A175" s="56">
        <v>100</v>
      </c>
      <c r="B175" s="56" t="s">
        <v>367</v>
      </c>
      <c r="C175" s="56" t="s">
        <v>46</v>
      </c>
      <c r="D175" s="56" t="s">
        <v>356</v>
      </c>
      <c r="E175" s="56" t="s">
        <v>48</v>
      </c>
      <c r="F175" s="56">
        <v>1</v>
      </c>
      <c r="G175" s="2" t="s">
        <v>339</v>
      </c>
      <c r="H175" s="2" t="s">
        <v>50</v>
      </c>
      <c r="I175" s="2">
        <v>23</v>
      </c>
      <c r="J175" s="2" t="s">
        <v>103</v>
      </c>
      <c r="K175" s="2" t="s">
        <v>368</v>
      </c>
      <c r="L175" s="2" t="s">
        <v>53</v>
      </c>
      <c r="M175" s="2" t="s">
        <v>341</v>
      </c>
      <c r="N175" s="2" t="s">
        <v>342</v>
      </c>
      <c r="O175" s="2" t="s">
        <v>193</v>
      </c>
      <c r="P175" s="2" t="s">
        <v>233</v>
      </c>
      <c r="Q175" s="2">
        <v>0</v>
      </c>
      <c r="R175" s="2">
        <f>_xlfn.FLOOR.MATH((((2*VLOOKUP(G175, 'EV and Base'!$A$1:$N$671, 9, FALSE))+$Q175)*$I175)/100)+$I175+10</f>
        <v>66</v>
      </c>
      <c r="S175" s="2">
        <f>_xlfn.FLOOR.MATH((_xlfn.FLOOR.MATH((((2*VLOOKUP($G175, 'EV and Base'!$A$1:$N$671, 10, FALSE))+$Q175)*$I175)/100)+5)*
IF(OR($J175="Lonely", $J175="Brave", $J175="Adamant", $J175="Naughty"), 1.1,
IF(OR($J175="Bold", $J175="Timid", $J175="Modest", $J175="Calm"), 0.9, 1)))</f>
        <v>31</v>
      </c>
      <c r="T175" s="2">
        <f>_xlfn.FLOOR.MATH((_xlfn.FLOOR.MATH((((2*VLOOKUP($G175, 'EV and Base'!$A$1:$N$671, 11, FALSE))+$Q175)*$I175)/100)+5)*
IF(OR($J175="Bold", $J175="Relaxed", $J175="Impish", $J175="Lax"), 1.1,
IF(OR($J175="Lonely", $J175="Hasty", $J175="Mild", $J175="Gentle"), 0.9, 1)))</f>
        <v>41</v>
      </c>
      <c r="U175" s="2">
        <f>_xlfn.FLOOR.MATH((_xlfn.FLOOR.MATH((((2*VLOOKUP($G175, 'EV and Base'!$A$1:$N$671, 12, FALSE))+$Q175)*$I175)/100)+5)*
IF(OR($J175="Modest", $J175="Mild", $J175="Quiet", $J175="Rash"), 1.1,
IF(OR($J175="Adamant", $J175="Impish", $J175="Jolly", $J175="Careful"), 0.9, 1)))</f>
        <v>46</v>
      </c>
      <c r="V175" s="2">
        <f>_xlfn.FLOOR.MATH((_xlfn.FLOOR.MATH((((2*VLOOKUP($G175, 'EV and Base'!$A$1:$N$671, 13, FALSE))+$Q175)*$I175)/100)+5)*
IF(OR($J175="Calm", $J175="Gentle", $J175="Sassy", $J175="Careful"), 1.1,
IF(OR($J175="Naughty", $J175="Lax", $J175="Naive", $J175="Rash"), 0.9, 1)))</f>
        <v>45</v>
      </c>
      <c r="W175" s="2">
        <f>_xlfn.FLOOR.MATH((_xlfn.FLOOR.MATH((((2*VLOOKUP($G175, 'EV and Base'!$A$1:$N$671, 14, FALSE))+$Q175)*$I175)/100)+5)*
IF(OR($J175="Timid", $J175="Hasty", $J175="Jolly", $J175="Naive"), 1.1,
IF(OR($J175="Brave", $J175="Relaxed", $J175="Quiet", $J175="Sassy"), 0.9, 1)))</f>
        <v>49</v>
      </c>
      <c r="BA175" s="3" t="e" cm="1">
        <f t="array" aca="1" ref="BA175" ca="1">IF(NOT(ISNUMBER(INDEX($A:$A, LOOKUP(2, 1 / ($A$1:INDIRECT("$A$"&amp;ROW($A175)) &lt;&gt; ""),ROW($A$1:INDIRECT("$A$"&amp;ROW($A175)))), 1))), "",#REF!-INDEX(#REF!, LOOKUP(
2, 1 / (#REF!:INDIRECT("$AV$"&amp;ROW(#REF!)-1) &lt;&gt; ""),ROW(#REF!:INDIRECT("$AV$"&amp;ROW(#REF!)-1))), 1))</f>
        <v>#REF!</v>
      </c>
      <c r="BB175" s="3" t="e" cm="1">
        <f t="array" aca="1" ref="BB175" ca="1">IF(NOT(ISNUMBER(INDEX($A:$A, LOOKUP(2, 1 / ($A$1:INDIRECT("$A$"&amp;ROW($A175)) &lt;&gt; ""),ROW($A$1:INDIRECT("$A$"&amp;ROW($A175)))), 1))), "",
INDEX(#REF!, LOOKUP(2, 1 / (#REF!:INDIRECT("$Y$"&amp;ROW(#REF!)-1) &lt;&gt; ""),ROW(#REF!:INDIRECT("$Y$"&amp;ROW(#REF!)-1))), 1))</f>
        <v>#REF!</v>
      </c>
      <c r="BC175" s="1" t="str">
        <f>IFERROR(VLOOKUP(#REF!, 'Medium-Slow'!$A$1:$B$101, 2, TRUE),"")</f>
        <v/>
      </c>
    </row>
    <row r="176" spans="1:55" x14ac:dyDescent="0.45">
      <c r="A176" s="56">
        <v>101</v>
      </c>
      <c r="B176" s="56" t="s">
        <v>369</v>
      </c>
      <c r="C176" s="56" t="s">
        <v>46</v>
      </c>
      <c r="D176" s="56" t="s">
        <v>356</v>
      </c>
      <c r="E176" s="56" t="s">
        <v>48</v>
      </c>
      <c r="F176" s="56">
        <v>1</v>
      </c>
      <c r="G176" s="2" t="s">
        <v>119</v>
      </c>
      <c r="H176" s="2" t="s">
        <v>77</v>
      </c>
      <c r="I176" s="2">
        <v>23</v>
      </c>
      <c r="J176" s="2" t="s">
        <v>137</v>
      </c>
      <c r="K176" s="2" t="s">
        <v>121</v>
      </c>
      <c r="L176" s="2" t="s">
        <v>53</v>
      </c>
      <c r="M176" s="2" t="s">
        <v>194</v>
      </c>
      <c r="N176" s="2" t="s">
        <v>229</v>
      </c>
      <c r="O176" s="2" t="s">
        <v>189</v>
      </c>
      <c r="P176" s="2" t="s">
        <v>370</v>
      </c>
      <c r="Q176" s="2">
        <v>0</v>
      </c>
      <c r="R176" s="2">
        <f>_xlfn.FLOOR.MATH((((2*VLOOKUP(G176, 'EV and Base'!$A$1:$N$671, 9, FALSE))+$Q176)*$I176)/100)+$I176+10</f>
        <v>67</v>
      </c>
      <c r="S176" s="2">
        <f>_xlfn.FLOOR.MATH((_xlfn.FLOOR.MATH((((2*VLOOKUP($G176, 'EV and Base'!$A$1:$N$671, 10, FALSE))+$Q176)*$I176)/100)+5)*
IF(OR($J176="Lonely", $J176="Brave", $J176="Adamant", $J176="Naughty"), 1.1,
IF(OR($J176="Bold", $J176="Timid", $J176="Modest", $J176="Calm"), 0.9, 1)))</f>
        <v>17</v>
      </c>
      <c r="T176" s="2">
        <f>_xlfn.FLOOR.MATH((_xlfn.FLOOR.MATH((((2*VLOOKUP($G176, 'EV and Base'!$A$1:$N$671, 11, FALSE))+$Q176)*$I176)/100)+5)*
IF(OR($J176="Bold", $J176="Relaxed", $J176="Impish", $J176="Lax"), 1.1,
IF(OR($J176="Lonely", $J176="Hasty", $J176="Mild", $J176="Gentle"), 0.9, 1)))</f>
        <v>22</v>
      </c>
      <c r="U176" s="2">
        <f>_xlfn.FLOOR.MATH((_xlfn.FLOOR.MATH((((2*VLOOKUP($G176, 'EV and Base'!$A$1:$N$671, 12, FALSE))+$Q176)*$I176)/100)+5)*
IF(OR($J176="Modest", $J176="Mild", $J176="Quiet", $J176="Rash"), 1.1,
IF(OR($J176="Adamant", $J176="Impish", $J176="Jolly", $J176="Careful"), 0.9, 1)))</f>
        <v>35</v>
      </c>
      <c r="V176" s="2">
        <f>_xlfn.FLOOR.MATH((_xlfn.FLOOR.MATH((((2*VLOOKUP($G176, 'EV and Base'!$A$1:$N$671, 13, FALSE))+$Q176)*$I176)/100)+5)*
IF(OR($J176="Calm", $J176="Gentle", $J176="Sassy", $J176="Careful"), 1.1,
IF(OR($J176="Naughty", $J176="Lax", $J176="Naive", $J176="Rash"), 0.9, 1)))</f>
        <v>30</v>
      </c>
      <c r="W176" s="2">
        <f>_xlfn.FLOOR.MATH((_xlfn.FLOOR.MATH((((2*VLOOKUP($G176, 'EV and Base'!$A$1:$N$671, 14, FALSE))+$Q176)*$I176)/100)+5)*
IF(OR($J176="Timid", $J176="Hasty", $J176="Jolly", $J176="Naive"), 1.1,
IF(OR($J176="Brave", $J176="Relaxed", $J176="Quiet", $J176="Sassy"), 0.9, 1)))</f>
        <v>16</v>
      </c>
      <c r="BA176" s="3" t="e" cm="1">
        <f t="array" aca="1" ref="BA176" ca="1">IF(NOT(ISNUMBER(INDEX($A:$A, LOOKUP(2, 1 / ($A$1:INDIRECT("$A$"&amp;ROW($A176)) &lt;&gt; ""),ROW($A$1:INDIRECT("$A$"&amp;ROW($A176)))), 1))), "",#REF!-INDEX(#REF!, LOOKUP(
2, 1 / (#REF!:INDIRECT("$AV$"&amp;ROW(#REF!)-1) &lt;&gt; ""),ROW(#REF!:INDIRECT("$AV$"&amp;ROW(#REF!)-1))), 1))</f>
        <v>#REF!</v>
      </c>
      <c r="BB176" s="3" t="e" cm="1">
        <f t="array" aca="1" ref="BB176" ca="1">IF(NOT(ISNUMBER(INDEX($A:$A, LOOKUP(2, 1 / ($A$1:INDIRECT("$A$"&amp;ROW($A176)) &lt;&gt; ""),ROW($A$1:INDIRECT("$A$"&amp;ROW($A176)))), 1))), "",
INDEX(#REF!, LOOKUP(2, 1 / (#REF!:INDIRECT("$Y$"&amp;ROW(#REF!)-1) &lt;&gt; ""),ROW(#REF!:INDIRECT("$Y$"&amp;ROW(#REF!)-1))), 1))</f>
        <v>#REF!</v>
      </c>
      <c r="BC176" s="1" t="str">
        <f>IFERROR(VLOOKUP(#REF!, 'Medium-Slow'!$A$1:$B$101, 2, TRUE),"")</f>
        <v/>
      </c>
    </row>
    <row r="177" spans="1:55" x14ac:dyDescent="0.45">
      <c r="A177" s="56">
        <v>102</v>
      </c>
      <c r="B177" s="56" t="s">
        <v>371</v>
      </c>
      <c r="C177" s="56" t="s">
        <v>46</v>
      </c>
      <c r="D177" s="56" t="s">
        <v>356</v>
      </c>
      <c r="E177" s="56" t="s">
        <v>48</v>
      </c>
      <c r="F177" s="56">
        <v>1</v>
      </c>
      <c r="G177" s="2" t="s">
        <v>372</v>
      </c>
      <c r="H177" s="2" t="s">
        <v>50</v>
      </c>
      <c r="I177" s="2">
        <v>23</v>
      </c>
      <c r="J177" s="2" t="s">
        <v>120</v>
      </c>
      <c r="K177" s="2" t="s">
        <v>373</v>
      </c>
      <c r="L177" s="2" t="s">
        <v>53</v>
      </c>
      <c r="M177" s="2" t="s">
        <v>174</v>
      </c>
      <c r="N177" s="2" t="s">
        <v>305</v>
      </c>
      <c r="O177" s="2" t="s">
        <v>374</v>
      </c>
      <c r="P177" s="2" t="s">
        <v>320</v>
      </c>
      <c r="Q177" s="2">
        <v>0</v>
      </c>
      <c r="R177" s="2">
        <f>_xlfn.FLOOR.MATH((((2*VLOOKUP(G177, 'EV and Base'!$A$1:$N$671, 9, FALSE))+$Q177)*$I177)/100)+$I177+10</f>
        <v>67</v>
      </c>
      <c r="S177" s="2">
        <f>_xlfn.FLOOR.MATH((_xlfn.FLOOR.MATH((((2*VLOOKUP($G177, 'EV and Base'!$A$1:$N$671, 10, FALSE))+$Q177)*$I177)/100)+5)*
IF(OR($J177="Lonely", $J177="Brave", $J177="Adamant", $J177="Naughty"), 1.1,
IF(OR($J177="Bold", $J177="Timid", $J177="Modest", $J177="Calm"), 0.9, 1)))</f>
        <v>37</v>
      </c>
      <c r="T177" s="2">
        <f>_xlfn.FLOOR.MATH((_xlfn.FLOOR.MATH((((2*VLOOKUP($G177, 'EV and Base'!$A$1:$N$671, 11, FALSE))+$Q177)*$I177)/100)+5)*
IF(OR($J177="Bold", $J177="Relaxed", $J177="Impish", $J177="Lax"), 1.1,
IF(OR($J177="Lonely", $J177="Hasty", $J177="Mild", $J177="Gentle"), 0.9, 1)))</f>
        <v>30</v>
      </c>
      <c r="U177" s="2">
        <f>_xlfn.FLOOR.MATH((_xlfn.FLOOR.MATH((((2*VLOOKUP($G177, 'EV and Base'!$A$1:$N$671, 12, FALSE))+$Q177)*$I177)/100)+5)*
IF(OR($J177="Modest", $J177="Mild", $J177="Quiet", $J177="Rash"), 1.1,
IF(OR($J177="Adamant", $J177="Impish", $J177="Jolly", $J177="Careful"), 0.9, 1)))</f>
        <v>34</v>
      </c>
      <c r="V177" s="2">
        <f>_xlfn.FLOOR.MATH((_xlfn.FLOOR.MATH((((2*VLOOKUP($G177, 'EV and Base'!$A$1:$N$671, 13, FALSE))+$Q177)*$I177)/100)+5)*
IF(OR($J177="Calm", $J177="Gentle", $J177="Sassy", $J177="Careful"), 1.1,
IF(OR($J177="Naughty", $J177="Lax", $J177="Naive", $J177="Rash"), 0.9, 1)))</f>
        <v>27</v>
      </c>
      <c r="W177" s="2">
        <f>_xlfn.FLOOR.MATH((_xlfn.FLOOR.MATH((((2*VLOOKUP($G177, 'EV and Base'!$A$1:$N$671, 14, FALSE))+$Q177)*$I177)/100)+5)*
IF(OR($J177="Timid", $J177="Hasty", $J177="Jolly", $J177="Naive"), 1.1,
IF(OR($J177="Brave", $J177="Relaxed", $J177="Quiet", $J177="Sassy"), 0.9, 1)))</f>
        <v>36</v>
      </c>
      <c r="BA177" s="3" t="e" cm="1">
        <f t="array" aca="1" ref="BA177" ca="1">IF(NOT(ISNUMBER(INDEX($A:$A, LOOKUP(2, 1 / ($A$1:INDIRECT("$A$"&amp;ROW($A177)) &lt;&gt; ""),ROW($A$1:INDIRECT("$A$"&amp;ROW($A177)))), 1))), "",#REF!-INDEX(#REF!, LOOKUP(
2, 1 / (#REF!:INDIRECT("$AV$"&amp;ROW(#REF!)-1) &lt;&gt; ""),ROW(#REF!:INDIRECT("$AV$"&amp;ROW(#REF!)-1))), 1))</f>
        <v>#REF!</v>
      </c>
      <c r="BB177" s="3" t="e" cm="1">
        <f t="array" aca="1" ref="BB177" ca="1">IF(NOT(ISNUMBER(INDEX($A:$A, LOOKUP(2, 1 / ($A$1:INDIRECT("$A$"&amp;ROW($A177)) &lt;&gt; ""),ROW($A$1:INDIRECT("$A$"&amp;ROW($A177)))), 1))), "",
INDEX(#REF!, LOOKUP(2, 1 / (#REF!:INDIRECT("$Y$"&amp;ROW(#REF!)-1) &lt;&gt; ""),ROW(#REF!:INDIRECT("$Y$"&amp;ROW(#REF!)-1))), 1))</f>
        <v>#REF!</v>
      </c>
      <c r="BC177" s="1" t="str">
        <f>IFERROR(VLOOKUP(#REF!, 'Medium-Slow'!$A$1:$B$101, 2, TRUE),"")</f>
        <v/>
      </c>
    </row>
    <row r="178" spans="1:55" x14ac:dyDescent="0.45">
      <c r="A178" s="66">
        <v>103</v>
      </c>
      <c r="B178" s="66" t="s">
        <v>375</v>
      </c>
      <c r="C178" s="66" t="s">
        <v>376</v>
      </c>
      <c r="D178" s="66" t="s">
        <v>377</v>
      </c>
      <c r="E178" s="66" t="s">
        <v>48</v>
      </c>
      <c r="F178" s="56">
        <v>1</v>
      </c>
      <c r="G178" s="2" t="s">
        <v>378</v>
      </c>
      <c r="H178" s="2" t="s">
        <v>50</v>
      </c>
      <c r="I178" s="2">
        <v>27</v>
      </c>
      <c r="J178" s="2" t="s">
        <v>132</v>
      </c>
      <c r="K178" s="2" t="s">
        <v>184</v>
      </c>
      <c r="L178" s="2" t="s">
        <v>53</v>
      </c>
      <c r="M178" s="2" t="s">
        <v>154</v>
      </c>
      <c r="N178" s="2" t="s">
        <v>249</v>
      </c>
      <c r="O178" s="2" t="s">
        <v>333</v>
      </c>
      <c r="P178" s="2" t="s">
        <v>336</v>
      </c>
      <c r="Q178" s="2">
        <v>0</v>
      </c>
      <c r="R178" s="2">
        <f>_xlfn.FLOOR.MATH((((2*VLOOKUP(G178, 'EV and Base'!$A$1:$N$671, 9, FALSE))+$Q178)*$I178)/100)+$I178+10</f>
        <v>69</v>
      </c>
      <c r="S178" s="2">
        <f>_xlfn.FLOOR.MATH((_xlfn.FLOOR.MATH((((2*VLOOKUP($G178, 'EV and Base'!$A$1:$N$671, 10, FALSE))+$Q178)*$I178)/100)+5)*
IF(OR($J178="Lonely", $J178="Brave", $J178="Adamant", $J178="Naughty"), 1.1,
IF(OR($J178="Bold", $J178="Timid", $J178="Modest", $J178="Calm"), 0.9, 1)))</f>
        <v>49</v>
      </c>
      <c r="T178" s="2">
        <f>_xlfn.FLOOR.MATH((_xlfn.FLOOR.MATH((((2*VLOOKUP($G178, 'EV and Base'!$A$1:$N$671, 11, FALSE))+$Q178)*$I178)/100)+5)*
IF(OR($J178="Bold", $J178="Relaxed", $J178="Impish", $J178="Lax"), 1.1,
IF(OR($J178="Lonely", $J178="Hasty", $J178="Mild", $J178="Gentle"), 0.9, 1)))</f>
        <v>31</v>
      </c>
      <c r="U178" s="2">
        <f>_xlfn.FLOOR.MATH((_xlfn.FLOOR.MATH((((2*VLOOKUP($G178, 'EV and Base'!$A$1:$N$671, 12, FALSE))+$Q178)*$I178)/100)+5)*
IF(OR($J178="Modest", $J178="Mild", $J178="Quiet", $J178="Rash"), 1.1,
IF(OR($J178="Adamant", $J178="Impish", $J178="Jolly", $J178="Careful"), 0.9, 1)))</f>
        <v>29</v>
      </c>
      <c r="V178" s="2">
        <f>_xlfn.FLOOR.MATH((_xlfn.FLOOR.MATH((((2*VLOOKUP($G178, 'EV and Base'!$A$1:$N$671, 13, FALSE))+$Q178)*$I178)/100)+5)*
IF(OR($J178="Calm", $J178="Gentle", $J178="Sassy", $J178="Careful"), 1.1,
IF(OR($J178="Naughty", $J178="Lax", $J178="Naive", $J178="Rash"), 0.9, 1)))</f>
        <v>29</v>
      </c>
      <c r="W178" s="2">
        <f>_xlfn.FLOOR.MATH((_xlfn.FLOOR.MATH((((2*VLOOKUP($G178, 'EV and Base'!$A$1:$N$671, 14, FALSE))+$Q178)*$I178)/100)+5)*
IF(OR($J178="Timid", $J178="Hasty", $J178="Jolly", $J178="Naive"), 1.1,
IF(OR($J178="Brave", $J178="Relaxed", $J178="Quiet", $J178="Sassy"), 0.9, 1)))</f>
        <v>39</v>
      </c>
      <c r="BC178" s="1"/>
    </row>
    <row r="179" spans="1:55" x14ac:dyDescent="0.45">
      <c r="A179" s="67"/>
      <c r="B179" s="67"/>
      <c r="C179" s="67" t="str">
        <f t="shared" ref="C179:C180" si="18">$C178</f>
        <v>Rotation</v>
      </c>
      <c r="D179" s="67"/>
      <c r="E179" s="67"/>
      <c r="F179" s="56">
        <v>2</v>
      </c>
      <c r="G179" s="2" t="s">
        <v>255</v>
      </c>
      <c r="H179" s="2" t="s">
        <v>50</v>
      </c>
      <c r="I179" s="2">
        <v>27</v>
      </c>
      <c r="J179" s="2" t="s">
        <v>157</v>
      </c>
      <c r="K179" s="2" t="s">
        <v>252</v>
      </c>
      <c r="L179" s="2" t="s">
        <v>53</v>
      </c>
      <c r="M179" s="2" t="s">
        <v>253</v>
      </c>
      <c r="N179" s="2" t="s">
        <v>254</v>
      </c>
      <c r="O179" s="2" t="s">
        <v>185</v>
      </c>
      <c r="P179" s="2" t="s">
        <v>177</v>
      </c>
      <c r="Q179" s="2">
        <v>0</v>
      </c>
      <c r="R179" s="2">
        <f>_xlfn.FLOOR.MATH((((2*VLOOKUP(G179, 'EV and Base'!$A$1:$N$671, 9, FALSE))+$Q179)*$I179)/100)+$I179+10</f>
        <v>74</v>
      </c>
      <c r="S179" s="2">
        <f>_xlfn.FLOOR.MATH((_xlfn.FLOOR.MATH((((2*VLOOKUP($G179, 'EV and Base'!$A$1:$N$671, 10, FALSE))+$Q179)*$I179)/100)+5)*
IF(OR($J179="Lonely", $J179="Brave", $J179="Adamant", $J179="Naughty"), 1.1,
IF(OR($J179="Bold", $J179="Timid", $J179="Modest", $J179="Calm"), 0.9, 1)))</f>
        <v>54</v>
      </c>
      <c r="T179" s="2">
        <f>_xlfn.FLOOR.MATH((_xlfn.FLOOR.MATH((((2*VLOOKUP($G179, 'EV and Base'!$A$1:$N$671, 11, FALSE))+$Q179)*$I179)/100)+5)*
IF(OR($J179="Bold", $J179="Relaxed", $J179="Impish", $J179="Lax"), 1.1,
IF(OR($J179="Lonely", $J179="Hasty", $J179="Mild", $J179="Gentle"), 0.9, 1)))</f>
        <v>40</v>
      </c>
      <c r="U179" s="2">
        <f>_xlfn.FLOOR.MATH((_xlfn.FLOOR.MATH((((2*VLOOKUP($G179, 'EV and Base'!$A$1:$N$671, 12, FALSE))+$Q179)*$I179)/100)+5)*
IF(OR($J179="Modest", $J179="Mild", $J179="Quiet", $J179="Rash"), 1.1,
IF(OR($J179="Adamant", $J179="Impish", $J179="Jolly", $J179="Careful"), 0.9, 1)))</f>
        <v>48</v>
      </c>
      <c r="V179" s="2">
        <f>_xlfn.FLOOR.MATH((_xlfn.FLOOR.MATH((((2*VLOOKUP($G179, 'EV and Base'!$A$1:$N$671, 13, FALSE))+$Q179)*$I179)/100)+5)*
IF(OR($J179="Calm", $J179="Gentle", $J179="Sassy", $J179="Careful"), 1.1,
IF(OR($J179="Naughty", $J179="Lax", $J179="Naive", $J179="Rash"), 0.9, 1)))</f>
        <v>34</v>
      </c>
      <c r="W179" s="2">
        <f>_xlfn.FLOOR.MATH((_xlfn.FLOOR.MATH((((2*VLOOKUP($G179, 'EV and Base'!$A$1:$N$671, 14, FALSE))+$Q179)*$I179)/100)+5)*
IF(OR($J179="Timid", $J179="Hasty", $J179="Jolly", $J179="Naive"), 1.1,
IF(OR($J179="Brave", $J179="Relaxed", $J179="Quiet", $J179="Sassy"), 0.9, 1)))</f>
        <v>57</v>
      </c>
      <c r="BC179" s="1"/>
    </row>
    <row r="180" spans="1:55" x14ac:dyDescent="0.45">
      <c r="A180" s="68"/>
      <c r="B180" s="68"/>
      <c r="C180" s="68" t="str">
        <f t="shared" si="18"/>
        <v>Rotation</v>
      </c>
      <c r="D180" s="68"/>
      <c r="E180" s="68"/>
      <c r="F180" s="56">
        <v>3</v>
      </c>
      <c r="G180" s="2" t="s">
        <v>355</v>
      </c>
      <c r="H180" s="2" t="s">
        <v>50</v>
      </c>
      <c r="I180" s="2">
        <v>27</v>
      </c>
      <c r="J180" s="2" t="s">
        <v>113</v>
      </c>
      <c r="K180" s="2" t="s">
        <v>325</v>
      </c>
      <c r="L180" s="2" t="s">
        <v>53</v>
      </c>
      <c r="M180" s="2" t="s">
        <v>149</v>
      </c>
      <c r="N180" s="2" t="s">
        <v>312</v>
      </c>
      <c r="O180" s="2" t="s">
        <v>215</v>
      </c>
      <c r="P180" s="2" t="s">
        <v>347</v>
      </c>
      <c r="Q180" s="2">
        <v>0</v>
      </c>
      <c r="R180" s="2">
        <f>_xlfn.FLOOR.MATH((((2*VLOOKUP(G180, 'EV and Base'!$A$1:$N$671, 9, FALSE))+$Q180)*$I180)/100)+$I180+10</f>
        <v>77</v>
      </c>
      <c r="S180" s="2">
        <f>_xlfn.FLOOR.MATH((_xlfn.FLOOR.MATH((((2*VLOOKUP($G180, 'EV and Base'!$A$1:$N$671, 10, FALSE))+$Q180)*$I180)/100)+5)*
IF(OR($J180="Lonely", $J180="Brave", $J180="Adamant", $J180="Naughty"), 1.1,
IF(OR($J180="Bold", $J180="Timid", $J180="Modest", $J180="Calm"), 0.9, 1)))</f>
        <v>59</v>
      </c>
      <c r="T180" s="2">
        <f>_xlfn.FLOOR.MATH((_xlfn.FLOOR.MATH((((2*VLOOKUP($G180, 'EV and Base'!$A$1:$N$671, 11, FALSE))+$Q180)*$I180)/100)+5)*
IF(OR($J180="Bold", $J180="Relaxed", $J180="Impish", $J180="Lax"), 1.1,
IF(OR($J180="Lonely", $J180="Hasty", $J180="Mild", $J180="Gentle"), 0.9, 1)))</f>
        <v>39</v>
      </c>
      <c r="U180" s="2">
        <f>_xlfn.FLOOR.MATH((_xlfn.FLOOR.MATH((((2*VLOOKUP($G180, 'EV and Base'!$A$1:$N$671, 12, FALSE))+$Q180)*$I180)/100)+5)*
IF(OR($J180="Modest", $J180="Mild", $J180="Quiet", $J180="Rash"), 1.1,
IF(OR($J180="Adamant", $J180="Impish", $J180="Jolly", $J180="Careful"), 0.9, 1)))</f>
        <v>48</v>
      </c>
      <c r="V180" s="2">
        <f>_xlfn.FLOOR.MATH((_xlfn.FLOOR.MATH((((2*VLOOKUP($G180, 'EV and Base'!$A$1:$N$671, 13, FALSE))+$Q180)*$I180)/100)+5)*
IF(OR($J180="Calm", $J180="Gentle", $J180="Sassy", $J180="Careful"), 1.1,
IF(OR($J180="Naughty", $J180="Lax", $J180="Naive", $J180="Rash"), 0.9, 1)))</f>
        <v>39</v>
      </c>
      <c r="W180" s="2">
        <f>_xlfn.FLOOR.MATH((_xlfn.FLOOR.MATH((((2*VLOOKUP($G180, 'EV and Base'!$A$1:$N$671, 14, FALSE))+$Q180)*$I180)/100)+5)*
IF(OR($J180="Timid", $J180="Hasty", $J180="Jolly", $J180="Naive"), 1.1,
IF(OR($J180="Brave", $J180="Relaxed", $J180="Quiet", $J180="Sassy"), 0.9, 1)))</f>
        <v>67</v>
      </c>
      <c r="BC180" s="1"/>
    </row>
    <row r="181" spans="1:55" x14ac:dyDescent="0.45">
      <c r="A181" s="66">
        <v>104</v>
      </c>
      <c r="B181" s="66" t="s">
        <v>379</v>
      </c>
      <c r="C181" s="66" t="s">
        <v>46</v>
      </c>
      <c r="D181" s="66" t="s">
        <v>380</v>
      </c>
      <c r="E181" s="66" t="s">
        <v>48</v>
      </c>
      <c r="F181" s="56">
        <v>1</v>
      </c>
      <c r="G181" s="2" t="s">
        <v>292</v>
      </c>
      <c r="H181" s="2" t="s">
        <v>50</v>
      </c>
      <c r="I181" s="2">
        <v>24</v>
      </c>
      <c r="J181" s="2" t="s">
        <v>180</v>
      </c>
      <c r="K181" s="2" t="s">
        <v>239</v>
      </c>
      <c r="L181" s="2" t="s">
        <v>53</v>
      </c>
      <c r="M181" s="2" t="s">
        <v>240</v>
      </c>
      <c r="N181" s="2" t="s">
        <v>284</v>
      </c>
      <c r="O181" s="2" t="s">
        <v>364</v>
      </c>
      <c r="P181" s="2" t="s">
        <v>225</v>
      </c>
      <c r="Q181" s="2">
        <v>0</v>
      </c>
      <c r="R181" s="2">
        <f>_xlfn.FLOOR.MATH((((2*VLOOKUP(G181, 'EV and Base'!$A$1:$N$671, 9, FALSE))+$Q181)*$I181)/100)+$I181+10</f>
        <v>53</v>
      </c>
      <c r="S181" s="2">
        <f>_xlfn.FLOOR.MATH((_xlfn.FLOOR.MATH((((2*VLOOKUP($G181, 'EV and Base'!$A$1:$N$671, 10, FALSE))+$Q181)*$I181)/100)+5)*
IF(OR($J181="Lonely", $J181="Brave", $J181="Adamant", $J181="Naughty"), 1.1,
IF(OR($J181="Bold", $J181="Timid", $J181="Modest", $J181="Calm"), 0.9, 1)))</f>
        <v>31</v>
      </c>
      <c r="T181" s="2">
        <f>_xlfn.FLOOR.MATH((_xlfn.FLOOR.MATH((((2*VLOOKUP($G181, 'EV and Base'!$A$1:$N$671, 11, FALSE))+$Q181)*$I181)/100)+5)*
IF(OR($J181="Bold", $J181="Relaxed", $J181="Impish", $J181="Lax"), 1.1,
IF(OR($J181="Lonely", $J181="Hasty", $J181="Mild", $J181="Gentle"), 0.9, 1)))</f>
        <v>46</v>
      </c>
      <c r="U181" s="2">
        <f>_xlfn.FLOOR.MATH((_xlfn.FLOOR.MATH((((2*VLOOKUP($G181, 'EV and Base'!$A$1:$N$671, 12, FALSE))+$Q181)*$I181)/100)+5)*
IF(OR($J181="Modest", $J181="Mild", $J181="Quiet", $J181="Rash"), 1.1,
IF(OR($J181="Adamant", $J181="Impish", $J181="Jolly", $J181="Careful"), 0.9, 1)))</f>
        <v>24</v>
      </c>
      <c r="V181" s="2">
        <f>_xlfn.FLOOR.MATH((_xlfn.FLOOR.MATH((((2*VLOOKUP($G181, 'EV and Base'!$A$1:$N$671, 13, FALSE))+$Q181)*$I181)/100)+5)*
IF(OR($J181="Calm", $J181="Gentle", $J181="Sassy", $J181="Careful"), 1.1,
IF(OR($J181="Naughty", $J181="Lax", $J181="Naive", $J181="Rash"), 0.9, 1)))</f>
        <v>42</v>
      </c>
      <c r="W181" s="2">
        <f>_xlfn.FLOOR.MATH((_xlfn.FLOOR.MATH((((2*VLOOKUP($G181, 'EV and Base'!$A$1:$N$671, 14, FALSE))+$Q181)*$I181)/100)+5)*
IF(OR($J181="Timid", $J181="Hasty", $J181="Jolly", $J181="Naive"), 1.1,
IF(OR($J181="Brave", $J181="Relaxed", $J181="Quiet", $J181="Sassy"), 0.9, 1)))</f>
        <v>29</v>
      </c>
      <c r="BC181" s="1"/>
    </row>
    <row r="182" spans="1:55" x14ac:dyDescent="0.45">
      <c r="A182" s="68"/>
      <c r="B182" s="68"/>
      <c r="C182" s="68" t="str">
        <f>$C181</f>
        <v>Single</v>
      </c>
      <c r="D182" s="68"/>
      <c r="E182" s="68"/>
      <c r="F182" s="56">
        <v>2</v>
      </c>
      <c r="G182" s="2" t="s">
        <v>381</v>
      </c>
      <c r="H182" s="2" t="s">
        <v>50</v>
      </c>
      <c r="I182" s="2">
        <v>24</v>
      </c>
      <c r="J182" s="2" t="s">
        <v>78</v>
      </c>
      <c r="K182" s="2" t="s">
        <v>211</v>
      </c>
      <c r="L182" s="2" t="s">
        <v>53</v>
      </c>
      <c r="M182" s="2" t="s">
        <v>382</v>
      </c>
      <c r="N182" s="2" t="s">
        <v>287</v>
      </c>
      <c r="O182" s="2" t="s">
        <v>383</v>
      </c>
      <c r="P182" s="2" t="s">
        <v>163</v>
      </c>
      <c r="Q182" s="2">
        <v>0</v>
      </c>
      <c r="R182" s="2">
        <f>_xlfn.FLOOR.MATH((((2*VLOOKUP(G182, 'EV and Base'!$A$1:$N$671, 9, FALSE))+$Q182)*$I182)/100)+$I182+10</f>
        <v>58</v>
      </c>
      <c r="S182" s="2">
        <f>_xlfn.FLOOR.MATH((_xlfn.FLOOR.MATH((((2*VLOOKUP($G182, 'EV and Base'!$A$1:$N$671, 10, FALSE))+$Q182)*$I182)/100)+5)*
IF(OR($J182="Lonely", $J182="Brave", $J182="Adamant", $J182="Naughty"), 1.1,
IF(OR($J182="Bold", $J182="Timid", $J182="Modest", $J182="Calm"), 0.9, 1)))</f>
        <v>41</v>
      </c>
      <c r="T182" s="2">
        <f>_xlfn.FLOOR.MATH((_xlfn.FLOOR.MATH((((2*VLOOKUP($G182, 'EV and Base'!$A$1:$N$671, 11, FALSE))+$Q182)*$I182)/100)+5)*
IF(OR($J182="Bold", $J182="Relaxed", $J182="Impish", $J182="Lax"), 1.1,
IF(OR($J182="Lonely", $J182="Hasty", $J182="Mild", $J182="Gentle"), 0.9, 1)))</f>
        <v>26</v>
      </c>
      <c r="U182" s="2">
        <f>_xlfn.FLOOR.MATH((_xlfn.FLOOR.MATH((((2*VLOOKUP($G182, 'EV and Base'!$A$1:$N$671, 12, FALSE))+$Q182)*$I182)/100)+5)*
IF(OR($J182="Modest", $J182="Mild", $J182="Quiet", $J182="Rash"), 1.1,
IF(OR($J182="Adamant", $J182="Impish", $J182="Jolly", $J182="Careful"), 0.9, 1)))</f>
        <v>24</v>
      </c>
      <c r="V182" s="2">
        <f>_xlfn.FLOOR.MATH((_xlfn.FLOOR.MATH((((2*VLOOKUP($G182, 'EV and Base'!$A$1:$N$671, 13, FALSE))+$Q182)*$I182)/100)+5)*
IF(OR($J182="Calm", $J182="Gentle", $J182="Sassy", $J182="Careful"), 1.1,
IF(OR($J182="Naughty", $J182="Lax", $J182="Naive", $J182="Rash"), 0.9, 1)))</f>
        <v>26</v>
      </c>
      <c r="W182" s="2">
        <f>_xlfn.FLOOR.MATH((_xlfn.FLOOR.MATH((((2*VLOOKUP($G182, 'EV and Base'!$A$1:$N$671, 14, FALSE))+$Q182)*$I182)/100)+5)*
IF(OR($J182="Timid", $J182="Hasty", $J182="Jolly", $J182="Naive"), 1.1,
IF(OR($J182="Brave", $J182="Relaxed", $J182="Quiet", $J182="Sassy"), 0.9, 1)))</f>
        <v>33</v>
      </c>
      <c r="BC182" s="1"/>
    </row>
    <row r="183" spans="1:55" x14ac:dyDescent="0.45">
      <c r="A183" s="66">
        <v>105</v>
      </c>
      <c r="B183" s="66" t="s">
        <v>384</v>
      </c>
      <c r="C183" s="66" t="s">
        <v>46</v>
      </c>
      <c r="D183" s="66" t="s">
        <v>380</v>
      </c>
      <c r="E183" s="66" t="s">
        <v>48</v>
      </c>
      <c r="F183" s="56">
        <v>1</v>
      </c>
      <c r="G183" s="2" t="s">
        <v>385</v>
      </c>
      <c r="H183" s="2" t="s">
        <v>50</v>
      </c>
      <c r="I183" s="2">
        <v>24</v>
      </c>
      <c r="J183" s="2" t="s">
        <v>82</v>
      </c>
      <c r="K183" s="2" t="s">
        <v>386</v>
      </c>
      <c r="L183" s="2" t="s">
        <v>53</v>
      </c>
      <c r="M183" s="2" t="s">
        <v>214</v>
      </c>
      <c r="N183" s="2" t="s">
        <v>287</v>
      </c>
      <c r="O183" s="2" t="s">
        <v>225</v>
      </c>
      <c r="P183" s="2" t="s">
        <v>326</v>
      </c>
      <c r="Q183" s="2">
        <v>0</v>
      </c>
      <c r="R183" s="2">
        <f>_xlfn.FLOOR.MATH((((2*VLOOKUP(G183, 'EV and Base'!$A$1:$N$671, 9, FALSE))+$Q183)*$I183)/100)+$I183+10</f>
        <v>58</v>
      </c>
      <c r="S183" s="2">
        <f>_xlfn.FLOOR.MATH((_xlfn.FLOOR.MATH((((2*VLOOKUP($G183, 'EV and Base'!$A$1:$N$671, 10, FALSE))+$Q183)*$I183)/100)+5)*
IF(OR($J183="Lonely", $J183="Brave", $J183="Adamant", $J183="Naughty"), 1.1,
IF(OR($J183="Bold", $J183="Timid", $J183="Modest", $J183="Calm"), 0.9, 1)))</f>
        <v>27</v>
      </c>
      <c r="T183" s="2">
        <f>_xlfn.FLOOR.MATH((_xlfn.FLOOR.MATH((((2*VLOOKUP($G183, 'EV and Base'!$A$1:$N$671, 11, FALSE))+$Q183)*$I183)/100)+5)*
IF(OR($J183="Bold", $J183="Relaxed", $J183="Impish", $J183="Lax"), 1.1,
IF(OR($J183="Lonely", $J183="Hasty", $J183="Mild", $J183="Gentle"), 0.9, 1)))</f>
        <v>29</v>
      </c>
      <c r="U183" s="2">
        <f>_xlfn.FLOOR.MATH((_xlfn.FLOOR.MATH((((2*VLOOKUP($G183, 'EV and Base'!$A$1:$N$671, 12, FALSE))+$Q183)*$I183)/100)+5)*
IF(OR($J183="Modest", $J183="Mild", $J183="Quiet", $J183="Rash"), 1.1,
IF(OR($J183="Adamant", $J183="Impish", $J183="Jolly", $J183="Careful"), 0.9, 1)))</f>
        <v>35</v>
      </c>
      <c r="V183" s="2">
        <f>_xlfn.FLOOR.MATH((_xlfn.FLOOR.MATH((((2*VLOOKUP($G183, 'EV and Base'!$A$1:$N$671, 13, FALSE))+$Q183)*$I183)/100)+5)*
IF(OR($J183="Calm", $J183="Gentle", $J183="Sassy", $J183="Careful"), 1.1,
IF(OR($J183="Naughty", $J183="Lax", $J183="Naive", $J183="Rash"), 0.9, 1)))</f>
        <v>29</v>
      </c>
      <c r="W183" s="2">
        <f>_xlfn.FLOOR.MATH((_xlfn.FLOOR.MATH((((2*VLOOKUP($G183, 'EV and Base'!$A$1:$N$671, 14, FALSE))+$Q183)*$I183)/100)+5)*
IF(OR($J183="Timid", $J183="Hasty", $J183="Jolly", $J183="Naive"), 1.1,
IF(OR($J183="Brave", $J183="Relaxed", $J183="Quiet", $J183="Sassy"), 0.9, 1)))</f>
        <v>32</v>
      </c>
      <c r="BC183" s="1"/>
    </row>
    <row r="184" spans="1:55" x14ac:dyDescent="0.45">
      <c r="A184" s="68"/>
      <c r="B184" s="68"/>
      <c r="C184" s="68" t="str">
        <f>$C183</f>
        <v>Single</v>
      </c>
      <c r="D184" s="68"/>
      <c r="E184" s="68"/>
      <c r="F184" s="56">
        <v>2</v>
      </c>
      <c r="G184" s="2" t="s">
        <v>286</v>
      </c>
      <c r="H184" s="2" t="s">
        <v>50</v>
      </c>
      <c r="I184" s="2">
        <v>24</v>
      </c>
      <c r="J184" s="2" t="s">
        <v>113</v>
      </c>
      <c r="K184" s="2" t="s">
        <v>161</v>
      </c>
      <c r="L184" s="2" t="s">
        <v>53</v>
      </c>
      <c r="M184" s="2" t="s">
        <v>295</v>
      </c>
      <c r="N184" s="2" t="s">
        <v>387</v>
      </c>
      <c r="O184" s="2" t="s">
        <v>225</v>
      </c>
      <c r="P184" s="2" t="s">
        <v>388</v>
      </c>
      <c r="Q184" s="2">
        <v>0</v>
      </c>
      <c r="R184" s="2">
        <f>_xlfn.FLOOR.MATH((((2*VLOOKUP(G184, 'EV and Base'!$A$1:$N$671, 9, FALSE))+$Q184)*$I184)/100)+$I184+10</f>
        <v>58</v>
      </c>
      <c r="S184" s="2">
        <f>_xlfn.FLOOR.MATH((_xlfn.FLOOR.MATH((((2*VLOOKUP($G184, 'EV and Base'!$A$1:$N$671, 10, FALSE))+$Q184)*$I184)/100)+5)*
IF(OR($J184="Lonely", $J184="Brave", $J184="Adamant", $J184="Naughty"), 1.1,
IF(OR($J184="Bold", $J184="Timid", $J184="Modest", $J184="Calm"), 0.9, 1)))</f>
        <v>36</v>
      </c>
      <c r="T184" s="2">
        <f>_xlfn.FLOOR.MATH((_xlfn.FLOOR.MATH((((2*VLOOKUP($G184, 'EV and Base'!$A$1:$N$671, 11, FALSE))+$Q184)*$I184)/100)+5)*
IF(OR($J184="Bold", $J184="Relaxed", $J184="Impish", $J184="Lax"), 1.1,
IF(OR($J184="Lonely", $J184="Hasty", $J184="Mild", $J184="Gentle"), 0.9, 1)))</f>
        <v>45</v>
      </c>
      <c r="U184" s="2">
        <f>_xlfn.FLOOR.MATH((_xlfn.FLOOR.MATH((((2*VLOOKUP($G184, 'EV and Base'!$A$1:$N$671, 12, FALSE))+$Q184)*$I184)/100)+5)*
IF(OR($J184="Modest", $J184="Mild", $J184="Quiet", $J184="Rash"), 1.1,
IF(OR($J184="Adamant", $J184="Impish", $J184="Jolly", $J184="Careful"), 0.9, 1)))</f>
        <v>21</v>
      </c>
      <c r="V184" s="2">
        <f>_xlfn.FLOOR.MATH((_xlfn.FLOOR.MATH((((2*VLOOKUP($G184, 'EV and Base'!$A$1:$N$671, 13, FALSE))+$Q184)*$I184)/100)+5)*
IF(OR($J184="Calm", $J184="Gentle", $J184="Sassy", $J184="Careful"), 1.1,
IF(OR($J184="Naughty", $J184="Lax", $J184="Naive", $J184="Rash"), 0.9, 1)))</f>
        <v>21</v>
      </c>
      <c r="W184" s="2">
        <f>_xlfn.FLOOR.MATH((_xlfn.FLOOR.MATH((((2*VLOOKUP($G184, 'EV and Base'!$A$1:$N$671, 14, FALSE))+$Q184)*$I184)/100)+5)*
IF(OR($J184="Timid", $J184="Hasty", $J184="Jolly", $J184="Naive"), 1.1,
IF(OR($J184="Brave", $J184="Relaxed", $J184="Quiet", $J184="Sassy"), 0.9, 1)))</f>
        <v>31</v>
      </c>
      <c r="BC184" s="1"/>
    </row>
    <row r="185" spans="1:55" x14ac:dyDescent="0.45">
      <c r="A185" s="66">
        <v>106</v>
      </c>
      <c r="B185" s="66" t="s">
        <v>389</v>
      </c>
      <c r="C185" s="66" t="s">
        <v>46</v>
      </c>
      <c r="D185" s="66" t="s">
        <v>380</v>
      </c>
      <c r="E185" s="66" t="s">
        <v>48</v>
      </c>
      <c r="F185" s="56">
        <v>1</v>
      </c>
      <c r="G185" s="2" t="s">
        <v>131</v>
      </c>
      <c r="H185" s="2" t="s">
        <v>50</v>
      </c>
      <c r="I185" s="2">
        <v>24</v>
      </c>
      <c r="J185" s="2" t="s">
        <v>97</v>
      </c>
      <c r="K185" s="2" t="s">
        <v>107</v>
      </c>
      <c r="L185" s="2" t="s">
        <v>53</v>
      </c>
      <c r="M185" s="2" t="s">
        <v>135</v>
      </c>
      <c r="N185" s="2" t="s">
        <v>200</v>
      </c>
      <c r="O185" s="2" t="s">
        <v>74</v>
      </c>
      <c r="P185" s="2" t="s">
        <v>358</v>
      </c>
      <c r="Q185" s="2">
        <v>0</v>
      </c>
      <c r="R185" s="2">
        <f>_xlfn.FLOOR.MATH((((2*VLOOKUP(G185, 'EV and Base'!$A$1:$N$671, 9, FALSE))+$Q185)*$I185)/100)+$I185+10</f>
        <v>58</v>
      </c>
      <c r="S185" s="2">
        <f>_xlfn.FLOOR.MATH((_xlfn.FLOOR.MATH((((2*VLOOKUP($G185, 'EV and Base'!$A$1:$N$671, 10, FALSE))+$Q185)*$I185)/100)+5)*
IF(OR($J185="Lonely", $J185="Brave", $J185="Adamant", $J185="Naughty"), 1.1,
IF(OR($J185="Bold", $J185="Timid", $J185="Modest", $J185="Calm"), 0.9, 1)))</f>
        <v>30</v>
      </c>
      <c r="T185" s="2">
        <f>_xlfn.FLOOR.MATH((_xlfn.FLOOR.MATH((((2*VLOOKUP($G185, 'EV and Base'!$A$1:$N$671, 11, FALSE))+$Q185)*$I185)/100)+5)*
IF(OR($J185="Bold", $J185="Relaxed", $J185="Impish", $J185="Lax"), 1.1,
IF(OR($J185="Lonely", $J185="Hasty", $J185="Mild", $J185="Gentle"), 0.9, 1)))</f>
        <v>28</v>
      </c>
      <c r="U185" s="2">
        <f>_xlfn.FLOOR.MATH((_xlfn.FLOOR.MATH((((2*VLOOKUP($G185, 'EV and Base'!$A$1:$N$671, 12, FALSE))+$Q185)*$I185)/100)+5)*
IF(OR($J185="Modest", $J185="Mild", $J185="Quiet", $J185="Rash"), 1.1,
IF(OR($J185="Adamant", $J185="Impish", $J185="Jolly", $J185="Careful"), 0.9, 1)))</f>
        <v>30</v>
      </c>
      <c r="V185" s="2">
        <f>_xlfn.FLOOR.MATH((_xlfn.FLOOR.MATH((((2*VLOOKUP($G185, 'EV and Base'!$A$1:$N$671, 13, FALSE))+$Q185)*$I185)/100)+5)*
IF(OR($J185="Calm", $J185="Gentle", $J185="Sassy", $J185="Careful"), 1.1,
IF(OR($J185="Naughty", $J185="Lax", $J185="Naive", $J185="Rash"), 0.9, 1)))</f>
        <v>28</v>
      </c>
      <c r="W185" s="2">
        <f>_xlfn.FLOOR.MATH((_xlfn.FLOOR.MATH((((2*VLOOKUP($G185, 'EV and Base'!$A$1:$N$671, 14, FALSE))+$Q185)*$I185)/100)+5)*
IF(OR($J185="Timid", $J185="Hasty", $J185="Jolly", $J185="Naive"), 1.1,
IF(OR($J185="Brave", $J185="Relaxed", $J185="Quiet", $J185="Sassy"), 0.9, 1)))</f>
        <v>35</v>
      </c>
      <c r="BC185" s="1"/>
    </row>
    <row r="186" spans="1:55" x14ac:dyDescent="0.45">
      <c r="A186" s="68"/>
      <c r="B186" s="68"/>
      <c r="C186" s="68" t="str">
        <f>$C185</f>
        <v>Single</v>
      </c>
      <c r="D186" s="68"/>
      <c r="E186" s="68"/>
      <c r="F186" s="56">
        <v>2</v>
      </c>
      <c r="G186" s="2" t="s">
        <v>166</v>
      </c>
      <c r="H186" s="2" t="s">
        <v>50</v>
      </c>
      <c r="I186" s="2">
        <v>24</v>
      </c>
      <c r="J186" s="2" t="s">
        <v>137</v>
      </c>
      <c r="K186" s="2" t="s">
        <v>307</v>
      </c>
      <c r="L186" s="2" t="s">
        <v>53</v>
      </c>
      <c r="M186" s="2" t="s">
        <v>169</v>
      </c>
      <c r="N186" s="2" t="s">
        <v>218</v>
      </c>
      <c r="O186" s="2" t="s">
        <v>390</v>
      </c>
      <c r="P186" s="2" t="s">
        <v>254</v>
      </c>
      <c r="Q186" s="2">
        <v>0</v>
      </c>
      <c r="R186" s="2">
        <f>_xlfn.FLOOR.MATH((((2*VLOOKUP(G186, 'EV and Base'!$A$1:$N$671, 9, FALSE))+$Q186)*$I186)/100)+$I186+10</f>
        <v>70</v>
      </c>
      <c r="S186" s="2">
        <f>_xlfn.FLOOR.MATH((_xlfn.FLOOR.MATH((((2*VLOOKUP($G186, 'EV and Base'!$A$1:$N$671, 10, FALSE))+$Q186)*$I186)/100)+5)*
IF(OR($J186="Lonely", $J186="Brave", $J186="Adamant", $J186="Naughty"), 1.1,
IF(OR($J186="Bold", $J186="Timid", $J186="Modest", $J186="Calm"), 0.9, 1)))</f>
        <v>47</v>
      </c>
      <c r="T186" s="2">
        <f>_xlfn.FLOOR.MATH((_xlfn.FLOOR.MATH((((2*VLOOKUP($G186, 'EV and Base'!$A$1:$N$671, 11, FALSE))+$Q186)*$I186)/100)+5)*
IF(OR($J186="Bold", $J186="Relaxed", $J186="Impish", $J186="Lax"), 1.1,
IF(OR($J186="Lonely", $J186="Hasty", $J186="Mild", $J186="Gentle"), 0.9, 1)))</f>
        <v>27</v>
      </c>
      <c r="U186" s="2">
        <f>_xlfn.FLOOR.MATH((_xlfn.FLOOR.MATH((((2*VLOOKUP($G186, 'EV and Base'!$A$1:$N$671, 12, FALSE))+$Q186)*$I186)/100)+5)*
IF(OR($J186="Modest", $J186="Mild", $J186="Quiet", $J186="Rash"), 1.1,
IF(OR($J186="Adamant", $J186="Impish", $J186="Jolly", $J186="Careful"), 0.9, 1)))</f>
        <v>17</v>
      </c>
      <c r="V186" s="2">
        <f>_xlfn.FLOOR.MATH((_xlfn.FLOOR.MATH((((2*VLOOKUP($G186, 'EV and Base'!$A$1:$N$671, 13, FALSE))+$Q186)*$I186)/100)+5)*
IF(OR($J186="Calm", $J186="Gentle", $J186="Sassy", $J186="Careful"), 1.1,
IF(OR($J186="Naughty", $J186="Lax", $J186="Naive", $J186="Rash"), 0.9, 1)))</f>
        <v>21</v>
      </c>
      <c r="W186" s="2">
        <f>_xlfn.FLOOR.MATH((_xlfn.FLOOR.MATH((((2*VLOOKUP($G186, 'EV and Base'!$A$1:$N$671, 14, FALSE))+$Q186)*$I186)/100)+5)*
IF(OR($J186="Timid", $J186="Hasty", $J186="Jolly", $J186="Naive"), 1.1,
IF(OR($J186="Brave", $J186="Relaxed", $J186="Quiet", $J186="Sassy"), 0.9, 1)))</f>
        <v>21</v>
      </c>
      <c r="BC186" s="1"/>
    </row>
    <row r="187" spans="1:55" x14ac:dyDescent="0.45">
      <c r="A187" s="66">
        <v>107</v>
      </c>
      <c r="B187" s="66" t="s">
        <v>391</v>
      </c>
      <c r="C187" s="66" t="s">
        <v>46</v>
      </c>
      <c r="D187" s="66" t="s">
        <v>380</v>
      </c>
      <c r="E187" s="66" t="s">
        <v>48</v>
      </c>
      <c r="F187" s="56">
        <v>1</v>
      </c>
      <c r="G187" s="2" t="s">
        <v>105</v>
      </c>
      <c r="H187" s="2" t="s">
        <v>50</v>
      </c>
      <c r="I187" s="2">
        <v>24</v>
      </c>
      <c r="J187" s="2" t="s">
        <v>71</v>
      </c>
      <c r="K187" s="2" t="s">
        <v>107</v>
      </c>
      <c r="L187" s="2" t="s">
        <v>53</v>
      </c>
      <c r="M187" s="2" t="s">
        <v>135</v>
      </c>
      <c r="N187" s="2" t="s">
        <v>125</v>
      </c>
      <c r="O187" s="2" t="s">
        <v>74</v>
      </c>
      <c r="P187" s="2" t="s">
        <v>392</v>
      </c>
      <c r="Q187" s="2">
        <v>0</v>
      </c>
      <c r="R187" s="2">
        <f>_xlfn.FLOOR.MATH((((2*VLOOKUP(G187, 'EV and Base'!$A$1:$N$671, 9, FALSE))+$Q187)*$I187)/100)+$I187+10</f>
        <v>58</v>
      </c>
      <c r="S187" s="2">
        <f>_xlfn.FLOOR.MATH((_xlfn.FLOOR.MATH((((2*VLOOKUP($G187, 'EV and Base'!$A$1:$N$671, 10, FALSE))+$Q187)*$I187)/100)+5)*
IF(OR($J187="Lonely", $J187="Brave", $J187="Adamant", $J187="Naughty"), 1.1,
IF(OR($J187="Bold", $J187="Timid", $J187="Modest", $J187="Calm"), 0.9, 1)))</f>
        <v>30</v>
      </c>
      <c r="T187" s="2">
        <f>_xlfn.FLOOR.MATH((_xlfn.FLOOR.MATH((((2*VLOOKUP($G187, 'EV and Base'!$A$1:$N$671, 11, FALSE))+$Q187)*$I187)/100)+5)*
IF(OR($J187="Bold", $J187="Relaxed", $J187="Impish", $J187="Lax"), 1.1,
IF(OR($J187="Lonely", $J187="Hasty", $J187="Mild", $J187="Gentle"), 0.9, 1)))</f>
        <v>28</v>
      </c>
      <c r="U187" s="2">
        <f>_xlfn.FLOOR.MATH((_xlfn.FLOOR.MATH((((2*VLOOKUP($G187, 'EV and Base'!$A$1:$N$671, 12, FALSE))+$Q187)*$I187)/100)+5)*
IF(OR($J187="Modest", $J187="Mild", $J187="Quiet", $J187="Rash"), 1.1,
IF(OR($J187="Adamant", $J187="Impish", $J187="Jolly", $J187="Careful"), 0.9, 1)))</f>
        <v>30</v>
      </c>
      <c r="V187" s="2">
        <f>_xlfn.FLOOR.MATH((_xlfn.FLOOR.MATH((((2*VLOOKUP($G187, 'EV and Base'!$A$1:$N$671, 13, FALSE))+$Q187)*$I187)/100)+5)*
IF(OR($J187="Calm", $J187="Gentle", $J187="Sassy", $J187="Careful"), 1.1,
IF(OR($J187="Naughty", $J187="Lax", $J187="Naive", $J187="Rash"), 0.9, 1)))</f>
        <v>28</v>
      </c>
      <c r="W187" s="2">
        <f>_xlfn.FLOOR.MATH((_xlfn.FLOOR.MATH((((2*VLOOKUP($G187, 'EV and Base'!$A$1:$N$671, 14, FALSE))+$Q187)*$I187)/100)+5)*
IF(OR($J187="Timid", $J187="Hasty", $J187="Jolly", $J187="Naive"), 1.1,
IF(OR($J187="Brave", $J187="Relaxed", $J187="Quiet", $J187="Sassy"), 0.9, 1)))</f>
        <v>35</v>
      </c>
      <c r="BC187" s="1"/>
    </row>
    <row r="188" spans="1:55" x14ac:dyDescent="0.45">
      <c r="A188" s="68"/>
      <c r="B188" s="68"/>
      <c r="C188" s="68" t="str">
        <f>$C187</f>
        <v>Single</v>
      </c>
      <c r="D188" s="68"/>
      <c r="E188" s="68"/>
      <c r="F188" s="56">
        <v>2</v>
      </c>
      <c r="G188" s="2" t="s">
        <v>166</v>
      </c>
      <c r="H188" s="2" t="s">
        <v>50</v>
      </c>
      <c r="I188" s="2">
        <v>24</v>
      </c>
      <c r="J188" s="2" t="s">
        <v>97</v>
      </c>
      <c r="K188" s="2" t="s">
        <v>167</v>
      </c>
      <c r="L188" s="2" t="s">
        <v>53</v>
      </c>
      <c r="M188" s="2" t="s">
        <v>169</v>
      </c>
      <c r="N188" s="2" t="s">
        <v>218</v>
      </c>
      <c r="O188" s="2" t="s">
        <v>390</v>
      </c>
      <c r="P188" s="2" t="s">
        <v>254</v>
      </c>
      <c r="Q188" s="2">
        <v>0</v>
      </c>
      <c r="R188" s="2">
        <f>_xlfn.FLOOR.MATH((((2*VLOOKUP(G188, 'EV and Base'!$A$1:$N$671, 9, FALSE))+$Q188)*$I188)/100)+$I188+10</f>
        <v>70</v>
      </c>
      <c r="S188" s="2">
        <f>_xlfn.FLOOR.MATH((_xlfn.FLOOR.MATH((((2*VLOOKUP($G188, 'EV and Base'!$A$1:$N$671, 10, FALSE))+$Q188)*$I188)/100)+5)*
IF(OR($J188="Lonely", $J188="Brave", $J188="Adamant", $J188="Naughty"), 1.1,
IF(OR($J188="Bold", $J188="Timid", $J188="Modest", $J188="Calm"), 0.9, 1)))</f>
        <v>43</v>
      </c>
      <c r="T188" s="2">
        <f>_xlfn.FLOOR.MATH((_xlfn.FLOOR.MATH((((2*VLOOKUP($G188, 'EV and Base'!$A$1:$N$671, 11, FALSE))+$Q188)*$I188)/100)+5)*
IF(OR($J188="Bold", $J188="Relaxed", $J188="Impish", $J188="Lax"), 1.1,
IF(OR($J188="Lonely", $J188="Hasty", $J188="Mild", $J188="Gentle"), 0.9, 1)))</f>
        <v>31</v>
      </c>
      <c r="U188" s="2">
        <f>_xlfn.FLOOR.MATH((_xlfn.FLOOR.MATH((((2*VLOOKUP($G188, 'EV and Base'!$A$1:$N$671, 12, FALSE))+$Q188)*$I188)/100)+5)*
IF(OR($J188="Modest", $J188="Mild", $J188="Quiet", $J188="Rash"), 1.1,
IF(OR($J188="Adamant", $J188="Impish", $J188="Jolly", $J188="Careful"), 0.9, 1)))</f>
        <v>17</v>
      </c>
      <c r="V188" s="2">
        <f>_xlfn.FLOOR.MATH((_xlfn.FLOOR.MATH((((2*VLOOKUP($G188, 'EV and Base'!$A$1:$N$671, 13, FALSE))+$Q188)*$I188)/100)+5)*
IF(OR($J188="Calm", $J188="Gentle", $J188="Sassy", $J188="Careful"), 1.1,
IF(OR($J188="Naughty", $J188="Lax", $J188="Naive", $J188="Rash"), 0.9, 1)))</f>
        <v>21</v>
      </c>
      <c r="W188" s="2">
        <f>_xlfn.FLOOR.MATH((_xlfn.FLOOR.MATH((((2*VLOOKUP($G188, 'EV and Base'!$A$1:$N$671, 14, FALSE))+$Q188)*$I188)/100)+5)*
IF(OR($J188="Timid", $J188="Hasty", $J188="Jolly", $J188="Naive"), 1.1,
IF(OR($J188="Brave", $J188="Relaxed", $J188="Quiet", $J188="Sassy"), 0.9, 1)))</f>
        <v>21</v>
      </c>
      <c r="BC188" s="1"/>
    </row>
    <row r="189" spans="1:55" x14ac:dyDescent="0.45">
      <c r="A189" s="66">
        <v>108</v>
      </c>
      <c r="B189" s="66" t="s">
        <v>393</v>
      </c>
      <c r="C189" s="66" t="s">
        <v>46</v>
      </c>
      <c r="D189" s="66" t="s">
        <v>380</v>
      </c>
      <c r="E189" s="66" t="s">
        <v>48</v>
      </c>
      <c r="F189" s="56">
        <v>1</v>
      </c>
      <c r="G189" s="2" t="s">
        <v>127</v>
      </c>
      <c r="H189" s="2" t="s">
        <v>50</v>
      </c>
      <c r="I189" s="2">
        <v>24</v>
      </c>
      <c r="J189" s="2" t="s">
        <v>97</v>
      </c>
      <c r="K189" s="2" t="s">
        <v>107</v>
      </c>
      <c r="L189" s="2" t="s">
        <v>53</v>
      </c>
      <c r="M189" s="2" t="s">
        <v>135</v>
      </c>
      <c r="N189" s="2" t="s">
        <v>243</v>
      </c>
      <c r="O189" s="2" t="s">
        <v>74</v>
      </c>
      <c r="P189" s="2" t="s">
        <v>394</v>
      </c>
      <c r="Q189" s="2">
        <v>0</v>
      </c>
      <c r="R189" s="2">
        <f>_xlfn.FLOOR.MATH((((2*VLOOKUP(G189, 'EV and Base'!$A$1:$N$671, 9, FALSE))+$Q189)*$I189)/100)+$I189+10</f>
        <v>58</v>
      </c>
      <c r="S189" s="2">
        <f>_xlfn.FLOOR.MATH((_xlfn.FLOOR.MATH((((2*VLOOKUP($G189, 'EV and Base'!$A$1:$N$671, 10, FALSE))+$Q189)*$I189)/100)+5)*
IF(OR($J189="Lonely", $J189="Brave", $J189="Adamant", $J189="Naughty"), 1.1,
IF(OR($J189="Bold", $J189="Timid", $J189="Modest", $J189="Calm"), 0.9, 1)))</f>
        <v>30</v>
      </c>
      <c r="T189" s="2">
        <f>_xlfn.FLOOR.MATH((_xlfn.FLOOR.MATH((((2*VLOOKUP($G189, 'EV and Base'!$A$1:$N$671, 11, FALSE))+$Q189)*$I189)/100)+5)*
IF(OR($J189="Bold", $J189="Relaxed", $J189="Impish", $J189="Lax"), 1.1,
IF(OR($J189="Lonely", $J189="Hasty", $J189="Mild", $J189="Gentle"), 0.9, 1)))</f>
        <v>28</v>
      </c>
      <c r="U189" s="2">
        <f>_xlfn.FLOOR.MATH((_xlfn.FLOOR.MATH((((2*VLOOKUP($G189, 'EV and Base'!$A$1:$N$671, 12, FALSE))+$Q189)*$I189)/100)+5)*
IF(OR($J189="Modest", $J189="Mild", $J189="Quiet", $J189="Rash"), 1.1,
IF(OR($J189="Adamant", $J189="Impish", $J189="Jolly", $J189="Careful"), 0.9, 1)))</f>
        <v>30</v>
      </c>
      <c r="V189" s="2">
        <f>_xlfn.FLOOR.MATH((_xlfn.FLOOR.MATH((((2*VLOOKUP($G189, 'EV and Base'!$A$1:$N$671, 13, FALSE))+$Q189)*$I189)/100)+5)*
IF(OR($J189="Calm", $J189="Gentle", $J189="Sassy", $J189="Careful"), 1.1,
IF(OR($J189="Naughty", $J189="Lax", $J189="Naive", $J189="Rash"), 0.9, 1)))</f>
        <v>28</v>
      </c>
      <c r="W189" s="2">
        <f>_xlfn.FLOOR.MATH((_xlfn.FLOOR.MATH((((2*VLOOKUP($G189, 'EV and Base'!$A$1:$N$671, 14, FALSE))+$Q189)*$I189)/100)+5)*
IF(OR($J189="Timid", $J189="Hasty", $J189="Jolly", $J189="Naive"), 1.1,
IF(OR($J189="Brave", $J189="Relaxed", $J189="Quiet", $J189="Sassy"), 0.9, 1)))</f>
        <v>35</v>
      </c>
      <c r="BC189" s="1"/>
    </row>
    <row r="190" spans="1:55" x14ac:dyDescent="0.45">
      <c r="A190" s="68"/>
      <c r="B190" s="68"/>
      <c r="C190" s="68" t="str">
        <f>$C189</f>
        <v>Single</v>
      </c>
      <c r="D190" s="68"/>
      <c r="E190" s="68"/>
      <c r="F190" s="56">
        <v>2</v>
      </c>
      <c r="G190" s="2" t="s">
        <v>166</v>
      </c>
      <c r="H190" s="2" t="s">
        <v>50</v>
      </c>
      <c r="I190" s="2">
        <v>24</v>
      </c>
      <c r="J190" s="2" t="s">
        <v>97</v>
      </c>
      <c r="K190" s="2" t="s">
        <v>307</v>
      </c>
      <c r="L190" s="2" t="s">
        <v>53</v>
      </c>
      <c r="M190" s="2" t="s">
        <v>169</v>
      </c>
      <c r="N190" s="2" t="s">
        <v>218</v>
      </c>
      <c r="O190" s="2" t="s">
        <v>390</v>
      </c>
      <c r="P190" s="2" t="s">
        <v>254</v>
      </c>
      <c r="Q190" s="2">
        <v>0</v>
      </c>
      <c r="R190" s="2">
        <f>_xlfn.FLOOR.MATH((((2*VLOOKUP(G190, 'EV and Base'!$A$1:$N$671, 9, FALSE))+$Q190)*$I190)/100)+$I190+10</f>
        <v>70</v>
      </c>
      <c r="S190" s="2">
        <f>_xlfn.FLOOR.MATH((_xlfn.FLOOR.MATH((((2*VLOOKUP($G190, 'EV and Base'!$A$1:$N$671, 10, FALSE))+$Q190)*$I190)/100)+5)*
IF(OR($J190="Lonely", $J190="Brave", $J190="Adamant", $J190="Naughty"), 1.1,
IF(OR($J190="Bold", $J190="Timid", $J190="Modest", $J190="Calm"), 0.9, 1)))</f>
        <v>43</v>
      </c>
      <c r="T190" s="2">
        <f>_xlfn.FLOOR.MATH((_xlfn.FLOOR.MATH((((2*VLOOKUP($G190, 'EV and Base'!$A$1:$N$671, 11, FALSE))+$Q190)*$I190)/100)+5)*
IF(OR($J190="Bold", $J190="Relaxed", $J190="Impish", $J190="Lax"), 1.1,
IF(OR($J190="Lonely", $J190="Hasty", $J190="Mild", $J190="Gentle"), 0.9, 1)))</f>
        <v>31</v>
      </c>
      <c r="U190" s="2">
        <f>_xlfn.FLOOR.MATH((_xlfn.FLOOR.MATH((((2*VLOOKUP($G190, 'EV and Base'!$A$1:$N$671, 12, FALSE))+$Q190)*$I190)/100)+5)*
IF(OR($J190="Modest", $J190="Mild", $J190="Quiet", $J190="Rash"), 1.1,
IF(OR($J190="Adamant", $J190="Impish", $J190="Jolly", $J190="Careful"), 0.9, 1)))</f>
        <v>17</v>
      </c>
      <c r="V190" s="2">
        <f>_xlfn.FLOOR.MATH((_xlfn.FLOOR.MATH((((2*VLOOKUP($G190, 'EV and Base'!$A$1:$N$671, 13, FALSE))+$Q190)*$I190)/100)+5)*
IF(OR($J190="Calm", $J190="Gentle", $J190="Sassy", $J190="Careful"), 1.1,
IF(OR($J190="Naughty", $J190="Lax", $J190="Naive", $J190="Rash"), 0.9, 1)))</f>
        <v>21</v>
      </c>
      <c r="W190" s="2">
        <f>_xlfn.FLOOR.MATH((_xlfn.FLOOR.MATH((((2*VLOOKUP($G190, 'EV and Base'!$A$1:$N$671, 14, FALSE))+$Q190)*$I190)/100)+5)*
IF(OR($J190="Timid", $J190="Hasty", $J190="Jolly", $J190="Naive"), 1.1,
IF(OR($J190="Brave", $J190="Relaxed", $J190="Quiet", $J190="Sassy"), 0.9, 1)))</f>
        <v>21</v>
      </c>
      <c r="BC190" s="1"/>
    </row>
    <row r="191" spans="1:55" x14ac:dyDescent="0.45">
      <c r="A191" s="56">
        <v>109</v>
      </c>
      <c r="B191" s="56" t="s">
        <v>395</v>
      </c>
      <c r="C191" s="56" t="s">
        <v>46</v>
      </c>
      <c r="D191" s="56" t="s">
        <v>380</v>
      </c>
      <c r="E191" s="56" t="s">
        <v>48</v>
      </c>
      <c r="F191" s="56">
        <v>1</v>
      </c>
      <c r="G191" s="2" t="s">
        <v>396</v>
      </c>
      <c r="H191" s="2" t="s">
        <v>50</v>
      </c>
      <c r="I191" s="2">
        <v>25</v>
      </c>
      <c r="J191" s="2" t="s">
        <v>97</v>
      </c>
      <c r="K191" s="2" t="s">
        <v>307</v>
      </c>
      <c r="L191" s="2" t="s">
        <v>53</v>
      </c>
      <c r="M191" s="2" t="s">
        <v>169</v>
      </c>
      <c r="N191" s="2" t="s">
        <v>218</v>
      </c>
      <c r="O191" s="2" t="s">
        <v>390</v>
      </c>
      <c r="P191" s="2" t="s">
        <v>254</v>
      </c>
      <c r="Q191" s="2">
        <v>0</v>
      </c>
      <c r="R191" s="2">
        <f>_xlfn.FLOOR.MATH((((2*VLOOKUP(G191, 'EV and Base'!$A$1:$N$671, 9, FALSE))+$Q191)*$I191)/100)+$I191+10</f>
        <v>77</v>
      </c>
      <c r="S191" s="2">
        <f>_xlfn.FLOOR.MATH((_xlfn.FLOOR.MATH((((2*VLOOKUP($G191, 'EV and Base'!$A$1:$N$671, 10, FALSE))+$Q191)*$I191)/100)+5)*
IF(OR($J191="Lonely", $J191="Brave", $J191="Adamant", $J191="Naughty"), 1.1,
IF(OR($J191="Bold", $J191="Timid", $J191="Modest", $J191="Calm"), 0.9, 1)))</f>
        <v>57</v>
      </c>
      <c r="T191" s="2">
        <f>_xlfn.FLOOR.MATH((_xlfn.FLOOR.MATH((((2*VLOOKUP($G191, 'EV and Base'!$A$1:$N$671, 11, FALSE))+$Q191)*$I191)/100)+5)*
IF(OR($J191="Bold", $J191="Relaxed", $J191="Impish", $J191="Lax"), 1.1,
IF(OR($J191="Lonely", $J191="Hasty", $J191="Mild", $J191="Gentle"), 0.9, 1)))</f>
        <v>47</v>
      </c>
      <c r="U191" s="2">
        <f>_xlfn.FLOOR.MATH((_xlfn.FLOOR.MATH((((2*VLOOKUP($G191, 'EV and Base'!$A$1:$N$671, 12, FALSE))+$Q191)*$I191)/100)+5)*
IF(OR($J191="Modest", $J191="Mild", $J191="Quiet", $J191="Rash"), 1.1,
IF(OR($J191="Adamant", $J191="Impish", $J191="Jolly", $J191="Careful"), 0.9, 1)))</f>
        <v>25</v>
      </c>
      <c r="V191" s="2">
        <f>_xlfn.FLOOR.MATH((_xlfn.FLOOR.MATH((((2*VLOOKUP($G191, 'EV and Base'!$A$1:$N$671, 13, FALSE))+$Q191)*$I191)/100)+5)*
IF(OR($J191="Calm", $J191="Gentle", $J191="Sassy", $J191="Careful"), 1.1,
IF(OR($J191="Naughty", $J191="Lax", $J191="Naive", $J191="Rash"), 0.9, 1)))</f>
        <v>30</v>
      </c>
      <c r="W191" s="2">
        <f>_xlfn.FLOOR.MATH((_xlfn.FLOOR.MATH((((2*VLOOKUP($G191, 'EV and Base'!$A$1:$N$671, 14, FALSE))+$Q191)*$I191)/100)+5)*
IF(OR($J191="Timid", $J191="Hasty", $J191="Jolly", $J191="Naive"), 1.1,
IF(OR($J191="Brave", $J191="Relaxed", $J191="Quiet", $J191="Sassy"), 0.9, 1)))</f>
        <v>25</v>
      </c>
      <c r="BC191" s="1"/>
    </row>
    <row r="192" spans="1:55" x14ac:dyDescent="0.45">
      <c r="A192" s="66">
        <v>110</v>
      </c>
      <c r="B192" s="66" t="s">
        <v>397</v>
      </c>
      <c r="C192" s="66" t="s">
        <v>46</v>
      </c>
      <c r="D192" s="66" t="s">
        <v>380</v>
      </c>
      <c r="E192" s="66" t="s">
        <v>48</v>
      </c>
      <c r="F192" s="56">
        <v>1</v>
      </c>
      <c r="G192" s="2" t="s">
        <v>398</v>
      </c>
      <c r="H192" s="2" t="s">
        <v>50</v>
      </c>
      <c r="I192" s="2">
        <v>24</v>
      </c>
      <c r="J192" s="2" t="s">
        <v>134</v>
      </c>
      <c r="K192" s="2" t="s">
        <v>399</v>
      </c>
      <c r="L192" s="2" t="s">
        <v>53</v>
      </c>
      <c r="M192" s="2" t="s">
        <v>400</v>
      </c>
      <c r="N192" s="2" t="s">
        <v>401</v>
      </c>
      <c r="O192" s="2" t="s">
        <v>402</v>
      </c>
      <c r="P192" s="2" t="s">
        <v>403</v>
      </c>
      <c r="Q192" s="2">
        <v>0</v>
      </c>
      <c r="R192" s="2">
        <f>_xlfn.FLOOR.MATH((((2*VLOOKUP(G192, 'EV and Base'!$A$1:$N$671, 9, FALSE))+$Q192)*$I192)/100)+$I192+10</f>
        <v>51</v>
      </c>
      <c r="S192" s="2">
        <f>_xlfn.FLOOR.MATH((_xlfn.FLOOR.MATH((((2*VLOOKUP($G192, 'EV and Base'!$A$1:$N$671, 10, FALSE))+$Q192)*$I192)/100)+5)*
IF(OR($J192="Lonely", $J192="Brave", $J192="Adamant", $J192="Naughty"), 1.1,
IF(OR($J192="Bold", $J192="Timid", $J192="Modest", $J192="Calm"), 0.9, 1)))</f>
        <v>31</v>
      </c>
      <c r="T192" s="2">
        <f>_xlfn.FLOOR.MATH((_xlfn.FLOOR.MATH((((2*VLOOKUP($G192, 'EV and Base'!$A$1:$N$671, 11, FALSE))+$Q192)*$I192)/100)+5)*
IF(OR($J192="Bold", $J192="Relaxed", $J192="Impish", $J192="Lax"), 1.1,
IF(OR($J192="Lonely", $J192="Hasty", $J192="Mild", $J192="Gentle"), 0.9, 1)))</f>
        <v>29</v>
      </c>
      <c r="U192" s="2">
        <f>_xlfn.FLOOR.MATH((_xlfn.FLOOR.MATH((((2*VLOOKUP($G192, 'EV and Base'!$A$1:$N$671, 12, FALSE))+$Q192)*$I192)/100)+5)*
IF(OR($J192="Modest", $J192="Mild", $J192="Quiet", $J192="Rash"), 1.1,
IF(OR($J192="Adamant", $J192="Impish", $J192="Jolly", $J192="Careful"), 0.9, 1)))</f>
        <v>32</v>
      </c>
      <c r="V192" s="2">
        <f>_xlfn.FLOOR.MATH((_xlfn.FLOOR.MATH((((2*VLOOKUP($G192, 'EV and Base'!$A$1:$N$671, 13, FALSE))+$Q192)*$I192)/100)+5)*
IF(OR($J192="Calm", $J192="Gentle", $J192="Sassy", $J192="Careful"), 1.1,
IF(OR($J192="Naughty", $J192="Lax", $J192="Naive", $J192="Rash"), 0.9, 1)))</f>
        <v>33</v>
      </c>
      <c r="W192" s="2">
        <f>_xlfn.FLOOR.MATH((_xlfn.FLOOR.MATH((((2*VLOOKUP($G192, 'EV and Base'!$A$1:$N$671, 14, FALSE))+$Q192)*$I192)/100)+5)*
IF(OR($J192="Timid", $J192="Hasty", $J192="Jolly", $J192="Naive"), 1.1,
IF(OR($J192="Brave", $J192="Relaxed", $J192="Quiet", $J192="Sassy"), 0.9, 1)))</f>
        <v>26</v>
      </c>
      <c r="BC192" s="1"/>
    </row>
    <row r="193" spans="1:55" x14ac:dyDescent="0.45">
      <c r="A193" s="68"/>
      <c r="B193" s="68"/>
      <c r="C193" s="68" t="str">
        <f>$C192</f>
        <v>Single</v>
      </c>
      <c r="D193" s="68"/>
      <c r="E193" s="68"/>
      <c r="F193" s="56">
        <v>2</v>
      </c>
      <c r="G193" s="2" t="s">
        <v>166</v>
      </c>
      <c r="H193" s="2" t="s">
        <v>50</v>
      </c>
      <c r="I193" s="2">
        <v>24</v>
      </c>
      <c r="J193" s="2" t="s">
        <v>137</v>
      </c>
      <c r="K193" s="2" t="s">
        <v>167</v>
      </c>
      <c r="L193" s="2" t="s">
        <v>53</v>
      </c>
      <c r="M193" s="2" t="s">
        <v>169</v>
      </c>
      <c r="N193" s="2" t="s">
        <v>218</v>
      </c>
      <c r="O193" s="2" t="s">
        <v>390</v>
      </c>
      <c r="P193" s="2" t="s">
        <v>254</v>
      </c>
      <c r="Q193" s="2">
        <v>0</v>
      </c>
      <c r="R193" s="2">
        <f>_xlfn.FLOOR.MATH((((2*VLOOKUP(G193, 'EV and Base'!$A$1:$N$671, 9, FALSE))+$Q193)*$I193)/100)+$I193+10</f>
        <v>70</v>
      </c>
      <c r="S193" s="2">
        <f>_xlfn.FLOOR.MATH((_xlfn.FLOOR.MATH((((2*VLOOKUP($G193, 'EV and Base'!$A$1:$N$671, 10, FALSE))+$Q193)*$I193)/100)+5)*
IF(OR($J193="Lonely", $J193="Brave", $J193="Adamant", $J193="Naughty"), 1.1,
IF(OR($J193="Bold", $J193="Timid", $J193="Modest", $J193="Calm"), 0.9, 1)))</f>
        <v>47</v>
      </c>
      <c r="T193" s="2">
        <f>_xlfn.FLOOR.MATH((_xlfn.FLOOR.MATH((((2*VLOOKUP($G193, 'EV and Base'!$A$1:$N$671, 11, FALSE))+$Q193)*$I193)/100)+5)*
IF(OR($J193="Bold", $J193="Relaxed", $J193="Impish", $J193="Lax"), 1.1,
IF(OR($J193="Lonely", $J193="Hasty", $J193="Mild", $J193="Gentle"), 0.9, 1)))</f>
        <v>27</v>
      </c>
      <c r="U193" s="2">
        <f>_xlfn.FLOOR.MATH((_xlfn.FLOOR.MATH((((2*VLOOKUP($G193, 'EV and Base'!$A$1:$N$671, 12, FALSE))+$Q193)*$I193)/100)+5)*
IF(OR($J193="Modest", $J193="Mild", $J193="Quiet", $J193="Rash"), 1.1,
IF(OR($J193="Adamant", $J193="Impish", $J193="Jolly", $J193="Careful"), 0.9, 1)))</f>
        <v>17</v>
      </c>
      <c r="V193" s="2">
        <f>_xlfn.FLOOR.MATH((_xlfn.FLOOR.MATH((((2*VLOOKUP($G193, 'EV and Base'!$A$1:$N$671, 13, FALSE))+$Q193)*$I193)/100)+5)*
IF(OR($J193="Calm", $J193="Gentle", $J193="Sassy", $J193="Careful"), 1.1,
IF(OR($J193="Naughty", $J193="Lax", $J193="Naive", $J193="Rash"), 0.9, 1)))</f>
        <v>21</v>
      </c>
      <c r="W193" s="2">
        <f>_xlfn.FLOOR.MATH((_xlfn.FLOOR.MATH((((2*VLOOKUP($G193, 'EV and Base'!$A$1:$N$671, 14, FALSE))+$Q193)*$I193)/100)+5)*
IF(OR($J193="Timid", $J193="Hasty", $J193="Jolly", $J193="Naive"), 1.1,
IF(OR($J193="Brave", $J193="Relaxed", $J193="Quiet", $J193="Sassy"), 0.9, 1)))</f>
        <v>21</v>
      </c>
      <c r="BC193" s="1"/>
    </row>
    <row r="194" spans="1:55" x14ac:dyDescent="0.45">
      <c r="A194" s="66">
        <v>111</v>
      </c>
      <c r="B194" s="66" t="s">
        <v>404</v>
      </c>
      <c r="C194" s="66" t="s">
        <v>46</v>
      </c>
      <c r="D194" s="66" t="s">
        <v>380</v>
      </c>
      <c r="E194" s="66" t="s">
        <v>48</v>
      </c>
      <c r="F194" s="56">
        <v>1</v>
      </c>
      <c r="G194" s="2" t="s">
        <v>166</v>
      </c>
      <c r="H194" s="2" t="s">
        <v>50</v>
      </c>
      <c r="I194" s="2">
        <v>23</v>
      </c>
      <c r="J194" s="2" t="s">
        <v>97</v>
      </c>
      <c r="K194" s="2" t="s">
        <v>307</v>
      </c>
      <c r="L194" s="2" t="s">
        <v>53</v>
      </c>
      <c r="M194" s="2" t="s">
        <v>99</v>
      </c>
      <c r="N194" s="2" t="s">
        <v>169</v>
      </c>
      <c r="O194" s="2" t="s">
        <v>218</v>
      </c>
      <c r="P194" s="2" t="s">
        <v>390</v>
      </c>
      <c r="Q194" s="2">
        <v>0</v>
      </c>
      <c r="R194" s="2">
        <f>_xlfn.FLOOR.MATH((((2*VLOOKUP(G194, 'EV and Base'!$A$1:$N$671, 9, FALSE))+$Q194)*$I194)/100)+$I194+10</f>
        <v>67</v>
      </c>
      <c r="S194" s="2">
        <f>_xlfn.FLOOR.MATH((_xlfn.FLOOR.MATH((((2*VLOOKUP($G194, 'EV and Base'!$A$1:$N$671, 10, FALSE))+$Q194)*$I194)/100)+5)*
IF(OR($J194="Lonely", $J194="Brave", $J194="Adamant", $J194="Naughty"), 1.1,
IF(OR($J194="Bold", $J194="Timid", $J194="Modest", $J194="Calm"), 0.9, 1)))</f>
        <v>41</v>
      </c>
      <c r="T194" s="2">
        <f>_xlfn.FLOOR.MATH((_xlfn.FLOOR.MATH((((2*VLOOKUP($G194, 'EV and Base'!$A$1:$N$671, 11, FALSE))+$Q194)*$I194)/100)+5)*
IF(OR($J194="Bold", $J194="Relaxed", $J194="Impish", $J194="Lax"), 1.1,
IF(OR($J194="Lonely", $J194="Hasty", $J194="Mild", $J194="Gentle"), 0.9, 1)))</f>
        <v>30</v>
      </c>
      <c r="U194" s="2">
        <f>_xlfn.FLOOR.MATH((_xlfn.FLOOR.MATH((((2*VLOOKUP($G194, 'EV and Base'!$A$1:$N$671, 12, FALSE))+$Q194)*$I194)/100)+5)*
IF(OR($J194="Modest", $J194="Mild", $J194="Quiet", $J194="Rash"), 1.1,
IF(OR($J194="Adamant", $J194="Impish", $J194="Jolly", $J194="Careful"), 0.9, 1)))</f>
        <v>16</v>
      </c>
      <c r="V194" s="2">
        <f>_xlfn.FLOOR.MATH((_xlfn.FLOOR.MATH((((2*VLOOKUP($G194, 'EV and Base'!$A$1:$N$671, 13, FALSE))+$Q194)*$I194)/100)+5)*
IF(OR($J194="Calm", $J194="Gentle", $J194="Sassy", $J194="Careful"), 1.1,
IF(OR($J194="Naughty", $J194="Lax", $J194="Naive", $J194="Rash"), 0.9, 1)))</f>
        <v>21</v>
      </c>
      <c r="W194" s="2">
        <f>_xlfn.FLOOR.MATH((_xlfn.FLOOR.MATH((((2*VLOOKUP($G194, 'EV and Base'!$A$1:$N$671, 14, FALSE))+$Q194)*$I194)/100)+5)*
IF(OR($J194="Timid", $J194="Hasty", $J194="Jolly", $J194="Naive"), 1.1,
IF(OR($J194="Brave", $J194="Relaxed", $J194="Quiet", $J194="Sassy"), 0.9, 1)))</f>
        <v>21</v>
      </c>
      <c r="BC194" s="1"/>
    </row>
    <row r="195" spans="1:55" x14ac:dyDescent="0.45">
      <c r="A195" s="67"/>
      <c r="B195" s="67"/>
      <c r="C195" s="67" t="str">
        <f t="shared" ref="C195:C196" si="19">$C194</f>
        <v>Single</v>
      </c>
      <c r="D195" s="67"/>
      <c r="E195" s="67"/>
      <c r="F195" s="56">
        <v>2</v>
      </c>
      <c r="G195" s="2" t="s">
        <v>166</v>
      </c>
      <c r="H195" s="2" t="s">
        <v>50</v>
      </c>
      <c r="I195" s="2">
        <v>23</v>
      </c>
      <c r="J195" s="2" t="s">
        <v>97</v>
      </c>
      <c r="K195" s="2" t="s">
        <v>307</v>
      </c>
      <c r="L195" s="2" t="s">
        <v>53</v>
      </c>
      <c r="M195" s="2" t="s">
        <v>99</v>
      </c>
      <c r="N195" s="2" t="s">
        <v>169</v>
      </c>
      <c r="O195" s="2" t="s">
        <v>218</v>
      </c>
      <c r="P195" s="2" t="s">
        <v>390</v>
      </c>
      <c r="Q195" s="2">
        <v>0</v>
      </c>
      <c r="R195" s="2">
        <f>_xlfn.FLOOR.MATH((((2*VLOOKUP(G195, 'EV and Base'!$A$1:$N$671, 9, FALSE))+$Q195)*$I195)/100)+$I195+10</f>
        <v>67</v>
      </c>
      <c r="S195" s="2">
        <f>_xlfn.FLOOR.MATH((_xlfn.FLOOR.MATH((((2*VLOOKUP($G195, 'EV and Base'!$A$1:$N$671, 10, FALSE))+$Q195)*$I195)/100)+5)*
IF(OR($J195="Lonely", $J195="Brave", $J195="Adamant", $J195="Naughty"), 1.1,
IF(OR($J195="Bold", $J195="Timid", $J195="Modest", $J195="Calm"), 0.9, 1)))</f>
        <v>41</v>
      </c>
      <c r="T195" s="2">
        <f>_xlfn.FLOOR.MATH((_xlfn.FLOOR.MATH((((2*VLOOKUP($G195, 'EV and Base'!$A$1:$N$671, 11, FALSE))+$Q195)*$I195)/100)+5)*
IF(OR($J195="Bold", $J195="Relaxed", $J195="Impish", $J195="Lax"), 1.1,
IF(OR($J195="Lonely", $J195="Hasty", $J195="Mild", $J195="Gentle"), 0.9, 1)))</f>
        <v>30</v>
      </c>
      <c r="U195" s="2">
        <f>_xlfn.FLOOR.MATH((_xlfn.FLOOR.MATH((((2*VLOOKUP($G195, 'EV and Base'!$A$1:$N$671, 12, FALSE))+$Q195)*$I195)/100)+5)*
IF(OR($J195="Modest", $J195="Mild", $J195="Quiet", $J195="Rash"), 1.1,
IF(OR($J195="Adamant", $J195="Impish", $J195="Jolly", $J195="Careful"), 0.9, 1)))</f>
        <v>16</v>
      </c>
      <c r="V195" s="2">
        <f>_xlfn.FLOOR.MATH((_xlfn.FLOOR.MATH((((2*VLOOKUP($G195, 'EV and Base'!$A$1:$N$671, 13, FALSE))+$Q195)*$I195)/100)+5)*
IF(OR($J195="Calm", $J195="Gentle", $J195="Sassy", $J195="Careful"), 1.1,
IF(OR($J195="Naughty", $J195="Lax", $J195="Naive", $J195="Rash"), 0.9, 1)))</f>
        <v>21</v>
      </c>
      <c r="W195" s="2">
        <f>_xlfn.FLOOR.MATH((_xlfn.FLOOR.MATH((((2*VLOOKUP($G195, 'EV and Base'!$A$1:$N$671, 14, FALSE))+$Q195)*$I195)/100)+5)*
IF(OR($J195="Timid", $J195="Hasty", $J195="Jolly", $J195="Naive"), 1.1,
IF(OR($J195="Brave", $J195="Relaxed", $J195="Quiet", $J195="Sassy"), 0.9, 1)))</f>
        <v>21</v>
      </c>
      <c r="BC195" s="1"/>
    </row>
    <row r="196" spans="1:55" x14ac:dyDescent="0.45">
      <c r="A196" s="68"/>
      <c r="B196" s="68"/>
      <c r="C196" s="68" t="str">
        <f t="shared" si="19"/>
        <v>Single</v>
      </c>
      <c r="D196" s="68"/>
      <c r="E196" s="68"/>
      <c r="F196" s="56">
        <v>3</v>
      </c>
      <c r="G196" s="2" t="s">
        <v>398</v>
      </c>
      <c r="H196" s="2" t="s">
        <v>50</v>
      </c>
      <c r="I196" s="2">
        <v>23</v>
      </c>
      <c r="J196" s="2" t="s">
        <v>134</v>
      </c>
      <c r="K196" s="2" t="s">
        <v>399</v>
      </c>
      <c r="L196" s="2" t="s">
        <v>53</v>
      </c>
      <c r="M196" s="2" t="s">
        <v>400</v>
      </c>
      <c r="N196" s="2" t="s">
        <v>401</v>
      </c>
      <c r="O196" s="2" t="s">
        <v>402</v>
      </c>
      <c r="P196" s="2" t="s">
        <v>403</v>
      </c>
      <c r="Q196" s="2">
        <v>0</v>
      </c>
      <c r="R196" s="2">
        <f>_xlfn.FLOOR.MATH((((2*VLOOKUP(G196, 'EV and Base'!$A$1:$N$671, 9, FALSE))+$Q196)*$I196)/100)+$I196+10</f>
        <v>49</v>
      </c>
      <c r="S196" s="2">
        <f>_xlfn.FLOOR.MATH((_xlfn.FLOOR.MATH((((2*VLOOKUP($G196, 'EV and Base'!$A$1:$N$671, 10, FALSE))+$Q196)*$I196)/100)+5)*
IF(OR($J196="Lonely", $J196="Brave", $J196="Adamant", $J196="Naughty"), 1.1,
IF(OR($J196="Bold", $J196="Timid", $J196="Modest", $J196="Calm"), 0.9, 1)))</f>
        <v>30</v>
      </c>
      <c r="T196" s="2">
        <f>_xlfn.FLOOR.MATH((_xlfn.FLOOR.MATH((((2*VLOOKUP($G196, 'EV and Base'!$A$1:$N$671, 11, FALSE))+$Q196)*$I196)/100)+5)*
IF(OR($J196="Bold", $J196="Relaxed", $J196="Impish", $J196="Lax"), 1.1,
IF(OR($J196="Lonely", $J196="Hasty", $J196="Mild", $J196="Gentle"), 0.9, 1)))</f>
        <v>28</v>
      </c>
      <c r="U196" s="2">
        <f>_xlfn.FLOOR.MATH((_xlfn.FLOOR.MATH((((2*VLOOKUP($G196, 'EV and Base'!$A$1:$N$671, 12, FALSE))+$Q196)*$I196)/100)+5)*
IF(OR($J196="Modest", $J196="Mild", $J196="Quiet", $J196="Rash"), 1.1,
IF(OR($J196="Adamant", $J196="Impish", $J196="Jolly", $J196="Careful"), 0.9, 1)))</f>
        <v>30</v>
      </c>
      <c r="V196" s="2">
        <f>_xlfn.FLOOR.MATH((_xlfn.FLOOR.MATH((((2*VLOOKUP($G196, 'EV and Base'!$A$1:$N$671, 13, FALSE))+$Q196)*$I196)/100)+5)*
IF(OR($J196="Calm", $J196="Gentle", $J196="Sassy", $J196="Careful"), 1.1,
IF(OR($J196="Naughty", $J196="Lax", $J196="Naive", $J196="Rash"), 0.9, 1)))</f>
        <v>32</v>
      </c>
      <c r="W196" s="2">
        <f>_xlfn.FLOOR.MATH((_xlfn.FLOOR.MATH((((2*VLOOKUP($G196, 'EV and Base'!$A$1:$N$671, 14, FALSE))+$Q196)*$I196)/100)+5)*
IF(OR($J196="Timid", $J196="Hasty", $J196="Jolly", $J196="Naive"), 1.1,
IF(OR($J196="Brave", $J196="Relaxed", $J196="Quiet", $J196="Sassy"), 0.9, 1)))</f>
        <v>25</v>
      </c>
      <c r="BC196" s="1"/>
    </row>
    <row r="197" spans="1:55" x14ac:dyDescent="0.45">
      <c r="A197" s="66">
        <v>112</v>
      </c>
      <c r="B197" s="66" t="s">
        <v>114</v>
      </c>
      <c r="C197" s="66" t="s">
        <v>46</v>
      </c>
      <c r="D197" s="66" t="s">
        <v>380</v>
      </c>
      <c r="E197" s="66" t="s">
        <v>48</v>
      </c>
      <c r="F197" s="56">
        <v>1</v>
      </c>
      <c r="G197" s="2" t="s">
        <v>187</v>
      </c>
      <c r="H197" s="2" t="s">
        <v>50</v>
      </c>
      <c r="I197" s="2">
        <v>23</v>
      </c>
      <c r="J197" s="2" t="s">
        <v>157</v>
      </c>
      <c r="K197" s="2" t="s">
        <v>188</v>
      </c>
      <c r="L197" s="2" t="s">
        <v>53</v>
      </c>
      <c r="M197" s="2" t="s">
        <v>177</v>
      </c>
      <c r="N197" s="2" t="s">
        <v>189</v>
      </c>
      <c r="O197" s="2" t="s">
        <v>405</v>
      </c>
      <c r="P197" s="2" t="s">
        <v>406</v>
      </c>
      <c r="Q197" s="2">
        <v>0</v>
      </c>
      <c r="R197" s="2">
        <f>_xlfn.FLOOR.MATH((((2*VLOOKUP(G197, 'EV and Base'!$A$1:$N$671, 9, FALSE))+$Q197)*$I197)/100)+$I197+10</f>
        <v>60</v>
      </c>
      <c r="S197" s="2">
        <f>_xlfn.FLOOR.MATH((_xlfn.FLOOR.MATH((((2*VLOOKUP($G197, 'EV and Base'!$A$1:$N$671, 10, FALSE))+$Q197)*$I197)/100)+5)*
IF(OR($J197="Lonely", $J197="Brave", $J197="Adamant", $J197="Naughty"), 1.1,
IF(OR($J197="Bold", $J197="Timid", $J197="Modest", $J197="Calm"), 0.9, 1)))</f>
        <v>44</v>
      </c>
      <c r="T197" s="2">
        <f>_xlfn.FLOOR.MATH((_xlfn.FLOOR.MATH((((2*VLOOKUP($G197, 'EV and Base'!$A$1:$N$671, 11, FALSE))+$Q197)*$I197)/100)+5)*
IF(OR($J197="Bold", $J197="Relaxed", $J197="Impish", $J197="Lax"), 1.1,
IF(OR($J197="Lonely", $J197="Hasty", $J197="Mild", $J197="Gentle"), 0.9, 1)))</f>
        <v>36</v>
      </c>
      <c r="U197" s="2">
        <f>_xlfn.FLOOR.MATH((_xlfn.FLOOR.MATH((((2*VLOOKUP($G197, 'EV and Base'!$A$1:$N$671, 12, FALSE))+$Q197)*$I197)/100)+5)*
IF(OR($J197="Modest", $J197="Mild", $J197="Quiet", $J197="Rash"), 1.1,
IF(OR($J197="Adamant", $J197="Impish", $J197="Jolly", $J197="Careful"), 0.9, 1)))</f>
        <v>32</v>
      </c>
      <c r="V197" s="2">
        <f>_xlfn.FLOOR.MATH((_xlfn.FLOOR.MATH((((2*VLOOKUP($G197, 'EV and Base'!$A$1:$N$671, 13, FALSE))+$Q197)*$I197)/100)+5)*
IF(OR($J197="Calm", $J197="Gentle", $J197="Sassy", $J197="Careful"), 1.1,
IF(OR($J197="Naughty", $J197="Lax", $J197="Naive", $J197="Rash"), 0.9, 1)))</f>
        <v>36</v>
      </c>
      <c r="W197" s="2">
        <f>_xlfn.FLOOR.MATH((_xlfn.FLOOR.MATH((((2*VLOOKUP($G197, 'EV and Base'!$A$1:$N$671, 14, FALSE))+$Q197)*$I197)/100)+5)*
IF(OR($J197="Timid", $J197="Hasty", $J197="Jolly", $J197="Naive"), 1.1,
IF(OR($J197="Brave", $J197="Relaxed", $J197="Quiet", $J197="Sassy"), 0.9, 1)))</f>
        <v>40</v>
      </c>
      <c r="BA197" s="3" t="e" cm="1">
        <f t="array" aca="1" ref="BA197" ca="1">IF(NOT(ISNUMBER(INDEX($A:$A, LOOKUP(2, 1 / ($A$1:INDIRECT("$A$"&amp;ROW($A197)) &lt;&gt; ""),ROW($A$1:INDIRECT("$A$"&amp;ROW($A197)))), 1))), "",#REF!-INDEX(#REF!, LOOKUP(
2, 1 / (#REF!:INDIRECT("$AV$"&amp;ROW(#REF!)-1) &lt;&gt; ""),ROW(#REF!:INDIRECT("$AV$"&amp;ROW(#REF!)-1))), 1))</f>
        <v>#REF!</v>
      </c>
      <c r="BB197" s="3" t="e" cm="1">
        <f t="array" aca="1" ref="BB197" ca="1">IF(NOT(ISNUMBER(INDEX($A:$A, LOOKUP(2, 1 / ($A$1:INDIRECT("$A$"&amp;ROW($A197)) &lt;&gt; ""),ROW($A$1:INDIRECT("$A$"&amp;ROW($A197)))), 1))), "",
INDEX(#REF!, LOOKUP(2, 1 / (#REF!:INDIRECT("$Y$"&amp;ROW(#REF!)-1) &lt;&gt; ""),ROW(#REF!:INDIRECT("$Y$"&amp;ROW(#REF!)-1))), 1))</f>
        <v>#REF!</v>
      </c>
      <c r="BC197" s="1" t="str">
        <f>IFERROR(VLOOKUP(#REF!, 'Medium-Slow'!$A$1:$B$101, 2, TRUE),"")</f>
        <v/>
      </c>
    </row>
    <row r="198" spans="1:55" x14ac:dyDescent="0.45">
      <c r="A198" s="68"/>
      <c r="B198" s="68"/>
      <c r="C198" s="68" t="str">
        <f>$C197</f>
        <v>Single</v>
      </c>
      <c r="D198" s="68"/>
      <c r="E198" s="68"/>
      <c r="F198" s="56">
        <v>2</v>
      </c>
      <c r="G198" s="2" t="s">
        <v>334</v>
      </c>
      <c r="H198" s="2" t="s">
        <v>50</v>
      </c>
      <c r="I198" s="2">
        <v>23</v>
      </c>
      <c r="J198" s="2" t="s">
        <v>223</v>
      </c>
      <c r="K198" s="2" t="s">
        <v>335</v>
      </c>
      <c r="L198" s="2" t="s">
        <v>53</v>
      </c>
      <c r="M198" s="2" t="s">
        <v>163</v>
      </c>
      <c r="N198" s="2" t="s">
        <v>336</v>
      </c>
      <c r="O198" s="2" t="s">
        <v>337</v>
      </c>
      <c r="P198" s="2" t="s">
        <v>407</v>
      </c>
      <c r="Q198" s="2">
        <v>0</v>
      </c>
      <c r="R198" s="2">
        <f>_xlfn.FLOOR.MATH((((2*VLOOKUP(G198, 'EV and Base'!$A$1:$N$671, 9, FALSE))+$Q198)*$I198)/100)+$I198+10</f>
        <v>56</v>
      </c>
      <c r="S198" s="2">
        <f>_xlfn.FLOOR.MATH((_xlfn.FLOOR.MATH((((2*VLOOKUP($G198, 'EV and Base'!$A$1:$N$671, 10, FALSE))+$Q198)*$I198)/100)+5)*
IF(OR($J198="Lonely", $J198="Brave", $J198="Adamant", $J198="Naughty"), 1.1,
IF(OR($J198="Bold", $J198="Timid", $J198="Modest", $J198="Calm"), 0.9, 1)))</f>
        <v>35</v>
      </c>
      <c r="T198" s="2">
        <f>_xlfn.FLOOR.MATH((_xlfn.FLOOR.MATH((((2*VLOOKUP($G198, 'EV and Base'!$A$1:$N$671, 11, FALSE))+$Q198)*$I198)/100)+5)*
IF(OR($J198="Bold", $J198="Relaxed", $J198="Impish", $J198="Lax"), 1.1,
IF(OR($J198="Lonely", $J198="Hasty", $J198="Mild", $J198="Gentle"), 0.9, 1)))</f>
        <v>37</v>
      </c>
      <c r="U198" s="2">
        <f>_xlfn.FLOOR.MATH((_xlfn.FLOOR.MATH((((2*VLOOKUP($G198, 'EV and Base'!$A$1:$N$671, 12, FALSE))+$Q198)*$I198)/100)+5)*
IF(OR($J198="Modest", $J198="Mild", $J198="Quiet", $J198="Rash"), 1.1,
IF(OR($J198="Adamant", $J198="Impish", $J198="Jolly", $J198="Careful"), 0.9, 1)))</f>
        <v>21</v>
      </c>
      <c r="V198" s="2">
        <f>_xlfn.FLOOR.MATH((_xlfn.FLOOR.MATH((((2*VLOOKUP($G198, 'EV and Base'!$A$1:$N$671, 13, FALSE))+$Q198)*$I198)/100)+5)*
IF(OR($J198="Calm", $J198="Gentle", $J198="Sassy", $J198="Careful"), 1.1,
IF(OR($J198="Naughty", $J198="Lax", $J198="Naive", $J198="Rash"), 0.9, 1)))</f>
        <v>40</v>
      </c>
      <c r="W198" s="2">
        <f>_xlfn.FLOOR.MATH((_xlfn.FLOOR.MATH((((2*VLOOKUP($G198, 'EV and Base'!$A$1:$N$671, 14, FALSE))+$Q198)*$I198)/100)+5)*
IF(OR($J198="Timid", $J198="Hasty", $J198="Jolly", $J198="Naive"), 1.1,
IF(OR($J198="Brave", $J198="Relaxed", $J198="Quiet", $J198="Sassy"), 0.9, 1)))</f>
        <v>27</v>
      </c>
      <c r="BA198" s="3" t="e" cm="1">
        <f t="array" aca="1" ref="BA198" ca="1">IF(NOT(ISNUMBER(INDEX($A:$A, LOOKUP(2, 1 / ($A$1:INDIRECT("$A$"&amp;ROW($A198)) &lt;&gt; ""),ROW($A$1:INDIRECT("$A$"&amp;ROW($A198)))), 1))), "",#REF!-INDEX(#REF!, LOOKUP(
2, 1 / (#REF!:INDIRECT("$AV$"&amp;ROW(#REF!)-1) &lt;&gt; ""),ROW(#REF!:INDIRECT("$AV$"&amp;ROW(#REF!)-1))), 1))</f>
        <v>#REF!</v>
      </c>
      <c r="BB198" s="3" t="e" cm="1">
        <f t="array" aca="1" ref="BB198" ca="1">IF(NOT(ISNUMBER(INDEX($A:$A, LOOKUP(2, 1 / ($A$1:INDIRECT("$A$"&amp;ROW($A198)) &lt;&gt; ""),ROW($A$1:INDIRECT("$A$"&amp;ROW($A198)))), 1))), "",
INDEX(#REF!, LOOKUP(2, 1 / (#REF!:INDIRECT("$Y$"&amp;ROW(#REF!)-1) &lt;&gt; ""),ROW(#REF!:INDIRECT("$Y$"&amp;ROW(#REF!)-1))), 1))</f>
        <v>#REF!</v>
      </c>
      <c r="BC198" s="1" t="str">
        <f>IFERROR(VLOOKUP(#REF!, 'Medium-Slow'!$A$1:$B$101, 2, TRUE),"")</f>
        <v/>
      </c>
    </row>
    <row r="199" spans="1:55" x14ac:dyDescent="0.45">
      <c r="A199" s="56">
        <v>113</v>
      </c>
      <c r="B199" s="56" t="s">
        <v>114</v>
      </c>
      <c r="C199" s="56" t="s">
        <v>46</v>
      </c>
      <c r="D199" s="56" t="s">
        <v>380</v>
      </c>
      <c r="E199" s="56" t="s">
        <v>48</v>
      </c>
      <c r="F199" s="56">
        <v>1</v>
      </c>
      <c r="G199" s="2" t="s">
        <v>315</v>
      </c>
      <c r="H199" s="2" t="s">
        <v>77</v>
      </c>
      <c r="I199" s="2">
        <v>24</v>
      </c>
      <c r="J199" s="2" t="s">
        <v>137</v>
      </c>
      <c r="K199" s="2" t="s">
        <v>100</v>
      </c>
      <c r="L199" s="2" t="s">
        <v>53</v>
      </c>
      <c r="M199" s="2" t="s">
        <v>135</v>
      </c>
      <c r="N199" s="2" t="s">
        <v>215</v>
      </c>
      <c r="O199" s="2" t="s">
        <v>235</v>
      </c>
      <c r="P199" s="2" t="s">
        <v>357</v>
      </c>
      <c r="Q199" s="2">
        <v>0</v>
      </c>
      <c r="R199" s="2">
        <f>_xlfn.FLOOR.MATH((((2*VLOOKUP(G199, 'EV and Base'!$A$1:$N$671, 9, FALSE))+$Q199)*$I199)/100)+$I199+10</f>
        <v>64</v>
      </c>
      <c r="S199" s="2">
        <f>_xlfn.FLOOR.MATH((_xlfn.FLOOR.MATH((((2*VLOOKUP($G199, 'EV and Base'!$A$1:$N$671, 10, FALSE))+$Q199)*$I199)/100)+5)*
IF(OR($J199="Lonely", $J199="Brave", $J199="Adamant", $J199="Naughty"), 1.1,
IF(OR($J199="Bold", $J199="Timid", $J199="Modest", $J199="Calm"), 0.9, 1)))</f>
        <v>51</v>
      </c>
      <c r="T199" s="2">
        <f>_xlfn.FLOOR.MATH((_xlfn.FLOOR.MATH((((2*VLOOKUP($G199, 'EV and Base'!$A$1:$N$671, 11, FALSE))+$Q199)*$I199)/100)+5)*
IF(OR($J199="Bold", $J199="Relaxed", $J199="Impish", $J199="Lax"), 1.1,
IF(OR($J199="Lonely", $J199="Hasty", $J199="Mild", $J199="Gentle"), 0.9, 1)))</f>
        <v>26</v>
      </c>
      <c r="U199" s="2">
        <f>_xlfn.FLOOR.MATH((_xlfn.FLOOR.MATH((((2*VLOOKUP($G199, 'EV and Base'!$A$1:$N$671, 12, FALSE))+$Q199)*$I199)/100)+5)*
IF(OR($J199="Modest", $J199="Mild", $J199="Quiet", $J199="Rash"), 1.1,
IF(OR($J199="Adamant", $J199="Impish", $J199="Jolly", $J199="Careful"), 0.9, 1)))</f>
        <v>47</v>
      </c>
      <c r="V199" s="2">
        <f>_xlfn.FLOOR.MATH((_xlfn.FLOOR.MATH((((2*VLOOKUP($G199, 'EV and Base'!$A$1:$N$671, 13, FALSE))+$Q199)*$I199)/100)+5)*
IF(OR($J199="Calm", $J199="Gentle", $J199="Sassy", $J199="Careful"), 1.1,
IF(OR($J199="Naughty", $J199="Lax", $J199="Naive", $J199="Rash"), 0.9, 1)))</f>
        <v>29</v>
      </c>
      <c r="W199" s="2">
        <f>_xlfn.FLOOR.MATH((_xlfn.FLOOR.MATH((((2*VLOOKUP($G199, 'EV and Base'!$A$1:$N$671, 14, FALSE))+$Q199)*$I199)/100)+5)*
IF(OR($J199="Timid", $J199="Hasty", $J199="Jolly", $J199="Naive"), 1.1,
IF(OR($J199="Brave", $J199="Relaxed", $J199="Quiet", $J199="Sassy"), 0.9, 1)))</f>
        <v>55</v>
      </c>
      <c r="BA199" s="3" t="e" cm="1">
        <f t="array" aca="1" ref="BA199" ca="1">IF(NOT(ISNUMBER(INDEX($A:$A, LOOKUP(2, 1 / ($A$1:INDIRECT("$A$"&amp;ROW($A199)) &lt;&gt; ""),ROW($A$1:INDIRECT("$A$"&amp;ROW($A199)))), 1))), "",#REF!-INDEX(#REF!, LOOKUP(
2, 1 / (#REF!:INDIRECT("$AV$"&amp;ROW(#REF!)-1) &lt;&gt; ""),ROW(#REF!:INDIRECT("$AV$"&amp;ROW(#REF!)-1))), 1))</f>
        <v>#REF!</v>
      </c>
      <c r="BB199" s="3" t="e" cm="1">
        <f t="array" aca="1" ref="BB199" ca="1">IF(NOT(ISNUMBER(INDEX($A:$A, LOOKUP(2, 1 / ($A$1:INDIRECT("$A$"&amp;ROW($A199)) &lt;&gt; ""),ROW($A$1:INDIRECT("$A$"&amp;ROW($A199)))), 1))), "",
INDEX(#REF!, LOOKUP(2, 1 / (#REF!:INDIRECT("$Y$"&amp;ROW(#REF!)-1) &lt;&gt; ""),ROW(#REF!:INDIRECT("$Y$"&amp;ROW(#REF!)-1))), 1))</f>
        <v>#REF!</v>
      </c>
      <c r="BC199" s="1" t="str">
        <f>IFERROR(VLOOKUP(#REF!, 'Medium-Slow'!$A$1:$B$101, 2, TRUE),"")</f>
        <v/>
      </c>
    </row>
    <row r="200" spans="1:55" x14ac:dyDescent="0.45">
      <c r="A200" s="56">
        <v>114</v>
      </c>
      <c r="B200" s="56" t="s">
        <v>114</v>
      </c>
      <c r="C200" s="56" t="s">
        <v>46</v>
      </c>
      <c r="D200" s="56" t="s">
        <v>380</v>
      </c>
      <c r="E200" s="56" t="s">
        <v>48</v>
      </c>
      <c r="F200" s="56">
        <v>1</v>
      </c>
      <c r="G200" s="2" t="s">
        <v>267</v>
      </c>
      <c r="H200" s="2" t="s">
        <v>77</v>
      </c>
      <c r="I200" s="2">
        <v>24</v>
      </c>
      <c r="J200" s="2" t="s">
        <v>197</v>
      </c>
      <c r="K200" s="2" t="s">
        <v>331</v>
      </c>
      <c r="L200" s="2" t="s">
        <v>53</v>
      </c>
      <c r="M200" s="2" t="s">
        <v>271</v>
      </c>
      <c r="N200" s="2" t="s">
        <v>272</v>
      </c>
      <c r="O200" s="2" t="s">
        <v>408</v>
      </c>
      <c r="P200" s="2" t="s">
        <v>409</v>
      </c>
      <c r="Q200" s="2">
        <v>0</v>
      </c>
      <c r="R200" s="2">
        <f>_xlfn.FLOOR.MATH((((2*VLOOKUP(G200, 'EV and Base'!$A$1:$N$671, 9, FALSE))+$Q200)*$I200)/100)+$I200+10</f>
        <v>58</v>
      </c>
      <c r="S200" s="2">
        <f>_xlfn.FLOOR.MATH((_xlfn.FLOOR.MATH((((2*VLOOKUP($G200, 'EV and Base'!$A$1:$N$671, 10, FALSE))+$Q200)*$I200)/100)+5)*
IF(OR($J200="Lonely", $J200="Brave", $J200="Adamant", $J200="Naughty"), 1.1,
IF(OR($J200="Bold", $J200="Timid", $J200="Modest", $J200="Calm"), 0.9, 1)))</f>
        <v>29</v>
      </c>
      <c r="T200" s="2">
        <f>_xlfn.FLOOR.MATH((_xlfn.FLOOR.MATH((((2*VLOOKUP($G200, 'EV and Base'!$A$1:$N$671, 11, FALSE))+$Q200)*$I200)/100)+5)*
IF(OR($J200="Bold", $J200="Relaxed", $J200="Impish", $J200="Lax"), 1.1,
IF(OR($J200="Lonely", $J200="Hasty", $J200="Mild", $J200="Gentle"), 0.9, 1)))</f>
        <v>30</v>
      </c>
      <c r="U200" s="2">
        <f>_xlfn.FLOOR.MATH((_xlfn.FLOOR.MATH((((2*VLOOKUP($G200, 'EV and Base'!$A$1:$N$671, 12, FALSE))+$Q200)*$I200)/100)+5)*
IF(OR($J200="Modest", $J200="Mild", $J200="Quiet", $J200="Rash"), 1.1,
IF(OR($J200="Adamant", $J200="Impish", $J200="Jolly", $J200="Careful"), 0.9, 1)))</f>
        <v>26</v>
      </c>
      <c r="V200" s="2">
        <f>_xlfn.FLOOR.MATH((_xlfn.FLOOR.MATH((((2*VLOOKUP($G200, 'EV and Base'!$A$1:$N$671, 13, FALSE))+$Q200)*$I200)/100)+5)*
IF(OR($J200="Calm", $J200="Gentle", $J200="Sassy", $J200="Careful"), 1.1,
IF(OR($J200="Naughty", $J200="Lax", $J200="Naive", $J200="Rash"), 0.9, 1)))</f>
        <v>34</v>
      </c>
      <c r="W200" s="2">
        <f>_xlfn.FLOOR.MATH((_xlfn.FLOOR.MATH((((2*VLOOKUP($G200, 'EV and Base'!$A$1:$N$671, 14, FALSE))+$Q200)*$I200)/100)+5)*
IF(OR($J200="Timid", $J200="Hasty", $J200="Jolly", $J200="Naive"), 1.1,
IF(OR($J200="Brave", $J200="Relaxed", $J200="Quiet", $J200="Sassy"), 0.9, 1)))</f>
        <v>36</v>
      </c>
      <c r="BA200" s="3" t="e" cm="1">
        <f t="array" aca="1" ref="BA200" ca="1">IF(NOT(ISNUMBER(INDEX($A:$A, LOOKUP(2, 1 / ($A$1:INDIRECT("$A$"&amp;ROW($A200)) &lt;&gt; ""),ROW($A$1:INDIRECT("$A$"&amp;ROW($A200)))), 1))), "",#REF!-INDEX(#REF!, LOOKUP(
2, 1 / (#REF!:INDIRECT("$AV$"&amp;ROW(#REF!)-1) &lt;&gt; ""),ROW(#REF!:INDIRECT("$AV$"&amp;ROW(#REF!)-1))), 1))</f>
        <v>#REF!</v>
      </c>
      <c r="BB200" s="3" t="e" cm="1">
        <f t="array" aca="1" ref="BB200" ca="1">IF(NOT(ISNUMBER(INDEX($A:$A, LOOKUP(2, 1 / ($A$1:INDIRECT("$A$"&amp;ROW($A200)) &lt;&gt; ""),ROW($A$1:INDIRECT("$A$"&amp;ROW($A200)))), 1))), "",
INDEX(#REF!, LOOKUP(2, 1 / (#REF!:INDIRECT("$Y$"&amp;ROW(#REF!)-1) &lt;&gt; ""),ROW(#REF!:INDIRECT("$Y$"&amp;ROW(#REF!)-1))), 1))</f>
        <v>#REF!</v>
      </c>
      <c r="BC200" s="1" t="str">
        <f>IFERROR(VLOOKUP(#REF!, 'Medium-Slow'!$A$1:$B$101, 2, TRUE),"")</f>
        <v/>
      </c>
    </row>
    <row r="201" spans="1:55" x14ac:dyDescent="0.45">
      <c r="A201" s="66">
        <v>115</v>
      </c>
      <c r="B201" s="66" t="s">
        <v>114</v>
      </c>
      <c r="C201" s="66" t="s">
        <v>46</v>
      </c>
      <c r="D201" s="66" t="s">
        <v>380</v>
      </c>
      <c r="E201" s="66" t="s">
        <v>48</v>
      </c>
      <c r="F201" s="56">
        <v>1</v>
      </c>
      <c r="G201" s="2" t="s">
        <v>234</v>
      </c>
      <c r="H201" s="2" t="s">
        <v>50</v>
      </c>
      <c r="I201" s="2">
        <v>23</v>
      </c>
      <c r="J201" s="2" t="s">
        <v>160</v>
      </c>
      <c r="K201" s="2" t="s">
        <v>281</v>
      </c>
      <c r="L201" s="2" t="s">
        <v>53</v>
      </c>
      <c r="M201" s="2" t="s">
        <v>236</v>
      </c>
      <c r="N201" s="2" t="s">
        <v>154</v>
      </c>
      <c r="O201" s="2" t="s">
        <v>249</v>
      </c>
      <c r="P201" s="2" t="s">
        <v>333</v>
      </c>
      <c r="Q201" s="2">
        <v>0</v>
      </c>
      <c r="R201" s="2">
        <f>_xlfn.FLOOR.MATH((((2*VLOOKUP(G201, 'EV and Base'!$A$1:$N$671, 9, FALSE))+$Q201)*$I201)/100)+$I201+10</f>
        <v>56</v>
      </c>
      <c r="S201" s="2">
        <f>_xlfn.FLOOR.MATH((_xlfn.FLOOR.MATH((((2*VLOOKUP($G201, 'EV and Base'!$A$1:$N$671, 10, FALSE))+$Q201)*$I201)/100)+5)*
IF(OR($J201="Lonely", $J201="Brave", $J201="Adamant", $J201="Naughty"), 1.1,
IF(OR($J201="Bold", $J201="Timid", $J201="Modest", $J201="Calm"), 0.9, 1)))</f>
        <v>38</v>
      </c>
      <c r="T201" s="2">
        <f>_xlfn.FLOOR.MATH((_xlfn.FLOOR.MATH((((2*VLOOKUP($G201, 'EV and Base'!$A$1:$N$671, 11, FALSE))+$Q201)*$I201)/100)+5)*
IF(OR($J201="Bold", $J201="Relaxed", $J201="Impish", $J201="Lax"), 1.1,
IF(OR($J201="Lonely", $J201="Hasty", $J201="Mild", $J201="Gentle"), 0.9, 1)))</f>
        <v>21</v>
      </c>
      <c r="U201" s="2">
        <f>_xlfn.FLOOR.MATH((_xlfn.FLOOR.MATH((((2*VLOOKUP($G201, 'EV and Base'!$A$1:$N$671, 12, FALSE))+$Q201)*$I201)/100)+5)*
IF(OR($J201="Modest", $J201="Mild", $J201="Quiet", $J201="Rash"), 1.1,
IF(OR($J201="Adamant", $J201="Impish", $J201="Jolly", $J201="Careful"), 0.9, 1)))</f>
        <v>23</v>
      </c>
      <c r="V201" s="2">
        <f>_xlfn.FLOOR.MATH((_xlfn.FLOOR.MATH((((2*VLOOKUP($G201, 'EV and Base'!$A$1:$N$671, 13, FALSE))+$Q201)*$I201)/100)+5)*
IF(OR($J201="Calm", $J201="Gentle", $J201="Sassy", $J201="Careful"), 1.1,
IF(OR($J201="Naughty", $J201="Lax", $J201="Naive", $J201="Rash"), 0.9, 1)))</f>
        <v>18</v>
      </c>
      <c r="W201" s="2">
        <f>_xlfn.FLOOR.MATH((_xlfn.FLOOR.MATH((((2*VLOOKUP($G201, 'EV and Base'!$A$1:$N$671, 14, FALSE))+$Q201)*$I201)/100)+5)*
IF(OR($J201="Timid", $J201="Hasty", $J201="Jolly", $J201="Naive"), 1.1,
IF(OR($J201="Brave", $J201="Relaxed", $J201="Quiet", $J201="Sassy"), 0.9, 1)))</f>
        <v>34</v>
      </c>
      <c r="BA201" s="3" t="e" cm="1">
        <f t="array" aca="1" ref="BA201" ca="1">IF(NOT(ISNUMBER(INDEX($A:$A, LOOKUP(2, 1 / ($A$1:INDIRECT("$A$"&amp;ROW($A201)) &lt;&gt; ""),ROW($A$1:INDIRECT("$A$"&amp;ROW($A201)))), 1))), "",#REF!-INDEX(#REF!, LOOKUP(
2, 1 / (#REF!:INDIRECT("$AV$"&amp;ROW(#REF!)-1) &lt;&gt; ""),ROW(#REF!:INDIRECT("$AV$"&amp;ROW(#REF!)-1))), 1))</f>
        <v>#REF!</v>
      </c>
      <c r="BB201" s="3" t="e" cm="1">
        <f t="array" aca="1" ref="BB201" ca="1">IF(NOT(ISNUMBER(INDEX($A:$A, LOOKUP(2, 1 / ($A$1:INDIRECT("$A$"&amp;ROW($A201)) &lt;&gt; ""),ROW($A$1:INDIRECT("$A$"&amp;ROW($A201)))), 1))), "",
INDEX(#REF!, LOOKUP(2, 1 / (#REF!:INDIRECT("$Y$"&amp;ROW(#REF!)-1) &lt;&gt; ""),ROW(#REF!:INDIRECT("$Y$"&amp;ROW(#REF!)-1))), 1))</f>
        <v>#REF!</v>
      </c>
      <c r="BC201" s="1" t="str">
        <f>IFERROR(VLOOKUP(#REF!, 'Medium-Slow'!$A$1:$B$101, 2, TRUE),"")</f>
        <v/>
      </c>
    </row>
    <row r="202" spans="1:55" x14ac:dyDescent="0.45">
      <c r="A202" s="68"/>
      <c r="B202" s="68"/>
      <c r="C202" s="68" t="str">
        <f>$C201</f>
        <v>Single</v>
      </c>
      <c r="D202" s="68"/>
      <c r="E202" s="68"/>
      <c r="F202" s="56">
        <v>2</v>
      </c>
      <c r="G202" s="2" t="s">
        <v>187</v>
      </c>
      <c r="H202" s="2" t="s">
        <v>50</v>
      </c>
      <c r="I202" s="2">
        <v>23</v>
      </c>
      <c r="J202" s="2" t="s">
        <v>160</v>
      </c>
      <c r="K202" s="2" t="s">
        <v>98</v>
      </c>
      <c r="L202" s="2" t="s">
        <v>53</v>
      </c>
      <c r="M202" s="2" t="s">
        <v>177</v>
      </c>
      <c r="N202" s="2" t="s">
        <v>189</v>
      </c>
      <c r="O202" s="2" t="s">
        <v>405</v>
      </c>
      <c r="P202" s="2" t="s">
        <v>406</v>
      </c>
      <c r="Q202" s="2">
        <v>0</v>
      </c>
      <c r="R202" s="2">
        <f>_xlfn.FLOOR.MATH((((2*VLOOKUP(G202, 'EV and Base'!$A$1:$N$671, 9, FALSE))+$Q202)*$I202)/100)+$I202+10</f>
        <v>60</v>
      </c>
      <c r="S202" s="2">
        <f>_xlfn.FLOOR.MATH((_xlfn.FLOOR.MATH((((2*VLOOKUP($G202, 'EV and Base'!$A$1:$N$671, 10, FALSE))+$Q202)*$I202)/100)+5)*
IF(OR($J202="Lonely", $J202="Brave", $J202="Adamant", $J202="Naughty"), 1.1,
IF(OR($J202="Bold", $J202="Timid", $J202="Modest", $J202="Calm"), 0.9, 1)))</f>
        <v>44</v>
      </c>
      <c r="T202" s="2">
        <f>_xlfn.FLOOR.MATH((_xlfn.FLOOR.MATH((((2*VLOOKUP($G202, 'EV and Base'!$A$1:$N$671, 11, FALSE))+$Q202)*$I202)/100)+5)*
IF(OR($J202="Bold", $J202="Relaxed", $J202="Impish", $J202="Lax"), 1.1,
IF(OR($J202="Lonely", $J202="Hasty", $J202="Mild", $J202="Gentle"), 0.9, 1)))</f>
        <v>36</v>
      </c>
      <c r="U202" s="2">
        <f>_xlfn.FLOOR.MATH((_xlfn.FLOOR.MATH((((2*VLOOKUP($G202, 'EV and Base'!$A$1:$N$671, 12, FALSE))+$Q202)*$I202)/100)+5)*
IF(OR($J202="Modest", $J202="Mild", $J202="Quiet", $J202="Rash"), 1.1,
IF(OR($J202="Adamant", $J202="Impish", $J202="Jolly", $J202="Careful"), 0.9, 1)))</f>
        <v>35</v>
      </c>
      <c r="V202" s="2">
        <f>_xlfn.FLOOR.MATH((_xlfn.FLOOR.MATH((((2*VLOOKUP($G202, 'EV and Base'!$A$1:$N$671, 13, FALSE))+$Q202)*$I202)/100)+5)*
IF(OR($J202="Calm", $J202="Gentle", $J202="Sassy", $J202="Careful"), 1.1,
IF(OR($J202="Naughty", $J202="Lax", $J202="Naive", $J202="Rash"), 0.9, 1)))</f>
        <v>32</v>
      </c>
      <c r="W202" s="2">
        <f>_xlfn.FLOOR.MATH((_xlfn.FLOOR.MATH((((2*VLOOKUP($G202, 'EV and Base'!$A$1:$N$671, 14, FALSE))+$Q202)*$I202)/100)+5)*
IF(OR($J202="Timid", $J202="Hasty", $J202="Jolly", $J202="Naive"), 1.1,
IF(OR($J202="Brave", $J202="Relaxed", $J202="Quiet", $J202="Sassy"), 0.9, 1)))</f>
        <v>40</v>
      </c>
      <c r="BA202" s="3" t="e" cm="1">
        <f t="array" aca="1" ref="BA202" ca="1">IF(NOT(ISNUMBER(INDEX($A:$A, LOOKUP(2, 1 / ($A$1:INDIRECT("$A$"&amp;ROW($A202)) &lt;&gt; ""),ROW($A$1:INDIRECT("$A$"&amp;ROW($A202)))), 1))), "",#REF!-INDEX(#REF!, LOOKUP(
2, 1 / (#REF!:INDIRECT("$AV$"&amp;ROW(#REF!)-1) &lt;&gt; ""),ROW(#REF!:INDIRECT("$AV$"&amp;ROW(#REF!)-1))), 1))</f>
        <v>#REF!</v>
      </c>
      <c r="BB202" s="3" t="e" cm="1">
        <f t="array" aca="1" ref="BB202" ca="1">IF(NOT(ISNUMBER(INDEX($A:$A, LOOKUP(2, 1 / ($A$1:INDIRECT("$A$"&amp;ROW($A202)) &lt;&gt; ""),ROW($A$1:INDIRECT("$A$"&amp;ROW($A202)))), 1))), "",
INDEX(#REF!, LOOKUP(2, 1 / (#REF!:INDIRECT("$Y$"&amp;ROW(#REF!)-1) &lt;&gt; ""),ROW(#REF!:INDIRECT("$Y$"&amp;ROW(#REF!)-1))), 1))</f>
        <v>#REF!</v>
      </c>
      <c r="BC202" s="1" t="str">
        <f>IFERROR(VLOOKUP(#REF!, 'Medium-Slow'!$A$1:$B$101, 2, TRUE),"")</f>
        <v/>
      </c>
    </row>
    <row r="203" spans="1:55" x14ac:dyDescent="0.45">
      <c r="A203" s="66">
        <v>116</v>
      </c>
      <c r="B203" s="66" t="s">
        <v>410</v>
      </c>
      <c r="C203" s="66" t="s">
        <v>46</v>
      </c>
      <c r="D203" s="66" t="s">
        <v>411</v>
      </c>
      <c r="E203" s="66" t="s">
        <v>48</v>
      </c>
      <c r="F203" s="56">
        <v>1</v>
      </c>
      <c r="G203" s="2" t="s">
        <v>372</v>
      </c>
      <c r="H203" s="2" t="s">
        <v>50</v>
      </c>
      <c r="I203" s="2">
        <v>28</v>
      </c>
      <c r="J203" s="2" t="s">
        <v>64</v>
      </c>
      <c r="K203" s="2" t="s">
        <v>373</v>
      </c>
      <c r="L203" s="2" t="s">
        <v>53</v>
      </c>
      <c r="M203" s="2" t="s">
        <v>305</v>
      </c>
      <c r="N203" s="2" t="s">
        <v>374</v>
      </c>
      <c r="O203" s="2" t="s">
        <v>320</v>
      </c>
      <c r="P203" s="2" t="s">
        <v>412</v>
      </c>
      <c r="Q203" s="2">
        <v>6</v>
      </c>
      <c r="R203" s="2">
        <f>_xlfn.FLOOR.MATH((((2*VLOOKUP(G203, 'EV and Base'!$A$1:$N$671, 9, FALSE))+$Q203)*$I203)/100)+$I203+10</f>
        <v>81</v>
      </c>
      <c r="S203" s="2">
        <f>_xlfn.FLOOR.MATH((_xlfn.FLOOR.MATH((((2*VLOOKUP($G203, 'EV and Base'!$A$1:$N$671, 10, FALSE))+$Q203)*$I203)/100)+5)*
IF(OR($J203="Lonely", $J203="Brave", $J203="Adamant", $J203="Naughty"), 1.1,
IF(OR($J203="Bold", $J203="Timid", $J203="Modest", $J203="Calm"), 0.9, 1)))</f>
        <v>38</v>
      </c>
      <c r="T203" s="2">
        <f>_xlfn.FLOOR.MATH((_xlfn.FLOOR.MATH((((2*VLOOKUP($G203, 'EV and Base'!$A$1:$N$671, 11, FALSE))+$Q203)*$I203)/100)+5)*
IF(OR($J203="Bold", $J203="Relaxed", $J203="Impish", $J203="Lax"), 1.1,
IF(OR($J203="Lonely", $J203="Hasty", $J203="Mild", $J203="Gentle"), 0.9, 1)))</f>
        <v>37</v>
      </c>
      <c r="U203" s="2">
        <f>_xlfn.FLOOR.MATH((_xlfn.FLOOR.MATH((((2*VLOOKUP($G203, 'EV and Base'!$A$1:$N$671, 12, FALSE))+$Q203)*$I203)/100)+5)*
IF(OR($J203="Modest", $J203="Mild", $J203="Quiet", $J203="Rash"), 1.1,
IF(OR($J203="Adamant", $J203="Impish", $J203="Jolly", $J203="Careful"), 0.9, 1)))</f>
        <v>43</v>
      </c>
      <c r="V203" s="2">
        <f>_xlfn.FLOOR.MATH((_xlfn.FLOOR.MATH((((2*VLOOKUP($G203, 'EV and Base'!$A$1:$N$671, 13, FALSE))+$Q203)*$I203)/100)+5)*
IF(OR($J203="Calm", $J203="Gentle", $J203="Sassy", $J203="Careful"), 1.1,
IF(OR($J203="Naughty", $J203="Lax", $J203="Naive", $J203="Rash"), 0.9, 1)))</f>
        <v>37</v>
      </c>
      <c r="W203" s="2">
        <f>_xlfn.FLOOR.MATH((_xlfn.FLOOR.MATH((((2*VLOOKUP($G203, 'EV and Base'!$A$1:$N$671, 14, FALSE))+$Q203)*$I203)/100)+5)*
IF(OR($J203="Timid", $J203="Hasty", $J203="Jolly", $J203="Naive"), 1.1,
IF(OR($J203="Brave", $J203="Relaxed", $J203="Quiet", $J203="Sassy"), 0.9, 1)))</f>
        <v>49</v>
      </c>
      <c r="BA203" s="3" t="e" cm="1">
        <f t="array" aca="1" ref="BA203" ca="1">IF(NOT(ISNUMBER(INDEX($A:$A, LOOKUP(2, 1 / ($A$1:INDIRECT("$A$"&amp;ROW($A203)) &lt;&gt; ""),ROW($A$1:INDIRECT("$A$"&amp;ROW($A203)))), 1))), "",#REF!-INDEX(#REF!, LOOKUP(
2, 1 / (#REF!:INDIRECT("$AV$"&amp;ROW(#REF!)-1) &lt;&gt; ""),ROW(#REF!:INDIRECT("$AV$"&amp;ROW(#REF!)-1))), 1))</f>
        <v>#REF!</v>
      </c>
      <c r="BB203" s="3" t="e" cm="1">
        <f t="array" aca="1" ref="BB203" ca="1">IF(NOT(ISNUMBER(INDEX($A:$A, LOOKUP(2, 1 / ($A$1:INDIRECT("$A$"&amp;ROW($A203)) &lt;&gt; ""),ROW($A$1:INDIRECT("$A$"&amp;ROW($A203)))), 1))), "",
INDEX(#REF!, LOOKUP(2, 1 / (#REF!:INDIRECT("$Y$"&amp;ROW(#REF!)-1) &lt;&gt; ""),ROW(#REF!:INDIRECT("$Y$"&amp;ROW(#REF!)-1))), 1))</f>
        <v>#REF!</v>
      </c>
      <c r="BC203" s="1" t="str">
        <f>IFERROR(VLOOKUP(#REF!, 'Medium-Slow'!$A$1:$B$101, 2, TRUE),"")</f>
        <v/>
      </c>
    </row>
    <row r="204" spans="1:55" x14ac:dyDescent="0.45">
      <c r="A204" s="68"/>
      <c r="B204" s="68"/>
      <c r="C204" s="68" t="str">
        <f>$C203</f>
        <v>Single</v>
      </c>
      <c r="D204" s="68"/>
      <c r="E204" s="68"/>
      <c r="F204" s="56">
        <v>2</v>
      </c>
      <c r="G204" s="2" t="s">
        <v>413</v>
      </c>
      <c r="H204" s="2" t="s">
        <v>50</v>
      </c>
      <c r="I204" s="2">
        <v>28</v>
      </c>
      <c r="J204" s="2" t="s">
        <v>59</v>
      </c>
      <c r="K204" s="2" t="s">
        <v>414</v>
      </c>
      <c r="L204" s="2" t="s">
        <v>53</v>
      </c>
      <c r="M204" s="2" t="s">
        <v>415</v>
      </c>
      <c r="N204" s="2" t="s">
        <v>416</v>
      </c>
      <c r="O204" s="2" t="s">
        <v>417</v>
      </c>
      <c r="P204" s="2" t="s">
        <v>418</v>
      </c>
      <c r="Q204" s="2">
        <v>6</v>
      </c>
      <c r="R204" s="2">
        <f>_xlfn.FLOOR.MATH((((2*VLOOKUP(G204, 'EV and Base'!$A$1:$N$671, 9, FALSE))+$Q204)*$I204)/100)+$I204+10</f>
        <v>73</v>
      </c>
      <c r="S204" s="2">
        <f>_xlfn.FLOOR.MATH((_xlfn.FLOOR.MATH((((2*VLOOKUP($G204, 'EV and Base'!$A$1:$N$671, 10, FALSE))+$Q204)*$I204)/100)+5)*
IF(OR($J204="Lonely", $J204="Brave", $J204="Adamant", $J204="Naughty"), 1.1,
IF(OR($J204="Bold", $J204="Timid", $J204="Modest", $J204="Calm"), 0.9, 1)))</f>
        <v>54</v>
      </c>
      <c r="T204" s="2">
        <f>_xlfn.FLOOR.MATH((_xlfn.FLOOR.MATH((((2*VLOOKUP($G204, 'EV and Base'!$A$1:$N$671, 11, FALSE))+$Q204)*$I204)/100)+5)*
IF(OR($J204="Bold", $J204="Relaxed", $J204="Impish", $J204="Lax"), 1.1,
IF(OR($J204="Lonely", $J204="Hasty", $J204="Mild", $J204="Gentle"), 0.9, 1)))</f>
        <v>31</v>
      </c>
      <c r="U204" s="2">
        <f>_xlfn.FLOOR.MATH((_xlfn.FLOOR.MATH((((2*VLOOKUP($G204, 'EV and Base'!$A$1:$N$671, 12, FALSE))+$Q204)*$I204)/100)+5)*
IF(OR($J204="Modest", $J204="Mild", $J204="Quiet", $J204="Rash"), 1.1,
IF(OR($J204="Adamant", $J204="Impish", $J204="Jolly", $J204="Careful"), 0.9, 1)))</f>
        <v>20</v>
      </c>
      <c r="V204" s="2">
        <f>_xlfn.FLOOR.MATH((_xlfn.FLOOR.MATH((((2*VLOOKUP($G204, 'EV and Base'!$A$1:$N$671, 13, FALSE))+$Q204)*$I204)/100)+5)*
IF(OR($J204="Calm", $J204="Gentle", $J204="Sassy", $J204="Careful"), 1.1,
IF(OR($J204="Naughty", $J204="Lax", $J204="Naive", $J204="Rash"), 0.9, 1)))</f>
        <v>31</v>
      </c>
      <c r="W204" s="2">
        <f>_xlfn.FLOOR.MATH((_xlfn.FLOOR.MATH((((2*VLOOKUP($G204, 'EV and Base'!$A$1:$N$671, 14, FALSE))+$Q204)*$I204)/100)+5)*
IF(OR($J204="Timid", $J204="Hasty", $J204="Jolly", $J204="Naive"), 1.1,
IF(OR($J204="Brave", $J204="Relaxed", $J204="Quiet", $J204="Sassy"), 0.9, 1)))</f>
        <v>44</v>
      </c>
      <c r="BA204" s="3" t="e" cm="1">
        <f t="array" aca="1" ref="BA204" ca="1">IF(NOT(ISNUMBER(INDEX($A:$A, LOOKUP(2, 1 / ($A$1:INDIRECT("$A$"&amp;ROW($A204)) &lt;&gt; ""),ROW($A$1:INDIRECT("$A$"&amp;ROW($A204)))), 1))), "",#REF!-INDEX(#REF!, LOOKUP(
2, 1 / (#REF!:INDIRECT("$AV$"&amp;ROW(#REF!)-1) &lt;&gt; ""),ROW(#REF!:INDIRECT("$AV$"&amp;ROW(#REF!)-1))), 1))</f>
        <v>#REF!</v>
      </c>
      <c r="BB204" s="3" t="e" cm="1">
        <f t="array" aca="1" ref="BB204" ca="1">IF(NOT(ISNUMBER(INDEX($A:$A, LOOKUP(2, 1 / ($A$1:INDIRECT("$A$"&amp;ROW($A204)) &lt;&gt; ""),ROW($A$1:INDIRECT("$A$"&amp;ROW($A204)))), 1))), "",
INDEX(#REF!, LOOKUP(2, 1 / (#REF!:INDIRECT("$Y$"&amp;ROW(#REF!)-1) &lt;&gt; ""),ROW(#REF!:INDIRECT("$Y$"&amp;ROW(#REF!)-1))), 1))</f>
        <v>#REF!</v>
      </c>
      <c r="BC204" s="1" t="str">
        <f>IFERROR(VLOOKUP(#REF!, 'Medium-Slow'!$A$1:$B$101, 2, TRUE),"")</f>
        <v/>
      </c>
    </row>
    <row r="205" spans="1:55" x14ac:dyDescent="0.45">
      <c r="A205" s="66">
        <v>117</v>
      </c>
      <c r="B205" s="66" t="s">
        <v>419</v>
      </c>
      <c r="C205" s="66" t="s">
        <v>46</v>
      </c>
      <c r="D205" s="66" t="s">
        <v>411</v>
      </c>
      <c r="E205" s="66" t="s">
        <v>48</v>
      </c>
      <c r="F205" s="56">
        <v>1</v>
      </c>
      <c r="G205" s="2" t="s">
        <v>234</v>
      </c>
      <c r="H205" s="2" t="s">
        <v>50</v>
      </c>
      <c r="I205" s="2">
        <v>28</v>
      </c>
      <c r="J205" s="2" t="s">
        <v>157</v>
      </c>
      <c r="K205" s="2" t="s">
        <v>184</v>
      </c>
      <c r="L205" s="2" t="s">
        <v>53</v>
      </c>
      <c r="M205" s="2" t="s">
        <v>249</v>
      </c>
      <c r="N205" s="2" t="s">
        <v>333</v>
      </c>
      <c r="O205" s="2" t="s">
        <v>336</v>
      </c>
      <c r="P205" s="2" t="s">
        <v>177</v>
      </c>
      <c r="Q205" s="2">
        <v>6</v>
      </c>
      <c r="R205" s="2">
        <f>_xlfn.FLOOR.MATH((((2*VLOOKUP(G205, 'EV and Base'!$A$1:$N$671, 9, FALSE))+$Q205)*$I205)/100)+$I205+10</f>
        <v>67</v>
      </c>
      <c r="S205" s="2">
        <f>_xlfn.FLOOR.MATH((_xlfn.FLOOR.MATH((((2*VLOOKUP($G205, 'EV and Base'!$A$1:$N$671, 10, FALSE))+$Q205)*$I205)/100)+5)*
IF(OR($J205="Lonely", $J205="Brave", $J205="Adamant", $J205="Naughty"), 1.1,
IF(OR($J205="Bold", $J205="Timid", $J205="Modest", $J205="Calm"), 0.9, 1)))</f>
        <v>47</v>
      </c>
      <c r="T205" s="2">
        <f>_xlfn.FLOOR.MATH((_xlfn.FLOOR.MATH((((2*VLOOKUP($G205, 'EV and Base'!$A$1:$N$671, 11, FALSE))+$Q205)*$I205)/100)+5)*
IF(OR($J205="Bold", $J205="Relaxed", $J205="Impish", $J205="Lax"), 1.1,
IF(OR($J205="Lonely", $J205="Hasty", $J205="Mild", $J205="Gentle"), 0.9, 1)))</f>
        <v>26</v>
      </c>
      <c r="U205" s="2">
        <f>_xlfn.FLOOR.MATH((_xlfn.FLOOR.MATH((((2*VLOOKUP($G205, 'EV and Base'!$A$1:$N$671, 12, FALSE))+$Q205)*$I205)/100)+5)*
IF(OR($J205="Modest", $J205="Mild", $J205="Quiet", $J205="Rash"), 1.1,
IF(OR($J205="Adamant", $J205="Impish", $J205="Jolly", $J205="Careful"), 0.9, 1)))</f>
        <v>26</v>
      </c>
      <c r="V205" s="2">
        <f>_xlfn.FLOOR.MATH((_xlfn.FLOOR.MATH((((2*VLOOKUP($G205, 'EV and Base'!$A$1:$N$671, 13, FALSE))+$Q205)*$I205)/100)+5)*
IF(OR($J205="Calm", $J205="Gentle", $J205="Sassy", $J205="Careful"), 1.1,
IF(OR($J205="Naughty", $J205="Lax", $J205="Naive", $J205="Rash"), 0.9, 1)))</f>
        <v>26</v>
      </c>
      <c r="W205" s="2">
        <f>_xlfn.FLOOR.MATH((_xlfn.FLOOR.MATH((((2*VLOOKUP($G205, 'EV and Base'!$A$1:$N$671, 14, FALSE))+$Q205)*$I205)/100)+5)*
IF(OR($J205="Timid", $J205="Hasty", $J205="Jolly", $J205="Naive"), 1.1,
IF(OR($J205="Brave", $J205="Relaxed", $J205="Quiet", $J205="Sassy"), 0.9, 1)))</f>
        <v>43</v>
      </c>
      <c r="BA205" s="3" t="e" cm="1">
        <f t="array" aca="1" ref="BA205" ca="1">IF(NOT(ISNUMBER(INDEX($A:$A, LOOKUP(2, 1 / ($A$1:INDIRECT("$A$"&amp;ROW($A205)) &lt;&gt; ""),ROW($A$1:INDIRECT("$A$"&amp;ROW($A205)))), 1))), "",#REF!-INDEX(#REF!, LOOKUP(
2, 1 / (#REF!:INDIRECT("$AV$"&amp;ROW(#REF!)-1) &lt;&gt; ""),ROW(#REF!:INDIRECT("$AV$"&amp;ROW(#REF!)-1))), 1))</f>
        <v>#REF!</v>
      </c>
      <c r="BB205" s="3" t="e" cm="1">
        <f t="array" aca="1" ref="BB205" ca="1">IF(NOT(ISNUMBER(INDEX($A:$A, LOOKUP(2, 1 / ($A$1:INDIRECT("$A$"&amp;ROW($A205)) &lt;&gt; ""),ROW($A$1:INDIRECT("$A$"&amp;ROW($A205)))), 1))), "",
INDEX(#REF!, LOOKUP(2, 1 / (#REF!:INDIRECT("$Y$"&amp;ROW(#REF!)-1) &lt;&gt; ""),ROW(#REF!:INDIRECT("$Y$"&amp;ROW(#REF!)-1))), 1))</f>
        <v>#REF!</v>
      </c>
      <c r="BC205" s="1" t="str">
        <f>IFERROR(VLOOKUP(#REF!, 'Medium-Slow'!$A$1:$B$101, 2, TRUE),"")</f>
        <v/>
      </c>
    </row>
    <row r="206" spans="1:55" x14ac:dyDescent="0.45">
      <c r="A206" s="68"/>
      <c r="B206" s="68"/>
      <c r="C206" s="68" t="str">
        <f>$C205</f>
        <v>Single</v>
      </c>
      <c r="D206" s="68"/>
      <c r="E206" s="68"/>
      <c r="F206" s="56">
        <v>2</v>
      </c>
      <c r="G206" s="2" t="s">
        <v>413</v>
      </c>
      <c r="H206" s="2" t="s">
        <v>50</v>
      </c>
      <c r="I206" s="2">
        <v>28</v>
      </c>
      <c r="J206" s="2" t="s">
        <v>82</v>
      </c>
      <c r="K206" s="2" t="s">
        <v>181</v>
      </c>
      <c r="L206" s="2" t="s">
        <v>53</v>
      </c>
      <c r="M206" s="2" t="s">
        <v>415</v>
      </c>
      <c r="N206" s="2" t="s">
        <v>416</v>
      </c>
      <c r="O206" s="2" t="s">
        <v>417</v>
      </c>
      <c r="P206" s="2" t="s">
        <v>418</v>
      </c>
      <c r="Q206" s="2">
        <v>6</v>
      </c>
      <c r="R206" s="2">
        <f>_xlfn.FLOOR.MATH((((2*VLOOKUP(G206, 'EV and Base'!$A$1:$N$671, 9, FALSE))+$Q206)*$I206)/100)+$I206+10</f>
        <v>73</v>
      </c>
      <c r="S206" s="2">
        <f>_xlfn.FLOOR.MATH((_xlfn.FLOOR.MATH((((2*VLOOKUP($G206, 'EV and Base'!$A$1:$N$671, 10, FALSE))+$Q206)*$I206)/100)+5)*
IF(OR($J206="Lonely", $J206="Brave", $J206="Adamant", $J206="Naughty"), 1.1,
IF(OR($J206="Bold", $J206="Timid", $J206="Modest", $J206="Calm"), 0.9, 1)))</f>
        <v>54</v>
      </c>
      <c r="T206" s="2">
        <f>_xlfn.FLOOR.MATH((_xlfn.FLOOR.MATH((((2*VLOOKUP($G206, 'EV and Base'!$A$1:$N$671, 11, FALSE))+$Q206)*$I206)/100)+5)*
IF(OR($J206="Bold", $J206="Relaxed", $J206="Impish", $J206="Lax"), 1.1,
IF(OR($J206="Lonely", $J206="Hasty", $J206="Mild", $J206="Gentle"), 0.9, 1)))</f>
        <v>29</v>
      </c>
      <c r="U206" s="2">
        <f>_xlfn.FLOOR.MATH((_xlfn.FLOOR.MATH((((2*VLOOKUP($G206, 'EV and Base'!$A$1:$N$671, 12, FALSE))+$Q206)*$I206)/100)+5)*
IF(OR($J206="Modest", $J206="Mild", $J206="Quiet", $J206="Rash"), 1.1,
IF(OR($J206="Adamant", $J206="Impish", $J206="Jolly", $J206="Careful"), 0.9, 1)))</f>
        <v>25</v>
      </c>
      <c r="V206" s="2">
        <f>_xlfn.FLOOR.MATH((_xlfn.FLOOR.MATH((((2*VLOOKUP($G206, 'EV and Base'!$A$1:$N$671, 13, FALSE))+$Q206)*$I206)/100)+5)*
IF(OR($J206="Calm", $J206="Gentle", $J206="Sassy", $J206="Careful"), 1.1,
IF(OR($J206="Naughty", $J206="Lax", $J206="Naive", $J206="Rash"), 0.9, 1)))</f>
        <v>31</v>
      </c>
      <c r="W206" s="2">
        <f>_xlfn.FLOOR.MATH((_xlfn.FLOOR.MATH((((2*VLOOKUP($G206, 'EV and Base'!$A$1:$N$671, 14, FALSE))+$Q206)*$I206)/100)+5)*
IF(OR($J206="Timid", $J206="Hasty", $J206="Jolly", $J206="Naive"), 1.1,
IF(OR($J206="Brave", $J206="Relaxed", $J206="Quiet", $J206="Sassy"), 0.9, 1)))</f>
        <v>39</v>
      </c>
      <c r="BA206" s="3" t="e" cm="1">
        <f t="array" aca="1" ref="BA206" ca="1">IF(NOT(ISNUMBER(INDEX($A:$A, LOOKUP(2, 1 / ($A$1:INDIRECT("$A$"&amp;ROW($A206)) &lt;&gt; ""),ROW($A$1:INDIRECT("$A$"&amp;ROW($A206)))), 1))), "",#REF!-INDEX(#REF!, LOOKUP(
2, 1 / (#REF!:INDIRECT("$AV$"&amp;ROW(#REF!)-1) &lt;&gt; ""),ROW(#REF!:INDIRECT("$AV$"&amp;ROW(#REF!)-1))), 1))</f>
        <v>#REF!</v>
      </c>
      <c r="BB206" s="3" t="e" cm="1">
        <f t="array" aca="1" ref="BB206" ca="1">IF(NOT(ISNUMBER(INDEX($A:$A, LOOKUP(2, 1 / ($A$1:INDIRECT("$A$"&amp;ROW($A206)) &lt;&gt; ""),ROW($A$1:INDIRECT("$A$"&amp;ROW($A206)))), 1))), "",
INDEX(#REF!, LOOKUP(2, 1 / (#REF!:INDIRECT("$Y$"&amp;ROW(#REF!)-1) &lt;&gt; ""),ROW(#REF!:INDIRECT("$Y$"&amp;ROW(#REF!)-1))), 1))</f>
        <v>#REF!</v>
      </c>
      <c r="BC206" s="1" t="str">
        <f>IFERROR(VLOOKUP(#REF!, 'Medium-Slow'!$A$1:$B$101, 2, TRUE),"")</f>
        <v/>
      </c>
    </row>
    <row r="207" spans="1:55" x14ac:dyDescent="0.45">
      <c r="A207" s="56">
        <v>118</v>
      </c>
      <c r="B207" s="56" t="s">
        <v>420</v>
      </c>
      <c r="C207" s="56" t="s">
        <v>46</v>
      </c>
      <c r="D207" s="56" t="s">
        <v>411</v>
      </c>
      <c r="E207" s="56" t="s">
        <v>48</v>
      </c>
      <c r="F207" s="56">
        <v>1</v>
      </c>
      <c r="G207" s="2" t="s">
        <v>378</v>
      </c>
      <c r="H207" s="2" t="s">
        <v>50</v>
      </c>
      <c r="I207" s="2">
        <v>29</v>
      </c>
      <c r="J207" s="2" t="s">
        <v>87</v>
      </c>
      <c r="K207" s="2" t="s">
        <v>281</v>
      </c>
      <c r="L207" s="2" t="s">
        <v>53</v>
      </c>
      <c r="M207" s="2" t="s">
        <v>249</v>
      </c>
      <c r="N207" s="2" t="s">
        <v>333</v>
      </c>
      <c r="O207" s="2" t="s">
        <v>336</v>
      </c>
      <c r="P207" s="2" t="s">
        <v>177</v>
      </c>
      <c r="Q207" s="2">
        <v>6</v>
      </c>
      <c r="R207" s="2">
        <f>_xlfn.FLOOR.MATH((((2*VLOOKUP(G207, 'EV and Base'!$A$1:$N$671, 9, FALSE))+$Q207)*$I207)/100)+$I207+10</f>
        <v>75</v>
      </c>
      <c r="S207" s="2">
        <f>_xlfn.FLOOR.MATH((_xlfn.FLOOR.MATH((((2*VLOOKUP($G207, 'EV and Base'!$A$1:$N$671, 10, FALSE))+$Q207)*$I207)/100)+5)*
IF(OR($J207="Lonely", $J207="Brave", $J207="Adamant", $J207="Naughty"), 1.1,
IF(OR($J207="Bold", $J207="Timid", $J207="Modest", $J207="Calm"), 0.9, 1)))</f>
        <v>54</v>
      </c>
      <c r="T207" s="2">
        <f>_xlfn.FLOOR.MATH((_xlfn.FLOOR.MATH((((2*VLOOKUP($G207, 'EV and Base'!$A$1:$N$671, 11, FALSE))+$Q207)*$I207)/100)+5)*
IF(OR($J207="Bold", $J207="Relaxed", $J207="Impish", $J207="Lax"), 1.1,
IF(OR($J207="Lonely", $J207="Hasty", $J207="Mild", $J207="Gentle"), 0.9, 1)))</f>
        <v>32</v>
      </c>
      <c r="U207" s="2">
        <f>_xlfn.FLOOR.MATH((_xlfn.FLOOR.MATH((((2*VLOOKUP($G207, 'EV and Base'!$A$1:$N$671, 12, FALSE))+$Q207)*$I207)/100)+5)*
IF(OR($J207="Modest", $J207="Mild", $J207="Quiet", $J207="Rash"), 1.1,
IF(OR($J207="Adamant", $J207="Impish", $J207="Jolly", $J207="Careful"), 0.9, 1)))</f>
        <v>32</v>
      </c>
      <c r="V207" s="2">
        <f>_xlfn.FLOOR.MATH((_xlfn.FLOOR.MATH((((2*VLOOKUP($G207, 'EV and Base'!$A$1:$N$671, 13, FALSE))+$Q207)*$I207)/100)+5)*
IF(OR($J207="Calm", $J207="Gentle", $J207="Sassy", $J207="Careful"), 1.1,
IF(OR($J207="Naughty", $J207="Lax", $J207="Naive", $J207="Rash"), 0.9, 1)))</f>
        <v>35</v>
      </c>
      <c r="W207" s="2">
        <f>_xlfn.FLOOR.MATH((_xlfn.FLOOR.MATH((((2*VLOOKUP($G207, 'EV and Base'!$A$1:$N$671, 14, FALSE))+$Q207)*$I207)/100)+5)*
IF(OR($J207="Timid", $J207="Hasty", $J207="Jolly", $J207="Naive"), 1.1,
IF(OR($J207="Brave", $J207="Relaxed", $J207="Quiet", $J207="Sassy"), 0.9, 1)))</f>
        <v>44</v>
      </c>
      <c r="BA207" s="3" t="e" cm="1">
        <f t="array" aca="1" ref="BA207" ca="1">IF(NOT(ISNUMBER(INDEX($A:$A, LOOKUP(2, 1 / ($A$1:INDIRECT("$A$"&amp;ROW($A207)) &lt;&gt; ""),ROW($A$1:INDIRECT("$A$"&amp;ROW($A207)))), 1))), "",#REF!-INDEX(#REF!, LOOKUP(
2, 1 / (#REF!:INDIRECT("$AV$"&amp;ROW(#REF!)-1) &lt;&gt; ""),ROW(#REF!:INDIRECT("$AV$"&amp;ROW(#REF!)-1))), 1))</f>
        <v>#REF!</v>
      </c>
      <c r="BB207" s="3" t="e" cm="1">
        <f t="array" aca="1" ref="BB207" ca="1">IF(NOT(ISNUMBER(INDEX($A:$A, LOOKUP(2, 1 / ($A$1:INDIRECT("$A$"&amp;ROW($A207)) &lt;&gt; ""),ROW($A$1:INDIRECT("$A$"&amp;ROW($A207)))), 1))), "",
INDEX(#REF!, LOOKUP(2, 1 / (#REF!:INDIRECT("$Y$"&amp;ROW(#REF!)-1) &lt;&gt; ""),ROW(#REF!:INDIRECT("$Y$"&amp;ROW(#REF!)-1))), 1))</f>
        <v>#REF!</v>
      </c>
      <c r="BC207" s="1" t="str">
        <f>IFERROR(VLOOKUP(#REF!, 'Medium-Slow'!$A$1:$B$101, 2, TRUE),"")</f>
        <v/>
      </c>
    </row>
    <row r="208" spans="1:55" x14ac:dyDescent="0.45">
      <c r="A208" s="66">
        <v>119</v>
      </c>
      <c r="B208" s="66" t="s">
        <v>421</v>
      </c>
      <c r="C208" s="66" t="s">
        <v>46</v>
      </c>
      <c r="D208" s="66" t="s">
        <v>411</v>
      </c>
      <c r="E208" s="66" t="s">
        <v>48</v>
      </c>
      <c r="F208" s="56">
        <v>1</v>
      </c>
      <c r="G208" s="2" t="s">
        <v>234</v>
      </c>
      <c r="H208" s="2" t="s">
        <v>50</v>
      </c>
      <c r="I208" s="2">
        <v>27</v>
      </c>
      <c r="J208" s="2" t="s">
        <v>92</v>
      </c>
      <c r="K208" s="2" t="s">
        <v>184</v>
      </c>
      <c r="L208" s="2" t="s">
        <v>53</v>
      </c>
      <c r="M208" s="2" t="s">
        <v>154</v>
      </c>
      <c r="N208" s="2" t="s">
        <v>249</v>
      </c>
      <c r="O208" s="2" t="s">
        <v>333</v>
      </c>
      <c r="P208" s="2" t="s">
        <v>336</v>
      </c>
      <c r="Q208" s="2">
        <v>6</v>
      </c>
      <c r="R208" s="2">
        <f>_xlfn.FLOOR.MATH((((2*VLOOKUP(G208, 'EV and Base'!$A$1:$N$671, 9, FALSE))+$Q208)*$I208)/100)+$I208+10</f>
        <v>65</v>
      </c>
      <c r="S208" s="2">
        <f>_xlfn.FLOOR.MATH((_xlfn.FLOOR.MATH((((2*VLOOKUP($G208, 'EV and Base'!$A$1:$N$671, 10, FALSE))+$Q208)*$I208)/100)+5)*
IF(OR($J208="Lonely", $J208="Brave", $J208="Adamant", $J208="Naughty"), 1.1,
IF(OR($J208="Bold", $J208="Timid", $J208="Modest", $J208="Calm"), 0.9, 1)))</f>
        <v>40</v>
      </c>
      <c r="T208" s="2">
        <f>_xlfn.FLOOR.MATH((_xlfn.FLOOR.MATH((((2*VLOOKUP($G208, 'EV and Base'!$A$1:$N$671, 11, FALSE))+$Q208)*$I208)/100)+5)*
IF(OR($J208="Bold", $J208="Relaxed", $J208="Impish", $J208="Lax"), 1.1,
IF(OR($J208="Lonely", $J208="Hasty", $J208="Mild", $J208="Gentle"), 0.9, 1)))</f>
        <v>25</v>
      </c>
      <c r="U208" s="2">
        <f>_xlfn.FLOOR.MATH((_xlfn.FLOOR.MATH((((2*VLOOKUP($G208, 'EV and Base'!$A$1:$N$671, 12, FALSE))+$Q208)*$I208)/100)+5)*
IF(OR($J208="Modest", $J208="Mild", $J208="Quiet", $J208="Rash"), 1.1,
IF(OR($J208="Adamant", $J208="Impish", $J208="Jolly", $J208="Careful"), 0.9, 1)))</f>
        <v>27</v>
      </c>
      <c r="V208" s="2">
        <f>_xlfn.FLOOR.MATH((_xlfn.FLOOR.MATH((((2*VLOOKUP($G208, 'EV and Base'!$A$1:$N$671, 13, FALSE))+$Q208)*$I208)/100)+5)*
IF(OR($J208="Calm", $J208="Gentle", $J208="Sassy", $J208="Careful"), 1.1,
IF(OR($J208="Naughty", $J208="Lax", $J208="Naive", $J208="Rash"), 0.9, 1)))</f>
        <v>25</v>
      </c>
      <c r="W208" s="2">
        <f>_xlfn.FLOOR.MATH((_xlfn.FLOOR.MATH((((2*VLOOKUP($G208, 'EV and Base'!$A$1:$N$671, 14, FALSE))+$Q208)*$I208)/100)+5)*
IF(OR($J208="Timid", $J208="Hasty", $J208="Jolly", $J208="Naive"), 1.1,
IF(OR($J208="Brave", $J208="Relaxed", $J208="Quiet", $J208="Sassy"), 0.9, 1)))</f>
        <v>41</v>
      </c>
      <c r="BA208" s="3" t="e" cm="1">
        <f t="array" aca="1" ref="BA208" ca="1">IF(NOT(ISNUMBER(INDEX($A:$A, LOOKUP(2, 1 / ($A$1:INDIRECT("$A$"&amp;ROW($A208)) &lt;&gt; ""),ROW($A$1:INDIRECT("$A$"&amp;ROW($A208)))), 1))), "",#REF!-INDEX(#REF!, LOOKUP(
2, 1 / (#REF!:INDIRECT("$AV$"&amp;ROW(#REF!)-1) &lt;&gt; ""),ROW(#REF!:INDIRECT("$AV$"&amp;ROW(#REF!)-1))), 1))</f>
        <v>#REF!</v>
      </c>
      <c r="BB208" s="3" t="e" cm="1">
        <f t="array" aca="1" ref="BB208" ca="1">IF(NOT(ISNUMBER(INDEX($A:$A, LOOKUP(2, 1 / ($A$1:INDIRECT("$A$"&amp;ROW($A208)) &lt;&gt; ""),ROW($A$1:INDIRECT("$A$"&amp;ROW($A208)))), 1))), "",
INDEX(#REF!, LOOKUP(2, 1 / (#REF!:INDIRECT("$Y$"&amp;ROW(#REF!)-1) &lt;&gt; ""),ROW(#REF!:INDIRECT("$Y$"&amp;ROW(#REF!)-1))), 1))</f>
        <v>#REF!</v>
      </c>
      <c r="BC208" s="1" t="str">
        <f>IFERROR(VLOOKUP(#REF!, 'Medium-Slow'!$A$1:$B$101, 2, TRUE),"")</f>
        <v/>
      </c>
    </row>
    <row r="209" spans="1:55" x14ac:dyDescent="0.45">
      <c r="A209" s="67"/>
      <c r="B209" s="67"/>
      <c r="C209" s="67" t="str">
        <f t="shared" ref="C209:C210" si="20">$C208</f>
        <v>Single</v>
      </c>
      <c r="D209" s="67"/>
      <c r="E209" s="67"/>
      <c r="F209" s="56">
        <v>3</v>
      </c>
      <c r="G209" s="2" t="s">
        <v>372</v>
      </c>
      <c r="H209" s="2" t="s">
        <v>50</v>
      </c>
      <c r="I209" s="2">
        <v>27</v>
      </c>
      <c r="J209" s="2" t="s">
        <v>106</v>
      </c>
      <c r="K209" s="2" t="s">
        <v>373</v>
      </c>
      <c r="L209" s="2" t="s">
        <v>53</v>
      </c>
      <c r="M209" s="2" t="s">
        <v>174</v>
      </c>
      <c r="N209" s="2" t="s">
        <v>305</v>
      </c>
      <c r="O209" s="2" t="s">
        <v>374</v>
      </c>
      <c r="P209" s="2" t="s">
        <v>320</v>
      </c>
      <c r="Q209" s="2">
        <v>6</v>
      </c>
      <c r="R209" s="2">
        <f>_xlfn.FLOOR.MATH((((2*VLOOKUP(G209, 'EV and Base'!$A$1:$N$671, 9, FALSE))+$Q209)*$I209)/100)+$I209+10</f>
        <v>79</v>
      </c>
      <c r="S209" s="2">
        <f>_xlfn.FLOOR.MATH((_xlfn.FLOOR.MATH((((2*VLOOKUP($G209, 'EV and Base'!$A$1:$N$671, 10, FALSE))+$Q209)*$I209)/100)+5)*
IF(OR($J209="Lonely", $J209="Brave", $J209="Adamant", $J209="Naughty"), 1.1,
IF(OR($J209="Bold", $J209="Timid", $J209="Modest", $J209="Calm"), 0.9, 1)))</f>
        <v>41</v>
      </c>
      <c r="T209" s="2">
        <f>_xlfn.FLOOR.MATH((_xlfn.FLOOR.MATH((((2*VLOOKUP($G209, 'EV and Base'!$A$1:$N$671, 11, FALSE))+$Q209)*$I209)/100)+5)*
IF(OR($J209="Bold", $J209="Relaxed", $J209="Impish", $J209="Lax"), 1.1,
IF(OR($J209="Lonely", $J209="Hasty", $J209="Mild", $J209="Gentle"), 0.9, 1)))</f>
        <v>36</v>
      </c>
      <c r="U209" s="2">
        <f>_xlfn.FLOOR.MATH((_xlfn.FLOOR.MATH((((2*VLOOKUP($G209, 'EV and Base'!$A$1:$N$671, 12, FALSE))+$Q209)*$I209)/100)+5)*
IF(OR($J209="Modest", $J209="Mild", $J209="Quiet", $J209="Rash"), 1.1,
IF(OR($J209="Adamant", $J209="Impish", $J209="Jolly", $J209="Careful"), 0.9, 1)))</f>
        <v>41</v>
      </c>
      <c r="V209" s="2">
        <f>_xlfn.FLOOR.MATH((_xlfn.FLOOR.MATH((((2*VLOOKUP($G209, 'EV and Base'!$A$1:$N$671, 13, FALSE))+$Q209)*$I209)/100)+5)*
IF(OR($J209="Calm", $J209="Gentle", $J209="Sassy", $J209="Careful"), 1.1,
IF(OR($J209="Naughty", $J209="Lax", $J209="Naive", $J209="Rash"), 0.9, 1)))</f>
        <v>32</v>
      </c>
      <c r="W209" s="2">
        <f>_xlfn.FLOOR.MATH((_xlfn.FLOOR.MATH((((2*VLOOKUP($G209, 'EV and Base'!$A$1:$N$671, 14, FALSE))+$Q209)*$I209)/100)+5)*
IF(OR($J209="Timid", $J209="Hasty", $J209="Jolly", $J209="Naive"), 1.1,
IF(OR($J209="Brave", $J209="Relaxed", $J209="Quiet", $J209="Sassy"), 0.9, 1)))</f>
        <v>47</v>
      </c>
      <c r="BA209" s="3" t="e" cm="1">
        <f t="array" aca="1" ref="BA209" ca="1">IF(NOT(ISNUMBER(INDEX($A:$A, LOOKUP(2, 1 / ($A$1:INDIRECT("$A$"&amp;ROW($A209)) &lt;&gt; ""),ROW($A$1:INDIRECT("$A$"&amp;ROW($A209)))), 1))), "",#REF!-INDEX(#REF!, LOOKUP(
2, 1 / (#REF!:INDIRECT("$AV$"&amp;ROW(#REF!)-1) &lt;&gt; ""),ROW(#REF!:INDIRECT("$AV$"&amp;ROW(#REF!)-1))), 1))</f>
        <v>#REF!</v>
      </c>
      <c r="BB209" s="3" t="e" cm="1">
        <f t="array" aca="1" ref="BB209" ca="1">IF(NOT(ISNUMBER(INDEX($A:$A, LOOKUP(2, 1 / ($A$1:INDIRECT("$A$"&amp;ROW($A209)) &lt;&gt; ""),ROW($A$1:INDIRECT("$A$"&amp;ROW($A209)))), 1))), "",
INDEX(#REF!, LOOKUP(2, 1 / (#REF!:INDIRECT("$Y$"&amp;ROW(#REF!)-1) &lt;&gt; ""),ROW(#REF!:INDIRECT("$Y$"&amp;ROW(#REF!)-1))), 1))</f>
        <v>#REF!</v>
      </c>
      <c r="BC209" s="1" t="str">
        <f>IFERROR(VLOOKUP(#REF!, 'Medium-Slow'!$A$1:$B$101, 2, TRUE),"")</f>
        <v/>
      </c>
    </row>
    <row r="210" spans="1:55" x14ac:dyDescent="0.45">
      <c r="A210" s="68"/>
      <c r="B210" s="68"/>
      <c r="C210" s="68" t="str">
        <f t="shared" si="20"/>
        <v>Single</v>
      </c>
      <c r="D210" s="68"/>
      <c r="E210" s="68"/>
      <c r="F210" s="56">
        <v>2</v>
      </c>
      <c r="G210" s="2" t="s">
        <v>234</v>
      </c>
      <c r="H210" s="2" t="s">
        <v>50</v>
      </c>
      <c r="I210" s="2">
        <v>27</v>
      </c>
      <c r="J210" s="2" t="s">
        <v>92</v>
      </c>
      <c r="K210" s="2" t="s">
        <v>184</v>
      </c>
      <c r="L210" s="2" t="s">
        <v>53</v>
      </c>
      <c r="M210" s="2" t="s">
        <v>154</v>
      </c>
      <c r="N210" s="2" t="s">
        <v>249</v>
      </c>
      <c r="O210" s="2" t="s">
        <v>333</v>
      </c>
      <c r="P210" s="2" t="s">
        <v>336</v>
      </c>
      <c r="Q210" s="2">
        <v>6</v>
      </c>
      <c r="R210" s="2">
        <f>_xlfn.FLOOR.MATH((((2*VLOOKUP(G210, 'EV and Base'!$A$1:$N$671, 9, FALSE))+$Q210)*$I210)/100)+$I210+10</f>
        <v>65</v>
      </c>
      <c r="S210" s="2">
        <f>_xlfn.FLOOR.MATH((_xlfn.FLOOR.MATH((((2*VLOOKUP($G210, 'EV and Base'!$A$1:$N$671, 10, FALSE))+$Q210)*$I210)/100)+5)*
IF(OR($J210="Lonely", $J210="Brave", $J210="Adamant", $J210="Naughty"), 1.1,
IF(OR($J210="Bold", $J210="Timid", $J210="Modest", $J210="Calm"), 0.9, 1)))</f>
        <v>40</v>
      </c>
      <c r="T210" s="2">
        <f>_xlfn.FLOOR.MATH((_xlfn.FLOOR.MATH((((2*VLOOKUP($G210, 'EV and Base'!$A$1:$N$671, 11, FALSE))+$Q210)*$I210)/100)+5)*
IF(OR($J210="Bold", $J210="Relaxed", $J210="Impish", $J210="Lax"), 1.1,
IF(OR($J210="Lonely", $J210="Hasty", $J210="Mild", $J210="Gentle"), 0.9, 1)))</f>
        <v>25</v>
      </c>
      <c r="U210" s="2">
        <f>_xlfn.FLOOR.MATH((_xlfn.FLOOR.MATH((((2*VLOOKUP($G210, 'EV and Base'!$A$1:$N$671, 12, FALSE))+$Q210)*$I210)/100)+5)*
IF(OR($J210="Modest", $J210="Mild", $J210="Quiet", $J210="Rash"), 1.1,
IF(OR($J210="Adamant", $J210="Impish", $J210="Jolly", $J210="Careful"), 0.9, 1)))</f>
        <v>27</v>
      </c>
      <c r="V210" s="2">
        <f>_xlfn.FLOOR.MATH((_xlfn.FLOOR.MATH((((2*VLOOKUP($G210, 'EV and Base'!$A$1:$N$671, 13, FALSE))+$Q210)*$I210)/100)+5)*
IF(OR($J210="Calm", $J210="Gentle", $J210="Sassy", $J210="Careful"), 1.1,
IF(OR($J210="Naughty", $J210="Lax", $J210="Naive", $J210="Rash"), 0.9, 1)))</f>
        <v>25</v>
      </c>
      <c r="W210" s="2">
        <f>_xlfn.FLOOR.MATH((_xlfn.FLOOR.MATH((((2*VLOOKUP($G210, 'EV and Base'!$A$1:$N$671, 14, FALSE))+$Q210)*$I210)/100)+5)*
IF(OR($J210="Timid", $J210="Hasty", $J210="Jolly", $J210="Naive"), 1.1,
IF(OR($J210="Brave", $J210="Relaxed", $J210="Quiet", $J210="Sassy"), 0.9, 1)))</f>
        <v>41</v>
      </c>
      <c r="BA210" s="3" t="e" cm="1">
        <f t="array" aca="1" ref="BA210" ca="1">IF(NOT(ISNUMBER(INDEX($A:$A, LOOKUP(2, 1 / ($A$1:INDIRECT("$A$"&amp;ROW($A210)) &lt;&gt; ""),ROW($A$1:INDIRECT("$A$"&amp;ROW($A210)))), 1))), "",#REF!-INDEX(#REF!, LOOKUP(
2, 1 / (#REF!:INDIRECT("$AV$"&amp;ROW(#REF!)-1) &lt;&gt; ""),ROW(#REF!:INDIRECT("$AV$"&amp;ROW(#REF!)-1))), 1))</f>
        <v>#REF!</v>
      </c>
      <c r="BB210" s="3" t="e" cm="1">
        <f t="array" aca="1" ref="BB210" ca="1">IF(NOT(ISNUMBER(INDEX($A:$A, LOOKUP(2, 1 / ($A$1:INDIRECT("$A$"&amp;ROW($A210)) &lt;&gt; ""),ROW($A$1:INDIRECT("$A$"&amp;ROW($A210)))), 1))), "",
INDEX(#REF!, LOOKUP(2, 1 / (#REF!:INDIRECT("$Y$"&amp;ROW(#REF!)-1) &lt;&gt; ""),ROW(#REF!:INDIRECT("$Y$"&amp;ROW(#REF!)-1))), 1))</f>
        <v>#REF!</v>
      </c>
      <c r="BC210" s="1" t="str">
        <f>IFERROR(VLOOKUP(#REF!, 'Medium-Slow'!$A$1:$B$101, 2, TRUE),"")</f>
        <v/>
      </c>
    </row>
    <row r="211" spans="1:55" x14ac:dyDescent="0.45">
      <c r="A211" s="56">
        <v>120</v>
      </c>
      <c r="B211" s="56" t="s">
        <v>422</v>
      </c>
      <c r="C211" s="56" t="s">
        <v>46</v>
      </c>
      <c r="D211" s="56" t="s">
        <v>411</v>
      </c>
      <c r="E211" s="56" t="s">
        <v>48</v>
      </c>
      <c r="F211" s="56">
        <v>1</v>
      </c>
      <c r="G211" s="2" t="s">
        <v>413</v>
      </c>
      <c r="H211" s="2" t="s">
        <v>77</v>
      </c>
      <c r="I211" s="2">
        <v>29</v>
      </c>
      <c r="J211" s="2" t="s">
        <v>160</v>
      </c>
      <c r="K211" s="2" t="s">
        <v>181</v>
      </c>
      <c r="L211" s="2" t="s">
        <v>53</v>
      </c>
      <c r="M211" s="2" t="s">
        <v>416</v>
      </c>
      <c r="N211" s="2" t="s">
        <v>417</v>
      </c>
      <c r="O211" s="2" t="s">
        <v>418</v>
      </c>
      <c r="P211" s="2" t="s">
        <v>423</v>
      </c>
      <c r="Q211" s="2">
        <v>6</v>
      </c>
      <c r="R211" s="2">
        <f>_xlfn.FLOOR.MATH((((2*VLOOKUP(G211, 'EV and Base'!$A$1:$N$671, 9, FALSE))+$Q211)*$I211)/100)+$I211+10</f>
        <v>75</v>
      </c>
      <c r="S211" s="2">
        <f>_xlfn.FLOOR.MATH((_xlfn.FLOOR.MATH((((2*VLOOKUP($G211, 'EV and Base'!$A$1:$N$671, 10, FALSE))+$Q211)*$I211)/100)+5)*
IF(OR($J211="Lonely", $J211="Brave", $J211="Adamant", $J211="Naughty"), 1.1,
IF(OR($J211="Bold", $J211="Timid", $J211="Modest", $J211="Calm"), 0.9, 1)))</f>
        <v>56</v>
      </c>
      <c r="T211" s="2">
        <f>_xlfn.FLOOR.MATH((_xlfn.FLOOR.MATH((((2*VLOOKUP($G211, 'EV and Base'!$A$1:$N$671, 11, FALSE))+$Q211)*$I211)/100)+5)*
IF(OR($J211="Bold", $J211="Relaxed", $J211="Impish", $J211="Lax"), 1.1,
IF(OR($J211="Lonely", $J211="Hasty", $J211="Mild", $J211="Gentle"), 0.9, 1)))</f>
        <v>29</v>
      </c>
      <c r="U211" s="2">
        <f>_xlfn.FLOOR.MATH((_xlfn.FLOOR.MATH((((2*VLOOKUP($G211, 'EV and Base'!$A$1:$N$671, 12, FALSE))+$Q211)*$I211)/100)+5)*
IF(OR($J211="Modest", $J211="Mild", $J211="Quiet", $J211="Rash"), 1.1,
IF(OR($J211="Adamant", $J211="Impish", $J211="Jolly", $J211="Careful"), 0.9, 1)))</f>
        <v>26</v>
      </c>
      <c r="V211" s="2">
        <f>_xlfn.FLOOR.MATH((_xlfn.FLOOR.MATH((((2*VLOOKUP($G211, 'EV and Base'!$A$1:$N$671, 13, FALSE))+$Q211)*$I211)/100)+5)*
IF(OR($J211="Calm", $J211="Gentle", $J211="Sassy", $J211="Careful"), 1.1,
IF(OR($J211="Naughty", $J211="Lax", $J211="Naive", $J211="Rash"), 0.9, 1)))</f>
        <v>28</v>
      </c>
      <c r="W211" s="2">
        <f>_xlfn.FLOOR.MATH((_xlfn.FLOOR.MATH((((2*VLOOKUP($G211, 'EV and Base'!$A$1:$N$671, 14, FALSE))+$Q211)*$I211)/100)+5)*
IF(OR($J211="Timid", $J211="Hasty", $J211="Jolly", $J211="Naive"), 1.1,
IF(OR($J211="Brave", $J211="Relaxed", $J211="Quiet", $J211="Sassy"), 0.9, 1)))</f>
        <v>46</v>
      </c>
      <c r="BA211" s="3" t="e" cm="1">
        <f t="array" aca="1" ref="BA211" ca="1">IF(NOT(ISNUMBER(INDEX($A:$A, LOOKUP(2, 1 / ($A$1:INDIRECT("$A$"&amp;ROW($A211)) &lt;&gt; ""),ROW($A$1:INDIRECT("$A$"&amp;ROW($A211)))), 1))), "",#REF!-INDEX(#REF!, LOOKUP(
2, 1 / (#REF!:INDIRECT("$AV$"&amp;ROW(#REF!)-1) &lt;&gt; ""),ROW(#REF!:INDIRECT("$AV$"&amp;ROW(#REF!)-1))), 1))</f>
        <v>#REF!</v>
      </c>
      <c r="BB211" s="3" t="e" cm="1">
        <f t="array" aca="1" ref="BB211" ca="1">IF(NOT(ISNUMBER(INDEX($A:$A, LOOKUP(2, 1 / ($A$1:INDIRECT("$A$"&amp;ROW($A211)) &lt;&gt; ""),ROW($A$1:INDIRECT("$A$"&amp;ROW($A211)))), 1))), "",
INDEX(#REF!, LOOKUP(2, 1 / (#REF!:INDIRECT("$Y$"&amp;ROW(#REF!)-1) &lt;&gt; ""),ROW(#REF!:INDIRECT("$Y$"&amp;ROW(#REF!)-1))), 1))</f>
        <v>#REF!</v>
      </c>
      <c r="BC211" s="1" t="str">
        <f>IFERROR(VLOOKUP(#REF!, 'Medium-Slow'!$A$1:$B$101, 2, TRUE),"")</f>
        <v/>
      </c>
    </row>
    <row r="212" spans="1:55" x14ac:dyDescent="0.45">
      <c r="A212" s="66">
        <v>121</v>
      </c>
      <c r="B212" s="66" t="s">
        <v>424</v>
      </c>
      <c r="C212" s="66" t="s">
        <v>46</v>
      </c>
      <c r="D212" s="66" t="s">
        <v>411</v>
      </c>
      <c r="E212" s="66" t="s">
        <v>48</v>
      </c>
      <c r="F212" s="56">
        <v>1</v>
      </c>
      <c r="G212" s="2" t="s">
        <v>378</v>
      </c>
      <c r="H212" s="2" t="s">
        <v>50</v>
      </c>
      <c r="I212" s="2">
        <v>29</v>
      </c>
      <c r="J212" s="2" t="s">
        <v>95</v>
      </c>
      <c r="K212" s="2" t="s">
        <v>281</v>
      </c>
      <c r="L212" s="2" t="s">
        <v>53</v>
      </c>
      <c r="M212" s="2" t="s">
        <v>177</v>
      </c>
      <c r="N212" s="2" t="s">
        <v>336</v>
      </c>
      <c r="O212" s="2" t="s">
        <v>425</v>
      </c>
      <c r="P212" s="2" t="s">
        <v>235</v>
      </c>
      <c r="Q212" s="2">
        <v>12</v>
      </c>
      <c r="R212" s="2">
        <f>_xlfn.FLOOR.MATH((((2*VLOOKUP(G212, 'EV and Base'!$A$1:$N$671, 9, FALSE))+$Q212)*$I212)/100)+$I212+10</f>
        <v>77</v>
      </c>
      <c r="S212" s="2">
        <f>_xlfn.FLOOR.MATH((_xlfn.FLOOR.MATH((((2*VLOOKUP($G212, 'EV and Base'!$A$1:$N$671, 10, FALSE))+$Q212)*$I212)/100)+5)*
IF(OR($J212="Lonely", $J212="Brave", $J212="Adamant", $J212="Naughty"), 1.1,
IF(OR($J212="Bold", $J212="Timid", $J212="Modest", $J212="Calm"), 0.9, 1)))</f>
        <v>50</v>
      </c>
      <c r="T212" s="2">
        <f>_xlfn.FLOOR.MATH((_xlfn.FLOOR.MATH((((2*VLOOKUP($G212, 'EV and Base'!$A$1:$N$671, 11, FALSE))+$Q212)*$I212)/100)+5)*
IF(OR($J212="Bold", $J212="Relaxed", $J212="Impish", $J212="Lax"), 1.1,
IF(OR($J212="Lonely", $J212="Hasty", $J212="Mild", $J212="Gentle"), 0.9, 1)))</f>
        <v>37</v>
      </c>
      <c r="U212" s="2">
        <f>_xlfn.FLOOR.MATH((_xlfn.FLOOR.MATH((((2*VLOOKUP($G212, 'EV and Base'!$A$1:$N$671, 12, FALSE))+$Q212)*$I212)/100)+5)*
IF(OR($J212="Modest", $J212="Mild", $J212="Quiet", $J212="Rash"), 1.1,
IF(OR($J212="Adamant", $J212="Impish", $J212="Jolly", $J212="Careful"), 0.9, 1)))</f>
        <v>34</v>
      </c>
      <c r="V212" s="2">
        <f>_xlfn.FLOOR.MATH((_xlfn.FLOOR.MATH((((2*VLOOKUP($G212, 'EV and Base'!$A$1:$N$671, 13, FALSE))+$Q212)*$I212)/100)+5)*
IF(OR($J212="Calm", $J212="Gentle", $J212="Sassy", $J212="Careful"), 1.1,
IF(OR($J212="Naughty", $J212="Lax", $J212="Naive", $J212="Rash"), 0.9, 1)))</f>
        <v>34</v>
      </c>
      <c r="W212" s="2">
        <f>_xlfn.FLOOR.MATH((_xlfn.FLOOR.MATH((((2*VLOOKUP($G212, 'EV and Base'!$A$1:$N$671, 14, FALSE))+$Q212)*$I212)/100)+5)*
IF(OR($J212="Timid", $J212="Hasty", $J212="Jolly", $J212="Naive"), 1.1,
IF(OR($J212="Brave", $J212="Relaxed", $J212="Quiet", $J212="Sassy"), 0.9, 1)))</f>
        <v>51</v>
      </c>
      <c r="BA212" s="3" t="e" cm="1">
        <f t="array" aca="1" ref="BA212" ca="1">IF(NOT(ISNUMBER(INDEX($A:$A, LOOKUP(2, 1 / ($A$1:INDIRECT("$A$"&amp;ROW($A212)) &lt;&gt; ""),ROW($A$1:INDIRECT("$A$"&amp;ROW($A212)))), 1))), "",#REF!-INDEX(#REF!, LOOKUP(
2, 1 / (#REF!:INDIRECT("$AV$"&amp;ROW(#REF!)-1) &lt;&gt; ""),ROW(#REF!:INDIRECT("$AV$"&amp;ROW(#REF!)-1))), 1))</f>
        <v>#REF!</v>
      </c>
      <c r="BB212" s="3" t="e" cm="1">
        <f t="array" aca="1" ref="BB212" ca="1">IF(NOT(ISNUMBER(INDEX($A:$A, LOOKUP(2, 1 / ($A$1:INDIRECT("$A$"&amp;ROW($A212)) &lt;&gt; ""),ROW($A$1:INDIRECT("$A$"&amp;ROW($A212)))), 1))), "",
INDEX(#REF!, LOOKUP(2, 1 / (#REF!:INDIRECT("$Y$"&amp;ROW(#REF!)-1) &lt;&gt; ""),ROW(#REF!:INDIRECT("$Y$"&amp;ROW(#REF!)-1))), 1))</f>
        <v>#REF!</v>
      </c>
      <c r="BC212" s="1" t="str">
        <f>IFERROR(VLOOKUP(#REF!, 'Medium-Slow'!$A$1:$B$101, 2, TRUE),"")</f>
        <v/>
      </c>
    </row>
    <row r="213" spans="1:55" x14ac:dyDescent="0.45">
      <c r="A213" s="67"/>
      <c r="B213" s="67"/>
      <c r="C213" s="67" t="str">
        <f t="shared" ref="C213:C214" si="21">$C212</f>
        <v>Single</v>
      </c>
      <c r="D213" s="67"/>
      <c r="E213" s="67"/>
      <c r="F213" s="56">
        <v>2</v>
      </c>
      <c r="G213" s="2" t="s">
        <v>372</v>
      </c>
      <c r="H213" s="2" t="s">
        <v>50</v>
      </c>
      <c r="I213" s="2">
        <v>29</v>
      </c>
      <c r="J213" s="2" t="s">
        <v>103</v>
      </c>
      <c r="K213" s="2" t="s">
        <v>171</v>
      </c>
      <c r="L213" s="2" t="s">
        <v>53</v>
      </c>
      <c r="M213" s="2" t="s">
        <v>412</v>
      </c>
      <c r="N213" s="2" t="s">
        <v>374</v>
      </c>
      <c r="O213" s="2" t="s">
        <v>425</v>
      </c>
      <c r="P213" s="2" t="s">
        <v>174</v>
      </c>
      <c r="Q213" s="2">
        <v>12</v>
      </c>
      <c r="R213" s="2">
        <f>_xlfn.FLOOR.MATH((((2*VLOOKUP(G213, 'EV and Base'!$A$1:$N$671, 9, FALSE))+$Q213)*$I213)/100)+$I213+10</f>
        <v>85</v>
      </c>
      <c r="S213" s="2">
        <f>_xlfn.FLOOR.MATH((_xlfn.FLOOR.MATH((((2*VLOOKUP($G213, 'EV and Base'!$A$1:$N$671, 10, FALSE))+$Q213)*$I213)/100)+5)*
IF(OR($J213="Lonely", $J213="Brave", $J213="Adamant", $J213="Naughty"), 1.1,
IF(OR($J213="Bold", $J213="Timid", $J213="Modest", $J213="Calm"), 0.9, 1)))</f>
        <v>46</v>
      </c>
      <c r="T213" s="2">
        <f>_xlfn.FLOOR.MATH((_xlfn.FLOOR.MATH((((2*VLOOKUP($G213, 'EV and Base'!$A$1:$N$671, 11, FALSE))+$Q213)*$I213)/100)+5)*
IF(OR($J213="Bold", $J213="Relaxed", $J213="Impish", $J213="Lax"), 1.1,
IF(OR($J213="Lonely", $J213="Hasty", $J213="Mild", $J213="Gentle"), 0.9, 1)))</f>
        <v>40</v>
      </c>
      <c r="U213" s="2">
        <f>_xlfn.FLOOR.MATH((_xlfn.FLOOR.MATH((((2*VLOOKUP($G213, 'EV and Base'!$A$1:$N$671, 12, FALSE))+$Q213)*$I213)/100)+5)*
IF(OR($J213="Modest", $J213="Mild", $J213="Quiet", $J213="Rash"), 1.1,
IF(OR($J213="Adamant", $J213="Impish", $J213="Jolly", $J213="Careful"), 0.9, 1)))</f>
        <v>41</v>
      </c>
      <c r="V213" s="2">
        <f>_xlfn.FLOOR.MATH((_xlfn.FLOOR.MATH((((2*VLOOKUP($G213, 'EV and Base'!$A$1:$N$671, 13, FALSE))+$Q213)*$I213)/100)+5)*
IF(OR($J213="Calm", $J213="Gentle", $J213="Sassy", $J213="Careful"), 1.1,
IF(OR($J213="Naughty", $J213="Lax", $J213="Naive", $J213="Rash"), 0.9, 1)))</f>
        <v>44</v>
      </c>
      <c r="W213" s="2">
        <f>_xlfn.FLOOR.MATH((_xlfn.FLOOR.MATH((((2*VLOOKUP($G213, 'EV and Base'!$A$1:$N$671, 14, FALSE))+$Q213)*$I213)/100)+5)*
IF(OR($J213="Timid", $J213="Hasty", $J213="Jolly", $J213="Naive"), 1.1,
IF(OR($J213="Brave", $J213="Relaxed", $J213="Quiet", $J213="Sassy"), 0.9, 1)))</f>
        <v>48</v>
      </c>
      <c r="BA213" s="3" t="e" cm="1">
        <f t="array" aca="1" ref="BA213" ca="1">IF(NOT(ISNUMBER(INDEX($A:$A, LOOKUP(2, 1 / ($A$1:INDIRECT("$A$"&amp;ROW($A213)) &lt;&gt; ""),ROW($A$1:INDIRECT("$A$"&amp;ROW($A213)))), 1))), "",#REF!-INDEX(#REF!, LOOKUP(
2, 1 / (#REF!:INDIRECT("$AV$"&amp;ROW(#REF!)-1) &lt;&gt; ""),ROW(#REF!:INDIRECT("$AV$"&amp;ROW(#REF!)-1))), 1))</f>
        <v>#REF!</v>
      </c>
      <c r="BB213" s="3" t="e" cm="1">
        <f t="array" aca="1" ref="BB213" ca="1">IF(NOT(ISNUMBER(INDEX($A:$A, LOOKUP(2, 1 / ($A$1:INDIRECT("$A$"&amp;ROW($A213)) &lt;&gt; ""),ROW($A$1:INDIRECT("$A$"&amp;ROW($A213)))), 1))), "",
INDEX(#REF!, LOOKUP(2, 1 / (#REF!:INDIRECT("$Y$"&amp;ROW(#REF!)-1) &lt;&gt; ""),ROW(#REF!:INDIRECT("$Y$"&amp;ROW(#REF!)-1))), 1))</f>
        <v>#REF!</v>
      </c>
      <c r="BC213" s="1" t="str">
        <f>IFERROR(VLOOKUP(#REF!, 'Medium-Slow'!$A$1:$B$101, 2, TRUE),"")</f>
        <v/>
      </c>
    </row>
    <row r="214" spans="1:55" x14ac:dyDescent="0.45">
      <c r="A214" s="68"/>
      <c r="B214" s="68"/>
      <c r="C214" s="68" t="str">
        <f t="shared" si="21"/>
        <v>Single</v>
      </c>
      <c r="D214" s="68"/>
      <c r="E214" s="68"/>
      <c r="F214" s="56">
        <v>3</v>
      </c>
      <c r="G214" s="2" t="s">
        <v>426</v>
      </c>
      <c r="H214" s="2" t="s">
        <v>50</v>
      </c>
      <c r="I214" s="2">
        <v>31</v>
      </c>
      <c r="J214" s="2" t="s">
        <v>97</v>
      </c>
      <c r="K214" s="2" t="s">
        <v>414</v>
      </c>
      <c r="L214" s="2" t="s">
        <v>53</v>
      </c>
      <c r="M214" s="2" t="s">
        <v>418</v>
      </c>
      <c r="N214" s="2" t="s">
        <v>423</v>
      </c>
      <c r="O214" s="2" t="s">
        <v>425</v>
      </c>
      <c r="P214" s="2" t="s">
        <v>417</v>
      </c>
      <c r="Q214" s="2">
        <v>18</v>
      </c>
      <c r="R214" s="2">
        <f>_xlfn.FLOOR.MATH((((2*VLOOKUP(G214, 'EV and Base'!$A$1:$N$671, 9, FALSE))+$Q214)*$I214)/100)+$I214+10</f>
        <v>114</v>
      </c>
      <c r="S214" s="2">
        <f>_xlfn.FLOOR.MATH((_xlfn.FLOOR.MATH((((2*VLOOKUP($G214, 'EV and Base'!$A$1:$N$671, 10, FALSE))+$Q214)*$I214)/100)+5)*
IF(OR($J214="Lonely", $J214="Brave", $J214="Adamant", $J214="Naughty"), 1.1,
IF(OR($J214="Bold", $J214="Timid", $J214="Modest", $J214="Calm"), 0.9, 1)))</f>
        <v>94</v>
      </c>
      <c r="T214" s="2">
        <f>_xlfn.FLOOR.MATH((_xlfn.FLOOR.MATH((((2*VLOOKUP($G214, 'EV and Base'!$A$1:$N$671, 11, FALSE))+$Q214)*$I214)/100)+5)*
IF(OR($J214="Bold", $J214="Relaxed", $J214="Impish", $J214="Lax"), 1.1,
IF(OR($J214="Lonely", $J214="Hasty", $J214="Mild", $J214="Gentle"), 0.9, 1)))</f>
        <v>47</v>
      </c>
      <c r="U214" s="2">
        <f>_xlfn.FLOOR.MATH((_xlfn.FLOOR.MATH((((2*VLOOKUP($G214, 'EV and Base'!$A$1:$N$671, 12, FALSE))+$Q214)*$I214)/100)+5)*
IF(OR($J214="Modest", $J214="Mild", $J214="Quiet", $J214="Rash"), 1.1,
IF(OR($J214="Adamant", $J214="Impish", $J214="Jolly", $J214="Careful"), 0.9, 1)))</f>
        <v>41</v>
      </c>
      <c r="V214" s="2">
        <f>_xlfn.FLOOR.MATH((_xlfn.FLOOR.MATH((((2*VLOOKUP($G214, 'EV and Base'!$A$1:$N$671, 13, FALSE))+$Q214)*$I214)/100)+5)*
IF(OR($J214="Calm", $J214="Gentle", $J214="Sassy", $J214="Careful"), 1.1,
IF(OR($J214="Naughty", $J214="Lax", $J214="Naive", $J214="Rash"), 0.9, 1)))</f>
        <v>50</v>
      </c>
      <c r="W214" s="2">
        <f>_xlfn.FLOOR.MATH((_xlfn.FLOOR.MATH((((2*VLOOKUP($G214, 'EV and Base'!$A$1:$N$671, 14, FALSE))+$Q214)*$I214)/100)+5)*
IF(OR($J214="Timid", $J214="Hasty", $J214="Jolly", $J214="Naive"), 1.1,
IF(OR($J214="Brave", $J214="Relaxed", $J214="Quiet", $J214="Sassy"), 0.9, 1)))</f>
        <v>65</v>
      </c>
      <c r="BA214" s="3" t="e" cm="1">
        <f t="array" aca="1" ref="BA214" ca="1">IF(NOT(ISNUMBER(INDEX($A:$A, LOOKUP(2, 1 / ($A$1:INDIRECT("$A$"&amp;ROW($A214)) &lt;&gt; ""),ROW($A$1:INDIRECT("$A$"&amp;ROW($A214)))), 1))), "",#REF!-INDEX(#REF!, LOOKUP(
2, 1 / (#REF!:INDIRECT("$AV$"&amp;ROW(#REF!)-1) &lt;&gt; ""),ROW(#REF!:INDIRECT("$AV$"&amp;ROW(#REF!)-1))), 1))</f>
        <v>#REF!</v>
      </c>
      <c r="BB214" s="3" t="e" cm="1">
        <f t="array" aca="1" ref="BB214" ca="1">IF(NOT(ISNUMBER(INDEX($A:$A, LOOKUP(2, 1 / ($A$1:INDIRECT("$A$"&amp;ROW($A214)) &lt;&gt; ""),ROW($A$1:INDIRECT("$A$"&amp;ROW($A214)))), 1))), "",
INDEX(#REF!, LOOKUP(2, 1 / (#REF!:INDIRECT("$Y$"&amp;ROW(#REF!)-1) &lt;&gt; ""),ROW(#REF!:INDIRECT("$Y$"&amp;ROW(#REF!)-1))), 1))</f>
        <v>#REF!</v>
      </c>
      <c r="BC214" s="1" t="str">
        <f>IFERROR(VLOOKUP(#REF!, 'Medium-Slow'!$A$1:$B$101, 2, TRUE),"")</f>
        <v/>
      </c>
    </row>
    <row r="215" spans="1:55" x14ac:dyDescent="0.45">
      <c r="A215" s="66">
        <v>122</v>
      </c>
      <c r="B215" s="66" t="s">
        <v>45</v>
      </c>
      <c r="C215" s="66" t="s">
        <v>46</v>
      </c>
      <c r="D215" s="66" t="s">
        <v>377</v>
      </c>
      <c r="E215" s="66" t="s">
        <v>48</v>
      </c>
      <c r="F215" s="56">
        <v>1</v>
      </c>
      <c r="G215" s="2" t="s">
        <v>179</v>
      </c>
      <c r="H215" s="2" t="s">
        <v>50</v>
      </c>
      <c r="I215" s="2">
        <v>26</v>
      </c>
      <c r="J215" s="2" t="s">
        <v>132</v>
      </c>
      <c r="K215" s="2" t="s">
        <v>184</v>
      </c>
      <c r="L215" s="2" t="s">
        <v>53</v>
      </c>
      <c r="M215" s="2" t="s">
        <v>216</v>
      </c>
      <c r="N215" s="2" t="s">
        <v>185</v>
      </c>
      <c r="O215" s="2" t="s">
        <v>104</v>
      </c>
      <c r="P215" s="2" t="s">
        <v>177</v>
      </c>
      <c r="Q215" s="2">
        <v>12</v>
      </c>
      <c r="R215" s="2">
        <f>_xlfn.FLOOR.MATH((((2*VLOOKUP(G215, 'EV and Base'!$A$1:$N$671, 9, FALSE))+$Q215)*$I215)/100)+$I215+10</f>
        <v>72</v>
      </c>
      <c r="S215" s="2">
        <f>_xlfn.FLOOR.MATH((_xlfn.FLOOR.MATH((((2*VLOOKUP($G215, 'EV and Base'!$A$1:$N$671, 10, FALSE))+$Q215)*$I215)/100)+5)*
IF(OR($J215="Lonely", $J215="Brave", $J215="Adamant", $J215="Naughty"), 1.1,
IF(OR($J215="Bold", $J215="Timid", $J215="Modest", $J215="Calm"), 0.9, 1)))</f>
        <v>49</v>
      </c>
      <c r="T215" s="2">
        <f>_xlfn.FLOOR.MATH((_xlfn.FLOOR.MATH((((2*VLOOKUP($G215, 'EV and Base'!$A$1:$N$671, 11, FALSE))+$Q215)*$I215)/100)+5)*
IF(OR($J215="Bold", $J215="Relaxed", $J215="Impish", $J215="Lax"), 1.1,
IF(OR($J215="Lonely", $J215="Hasty", $J215="Mild", $J215="Gentle"), 0.9, 1)))</f>
        <v>45</v>
      </c>
      <c r="U215" s="2">
        <f>_xlfn.FLOOR.MATH((_xlfn.FLOOR.MATH((((2*VLOOKUP($G215, 'EV and Base'!$A$1:$N$671, 12, FALSE))+$Q215)*$I215)/100)+5)*
IF(OR($J215="Modest", $J215="Mild", $J215="Quiet", $J215="Rash"), 1.1,
IF(OR($J215="Adamant", $J215="Impish", $J215="Jolly", $J215="Careful"), 0.9, 1)))</f>
        <v>26</v>
      </c>
      <c r="V215" s="2">
        <f>_xlfn.FLOOR.MATH((_xlfn.FLOOR.MATH((((2*VLOOKUP($G215, 'EV and Base'!$A$1:$N$671, 13, FALSE))+$Q215)*$I215)/100)+5)*
IF(OR($J215="Calm", $J215="Gentle", $J215="Sassy", $J215="Careful"), 1.1,
IF(OR($J215="Naughty", $J215="Lax", $J215="Naive", $J215="Rash"), 0.9, 1)))</f>
        <v>41</v>
      </c>
      <c r="W215" s="2">
        <f>_xlfn.FLOOR.MATH((_xlfn.FLOOR.MATH((((2*VLOOKUP($G215, 'EV and Base'!$A$1:$N$671, 14, FALSE))+$Q215)*$I215)/100)+5)*
IF(OR($J215="Timid", $J215="Hasty", $J215="Jolly", $J215="Naive"), 1.1,
IF(OR($J215="Brave", $J215="Relaxed", $J215="Quiet", $J215="Sassy"), 0.9, 1)))</f>
        <v>35</v>
      </c>
    </row>
    <row r="216" spans="1:55" x14ac:dyDescent="0.45">
      <c r="A216" s="67"/>
      <c r="B216" s="67"/>
      <c r="C216" s="67"/>
      <c r="D216" s="67"/>
      <c r="E216" s="67"/>
      <c r="F216" s="56">
        <v>4</v>
      </c>
      <c r="G216" s="2" t="s">
        <v>310</v>
      </c>
      <c r="H216" s="2" t="s">
        <v>50</v>
      </c>
      <c r="I216" s="2">
        <v>28</v>
      </c>
      <c r="J216" s="2" t="s">
        <v>92</v>
      </c>
      <c r="K216" s="2" t="s">
        <v>60</v>
      </c>
      <c r="L216" s="2" t="s">
        <v>53</v>
      </c>
      <c r="M216" s="2" t="s">
        <v>313</v>
      </c>
      <c r="N216" s="2" t="s">
        <v>314</v>
      </c>
      <c r="O216" s="2" t="s">
        <v>212</v>
      </c>
      <c r="P216" s="2" t="s">
        <v>185</v>
      </c>
      <c r="Q216" s="2">
        <v>12</v>
      </c>
      <c r="R216" s="2">
        <f>_xlfn.FLOOR.MATH((((2*VLOOKUP(G216, 'EV and Base'!$A$1:$N$671, 9, FALSE))+$Q216)*$I216)/100)+$I216+10</f>
        <v>91</v>
      </c>
      <c r="S216" s="2">
        <f>_xlfn.FLOOR.MATH((_xlfn.FLOOR.MATH((((2*VLOOKUP($G216, 'EV and Base'!$A$1:$N$671, 10, FALSE))+$Q216)*$I216)/100)+5)*
IF(OR($J216="Lonely", $J216="Brave", $J216="Adamant", $J216="Naughty"), 1.1,
IF(OR($J216="Bold", $J216="Timid", $J216="Modest", $J216="Calm"), 0.9, 1)))</f>
        <v>54</v>
      </c>
      <c r="T216" s="2">
        <f>_xlfn.FLOOR.MATH((_xlfn.FLOOR.MATH((((2*VLOOKUP($G216, 'EV and Base'!$A$1:$N$671, 11, FALSE))+$Q216)*$I216)/100)+5)*
IF(OR($J216="Bold", $J216="Relaxed", $J216="Impish", $J216="Lax"), 1.1,
IF(OR($J216="Lonely", $J216="Hasty", $J216="Mild", $J216="Gentle"), 0.9, 1)))</f>
        <v>39</v>
      </c>
      <c r="U216" s="2">
        <f>_xlfn.FLOOR.MATH((_xlfn.FLOOR.MATH((((2*VLOOKUP($G216, 'EV and Base'!$A$1:$N$671, 12, FALSE))+$Q216)*$I216)/100)+5)*
IF(OR($J216="Modest", $J216="Mild", $J216="Quiet", $J216="Rash"), 1.1,
IF(OR($J216="Adamant", $J216="Impish", $J216="Jolly", $J216="Careful"), 0.9, 1)))</f>
        <v>51</v>
      </c>
      <c r="V216" s="2">
        <f>_xlfn.FLOOR.MATH((_xlfn.FLOOR.MATH((((2*VLOOKUP($G216, 'EV and Base'!$A$1:$N$671, 13, FALSE))+$Q216)*$I216)/100)+5)*
IF(OR($J216="Calm", $J216="Gentle", $J216="Sassy", $J216="Careful"), 1.1,
IF(OR($J216="Naughty", $J216="Lax", $J216="Naive", $J216="Rash"), 0.9, 1)))</f>
        <v>39</v>
      </c>
      <c r="W216" s="2">
        <f>_xlfn.FLOOR.MATH((_xlfn.FLOOR.MATH((((2*VLOOKUP($G216, 'EV and Base'!$A$1:$N$671, 14, FALSE))+$Q216)*$I216)/100)+5)*
IF(OR($J216="Timid", $J216="Hasty", $J216="Jolly", $J216="Naive"), 1.1,
IF(OR($J216="Brave", $J216="Relaxed", $J216="Quiet", $J216="Sassy"), 0.9, 1)))</f>
        <v>39</v>
      </c>
    </row>
    <row r="217" spans="1:55" x14ac:dyDescent="0.45">
      <c r="A217" s="67"/>
      <c r="B217" s="67"/>
      <c r="C217" s="67"/>
      <c r="D217" s="67"/>
      <c r="E217" s="67"/>
      <c r="F217" s="56">
        <v>2</v>
      </c>
      <c r="G217" s="2" t="s">
        <v>131</v>
      </c>
      <c r="H217" s="2" t="s">
        <v>50</v>
      </c>
      <c r="I217" s="2">
        <v>26</v>
      </c>
      <c r="J217" s="2" t="s">
        <v>82</v>
      </c>
      <c r="K217" s="2" t="s">
        <v>107</v>
      </c>
      <c r="L217" s="2" t="s">
        <v>53</v>
      </c>
      <c r="M217" s="2" t="s">
        <v>200</v>
      </c>
      <c r="N217" s="2" t="s">
        <v>74</v>
      </c>
      <c r="O217" s="2" t="s">
        <v>358</v>
      </c>
      <c r="P217" s="2" t="s">
        <v>235</v>
      </c>
      <c r="Q217" s="2">
        <v>12</v>
      </c>
      <c r="R217" s="2">
        <f>_xlfn.FLOOR.MATH((((2*VLOOKUP(G217, 'EV and Base'!$A$1:$N$671, 9, FALSE))+$Q217)*$I217)/100)+$I217+10</f>
        <v>65</v>
      </c>
      <c r="S217" s="2">
        <f>_xlfn.FLOOR.MATH((_xlfn.FLOOR.MATH((((2*VLOOKUP($G217, 'EV and Base'!$A$1:$N$671, 10, FALSE))+$Q217)*$I217)/100)+5)*
IF(OR($J217="Lonely", $J217="Brave", $J217="Adamant", $J217="Naughty"), 1.1,
IF(OR($J217="Bold", $J217="Timid", $J217="Modest", $J217="Calm"), 0.9, 1)))</f>
        <v>35</v>
      </c>
      <c r="T217" s="2">
        <f>_xlfn.FLOOR.MATH((_xlfn.FLOOR.MATH((((2*VLOOKUP($G217, 'EV and Base'!$A$1:$N$671, 11, FALSE))+$Q217)*$I217)/100)+5)*
IF(OR($J217="Bold", $J217="Relaxed", $J217="Impish", $J217="Lax"), 1.1,
IF(OR($J217="Lonely", $J217="Hasty", $J217="Mild", $J217="Gentle"), 0.9, 1)))</f>
        <v>33</v>
      </c>
      <c r="U217" s="2">
        <f>_xlfn.FLOOR.MATH((_xlfn.FLOOR.MATH((((2*VLOOKUP($G217, 'EV and Base'!$A$1:$N$671, 12, FALSE))+$Q217)*$I217)/100)+5)*
IF(OR($J217="Modest", $J217="Mild", $J217="Quiet", $J217="Rash"), 1.1,
IF(OR($J217="Adamant", $J217="Impish", $J217="Jolly", $J217="Careful"), 0.9, 1)))</f>
        <v>38</v>
      </c>
      <c r="V217" s="2">
        <f>_xlfn.FLOOR.MATH((_xlfn.FLOOR.MATH((((2*VLOOKUP($G217, 'EV and Base'!$A$1:$N$671, 13, FALSE))+$Q217)*$I217)/100)+5)*
IF(OR($J217="Calm", $J217="Gentle", $J217="Sassy", $J217="Careful"), 1.1,
IF(OR($J217="Naughty", $J217="Lax", $J217="Naive", $J217="Rash"), 0.9, 1)))</f>
        <v>33</v>
      </c>
      <c r="W217" s="2">
        <f>_xlfn.FLOOR.MATH((_xlfn.FLOOR.MATH((((2*VLOOKUP($G217, 'EV and Base'!$A$1:$N$671, 14, FALSE))+$Q217)*$I217)/100)+5)*
IF(OR($J217="Timid", $J217="Hasty", $J217="Jolly", $J217="Naive"), 1.1,
IF(OR($J217="Brave", $J217="Relaxed", $J217="Quiet", $J217="Sassy"), 0.9, 1)))</f>
        <v>36</v>
      </c>
    </row>
    <row r="218" spans="1:55" x14ac:dyDescent="0.45">
      <c r="A218" s="68"/>
      <c r="B218" s="68"/>
      <c r="C218" s="68"/>
      <c r="D218" s="68"/>
      <c r="E218" s="68"/>
      <c r="F218" s="56">
        <v>3</v>
      </c>
      <c r="G218" s="2" t="s">
        <v>430</v>
      </c>
      <c r="H218" s="2" t="s">
        <v>77</v>
      </c>
      <c r="I218" s="2">
        <v>26</v>
      </c>
      <c r="J218" s="2" t="s">
        <v>85</v>
      </c>
      <c r="K218" s="2" t="s">
        <v>228</v>
      </c>
      <c r="L218" s="2" t="s">
        <v>53</v>
      </c>
      <c r="M218" s="2" t="s">
        <v>123</v>
      </c>
      <c r="N218" s="2" t="s">
        <v>124</v>
      </c>
      <c r="O218" s="2" t="s">
        <v>193</v>
      </c>
      <c r="P218" s="2" t="s">
        <v>189</v>
      </c>
      <c r="Q218" s="2">
        <v>12</v>
      </c>
      <c r="R218" s="2">
        <f>_xlfn.FLOOR.MATH((((2*VLOOKUP(G218, 'EV and Base'!$A$1:$N$671, 9, FALSE))+$Q218)*$I218)/100)+$I218+10</f>
        <v>99</v>
      </c>
      <c r="S218" s="2">
        <f>_xlfn.FLOOR.MATH((_xlfn.FLOOR.MATH((((2*VLOOKUP($G218, 'EV and Base'!$A$1:$N$671, 10, FALSE))+$Q218)*$I218)/100)+5)*
IF(OR($J218="Lonely", $J218="Brave", $J218="Adamant", $J218="Naughty"), 1.1,
IF(OR($J218="Bold", $J218="Timid", $J218="Modest", $J218="Calm"), 0.9, 1)))</f>
        <v>36</v>
      </c>
      <c r="T218" s="2">
        <f>_xlfn.FLOOR.MATH((_xlfn.FLOOR.MATH((((2*VLOOKUP($G218, 'EV and Base'!$A$1:$N$671, 11, FALSE))+$Q218)*$I218)/100)+5)*
IF(OR($J218="Bold", $J218="Relaxed", $J218="Impish", $J218="Lax"), 1.1,
IF(OR($J218="Lonely", $J218="Hasty", $J218="Mild", $J218="Gentle"), 0.9, 1)))</f>
        <v>46</v>
      </c>
      <c r="U218" s="2">
        <f>_xlfn.FLOOR.MATH((_xlfn.FLOOR.MATH((((2*VLOOKUP($G218, 'EV and Base'!$A$1:$N$671, 12, FALSE))+$Q218)*$I218)/100)+5)*
IF(OR($J218="Modest", $J218="Mild", $J218="Quiet", $J218="Rash"), 1.1,
IF(OR($J218="Adamant", $J218="Impish", $J218="Jolly", $J218="Careful"), 0.9, 1)))</f>
        <v>63</v>
      </c>
      <c r="V218" s="2">
        <f>_xlfn.FLOOR.MATH((_xlfn.FLOOR.MATH((((2*VLOOKUP($G218, 'EV and Base'!$A$1:$N$671, 13, FALSE))+$Q218)*$I218)/100)+5)*
IF(OR($J218="Calm", $J218="Gentle", $J218="Sassy", $J218="Careful"), 1.1,
IF(OR($J218="Naughty", $J218="Lax", $J218="Naive", $J218="Rash"), 0.9, 1)))</f>
        <v>62</v>
      </c>
      <c r="W218" s="2">
        <f>_xlfn.FLOOR.MATH((_xlfn.FLOOR.MATH((((2*VLOOKUP($G218, 'EV and Base'!$A$1:$N$671, 14, FALSE))+$Q218)*$I218)/100)+5)*
IF(OR($J218="Timid", $J218="Hasty", $J218="Jolly", $J218="Naive"), 1.1,
IF(OR($J218="Brave", $J218="Relaxed", $J218="Quiet", $J218="Sassy"), 0.9, 1)))</f>
        <v>23</v>
      </c>
    </row>
    <row r="219" spans="1:55" x14ac:dyDescent="0.45">
      <c r="A219" s="56">
        <v>123</v>
      </c>
      <c r="B219" s="56" t="s">
        <v>431</v>
      </c>
      <c r="C219" s="56" t="s">
        <v>46</v>
      </c>
      <c r="D219" s="56" t="s">
        <v>432</v>
      </c>
      <c r="E219" s="56" t="s">
        <v>48</v>
      </c>
      <c r="F219" s="56">
        <v>1</v>
      </c>
      <c r="G219" s="2" t="s">
        <v>433</v>
      </c>
      <c r="H219" s="2" t="s">
        <v>50</v>
      </c>
      <c r="I219" s="2">
        <v>27</v>
      </c>
      <c r="J219" s="2" t="s">
        <v>95</v>
      </c>
      <c r="K219" s="2" t="s">
        <v>204</v>
      </c>
      <c r="L219" s="2" t="s">
        <v>53</v>
      </c>
      <c r="M219" s="2" t="s">
        <v>200</v>
      </c>
      <c r="N219" s="2" t="s">
        <v>288</v>
      </c>
      <c r="O219" s="2" t="s">
        <v>185</v>
      </c>
      <c r="P219" s="2" t="s">
        <v>434</v>
      </c>
      <c r="Q219" s="2">
        <v>12</v>
      </c>
      <c r="R219" s="2">
        <f>_xlfn.FLOOR.MATH((((2*VLOOKUP(G219, 'EV and Base'!$A$1:$N$671, 9, FALSE))+$Q219)*$I219)/100)+$I219+10</f>
        <v>72</v>
      </c>
      <c r="S219" s="2">
        <f>_xlfn.FLOOR.MATH((_xlfn.FLOOR.MATH((((2*VLOOKUP($G219, 'EV and Base'!$A$1:$N$671, 10, FALSE))+$Q219)*$I219)/100)+5)*
IF(OR($J219="Lonely", $J219="Brave", $J219="Adamant", $J219="Naughty"), 1.1,
IF(OR($J219="Bold", $J219="Timid", $J219="Modest", $J219="Calm"), 0.9, 1)))</f>
        <v>36</v>
      </c>
      <c r="T219" s="2">
        <f>_xlfn.FLOOR.MATH((_xlfn.FLOOR.MATH((((2*VLOOKUP($G219, 'EV and Base'!$A$1:$N$671, 11, FALSE))+$Q219)*$I219)/100)+5)*
IF(OR($J219="Bold", $J219="Relaxed", $J219="Impish", $J219="Lax"), 1.1,
IF(OR($J219="Lonely", $J219="Hasty", $J219="Mild", $J219="Gentle"), 0.9, 1)))</f>
        <v>38</v>
      </c>
      <c r="U219" s="2">
        <f>_xlfn.FLOOR.MATH((_xlfn.FLOOR.MATH((((2*VLOOKUP($G219, 'EV and Base'!$A$1:$N$671, 12, FALSE))+$Q219)*$I219)/100)+5)*
IF(OR($J219="Modest", $J219="Mild", $J219="Quiet", $J219="Rash"), 1.1,
IF(OR($J219="Adamant", $J219="Impish", $J219="Jolly", $J219="Careful"), 0.9, 1)))</f>
        <v>29</v>
      </c>
      <c r="V219" s="2">
        <f>_xlfn.FLOOR.MATH((_xlfn.FLOOR.MATH((((2*VLOOKUP($G219, 'EV and Base'!$A$1:$N$671, 13, FALSE))+$Q219)*$I219)/100)+5)*
IF(OR($J219="Calm", $J219="Gentle", $J219="Sassy", $J219="Careful"), 1.1,
IF(OR($J219="Naughty", $J219="Lax", $J219="Naive", $J219="Rash"), 0.9, 1)))</f>
        <v>35</v>
      </c>
      <c r="W219" s="2">
        <f>_xlfn.FLOOR.MATH((_xlfn.FLOOR.MATH((((2*VLOOKUP($G219, 'EV and Base'!$A$1:$N$671, 14, FALSE))+$Q219)*$I219)/100)+5)*
IF(OR($J219="Timid", $J219="Hasty", $J219="Jolly", $J219="Naive"), 1.1,
IF(OR($J219="Brave", $J219="Relaxed", $J219="Quiet", $J219="Sassy"), 0.9, 1)))</f>
        <v>48</v>
      </c>
    </row>
    <row r="220" spans="1:55" x14ac:dyDescent="0.45">
      <c r="A220" s="66">
        <v>124</v>
      </c>
      <c r="B220" s="66" t="s">
        <v>435</v>
      </c>
      <c r="C220" s="66" t="s">
        <v>46</v>
      </c>
      <c r="D220" s="66" t="s">
        <v>432</v>
      </c>
      <c r="E220" s="66" t="s">
        <v>48</v>
      </c>
      <c r="F220" s="56">
        <v>1</v>
      </c>
      <c r="G220" s="2" t="s">
        <v>345</v>
      </c>
      <c r="H220" s="2" t="s">
        <v>77</v>
      </c>
      <c r="I220" s="2">
        <v>27</v>
      </c>
      <c r="J220" s="2" t="s">
        <v>223</v>
      </c>
      <c r="K220" s="2" t="s">
        <v>346</v>
      </c>
      <c r="L220" s="2" t="s">
        <v>53</v>
      </c>
      <c r="M220" s="2" t="s">
        <v>215</v>
      </c>
      <c r="N220" s="2" t="s">
        <v>348</v>
      </c>
      <c r="O220" s="2" t="s">
        <v>149</v>
      </c>
      <c r="P220" s="2" t="s">
        <v>436</v>
      </c>
      <c r="Q220" s="2">
        <v>12</v>
      </c>
      <c r="R220" s="2">
        <f>_xlfn.FLOOR.MATH((((2*VLOOKUP(G220, 'EV and Base'!$A$1:$N$671, 9, FALSE))+$Q220)*$I220)/100)+$I220+10</f>
        <v>69</v>
      </c>
      <c r="S220" s="2">
        <f>_xlfn.FLOOR.MATH((_xlfn.FLOOR.MATH((((2*VLOOKUP($G220, 'EV and Base'!$A$1:$N$671, 10, FALSE))+$Q220)*$I220)/100)+5)*
IF(OR($J220="Lonely", $J220="Brave", $J220="Adamant", $J220="Naughty"), 1.1,
IF(OR($J220="Bold", $J220="Timid", $J220="Modest", $J220="Calm"), 0.9, 1)))</f>
        <v>43</v>
      </c>
      <c r="T220" s="2">
        <f>_xlfn.FLOOR.MATH((_xlfn.FLOOR.MATH((((2*VLOOKUP($G220, 'EV and Base'!$A$1:$N$671, 11, FALSE))+$Q220)*$I220)/100)+5)*
IF(OR($J220="Bold", $J220="Relaxed", $J220="Impish", $J220="Lax"), 1.1,
IF(OR($J220="Lonely", $J220="Hasty", $J220="Mild", $J220="Gentle"), 0.9, 1)))</f>
        <v>40</v>
      </c>
      <c r="U220" s="2">
        <f>_xlfn.FLOOR.MATH((_xlfn.FLOOR.MATH((((2*VLOOKUP($G220, 'EV and Base'!$A$1:$N$671, 12, FALSE))+$Q220)*$I220)/100)+5)*
IF(OR($J220="Modest", $J220="Mild", $J220="Quiet", $J220="Rash"), 1.1,
IF(OR($J220="Adamant", $J220="Impish", $J220="Jolly", $J220="Careful"), 0.9, 1)))</f>
        <v>48</v>
      </c>
      <c r="V220" s="2">
        <f>_xlfn.FLOOR.MATH((_xlfn.FLOOR.MATH((((2*VLOOKUP($G220, 'EV and Base'!$A$1:$N$671, 13, FALSE))+$Q220)*$I220)/100)+5)*
IF(OR($J220="Calm", $J220="Gentle", $J220="Sassy", $J220="Careful"), 1.1,
IF(OR($J220="Naughty", $J220="Lax", $J220="Naive", $J220="Rash"), 0.9, 1)))</f>
        <v>44</v>
      </c>
      <c r="W220" s="2">
        <f>_xlfn.FLOOR.MATH((_xlfn.FLOOR.MATH((((2*VLOOKUP($G220, 'EV and Base'!$A$1:$N$671, 14, FALSE))+$Q220)*$I220)/100)+5)*
IF(OR($J220="Timid", $J220="Hasty", $J220="Jolly", $J220="Naive"), 1.1,
IF(OR($J220="Brave", $J220="Relaxed", $J220="Quiet", $J220="Sassy"), 0.9, 1)))</f>
        <v>63</v>
      </c>
    </row>
    <row r="221" spans="1:55" x14ac:dyDescent="0.45">
      <c r="A221" s="68"/>
      <c r="B221" s="68"/>
      <c r="C221" s="68"/>
      <c r="D221" s="68"/>
      <c r="E221" s="68"/>
      <c r="F221" s="56">
        <v>2</v>
      </c>
      <c r="G221" s="2" t="s">
        <v>433</v>
      </c>
      <c r="H221" s="2" t="s">
        <v>77</v>
      </c>
      <c r="I221" s="2">
        <v>27</v>
      </c>
      <c r="J221" s="2" t="s">
        <v>59</v>
      </c>
      <c r="K221" s="2" t="s">
        <v>204</v>
      </c>
      <c r="L221" s="2" t="s">
        <v>53</v>
      </c>
      <c r="M221" s="2" t="s">
        <v>200</v>
      </c>
      <c r="N221" s="2" t="s">
        <v>288</v>
      </c>
      <c r="O221" s="2" t="s">
        <v>437</v>
      </c>
      <c r="P221" s="2" t="s">
        <v>434</v>
      </c>
      <c r="Q221" s="2">
        <v>12</v>
      </c>
      <c r="R221" s="2">
        <f>_xlfn.FLOOR.MATH((((2*VLOOKUP(G221, 'EV and Base'!$A$1:$N$671, 9, FALSE))+$Q221)*$I221)/100)+$I221+10</f>
        <v>72</v>
      </c>
      <c r="S221" s="2">
        <f>_xlfn.FLOOR.MATH((_xlfn.FLOOR.MATH((((2*VLOOKUP($G221, 'EV and Base'!$A$1:$N$671, 10, FALSE))+$Q221)*$I221)/100)+5)*
IF(OR($J221="Lonely", $J221="Brave", $J221="Adamant", $J221="Naughty"), 1.1,
IF(OR($J221="Bold", $J221="Timid", $J221="Modest", $J221="Calm"), 0.9, 1)))</f>
        <v>40</v>
      </c>
      <c r="T221" s="2">
        <f>_xlfn.FLOOR.MATH((_xlfn.FLOOR.MATH((((2*VLOOKUP($G221, 'EV and Base'!$A$1:$N$671, 11, FALSE))+$Q221)*$I221)/100)+5)*
IF(OR($J221="Bold", $J221="Relaxed", $J221="Impish", $J221="Lax"), 1.1,
IF(OR($J221="Lonely", $J221="Hasty", $J221="Mild", $J221="Gentle"), 0.9, 1)))</f>
        <v>38</v>
      </c>
      <c r="U221" s="2">
        <f>_xlfn.FLOOR.MATH((_xlfn.FLOOR.MATH((((2*VLOOKUP($G221, 'EV and Base'!$A$1:$N$671, 12, FALSE))+$Q221)*$I221)/100)+5)*
IF(OR($J221="Modest", $J221="Mild", $J221="Quiet", $J221="Rash"), 1.1,
IF(OR($J221="Adamant", $J221="Impish", $J221="Jolly", $J221="Careful"), 0.9, 1)))</f>
        <v>26</v>
      </c>
      <c r="V221" s="2">
        <f>_xlfn.FLOOR.MATH((_xlfn.FLOOR.MATH((((2*VLOOKUP($G221, 'EV and Base'!$A$1:$N$671, 13, FALSE))+$Q221)*$I221)/100)+5)*
IF(OR($J221="Calm", $J221="Gentle", $J221="Sassy", $J221="Careful"), 1.1,
IF(OR($J221="Naughty", $J221="Lax", $J221="Naive", $J221="Rash"), 0.9, 1)))</f>
        <v>35</v>
      </c>
      <c r="W221" s="2">
        <f>_xlfn.FLOOR.MATH((_xlfn.FLOOR.MATH((((2*VLOOKUP($G221, 'EV and Base'!$A$1:$N$671, 14, FALSE))+$Q221)*$I221)/100)+5)*
IF(OR($J221="Timid", $J221="Hasty", $J221="Jolly", $J221="Naive"), 1.1,
IF(OR($J221="Brave", $J221="Relaxed", $J221="Quiet", $J221="Sassy"), 0.9, 1)))</f>
        <v>48</v>
      </c>
    </row>
    <row r="222" spans="1:55" x14ac:dyDescent="0.45">
      <c r="A222" s="66">
        <v>125</v>
      </c>
      <c r="B222" s="66" t="s">
        <v>438</v>
      </c>
      <c r="C222" s="66" t="s">
        <v>46</v>
      </c>
      <c r="D222" s="66" t="s">
        <v>432</v>
      </c>
      <c r="E222" s="66" t="s">
        <v>48</v>
      </c>
      <c r="F222" s="56">
        <v>1</v>
      </c>
      <c r="G222" s="2" t="s">
        <v>170</v>
      </c>
      <c r="H222" s="2" t="s">
        <v>77</v>
      </c>
      <c r="I222" s="2">
        <v>24</v>
      </c>
      <c r="J222" s="2" t="s">
        <v>103</v>
      </c>
      <c r="K222" s="2" t="s">
        <v>171</v>
      </c>
      <c r="L222" s="2" t="s">
        <v>53</v>
      </c>
      <c r="M222" s="2" t="s">
        <v>439</v>
      </c>
      <c r="N222" s="22" t="s">
        <v>56</v>
      </c>
      <c r="O222" s="22" t="s">
        <v>56</v>
      </c>
      <c r="P222" s="22" t="s">
        <v>56</v>
      </c>
      <c r="Q222" s="2">
        <v>0</v>
      </c>
      <c r="R222" s="2">
        <f>_xlfn.FLOOR.MATH((((2*VLOOKUP(G222, 'EV and Base'!$A$1:$N$671, 9, FALSE))+$Q222)*$I222)/100)+$I222+10</f>
        <v>58</v>
      </c>
      <c r="S222" s="2">
        <f>_xlfn.FLOOR.MATH((_xlfn.FLOOR.MATH((((2*VLOOKUP($G222, 'EV and Base'!$A$1:$N$671, 10, FALSE))+$Q222)*$I222)/100)+5)*
IF(OR($J222="Lonely", $J222="Brave", $J222="Adamant", $J222="Naughty"), 1.1,
IF(OR($J222="Bold", $J222="Timid", $J222="Modest", $J222="Calm"), 0.9, 1)))</f>
        <v>29</v>
      </c>
      <c r="T222" s="2">
        <f>_xlfn.FLOOR.MATH((_xlfn.FLOOR.MATH((((2*VLOOKUP($G222, 'EV and Base'!$A$1:$N$671, 11, FALSE))+$Q222)*$I222)/100)+5)*
IF(OR($J222="Bold", $J222="Relaxed", $J222="Impish", $J222="Lax"), 1.1,
IF(OR($J222="Lonely", $J222="Hasty", $J222="Mild", $J222="Gentle"), 0.9, 1)))</f>
        <v>24</v>
      </c>
      <c r="U222" s="2">
        <f>_xlfn.FLOOR.MATH((_xlfn.FLOOR.MATH((((2*VLOOKUP($G222, 'EV and Base'!$A$1:$N$671, 12, FALSE))+$Q222)*$I222)/100)+5)*
IF(OR($J222="Modest", $J222="Mild", $J222="Quiet", $J222="Rash"), 1.1,
IF(OR($J222="Adamant", $J222="Impish", $J222="Jolly", $J222="Careful"), 0.9, 1)))</f>
        <v>26</v>
      </c>
      <c r="V222" s="2">
        <f>_xlfn.FLOOR.MATH((_xlfn.FLOOR.MATH((((2*VLOOKUP($G222, 'EV and Base'!$A$1:$N$671, 13, FALSE))+$Q222)*$I222)/100)+5)*
IF(OR($J222="Calm", $J222="Gentle", $J222="Sassy", $J222="Careful"), 1.1,
IF(OR($J222="Naughty", $J222="Lax", $J222="Naive", $J222="Rash"), 0.9, 1)))</f>
        <v>26</v>
      </c>
      <c r="W222" s="2">
        <f>_xlfn.FLOOR.MATH((_xlfn.FLOOR.MATH((((2*VLOOKUP($G222, 'EV and Base'!$A$1:$N$671, 14, FALSE))+$Q222)*$I222)/100)+5)*
IF(OR($J222="Timid", $J222="Hasty", $J222="Jolly", $J222="Naive"), 1.1,
IF(OR($J222="Brave", $J222="Relaxed", $J222="Quiet", $J222="Sassy"), 0.9, 1)))</f>
        <v>35</v>
      </c>
    </row>
    <row r="223" spans="1:55" x14ac:dyDescent="0.45">
      <c r="A223" s="67"/>
      <c r="B223" s="67"/>
      <c r="C223" s="67"/>
      <c r="D223" s="67"/>
      <c r="E223" s="67"/>
      <c r="F223" s="56">
        <v>2</v>
      </c>
      <c r="G223" s="2" t="s">
        <v>170</v>
      </c>
      <c r="H223" s="2" t="s">
        <v>77</v>
      </c>
      <c r="I223" s="2">
        <v>24</v>
      </c>
      <c r="J223" s="2" t="s">
        <v>103</v>
      </c>
      <c r="K223" s="2" t="s">
        <v>171</v>
      </c>
      <c r="L223" s="2" t="s">
        <v>53</v>
      </c>
      <c r="M223" s="2" t="s">
        <v>439</v>
      </c>
      <c r="N223" s="22" t="s">
        <v>56</v>
      </c>
      <c r="O223" s="22" t="s">
        <v>56</v>
      </c>
      <c r="P223" s="22" t="s">
        <v>56</v>
      </c>
      <c r="Q223" s="2">
        <v>0</v>
      </c>
      <c r="R223" s="2">
        <f>_xlfn.FLOOR.MATH((((2*VLOOKUP(G223, 'EV and Base'!$A$1:$N$671, 9, FALSE))+$Q223)*$I223)/100)+$I223+10</f>
        <v>58</v>
      </c>
      <c r="S223" s="2">
        <f>_xlfn.FLOOR.MATH((_xlfn.FLOOR.MATH((((2*VLOOKUP($G223, 'EV and Base'!$A$1:$N$671, 10, FALSE))+$Q223)*$I223)/100)+5)*
IF(OR($J223="Lonely", $J223="Brave", $J223="Adamant", $J223="Naughty"), 1.1,
IF(OR($J223="Bold", $J223="Timid", $J223="Modest", $J223="Calm"), 0.9, 1)))</f>
        <v>29</v>
      </c>
      <c r="T223" s="2">
        <f>_xlfn.FLOOR.MATH((_xlfn.FLOOR.MATH((((2*VLOOKUP($G223, 'EV and Base'!$A$1:$N$671, 11, FALSE))+$Q223)*$I223)/100)+5)*
IF(OR($J223="Bold", $J223="Relaxed", $J223="Impish", $J223="Lax"), 1.1,
IF(OR($J223="Lonely", $J223="Hasty", $J223="Mild", $J223="Gentle"), 0.9, 1)))</f>
        <v>24</v>
      </c>
      <c r="U223" s="2">
        <f>_xlfn.FLOOR.MATH((_xlfn.FLOOR.MATH((((2*VLOOKUP($G223, 'EV and Base'!$A$1:$N$671, 12, FALSE))+$Q223)*$I223)/100)+5)*
IF(OR($J223="Modest", $J223="Mild", $J223="Quiet", $J223="Rash"), 1.1,
IF(OR($J223="Adamant", $J223="Impish", $J223="Jolly", $J223="Careful"), 0.9, 1)))</f>
        <v>26</v>
      </c>
      <c r="V223" s="2">
        <f>_xlfn.FLOOR.MATH((_xlfn.FLOOR.MATH((((2*VLOOKUP($G223, 'EV and Base'!$A$1:$N$671, 13, FALSE))+$Q223)*$I223)/100)+5)*
IF(OR($J223="Calm", $J223="Gentle", $J223="Sassy", $J223="Careful"), 1.1,
IF(OR($J223="Naughty", $J223="Lax", $J223="Naive", $J223="Rash"), 0.9, 1)))</f>
        <v>26</v>
      </c>
      <c r="W223" s="2">
        <f>_xlfn.FLOOR.MATH((_xlfn.FLOOR.MATH((((2*VLOOKUP($G223, 'EV and Base'!$A$1:$N$671, 14, FALSE))+$Q223)*$I223)/100)+5)*
IF(OR($J223="Timid", $J223="Hasty", $J223="Jolly", $J223="Naive"), 1.1,
IF(OR($J223="Brave", $J223="Relaxed", $J223="Quiet", $J223="Sassy"), 0.9, 1)))</f>
        <v>35</v>
      </c>
    </row>
    <row r="224" spans="1:55" x14ac:dyDescent="0.45">
      <c r="A224" s="67"/>
      <c r="B224" s="67"/>
      <c r="C224" s="67"/>
      <c r="D224" s="67"/>
      <c r="E224" s="67"/>
      <c r="F224" s="56">
        <v>3</v>
      </c>
      <c r="G224" s="2" t="s">
        <v>170</v>
      </c>
      <c r="H224" s="2" t="s">
        <v>77</v>
      </c>
      <c r="I224" s="2">
        <v>24</v>
      </c>
      <c r="J224" s="2" t="s">
        <v>103</v>
      </c>
      <c r="K224" s="2" t="s">
        <v>171</v>
      </c>
      <c r="L224" s="2" t="s">
        <v>53</v>
      </c>
      <c r="M224" s="2" t="s">
        <v>439</v>
      </c>
      <c r="N224" s="22" t="s">
        <v>56</v>
      </c>
      <c r="O224" s="22" t="s">
        <v>56</v>
      </c>
      <c r="P224" s="22" t="s">
        <v>56</v>
      </c>
      <c r="Q224" s="2">
        <v>0</v>
      </c>
      <c r="R224" s="2">
        <f>_xlfn.FLOOR.MATH((((2*VLOOKUP(G224, 'EV and Base'!$A$1:$N$671, 9, FALSE))+$Q224)*$I224)/100)+$I224+10</f>
        <v>58</v>
      </c>
      <c r="S224" s="2">
        <f>_xlfn.FLOOR.MATH((_xlfn.FLOOR.MATH((((2*VLOOKUP($G224, 'EV and Base'!$A$1:$N$671, 10, FALSE))+$Q224)*$I224)/100)+5)*
IF(OR($J224="Lonely", $J224="Brave", $J224="Adamant", $J224="Naughty"), 1.1,
IF(OR($J224="Bold", $J224="Timid", $J224="Modest", $J224="Calm"), 0.9, 1)))</f>
        <v>29</v>
      </c>
      <c r="T224" s="2">
        <f>_xlfn.FLOOR.MATH((_xlfn.FLOOR.MATH((((2*VLOOKUP($G224, 'EV and Base'!$A$1:$N$671, 11, FALSE))+$Q224)*$I224)/100)+5)*
IF(OR($J224="Bold", $J224="Relaxed", $J224="Impish", $J224="Lax"), 1.1,
IF(OR($J224="Lonely", $J224="Hasty", $J224="Mild", $J224="Gentle"), 0.9, 1)))</f>
        <v>24</v>
      </c>
      <c r="U224" s="2">
        <f>_xlfn.FLOOR.MATH((_xlfn.FLOOR.MATH((((2*VLOOKUP($G224, 'EV and Base'!$A$1:$N$671, 12, FALSE))+$Q224)*$I224)/100)+5)*
IF(OR($J224="Modest", $J224="Mild", $J224="Quiet", $J224="Rash"), 1.1,
IF(OR($J224="Adamant", $J224="Impish", $J224="Jolly", $J224="Careful"), 0.9, 1)))</f>
        <v>26</v>
      </c>
      <c r="V224" s="2">
        <f>_xlfn.FLOOR.MATH((_xlfn.FLOOR.MATH((((2*VLOOKUP($G224, 'EV and Base'!$A$1:$N$671, 13, FALSE))+$Q224)*$I224)/100)+5)*
IF(OR($J224="Calm", $J224="Gentle", $J224="Sassy", $J224="Careful"), 1.1,
IF(OR($J224="Naughty", $J224="Lax", $J224="Naive", $J224="Rash"), 0.9, 1)))</f>
        <v>26</v>
      </c>
      <c r="W224" s="2">
        <f>_xlfn.FLOOR.MATH((_xlfn.FLOOR.MATH((((2*VLOOKUP($G224, 'EV and Base'!$A$1:$N$671, 14, FALSE))+$Q224)*$I224)/100)+5)*
IF(OR($J224="Timid", $J224="Hasty", $J224="Jolly", $J224="Naive"), 1.1,
IF(OR($J224="Brave", $J224="Relaxed", $J224="Quiet", $J224="Sassy"), 0.9, 1)))</f>
        <v>35</v>
      </c>
    </row>
    <row r="225" spans="1:23" x14ac:dyDescent="0.45">
      <c r="A225" s="68"/>
      <c r="B225" s="68"/>
      <c r="C225" s="68"/>
      <c r="D225" s="68"/>
      <c r="E225" s="68"/>
      <c r="F225" s="56">
        <v>4</v>
      </c>
      <c r="G225" s="2" t="s">
        <v>170</v>
      </c>
      <c r="H225" s="2" t="s">
        <v>77</v>
      </c>
      <c r="I225" s="2">
        <v>24</v>
      </c>
      <c r="J225" s="2" t="s">
        <v>103</v>
      </c>
      <c r="K225" s="2" t="s">
        <v>171</v>
      </c>
      <c r="L225" s="2" t="s">
        <v>53</v>
      </c>
      <c r="M225" s="2" t="s">
        <v>439</v>
      </c>
      <c r="N225" s="22" t="s">
        <v>56</v>
      </c>
      <c r="O225" s="22" t="s">
        <v>56</v>
      </c>
      <c r="P225" s="22" t="s">
        <v>56</v>
      </c>
      <c r="Q225" s="2">
        <v>0</v>
      </c>
      <c r="R225" s="2">
        <f>_xlfn.FLOOR.MATH((((2*VLOOKUP(G225, 'EV and Base'!$A$1:$N$671, 9, FALSE))+$Q225)*$I225)/100)+$I225+10</f>
        <v>58</v>
      </c>
      <c r="S225" s="2">
        <f>_xlfn.FLOOR.MATH((_xlfn.FLOOR.MATH((((2*VLOOKUP($G225, 'EV and Base'!$A$1:$N$671, 10, FALSE))+$Q225)*$I225)/100)+5)*
IF(OR($J225="Lonely", $J225="Brave", $J225="Adamant", $J225="Naughty"), 1.1,
IF(OR($J225="Bold", $J225="Timid", $J225="Modest", $J225="Calm"), 0.9, 1)))</f>
        <v>29</v>
      </c>
      <c r="T225" s="2">
        <f>_xlfn.FLOOR.MATH((_xlfn.FLOOR.MATH((((2*VLOOKUP($G225, 'EV and Base'!$A$1:$N$671, 11, FALSE))+$Q225)*$I225)/100)+5)*
IF(OR($J225="Bold", $J225="Relaxed", $J225="Impish", $J225="Lax"), 1.1,
IF(OR($J225="Lonely", $J225="Hasty", $J225="Mild", $J225="Gentle"), 0.9, 1)))</f>
        <v>24</v>
      </c>
      <c r="U225" s="2">
        <f>_xlfn.FLOOR.MATH((_xlfn.FLOOR.MATH((((2*VLOOKUP($G225, 'EV and Base'!$A$1:$N$671, 12, FALSE))+$Q225)*$I225)/100)+5)*
IF(OR($J225="Modest", $J225="Mild", $J225="Quiet", $J225="Rash"), 1.1,
IF(OR($J225="Adamant", $J225="Impish", $J225="Jolly", $J225="Careful"), 0.9, 1)))</f>
        <v>26</v>
      </c>
      <c r="V225" s="2">
        <f>_xlfn.FLOOR.MATH((_xlfn.FLOOR.MATH((((2*VLOOKUP($G225, 'EV and Base'!$A$1:$N$671, 13, FALSE))+$Q225)*$I225)/100)+5)*
IF(OR($J225="Calm", $J225="Gentle", $J225="Sassy", $J225="Careful"), 1.1,
IF(OR($J225="Naughty", $J225="Lax", $J225="Naive", $J225="Rash"), 0.9, 1)))</f>
        <v>26</v>
      </c>
      <c r="W225" s="2">
        <f>_xlfn.FLOOR.MATH((_xlfn.FLOOR.MATH((((2*VLOOKUP($G225, 'EV and Base'!$A$1:$N$671, 14, FALSE))+$Q225)*$I225)/100)+5)*
IF(OR($J225="Timid", $J225="Hasty", $J225="Jolly", $J225="Naive"), 1.1,
IF(OR($J225="Brave", $J225="Relaxed", $J225="Quiet", $J225="Sassy"), 0.9, 1)))</f>
        <v>35</v>
      </c>
    </row>
    <row r="226" spans="1:23" x14ac:dyDescent="0.45">
      <c r="A226" s="56">
        <v>126</v>
      </c>
      <c r="B226" s="56" t="s">
        <v>440</v>
      </c>
      <c r="C226" s="56" t="s">
        <v>46</v>
      </c>
      <c r="D226" s="56" t="s">
        <v>432</v>
      </c>
      <c r="E226" s="56" t="s">
        <v>48</v>
      </c>
      <c r="F226" s="56">
        <v>1</v>
      </c>
      <c r="G226" s="2" t="s">
        <v>433</v>
      </c>
      <c r="H226" s="2" t="s">
        <v>50</v>
      </c>
      <c r="I226" s="2">
        <v>27</v>
      </c>
      <c r="J226" s="2" t="s">
        <v>95</v>
      </c>
      <c r="K226" s="2" t="s">
        <v>441</v>
      </c>
      <c r="L226" s="2" t="s">
        <v>53</v>
      </c>
      <c r="M226" s="2" t="s">
        <v>200</v>
      </c>
      <c r="N226" s="2" t="s">
        <v>288</v>
      </c>
      <c r="O226" s="2" t="s">
        <v>185</v>
      </c>
      <c r="P226" s="2" t="s">
        <v>434</v>
      </c>
      <c r="Q226" s="2">
        <v>12</v>
      </c>
      <c r="R226" s="2">
        <f>_xlfn.FLOOR.MATH((((2*VLOOKUP(G226, 'EV and Base'!$A$1:$N$671, 9, FALSE))+$Q226)*$I226)/100)+$I226+10</f>
        <v>72</v>
      </c>
      <c r="S226" s="2">
        <f>_xlfn.FLOOR.MATH((_xlfn.FLOOR.MATH((((2*VLOOKUP($G226, 'EV and Base'!$A$1:$N$671, 10, FALSE))+$Q226)*$I226)/100)+5)*
IF(OR($J226="Lonely", $J226="Brave", $J226="Adamant", $J226="Naughty"), 1.1,
IF(OR($J226="Bold", $J226="Timid", $J226="Modest", $J226="Calm"), 0.9, 1)))</f>
        <v>36</v>
      </c>
      <c r="T226" s="2">
        <f>_xlfn.FLOOR.MATH((_xlfn.FLOOR.MATH((((2*VLOOKUP($G226, 'EV and Base'!$A$1:$N$671, 11, FALSE))+$Q226)*$I226)/100)+5)*
IF(OR($J226="Bold", $J226="Relaxed", $J226="Impish", $J226="Lax"), 1.1,
IF(OR($J226="Lonely", $J226="Hasty", $J226="Mild", $J226="Gentle"), 0.9, 1)))</f>
        <v>38</v>
      </c>
      <c r="U226" s="2">
        <f>_xlfn.FLOOR.MATH((_xlfn.FLOOR.MATH((((2*VLOOKUP($G226, 'EV and Base'!$A$1:$N$671, 12, FALSE))+$Q226)*$I226)/100)+5)*
IF(OR($J226="Modest", $J226="Mild", $J226="Quiet", $J226="Rash"), 1.1,
IF(OR($J226="Adamant", $J226="Impish", $J226="Jolly", $J226="Careful"), 0.9, 1)))</f>
        <v>29</v>
      </c>
      <c r="V226" s="2">
        <f>_xlfn.FLOOR.MATH((_xlfn.FLOOR.MATH((((2*VLOOKUP($G226, 'EV and Base'!$A$1:$N$671, 13, FALSE))+$Q226)*$I226)/100)+5)*
IF(OR($J226="Calm", $J226="Gentle", $J226="Sassy", $J226="Careful"), 1.1,
IF(OR($J226="Naughty", $J226="Lax", $J226="Naive", $J226="Rash"), 0.9, 1)))</f>
        <v>35</v>
      </c>
      <c r="W226" s="2">
        <f>_xlfn.FLOOR.MATH((_xlfn.FLOOR.MATH((((2*VLOOKUP($G226, 'EV and Base'!$A$1:$N$671, 14, FALSE))+$Q226)*$I226)/100)+5)*
IF(OR($J226="Timid", $J226="Hasty", $J226="Jolly", $J226="Naive"), 1.1,
IF(OR($J226="Brave", $J226="Relaxed", $J226="Quiet", $J226="Sassy"), 0.9, 1)))</f>
        <v>48</v>
      </c>
    </row>
    <row r="227" spans="1:23" x14ac:dyDescent="0.45">
      <c r="A227" s="56">
        <v>127</v>
      </c>
      <c r="B227" s="56" t="s">
        <v>442</v>
      </c>
      <c r="C227" s="56" t="s">
        <v>46</v>
      </c>
      <c r="D227" s="56" t="s">
        <v>432</v>
      </c>
      <c r="E227" s="56" t="s">
        <v>48</v>
      </c>
      <c r="F227" s="56">
        <v>1</v>
      </c>
      <c r="G227" s="2" t="s">
        <v>433</v>
      </c>
      <c r="H227" s="2" t="s">
        <v>77</v>
      </c>
      <c r="I227" s="2">
        <v>27</v>
      </c>
      <c r="J227" s="2" t="s">
        <v>71</v>
      </c>
      <c r="K227" s="2" t="s">
        <v>441</v>
      </c>
      <c r="L227" s="2" t="s">
        <v>53</v>
      </c>
      <c r="M227" s="2" t="s">
        <v>200</v>
      </c>
      <c r="N227" s="2" t="s">
        <v>288</v>
      </c>
      <c r="O227" s="2" t="s">
        <v>185</v>
      </c>
      <c r="P227" s="2" t="s">
        <v>434</v>
      </c>
      <c r="Q227" s="2">
        <v>12</v>
      </c>
      <c r="R227" s="2">
        <f>_xlfn.FLOOR.MATH((((2*VLOOKUP(G227, 'EV and Base'!$A$1:$N$671, 9, FALSE))+$Q227)*$I227)/100)+$I227+10</f>
        <v>72</v>
      </c>
      <c r="S227" s="2">
        <f>_xlfn.FLOOR.MATH((_xlfn.FLOOR.MATH((((2*VLOOKUP($G227, 'EV and Base'!$A$1:$N$671, 10, FALSE))+$Q227)*$I227)/100)+5)*
IF(OR($J227="Lonely", $J227="Brave", $J227="Adamant", $J227="Naughty"), 1.1,
IF(OR($J227="Bold", $J227="Timid", $J227="Modest", $J227="Calm"), 0.9, 1)))</f>
        <v>40</v>
      </c>
      <c r="T227" s="2">
        <f>_xlfn.FLOOR.MATH((_xlfn.FLOOR.MATH((((2*VLOOKUP($G227, 'EV and Base'!$A$1:$N$671, 11, FALSE))+$Q227)*$I227)/100)+5)*
IF(OR($J227="Bold", $J227="Relaxed", $J227="Impish", $J227="Lax"), 1.1,
IF(OR($J227="Lonely", $J227="Hasty", $J227="Mild", $J227="Gentle"), 0.9, 1)))</f>
        <v>35</v>
      </c>
      <c r="U227" s="2">
        <f>_xlfn.FLOOR.MATH((_xlfn.FLOOR.MATH((((2*VLOOKUP($G227, 'EV and Base'!$A$1:$N$671, 12, FALSE))+$Q227)*$I227)/100)+5)*
IF(OR($J227="Modest", $J227="Mild", $J227="Quiet", $J227="Rash"), 1.1,
IF(OR($J227="Adamant", $J227="Impish", $J227="Jolly", $J227="Careful"), 0.9, 1)))</f>
        <v>29</v>
      </c>
      <c r="V227" s="2">
        <f>_xlfn.FLOOR.MATH((_xlfn.FLOOR.MATH((((2*VLOOKUP($G227, 'EV and Base'!$A$1:$N$671, 13, FALSE))+$Q227)*$I227)/100)+5)*
IF(OR($J227="Calm", $J227="Gentle", $J227="Sassy", $J227="Careful"), 1.1,
IF(OR($J227="Naughty", $J227="Lax", $J227="Naive", $J227="Rash"), 0.9, 1)))</f>
        <v>35</v>
      </c>
      <c r="W227" s="2">
        <f>_xlfn.FLOOR.MATH((_xlfn.FLOOR.MATH((((2*VLOOKUP($G227, 'EV and Base'!$A$1:$N$671, 14, FALSE))+$Q227)*$I227)/100)+5)*
IF(OR($J227="Timid", $J227="Hasty", $J227="Jolly", $J227="Naive"), 1.1,
IF(OR($J227="Brave", $J227="Relaxed", $J227="Quiet", $J227="Sassy"), 0.9, 1)))</f>
        <v>48</v>
      </c>
    </row>
    <row r="228" spans="1:23" x14ac:dyDescent="0.45">
      <c r="A228" s="66">
        <v>128</v>
      </c>
      <c r="B228" s="66" t="s">
        <v>443</v>
      </c>
      <c r="C228" s="66" t="s">
        <v>46</v>
      </c>
      <c r="D228" s="66" t="s">
        <v>432</v>
      </c>
      <c r="E228" s="66" t="s">
        <v>48</v>
      </c>
      <c r="F228" s="56">
        <v>1</v>
      </c>
      <c r="G228" s="2" t="s">
        <v>398</v>
      </c>
      <c r="H228" s="2" t="s">
        <v>77</v>
      </c>
      <c r="I228" s="2">
        <v>26</v>
      </c>
      <c r="J228" s="2" t="s">
        <v>197</v>
      </c>
      <c r="K228" s="2" t="s">
        <v>399</v>
      </c>
      <c r="L228" s="2" t="s">
        <v>53</v>
      </c>
      <c r="M228" s="2" t="s">
        <v>401</v>
      </c>
      <c r="N228" s="2" t="s">
        <v>444</v>
      </c>
      <c r="O228" s="2" t="s">
        <v>403</v>
      </c>
      <c r="P228" s="2" t="s">
        <v>445</v>
      </c>
      <c r="Q228" s="2">
        <v>0</v>
      </c>
      <c r="R228" s="2">
        <f>_xlfn.FLOOR.MATH((((2*VLOOKUP(G228, 'EV and Base'!$A$1:$N$671, 9, FALSE))+$Q228)*$I228)/100)+$I228+10</f>
        <v>54</v>
      </c>
      <c r="S228" s="2">
        <f>_xlfn.FLOOR.MATH((_xlfn.FLOOR.MATH((((2*VLOOKUP($G228, 'EV and Base'!$A$1:$N$671, 10, FALSE))+$Q228)*$I228)/100)+5)*
IF(OR($J228="Lonely", $J228="Brave", $J228="Adamant", $J228="Naughty"), 1.1,
IF(OR($J228="Bold", $J228="Timid", $J228="Modest", $J228="Calm"), 0.9, 1)))</f>
        <v>31</v>
      </c>
      <c r="T228" s="2">
        <f>_xlfn.FLOOR.MATH((_xlfn.FLOOR.MATH((((2*VLOOKUP($G228, 'EV and Base'!$A$1:$N$671, 11, FALSE))+$Q228)*$I228)/100)+5)*
IF(OR($J228="Bold", $J228="Relaxed", $J228="Impish", $J228="Lax"), 1.1,
IF(OR($J228="Lonely", $J228="Hasty", $J228="Mild", $J228="Gentle"), 0.9, 1)))</f>
        <v>27</v>
      </c>
      <c r="U228" s="2">
        <f>_xlfn.FLOOR.MATH((_xlfn.FLOOR.MATH((((2*VLOOKUP($G228, 'EV and Base'!$A$1:$N$671, 12, FALSE))+$Q228)*$I228)/100)+5)*
IF(OR($J228="Modest", $J228="Mild", $J228="Quiet", $J228="Rash"), 1.1,
IF(OR($J228="Adamant", $J228="Impish", $J228="Jolly", $J228="Careful"), 0.9, 1)))</f>
        <v>41</v>
      </c>
      <c r="V228" s="2">
        <f>_xlfn.FLOOR.MATH((_xlfn.FLOOR.MATH((((2*VLOOKUP($G228, 'EV and Base'!$A$1:$N$671, 13, FALSE))+$Q228)*$I228)/100)+5)*
IF(OR($J228="Calm", $J228="Gentle", $J228="Sassy", $J228="Careful"), 1.1,
IF(OR($J228="Naughty", $J228="Lax", $J228="Naive", $J228="Rash"), 0.9, 1)))</f>
        <v>36</v>
      </c>
      <c r="W228" s="2">
        <f>_xlfn.FLOOR.MATH((_xlfn.FLOOR.MATH((((2*VLOOKUP($G228, 'EV and Base'!$A$1:$N$671, 14, FALSE))+$Q228)*$I228)/100)+5)*
IF(OR($J228="Timid", $J228="Hasty", $J228="Jolly", $J228="Naive"), 1.1,
IF(OR($J228="Brave", $J228="Relaxed", $J228="Quiet", $J228="Sassy"), 0.9, 1)))</f>
        <v>27</v>
      </c>
    </row>
    <row r="229" spans="1:23" x14ac:dyDescent="0.45">
      <c r="A229" s="68"/>
      <c r="B229" s="68"/>
      <c r="C229" s="68"/>
      <c r="D229" s="68"/>
      <c r="E229" s="68"/>
      <c r="F229" s="56">
        <v>2</v>
      </c>
      <c r="G229" s="2" t="s">
        <v>446</v>
      </c>
      <c r="H229" s="2" t="s">
        <v>77</v>
      </c>
      <c r="I229" s="2">
        <v>26</v>
      </c>
      <c r="J229" s="2" t="s">
        <v>197</v>
      </c>
      <c r="K229" s="2" t="s">
        <v>447</v>
      </c>
      <c r="L229" s="2" t="s">
        <v>53</v>
      </c>
      <c r="M229" s="2" t="s">
        <v>448</v>
      </c>
      <c r="N229" s="2" t="s">
        <v>174</v>
      </c>
      <c r="O229" s="2" t="s">
        <v>449</v>
      </c>
      <c r="P229" s="2" t="s">
        <v>427</v>
      </c>
      <c r="Q229" s="2">
        <v>0</v>
      </c>
      <c r="R229" s="2">
        <f>_xlfn.FLOOR.MATH((((2*VLOOKUP(G229, 'EV and Base'!$A$1:$N$671, 9, FALSE))+$Q229)*$I229)/100)+$I229+10</f>
        <v>64</v>
      </c>
      <c r="S229" s="2">
        <f>_xlfn.FLOOR.MATH((_xlfn.FLOOR.MATH((((2*VLOOKUP($G229, 'EV and Base'!$A$1:$N$671, 10, FALSE))+$Q229)*$I229)/100)+5)*
IF(OR($J229="Lonely", $J229="Brave", $J229="Adamant", $J229="Naughty"), 1.1,
IF(OR($J229="Bold", $J229="Timid", $J229="Modest", $J229="Calm"), 0.9, 1)))</f>
        <v>25</v>
      </c>
      <c r="T229" s="2">
        <f>_xlfn.FLOOR.MATH((_xlfn.FLOOR.MATH((((2*VLOOKUP($G229, 'EV and Base'!$A$1:$N$671, 11, FALSE))+$Q229)*$I229)/100)+5)*
IF(OR($J229="Bold", $J229="Relaxed", $J229="Impish", $J229="Lax"), 1.1,
IF(OR($J229="Lonely", $J229="Hasty", $J229="Mild", $J229="Gentle"), 0.9, 1)))</f>
        <v>27</v>
      </c>
      <c r="U229" s="2">
        <f>_xlfn.FLOOR.MATH((_xlfn.FLOOR.MATH((((2*VLOOKUP($G229, 'EV and Base'!$A$1:$N$671, 12, FALSE))+$Q229)*$I229)/100)+5)*
IF(OR($J229="Modest", $J229="Mild", $J229="Quiet", $J229="Rash"), 1.1,
IF(OR($J229="Adamant", $J229="Impish", $J229="Jolly", $J229="Careful"), 0.9, 1)))</f>
        <v>41</v>
      </c>
      <c r="V229" s="2">
        <f>_xlfn.FLOOR.MATH((_xlfn.FLOOR.MATH((((2*VLOOKUP($G229, 'EV and Base'!$A$1:$N$671, 13, FALSE))+$Q229)*$I229)/100)+5)*
IF(OR($J229="Calm", $J229="Gentle", $J229="Sassy", $J229="Careful"), 1.1,
IF(OR($J229="Naughty", $J229="Lax", $J229="Naive", $J229="Rash"), 0.9, 1)))</f>
        <v>49</v>
      </c>
      <c r="W229" s="2">
        <f>_xlfn.FLOOR.MATH((_xlfn.FLOOR.MATH((((2*VLOOKUP($G229, 'EV and Base'!$A$1:$N$671, 14, FALSE))+$Q229)*$I229)/100)+5)*
IF(OR($J229="Timid", $J229="Hasty", $J229="Jolly", $J229="Naive"), 1.1,
IF(OR($J229="Brave", $J229="Relaxed", $J229="Quiet", $J229="Sassy"), 0.9, 1)))</f>
        <v>25</v>
      </c>
    </row>
    <row r="230" spans="1:23" x14ac:dyDescent="0.45">
      <c r="A230" s="66">
        <v>129</v>
      </c>
      <c r="B230" s="66" t="s">
        <v>450</v>
      </c>
      <c r="C230" s="66" t="s">
        <v>46</v>
      </c>
      <c r="D230" s="66" t="s">
        <v>432</v>
      </c>
      <c r="E230" s="66" t="s">
        <v>48</v>
      </c>
      <c r="F230" s="56">
        <v>1</v>
      </c>
      <c r="G230" s="2" t="s">
        <v>273</v>
      </c>
      <c r="H230" s="2" t="s">
        <v>77</v>
      </c>
      <c r="I230" s="2">
        <v>27</v>
      </c>
      <c r="J230" s="2" t="s">
        <v>82</v>
      </c>
      <c r="K230" s="2" t="s">
        <v>274</v>
      </c>
      <c r="L230" s="2" t="s">
        <v>53</v>
      </c>
      <c r="M230" s="2" t="s">
        <v>277</v>
      </c>
      <c r="N230" s="2" t="s">
        <v>451</v>
      </c>
      <c r="O230" s="2" t="s">
        <v>452</v>
      </c>
      <c r="P230" s="2" t="s">
        <v>453</v>
      </c>
      <c r="Q230" s="2">
        <v>12</v>
      </c>
      <c r="R230" s="2">
        <f>_xlfn.FLOOR.MATH((((2*VLOOKUP(G230, 'EV and Base'!$A$1:$N$671, 9, FALSE))+$Q230)*$I230)/100)+$I230+10</f>
        <v>69</v>
      </c>
      <c r="S230" s="2">
        <f>_xlfn.FLOOR.MATH((_xlfn.FLOOR.MATH((((2*VLOOKUP($G230, 'EV and Base'!$A$1:$N$671, 10, FALSE))+$Q230)*$I230)/100)+5)*
IF(OR($J230="Lonely", $J230="Brave", $J230="Adamant", $J230="Naughty"), 1.1,
IF(OR($J230="Bold", $J230="Timid", $J230="Modest", $J230="Calm"), 0.9, 1)))</f>
        <v>35</v>
      </c>
      <c r="T230" s="2">
        <f>_xlfn.FLOOR.MATH((_xlfn.FLOOR.MATH((((2*VLOOKUP($G230, 'EV and Base'!$A$1:$N$671, 11, FALSE))+$Q230)*$I230)/100)+5)*
IF(OR($J230="Bold", $J230="Relaxed", $J230="Impish", $J230="Lax"), 1.1,
IF(OR($J230="Lonely", $J230="Hasty", $J230="Mild", $J230="Gentle"), 0.9, 1)))</f>
        <v>29</v>
      </c>
      <c r="U230" s="2">
        <f>_xlfn.FLOOR.MATH((_xlfn.FLOOR.MATH((((2*VLOOKUP($G230, 'EV and Base'!$A$1:$N$671, 12, FALSE))+$Q230)*$I230)/100)+5)*
IF(OR($J230="Modest", $J230="Mild", $J230="Quiet", $J230="Rash"), 1.1,
IF(OR($J230="Adamant", $J230="Impish", $J230="Jolly", $J230="Careful"), 0.9, 1)))</f>
        <v>31</v>
      </c>
      <c r="V230" s="2">
        <f>_xlfn.FLOOR.MATH((_xlfn.FLOOR.MATH((((2*VLOOKUP($G230, 'EV and Base'!$A$1:$N$671, 13, FALSE))+$Q230)*$I230)/100)+5)*
IF(OR($J230="Calm", $J230="Gentle", $J230="Sassy", $J230="Careful"), 1.1,
IF(OR($J230="Naughty", $J230="Lax", $J230="Naive", $J230="Rash"), 0.9, 1)))</f>
        <v>29</v>
      </c>
      <c r="W230" s="2">
        <f>_xlfn.FLOOR.MATH((_xlfn.FLOOR.MATH((((2*VLOOKUP($G230, 'EV and Base'!$A$1:$N$671, 14, FALSE))+$Q230)*$I230)/100)+5)*
IF(OR($J230="Timid", $J230="Hasty", $J230="Jolly", $J230="Naive"), 1.1,
IF(OR($J230="Brave", $J230="Relaxed", $J230="Quiet", $J230="Sassy"), 0.9, 1)))</f>
        <v>43</v>
      </c>
    </row>
    <row r="231" spans="1:23" x14ac:dyDescent="0.45">
      <c r="A231" s="68"/>
      <c r="B231" s="68"/>
      <c r="C231" s="68"/>
      <c r="D231" s="68"/>
      <c r="E231" s="68"/>
      <c r="F231" s="56">
        <v>2</v>
      </c>
      <c r="G231" s="2" t="s">
        <v>345</v>
      </c>
      <c r="H231" s="2" t="s">
        <v>50</v>
      </c>
      <c r="I231" s="2">
        <v>27</v>
      </c>
      <c r="J231" s="2" t="s">
        <v>103</v>
      </c>
      <c r="K231" s="2" t="s">
        <v>346</v>
      </c>
      <c r="L231" s="2" t="s">
        <v>53</v>
      </c>
      <c r="M231" s="2" t="s">
        <v>215</v>
      </c>
      <c r="N231" s="2" t="s">
        <v>348</v>
      </c>
      <c r="O231" s="2" t="s">
        <v>149</v>
      </c>
      <c r="P231" s="2" t="s">
        <v>436</v>
      </c>
      <c r="Q231" s="2">
        <v>12</v>
      </c>
      <c r="R231" s="2">
        <f>_xlfn.FLOOR.MATH((((2*VLOOKUP(G231, 'EV and Base'!$A$1:$N$671, 9, FALSE))+$Q231)*$I231)/100)+$I231+10</f>
        <v>69</v>
      </c>
      <c r="S231" s="2">
        <f>_xlfn.FLOOR.MATH((_xlfn.FLOOR.MATH((((2*VLOOKUP($G231, 'EV and Base'!$A$1:$N$671, 10, FALSE))+$Q231)*$I231)/100)+5)*
IF(OR($J231="Lonely", $J231="Brave", $J231="Adamant", $J231="Naughty"), 1.1,
IF(OR($J231="Bold", $J231="Timid", $J231="Modest", $J231="Calm"), 0.9, 1)))</f>
        <v>48</v>
      </c>
      <c r="T231" s="2">
        <f>_xlfn.FLOOR.MATH((_xlfn.FLOOR.MATH((((2*VLOOKUP($G231, 'EV and Base'!$A$1:$N$671, 11, FALSE))+$Q231)*$I231)/100)+5)*
IF(OR($J231="Bold", $J231="Relaxed", $J231="Impish", $J231="Lax"), 1.1,
IF(OR($J231="Lonely", $J231="Hasty", $J231="Mild", $J231="Gentle"), 0.9, 1)))</f>
        <v>40</v>
      </c>
      <c r="U231" s="2">
        <f>_xlfn.FLOOR.MATH((_xlfn.FLOOR.MATH((((2*VLOOKUP($G231, 'EV and Base'!$A$1:$N$671, 12, FALSE))+$Q231)*$I231)/100)+5)*
IF(OR($J231="Modest", $J231="Mild", $J231="Quiet", $J231="Rash"), 1.1,
IF(OR($J231="Adamant", $J231="Impish", $J231="Jolly", $J231="Careful"), 0.9, 1)))</f>
        <v>43</v>
      </c>
      <c r="V231" s="2">
        <f>_xlfn.FLOOR.MATH((_xlfn.FLOOR.MATH((((2*VLOOKUP($G231, 'EV and Base'!$A$1:$N$671, 13, FALSE))+$Q231)*$I231)/100)+5)*
IF(OR($J231="Calm", $J231="Gentle", $J231="Sassy", $J231="Careful"), 1.1,
IF(OR($J231="Naughty", $J231="Lax", $J231="Naive", $J231="Rash"), 0.9, 1)))</f>
        <v>44</v>
      </c>
      <c r="W231" s="2">
        <f>_xlfn.FLOOR.MATH((_xlfn.FLOOR.MATH((((2*VLOOKUP($G231, 'EV and Base'!$A$1:$N$671, 14, FALSE))+$Q231)*$I231)/100)+5)*
IF(OR($J231="Timid", $J231="Hasty", $J231="Jolly", $J231="Naive"), 1.1,
IF(OR($J231="Brave", $J231="Relaxed", $J231="Quiet", $J231="Sassy"), 0.9, 1)))</f>
        <v>63</v>
      </c>
    </row>
    <row r="232" spans="1:23" x14ac:dyDescent="0.45">
      <c r="A232" s="56">
        <v>130</v>
      </c>
      <c r="B232" s="56" t="s">
        <v>454</v>
      </c>
      <c r="C232" s="56" t="s">
        <v>46</v>
      </c>
      <c r="D232" s="56" t="s">
        <v>455</v>
      </c>
      <c r="E232" s="56" t="s">
        <v>48</v>
      </c>
      <c r="F232" s="56">
        <v>1</v>
      </c>
      <c r="G232" s="2" t="s">
        <v>456</v>
      </c>
      <c r="H232" s="22" t="s">
        <v>56</v>
      </c>
      <c r="I232" s="2">
        <v>29</v>
      </c>
      <c r="J232" s="2" t="s">
        <v>92</v>
      </c>
      <c r="K232" s="2" t="s">
        <v>457</v>
      </c>
      <c r="L232" s="2" t="s">
        <v>53</v>
      </c>
      <c r="M232" s="2" t="s">
        <v>458</v>
      </c>
      <c r="N232" s="2" t="s">
        <v>459</v>
      </c>
      <c r="O232" s="2" t="s">
        <v>460</v>
      </c>
      <c r="P232" s="2" t="s">
        <v>461</v>
      </c>
      <c r="Q232" s="2">
        <v>12</v>
      </c>
      <c r="R232" s="2">
        <f>_xlfn.FLOOR.MATH((((2*VLOOKUP(G232, 'EV and Base'!$A$1:$N$671, 9, FALSE))+$Q232)*$I232)/100)+$I232+10</f>
        <v>65</v>
      </c>
      <c r="S232" s="2">
        <f>_xlfn.FLOOR.MATH((_xlfn.FLOOR.MATH((((2*VLOOKUP($G232, 'EV and Base'!$A$1:$N$671, 10, FALSE))+$Q232)*$I232)/100)+5)*
IF(OR($J232="Lonely", $J232="Brave", $J232="Adamant", $J232="Naughty"), 1.1,
IF(OR($J232="Bold", $J232="Timid", $J232="Modest", $J232="Calm"), 0.9, 1)))</f>
        <v>36</v>
      </c>
      <c r="T232" s="2">
        <f>_xlfn.FLOOR.MATH((_xlfn.FLOOR.MATH((((2*VLOOKUP($G232, 'EV and Base'!$A$1:$N$671, 11, FALSE))+$Q232)*$I232)/100)+5)*
IF(OR($J232="Bold", $J232="Relaxed", $J232="Impish", $J232="Lax"), 1.1,
IF(OR($J232="Lonely", $J232="Hasty", $J232="Mild", $J232="Gentle"), 0.9, 1)))</f>
        <v>49</v>
      </c>
      <c r="U232" s="2">
        <f>_xlfn.FLOOR.MATH((_xlfn.FLOOR.MATH((((2*VLOOKUP($G232, 'EV and Base'!$A$1:$N$671, 12, FALSE))+$Q232)*$I232)/100)+5)*
IF(OR($J232="Modest", $J232="Mild", $J232="Quiet", $J232="Rash"), 1.1,
IF(OR($J232="Adamant", $J232="Impish", $J232="Jolly", $J232="Careful"), 0.9, 1)))</f>
        <v>37</v>
      </c>
      <c r="V232" s="2">
        <f>_xlfn.FLOOR.MATH((_xlfn.FLOOR.MATH((((2*VLOOKUP($G232, 'EV and Base'!$A$1:$N$671, 13, FALSE))+$Q232)*$I232)/100)+5)*
IF(OR($J232="Calm", $J232="Gentle", $J232="Sassy", $J232="Careful"), 1.1,
IF(OR($J232="Naughty", $J232="Lax", $J232="Naive", $J232="Rash"), 0.9, 1)))</f>
        <v>43</v>
      </c>
      <c r="W232" s="2">
        <f>_xlfn.FLOOR.MATH((_xlfn.FLOOR.MATH((((2*VLOOKUP($G232, 'EV and Base'!$A$1:$N$671, 14, FALSE))+$Q232)*$I232)/100)+5)*
IF(OR($J232="Timid", $J232="Hasty", $J232="Jolly", $J232="Naive"), 1.1,
IF(OR($J232="Brave", $J232="Relaxed", $J232="Quiet", $J232="Sassy"), 0.9, 1)))</f>
        <v>25</v>
      </c>
    </row>
    <row r="233" spans="1:23" x14ac:dyDescent="0.45">
      <c r="A233" s="56">
        <v>131</v>
      </c>
      <c r="B233" s="56" t="s">
        <v>462</v>
      </c>
      <c r="C233" s="56" t="s">
        <v>46</v>
      </c>
      <c r="D233" s="56" t="s">
        <v>455</v>
      </c>
      <c r="E233" s="56" t="s">
        <v>48</v>
      </c>
      <c r="F233" s="56">
        <v>1</v>
      </c>
      <c r="G233" s="2" t="s">
        <v>463</v>
      </c>
      <c r="H233" s="2" t="s">
        <v>50</v>
      </c>
      <c r="I233" s="2">
        <v>31</v>
      </c>
      <c r="J233" s="2" t="s">
        <v>92</v>
      </c>
      <c r="K233" s="2" t="s">
        <v>464</v>
      </c>
      <c r="L233" s="2" t="s">
        <v>53</v>
      </c>
      <c r="M233" s="2" t="s">
        <v>465</v>
      </c>
      <c r="N233" s="2" t="s">
        <v>466</v>
      </c>
      <c r="O233" s="2" t="s">
        <v>467</v>
      </c>
      <c r="P233" s="2" t="s">
        <v>468</v>
      </c>
      <c r="Q233" s="2">
        <v>12</v>
      </c>
      <c r="R233" s="2">
        <f>_xlfn.FLOOR.MATH((((2*VLOOKUP(G233, 'EV and Base'!$A$1:$N$671, 9, FALSE))+$Q233)*$I233)/100)+$I233+10</f>
        <v>78</v>
      </c>
      <c r="S233" s="2">
        <f>_xlfn.FLOOR.MATH((_xlfn.FLOOR.MATH((((2*VLOOKUP($G233, 'EV and Base'!$A$1:$N$671, 10, FALSE))+$Q233)*$I233)/100)+5)*
IF(OR($J233="Lonely", $J233="Brave", $J233="Adamant", $J233="Naughty"), 1.1,
IF(OR($J233="Bold", $J233="Timid", $J233="Modest", $J233="Calm"), 0.9, 1)))</f>
        <v>70</v>
      </c>
      <c r="T233" s="2">
        <f>_xlfn.FLOOR.MATH((_xlfn.FLOOR.MATH((((2*VLOOKUP($G233, 'EV and Base'!$A$1:$N$671, 11, FALSE))+$Q233)*$I233)/100)+5)*
IF(OR($J233="Bold", $J233="Relaxed", $J233="Impish", $J233="Lax"), 1.1,
IF(OR($J233="Lonely", $J233="Hasty", $J233="Mild", $J233="Gentle"), 0.9, 1)))</f>
        <v>36</v>
      </c>
      <c r="U233" s="2">
        <f>_xlfn.FLOOR.MATH((_xlfn.FLOOR.MATH((((2*VLOOKUP($G233, 'EV and Base'!$A$1:$N$671, 12, FALSE))+$Q233)*$I233)/100)+5)*
IF(OR($J233="Modest", $J233="Mild", $J233="Quiet", $J233="Rash"), 1.1,
IF(OR($J233="Adamant", $J233="Impish", $J233="Jolly", $J233="Careful"), 0.9, 1)))</f>
        <v>59</v>
      </c>
      <c r="V233" s="2">
        <f>_xlfn.FLOOR.MATH((_xlfn.FLOOR.MATH((((2*VLOOKUP($G233, 'EV and Base'!$A$1:$N$671, 13, FALSE))+$Q233)*$I233)/100)+5)*
IF(OR($J233="Calm", $J233="Gentle", $J233="Sassy", $J233="Careful"), 1.1,
IF(OR($J233="Naughty", $J233="Lax", $J233="Naive", $J233="Rash"), 0.9, 1)))</f>
        <v>36</v>
      </c>
      <c r="W233" s="2">
        <f>_xlfn.FLOOR.MATH((_xlfn.FLOOR.MATH((((2*VLOOKUP($G233, 'EV and Base'!$A$1:$N$671, 14, FALSE))+$Q233)*$I233)/100)+5)*
IF(OR($J233="Timid", $J233="Hasty", $J233="Jolly", $J233="Naive"), 1.1,
IF(OR($J233="Brave", $J233="Relaxed", $J233="Quiet", $J233="Sassy"), 0.9, 1)))</f>
        <v>52</v>
      </c>
    </row>
    <row r="234" spans="1:23" x14ac:dyDescent="0.45">
      <c r="A234" s="66">
        <v>132</v>
      </c>
      <c r="B234" s="66" t="s">
        <v>469</v>
      </c>
      <c r="C234" s="66" t="s">
        <v>46</v>
      </c>
      <c r="D234" s="66" t="s">
        <v>455</v>
      </c>
      <c r="E234" s="66" t="s">
        <v>48</v>
      </c>
      <c r="F234" s="56">
        <v>1</v>
      </c>
      <c r="G234" s="2" t="s">
        <v>470</v>
      </c>
      <c r="H234" s="2" t="s">
        <v>50</v>
      </c>
      <c r="I234" s="2">
        <v>26</v>
      </c>
      <c r="J234" s="2" t="s">
        <v>197</v>
      </c>
      <c r="K234" s="2" t="s">
        <v>161</v>
      </c>
      <c r="L234" s="2" t="s">
        <v>53</v>
      </c>
      <c r="M234" s="2" t="s">
        <v>249</v>
      </c>
      <c r="N234" s="2" t="s">
        <v>364</v>
      </c>
      <c r="O234" s="2" t="s">
        <v>295</v>
      </c>
      <c r="P234" s="2" t="s">
        <v>471</v>
      </c>
      <c r="Q234" s="2">
        <v>0</v>
      </c>
      <c r="R234" s="2">
        <f>_xlfn.FLOOR.MATH((((2*VLOOKUP(G234, 'EV and Base'!$A$1:$N$671, 9, FALSE))+$Q234)*$I234)/100)+$I234+10</f>
        <v>72</v>
      </c>
      <c r="S234" s="2">
        <f>_xlfn.FLOOR.MATH((_xlfn.FLOOR.MATH((((2*VLOOKUP($G234, 'EV and Base'!$A$1:$N$671, 10, FALSE))+$Q234)*$I234)/100)+5)*
IF(OR($J234="Lonely", $J234="Brave", $J234="Adamant", $J234="Naughty"), 1.1,
IF(OR($J234="Bold", $J234="Timid", $J234="Modest", $J234="Calm"), 0.9, 1)))</f>
        <v>59</v>
      </c>
      <c r="T234" s="2">
        <f>_xlfn.FLOOR.MATH((_xlfn.FLOOR.MATH((((2*VLOOKUP($G234, 'EV and Base'!$A$1:$N$671, 11, FALSE))+$Q234)*$I234)/100)+5)*
IF(OR($J234="Bold", $J234="Relaxed", $J234="Impish", $J234="Lax"), 1.1,
IF(OR($J234="Lonely", $J234="Hasty", $J234="Mild", $J234="Gentle"), 0.9, 1)))</f>
        <v>53</v>
      </c>
      <c r="U234" s="2">
        <f>_xlfn.FLOOR.MATH((_xlfn.FLOOR.MATH((((2*VLOOKUP($G234, 'EV and Base'!$A$1:$N$671, 12, FALSE))+$Q234)*$I234)/100)+5)*
IF(OR($J234="Modest", $J234="Mild", $J234="Quiet", $J234="Rash"), 1.1,
IF(OR($J234="Adamant", $J234="Impish", $J234="Jolly", $J234="Careful"), 0.9, 1)))</f>
        <v>34</v>
      </c>
      <c r="V234" s="2">
        <f>_xlfn.FLOOR.MATH((_xlfn.FLOOR.MATH((((2*VLOOKUP($G234, 'EV and Base'!$A$1:$N$671, 13, FALSE))+$Q234)*$I234)/100)+5)*
IF(OR($J234="Calm", $J234="Gentle", $J234="Sassy", $J234="Careful"), 1.1,
IF(OR($J234="Naughty", $J234="Lax", $J234="Naive", $J234="Rash"), 0.9, 1)))</f>
        <v>25</v>
      </c>
      <c r="W234" s="2">
        <f>_xlfn.FLOOR.MATH((_xlfn.FLOOR.MATH((((2*VLOOKUP($G234, 'EV and Base'!$A$1:$N$671, 14, FALSE))+$Q234)*$I234)/100)+5)*
IF(OR($J234="Timid", $J234="Hasty", $J234="Jolly", $J234="Naive"), 1.1,
IF(OR($J234="Brave", $J234="Relaxed", $J234="Quiet", $J234="Sassy"), 0.9, 1)))</f>
        <v>15</v>
      </c>
    </row>
    <row r="235" spans="1:23" x14ac:dyDescent="0.45">
      <c r="A235" s="68"/>
      <c r="B235" s="68"/>
      <c r="C235" s="68"/>
      <c r="D235" s="68"/>
      <c r="E235" s="68"/>
      <c r="F235" s="56">
        <v>2</v>
      </c>
      <c r="G235" s="2" t="s">
        <v>396</v>
      </c>
      <c r="H235" s="2" t="s">
        <v>50</v>
      </c>
      <c r="I235" s="2">
        <v>26</v>
      </c>
      <c r="J235" s="2" t="s">
        <v>106</v>
      </c>
      <c r="K235" s="2" t="s">
        <v>167</v>
      </c>
      <c r="L235" s="2" t="s">
        <v>53</v>
      </c>
      <c r="M235" s="2" t="s">
        <v>169</v>
      </c>
      <c r="N235" s="2" t="s">
        <v>218</v>
      </c>
      <c r="O235" s="2" t="s">
        <v>390</v>
      </c>
      <c r="P235" s="2" t="s">
        <v>254</v>
      </c>
      <c r="Q235" s="2">
        <v>0</v>
      </c>
      <c r="R235" s="2">
        <f>_xlfn.FLOOR.MATH((((2*VLOOKUP(G235, 'EV and Base'!$A$1:$N$671, 9, FALSE))+$Q235)*$I235)/100)+$I235+10</f>
        <v>80</v>
      </c>
      <c r="S235" s="2">
        <f>_xlfn.FLOOR.MATH((_xlfn.FLOOR.MATH((((2*VLOOKUP($G235, 'EV and Base'!$A$1:$N$671, 10, FALSE))+$Q235)*$I235)/100)+5)*
IF(OR($J235="Lonely", $J235="Brave", $J235="Adamant", $J235="Naughty"), 1.1,
IF(OR($J235="Bold", $J235="Timid", $J235="Modest", $J235="Calm"), 0.9, 1)))</f>
        <v>59</v>
      </c>
      <c r="T235" s="2">
        <f>_xlfn.FLOOR.MATH((_xlfn.FLOOR.MATH((((2*VLOOKUP($G235, 'EV and Base'!$A$1:$N$671, 11, FALSE))+$Q235)*$I235)/100)+5)*
IF(OR($J235="Bold", $J235="Relaxed", $J235="Impish", $J235="Lax"), 1.1,
IF(OR($J235="Lonely", $J235="Hasty", $J235="Mild", $J235="Gentle"), 0.9, 1)))</f>
        <v>49</v>
      </c>
      <c r="U235" s="2">
        <f>_xlfn.FLOOR.MATH((_xlfn.FLOOR.MATH((((2*VLOOKUP($G235, 'EV and Base'!$A$1:$N$671, 12, FALSE))+$Q235)*$I235)/100)+5)*
IF(OR($J235="Modest", $J235="Mild", $J235="Quiet", $J235="Rash"), 1.1,
IF(OR($J235="Adamant", $J235="Impish", $J235="Jolly", $J235="Careful"), 0.9, 1)))</f>
        <v>25</v>
      </c>
      <c r="V235" s="2">
        <f>_xlfn.FLOOR.MATH((_xlfn.FLOOR.MATH((((2*VLOOKUP($G235, 'EV and Base'!$A$1:$N$671, 13, FALSE))+$Q235)*$I235)/100)+5)*
IF(OR($J235="Calm", $J235="Gentle", $J235="Sassy", $J235="Careful"), 1.1,
IF(OR($J235="Naughty", $J235="Lax", $J235="Naive", $J235="Rash"), 0.9, 1)))</f>
        <v>27</v>
      </c>
      <c r="W235" s="2">
        <f>_xlfn.FLOOR.MATH((_xlfn.FLOOR.MATH((((2*VLOOKUP($G235, 'EV and Base'!$A$1:$N$671, 14, FALSE))+$Q235)*$I235)/100)+5)*
IF(OR($J235="Timid", $J235="Hasty", $J235="Jolly", $J235="Naive"), 1.1,
IF(OR($J235="Brave", $J235="Relaxed", $J235="Quiet", $J235="Sassy"), 0.9, 1)))</f>
        <v>27</v>
      </c>
    </row>
    <row r="236" spans="1:23" x14ac:dyDescent="0.45">
      <c r="A236" s="56">
        <v>133</v>
      </c>
      <c r="B236" s="56" t="s">
        <v>472</v>
      </c>
      <c r="C236" s="56" t="s">
        <v>46</v>
      </c>
      <c r="D236" s="56" t="s">
        <v>455</v>
      </c>
      <c r="E236" s="56" t="s">
        <v>48</v>
      </c>
      <c r="F236" s="56">
        <v>1</v>
      </c>
      <c r="G236" s="2" t="s">
        <v>456</v>
      </c>
      <c r="H236" s="22" t="s">
        <v>56</v>
      </c>
      <c r="I236" s="2">
        <v>29</v>
      </c>
      <c r="J236" s="2" t="s">
        <v>160</v>
      </c>
      <c r="K236" s="2" t="s">
        <v>457</v>
      </c>
      <c r="L236" s="2" t="s">
        <v>53</v>
      </c>
      <c r="M236" s="2" t="s">
        <v>458</v>
      </c>
      <c r="N236" s="2" t="s">
        <v>459</v>
      </c>
      <c r="O236" s="2" t="s">
        <v>460</v>
      </c>
      <c r="P236" s="2" t="s">
        <v>461</v>
      </c>
      <c r="Q236" s="2">
        <v>12</v>
      </c>
      <c r="R236" s="2">
        <f>_xlfn.FLOOR.MATH((((2*VLOOKUP(G236, 'EV and Base'!$A$1:$N$671, 9, FALSE))+$Q236)*$I236)/100)+$I236+10</f>
        <v>65</v>
      </c>
      <c r="S236" s="2">
        <f>_xlfn.FLOOR.MATH((_xlfn.FLOOR.MATH((((2*VLOOKUP($G236, 'EV and Base'!$A$1:$N$671, 10, FALSE))+$Q236)*$I236)/100)+5)*
IF(OR($J236="Lonely", $J236="Brave", $J236="Adamant", $J236="Naughty"), 1.1,
IF(OR($J236="Bold", $J236="Timid", $J236="Modest", $J236="Calm"), 0.9, 1)))</f>
        <v>40</v>
      </c>
      <c r="T236" s="2">
        <f>_xlfn.FLOOR.MATH((_xlfn.FLOOR.MATH((((2*VLOOKUP($G236, 'EV and Base'!$A$1:$N$671, 11, FALSE))+$Q236)*$I236)/100)+5)*
IF(OR($J236="Bold", $J236="Relaxed", $J236="Impish", $J236="Lax"), 1.1,
IF(OR($J236="Lonely", $J236="Hasty", $J236="Mild", $J236="Gentle"), 0.9, 1)))</f>
        <v>49</v>
      </c>
      <c r="U236" s="2">
        <f>_xlfn.FLOOR.MATH((_xlfn.FLOOR.MATH((((2*VLOOKUP($G236, 'EV and Base'!$A$1:$N$671, 12, FALSE))+$Q236)*$I236)/100)+5)*
IF(OR($J236="Modest", $J236="Mild", $J236="Quiet", $J236="Rash"), 1.1,
IF(OR($J236="Adamant", $J236="Impish", $J236="Jolly", $J236="Careful"), 0.9, 1)))</f>
        <v>37</v>
      </c>
      <c r="V236" s="2">
        <f>_xlfn.FLOOR.MATH((_xlfn.FLOOR.MATH((((2*VLOOKUP($G236, 'EV and Base'!$A$1:$N$671, 13, FALSE))+$Q236)*$I236)/100)+5)*
IF(OR($J236="Calm", $J236="Gentle", $J236="Sassy", $J236="Careful"), 1.1,
IF(OR($J236="Naughty", $J236="Lax", $J236="Naive", $J236="Rash"), 0.9, 1)))</f>
        <v>38</v>
      </c>
      <c r="W236" s="2">
        <f>_xlfn.FLOOR.MATH((_xlfn.FLOOR.MATH((((2*VLOOKUP($G236, 'EV and Base'!$A$1:$N$671, 14, FALSE))+$Q236)*$I236)/100)+5)*
IF(OR($J236="Timid", $J236="Hasty", $J236="Jolly", $J236="Naive"), 1.1,
IF(OR($J236="Brave", $J236="Relaxed", $J236="Quiet", $J236="Sassy"), 0.9, 1)))</f>
        <v>25</v>
      </c>
    </row>
    <row r="237" spans="1:23" x14ac:dyDescent="0.45">
      <c r="A237" s="56">
        <v>134</v>
      </c>
      <c r="B237" s="56" t="s">
        <v>473</v>
      </c>
      <c r="C237" s="56" t="s">
        <v>46</v>
      </c>
      <c r="D237" s="56" t="s">
        <v>455</v>
      </c>
      <c r="E237" s="56" t="s">
        <v>48</v>
      </c>
      <c r="F237" s="56">
        <v>1</v>
      </c>
      <c r="G237" s="2" t="s">
        <v>474</v>
      </c>
      <c r="H237" s="22" t="s">
        <v>50</v>
      </c>
      <c r="I237" s="2">
        <v>29</v>
      </c>
      <c r="J237" s="2" t="s">
        <v>180</v>
      </c>
      <c r="K237" s="2" t="s">
        <v>204</v>
      </c>
      <c r="L237" s="2" t="s">
        <v>53</v>
      </c>
      <c r="M237" s="2" t="s">
        <v>224</v>
      </c>
      <c r="N237" s="2" t="s">
        <v>225</v>
      </c>
      <c r="O237" s="2" t="s">
        <v>226</v>
      </c>
      <c r="P237" s="2" t="s">
        <v>240</v>
      </c>
      <c r="Q237" s="2">
        <v>3</v>
      </c>
      <c r="R237" s="2">
        <f>_xlfn.FLOOR.MATH((((2*VLOOKUP(G237, 'EV and Base'!$A$1:$N$671, 9, FALSE))+$Q237)*$I237)/100)+$I237+10</f>
        <v>71</v>
      </c>
      <c r="S237" s="2">
        <f>_xlfn.FLOOR.MATH((_xlfn.FLOOR.MATH((((2*VLOOKUP($G237, 'EV and Base'!$A$1:$N$671, 10, FALSE))+$Q237)*$I237)/100)+5)*
IF(OR($J237="Lonely", $J237="Brave", $J237="Adamant", $J237="Naughty"), 1.1,
IF(OR($J237="Bold", $J237="Timid", $J237="Modest", $J237="Calm"), 0.9, 1)))</f>
        <v>42</v>
      </c>
      <c r="T237" s="2">
        <f>_xlfn.FLOOR.MATH((_xlfn.FLOOR.MATH((((2*VLOOKUP($G237, 'EV and Base'!$A$1:$N$671, 11, FALSE))+$Q237)*$I237)/100)+5)*
IF(OR($J237="Bold", $J237="Relaxed", $J237="Impish", $J237="Lax"), 1.1,
IF(OR($J237="Lonely", $J237="Hasty", $J237="Mild", $J237="Gentle"), 0.9, 1)))</f>
        <v>52</v>
      </c>
      <c r="U237" s="2">
        <f>_xlfn.FLOOR.MATH((_xlfn.FLOOR.MATH((((2*VLOOKUP($G237, 'EV and Base'!$A$1:$N$671, 12, FALSE))+$Q237)*$I237)/100)+5)*
IF(OR($J237="Modest", $J237="Mild", $J237="Quiet", $J237="Rash"), 1.1,
IF(OR($J237="Adamant", $J237="Impish", $J237="Jolly", $J237="Careful"), 0.9, 1)))</f>
        <v>34</v>
      </c>
      <c r="V237" s="2">
        <f>_xlfn.FLOOR.MATH((_xlfn.FLOOR.MATH((((2*VLOOKUP($G237, 'EV and Base'!$A$1:$N$671, 13, FALSE))+$Q237)*$I237)/100)+5)*
IF(OR($J237="Calm", $J237="Gentle", $J237="Sassy", $J237="Careful"), 1.1,
IF(OR($J237="Naughty", $J237="Lax", $J237="Naive", $J237="Rash"), 0.9, 1)))</f>
        <v>52</v>
      </c>
      <c r="W237" s="2">
        <f>_xlfn.FLOOR.MATH((_xlfn.FLOOR.MATH((((2*VLOOKUP($G237, 'EV and Base'!$A$1:$N$671, 14, FALSE))+$Q237)*$I237)/100)+5)*
IF(OR($J237="Timid", $J237="Hasty", $J237="Jolly", $J237="Naive"), 1.1,
IF(OR($J237="Brave", $J237="Relaxed", $J237="Quiet", $J237="Sassy"), 0.9, 1)))</f>
        <v>33</v>
      </c>
    </row>
    <row r="238" spans="1:23" x14ac:dyDescent="0.45">
      <c r="A238" s="66">
        <v>135</v>
      </c>
      <c r="B238" s="66" t="s">
        <v>114</v>
      </c>
      <c r="C238" s="66" t="s">
        <v>46</v>
      </c>
      <c r="D238" s="66" t="s">
        <v>455</v>
      </c>
      <c r="E238" s="66" t="s">
        <v>48</v>
      </c>
      <c r="F238" s="56">
        <v>1</v>
      </c>
      <c r="G238" s="2" t="s">
        <v>234</v>
      </c>
      <c r="H238" s="2" t="s">
        <v>50</v>
      </c>
      <c r="I238" s="2">
        <v>26</v>
      </c>
      <c r="J238" s="2" t="s">
        <v>87</v>
      </c>
      <c r="K238" s="2" t="s">
        <v>281</v>
      </c>
      <c r="L238" s="2" t="s">
        <v>53</v>
      </c>
      <c r="M238" s="2" t="s">
        <v>154</v>
      </c>
      <c r="N238" s="2" t="s">
        <v>249</v>
      </c>
      <c r="O238" s="2" t="s">
        <v>333</v>
      </c>
      <c r="P238" s="2" t="s">
        <v>336</v>
      </c>
      <c r="Q238" s="2">
        <v>0</v>
      </c>
      <c r="R238" s="2">
        <f>_xlfn.FLOOR.MATH((((2*VLOOKUP(G238, 'EV and Base'!$A$1:$N$671, 9, FALSE))+$Q238)*$I238)/100)+$I238+10</f>
        <v>62</v>
      </c>
      <c r="S238" s="2">
        <f>_xlfn.FLOOR.MATH((_xlfn.FLOOR.MATH((((2*VLOOKUP($G238, 'EV and Base'!$A$1:$N$671, 10, FALSE))+$Q238)*$I238)/100)+5)*
IF(OR($J238="Lonely", $J238="Brave", $J238="Adamant", $J238="Naughty"), 1.1,
IF(OR($J238="Bold", $J238="Timid", $J238="Modest", $J238="Calm"), 0.9, 1)))</f>
        <v>42</v>
      </c>
      <c r="T238" s="2">
        <f>_xlfn.FLOOR.MATH((_xlfn.FLOOR.MATH((((2*VLOOKUP($G238, 'EV and Base'!$A$1:$N$671, 11, FALSE))+$Q238)*$I238)/100)+5)*
IF(OR($J238="Bold", $J238="Relaxed", $J238="Impish", $J238="Lax"), 1.1,
IF(OR($J238="Lonely", $J238="Hasty", $J238="Mild", $J238="Gentle"), 0.9, 1)))</f>
        <v>23</v>
      </c>
      <c r="U238" s="2">
        <f>_xlfn.FLOOR.MATH((_xlfn.FLOOR.MATH((((2*VLOOKUP($G238, 'EV and Base'!$A$1:$N$671, 12, FALSE))+$Q238)*$I238)/100)+5)*
IF(OR($J238="Modest", $J238="Mild", $J238="Quiet", $J238="Rash"), 1.1,
IF(OR($J238="Adamant", $J238="Impish", $J238="Jolly", $J238="Careful"), 0.9, 1)))</f>
        <v>23</v>
      </c>
      <c r="V238" s="2">
        <f>_xlfn.FLOOR.MATH((_xlfn.FLOOR.MATH((((2*VLOOKUP($G238, 'EV and Base'!$A$1:$N$671, 13, FALSE))+$Q238)*$I238)/100)+5)*
IF(OR($J238="Calm", $J238="Gentle", $J238="Sassy", $J238="Careful"), 1.1,
IF(OR($J238="Naughty", $J238="Lax", $J238="Naive", $J238="Rash"), 0.9, 1)))</f>
        <v>25</v>
      </c>
      <c r="W238" s="2">
        <f>_xlfn.FLOOR.MATH((_xlfn.FLOOR.MATH((((2*VLOOKUP($G238, 'EV and Base'!$A$1:$N$671, 14, FALSE))+$Q238)*$I238)/100)+5)*
IF(OR($J238="Timid", $J238="Hasty", $J238="Jolly", $J238="Naive"), 1.1,
IF(OR($J238="Brave", $J238="Relaxed", $J238="Quiet", $J238="Sassy"), 0.9, 1)))</f>
        <v>34</v>
      </c>
    </row>
    <row r="239" spans="1:23" x14ac:dyDescent="0.45">
      <c r="A239" s="67"/>
      <c r="B239" s="67"/>
      <c r="C239" s="67"/>
      <c r="D239" s="67"/>
      <c r="E239" s="67"/>
      <c r="F239" s="56">
        <v>3</v>
      </c>
      <c r="G239" s="2" t="s">
        <v>334</v>
      </c>
      <c r="H239" s="2" t="s">
        <v>50</v>
      </c>
      <c r="I239" s="2">
        <v>26</v>
      </c>
      <c r="J239" s="2" t="s">
        <v>180</v>
      </c>
      <c r="K239" s="2" t="s">
        <v>281</v>
      </c>
      <c r="L239" s="2" t="s">
        <v>53</v>
      </c>
      <c r="M239" s="2" t="s">
        <v>163</v>
      </c>
      <c r="N239" s="2" t="s">
        <v>336</v>
      </c>
      <c r="O239" s="2" t="s">
        <v>337</v>
      </c>
      <c r="P239" s="2" t="s">
        <v>407</v>
      </c>
      <c r="Q239" s="2">
        <v>0</v>
      </c>
      <c r="R239" s="2">
        <f>_xlfn.FLOOR.MATH((((2*VLOOKUP(G239, 'EV and Base'!$A$1:$N$671, 9, FALSE))+$Q239)*$I239)/100)+$I239+10</f>
        <v>62</v>
      </c>
      <c r="S239" s="2">
        <f>_xlfn.FLOOR.MATH((_xlfn.FLOOR.MATH((((2*VLOOKUP($G239, 'EV and Base'!$A$1:$N$671, 10, FALSE))+$Q239)*$I239)/100)+5)*
IF(OR($J239="Lonely", $J239="Brave", $J239="Adamant", $J239="Naughty"), 1.1,
IF(OR($J239="Bold", $J239="Timid", $J239="Modest", $J239="Calm"), 0.9, 1)))</f>
        <v>44</v>
      </c>
      <c r="T239" s="2">
        <f>_xlfn.FLOOR.MATH((_xlfn.FLOOR.MATH((((2*VLOOKUP($G239, 'EV and Base'!$A$1:$N$671, 11, FALSE))+$Q239)*$I239)/100)+5)*
IF(OR($J239="Bold", $J239="Relaxed", $J239="Impish", $J239="Lax"), 1.1,
IF(OR($J239="Lonely", $J239="Hasty", $J239="Mild", $J239="Gentle"), 0.9, 1)))</f>
        <v>36</v>
      </c>
      <c r="U239" s="2">
        <f>_xlfn.FLOOR.MATH((_xlfn.FLOOR.MATH((((2*VLOOKUP($G239, 'EV and Base'!$A$1:$N$671, 12, FALSE))+$Q239)*$I239)/100)+5)*
IF(OR($J239="Modest", $J239="Mild", $J239="Quiet", $J239="Rash"), 1.1,
IF(OR($J239="Adamant", $J239="Impish", $J239="Jolly", $J239="Careful"), 0.9, 1)))</f>
        <v>23</v>
      </c>
      <c r="V239" s="2">
        <f>_xlfn.FLOOR.MATH((_xlfn.FLOOR.MATH((((2*VLOOKUP($G239, 'EV and Base'!$A$1:$N$671, 13, FALSE))+$Q239)*$I239)/100)+5)*
IF(OR($J239="Calm", $J239="Gentle", $J239="Sassy", $J239="Careful"), 1.1,
IF(OR($J239="Naughty", $J239="Lax", $J239="Naive", $J239="Rash"), 0.9, 1)))</f>
        <v>41</v>
      </c>
      <c r="W239" s="2">
        <f>_xlfn.FLOOR.MATH((_xlfn.FLOOR.MATH((((2*VLOOKUP($G239, 'EV and Base'!$A$1:$N$671, 14, FALSE))+$Q239)*$I239)/100)+5)*
IF(OR($J239="Timid", $J239="Hasty", $J239="Jolly", $J239="Naive"), 1.1,
IF(OR($J239="Brave", $J239="Relaxed", $J239="Quiet", $J239="Sassy"), 0.9, 1)))</f>
        <v>31</v>
      </c>
    </row>
    <row r="240" spans="1:23" x14ac:dyDescent="0.45">
      <c r="A240" s="68"/>
      <c r="B240" s="68"/>
      <c r="C240" s="68"/>
      <c r="D240" s="68"/>
      <c r="E240" s="68"/>
      <c r="F240" s="56">
        <v>2</v>
      </c>
      <c r="G240" s="2" t="s">
        <v>187</v>
      </c>
      <c r="H240" s="2" t="s">
        <v>50</v>
      </c>
      <c r="I240" s="2">
        <v>26</v>
      </c>
      <c r="J240" s="2" t="s">
        <v>87</v>
      </c>
      <c r="K240" s="2" t="s">
        <v>98</v>
      </c>
      <c r="L240" s="2" t="s">
        <v>53</v>
      </c>
      <c r="M240" s="2" t="s">
        <v>189</v>
      </c>
      <c r="N240" s="2" t="s">
        <v>405</v>
      </c>
      <c r="O240" s="2" t="s">
        <v>406</v>
      </c>
      <c r="P240" s="2" t="s">
        <v>475</v>
      </c>
      <c r="Q240" s="2">
        <v>0</v>
      </c>
      <c r="R240" s="2">
        <f>_xlfn.FLOOR.MATH((((2*VLOOKUP(G240, 'EV and Base'!$A$1:$N$671, 9, FALSE))+$Q240)*$I240)/100)+$I240+10</f>
        <v>67</v>
      </c>
      <c r="S240" s="2">
        <f>_xlfn.FLOOR.MATH((_xlfn.FLOOR.MATH((((2*VLOOKUP($G240, 'EV and Base'!$A$1:$N$671, 10, FALSE))+$Q240)*$I240)/100)+5)*
IF(OR($J240="Lonely", $J240="Brave", $J240="Adamant", $J240="Naughty"), 1.1,
IF(OR($J240="Bold", $J240="Timid", $J240="Modest", $J240="Calm"), 0.9, 1)))</f>
        <v>49</v>
      </c>
      <c r="T240" s="2">
        <f>_xlfn.FLOOR.MATH((_xlfn.FLOOR.MATH((((2*VLOOKUP($G240, 'EV and Base'!$A$1:$N$671, 11, FALSE))+$Q240)*$I240)/100)+5)*
IF(OR($J240="Bold", $J240="Relaxed", $J240="Impish", $J240="Lax"), 1.1,
IF(OR($J240="Lonely", $J240="Hasty", $J240="Mild", $J240="Gentle"), 0.9, 1)))</f>
        <v>40</v>
      </c>
      <c r="U240" s="2">
        <f>_xlfn.FLOOR.MATH((_xlfn.FLOOR.MATH((((2*VLOOKUP($G240, 'EV and Base'!$A$1:$N$671, 12, FALSE))+$Q240)*$I240)/100)+5)*
IF(OR($J240="Modest", $J240="Mild", $J240="Quiet", $J240="Rash"), 1.1,
IF(OR($J240="Adamant", $J240="Impish", $J240="Jolly", $J240="Careful"), 0.9, 1)))</f>
        <v>36</v>
      </c>
      <c r="V240" s="2">
        <f>_xlfn.FLOOR.MATH((_xlfn.FLOOR.MATH((((2*VLOOKUP($G240, 'EV and Base'!$A$1:$N$671, 13, FALSE))+$Q240)*$I240)/100)+5)*
IF(OR($J240="Calm", $J240="Gentle", $J240="Sassy", $J240="Careful"), 1.1,
IF(OR($J240="Naughty", $J240="Lax", $J240="Naive", $J240="Rash"), 0.9, 1)))</f>
        <v>44</v>
      </c>
      <c r="W240" s="2">
        <f>_xlfn.FLOOR.MATH((_xlfn.FLOOR.MATH((((2*VLOOKUP($G240, 'EV and Base'!$A$1:$N$671, 14, FALSE))+$Q240)*$I240)/100)+5)*
IF(OR($J240="Timid", $J240="Hasty", $J240="Jolly", $J240="Naive"), 1.1,
IF(OR($J240="Brave", $J240="Relaxed", $J240="Quiet", $J240="Sassy"), 0.9, 1)))</f>
        <v>40</v>
      </c>
    </row>
    <row r="241" spans="1:23" x14ac:dyDescent="0.45">
      <c r="A241" s="56">
        <v>136</v>
      </c>
      <c r="B241" s="56" t="s">
        <v>114</v>
      </c>
      <c r="C241" s="56" t="s">
        <v>46</v>
      </c>
      <c r="D241" s="56" t="s">
        <v>455</v>
      </c>
      <c r="E241" s="56" t="s">
        <v>48</v>
      </c>
      <c r="F241" s="56">
        <v>1</v>
      </c>
      <c r="G241" s="2" t="s">
        <v>334</v>
      </c>
      <c r="H241" s="2" t="s">
        <v>50</v>
      </c>
      <c r="I241" s="2">
        <v>28</v>
      </c>
      <c r="J241" s="2" t="s">
        <v>132</v>
      </c>
      <c r="K241" s="2" t="s">
        <v>335</v>
      </c>
      <c r="L241" s="2" t="s">
        <v>53</v>
      </c>
      <c r="M241" s="2" t="s">
        <v>336</v>
      </c>
      <c r="N241" s="2" t="s">
        <v>337</v>
      </c>
      <c r="O241" s="2" t="s">
        <v>407</v>
      </c>
      <c r="P241" s="2" t="s">
        <v>254</v>
      </c>
      <c r="Q241" s="2">
        <v>0</v>
      </c>
      <c r="R241" s="2">
        <f>_xlfn.FLOOR.MATH((((2*VLOOKUP(G241, 'EV and Base'!$A$1:$N$671, 9, FALSE))+$Q241)*$I241)/100)+$I241+10</f>
        <v>66</v>
      </c>
      <c r="S241" s="2">
        <f>_xlfn.FLOOR.MATH((_xlfn.FLOOR.MATH((((2*VLOOKUP($G241, 'EV and Base'!$A$1:$N$671, 10, FALSE))+$Q241)*$I241)/100)+5)*
IF(OR($J241="Lonely", $J241="Brave", $J241="Adamant", $J241="Naughty"), 1.1,
IF(OR($J241="Bold", $J241="Timid", $J241="Modest", $J241="Calm"), 0.9, 1)))</f>
        <v>47</v>
      </c>
      <c r="T241" s="2">
        <f>_xlfn.FLOOR.MATH((_xlfn.FLOOR.MATH((((2*VLOOKUP($G241, 'EV and Base'!$A$1:$N$671, 11, FALSE))+$Q241)*$I241)/100)+5)*
IF(OR($J241="Bold", $J241="Relaxed", $J241="Impish", $J241="Lax"), 1.1,
IF(OR($J241="Lonely", $J241="Hasty", $J241="Mild", $J241="Gentle"), 0.9, 1)))</f>
        <v>48</v>
      </c>
      <c r="U241" s="2">
        <f>_xlfn.FLOOR.MATH((_xlfn.FLOOR.MATH((((2*VLOOKUP($G241, 'EV and Base'!$A$1:$N$671, 12, FALSE))+$Q241)*$I241)/100)+5)*
IF(OR($J241="Modest", $J241="Mild", $J241="Quiet", $J241="Rash"), 1.1,
IF(OR($J241="Adamant", $J241="Impish", $J241="Jolly", $J241="Careful"), 0.9, 1)))</f>
        <v>24</v>
      </c>
      <c r="V241" s="2">
        <f>_xlfn.FLOOR.MATH((_xlfn.FLOOR.MATH((((2*VLOOKUP($G241, 'EV and Base'!$A$1:$N$671, 13, FALSE))+$Q241)*$I241)/100)+5)*
IF(OR($J241="Calm", $J241="Gentle", $J241="Sassy", $J241="Careful"), 1.1,
IF(OR($J241="Naughty", $J241="Lax", $J241="Naive", $J241="Rash"), 0.9, 1)))</f>
        <v>44</v>
      </c>
      <c r="W241" s="2">
        <f>_xlfn.FLOOR.MATH((_xlfn.FLOOR.MATH((((2*VLOOKUP($G241, 'EV and Base'!$A$1:$N$671, 14, FALSE))+$Q241)*$I241)/100)+5)*
IF(OR($J241="Timid", $J241="Hasty", $J241="Jolly", $J241="Naive"), 1.1,
IF(OR($J241="Brave", $J241="Relaxed", $J241="Quiet", $J241="Sassy"), 0.9, 1)))</f>
        <v>27</v>
      </c>
    </row>
    <row r="242" spans="1:23" x14ac:dyDescent="0.45">
      <c r="A242" s="66">
        <v>137</v>
      </c>
      <c r="B242" s="66" t="s">
        <v>114</v>
      </c>
      <c r="C242" s="66" t="s">
        <v>46</v>
      </c>
      <c r="D242" s="66" t="s">
        <v>455</v>
      </c>
      <c r="E242" s="66" t="s">
        <v>48</v>
      </c>
      <c r="F242" s="56">
        <v>1</v>
      </c>
      <c r="G242" s="2" t="s">
        <v>267</v>
      </c>
      <c r="H242" s="2" t="s">
        <v>77</v>
      </c>
      <c r="I242" s="2">
        <v>27</v>
      </c>
      <c r="J242" s="2" t="s">
        <v>160</v>
      </c>
      <c r="K242" s="2" t="s">
        <v>331</v>
      </c>
      <c r="L242" s="2" t="s">
        <v>53</v>
      </c>
      <c r="M242" s="2" t="s">
        <v>272</v>
      </c>
      <c r="N242" s="2" t="s">
        <v>408</v>
      </c>
      <c r="O242" s="2" t="s">
        <v>409</v>
      </c>
      <c r="P242" s="2" t="s">
        <v>185</v>
      </c>
      <c r="Q242" s="2">
        <v>0</v>
      </c>
      <c r="R242" s="2">
        <f>_xlfn.FLOOR.MATH((((2*VLOOKUP(G242, 'EV and Base'!$A$1:$N$671, 9, FALSE))+$Q242)*$I242)/100)+$I242+10</f>
        <v>64</v>
      </c>
      <c r="S242" s="2">
        <f>_xlfn.FLOOR.MATH((_xlfn.FLOOR.MATH((((2*VLOOKUP($G242, 'EV and Base'!$A$1:$N$671, 10, FALSE))+$Q242)*$I242)/100)+5)*
IF(OR($J242="Lonely", $J242="Brave", $J242="Adamant", $J242="Naughty"), 1.1,
IF(OR($J242="Bold", $J242="Timid", $J242="Modest", $J242="Calm"), 0.9, 1)))</f>
        <v>32</v>
      </c>
      <c r="T242" s="2">
        <f>_xlfn.FLOOR.MATH((_xlfn.FLOOR.MATH((((2*VLOOKUP($G242, 'EV and Base'!$A$1:$N$671, 11, FALSE))+$Q242)*$I242)/100)+5)*
IF(OR($J242="Bold", $J242="Relaxed", $J242="Impish", $J242="Lax"), 1.1,
IF(OR($J242="Lonely", $J242="Hasty", $J242="Mild", $J242="Gentle"), 0.9, 1)))</f>
        <v>38</v>
      </c>
      <c r="U242" s="2">
        <f>_xlfn.FLOOR.MATH((_xlfn.FLOOR.MATH((((2*VLOOKUP($G242, 'EV and Base'!$A$1:$N$671, 12, FALSE))+$Q242)*$I242)/100)+5)*
IF(OR($J242="Modest", $J242="Mild", $J242="Quiet", $J242="Rash"), 1.1,
IF(OR($J242="Adamant", $J242="Impish", $J242="Jolly", $J242="Careful"), 0.9, 1)))</f>
        <v>28</v>
      </c>
      <c r="V242" s="2">
        <f>_xlfn.FLOOR.MATH((_xlfn.FLOOR.MATH((((2*VLOOKUP($G242, 'EV and Base'!$A$1:$N$671, 13, FALSE))+$Q242)*$I242)/100)+5)*
IF(OR($J242="Calm", $J242="Gentle", $J242="Sassy", $J242="Careful"), 1.1,
IF(OR($J242="Naughty", $J242="Lax", $J242="Naive", $J242="Rash"), 0.9, 1)))</f>
        <v>34</v>
      </c>
      <c r="W242" s="2">
        <f>_xlfn.FLOOR.MATH((_xlfn.FLOOR.MATH((((2*VLOOKUP($G242, 'EV and Base'!$A$1:$N$671, 14, FALSE))+$Q242)*$I242)/100)+5)*
IF(OR($J242="Timid", $J242="Hasty", $J242="Jolly", $J242="Naive"), 1.1,
IF(OR($J242="Brave", $J242="Relaxed", $J242="Quiet", $J242="Sassy"), 0.9, 1)))</f>
        <v>40</v>
      </c>
    </row>
    <row r="243" spans="1:23" x14ac:dyDescent="0.45">
      <c r="A243" s="68"/>
      <c r="B243" s="68"/>
      <c r="C243" s="68"/>
      <c r="D243" s="68"/>
      <c r="E243" s="68"/>
      <c r="F243" s="56">
        <v>2</v>
      </c>
      <c r="G243" s="2" t="s">
        <v>315</v>
      </c>
      <c r="H243" s="2" t="s">
        <v>77</v>
      </c>
      <c r="I243" s="2">
        <v>27</v>
      </c>
      <c r="J243" s="2" t="s">
        <v>132</v>
      </c>
      <c r="K243" s="2" t="s">
        <v>100</v>
      </c>
      <c r="L243" s="2" t="s">
        <v>53</v>
      </c>
      <c r="M243" s="2" t="s">
        <v>215</v>
      </c>
      <c r="N243" s="2" t="s">
        <v>235</v>
      </c>
      <c r="O243" s="2" t="s">
        <v>357</v>
      </c>
      <c r="P243" s="2" t="s">
        <v>417</v>
      </c>
      <c r="Q243" s="2">
        <v>0</v>
      </c>
      <c r="R243" s="2">
        <f>_xlfn.FLOOR.MATH((((2*VLOOKUP(G243, 'EV and Base'!$A$1:$N$671, 9, FALSE))+$Q243)*$I243)/100)+$I243+10</f>
        <v>71</v>
      </c>
      <c r="S243" s="2">
        <f>_xlfn.FLOOR.MATH((_xlfn.FLOOR.MATH((((2*VLOOKUP($G243, 'EV and Base'!$A$1:$N$671, 10, FALSE))+$Q243)*$I243)/100)+5)*
IF(OR($J243="Lonely", $J243="Brave", $J243="Adamant", $J243="Naughty"), 1.1,
IF(OR($J243="Bold", $J243="Timid", $J243="Modest", $J243="Calm"), 0.9, 1)))</f>
        <v>52</v>
      </c>
      <c r="T243" s="2">
        <f>_xlfn.FLOOR.MATH((_xlfn.FLOOR.MATH((((2*VLOOKUP($G243, 'EV and Base'!$A$1:$N$671, 11, FALSE))+$Q243)*$I243)/100)+5)*
IF(OR($J243="Bold", $J243="Relaxed", $J243="Impish", $J243="Lax"), 1.1,
IF(OR($J243="Lonely", $J243="Hasty", $J243="Mild", $J243="Gentle"), 0.9, 1)))</f>
        <v>35</v>
      </c>
      <c r="U243" s="2">
        <f>_xlfn.FLOOR.MATH((_xlfn.FLOOR.MATH((((2*VLOOKUP($G243, 'EV and Base'!$A$1:$N$671, 12, FALSE))+$Q243)*$I243)/100)+5)*
IF(OR($J243="Modest", $J243="Mild", $J243="Quiet", $J243="Rash"), 1.1,
IF(OR($J243="Adamant", $J243="Impish", $J243="Jolly", $J243="Careful"), 0.9, 1)))</f>
        <v>52</v>
      </c>
      <c r="V243" s="2">
        <f>_xlfn.FLOOR.MATH((_xlfn.FLOOR.MATH((((2*VLOOKUP($G243, 'EV and Base'!$A$1:$N$671, 13, FALSE))+$Q243)*$I243)/100)+5)*
IF(OR($J243="Calm", $J243="Gentle", $J243="Sassy", $J243="Careful"), 1.1,
IF(OR($J243="Naughty", $J243="Lax", $J243="Naive", $J243="Rash"), 0.9, 1)))</f>
        <v>32</v>
      </c>
      <c r="W243" s="2">
        <f>_xlfn.FLOOR.MATH((_xlfn.FLOOR.MATH((((2*VLOOKUP($G243, 'EV and Base'!$A$1:$N$671, 14, FALSE))+$Q243)*$I243)/100)+5)*
IF(OR($J243="Timid", $J243="Hasty", $J243="Jolly", $J243="Naive"), 1.1,
IF(OR($J243="Brave", $J243="Relaxed", $J243="Quiet", $J243="Sassy"), 0.9, 1)))</f>
        <v>55</v>
      </c>
    </row>
    <row r="244" spans="1:23" x14ac:dyDescent="0.45">
      <c r="A244" s="66">
        <v>138</v>
      </c>
      <c r="B244" s="66" t="s">
        <v>114</v>
      </c>
      <c r="C244" s="66" t="s">
        <v>46</v>
      </c>
      <c r="D244" s="66" t="s">
        <v>455</v>
      </c>
      <c r="E244" s="66" t="s">
        <v>48</v>
      </c>
      <c r="F244" s="56">
        <v>1</v>
      </c>
      <c r="G244" s="2" t="s">
        <v>267</v>
      </c>
      <c r="H244" s="2" t="s">
        <v>77</v>
      </c>
      <c r="I244" s="2">
        <v>26</v>
      </c>
      <c r="J244" s="2" t="s">
        <v>157</v>
      </c>
      <c r="K244" s="2" t="s">
        <v>268</v>
      </c>
      <c r="L244" s="2" t="s">
        <v>53</v>
      </c>
      <c r="M244" s="2" t="s">
        <v>272</v>
      </c>
      <c r="N244" s="2" t="s">
        <v>408</v>
      </c>
      <c r="O244" s="2" t="s">
        <v>409</v>
      </c>
      <c r="P244" s="2" t="s">
        <v>185</v>
      </c>
      <c r="Q244" s="2">
        <v>0</v>
      </c>
      <c r="R244" s="2">
        <f>_xlfn.FLOOR.MATH((((2*VLOOKUP(G244, 'EV and Base'!$A$1:$N$671, 9, FALSE))+$Q244)*$I244)/100)+$I244+10</f>
        <v>62</v>
      </c>
      <c r="S244" s="2">
        <f>_xlfn.FLOOR.MATH((_xlfn.FLOOR.MATH((((2*VLOOKUP($G244, 'EV and Base'!$A$1:$N$671, 10, FALSE))+$Q244)*$I244)/100)+5)*
IF(OR($J244="Lonely", $J244="Brave", $J244="Adamant", $J244="Naughty"), 1.1,
IF(OR($J244="Bold", $J244="Timid", $J244="Modest", $J244="Calm"), 0.9, 1)))</f>
        <v>31</v>
      </c>
      <c r="T244" s="2">
        <f>_xlfn.FLOOR.MATH((_xlfn.FLOOR.MATH((((2*VLOOKUP($G244, 'EV and Base'!$A$1:$N$671, 11, FALSE))+$Q244)*$I244)/100)+5)*
IF(OR($J244="Bold", $J244="Relaxed", $J244="Impish", $J244="Lax"), 1.1,
IF(OR($J244="Lonely", $J244="Hasty", $J244="Mild", $J244="Gentle"), 0.9, 1)))</f>
        <v>37</v>
      </c>
      <c r="U244" s="2">
        <f>_xlfn.FLOOR.MATH((_xlfn.FLOOR.MATH((((2*VLOOKUP($G244, 'EV and Base'!$A$1:$N$671, 12, FALSE))+$Q244)*$I244)/100)+5)*
IF(OR($J244="Modest", $J244="Mild", $J244="Quiet", $J244="Rash"), 1.1,
IF(OR($J244="Adamant", $J244="Impish", $J244="Jolly", $J244="Careful"), 0.9, 1)))</f>
        <v>25</v>
      </c>
      <c r="V244" s="2">
        <f>_xlfn.FLOOR.MATH((_xlfn.FLOOR.MATH((((2*VLOOKUP($G244, 'EV and Base'!$A$1:$N$671, 13, FALSE))+$Q244)*$I244)/100)+5)*
IF(OR($J244="Calm", $J244="Gentle", $J244="Sassy", $J244="Careful"), 1.1,
IF(OR($J244="Naughty", $J244="Lax", $J244="Naive", $J244="Rash"), 0.9, 1)))</f>
        <v>37</v>
      </c>
      <c r="W244" s="2">
        <f>_xlfn.FLOOR.MATH((_xlfn.FLOOR.MATH((((2*VLOOKUP($G244, 'EV and Base'!$A$1:$N$671, 14, FALSE))+$Q244)*$I244)/100)+5)*
IF(OR($J244="Timid", $J244="Hasty", $J244="Jolly", $J244="Naive"), 1.1,
IF(OR($J244="Brave", $J244="Relaxed", $J244="Quiet", $J244="Sassy"), 0.9, 1)))</f>
        <v>38</v>
      </c>
    </row>
    <row r="245" spans="1:23" x14ac:dyDescent="0.45">
      <c r="A245" s="67"/>
      <c r="B245" s="67"/>
      <c r="C245" s="67"/>
      <c r="D245" s="67"/>
      <c r="E245" s="67"/>
      <c r="F245" s="56">
        <v>2</v>
      </c>
      <c r="G245" s="2" t="s">
        <v>267</v>
      </c>
      <c r="H245" s="2" t="s">
        <v>77</v>
      </c>
      <c r="I245" s="2">
        <v>26</v>
      </c>
      <c r="J245" s="2" t="s">
        <v>157</v>
      </c>
      <c r="K245" s="2" t="s">
        <v>268</v>
      </c>
      <c r="L245" s="2" t="s">
        <v>53</v>
      </c>
      <c r="M245" s="2" t="s">
        <v>272</v>
      </c>
      <c r="N245" s="2" t="s">
        <v>408</v>
      </c>
      <c r="O245" s="2" t="s">
        <v>409</v>
      </c>
      <c r="P245" s="2" t="s">
        <v>185</v>
      </c>
      <c r="Q245" s="2">
        <v>0</v>
      </c>
      <c r="R245" s="2">
        <f>_xlfn.FLOOR.MATH((((2*VLOOKUP(G245, 'EV and Base'!$A$1:$N$671, 9, FALSE))+$Q245)*$I245)/100)+$I245+10</f>
        <v>62</v>
      </c>
      <c r="S245" s="2">
        <f>_xlfn.FLOOR.MATH((_xlfn.FLOOR.MATH((((2*VLOOKUP($G245, 'EV and Base'!$A$1:$N$671, 10, FALSE))+$Q245)*$I245)/100)+5)*
IF(OR($J245="Lonely", $J245="Brave", $J245="Adamant", $J245="Naughty"), 1.1,
IF(OR($J245="Bold", $J245="Timid", $J245="Modest", $J245="Calm"), 0.9, 1)))</f>
        <v>31</v>
      </c>
      <c r="T245" s="2">
        <f>_xlfn.FLOOR.MATH((_xlfn.FLOOR.MATH((((2*VLOOKUP($G245, 'EV and Base'!$A$1:$N$671, 11, FALSE))+$Q245)*$I245)/100)+5)*
IF(OR($J245="Bold", $J245="Relaxed", $J245="Impish", $J245="Lax"), 1.1,
IF(OR($J245="Lonely", $J245="Hasty", $J245="Mild", $J245="Gentle"), 0.9, 1)))</f>
        <v>37</v>
      </c>
      <c r="U245" s="2">
        <f>_xlfn.FLOOR.MATH((_xlfn.FLOOR.MATH((((2*VLOOKUP($G245, 'EV and Base'!$A$1:$N$671, 12, FALSE))+$Q245)*$I245)/100)+5)*
IF(OR($J245="Modest", $J245="Mild", $J245="Quiet", $J245="Rash"), 1.1,
IF(OR($J245="Adamant", $J245="Impish", $J245="Jolly", $J245="Careful"), 0.9, 1)))</f>
        <v>25</v>
      </c>
      <c r="V245" s="2">
        <f>_xlfn.FLOOR.MATH((_xlfn.FLOOR.MATH((((2*VLOOKUP($G245, 'EV and Base'!$A$1:$N$671, 13, FALSE))+$Q245)*$I245)/100)+5)*
IF(OR($J245="Calm", $J245="Gentle", $J245="Sassy", $J245="Careful"), 1.1,
IF(OR($J245="Naughty", $J245="Lax", $J245="Naive", $J245="Rash"), 0.9, 1)))</f>
        <v>37</v>
      </c>
      <c r="W245" s="2">
        <f>_xlfn.FLOOR.MATH((_xlfn.FLOOR.MATH((((2*VLOOKUP($G245, 'EV and Base'!$A$1:$N$671, 14, FALSE))+$Q245)*$I245)/100)+5)*
IF(OR($J245="Timid", $J245="Hasty", $J245="Jolly", $J245="Naive"), 1.1,
IF(OR($J245="Brave", $J245="Relaxed", $J245="Quiet", $J245="Sassy"), 0.9, 1)))</f>
        <v>38</v>
      </c>
    </row>
    <row r="246" spans="1:23" x14ac:dyDescent="0.45">
      <c r="A246" s="68"/>
      <c r="B246" s="68"/>
      <c r="C246" s="68"/>
      <c r="D246" s="68"/>
      <c r="E246" s="68"/>
      <c r="F246" s="56">
        <v>3</v>
      </c>
      <c r="G246" s="2" t="s">
        <v>267</v>
      </c>
      <c r="H246" s="2" t="s">
        <v>77</v>
      </c>
      <c r="I246" s="2">
        <v>26</v>
      </c>
      <c r="J246" s="2" t="s">
        <v>157</v>
      </c>
      <c r="K246" s="2" t="s">
        <v>268</v>
      </c>
      <c r="L246" s="2" t="s">
        <v>53</v>
      </c>
      <c r="M246" s="2" t="s">
        <v>272</v>
      </c>
      <c r="N246" s="2" t="s">
        <v>408</v>
      </c>
      <c r="O246" s="2" t="s">
        <v>409</v>
      </c>
      <c r="P246" s="2" t="s">
        <v>185</v>
      </c>
      <c r="Q246" s="2">
        <v>0</v>
      </c>
      <c r="R246" s="2">
        <f>_xlfn.FLOOR.MATH((((2*VLOOKUP(G246, 'EV and Base'!$A$1:$N$671, 9, FALSE))+$Q246)*$I246)/100)+$I246+10</f>
        <v>62</v>
      </c>
      <c r="S246" s="2">
        <f>_xlfn.FLOOR.MATH((_xlfn.FLOOR.MATH((((2*VLOOKUP($G246, 'EV and Base'!$A$1:$N$671, 10, FALSE))+$Q246)*$I246)/100)+5)*
IF(OR($J246="Lonely", $J246="Brave", $J246="Adamant", $J246="Naughty"), 1.1,
IF(OR($J246="Bold", $J246="Timid", $J246="Modest", $J246="Calm"), 0.9, 1)))</f>
        <v>31</v>
      </c>
      <c r="T246" s="2">
        <f>_xlfn.FLOOR.MATH((_xlfn.FLOOR.MATH((((2*VLOOKUP($G246, 'EV and Base'!$A$1:$N$671, 11, FALSE))+$Q246)*$I246)/100)+5)*
IF(OR($J246="Bold", $J246="Relaxed", $J246="Impish", $J246="Lax"), 1.1,
IF(OR($J246="Lonely", $J246="Hasty", $J246="Mild", $J246="Gentle"), 0.9, 1)))</f>
        <v>37</v>
      </c>
      <c r="U246" s="2">
        <f>_xlfn.FLOOR.MATH((_xlfn.FLOOR.MATH((((2*VLOOKUP($G246, 'EV and Base'!$A$1:$N$671, 12, FALSE))+$Q246)*$I246)/100)+5)*
IF(OR($J246="Modest", $J246="Mild", $J246="Quiet", $J246="Rash"), 1.1,
IF(OR($J246="Adamant", $J246="Impish", $J246="Jolly", $J246="Careful"), 0.9, 1)))</f>
        <v>25</v>
      </c>
      <c r="V246" s="2">
        <f>_xlfn.FLOOR.MATH((_xlfn.FLOOR.MATH((((2*VLOOKUP($G246, 'EV and Base'!$A$1:$N$671, 13, FALSE))+$Q246)*$I246)/100)+5)*
IF(OR($J246="Calm", $J246="Gentle", $J246="Sassy", $J246="Careful"), 1.1,
IF(OR($J246="Naughty", $J246="Lax", $J246="Naive", $J246="Rash"), 0.9, 1)))</f>
        <v>37</v>
      </c>
      <c r="W246" s="2">
        <f>_xlfn.FLOOR.MATH((_xlfn.FLOOR.MATH((((2*VLOOKUP($G246, 'EV and Base'!$A$1:$N$671, 14, FALSE))+$Q246)*$I246)/100)+5)*
IF(OR($J246="Timid", $J246="Hasty", $J246="Jolly", $J246="Naive"), 1.1,
IF(OR($J246="Brave", $J246="Relaxed", $J246="Quiet", $J246="Sassy"), 0.9, 1)))</f>
        <v>38</v>
      </c>
    </row>
    <row r="247" spans="1:23" x14ac:dyDescent="0.45">
      <c r="A247" s="66">
        <v>139</v>
      </c>
      <c r="B247" s="66" t="s">
        <v>114</v>
      </c>
      <c r="C247" s="66" t="s">
        <v>46</v>
      </c>
      <c r="D247" s="66" t="s">
        <v>455</v>
      </c>
      <c r="E247" s="66" t="s">
        <v>48</v>
      </c>
      <c r="F247" s="56">
        <v>1</v>
      </c>
      <c r="G247" s="2" t="s">
        <v>187</v>
      </c>
      <c r="H247" s="2" t="s">
        <v>50</v>
      </c>
      <c r="I247" s="2">
        <v>27</v>
      </c>
      <c r="J247" s="2" t="s">
        <v>78</v>
      </c>
      <c r="K247" s="2" t="s">
        <v>188</v>
      </c>
      <c r="L247" s="2" t="s">
        <v>53</v>
      </c>
      <c r="M247" s="2" t="s">
        <v>189</v>
      </c>
      <c r="N247" s="2" t="s">
        <v>405</v>
      </c>
      <c r="O247" s="2" t="s">
        <v>406</v>
      </c>
      <c r="P247" s="2" t="s">
        <v>475</v>
      </c>
      <c r="Q247" s="2">
        <v>0</v>
      </c>
      <c r="R247" s="2">
        <f>_xlfn.FLOOR.MATH((((2*VLOOKUP(G247, 'EV and Base'!$A$1:$N$671, 9, FALSE))+$Q247)*$I247)/100)+$I247+10</f>
        <v>69</v>
      </c>
      <c r="S247" s="2">
        <f>_xlfn.FLOOR.MATH((_xlfn.FLOOR.MATH((((2*VLOOKUP($G247, 'EV and Base'!$A$1:$N$671, 10, FALSE))+$Q247)*$I247)/100)+5)*
IF(OR($J247="Lonely", $J247="Brave", $J247="Adamant", $J247="Naughty"), 1.1,
IF(OR($J247="Bold", $J247="Timid", $J247="Modest", $J247="Calm"), 0.9, 1)))</f>
        <v>50</v>
      </c>
      <c r="T247" s="2">
        <f>_xlfn.FLOOR.MATH((_xlfn.FLOOR.MATH((((2*VLOOKUP($G247, 'EV and Base'!$A$1:$N$671, 11, FALSE))+$Q247)*$I247)/100)+5)*
IF(OR($J247="Bold", $J247="Relaxed", $J247="Impish", $J247="Lax"), 1.1,
IF(OR($J247="Lonely", $J247="Hasty", $J247="Mild", $J247="Gentle"), 0.9, 1)))</f>
        <v>42</v>
      </c>
      <c r="U247" s="2">
        <f>_xlfn.FLOOR.MATH((_xlfn.FLOOR.MATH((((2*VLOOKUP($G247, 'EV and Base'!$A$1:$N$671, 12, FALSE))+$Q247)*$I247)/100)+5)*
IF(OR($J247="Modest", $J247="Mild", $J247="Quiet", $J247="Rash"), 1.1,
IF(OR($J247="Adamant", $J247="Impish", $J247="Jolly", $J247="Careful"), 0.9, 1)))</f>
        <v>37</v>
      </c>
      <c r="V247" s="2">
        <f>_xlfn.FLOOR.MATH((_xlfn.FLOOR.MATH((((2*VLOOKUP($G247, 'EV and Base'!$A$1:$N$671, 13, FALSE))+$Q247)*$I247)/100)+5)*
IF(OR($J247="Calm", $J247="Gentle", $J247="Sassy", $J247="Careful"), 1.1,
IF(OR($J247="Naughty", $J247="Lax", $J247="Naive", $J247="Rash"), 0.9, 1)))</f>
        <v>42</v>
      </c>
      <c r="W247" s="2">
        <f>_xlfn.FLOOR.MATH((_xlfn.FLOOR.MATH((((2*VLOOKUP($G247, 'EV and Base'!$A$1:$N$671, 14, FALSE))+$Q247)*$I247)/100)+5)*
IF(OR($J247="Timid", $J247="Hasty", $J247="Jolly", $J247="Naive"), 1.1,
IF(OR($J247="Brave", $J247="Relaxed", $J247="Quiet", $J247="Sassy"), 0.9, 1)))</f>
        <v>46</v>
      </c>
    </row>
    <row r="248" spans="1:23" x14ac:dyDescent="0.45">
      <c r="A248" s="68"/>
      <c r="B248" s="68"/>
      <c r="C248" s="68"/>
      <c r="D248" s="68"/>
      <c r="E248" s="68"/>
      <c r="F248" s="56">
        <v>2</v>
      </c>
      <c r="G248" s="2" t="s">
        <v>234</v>
      </c>
      <c r="H248" s="2" t="s">
        <v>50</v>
      </c>
      <c r="I248" s="2">
        <v>27</v>
      </c>
      <c r="J248" s="2" t="s">
        <v>78</v>
      </c>
      <c r="K248" s="2" t="s">
        <v>281</v>
      </c>
      <c r="L248" s="2" t="s">
        <v>53</v>
      </c>
      <c r="M248" s="2" t="s">
        <v>154</v>
      </c>
      <c r="N248" s="2" t="s">
        <v>249</v>
      </c>
      <c r="O248" s="2" t="s">
        <v>333</v>
      </c>
      <c r="P248" s="2" t="s">
        <v>336</v>
      </c>
      <c r="Q248" s="2">
        <v>0</v>
      </c>
      <c r="R248" s="2">
        <f>_xlfn.FLOOR.MATH((((2*VLOOKUP(G248, 'EV and Base'!$A$1:$N$671, 9, FALSE))+$Q248)*$I248)/100)+$I248+10</f>
        <v>64</v>
      </c>
      <c r="S248" s="2">
        <f>_xlfn.FLOOR.MATH((_xlfn.FLOOR.MATH((((2*VLOOKUP($G248, 'EV and Base'!$A$1:$N$671, 10, FALSE))+$Q248)*$I248)/100)+5)*
IF(OR($J248="Lonely", $J248="Brave", $J248="Adamant", $J248="Naughty"), 1.1,
IF(OR($J248="Bold", $J248="Timid", $J248="Modest", $J248="Calm"), 0.9, 1)))</f>
        <v>43</v>
      </c>
      <c r="T248" s="2">
        <f>_xlfn.FLOOR.MATH((_xlfn.FLOOR.MATH((((2*VLOOKUP($G248, 'EV and Base'!$A$1:$N$671, 11, FALSE))+$Q248)*$I248)/100)+5)*
IF(OR($J248="Bold", $J248="Relaxed", $J248="Impish", $J248="Lax"), 1.1,
IF(OR($J248="Lonely", $J248="Hasty", $J248="Mild", $J248="Gentle"), 0.9, 1)))</f>
        <v>23</v>
      </c>
      <c r="U248" s="2">
        <f>_xlfn.FLOOR.MATH((_xlfn.FLOOR.MATH((((2*VLOOKUP($G248, 'EV and Base'!$A$1:$N$671, 12, FALSE))+$Q248)*$I248)/100)+5)*
IF(OR($J248="Modest", $J248="Mild", $J248="Quiet", $J248="Rash"), 1.1,
IF(OR($J248="Adamant", $J248="Impish", $J248="Jolly", $J248="Careful"), 0.9, 1)))</f>
        <v>23</v>
      </c>
      <c r="V248" s="2">
        <f>_xlfn.FLOOR.MATH((_xlfn.FLOOR.MATH((((2*VLOOKUP($G248, 'EV and Base'!$A$1:$N$671, 13, FALSE))+$Q248)*$I248)/100)+5)*
IF(OR($J248="Calm", $J248="Gentle", $J248="Sassy", $J248="Careful"), 1.1,
IF(OR($J248="Naughty", $J248="Lax", $J248="Naive", $J248="Rash"), 0.9, 1)))</f>
        <v>23</v>
      </c>
      <c r="W248" s="2">
        <f>_xlfn.FLOOR.MATH((_xlfn.FLOOR.MATH((((2*VLOOKUP($G248, 'EV and Base'!$A$1:$N$671, 14, FALSE))+$Q248)*$I248)/100)+5)*
IF(OR($J248="Timid", $J248="Hasty", $J248="Jolly", $J248="Naive"), 1.1,
IF(OR($J248="Brave", $J248="Relaxed", $J248="Quiet", $J248="Sassy"), 0.9, 1)))</f>
        <v>40</v>
      </c>
    </row>
    <row r="249" spans="1:23" x14ac:dyDescent="0.45">
      <c r="A249" s="56">
        <v>140</v>
      </c>
      <c r="B249" s="56" t="s">
        <v>114</v>
      </c>
      <c r="C249" s="56" t="s">
        <v>46</v>
      </c>
      <c r="D249" s="56" t="s">
        <v>455</v>
      </c>
      <c r="E249" s="56" t="s">
        <v>48</v>
      </c>
      <c r="F249" s="56">
        <v>1</v>
      </c>
      <c r="G249" s="2" t="s">
        <v>315</v>
      </c>
      <c r="H249" s="2" t="s">
        <v>77</v>
      </c>
      <c r="I249" s="2">
        <v>28</v>
      </c>
      <c r="J249" s="2" t="s">
        <v>51</v>
      </c>
      <c r="K249" s="2" t="s">
        <v>100</v>
      </c>
      <c r="L249" s="2" t="s">
        <v>53</v>
      </c>
      <c r="M249" s="2" t="s">
        <v>215</v>
      </c>
      <c r="N249" s="2" t="s">
        <v>235</v>
      </c>
      <c r="O249" s="2" t="s">
        <v>357</v>
      </c>
      <c r="P249" s="2" t="s">
        <v>417</v>
      </c>
      <c r="Q249" s="2">
        <v>0</v>
      </c>
      <c r="R249" s="2">
        <f>_xlfn.FLOOR.MATH((((2*VLOOKUP(G249, 'EV and Base'!$A$1:$N$671, 9, FALSE))+$Q249)*$I249)/100)+$I249+10</f>
        <v>73</v>
      </c>
      <c r="S249" s="2">
        <f>_xlfn.FLOOR.MATH((_xlfn.FLOOR.MATH((((2*VLOOKUP($G249, 'EV and Base'!$A$1:$N$671, 10, FALSE))+$Q249)*$I249)/100)+5)*
IF(OR($J249="Lonely", $J249="Brave", $J249="Adamant", $J249="Naughty"), 1.1,
IF(OR($J249="Bold", $J249="Timid", $J249="Modest", $J249="Calm"), 0.9, 1)))</f>
        <v>54</v>
      </c>
      <c r="T249" s="2">
        <f>_xlfn.FLOOR.MATH((_xlfn.FLOOR.MATH((((2*VLOOKUP($G249, 'EV and Base'!$A$1:$N$671, 11, FALSE))+$Q249)*$I249)/100)+5)*
IF(OR($J249="Bold", $J249="Relaxed", $J249="Impish", $J249="Lax"), 1.1,
IF(OR($J249="Lonely", $J249="Hasty", $J249="Mild", $J249="Gentle"), 0.9, 1)))</f>
        <v>36</v>
      </c>
      <c r="U249" s="2">
        <f>_xlfn.FLOOR.MATH((_xlfn.FLOOR.MATH((((2*VLOOKUP($G249, 'EV and Base'!$A$1:$N$671, 12, FALSE))+$Q249)*$I249)/100)+5)*
IF(OR($J249="Modest", $J249="Mild", $J249="Quiet", $J249="Rash"), 1.1,
IF(OR($J249="Adamant", $J249="Impish", $J249="Jolly", $J249="Careful"), 0.9, 1)))</f>
        <v>54</v>
      </c>
      <c r="V249" s="2">
        <f>_xlfn.FLOOR.MATH((_xlfn.FLOOR.MATH((((2*VLOOKUP($G249, 'EV and Base'!$A$1:$N$671, 13, FALSE))+$Q249)*$I249)/100)+5)*
IF(OR($J249="Calm", $J249="Gentle", $J249="Sassy", $J249="Careful"), 1.1,
IF(OR($J249="Naughty", $J249="Lax", $J249="Naive", $J249="Rash"), 0.9, 1)))</f>
        <v>29</v>
      </c>
      <c r="W249" s="2">
        <f>_xlfn.FLOOR.MATH((_xlfn.FLOOR.MATH((((2*VLOOKUP($G249, 'EV and Base'!$A$1:$N$671, 14, FALSE))+$Q249)*$I249)/100)+5)*
IF(OR($J249="Timid", $J249="Hasty", $J249="Jolly", $J249="Naive"), 1.1,
IF(OR($J249="Brave", $J249="Relaxed", $J249="Quiet", $J249="Sassy"), 0.9, 1)))</f>
        <v>64</v>
      </c>
    </row>
    <row r="250" spans="1:23" x14ac:dyDescent="0.45">
      <c r="A250" s="66">
        <v>141</v>
      </c>
      <c r="B250" s="66" t="s">
        <v>476</v>
      </c>
      <c r="C250" s="66" t="s">
        <v>46</v>
      </c>
      <c r="D250" s="66" t="s">
        <v>455</v>
      </c>
      <c r="E250" s="66" t="s">
        <v>48</v>
      </c>
      <c r="F250" s="56">
        <v>1</v>
      </c>
      <c r="G250" s="2" t="s">
        <v>413</v>
      </c>
      <c r="H250" s="2" t="s">
        <v>77</v>
      </c>
      <c r="I250" s="2">
        <v>30</v>
      </c>
      <c r="J250" s="2" t="s">
        <v>192</v>
      </c>
      <c r="K250" s="2" t="s">
        <v>414</v>
      </c>
      <c r="L250" s="2" t="s">
        <v>53</v>
      </c>
      <c r="M250" s="2" t="s">
        <v>416</v>
      </c>
      <c r="N250" s="2" t="s">
        <v>417</v>
      </c>
      <c r="O250" s="2" t="s">
        <v>418</v>
      </c>
      <c r="P250" s="2" t="s">
        <v>423</v>
      </c>
      <c r="Q250" s="2">
        <v>12</v>
      </c>
      <c r="R250" s="2">
        <f>_xlfn.FLOOR.MATH((((2*VLOOKUP(G250, 'EV and Base'!$A$1:$N$671, 9, FALSE))+$Q250)*$I250)/100)+$I250+10</f>
        <v>79</v>
      </c>
      <c r="S250" s="2">
        <f>_xlfn.FLOOR.MATH((_xlfn.FLOOR.MATH((((2*VLOOKUP($G250, 'EV and Base'!$A$1:$N$671, 10, FALSE))+$Q250)*$I250)/100)+5)*
IF(OR($J250="Lonely", $J250="Brave", $J250="Adamant", $J250="Naughty"), 1.1,
IF(OR($J250="Bold", $J250="Timid", $J250="Modest", $J250="Calm"), 0.9, 1)))</f>
        <v>59</v>
      </c>
      <c r="T250" s="2">
        <f>_xlfn.FLOOR.MATH((_xlfn.FLOOR.MATH((((2*VLOOKUP($G250, 'EV and Base'!$A$1:$N$671, 11, FALSE))+$Q250)*$I250)/100)+5)*
IF(OR($J250="Bold", $J250="Relaxed", $J250="Impish", $J250="Lax"), 1.1,
IF(OR($J250="Lonely", $J250="Hasty", $J250="Mild", $J250="Gentle"), 0.9, 1)))</f>
        <v>32</v>
      </c>
      <c r="U250" s="2">
        <f>_xlfn.FLOOR.MATH((_xlfn.FLOOR.MATH((((2*VLOOKUP($G250, 'EV and Base'!$A$1:$N$671, 12, FALSE))+$Q250)*$I250)/100)+5)*
IF(OR($J250="Modest", $J250="Mild", $J250="Quiet", $J250="Rash"), 1.1,
IF(OR($J250="Adamant", $J250="Impish", $J250="Jolly", $J250="Careful"), 0.9, 1)))</f>
        <v>23</v>
      </c>
      <c r="V250" s="2">
        <f>_xlfn.FLOOR.MATH((_xlfn.FLOOR.MATH((((2*VLOOKUP($G250, 'EV and Base'!$A$1:$N$671, 13, FALSE))+$Q250)*$I250)/100)+5)*
IF(OR($J250="Calm", $J250="Gentle", $J250="Sassy", $J250="Careful"), 1.1,
IF(OR($J250="Naughty", $J250="Lax", $J250="Naive", $J250="Rash"), 0.9, 1)))</f>
        <v>35</v>
      </c>
      <c r="W250" s="2">
        <f>_xlfn.FLOOR.MATH((_xlfn.FLOOR.MATH((((2*VLOOKUP($G250, 'EV and Base'!$A$1:$N$671, 14, FALSE))+$Q250)*$I250)/100)+5)*
IF(OR($J250="Timid", $J250="Hasty", $J250="Jolly", $J250="Naive"), 1.1,
IF(OR($J250="Brave", $J250="Relaxed", $J250="Quiet", $J250="Sassy"), 0.9, 1)))</f>
        <v>53</v>
      </c>
    </row>
    <row r="251" spans="1:23" x14ac:dyDescent="0.45">
      <c r="A251" s="68"/>
      <c r="B251" s="68"/>
      <c r="C251" s="68"/>
      <c r="D251" s="68"/>
      <c r="E251" s="68"/>
      <c r="F251" s="56">
        <v>2</v>
      </c>
      <c r="G251" s="2" t="s">
        <v>355</v>
      </c>
      <c r="H251" s="2" t="s">
        <v>77</v>
      </c>
      <c r="I251" s="2">
        <v>30</v>
      </c>
      <c r="J251" s="2" t="s">
        <v>180</v>
      </c>
      <c r="K251" s="2" t="s">
        <v>325</v>
      </c>
      <c r="L251" s="2" t="s">
        <v>53</v>
      </c>
      <c r="M251" s="2" t="s">
        <v>149</v>
      </c>
      <c r="N251" s="2" t="s">
        <v>312</v>
      </c>
      <c r="O251" s="2" t="s">
        <v>215</v>
      </c>
      <c r="P251" s="2" t="s">
        <v>347</v>
      </c>
      <c r="Q251" s="2">
        <v>12</v>
      </c>
      <c r="R251" s="2">
        <f>_xlfn.FLOOR.MATH((((2*VLOOKUP(G251, 'EV and Base'!$A$1:$N$671, 9, FALSE))+$Q251)*$I251)/100)+$I251+10</f>
        <v>88</v>
      </c>
      <c r="S251" s="2">
        <f>_xlfn.FLOOR.MATH((_xlfn.FLOOR.MATH((((2*VLOOKUP($G251, 'EV and Base'!$A$1:$N$671, 10, FALSE))+$Q251)*$I251)/100)+5)*
IF(OR($J251="Lonely", $J251="Brave", $J251="Adamant", $J251="Naughty"), 1.1,
IF(OR($J251="Bold", $J251="Timid", $J251="Modest", $J251="Calm"), 0.9, 1)))</f>
        <v>68</v>
      </c>
      <c r="T251" s="2">
        <f>_xlfn.FLOOR.MATH((_xlfn.FLOOR.MATH((((2*VLOOKUP($G251, 'EV and Base'!$A$1:$N$671, 11, FALSE))+$Q251)*$I251)/100)+5)*
IF(OR($J251="Bold", $J251="Relaxed", $J251="Impish", $J251="Lax"), 1.1,
IF(OR($J251="Lonely", $J251="Hasty", $J251="Mild", $J251="Gentle"), 0.9, 1)))</f>
        <v>41</v>
      </c>
      <c r="U251" s="2">
        <f>_xlfn.FLOOR.MATH((_xlfn.FLOOR.MATH((((2*VLOOKUP($G251, 'EV and Base'!$A$1:$N$671, 12, FALSE))+$Q251)*$I251)/100)+5)*
IF(OR($J251="Modest", $J251="Mild", $J251="Quiet", $J251="Rash"), 1.1,
IF(OR($J251="Adamant", $J251="Impish", $J251="Jolly", $J251="Careful"), 0.9, 1)))</f>
        <v>56</v>
      </c>
      <c r="V251" s="2">
        <f>_xlfn.FLOOR.MATH((_xlfn.FLOOR.MATH((((2*VLOOKUP($G251, 'EV and Base'!$A$1:$N$671, 13, FALSE))+$Q251)*$I251)/100)+5)*
IF(OR($J251="Calm", $J251="Gentle", $J251="Sassy", $J251="Careful"), 1.1,
IF(OR($J251="Naughty", $J251="Lax", $J251="Naive", $J251="Rash"), 0.9, 1)))</f>
        <v>46</v>
      </c>
      <c r="W251" s="2">
        <f>_xlfn.FLOOR.MATH((_xlfn.FLOOR.MATH((((2*VLOOKUP($G251, 'EV and Base'!$A$1:$N$671, 14, FALSE))+$Q251)*$I251)/100)+5)*
IF(OR($J251="Timid", $J251="Hasty", $J251="Jolly", $J251="Naive"), 1.1,
IF(OR($J251="Brave", $J251="Relaxed", $J251="Quiet", $J251="Sassy"), 0.9, 1)))</f>
        <v>85</v>
      </c>
    </row>
    <row r="252" spans="1:23" x14ac:dyDescent="0.45">
      <c r="A252" s="66">
        <v>142</v>
      </c>
      <c r="B252" s="66" t="s">
        <v>477</v>
      </c>
      <c r="C252" s="66" t="s">
        <v>46</v>
      </c>
      <c r="D252" s="66" t="s">
        <v>455</v>
      </c>
      <c r="E252" s="66" t="s">
        <v>48</v>
      </c>
      <c r="F252" s="56">
        <v>1</v>
      </c>
      <c r="G252" s="2" t="s">
        <v>478</v>
      </c>
      <c r="H252" s="2" t="s">
        <v>77</v>
      </c>
      <c r="I252" s="2">
        <v>29</v>
      </c>
      <c r="J252" s="2" t="s">
        <v>71</v>
      </c>
      <c r="K252" s="2" t="s">
        <v>479</v>
      </c>
      <c r="L252" s="2" t="s">
        <v>53</v>
      </c>
      <c r="M252" s="2" t="s">
        <v>333</v>
      </c>
      <c r="N252" s="2" t="s">
        <v>288</v>
      </c>
      <c r="O252" s="2" t="s">
        <v>480</v>
      </c>
      <c r="P252" s="2" t="s">
        <v>481</v>
      </c>
      <c r="Q252" s="2">
        <v>12</v>
      </c>
      <c r="R252" s="2">
        <f>_xlfn.FLOOR.MATH((((2*VLOOKUP(G252, 'EV and Base'!$A$1:$N$671, 9, FALSE))+$Q252)*$I252)/100)+$I252+10</f>
        <v>68</v>
      </c>
      <c r="S252" s="2">
        <f>_xlfn.FLOOR.MATH((_xlfn.FLOOR.MATH((((2*VLOOKUP($G252, 'EV and Base'!$A$1:$N$671, 10, FALSE))+$Q252)*$I252)/100)+5)*
IF(OR($J252="Lonely", $J252="Brave", $J252="Adamant", $J252="Naughty"), 1.1,
IF(OR($J252="Bold", $J252="Timid", $J252="Modest", $J252="Calm"), 0.9, 1)))</f>
        <v>25</v>
      </c>
      <c r="T252" s="2">
        <f>_xlfn.FLOOR.MATH((_xlfn.FLOOR.MATH((((2*VLOOKUP($G252, 'EV and Base'!$A$1:$N$671, 11, FALSE))+$Q252)*$I252)/100)+5)*
IF(OR($J252="Bold", $J252="Relaxed", $J252="Impish", $J252="Lax"), 1.1,
IF(OR($J252="Lonely", $J252="Hasty", $J252="Mild", $J252="Gentle"), 0.9, 1)))</f>
        <v>37</v>
      </c>
      <c r="U252" s="2">
        <f>_xlfn.FLOOR.MATH((_xlfn.FLOOR.MATH((((2*VLOOKUP($G252, 'EV and Base'!$A$1:$N$671, 12, FALSE))+$Q252)*$I252)/100)+5)*
IF(OR($J252="Modest", $J252="Mild", $J252="Quiet", $J252="Rash"), 1.1,
IF(OR($J252="Adamant", $J252="Impish", $J252="Jolly", $J252="Careful"), 0.9, 1)))</f>
        <v>40</v>
      </c>
      <c r="V252" s="2">
        <f>_xlfn.FLOOR.MATH((_xlfn.FLOOR.MATH((((2*VLOOKUP($G252, 'EV and Base'!$A$1:$N$671, 13, FALSE))+$Q252)*$I252)/100)+5)*
IF(OR($J252="Calm", $J252="Gentle", $J252="Sassy", $J252="Careful"), 1.1,
IF(OR($J252="Naughty", $J252="Lax", $J252="Naive", $J252="Rash"), 0.9, 1)))</f>
        <v>46</v>
      </c>
      <c r="W252" s="2">
        <f>_xlfn.FLOOR.MATH((_xlfn.FLOOR.MATH((((2*VLOOKUP($G252, 'EV and Base'!$A$1:$N$671, 14, FALSE))+$Q252)*$I252)/100)+5)*
IF(OR($J252="Timid", $J252="Hasty", $J252="Jolly", $J252="Naive"), 1.1,
IF(OR($J252="Brave", $J252="Relaxed", $J252="Quiet", $J252="Sassy"), 0.9, 1)))</f>
        <v>34</v>
      </c>
    </row>
    <row r="253" spans="1:23" x14ac:dyDescent="0.45">
      <c r="A253" s="67"/>
      <c r="B253" s="67"/>
      <c r="C253" s="67"/>
      <c r="D253" s="67"/>
      <c r="E253" s="67"/>
      <c r="F253" s="56">
        <v>2</v>
      </c>
      <c r="G253" s="2" t="s">
        <v>482</v>
      </c>
      <c r="H253" s="2" t="s">
        <v>77</v>
      </c>
      <c r="I253" s="2">
        <v>29</v>
      </c>
      <c r="J253" s="2" t="s">
        <v>137</v>
      </c>
      <c r="K253" s="2" t="s">
        <v>139</v>
      </c>
      <c r="L253" s="2" t="s">
        <v>53</v>
      </c>
      <c r="M253" s="2" t="s">
        <v>174</v>
      </c>
      <c r="N253" s="2" t="s">
        <v>483</v>
      </c>
      <c r="O253" s="2" t="s">
        <v>374</v>
      </c>
      <c r="P253" s="2" t="s">
        <v>484</v>
      </c>
      <c r="Q253" s="2">
        <v>12</v>
      </c>
      <c r="R253" s="2">
        <f>_xlfn.FLOOR.MATH((((2*VLOOKUP(G253, 'EV and Base'!$A$1:$N$671, 9, FALSE))+$Q253)*$I253)/100)+$I253+10</f>
        <v>78</v>
      </c>
      <c r="S253" s="2">
        <f>_xlfn.FLOOR.MATH((_xlfn.FLOOR.MATH((((2*VLOOKUP($G253, 'EV and Base'!$A$1:$N$671, 10, FALSE))+$Q253)*$I253)/100)+5)*
IF(OR($J253="Lonely", $J253="Brave", $J253="Adamant", $J253="Naughty"), 1.1,
IF(OR($J253="Bold", $J253="Timid", $J253="Modest", $J253="Calm"), 0.9, 1)))</f>
        <v>37</v>
      </c>
      <c r="T253" s="2">
        <f>_xlfn.FLOOR.MATH((_xlfn.FLOOR.MATH((((2*VLOOKUP($G253, 'EV and Base'!$A$1:$N$671, 11, FALSE))+$Q253)*$I253)/100)+5)*
IF(OR($J253="Bold", $J253="Relaxed", $J253="Impish", $J253="Lax"), 1.1,
IF(OR($J253="Lonely", $J253="Hasty", $J253="Mild", $J253="Gentle"), 0.9, 1)))</f>
        <v>33</v>
      </c>
      <c r="U253" s="2">
        <f>_xlfn.FLOOR.MATH((_xlfn.FLOOR.MATH((((2*VLOOKUP($G253, 'EV and Base'!$A$1:$N$671, 12, FALSE))+$Q253)*$I253)/100)+5)*
IF(OR($J253="Modest", $J253="Mild", $J253="Quiet", $J253="Rash"), 1.1,
IF(OR($J253="Adamant", $J253="Impish", $J253="Jolly", $J253="Careful"), 0.9, 1)))</f>
        <v>34</v>
      </c>
      <c r="V253" s="2">
        <f>_xlfn.FLOOR.MATH((_xlfn.FLOOR.MATH((((2*VLOOKUP($G253, 'EV and Base'!$A$1:$N$671, 13, FALSE))+$Q253)*$I253)/100)+5)*
IF(OR($J253="Calm", $J253="Gentle", $J253="Sassy", $J253="Careful"), 1.1,
IF(OR($J253="Naughty", $J253="Lax", $J253="Naive", $J253="Rash"), 0.9, 1)))</f>
        <v>37</v>
      </c>
      <c r="W253" s="2">
        <f>_xlfn.FLOOR.MATH((_xlfn.FLOOR.MATH((((2*VLOOKUP($G253, 'EV and Base'!$A$1:$N$671, 14, FALSE))+$Q253)*$I253)/100)+5)*
IF(OR($J253="Timid", $J253="Hasty", $J253="Jolly", $J253="Naive"), 1.1,
IF(OR($J253="Brave", $J253="Relaxed", $J253="Quiet", $J253="Sassy"), 0.9, 1)))</f>
        <v>40</v>
      </c>
    </row>
    <row r="254" spans="1:23" x14ac:dyDescent="0.45">
      <c r="A254" s="68"/>
      <c r="B254" s="68"/>
      <c r="C254" s="68"/>
      <c r="D254" s="68"/>
      <c r="E254" s="68"/>
      <c r="F254" s="56">
        <v>3</v>
      </c>
      <c r="G254" s="2" t="s">
        <v>485</v>
      </c>
      <c r="H254" s="2" t="s">
        <v>77</v>
      </c>
      <c r="I254" s="2">
        <v>29</v>
      </c>
      <c r="J254" s="2" t="s">
        <v>134</v>
      </c>
      <c r="K254" s="2" t="s">
        <v>257</v>
      </c>
      <c r="L254" s="2" t="s">
        <v>53</v>
      </c>
      <c r="M254" s="2" t="s">
        <v>202</v>
      </c>
      <c r="N254" s="2" t="s">
        <v>258</v>
      </c>
      <c r="O254" s="2" t="s">
        <v>486</v>
      </c>
      <c r="P254" s="2" t="s">
        <v>487</v>
      </c>
      <c r="Q254" s="2">
        <v>12</v>
      </c>
      <c r="R254" s="2">
        <f>_xlfn.FLOOR.MATH((((2*VLOOKUP(G254, 'EV and Base'!$A$1:$N$671, 9, FALSE))+$Q254)*$I254)/100)+$I254+10</f>
        <v>83</v>
      </c>
      <c r="S254" s="2">
        <f>_xlfn.FLOOR.MATH((_xlfn.FLOOR.MATH((((2*VLOOKUP($G254, 'EV and Base'!$A$1:$N$671, 10, FALSE))+$Q254)*$I254)/100)+5)*
IF(OR($J254="Lonely", $J254="Brave", $J254="Adamant", $J254="Naughty"), 1.1,
IF(OR($J254="Bold", $J254="Timid", $J254="Modest", $J254="Calm"), 0.9, 1)))</f>
        <v>47</v>
      </c>
      <c r="T254" s="2">
        <f>_xlfn.FLOOR.MATH((_xlfn.FLOOR.MATH((((2*VLOOKUP($G254, 'EV and Base'!$A$1:$N$671, 11, FALSE))+$Q254)*$I254)/100)+5)*
IF(OR($J254="Bold", $J254="Relaxed", $J254="Impish", $J254="Lax"), 1.1,
IF(OR($J254="Lonely", $J254="Hasty", $J254="Mild", $J254="Gentle"), 0.9, 1)))</f>
        <v>51</v>
      </c>
      <c r="U254" s="2">
        <f>_xlfn.FLOOR.MATH((_xlfn.FLOOR.MATH((((2*VLOOKUP($G254, 'EV and Base'!$A$1:$N$671, 12, FALSE))+$Q254)*$I254)/100)+5)*
IF(OR($J254="Modest", $J254="Mild", $J254="Quiet", $J254="Rash"), 1.1,
IF(OR($J254="Adamant", $J254="Impish", $J254="Jolly", $J254="Careful"), 0.9, 1)))</f>
        <v>64</v>
      </c>
      <c r="V254" s="2">
        <f>_xlfn.FLOOR.MATH((_xlfn.FLOOR.MATH((((2*VLOOKUP($G254, 'EV and Base'!$A$1:$N$671, 13, FALSE))+$Q254)*$I254)/100)+5)*
IF(OR($J254="Calm", $J254="Gentle", $J254="Sassy", $J254="Careful"), 1.1,
IF(OR($J254="Naughty", $J254="Lax", $J254="Naive", $J254="Rash"), 0.9, 1)))</f>
        <v>51</v>
      </c>
      <c r="W254" s="2">
        <f>_xlfn.FLOOR.MATH((_xlfn.FLOOR.MATH((((2*VLOOKUP($G254, 'EV and Base'!$A$1:$N$671, 14, FALSE))+$Q254)*$I254)/100)+5)*
IF(OR($J254="Timid", $J254="Hasty", $J254="Jolly", $J254="Naive"), 1.1,
IF(OR($J254="Brave", $J254="Relaxed", $J254="Quiet", $J254="Sassy"), 0.9, 1)))</f>
        <v>60</v>
      </c>
    </row>
    <row r="255" spans="1:23" x14ac:dyDescent="0.45">
      <c r="A255" s="66">
        <v>143</v>
      </c>
      <c r="B255" s="66" t="s">
        <v>114</v>
      </c>
      <c r="C255" s="66" t="s">
        <v>46</v>
      </c>
      <c r="D255" s="66" t="s">
        <v>455</v>
      </c>
      <c r="E255" s="66" t="s">
        <v>48</v>
      </c>
      <c r="F255" s="56">
        <v>1</v>
      </c>
      <c r="G255" s="2" t="s">
        <v>234</v>
      </c>
      <c r="H255" s="2" t="s">
        <v>50</v>
      </c>
      <c r="I255" s="2">
        <v>27</v>
      </c>
      <c r="J255" s="2" t="s">
        <v>82</v>
      </c>
      <c r="K255" s="2" t="s">
        <v>281</v>
      </c>
      <c r="L255" s="2" t="s">
        <v>53</v>
      </c>
      <c r="M255" s="2" t="s">
        <v>154</v>
      </c>
      <c r="N255" s="2" t="s">
        <v>249</v>
      </c>
      <c r="O255" s="2" t="s">
        <v>333</v>
      </c>
      <c r="P255" s="2" t="s">
        <v>336</v>
      </c>
      <c r="Q255" s="2">
        <v>0</v>
      </c>
      <c r="R255" s="2">
        <f>_xlfn.FLOOR.MATH((((2*VLOOKUP(G255, 'EV and Base'!$A$1:$N$671, 9, FALSE))+$Q255)*$I255)/100)+$I255+10</f>
        <v>64</v>
      </c>
      <c r="S255" s="2">
        <f>_xlfn.FLOOR.MATH((_xlfn.FLOOR.MATH((((2*VLOOKUP($G255, 'EV and Base'!$A$1:$N$671, 10, FALSE))+$Q255)*$I255)/100)+5)*
IF(OR($J255="Lonely", $J255="Brave", $J255="Adamant", $J255="Naughty"), 1.1,
IF(OR($J255="Bold", $J255="Timid", $J255="Modest", $J255="Calm"), 0.9, 1)))</f>
        <v>43</v>
      </c>
      <c r="T255" s="2">
        <f>_xlfn.FLOOR.MATH((_xlfn.FLOOR.MATH((((2*VLOOKUP($G255, 'EV and Base'!$A$1:$N$671, 11, FALSE))+$Q255)*$I255)/100)+5)*
IF(OR($J255="Bold", $J255="Relaxed", $J255="Impish", $J255="Lax"), 1.1,
IF(OR($J255="Lonely", $J255="Hasty", $J255="Mild", $J255="Gentle"), 0.9, 1)))</f>
        <v>23</v>
      </c>
      <c r="U255" s="2">
        <f>_xlfn.FLOOR.MATH((_xlfn.FLOOR.MATH((((2*VLOOKUP($G255, 'EV and Base'!$A$1:$N$671, 12, FALSE))+$Q255)*$I255)/100)+5)*
IF(OR($J255="Modest", $J255="Mild", $J255="Quiet", $J255="Rash"), 1.1,
IF(OR($J255="Adamant", $J255="Impish", $J255="Jolly", $J255="Careful"), 0.9, 1)))</f>
        <v>25</v>
      </c>
      <c r="V255" s="2">
        <f>_xlfn.FLOOR.MATH((_xlfn.FLOOR.MATH((((2*VLOOKUP($G255, 'EV and Base'!$A$1:$N$671, 13, FALSE))+$Q255)*$I255)/100)+5)*
IF(OR($J255="Calm", $J255="Gentle", $J255="Sassy", $J255="Careful"), 1.1,
IF(OR($J255="Naughty", $J255="Lax", $J255="Naive", $J255="Rash"), 0.9, 1)))</f>
        <v>23</v>
      </c>
      <c r="W255" s="2">
        <f>_xlfn.FLOOR.MATH((_xlfn.FLOOR.MATH((((2*VLOOKUP($G255, 'EV and Base'!$A$1:$N$671, 14, FALSE))+$Q255)*$I255)/100)+5)*
IF(OR($J255="Timid", $J255="Hasty", $J255="Jolly", $J255="Naive"), 1.1,
IF(OR($J255="Brave", $J255="Relaxed", $J255="Quiet", $J255="Sassy"), 0.9, 1)))</f>
        <v>36</v>
      </c>
    </row>
    <row r="256" spans="1:23" x14ac:dyDescent="0.45">
      <c r="A256" s="68"/>
      <c r="B256" s="68"/>
      <c r="C256" s="68"/>
      <c r="D256" s="68"/>
      <c r="E256" s="68"/>
      <c r="F256" s="56">
        <v>2</v>
      </c>
      <c r="G256" s="2" t="s">
        <v>187</v>
      </c>
      <c r="H256" s="2" t="s">
        <v>50</v>
      </c>
      <c r="I256" s="2">
        <v>27</v>
      </c>
      <c r="J256" s="2" t="s">
        <v>82</v>
      </c>
      <c r="K256" s="2" t="s">
        <v>98</v>
      </c>
      <c r="L256" s="2" t="s">
        <v>53</v>
      </c>
      <c r="M256" s="2" t="s">
        <v>189</v>
      </c>
      <c r="N256" s="2" t="s">
        <v>405</v>
      </c>
      <c r="O256" s="2" t="s">
        <v>406</v>
      </c>
      <c r="P256" s="2" t="s">
        <v>475</v>
      </c>
      <c r="Q256" s="2">
        <v>0</v>
      </c>
      <c r="R256" s="2">
        <f>_xlfn.FLOOR.MATH((((2*VLOOKUP(G256, 'EV and Base'!$A$1:$N$671, 9, FALSE))+$Q256)*$I256)/100)+$I256+10</f>
        <v>69</v>
      </c>
      <c r="S256" s="2">
        <f>_xlfn.FLOOR.MATH((_xlfn.FLOOR.MATH((((2*VLOOKUP($G256, 'EV and Base'!$A$1:$N$671, 10, FALSE))+$Q256)*$I256)/100)+5)*
IF(OR($J256="Lonely", $J256="Brave", $J256="Adamant", $J256="Naughty"), 1.1,
IF(OR($J256="Bold", $J256="Timid", $J256="Modest", $J256="Calm"), 0.9, 1)))</f>
        <v>50</v>
      </c>
      <c r="T256" s="2">
        <f>_xlfn.FLOOR.MATH((_xlfn.FLOOR.MATH((((2*VLOOKUP($G256, 'EV and Base'!$A$1:$N$671, 11, FALSE))+$Q256)*$I256)/100)+5)*
IF(OR($J256="Bold", $J256="Relaxed", $J256="Impish", $J256="Lax"), 1.1,
IF(OR($J256="Lonely", $J256="Hasty", $J256="Mild", $J256="Gentle"), 0.9, 1)))</f>
        <v>42</v>
      </c>
      <c r="U256" s="2">
        <f>_xlfn.FLOOR.MATH((_xlfn.FLOOR.MATH((((2*VLOOKUP($G256, 'EV and Base'!$A$1:$N$671, 12, FALSE))+$Q256)*$I256)/100)+5)*
IF(OR($J256="Modest", $J256="Mild", $J256="Quiet", $J256="Rash"), 1.1,
IF(OR($J256="Adamant", $J256="Impish", $J256="Jolly", $J256="Careful"), 0.9, 1)))</f>
        <v>40</v>
      </c>
      <c r="V256" s="2">
        <f>_xlfn.FLOOR.MATH((_xlfn.FLOOR.MATH((((2*VLOOKUP($G256, 'EV and Base'!$A$1:$N$671, 13, FALSE))+$Q256)*$I256)/100)+5)*
IF(OR($J256="Calm", $J256="Gentle", $J256="Sassy", $J256="Careful"), 1.1,
IF(OR($J256="Naughty", $J256="Lax", $J256="Naive", $J256="Rash"), 0.9, 1)))</f>
        <v>42</v>
      </c>
      <c r="W256" s="2">
        <f>_xlfn.FLOOR.MATH((_xlfn.FLOOR.MATH((((2*VLOOKUP($G256, 'EV and Base'!$A$1:$N$671, 14, FALSE))+$Q256)*$I256)/100)+5)*
IF(OR($J256="Timid", $J256="Hasty", $J256="Jolly", $J256="Naive"), 1.1,
IF(OR($J256="Brave", $J256="Relaxed", $J256="Quiet", $J256="Sassy"), 0.9, 1)))</f>
        <v>41</v>
      </c>
    </row>
    <row r="257" spans="1:23" x14ac:dyDescent="0.45">
      <c r="A257" s="56">
        <v>144</v>
      </c>
      <c r="B257" s="56" t="s">
        <v>488</v>
      </c>
      <c r="C257" s="56" t="s">
        <v>46</v>
      </c>
      <c r="D257" s="56" t="s">
        <v>455</v>
      </c>
      <c r="E257" s="56" t="s">
        <v>48</v>
      </c>
      <c r="F257" s="56">
        <v>1</v>
      </c>
      <c r="G257" s="2" t="s">
        <v>456</v>
      </c>
      <c r="H257" s="22" t="s">
        <v>56</v>
      </c>
      <c r="I257" s="2">
        <v>29</v>
      </c>
      <c r="J257" s="2" t="s">
        <v>95</v>
      </c>
      <c r="K257" s="2" t="s">
        <v>489</v>
      </c>
      <c r="L257" s="2" t="s">
        <v>53</v>
      </c>
      <c r="M257" s="2" t="s">
        <v>458</v>
      </c>
      <c r="N257" s="2" t="s">
        <v>459</v>
      </c>
      <c r="O257" s="2" t="s">
        <v>460</v>
      </c>
      <c r="P257" s="2" t="s">
        <v>461</v>
      </c>
      <c r="Q257" s="2">
        <v>12</v>
      </c>
      <c r="R257" s="2">
        <f>_xlfn.FLOOR.MATH((((2*VLOOKUP(G257, 'EV and Base'!$A$1:$N$671, 9, FALSE))+$Q257)*$I257)/100)+$I257+10</f>
        <v>65</v>
      </c>
      <c r="S257" s="2">
        <f>_xlfn.FLOOR.MATH((_xlfn.FLOOR.MATH((((2*VLOOKUP($G257, 'EV and Base'!$A$1:$N$671, 10, FALSE))+$Q257)*$I257)/100)+5)*
IF(OR($J257="Lonely", $J257="Brave", $J257="Adamant", $J257="Naughty"), 1.1,
IF(OR($J257="Bold", $J257="Timid", $J257="Modest", $J257="Calm"), 0.9, 1)))</f>
        <v>36</v>
      </c>
      <c r="T257" s="2">
        <f>_xlfn.FLOOR.MATH((_xlfn.FLOOR.MATH((((2*VLOOKUP($G257, 'EV and Base'!$A$1:$N$671, 11, FALSE))+$Q257)*$I257)/100)+5)*
IF(OR($J257="Bold", $J257="Relaxed", $J257="Impish", $J257="Lax"), 1.1,
IF(OR($J257="Lonely", $J257="Hasty", $J257="Mild", $J257="Gentle"), 0.9, 1)))</f>
        <v>53</v>
      </c>
      <c r="U257" s="2">
        <f>_xlfn.FLOOR.MATH((_xlfn.FLOOR.MATH((((2*VLOOKUP($G257, 'EV and Base'!$A$1:$N$671, 12, FALSE))+$Q257)*$I257)/100)+5)*
IF(OR($J257="Modest", $J257="Mild", $J257="Quiet", $J257="Rash"), 1.1,
IF(OR($J257="Adamant", $J257="Impish", $J257="Jolly", $J257="Careful"), 0.9, 1)))</f>
        <v>34</v>
      </c>
      <c r="V257" s="2">
        <f>_xlfn.FLOOR.MATH((_xlfn.FLOOR.MATH((((2*VLOOKUP($G257, 'EV and Base'!$A$1:$N$671, 13, FALSE))+$Q257)*$I257)/100)+5)*
IF(OR($J257="Calm", $J257="Gentle", $J257="Sassy", $J257="Careful"), 1.1,
IF(OR($J257="Naughty", $J257="Lax", $J257="Naive", $J257="Rash"), 0.9, 1)))</f>
        <v>43</v>
      </c>
      <c r="W257" s="2">
        <f>_xlfn.FLOOR.MATH((_xlfn.FLOOR.MATH((((2*VLOOKUP($G257, 'EV and Base'!$A$1:$N$671, 14, FALSE))+$Q257)*$I257)/100)+5)*
IF(OR($J257="Timid", $J257="Hasty", $J257="Jolly", $J257="Naive"), 1.1,
IF(OR($J257="Brave", $J257="Relaxed", $J257="Quiet", $J257="Sassy"), 0.9, 1)))</f>
        <v>25</v>
      </c>
    </row>
    <row r="258" spans="1:23" x14ac:dyDescent="0.45">
      <c r="A258" s="66">
        <v>145</v>
      </c>
      <c r="B258" s="66" t="s">
        <v>490</v>
      </c>
      <c r="C258" s="66" t="s">
        <v>46</v>
      </c>
      <c r="D258" s="66" t="s">
        <v>455</v>
      </c>
      <c r="E258" s="66" t="s">
        <v>48</v>
      </c>
      <c r="F258" s="56">
        <v>1</v>
      </c>
      <c r="G258" s="2" t="s">
        <v>491</v>
      </c>
      <c r="H258" s="2" t="s">
        <v>50</v>
      </c>
      <c r="I258" s="2">
        <v>30</v>
      </c>
      <c r="J258" s="2" t="s">
        <v>111</v>
      </c>
      <c r="K258" s="2" t="s">
        <v>198</v>
      </c>
      <c r="L258" s="2" t="s">
        <v>53</v>
      </c>
      <c r="M258" s="2" t="s">
        <v>202</v>
      </c>
      <c r="N258" s="2" t="s">
        <v>260</v>
      </c>
      <c r="O258" s="2" t="s">
        <v>140</v>
      </c>
      <c r="P258" s="2" t="s">
        <v>341</v>
      </c>
      <c r="Q258" s="2">
        <v>12</v>
      </c>
      <c r="R258" s="2">
        <f>_xlfn.FLOOR.MATH((((2*VLOOKUP(G258, 'EV and Base'!$A$1:$N$671, 9, FALSE))+$Q258)*$I258)/100)+$I258+10</f>
        <v>79</v>
      </c>
      <c r="S258" s="2">
        <f>_xlfn.FLOOR.MATH((_xlfn.FLOOR.MATH((((2*VLOOKUP($G258, 'EV and Base'!$A$1:$N$671, 10, FALSE))+$Q258)*$I258)/100)+5)*
IF(OR($J258="Lonely", $J258="Brave", $J258="Adamant", $J258="Naughty"), 1.1,
IF(OR($J258="Bold", $J258="Timid", $J258="Modest", $J258="Calm"), 0.9, 1)))</f>
        <v>52</v>
      </c>
      <c r="T258" s="2">
        <f>_xlfn.FLOOR.MATH((_xlfn.FLOOR.MATH((((2*VLOOKUP($G258, 'EV and Base'!$A$1:$N$671, 11, FALSE))+$Q258)*$I258)/100)+5)*
IF(OR($J258="Bold", $J258="Relaxed", $J258="Impish", $J258="Lax"), 1.1,
IF(OR($J258="Lonely", $J258="Hasty", $J258="Mild", $J258="Gentle"), 0.9, 1)))</f>
        <v>59</v>
      </c>
      <c r="U258" s="2">
        <f>_xlfn.FLOOR.MATH((_xlfn.FLOOR.MATH((((2*VLOOKUP($G258, 'EV and Base'!$A$1:$N$671, 12, FALSE))+$Q258)*$I258)/100)+5)*
IF(OR($J258="Modest", $J258="Mild", $J258="Quiet", $J258="Rash"), 1.1,
IF(OR($J258="Adamant", $J258="Impish", $J258="Jolly", $J258="Careful"), 0.9, 1)))</f>
        <v>54</v>
      </c>
      <c r="V258" s="2">
        <f>_xlfn.FLOOR.MATH((_xlfn.FLOOR.MATH((((2*VLOOKUP($G258, 'EV and Base'!$A$1:$N$671, 13, FALSE))+$Q258)*$I258)/100)+5)*
IF(OR($J258="Calm", $J258="Gentle", $J258="Sassy", $J258="Careful"), 1.1,
IF(OR($J258="Naughty", $J258="Lax", $J258="Naive", $J258="Rash"), 0.9, 1)))</f>
        <v>53</v>
      </c>
      <c r="W258" s="2">
        <f>_xlfn.FLOOR.MATH((_xlfn.FLOOR.MATH((((2*VLOOKUP($G258, 'EV and Base'!$A$1:$N$671, 14, FALSE))+$Q258)*$I258)/100)+5)*
IF(OR($J258="Timid", $J258="Hasty", $J258="Jolly", $J258="Naive"), 1.1,
IF(OR($J258="Brave", $J258="Relaxed", $J258="Quiet", $J258="Sassy"), 0.9, 1)))</f>
        <v>70</v>
      </c>
    </row>
    <row r="259" spans="1:23" x14ac:dyDescent="0.45">
      <c r="A259" s="68"/>
      <c r="B259" s="68"/>
      <c r="C259" s="68"/>
      <c r="D259" s="68"/>
      <c r="E259" s="68"/>
      <c r="F259" s="56">
        <v>2</v>
      </c>
      <c r="G259" s="2" t="s">
        <v>492</v>
      </c>
      <c r="H259" s="2" t="s">
        <v>50</v>
      </c>
      <c r="I259" s="2">
        <v>30</v>
      </c>
      <c r="J259" s="2" t="s">
        <v>223</v>
      </c>
      <c r="K259" s="2" t="s">
        <v>493</v>
      </c>
      <c r="L259" s="2" t="s">
        <v>53</v>
      </c>
      <c r="M259" s="2" t="s">
        <v>494</v>
      </c>
      <c r="N259" s="2" t="s">
        <v>177</v>
      </c>
      <c r="O259" s="2" t="s">
        <v>495</v>
      </c>
      <c r="P259" s="2" t="s">
        <v>496</v>
      </c>
      <c r="Q259" s="2">
        <v>3</v>
      </c>
      <c r="R259" s="2">
        <f>_xlfn.FLOOR.MATH((((2*VLOOKUP(G259, 'EV and Base'!$A$1:$N$671, 9, FALSE))+$Q259)*$I259)/100)+$I259+10</f>
        <v>73</v>
      </c>
      <c r="S259" s="2">
        <f>_xlfn.FLOOR.MATH((_xlfn.FLOOR.MATH((((2*VLOOKUP($G259, 'EV and Base'!$A$1:$N$671, 10, FALSE))+$Q259)*$I259)/100)+5)*
IF(OR($J259="Lonely", $J259="Brave", $J259="Adamant", $J259="Naughty"), 1.1,
IF(OR($J259="Bold", $J259="Timid", $J259="Modest", $J259="Calm"), 0.9, 1)))</f>
        <v>46</v>
      </c>
      <c r="T259" s="2">
        <f>_xlfn.FLOOR.MATH((_xlfn.FLOOR.MATH((((2*VLOOKUP($G259, 'EV and Base'!$A$1:$N$671, 11, FALSE))+$Q259)*$I259)/100)+5)*
IF(OR($J259="Bold", $J259="Relaxed", $J259="Impish", $J259="Lax"), 1.1,
IF(OR($J259="Lonely", $J259="Hasty", $J259="Mild", $J259="Gentle"), 0.9, 1)))</f>
        <v>67</v>
      </c>
      <c r="U259" s="2">
        <f>_xlfn.FLOOR.MATH((_xlfn.FLOOR.MATH((((2*VLOOKUP($G259, 'EV and Base'!$A$1:$N$671, 12, FALSE))+$Q259)*$I259)/100)+5)*
IF(OR($J259="Modest", $J259="Mild", $J259="Quiet", $J259="Rash"), 1.1,
IF(OR($J259="Adamant", $J259="Impish", $J259="Jolly", $J259="Careful"), 0.9, 1)))</f>
        <v>37</v>
      </c>
      <c r="V259" s="2">
        <f>_xlfn.FLOOR.MATH((_xlfn.FLOOR.MATH((((2*VLOOKUP($G259, 'EV and Base'!$A$1:$N$671, 13, FALSE))+$Q259)*$I259)/100)+5)*
IF(OR($J259="Calm", $J259="Gentle", $J259="Sassy", $J259="Careful"), 1.1,
IF(OR($J259="Naughty", $J259="Lax", $J259="Naive", $J259="Rash"), 0.9, 1)))</f>
        <v>35</v>
      </c>
      <c r="W259" s="2">
        <f>_xlfn.FLOOR.MATH((_xlfn.FLOOR.MATH((((2*VLOOKUP($G259, 'EV and Base'!$A$1:$N$671, 14, FALSE))+$Q259)*$I259)/100)+5)*
IF(OR($J259="Timid", $J259="Hasty", $J259="Jolly", $J259="Naive"), 1.1,
IF(OR($J259="Brave", $J259="Relaxed", $J259="Quiet", $J259="Sassy"), 0.9, 1)))</f>
        <v>19</v>
      </c>
    </row>
    <row r="260" spans="1:23" x14ac:dyDescent="0.45">
      <c r="A260" s="66">
        <v>146</v>
      </c>
      <c r="B260" s="66" t="s">
        <v>332</v>
      </c>
      <c r="C260" s="66" t="s">
        <v>46</v>
      </c>
      <c r="D260" s="66" t="s">
        <v>455</v>
      </c>
      <c r="E260" s="66" t="s">
        <v>48</v>
      </c>
      <c r="F260" s="56">
        <v>1</v>
      </c>
      <c r="G260" s="2" t="s">
        <v>470</v>
      </c>
      <c r="H260" s="2" t="s">
        <v>50</v>
      </c>
      <c r="I260" s="2">
        <v>28</v>
      </c>
      <c r="J260" s="2" t="s">
        <v>106</v>
      </c>
      <c r="K260" s="2" t="s">
        <v>161</v>
      </c>
      <c r="L260" s="2" t="s">
        <v>53</v>
      </c>
      <c r="M260" s="2" t="s">
        <v>249</v>
      </c>
      <c r="N260" s="2" t="s">
        <v>364</v>
      </c>
      <c r="O260" s="2" t="s">
        <v>295</v>
      </c>
      <c r="P260" s="2" t="s">
        <v>471</v>
      </c>
      <c r="Q260" s="2">
        <v>24</v>
      </c>
      <c r="R260" s="2">
        <f>_xlfn.FLOOR.MATH((((2*VLOOKUP(G260, 'EV and Base'!$A$1:$N$671, 9, FALSE))+$Q260)*$I260)/100)+$I260+10</f>
        <v>83</v>
      </c>
      <c r="S260" s="2">
        <f>_xlfn.FLOOR.MATH((_xlfn.FLOOR.MATH((((2*VLOOKUP($G260, 'EV and Base'!$A$1:$N$671, 10, FALSE))+$Q260)*$I260)/100)+5)*
IF(OR($J260="Lonely", $J260="Brave", $J260="Adamant", $J260="Naughty"), 1.1,
IF(OR($J260="Bold", $J260="Timid", $J260="Modest", $J260="Calm"), 0.9, 1)))</f>
        <v>70</v>
      </c>
      <c r="T260" s="2">
        <f>_xlfn.FLOOR.MATH((_xlfn.FLOOR.MATH((((2*VLOOKUP($G260, 'EV and Base'!$A$1:$N$671, 11, FALSE))+$Q260)*$I260)/100)+5)*
IF(OR($J260="Bold", $J260="Relaxed", $J260="Impish", $J260="Lax"), 1.1,
IF(OR($J260="Lonely", $J260="Hasty", $J260="Mild", $J260="Gentle"), 0.9, 1)))</f>
        <v>70</v>
      </c>
      <c r="U260" s="2">
        <f>_xlfn.FLOOR.MATH((_xlfn.FLOOR.MATH((((2*VLOOKUP($G260, 'EV and Base'!$A$1:$N$671, 12, FALSE))+$Q260)*$I260)/100)+5)*
IF(OR($J260="Modest", $J260="Mild", $J260="Quiet", $J260="Rash"), 1.1,
IF(OR($J260="Adamant", $J260="Impish", $J260="Jolly", $J260="Careful"), 0.9, 1)))</f>
        <v>39</v>
      </c>
      <c r="V260" s="2">
        <f>_xlfn.FLOOR.MATH((_xlfn.FLOOR.MATH((((2*VLOOKUP($G260, 'EV and Base'!$A$1:$N$671, 13, FALSE))+$Q260)*$I260)/100)+5)*
IF(OR($J260="Calm", $J260="Gentle", $J260="Sassy", $J260="Careful"), 1.1,
IF(OR($J260="Naughty", $J260="Lax", $J260="Naive", $J260="Rash"), 0.9, 1)))</f>
        <v>30</v>
      </c>
      <c r="W260" s="2">
        <f>_xlfn.FLOOR.MATH((_xlfn.FLOOR.MATH((((2*VLOOKUP($G260, 'EV and Base'!$A$1:$N$671, 14, FALSE))+$Q260)*$I260)/100)+5)*
IF(OR($J260="Timid", $J260="Hasty", $J260="Jolly", $J260="Naive"), 1.1,
IF(OR($J260="Brave", $J260="Relaxed", $J260="Quiet", $J260="Sassy"), 0.9, 1)))</f>
        <v>24</v>
      </c>
    </row>
    <row r="261" spans="1:23" x14ac:dyDescent="0.45">
      <c r="A261" s="67"/>
      <c r="B261" s="67"/>
      <c r="C261" s="67"/>
      <c r="D261" s="67"/>
      <c r="E261" s="67"/>
      <c r="F261" s="56">
        <v>3</v>
      </c>
      <c r="G261" s="2" t="s">
        <v>385</v>
      </c>
      <c r="H261" s="2" t="s">
        <v>50</v>
      </c>
      <c r="I261" s="2">
        <v>28</v>
      </c>
      <c r="J261" s="2" t="s">
        <v>157</v>
      </c>
      <c r="K261" s="2" t="s">
        <v>386</v>
      </c>
      <c r="L261" s="2" t="s">
        <v>53</v>
      </c>
      <c r="M261" s="2" t="s">
        <v>497</v>
      </c>
      <c r="N261" s="2" t="s">
        <v>225</v>
      </c>
      <c r="O261" s="2" t="s">
        <v>498</v>
      </c>
      <c r="P261" s="2" t="s">
        <v>418</v>
      </c>
      <c r="Q261" s="2">
        <v>24</v>
      </c>
      <c r="R261" s="2">
        <f>_xlfn.FLOOR.MATH((((2*VLOOKUP(G261, 'EV and Base'!$A$1:$N$671, 9, FALSE))+$Q261)*$I261)/100)+$I261+10</f>
        <v>72</v>
      </c>
      <c r="S261" s="2">
        <f>_xlfn.FLOOR.MATH((_xlfn.FLOOR.MATH((((2*VLOOKUP($G261, 'EV and Base'!$A$1:$N$671, 10, FALSE))+$Q261)*$I261)/100)+5)*
IF(OR($J261="Lonely", $J261="Brave", $J261="Adamant", $J261="Naughty"), 1.1,
IF(OR($J261="Bold", $J261="Timid", $J261="Modest", $J261="Calm"), 0.9, 1)))</f>
        <v>38</v>
      </c>
      <c r="T261" s="2">
        <f>_xlfn.FLOOR.MATH((_xlfn.FLOOR.MATH((((2*VLOOKUP($G261, 'EV and Base'!$A$1:$N$671, 11, FALSE))+$Q261)*$I261)/100)+5)*
IF(OR($J261="Bold", $J261="Relaxed", $J261="Impish", $J261="Lax"), 1.1,
IF(OR($J261="Lonely", $J261="Hasty", $J261="Mild", $J261="Gentle"), 0.9, 1)))</f>
        <v>39</v>
      </c>
      <c r="U261" s="2">
        <f>_xlfn.FLOOR.MATH((_xlfn.FLOOR.MATH((((2*VLOOKUP($G261, 'EV and Base'!$A$1:$N$671, 12, FALSE))+$Q261)*$I261)/100)+5)*
IF(OR($J261="Modest", $J261="Mild", $J261="Quiet", $J261="Rash"), 1.1,
IF(OR($J261="Adamant", $J261="Impish", $J261="Jolly", $J261="Careful"), 0.9, 1)))</f>
        <v>43</v>
      </c>
      <c r="V261" s="2">
        <f>_xlfn.FLOOR.MATH((_xlfn.FLOOR.MATH((((2*VLOOKUP($G261, 'EV and Base'!$A$1:$N$671, 13, FALSE))+$Q261)*$I261)/100)+5)*
IF(OR($J261="Calm", $J261="Gentle", $J261="Sassy", $J261="Careful"), 1.1,
IF(OR($J261="Naughty", $J261="Lax", $J261="Naive", $J261="Rash"), 0.9, 1)))</f>
        <v>39</v>
      </c>
      <c r="W261" s="2">
        <f>_xlfn.FLOOR.MATH((_xlfn.FLOOR.MATH((((2*VLOOKUP($G261, 'EV and Base'!$A$1:$N$671, 14, FALSE))+$Q261)*$I261)/100)+5)*
IF(OR($J261="Timid", $J261="Hasty", $J261="Jolly", $J261="Naive"), 1.1,
IF(OR($J261="Brave", $J261="Relaxed", $J261="Quiet", $J261="Sassy"), 0.9, 1)))</f>
        <v>48</v>
      </c>
    </row>
    <row r="262" spans="1:23" x14ac:dyDescent="0.45">
      <c r="A262" s="67"/>
      <c r="B262" s="67"/>
      <c r="C262" s="67"/>
      <c r="D262" s="67"/>
      <c r="E262" s="67"/>
      <c r="F262" s="56">
        <v>2</v>
      </c>
      <c r="G262" s="2" t="s">
        <v>499</v>
      </c>
      <c r="H262" s="2" t="s">
        <v>50</v>
      </c>
      <c r="I262" s="2">
        <v>28</v>
      </c>
      <c r="J262" s="2" t="s">
        <v>78</v>
      </c>
      <c r="K262" s="2" t="s">
        <v>500</v>
      </c>
      <c r="L262" s="2" t="s">
        <v>53</v>
      </c>
      <c r="M262" s="2" t="s">
        <v>415</v>
      </c>
      <c r="N262" s="2" t="s">
        <v>501</v>
      </c>
      <c r="O262" s="2" t="s">
        <v>502</v>
      </c>
      <c r="P262" s="2" t="s">
        <v>364</v>
      </c>
      <c r="Q262" s="2">
        <v>24</v>
      </c>
      <c r="R262" s="2">
        <f>_xlfn.FLOOR.MATH((((2*VLOOKUP(G262, 'EV and Base'!$A$1:$N$671, 9, FALSE))+$Q262)*$I262)/100)+$I262+10</f>
        <v>69</v>
      </c>
      <c r="S262" s="2">
        <f>_xlfn.FLOOR.MATH((_xlfn.FLOOR.MATH((((2*VLOOKUP($G262, 'EV and Base'!$A$1:$N$671, 10, FALSE))+$Q262)*$I262)/100)+5)*
IF(OR($J262="Lonely", $J262="Brave", $J262="Adamant", $J262="Naughty"), 1.1,
IF(OR($J262="Bold", $J262="Timid", $J262="Modest", $J262="Calm"), 0.9, 1)))</f>
        <v>39</v>
      </c>
      <c r="T262" s="2">
        <f>_xlfn.FLOOR.MATH((_xlfn.FLOOR.MATH((((2*VLOOKUP($G262, 'EV and Base'!$A$1:$N$671, 11, FALSE))+$Q262)*$I262)/100)+5)*
IF(OR($J262="Bold", $J262="Relaxed", $J262="Impish", $J262="Lax"), 1.1,
IF(OR($J262="Lonely", $J262="Hasty", $J262="Mild", $J262="Gentle"), 0.9, 1)))</f>
        <v>62</v>
      </c>
      <c r="U262" s="2">
        <f>_xlfn.FLOOR.MATH((_xlfn.FLOOR.MATH((((2*VLOOKUP($G262, 'EV and Base'!$A$1:$N$671, 12, FALSE))+$Q262)*$I262)/100)+5)*
IF(OR($J262="Modest", $J262="Mild", $J262="Quiet", $J262="Rash"), 1.1,
IF(OR($J262="Adamant", $J262="Impish", $J262="Jolly", $J262="Careful"), 0.9, 1)))</f>
        <v>25</v>
      </c>
      <c r="V262" s="2">
        <f>_xlfn.FLOOR.MATH((_xlfn.FLOOR.MATH((((2*VLOOKUP($G262, 'EV and Base'!$A$1:$N$671, 13, FALSE))+$Q262)*$I262)/100)+5)*
IF(OR($J262="Calm", $J262="Gentle", $J262="Sassy", $J262="Careful"), 1.1,
IF(OR($J262="Naughty", $J262="Lax", $J262="Naive", $J262="Rash"), 0.9, 1)))</f>
        <v>59</v>
      </c>
      <c r="W262" s="2">
        <f>_xlfn.FLOOR.MATH((_xlfn.FLOOR.MATH((((2*VLOOKUP($G262, 'EV and Base'!$A$1:$N$671, 14, FALSE))+$Q262)*$I262)/100)+5)*
IF(OR($J262="Timid", $J262="Hasty", $J262="Jolly", $J262="Naive"), 1.1,
IF(OR($J262="Brave", $J262="Relaxed", $J262="Quiet", $J262="Sassy"), 0.9, 1)))</f>
        <v>17</v>
      </c>
    </row>
    <row r="263" spans="1:23" x14ac:dyDescent="0.45">
      <c r="A263" s="68"/>
      <c r="B263" s="68"/>
      <c r="C263" s="68"/>
      <c r="D263" s="68"/>
      <c r="E263" s="68"/>
      <c r="F263" s="56">
        <v>4</v>
      </c>
      <c r="G263" s="2" t="s">
        <v>456</v>
      </c>
      <c r="H263" s="22" t="s">
        <v>56</v>
      </c>
      <c r="I263" s="2">
        <v>28</v>
      </c>
      <c r="J263" s="2" t="s">
        <v>160</v>
      </c>
      <c r="K263" s="2" t="s">
        <v>457</v>
      </c>
      <c r="L263" s="2" t="s">
        <v>53</v>
      </c>
      <c r="M263" s="2" t="s">
        <v>458</v>
      </c>
      <c r="N263" s="2" t="s">
        <v>459</v>
      </c>
      <c r="O263" s="2" t="s">
        <v>460</v>
      </c>
      <c r="P263" s="2" t="s">
        <v>461</v>
      </c>
      <c r="Q263" s="2">
        <v>24</v>
      </c>
      <c r="R263" s="2">
        <f>_xlfn.FLOOR.MATH((((2*VLOOKUP(G263, 'EV and Base'!$A$1:$N$671, 9, FALSE))+$Q263)*$I263)/100)+$I263+10</f>
        <v>67</v>
      </c>
      <c r="S263" s="2">
        <f>_xlfn.FLOOR.MATH((_xlfn.FLOOR.MATH((((2*VLOOKUP($G263, 'EV and Base'!$A$1:$N$671, 10, FALSE))+$Q263)*$I263)/100)+5)*
IF(OR($J263="Lonely", $J263="Brave", $J263="Adamant", $J263="Naughty"), 1.1,
IF(OR($J263="Bold", $J263="Timid", $J263="Modest", $J263="Calm"), 0.9, 1)))</f>
        <v>42</v>
      </c>
      <c r="T263" s="2">
        <f>_xlfn.FLOOR.MATH((_xlfn.FLOOR.MATH((((2*VLOOKUP($G263, 'EV and Base'!$A$1:$N$671, 11, FALSE))+$Q263)*$I263)/100)+5)*
IF(OR($J263="Bold", $J263="Relaxed", $J263="Impish", $J263="Lax"), 1.1,
IF(OR($J263="Lonely", $J263="Hasty", $J263="Mild", $J263="Gentle"), 0.9, 1)))</f>
        <v>50</v>
      </c>
      <c r="U263" s="2">
        <f>_xlfn.FLOOR.MATH((_xlfn.FLOOR.MATH((((2*VLOOKUP($G263, 'EV and Base'!$A$1:$N$671, 12, FALSE))+$Q263)*$I263)/100)+5)*
IF(OR($J263="Modest", $J263="Mild", $J263="Quiet", $J263="Rash"), 1.1,
IF(OR($J263="Adamant", $J263="Impish", $J263="Jolly", $J263="Careful"), 0.9, 1)))</f>
        <v>39</v>
      </c>
      <c r="V263" s="2">
        <f>_xlfn.FLOOR.MATH((_xlfn.FLOOR.MATH((((2*VLOOKUP($G263, 'EV and Base'!$A$1:$N$671, 13, FALSE))+$Q263)*$I263)/100)+5)*
IF(OR($J263="Calm", $J263="Gentle", $J263="Sassy", $J263="Careful"), 1.1,
IF(OR($J263="Naughty", $J263="Lax", $J263="Naive", $J263="Rash"), 0.9, 1)))</f>
        <v>40</v>
      </c>
      <c r="W263" s="2">
        <f>_xlfn.FLOOR.MATH((_xlfn.FLOOR.MATH((((2*VLOOKUP($G263, 'EV and Base'!$A$1:$N$671, 14, FALSE))+$Q263)*$I263)/100)+5)*
IF(OR($J263="Timid", $J263="Hasty", $J263="Jolly", $J263="Naive"), 1.1,
IF(OR($J263="Brave", $J263="Relaxed", $J263="Quiet", $J263="Sassy"), 0.9, 1)))</f>
        <v>28</v>
      </c>
    </row>
    <row r="264" spans="1:23" x14ac:dyDescent="0.45">
      <c r="A264" s="56">
        <v>147</v>
      </c>
      <c r="B264" s="56" t="s">
        <v>503</v>
      </c>
      <c r="C264" s="56" t="s">
        <v>46</v>
      </c>
      <c r="D264" s="56" t="s">
        <v>504</v>
      </c>
      <c r="E264" s="56" t="s">
        <v>48</v>
      </c>
      <c r="F264" s="56">
        <v>1</v>
      </c>
      <c r="G264" s="2" t="s">
        <v>505</v>
      </c>
      <c r="H264" s="22" t="s">
        <v>50</v>
      </c>
      <c r="I264" s="2">
        <v>31</v>
      </c>
      <c r="J264" s="2" t="s">
        <v>134</v>
      </c>
      <c r="K264" s="2" t="s">
        <v>107</v>
      </c>
      <c r="L264" s="2" t="s">
        <v>53</v>
      </c>
      <c r="M264" s="2" t="s">
        <v>73</v>
      </c>
      <c r="N264" s="2" t="s">
        <v>128</v>
      </c>
      <c r="O264" s="2" t="s">
        <v>135</v>
      </c>
      <c r="P264" s="2" t="s">
        <v>392</v>
      </c>
      <c r="Q264" s="2">
        <v>0</v>
      </c>
      <c r="R264" s="2">
        <f>_xlfn.FLOOR.MATH((((2*VLOOKUP(G264, 'EV and Base'!$A$1:$N$671, 9, FALSE))+$Q264)*$I264)/100)+$I264+10</f>
        <v>87</v>
      </c>
      <c r="S264" s="2">
        <f>_xlfn.FLOOR.MATH((_xlfn.FLOOR.MATH((((2*VLOOKUP($G264, 'EV and Base'!$A$1:$N$671, 10, FALSE))+$Q264)*$I264)/100)+5)*
IF(OR($J264="Lonely", $J264="Brave", $J264="Adamant", $J264="Naughty"), 1.1,
IF(OR($J264="Bold", $J264="Timid", $J264="Modest", $J264="Calm"), 0.9, 1)))</f>
        <v>71</v>
      </c>
      <c r="T264" s="2">
        <f>_xlfn.FLOOR.MATH((_xlfn.FLOOR.MATH((((2*VLOOKUP($G264, 'EV and Base'!$A$1:$N$671, 11, FALSE))+$Q264)*$I264)/100)+5)*
IF(OR($J264="Bold", $J264="Relaxed", $J264="Impish", $J264="Lax"), 1.1,
IF(OR($J264="Lonely", $J264="Hasty", $J264="Mild", $J264="Gentle"), 0.9, 1)))</f>
        <v>44</v>
      </c>
      <c r="U264" s="2">
        <f>_xlfn.FLOOR.MATH((_xlfn.FLOOR.MATH((((2*VLOOKUP($G264, 'EV and Base'!$A$1:$N$671, 12, FALSE))+$Q264)*$I264)/100)+5)*
IF(OR($J264="Modest", $J264="Mild", $J264="Quiet", $J264="Rash"), 1.1,
IF(OR($J264="Adamant", $J264="Impish", $J264="Jolly", $J264="Careful"), 0.9, 1)))</f>
        <v>58</v>
      </c>
      <c r="V264" s="2">
        <f>_xlfn.FLOOR.MATH((_xlfn.FLOOR.MATH((((2*VLOOKUP($G264, 'EV and Base'!$A$1:$N$671, 13, FALSE))+$Q264)*$I264)/100)+5)*
IF(OR($J264="Calm", $J264="Gentle", $J264="Sassy", $J264="Careful"), 1.1,
IF(OR($J264="Naughty", $J264="Lax", $J264="Naive", $J264="Rash"), 0.9, 1)))</f>
        <v>44</v>
      </c>
      <c r="W264" s="2">
        <f>_xlfn.FLOOR.MATH((_xlfn.FLOOR.MATH((((2*VLOOKUP($G264, 'EV and Base'!$A$1:$N$671, 14, FALSE))+$Q264)*$I264)/100)+5)*
IF(OR($J264="Timid", $J264="Hasty", $J264="Jolly", $J264="Naive"), 1.1,
IF(OR($J264="Brave", $J264="Relaxed", $J264="Quiet", $J264="Sassy"), 0.9, 1)))</f>
        <v>67</v>
      </c>
    </row>
    <row r="265" spans="1:23" x14ac:dyDescent="0.45">
      <c r="A265" s="66">
        <v>148</v>
      </c>
      <c r="B265" s="66" t="s">
        <v>506</v>
      </c>
      <c r="C265" s="66" t="s">
        <v>46</v>
      </c>
      <c r="D265" s="66" t="s">
        <v>504</v>
      </c>
      <c r="E265" s="66" t="s">
        <v>48</v>
      </c>
      <c r="F265" s="56">
        <v>1</v>
      </c>
      <c r="G265" s="2" t="s">
        <v>286</v>
      </c>
      <c r="H265" s="22" t="s">
        <v>50</v>
      </c>
      <c r="I265" s="2">
        <v>30</v>
      </c>
      <c r="J265" s="2" t="s">
        <v>157</v>
      </c>
      <c r="K265" s="2" t="s">
        <v>161</v>
      </c>
      <c r="L265" s="2" t="s">
        <v>53</v>
      </c>
      <c r="M265" s="2" t="s">
        <v>387</v>
      </c>
      <c r="N265" s="2" t="s">
        <v>225</v>
      </c>
      <c r="O265" s="2" t="s">
        <v>388</v>
      </c>
      <c r="P265" s="2" t="s">
        <v>423</v>
      </c>
      <c r="Q265" s="2">
        <v>0</v>
      </c>
      <c r="R265" s="2">
        <f>_xlfn.FLOOR.MATH((((2*VLOOKUP(G265, 'EV and Base'!$A$1:$N$671, 9, FALSE))+$Q265)*$I265)/100)+$I265+10</f>
        <v>70</v>
      </c>
      <c r="S265" s="2">
        <f>_xlfn.FLOOR.MATH((_xlfn.FLOOR.MATH((((2*VLOOKUP($G265, 'EV and Base'!$A$1:$N$671, 10, FALSE))+$Q265)*$I265)/100)+5)*
IF(OR($J265="Lonely", $J265="Brave", $J265="Adamant", $J265="Naughty"), 1.1,
IF(OR($J265="Bold", $J265="Timid", $J265="Modest", $J265="Calm"), 0.9, 1)))</f>
        <v>44</v>
      </c>
      <c r="T265" s="2">
        <f>_xlfn.FLOOR.MATH((_xlfn.FLOOR.MATH((((2*VLOOKUP($G265, 'EV and Base'!$A$1:$N$671, 11, FALSE))+$Q265)*$I265)/100)+5)*
IF(OR($J265="Bold", $J265="Relaxed", $J265="Impish", $J265="Lax"), 1.1,
IF(OR($J265="Lonely", $J265="Hasty", $J265="Mild", $J265="Gentle"), 0.9, 1)))</f>
        <v>56</v>
      </c>
      <c r="U265" s="2">
        <f>_xlfn.FLOOR.MATH((_xlfn.FLOOR.MATH((((2*VLOOKUP($G265, 'EV and Base'!$A$1:$N$671, 12, FALSE))+$Q265)*$I265)/100)+5)*
IF(OR($J265="Modest", $J265="Mild", $J265="Quiet", $J265="Rash"), 1.1,
IF(OR($J265="Adamant", $J265="Impish", $J265="Jolly", $J265="Careful"), 0.9, 1)))</f>
        <v>26</v>
      </c>
      <c r="V265" s="2">
        <f>_xlfn.FLOOR.MATH((_xlfn.FLOOR.MATH((((2*VLOOKUP($G265, 'EV and Base'!$A$1:$N$671, 13, FALSE))+$Q265)*$I265)/100)+5)*
IF(OR($J265="Calm", $J265="Gentle", $J265="Sassy", $J265="Careful"), 1.1,
IF(OR($J265="Naughty", $J265="Lax", $J265="Naive", $J265="Rash"), 0.9, 1)))</f>
        <v>26</v>
      </c>
      <c r="W265" s="2">
        <f>_xlfn.FLOOR.MATH((_xlfn.FLOOR.MATH((((2*VLOOKUP($G265, 'EV and Base'!$A$1:$N$671, 14, FALSE))+$Q265)*$I265)/100)+5)*
IF(OR($J265="Timid", $J265="Hasty", $J265="Jolly", $J265="Naive"), 1.1,
IF(OR($J265="Brave", $J265="Relaxed", $J265="Quiet", $J265="Sassy"), 0.9, 1)))</f>
        <v>38</v>
      </c>
    </row>
    <row r="266" spans="1:23" x14ac:dyDescent="0.45">
      <c r="A266" s="68"/>
      <c r="B266" s="68"/>
      <c r="C266" s="68"/>
      <c r="D266" s="68"/>
      <c r="E266" s="68"/>
      <c r="F266" s="56">
        <v>2</v>
      </c>
      <c r="G266" s="2" t="s">
        <v>507</v>
      </c>
      <c r="H266" s="22" t="s">
        <v>50</v>
      </c>
      <c r="I266" s="2">
        <v>30</v>
      </c>
      <c r="J266" s="2" t="s">
        <v>85</v>
      </c>
      <c r="K266" s="2" t="s">
        <v>107</v>
      </c>
      <c r="L266" s="2" t="s">
        <v>53</v>
      </c>
      <c r="M266" s="2" t="s">
        <v>73</v>
      </c>
      <c r="N266" s="2" t="s">
        <v>128</v>
      </c>
      <c r="O266" s="2" t="s">
        <v>135</v>
      </c>
      <c r="P266" s="2" t="s">
        <v>358</v>
      </c>
      <c r="Q266" s="2">
        <v>0</v>
      </c>
      <c r="R266" s="2">
        <f>_xlfn.FLOOR.MATH((((2*VLOOKUP(G266, 'EV and Base'!$A$1:$N$671, 9, FALSE))+$Q266)*$I266)/100)+$I266+10</f>
        <v>85</v>
      </c>
      <c r="S266" s="2">
        <f>_xlfn.FLOOR.MATH((_xlfn.FLOOR.MATH((((2*VLOOKUP($G266, 'EV and Base'!$A$1:$N$671, 10, FALSE))+$Q266)*$I266)/100)+5)*
IF(OR($J266="Lonely", $J266="Brave", $J266="Adamant", $J266="Naughty"), 1.1,
IF(OR($J266="Bold", $J266="Timid", $J266="Modest", $J266="Calm"), 0.9, 1)))</f>
        <v>63</v>
      </c>
      <c r="T266" s="2">
        <f>_xlfn.FLOOR.MATH((_xlfn.FLOOR.MATH((((2*VLOOKUP($G266, 'EV and Base'!$A$1:$N$671, 11, FALSE))+$Q266)*$I266)/100)+5)*
IF(OR($J266="Bold", $J266="Relaxed", $J266="Impish", $J266="Lax"), 1.1,
IF(OR($J266="Lonely", $J266="Hasty", $J266="Mild", $J266="Gentle"), 0.9, 1)))</f>
        <v>37</v>
      </c>
      <c r="U266" s="2">
        <f>_xlfn.FLOOR.MATH((_xlfn.FLOOR.MATH((((2*VLOOKUP($G266, 'EV and Base'!$A$1:$N$671, 12, FALSE))+$Q266)*$I266)/100)+5)*
IF(OR($J266="Modest", $J266="Mild", $J266="Quiet", $J266="Rash"), 1.1,
IF(OR($J266="Adamant", $J266="Impish", $J266="Jolly", $J266="Careful"), 0.9, 1)))</f>
        <v>63</v>
      </c>
      <c r="V266" s="2">
        <f>_xlfn.FLOOR.MATH((_xlfn.FLOOR.MATH((((2*VLOOKUP($G266, 'EV and Base'!$A$1:$N$671, 13, FALSE))+$Q266)*$I266)/100)+5)*
IF(OR($J266="Calm", $J266="Gentle", $J266="Sassy", $J266="Careful"), 1.1,
IF(OR($J266="Naughty", $J266="Lax", $J266="Naive", $J266="Rash"), 0.9, 1)))</f>
        <v>46</v>
      </c>
      <c r="W266" s="2">
        <f>_xlfn.FLOOR.MATH((_xlfn.FLOOR.MATH((((2*VLOOKUP($G266, 'EV and Base'!$A$1:$N$671, 14, FALSE))+$Q266)*$I266)/100)+5)*
IF(OR($J266="Timid", $J266="Hasty", $J266="Jolly", $J266="Naive"), 1.1,
IF(OR($J266="Brave", $J266="Relaxed", $J266="Quiet", $J266="Sassy"), 0.9, 1)))</f>
        <v>65</v>
      </c>
    </row>
    <row r="267" spans="1:23" x14ac:dyDescent="0.45">
      <c r="A267" s="66">
        <v>149</v>
      </c>
      <c r="B267" s="66" t="s">
        <v>508</v>
      </c>
      <c r="C267" s="66" t="s">
        <v>46</v>
      </c>
      <c r="D267" s="66" t="s">
        <v>504</v>
      </c>
      <c r="E267" s="66" t="s">
        <v>48</v>
      </c>
      <c r="F267" s="56">
        <v>1</v>
      </c>
      <c r="G267" s="2" t="s">
        <v>372</v>
      </c>
      <c r="H267" s="22" t="s">
        <v>50</v>
      </c>
      <c r="I267" s="2">
        <v>29</v>
      </c>
      <c r="J267" s="2" t="s">
        <v>59</v>
      </c>
      <c r="K267" s="2" t="s">
        <v>373</v>
      </c>
      <c r="L267" s="2" t="s">
        <v>53</v>
      </c>
      <c r="M267" s="2" t="s">
        <v>305</v>
      </c>
      <c r="N267" s="2" t="s">
        <v>374</v>
      </c>
      <c r="O267" s="2" t="s">
        <v>320</v>
      </c>
      <c r="P267" s="2" t="s">
        <v>412</v>
      </c>
      <c r="Q267" s="2">
        <v>0</v>
      </c>
      <c r="R267" s="2">
        <f>_xlfn.FLOOR.MATH((((2*VLOOKUP(G267, 'EV and Base'!$A$1:$N$671, 9, FALSE))+$Q267)*$I267)/100)+$I267+10</f>
        <v>82</v>
      </c>
      <c r="S267" s="2">
        <f>_xlfn.FLOOR.MATH((_xlfn.FLOOR.MATH((((2*VLOOKUP($G267, 'EV and Base'!$A$1:$N$671, 10, FALSE))+$Q267)*$I267)/100)+5)*
IF(OR($J267="Lonely", $J267="Brave", $J267="Adamant", $J267="Naughty"), 1.1,
IF(OR($J267="Bold", $J267="Timid", $J267="Modest", $J267="Calm"), 0.9, 1)))</f>
        <v>42</v>
      </c>
      <c r="T267" s="2">
        <f>_xlfn.FLOOR.MATH((_xlfn.FLOOR.MATH((((2*VLOOKUP($G267, 'EV and Base'!$A$1:$N$671, 11, FALSE))+$Q267)*$I267)/100)+5)*
IF(OR($J267="Bold", $J267="Relaxed", $J267="Impish", $J267="Lax"), 1.1,
IF(OR($J267="Lonely", $J267="Hasty", $J267="Mild", $J267="Gentle"), 0.9, 1)))</f>
        <v>39</v>
      </c>
      <c r="U267" s="2">
        <f>_xlfn.FLOOR.MATH((_xlfn.FLOOR.MATH((((2*VLOOKUP($G267, 'EV and Base'!$A$1:$N$671, 12, FALSE))+$Q267)*$I267)/100)+5)*
IF(OR($J267="Modest", $J267="Mild", $J267="Quiet", $J267="Rash"), 1.1,
IF(OR($J267="Adamant", $J267="Impish", $J267="Jolly", $J267="Careful"), 0.9, 1)))</f>
        <v>37</v>
      </c>
      <c r="V267" s="2">
        <f>_xlfn.FLOOR.MATH((_xlfn.FLOOR.MATH((((2*VLOOKUP($G267, 'EV and Base'!$A$1:$N$671, 13, FALSE))+$Q267)*$I267)/100)+5)*
IF(OR($J267="Calm", $J267="Gentle", $J267="Sassy", $J267="Careful"), 1.1,
IF(OR($J267="Naughty", $J267="Lax", $J267="Naive", $J267="Rash"), 0.9, 1)))</f>
        <v>36</v>
      </c>
      <c r="W267" s="2">
        <f>_xlfn.FLOOR.MATH((_xlfn.FLOOR.MATH((((2*VLOOKUP($G267, 'EV and Base'!$A$1:$N$671, 14, FALSE))+$Q267)*$I267)/100)+5)*
IF(OR($J267="Timid", $J267="Hasty", $J267="Jolly", $J267="Naive"), 1.1,
IF(OR($J267="Brave", $J267="Relaxed", $J267="Quiet", $J267="Sassy"), 0.9, 1)))</f>
        <v>45</v>
      </c>
    </row>
    <row r="268" spans="1:23" x14ac:dyDescent="0.45">
      <c r="A268" s="67"/>
      <c r="B268" s="67"/>
      <c r="C268" s="67"/>
      <c r="D268" s="67"/>
      <c r="E268" s="67"/>
      <c r="F268" s="56">
        <v>3</v>
      </c>
      <c r="G268" s="2" t="s">
        <v>509</v>
      </c>
      <c r="H268" s="22" t="s">
        <v>50</v>
      </c>
      <c r="I268" s="2">
        <v>29</v>
      </c>
      <c r="J268" s="2" t="s">
        <v>223</v>
      </c>
      <c r="K268" s="2" t="s">
        <v>239</v>
      </c>
      <c r="L268" s="2" t="s">
        <v>53</v>
      </c>
      <c r="M268" s="2" t="s">
        <v>240</v>
      </c>
      <c r="N268" s="2" t="s">
        <v>284</v>
      </c>
      <c r="O268" s="2" t="s">
        <v>225</v>
      </c>
      <c r="P268" s="2" t="s">
        <v>510</v>
      </c>
      <c r="Q268" s="2">
        <v>0</v>
      </c>
      <c r="R268" s="2">
        <f>_xlfn.FLOOR.MATH((((2*VLOOKUP(G268, 'EV and Base'!$A$1:$N$671, 9, FALSE))+$Q268)*$I268)/100)+$I268+10</f>
        <v>73</v>
      </c>
      <c r="S268" s="2">
        <f>_xlfn.FLOOR.MATH((_xlfn.FLOOR.MATH((((2*VLOOKUP($G268, 'EV and Base'!$A$1:$N$671, 10, FALSE))+$Q268)*$I268)/100)+5)*
IF(OR($J268="Lonely", $J268="Brave", $J268="Adamant", $J268="Naughty"), 1.1,
IF(OR($J268="Bold", $J268="Timid", $J268="Modest", $J268="Calm"), 0.9, 1)))</f>
        <v>51</v>
      </c>
      <c r="T268" s="2">
        <f>_xlfn.FLOOR.MATH((_xlfn.FLOOR.MATH((((2*VLOOKUP($G268, 'EV and Base'!$A$1:$N$671, 11, FALSE))+$Q268)*$I268)/100)+5)*
IF(OR($J268="Bold", $J268="Relaxed", $J268="Impish", $J268="Lax"), 1.1,
IF(OR($J268="Lonely", $J268="Hasty", $J268="Mild", $J268="Gentle"), 0.9, 1)))</f>
        <v>56</v>
      </c>
      <c r="U268" s="2">
        <f>_xlfn.FLOOR.MATH((_xlfn.FLOOR.MATH((((2*VLOOKUP($G268, 'EV and Base'!$A$1:$N$671, 12, FALSE))+$Q268)*$I268)/100)+5)*
IF(OR($J268="Modest", $J268="Mild", $J268="Quiet", $J268="Rash"), 1.1,
IF(OR($J268="Adamant", $J268="Impish", $J268="Jolly", $J268="Careful"), 0.9, 1)))</f>
        <v>36</v>
      </c>
      <c r="V268" s="2">
        <f>_xlfn.FLOOR.MATH((_xlfn.FLOOR.MATH((((2*VLOOKUP($G268, 'EV and Base'!$A$1:$N$671, 13, FALSE))+$Q268)*$I268)/100)+5)*
IF(OR($J268="Calm", $J268="Gentle", $J268="Sassy", $J268="Careful"), 1.1,
IF(OR($J268="Naughty", $J268="Lax", $J268="Naive", $J268="Rash"), 0.9, 1)))</f>
        <v>49</v>
      </c>
      <c r="W268" s="2">
        <f>_xlfn.FLOOR.MATH((_xlfn.FLOOR.MATH((((2*VLOOKUP($G268, 'EV and Base'!$A$1:$N$671, 14, FALSE))+$Q268)*$I268)/100)+5)*
IF(OR($J268="Timid", $J268="Hasty", $J268="Jolly", $J268="Naive"), 1.1,
IF(OR($J268="Brave", $J268="Relaxed", $J268="Quiet", $J268="Sassy"), 0.9, 1)))</f>
        <v>69</v>
      </c>
    </row>
    <row r="269" spans="1:23" x14ac:dyDescent="0.45">
      <c r="A269" s="68"/>
      <c r="B269" s="68"/>
      <c r="C269" s="68"/>
      <c r="D269" s="68"/>
      <c r="E269" s="68"/>
      <c r="F269" s="56">
        <v>2</v>
      </c>
      <c r="G269" s="2" t="s">
        <v>511</v>
      </c>
      <c r="H269" s="22" t="s">
        <v>50</v>
      </c>
      <c r="I269" s="2">
        <v>29</v>
      </c>
      <c r="J269" s="2" t="s">
        <v>71</v>
      </c>
      <c r="K269" s="2" t="s">
        <v>171</v>
      </c>
      <c r="L269" s="2" t="s">
        <v>53</v>
      </c>
      <c r="M269" s="2" t="s">
        <v>293</v>
      </c>
      <c r="N269" s="2" t="s">
        <v>202</v>
      </c>
      <c r="O269" s="2" t="s">
        <v>125</v>
      </c>
      <c r="P269" s="2" t="s">
        <v>240</v>
      </c>
      <c r="Q269" s="2">
        <v>0</v>
      </c>
      <c r="R269" s="2">
        <f>_xlfn.FLOOR.MATH((((2*VLOOKUP(G269, 'EV and Base'!$A$1:$N$671, 9, FALSE))+$Q269)*$I269)/100)+$I269+10</f>
        <v>68</v>
      </c>
      <c r="S269" s="2">
        <f>_xlfn.FLOOR.MATH((_xlfn.FLOOR.MATH((((2*VLOOKUP($G269, 'EV and Base'!$A$1:$N$671, 10, FALSE))+$Q269)*$I269)/100)+5)*
IF(OR($J269="Lonely", $J269="Brave", $J269="Adamant", $J269="Naughty"), 1.1,
IF(OR($J269="Bold", $J269="Timid", $J269="Modest", $J269="Calm"), 0.9, 1)))</f>
        <v>28</v>
      </c>
      <c r="T269" s="2">
        <f>_xlfn.FLOOR.MATH((_xlfn.FLOOR.MATH((((2*VLOOKUP($G269, 'EV and Base'!$A$1:$N$671, 11, FALSE))+$Q269)*$I269)/100)+5)*
IF(OR($J269="Bold", $J269="Relaxed", $J269="Impish", $J269="Lax"), 1.1,
IF(OR($J269="Lonely", $J269="Hasty", $J269="Mild", $J269="Gentle"), 0.9, 1)))</f>
        <v>54</v>
      </c>
      <c r="U269" s="2">
        <f>_xlfn.FLOOR.MATH((_xlfn.FLOOR.MATH((((2*VLOOKUP($G269, 'EV and Base'!$A$1:$N$671, 12, FALSE))+$Q269)*$I269)/100)+5)*
IF(OR($J269="Modest", $J269="Mild", $J269="Quiet", $J269="Rash"), 1.1,
IF(OR($J269="Adamant", $J269="Impish", $J269="Jolly", $J269="Careful"), 0.9, 1)))</f>
        <v>28</v>
      </c>
      <c r="V269" s="2">
        <f>_xlfn.FLOOR.MATH((_xlfn.FLOOR.MATH((((2*VLOOKUP($G269, 'EV and Base'!$A$1:$N$671, 13, FALSE))+$Q269)*$I269)/100)+5)*
IF(OR($J269="Calm", $J269="Gentle", $J269="Sassy", $J269="Careful"), 1.1,
IF(OR($J269="Naughty", $J269="Lax", $J269="Naive", $J269="Rash"), 0.9, 1)))</f>
        <v>42</v>
      </c>
      <c r="W269" s="2">
        <f>_xlfn.FLOOR.MATH((_xlfn.FLOOR.MATH((((2*VLOOKUP($G269, 'EV and Base'!$A$1:$N$671, 14, FALSE))+$Q269)*$I269)/100)+5)*
IF(OR($J269="Timid", $J269="Hasty", $J269="Jolly", $J269="Naive"), 1.1,
IF(OR($J269="Brave", $J269="Relaxed", $J269="Quiet", $J269="Sassy"), 0.9, 1)))</f>
        <v>19</v>
      </c>
    </row>
    <row r="270" spans="1:23" x14ac:dyDescent="0.45">
      <c r="A270" s="66">
        <v>150</v>
      </c>
      <c r="B270" s="66" t="s">
        <v>512</v>
      </c>
      <c r="C270" s="66" t="s">
        <v>376</v>
      </c>
      <c r="D270" s="66" t="s">
        <v>504</v>
      </c>
      <c r="E270" s="66" t="s">
        <v>48</v>
      </c>
      <c r="F270" s="56">
        <v>1</v>
      </c>
      <c r="G270" s="2" t="s">
        <v>315</v>
      </c>
      <c r="H270" s="22" t="s">
        <v>50</v>
      </c>
      <c r="I270" s="2">
        <v>32</v>
      </c>
      <c r="J270" s="2" t="s">
        <v>106</v>
      </c>
      <c r="K270" s="2" t="s">
        <v>65</v>
      </c>
      <c r="L270" s="2" t="s">
        <v>53</v>
      </c>
      <c r="M270" s="2" t="s">
        <v>235</v>
      </c>
      <c r="N270" s="2" t="s">
        <v>357</v>
      </c>
      <c r="O270" s="2" t="s">
        <v>417</v>
      </c>
      <c r="P270" s="2" t="s">
        <v>154</v>
      </c>
      <c r="Q270" s="2">
        <v>12</v>
      </c>
      <c r="R270" s="2">
        <f>_xlfn.FLOOR.MATH((((2*VLOOKUP(G270, 'EV and Base'!$A$1:$N$671, 9, FALSE))+$Q270)*$I270)/100)+$I270+10</f>
        <v>86</v>
      </c>
      <c r="S270" s="2">
        <f>_xlfn.FLOOR.MATH((_xlfn.FLOOR.MATH((((2*VLOOKUP($G270, 'EV and Base'!$A$1:$N$671, 10, FALSE))+$Q270)*$I270)/100)+5)*
IF(OR($J270="Lonely", $J270="Brave", $J270="Adamant", $J270="Naughty"), 1.1,
IF(OR($J270="Bold", $J270="Timid", $J270="Modest", $J270="Calm"), 0.9, 1)))</f>
        <v>65</v>
      </c>
      <c r="T270" s="2">
        <f>_xlfn.FLOOR.MATH((_xlfn.FLOOR.MATH((((2*VLOOKUP($G270, 'EV and Base'!$A$1:$N$671, 11, FALSE))+$Q270)*$I270)/100)+5)*
IF(OR($J270="Bold", $J270="Relaxed", $J270="Impish", $J270="Lax"), 1.1,
IF(OR($J270="Lonely", $J270="Hasty", $J270="Mild", $J270="Gentle"), 0.9, 1)))</f>
        <v>40</v>
      </c>
      <c r="U270" s="2">
        <f>_xlfn.FLOOR.MATH((_xlfn.FLOOR.MATH((((2*VLOOKUP($G270, 'EV and Base'!$A$1:$N$671, 12, FALSE))+$Q270)*$I270)/100)+5)*
IF(OR($J270="Modest", $J270="Mild", $J270="Quiet", $J270="Rash"), 1.1,
IF(OR($J270="Adamant", $J270="Impish", $J270="Jolly", $J270="Careful"), 0.9, 1)))</f>
        <v>65</v>
      </c>
      <c r="V270" s="2">
        <f>_xlfn.FLOOR.MATH((_xlfn.FLOOR.MATH((((2*VLOOKUP($G270, 'EV and Base'!$A$1:$N$671, 13, FALSE))+$Q270)*$I270)/100)+5)*
IF(OR($J270="Calm", $J270="Gentle", $J270="Sassy", $J270="Careful"), 1.1,
IF(OR($J270="Naughty", $J270="Lax", $J270="Naive", $J270="Rash"), 0.9, 1)))</f>
        <v>36</v>
      </c>
      <c r="W270" s="2">
        <f>_xlfn.FLOOR.MATH((_xlfn.FLOOR.MATH((((2*VLOOKUP($G270, 'EV and Base'!$A$1:$N$671, 14, FALSE))+$Q270)*$I270)/100)+5)*
IF(OR($J270="Timid", $J270="Hasty", $J270="Jolly", $J270="Naive"), 1.1,
IF(OR($J270="Brave", $J270="Relaxed", $J270="Quiet", $J270="Sassy"), 0.9, 1)))</f>
        <v>83</v>
      </c>
    </row>
    <row r="271" spans="1:23" x14ac:dyDescent="0.45">
      <c r="A271" s="67"/>
      <c r="B271" s="67"/>
      <c r="C271" s="67"/>
      <c r="D271" s="67"/>
      <c r="E271" s="67"/>
      <c r="F271" s="56">
        <v>2</v>
      </c>
      <c r="G271" s="2" t="s">
        <v>513</v>
      </c>
      <c r="H271" s="22" t="s">
        <v>50</v>
      </c>
      <c r="I271" s="2">
        <v>32</v>
      </c>
      <c r="J271" s="2" t="s">
        <v>132</v>
      </c>
      <c r="K271" s="2" t="s">
        <v>262</v>
      </c>
      <c r="L271" s="2" t="s">
        <v>53</v>
      </c>
      <c r="M271" s="2" t="s">
        <v>514</v>
      </c>
      <c r="N271" s="2" t="s">
        <v>429</v>
      </c>
      <c r="O271" s="2" t="s">
        <v>515</v>
      </c>
      <c r="P271" s="2" t="s">
        <v>484</v>
      </c>
      <c r="Q271" s="2">
        <v>12</v>
      </c>
      <c r="R271" s="2">
        <f>_xlfn.FLOOR.MATH((((2*VLOOKUP(G271, 'EV and Base'!$A$1:$N$671, 9, FALSE))+$Q271)*$I271)/100)+$I271+10</f>
        <v>88</v>
      </c>
      <c r="S271" s="2">
        <f>_xlfn.FLOOR.MATH((_xlfn.FLOOR.MATH((((2*VLOOKUP($G271, 'EV and Base'!$A$1:$N$671, 10, FALSE))+$Q271)*$I271)/100)+5)*
IF(OR($J271="Lonely", $J271="Brave", $J271="Adamant", $J271="Naughty"), 1.1,
IF(OR($J271="Bold", $J271="Timid", $J271="Modest", $J271="Calm"), 0.9, 1)))</f>
        <v>45</v>
      </c>
      <c r="T271" s="2">
        <f>_xlfn.FLOOR.MATH((_xlfn.FLOOR.MATH((((2*VLOOKUP($G271, 'EV and Base'!$A$1:$N$671, 11, FALSE))+$Q271)*$I271)/100)+5)*
IF(OR($J271="Bold", $J271="Relaxed", $J271="Impish", $J271="Lax"), 1.1,
IF(OR($J271="Lonely", $J271="Hasty", $J271="Mild", $J271="Gentle"), 0.9, 1)))</f>
        <v>48</v>
      </c>
      <c r="U271" s="2">
        <f>_xlfn.FLOOR.MATH((_xlfn.FLOOR.MATH((((2*VLOOKUP($G271, 'EV and Base'!$A$1:$N$671, 12, FALSE))+$Q271)*$I271)/100)+5)*
IF(OR($J271="Modest", $J271="Mild", $J271="Quiet", $J271="Rash"), 1.1,
IF(OR($J271="Adamant", $J271="Impish", $J271="Jolly", $J271="Careful"), 0.9, 1)))</f>
        <v>58</v>
      </c>
      <c r="V271" s="2">
        <f>_xlfn.FLOOR.MATH((_xlfn.FLOOR.MATH((((2*VLOOKUP($G271, 'EV and Base'!$A$1:$N$671, 13, FALSE))+$Q271)*$I271)/100)+5)*
IF(OR($J271="Calm", $J271="Gentle", $J271="Sassy", $J271="Careful"), 1.1,
IF(OR($J271="Naughty", $J271="Lax", $J271="Naive", $J271="Rash"), 0.9, 1)))</f>
        <v>44</v>
      </c>
      <c r="W271" s="2">
        <f>_xlfn.FLOOR.MATH((_xlfn.FLOOR.MATH((((2*VLOOKUP($G271, 'EV and Base'!$A$1:$N$671, 14, FALSE))+$Q271)*$I271)/100)+5)*
IF(OR($J271="Timid", $J271="Hasty", $J271="Jolly", $J271="Naive"), 1.1,
IF(OR($J271="Brave", $J271="Relaxed", $J271="Quiet", $J271="Sassy"), 0.9, 1)))</f>
        <v>72</v>
      </c>
    </row>
    <row r="272" spans="1:23" x14ac:dyDescent="0.45">
      <c r="A272" s="68"/>
      <c r="B272" s="68"/>
      <c r="C272" s="68"/>
      <c r="D272" s="68"/>
      <c r="E272" s="68"/>
      <c r="F272" s="56">
        <v>3</v>
      </c>
      <c r="G272" s="2" t="s">
        <v>187</v>
      </c>
      <c r="H272" s="22" t="s">
        <v>50</v>
      </c>
      <c r="I272" s="2">
        <v>32</v>
      </c>
      <c r="J272" s="2" t="s">
        <v>85</v>
      </c>
      <c r="K272" s="2" t="s">
        <v>98</v>
      </c>
      <c r="L272" s="2" t="s">
        <v>53</v>
      </c>
      <c r="M272" s="2" t="s">
        <v>406</v>
      </c>
      <c r="N272" s="2" t="s">
        <v>475</v>
      </c>
      <c r="O272" s="2" t="s">
        <v>516</v>
      </c>
      <c r="P272" s="2" t="s">
        <v>517</v>
      </c>
      <c r="Q272" s="2">
        <v>12</v>
      </c>
      <c r="R272" s="2">
        <f>_xlfn.FLOOR.MATH((((2*VLOOKUP(G272, 'EV and Base'!$A$1:$N$671, 9, FALSE))+$Q272)*$I272)/100)+$I272+10</f>
        <v>84</v>
      </c>
      <c r="S272" s="2">
        <f>_xlfn.FLOOR.MATH((_xlfn.FLOOR.MATH((((2*VLOOKUP($G272, 'EV and Base'!$A$1:$N$671, 10, FALSE))+$Q272)*$I272)/100)+5)*
IF(OR($J272="Lonely", $J272="Brave", $J272="Adamant", $J272="Naughty"), 1.1,
IF(OR($J272="Bold", $J272="Timid", $J272="Modest", $J272="Calm"), 0.9, 1)))</f>
        <v>63</v>
      </c>
      <c r="T272" s="2">
        <f>_xlfn.FLOOR.MATH((_xlfn.FLOOR.MATH((((2*VLOOKUP($G272, 'EV and Base'!$A$1:$N$671, 11, FALSE))+$Q272)*$I272)/100)+5)*
IF(OR($J272="Bold", $J272="Relaxed", $J272="Impish", $J272="Lax"), 1.1,
IF(OR($J272="Lonely", $J272="Hasty", $J272="Mild", $J272="Gentle"), 0.9, 1)))</f>
        <v>47</v>
      </c>
      <c r="U272" s="2">
        <f>_xlfn.FLOOR.MATH((_xlfn.FLOOR.MATH((((2*VLOOKUP($G272, 'EV and Base'!$A$1:$N$671, 12, FALSE))+$Q272)*$I272)/100)+5)*
IF(OR($J272="Modest", $J272="Mild", $J272="Quiet", $J272="Rash"), 1.1,
IF(OR($J272="Adamant", $J272="Impish", $J272="Jolly", $J272="Careful"), 0.9, 1)))</f>
        <v>47</v>
      </c>
      <c r="V272" s="2">
        <f>_xlfn.FLOOR.MATH((_xlfn.FLOOR.MATH((((2*VLOOKUP($G272, 'EV and Base'!$A$1:$N$671, 13, FALSE))+$Q272)*$I272)/100)+5)*
IF(OR($J272="Calm", $J272="Gentle", $J272="Sassy", $J272="Careful"), 1.1,
IF(OR($J272="Naughty", $J272="Lax", $J272="Naive", $J272="Rash"), 0.9, 1)))</f>
        <v>58</v>
      </c>
      <c r="W272" s="2">
        <f>_xlfn.FLOOR.MATH((_xlfn.FLOOR.MATH((((2*VLOOKUP($G272, 'EV and Base'!$A$1:$N$671, 14, FALSE))+$Q272)*$I272)/100)+5)*
IF(OR($J272="Timid", $J272="Hasty", $J272="Jolly", $J272="Naive"), 1.1,
IF(OR($J272="Brave", $J272="Relaxed", $J272="Quiet", $J272="Sassy"), 0.9, 1)))</f>
        <v>58</v>
      </c>
    </row>
    <row r="273" spans="1:23" x14ac:dyDescent="0.45">
      <c r="A273" s="56">
        <v>151</v>
      </c>
      <c r="B273" s="56" t="s">
        <v>518</v>
      </c>
      <c r="C273" s="56" t="s">
        <v>46</v>
      </c>
      <c r="D273" s="56" t="s">
        <v>504</v>
      </c>
      <c r="E273" s="56" t="s">
        <v>48</v>
      </c>
      <c r="F273" s="56">
        <v>1</v>
      </c>
      <c r="G273" s="2" t="s">
        <v>273</v>
      </c>
      <c r="H273" s="22" t="s">
        <v>77</v>
      </c>
      <c r="I273" s="2">
        <v>31</v>
      </c>
      <c r="J273" s="2" t="s">
        <v>157</v>
      </c>
      <c r="K273" s="2" t="s">
        <v>274</v>
      </c>
      <c r="L273" s="2" t="s">
        <v>53</v>
      </c>
      <c r="M273" s="2" t="s">
        <v>451</v>
      </c>
      <c r="N273" s="2" t="s">
        <v>452</v>
      </c>
      <c r="O273" s="2" t="s">
        <v>453</v>
      </c>
      <c r="P273" s="2" t="s">
        <v>390</v>
      </c>
      <c r="Q273" s="2">
        <v>0</v>
      </c>
      <c r="R273" s="2">
        <f>_xlfn.FLOOR.MATH((((2*VLOOKUP(G273, 'EV and Base'!$A$1:$N$671, 9, FALSE))+$Q273)*$I273)/100)+$I273+10</f>
        <v>75</v>
      </c>
      <c r="S273" s="2">
        <f>_xlfn.FLOOR.MATH((_xlfn.FLOOR.MATH((((2*VLOOKUP($G273, 'EV and Base'!$A$1:$N$671, 10, FALSE))+$Q273)*$I273)/100)+5)*
IF(OR($J273="Lonely", $J273="Brave", $J273="Adamant", $J273="Naughty"), 1.1,
IF(OR($J273="Bold", $J273="Timid", $J273="Modest", $J273="Calm"), 0.9, 1)))</f>
        <v>36</v>
      </c>
      <c r="T273" s="2">
        <f>_xlfn.FLOOR.MATH((_xlfn.FLOOR.MATH((((2*VLOOKUP($G273, 'EV and Base'!$A$1:$N$671, 11, FALSE))+$Q273)*$I273)/100)+5)*
IF(OR($J273="Bold", $J273="Relaxed", $J273="Impish", $J273="Lax"), 1.1,
IF(OR($J273="Lonely", $J273="Hasty", $J273="Mild", $J273="Gentle"), 0.9, 1)))</f>
        <v>29</v>
      </c>
      <c r="U273" s="2">
        <f>_xlfn.FLOOR.MATH((_xlfn.FLOOR.MATH((((2*VLOOKUP($G273, 'EV and Base'!$A$1:$N$671, 12, FALSE))+$Q273)*$I273)/100)+5)*
IF(OR($J273="Modest", $J273="Mild", $J273="Quiet", $J273="Rash"), 1.1,
IF(OR($J273="Adamant", $J273="Impish", $J273="Jolly", $J273="Careful"), 0.9, 1)))</f>
        <v>29</v>
      </c>
      <c r="V273" s="2">
        <f>_xlfn.FLOOR.MATH((_xlfn.FLOOR.MATH((((2*VLOOKUP($G273, 'EV and Base'!$A$1:$N$671, 13, FALSE))+$Q273)*$I273)/100)+5)*
IF(OR($J273="Calm", $J273="Gentle", $J273="Sassy", $J273="Careful"), 1.1,
IF(OR($J273="Naughty", $J273="Lax", $J273="Naive", $J273="Rash"), 0.9, 1)))</f>
        <v>29</v>
      </c>
      <c r="W273" s="2">
        <f>_xlfn.FLOOR.MATH((_xlfn.FLOOR.MATH((((2*VLOOKUP($G273, 'EV and Base'!$A$1:$N$671, 14, FALSE))+$Q273)*$I273)/100)+5)*
IF(OR($J273="Timid", $J273="Hasty", $J273="Jolly", $J273="Naive"), 1.1,
IF(OR($J273="Brave", $J273="Relaxed", $J273="Quiet", $J273="Sassy"), 0.9, 1)))</f>
        <v>51</v>
      </c>
    </row>
    <row r="274" spans="1:23" x14ac:dyDescent="0.45">
      <c r="A274" s="66">
        <v>152</v>
      </c>
      <c r="B274" s="66" t="s">
        <v>519</v>
      </c>
      <c r="C274" s="66" t="s">
        <v>46</v>
      </c>
      <c r="D274" s="66" t="s">
        <v>504</v>
      </c>
      <c r="E274" s="66" t="s">
        <v>48</v>
      </c>
      <c r="F274" s="56">
        <v>1</v>
      </c>
      <c r="G274" s="2" t="s">
        <v>474</v>
      </c>
      <c r="H274" s="22" t="s">
        <v>77</v>
      </c>
      <c r="I274" s="2">
        <v>30</v>
      </c>
      <c r="J274" s="2" t="s">
        <v>106</v>
      </c>
      <c r="K274" s="2" t="s">
        <v>204</v>
      </c>
      <c r="L274" s="2" t="s">
        <v>53</v>
      </c>
      <c r="M274" s="2" t="s">
        <v>224</v>
      </c>
      <c r="N274" s="2" t="s">
        <v>225</v>
      </c>
      <c r="O274" s="2" t="s">
        <v>226</v>
      </c>
      <c r="P274" s="2" t="s">
        <v>240</v>
      </c>
      <c r="Q274" s="2">
        <v>12</v>
      </c>
      <c r="R274" s="2">
        <f>_xlfn.FLOOR.MATH((((2*VLOOKUP(G274, 'EV and Base'!$A$1:$N$671, 9, FALSE))+$Q274)*$I274)/100)+$I274+10</f>
        <v>76</v>
      </c>
      <c r="S274" s="2">
        <f>_xlfn.FLOOR.MATH((_xlfn.FLOOR.MATH((((2*VLOOKUP($G274, 'EV and Base'!$A$1:$N$671, 10, FALSE))+$Q274)*$I274)/100)+5)*
IF(OR($J274="Lonely", $J274="Brave", $J274="Adamant", $J274="Naughty"), 1.1,
IF(OR($J274="Bold", $J274="Timid", $J274="Modest", $J274="Calm"), 0.9, 1)))</f>
        <v>46</v>
      </c>
      <c r="T274" s="2">
        <f>_xlfn.FLOOR.MATH((_xlfn.FLOOR.MATH((((2*VLOOKUP($G274, 'EV and Base'!$A$1:$N$671, 11, FALSE))+$Q274)*$I274)/100)+5)*
IF(OR($J274="Bold", $J274="Relaxed", $J274="Impish", $J274="Lax"), 1.1,
IF(OR($J274="Lonely", $J274="Hasty", $J274="Mild", $J274="Gentle"), 0.9, 1)))</f>
        <v>62</v>
      </c>
      <c r="U274" s="2">
        <f>_xlfn.FLOOR.MATH((_xlfn.FLOOR.MATH((((2*VLOOKUP($G274, 'EV and Base'!$A$1:$N$671, 12, FALSE))+$Q274)*$I274)/100)+5)*
IF(OR($J274="Modest", $J274="Mild", $J274="Quiet", $J274="Rash"), 1.1,
IF(OR($J274="Adamant", $J274="Impish", $J274="Jolly", $J274="Careful"), 0.9, 1)))</f>
        <v>38</v>
      </c>
      <c r="V274" s="2">
        <f>_xlfn.FLOOR.MATH((_xlfn.FLOOR.MATH((((2*VLOOKUP($G274, 'EV and Base'!$A$1:$N$671, 13, FALSE))+$Q274)*$I274)/100)+5)*
IF(OR($J274="Calm", $J274="Gentle", $J274="Sassy", $J274="Careful"), 1.1,
IF(OR($J274="Naughty", $J274="Lax", $J274="Naive", $J274="Rash"), 0.9, 1)))</f>
        <v>50</v>
      </c>
      <c r="W274" s="2">
        <f>_xlfn.FLOOR.MATH((_xlfn.FLOOR.MATH((((2*VLOOKUP($G274, 'EV and Base'!$A$1:$N$671, 14, FALSE))+$Q274)*$I274)/100)+5)*
IF(OR($J274="Timid", $J274="Hasty", $J274="Jolly", $J274="Naive"), 1.1,
IF(OR($J274="Brave", $J274="Relaxed", $J274="Quiet", $J274="Sassy"), 0.9, 1)))</f>
        <v>36</v>
      </c>
    </row>
    <row r="275" spans="1:23" x14ac:dyDescent="0.45">
      <c r="A275" s="67"/>
      <c r="B275" s="67"/>
      <c r="C275" s="67"/>
      <c r="D275" s="67"/>
      <c r="E275" s="67"/>
      <c r="F275" s="56">
        <v>2</v>
      </c>
      <c r="G275" s="2" t="s">
        <v>520</v>
      </c>
      <c r="H275" s="22" t="s">
        <v>50</v>
      </c>
      <c r="I275" s="2">
        <v>30</v>
      </c>
      <c r="J275" s="2" t="s">
        <v>82</v>
      </c>
      <c r="K275" s="2" t="s">
        <v>107</v>
      </c>
      <c r="L275" s="2" t="s">
        <v>53</v>
      </c>
      <c r="M275" s="2" t="s">
        <v>73</v>
      </c>
      <c r="N275" s="2" t="s">
        <v>128</v>
      </c>
      <c r="O275" s="2" t="s">
        <v>135</v>
      </c>
      <c r="P275" s="2" t="s">
        <v>394</v>
      </c>
      <c r="Q275" s="2">
        <v>12</v>
      </c>
      <c r="R275" s="2">
        <f>_xlfn.FLOOR.MATH((((2*VLOOKUP(G275, 'EV and Base'!$A$1:$N$671, 9, FALSE))+$Q275)*$I275)/100)+$I275+10</f>
        <v>88</v>
      </c>
      <c r="S275" s="2">
        <f>_xlfn.FLOOR.MATH((_xlfn.FLOOR.MATH((((2*VLOOKUP($G275, 'EV and Base'!$A$1:$N$671, 10, FALSE))+$Q275)*$I275)/100)+5)*
IF(OR($J275="Lonely", $J275="Brave", $J275="Adamant", $J275="Naughty"), 1.1,
IF(OR($J275="Bold", $J275="Timid", $J275="Modest", $J275="Calm"), 0.9, 1)))</f>
        <v>67</v>
      </c>
      <c r="T275" s="2">
        <f>_xlfn.FLOOR.MATH((_xlfn.FLOOR.MATH((((2*VLOOKUP($G275, 'EV and Base'!$A$1:$N$671, 11, FALSE))+$Q275)*$I275)/100)+5)*
IF(OR($J275="Bold", $J275="Relaxed", $J275="Impish", $J275="Lax"), 1.1,
IF(OR($J275="Lonely", $J275="Hasty", $J275="Mild", $J275="Gentle"), 0.9, 1)))</f>
        <v>46</v>
      </c>
      <c r="U275" s="2">
        <f>_xlfn.FLOOR.MATH((_xlfn.FLOOR.MATH((((2*VLOOKUP($G275, 'EV and Base'!$A$1:$N$671, 12, FALSE))+$Q275)*$I275)/100)+5)*
IF(OR($J275="Modest", $J275="Mild", $J275="Quiet", $J275="Rash"), 1.1,
IF(OR($J275="Adamant", $J275="Impish", $J275="Jolly", $J275="Careful"), 0.9, 1)))</f>
        <v>73</v>
      </c>
      <c r="V275" s="2">
        <f>_xlfn.FLOOR.MATH((_xlfn.FLOOR.MATH((((2*VLOOKUP($G275, 'EV and Base'!$A$1:$N$671, 13, FALSE))+$Q275)*$I275)/100)+5)*
IF(OR($J275="Calm", $J275="Gentle", $J275="Sassy", $J275="Careful"), 1.1,
IF(OR($J275="Naughty", $J275="Lax", $J275="Naive", $J275="Rash"), 0.9, 1)))</f>
        <v>46</v>
      </c>
      <c r="W275" s="2">
        <f>_xlfn.FLOOR.MATH((_xlfn.FLOOR.MATH((((2*VLOOKUP($G275, 'EV and Base'!$A$1:$N$671, 14, FALSE))+$Q275)*$I275)/100)+5)*
IF(OR($J275="Timid", $J275="Hasty", $J275="Jolly", $J275="Naive"), 1.1,
IF(OR($J275="Brave", $J275="Relaxed", $J275="Quiet", $J275="Sassy"), 0.9, 1)))</f>
        <v>62</v>
      </c>
    </row>
    <row r="276" spans="1:23" x14ac:dyDescent="0.45">
      <c r="A276" s="68"/>
      <c r="B276" s="68"/>
      <c r="C276" s="68"/>
      <c r="D276" s="68"/>
      <c r="E276" s="68"/>
      <c r="F276" s="56">
        <v>3</v>
      </c>
      <c r="G276" s="2" t="s">
        <v>359</v>
      </c>
      <c r="H276" s="22" t="s">
        <v>77</v>
      </c>
      <c r="I276" s="2">
        <v>30</v>
      </c>
      <c r="J276" s="2" t="s">
        <v>82</v>
      </c>
      <c r="K276" s="2" t="s">
        <v>139</v>
      </c>
      <c r="L276" s="2" t="s">
        <v>53</v>
      </c>
      <c r="M276" s="2" t="s">
        <v>233</v>
      </c>
      <c r="N276" s="2" t="s">
        <v>309</v>
      </c>
      <c r="O276" s="2" t="s">
        <v>142</v>
      </c>
      <c r="P276" s="2" t="s">
        <v>403</v>
      </c>
      <c r="Q276" s="2">
        <v>12</v>
      </c>
      <c r="R276" s="2">
        <f>_xlfn.FLOOR.MATH((((2*VLOOKUP(G276, 'EV and Base'!$A$1:$N$671, 9, FALSE))+$Q276)*$I276)/100)+$I276+10</f>
        <v>80</v>
      </c>
      <c r="S276" s="2">
        <f>_xlfn.FLOOR.MATH((_xlfn.FLOOR.MATH((((2*VLOOKUP($G276, 'EV and Base'!$A$1:$N$671, 10, FALSE))+$Q276)*$I276)/100)+5)*
IF(OR($J276="Lonely", $J276="Brave", $J276="Adamant", $J276="Naughty"), 1.1,
IF(OR($J276="Bold", $J276="Timid", $J276="Modest", $J276="Calm"), 0.9, 1)))</f>
        <v>54</v>
      </c>
      <c r="T276" s="2">
        <f>_xlfn.FLOOR.MATH((_xlfn.FLOOR.MATH((((2*VLOOKUP($G276, 'EV and Base'!$A$1:$N$671, 11, FALSE))+$Q276)*$I276)/100)+5)*
IF(OR($J276="Bold", $J276="Relaxed", $J276="Impish", $J276="Lax"), 1.1,
IF(OR($J276="Lonely", $J276="Hasty", $J276="Mild", $J276="Gentle"), 0.9, 1)))</f>
        <v>45</v>
      </c>
      <c r="U276" s="2">
        <f>_xlfn.FLOOR.MATH((_xlfn.FLOOR.MATH((((2*VLOOKUP($G276, 'EV and Base'!$A$1:$N$671, 12, FALSE))+$Q276)*$I276)/100)+5)*
IF(OR($J276="Modest", $J276="Mild", $J276="Quiet", $J276="Rash"), 1.1,
IF(OR($J276="Adamant", $J276="Impish", $J276="Jolly", $J276="Careful"), 0.9, 1)))</f>
        <v>41</v>
      </c>
      <c r="V276" s="2">
        <f>_xlfn.FLOOR.MATH((_xlfn.FLOOR.MATH((((2*VLOOKUP($G276, 'EV and Base'!$A$1:$N$671, 13, FALSE))+$Q276)*$I276)/100)+5)*
IF(OR($J276="Calm", $J276="Gentle", $J276="Sassy", $J276="Careful"), 1.1,
IF(OR($J276="Naughty", $J276="Lax", $J276="Naive", $J276="Rash"), 0.9, 1)))</f>
        <v>33</v>
      </c>
      <c r="W276" s="2">
        <f>_xlfn.FLOOR.MATH((_xlfn.FLOOR.MATH((((2*VLOOKUP($G276, 'EV and Base'!$A$1:$N$671, 14, FALSE))+$Q276)*$I276)/100)+5)*
IF(OR($J276="Timid", $J276="Hasty", $J276="Jolly", $J276="Naive"), 1.1,
IF(OR($J276="Brave", $J276="Relaxed", $J276="Quiet", $J276="Sassy"), 0.9, 1)))</f>
        <v>42</v>
      </c>
    </row>
    <row r="277" spans="1:23" x14ac:dyDescent="0.45">
      <c r="A277" s="66">
        <v>153</v>
      </c>
      <c r="B277" s="66" t="s">
        <v>521</v>
      </c>
      <c r="C277" s="66" t="s">
        <v>46</v>
      </c>
      <c r="D277" s="66" t="s">
        <v>504</v>
      </c>
      <c r="E277" s="66" t="s">
        <v>48</v>
      </c>
      <c r="F277" s="56">
        <v>1</v>
      </c>
      <c r="G277" s="2" t="s">
        <v>522</v>
      </c>
      <c r="H277" s="22" t="s">
        <v>50</v>
      </c>
      <c r="I277" s="2">
        <v>31</v>
      </c>
      <c r="J277" s="2" t="s">
        <v>120</v>
      </c>
      <c r="K277" s="2" t="s">
        <v>523</v>
      </c>
      <c r="L277" s="2" t="s">
        <v>53</v>
      </c>
      <c r="M277" s="2" t="s">
        <v>449</v>
      </c>
      <c r="N277" s="2" t="s">
        <v>480</v>
      </c>
      <c r="O277" s="2" t="s">
        <v>524</v>
      </c>
      <c r="P277" s="2" t="s">
        <v>525</v>
      </c>
      <c r="Q277" s="2">
        <v>12</v>
      </c>
      <c r="R277" s="2">
        <f>_xlfn.FLOOR.MATH((((2*VLOOKUP(G277, 'EV and Base'!$A$1:$N$671, 9, FALSE))+$Q277)*$I277)/100)+$I277+10</f>
        <v>72</v>
      </c>
      <c r="S277" s="2">
        <f>_xlfn.FLOOR.MATH((_xlfn.FLOOR.MATH((((2*VLOOKUP($G277, 'EV and Base'!$A$1:$N$671, 10, FALSE))+$Q277)*$I277)/100)+5)*
IF(OR($J277="Lonely", $J277="Brave", $J277="Adamant", $J277="Naughty"), 1.1,
IF(OR($J277="Bold", $J277="Timid", $J277="Modest", $J277="Calm"), 0.9, 1)))</f>
        <v>29</v>
      </c>
      <c r="T277" s="2">
        <f>_xlfn.FLOOR.MATH((_xlfn.FLOOR.MATH((((2*VLOOKUP($G277, 'EV and Base'!$A$1:$N$671, 11, FALSE))+$Q277)*$I277)/100)+5)*
IF(OR($J277="Bold", $J277="Relaxed", $J277="Impish", $J277="Lax"), 1.1,
IF(OR($J277="Lonely", $J277="Hasty", $J277="Mild", $J277="Gentle"), 0.9, 1)))</f>
        <v>33</v>
      </c>
      <c r="U277" s="2">
        <f>_xlfn.FLOOR.MATH((_xlfn.FLOOR.MATH((((2*VLOOKUP($G277, 'EV and Base'!$A$1:$N$671, 12, FALSE))+$Q277)*$I277)/100)+5)*
IF(OR($J277="Modest", $J277="Mild", $J277="Quiet", $J277="Rash"), 1.1,
IF(OR($J277="Adamant", $J277="Impish", $J277="Jolly", $J277="Careful"), 0.9, 1)))</f>
        <v>73</v>
      </c>
      <c r="V277" s="2">
        <f>_xlfn.FLOOR.MATH((_xlfn.FLOOR.MATH((((2*VLOOKUP($G277, 'EV and Base'!$A$1:$N$671, 13, FALSE))+$Q277)*$I277)/100)+5)*
IF(OR($J277="Calm", $J277="Gentle", $J277="Sassy", $J277="Careful"), 1.1,
IF(OR($J277="Naughty", $J277="Lax", $J277="Naive", $J277="Rash"), 0.9, 1)))</f>
        <v>35</v>
      </c>
      <c r="W277" s="2">
        <f>_xlfn.FLOOR.MATH((_xlfn.FLOOR.MATH((((2*VLOOKUP($G277, 'EV and Base'!$A$1:$N$671, 14, FALSE))+$Q277)*$I277)/100)+5)*
IF(OR($J277="Timid", $J277="Hasty", $J277="Jolly", $J277="Naive"), 1.1,
IF(OR($J277="Brave", $J277="Relaxed", $J277="Quiet", $J277="Sassy"), 0.9, 1)))</f>
        <v>21</v>
      </c>
    </row>
    <row r="278" spans="1:23" x14ac:dyDescent="0.45">
      <c r="A278" s="68"/>
      <c r="B278" s="68"/>
      <c r="C278" s="68"/>
      <c r="D278" s="68"/>
      <c r="E278" s="68"/>
      <c r="F278" s="56">
        <v>2</v>
      </c>
      <c r="G278" s="2" t="s">
        <v>526</v>
      </c>
      <c r="H278" s="22" t="s">
        <v>50</v>
      </c>
      <c r="I278" s="2">
        <v>31</v>
      </c>
      <c r="J278" s="2" t="s">
        <v>106</v>
      </c>
      <c r="K278" s="2" t="s">
        <v>527</v>
      </c>
      <c r="L278" s="2" t="s">
        <v>53</v>
      </c>
      <c r="M278" s="2" t="s">
        <v>528</v>
      </c>
      <c r="N278" s="2" t="s">
        <v>418</v>
      </c>
      <c r="O278" s="2" t="s">
        <v>529</v>
      </c>
      <c r="P278" s="2" t="s">
        <v>530</v>
      </c>
      <c r="Q278" s="2">
        <v>12</v>
      </c>
      <c r="R278" s="2">
        <f>_xlfn.FLOOR.MATH((((2*VLOOKUP(G278, 'EV and Base'!$A$1:$N$671, 9, FALSE))+$Q278)*$I278)/100)+$I278+10</f>
        <v>73</v>
      </c>
      <c r="S278" s="2">
        <f>_xlfn.FLOOR.MATH((_xlfn.FLOOR.MATH((((2*VLOOKUP($G278, 'EV and Base'!$A$1:$N$671, 10, FALSE))+$Q278)*$I278)/100)+5)*
IF(OR($J278="Lonely", $J278="Brave", $J278="Adamant", $J278="Naughty"), 1.1,
IF(OR($J278="Bold", $J278="Timid", $J278="Modest", $J278="Calm"), 0.9, 1)))</f>
        <v>62</v>
      </c>
      <c r="T278" s="2">
        <f>_xlfn.FLOOR.MATH((_xlfn.FLOOR.MATH((((2*VLOOKUP($G278, 'EV and Base'!$A$1:$N$671, 11, FALSE))+$Q278)*$I278)/100)+5)*
IF(OR($J278="Bold", $J278="Relaxed", $J278="Impish", $J278="Lax"), 1.1,
IF(OR($J278="Lonely", $J278="Hasty", $J278="Mild", $J278="Gentle"), 0.9, 1)))</f>
        <v>45</v>
      </c>
      <c r="U278" s="2">
        <f>_xlfn.FLOOR.MATH((_xlfn.FLOOR.MATH((((2*VLOOKUP($G278, 'EV and Base'!$A$1:$N$671, 12, FALSE))+$Q278)*$I278)/100)+5)*
IF(OR($J278="Modest", $J278="Mild", $J278="Quiet", $J278="Rash"), 1.1,
IF(OR($J278="Adamant", $J278="Impish", $J278="Jolly", $J278="Careful"), 0.9, 1)))</f>
        <v>27</v>
      </c>
      <c r="V278" s="2">
        <f>_xlfn.FLOOR.MATH((_xlfn.FLOOR.MATH((((2*VLOOKUP($G278, 'EV and Base'!$A$1:$N$671, 13, FALSE))+$Q278)*$I278)/100)+5)*
IF(OR($J278="Calm", $J278="Gentle", $J278="Sassy", $J278="Careful"), 1.1,
IF(OR($J278="Naughty", $J278="Lax", $J278="Naive", $J278="Rash"), 0.9, 1)))</f>
        <v>29</v>
      </c>
      <c r="W278" s="2">
        <f>_xlfn.FLOOR.MATH((_xlfn.FLOOR.MATH((((2*VLOOKUP($G278, 'EV and Base'!$A$1:$N$671, 14, FALSE))+$Q278)*$I278)/100)+5)*
IF(OR($J278="Timid", $J278="Hasty", $J278="Jolly", $J278="Naive"), 1.1,
IF(OR($J278="Brave", $J278="Relaxed", $J278="Quiet", $J278="Sassy"), 0.9, 1)))</f>
        <v>48</v>
      </c>
    </row>
    <row r="279" spans="1:23" x14ac:dyDescent="0.45">
      <c r="A279" s="66">
        <v>154</v>
      </c>
      <c r="B279" s="66" t="s">
        <v>531</v>
      </c>
      <c r="C279" s="66" t="s">
        <v>46</v>
      </c>
      <c r="D279" s="66" t="s">
        <v>532</v>
      </c>
      <c r="E279" s="66" t="s">
        <v>48</v>
      </c>
      <c r="F279" s="56">
        <v>1</v>
      </c>
      <c r="G279" s="2" t="s">
        <v>533</v>
      </c>
      <c r="H279" s="2" t="s">
        <v>77</v>
      </c>
      <c r="I279" s="2">
        <v>30</v>
      </c>
      <c r="J279" s="2" t="s">
        <v>160</v>
      </c>
      <c r="K279" s="2" t="s">
        <v>534</v>
      </c>
      <c r="L279" s="2" t="s">
        <v>53</v>
      </c>
      <c r="M279" s="2" t="s">
        <v>163</v>
      </c>
      <c r="N279" s="2" t="s">
        <v>535</v>
      </c>
      <c r="O279" s="2" t="s">
        <v>194</v>
      </c>
      <c r="P279" s="2" t="s">
        <v>536</v>
      </c>
      <c r="Q279" s="2">
        <v>12</v>
      </c>
      <c r="R279" s="2">
        <f>_xlfn.FLOOR.MATH((((2*VLOOKUP(G279, 'EV and Base'!$A$1:$N$671, 9, FALSE))+$Q279)*$I279)/100)+$I279+10</f>
        <v>76</v>
      </c>
      <c r="S279" s="2">
        <f>_xlfn.FLOOR.MATH((_xlfn.FLOOR.MATH((((2*VLOOKUP($G279, 'EV and Base'!$A$1:$N$671, 10, FALSE))+$Q279)*$I279)/100)+5)*
IF(OR($J279="Lonely", $J279="Brave", $J279="Adamant", $J279="Naughty"), 1.1,
IF(OR($J279="Bold", $J279="Timid", $J279="Modest", $J279="Calm"), 0.9, 1)))</f>
        <v>41</v>
      </c>
      <c r="T279" s="2">
        <f>_xlfn.FLOOR.MATH((_xlfn.FLOOR.MATH((((2*VLOOKUP($G279, 'EV and Base'!$A$1:$N$671, 11, FALSE))+$Q279)*$I279)/100)+5)*
IF(OR($J279="Bold", $J279="Relaxed", $J279="Impish", $J279="Lax"), 1.1,
IF(OR($J279="Lonely", $J279="Hasty", $J279="Mild", $J279="Gentle"), 0.9, 1)))</f>
        <v>41</v>
      </c>
      <c r="U279" s="2">
        <f>_xlfn.FLOOR.MATH((_xlfn.FLOOR.MATH((((2*VLOOKUP($G279, 'EV and Base'!$A$1:$N$671, 12, FALSE))+$Q279)*$I279)/100)+5)*
IF(OR($J279="Modest", $J279="Mild", $J279="Quiet", $J279="Rash"), 1.1,
IF(OR($J279="Adamant", $J279="Impish", $J279="Jolly", $J279="Careful"), 0.9, 1)))</f>
        <v>64</v>
      </c>
      <c r="V279" s="2">
        <f>_xlfn.FLOOR.MATH((_xlfn.FLOOR.MATH((((2*VLOOKUP($G279, 'EV and Base'!$A$1:$N$671, 13, FALSE))+$Q279)*$I279)/100)+5)*
IF(OR($J279="Calm", $J279="Gentle", $J279="Sassy", $J279="Careful"), 1.1,
IF(OR($J279="Naughty", $J279="Lax", $J279="Naive", $J279="Rash"), 0.9, 1)))</f>
        <v>36</v>
      </c>
      <c r="W279" s="2">
        <f>_xlfn.FLOOR.MATH((_xlfn.FLOOR.MATH((((2*VLOOKUP($G279, 'EV and Base'!$A$1:$N$671, 14, FALSE))+$Q279)*$I279)/100)+5)*
IF(OR($J279="Timid", $J279="Hasty", $J279="Jolly", $J279="Naive"), 1.1,
IF(OR($J279="Brave", $J279="Relaxed", $J279="Quiet", $J279="Sassy"), 0.9, 1)))</f>
        <v>26</v>
      </c>
    </row>
    <row r="280" spans="1:23" x14ac:dyDescent="0.45">
      <c r="A280" s="67"/>
      <c r="B280" s="67"/>
      <c r="C280" s="67"/>
      <c r="D280" s="67"/>
      <c r="E280" s="67"/>
      <c r="F280" s="56">
        <v>2</v>
      </c>
      <c r="G280" s="2" t="s">
        <v>522</v>
      </c>
      <c r="H280" s="2" t="s">
        <v>77</v>
      </c>
      <c r="I280" s="2">
        <v>30</v>
      </c>
      <c r="J280" s="2" t="s">
        <v>82</v>
      </c>
      <c r="K280" s="2" t="s">
        <v>523</v>
      </c>
      <c r="L280" s="2" t="s">
        <v>53</v>
      </c>
      <c r="M280" s="2" t="s">
        <v>453</v>
      </c>
      <c r="N280" s="2" t="s">
        <v>449</v>
      </c>
      <c r="O280" s="2" t="s">
        <v>537</v>
      </c>
      <c r="P280" s="2" t="s">
        <v>524</v>
      </c>
      <c r="Q280" s="2">
        <v>12</v>
      </c>
      <c r="R280" s="2">
        <f>_xlfn.FLOOR.MATH((((2*VLOOKUP(G280, 'EV and Base'!$A$1:$N$671, 9, FALSE))+$Q280)*$I280)/100)+$I280+10</f>
        <v>70</v>
      </c>
      <c r="S280" s="2">
        <f>_xlfn.FLOOR.MATH((_xlfn.FLOOR.MATH((((2*VLOOKUP($G280, 'EV and Base'!$A$1:$N$671, 10, FALSE))+$Q280)*$I280)/100)+5)*
IF(OR($J280="Lonely", $J280="Brave", $J280="Adamant", $J280="Naughty"), 1.1,
IF(OR($J280="Bold", $J280="Timid", $J280="Modest", $J280="Calm"), 0.9, 1)))</f>
        <v>26</v>
      </c>
      <c r="T280" s="2">
        <f>_xlfn.FLOOR.MATH((_xlfn.FLOOR.MATH((((2*VLOOKUP($G280, 'EV and Base'!$A$1:$N$671, 11, FALSE))+$Q280)*$I280)/100)+5)*
IF(OR($J280="Bold", $J280="Relaxed", $J280="Impish", $J280="Lax"), 1.1,
IF(OR($J280="Lonely", $J280="Hasty", $J280="Mild", $J280="Gentle"), 0.9, 1)))</f>
        <v>32</v>
      </c>
      <c r="U280" s="2">
        <f>_xlfn.FLOOR.MATH((_xlfn.FLOOR.MATH((((2*VLOOKUP($G280, 'EV and Base'!$A$1:$N$671, 12, FALSE))+$Q280)*$I280)/100)+5)*
IF(OR($J280="Modest", $J280="Mild", $J280="Quiet", $J280="Rash"), 1.1,
IF(OR($J280="Adamant", $J280="Impish", $J280="Jolly", $J280="Careful"), 0.9, 1)))</f>
        <v>78</v>
      </c>
      <c r="V280" s="2">
        <f>_xlfn.FLOOR.MATH((_xlfn.FLOOR.MATH((((2*VLOOKUP($G280, 'EV and Base'!$A$1:$N$671, 13, FALSE))+$Q280)*$I280)/100)+5)*
IF(OR($J280="Calm", $J280="Gentle", $J280="Sassy", $J280="Careful"), 1.1,
IF(OR($J280="Naughty", $J280="Lax", $J280="Naive", $J280="Rash"), 0.9, 1)))</f>
        <v>38</v>
      </c>
      <c r="W280" s="2">
        <f>_xlfn.FLOOR.MATH((_xlfn.FLOOR.MATH((((2*VLOOKUP($G280, 'EV and Base'!$A$1:$N$671, 14, FALSE))+$Q280)*$I280)/100)+5)*
IF(OR($J280="Timid", $J280="Hasty", $J280="Jolly", $J280="Naive"), 1.1,
IF(OR($J280="Brave", $J280="Relaxed", $J280="Quiet", $J280="Sassy"), 0.9, 1)))</f>
        <v>18</v>
      </c>
    </row>
    <row r="281" spans="1:23" x14ac:dyDescent="0.45">
      <c r="A281" s="68"/>
      <c r="B281" s="68"/>
      <c r="C281" s="68"/>
      <c r="D281" s="68"/>
      <c r="E281" s="68"/>
      <c r="F281" s="56">
        <v>3</v>
      </c>
      <c r="G281" s="2" t="s">
        <v>339</v>
      </c>
      <c r="H281" s="2" t="s">
        <v>77</v>
      </c>
      <c r="I281" s="2">
        <v>30</v>
      </c>
      <c r="J281" s="2" t="s">
        <v>160</v>
      </c>
      <c r="K281" s="2" t="s">
        <v>368</v>
      </c>
      <c r="L281" s="2" t="s">
        <v>53</v>
      </c>
      <c r="M281" s="2" t="s">
        <v>193</v>
      </c>
      <c r="N281" s="2" t="s">
        <v>233</v>
      </c>
      <c r="O281" s="2" t="s">
        <v>538</v>
      </c>
      <c r="P281" s="2" t="s">
        <v>539</v>
      </c>
      <c r="Q281" s="2">
        <v>12</v>
      </c>
      <c r="R281" s="2">
        <f>_xlfn.FLOOR.MATH((((2*VLOOKUP(G281, 'EV and Base'!$A$1:$N$671, 9, FALSE))+$Q281)*$I281)/100)+$I281+10</f>
        <v>86</v>
      </c>
      <c r="S281" s="2">
        <f>_xlfn.FLOOR.MATH((_xlfn.FLOOR.MATH((((2*VLOOKUP($G281, 'EV and Base'!$A$1:$N$671, 10, FALSE))+$Q281)*$I281)/100)+5)*
IF(OR($J281="Lonely", $J281="Brave", $J281="Adamant", $J281="Naughty"), 1.1,
IF(OR($J281="Bold", $J281="Timid", $J281="Modest", $J281="Calm"), 0.9, 1)))</f>
        <v>43</v>
      </c>
      <c r="T281" s="2">
        <f>_xlfn.FLOOR.MATH((_xlfn.FLOOR.MATH((((2*VLOOKUP($G281, 'EV and Base'!$A$1:$N$671, 11, FALSE))+$Q281)*$I281)/100)+5)*
IF(OR($J281="Bold", $J281="Relaxed", $J281="Impish", $J281="Lax"), 1.1,
IF(OR($J281="Lonely", $J281="Hasty", $J281="Mild", $J281="Gentle"), 0.9, 1)))</f>
        <v>56</v>
      </c>
      <c r="U281" s="2">
        <f>_xlfn.FLOOR.MATH((_xlfn.FLOOR.MATH((((2*VLOOKUP($G281, 'EV and Base'!$A$1:$N$671, 12, FALSE))+$Q281)*$I281)/100)+5)*
IF(OR($J281="Modest", $J281="Mild", $J281="Quiet", $J281="Rash"), 1.1,
IF(OR($J281="Adamant", $J281="Impish", $J281="Jolly", $J281="Careful"), 0.9, 1)))</f>
        <v>77</v>
      </c>
      <c r="V281" s="2">
        <f>_xlfn.FLOOR.MATH((_xlfn.FLOOR.MATH((((2*VLOOKUP($G281, 'EV and Base'!$A$1:$N$671, 13, FALSE))+$Q281)*$I281)/100)+5)*
IF(OR($J281="Calm", $J281="Gentle", $J281="Sassy", $J281="Careful"), 1.1,
IF(OR($J281="Naughty", $J281="Lax", $J281="Naive", $J281="Rash"), 0.9, 1)))</f>
        <v>50</v>
      </c>
      <c r="W281" s="2">
        <f>_xlfn.FLOOR.MATH((_xlfn.FLOOR.MATH((((2*VLOOKUP($G281, 'EV and Base'!$A$1:$N$671, 14, FALSE))+$Q281)*$I281)/100)+5)*
IF(OR($J281="Timid", $J281="Hasty", $J281="Jolly", $J281="Naive"), 1.1,
IF(OR($J281="Brave", $J281="Relaxed", $J281="Quiet", $J281="Sassy"), 0.9, 1)))</f>
        <v>66</v>
      </c>
    </row>
    <row r="282" spans="1:23" x14ac:dyDescent="0.45">
      <c r="A282" s="66">
        <v>155</v>
      </c>
      <c r="B282" s="66" t="s">
        <v>540</v>
      </c>
      <c r="C282" s="66" t="s">
        <v>46</v>
      </c>
      <c r="D282" s="66" t="s">
        <v>532</v>
      </c>
      <c r="E282" s="66" t="s">
        <v>48</v>
      </c>
      <c r="F282" s="56">
        <v>1</v>
      </c>
      <c r="G282" s="2" t="s">
        <v>433</v>
      </c>
      <c r="H282" s="2" t="s">
        <v>77</v>
      </c>
      <c r="I282" s="2">
        <v>30</v>
      </c>
      <c r="J282" s="2" t="s">
        <v>106</v>
      </c>
      <c r="K282" s="2" t="s">
        <v>204</v>
      </c>
      <c r="L282" s="2" t="s">
        <v>53</v>
      </c>
      <c r="M282" s="2" t="s">
        <v>288</v>
      </c>
      <c r="N282" s="2" t="s">
        <v>185</v>
      </c>
      <c r="O282" s="2" t="s">
        <v>434</v>
      </c>
      <c r="P282" s="2" t="s">
        <v>541</v>
      </c>
      <c r="Q282" s="2">
        <v>0</v>
      </c>
      <c r="R282" s="2">
        <f>_xlfn.FLOOR.MATH((((2*VLOOKUP(G282, 'EV and Base'!$A$1:$N$671, 9, FALSE))+$Q282)*$I282)/100)+$I282+10</f>
        <v>76</v>
      </c>
      <c r="S282" s="2">
        <f>_xlfn.FLOOR.MATH((_xlfn.FLOOR.MATH((((2*VLOOKUP($G282, 'EV and Base'!$A$1:$N$671, 10, FALSE))+$Q282)*$I282)/100)+5)*
IF(OR($J282="Lonely", $J282="Brave", $J282="Adamant", $J282="Naughty"), 1.1,
IF(OR($J282="Bold", $J282="Timid", $J282="Modest", $J282="Calm"), 0.9, 1)))</f>
        <v>41</v>
      </c>
      <c r="T282" s="2">
        <f>_xlfn.FLOOR.MATH((_xlfn.FLOOR.MATH((((2*VLOOKUP($G282, 'EV and Base'!$A$1:$N$671, 11, FALSE))+$Q282)*$I282)/100)+5)*
IF(OR($J282="Bold", $J282="Relaxed", $J282="Impish", $J282="Lax"), 1.1,
IF(OR($J282="Lonely", $J282="Hasty", $J282="Mild", $J282="Gentle"), 0.9, 1)))</f>
        <v>35</v>
      </c>
      <c r="U282" s="2">
        <f>_xlfn.FLOOR.MATH((_xlfn.FLOOR.MATH((((2*VLOOKUP($G282, 'EV and Base'!$A$1:$N$671, 12, FALSE))+$Q282)*$I282)/100)+5)*
IF(OR($J282="Modest", $J282="Mild", $J282="Quiet", $J282="Rash"), 1.1,
IF(OR($J282="Adamant", $J282="Impish", $J282="Jolly", $J282="Careful"), 0.9, 1)))</f>
        <v>29</v>
      </c>
      <c r="V282" s="2">
        <f>_xlfn.FLOOR.MATH((_xlfn.FLOOR.MATH((((2*VLOOKUP($G282, 'EV and Base'!$A$1:$N$671, 13, FALSE))+$Q282)*$I282)/100)+5)*
IF(OR($J282="Calm", $J282="Gentle", $J282="Sassy", $J282="Careful"), 1.1,
IF(OR($J282="Naughty", $J282="Lax", $J282="Naive", $J282="Rash"), 0.9, 1)))</f>
        <v>31</v>
      </c>
      <c r="W282" s="2">
        <f>_xlfn.FLOOR.MATH((_xlfn.FLOOR.MATH((((2*VLOOKUP($G282, 'EV and Base'!$A$1:$N$671, 14, FALSE))+$Q282)*$I282)/100)+5)*
IF(OR($J282="Timid", $J282="Hasty", $J282="Jolly", $J282="Naive"), 1.1,
IF(OR($J282="Brave", $J282="Relaxed", $J282="Quiet", $J282="Sassy"), 0.9, 1)))</f>
        <v>55</v>
      </c>
    </row>
    <row r="283" spans="1:23" x14ac:dyDescent="0.45">
      <c r="A283" s="68"/>
      <c r="B283" s="68"/>
      <c r="C283" s="68"/>
      <c r="D283" s="68"/>
      <c r="E283" s="68"/>
      <c r="F283" s="56">
        <v>2</v>
      </c>
      <c r="G283" s="2" t="s">
        <v>478</v>
      </c>
      <c r="H283" s="2" t="s">
        <v>77</v>
      </c>
      <c r="I283" s="2">
        <v>30</v>
      </c>
      <c r="J283" s="2" t="s">
        <v>180</v>
      </c>
      <c r="K283" s="2" t="s">
        <v>479</v>
      </c>
      <c r="L283" s="2" t="s">
        <v>53</v>
      </c>
      <c r="M283" s="2" t="s">
        <v>333</v>
      </c>
      <c r="N283" s="2" t="s">
        <v>288</v>
      </c>
      <c r="O283" s="2" t="s">
        <v>480</v>
      </c>
      <c r="P283" s="2" t="s">
        <v>481</v>
      </c>
      <c r="Q283" s="2">
        <v>0</v>
      </c>
      <c r="R283" s="2">
        <f>_xlfn.FLOOR.MATH((((2*VLOOKUP(G283, 'EV and Base'!$A$1:$N$671, 9, FALSE))+$Q283)*$I283)/100)+$I283+10</f>
        <v>67</v>
      </c>
      <c r="S283" s="2">
        <f>_xlfn.FLOOR.MATH((_xlfn.FLOOR.MATH((((2*VLOOKUP($G283, 'EV and Base'!$A$1:$N$671, 10, FALSE))+$Q283)*$I283)/100)+5)*
IF(OR($J283="Lonely", $J283="Brave", $J283="Adamant", $J283="Naughty"), 1.1,
IF(OR($J283="Bold", $J283="Timid", $J283="Modest", $J283="Calm"), 0.9, 1)))</f>
        <v>23</v>
      </c>
      <c r="T283" s="2">
        <f>_xlfn.FLOOR.MATH((_xlfn.FLOOR.MATH((((2*VLOOKUP($G283, 'EV and Base'!$A$1:$N$671, 11, FALSE))+$Q283)*$I283)/100)+5)*
IF(OR($J283="Bold", $J283="Relaxed", $J283="Impish", $J283="Lax"), 1.1,
IF(OR($J283="Lonely", $J283="Hasty", $J283="Mild", $J283="Gentle"), 0.9, 1)))</f>
        <v>31</v>
      </c>
      <c r="U283" s="2">
        <f>_xlfn.FLOOR.MATH((_xlfn.FLOOR.MATH((((2*VLOOKUP($G283, 'EV and Base'!$A$1:$N$671, 12, FALSE))+$Q283)*$I283)/100)+5)*
IF(OR($J283="Modest", $J283="Mild", $J283="Quiet", $J283="Rash"), 1.1,
IF(OR($J283="Adamant", $J283="Impish", $J283="Jolly", $J283="Careful"), 0.9, 1)))</f>
        <v>38</v>
      </c>
      <c r="V283" s="2">
        <f>_xlfn.FLOOR.MATH((_xlfn.FLOOR.MATH((((2*VLOOKUP($G283, 'EV and Base'!$A$1:$N$671, 13, FALSE))+$Q283)*$I283)/100)+5)*
IF(OR($J283="Calm", $J283="Gentle", $J283="Sassy", $J283="Careful"), 1.1,
IF(OR($J283="Naughty", $J283="Lax", $J283="Naive", $J283="Rash"), 0.9, 1)))</f>
        <v>44</v>
      </c>
      <c r="W283" s="2">
        <f>_xlfn.FLOOR.MATH((_xlfn.FLOOR.MATH((((2*VLOOKUP($G283, 'EV and Base'!$A$1:$N$671, 14, FALSE))+$Q283)*$I283)/100)+5)*
IF(OR($J283="Timid", $J283="Hasty", $J283="Jolly", $J283="Naive"), 1.1,
IF(OR($J283="Brave", $J283="Relaxed", $J283="Quiet", $J283="Sassy"), 0.9, 1)))</f>
        <v>35</v>
      </c>
    </row>
    <row r="284" spans="1:23" x14ac:dyDescent="0.45">
      <c r="A284" s="66">
        <v>156</v>
      </c>
      <c r="B284" s="66" t="s">
        <v>542</v>
      </c>
      <c r="C284" s="66" t="s">
        <v>46</v>
      </c>
      <c r="D284" s="66" t="s">
        <v>532</v>
      </c>
      <c r="E284" s="66" t="s">
        <v>48</v>
      </c>
      <c r="F284" s="56">
        <v>1</v>
      </c>
      <c r="G284" s="2" t="s">
        <v>345</v>
      </c>
      <c r="H284" s="2" t="s">
        <v>50</v>
      </c>
      <c r="I284" s="2">
        <v>30</v>
      </c>
      <c r="J284" s="2" t="s">
        <v>95</v>
      </c>
      <c r="K284" s="2" t="s">
        <v>346</v>
      </c>
      <c r="L284" s="2" t="s">
        <v>53</v>
      </c>
      <c r="M284" s="2" t="s">
        <v>348</v>
      </c>
      <c r="N284" s="2" t="s">
        <v>149</v>
      </c>
      <c r="O284" s="2" t="s">
        <v>436</v>
      </c>
      <c r="P284" s="2" t="s">
        <v>467</v>
      </c>
      <c r="Q284" s="2">
        <v>0</v>
      </c>
      <c r="R284" s="2">
        <f>_xlfn.FLOOR.MATH((((2*VLOOKUP(G284, 'EV and Base'!$A$1:$N$671, 9, FALSE))+$Q284)*$I284)/100)+$I284+10</f>
        <v>73</v>
      </c>
      <c r="S284" s="2">
        <f>_xlfn.FLOOR.MATH((_xlfn.FLOOR.MATH((((2*VLOOKUP($G284, 'EV and Base'!$A$1:$N$671, 10, FALSE))+$Q284)*$I284)/100)+5)*
IF(OR($J284="Lonely", $J284="Brave", $J284="Adamant", $J284="Naughty"), 1.1,
IF(OR($J284="Bold", $J284="Timid", $J284="Modest", $J284="Calm"), 0.9, 1)))</f>
        <v>45</v>
      </c>
      <c r="T284" s="2">
        <f>_xlfn.FLOOR.MATH((_xlfn.FLOOR.MATH((((2*VLOOKUP($G284, 'EV and Base'!$A$1:$N$671, 11, FALSE))+$Q284)*$I284)/100)+5)*
IF(OR($J284="Bold", $J284="Relaxed", $J284="Impish", $J284="Lax"), 1.1,
IF(OR($J284="Lonely", $J284="Hasty", $J284="Mild", $J284="Gentle"), 0.9, 1)))</f>
        <v>45</v>
      </c>
      <c r="U284" s="2">
        <f>_xlfn.FLOOR.MATH((_xlfn.FLOOR.MATH((((2*VLOOKUP($G284, 'EV and Base'!$A$1:$N$671, 12, FALSE))+$Q284)*$I284)/100)+5)*
IF(OR($J284="Modest", $J284="Mild", $J284="Quiet", $J284="Rash"), 1.1,
IF(OR($J284="Adamant", $J284="Impish", $J284="Jolly", $J284="Careful"), 0.9, 1)))</f>
        <v>50</v>
      </c>
      <c r="V284" s="2">
        <f>_xlfn.FLOOR.MATH((_xlfn.FLOOR.MATH((((2*VLOOKUP($G284, 'EV and Base'!$A$1:$N$671, 13, FALSE))+$Q284)*$I284)/100)+5)*
IF(OR($J284="Calm", $J284="Gentle", $J284="Sassy", $J284="Careful"), 1.1,
IF(OR($J284="Naughty", $J284="Lax", $J284="Naive", $J284="Rash"), 0.9, 1)))</f>
        <v>41</v>
      </c>
      <c r="W284" s="2">
        <f>_xlfn.FLOOR.MATH((_xlfn.FLOOR.MATH((((2*VLOOKUP($G284, 'EV and Base'!$A$1:$N$671, 14, FALSE))+$Q284)*$I284)/100)+5)*
IF(OR($J284="Timid", $J284="Hasty", $J284="Jolly", $J284="Naive"), 1.1,
IF(OR($J284="Brave", $J284="Relaxed", $J284="Quiet", $J284="Sassy"), 0.9, 1)))</f>
        <v>66</v>
      </c>
    </row>
    <row r="285" spans="1:23" x14ac:dyDescent="0.45">
      <c r="A285" s="68"/>
      <c r="B285" s="68"/>
      <c r="C285" s="68"/>
      <c r="D285" s="68"/>
      <c r="E285" s="68"/>
      <c r="F285" s="56">
        <v>2</v>
      </c>
      <c r="G285" s="2" t="s">
        <v>179</v>
      </c>
      <c r="H285" s="2" t="s">
        <v>50</v>
      </c>
      <c r="I285" s="2">
        <v>30</v>
      </c>
      <c r="J285" s="2" t="s">
        <v>82</v>
      </c>
      <c r="K285" s="2" t="s">
        <v>184</v>
      </c>
      <c r="L285" s="2" t="s">
        <v>53</v>
      </c>
      <c r="M285" s="2" t="s">
        <v>185</v>
      </c>
      <c r="N285" s="2" t="s">
        <v>104</v>
      </c>
      <c r="O285" s="2" t="s">
        <v>177</v>
      </c>
      <c r="P285" s="2" t="s">
        <v>543</v>
      </c>
      <c r="Q285" s="2">
        <v>0</v>
      </c>
      <c r="R285" s="2">
        <f>_xlfn.FLOOR.MATH((((2*VLOOKUP(G285, 'EV and Base'!$A$1:$N$671, 9, FALSE))+$Q285)*$I285)/100)+$I285+10</f>
        <v>79</v>
      </c>
      <c r="S285" s="2">
        <f>_xlfn.FLOOR.MATH((_xlfn.FLOOR.MATH((((2*VLOOKUP($G285, 'EV and Base'!$A$1:$N$671, 10, FALSE))+$Q285)*$I285)/100)+5)*
IF(OR($J285="Lonely", $J285="Brave", $J285="Adamant", $J285="Naughty"), 1.1,
IF(OR($J285="Bold", $J285="Timid", $J285="Modest", $J285="Calm"), 0.9, 1)))</f>
        <v>53</v>
      </c>
      <c r="T285" s="2">
        <f>_xlfn.FLOOR.MATH((_xlfn.FLOOR.MATH((((2*VLOOKUP($G285, 'EV and Base'!$A$1:$N$671, 11, FALSE))+$Q285)*$I285)/100)+5)*
IF(OR($J285="Bold", $J285="Relaxed", $J285="Impish", $J285="Lax"), 1.1,
IF(OR($J285="Lonely", $J285="Hasty", $J285="Mild", $J285="Gentle"), 0.9, 1)))</f>
        <v>44</v>
      </c>
      <c r="U285" s="2">
        <f>_xlfn.FLOOR.MATH((_xlfn.FLOOR.MATH((((2*VLOOKUP($G285, 'EV and Base'!$A$1:$N$671, 12, FALSE))+$Q285)*$I285)/100)+5)*
IF(OR($J285="Modest", $J285="Mild", $J285="Quiet", $J285="Rash"), 1.1,
IF(OR($J285="Adamant", $J285="Impish", $J285="Jolly", $J285="Careful"), 0.9, 1)))</f>
        <v>28</v>
      </c>
      <c r="V285" s="2">
        <f>_xlfn.FLOOR.MATH((_xlfn.FLOOR.MATH((((2*VLOOKUP($G285, 'EV and Base'!$A$1:$N$671, 13, FALSE))+$Q285)*$I285)/100)+5)*
IF(OR($J285="Calm", $J285="Gentle", $J285="Sassy", $J285="Careful"), 1.1,
IF(OR($J285="Naughty", $J285="Lax", $J285="Naive", $J285="Rash"), 0.9, 1)))</f>
        <v>44</v>
      </c>
      <c r="W285" s="2">
        <f>_xlfn.FLOOR.MATH((_xlfn.FLOOR.MATH((((2*VLOOKUP($G285, 'EV and Base'!$A$1:$N$671, 14, FALSE))+$Q285)*$I285)/100)+5)*
IF(OR($J285="Timid", $J285="Hasty", $J285="Jolly", $J285="Naive"), 1.1,
IF(OR($J285="Brave", $J285="Relaxed", $J285="Quiet", $J285="Sassy"), 0.9, 1)))</f>
        <v>36</v>
      </c>
    </row>
    <row r="286" spans="1:23" x14ac:dyDescent="0.45">
      <c r="A286" s="56">
        <v>157</v>
      </c>
      <c r="B286" s="56" t="s">
        <v>544</v>
      </c>
      <c r="C286" s="56" t="s">
        <v>46</v>
      </c>
      <c r="D286" s="56" t="s">
        <v>532</v>
      </c>
      <c r="E286" s="56" t="s">
        <v>48</v>
      </c>
      <c r="F286" s="56">
        <v>1</v>
      </c>
      <c r="G286" s="2" t="s">
        <v>474</v>
      </c>
      <c r="H286" s="2" t="s">
        <v>77</v>
      </c>
      <c r="I286" s="2">
        <v>31</v>
      </c>
      <c r="J286" s="2" t="s">
        <v>137</v>
      </c>
      <c r="K286" s="2" t="s">
        <v>545</v>
      </c>
      <c r="L286" s="2" t="s">
        <v>53</v>
      </c>
      <c r="M286" s="2" t="s">
        <v>224</v>
      </c>
      <c r="N286" s="2" t="s">
        <v>225</v>
      </c>
      <c r="O286" s="2" t="s">
        <v>226</v>
      </c>
      <c r="P286" s="2" t="s">
        <v>240</v>
      </c>
      <c r="Q286" s="2">
        <v>0</v>
      </c>
      <c r="R286" s="2">
        <f>_xlfn.FLOOR.MATH((((2*VLOOKUP(G286, 'EV and Base'!$A$1:$N$671, 9, FALSE))+$Q286)*$I286)/100)+$I286+10</f>
        <v>75</v>
      </c>
      <c r="S286" s="2">
        <f>_xlfn.FLOOR.MATH((_xlfn.FLOOR.MATH((((2*VLOOKUP($G286, 'EV and Base'!$A$1:$N$671, 10, FALSE))+$Q286)*$I286)/100)+5)*
IF(OR($J286="Lonely", $J286="Brave", $J286="Adamant", $J286="Naughty"), 1.1,
IF(OR($J286="Bold", $J286="Timid", $J286="Modest", $J286="Calm"), 0.9, 1)))</f>
        <v>48</v>
      </c>
      <c r="T286" s="2">
        <f>_xlfn.FLOOR.MATH((_xlfn.FLOOR.MATH((((2*VLOOKUP($G286, 'EV and Base'!$A$1:$N$671, 11, FALSE))+$Q286)*$I286)/100)+5)*
IF(OR($J286="Bold", $J286="Relaxed", $J286="Impish", $J286="Lax"), 1.1,
IF(OR($J286="Lonely", $J286="Hasty", $J286="Mild", $J286="Gentle"), 0.9, 1)))</f>
        <v>54</v>
      </c>
      <c r="U286" s="2">
        <f>_xlfn.FLOOR.MATH((_xlfn.FLOOR.MATH((((2*VLOOKUP($G286, 'EV and Base'!$A$1:$N$671, 12, FALSE))+$Q286)*$I286)/100)+5)*
IF(OR($J286="Modest", $J286="Mild", $J286="Quiet", $J286="Rash"), 1.1,
IF(OR($J286="Adamant", $J286="Impish", $J286="Jolly", $J286="Careful"), 0.9, 1)))</f>
        <v>36</v>
      </c>
      <c r="V286" s="2">
        <f>_xlfn.FLOOR.MATH((_xlfn.FLOOR.MATH((((2*VLOOKUP($G286, 'EV and Base'!$A$1:$N$671, 13, FALSE))+$Q286)*$I286)/100)+5)*
IF(OR($J286="Calm", $J286="Gentle", $J286="Sassy", $J286="Careful"), 1.1,
IF(OR($J286="Naughty", $J286="Lax", $J286="Naive", $J286="Rash"), 0.9, 1)))</f>
        <v>54</v>
      </c>
      <c r="W286" s="2">
        <f>_xlfn.FLOOR.MATH((_xlfn.FLOOR.MATH((((2*VLOOKUP($G286, 'EV and Base'!$A$1:$N$671, 14, FALSE))+$Q286)*$I286)/100)+5)*
IF(OR($J286="Timid", $J286="Hasty", $J286="Jolly", $J286="Naive"), 1.1,
IF(OR($J286="Brave", $J286="Relaxed", $J286="Quiet", $J286="Sassy"), 0.9, 1)))</f>
        <v>31</v>
      </c>
    </row>
    <row r="287" spans="1:23" x14ac:dyDescent="0.45">
      <c r="A287" s="56">
        <v>158</v>
      </c>
      <c r="B287" s="56" t="s">
        <v>546</v>
      </c>
      <c r="C287" s="56" t="s">
        <v>46</v>
      </c>
      <c r="D287" s="56" t="s">
        <v>532</v>
      </c>
      <c r="E287" s="56" t="s">
        <v>48</v>
      </c>
      <c r="F287" s="56">
        <v>1</v>
      </c>
      <c r="G287" s="2" t="s">
        <v>430</v>
      </c>
      <c r="H287" s="2" t="s">
        <v>77</v>
      </c>
      <c r="I287" s="2">
        <v>32</v>
      </c>
      <c r="J287" s="2" t="s">
        <v>82</v>
      </c>
      <c r="K287" s="2" t="s">
        <v>121</v>
      </c>
      <c r="L287" s="2" t="s">
        <v>53</v>
      </c>
      <c r="M287" s="2" t="s">
        <v>123</v>
      </c>
      <c r="N287" s="2" t="s">
        <v>124</v>
      </c>
      <c r="O287" s="2" t="s">
        <v>193</v>
      </c>
      <c r="P287" s="2" t="s">
        <v>189</v>
      </c>
      <c r="Q287" s="2">
        <v>12</v>
      </c>
      <c r="R287" s="2">
        <f>_xlfn.FLOOR.MATH((((2*VLOOKUP(G287, 'EV and Base'!$A$1:$N$671, 9, FALSE))+$Q287)*$I287)/100)+$I287+10</f>
        <v>120</v>
      </c>
      <c r="S287" s="2">
        <f>_xlfn.FLOOR.MATH((_xlfn.FLOOR.MATH((((2*VLOOKUP($G287, 'EV and Base'!$A$1:$N$671, 10, FALSE))+$Q287)*$I287)/100)+5)*
IF(OR($J287="Lonely", $J287="Brave", $J287="Adamant", $J287="Naughty"), 1.1,
IF(OR($J287="Bold", $J287="Timid", $J287="Modest", $J287="Calm"), 0.9, 1)))</f>
        <v>44</v>
      </c>
      <c r="T287" s="2">
        <f>_xlfn.FLOOR.MATH((_xlfn.FLOOR.MATH((((2*VLOOKUP($G287, 'EV and Base'!$A$1:$N$671, 11, FALSE))+$Q287)*$I287)/100)+5)*
IF(OR($J287="Bold", $J287="Relaxed", $J287="Impish", $J287="Lax"), 1.1,
IF(OR($J287="Lonely", $J287="Hasty", $J287="Mild", $J287="Gentle"), 0.9, 1)))</f>
        <v>63</v>
      </c>
      <c r="U287" s="2">
        <f>_xlfn.FLOOR.MATH((_xlfn.FLOOR.MATH((((2*VLOOKUP($G287, 'EV and Base'!$A$1:$N$671, 12, FALSE))+$Q287)*$I287)/100)+5)*
IF(OR($J287="Modest", $J287="Mild", $J287="Quiet", $J287="Rash"), 1.1,
IF(OR($J287="Adamant", $J287="Impish", $J287="Jolly", $J287="Careful"), 0.9, 1)))</f>
        <v>84</v>
      </c>
      <c r="V287" s="2">
        <f>_xlfn.FLOOR.MATH((_xlfn.FLOOR.MATH((((2*VLOOKUP($G287, 'EV and Base'!$A$1:$N$671, 13, FALSE))+$Q287)*$I287)/100)+5)*
IF(OR($J287="Calm", $J287="Gentle", $J287="Sassy", $J287="Careful"), 1.1,
IF(OR($J287="Naughty", $J287="Lax", $J287="Naive", $J287="Rash"), 0.9, 1)))</f>
        <v>69</v>
      </c>
      <c r="W287" s="2">
        <f>_xlfn.FLOOR.MATH((_xlfn.FLOOR.MATH((((2*VLOOKUP($G287, 'EV and Base'!$A$1:$N$671, 14, FALSE))+$Q287)*$I287)/100)+5)*
IF(OR($J287="Timid", $J287="Hasty", $J287="Jolly", $J287="Naive"), 1.1,
IF(OR($J287="Brave", $J287="Relaxed", $J287="Quiet", $J287="Sassy"), 0.9, 1)))</f>
        <v>24</v>
      </c>
    </row>
    <row r="288" spans="1:23" x14ac:dyDescent="0.45">
      <c r="A288" s="66">
        <v>159</v>
      </c>
      <c r="B288" s="66" t="s">
        <v>547</v>
      </c>
      <c r="C288" s="66" t="s">
        <v>46</v>
      </c>
      <c r="D288" s="66" t="s">
        <v>532</v>
      </c>
      <c r="E288" s="66" t="s">
        <v>48</v>
      </c>
      <c r="F288" s="56">
        <v>1</v>
      </c>
      <c r="G288" s="2" t="s">
        <v>548</v>
      </c>
      <c r="H288" s="2" t="s">
        <v>50</v>
      </c>
      <c r="I288" s="2">
        <v>31</v>
      </c>
      <c r="J288" s="2" t="s">
        <v>113</v>
      </c>
      <c r="K288" s="2" t="s">
        <v>549</v>
      </c>
      <c r="L288" s="2" t="s">
        <v>53</v>
      </c>
      <c r="M288" s="2" t="s">
        <v>550</v>
      </c>
      <c r="N288" s="2" t="s">
        <v>551</v>
      </c>
      <c r="O288" s="2" t="s">
        <v>552</v>
      </c>
      <c r="P288" s="2" t="s">
        <v>553</v>
      </c>
      <c r="Q288" s="2">
        <v>12</v>
      </c>
      <c r="R288" s="2">
        <f>_xlfn.FLOOR.MATH((((2*VLOOKUP(G288, 'EV and Base'!$A$1:$N$671, 9, FALSE))+$Q288)*$I288)/100)+$I288+10</f>
        <v>68</v>
      </c>
      <c r="S288" s="2">
        <f>_xlfn.FLOOR.MATH((_xlfn.FLOOR.MATH((((2*VLOOKUP($G288, 'EV and Base'!$A$1:$N$671, 10, FALSE))+$Q288)*$I288)/100)+5)*
IF(OR($J288="Lonely", $J288="Brave", $J288="Adamant", $J288="Naughty"), 1.1,
IF(OR($J288="Bold", $J288="Timid", $J288="Modest", $J288="Calm"), 0.9, 1)))</f>
        <v>27</v>
      </c>
      <c r="T288" s="2">
        <f>_xlfn.FLOOR.MATH((_xlfn.FLOOR.MATH((((2*VLOOKUP($G288, 'EV and Base'!$A$1:$N$671, 11, FALSE))+$Q288)*$I288)/100)+5)*
IF(OR($J288="Bold", $J288="Relaxed", $J288="Impish", $J288="Lax"), 1.1,
IF(OR($J288="Lonely", $J288="Hasty", $J288="Mild", $J288="Gentle"), 0.9, 1)))</f>
        <v>61</v>
      </c>
      <c r="U288" s="2">
        <f>_xlfn.FLOOR.MATH((_xlfn.FLOOR.MATH((((2*VLOOKUP($G288, 'EV and Base'!$A$1:$N$671, 12, FALSE))+$Q288)*$I288)/100)+5)*
IF(OR($J288="Modest", $J288="Mild", $J288="Quiet", $J288="Rash"), 1.1,
IF(OR($J288="Adamant", $J288="Impish", $J288="Jolly", $J288="Careful"), 0.9, 1)))</f>
        <v>42</v>
      </c>
      <c r="V288" s="2">
        <f>_xlfn.FLOOR.MATH((_xlfn.FLOOR.MATH((((2*VLOOKUP($G288, 'EV and Base'!$A$1:$N$671, 13, FALSE))+$Q288)*$I288)/100)+5)*
IF(OR($J288="Calm", $J288="Gentle", $J288="Sassy", $J288="Careful"), 1.1,
IF(OR($J288="Naughty", $J288="Lax", $J288="Naive", $J288="Rash"), 0.9, 1)))</f>
        <v>49</v>
      </c>
      <c r="W288" s="2">
        <f>_xlfn.FLOOR.MATH((_xlfn.FLOOR.MATH((((2*VLOOKUP($G288, 'EV and Base'!$A$1:$N$671, 14, FALSE))+$Q288)*$I288)/100)+5)*
IF(OR($J288="Timid", $J288="Hasty", $J288="Jolly", $J288="Naive"), 1.1,
IF(OR($J288="Brave", $J288="Relaxed", $J288="Quiet", $J288="Sassy"), 0.9, 1)))</f>
        <v>27</v>
      </c>
    </row>
    <row r="289" spans="1:23" x14ac:dyDescent="0.45">
      <c r="A289" s="68"/>
      <c r="B289" s="68"/>
      <c r="C289" s="68"/>
      <c r="D289" s="68"/>
      <c r="E289" s="68"/>
      <c r="F289" s="56">
        <v>2</v>
      </c>
      <c r="G289" s="2" t="s">
        <v>554</v>
      </c>
      <c r="H289" s="22" t="s">
        <v>56</v>
      </c>
      <c r="I289" s="2">
        <v>31</v>
      </c>
      <c r="J289" s="2" t="s">
        <v>103</v>
      </c>
      <c r="K289" s="2" t="s">
        <v>262</v>
      </c>
      <c r="L289" s="2" t="s">
        <v>53</v>
      </c>
      <c r="M289" s="2" t="s">
        <v>364</v>
      </c>
      <c r="N289" s="2" t="s">
        <v>555</v>
      </c>
      <c r="O289" s="2" t="s">
        <v>556</v>
      </c>
      <c r="P289" s="2" t="s">
        <v>557</v>
      </c>
      <c r="Q289" s="2">
        <v>12</v>
      </c>
      <c r="R289" s="2">
        <f>_xlfn.FLOOR.MATH((((2*VLOOKUP(G289, 'EV and Base'!$A$1:$N$671, 9, FALSE))+$Q289)*$I289)/100)+$I289+10</f>
        <v>81</v>
      </c>
      <c r="S289" s="2">
        <f>_xlfn.FLOOR.MATH((_xlfn.FLOOR.MATH((((2*VLOOKUP($G289, 'EV and Base'!$A$1:$N$671, 10, FALSE))+$Q289)*$I289)/100)+5)*
IF(OR($J289="Lonely", $J289="Brave", $J289="Adamant", $J289="Naughty"), 1.1,
IF(OR($J289="Bold", $J289="Timid", $J289="Modest", $J289="Calm"), 0.9, 1)))</f>
        <v>54</v>
      </c>
      <c r="T289" s="2">
        <f>_xlfn.FLOOR.MATH((_xlfn.FLOOR.MATH((((2*VLOOKUP($G289, 'EV and Base'!$A$1:$N$671, 11, FALSE))+$Q289)*$I289)/100)+5)*
IF(OR($J289="Bold", $J289="Relaxed", $J289="Impish", $J289="Lax"), 1.1,
IF(OR($J289="Lonely", $J289="Hasty", $J289="Mild", $J289="Gentle"), 0.9, 1)))</f>
        <v>39</v>
      </c>
      <c r="U289" s="2">
        <f>_xlfn.FLOOR.MATH((_xlfn.FLOOR.MATH((((2*VLOOKUP($G289, 'EV and Base'!$A$1:$N$671, 12, FALSE))+$Q289)*$I289)/100)+5)*
IF(OR($J289="Modest", $J289="Mild", $J289="Quiet", $J289="Rash"), 1.1,
IF(OR($J289="Adamant", $J289="Impish", $J289="Jolly", $J289="Careful"), 0.9, 1)))</f>
        <v>27</v>
      </c>
      <c r="V289" s="2">
        <f>_xlfn.FLOOR.MATH((_xlfn.FLOOR.MATH((((2*VLOOKUP($G289, 'EV and Base'!$A$1:$N$671, 13, FALSE))+$Q289)*$I289)/100)+5)*
IF(OR($J289="Calm", $J289="Gentle", $J289="Sassy", $J289="Careful"), 1.1,
IF(OR($J289="Naughty", $J289="Lax", $J289="Naive", $J289="Rash"), 0.9, 1)))</f>
        <v>42</v>
      </c>
      <c r="W289" s="2">
        <f>_xlfn.FLOOR.MATH((_xlfn.FLOOR.MATH((((2*VLOOKUP($G289, 'EV and Base'!$A$1:$N$671, 14, FALSE))+$Q289)*$I289)/100)+5)*
IF(OR($J289="Timid", $J289="Hasty", $J289="Jolly", $J289="Naive"), 1.1,
IF(OR($J289="Brave", $J289="Relaxed", $J289="Quiet", $J289="Sassy"), 0.9, 1)))</f>
        <v>30</v>
      </c>
    </row>
    <row r="290" spans="1:23" x14ac:dyDescent="0.45">
      <c r="A290" s="66">
        <v>160</v>
      </c>
      <c r="B290" s="66" t="s">
        <v>558</v>
      </c>
      <c r="C290" s="66" t="s">
        <v>46</v>
      </c>
      <c r="D290" s="66" t="s">
        <v>532</v>
      </c>
      <c r="E290" s="66" t="s">
        <v>48</v>
      </c>
      <c r="F290" s="56">
        <v>1</v>
      </c>
      <c r="G290" s="2" t="s">
        <v>559</v>
      </c>
      <c r="H290" s="2" t="s">
        <v>77</v>
      </c>
      <c r="I290" s="2">
        <v>31</v>
      </c>
      <c r="J290" s="2" t="s">
        <v>120</v>
      </c>
      <c r="K290" s="2" t="s">
        <v>560</v>
      </c>
      <c r="L290" s="2" t="s">
        <v>53</v>
      </c>
      <c r="M290" s="2" t="s">
        <v>551</v>
      </c>
      <c r="N290" s="2" t="s">
        <v>392</v>
      </c>
      <c r="O290" s="2" t="s">
        <v>194</v>
      </c>
      <c r="P290" s="2" t="s">
        <v>550</v>
      </c>
      <c r="Q290" s="2">
        <v>12</v>
      </c>
      <c r="R290" s="2">
        <f>_xlfn.FLOOR.MATH((((2*VLOOKUP(G290, 'EV and Base'!$A$1:$N$671, 9, FALSE))+$Q290)*$I290)/100)+$I290+10</f>
        <v>75</v>
      </c>
      <c r="S290" s="2">
        <f>_xlfn.FLOOR.MATH((_xlfn.FLOOR.MATH((((2*VLOOKUP($G290, 'EV and Base'!$A$1:$N$671, 10, FALSE))+$Q290)*$I290)/100)+5)*
IF(OR($J290="Lonely", $J290="Brave", $J290="Adamant", $J290="Naughty"), 1.1,
IF(OR($J290="Bold", $J290="Timid", $J290="Modest", $J290="Calm"), 0.9, 1)))</f>
        <v>29</v>
      </c>
      <c r="T290" s="2">
        <f>_xlfn.FLOOR.MATH((_xlfn.FLOOR.MATH((((2*VLOOKUP($G290, 'EV and Base'!$A$1:$N$671, 11, FALSE))+$Q290)*$I290)/100)+5)*
IF(OR($J290="Bold", $J290="Relaxed", $J290="Impish", $J290="Lax"), 1.1,
IF(OR($J290="Lonely", $J290="Hasty", $J290="Mild", $J290="Gentle"), 0.9, 1)))</f>
        <v>42</v>
      </c>
      <c r="U290" s="2">
        <f>_xlfn.FLOOR.MATH((_xlfn.FLOOR.MATH((((2*VLOOKUP($G290, 'EV and Base'!$A$1:$N$671, 12, FALSE))+$Q290)*$I290)/100)+5)*
IF(OR($J290="Modest", $J290="Mild", $J290="Quiet", $J290="Rash"), 1.1,
IF(OR($J290="Adamant", $J290="Impish", $J290="Jolly", $J290="Careful"), 0.9, 1)))</f>
        <v>49</v>
      </c>
      <c r="V290" s="2">
        <f>_xlfn.FLOOR.MATH((_xlfn.FLOOR.MATH((((2*VLOOKUP($G290, 'EV and Base'!$A$1:$N$671, 13, FALSE))+$Q290)*$I290)/100)+5)*
IF(OR($J290="Calm", $J290="Gentle", $J290="Sassy", $J290="Careful"), 1.1,
IF(OR($J290="Naughty", $J290="Lax", $J290="Naive", $J290="Rash"), 0.9, 1)))</f>
        <v>37</v>
      </c>
      <c r="W290" s="2">
        <f>_xlfn.FLOOR.MATH((_xlfn.FLOOR.MATH((((2*VLOOKUP($G290, 'EV and Base'!$A$1:$N$671, 14, FALSE))+$Q290)*$I290)/100)+5)*
IF(OR($J290="Timid", $J290="Hasty", $J290="Jolly", $J290="Naive"), 1.1,
IF(OR($J290="Brave", $J290="Relaxed", $J290="Quiet", $J290="Sassy"), 0.9, 1)))</f>
        <v>21</v>
      </c>
    </row>
    <row r="291" spans="1:23" x14ac:dyDescent="0.45">
      <c r="A291" s="68"/>
      <c r="B291" s="68"/>
      <c r="C291" s="68"/>
      <c r="D291" s="68"/>
      <c r="E291" s="68"/>
      <c r="F291" s="56">
        <v>2</v>
      </c>
      <c r="G291" s="2" t="s">
        <v>513</v>
      </c>
      <c r="H291" s="2" t="s">
        <v>77</v>
      </c>
      <c r="I291" s="2">
        <v>31</v>
      </c>
      <c r="J291" s="2" t="s">
        <v>92</v>
      </c>
      <c r="K291" s="2" t="s">
        <v>152</v>
      </c>
      <c r="L291" s="2" t="s">
        <v>53</v>
      </c>
      <c r="M291" s="2" t="s">
        <v>233</v>
      </c>
      <c r="N291" s="2" t="s">
        <v>514</v>
      </c>
      <c r="O291" s="2" t="s">
        <v>429</v>
      </c>
      <c r="P291" s="2" t="s">
        <v>515</v>
      </c>
      <c r="Q291" s="2">
        <v>12</v>
      </c>
      <c r="R291" s="2">
        <f>_xlfn.FLOOR.MATH((((2*VLOOKUP(G291, 'EV and Base'!$A$1:$N$671, 9, FALSE))+$Q291)*$I291)/100)+$I291+10</f>
        <v>86</v>
      </c>
      <c r="S291" s="2">
        <f>_xlfn.FLOOR.MATH((_xlfn.FLOOR.MATH((((2*VLOOKUP($G291, 'EV and Base'!$A$1:$N$671, 10, FALSE))+$Q291)*$I291)/100)+5)*
IF(OR($J291="Lonely", $J291="Brave", $J291="Adamant", $J291="Naughty"), 1.1,
IF(OR($J291="Bold", $J291="Timid", $J291="Modest", $J291="Calm"), 0.9, 1)))</f>
        <v>39</v>
      </c>
      <c r="T291" s="2">
        <f>_xlfn.FLOOR.MATH((_xlfn.FLOOR.MATH((((2*VLOOKUP($G291, 'EV and Base'!$A$1:$N$671, 11, FALSE))+$Q291)*$I291)/100)+5)*
IF(OR($J291="Bold", $J291="Relaxed", $J291="Impish", $J291="Lax"), 1.1,
IF(OR($J291="Lonely", $J291="Hasty", $J291="Mild", $J291="Gentle"), 0.9, 1)))</f>
        <v>42</v>
      </c>
      <c r="U291" s="2">
        <f>_xlfn.FLOOR.MATH((_xlfn.FLOOR.MATH((((2*VLOOKUP($G291, 'EV and Base'!$A$1:$N$671, 12, FALSE))+$Q291)*$I291)/100)+5)*
IF(OR($J291="Modest", $J291="Mild", $J291="Quiet", $J291="Rash"), 1.1,
IF(OR($J291="Adamant", $J291="Impish", $J291="Jolly", $J291="Careful"), 0.9, 1)))</f>
        <v>61</v>
      </c>
      <c r="V291" s="2">
        <f>_xlfn.FLOOR.MATH((_xlfn.FLOOR.MATH((((2*VLOOKUP($G291, 'EV and Base'!$A$1:$N$671, 13, FALSE))+$Q291)*$I291)/100)+5)*
IF(OR($J291="Calm", $J291="Gentle", $J291="Sassy", $J291="Careful"), 1.1,
IF(OR($J291="Naughty", $J291="Lax", $J291="Naive", $J291="Rash"), 0.9, 1)))</f>
        <v>42</v>
      </c>
      <c r="W291" s="2">
        <f>_xlfn.FLOOR.MATH((_xlfn.FLOOR.MATH((((2*VLOOKUP($G291, 'EV and Base'!$A$1:$N$671, 14, FALSE))+$Q291)*$I291)/100)+5)*
IF(OR($J291="Timid", $J291="Hasty", $J291="Jolly", $J291="Naive"), 1.1,
IF(OR($J291="Brave", $J291="Relaxed", $J291="Quiet", $J291="Sassy"), 0.9, 1)))</f>
        <v>79</v>
      </c>
    </row>
    <row r="292" spans="1:23" x14ac:dyDescent="0.45">
      <c r="A292" s="56">
        <v>161</v>
      </c>
      <c r="B292" s="56" t="s">
        <v>561</v>
      </c>
      <c r="C292" s="56" t="s">
        <v>46</v>
      </c>
      <c r="D292" s="56" t="s">
        <v>532</v>
      </c>
      <c r="E292" s="56" t="s">
        <v>48</v>
      </c>
      <c r="F292" s="56">
        <v>1</v>
      </c>
      <c r="G292" s="2" t="s">
        <v>562</v>
      </c>
      <c r="H292" s="2" t="s">
        <v>50</v>
      </c>
      <c r="I292" s="2">
        <v>32</v>
      </c>
      <c r="J292" s="2" t="s">
        <v>134</v>
      </c>
      <c r="K292" s="2" t="s">
        <v>523</v>
      </c>
      <c r="L292" s="2" t="s">
        <v>53</v>
      </c>
      <c r="M292" s="2" t="s">
        <v>449</v>
      </c>
      <c r="N292" s="2" t="s">
        <v>480</v>
      </c>
      <c r="O292" s="2" t="s">
        <v>524</v>
      </c>
      <c r="P292" s="2" t="s">
        <v>525</v>
      </c>
      <c r="Q292" s="2">
        <v>12</v>
      </c>
      <c r="R292" s="2">
        <f>_xlfn.FLOOR.MATH((((2*VLOOKUP(G292, 'EV and Base'!$A$1:$N$671, 9, FALSE))+$Q292)*$I292)/100)+$I292+10</f>
        <v>87</v>
      </c>
      <c r="S292" s="2">
        <f>_xlfn.FLOOR.MATH((_xlfn.FLOOR.MATH((((2*VLOOKUP($G292, 'EV and Base'!$A$1:$N$671, 10, FALSE))+$Q292)*$I292)/100)+5)*
IF(OR($J292="Lonely", $J292="Brave", $J292="Adamant", $J292="Naughty"), 1.1,
IF(OR($J292="Bold", $J292="Timid", $J292="Modest", $J292="Calm"), 0.9, 1)))</f>
        <v>37</v>
      </c>
      <c r="T292" s="2">
        <f>_xlfn.FLOOR.MATH((_xlfn.FLOOR.MATH((((2*VLOOKUP($G292, 'EV and Base'!$A$1:$N$671, 11, FALSE))+$Q292)*$I292)/100)+5)*
IF(OR($J292="Bold", $J292="Relaxed", $J292="Impish", $J292="Lax"), 1.1,
IF(OR($J292="Lonely", $J292="Hasty", $J292="Mild", $J292="Gentle"), 0.9, 1)))</f>
        <v>40</v>
      </c>
      <c r="U292" s="2">
        <f>_xlfn.FLOOR.MATH((_xlfn.FLOOR.MATH((((2*VLOOKUP($G292, 'EV and Base'!$A$1:$N$671, 12, FALSE))+$Q292)*$I292)/100)+5)*
IF(OR($J292="Modest", $J292="Mild", $J292="Quiet", $J292="Rash"), 1.1,
IF(OR($J292="Adamant", $J292="Impish", $J292="Jolly", $J292="Careful"), 0.9, 1)))</f>
        <v>79</v>
      </c>
      <c r="V292" s="2">
        <f>_xlfn.FLOOR.MATH((_xlfn.FLOOR.MATH((((2*VLOOKUP($G292, 'EV and Base'!$A$1:$N$671, 13, FALSE))+$Q292)*$I292)/100)+5)*
IF(OR($J292="Calm", $J292="Gentle", $J292="Sassy", $J292="Careful"), 1.1,
IF(OR($J292="Naughty", $J292="Lax", $J292="Naive", $J292="Rash"), 0.9, 1)))</f>
        <v>47</v>
      </c>
      <c r="W292" s="2">
        <f>_xlfn.FLOOR.MATH((_xlfn.FLOOR.MATH((((2*VLOOKUP($G292, 'EV and Base'!$A$1:$N$671, 14, FALSE))+$Q292)*$I292)/100)+5)*
IF(OR($J292="Timid", $J292="Hasty", $J292="Jolly", $J292="Naive"), 1.1,
IF(OR($J292="Brave", $J292="Relaxed", $J292="Quiet", $J292="Sassy"), 0.9, 1)))</f>
        <v>28</v>
      </c>
    </row>
    <row r="293" spans="1:23" x14ac:dyDescent="0.45">
      <c r="A293" s="66">
        <v>162</v>
      </c>
      <c r="B293" s="66" t="s">
        <v>563</v>
      </c>
      <c r="C293" s="66" t="s">
        <v>46</v>
      </c>
      <c r="D293" s="66" t="s">
        <v>532</v>
      </c>
      <c r="E293" s="66" t="s">
        <v>48</v>
      </c>
      <c r="F293" s="56">
        <v>1</v>
      </c>
      <c r="G293" s="2" t="s">
        <v>478</v>
      </c>
      <c r="H293" s="2" t="s">
        <v>77</v>
      </c>
      <c r="I293" s="2">
        <v>31</v>
      </c>
      <c r="J293" s="2" t="s">
        <v>64</v>
      </c>
      <c r="K293" s="2" t="s">
        <v>479</v>
      </c>
      <c r="L293" s="2" t="s">
        <v>53</v>
      </c>
      <c r="M293" s="2" t="s">
        <v>288</v>
      </c>
      <c r="N293" s="2" t="s">
        <v>480</v>
      </c>
      <c r="O293" s="2" t="s">
        <v>481</v>
      </c>
      <c r="P293" s="2" t="s">
        <v>525</v>
      </c>
      <c r="Q293" s="2">
        <v>0</v>
      </c>
      <c r="R293" s="2">
        <f>_xlfn.FLOOR.MATH((((2*VLOOKUP(G293, 'EV and Base'!$A$1:$N$671, 9, FALSE))+$Q293)*$I293)/100)+$I293+10</f>
        <v>68</v>
      </c>
      <c r="S293" s="2">
        <f>_xlfn.FLOOR.MATH((_xlfn.FLOOR.MATH((((2*VLOOKUP($G293, 'EV and Base'!$A$1:$N$671, 10, FALSE))+$Q293)*$I293)/100)+5)*
IF(OR($J293="Lonely", $J293="Brave", $J293="Adamant", $J293="Naughty"), 1.1,
IF(OR($J293="Bold", $J293="Timid", $J293="Modest", $J293="Calm"), 0.9, 1)))</f>
        <v>20</v>
      </c>
      <c r="T293" s="2">
        <f>_xlfn.FLOOR.MATH((_xlfn.FLOOR.MATH((((2*VLOOKUP($G293, 'EV and Base'!$A$1:$N$671, 11, FALSE))+$Q293)*$I293)/100)+5)*
IF(OR($J293="Bold", $J293="Relaxed", $J293="Impish", $J293="Lax"), 1.1,
IF(OR($J293="Lonely", $J293="Hasty", $J293="Mild", $J293="Gentle"), 0.9, 1)))</f>
        <v>36</v>
      </c>
      <c r="U293" s="2">
        <f>_xlfn.FLOOR.MATH((_xlfn.FLOOR.MATH((((2*VLOOKUP($G293, 'EV and Base'!$A$1:$N$671, 12, FALSE))+$Q293)*$I293)/100)+5)*
IF(OR($J293="Modest", $J293="Mild", $J293="Quiet", $J293="Rash"), 1.1,
IF(OR($J293="Adamant", $J293="Impish", $J293="Jolly", $J293="Careful"), 0.9, 1)))</f>
        <v>39</v>
      </c>
      <c r="V293" s="2">
        <f>_xlfn.FLOOR.MATH((_xlfn.FLOOR.MATH((((2*VLOOKUP($G293, 'EV and Base'!$A$1:$N$671, 13, FALSE))+$Q293)*$I293)/100)+5)*
IF(OR($J293="Calm", $J293="Gentle", $J293="Sassy", $J293="Careful"), 1.1,
IF(OR($J293="Naughty", $J293="Lax", $J293="Naive", $J293="Rash"), 0.9, 1)))</f>
        <v>45</v>
      </c>
      <c r="W293" s="2">
        <f>_xlfn.FLOOR.MATH((_xlfn.FLOOR.MATH((((2*VLOOKUP($G293, 'EV and Base'!$A$1:$N$671, 14, FALSE))+$Q293)*$I293)/100)+5)*
IF(OR($J293="Timid", $J293="Hasty", $J293="Jolly", $J293="Naive"), 1.1,
IF(OR($J293="Brave", $J293="Relaxed", $J293="Quiet", $J293="Sassy"), 0.9, 1)))</f>
        <v>35</v>
      </c>
    </row>
    <row r="294" spans="1:23" x14ac:dyDescent="0.45">
      <c r="A294" s="68"/>
      <c r="B294" s="68"/>
      <c r="C294" s="68"/>
      <c r="D294" s="68"/>
      <c r="E294" s="68"/>
      <c r="F294" s="56">
        <v>2</v>
      </c>
      <c r="G294" s="2" t="s">
        <v>564</v>
      </c>
      <c r="H294" s="2" t="s">
        <v>77</v>
      </c>
      <c r="I294" s="2">
        <v>31</v>
      </c>
      <c r="J294" s="2" t="s">
        <v>82</v>
      </c>
      <c r="K294" s="2" t="s">
        <v>565</v>
      </c>
      <c r="L294" s="2" t="s">
        <v>53</v>
      </c>
      <c r="M294" s="2" t="s">
        <v>566</v>
      </c>
      <c r="N294" s="2" t="s">
        <v>240</v>
      </c>
      <c r="O294" s="2" t="s">
        <v>427</v>
      </c>
      <c r="P294" s="2" t="s">
        <v>390</v>
      </c>
      <c r="Q294" s="2">
        <v>0</v>
      </c>
      <c r="R294" s="2">
        <f>_xlfn.FLOOR.MATH((((2*VLOOKUP(G294, 'EV and Base'!$A$1:$N$671, 9, FALSE))+$Q294)*$I294)/100)+$I294+10</f>
        <v>143</v>
      </c>
      <c r="S294" s="2">
        <f>_xlfn.FLOOR.MATH((_xlfn.FLOOR.MATH((((2*VLOOKUP($G294, 'EV and Base'!$A$1:$N$671, 10, FALSE))+$Q294)*$I294)/100)+5)*
IF(OR($J294="Lonely", $J294="Brave", $J294="Adamant", $J294="Naughty"), 1.1,
IF(OR($J294="Bold", $J294="Timid", $J294="Modest", $J294="Calm"), 0.9, 1)))</f>
        <v>51</v>
      </c>
      <c r="T294" s="2">
        <f>_xlfn.FLOOR.MATH((_xlfn.FLOOR.MATH((((2*VLOOKUP($G294, 'EV and Base'!$A$1:$N$671, 11, FALSE))+$Q294)*$I294)/100)+5)*
IF(OR($J294="Bold", $J294="Relaxed", $J294="Impish", $J294="Lax"), 1.1,
IF(OR($J294="Lonely", $J294="Hasty", $J294="Mild", $J294="Gentle"), 0.9, 1)))</f>
        <v>54</v>
      </c>
      <c r="U294" s="2">
        <f>_xlfn.FLOOR.MATH((_xlfn.FLOOR.MATH((((2*VLOOKUP($G294, 'EV and Base'!$A$1:$N$671, 12, FALSE))+$Q294)*$I294)/100)+5)*
IF(OR($J294="Modest", $J294="Mild", $J294="Quiet", $J294="Rash"), 1.1,
IF(OR($J294="Adamant", $J294="Impish", $J294="Jolly", $J294="Careful"), 0.9, 1)))</f>
        <v>31</v>
      </c>
      <c r="V294" s="2">
        <f>_xlfn.FLOOR.MATH((_xlfn.FLOOR.MATH((((2*VLOOKUP($G294, 'EV and Base'!$A$1:$N$671, 13, FALSE))+$Q294)*$I294)/100)+5)*
IF(OR($J294="Calm", $J294="Gentle", $J294="Sassy", $J294="Careful"), 1.1,
IF(OR($J294="Naughty", $J294="Lax", $J294="Naive", $J294="Rash"), 0.9, 1)))</f>
        <v>32</v>
      </c>
      <c r="W294" s="2">
        <f>_xlfn.FLOOR.MATH((_xlfn.FLOOR.MATH((((2*VLOOKUP($G294, 'EV and Base'!$A$1:$N$671, 14, FALSE))+$Q294)*$I294)/100)+5)*
IF(OR($J294="Timid", $J294="Hasty", $J294="Jolly", $J294="Naive"), 1.1,
IF(OR($J294="Brave", $J294="Relaxed", $J294="Quiet", $J294="Sassy"), 0.9, 1)))</f>
        <v>40</v>
      </c>
    </row>
    <row r="295" spans="1:23" x14ac:dyDescent="0.45">
      <c r="A295" s="56">
        <v>163</v>
      </c>
      <c r="B295" s="56" t="s">
        <v>567</v>
      </c>
      <c r="C295" s="56" t="s">
        <v>46</v>
      </c>
      <c r="D295" s="56" t="s">
        <v>532</v>
      </c>
      <c r="E295" s="56" t="s">
        <v>48</v>
      </c>
      <c r="F295" s="56">
        <v>1</v>
      </c>
      <c r="G295" s="2" t="s">
        <v>568</v>
      </c>
      <c r="H295" s="2" t="s">
        <v>50</v>
      </c>
      <c r="I295" s="2">
        <v>33</v>
      </c>
      <c r="J295" s="2" t="s">
        <v>64</v>
      </c>
      <c r="K295" s="2" t="s">
        <v>181</v>
      </c>
      <c r="L295" s="2" t="s">
        <v>53</v>
      </c>
      <c r="M295" s="2" t="s">
        <v>569</v>
      </c>
      <c r="N295" s="2" t="s">
        <v>570</v>
      </c>
      <c r="O295" s="2" t="s">
        <v>319</v>
      </c>
      <c r="P295" s="2" t="s">
        <v>185</v>
      </c>
      <c r="Q295" s="2">
        <v>12</v>
      </c>
      <c r="R295" s="2">
        <f>_xlfn.FLOOR.MATH((((2*VLOOKUP(G295, 'EV and Base'!$A$1:$N$671, 9, FALSE))+$Q295)*$I295)/100)+$I295+10</f>
        <v>103</v>
      </c>
      <c r="S295" s="2">
        <f>_xlfn.FLOOR.MATH((_xlfn.FLOOR.MATH((((2*VLOOKUP($G295, 'EV and Base'!$A$1:$N$671, 10, FALSE))+$Q295)*$I295)/100)+5)*
IF(OR($J295="Lonely", $J295="Brave", $J295="Adamant", $J295="Naughty"), 1.1,
IF(OR($J295="Bold", $J295="Timid", $J295="Modest", $J295="Calm"), 0.9, 1)))</f>
        <v>66</v>
      </c>
      <c r="T295" s="2">
        <f>_xlfn.FLOOR.MATH((_xlfn.FLOOR.MATH((((2*VLOOKUP($G295, 'EV and Base'!$A$1:$N$671, 11, FALSE))+$Q295)*$I295)/100)+5)*
IF(OR($J295="Bold", $J295="Relaxed", $J295="Impish", $J295="Lax"), 1.1,
IF(OR($J295="Lonely", $J295="Hasty", $J295="Mild", $J295="Gentle"), 0.9, 1)))</f>
        <v>68</v>
      </c>
      <c r="U295" s="2">
        <f>_xlfn.FLOOR.MATH((_xlfn.FLOOR.MATH((((2*VLOOKUP($G295, 'EV and Base'!$A$1:$N$671, 12, FALSE))+$Q295)*$I295)/100)+5)*
IF(OR($J295="Modest", $J295="Mild", $J295="Quiet", $J295="Rash"), 1.1,
IF(OR($J295="Adamant", $J295="Impish", $J295="Jolly", $J295="Careful"), 0.9, 1)))</f>
        <v>38</v>
      </c>
      <c r="V295" s="2">
        <f>_xlfn.FLOOR.MATH((_xlfn.FLOOR.MATH((((2*VLOOKUP($G295, 'EV and Base'!$A$1:$N$671, 13, FALSE))+$Q295)*$I295)/100)+5)*
IF(OR($J295="Calm", $J295="Gentle", $J295="Sassy", $J295="Careful"), 1.1,
IF(OR($J295="Naughty", $J295="Lax", $J295="Naive", $J295="Rash"), 0.9, 1)))</f>
        <v>68</v>
      </c>
      <c r="W295" s="2">
        <f>_xlfn.FLOOR.MATH((_xlfn.FLOOR.MATH((((2*VLOOKUP($G295, 'EV and Base'!$A$1:$N$671, 14, FALSE))+$Q295)*$I295)/100)+5)*
IF(OR($J295="Timid", $J295="Hasty", $J295="Jolly", $J295="Naive"), 1.1,
IF(OR($J295="Brave", $J295="Relaxed", $J295="Quiet", $J295="Sassy"), 0.9, 1)))</f>
        <v>67</v>
      </c>
    </row>
    <row r="296" spans="1:23" x14ac:dyDescent="0.45">
      <c r="A296" s="66">
        <v>164</v>
      </c>
      <c r="B296" s="66" t="s">
        <v>571</v>
      </c>
      <c r="C296" s="66" t="s">
        <v>46</v>
      </c>
      <c r="D296" s="66" t="s">
        <v>532</v>
      </c>
      <c r="E296" s="66" t="s">
        <v>48</v>
      </c>
      <c r="F296" s="56">
        <v>1</v>
      </c>
      <c r="G296" s="2" t="s">
        <v>513</v>
      </c>
      <c r="H296" s="2" t="s">
        <v>77</v>
      </c>
      <c r="I296" s="2">
        <v>32</v>
      </c>
      <c r="J296" s="2" t="s">
        <v>197</v>
      </c>
      <c r="K296" s="2" t="s">
        <v>152</v>
      </c>
      <c r="L296" s="2" t="s">
        <v>53</v>
      </c>
      <c r="M296" s="2" t="s">
        <v>514</v>
      </c>
      <c r="N296" s="2" t="s">
        <v>429</v>
      </c>
      <c r="O296" s="2" t="s">
        <v>515</v>
      </c>
      <c r="P296" s="2" t="s">
        <v>484</v>
      </c>
      <c r="Q296" s="2">
        <v>12</v>
      </c>
      <c r="R296" s="2">
        <f>_xlfn.FLOOR.MATH((((2*VLOOKUP(G296, 'EV and Base'!$A$1:$N$671, 9, FALSE))+$Q296)*$I296)/100)+$I296+10</f>
        <v>88</v>
      </c>
      <c r="S296" s="2">
        <f>_xlfn.FLOOR.MATH((_xlfn.FLOOR.MATH((((2*VLOOKUP($G296, 'EV and Base'!$A$1:$N$671, 10, FALSE))+$Q296)*$I296)/100)+5)*
IF(OR($J296="Lonely", $J296="Brave", $J296="Adamant", $J296="Naughty"), 1.1,
IF(OR($J296="Bold", $J296="Timid", $J296="Modest", $J296="Calm"), 0.9, 1)))</f>
        <v>45</v>
      </c>
      <c r="T296" s="2">
        <f>_xlfn.FLOOR.MATH((_xlfn.FLOOR.MATH((((2*VLOOKUP($G296, 'EV and Base'!$A$1:$N$671, 11, FALSE))+$Q296)*$I296)/100)+5)*
IF(OR($J296="Bold", $J296="Relaxed", $J296="Impish", $J296="Lax"), 1.1,
IF(OR($J296="Lonely", $J296="Hasty", $J296="Mild", $J296="Gentle"), 0.9, 1)))</f>
        <v>39</v>
      </c>
      <c r="U296" s="2">
        <f>_xlfn.FLOOR.MATH((_xlfn.FLOOR.MATH((((2*VLOOKUP($G296, 'EV and Base'!$A$1:$N$671, 12, FALSE))+$Q296)*$I296)/100)+5)*
IF(OR($J296="Modest", $J296="Mild", $J296="Quiet", $J296="Rash"), 1.1,
IF(OR($J296="Adamant", $J296="Impish", $J296="Jolly", $J296="Careful"), 0.9, 1)))</f>
        <v>63</v>
      </c>
      <c r="V296" s="2">
        <f>_xlfn.FLOOR.MATH((_xlfn.FLOOR.MATH((((2*VLOOKUP($G296, 'EV and Base'!$A$1:$N$671, 13, FALSE))+$Q296)*$I296)/100)+5)*
IF(OR($J296="Calm", $J296="Gentle", $J296="Sassy", $J296="Careful"), 1.1,
IF(OR($J296="Naughty", $J296="Lax", $J296="Naive", $J296="Rash"), 0.9, 1)))</f>
        <v>44</v>
      </c>
      <c r="W296" s="2">
        <f>_xlfn.FLOOR.MATH((_xlfn.FLOOR.MATH((((2*VLOOKUP($G296, 'EV and Base'!$A$1:$N$671, 14, FALSE))+$Q296)*$I296)/100)+5)*
IF(OR($J296="Timid", $J296="Hasty", $J296="Jolly", $J296="Naive"), 1.1,
IF(OR($J296="Brave", $J296="Relaxed", $J296="Quiet", $J296="Sassy"), 0.9, 1)))</f>
        <v>81</v>
      </c>
    </row>
    <row r="297" spans="1:23" x14ac:dyDescent="0.45">
      <c r="A297" s="68"/>
      <c r="B297" s="68"/>
      <c r="C297" s="68"/>
      <c r="D297" s="68"/>
      <c r="E297" s="68"/>
      <c r="F297" s="56">
        <v>2</v>
      </c>
      <c r="G297" s="2" t="s">
        <v>572</v>
      </c>
      <c r="H297" s="2" t="s">
        <v>77</v>
      </c>
      <c r="I297" s="2">
        <v>32</v>
      </c>
      <c r="J297" s="2" t="s">
        <v>113</v>
      </c>
      <c r="K297" s="2" t="s">
        <v>479</v>
      </c>
      <c r="L297" s="2" t="s">
        <v>53</v>
      </c>
      <c r="M297" s="2" t="s">
        <v>288</v>
      </c>
      <c r="N297" s="2" t="s">
        <v>480</v>
      </c>
      <c r="O297" s="2" t="s">
        <v>481</v>
      </c>
      <c r="P297" s="2" t="s">
        <v>525</v>
      </c>
      <c r="Q297" s="2">
        <v>12</v>
      </c>
      <c r="R297" s="2">
        <f>_xlfn.FLOOR.MATH((((2*VLOOKUP(G297, 'EV and Base'!$A$1:$N$671, 9, FALSE))+$Q297)*$I297)/100)+$I297+10</f>
        <v>84</v>
      </c>
      <c r="S297" s="2">
        <f>_xlfn.FLOOR.MATH((_xlfn.FLOOR.MATH((((2*VLOOKUP($G297, 'EV and Base'!$A$1:$N$671, 10, FALSE))+$Q297)*$I297)/100)+5)*
IF(OR($J297="Lonely", $J297="Brave", $J297="Adamant", $J297="Naughty"), 1.1,
IF(OR($J297="Bold", $J297="Timid", $J297="Modest", $J297="Calm"), 0.9, 1)))</f>
        <v>37</v>
      </c>
      <c r="T297" s="2">
        <f>_xlfn.FLOOR.MATH((_xlfn.FLOOR.MATH((((2*VLOOKUP($G297, 'EV and Base'!$A$1:$N$671, 11, FALSE))+$Q297)*$I297)/100)+5)*
IF(OR($J297="Bold", $J297="Relaxed", $J297="Impish", $J297="Lax"), 1.1,
IF(OR($J297="Lonely", $J297="Hasty", $J297="Mild", $J297="Gentle"), 0.9, 1)))</f>
        <v>53</v>
      </c>
      <c r="U297" s="2">
        <f>_xlfn.FLOOR.MATH((_xlfn.FLOOR.MATH((((2*VLOOKUP($G297, 'EV and Base'!$A$1:$N$671, 12, FALSE))+$Q297)*$I297)/100)+5)*
IF(OR($J297="Modest", $J297="Mild", $J297="Quiet", $J297="Rash"), 1.1,
IF(OR($J297="Adamant", $J297="Impish", $J297="Jolly", $J297="Careful"), 0.9, 1)))</f>
        <v>56</v>
      </c>
      <c r="V297" s="2">
        <f>_xlfn.FLOOR.MATH((_xlfn.FLOOR.MATH((((2*VLOOKUP($G297, 'EV and Base'!$A$1:$N$671, 13, FALSE))+$Q297)*$I297)/100)+5)*
IF(OR($J297="Calm", $J297="Gentle", $J297="Sassy", $J297="Careful"), 1.1,
IF(OR($J297="Naughty", $J297="Lax", $J297="Naive", $J297="Rash"), 0.9, 1)))</f>
        <v>63</v>
      </c>
      <c r="W297" s="2">
        <f>_xlfn.FLOOR.MATH((_xlfn.FLOOR.MATH((((2*VLOOKUP($G297, 'EV and Base'!$A$1:$N$671, 14, FALSE))+$Q297)*$I297)/100)+5)*
IF(OR($J297="Timid", $J297="Hasty", $J297="Jolly", $J297="Naive"), 1.1,
IF(OR($J297="Brave", $J297="Relaxed", $J297="Quiet", $J297="Sassy"), 0.9, 1)))</f>
        <v>44</v>
      </c>
    </row>
    <row r="298" spans="1:23" x14ac:dyDescent="0.45">
      <c r="A298" s="66">
        <v>165</v>
      </c>
      <c r="B298" s="66" t="s">
        <v>573</v>
      </c>
      <c r="C298" s="66" t="s">
        <v>46</v>
      </c>
      <c r="D298" s="66" t="s">
        <v>574</v>
      </c>
      <c r="E298" s="66" t="s">
        <v>48</v>
      </c>
      <c r="F298" s="56">
        <v>1</v>
      </c>
      <c r="G298" s="2" t="s">
        <v>359</v>
      </c>
      <c r="H298" s="2" t="s">
        <v>50</v>
      </c>
      <c r="I298" s="2">
        <v>32</v>
      </c>
      <c r="J298" s="2" t="s">
        <v>92</v>
      </c>
      <c r="K298" s="2" t="s">
        <v>139</v>
      </c>
      <c r="L298" s="2" t="s">
        <v>53</v>
      </c>
      <c r="M298" s="2" t="s">
        <v>309</v>
      </c>
      <c r="N298" s="2" t="s">
        <v>142</v>
      </c>
      <c r="O298" s="2" t="s">
        <v>403</v>
      </c>
      <c r="P298" s="2" t="s">
        <v>484</v>
      </c>
      <c r="Q298" s="2">
        <v>6</v>
      </c>
      <c r="R298" s="2">
        <f>_xlfn.FLOOR.MATH((((2*VLOOKUP(G298, 'EV and Base'!$A$1:$N$671, 9, FALSE))+$Q298)*$I298)/100)+$I298+10</f>
        <v>83</v>
      </c>
      <c r="S298" s="2">
        <f>_xlfn.FLOOR.MATH((_xlfn.FLOOR.MATH((((2*VLOOKUP($G298, 'EV and Base'!$A$1:$N$671, 10, FALSE))+$Q298)*$I298)/100)+5)*
IF(OR($J298="Lonely", $J298="Brave", $J298="Adamant", $J298="Naughty"), 1.1,
IF(OR($J298="Bold", $J298="Timid", $J298="Modest", $J298="Calm"), 0.9, 1)))</f>
        <v>50</v>
      </c>
      <c r="T298" s="2">
        <f>_xlfn.FLOOR.MATH((_xlfn.FLOOR.MATH((((2*VLOOKUP($G298, 'EV and Base'!$A$1:$N$671, 11, FALSE))+$Q298)*$I298)/100)+5)*
IF(OR($J298="Bold", $J298="Relaxed", $J298="Impish", $J298="Lax"), 1.1,
IF(OR($J298="Lonely", $J298="Hasty", $J298="Mild", $J298="Gentle"), 0.9, 1)))</f>
        <v>46</v>
      </c>
      <c r="U298" s="2">
        <f>_xlfn.FLOOR.MATH((_xlfn.FLOOR.MATH((((2*VLOOKUP($G298, 'EV and Base'!$A$1:$N$671, 12, FALSE))+$Q298)*$I298)/100)+5)*
IF(OR($J298="Modest", $J298="Mild", $J298="Quiet", $J298="Rash"), 1.1,
IF(OR($J298="Adamant", $J298="Impish", $J298="Jolly", $J298="Careful"), 0.9, 1)))</f>
        <v>41</v>
      </c>
      <c r="V298" s="2">
        <f>_xlfn.FLOOR.MATH((_xlfn.FLOOR.MATH((((2*VLOOKUP($G298, 'EV and Base'!$A$1:$N$671, 13, FALSE))+$Q298)*$I298)/100)+5)*
IF(OR($J298="Calm", $J298="Gentle", $J298="Sassy", $J298="Careful"), 1.1,
IF(OR($J298="Naughty", $J298="Lax", $J298="Naive", $J298="Rash"), 0.9, 1)))</f>
        <v>33</v>
      </c>
      <c r="W298" s="2">
        <f>_xlfn.FLOOR.MATH((_xlfn.FLOOR.MATH((((2*VLOOKUP($G298, 'EV and Base'!$A$1:$N$671, 14, FALSE))+$Q298)*$I298)/100)+5)*
IF(OR($J298="Timid", $J298="Hasty", $J298="Jolly", $J298="Naive"), 1.1,
IF(OR($J298="Brave", $J298="Relaxed", $J298="Quiet", $J298="Sassy"), 0.9, 1)))</f>
        <v>48</v>
      </c>
    </row>
    <row r="299" spans="1:23" x14ac:dyDescent="0.45">
      <c r="A299" s="68"/>
      <c r="B299" s="68"/>
      <c r="C299" s="68"/>
      <c r="D299" s="68"/>
      <c r="E299" s="68"/>
      <c r="F299" s="56">
        <v>2</v>
      </c>
      <c r="G299" s="2" t="s">
        <v>359</v>
      </c>
      <c r="H299" s="2" t="s">
        <v>50</v>
      </c>
      <c r="I299" s="2">
        <v>32</v>
      </c>
      <c r="J299" s="2" t="s">
        <v>92</v>
      </c>
      <c r="K299" s="2" t="s">
        <v>139</v>
      </c>
      <c r="L299" s="2" t="s">
        <v>53</v>
      </c>
      <c r="M299" s="2" t="s">
        <v>309</v>
      </c>
      <c r="N299" s="2" t="s">
        <v>142</v>
      </c>
      <c r="O299" s="2" t="s">
        <v>403</v>
      </c>
      <c r="P299" s="2" t="s">
        <v>484</v>
      </c>
      <c r="Q299" s="2">
        <v>6</v>
      </c>
      <c r="R299" s="2">
        <f>_xlfn.FLOOR.MATH((((2*VLOOKUP(G299, 'EV and Base'!$A$1:$N$671, 9, FALSE))+$Q299)*$I299)/100)+$I299+10</f>
        <v>83</v>
      </c>
      <c r="S299" s="2">
        <f>_xlfn.FLOOR.MATH((_xlfn.FLOOR.MATH((((2*VLOOKUP($G299, 'EV and Base'!$A$1:$N$671, 10, FALSE))+$Q299)*$I299)/100)+5)*
IF(OR($J299="Lonely", $J299="Brave", $J299="Adamant", $J299="Naughty"), 1.1,
IF(OR($J299="Bold", $J299="Timid", $J299="Modest", $J299="Calm"), 0.9, 1)))</f>
        <v>50</v>
      </c>
      <c r="T299" s="2">
        <f>_xlfn.FLOOR.MATH((_xlfn.FLOOR.MATH((((2*VLOOKUP($G299, 'EV and Base'!$A$1:$N$671, 11, FALSE))+$Q299)*$I299)/100)+5)*
IF(OR($J299="Bold", $J299="Relaxed", $J299="Impish", $J299="Lax"), 1.1,
IF(OR($J299="Lonely", $J299="Hasty", $J299="Mild", $J299="Gentle"), 0.9, 1)))</f>
        <v>46</v>
      </c>
      <c r="U299" s="2">
        <f>_xlfn.FLOOR.MATH((_xlfn.FLOOR.MATH((((2*VLOOKUP($G299, 'EV and Base'!$A$1:$N$671, 12, FALSE))+$Q299)*$I299)/100)+5)*
IF(OR($J299="Modest", $J299="Mild", $J299="Quiet", $J299="Rash"), 1.1,
IF(OR($J299="Adamant", $J299="Impish", $J299="Jolly", $J299="Careful"), 0.9, 1)))</f>
        <v>41</v>
      </c>
      <c r="V299" s="2">
        <f>_xlfn.FLOOR.MATH((_xlfn.FLOOR.MATH((((2*VLOOKUP($G299, 'EV and Base'!$A$1:$N$671, 13, FALSE))+$Q299)*$I299)/100)+5)*
IF(OR($J299="Calm", $J299="Gentle", $J299="Sassy", $J299="Careful"), 1.1,
IF(OR($J299="Naughty", $J299="Lax", $J299="Naive", $J299="Rash"), 0.9, 1)))</f>
        <v>33</v>
      </c>
      <c r="W299" s="2">
        <f>_xlfn.FLOOR.MATH((_xlfn.FLOOR.MATH((((2*VLOOKUP($G299, 'EV and Base'!$A$1:$N$671, 14, FALSE))+$Q299)*$I299)/100)+5)*
IF(OR($J299="Timid", $J299="Hasty", $J299="Jolly", $J299="Naive"), 1.1,
IF(OR($J299="Brave", $J299="Relaxed", $J299="Quiet", $J299="Sassy"), 0.9, 1)))</f>
        <v>48</v>
      </c>
    </row>
    <row r="300" spans="1:23" x14ac:dyDescent="0.45">
      <c r="A300" s="66">
        <v>166</v>
      </c>
      <c r="B300" s="66" t="s">
        <v>575</v>
      </c>
      <c r="C300" s="66" t="s">
        <v>46</v>
      </c>
      <c r="D300" s="66" t="s">
        <v>574</v>
      </c>
      <c r="E300" s="66" t="s">
        <v>48</v>
      </c>
      <c r="F300" s="56">
        <v>1</v>
      </c>
      <c r="G300" s="2" t="s">
        <v>482</v>
      </c>
      <c r="H300" s="2" t="s">
        <v>50</v>
      </c>
      <c r="I300" s="2">
        <v>32</v>
      </c>
      <c r="J300" s="2" t="s">
        <v>85</v>
      </c>
      <c r="K300" s="2" t="s">
        <v>139</v>
      </c>
      <c r="L300" s="2" t="s">
        <v>53</v>
      </c>
      <c r="M300" s="2" t="s">
        <v>483</v>
      </c>
      <c r="N300" s="2" t="s">
        <v>374</v>
      </c>
      <c r="O300" s="2" t="s">
        <v>484</v>
      </c>
      <c r="P300" s="2" t="s">
        <v>309</v>
      </c>
      <c r="Q300" s="2">
        <v>6</v>
      </c>
      <c r="R300" s="2">
        <f>_xlfn.FLOOR.MATH((((2*VLOOKUP(G300, 'EV and Base'!$A$1:$N$671, 9, FALSE))+$Q300)*$I300)/100)+$I300+10</f>
        <v>83</v>
      </c>
      <c r="S300" s="2">
        <f>_xlfn.FLOOR.MATH((_xlfn.FLOOR.MATH((((2*VLOOKUP($G300, 'EV and Base'!$A$1:$N$671, 10, FALSE))+$Q300)*$I300)/100)+5)*
IF(OR($J300="Lonely", $J300="Brave", $J300="Adamant", $J300="Naughty"), 1.1,
IF(OR($J300="Bold", $J300="Timid", $J300="Modest", $J300="Calm"), 0.9, 1)))</f>
        <v>35</v>
      </c>
      <c r="T300" s="2">
        <f>_xlfn.FLOOR.MATH((_xlfn.FLOOR.MATH((((2*VLOOKUP($G300, 'EV and Base'!$A$1:$N$671, 11, FALSE))+$Q300)*$I300)/100)+5)*
IF(OR($J300="Bold", $J300="Relaxed", $J300="Impish", $J300="Lax"), 1.1,
IF(OR($J300="Lonely", $J300="Hasty", $J300="Mild", $J300="Gentle"), 0.9, 1)))</f>
        <v>34</v>
      </c>
      <c r="U300" s="2">
        <f>_xlfn.FLOOR.MATH((_xlfn.FLOOR.MATH((((2*VLOOKUP($G300, 'EV and Base'!$A$1:$N$671, 12, FALSE))+$Q300)*$I300)/100)+5)*
IF(OR($J300="Modest", $J300="Mild", $J300="Quiet", $J300="Rash"), 1.1,
IF(OR($J300="Adamant", $J300="Impish", $J300="Jolly", $J300="Careful"), 0.9, 1)))</f>
        <v>35</v>
      </c>
      <c r="V300" s="2">
        <f>_xlfn.FLOOR.MATH((_xlfn.FLOOR.MATH((((2*VLOOKUP($G300, 'EV and Base'!$A$1:$N$671, 13, FALSE))+$Q300)*$I300)/100)+5)*
IF(OR($J300="Calm", $J300="Gentle", $J300="Sassy", $J300="Careful"), 1.1,
IF(OR($J300="Naughty", $J300="Lax", $J300="Naive", $J300="Rash"), 0.9, 1)))</f>
        <v>41</v>
      </c>
      <c r="W300" s="2">
        <f>_xlfn.FLOOR.MATH((_xlfn.FLOOR.MATH((((2*VLOOKUP($G300, 'EV and Base'!$A$1:$N$671, 14, FALSE))+$Q300)*$I300)/100)+5)*
IF(OR($J300="Timid", $J300="Hasty", $J300="Jolly", $J300="Naive"), 1.1,
IF(OR($J300="Brave", $J300="Relaxed", $J300="Quiet", $J300="Sassy"), 0.9, 1)))</f>
        <v>42</v>
      </c>
    </row>
    <row r="301" spans="1:23" x14ac:dyDescent="0.45">
      <c r="A301" s="68"/>
      <c r="B301" s="68"/>
      <c r="C301" s="68"/>
      <c r="D301" s="68"/>
      <c r="E301" s="68"/>
      <c r="F301" s="56">
        <v>2</v>
      </c>
      <c r="G301" s="2" t="s">
        <v>151</v>
      </c>
      <c r="H301" s="2" t="s">
        <v>50</v>
      </c>
      <c r="I301" s="2">
        <v>32</v>
      </c>
      <c r="J301" s="2" t="s">
        <v>64</v>
      </c>
      <c r="K301" s="2" t="s">
        <v>262</v>
      </c>
      <c r="L301" s="2" t="s">
        <v>53</v>
      </c>
      <c r="M301" s="2" t="s">
        <v>514</v>
      </c>
      <c r="N301" s="2" t="s">
        <v>429</v>
      </c>
      <c r="O301" s="2" t="s">
        <v>515</v>
      </c>
      <c r="P301" s="2" t="s">
        <v>484</v>
      </c>
      <c r="Q301" s="2">
        <v>6</v>
      </c>
      <c r="R301" s="2">
        <f>_xlfn.FLOOR.MATH((((2*VLOOKUP(G301, 'EV and Base'!$A$1:$N$671, 9, FALSE))+$Q301)*$I301)/100)+$I301+10</f>
        <v>79</v>
      </c>
      <c r="S301" s="2">
        <f>_xlfn.FLOOR.MATH((_xlfn.FLOOR.MATH((((2*VLOOKUP($G301, 'EV and Base'!$A$1:$N$671, 10, FALSE))+$Q301)*$I301)/100)+5)*
IF(OR($J301="Lonely", $J301="Brave", $J301="Adamant", $J301="Naughty"), 1.1,
IF(OR($J301="Bold", $J301="Timid", $J301="Modest", $J301="Calm"), 0.9, 1)))</f>
        <v>31</v>
      </c>
      <c r="T301" s="2">
        <f>_xlfn.FLOOR.MATH((_xlfn.FLOOR.MATH((((2*VLOOKUP($G301, 'EV and Base'!$A$1:$N$671, 11, FALSE))+$Q301)*$I301)/100)+5)*
IF(OR($J301="Bold", $J301="Relaxed", $J301="Impish", $J301="Lax"), 1.1,
IF(OR($J301="Lonely", $J301="Hasty", $J301="Mild", $J301="Gentle"), 0.9, 1)))</f>
        <v>34</v>
      </c>
      <c r="U301" s="2">
        <f>_xlfn.FLOOR.MATH((_xlfn.FLOOR.MATH((((2*VLOOKUP($G301, 'EV and Base'!$A$1:$N$671, 12, FALSE))+$Q301)*$I301)/100)+5)*
IF(OR($J301="Modest", $J301="Mild", $J301="Quiet", $J301="Rash"), 1.1,
IF(OR($J301="Adamant", $J301="Impish", $J301="Jolly", $J301="Careful"), 0.9, 1)))</f>
        <v>42</v>
      </c>
      <c r="V301" s="2">
        <f>_xlfn.FLOOR.MATH((_xlfn.FLOOR.MATH((((2*VLOOKUP($G301, 'EV and Base'!$A$1:$N$671, 13, FALSE))+$Q301)*$I301)/100)+5)*
IF(OR($J301="Calm", $J301="Gentle", $J301="Sassy", $J301="Careful"), 1.1,
IF(OR($J301="Naughty", $J301="Lax", $J301="Naive", $J301="Rash"), 0.9, 1)))</f>
        <v>34</v>
      </c>
      <c r="W301" s="2">
        <f>_xlfn.FLOOR.MATH((_xlfn.FLOOR.MATH((((2*VLOOKUP($G301, 'EV and Base'!$A$1:$N$671, 14, FALSE))+$Q301)*$I301)/100)+5)*
IF(OR($J301="Timid", $J301="Hasty", $J301="Jolly", $J301="Naive"), 1.1,
IF(OR($J301="Brave", $J301="Relaxed", $J301="Quiet", $J301="Sassy"), 0.9, 1)))</f>
        <v>58</v>
      </c>
    </row>
    <row r="302" spans="1:23" x14ac:dyDescent="0.45">
      <c r="A302" s="66">
        <v>167</v>
      </c>
      <c r="B302" s="66" t="s">
        <v>576</v>
      </c>
      <c r="C302" s="66" t="s">
        <v>46</v>
      </c>
      <c r="D302" s="66" t="s">
        <v>574</v>
      </c>
      <c r="E302" s="66" t="s">
        <v>48</v>
      </c>
      <c r="F302" s="56">
        <v>1</v>
      </c>
      <c r="G302" s="2" t="s">
        <v>482</v>
      </c>
      <c r="H302" s="2" t="s">
        <v>50</v>
      </c>
      <c r="I302" s="2">
        <v>32</v>
      </c>
      <c r="J302" s="2" t="s">
        <v>87</v>
      </c>
      <c r="K302" s="2" t="s">
        <v>139</v>
      </c>
      <c r="L302" s="2" t="s">
        <v>53</v>
      </c>
      <c r="M302" s="2" t="s">
        <v>483</v>
      </c>
      <c r="N302" s="2" t="s">
        <v>374</v>
      </c>
      <c r="O302" s="2" t="s">
        <v>484</v>
      </c>
      <c r="P302" s="2" t="s">
        <v>309</v>
      </c>
      <c r="Q302" s="2">
        <v>6</v>
      </c>
      <c r="R302" s="2">
        <f>_xlfn.FLOOR.MATH((((2*VLOOKUP(G302, 'EV and Base'!$A$1:$N$671, 9, FALSE))+$Q302)*$I302)/100)+$I302+10</f>
        <v>83</v>
      </c>
      <c r="S302" s="2">
        <f>_xlfn.FLOOR.MATH((_xlfn.FLOOR.MATH((((2*VLOOKUP($G302, 'EV and Base'!$A$1:$N$671, 10, FALSE))+$Q302)*$I302)/100)+5)*
IF(OR($J302="Lonely", $J302="Brave", $J302="Adamant", $J302="Naughty"), 1.1,
IF(OR($J302="Bold", $J302="Timid", $J302="Modest", $J302="Calm"), 0.9, 1)))</f>
        <v>35</v>
      </c>
      <c r="T302" s="2">
        <f>_xlfn.FLOOR.MATH((_xlfn.FLOOR.MATH((((2*VLOOKUP($G302, 'EV and Base'!$A$1:$N$671, 11, FALSE))+$Q302)*$I302)/100)+5)*
IF(OR($J302="Bold", $J302="Relaxed", $J302="Impish", $J302="Lax"), 1.1,
IF(OR($J302="Lonely", $J302="Hasty", $J302="Mild", $J302="Gentle"), 0.9, 1)))</f>
        <v>38</v>
      </c>
      <c r="U302" s="2">
        <f>_xlfn.FLOOR.MATH((_xlfn.FLOOR.MATH((((2*VLOOKUP($G302, 'EV and Base'!$A$1:$N$671, 12, FALSE))+$Q302)*$I302)/100)+5)*
IF(OR($J302="Modest", $J302="Mild", $J302="Quiet", $J302="Rash"), 1.1,
IF(OR($J302="Adamant", $J302="Impish", $J302="Jolly", $J302="Careful"), 0.9, 1)))</f>
        <v>35</v>
      </c>
      <c r="V302" s="2">
        <f>_xlfn.FLOOR.MATH((_xlfn.FLOOR.MATH((((2*VLOOKUP($G302, 'EV and Base'!$A$1:$N$671, 13, FALSE))+$Q302)*$I302)/100)+5)*
IF(OR($J302="Calm", $J302="Gentle", $J302="Sassy", $J302="Careful"), 1.1,
IF(OR($J302="Naughty", $J302="Lax", $J302="Naive", $J302="Rash"), 0.9, 1)))</f>
        <v>41</v>
      </c>
      <c r="W302" s="2">
        <f>_xlfn.FLOOR.MATH((_xlfn.FLOOR.MATH((((2*VLOOKUP($G302, 'EV and Base'!$A$1:$N$671, 14, FALSE))+$Q302)*$I302)/100)+5)*
IF(OR($J302="Timid", $J302="Hasty", $J302="Jolly", $J302="Naive"), 1.1,
IF(OR($J302="Brave", $J302="Relaxed", $J302="Quiet", $J302="Sassy"), 0.9, 1)))</f>
        <v>37</v>
      </c>
    </row>
    <row r="303" spans="1:23" x14ac:dyDescent="0.45">
      <c r="A303" s="68"/>
      <c r="B303" s="68"/>
      <c r="C303" s="68"/>
      <c r="D303" s="68"/>
      <c r="E303" s="68"/>
      <c r="F303" s="56">
        <v>2</v>
      </c>
      <c r="G303" s="2" t="s">
        <v>339</v>
      </c>
      <c r="H303" s="2" t="s">
        <v>50</v>
      </c>
      <c r="I303" s="2">
        <v>32</v>
      </c>
      <c r="J303" s="2" t="s">
        <v>71</v>
      </c>
      <c r="K303" s="2" t="s">
        <v>368</v>
      </c>
      <c r="L303" s="2" t="s">
        <v>53</v>
      </c>
      <c r="M303" s="2" t="s">
        <v>233</v>
      </c>
      <c r="N303" s="2" t="s">
        <v>538</v>
      </c>
      <c r="O303" s="2" t="s">
        <v>539</v>
      </c>
      <c r="P303" s="2" t="s">
        <v>577</v>
      </c>
      <c r="Q303" s="2">
        <v>6</v>
      </c>
      <c r="R303" s="2">
        <f>_xlfn.FLOOR.MATH((((2*VLOOKUP(G303, 'EV and Base'!$A$1:$N$671, 9, FALSE))+$Q303)*$I303)/100)+$I303+10</f>
        <v>90</v>
      </c>
      <c r="S303" s="2">
        <f>_xlfn.FLOOR.MATH((_xlfn.FLOOR.MATH((((2*VLOOKUP($G303, 'EV and Base'!$A$1:$N$671, 10, FALSE))+$Q303)*$I303)/100)+5)*
IF(OR($J303="Lonely", $J303="Brave", $J303="Adamant", $J303="Naughty"), 1.1,
IF(OR($J303="Bold", $J303="Timid", $J303="Modest", $J303="Calm"), 0.9, 1)))</f>
        <v>44</v>
      </c>
      <c r="T303" s="2">
        <f>_xlfn.FLOOR.MATH((_xlfn.FLOOR.MATH((((2*VLOOKUP($G303, 'EV and Base'!$A$1:$N$671, 11, FALSE))+$Q303)*$I303)/100)+5)*
IF(OR($J303="Bold", $J303="Relaxed", $J303="Impish", $J303="Lax"), 1.1,
IF(OR($J303="Lonely", $J303="Hasty", $J303="Mild", $J303="Gentle"), 0.9, 1)))</f>
        <v>58</v>
      </c>
      <c r="U303" s="2">
        <f>_xlfn.FLOOR.MATH((_xlfn.FLOOR.MATH((((2*VLOOKUP($G303, 'EV and Base'!$A$1:$N$671, 12, FALSE))+$Q303)*$I303)/100)+5)*
IF(OR($J303="Modest", $J303="Mild", $J303="Quiet", $J303="Rash"), 1.1,
IF(OR($J303="Adamant", $J303="Impish", $J303="Jolly", $J303="Careful"), 0.9, 1)))</f>
        <v>72</v>
      </c>
      <c r="V303" s="2">
        <f>_xlfn.FLOOR.MATH((_xlfn.FLOOR.MATH((((2*VLOOKUP($G303, 'EV and Base'!$A$1:$N$671, 13, FALSE))+$Q303)*$I303)/100)+5)*
IF(OR($J303="Calm", $J303="Gentle", $J303="Sassy", $J303="Careful"), 1.1,
IF(OR($J303="Naughty", $J303="Lax", $J303="Naive", $J303="Rash"), 0.9, 1)))</f>
        <v>58</v>
      </c>
      <c r="W303" s="2">
        <f>_xlfn.FLOOR.MATH((_xlfn.FLOOR.MATH((((2*VLOOKUP($G303, 'EV and Base'!$A$1:$N$671, 14, FALSE))+$Q303)*$I303)/100)+5)*
IF(OR($J303="Timid", $J303="Hasty", $J303="Jolly", $J303="Naive"), 1.1,
IF(OR($J303="Brave", $J303="Relaxed", $J303="Quiet", $J303="Sassy"), 0.9, 1)))</f>
        <v>69</v>
      </c>
    </row>
    <row r="304" spans="1:23" x14ac:dyDescent="0.45">
      <c r="A304" s="56">
        <v>168</v>
      </c>
      <c r="B304" s="56" t="s">
        <v>578</v>
      </c>
      <c r="C304" s="56" t="s">
        <v>46</v>
      </c>
      <c r="D304" s="56" t="s">
        <v>574</v>
      </c>
      <c r="E304" s="56" t="s">
        <v>48</v>
      </c>
      <c r="F304" s="56">
        <v>1</v>
      </c>
      <c r="G304" s="2" t="s">
        <v>579</v>
      </c>
      <c r="H304" s="2" t="s">
        <v>50</v>
      </c>
      <c r="I304" s="2">
        <v>33</v>
      </c>
      <c r="J304" s="2" t="s">
        <v>106</v>
      </c>
      <c r="K304" s="2" t="s">
        <v>158</v>
      </c>
      <c r="L304" s="2" t="s">
        <v>53</v>
      </c>
      <c r="M304" s="2" t="s">
        <v>309</v>
      </c>
      <c r="N304" s="2" t="s">
        <v>142</v>
      </c>
      <c r="O304" s="2" t="s">
        <v>403</v>
      </c>
      <c r="P304" s="2" t="s">
        <v>484</v>
      </c>
      <c r="Q304" s="2">
        <v>6</v>
      </c>
      <c r="R304" s="2">
        <f>_xlfn.FLOOR.MATH((((2*VLOOKUP(G304, 'EV and Base'!$A$1:$N$671, 9, FALSE))+$Q304)*$I304)/100)+$I304+10</f>
        <v>97</v>
      </c>
      <c r="S304" s="2">
        <f>_xlfn.FLOOR.MATH((_xlfn.FLOOR.MATH((((2*VLOOKUP($G304, 'EV and Base'!$A$1:$N$671, 10, FALSE))+$Q304)*$I304)/100)+5)*
IF(OR($J304="Lonely", $J304="Brave", $J304="Adamant", $J304="Naughty"), 1.1,
IF(OR($J304="Bold", $J304="Timid", $J304="Modest", $J304="Calm"), 0.9, 1)))</f>
        <v>76</v>
      </c>
      <c r="T304" s="2">
        <f>_xlfn.FLOOR.MATH((_xlfn.FLOOR.MATH((((2*VLOOKUP($G304, 'EV and Base'!$A$1:$N$671, 11, FALSE))+$Q304)*$I304)/100)+5)*
IF(OR($J304="Bold", $J304="Relaxed", $J304="Impish", $J304="Lax"), 1.1,
IF(OR($J304="Lonely", $J304="Hasty", $J304="Mild", $J304="Gentle"), 0.9, 1)))</f>
        <v>59</v>
      </c>
      <c r="U304" s="2">
        <f>_xlfn.FLOOR.MATH((_xlfn.FLOOR.MATH((((2*VLOOKUP($G304, 'EV and Base'!$A$1:$N$671, 12, FALSE))+$Q304)*$I304)/100)+5)*
IF(OR($J304="Modest", $J304="Mild", $J304="Quiet", $J304="Rash"), 1.1,
IF(OR($J304="Adamant", $J304="Impish", $J304="Jolly", $J304="Careful"), 0.9, 1)))</f>
        <v>49</v>
      </c>
      <c r="V304" s="2">
        <f>_xlfn.FLOOR.MATH((_xlfn.FLOOR.MATH((((2*VLOOKUP($G304, 'EV and Base'!$A$1:$N$671, 13, FALSE))+$Q304)*$I304)/100)+5)*
IF(OR($J304="Calm", $J304="Gentle", $J304="Sassy", $J304="Careful"), 1.1,
IF(OR($J304="Naughty", $J304="Lax", $J304="Naive", $J304="Rash"), 0.9, 1)))</f>
        <v>38</v>
      </c>
      <c r="W304" s="2">
        <f>_xlfn.FLOOR.MATH((_xlfn.FLOOR.MATH((((2*VLOOKUP($G304, 'EV and Base'!$A$1:$N$671, 14, FALSE))+$Q304)*$I304)/100)+5)*
IF(OR($J304="Timid", $J304="Hasty", $J304="Jolly", $J304="Naive"), 1.1,
IF(OR($J304="Brave", $J304="Relaxed", $J304="Quiet", $J304="Sassy"), 0.9, 1)))</f>
        <v>74</v>
      </c>
    </row>
    <row r="305" spans="1:23" x14ac:dyDescent="0.45">
      <c r="A305" s="56">
        <v>169</v>
      </c>
      <c r="B305" s="56" t="s">
        <v>580</v>
      </c>
      <c r="C305" s="56" t="s">
        <v>46</v>
      </c>
      <c r="D305" s="56" t="s">
        <v>574</v>
      </c>
      <c r="E305" s="56" t="s">
        <v>48</v>
      </c>
      <c r="F305" s="56">
        <v>1</v>
      </c>
      <c r="G305" s="2" t="s">
        <v>513</v>
      </c>
      <c r="H305" s="2" t="s">
        <v>50</v>
      </c>
      <c r="I305" s="2">
        <v>33</v>
      </c>
      <c r="J305" s="2" t="s">
        <v>192</v>
      </c>
      <c r="K305" s="2" t="s">
        <v>152</v>
      </c>
      <c r="L305" s="2" t="s">
        <v>53</v>
      </c>
      <c r="M305" s="2" t="s">
        <v>514</v>
      </c>
      <c r="N305" s="2" t="s">
        <v>429</v>
      </c>
      <c r="O305" s="2" t="s">
        <v>515</v>
      </c>
      <c r="P305" s="2" t="s">
        <v>484</v>
      </c>
      <c r="Q305" s="2">
        <v>6</v>
      </c>
      <c r="R305" s="2">
        <f>_xlfn.FLOOR.MATH((((2*VLOOKUP(G305, 'EV and Base'!$A$1:$N$671, 9, FALSE))+$Q305)*$I305)/100)+$I305+10</f>
        <v>89</v>
      </c>
      <c r="S305" s="2">
        <f>_xlfn.FLOOR.MATH((_xlfn.FLOOR.MATH((((2*VLOOKUP($G305, 'EV and Base'!$A$1:$N$671, 10, FALSE))+$Q305)*$I305)/100)+5)*
IF(OR($J305="Lonely", $J305="Brave", $J305="Adamant", $J305="Naughty"), 1.1,
IF(OR($J305="Bold", $J305="Timid", $J305="Modest", $J305="Calm"), 0.9, 1)))</f>
        <v>44</v>
      </c>
      <c r="T305" s="2">
        <f>_xlfn.FLOOR.MATH((_xlfn.FLOOR.MATH((((2*VLOOKUP($G305, 'EV and Base'!$A$1:$N$671, 11, FALSE))+$Q305)*$I305)/100)+5)*
IF(OR($J305="Bold", $J305="Relaxed", $J305="Impish", $J305="Lax"), 1.1,
IF(OR($J305="Lonely", $J305="Hasty", $J305="Mild", $J305="Gentle"), 0.9, 1)))</f>
        <v>43</v>
      </c>
      <c r="U305" s="2">
        <f>_xlfn.FLOOR.MATH((_xlfn.FLOOR.MATH((((2*VLOOKUP($G305, 'EV and Base'!$A$1:$N$671, 12, FALSE))+$Q305)*$I305)/100)+5)*
IF(OR($J305="Modest", $J305="Mild", $J305="Quiet", $J305="Rash"), 1.1,
IF(OR($J305="Adamant", $J305="Impish", $J305="Jolly", $J305="Careful"), 0.9, 1)))</f>
        <v>51</v>
      </c>
      <c r="V305" s="2">
        <f>_xlfn.FLOOR.MATH((_xlfn.FLOOR.MATH((((2*VLOOKUP($G305, 'EV and Base'!$A$1:$N$671, 13, FALSE))+$Q305)*$I305)/100)+5)*
IF(OR($J305="Calm", $J305="Gentle", $J305="Sassy", $J305="Careful"), 1.1,
IF(OR($J305="Naughty", $J305="Lax", $J305="Naive", $J305="Rash"), 0.9, 1)))</f>
        <v>43</v>
      </c>
      <c r="W305" s="2">
        <f>_xlfn.FLOOR.MATH((_xlfn.FLOOR.MATH((((2*VLOOKUP($G305, 'EV and Base'!$A$1:$N$671, 14, FALSE))+$Q305)*$I305)/100)+5)*
IF(OR($J305="Timid", $J305="Hasty", $J305="Jolly", $J305="Naive"), 1.1,
IF(OR($J305="Brave", $J305="Relaxed", $J305="Quiet", $J305="Sassy"), 0.9, 1)))</f>
        <v>90</v>
      </c>
    </row>
    <row r="306" spans="1:23" x14ac:dyDescent="0.45">
      <c r="A306" s="66">
        <v>170</v>
      </c>
      <c r="B306" s="66" t="s">
        <v>581</v>
      </c>
      <c r="C306" s="66" t="s">
        <v>46</v>
      </c>
      <c r="D306" s="66" t="s">
        <v>574</v>
      </c>
      <c r="E306" s="66" t="s">
        <v>48</v>
      </c>
      <c r="F306" s="56">
        <v>1</v>
      </c>
      <c r="G306" s="2" t="s">
        <v>513</v>
      </c>
      <c r="H306" s="2" t="s">
        <v>77</v>
      </c>
      <c r="I306" s="2">
        <v>33</v>
      </c>
      <c r="J306" s="2" t="s">
        <v>134</v>
      </c>
      <c r="K306" s="2" t="s">
        <v>262</v>
      </c>
      <c r="L306" s="2" t="s">
        <v>53</v>
      </c>
      <c r="M306" s="2" t="s">
        <v>231</v>
      </c>
      <c r="N306" s="2" t="s">
        <v>429</v>
      </c>
      <c r="O306" s="2" t="s">
        <v>467</v>
      </c>
      <c r="P306" s="2" t="s">
        <v>154</v>
      </c>
      <c r="Q306" s="2">
        <v>12</v>
      </c>
      <c r="R306" s="2">
        <f>_xlfn.FLOOR.MATH((((2*VLOOKUP(G306, 'EV and Base'!$A$1:$N$671, 9, FALSE))+$Q306)*$I306)/100)+$I306+10</f>
        <v>91</v>
      </c>
      <c r="S306" s="2">
        <f>_xlfn.FLOOR.MATH((_xlfn.FLOOR.MATH((((2*VLOOKUP($G306, 'EV and Base'!$A$1:$N$671, 10, FALSE))+$Q306)*$I306)/100)+5)*
IF(OR($J306="Lonely", $J306="Brave", $J306="Adamant", $J306="Naughty"), 1.1,
IF(OR($J306="Bold", $J306="Timid", $J306="Modest", $J306="Calm"), 0.9, 1)))</f>
        <v>50</v>
      </c>
      <c r="T306" s="2">
        <f>_xlfn.FLOOR.MATH((_xlfn.FLOOR.MATH((((2*VLOOKUP($G306, 'EV and Base'!$A$1:$N$671, 11, FALSE))+$Q306)*$I306)/100)+5)*
IF(OR($J306="Bold", $J306="Relaxed", $J306="Impish", $J306="Lax"), 1.1,
IF(OR($J306="Lonely", $J306="Hasty", $J306="Mild", $J306="Gentle"), 0.9, 1)))</f>
        <v>45</v>
      </c>
      <c r="U306" s="2">
        <f>_xlfn.FLOOR.MATH((_xlfn.FLOOR.MATH((((2*VLOOKUP($G306, 'EV and Base'!$A$1:$N$671, 12, FALSE))+$Q306)*$I306)/100)+5)*
IF(OR($J306="Modest", $J306="Mild", $J306="Quiet", $J306="Rash"), 1.1,
IF(OR($J306="Adamant", $J306="Impish", $J306="Jolly", $J306="Careful"), 0.9, 1)))</f>
        <v>53</v>
      </c>
      <c r="V306" s="2">
        <f>_xlfn.FLOOR.MATH((_xlfn.FLOOR.MATH((((2*VLOOKUP($G306, 'EV and Base'!$A$1:$N$671, 13, FALSE))+$Q306)*$I306)/100)+5)*
IF(OR($J306="Calm", $J306="Gentle", $J306="Sassy", $J306="Careful"), 1.1,
IF(OR($J306="Naughty", $J306="Lax", $J306="Naive", $J306="Rash"), 0.9, 1)))</f>
        <v>45</v>
      </c>
      <c r="W306" s="2">
        <f>_xlfn.FLOOR.MATH((_xlfn.FLOOR.MATH((((2*VLOOKUP($G306, 'EV and Base'!$A$1:$N$671, 14, FALSE))+$Q306)*$I306)/100)+5)*
IF(OR($J306="Timid", $J306="Hasty", $J306="Jolly", $J306="Naive"), 1.1,
IF(OR($J306="Brave", $J306="Relaxed", $J306="Quiet", $J306="Sassy"), 0.9, 1)))</f>
        <v>84</v>
      </c>
    </row>
    <row r="307" spans="1:23" x14ac:dyDescent="0.45">
      <c r="A307" s="67"/>
      <c r="B307" s="67"/>
      <c r="C307" s="67"/>
      <c r="D307" s="67"/>
      <c r="E307" s="67"/>
      <c r="F307" s="56">
        <v>2</v>
      </c>
      <c r="G307" s="2" t="s">
        <v>579</v>
      </c>
      <c r="H307" s="2" t="s">
        <v>77</v>
      </c>
      <c r="I307" s="2">
        <v>33</v>
      </c>
      <c r="J307" s="2" t="s">
        <v>51</v>
      </c>
      <c r="K307" s="2" t="s">
        <v>139</v>
      </c>
      <c r="L307" s="2" t="s">
        <v>53</v>
      </c>
      <c r="M307" s="2" t="s">
        <v>147</v>
      </c>
      <c r="N307" s="2" t="s">
        <v>484</v>
      </c>
      <c r="O307" s="2" t="s">
        <v>73</v>
      </c>
      <c r="P307" s="2" t="s">
        <v>582</v>
      </c>
      <c r="Q307" s="2">
        <v>12</v>
      </c>
      <c r="R307" s="2">
        <f>_xlfn.FLOOR.MATH((((2*VLOOKUP(G307, 'EV and Base'!$A$1:$N$671, 9, FALSE))+$Q307)*$I307)/100)+$I307+10</f>
        <v>99</v>
      </c>
      <c r="S307" s="2">
        <f>_xlfn.FLOOR.MATH((_xlfn.FLOOR.MATH((((2*VLOOKUP($G307, 'EV and Base'!$A$1:$N$671, 10, FALSE))+$Q307)*$I307)/100)+5)*
IF(OR($J307="Lonely", $J307="Brave", $J307="Adamant", $J307="Naughty"), 1.1,
IF(OR($J307="Bold", $J307="Timid", $J307="Modest", $J307="Calm"), 0.9, 1)))</f>
        <v>78</v>
      </c>
      <c r="T307" s="2">
        <f>_xlfn.FLOOR.MATH((_xlfn.FLOOR.MATH((((2*VLOOKUP($G307, 'EV and Base'!$A$1:$N$671, 11, FALSE))+$Q307)*$I307)/100)+5)*
IF(OR($J307="Bold", $J307="Relaxed", $J307="Impish", $J307="Lax"), 1.1,
IF(OR($J307="Lonely", $J307="Hasty", $J307="Mild", $J307="Gentle"), 0.9, 1)))</f>
        <v>67</v>
      </c>
      <c r="U307" s="2">
        <f>_xlfn.FLOOR.MATH((_xlfn.FLOOR.MATH((((2*VLOOKUP($G307, 'EV and Base'!$A$1:$N$671, 12, FALSE))+$Q307)*$I307)/100)+5)*
IF(OR($J307="Modest", $J307="Mild", $J307="Quiet", $J307="Rash"), 1.1,
IF(OR($J307="Adamant", $J307="Impish", $J307="Jolly", $J307="Careful"), 0.9, 1)))</f>
        <v>51</v>
      </c>
      <c r="V307" s="2">
        <f>_xlfn.FLOOR.MATH((_xlfn.FLOOR.MATH((((2*VLOOKUP($G307, 'EV and Base'!$A$1:$N$671, 13, FALSE))+$Q307)*$I307)/100)+5)*
IF(OR($J307="Calm", $J307="Gentle", $J307="Sassy", $J307="Careful"), 1.1,
IF(OR($J307="Naughty", $J307="Lax", $J307="Naive", $J307="Rash"), 0.9, 1)))</f>
        <v>40</v>
      </c>
      <c r="W307" s="2">
        <f>_xlfn.FLOOR.MATH((_xlfn.FLOOR.MATH((((2*VLOOKUP($G307, 'EV and Base'!$A$1:$N$671, 14, FALSE))+$Q307)*$I307)/100)+5)*
IF(OR($J307="Timid", $J307="Hasty", $J307="Jolly", $J307="Naive"), 1.1,
IF(OR($J307="Brave", $J307="Relaxed", $J307="Quiet", $J307="Sassy"), 0.9, 1)))</f>
        <v>70</v>
      </c>
    </row>
    <row r="308" spans="1:23" x14ac:dyDescent="0.45">
      <c r="A308" s="68"/>
      <c r="B308" s="68"/>
      <c r="C308" s="68"/>
      <c r="D308" s="68"/>
      <c r="E308" s="68"/>
      <c r="F308" s="56">
        <v>3</v>
      </c>
      <c r="G308" s="2" t="s">
        <v>583</v>
      </c>
      <c r="H308" s="2" t="s">
        <v>77</v>
      </c>
      <c r="I308" s="2">
        <v>35</v>
      </c>
      <c r="J308" s="2" t="s">
        <v>103</v>
      </c>
      <c r="K308" s="2" t="s">
        <v>139</v>
      </c>
      <c r="L308" s="2" t="s">
        <v>53</v>
      </c>
      <c r="M308" s="2" t="s">
        <v>374</v>
      </c>
      <c r="N308" s="2" t="s">
        <v>354</v>
      </c>
      <c r="O308" s="2" t="s">
        <v>484</v>
      </c>
      <c r="P308" s="2" t="s">
        <v>174</v>
      </c>
      <c r="Q308" s="2">
        <v>18</v>
      </c>
      <c r="R308" s="2">
        <f>_xlfn.FLOOR.MATH((((2*VLOOKUP(G308, 'EV and Base'!$A$1:$N$671, 9, FALSE))+$Q308)*$I308)/100)+$I308+10</f>
        <v>103</v>
      </c>
      <c r="S308" s="2">
        <f>_xlfn.FLOOR.MATH((_xlfn.FLOOR.MATH((((2*VLOOKUP($G308, 'EV and Base'!$A$1:$N$671, 10, FALSE))+$Q308)*$I308)/100)+5)*
IF(OR($J308="Lonely", $J308="Brave", $J308="Adamant", $J308="Naughty"), 1.1,
IF(OR($J308="Bold", $J308="Timid", $J308="Modest", $J308="Calm"), 0.9, 1)))</f>
        <v>72</v>
      </c>
      <c r="T308" s="2">
        <f>_xlfn.FLOOR.MATH((_xlfn.FLOOR.MATH((((2*VLOOKUP($G308, 'EV and Base'!$A$1:$N$671, 11, FALSE))+$Q308)*$I308)/100)+5)*
IF(OR($J308="Bold", $J308="Relaxed", $J308="Impish", $J308="Lax"), 1.1,
IF(OR($J308="Lonely", $J308="Hasty", $J308="Mild", $J308="Gentle"), 0.9, 1)))</f>
        <v>55</v>
      </c>
      <c r="U308" s="2">
        <f>_xlfn.FLOOR.MATH((_xlfn.FLOOR.MATH((((2*VLOOKUP($G308, 'EV and Base'!$A$1:$N$671, 12, FALSE))+$Q308)*$I308)/100)+5)*
IF(OR($J308="Modest", $J308="Mild", $J308="Quiet", $J308="Rash"), 1.1,
IF(OR($J308="Adamant", $J308="Impish", $J308="Jolly", $J308="Careful"), 0.9, 1)))</f>
        <v>64</v>
      </c>
      <c r="V308" s="2">
        <f>_xlfn.FLOOR.MATH((_xlfn.FLOOR.MATH((((2*VLOOKUP($G308, 'EV and Base'!$A$1:$N$671, 13, FALSE))+$Q308)*$I308)/100)+5)*
IF(OR($J308="Calm", $J308="Gentle", $J308="Sassy", $J308="Careful"), 1.1,
IF(OR($J308="Naughty", $J308="Lax", $J308="Naive", $J308="Rash"), 0.9, 1)))</f>
        <v>60</v>
      </c>
      <c r="W308" s="2">
        <f>_xlfn.FLOOR.MATH((_xlfn.FLOOR.MATH((((2*VLOOKUP($G308, 'EV and Base'!$A$1:$N$671, 14, FALSE))+$Q308)*$I308)/100)+5)*
IF(OR($J308="Timid", $J308="Hasty", $J308="Jolly", $J308="Naive"), 1.1,
IF(OR($J308="Brave", $J308="Relaxed", $J308="Quiet", $J308="Sassy"), 0.9, 1)))</f>
        <v>79</v>
      </c>
    </row>
    <row r="309" spans="1:23" x14ac:dyDescent="0.45">
      <c r="A309" s="66">
        <v>171</v>
      </c>
      <c r="B309" s="66" t="s">
        <v>584</v>
      </c>
      <c r="C309" s="66" t="s">
        <v>46</v>
      </c>
      <c r="D309" s="66" t="s">
        <v>504</v>
      </c>
      <c r="E309" s="66" t="s">
        <v>48</v>
      </c>
      <c r="F309" s="56">
        <v>1</v>
      </c>
      <c r="G309" s="2" t="s">
        <v>345</v>
      </c>
      <c r="H309" s="2" t="s">
        <v>50</v>
      </c>
      <c r="I309" s="2">
        <v>30</v>
      </c>
      <c r="J309" s="2" t="s">
        <v>120</v>
      </c>
      <c r="K309" s="2" t="s">
        <v>346</v>
      </c>
      <c r="L309" s="2" t="s">
        <v>53</v>
      </c>
      <c r="M309" s="2" t="s">
        <v>348</v>
      </c>
      <c r="N309" s="2" t="s">
        <v>149</v>
      </c>
      <c r="O309" s="2" t="s">
        <v>436</v>
      </c>
      <c r="P309" s="2" t="s">
        <v>467</v>
      </c>
      <c r="Q309" s="2">
        <v>0</v>
      </c>
      <c r="R309" s="2">
        <f>_xlfn.FLOOR.MATH((((2*VLOOKUP(G309, 'EV and Base'!$A$1:$N$671, 9, FALSE))+$Q309)*$I309)/100)+$I309+10</f>
        <v>73</v>
      </c>
      <c r="S309" s="2">
        <f>_xlfn.FLOOR.MATH((_xlfn.FLOOR.MATH((((2*VLOOKUP($G309, 'EV and Base'!$A$1:$N$671, 10, FALSE))+$Q309)*$I309)/100)+5)*
IF(OR($J309="Lonely", $J309="Brave", $J309="Adamant", $J309="Naughty"), 1.1,
IF(OR($J309="Bold", $J309="Timid", $J309="Modest", $J309="Calm"), 0.9, 1)))</f>
        <v>55</v>
      </c>
      <c r="T309" s="2">
        <f>_xlfn.FLOOR.MATH((_xlfn.FLOOR.MATH((((2*VLOOKUP($G309, 'EV and Base'!$A$1:$N$671, 11, FALSE))+$Q309)*$I309)/100)+5)*
IF(OR($J309="Bold", $J309="Relaxed", $J309="Impish", $J309="Lax"), 1.1,
IF(OR($J309="Lonely", $J309="Hasty", $J309="Mild", $J309="Gentle"), 0.9, 1)))</f>
        <v>41</v>
      </c>
      <c r="U309" s="2">
        <f>_xlfn.FLOOR.MATH((_xlfn.FLOOR.MATH((((2*VLOOKUP($G309, 'EV and Base'!$A$1:$N$671, 12, FALSE))+$Q309)*$I309)/100)+5)*
IF(OR($J309="Modest", $J309="Mild", $J309="Quiet", $J309="Rash"), 1.1,
IF(OR($J309="Adamant", $J309="Impish", $J309="Jolly", $J309="Careful"), 0.9, 1)))</f>
        <v>50</v>
      </c>
      <c r="V309" s="2">
        <f>_xlfn.FLOOR.MATH((_xlfn.FLOOR.MATH((((2*VLOOKUP($G309, 'EV and Base'!$A$1:$N$671, 13, FALSE))+$Q309)*$I309)/100)+5)*
IF(OR($J309="Calm", $J309="Gentle", $J309="Sassy", $J309="Careful"), 1.1,
IF(OR($J309="Naughty", $J309="Lax", $J309="Naive", $J309="Rash"), 0.9, 1)))</f>
        <v>36</v>
      </c>
      <c r="W309" s="2">
        <f>_xlfn.FLOOR.MATH((_xlfn.FLOOR.MATH((((2*VLOOKUP($G309, 'EV and Base'!$A$1:$N$671, 14, FALSE))+$Q309)*$I309)/100)+5)*
IF(OR($J309="Timid", $J309="Hasty", $J309="Jolly", $J309="Naive"), 1.1,
IF(OR($J309="Brave", $J309="Relaxed", $J309="Quiet", $J309="Sassy"), 0.9, 1)))</f>
        <v>66</v>
      </c>
    </row>
    <row r="310" spans="1:23" x14ac:dyDescent="0.45">
      <c r="A310" s="68"/>
      <c r="B310" s="68"/>
      <c r="C310" s="68"/>
      <c r="D310" s="68"/>
      <c r="E310" s="68"/>
      <c r="F310" s="56">
        <v>2</v>
      </c>
      <c r="G310" s="2" t="s">
        <v>339</v>
      </c>
      <c r="H310" s="2" t="s">
        <v>50</v>
      </c>
      <c r="I310" s="2">
        <v>30</v>
      </c>
      <c r="J310" s="2" t="s">
        <v>92</v>
      </c>
      <c r="K310" s="2" t="s">
        <v>368</v>
      </c>
      <c r="L310" s="2" t="s">
        <v>53</v>
      </c>
      <c r="M310" s="2" t="s">
        <v>193</v>
      </c>
      <c r="N310" s="2" t="s">
        <v>233</v>
      </c>
      <c r="O310" s="2" t="s">
        <v>538</v>
      </c>
      <c r="P310" s="2" t="s">
        <v>539</v>
      </c>
      <c r="Q310" s="2">
        <v>0</v>
      </c>
      <c r="R310" s="2">
        <f>_xlfn.FLOOR.MATH((((2*VLOOKUP(G310, 'EV and Base'!$A$1:$N$671, 9, FALSE))+$Q310)*$I310)/100)+$I310+10</f>
        <v>83</v>
      </c>
      <c r="S310" s="2">
        <f>_xlfn.FLOOR.MATH((_xlfn.FLOOR.MATH((((2*VLOOKUP($G310, 'EV and Base'!$A$1:$N$671, 10, FALSE))+$Q310)*$I310)/100)+5)*
IF(OR($J310="Lonely", $J310="Brave", $J310="Adamant", $J310="Naughty"), 1.1,
IF(OR($J310="Bold", $J310="Timid", $J310="Modest", $J310="Calm"), 0.9, 1)))</f>
        <v>35</v>
      </c>
      <c r="T310" s="2">
        <f>_xlfn.FLOOR.MATH((_xlfn.FLOOR.MATH((((2*VLOOKUP($G310, 'EV and Base'!$A$1:$N$671, 11, FALSE))+$Q310)*$I310)/100)+5)*
IF(OR($J310="Bold", $J310="Relaxed", $J310="Impish", $J310="Lax"), 1.1,
IF(OR($J310="Lonely", $J310="Hasty", $J310="Mild", $J310="Gentle"), 0.9, 1)))</f>
        <v>53</v>
      </c>
      <c r="U310" s="2">
        <f>_xlfn.FLOOR.MATH((_xlfn.FLOOR.MATH((((2*VLOOKUP($G310, 'EV and Base'!$A$1:$N$671, 12, FALSE))+$Q310)*$I310)/100)+5)*
IF(OR($J310="Modest", $J310="Mild", $J310="Quiet", $J310="Rash"), 1.1,
IF(OR($J310="Adamant", $J310="Impish", $J310="Jolly", $J310="Careful"), 0.9, 1)))</f>
        <v>72</v>
      </c>
      <c r="V310" s="2">
        <f>_xlfn.FLOOR.MATH((_xlfn.FLOOR.MATH((((2*VLOOKUP($G310, 'EV and Base'!$A$1:$N$671, 13, FALSE))+$Q310)*$I310)/100)+5)*
IF(OR($J310="Calm", $J310="Gentle", $J310="Sassy", $J310="Careful"), 1.1,
IF(OR($J310="Naughty", $J310="Lax", $J310="Naive", $J310="Rash"), 0.9, 1)))</f>
        <v>53</v>
      </c>
      <c r="W310" s="2">
        <f>_xlfn.FLOOR.MATH((_xlfn.FLOOR.MATH((((2*VLOOKUP($G310, 'EV and Base'!$A$1:$N$671, 14, FALSE))+$Q310)*$I310)/100)+5)*
IF(OR($J310="Timid", $J310="Hasty", $J310="Jolly", $J310="Naive"), 1.1,
IF(OR($J310="Brave", $J310="Relaxed", $J310="Quiet", $J310="Sassy"), 0.9, 1)))</f>
        <v>63</v>
      </c>
    </row>
    <row r="311" spans="1:23" x14ac:dyDescent="0.45">
      <c r="A311" s="66">
        <v>172</v>
      </c>
      <c r="B311" s="66" t="s">
        <v>585</v>
      </c>
      <c r="C311" s="66" t="s">
        <v>46</v>
      </c>
      <c r="D311" s="66" t="s">
        <v>504</v>
      </c>
      <c r="E311" s="66" t="s">
        <v>48</v>
      </c>
      <c r="F311" s="56">
        <v>1</v>
      </c>
      <c r="G311" s="2" t="s">
        <v>586</v>
      </c>
      <c r="H311" s="2" t="s">
        <v>50</v>
      </c>
      <c r="I311" s="2">
        <v>29</v>
      </c>
      <c r="J311" s="2" t="s">
        <v>160</v>
      </c>
      <c r="K311" s="2" t="s">
        <v>587</v>
      </c>
      <c r="L311" s="2" t="s">
        <v>53</v>
      </c>
      <c r="M311" s="2" t="s">
        <v>54</v>
      </c>
      <c r="N311" s="2" t="s">
        <v>326</v>
      </c>
      <c r="O311" s="2" t="s">
        <v>347</v>
      </c>
      <c r="P311" s="2" t="s">
        <v>461</v>
      </c>
      <c r="Q311" s="2">
        <v>0</v>
      </c>
      <c r="R311" s="2">
        <f>_xlfn.FLOOR.MATH((((2*VLOOKUP(G311, 'EV and Base'!$A$1:$N$671, 9, FALSE))+$Q311)*$I311)/100)+$I311+10</f>
        <v>59</v>
      </c>
      <c r="S311" s="2">
        <f>_xlfn.FLOOR.MATH((_xlfn.FLOOR.MATH((((2*VLOOKUP($G311, 'EV and Base'!$A$1:$N$671, 10, FALSE))+$Q311)*$I311)/100)+5)*
IF(OR($J311="Lonely", $J311="Brave", $J311="Adamant", $J311="Naughty"), 1.1,
IF(OR($J311="Bold", $J311="Timid", $J311="Modest", $J311="Calm"), 0.9, 1)))</f>
        <v>36</v>
      </c>
      <c r="T311" s="2">
        <f>_xlfn.FLOOR.MATH((_xlfn.FLOOR.MATH((((2*VLOOKUP($G311, 'EV and Base'!$A$1:$N$671, 11, FALSE))+$Q311)*$I311)/100)+5)*
IF(OR($J311="Bold", $J311="Relaxed", $J311="Impish", $J311="Lax"), 1.1,
IF(OR($J311="Lonely", $J311="Hasty", $J311="Mild", $J311="Gentle"), 0.9, 1)))</f>
        <v>28</v>
      </c>
      <c r="U311" s="2">
        <f>_xlfn.FLOOR.MATH((_xlfn.FLOOR.MATH((((2*VLOOKUP($G311, 'EV and Base'!$A$1:$N$671, 12, FALSE))+$Q311)*$I311)/100)+5)*
IF(OR($J311="Modest", $J311="Mild", $J311="Quiet", $J311="Rash"), 1.1,
IF(OR($J311="Adamant", $J311="Impish", $J311="Jolly", $J311="Careful"), 0.9, 1)))</f>
        <v>34</v>
      </c>
      <c r="V311" s="2">
        <f>_xlfn.FLOOR.MATH((_xlfn.FLOOR.MATH((((2*VLOOKUP($G311, 'EV and Base'!$A$1:$N$671, 13, FALSE))+$Q311)*$I311)/100)+5)*
IF(OR($J311="Calm", $J311="Gentle", $J311="Sassy", $J311="Careful"), 1.1,
IF(OR($J311="Naughty", $J311="Lax", $J311="Naive", $J311="Rash"), 0.9, 1)))</f>
        <v>25</v>
      </c>
      <c r="W311" s="2">
        <f>_xlfn.FLOOR.MATH((_xlfn.FLOOR.MATH((((2*VLOOKUP($G311, 'EV and Base'!$A$1:$N$671, 14, FALSE))+$Q311)*$I311)/100)+5)*
IF(OR($J311="Timid", $J311="Hasty", $J311="Jolly", $J311="Naive"), 1.1,
IF(OR($J311="Brave", $J311="Relaxed", $J311="Quiet", $J311="Sassy"), 0.9, 1)))</f>
        <v>39</v>
      </c>
    </row>
    <row r="312" spans="1:23" x14ac:dyDescent="0.45">
      <c r="A312" s="67"/>
      <c r="B312" s="67"/>
      <c r="C312" s="67"/>
      <c r="D312" s="67"/>
      <c r="E312" s="67"/>
      <c r="F312" s="56">
        <v>2</v>
      </c>
      <c r="G312" s="2" t="s">
        <v>482</v>
      </c>
      <c r="H312" s="2" t="s">
        <v>50</v>
      </c>
      <c r="I312" s="2">
        <v>29</v>
      </c>
      <c r="J312" s="2" t="s">
        <v>197</v>
      </c>
      <c r="K312" s="2" t="s">
        <v>98</v>
      </c>
      <c r="L312" s="2" t="s">
        <v>53</v>
      </c>
      <c r="M312" s="2" t="s">
        <v>174</v>
      </c>
      <c r="N312" s="2" t="s">
        <v>483</v>
      </c>
      <c r="O312" s="2" t="s">
        <v>374</v>
      </c>
      <c r="P312" s="2" t="s">
        <v>484</v>
      </c>
      <c r="Q312" s="2">
        <v>0</v>
      </c>
      <c r="R312" s="2">
        <f>_xlfn.FLOOR.MATH((((2*VLOOKUP(G312, 'EV and Base'!$A$1:$N$671, 9, FALSE))+$Q312)*$I312)/100)+$I312+10</f>
        <v>74</v>
      </c>
      <c r="S312" s="2">
        <f>_xlfn.FLOOR.MATH((_xlfn.FLOOR.MATH((((2*VLOOKUP($G312, 'EV and Base'!$A$1:$N$671, 10, FALSE))+$Q312)*$I312)/100)+5)*
IF(OR($J312="Lonely", $J312="Brave", $J312="Adamant", $J312="Naughty"), 1.1,
IF(OR($J312="Bold", $J312="Timid", $J312="Modest", $J312="Calm"), 0.9, 1)))</f>
        <v>30</v>
      </c>
      <c r="T312" s="2">
        <f>_xlfn.FLOOR.MATH((_xlfn.FLOOR.MATH((((2*VLOOKUP($G312, 'EV and Base'!$A$1:$N$671, 11, FALSE))+$Q312)*$I312)/100)+5)*
IF(OR($J312="Bold", $J312="Relaxed", $J312="Impish", $J312="Lax"), 1.1,
IF(OR($J312="Lonely", $J312="Hasty", $J312="Mild", $J312="Gentle"), 0.9, 1)))</f>
        <v>30</v>
      </c>
      <c r="U312" s="2">
        <f>_xlfn.FLOOR.MATH((_xlfn.FLOOR.MATH((((2*VLOOKUP($G312, 'EV and Base'!$A$1:$N$671, 12, FALSE))+$Q312)*$I312)/100)+5)*
IF(OR($J312="Modest", $J312="Mild", $J312="Quiet", $J312="Rash"), 1.1,
IF(OR($J312="Adamant", $J312="Impish", $J312="Jolly", $J312="Careful"), 0.9, 1)))</f>
        <v>33</v>
      </c>
      <c r="V312" s="2">
        <f>_xlfn.FLOOR.MATH((_xlfn.FLOOR.MATH((((2*VLOOKUP($G312, 'EV and Base'!$A$1:$N$671, 13, FALSE))+$Q312)*$I312)/100)+5)*
IF(OR($J312="Calm", $J312="Gentle", $J312="Sassy", $J312="Careful"), 1.1,
IF(OR($J312="Naughty", $J312="Lax", $J312="Naive", $J312="Rash"), 0.9, 1)))</f>
        <v>34</v>
      </c>
      <c r="W312" s="2">
        <f>_xlfn.FLOOR.MATH((_xlfn.FLOOR.MATH((((2*VLOOKUP($G312, 'EV and Base'!$A$1:$N$671, 14, FALSE))+$Q312)*$I312)/100)+5)*
IF(OR($J312="Timid", $J312="Hasty", $J312="Jolly", $J312="Naive"), 1.1,
IF(OR($J312="Brave", $J312="Relaxed", $J312="Quiet", $J312="Sassy"), 0.9, 1)))</f>
        <v>36</v>
      </c>
    </row>
    <row r="313" spans="1:23" x14ac:dyDescent="0.45">
      <c r="A313" s="68"/>
      <c r="B313" s="68"/>
      <c r="C313" s="68"/>
      <c r="D313" s="68"/>
      <c r="E313" s="68"/>
      <c r="F313" s="56">
        <v>3</v>
      </c>
      <c r="G313" s="2" t="s">
        <v>359</v>
      </c>
      <c r="H313" s="2" t="s">
        <v>50</v>
      </c>
      <c r="I313" s="2">
        <v>29</v>
      </c>
      <c r="J313" s="2" t="s">
        <v>180</v>
      </c>
      <c r="K313" s="2" t="s">
        <v>139</v>
      </c>
      <c r="L313" s="2" t="s">
        <v>53</v>
      </c>
      <c r="M313" s="2" t="s">
        <v>233</v>
      </c>
      <c r="N313" s="2" t="s">
        <v>309</v>
      </c>
      <c r="O313" s="2" t="s">
        <v>142</v>
      </c>
      <c r="P313" s="2" t="s">
        <v>403</v>
      </c>
      <c r="Q313" s="2">
        <v>0</v>
      </c>
      <c r="R313" s="2">
        <f>_xlfn.FLOOR.MATH((((2*VLOOKUP(G313, 'EV and Base'!$A$1:$N$671, 9, FALSE))+$Q313)*$I313)/100)+$I313+10</f>
        <v>74</v>
      </c>
      <c r="S313" s="2">
        <f>_xlfn.FLOOR.MATH((_xlfn.FLOOR.MATH((((2*VLOOKUP($G313, 'EV and Base'!$A$1:$N$671, 10, FALSE))+$Q313)*$I313)/100)+5)*
IF(OR($J313="Lonely", $J313="Brave", $J313="Adamant", $J313="Naughty"), 1.1,
IF(OR($J313="Bold", $J313="Timid", $J313="Modest", $J313="Calm"), 0.9, 1)))</f>
        <v>49</v>
      </c>
      <c r="T313" s="2">
        <f>_xlfn.FLOOR.MATH((_xlfn.FLOOR.MATH((((2*VLOOKUP($G313, 'EV and Base'!$A$1:$N$671, 11, FALSE))+$Q313)*$I313)/100)+5)*
IF(OR($J313="Bold", $J313="Relaxed", $J313="Impish", $J313="Lax"), 1.1,
IF(OR($J313="Lonely", $J313="Hasty", $J313="Mild", $J313="Gentle"), 0.9, 1)))</f>
        <v>36</v>
      </c>
      <c r="U313" s="2">
        <f>_xlfn.FLOOR.MATH((_xlfn.FLOOR.MATH((((2*VLOOKUP($G313, 'EV and Base'!$A$1:$N$671, 12, FALSE))+$Q313)*$I313)/100)+5)*
IF(OR($J313="Modest", $J313="Mild", $J313="Quiet", $J313="Rash"), 1.1,
IF(OR($J313="Adamant", $J313="Impish", $J313="Jolly", $J313="Careful"), 0.9, 1)))</f>
        <v>34</v>
      </c>
      <c r="V313" s="2">
        <f>_xlfn.FLOOR.MATH((_xlfn.FLOOR.MATH((((2*VLOOKUP($G313, 'EV and Base'!$A$1:$N$671, 13, FALSE))+$Q313)*$I313)/100)+5)*
IF(OR($J313="Calm", $J313="Gentle", $J313="Sassy", $J313="Careful"), 1.1,
IF(OR($J313="Naughty", $J313="Lax", $J313="Naive", $J313="Rash"), 0.9, 1)))</f>
        <v>29</v>
      </c>
      <c r="W313" s="2">
        <f>_xlfn.FLOOR.MATH((_xlfn.FLOOR.MATH((((2*VLOOKUP($G313, 'EV and Base'!$A$1:$N$671, 14, FALSE))+$Q313)*$I313)/100)+5)*
IF(OR($J313="Timid", $J313="Hasty", $J313="Jolly", $J313="Naive"), 1.1,
IF(OR($J313="Brave", $J313="Relaxed", $J313="Quiet", $J313="Sassy"), 0.9, 1)))</f>
        <v>46</v>
      </c>
    </row>
    <row r="314" spans="1:23" x14ac:dyDescent="0.45">
      <c r="A314" s="66">
        <v>173</v>
      </c>
      <c r="B314" s="66" t="s">
        <v>57</v>
      </c>
      <c r="C314" s="66" t="s">
        <v>46</v>
      </c>
      <c r="D314" s="66" t="s">
        <v>588</v>
      </c>
      <c r="E314" s="66" t="s">
        <v>48</v>
      </c>
      <c r="F314" s="56">
        <v>1</v>
      </c>
      <c r="G314" s="2" t="s">
        <v>579</v>
      </c>
      <c r="H314" s="2" t="s">
        <v>50</v>
      </c>
      <c r="I314" s="2">
        <v>33</v>
      </c>
      <c r="J314" s="2" t="s">
        <v>92</v>
      </c>
      <c r="K314" s="2" t="s">
        <v>158</v>
      </c>
      <c r="L314" s="2" t="s">
        <v>589</v>
      </c>
      <c r="M314" s="2" t="s">
        <v>309</v>
      </c>
      <c r="N314" s="2" t="s">
        <v>142</v>
      </c>
      <c r="O314" s="2" t="s">
        <v>403</v>
      </c>
      <c r="P314" s="2" t="s">
        <v>484</v>
      </c>
      <c r="Q314" s="2">
        <v>24</v>
      </c>
      <c r="R314" s="2">
        <f>_xlfn.FLOOR.MATH((((2*VLOOKUP(G314, 'EV and Base'!$A$1:$N$671, 9, FALSE))+$Q314)*$I314)/100)+$I314+10</f>
        <v>103</v>
      </c>
      <c r="S314" s="2">
        <f>_xlfn.FLOOR.MATH((_xlfn.FLOOR.MATH((((2*VLOOKUP($G314, 'EV and Base'!$A$1:$N$671, 10, FALSE))+$Q314)*$I314)/100)+5)*
IF(OR($J314="Lonely", $J314="Brave", $J314="Adamant", $J314="Naughty"), 1.1,
IF(OR($J314="Bold", $J314="Timid", $J314="Modest", $J314="Calm"), 0.9, 1)))</f>
        <v>73</v>
      </c>
      <c r="T314" s="2">
        <f>_xlfn.FLOOR.MATH((_xlfn.FLOOR.MATH((((2*VLOOKUP($G314, 'EV and Base'!$A$1:$N$671, 11, FALSE))+$Q314)*$I314)/100)+5)*
IF(OR($J314="Bold", $J314="Relaxed", $J314="Impish", $J314="Lax"), 1.1,
IF(OR($J314="Lonely", $J314="Hasty", $J314="Mild", $J314="Gentle"), 0.9, 1)))</f>
        <v>65</v>
      </c>
      <c r="U314" s="2">
        <f>_xlfn.FLOOR.MATH((_xlfn.FLOOR.MATH((((2*VLOOKUP($G314, 'EV and Base'!$A$1:$N$671, 12, FALSE))+$Q314)*$I314)/100)+5)*
IF(OR($J314="Modest", $J314="Mild", $J314="Quiet", $J314="Rash"), 1.1,
IF(OR($J314="Adamant", $J314="Impish", $J314="Jolly", $J314="Careful"), 0.9, 1)))</f>
        <v>60</v>
      </c>
      <c r="V314" s="2">
        <f>_xlfn.FLOOR.MATH((_xlfn.FLOOR.MATH((((2*VLOOKUP($G314, 'EV and Base'!$A$1:$N$671, 13, FALSE))+$Q314)*$I314)/100)+5)*
IF(OR($J314="Calm", $J314="Gentle", $J314="Sassy", $J314="Careful"), 1.1,
IF(OR($J314="Naughty", $J314="Lax", $J314="Naive", $J314="Rash"), 0.9, 1)))</f>
        <v>49</v>
      </c>
      <c r="W314" s="2">
        <f>_xlfn.FLOOR.MATH((_xlfn.FLOOR.MATH((((2*VLOOKUP($G314, 'EV and Base'!$A$1:$N$671, 14, FALSE))+$Q314)*$I314)/100)+5)*
IF(OR($J314="Timid", $J314="Hasty", $J314="Jolly", $J314="Naive"), 1.1,
IF(OR($J314="Brave", $J314="Relaxed", $J314="Quiet", $J314="Sassy"), 0.9, 1)))</f>
        <v>74</v>
      </c>
    </row>
    <row r="315" spans="1:23" x14ac:dyDescent="0.45">
      <c r="A315" s="67"/>
      <c r="B315" s="67"/>
      <c r="C315" s="67"/>
      <c r="D315" s="67"/>
      <c r="E315" s="67"/>
      <c r="F315" s="56">
        <v>4</v>
      </c>
      <c r="G315" s="2" t="s">
        <v>1337</v>
      </c>
      <c r="H315" s="2" t="s">
        <v>50</v>
      </c>
      <c r="I315" s="2">
        <v>35</v>
      </c>
      <c r="J315" s="2" t="s">
        <v>51</v>
      </c>
      <c r="K315" s="2" t="s">
        <v>1386</v>
      </c>
      <c r="L315" s="2" t="s">
        <v>590</v>
      </c>
      <c r="M315" s="2" t="s">
        <v>202</v>
      </c>
      <c r="N315" s="2" t="s">
        <v>768</v>
      </c>
      <c r="O315" s="2" t="s">
        <v>200</v>
      </c>
      <c r="P315" s="2" t="s">
        <v>697</v>
      </c>
      <c r="Q315" s="2">
        <v>24</v>
      </c>
      <c r="R315" s="2">
        <f>_xlfn.FLOOR.MATH((((2*VLOOKUP(G315, 'EV and Base'!$A$1:$N$671, 9, FALSE))+$Q315)*$I315)/100)+$I315+10</f>
        <v>95</v>
      </c>
      <c r="S315" s="2">
        <f>_xlfn.FLOOR.MATH((_xlfn.FLOOR.MATH((((2*VLOOKUP($G315, 'EV and Base'!$A$1:$N$671, 10, FALSE))+$Q315)*$I315)/100)+5)*
IF(OR($J315="Lonely", $J315="Brave", $J315="Adamant", $J315="Naughty"), 1.1,
IF(OR($J315="Bold", $J315="Timid", $J315="Modest", $J315="Calm"), 0.9, 1)))</f>
        <v>55</v>
      </c>
      <c r="T315" s="2">
        <f>_xlfn.FLOOR.MATH((_xlfn.FLOOR.MATH((((2*VLOOKUP($G315, 'EV and Base'!$A$1:$N$671, 11, FALSE))+$Q315)*$I315)/100)+5)*
IF(OR($J315="Bold", $J315="Relaxed", $J315="Impish", $J315="Lax"), 1.1,
IF(OR($J315="Lonely", $J315="Hasty", $J315="Mild", $J315="Gentle"), 0.9, 1)))</f>
        <v>71</v>
      </c>
      <c r="U315" s="2">
        <f>_xlfn.FLOOR.MATH((_xlfn.FLOOR.MATH((((2*VLOOKUP($G315, 'EV and Base'!$A$1:$N$671, 12, FALSE))+$Q315)*$I315)/100)+5)*
IF(OR($J315="Modest", $J315="Mild", $J315="Quiet", $J315="Rash"), 1.1,
IF(OR($J315="Adamant", $J315="Impish", $J315="Jolly", $J315="Careful"), 0.9, 1)))</f>
        <v>55</v>
      </c>
      <c r="V315" s="2">
        <f>_xlfn.FLOOR.MATH((_xlfn.FLOOR.MATH((((2*VLOOKUP($G315, 'EV and Base'!$A$1:$N$671, 13, FALSE))+$Q315)*$I315)/100)+5)*
IF(OR($J315="Calm", $J315="Gentle", $J315="Sassy", $J315="Careful"), 1.1,
IF(OR($J315="Naughty", $J315="Lax", $J315="Naive", $J315="Rash"), 0.9, 1)))</f>
        <v>58</v>
      </c>
      <c r="W315" s="2">
        <f>_xlfn.FLOOR.MATH((_xlfn.FLOOR.MATH((((2*VLOOKUP($G315, 'EV and Base'!$A$1:$N$671, 14, FALSE))+$Q315)*$I315)/100)+5)*
IF(OR($J315="Timid", $J315="Hasty", $J315="Jolly", $J315="Naive"), 1.1,
IF(OR($J315="Brave", $J315="Relaxed", $J315="Quiet", $J315="Sassy"), 0.9, 1)))</f>
        <v>71</v>
      </c>
    </row>
    <row r="316" spans="1:23" x14ac:dyDescent="0.45">
      <c r="A316" s="67"/>
      <c r="B316" s="67"/>
      <c r="C316" s="67"/>
      <c r="D316" s="67"/>
      <c r="E316" s="67"/>
      <c r="F316" s="56">
        <v>3</v>
      </c>
      <c r="G316" s="2" t="s">
        <v>520</v>
      </c>
      <c r="H316" s="2" t="s">
        <v>50</v>
      </c>
      <c r="I316" s="2">
        <v>33</v>
      </c>
      <c r="J316" s="2" t="s">
        <v>137</v>
      </c>
      <c r="K316" s="2" t="s">
        <v>107</v>
      </c>
      <c r="L316" s="2" t="s">
        <v>1389</v>
      </c>
      <c r="M316" s="2" t="s">
        <v>128</v>
      </c>
      <c r="N316" s="2" t="s">
        <v>394</v>
      </c>
      <c r="O316" s="2" t="s">
        <v>73</v>
      </c>
      <c r="P316" s="2" t="s">
        <v>135</v>
      </c>
      <c r="Q316" s="2">
        <v>24</v>
      </c>
      <c r="R316" s="2">
        <f>_xlfn.FLOOR.MATH((((2*VLOOKUP(G316, 'EV and Base'!$A$1:$N$671, 9, FALSE))+$Q316)*$I316)/100)+$I316+10</f>
        <v>100</v>
      </c>
      <c r="S316" s="2">
        <f>_xlfn.FLOOR.MATH((_xlfn.FLOOR.MATH((((2*VLOOKUP($G316, 'EV and Base'!$A$1:$N$671, 10, FALSE))+$Q316)*$I316)/100)+5)*
IF(OR($J316="Lonely", $J316="Brave", $J316="Adamant", $J316="Naughty"), 1.1,
IF(OR($J316="Bold", $J316="Timid", $J316="Modest", $J316="Calm"), 0.9, 1)))</f>
        <v>84</v>
      </c>
      <c r="T316" s="2">
        <f>_xlfn.FLOOR.MATH((_xlfn.FLOOR.MATH((((2*VLOOKUP($G316, 'EV and Base'!$A$1:$N$671, 11, FALSE))+$Q316)*$I316)/100)+5)*
IF(OR($J316="Bold", $J316="Relaxed", $J316="Impish", $J316="Lax"), 1.1,
IF(OR($J316="Lonely", $J316="Hasty", $J316="Mild", $J316="Gentle"), 0.9, 1)))</f>
        <v>48</v>
      </c>
      <c r="U316" s="2">
        <f>_xlfn.FLOOR.MATH((_xlfn.FLOOR.MATH((((2*VLOOKUP($G316, 'EV and Base'!$A$1:$N$671, 12, FALSE))+$Q316)*$I316)/100)+5)*
IF(OR($J316="Modest", $J316="Mild", $J316="Quiet", $J316="Rash"), 1.1,
IF(OR($J316="Adamant", $J316="Impish", $J316="Jolly", $J316="Careful"), 0.9, 1)))</f>
        <v>77</v>
      </c>
      <c r="V316" s="2">
        <f>_xlfn.FLOOR.MATH((_xlfn.FLOOR.MATH((((2*VLOOKUP($G316, 'EV and Base'!$A$1:$N$671, 13, FALSE))+$Q316)*$I316)/100)+5)*
IF(OR($J316="Calm", $J316="Gentle", $J316="Sassy", $J316="Careful"), 1.1,
IF(OR($J316="Naughty", $J316="Lax", $J316="Naive", $J316="Rash"), 0.9, 1)))</f>
        <v>54</v>
      </c>
      <c r="W316" s="2">
        <f>_xlfn.FLOOR.MATH((_xlfn.FLOOR.MATH((((2*VLOOKUP($G316, 'EV and Base'!$A$1:$N$671, 14, FALSE))+$Q316)*$I316)/100)+5)*
IF(OR($J316="Timid", $J316="Hasty", $J316="Jolly", $J316="Naive"), 1.1,
IF(OR($J316="Brave", $J316="Relaxed", $J316="Quiet", $J316="Sassy"), 0.9, 1)))</f>
        <v>79</v>
      </c>
    </row>
    <row r="317" spans="1:23" x14ac:dyDescent="0.45">
      <c r="A317" s="68"/>
      <c r="B317" s="68"/>
      <c r="C317" s="68"/>
      <c r="D317" s="68"/>
      <c r="E317" s="68"/>
      <c r="F317" s="56">
        <v>2</v>
      </c>
      <c r="G317" s="2" t="s">
        <v>315</v>
      </c>
      <c r="H317" s="2" t="s">
        <v>50</v>
      </c>
      <c r="I317" s="2">
        <v>33</v>
      </c>
      <c r="J317" s="2" t="s">
        <v>87</v>
      </c>
      <c r="K317" s="2" t="s">
        <v>65</v>
      </c>
      <c r="L317" s="2" t="s">
        <v>311</v>
      </c>
      <c r="M317" s="2" t="s">
        <v>235</v>
      </c>
      <c r="N317" s="2" t="s">
        <v>357</v>
      </c>
      <c r="O317" s="2" t="s">
        <v>417</v>
      </c>
      <c r="P317" s="2" t="s">
        <v>154</v>
      </c>
      <c r="Q317" s="2">
        <v>24</v>
      </c>
      <c r="R317" s="2">
        <f>_xlfn.FLOOR.MATH((((2*VLOOKUP(G317, 'EV and Base'!$A$1:$N$671, 9, FALSE))+$Q317)*$I317)/100)+$I317+10</f>
        <v>93</v>
      </c>
      <c r="S317" s="2">
        <f>_xlfn.FLOOR.MATH((_xlfn.FLOOR.MATH((((2*VLOOKUP($G317, 'EV and Base'!$A$1:$N$671, 10, FALSE))+$Q317)*$I317)/100)+5)*
IF(OR($J317="Lonely", $J317="Brave", $J317="Adamant", $J317="Naughty"), 1.1,
IF(OR($J317="Bold", $J317="Timid", $J317="Modest", $J317="Calm"), 0.9, 1)))</f>
        <v>71</v>
      </c>
      <c r="T317" s="2">
        <f>_xlfn.FLOOR.MATH((_xlfn.FLOOR.MATH((((2*VLOOKUP($G317, 'EV and Base'!$A$1:$N$671, 11, FALSE))+$Q317)*$I317)/100)+5)*
IF(OR($J317="Bold", $J317="Relaxed", $J317="Impish", $J317="Lax"), 1.1,
IF(OR($J317="Lonely", $J317="Hasty", $J317="Mild", $J317="Gentle"), 0.9, 1)))</f>
        <v>45</v>
      </c>
      <c r="U317" s="2">
        <f>_xlfn.FLOOR.MATH((_xlfn.FLOOR.MATH((((2*VLOOKUP($G317, 'EV and Base'!$A$1:$N$671, 12, FALSE))+$Q317)*$I317)/100)+5)*
IF(OR($J317="Modest", $J317="Mild", $J317="Quiet", $J317="Rash"), 1.1,
IF(OR($J317="Adamant", $J317="Impish", $J317="Jolly", $J317="Careful"), 0.9, 1)))</f>
        <v>71</v>
      </c>
      <c r="V317" s="2">
        <f>_xlfn.FLOOR.MATH((_xlfn.FLOOR.MATH((((2*VLOOKUP($G317, 'EV and Base'!$A$1:$N$671, 13, FALSE))+$Q317)*$I317)/100)+5)*
IF(OR($J317="Calm", $J317="Gentle", $J317="Sassy", $J317="Careful"), 1.1,
IF(OR($J317="Naughty", $J317="Lax", $J317="Naive", $J317="Rash"), 0.9, 1)))</f>
        <v>49</v>
      </c>
      <c r="W317" s="2">
        <f>_xlfn.FLOOR.MATH((_xlfn.FLOOR.MATH((((2*VLOOKUP($G317, 'EV and Base'!$A$1:$N$671, 14, FALSE))+$Q317)*$I317)/100)+5)*
IF(OR($J317="Timid", $J317="Hasty", $J317="Jolly", $J317="Naive"), 1.1,
IF(OR($J317="Brave", $J317="Relaxed", $J317="Quiet", $J317="Sassy"), 0.9, 1)))</f>
        <v>73</v>
      </c>
    </row>
    <row r="318" spans="1:23" x14ac:dyDescent="0.45">
      <c r="A318" s="66">
        <v>174</v>
      </c>
      <c r="B318" s="66" t="s">
        <v>593</v>
      </c>
      <c r="C318" s="66" t="s">
        <v>46</v>
      </c>
      <c r="D318" s="66" t="s">
        <v>588</v>
      </c>
      <c r="E318" s="66" t="s">
        <v>48</v>
      </c>
      <c r="F318" s="56">
        <v>1</v>
      </c>
      <c r="G318" s="2" t="s">
        <v>470</v>
      </c>
      <c r="H318" s="2" t="s">
        <v>50</v>
      </c>
      <c r="I318" s="2">
        <v>34</v>
      </c>
      <c r="J318" s="2" t="s">
        <v>51</v>
      </c>
      <c r="K318" s="2" t="s">
        <v>161</v>
      </c>
      <c r="L318" s="2" t="s">
        <v>53</v>
      </c>
      <c r="M318" s="2" t="s">
        <v>364</v>
      </c>
      <c r="N318" s="2" t="s">
        <v>295</v>
      </c>
      <c r="O318" s="2" t="s">
        <v>471</v>
      </c>
      <c r="P318" s="2" t="s">
        <v>423</v>
      </c>
      <c r="Q318" s="2">
        <v>0</v>
      </c>
      <c r="R318" s="2">
        <f>_xlfn.FLOOR.MATH((((2*VLOOKUP(G318, 'EV and Base'!$A$1:$N$671, 9, FALSE))+$Q318)*$I318)/100)+$I318+10</f>
        <v>91</v>
      </c>
      <c r="S318" s="2">
        <f>_xlfn.FLOOR.MATH((_xlfn.FLOOR.MATH((((2*VLOOKUP($G318, 'EV and Base'!$A$1:$N$671, 10, FALSE))+$Q318)*$I318)/100)+5)*
IF(OR($J318="Lonely", $J318="Brave", $J318="Adamant", $J318="Naughty"), 1.1,
IF(OR($J318="Bold", $J318="Timid", $J318="Modest", $J318="Calm"), 0.9, 1)))</f>
        <v>76</v>
      </c>
      <c r="T318" s="2">
        <f>_xlfn.FLOOR.MATH((_xlfn.FLOOR.MATH((((2*VLOOKUP($G318, 'EV and Base'!$A$1:$N$671, 11, FALSE))+$Q318)*$I318)/100)+5)*
IF(OR($J318="Bold", $J318="Relaxed", $J318="Impish", $J318="Lax"), 1.1,
IF(OR($J318="Lonely", $J318="Hasty", $J318="Mild", $J318="Gentle"), 0.9, 1)))</f>
        <v>83</v>
      </c>
      <c r="U318" s="2">
        <f>_xlfn.FLOOR.MATH((_xlfn.FLOOR.MATH((((2*VLOOKUP($G318, 'EV and Base'!$A$1:$N$671, 12, FALSE))+$Q318)*$I318)/100)+5)*
IF(OR($J318="Modest", $J318="Mild", $J318="Quiet", $J318="Rash"), 1.1,
IF(OR($J318="Adamant", $J318="Impish", $J318="Jolly", $J318="Careful"), 0.9, 1)))</f>
        <v>39</v>
      </c>
      <c r="V318" s="2">
        <f>_xlfn.FLOOR.MATH((_xlfn.FLOOR.MATH((((2*VLOOKUP($G318, 'EV and Base'!$A$1:$N$671, 13, FALSE))+$Q318)*$I318)/100)+5)*
IF(OR($J318="Calm", $J318="Gentle", $J318="Sassy", $J318="Careful"), 1.1,
IF(OR($J318="Naughty", $J318="Lax", $J318="Naive", $J318="Rash"), 0.9, 1)))</f>
        <v>28</v>
      </c>
      <c r="W318" s="2">
        <f>_xlfn.FLOOR.MATH((_xlfn.FLOOR.MATH((((2*VLOOKUP($G318, 'EV and Base'!$A$1:$N$671, 14, FALSE))+$Q318)*$I318)/100)+5)*
IF(OR($J318="Timid", $J318="Hasty", $J318="Jolly", $J318="Naive"), 1.1,
IF(OR($J318="Brave", $J318="Relaxed", $J318="Quiet", $J318="Sassy"), 0.9, 1)))</f>
        <v>18</v>
      </c>
    </row>
    <row r="319" spans="1:23" x14ac:dyDescent="0.45">
      <c r="A319" s="68"/>
      <c r="B319" s="68"/>
      <c r="C319" s="68"/>
      <c r="D319" s="68"/>
      <c r="E319" s="68"/>
      <c r="F319" s="56">
        <v>2</v>
      </c>
      <c r="G319" s="2" t="s">
        <v>396</v>
      </c>
      <c r="H319" s="2" t="s">
        <v>50</v>
      </c>
      <c r="I319" s="2">
        <v>34</v>
      </c>
      <c r="J319" s="2" t="s">
        <v>132</v>
      </c>
      <c r="K319" s="2" t="s">
        <v>167</v>
      </c>
      <c r="L319" s="2" t="s">
        <v>53</v>
      </c>
      <c r="M319" s="2" t="s">
        <v>390</v>
      </c>
      <c r="N319" s="2" t="s">
        <v>254</v>
      </c>
      <c r="O319" s="2" t="s">
        <v>594</v>
      </c>
      <c r="P319" s="2" t="s">
        <v>423</v>
      </c>
      <c r="Q319" s="2">
        <v>0</v>
      </c>
      <c r="R319" s="2">
        <f>_xlfn.FLOOR.MATH((((2*VLOOKUP(G319, 'EV and Base'!$A$1:$N$671, 9, FALSE))+$Q319)*$I319)/100)+$I319+10</f>
        <v>101</v>
      </c>
      <c r="S319" s="2">
        <f>_xlfn.FLOOR.MATH((_xlfn.FLOOR.MATH((((2*VLOOKUP($G319, 'EV and Base'!$A$1:$N$671, 10, FALSE))+$Q319)*$I319)/100)+5)*
IF(OR($J319="Lonely", $J319="Brave", $J319="Adamant", $J319="Naughty"), 1.1,
IF(OR($J319="Bold", $J319="Timid", $J319="Modest", $J319="Calm"), 0.9, 1)))</f>
        <v>76</v>
      </c>
      <c r="T319" s="2">
        <f>_xlfn.FLOOR.MATH((_xlfn.FLOOR.MATH((((2*VLOOKUP($G319, 'EV and Base'!$A$1:$N$671, 11, FALSE))+$Q319)*$I319)/100)+5)*
IF(OR($J319="Bold", $J319="Relaxed", $J319="Impish", $J319="Lax"), 1.1,
IF(OR($J319="Lonely", $J319="Hasty", $J319="Mild", $J319="Gentle"), 0.9, 1)))</f>
        <v>68</v>
      </c>
      <c r="U319" s="2">
        <f>_xlfn.FLOOR.MATH((_xlfn.FLOOR.MATH((((2*VLOOKUP($G319, 'EV and Base'!$A$1:$N$671, 12, FALSE))+$Q319)*$I319)/100)+5)*
IF(OR($J319="Modest", $J319="Mild", $J319="Quiet", $J319="Rash"), 1.1,
IF(OR($J319="Adamant", $J319="Impish", $J319="Jolly", $J319="Careful"), 0.9, 1)))</f>
        <v>32</v>
      </c>
      <c r="V319" s="2">
        <f>_xlfn.FLOOR.MATH((_xlfn.FLOOR.MATH((((2*VLOOKUP($G319, 'EV and Base'!$A$1:$N$671, 13, FALSE))+$Q319)*$I319)/100)+5)*
IF(OR($J319="Calm", $J319="Gentle", $J319="Sassy", $J319="Careful"), 1.1,
IF(OR($J319="Naughty", $J319="Lax", $J319="Naive", $J319="Rash"), 0.9, 1)))</f>
        <v>39</v>
      </c>
      <c r="W319" s="2">
        <f>_xlfn.FLOOR.MATH((_xlfn.FLOOR.MATH((((2*VLOOKUP($G319, 'EV and Base'!$A$1:$N$671, 14, FALSE))+$Q319)*$I319)/100)+5)*
IF(OR($J319="Timid", $J319="Hasty", $J319="Jolly", $J319="Naive"), 1.1,
IF(OR($J319="Brave", $J319="Relaxed", $J319="Quiet", $J319="Sassy"), 0.9, 1)))</f>
        <v>28</v>
      </c>
    </row>
    <row r="320" spans="1:23" x14ac:dyDescent="0.45">
      <c r="A320" s="66">
        <v>175</v>
      </c>
      <c r="B320" s="66" t="s">
        <v>595</v>
      </c>
      <c r="C320" s="66" t="s">
        <v>46</v>
      </c>
      <c r="D320" s="66" t="s">
        <v>588</v>
      </c>
      <c r="E320" s="66" t="s">
        <v>48</v>
      </c>
      <c r="F320" s="56">
        <v>1</v>
      </c>
      <c r="G320" s="2" t="s">
        <v>151</v>
      </c>
      <c r="H320" s="2" t="s">
        <v>50</v>
      </c>
      <c r="I320" s="2">
        <v>33</v>
      </c>
      <c r="J320" s="2" t="s">
        <v>51</v>
      </c>
      <c r="K320" s="2" t="s">
        <v>262</v>
      </c>
      <c r="L320" s="2" t="s">
        <v>53</v>
      </c>
      <c r="M320" s="2" t="s">
        <v>514</v>
      </c>
      <c r="N320" s="2" t="s">
        <v>429</v>
      </c>
      <c r="O320" s="2" t="s">
        <v>515</v>
      </c>
      <c r="P320" s="2" t="s">
        <v>484</v>
      </c>
      <c r="Q320" s="2">
        <v>0</v>
      </c>
      <c r="R320" s="2">
        <f>_xlfn.FLOOR.MATH((((2*VLOOKUP(G320, 'EV and Base'!$A$1:$N$671, 9, FALSE))+$Q320)*$I320)/100)+$I320+10</f>
        <v>79</v>
      </c>
      <c r="S320" s="2">
        <f>_xlfn.FLOOR.MATH((_xlfn.FLOOR.MATH((((2*VLOOKUP($G320, 'EV and Base'!$A$1:$N$671, 10, FALSE))+$Q320)*$I320)/100)+5)*
IF(OR($J320="Lonely", $J320="Brave", $J320="Adamant", $J320="Naughty"), 1.1,
IF(OR($J320="Bold", $J320="Timid", $J320="Modest", $J320="Calm"), 0.9, 1)))</f>
        <v>34</v>
      </c>
      <c r="T320" s="2">
        <f>_xlfn.FLOOR.MATH((_xlfn.FLOOR.MATH((((2*VLOOKUP($G320, 'EV and Base'!$A$1:$N$671, 11, FALSE))+$Q320)*$I320)/100)+5)*
IF(OR($J320="Bold", $J320="Relaxed", $J320="Impish", $J320="Lax"), 1.1,
IF(OR($J320="Lonely", $J320="Hasty", $J320="Mild", $J320="Gentle"), 0.9, 1)))</f>
        <v>36</v>
      </c>
      <c r="U320" s="2">
        <f>_xlfn.FLOOR.MATH((_xlfn.FLOOR.MATH((((2*VLOOKUP($G320, 'EV and Base'!$A$1:$N$671, 12, FALSE))+$Q320)*$I320)/100)+5)*
IF(OR($J320="Modest", $J320="Mild", $J320="Quiet", $J320="Rash"), 1.1,
IF(OR($J320="Adamant", $J320="Impish", $J320="Jolly", $J320="Careful"), 0.9, 1)))</f>
        <v>41</v>
      </c>
      <c r="V320" s="2">
        <f>_xlfn.FLOOR.MATH((_xlfn.FLOOR.MATH((((2*VLOOKUP($G320, 'EV and Base'!$A$1:$N$671, 13, FALSE))+$Q320)*$I320)/100)+5)*
IF(OR($J320="Calm", $J320="Gentle", $J320="Sassy", $J320="Careful"), 1.1,
IF(OR($J320="Naughty", $J320="Lax", $J320="Naive", $J320="Rash"), 0.9, 1)))</f>
        <v>29</v>
      </c>
      <c r="W320" s="2">
        <f>_xlfn.FLOOR.MATH((_xlfn.FLOOR.MATH((((2*VLOOKUP($G320, 'EV and Base'!$A$1:$N$671, 14, FALSE))+$Q320)*$I320)/100)+5)*
IF(OR($J320="Timid", $J320="Hasty", $J320="Jolly", $J320="Naive"), 1.1,
IF(OR($J320="Brave", $J320="Relaxed", $J320="Quiet", $J320="Sassy"), 0.9, 1)))</f>
        <v>52</v>
      </c>
    </row>
    <row r="321" spans="1:23" x14ac:dyDescent="0.45">
      <c r="A321" s="67"/>
      <c r="B321" s="67"/>
      <c r="C321" s="67"/>
      <c r="D321" s="67"/>
      <c r="E321" s="67"/>
      <c r="F321" s="56">
        <v>3</v>
      </c>
      <c r="G321" s="2" t="s">
        <v>396</v>
      </c>
      <c r="H321" s="2" t="s">
        <v>50</v>
      </c>
      <c r="I321" s="2">
        <v>33</v>
      </c>
      <c r="J321" s="2" t="s">
        <v>223</v>
      </c>
      <c r="K321" s="2" t="s">
        <v>307</v>
      </c>
      <c r="L321" s="2" t="s">
        <v>53</v>
      </c>
      <c r="M321" s="2" t="s">
        <v>390</v>
      </c>
      <c r="N321" s="2" t="s">
        <v>254</v>
      </c>
      <c r="O321" s="2" t="s">
        <v>594</v>
      </c>
      <c r="P321" s="2" t="s">
        <v>423</v>
      </c>
      <c r="Q321" s="2">
        <v>0</v>
      </c>
      <c r="R321" s="2">
        <f>_xlfn.FLOOR.MATH((((2*VLOOKUP(G321, 'EV and Base'!$A$1:$N$671, 9, FALSE))+$Q321)*$I321)/100)+$I321+10</f>
        <v>99</v>
      </c>
      <c r="S321" s="2">
        <f>_xlfn.FLOOR.MATH((_xlfn.FLOOR.MATH((((2*VLOOKUP($G321, 'EV and Base'!$A$1:$N$671, 10, FALSE))+$Q321)*$I321)/100)+5)*
IF(OR($J321="Lonely", $J321="Brave", $J321="Adamant", $J321="Naughty"), 1.1,
IF(OR($J321="Bold", $J321="Timid", $J321="Modest", $J321="Calm"), 0.9, 1)))</f>
        <v>66</v>
      </c>
      <c r="T321" s="2">
        <f>_xlfn.FLOOR.MATH((_xlfn.FLOOR.MATH((((2*VLOOKUP($G321, 'EV and Base'!$A$1:$N$671, 11, FALSE))+$Q321)*$I321)/100)+5)*
IF(OR($J321="Bold", $J321="Relaxed", $J321="Impish", $J321="Lax"), 1.1,
IF(OR($J321="Lonely", $J321="Hasty", $J321="Mild", $J321="Gentle"), 0.9, 1)))</f>
        <v>61</v>
      </c>
      <c r="U321" s="2">
        <f>_xlfn.FLOOR.MATH((_xlfn.FLOOR.MATH((((2*VLOOKUP($G321, 'EV and Base'!$A$1:$N$671, 12, FALSE))+$Q321)*$I321)/100)+5)*
IF(OR($J321="Modest", $J321="Mild", $J321="Quiet", $J321="Rash"), 1.1,
IF(OR($J321="Adamant", $J321="Impish", $J321="Jolly", $J321="Careful"), 0.9, 1)))</f>
        <v>31</v>
      </c>
      <c r="V321" s="2">
        <f>_xlfn.FLOOR.MATH((_xlfn.FLOOR.MATH((((2*VLOOKUP($G321, 'EV and Base'!$A$1:$N$671, 13, FALSE))+$Q321)*$I321)/100)+5)*
IF(OR($J321="Calm", $J321="Gentle", $J321="Sassy", $J321="Careful"), 1.1,
IF(OR($J321="Naughty", $J321="Lax", $J321="Naive", $J321="Rash"), 0.9, 1)))</f>
        <v>41</v>
      </c>
      <c r="W321" s="2">
        <f>_xlfn.FLOOR.MATH((_xlfn.FLOOR.MATH((((2*VLOOKUP($G321, 'EV and Base'!$A$1:$N$671, 14, FALSE))+$Q321)*$I321)/100)+5)*
IF(OR($J321="Timid", $J321="Hasty", $J321="Jolly", $J321="Naive"), 1.1,
IF(OR($J321="Brave", $J321="Relaxed", $J321="Quiet", $J321="Sassy"), 0.9, 1)))</f>
        <v>31</v>
      </c>
    </row>
    <row r="322" spans="1:23" x14ac:dyDescent="0.45">
      <c r="A322" s="68"/>
      <c r="B322" s="68"/>
      <c r="C322" s="68"/>
      <c r="D322" s="68"/>
      <c r="E322" s="68"/>
      <c r="F322" s="56">
        <v>2</v>
      </c>
      <c r="G322" s="2" t="s">
        <v>470</v>
      </c>
      <c r="H322" s="2" t="s">
        <v>50</v>
      </c>
      <c r="I322" s="2">
        <v>33</v>
      </c>
      <c r="J322" s="2" t="s">
        <v>87</v>
      </c>
      <c r="K322" s="2" t="s">
        <v>161</v>
      </c>
      <c r="L322" s="2" t="s">
        <v>53</v>
      </c>
      <c r="M322" s="2" t="s">
        <v>364</v>
      </c>
      <c r="N322" s="2" t="s">
        <v>295</v>
      </c>
      <c r="O322" s="2" t="s">
        <v>471</v>
      </c>
      <c r="P322" s="2" t="s">
        <v>423</v>
      </c>
      <c r="Q322" s="2">
        <v>0</v>
      </c>
      <c r="R322" s="2">
        <f>_xlfn.FLOOR.MATH((((2*VLOOKUP(G322, 'EV and Base'!$A$1:$N$671, 9, FALSE))+$Q322)*$I322)/100)+$I322+10</f>
        <v>89</v>
      </c>
      <c r="S322" s="2">
        <f>_xlfn.FLOOR.MATH((_xlfn.FLOOR.MATH((((2*VLOOKUP($G322, 'EV and Base'!$A$1:$N$671, 10, FALSE))+$Q322)*$I322)/100)+5)*
IF(OR($J322="Lonely", $J322="Brave", $J322="Adamant", $J322="Naughty"), 1.1,
IF(OR($J322="Bold", $J322="Timid", $J322="Modest", $J322="Calm"), 0.9, 1)))</f>
        <v>74</v>
      </c>
      <c r="T322" s="2">
        <f>_xlfn.FLOOR.MATH((_xlfn.FLOOR.MATH((((2*VLOOKUP($G322, 'EV and Base'!$A$1:$N$671, 11, FALSE))+$Q322)*$I322)/100)+5)*
IF(OR($J322="Bold", $J322="Relaxed", $J322="Impish", $J322="Lax"), 1.1,
IF(OR($J322="Lonely", $J322="Hasty", $J322="Mild", $J322="Gentle"), 0.9, 1)))</f>
        <v>74</v>
      </c>
      <c r="U322" s="2">
        <f>_xlfn.FLOOR.MATH((_xlfn.FLOOR.MATH((((2*VLOOKUP($G322, 'EV and Base'!$A$1:$N$671, 12, FALSE))+$Q322)*$I322)/100)+5)*
IF(OR($J322="Modest", $J322="Mild", $J322="Quiet", $J322="Rash"), 1.1,
IF(OR($J322="Adamant", $J322="Impish", $J322="Jolly", $J322="Careful"), 0.9, 1)))</f>
        <v>38</v>
      </c>
      <c r="V322" s="2">
        <f>_xlfn.FLOOR.MATH((_xlfn.FLOOR.MATH((((2*VLOOKUP($G322, 'EV and Base'!$A$1:$N$671, 13, FALSE))+$Q322)*$I322)/100)+5)*
IF(OR($J322="Calm", $J322="Gentle", $J322="Sassy", $J322="Careful"), 1.1,
IF(OR($J322="Naughty", $J322="Lax", $J322="Naive", $J322="Rash"), 0.9, 1)))</f>
        <v>34</v>
      </c>
      <c r="W322" s="2">
        <f>_xlfn.FLOOR.MATH((_xlfn.FLOOR.MATH((((2*VLOOKUP($G322, 'EV and Base'!$A$1:$N$671, 14, FALSE))+$Q322)*$I322)/100)+5)*
IF(OR($J322="Timid", $J322="Hasty", $J322="Jolly", $J322="Naive"), 1.1,
IF(OR($J322="Brave", $J322="Relaxed", $J322="Quiet", $J322="Sassy"), 0.9, 1)))</f>
        <v>16</v>
      </c>
    </row>
    <row r="323" spans="1:23" x14ac:dyDescent="0.45">
      <c r="A323" s="66">
        <v>176</v>
      </c>
      <c r="B323" s="66" t="s">
        <v>596</v>
      </c>
      <c r="C323" s="66" t="s">
        <v>46</v>
      </c>
      <c r="D323" s="66" t="s">
        <v>588</v>
      </c>
      <c r="E323" s="66" t="s">
        <v>48</v>
      </c>
      <c r="F323" s="56">
        <v>1</v>
      </c>
      <c r="G323" s="2" t="s">
        <v>597</v>
      </c>
      <c r="H323" s="2" t="s">
        <v>77</v>
      </c>
      <c r="I323" s="2">
        <v>35</v>
      </c>
      <c r="J323" s="2" t="s">
        <v>106</v>
      </c>
      <c r="K323" s="2" t="s">
        <v>399</v>
      </c>
      <c r="L323" s="2" t="s">
        <v>53</v>
      </c>
      <c r="M323" s="2" t="s">
        <v>444</v>
      </c>
      <c r="N323" s="2" t="s">
        <v>403</v>
      </c>
      <c r="O323" s="2" t="s">
        <v>445</v>
      </c>
      <c r="P323" s="2" t="s">
        <v>598</v>
      </c>
      <c r="Q323" s="2">
        <v>12</v>
      </c>
      <c r="R323" s="2">
        <f>_xlfn.FLOOR.MATH((((2*VLOOKUP(G323, 'EV and Base'!$A$1:$N$671, 9, FALSE))+$Q323)*$I323)/100)+$I323+10</f>
        <v>84</v>
      </c>
      <c r="S323" s="2">
        <f>_xlfn.FLOOR.MATH((_xlfn.FLOOR.MATH((((2*VLOOKUP($G323, 'EV and Base'!$A$1:$N$671, 10, FALSE))+$Q323)*$I323)/100)+5)*
IF(OR($J323="Lonely", $J323="Brave", $J323="Adamant", $J323="Naughty"), 1.1,
IF(OR($J323="Bold", $J323="Timid", $J323="Modest", $J323="Calm"), 0.9, 1)))</f>
        <v>54</v>
      </c>
      <c r="T323" s="2">
        <f>_xlfn.FLOOR.MATH((_xlfn.FLOOR.MATH((((2*VLOOKUP($G323, 'EV and Base'!$A$1:$N$671, 11, FALSE))+$Q323)*$I323)/100)+5)*
IF(OR($J323="Bold", $J323="Relaxed", $J323="Impish", $J323="Lax"), 1.1,
IF(OR($J323="Lonely", $J323="Hasty", $J323="Mild", $J323="Gentle"), 0.9, 1)))</f>
        <v>54</v>
      </c>
      <c r="U323" s="2">
        <f>_xlfn.FLOOR.MATH((_xlfn.FLOOR.MATH((((2*VLOOKUP($G323, 'EV and Base'!$A$1:$N$671, 12, FALSE))+$Q323)*$I323)/100)+5)*
IF(OR($J323="Modest", $J323="Mild", $J323="Quiet", $J323="Rash"), 1.1,
IF(OR($J323="Adamant", $J323="Impish", $J323="Jolly", $J323="Careful"), 0.9, 1)))</f>
        <v>65</v>
      </c>
      <c r="V323" s="2">
        <f>_xlfn.FLOOR.MATH((_xlfn.FLOOR.MATH((((2*VLOOKUP($G323, 'EV and Base'!$A$1:$N$671, 13, FALSE))+$Q323)*$I323)/100)+5)*
IF(OR($J323="Calm", $J323="Gentle", $J323="Sassy", $J323="Careful"), 1.1,
IF(OR($J323="Naughty", $J323="Lax", $J323="Naive", $J323="Rash"), 0.9, 1)))</f>
        <v>54</v>
      </c>
      <c r="W323" s="2">
        <f>_xlfn.FLOOR.MATH((_xlfn.FLOOR.MATH((((2*VLOOKUP($G323, 'EV and Base'!$A$1:$N$671, 14, FALSE))+$Q323)*$I323)/100)+5)*
IF(OR($J323="Timid", $J323="Hasty", $J323="Jolly", $J323="Naive"), 1.1,
IF(OR($J323="Brave", $J323="Relaxed", $J323="Quiet", $J323="Sassy"), 0.9, 1)))</f>
        <v>55</v>
      </c>
    </row>
    <row r="324" spans="1:23" x14ac:dyDescent="0.45">
      <c r="A324" s="67"/>
      <c r="B324" s="67"/>
      <c r="C324" s="67"/>
      <c r="D324" s="67"/>
      <c r="E324" s="67"/>
      <c r="F324" s="56">
        <v>2</v>
      </c>
      <c r="G324" s="2" t="s">
        <v>572</v>
      </c>
      <c r="H324" s="2" t="s">
        <v>77</v>
      </c>
      <c r="I324" s="2">
        <v>35</v>
      </c>
      <c r="J324" s="2" t="s">
        <v>223</v>
      </c>
      <c r="K324" s="2" t="s">
        <v>479</v>
      </c>
      <c r="L324" s="2" t="s">
        <v>53</v>
      </c>
      <c r="M324" s="2" t="s">
        <v>480</v>
      </c>
      <c r="N324" s="2" t="s">
        <v>481</v>
      </c>
      <c r="O324" s="2" t="s">
        <v>525</v>
      </c>
      <c r="P324" s="2" t="s">
        <v>599</v>
      </c>
      <c r="Q324" s="2">
        <v>12</v>
      </c>
      <c r="R324" s="2">
        <f>_xlfn.FLOOR.MATH((((2*VLOOKUP(G324, 'EV and Base'!$A$1:$N$671, 9, FALSE))+$Q324)*$I324)/100)+$I324+10</f>
        <v>91</v>
      </c>
      <c r="S324" s="2">
        <f>_xlfn.FLOOR.MATH((_xlfn.FLOOR.MATH((((2*VLOOKUP($G324, 'EV and Base'!$A$1:$N$671, 10, FALSE))+$Q324)*$I324)/100)+5)*
IF(OR($J324="Lonely", $J324="Brave", $J324="Adamant", $J324="Naughty"), 1.1,
IF(OR($J324="Bold", $J324="Timid", $J324="Modest", $J324="Calm"), 0.9, 1)))</f>
        <v>36</v>
      </c>
      <c r="T324" s="2">
        <f>_xlfn.FLOOR.MATH((_xlfn.FLOOR.MATH((((2*VLOOKUP($G324, 'EV and Base'!$A$1:$N$671, 11, FALSE))+$Q324)*$I324)/100)+5)*
IF(OR($J324="Bold", $J324="Relaxed", $J324="Impish", $J324="Lax"), 1.1,
IF(OR($J324="Lonely", $J324="Hasty", $J324="Mild", $J324="Gentle"), 0.9, 1)))</f>
        <v>58</v>
      </c>
      <c r="U324" s="2">
        <f>_xlfn.FLOOR.MATH((_xlfn.FLOOR.MATH((((2*VLOOKUP($G324, 'EV and Base'!$A$1:$N$671, 12, FALSE))+$Q324)*$I324)/100)+5)*
IF(OR($J324="Modest", $J324="Mild", $J324="Quiet", $J324="Rash"), 1.1,
IF(OR($J324="Adamant", $J324="Impish", $J324="Jolly", $J324="Careful"), 0.9, 1)))</f>
        <v>61</v>
      </c>
      <c r="V324" s="2">
        <f>_xlfn.FLOOR.MATH((_xlfn.FLOOR.MATH((((2*VLOOKUP($G324, 'EV and Base'!$A$1:$N$671, 13, FALSE))+$Q324)*$I324)/100)+5)*
IF(OR($J324="Calm", $J324="Gentle", $J324="Sassy", $J324="Careful"), 1.1,
IF(OR($J324="Naughty", $J324="Lax", $J324="Naive", $J324="Rash"), 0.9, 1)))</f>
        <v>74</v>
      </c>
      <c r="W324" s="2">
        <f>_xlfn.FLOOR.MATH((_xlfn.FLOOR.MATH((((2*VLOOKUP($G324, 'EV and Base'!$A$1:$N$671, 14, FALSE))+$Q324)*$I324)/100)+5)*
IF(OR($J324="Timid", $J324="Hasty", $J324="Jolly", $J324="Naive"), 1.1,
IF(OR($J324="Brave", $J324="Relaxed", $J324="Quiet", $J324="Sassy"), 0.9, 1)))</f>
        <v>47</v>
      </c>
    </row>
    <row r="325" spans="1:23" x14ac:dyDescent="0.45">
      <c r="A325" s="68"/>
      <c r="B325" s="68"/>
      <c r="C325" s="68"/>
      <c r="D325" s="68"/>
      <c r="E325" s="68"/>
      <c r="F325" s="56">
        <v>3</v>
      </c>
      <c r="G325" s="2" t="s">
        <v>562</v>
      </c>
      <c r="H325" s="2" t="s">
        <v>77</v>
      </c>
      <c r="I325" s="2">
        <v>35</v>
      </c>
      <c r="J325" s="2" t="s">
        <v>106</v>
      </c>
      <c r="K325" s="2" t="s">
        <v>340</v>
      </c>
      <c r="L325" s="2" t="s">
        <v>53</v>
      </c>
      <c r="M325" s="2" t="s">
        <v>480</v>
      </c>
      <c r="N325" s="2" t="s">
        <v>524</v>
      </c>
      <c r="O325" s="2" t="s">
        <v>525</v>
      </c>
      <c r="P325" s="2" t="s">
        <v>600</v>
      </c>
      <c r="Q325" s="2">
        <v>12</v>
      </c>
      <c r="R325" s="2">
        <f>_xlfn.FLOOR.MATH((((2*VLOOKUP(G325, 'EV and Base'!$A$1:$N$671, 9, FALSE))+$Q325)*$I325)/100)+$I325+10</f>
        <v>94</v>
      </c>
      <c r="S325" s="2">
        <f>_xlfn.FLOOR.MATH((_xlfn.FLOOR.MATH((((2*VLOOKUP($G325, 'EV and Base'!$A$1:$N$671, 10, FALSE))+$Q325)*$I325)/100)+5)*
IF(OR($J325="Lonely", $J325="Brave", $J325="Adamant", $J325="Naughty"), 1.1,
IF(OR($J325="Bold", $J325="Timid", $J325="Modest", $J325="Calm"), 0.9, 1)))</f>
        <v>37</v>
      </c>
      <c r="T325" s="2">
        <f>_xlfn.FLOOR.MATH((_xlfn.FLOOR.MATH((((2*VLOOKUP($G325, 'EV and Base'!$A$1:$N$671, 11, FALSE))+$Q325)*$I325)/100)+5)*
IF(OR($J325="Bold", $J325="Relaxed", $J325="Impish", $J325="Lax"), 1.1,
IF(OR($J325="Lonely", $J325="Hasty", $J325="Mild", $J325="Gentle"), 0.9, 1)))</f>
        <v>44</v>
      </c>
      <c r="U325" s="2">
        <f>_xlfn.FLOOR.MATH((_xlfn.FLOOR.MATH((((2*VLOOKUP($G325, 'EV and Base'!$A$1:$N$671, 12, FALSE))+$Q325)*$I325)/100)+5)*
IF(OR($J325="Modest", $J325="Mild", $J325="Quiet", $J325="Rash"), 1.1,
IF(OR($J325="Adamant", $J325="Impish", $J325="Jolly", $J325="Careful"), 0.9, 1)))</f>
        <v>96</v>
      </c>
      <c r="V325" s="2">
        <f>_xlfn.FLOOR.MATH((_xlfn.FLOOR.MATH((((2*VLOOKUP($G325, 'EV and Base'!$A$1:$N$671, 13, FALSE))+$Q325)*$I325)/100)+5)*
IF(OR($J325="Calm", $J325="Gentle", $J325="Sassy", $J325="Careful"), 1.1,
IF(OR($J325="Naughty", $J325="Lax", $J325="Naive", $J325="Rash"), 0.9, 1)))</f>
        <v>45</v>
      </c>
      <c r="W325" s="2">
        <f>_xlfn.FLOOR.MATH((_xlfn.FLOOR.MATH((((2*VLOOKUP($G325, 'EV and Base'!$A$1:$N$671, 14, FALSE))+$Q325)*$I325)/100)+5)*
IF(OR($J325="Timid", $J325="Hasty", $J325="Jolly", $J325="Naive"), 1.1,
IF(OR($J325="Brave", $J325="Relaxed", $J325="Quiet", $J325="Sassy"), 0.9, 1)))</f>
        <v>33</v>
      </c>
    </row>
    <row r="326" spans="1:23" x14ac:dyDescent="0.45">
      <c r="A326" s="56">
        <v>178</v>
      </c>
      <c r="B326" s="56" t="s">
        <v>601</v>
      </c>
      <c r="C326" s="56" t="s">
        <v>46</v>
      </c>
      <c r="D326" s="56" t="s">
        <v>588</v>
      </c>
      <c r="E326" s="56" t="s">
        <v>48</v>
      </c>
      <c r="F326" s="56">
        <v>1</v>
      </c>
      <c r="G326" s="2" t="s">
        <v>602</v>
      </c>
      <c r="H326" s="2" t="s">
        <v>50</v>
      </c>
      <c r="I326" s="2">
        <v>36</v>
      </c>
      <c r="J326" s="2" t="s">
        <v>64</v>
      </c>
      <c r="K326" s="2" t="s">
        <v>167</v>
      </c>
      <c r="L326" s="2" t="s">
        <v>53</v>
      </c>
      <c r="M326" s="2" t="s">
        <v>428</v>
      </c>
      <c r="N326" s="2" t="s">
        <v>603</v>
      </c>
      <c r="O326" s="2" t="s">
        <v>604</v>
      </c>
      <c r="P326" s="2" t="s">
        <v>594</v>
      </c>
      <c r="Q326" s="2">
        <v>12</v>
      </c>
      <c r="R326" s="2">
        <f>_xlfn.FLOOR.MATH((((2*VLOOKUP(G326, 'EV and Base'!$A$1:$N$671, 9, FALSE))+$Q326)*$I326)/100)+$I326+10</f>
        <v>136</v>
      </c>
      <c r="S326" s="2">
        <f>_xlfn.FLOOR.MATH((_xlfn.FLOOR.MATH((((2*VLOOKUP($G326, 'EV and Base'!$A$1:$N$671, 10, FALSE))+$Q326)*$I326)/100)+5)*
IF(OR($J326="Lonely", $J326="Brave", $J326="Adamant", $J326="Naughty"), 1.1,
IF(OR($J326="Bold", $J326="Timid", $J326="Modest", $J326="Calm"), 0.9, 1)))</f>
        <v>72</v>
      </c>
      <c r="T326" s="2">
        <f>_xlfn.FLOOR.MATH((_xlfn.FLOOR.MATH((((2*VLOOKUP($G326, 'EV and Base'!$A$1:$N$671, 11, FALSE))+$Q326)*$I326)/100)+5)*
IF(OR($J326="Bold", $J326="Relaxed", $J326="Impish", $J326="Lax"), 1.1,
IF(OR($J326="Lonely", $J326="Hasty", $J326="Mild", $J326="Gentle"), 0.9, 1)))</f>
        <v>70</v>
      </c>
      <c r="U326" s="2">
        <f>_xlfn.FLOOR.MATH((_xlfn.FLOOR.MATH((((2*VLOOKUP($G326, 'EV and Base'!$A$1:$N$671, 12, FALSE))+$Q326)*$I326)/100)+5)*
IF(OR($J326="Modest", $J326="Mild", $J326="Quiet", $J326="Rash"), 1.1,
IF(OR($J326="Adamant", $J326="Impish", $J326="Jolly", $J326="Careful"), 0.9, 1)))</f>
        <v>30</v>
      </c>
      <c r="V326" s="2">
        <f>_xlfn.FLOOR.MATH((_xlfn.FLOOR.MATH((((2*VLOOKUP($G326, 'EV and Base'!$A$1:$N$671, 13, FALSE))+$Q326)*$I326)/100)+5)*
IF(OR($J326="Calm", $J326="Gentle", $J326="Sassy", $J326="Careful"), 1.1,
IF(OR($J326="Naughty", $J326="Lax", $J326="Naive", $J326="Rash"), 0.9, 1)))</f>
        <v>70</v>
      </c>
      <c r="W326" s="2">
        <f>_xlfn.FLOOR.MATH((_xlfn.FLOOR.MATH((((2*VLOOKUP($G326, 'EV and Base'!$A$1:$N$671, 14, FALSE))+$Q326)*$I326)/100)+5)*
IF(OR($J326="Timid", $J326="Hasty", $J326="Jolly", $J326="Naive"), 1.1,
IF(OR($J326="Brave", $J326="Relaxed", $J326="Quiet", $J326="Sassy"), 0.9, 1)))</f>
        <v>45</v>
      </c>
    </row>
    <row r="327" spans="1:23" x14ac:dyDescent="0.45">
      <c r="A327" s="66">
        <v>179</v>
      </c>
      <c r="B327" s="66" t="s">
        <v>605</v>
      </c>
      <c r="C327" s="66" t="s">
        <v>46</v>
      </c>
      <c r="D327" s="66" t="s">
        <v>588</v>
      </c>
      <c r="E327" s="66" t="s">
        <v>48</v>
      </c>
      <c r="F327" s="56">
        <v>1</v>
      </c>
      <c r="G327" s="2" t="s">
        <v>470</v>
      </c>
      <c r="H327" s="2" t="s">
        <v>50</v>
      </c>
      <c r="I327" s="2">
        <v>34</v>
      </c>
      <c r="J327" s="2" t="s">
        <v>64</v>
      </c>
      <c r="K327" s="2" t="s">
        <v>161</v>
      </c>
      <c r="L327" s="2" t="s">
        <v>53</v>
      </c>
      <c r="M327" s="2" t="s">
        <v>364</v>
      </c>
      <c r="N327" s="2" t="s">
        <v>295</v>
      </c>
      <c r="O327" s="2" t="s">
        <v>471</v>
      </c>
      <c r="P327" s="2" t="s">
        <v>423</v>
      </c>
      <c r="Q327" s="2">
        <v>0</v>
      </c>
      <c r="R327" s="2">
        <f>_xlfn.FLOOR.MATH((((2*VLOOKUP(G327, 'EV and Base'!$A$1:$N$671, 9, FALSE))+$Q327)*$I327)/100)+$I327+10</f>
        <v>91</v>
      </c>
      <c r="S327" s="2">
        <f>_xlfn.FLOOR.MATH((_xlfn.FLOOR.MATH((((2*VLOOKUP($G327, 'EV and Base'!$A$1:$N$671, 10, FALSE))+$Q327)*$I327)/100)+5)*
IF(OR($J327="Lonely", $J327="Brave", $J327="Adamant", $J327="Naughty"), 1.1,
IF(OR($J327="Bold", $J327="Timid", $J327="Modest", $J327="Calm"), 0.9, 1)))</f>
        <v>68</v>
      </c>
      <c r="T327" s="2">
        <f>_xlfn.FLOOR.MATH((_xlfn.FLOOR.MATH((((2*VLOOKUP($G327, 'EV and Base'!$A$1:$N$671, 11, FALSE))+$Q327)*$I327)/100)+5)*
IF(OR($J327="Bold", $J327="Relaxed", $J327="Impish", $J327="Lax"), 1.1,
IF(OR($J327="Lonely", $J327="Hasty", $J327="Mild", $J327="Gentle"), 0.9, 1)))</f>
        <v>76</v>
      </c>
      <c r="U327" s="2">
        <f>_xlfn.FLOOR.MATH((_xlfn.FLOOR.MATH((((2*VLOOKUP($G327, 'EV and Base'!$A$1:$N$671, 12, FALSE))+$Q327)*$I327)/100)+5)*
IF(OR($J327="Modest", $J327="Mild", $J327="Quiet", $J327="Rash"), 1.1,
IF(OR($J327="Adamant", $J327="Impish", $J327="Jolly", $J327="Careful"), 0.9, 1)))</f>
        <v>39</v>
      </c>
      <c r="V327" s="2">
        <f>_xlfn.FLOOR.MATH((_xlfn.FLOOR.MATH((((2*VLOOKUP($G327, 'EV and Base'!$A$1:$N$671, 13, FALSE))+$Q327)*$I327)/100)+5)*
IF(OR($J327="Calm", $J327="Gentle", $J327="Sassy", $J327="Careful"), 1.1,
IF(OR($J327="Naughty", $J327="Lax", $J327="Naive", $J327="Rash"), 0.9, 1)))</f>
        <v>32</v>
      </c>
      <c r="W327" s="2">
        <f>_xlfn.FLOOR.MATH((_xlfn.FLOOR.MATH((((2*VLOOKUP($G327, 'EV and Base'!$A$1:$N$671, 14, FALSE))+$Q327)*$I327)/100)+5)*
IF(OR($J327="Timid", $J327="Hasty", $J327="Jolly", $J327="Naive"), 1.1,
IF(OR($J327="Brave", $J327="Relaxed", $J327="Quiet", $J327="Sassy"), 0.9, 1)))</f>
        <v>19</v>
      </c>
    </row>
    <row r="328" spans="1:23" x14ac:dyDescent="0.45">
      <c r="A328" s="68"/>
      <c r="B328" s="68"/>
      <c r="C328" s="68"/>
      <c r="D328" s="68"/>
      <c r="E328" s="68"/>
      <c r="F328" s="56">
        <v>2</v>
      </c>
      <c r="G328" s="2" t="s">
        <v>426</v>
      </c>
      <c r="H328" s="2" t="s">
        <v>50</v>
      </c>
      <c r="I328" s="2">
        <v>34</v>
      </c>
      <c r="J328" s="2" t="s">
        <v>95</v>
      </c>
      <c r="K328" s="2" t="s">
        <v>181</v>
      </c>
      <c r="L328" s="2" t="s">
        <v>53</v>
      </c>
      <c r="M328" s="2" t="s">
        <v>417</v>
      </c>
      <c r="N328" s="2" t="s">
        <v>418</v>
      </c>
      <c r="O328" s="2" t="s">
        <v>423</v>
      </c>
      <c r="P328" s="2" t="s">
        <v>606</v>
      </c>
      <c r="Q328" s="2">
        <v>0</v>
      </c>
      <c r="R328" s="2">
        <f>_xlfn.FLOOR.MATH((((2*VLOOKUP(G328, 'EV and Base'!$A$1:$N$671, 9, FALSE))+$Q328)*$I328)/100)+$I328+10</f>
        <v>118</v>
      </c>
      <c r="S328" s="2">
        <f>_xlfn.FLOOR.MATH((_xlfn.FLOOR.MATH((((2*VLOOKUP($G328, 'EV and Base'!$A$1:$N$671, 10, FALSE))+$Q328)*$I328)/100)+5)*
IF(OR($J328="Lonely", $J328="Brave", $J328="Adamant", $J328="Naughty"), 1.1,
IF(OR($J328="Bold", $J328="Timid", $J328="Modest", $J328="Calm"), 0.9, 1)))</f>
        <v>86</v>
      </c>
      <c r="T328" s="2">
        <f>_xlfn.FLOOR.MATH((_xlfn.FLOOR.MATH((((2*VLOOKUP($G328, 'EV and Base'!$A$1:$N$671, 11, FALSE))+$Q328)*$I328)/100)+5)*
IF(OR($J328="Bold", $J328="Relaxed", $J328="Impish", $J328="Lax"), 1.1,
IF(OR($J328="Lonely", $J328="Hasty", $J328="Mild", $J328="Gentle"), 0.9, 1)))</f>
        <v>49</v>
      </c>
      <c r="U328" s="2">
        <f>_xlfn.FLOOR.MATH((_xlfn.FLOOR.MATH((((2*VLOOKUP($G328, 'EV and Base'!$A$1:$N$671, 12, FALSE))+$Q328)*$I328)/100)+5)*
IF(OR($J328="Modest", $J328="Mild", $J328="Quiet", $J328="Rash"), 1.1,
IF(OR($J328="Adamant", $J328="Impish", $J328="Jolly", $J328="Careful"), 0.9, 1)))</f>
        <v>39</v>
      </c>
      <c r="V328" s="2">
        <f>_xlfn.FLOOR.MATH((_xlfn.FLOOR.MATH((((2*VLOOKUP($G328, 'EV and Base'!$A$1:$N$671, 13, FALSE))+$Q328)*$I328)/100)+5)*
IF(OR($J328="Calm", $J328="Gentle", $J328="Sassy", $J328="Careful"), 1.1,
IF(OR($J328="Naughty", $J328="Lax", $J328="Naive", $J328="Rash"), 0.9, 1)))</f>
        <v>49</v>
      </c>
      <c r="W328" s="2">
        <f>_xlfn.FLOOR.MATH((_xlfn.FLOOR.MATH((((2*VLOOKUP($G328, 'EV and Base'!$A$1:$N$671, 14, FALSE))+$Q328)*$I328)/100)+5)*
IF(OR($J328="Timid", $J328="Hasty", $J328="Jolly", $J328="Naive"), 1.1,
IF(OR($J328="Brave", $J328="Relaxed", $J328="Quiet", $J328="Sassy"), 0.9, 1)))</f>
        <v>64</v>
      </c>
    </row>
    <row r="329" spans="1:23" x14ac:dyDescent="0.45">
      <c r="A329" s="56">
        <v>180</v>
      </c>
      <c r="B329" s="56" t="s">
        <v>607</v>
      </c>
      <c r="C329" s="56" t="s">
        <v>46</v>
      </c>
      <c r="D329" s="56" t="s">
        <v>588</v>
      </c>
      <c r="E329" s="56" t="s">
        <v>48</v>
      </c>
      <c r="F329" s="56">
        <v>1</v>
      </c>
      <c r="G329" s="2" t="s">
        <v>513</v>
      </c>
      <c r="H329" s="2" t="s">
        <v>50</v>
      </c>
      <c r="I329" s="2">
        <v>35</v>
      </c>
      <c r="J329" s="2" t="s">
        <v>103</v>
      </c>
      <c r="K329" s="2" t="s">
        <v>262</v>
      </c>
      <c r="L329" s="2" t="s">
        <v>53</v>
      </c>
      <c r="M329" s="2" t="s">
        <v>514</v>
      </c>
      <c r="N329" s="2" t="s">
        <v>429</v>
      </c>
      <c r="O329" s="2" t="s">
        <v>515</v>
      </c>
      <c r="P329" s="2" t="s">
        <v>484</v>
      </c>
      <c r="Q329" s="2">
        <v>0</v>
      </c>
      <c r="R329" s="2">
        <f>_xlfn.FLOOR.MATH((((2*VLOOKUP(G329, 'EV and Base'!$A$1:$N$671, 9, FALSE))+$Q329)*$I329)/100)+$I329+10</f>
        <v>91</v>
      </c>
      <c r="S329" s="2">
        <f>_xlfn.FLOOR.MATH((_xlfn.FLOOR.MATH((((2*VLOOKUP($G329, 'EV and Base'!$A$1:$N$671, 10, FALSE))+$Q329)*$I329)/100)+5)*
IF(OR($J329="Lonely", $J329="Brave", $J329="Adamant", $J329="Naughty"), 1.1,
IF(OR($J329="Bold", $J329="Timid", $J329="Modest", $J329="Calm"), 0.9, 1)))</f>
        <v>44</v>
      </c>
      <c r="T329" s="2">
        <f>_xlfn.FLOOR.MATH((_xlfn.FLOOR.MATH((((2*VLOOKUP($G329, 'EV and Base'!$A$1:$N$671, 11, FALSE))+$Q329)*$I329)/100)+5)*
IF(OR($J329="Bold", $J329="Relaxed", $J329="Impish", $J329="Lax"), 1.1,
IF(OR($J329="Lonely", $J329="Hasty", $J329="Mild", $J329="Gentle"), 0.9, 1)))</f>
        <v>43</v>
      </c>
      <c r="U329" s="2">
        <f>_xlfn.FLOOR.MATH((_xlfn.FLOOR.MATH((((2*VLOOKUP($G329, 'EV and Base'!$A$1:$N$671, 12, FALSE))+$Q329)*$I329)/100)+5)*
IF(OR($J329="Modest", $J329="Mild", $J329="Quiet", $J329="Rash"), 1.1,
IF(OR($J329="Adamant", $J329="Impish", $J329="Jolly", $J329="Careful"), 0.9, 1)))</f>
        <v>52</v>
      </c>
      <c r="V329" s="2">
        <f>_xlfn.FLOOR.MATH((_xlfn.FLOOR.MATH((((2*VLOOKUP($G329, 'EV and Base'!$A$1:$N$671, 13, FALSE))+$Q329)*$I329)/100)+5)*
IF(OR($J329="Calm", $J329="Gentle", $J329="Sassy", $J329="Careful"), 1.1,
IF(OR($J329="Naughty", $J329="Lax", $J329="Naive", $J329="Rash"), 0.9, 1)))</f>
        <v>47</v>
      </c>
      <c r="W329" s="2">
        <f>_xlfn.FLOOR.MATH((_xlfn.FLOOR.MATH((((2*VLOOKUP($G329, 'EV and Base'!$A$1:$N$671, 14, FALSE))+$Q329)*$I329)/100)+5)*
IF(OR($J329="Timid", $J329="Hasty", $J329="Jolly", $J329="Naive"), 1.1,
IF(OR($J329="Brave", $J329="Relaxed", $J329="Quiet", $J329="Sassy"), 0.9, 1)))</f>
        <v>84</v>
      </c>
    </row>
    <row r="330" spans="1:23" x14ac:dyDescent="0.45">
      <c r="A330" s="66">
        <v>181</v>
      </c>
      <c r="B330" s="66" t="s">
        <v>608</v>
      </c>
      <c r="C330" s="66" t="s">
        <v>46</v>
      </c>
      <c r="D330" s="66" t="s">
        <v>588</v>
      </c>
      <c r="E330" s="66" t="s">
        <v>48</v>
      </c>
      <c r="F330" s="56">
        <v>1</v>
      </c>
      <c r="G330" s="2" t="s">
        <v>470</v>
      </c>
      <c r="H330" s="2" t="s">
        <v>50</v>
      </c>
      <c r="I330" s="2">
        <v>33</v>
      </c>
      <c r="J330" s="2" t="s">
        <v>51</v>
      </c>
      <c r="K330" s="2" t="s">
        <v>161</v>
      </c>
      <c r="L330" s="2" t="s">
        <v>53</v>
      </c>
      <c r="M330" s="2" t="s">
        <v>364</v>
      </c>
      <c r="N330" s="2" t="s">
        <v>295</v>
      </c>
      <c r="O330" s="2" t="s">
        <v>471</v>
      </c>
      <c r="P330" s="2" t="s">
        <v>423</v>
      </c>
      <c r="Q330" s="2">
        <v>0</v>
      </c>
      <c r="R330" s="2">
        <f>_xlfn.FLOOR.MATH((((2*VLOOKUP(G330, 'EV and Base'!$A$1:$N$671, 9, FALSE))+$Q330)*$I330)/100)+$I330+10</f>
        <v>89</v>
      </c>
      <c r="S330" s="2">
        <f>_xlfn.FLOOR.MATH((_xlfn.FLOOR.MATH((((2*VLOOKUP($G330, 'EV and Base'!$A$1:$N$671, 10, FALSE))+$Q330)*$I330)/100)+5)*
IF(OR($J330="Lonely", $J330="Brave", $J330="Adamant", $J330="Naughty"), 1.1,
IF(OR($J330="Bold", $J330="Timid", $J330="Modest", $J330="Calm"), 0.9, 1)))</f>
        <v>74</v>
      </c>
      <c r="T330" s="2">
        <f>_xlfn.FLOOR.MATH((_xlfn.FLOOR.MATH((((2*VLOOKUP($G330, 'EV and Base'!$A$1:$N$671, 11, FALSE))+$Q330)*$I330)/100)+5)*
IF(OR($J330="Bold", $J330="Relaxed", $J330="Impish", $J330="Lax"), 1.1,
IF(OR($J330="Lonely", $J330="Hasty", $J330="Mild", $J330="Gentle"), 0.9, 1)))</f>
        <v>81</v>
      </c>
      <c r="U330" s="2">
        <f>_xlfn.FLOOR.MATH((_xlfn.FLOOR.MATH((((2*VLOOKUP($G330, 'EV and Base'!$A$1:$N$671, 12, FALSE))+$Q330)*$I330)/100)+5)*
IF(OR($J330="Modest", $J330="Mild", $J330="Quiet", $J330="Rash"), 1.1,
IF(OR($J330="Adamant", $J330="Impish", $J330="Jolly", $J330="Careful"), 0.9, 1)))</f>
        <v>38</v>
      </c>
      <c r="V330" s="2">
        <f>_xlfn.FLOOR.MATH((_xlfn.FLOOR.MATH((((2*VLOOKUP($G330, 'EV and Base'!$A$1:$N$671, 13, FALSE))+$Q330)*$I330)/100)+5)*
IF(OR($J330="Calm", $J330="Gentle", $J330="Sassy", $J330="Careful"), 1.1,
IF(OR($J330="Naughty", $J330="Lax", $J330="Naive", $J330="Rash"), 0.9, 1)))</f>
        <v>27</v>
      </c>
      <c r="W330" s="2">
        <f>_xlfn.FLOOR.MATH((_xlfn.FLOOR.MATH((((2*VLOOKUP($G330, 'EV and Base'!$A$1:$N$671, 14, FALSE))+$Q330)*$I330)/100)+5)*
IF(OR($J330="Timid", $J330="Hasty", $J330="Jolly", $J330="Naive"), 1.1,
IF(OR($J330="Brave", $J330="Relaxed", $J330="Quiet", $J330="Sassy"), 0.9, 1)))</f>
        <v>18</v>
      </c>
    </row>
    <row r="331" spans="1:23" x14ac:dyDescent="0.45">
      <c r="A331" s="67"/>
      <c r="B331" s="67"/>
      <c r="C331" s="67"/>
      <c r="D331" s="67"/>
      <c r="E331" s="67"/>
      <c r="F331" s="56">
        <v>2</v>
      </c>
      <c r="G331" s="2" t="s">
        <v>470</v>
      </c>
      <c r="H331" s="2" t="s">
        <v>50</v>
      </c>
      <c r="I331" s="2">
        <v>33</v>
      </c>
      <c r="J331" s="2" t="s">
        <v>51</v>
      </c>
      <c r="K331" s="2" t="s">
        <v>161</v>
      </c>
      <c r="L331" s="2" t="s">
        <v>53</v>
      </c>
      <c r="M331" s="2" t="s">
        <v>364</v>
      </c>
      <c r="N331" s="2" t="s">
        <v>295</v>
      </c>
      <c r="O331" s="2" t="s">
        <v>471</v>
      </c>
      <c r="P331" s="2" t="s">
        <v>423</v>
      </c>
      <c r="Q331" s="2">
        <v>0</v>
      </c>
      <c r="R331" s="2">
        <f>_xlfn.FLOOR.MATH((((2*VLOOKUP(G331, 'EV and Base'!$A$1:$N$671, 9, FALSE))+$Q331)*$I331)/100)+$I331+10</f>
        <v>89</v>
      </c>
      <c r="S331" s="2">
        <f>_xlfn.FLOOR.MATH((_xlfn.FLOOR.MATH((((2*VLOOKUP($G331, 'EV and Base'!$A$1:$N$671, 10, FALSE))+$Q331)*$I331)/100)+5)*
IF(OR($J331="Lonely", $J331="Brave", $J331="Adamant", $J331="Naughty"), 1.1,
IF(OR($J331="Bold", $J331="Timid", $J331="Modest", $J331="Calm"), 0.9, 1)))</f>
        <v>74</v>
      </c>
      <c r="T331" s="2">
        <f>_xlfn.FLOOR.MATH((_xlfn.FLOOR.MATH((((2*VLOOKUP($G331, 'EV and Base'!$A$1:$N$671, 11, FALSE))+$Q331)*$I331)/100)+5)*
IF(OR($J331="Bold", $J331="Relaxed", $J331="Impish", $J331="Lax"), 1.1,
IF(OR($J331="Lonely", $J331="Hasty", $J331="Mild", $J331="Gentle"), 0.9, 1)))</f>
        <v>81</v>
      </c>
      <c r="U331" s="2">
        <f>_xlfn.FLOOR.MATH((_xlfn.FLOOR.MATH((((2*VLOOKUP($G331, 'EV and Base'!$A$1:$N$671, 12, FALSE))+$Q331)*$I331)/100)+5)*
IF(OR($J331="Modest", $J331="Mild", $J331="Quiet", $J331="Rash"), 1.1,
IF(OR($J331="Adamant", $J331="Impish", $J331="Jolly", $J331="Careful"), 0.9, 1)))</f>
        <v>38</v>
      </c>
      <c r="V331" s="2">
        <f>_xlfn.FLOOR.MATH((_xlfn.FLOOR.MATH((((2*VLOOKUP($G331, 'EV and Base'!$A$1:$N$671, 13, FALSE))+$Q331)*$I331)/100)+5)*
IF(OR($J331="Calm", $J331="Gentle", $J331="Sassy", $J331="Careful"), 1.1,
IF(OR($J331="Naughty", $J331="Lax", $J331="Naive", $J331="Rash"), 0.9, 1)))</f>
        <v>27</v>
      </c>
      <c r="W331" s="2">
        <f>_xlfn.FLOOR.MATH((_xlfn.FLOOR.MATH((((2*VLOOKUP($G331, 'EV and Base'!$A$1:$N$671, 14, FALSE))+$Q331)*$I331)/100)+5)*
IF(OR($J331="Timid", $J331="Hasty", $J331="Jolly", $J331="Naive"), 1.1,
IF(OR($J331="Brave", $J331="Relaxed", $J331="Quiet", $J331="Sassy"), 0.9, 1)))</f>
        <v>18</v>
      </c>
    </row>
    <row r="332" spans="1:23" x14ac:dyDescent="0.45">
      <c r="A332" s="68"/>
      <c r="B332" s="68"/>
      <c r="C332" s="68"/>
      <c r="D332" s="68"/>
      <c r="E332" s="68"/>
      <c r="F332" s="56">
        <v>3</v>
      </c>
      <c r="G332" s="2" t="s">
        <v>470</v>
      </c>
      <c r="H332" s="2" t="s">
        <v>50</v>
      </c>
      <c r="I332" s="2">
        <v>33</v>
      </c>
      <c r="J332" s="2" t="s">
        <v>51</v>
      </c>
      <c r="K332" s="2" t="s">
        <v>161</v>
      </c>
      <c r="L332" s="2" t="s">
        <v>53</v>
      </c>
      <c r="M332" s="2" t="s">
        <v>364</v>
      </c>
      <c r="N332" s="2" t="s">
        <v>295</v>
      </c>
      <c r="O332" s="2" t="s">
        <v>471</v>
      </c>
      <c r="P332" s="2" t="s">
        <v>423</v>
      </c>
      <c r="Q332" s="2">
        <v>0</v>
      </c>
      <c r="R332" s="2">
        <f>_xlfn.FLOOR.MATH((((2*VLOOKUP(G332, 'EV and Base'!$A$1:$N$671, 9, FALSE))+$Q332)*$I332)/100)+$I332+10</f>
        <v>89</v>
      </c>
      <c r="S332" s="2">
        <f>_xlfn.FLOOR.MATH((_xlfn.FLOOR.MATH((((2*VLOOKUP($G332, 'EV and Base'!$A$1:$N$671, 10, FALSE))+$Q332)*$I332)/100)+5)*
IF(OR($J332="Lonely", $J332="Brave", $J332="Adamant", $J332="Naughty"), 1.1,
IF(OR($J332="Bold", $J332="Timid", $J332="Modest", $J332="Calm"), 0.9, 1)))</f>
        <v>74</v>
      </c>
      <c r="T332" s="2">
        <f>_xlfn.FLOOR.MATH((_xlfn.FLOOR.MATH((((2*VLOOKUP($G332, 'EV and Base'!$A$1:$N$671, 11, FALSE))+$Q332)*$I332)/100)+5)*
IF(OR($J332="Bold", $J332="Relaxed", $J332="Impish", $J332="Lax"), 1.1,
IF(OR($J332="Lonely", $J332="Hasty", $J332="Mild", $J332="Gentle"), 0.9, 1)))</f>
        <v>81</v>
      </c>
      <c r="U332" s="2">
        <f>_xlfn.FLOOR.MATH((_xlfn.FLOOR.MATH((((2*VLOOKUP($G332, 'EV and Base'!$A$1:$N$671, 12, FALSE))+$Q332)*$I332)/100)+5)*
IF(OR($J332="Modest", $J332="Mild", $J332="Quiet", $J332="Rash"), 1.1,
IF(OR($J332="Adamant", $J332="Impish", $J332="Jolly", $J332="Careful"), 0.9, 1)))</f>
        <v>38</v>
      </c>
      <c r="V332" s="2">
        <f>_xlfn.FLOOR.MATH((_xlfn.FLOOR.MATH((((2*VLOOKUP($G332, 'EV and Base'!$A$1:$N$671, 13, FALSE))+$Q332)*$I332)/100)+5)*
IF(OR($J332="Calm", $J332="Gentle", $J332="Sassy", $J332="Careful"), 1.1,
IF(OR($J332="Naughty", $J332="Lax", $J332="Naive", $J332="Rash"), 0.9, 1)))</f>
        <v>27</v>
      </c>
      <c r="W332" s="2">
        <f>_xlfn.FLOOR.MATH((_xlfn.FLOOR.MATH((((2*VLOOKUP($G332, 'EV and Base'!$A$1:$N$671, 14, FALSE))+$Q332)*$I332)/100)+5)*
IF(OR($J332="Timid", $J332="Hasty", $J332="Jolly", $J332="Naive"), 1.1,
IF(OR($J332="Brave", $J332="Relaxed", $J332="Quiet", $J332="Sassy"), 0.9, 1)))</f>
        <v>18</v>
      </c>
    </row>
    <row r="333" spans="1:23" x14ac:dyDescent="0.45">
      <c r="A333" s="56">
        <v>182</v>
      </c>
      <c r="B333" s="56" t="s">
        <v>609</v>
      </c>
      <c r="C333" s="56" t="s">
        <v>46</v>
      </c>
      <c r="D333" s="56" t="s">
        <v>588</v>
      </c>
      <c r="E333" s="56" t="s">
        <v>48</v>
      </c>
      <c r="F333" s="56">
        <v>1</v>
      </c>
      <c r="G333" s="2" t="s">
        <v>426</v>
      </c>
      <c r="H333" s="2" t="s">
        <v>50</v>
      </c>
      <c r="I333" s="2">
        <v>35</v>
      </c>
      <c r="J333" s="2" t="s">
        <v>111</v>
      </c>
      <c r="K333" s="2" t="s">
        <v>414</v>
      </c>
      <c r="L333" s="2" t="s">
        <v>53</v>
      </c>
      <c r="M333" s="2" t="s">
        <v>417</v>
      </c>
      <c r="N333" s="2" t="s">
        <v>418</v>
      </c>
      <c r="O333" s="2" t="s">
        <v>423</v>
      </c>
      <c r="P333" s="2" t="s">
        <v>606</v>
      </c>
      <c r="Q333" s="2">
        <v>0</v>
      </c>
      <c r="R333" s="2">
        <f>_xlfn.FLOOR.MATH((((2*VLOOKUP(G333, 'EV and Base'!$A$1:$N$671, 9, FALSE))+$Q333)*$I333)/100)+$I333+10</f>
        <v>122</v>
      </c>
      <c r="S333" s="2">
        <f>_xlfn.FLOOR.MATH((_xlfn.FLOOR.MATH((((2*VLOOKUP($G333, 'EV and Base'!$A$1:$N$671, 10, FALSE))+$Q333)*$I333)/100)+5)*
IF(OR($J333="Lonely", $J333="Brave", $J333="Adamant", $J333="Naughty"), 1.1,
IF(OR($J333="Bold", $J333="Timid", $J333="Modest", $J333="Calm"), 0.9, 1)))</f>
        <v>108</v>
      </c>
      <c r="T333" s="2">
        <f>_xlfn.FLOOR.MATH((_xlfn.FLOOR.MATH((((2*VLOOKUP($G333, 'EV and Base'!$A$1:$N$671, 11, FALSE))+$Q333)*$I333)/100)+5)*
IF(OR($J333="Bold", $J333="Relaxed", $J333="Impish", $J333="Lax"), 1.1,
IF(OR($J333="Lonely", $J333="Hasty", $J333="Mild", $J333="Gentle"), 0.9, 1)))</f>
        <v>47</v>
      </c>
      <c r="U333" s="2">
        <f>_xlfn.FLOOR.MATH((_xlfn.FLOOR.MATH((((2*VLOOKUP($G333, 'EV and Base'!$A$1:$N$671, 12, FALSE))+$Q333)*$I333)/100)+5)*
IF(OR($J333="Modest", $J333="Mild", $J333="Quiet", $J333="Rash"), 1.1,
IF(OR($J333="Adamant", $J333="Impish", $J333="Jolly", $J333="Careful"), 0.9, 1)))</f>
        <v>40</v>
      </c>
      <c r="V333" s="2">
        <f>_xlfn.FLOOR.MATH((_xlfn.FLOOR.MATH((((2*VLOOKUP($G333, 'EV and Base'!$A$1:$N$671, 13, FALSE))+$Q333)*$I333)/100)+5)*
IF(OR($J333="Calm", $J333="Gentle", $J333="Sassy", $J333="Careful"), 1.1,
IF(OR($J333="Naughty", $J333="Lax", $J333="Naive", $J333="Rash"), 0.9, 1)))</f>
        <v>50</v>
      </c>
      <c r="W333" s="2">
        <f>_xlfn.FLOOR.MATH((_xlfn.FLOOR.MATH((((2*VLOOKUP($G333, 'EV and Base'!$A$1:$N$671, 14, FALSE))+$Q333)*$I333)/100)+5)*
IF(OR($J333="Timid", $J333="Hasty", $J333="Jolly", $J333="Naive"), 1.1,
IF(OR($J333="Brave", $J333="Relaxed", $J333="Quiet", $J333="Sassy"), 0.9, 1)))</f>
        <v>59</v>
      </c>
    </row>
    <row r="334" spans="1:23" x14ac:dyDescent="0.45">
      <c r="A334" s="66">
        <v>183</v>
      </c>
      <c r="B334" s="66" t="s">
        <v>610</v>
      </c>
      <c r="C334" s="66" t="s">
        <v>46</v>
      </c>
      <c r="D334" s="66" t="s">
        <v>588</v>
      </c>
      <c r="E334" s="66" t="s">
        <v>48</v>
      </c>
      <c r="F334" s="56">
        <v>1</v>
      </c>
      <c r="G334" s="2" t="s">
        <v>562</v>
      </c>
      <c r="H334" s="2" t="s">
        <v>50</v>
      </c>
      <c r="I334" s="2">
        <v>34</v>
      </c>
      <c r="J334" s="2" t="s">
        <v>87</v>
      </c>
      <c r="K334" s="2" t="s">
        <v>523</v>
      </c>
      <c r="L334" s="2" t="s">
        <v>53</v>
      </c>
      <c r="M334" s="2" t="s">
        <v>480</v>
      </c>
      <c r="N334" s="2" t="s">
        <v>524</v>
      </c>
      <c r="O334" s="2" t="s">
        <v>525</v>
      </c>
      <c r="P334" s="2" t="s">
        <v>600</v>
      </c>
      <c r="Q334" s="2">
        <v>3</v>
      </c>
      <c r="R334" s="2">
        <f>_xlfn.FLOOR.MATH((((2*VLOOKUP(G334, 'EV and Base'!$A$1:$N$671, 9, FALSE))+$Q334)*$I334)/100)+$I334+10</f>
        <v>89</v>
      </c>
      <c r="S334" s="2">
        <f>_xlfn.FLOOR.MATH((_xlfn.FLOOR.MATH((((2*VLOOKUP($G334, 'EV and Base'!$A$1:$N$671, 10, FALSE))+$Q334)*$I334)/100)+5)*
IF(OR($J334="Lonely", $J334="Brave", $J334="Adamant", $J334="Naughty"), 1.1,
IF(OR($J334="Bold", $J334="Timid", $J334="Modest", $J334="Calm"), 0.9, 1)))</f>
        <v>33</v>
      </c>
      <c r="T334" s="2">
        <f>_xlfn.FLOOR.MATH((_xlfn.FLOOR.MATH((((2*VLOOKUP($G334, 'EV and Base'!$A$1:$N$671, 11, FALSE))+$Q334)*$I334)/100)+5)*
IF(OR($J334="Bold", $J334="Relaxed", $J334="Impish", $J334="Lax"), 1.1,
IF(OR($J334="Lonely", $J334="Hasty", $J334="Mild", $J334="Gentle"), 0.9, 1)))</f>
        <v>40</v>
      </c>
      <c r="U334" s="2">
        <f>_xlfn.FLOOR.MATH((_xlfn.FLOOR.MATH((((2*VLOOKUP($G334, 'EV and Base'!$A$1:$N$671, 12, FALSE))+$Q334)*$I334)/100)+5)*
IF(OR($J334="Modest", $J334="Mild", $J334="Quiet", $J334="Rash"), 1.1,
IF(OR($J334="Adamant", $J334="Impish", $J334="Jolly", $J334="Careful"), 0.9, 1)))</f>
        <v>91</v>
      </c>
      <c r="V334" s="2">
        <f>_xlfn.FLOOR.MATH((_xlfn.FLOOR.MATH((((2*VLOOKUP($G334, 'EV and Base'!$A$1:$N$671, 13, FALSE))+$Q334)*$I334)/100)+5)*
IF(OR($J334="Calm", $J334="Gentle", $J334="Sassy", $J334="Careful"), 1.1,
IF(OR($J334="Naughty", $J334="Lax", $J334="Naive", $J334="Rash"), 0.9, 1)))</f>
        <v>50</v>
      </c>
      <c r="W334" s="2">
        <f>_xlfn.FLOOR.MATH((_xlfn.FLOOR.MATH((((2*VLOOKUP($G334, 'EV and Base'!$A$1:$N$671, 14, FALSE))+$Q334)*$I334)/100)+5)*
IF(OR($J334="Timid", $J334="Hasty", $J334="Jolly", $J334="Naive"), 1.1,
IF(OR($J334="Brave", $J334="Relaxed", $J334="Quiet", $J334="Sassy"), 0.9, 1)))</f>
        <v>23</v>
      </c>
    </row>
    <row r="335" spans="1:23" x14ac:dyDescent="0.45">
      <c r="A335" s="68"/>
      <c r="B335" s="68"/>
      <c r="C335" s="68"/>
      <c r="D335" s="68"/>
      <c r="E335" s="68"/>
      <c r="F335" s="56">
        <v>2</v>
      </c>
      <c r="G335" s="2" t="s">
        <v>430</v>
      </c>
      <c r="H335" s="2" t="s">
        <v>50</v>
      </c>
      <c r="I335" s="2">
        <v>34</v>
      </c>
      <c r="J335" s="2" t="s">
        <v>223</v>
      </c>
      <c r="K335" s="2" t="s">
        <v>121</v>
      </c>
      <c r="L335" s="2" t="s">
        <v>53</v>
      </c>
      <c r="M335" s="2" t="s">
        <v>123</v>
      </c>
      <c r="N335" s="2" t="s">
        <v>124</v>
      </c>
      <c r="O335" s="2" t="s">
        <v>193</v>
      </c>
      <c r="P335" s="2" t="s">
        <v>189</v>
      </c>
      <c r="Q335" s="2">
        <v>3</v>
      </c>
      <c r="R335" s="2">
        <f>_xlfn.FLOOR.MATH((((2*VLOOKUP(G335, 'EV and Base'!$A$1:$N$671, 9, FALSE))+$Q335)*$I335)/100)+$I335+10</f>
        <v>123</v>
      </c>
      <c r="S335" s="2">
        <f>_xlfn.FLOOR.MATH((_xlfn.FLOOR.MATH((((2*VLOOKUP($G335, 'EV and Base'!$A$1:$N$671, 10, FALSE))+$Q335)*$I335)/100)+5)*
IF(OR($J335="Lonely", $J335="Brave", $J335="Adamant", $J335="Naughty"), 1.1,
IF(OR($J335="Bold", $J335="Timid", $J335="Modest", $J335="Calm"), 0.9, 1)))</f>
        <v>38</v>
      </c>
      <c r="T335" s="2">
        <f>_xlfn.FLOOR.MATH((_xlfn.FLOOR.MATH((((2*VLOOKUP($G335, 'EV and Base'!$A$1:$N$671, 11, FALSE))+$Q335)*$I335)/100)+5)*
IF(OR($J335="Bold", $J335="Relaxed", $J335="Impish", $J335="Lax"), 1.1,
IF(OR($J335="Lonely", $J335="Hasty", $J335="Mild", $J335="Gentle"), 0.9, 1)))</f>
        <v>63</v>
      </c>
      <c r="U335" s="2">
        <f>_xlfn.FLOOR.MATH((_xlfn.FLOOR.MATH((((2*VLOOKUP($G335, 'EV and Base'!$A$1:$N$671, 12, FALSE))+$Q335)*$I335)/100)+5)*
IF(OR($J335="Modest", $J335="Mild", $J335="Quiet", $J335="Rash"), 1.1,
IF(OR($J335="Adamant", $J335="Impish", $J335="Jolly", $J335="Careful"), 0.9, 1)))</f>
        <v>78</v>
      </c>
      <c r="V335" s="2">
        <f>_xlfn.FLOOR.MATH((_xlfn.FLOOR.MATH((((2*VLOOKUP($G335, 'EV and Base'!$A$1:$N$671, 13, FALSE))+$Q335)*$I335)/100)+5)*
IF(OR($J335="Calm", $J335="Gentle", $J335="Sassy", $J335="Careful"), 1.1,
IF(OR($J335="Naughty", $J335="Lax", $J335="Naive", $J335="Rash"), 0.9, 1)))</f>
        <v>77</v>
      </c>
      <c r="W335" s="2">
        <f>_xlfn.FLOOR.MATH((_xlfn.FLOOR.MATH((((2*VLOOKUP($G335, 'EV and Base'!$A$1:$N$671, 14, FALSE))+$Q335)*$I335)/100)+5)*
IF(OR($J335="Timid", $J335="Hasty", $J335="Jolly", $J335="Naive"), 1.1,
IF(OR($J335="Brave", $J335="Relaxed", $J335="Quiet", $J335="Sassy"), 0.9, 1)))</f>
        <v>25</v>
      </c>
    </row>
    <row r="336" spans="1:23" x14ac:dyDescent="0.45">
      <c r="A336" s="66">
        <v>184</v>
      </c>
      <c r="B336" s="66" t="s">
        <v>611</v>
      </c>
      <c r="C336" s="66" t="s">
        <v>46</v>
      </c>
      <c r="D336" s="66" t="s">
        <v>612</v>
      </c>
      <c r="E336" s="66" t="s">
        <v>48</v>
      </c>
      <c r="F336" s="56">
        <v>1</v>
      </c>
      <c r="G336" s="2" t="s">
        <v>151</v>
      </c>
      <c r="H336" s="2" t="s">
        <v>50</v>
      </c>
      <c r="I336" s="2">
        <v>34</v>
      </c>
      <c r="J336" s="2" t="s">
        <v>223</v>
      </c>
      <c r="K336" s="2" t="s">
        <v>152</v>
      </c>
      <c r="L336" s="2" t="s">
        <v>53</v>
      </c>
      <c r="M336" s="2" t="s">
        <v>514</v>
      </c>
      <c r="N336" s="2" t="s">
        <v>429</v>
      </c>
      <c r="O336" s="2" t="s">
        <v>515</v>
      </c>
      <c r="P336" s="2" t="s">
        <v>484</v>
      </c>
      <c r="Q336" s="2">
        <v>0</v>
      </c>
      <c r="R336" s="2">
        <f>_xlfn.FLOOR.MATH((((2*VLOOKUP(G336, 'EV and Base'!$A$1:$N$671, 9, FALSE))+$Q336)*$I336)/100)+$I336+10</f>
        <v>81</v>
      </c>
      <c r="S336" s="2">
        <f>_xlfn.FLOOR.MATH((_xlfn.FLOOR.MATH((((2*VLOOKUP($G336, 'EV and Base'!$A$1:$N$671, 10, FALSE))+$Q336)*$I336)/100)+5)*
IF(OR($J336="Lonely", $J336="Brave", $J336="Adamant", $J336="Naughty"), 1.1,
IF(OR($J336="Bold", $J336="Timid", $J336="Modest", $J336="Calm"), 0.9, 1)))</f>
        <v>31</v>
      </c>
      <c r="T336" s="2">
        <f>_xlfn.FLOOR.MATH((_xlfn.FLOOR.MATH((((2*VLOOKUP($G336, 'EV and Base'!$A$1:$N$671, 11, FALSE))+$Q336)*$I336)/100)+5)*
IF(OR($J336="Bold", $J336="Relaxed", $J336="Impish", $J336="Lax"), 1.1,
IF(OR($J336="Lonely", $J336="Hasty", $J336="Mild", $J336="Gentle"), 0.9, 1)))</f>
        <v>34</v>
      </c>
      <c r="U336" s="2">
        <f>_xlfn.FLOOR.MATH((_xlfn.FLOOR.MATH((((2*VLOOKUP($G336, 'EV and Base'!$A$1:$N$671, 12, FALSE))+$Q336)*$I336)/100)+5)*
IF(OR($J336="Modest", $J336="Mild", $J336="Quiet", $J336="Rash"), 1.1,
IF(OR($J336="Adamant", $J336="Impish", $J336="Jolly", $J336="Careful"), 0.9, 1)))</f>
        <v>42</v>
      </c>
      <c r="V336" s="2">
        <f>_xlfn.FLOOR.MATH((_xlfn.FLOOR.MATH((((2*VLOOKUP($G336, 'EV and Base'!$A$1:$N$671, 13, FALSE))+$Q336)*$I336)/100)+5)*
IF(OR($J336="Calm", $J336="Gentle", $J336="Sassy", $J336="Careful"), 1.1,
IF(OR($J336="Naughty", $J336="Lax", $J336="Naive", $J336="Rash"), 0.9, 1)))</f>
        <v>37</v>
      </c>
      <c r="W336" s="2">
        <f>_xlfn.FLOOR.MATH((_xlfn.FLOOR.MATH((((2*VLOOKUP($G336, 'EV and Base'!$A$1:$N$671, 14, FALSE))+$Q336)*$I336)/100)+5)*
IF(OR($J336="Timid", $J336="Hasty", $J336="Jolly", $J336="Naive"), 1.1,
IF(OR($J336="Brave", $J336="Relaxed", $J336="Quiet", $J336="Sassy"), 0.9, 1)))</f>
        <v>53</v>
      </c>
    </row>
    <row r="337" spans="1:23" x14ac:dyDescent="0.45">
      <c r="A337" s="68"/>
      <c r="B337" s="68"/>
      <c r="C337" s="68"/>
      <c r="D337" s="68"/>
      <c r="E337" s="68"/>
      <c r="F337" s="56">
        <v>2</v>
      </c>
      <c r="G337" s="2" t="s">
        <v>470</v>
      </c>
      <c r="H337" s="2" t="s">
        <v>50</v>
      </c>
      <c r="I337" s="2">
        <v>34</v>
      </c>
      <c r="J337" s="2" t="s">
        <v>59</v>
      </c>
      <c r="K337" s="2" t="s">
        <v>161</v>
      </c>
      <c r="L337" s="2" t="s">
        <v>53</v>
      </c>
      <c r="M337" s="2" t="s">
        <v>364</v>
      </c>
      <c r="N337" s="2" t="s">
        <v>295</v>
      </c>
      <c r="O337" s="2" t="s">
        <v>471</v>
      </c>
      <c r="P337" s="2" t="s">
        <v>423</v>
      </c>
      <c r="Q337" s="2">
        <v>0</v>
      </c>
      <c r="R337" s="2">
        <f>_xlfn.FLOOR.MATH((((2*VLOOKUP(G337, 'EV and Base'!$A$1:$N$671, 9, FALSE))+$Q337)*$I337)/100)+$I337+10</f>
        <v>91</v>
      </c>
      <c r="S337" s="2">
        <f>_xlfn.FLOOR.MATH((_xlfn.FLOOR.MATH((((2*VLOOKUP($G337, 'EV and Base'!$A$1:$N$671, 10, FALSE))+$Q337)*$I337)/100)+5)*
IF(OR($J337="Lonely", $J337="Brave", $J337="Adamant", $J337="Naughty"), 1.1,
IF(OR($J337="Bold", $J337="Timid", $J337="Modest", $J337="Calm"), 0.9, 1)))</f>
        <v>76</v>
      </c>
      <c r="T337" s="2">
        <f>_xlfn.FLOOR.MATH((_xlfn.FLOOR.MATH((((2*VLOOKUP($G337, 'EV and Base'!$A$1:$N$671, 11, FALSE))+$Q337)*$I337)/100)+5)*
IF(OR($J337="Bold", $J337="Relaxed", $J337="Impish", $J337="Lax"), 1.1,
IF(OR($J337="Lonely", $J337="Hasty", $J337="Mild", $J337="Gentle"), 0.9, 1)))</f>
        <v>83</v>
      </c>
      <c r="U337" s="2">
        <f>_xlfn.FLOOR.MATH((_xlfn.FLOOR.MATH((((2*VLOOKUP($G337, 'EV and Base'!$A$1:$N$671, 12, FALSE))+$Q337)*$I337)/100)+5)*
IF(OR($J337="Modest", $J337="Mild", $J337="Quiet", $J337="Rash"), 1.1,
IF(OR($J337="Adamant", $J337="Impish", $J337="Jolly", $J337="Careful"), 0.9, 1)))</f>
        <v>35</v>
      </c>
      <c r="V337" s="2">
        <f>_xlfn.FLOOR.MATH((_xlfn.FLOOR.MATH((((2*VLOOKUP($G337, 'EV and Base'!$A$1:$N$671, 13, FALSE))+$Q337)*$I337)/100)+5)*
IF(OR($J337="Calm", $J337="Gentle", $J337="Sassy", $J337="Careful"), 1.1,
IF(OR($J337="Naughty", $J337="Lax", $J337="Naive", $J337="Rash"), 0.9, 1)))</f>
        <v>32</v>
      </c>
      <c r="W337" s="2">
        <f>_xlfn.FLOOR.MATH((_xlfn.FLOOR.MATH((((2*VLOOKUP($G337, 'EV and Base'!$A$1:$N$671, 14, FALSE))+$Q337)*$I337)/100)+5)*
IF(OR($J337="Timid", $J337="Hasty", $J337="Jolly", $J337="Naive"), 1.1,
IF(OR($J337="Brave", $J337="Relaxed", $J337="Quiet", $J337="Sassy"), 0.9, 1)))</f>
        <v>18</v>
      </c>
    </row>
    <row r="338" spans="1:23" x14ac:dyDescent="0.45">
      <c r="A338" s="56">
        <v>185</v>
      </c>
      <c r="B338" s="56" t="s">
        <v>613</v>
      </c>
      <c r="C338" s="56" t="s">
        <v>46</v>
      </c>
      <c r="D338" s="56" t="s">
        <v>612</v>
      </c>
      <c r="E338" s="56" t="s">
        <v>48</v>
      </c>
      <c r="F338" s="56">
        <v>1</v>
      </c>
      <c r="G338" s="2" t="s">
        <v>614</v>
      </c>
      <c r="H338" s="2" t="s">
        <v>50</v>
      </c>
      <c r="I338" s="2">
        <v>36</v>
      </c>
      <c r="J338" s="2" t="s">
        <v>132</v>
      </c>
      <c r="K338" s="2" t="s">
        <v>615</v>
      </c>
      <c r="L338" s="2" t="s">
        <v>53</v>
      </c>
      <c r="M338" s="2" t="s">
        <v>616</v>
      </c>
      <c r="N338" s="2" t="s">
        <v>617</v>
      </c>
      <c r="O338" s="2" t="s">
        <v>337</v>
      </c>
      <c r="P338" s="2" t="s">
        <v>594</v>
      </c>
      <c r="Q338" s="2">
        <v>12</v>
      </c>
      <c r="R338" s="2">
        <f>_xlfn.FLOOR.MATH((((2*VLOOKUP(G338, 'EV and Base'!$A$1:$N$671, 9, FALSE))+$Q338)*$I338)/100)+$I338+10</f>
        <v>104</v>
      </c>
      <c r="S338" s="2">
        <f>_xlfn.FLOOR.MATH((_xlfn.FLOOR.MATH((((2*VLOOKUP($G338, 'EV and Base'!$A$1:$N$671, 10, FALSE))+$Q338)*$I338)/100)+5)*
IF(OR($J338="Lonely", $J338="Brave", $J338="Adamant", $J338="Naughty"), 1.1,
IF(OR($J338="Bold", $J338="Timid", $J338="Modest", $J338="Calm"), 0.9, 1)))</f>
        <v>99</v>
      </c>
      <c r="T338" s="2">
        <f>_xlfn.FLOOR.MATH((_xlfn.FLOOR.MATH((((2*VLOOKUP($G338, 'EV and Base'!$A$1:$N$671, 11, FALSE))+$Q338)*$I338)/100)+5)*
IF(OR($J338="Bold", $J338="Relaxed", $J338="Impish", $J338="Lax"), 1.1,
IF(OR($J338="Lonely", $J338="Hasty", $J338="Mild", $J338="Gentle"), 0.9, 1)))</f>
        <v>69</v>
      </c>
      <c r="U338" s="2">
        <f>_xlfn.FLOOR.MATH((_xlfn.FLOOR.MATH((((2*VLOOKUP($G338, 'EV and Base'!$A$1:$N$671, 12, FALSE))+$Q338)*$I338)/100)+5)*
IF(OR($J338="Modest", $J338="Mild", $J338="Quiet", $J338="Rash"), 1.1,
IF(OR($J338="Adamant", $J338="Impish", $J338="Jolly", $J338="Careful"), 0.9, 1)))</f>
        <v>30</v>
      </c>
      <c r="V338" s="2">
        <f>_xlfn.FLOOR.MATH((_xlfn.FLOOR.MATH((((2*VLOOKUP($G338, 'EV and Base'!$A$1:$N$671, 13, FALSE))+$Q338)*$I338)/100)+5)*
IF(OR($J338="Calm", $J338="Gentle", $J338="Sassy", $J338="Careful"), 1.1,
IF(OR($J338="Naughty", $J338="Lax", $J338="Naive", $J338="Rash"), 0.9, 1)))</f>
        <v>63</v>
      </c>
      <c r="W338" s="2">
        <f>_xlfn.FLOOR.MATH((_xlfn.FLOOR.MATH((((2*VLOOKUP($G338, 'EV and Base'!$A$1:$N$671, 14, FALSE))+$Q338)*$I338)/100)+5)*
IF(OR($J338="Timid", $J338="Hasty", $J338="Jolly", $J338="Naive"), 1.1,
IF(OR($J338="Brave", $J338="Relaxed", $J338="Quiet", $J338="Sassy"), 0.9, 1)))</f>
        <v>63</v>
      </c>
    </row>
    <row r="339" spans="1:23" x14ac:dyDescent="0.45">
      <c r="A339" s="66">
        <v>186</v>
      </c>
      <c r="B339" s="66" t="s">
        <v>618</v>
      </c>
      <c r="C339" s="66" t="s">
        <v>46</v>
      </c>
      <c r="D339" s="66" t="s">
        <v>612</v>
      </c>
      <c r="E339" s="66" t="s">
        <v>48</v>
      </c>
      <c r="F339" s="56">
        <v>1</v>
      </c>
      <c r="G339" s="2" t="s">
        <v>396</v>
      </c>
      <c r="H339" s="2" t="s">
        <v>50</v>
      </c>
      <c r="I339" s="2">
        <v>34</v>
      </c>
      <c r="J339" s="2" t="s">
        <v>97</v>
      </c>
      <c r="K339" s="2" t="s">
        <v>167</v>
      </c>
      <c r="L339" s="2" t="s">
        <v>53</v>
      </c>
      <c r="M339" s="2" t="s">
        <v>390</v>
      </c>
      <c r="N339" s="2" t="s">
        <v>254</v>
      </c>
      <c r="O339" s="2" t="s">
        <v>594</v>
      </c>
      <c r="P339" s="2" t="s">
        <v>423</v>
      </c>
      <c r="Q339" s="2">
        <v>0</v>
      </c>
      <c r="R339" s="2">
        <f>_xlfn.FLOOR.MATH((((2*VLOOKUP(G339, 'EV and Base'!$A$1:$N$671, 9, FALSE))+$Q339)*$I339)/100)+$I339+10</f>
        <v>101</v>
      </c>
      <c r="S339" s="2">
        <f>_xlfn.FLOOR.MATH((_xlfn.FLOOR.MATH((((2*VLOOKUP($G339, 'EV and Base'!$A$1:$N$671, 10, FALSE))+$Q339)*$I339)/100)+5)*
IF(OR($J339="Lonely", $J339="Brave", $J339="Adamant", $J339="Naughty"), 1.1,
IF(OR($J339="Bold", $J339="Timid", $J339="Modest", $J339="Calm"), 0.9, 1)))</f>
        <v>76</v>
      </c>
      <c r="T339" s="2">
        <f>_xlfn.FLOOR.MATH((_xlfn.FLOOR.MATH((((2*VLOOKUP($G339, 'EV and Base'!$A$1:$N$671, 11, FALSE))+$Q339)*$I339)/100)+5)*
IF(OR($J339="Bold", $J339="Relaxed", $J339="Impish", $J339="Lax"), 1.1,
IF(OR($J339="Lonely", $J339="Hasty", $J339="Mild", $J339="Gentle"), 0.9, 1)))</f>
        <v>62</v>
      </c>
      <c r="U339" s="2">
        <f>_xlfn.FLOOR.MATH((_xlfn.FLOOR.MATH((((2*VLOOKUP($G339, 'EV and Base'!$A$1:$N$671, 12, FALSE))+$Q339)*$I339)/100)+5)*
IF(OR($J339="Modest", $J339="Mild", $J339="Quiet", $J339="Rash"), 1.1,
IF(OR($J339="Adamant", $J339="Impish", $J339="Jolly", $J339="Careful"), 0.9, 1)))</f>
        <v>32</v>
      </c>
      <c r="V339" s="2">
        <f>_xlfn.FLOOR.MATH((_xlfn.FLOOR.MATH((((2*VLOOKUP($G339, 'EV and Base'!$A$1:$N$671, 13, FALSE))+$Q339)*$I339)/100)+5)*
IF(OR($J339="Calm", $J339="Gentle", $J339="Sassy", $J339="Careful"), 1.1,
IF(OR($J339="Naughty", $J339="Lax", $J339="Naive", $J339="Rash"), 0.9, 1)))</f>
        <v>39</v>
      </c>
      <c r="W339" s="2">
        <f>_xlfn.FLOOR.MATH((_xlfn.FLOOR.MATH((((2*VLOOKUP($G339, 'EV and Base'!$A$1:$N$671, 14, FALSE))+$Q339)*$I339)/100)+5)*
IF(OR($J339="Timid", $J339="Hasty", $J339="Jolly", $J339="Naive"), 1.1,
IF(OR($J339="Brave", $J339="Relaxed", $J339="Quiet", $J339="Sassy"), 0.9, 1)))</f>
        <v>32</v>
      </c>
    </row>
    <row r="340" spans="1:23" x14ac:dyDescent="0.45">
      <c r="A340" s="68"/>
      <c r="B340" s="68"/>
      <c r="C340" s="68"/>
      <c r="D340" s="68"/>
      <c r="E340" s="68"/>
      <c r="F340" s="56">
        <v>2</v>
      </c>
      <c r="G340" s="2" t="s">
        <v>470</v>
      </c>
      <c r="H340" s="2" t="s">
        <v>50</v>
      </c>
      <c r="I340" s="2">
        <v>34</v>
      </c>
      <c r="J340" s="2" t="s">
        <v>111</v>
      </c>
      <c r="K340" s="2" t="s">
        <v>161</v>
      </c>
      <c r="L340" s="2" t="s">
        <v>53</v>
      </c>
      <c r="M340" s="2" t="s">
        <v>364</v>
      </c>
      <c r="N340" s="2" t="s">
        <v>295</v>
      </c>
      <c r="O340" s="2" t="s">
        <v>471</v>
      </c>
      <c r="P340" s="2" t="s">
        <v>423</v>
      </c>
      <c r="Q340" s="2">
        <v>0</v>
      </c>
      <c r="R340" s="2">
        <f>_xlfn.FLOOR.MATH((((2*VLOOKUP(G340, 'EV and Base'!$A$1:$N$671, 9, FALSE))+$Q340)*$I340)/100)+$I340+10</f>
        <v>91</v>
      </c>
      <c r="S340" s="2">
        <f>_xlfn.FLOOR.MATH((_xlfn.FLOOR.MATH((((2*VLOOKUP($G340, 'EV and Base'!$A$1:$N$671, 10, FALSE))+$Q340)*$I340)/100)+5)*
IF(OR($J340="Lonely", $J340="Brave", $J340="Adamant", $J340="Naughty"), 1.1,
IF(OR($J340="Bold", $J340="Timid", $J340="Modest", $J340="Calm"), 0.9, 1)))</f>
        <v>83</v>
      </c>
      <c r="T340" s="2">
        <f>_xlfn.FLOOR.MATH((_xlfn.FLOOR.MATH((((2*VLOOKUP($G340, 'EV and Base'!$A$1:$N$671, 11, FALSE))+$Q340)*$I340)/100)+5)*
IF(OR($J340="Bold", $J340="Relaxed", $J340="Impish", $J340="Lax"), 1.1,
IF(OR($J340="Lonely", $J340="Hasty", $J340="Mild", $J340="Gentle"), 0.9, 1)))</f>
        <v>76</v>
      </c>
      <c r="U340" s="2">
        <f>_xlfn.FLOOR.MATH((_xlfn.FLOOR.MATH((((2*VLOOKUP($G340, 'EV and Base'!$A$1:$N$671, 12, FALSE))+$Q340)*$I340)/100)+5)*
IF(OR($J340="Modest", $J340="Mild", $J340="Quiet", $J340="Rash"), 1.1,
IF(OR($J340="Adamant", $J340="Impish", $J340="Jolly", $J340="Careful"), 0.9, 1)))</f>
        <v>39</v>
      </c>
      <c r="V340" s="2">
        <f>_xlfn.FLOOR.MATH((_xlfn.FLOOR.MATH((((2*VLOOKUP($G340, 'EV and Base'!$A$1:$N$671, 13, FALSE))+$Q340)*$I340)/100)+5)*
IF(OR($J340="Calm", $J340="Gentle", $J340="Sassy", $J340="Careful"), 1.1,
IF(OR($J340="Naughty", $J340="Lax", $J340="Naive", $J340="Rash"), 0.9, 1)))</f>
        <v>32</v>
      </c>
      <c r="W340" s="2">
        <f>_xlfn.FLOOR.MATH((_xlfn.FLOOR.MATH((((2*VLOOKUP($G340, 'EV and Base'!$A$1:$N$671, 14, FALSE))+$Q340)*$I340)/100)+5)*
IF(OR($J340="Timid", $J340="Hasty", $J340="Jolly", $J340="Naive"), 1.1,
IF(OR($J340="Brave", $J340="Relaxed", $J340="Quiet", $J340="Sassy"), 0.9, 1)))</f>
        <v>16</v>
      </c>
    </row>
    <row r="341" spans="1:23" x14ac:dyDescent="0.45">
      <c r="A341" s="66">
        <v>187</v>
      </c>
      <c r="B341" s="66" t="s">
        <v>619</v>
      </c>
      <c r="C341" s="66" t="s">
        <v>46</v>
      </c>
      <c r="D341" s="66" t="s">
        <v>620</v>
      </c>
      <c r="E341" s="66" t="s">
        <v>48</v>
      </c>
      <c r="F341" s="56">
        <v>1</v>
      </c>
      <c r="G341" s="2" t="s">
        <v>378</v>
      </c>
      <c r="H341" s="2" t="s">
        <v>50</v>
      </c>
      <c r="I341" s="2">
        <v>35</v>
      </c>
      <c r="J341" s="2" t="s">
        <v>180</v>
      </c>
      <c r="K341" s="2" t="s">
        <v>281</v>
      </c>
      <c r="L341" s="2" t="s">
        <v>53</v>
      </c>
      <c r="M341" s="2" t="s">
        <v>333</v>
      </c>
      <c r="N341" s="2" t="s">
        <v>336</v>
      </c>
      <c r="O341" s="2" t="s">
        <v>177</v>
      </c>
      <c r="P341" s="2" t="s">
        <v>416</v>
      </c>
      <c r="Q341" s="2">
        <v>12</v>
      </c>
      <c r="R341" s="2">
        <f>_xlfn.FLOOR.MATH((((2*VLOOKUP(G341, 'EV and Base'!$A$1:$N$671, 9, FALSE))+$Q341)*$I341)/100)+$I341+10</f>
        <v>91</v>
      </c>
      <c r="S341" s="2">
        <f>_xlfn.FLOOR.MATH((_xlfn.FLOOR.MATH((((2*VLOOKUP($G341, 'EV and Base'!$A$1:$N$671, 10, FALSE))+$Q341)*$I341)/100)+5)*
IF(OR($J341="Lonely", $J341="Brave", $J341="Adamant", $J341="Naughty"), 1.1,
IF(OR($J341="Bold", $J341="Timid", $J341="Modest", $J341="Calm"), 0.9, 1)))</f>
        <v>66</v>
      </c>
      <c r="T341" s="2">
        <f>_xlfn.FLOOR.MATH((_xlfn.FLOOR.MATH((((2*VLOOKUP($G341, 'EV and Base'!$A$1:$N$671, 11, FALSE))+$Q341)*$I341)/100)+5)*
IF(OR($J341="Bold", $J341="Relaxed", $J341="Impish", $J341="Lax"), 1.1,
IF(OR($J341="Lonely", $J341="Hasty", $J341="Mild", $J341="Gentle"), 0.9, 1)))</f>
        <v>36</v>
      </c>
      <c r="U341" s="2">
        <f>_xlfn.FLOOR.MATH((_xlfn.FLOOR.MATH((((2*VLOOKUP($G341, 'EV and Base'!$A$1:$N$671, 12, FALSE))+$Q341)*$I341)/100)+5)*
IF(OR($J341="Modest", $J341="Mild", $J341="Quiet", $J341="Rash"), 1.1,
IF(OR($J341="Adamant", $J341="Impish", $J341="Jolly", $J341="Careful"), 0.9, 1)))</f>
        <v>40</v>
      </c>
      <c r="V341" s="2">
        <f>_xlfn.FLOOR.MATH((_xlfn.FLOOR.MATH((((2*VLOOKUP($G341, 'EV and Base'!$A$1:$N$671, 13, FALSE))+$Q341)*$I341)/100)+5)*
IF(OR($J341="Calm", $J341="Gentle", $J341="Sassy", $J341="Careful"), 1.1,
IF(OR($J341="Naughty", $J341="Lax", $J341="Naive", $J341="Rash"), 0.9, 1)))</f>
        <v>40</v>
      </c>
      <c r="W341" s="2">
        <f>_xlfn.FLOOR.MATH((_xlfn.FLOOR.MATH((((2*VLOOKUP($G341, 'EV and Base'!$A$1:$N$671, 14, FALSE))+$Q341)*$I341)/100)+5)*
IF(OR($J341="Timid", $J341="Hasty", $J341="Jolly", $J341="Naive"), 1.1,
IF(OR($J341="Brave", $J341="Relaxed", $J341="Quiet", $J341="Sassy"), 0.9, 1)))</f>
        <v>67</v>
      </c>
    </row>
    <row r="342" spans="1:23" x14ac:dyDescent="0.45">
      <c r="A342" s="67"/>
      <c r="B342" s="67"/>
      <c r="C342" s="67"/>
      <c r="D342" s="67"/>
      <c r="E342" s="67"/>
      <c r="F342" s="56">
        <v>2</v>
      </c>
      <c r="G342" s="2" t="s">
        <v>372</v>
      </c>
      <c r="H342" s="2" t="s">
        <v>50</v>
      </c>
      <c r="I342" s="2">
        <v>35</v>
      </c>
      <c r="J342" s="2" t="s">
        <v>197</v>
      </c>
      <c r="K342" s="2" t="s">
        <v>171</v>
      </c>
      <c r="L342" s="2" t="s">
        <v>53</v>
      </c>
      <c r="M342" s="2" t="s">
        <v>374</v>
      </c>
      <c r="N342" s="2" t="s">
        <v>320</v>
      </c>
      <c r="O342" s="2" t="s">
        <v>412</v>
      </c>
      <c r="P342" s="2" t="s">
        <v>621</v>
      </c>
      <c r="Q342" s="2">
        <v>12</v>
      </c>
      <c r="R342" s="2">
        <f>_xlfn.FLOOR.MATH((((2*VLOOKUP(G342, 'EV and Base'!$A$1:$N$671, 9, FALSE))+$Q342)*$I342)/100)+$I342+10</f>
        <v>101</v>
      </c>
      <c r="S342" s="2">
        <f>_xlfn.FLOOR.MATH((_xlfn.FLOOR.MATH((((2*VLOOKUP($G342, 'EV and Base'!$A$1:$N$671, 10, FALSE))+$Q342)*$I342)/100)+5)*
IF(OR($J342="Lonely", $J342="Brave", $J342="Adamant", $J342="Naughty"), 1.1,
IF(OR($J342="Bold", $J342="Timid", $J342="Modest", $J342="Calm"), 0.9, 1)))</f>
        <v>54</v>
      </c>
      <c r="T342" s="2">
        <f>_xlfn.FLOOR.MATH((_xlfn.FLOOR.MATH((((2*VLOOKUP($G342, 'EV and Base'!$A$1:$N$671, 11, FALSE))+$Q342)*$I342)/100)+5)*
IF(OR($J342="Bold", $J342="Relaxed", $J342="Impish", $J342="Lax"), 1.1,
IF(OR($J342="Lonely", $J342="Hasty", $J342="Mild", $J342="Gentle"), 0.9, 1)))</f>
        <v>42</v>
      </c>
      <c r="U342" s="2">
        <f>_xlfn.FLOOR.MATH((_xlfn.FLOOR.MATH((((2*VLOOKUP($G342, 'EV and Base'!$A$1:$N$671, 12, FALSE))+$Q342)*$I342)/100)+5)*
IF(OR($J342="Modest", $J342="Mild", $J342="Quiet", $J342="Rash"), 1.1,
IF(OR($J342="Adamant", $J342="Impish", $J342="Jolly", $J342="Careful"), 0.9, 1)))</f>
        <v>59</v>
      </c>
      <c r="V342" s="2">
        <f>_xlfn.FLOOR.MATH((_xlfn.FLOOR.MATH((((2*VLOOKUP($G342, 'EV and Base'!$A$1:$N$671, 13, FALSE))+$Q342)*$I342)/100)+5)*
IF(OR($J342="Calm", $J342="Gentle", $J342="Sassy", $J342="Careful"), 1.1,
IF(OR($J342="Naughty", $J342="Lax", $J342="Naive", $J342="Rash"), 0.9, 1)))</f>
        <v>47</v>
      </c>
      <c r="W342" s="2">
        <f>_xlfn.FLOOR.MATH((_xlfn.FLOOR.MATH((((2*VLOOKUP($G342, 'EV and Base'!$A$1:$N$671, 14, FALSE))+$Q342)*$I342)/100)+5)*
IF(OR($J342="Timid", $J342="Hasty", $J342="Jolly", $J342="Naive"), 1.1,
IF(OR($J342="Brave", $J342="Relaxed", $J342="Quiet", $J342="Sassy"), 0.9, 1)))</f>
        <v>57</v>
      </c>
    </row>
    <row r="343" spans="1:23" x14ac:dyDescent="0.45">
      <c r="A343" s="68"/>
      <c r="B343" s="68"/>
      <c r="C343" s="68"/>
      <c r="D343" s="68"/>
      <c r="E343" s="68"/>
      <c r="F343" s="56">
        <v>3</v>
      </c>
      <c r="G343" s="2" t="s">
        <v>622</v>
      </c>
      <c r="H343" s="22" t="s">
        <v>56</v>
      </c>
      <c r="I343" s="2">
        <v>35</v>
      </c>
      <c r="J343" s="2" t="s">
        <v>59</v>
      </c>
      <c r="K343" s="2" t="s">
        <v>457</v>
      </c>
      <c r="L343" s="2" t="s">
        <v>53</v>
      </c>
      <c r="M343" s="2" t="s">
        <v>459</v>
      </c>
      <c r="N343" s="2" t="s">
        <v>460</v>
      </c>
      <c r="O343" s="2" t="s">
        <v>461</v>
      </c>
      <c r="P343" s="2" t="s">
        <v>623</v>
      </c>
      <c r="Q343" s="2">
        <v>12</v>
      </c>
      <c r="R343" s="2">
        <f>_xlfn.FLOOR.MATH((((2*VLOOKUP(G343, 'EV and Base'!$A$1:$N$671, 9, FALSE))+$Q343)*$I343)/100)+$I343+10</f>
        <v>91</v>
      </c>
      <c r="S343" s="2">
        <f>_xlfn.FLOOR.MATH((_xlfn.FLOOR.MATH((((2*VLOOKUP($G343, 'EV and Base'!$A$1:$N$671, 10, FALSE))+$Q343)*$I343)/100)+5)*
IF(OR($J343="Lonely", $J343="Brave", $J343="Adamant", $J343="Naughty"), 1.1,
IF(OR($J343="Bold", $J343="Timid", $J343="Modest", $J343="Calm"), 0.9, 1)))</f>
        <v>65</v>
      </c>
      <c r="T343" s="2">
        <f>_xlfn.FLOOR.MATH((_xlfn.FLOOR.MATH((((2*VLOOKUP($G343, 'EV and Base'!$A$1:$N$671, 11, FALSE))+$Q343)*$I343)/100)+5)*
IF(OR($J343="Bold", $J343="Relaxed", $J343="Impish", $J343="Lax"), 1.1,
IF(OR($J343="Lonely", $J343="Hasty", $J343="Mild", $J343="Gentle"), 0.9, 1)))</f>
        <v>82</v>
      </c>
      <c r="U343" s="2">
        <f>_xlfn.FLOOR.MATH((_xlfn.FLOOR.MATH((((2*VLOOKUP($G343, 'EV and Base'!$A$1:$N$671, 12, FALSE))+$Q343)*$I343)/100)+5)*
IF(OR($J343="Modest", $J343="Mild", $J343="Quiet", $J343="Rash"), 1.1,
IF(OR($J343="Adamant", $J343="Impish", $J343="Jolly", $J343="Careful"), 0.9, 1)))</f>
        <v>52</v>
      </c>
      <c r="V343" s="2">
        <f>_xlfn.FLOOR.MATH((_xlfn.FLOOR.MATH((((2*VLOOKUP($G343, 'EV and Base'!$A$1:$N$671, 13, FALSE))+$Q343)*$I343)/100)+5)*
IF(OR($J343="Calm", $J343="Gentle", $J343="Sassy", $J343="Careful"), 1.1,
IF(OR($J343="Naughty", $J343="Lax", $J343="Naive", $J343="Rash"), 0.9, 1)))</f>
        <v>68</v>
      </c>
      <c r="W343" s="2">
        <f>_xlfn.FLOOR.MATH((_xlfn.FLOOR.MATH((((2*VLOOKUP($G343, 'EV and Base'!$A$1:$N$671, 14, FALSE))+$Q343)*$I343)/100)+5)*
IF(OR($J343="Timid", $J343="Hasty", $J343="Jolly", $J343="Naive"), 1.1,
IF(OR($J343="Brave", $J343="Relaxed", $J343="Quiet", $J343="Sassy"), 0.9, 1)))</f>
        <v>44</v>
      </c>
    </row>
    <row r="344" spans="1:23" x14ac:dyDescent="0.45">
      <c r="A344" s="66">
        <v>188</v>
      </c>
      <c r="B344" s="66" t="s">
        <v>624</v>
      </c>
      <c r="C344" s="66" t="s">
        <v>46</v>
      </c>
      <c r="D344" s="66" t="s">
        <v>625</v>
      </c>
      <c r="E344" s="66" t="s">
        <v>48</v>
      </c>
      <c r="F344" s="56">
        <v>1</v>
      </c>
      <c r="G344" s="2" t="s">
        <v>626</v>
      </c>
      <c r="H344" s="2" t="s">
        <v>50</v>
      </c>
      <c r="I344" s="2">
        <v>35</v>
      </c>
      <c r="J344" s="2" t="s">
        <v>111</v>
      </c>
      <c r="K344" s="2" t="s">
        <v>627</v>
      </c>
      <c r="L344" s="2" t="s">
        <v>53</v>
      </c>
      <c r="M344" s="2" t="s">
        <v>496</v>
      </c>
      <c r="N344" s="2" t="s">
        <v>382</v>
      </c>
      <c r="O344" s="2" t="s">
        <v>453</v>
      </c>
      <c r="P344" s="2" t="s">
        <v>418</v>
      </c>
      <c r="Q344" s="2">
        <v>12</v>
      </c>
      <c r="R344" s="2">
        <f>_xlfn.FLOOR.MATH((((2*VLOOKUP(G344, 'EV and Base'!$A$1:$N$671, 9, FALSE))+$Q344)*$I344)/100)+$I344+10</f>
        <v>87</v>
      </c>
      <c r="S344" s="2">
        <f>_xlfn.FLOOR.MATH((_xlfn.FLOOR.MATH((((2*VLOOKUP($G344, 'EV and Base'!$A$1:$N$671, 10, FALSE))+$Q344)*$I344)/100)+5)*
IF(OR($J344="Lonely", $J344="Brave", $J344="Adamant", $J344="Naughty"), 1.1,
IF(OR($J344="Bold", $J344="Timid", $J344="Modest", $J344="Calm"), 0.9, 1)))</f>
        <v>63</v>
      </c>
      <c r="T344" s="2">
        <f>_xlfn.FLOOR.MATH((_xlfn.FLOOR.MATH((((2*VLOOKUP($G344, 'EV and Base'!$A$1:$N$671, 11, FALSE))+$Q344)*$I344)/100)+5)*
IF(OR($J344="Bold", $J344="Relaxed", $J344="Impish", $J344="Lax"), 1.1,
IF(OR($J344="Lonely", $J344="Hasty", $J344="Mild", $J344="Gentle"), 0.9, 1)))</f>
        <v>37</v>
      </c>
      <c r="U344" s="2">
        <f>_xlfn.FLOOR.MATH((_xlfn.FLOOR.MATH((((2*VLOOKUP($G344, 'EV and Base'!$A$1:$N$671, 12, FALSE))+$Q344)*$I344)/100)+5)*
IF(OR($J344="Modest", $J344="Mild", $J344="Quiet", $J344="Rash"), 1.1,
IF(OR($J344="Adamant", $J344="Impish", $J344="Jolly", $J344="Careful"), 0.9, 1)))</f>
        <v>51</v>
      </c>
      <c r="V344" s="2">
        <f>_xlfn.FLOOR.MATH((_xlfn.FLOOR.MATH((((2*VLOOKUP($G344, 'EV and Base'!$A$1:$N$671, 13, FALSE))+$Q344)*$I344)/100)+5)*
IF(OR($J344="Calm", $J344="Gentle", $J344="Sassy", $J344="Careful"), 1.1,
IF(OR($J344="Naughty", $J344="Lax", $J344="Naive", $J344="Rash"), 0.9, 1)))</f>
        <v>37</v>
      </c>
      <c r="W344" s="2">
        <f>_xlfn.FLOOR.MATH((_xlfn.FLOOR.MATH((((2*VLOOKUP($G344, 'EV and Base'!$A$1:$N$671, 14, FALSE))+$Q344)*$I344)/100)+5)*
IF(OR($J344="Timid", $J344="Hasty", $J344="Jolly", $J344="Naive"), 1.1,
IF(OR($J344="Brave", $J344="Relaxed", $J344="Quiet", $J344="Sassy"), 0.9, 1)))</f>
        <v>33</v>
      </c>
    </row>
    <row r="345" spans="1:23" x14ac:dyDescent="0.45">
      <c r="A345" s="67"/>
      <c r="B345" s="67"/>
      <c r="C345" s="67"/>
      <c r="D345" s="67"/>
      <c r="E345" s="67"/>
      <c r="F345" s="56">
        <v>3</v>
      </c>
      <c r="G345" s="2" t="s">
        <v>628</v>
      </c>
      <c r="H345" s="22" t="s">
        <v>56</v>
      </c>
      <c r="I345" s="2">
        <v>35</v>
      </c>
      <c r="J345" s="2" t="s">
        <v>134</v>
      </c>
      <c r="K345" s="2" t="s">
        <v>587</v>
      </c>
      <c r="L345" s="2" t="s">
        <v>53</v>
      </c>
      <c r="M345" s="2" t="s">
        <v>629</v>
      </c>
      <c r="N345" s="2" t="s">
        <v>630</v>
      </c>
      <c r="O345" s="2" t="s">
        <v>598</v>
      </c>
      <c r="P345" s="2" t="s">
        <v>631</v>
      </c>
      <c r="Q345" s="2">
        <v>12</v>
      </c>
      <c r="R345" s="2">
        <f>_xlfn.FLOOR.MATH((((2*VLOOKUP(G345, 'EV and Base'!$A$1:$N$671, 9, FALSE))+$Q345)*$I345)/100)+$I345+10</f>
        <v>98</v>
      </c>
      <c r="S345" s="2">
        <f>_xlfn.FLOOR.MATH((_xlfn.FLOOR.MATH((((2*VLOOKUP($G345, 'EV and Base'!$A$1:$N$671, 10, FALSE))+$Q345)*$I345)/100)+5)*
IF(OR($J345="Lonely", $J345="Brave", $J345="Adamant", $J345="Naughty"), 1.1,
IF(OR($J345="Bold", $J345="Timid", $J345="Modest", $J345="Calm"), 0.9, 1)))</f>
        <v>48</v>
      </c>
      <c r="T345" s="2">
        <f>_xlfn.FLOOR.MATH((_xlfn.FLOOR.MATH((((2*VLOOKUP($G345, 'EV and Base'!$A$1:$N$671, 11, FALSE))+$Q345)*$I345)/100)+5)*
IF(OR($J345="Bold", $J345="Relaxed", $J345="Impish", $J345="Lax"), 1.1,
IF(OR($J345="Lonely", $J345="Hasty", $J345="Mild", $J345="Gentle"), 0.9, 1)))</f>
        <v>30</v>
      </c>
      <c r="U345" s="2">
        <f>_xlfn.FLOOR.MATH((_xlfn.FLOOR.MATH((((2*VLOOKUP($G345, 'EV and Base'!$A$1:$N$671, 12, FALSE))+$Q345)*$I345)/100)+5)*
IF(OR($J345="Modest", $J345="Mild", $J345="Quiet", $J345="Rash"), 1.1,
IF(OR($J345="Adamant", $J345="Impish", $J345="Jolly", $J345="Careful"), 0.9, 1)))</f>
        <v>67</v>
      </c>
      <c r="V345" s="2">
        <f>_xlfn.FLOOR.MATH((_xlfn.FLOOR.MATH((((2*VLOOKUP($G345, 'EV and Base'!$A$1:$N$671, 13, FALSE))+$Q345)*$I345)/100)+5)*
IF(OR($J345="Calm", $J345="Gentle", $J345="Sassy", $J345="Careful"), 1.1,
IF(OR($J345="Naughty", $J345="Lax", $J345="Naive", $J345="Rash"), 0.9, 1)))</f>
        <v>103</v>
      </c>
      <c r="W345" s="2">
        <f>_xlfn.FLOOR.MATH((_xlfn.FLOOR.MATH((((2*VLOOKUP($G345, 'EV and Base'!$A$1:$N$671, 14, FALSE))+$Q345)*$I345)/100)+5)*
IF(OR($J345="Timid", $J345="Hasty", $J345="Jolly", $J345="Naive"), 1.1,
IF(OR($J345="Brave", $J345="Relaxed", $J345="Quiet", $J345="Sassy"), 0.9, 1)))</f>
        <v>82</v>
      </c>
    </row>
    <row r="346" spans="1:23" x14ac:dyDescent="0.45">
      <c r="A346" s="68"/>
      <c r="B346" s="68"/>
      <c r="C346" s="68"/>
      <c r="D346" s="68"/>
      <c r="E346" s="68"/>
      <c r="F346" s="56">
        <v>2</v>
      </c>
      <c r="G346" s="2" t="s">
        <v>626</v>
      </c>
      <c r="H346" s="2" t="s">
        <v>50</v>
      </c>
      <c r="I346" s="2">
        <v>35</v>
      </c>
      <c r="J346" s="2" t="s">
        <v>111</v>
      </c>
      <c r="K346" s="2" t="s">
        <v>627</v>
      </c>
      <c r="L346" s="2" t="s">
        <v>53</v>
      </c>
      <c r="M346" s="2" t="s">
        <v>496</v>
      </c>
      <c r="N346" s="2" t="s">
        <v>382</v>
      </c>
      <c r="O346" s="2" t="s">
        <v>453</v>
      </c>
      <c r="P346" s="2" t="s">
        <v>418</v>
      </c>
      <c r="Q346" s="2">
        <v>12</v>
      </c>
      <c r="R346" s="2">
        <f>_xlfn.FLOOR.MATH((((2*VLOOKUP(G346, 'EV and Base'!$A$1:$N$671, 9, FALSE))+$Q346)*$I346)/100)+$I346+10</f>
        <v>87</v>
      </c>
      <c r="S346" s="2">
        <f>_xlfn.FLOOR.MATH((_xlfn.FLOOR.MATH((((2*VLOOKUP($G346, 'EV and Base'!$A$1:$N$671, 10, FALSE))+$Q346)*$I346)/100)+5)*
IF(OR($J346="Lonely", $J346="Brave", $J346="Adamant", $J346="Naughty"), 1.1,
IF(OR($J346="Bold", $J346="Timid", $J346="Modest", $J346="Calm"), 0.9, 1)))</f>
        <v>63</v>
      </c>
      <c r="T346" s="2">
        <f>_xlfn.FLOOR.MATH((_xlfn.FLOOR.MATH((((2*VLOOKUP($G346, 'EV and Base'!$A$1:$N$671, 11, FALSE))+$Q346)*$I346)/100)+5)*
IF(OR($J346="Bold", $J346="Relaxed", $J346="Impish", $J346="Lax"), 1.1,
IF(OR($J346="Lonely", $J346="Hasty", $J346="Mild", $J346="Gentle"), 0.9, 1)))</f>
        <v>37</v>
      </c>
      <c r="U346" s="2">
        <f>_xlfn.FLOOR.MATH((_xlfn.FLOOR.MATH((((2*VLOOKUP($G346, 'EV and Base'!$A$1:$N$671, 12, FALSE))+$Q346)*$I346)/100)+5)*
IF(OR($J346="Modest", $J346="Mild", $J346="Quiet", $J346="Rash"), 1.1,
IF(OR($J346="Adamant", $J346="Impish", $J346="Jolly", $J346="Careful"), 0.9, 1)))</f>
        <v>51</v>
      </c>
      <c r="V346" s="2">
        <f>_xlfn.FLOOR.MATH((_xlfn.FLOOR.MATH((((2*VLOOKUP($G346, 'EV and Base'!$A$1:$N$671, 13, FALSE))+$Q346)*$I346)/100)+5)*
IF(OR($J346="Calm", $J346="Gentle", $J346="Sassy", $J346="Careful"), 1.1,
IF(OR($J346="Naughty", $J346="Lax", $J346="Naive", $J346="Rash"), 0.9, 1)))</f>
        <v>37</v>
      </c>
      <c r="W346" s="2">
        <f>_xlfn.FLOOR.MATH((_xlfn.FLOOR.MATH((((2*VLOOKUP($G346, 'EV and Base'!$A$1:$N$671, 14, FALSE))+$Q346)*$I346)/100)+5)*
IF(OR($J346="Timid", $J346="Hasty", $J346="Jolly", $J346="Naive"), 1.1,
IF(OR($J346="Brave", $J346="Relaxed", $J346="Quiet", $J346="Sassy"), 0.9, 1)))</f>
        <v>33</v>
      </c>
    </row>
    <row r="347" spans="1:23" x14ac:dyDescent="0.45">
      <c r="A347" s="56">
        <v>189</v>
      </c>
      <c r="B347" s="56" t="s">
        <v>632</v>
      </c>
      <c r="C347" s="56" t="s">
        <v>46</v>
      </c>
      <c r="D347" s="56" t="s">
        <v>625</v>
      </c>
      <c r="E347" s="56" t="s">
        <v>48</v>
      </c>
      <c r="F347" s="56">
        <v>1</v>
      </c>
      <c r="G347" s="2" t="s">
        <v>628</v>
      </c>
      <c r="H347" s="22" t="s">
        <v>56</v>
      </c>
      <c r="I347" s="2">
        <v>37</v>
      </c>
      <c r="J347" s="2" t="s">
        <v>180</v>
      </c>
      <c r="K347" s="2" t="s">
        <v>587</v>
      </c>
      <c r="L347" s="2" t="s">
        <v>53</v>
      </c>
      <c r="M347" s="2" t="s">
        <v>598</v>
      </c>
      <c r="N347" s="2" t="s">
        <v>631</v>
      </c>
      <c r="O347" s="2" t="s">
        <v>538</v>
      </c>
      <c r="P347" s="2" t="s">
        <v>539</v>
      </c>
      <c r="Q347" s="2">
        <v>12</v>
      </c>
      <c r="R347" s="2">
        <f>_xlfn.FLOOR.MATH((((2*VLOOKUP(G347, 'EV and Base'!$A$1:$N$671, 9, FALSE))+$Q347)*$I347)/100)+$I347+10</f>
        <v>103</v>
      </c>
      <c r="S347" s="2">
        <f>_xlfn.FLOOR.MATH((_xlfn.FLOOR.MATH((((2*VLOOKUP($G347, 'EV and Base'!$A$1:$N$671, 10, FALSE))+$Q347)*$I347)/100)+5)*
IF(OR($J347="Lonely", $J347="Brave", $J347="Adamant", $J347="Naughty"), 1.1,
IF(OR($J347="Bold", $J347="Timid", $J347="Modest", $J347="Calm"), 0.9, 1)))</f>
        <v>46</v>
      </c>
      <c r="T347" s="2">
        <f>_xlfn.FLOOR.MATH((_xlfn.FLOOR.MATH((((2*VLOOKUP($G347, 'EV and Base'!$A$1:$N$671, 11, FALSE))+$Q347)*$I347)/100)+5)*
IF(OR($J347="Bold", $J347="Relaxed", $J347="Impish", $J347="Lax"), 1.1,
IF(OR($J347="Lonely", $J347="Hasty", $J347="Mild", $J347="Gentle"), 0.9, 1)))</f>
        <v>27</v>
      </c>
      <c r="U347" s="2">
        <f>_xlfn.FLOOR.MATH((_xlfn.FLOOR.MATH((((2*VLOOKUP($G347, 'EV and Base'!$A$1:$N$671, 12, FALSE))+$Q347)*$I347)/100)+5)*
IF(OR($J347="Modest", $J347="Mild", $J347="Quiet", $J347="Rash"), 1.1,
IF(OR($J347="Adamant", $J347="Impish", $J347="Jolly", $J347="Careful"), 0.9, 1)))</f>
        <v>79</v>
      </c>
      <c r="V347" s="2">
        <f>_xlfn.FLOOR.MATH((_xlfn.FLOOR.MATH((((2*VLOOKUP($G347, 'EV and Base'!$A$1:$N$671, 13, FALSE))+$Q347)*$I347)/100)+5)*
IF(OR($J347="Calm", $J347="Gentle", $J347="Sassy", $J347="Careful"), 1.1,
IF(OR($J347="Naughty", $J347="Lax", $J347="Naive", $J347="Rash"), 0.9, 1)))</f>
        <v>109</v>
      </c>
      <c r="W347" s="2">
        <f>_xlfn.FLOOR.MATH((_xlfn.FLOOR.MATH((((2*VLOOKUP($G347, 'EV and Base'!$A$1:$N$671, 14, FALSE))+$Q347)*$I347)/100)+5)*
IF(OR($J347="Timid", $J347="Hasty", $J347="Jolly", $J347="Naive"), 1.1,
IF(OR($J347="Brave", $J347="Relaxed", $J347="Quiet", $J347="Sassy"), 0.9, 1)))</f>
        <v>95</v>
      </c>
    </row>
    <row r="348" spans="1:23" x14ac:dyDescent="0.45">
      <c r="A348" s="56">
        <v>190</v>
      </c>
      <c r="B348" s="56" t="s">
        <v>633</v>
      </c>
      <c r="C348" s="56" t="s">
        <v>46</v>
      </c>
      <c r="D348" s="56" t="s">
        <v>625</v>
      </c>
      <c r="E348" s="56" t="s">
        <v>48</v>
      </c>
      <c r="F348" s="56">
        <v>1</v>
      </c>
      <c r="G348" s="2" t="s">
        <v>626</v>
      </c>
      <c r="H348" s="2" t="s">
        <v>50</v>
      </c>
      <c r="I348" s="2">
        <v>37</v>
      </c>
      <c r="J348" s="2" t="s">
        <v>82</v>
      </c>
      <c r="K348" s="2" t="s">
        <v>627</v>
      </c>
      <c r="L348" s="2" t="s">
        <v>53</v>
      </c>
      <c r="M348" s="2" t="s">
        <v>382</v>
      </c>
      <c r="N348" s="2" t="s">
        <v>453</v>
      </c>
      <c r="O348" s="2" t="s">
        <v>418</v>
      </c>
      <c r="P348" s="2" t="s">
        <v>634</v>
      </c>
      <c r="Q348" s="2">
        <v>12</v>
      </c>
      <c r="R348" s="2">
        <f>_xlfn.FLOOR.MATH((((2*VLOOKUP(G348, 'EV and Base'!$A$1:$N$671, 9, FALSE))+$Q348)*$I348)/100)+$I348+10</f>
        <v>92</v>
      </c>
      <c r="S348" s="2">
        <f>_xlfn.FLOOR.MATH((_xlfn.FLOOR.MATH((((2*VLOOKUP($G348, 'EV and Base'!$A$1:$N$671, 10, FALSE))+$Q348)*$I348)/100)+5)*
IF(OR($J348="Lonely", $J348="Brave", $J348="Adamant", $J348="Naughty"), 1.1,
IF(OR($J348="Bold", $J348="Timid", $J348="Modest", $J348="Calm"), 0.9, 1)))</f>
        <v>61</v>
      </c>
      <c r="T348" s="2">
        <f>_xlfn.FLOOR.MATH((_xlfn.FLOOR.MATH((((2*VLOOKUP($G348, 'EV and Base'!$A$1:$N$671, 11, FALSE))+$Q348)*$I348)/100)+5)*
IF(OR($J348="Bold", $J348="Relaxed", $J348="Impish", $J348="Lax"), 1.1,
IF(OR($J348="Lonely", $J348="Hasty", $J348="Mild", $J348="Gentle"), 0.9, 1)))</f>
        <v>39</v>
      </c>
      <c r="U348" s="2">
        <f>_xlfn.FLOOR.MATH((_xlfn.FLOOR.MATH((((2*VLOOKUP($G348, 'EV and Base'!$A$1:$N$671, 12, FALSE))+$Q348)*$I348)/100)+5)*
IF(OR($J348="Modest", $J348="Mild", $J348="Quiet", $J348="Rash"), 1.1,
IF(OR($J348="Adamant", $J348="Impish", $J348="Jolly", $J348="Careful"), 0.9, 1)))</f>
        <v>58</v>
      </c>
      <c r="V348" s="2">
        <f>_xlfn.FLOOR.MATH((_xlfn.FLOOR.MATH((((2*VLOOKUP($G348, 'EV and Base'!$A$1:$N$671, 13, FALSE))+$Q348)*$I348)/100)+5)*
IF(OR($J348="Calm", $J348="Gentle", $J348="Sassy", $J348="Careful"), 1.1,
IF(OR($J348="Naughty", $J348="Lax", $J348="Naive", $J348="Rash"), 0.9, 1)))</f>
        <v>39</v>
      </c>
      <c r="W348" s="2">
        <f>_xlfn.FLOOR.MATH((_xlfn.FLOOR.MATH((((2*VLOOKUP($G348, 'EV and Base'!$A$1:$N$671, 14, FALSE))+$Q348)*$I348)/100)+5)*
IF(OR($J348="Timid", $J348="Hasty", $J348="Jolly", $J348="Naive"), 1.1,
IF(OR($J348="Brave", $J348="Relaxed", $J348="Quiet", $J348="Sassy"), 0.9, 1)))</f>
        <v>35</v>
      </c>
    </row>
    <row r="349" spans="1:23" x14ac:dyDescent="0.45">
      <c r="A349" s="66">
        <v>191</v>
      </c>
      <c r="B349" s="66" t="s">
        <v>635</v>
      </c>
      <c r="C349" s="66" t="s">
        <v>46</v>
      </c>
      <c r="D349" s="66" t="s">
        <v>625</v>
      </c>
      <c r="E349" s="66" t="s">
        <v>48</v>
      </c>
      <c r="F349" s="56">
        <v>1</v>
      </c>
      <c r="G349" s="2" t="s">
        <v>626</v>
      </c>
      <c r="H349" s="2" t="s">
        <v>77</v>
      </c>
      <c r="I349" s="2">
        <v>36</v>
      </c>
      <c r="J349" s="2" t="s">
        <v>95</v>
      </c>
      <c r="K349" s="2" t="s">
        <v>627</v>
      </c>
      <c r="L349" s="2" t="s">
        <v>53</v>
      </c>
      <c r="M349" s="2" t="s">
        <v>382</v>
      </c>
      <c r="N349" s="2" t="s">
        <v>453</v>
      </c>
      <c r="O349" s="2" t="s">
        <v>418</v>
      </c>
      <c r="P349" s="2" t="s">
        <v>634</v>
      </c>
      <c r="Q349" s="2">
        <v>12</v>
      </c>
      <c r="R349" s="2">
        <f>_xlfn.FLOOR.MATH((((2*VLOOKUP(G349, 'EV and Base'!$A$1:$N$671, 9, FALSE))+$Q349)*$I349)/100)+$I349+10</f>
        <v>89</v>
      </c>
      <c r="S349" s="2">
        <f>_xlfn.FLOOR.MATH((_xlfn.FLOOR.MATH((((2*VLOOKUP($G349, 'EV and Base'!$A$1:$N$671, 10, FALSE))+$Q349)*$I349)/100)+5)*
IF(OR($J349="Lonely", $J349="Brave", $J349="Adamant", $J349="Naughty"), 1.1,
IF(OR($J349="Bold", $J349="Timid", $J349="Modest", $J349="Calm"), 0.9, 1)))</f>
        <v>53</v>
      </c>
      <c r="T349" s="2">
        <f>_xlfn.FLOOR.MATH((_xlfn.FLOOR.MATH((((2*VLOOKUP($G349, 'EV and Base'!$A$1:$N$671, 11, FALSE))+$Q349)*$I349)/100)+5)*
IF(OR($J349="Bold", $J349="Relaxed", $J349="Impish", $J349="Lax"), 1.1,
IF(OR($J349="Lonely", $J349="Hasty", $J349="Mild", $J349="Gentle"), 0.9, 1)))</f>
        <v>41</v>
      </c>
      <c r="U349" s="2">
        <f>_xlfn.FLOOR.MATH((_xlfn.FLOOR.MATH((((2*VLOOKUP($G349, 'EV and Base'!$A$1:$N$671, 12, FALSE))+$Q349)*$I349)/100)+5)*
IF(OR($J349="Modest", $J349="Mild", $J349="Quiet", $J349="Rash"), 1.1,
IF(OR($J349="Adamant", $J349="Impish", $J349="Jolly", $J349="Careful"), 0.9, 1)))</f>
        <v>52</v>
      </c>
      <c r="V349" s="2">
        <f>_xlfn.FLOOR.MATH((_xlfn.FLOOR.MATH((((2*VLOOKUP($G349, 'EV and Base'!$A$1:$N$671, 13, FALSE))+$Q349)*$I349)/100)+5)*
IF(OR($J349="Calm", $J349="Gentle", $J349="Sassy", $J349="Careful"), 1.1,
IF(OR($J349="Naughty", $J349="Lax", $J349="Naive", $J349="Rash"), 0.9, 1)))</f>
        <v>38</v>
      </c>
      <c r="W349" s="2">
        <f>_xlfn.FLOOR.MATH((_xlfn.FLOOR.MATH((((2*VLOOKUP($G349, 'EV and Base'!$A$1:$N$671, 14, FALSE))+$Q349)*$I349)/100)+5)*
IF(OR($J349="Timid", $J349="Hasty", $J349="Jolly", $J349="Naive"), 1.1,
IF(OR($J349="Brave", $J349="Relaxed", $J349="Quiet", $J349="Sassy"), 0.9, 1)))</f>
        <v>38</v>
      </c>
    </row>
    <row r="350" spans="1:23" x14ac:dyDescent="0.45">
      <c r="A350" s="68"/>
      <c r="B350" s="68"/>
      <c r="C350" s="68"/>
      <c r="D350" s="68"/>
      <c r="E350" s="68"/>
      <c r="F350" s="56">
        <v>2</v>
      </c>
      <c r="G350" s="2" t="s">
        <v>597</v>
      </c>
      <c r="H350" s="2" t="s">
        <v>77</v>
      </c>
      <c r="I350" s="2">
        <v>36</v>
      </c>
      <c r="J350" s="2" t="s">
        <v>120</v>
      </c>
      <c r="K350" s="2" t="s">
        <v>399</v>
      </c>
      <c r="L350" s="2" t="s">
        <v>53</v>
      </c>
      <c r="M350" s="2" t="s">
        <v>403</v>
      </c>
      <c r="N350" s="2" t="s">
        <v>445</v>
      </c>
      <c r="O350" s="2" t="s">
        <v>598</v>
      </c>
      <c r="P350" s="2" t="s">
        <v>631</v>
      </c>
      <c r="Q350" s="2">
        <v>12</v>
      </c>
      <c r="R350" s="2">
        <f>_xlfn.FLOOR.MATH((((2*VLOOKUP(G350, 'EV and Base'!$A$1:$N$671, 9, FALSE))+$Q350)*$I350)/100)+$I350+10</f>
        <v>87</v>
      </c>
      <c r="S350" s="2">
        <f>_xlfn.FLOOR.MATH((_xlfn.FLOOR.MATH((((2*VLOOKUP($G350, 'EV and Base'!$A$1:$N$671, 10, FALSE))+$Q350)*$I350)/100)+5)*
IF(OR($J350="Lonely", $J350="Brave", $J350="Adamant", $J350="Naughty"), 1.1,
IF(OR($J350="Bold", $J350="Timid", $J350="Modest", $J350="Calm"), 0.9, 1)))</f>
        <v>61</v>
      </c>
      <c r="T350" s="2">
        <f>_xlfn.FLOOR.MATH((_xlfn.FLOOR.MATH((((2*VLOOKUP($G350, 'EV and Base'!$A$1:$N$671, 11, FALSE))+$Q350)*$I350)/100)+5)*
IF(OR($J350="Bold", $J350="Relaxed", $J350="Impish", $J350="Lax"), 1.1,
IF(OR($J350="Lonely", $J350="Hasty", $J350="Mild", $J350="Gentle"), 0.9, 1)))</f>
        <v>56</v>
      </c>
      <c r="U350" s="2">
        <f>_xlfn.FLOOR.MATH((_xlfn.FLOOR.MATH((((2*VLOOKUP($G350, 'EV and Base'!$A$1:$N$671, 12, FALSE))+$Q350)*$I350)/100)+5)*
IF(OR($J350="Modest", $J350="Mild", $J350="Quiet", $J350="Rash"), 1.1,
IF(OR($J350="Adamant", $J350="Impish", $J350="Jolly", $J350="Careful"), 0.9, 1)))</f>
        <v>66</v>
      </c>
      <c r="V350" s="2">
        <f>_xlfn.FLOOR.MATH((_xlfn.FLOOR.MATH((((2*VLOOKUP($G350, 'EV and Base'!$A$1:$N$671, 13, FALSE))+$Q350)*$I350)/100)+5)*
IF(OR($J350="Calm", $J350="Gentle", $J350="Sassy", $J350="Careful"), 1.1,
IF(OR($J350="Naughty", $J350="Lax", $J350="Naive", $J350="Rash"), 0.9, 1)))</f>
        <v>56</v>
      </c>
      <c r="W350" s="2">
        <f>_xlfn.FLOOR.MATH((_xlfn.FLOOR.MATH((((2*VLOOKUP($G350, 'EV and Base'!$A$1:$N$671, 14, FALSE))+$Q350)*$I350)/100)+5)*
IF(OR($J350="Timid", $J350="Hasty", $J350="Jolly", $J350="Naive"), 1.1,
IF(OR($J350="Brave", $J350="Relaxed", $J350="Quiet", $J350="Sassy"), 0.9, 1)))</f>
        <v>51</v>
      </c>
    </row>
    <row r="351" spans="1:23" x14ac:dyDescent="0.45">
      <c r="A351" s="66">
        <v>192</v>
      </c>
      <c r="B351" s="66" t="s">
        <v>636</v>
      </c>
      <c r="C351" s="66" t="s">
        <v>46</v>
      </c>
      <c r="D351" s="66" t="s">
        <v>625</v>
      </c>
      <c r="E351" s="66" t="s">
        <v>48</v>
      </c>
      <c r="F351" s="56">
        <v>1</v>
      </c>
      <c r="G351" s="2" t="s">
        <v>597</v>
      </c>
      <c r="H351" s="2" t="s">
        <v>77</v>
      </c>
      <c r="I351" s="2">
        <v>36</v>
      </c>
      <c r="J351" s="2" t="s">
        <v>85</v>
      </c>
      <c r="K351" s="2" t="s">
        <v>399</v>
      </c>
      <c r="L351" s="2" t="s">
        <v>53</v>
      </c>
      <c r="M351" s="2" t="s">
        <v>403</v>
      </c>
      <c r="N351" s="2" t="s">
        <v>445</v>
      </c>
      <c r="O351" s="2" t="s">
        <v>598</v>
      </c>
      <c r="P351" s="2" t="s">
        <v>631</v>
      </c>
      <c r="Q351" s="2">
        <v>12</v>
      </c>
      <c r="R351" s="2">
        <f>_xlfn.FLOOR.MATH((((2*VLOOKUP(G351, 'EV and Base'!$A$1:$N$671, 9, FALSE))+$Q351)*$I351)/100)+$I351+10</f>
        <v>87</v>
      </c>
      <c r="S351" s="2">
        <f>_xlfn.FLOOR.MATH((_xlfn.FLOOR.MATH((((2*VLOOKUP($G351, 'EV and Base'!$A$1:$N$671, 10, FALSE))+$Q351)*$I351)/100)+5)*
IF(OR($J351="Lonely", $J351="Brave", $J351="Adamant", $J351="Naughty"), 1.1,
IF(OR($J351="Bold", $J351="Timid", $J351="Modest", $J351="Calm"), 0.9, 1)))</f>
        <v>56</v>
      </c>
      <c r="T351" s="2">
        <f>_xlfn.FLOOR.MATH((_xlfn.FLOOR.MATH((((2*VLOOKUP($G351, 'EV and Base'!$A$1:$N$671, 11, FALSE))+$Q351)*$I351)/100)+5)*
IF(OR($J351="Bold", $J351="Relaxed", $J351="Impish", $J351="Lax"), 1.1,
IF(OR($J351="Lonely", $J351="Hasty", $J351="Mild", $J351="Gentle"), 0.9, 1)))</f>
        <v>50</v>
      </c>
      <c r="U351" s="2">
        <f>_xlfn.FLOOR.MATH((_xlfn.FLOOR.MATH((((2*VLOOKUP($G351, 'EV and Base'!$A$1:$N$671, 12, FALSE))+$Q351)*$I351)/100)+5)*
IF(OR($J351="Modest", $J351="Mild", $J351="Quiet", $J351="Rash"), 1.1,
IF(OR($J351="Adamant", $J351="Impish", $J351="Jolly", $J351="Careful"), 0.9, 1)))</f>
        <v>66</v>
      </c>
      <c r="V351" s="2">
        <f>_xlfn.FLOOR.MATH((_xlfn.FLOOR.MATH((((2*VLOOKUP($G351, 'EV and Base'!$A$1:$N$671, 13, FALSE))+$Q351)*$I351)/100)+5)*
IF(OR($J351="Calm", $J351="Gentle", $J351="Sassy", $J351="Careful"), 1.1,
IF(OR($J351="Naughty", $J351="Lax", $J351="Naive", $J351="Rash"), 0.9, 1)))</f>
        <v>69</v>
      </c>
      <c r="W351" s="2">
        <f>_xlfn.FLOOR.MATH((_xlfn.FLOOR.MATH((((2*VLOOKUP($G351, 'EV and Base'!$A$1:$N$671, 14, FALSE))+$Q351)*$I351)/100)+5)*
IF(OR($J351="Timid", $J351="Hasty", $J351="Jolly", $J351="Naive"), 1.1,
IF(OR($J351="Brave", $J351="Relaxed", $J351="Quiet", $J351="Sassy"), 0.9, 1)))</f>
        <v>51</v>
      </c>
    </row>
    <row r="352" spans="1:23" x14ac:dyDescent="0.45">
      <c r="A352" s="68"/>
      <c r="B352" s="68"/>
      <c r="C352" s="68"/>
      <c r="D352" s="68"/>
      <c r="E352" s="68"/>
      <c r="F352" s="56">
        <v>2</v>
      </c>
      <c r="G352" s="2" t="s">
        <v>597</v>
      </c>
      <c r="H352" s="2" t="s">
        <v>77</v>
      </c>
      <c r="I352" s="2">
        <v>36</v>
      </c>
      <c r="J352" s="2" t="s">
        <v>85</v>
      </c>
      <c r="K352" s="2" t="s">
        <v>399</v>
      </c>
      <c r="L352" s="2" t="s">
        <v>53</v>
      </c>
      <c r="M352" s="2" t="s">
        <v>403</v>
      </c>
      <c r="N352" s="2" t="s">
        <v>445</v>
      </c>
      <c r="O352" s="2" t="s">
        <v>598</v>
      </c>
      <c r="P352" s="2" t="s">
        <v>631</v>
      </c>
      <c r="Q352" s="2">
        <v>12</v>
      </c>
      <c r="R352" s="2">
        <f>_xlfn.FLOOR.MATH((((2*VLOOKUP(G352, 'EV and Base'!$A$1:$N$671, 9, FALSE))+$Q352)*$I352)/100)+$I352+10</f>
        <v>87</v>
      </c>
      <c r="S352" s="2">
        <f>_xlfn.FLOOR.MATH((_xlfn.FLOOR.MATH((((2*VLOOKUP($G352, 'EV and Base'!$A$1:$N$671, 10, FALSE))+$Q352)*$I352)/100)+5)*
IF(OR($J352="Lonely", $J352="Brave", $J352="Adamant", $J352="Naughty"), 1.1,
IF(OR($J352="Bold", $J352="Timid", $J352="Modest", $J352="Calm"), 0.9, 1)))</f>
        <v>56</v>
      </c>
      <c r="T352" s="2">
        <f>_xlfn.FLOOR.MATH((_xlfn.FLOOR.MATH((((2*VLOOKUP($G352, 'EV and Base'!$A$1:$N$671, 11, FALSE))+$Q352)*$I352)/100)+5)*
IF(OR($J352="Bold", $J352="Relaxed", $J352="Impish", $J352="Lax"), 1.1,
IF(OR($J352="Lonely", $J352="Hasty", $J352="Mild", $J352="Gentle"), 0.9, 1)))</f>
        <v>50</v>
      </c>
      <c r="U352" s="2">
        <f>_xlfn.FLOOR.MATH((_xlfn.FLOOR.MATH((((2*VLOOKUP($G352, 'EV and Base'!$A$1:$N$671, 12, FALSE))+$Q352)*$I352)/100)+5)*
IF(OR($J352="Modest", $J352="Mild", $J352="Quiet", $J352="Rash"), 1.1,
IF(OR($J352="Adamant", $J352="Impish", $J352="Jolly", $J352="Careful"), 0.9, 1)))</f>
        <v>66</v>
      </c>
      <c r="V352" s="2">
        <f>_xlfn.FLOOR.MATH((_xlfn.FLOOR.MATH((((2*VLOOKUP($G352, 'EV and Base'!$A$1:$N$671, 13, FALSE))+$Q352)*$I352)/100)+5)*
IF(OR($J352="Calm", $J352="Gentle", $J352="Sassy", $J352="Careful"), 1.1,
IF(OR($J352="Naughty", $J352="Lax", $J352="Naive", $J352="Rash"), 0.9, 1)))</f>
        <v>69</v>
      </c>
      <c r="W352" s="2">
        <f>_xlfn.FLOOR.MATH((_xlfn.FLOOR.MATH((((2*VLOOKUP($G352, 'EV and Base'!$A$1:$N$671, 14, FALSE))+$Q352)*$I352)/100)+5)*
IF(OR($J352="Timid", $J352="Hasty", $J352="Jolly", $J352="Naive"), 1.1,
IF(OR($J352="Brave", $J352="Relaxed", $J352="Quiet", $J352="Sassy"), 0.9, 1)))</f>
        <v>51</v>
      </c>
    </row>
    <row r="353" spans="1:23" x14ac:dyDescent="0.45">
      <c r="A353" s="66">
        <v>193</v>
      </c>
      <c r="B353" s="66" t="s">
        <v>637</v>
      </c>
      <c r="C353" s="66" t="s">
        <v>46</v>
      </c>
      <c r="D353" s="66" t="s">
        <v>625</v>
      </c>
      <c r="E353" s="66" t="s">
        <v>48</v>
      </c>
      <c r="F353" s="56">
        <v>1</v>
      </c>
      <c r="G353" s="2" t="s">
        <v>597</v>
      </c>
      <c r="H353" s="2" t="s">
        <v>50</v>
      </c>
      <c r="I353" s="2">
        <v>36</v>
      </c>
      <c r="J353" s="2" t="s">
        <v>59</v>
      </c>
      <c r="K353" s="2" t="s">
        <v>399</v>
      </c>
      <c r="L353" s="2" t="s">
        <v>53</v>
      </c>
      <c r="M353" s="2" t="s">
        <v>403</v>
      </c>
      <c r="N353" s="2" t="s">
        <v>445</v>
      </c>
      <c r="O353" s="2" t="s">
        <v>598</v>
      </c>
      <c r="P353" s="2" t="s">
        <v>631</v>
      </c>
      <c r="Q353" s="2">
        <v>12</v>
      </c>
      <c r="R353" s="2">
        <f>_xlfn.FLOOR.MATH((((2*VLOOKUP(G353, 'EV and Base'!$A$1:$N$671, 9, FALSE))+$Q353)*$I353)/100)+$I353+10</f>
        <v>87</v>
      </c>
      <c r="S353" s="2">
        <f>_xlfn.FLOOR.MATH((_xlfn.FLOOR.MATH((((2*VLOOKUP($G353, 'EV and Base'!$A$1:$N$671, 10, FALSE))+$Q353)*$I353)/100)+5)*
IF(OR($J353="Lonely", $J353="Brave", $J353="Adamant", $J353="Naughty"), 1.1,
IF(OR($J353="Bold", $J353="Timid", $J353="Modest", $J353="Calm"), 0.9, 1)))</f>
        <v>56</v>
      </c>
      <c r="T353" s="2">
        <f>_xlfn.FLOOR.MATH((_xlfn.FLOOR.MATH((((2*VLOOKUP($G353, 'EV and Base'!$A$1:$N$671, 11, FALSE))+$Q353)*$I353)/100)+5)*
IF(OR($J353="Bold", $J353="Relaxed", $J353="Impish", $J353="Lax"), 1.1,
IF(OR($J353="Lonely", $J353="Hasty", $J353="Mild", $J353="Gentle"), 0.9, 1)))</f>
        <v>61</v>
      </c>
      <c r="U353" s="2">
        <f>_xlfn.FLOOR.MATH((_xlfn.FLOOR.MATH((((2*VLOOKUP($G353, 'EV and Base'!$A$1:$N$671, 12, FALSE))+$Q353)*$I353)/100)+5)*
IF(OR($J353="Modest", $J353="Mild", $J353="Quiet", $J353="Rash"), 1.1,
IF(OR($J353="Adamant", $J353="Impish", $J353="Jolly", $J353="Careful"), 0.9, 1)))</f>
        <v>59</v>
      </c>
      <c r="V353" s="2">
        <f>_xlfn.FLOOR.MATH((_xlfn.FLOOR.MATH((((2*VLOOKUP($G353, 'EV and Base'!$A$1:$N$671, 13, FALSE))+$Q353)*$I353)/100)+5)*
IF(OR($J353="Calm", $J353="Gentle", $J353="Sassy", $J353="Careful"), 1.1,
IF(OR($J353="Naughty", $J353="Lax", $J353="Naive", $J353="Rash"), 0.9, 1)))</f>
        <v>63</v>
      </c>
      <c r="W353" s="2">
        <f>_xlfn.FLOOR.MATH((_xlfn.FLOOR.MATH((((2*VLOOKUP($G353, 'EV and Base'!$A$1:$N$671, 14, FALSE))+$Q353)*$I353)/100)+5)*
IF(OR($J353="Timid", $J353="Hasty", $J353="Jolly", $J353="Naive"), 1.1,
IF(OR($J353="Brave", $J353="Relaxed", $J353="Quiet", $J353="Sassy"), 0.9, 1)))</f>
        <v>51</v>
      </c>
    </row>
    <row r="354" spans="1:23" x14ac:dyDescent="0.45">
      <c r="A354" s="68"/>
      <c r="B354" s="68"/>
      <c r="C354" s="68"/>
      <c r="D354" s="68"/>
      <c r="E354" s="68"/>
      <c r="F354" s="56">
        <v>2</v>
      </c>
      <c r="G354" s="2" t="s">
        <v>626</v>
      </c>
      <c r="H354" s="2" t="s">
        <v>50</v>
      </c>
      <c r="I354" s="2">
        <v>36</v>
      </c>
      <c r="J354" s="2" t="s">
        <v>82</v>
      </c>
      <c r="K354" s="2" t="s">
        <v>627</v>
      </c>
      <c r="L354" s="2" t="s">
        <v>53</v>
      </c>
      <c r="M354" s="2" t="s">
        <v>382</v>
      </c>
      <c r="N354" s="2" t="s">
        <v>453</v>
      </c>
      <c r="O354" s="2" t="s">
        <v>418</v>
      </c>
      <c r="P354" s="2" t="s">
        <v>634</v>
      </c>
      <c r="Q354" s="2">
        <v>12</v>
      </c>
      <c r="R354" s="2">
        <f>_xlfn.FLOOR.MATH((((2*VLOOKUP(G354, 'EV and Base'!$A$1:$N$671, 9, FALSE))+$Q354)*$I354)/100)+$I354+10</f>
        <v>89</v>
      </c>
      <c r="S354" s="2">
        <f>_xlfn.FLOOR.MATH((_xlfn.FLOOR.MATH((((2*VLOOKUP($G354, 'EV and Base'!$A$1:$N$671, 10, FALSE))+$Q354)*$I354)/100)+5)*
IF(OR($J354="Lonely", $J354="Brave", $J354="Adamant", $J354="Naughty"), 1.1,
IF(OR($J354="Bold", $J354="Timid", $J354="Modest", $J354="Calm"), 0.9, 1)))</f>
        <v>59</v>
      </c>
      <c r="T354" s="2">
        <f>_xlfn.FLOOR.MATH((_xlfn.FLOOR.MATH((((2*VLOOKUP($G354, 'EV and Base'!$A$1:$N$671, 11, FALSE))+$Q354)*$I354)/100)+5)*
IF(OR($J354="Bold", $J354="Relaxed", $J354="Impish", $J354="Lax"), 1.1,
IF(OR($J354="Lonely", $J354="Hasty", $J354="Mild", $J354="Gentle"), 0.9, 1)))</f>
        <v>38</v>
      </c>
      <c r="U354" s="2">
        <f>_xlfn.FLOOR.MATH((_xlfn.FLOOR.MATH((((2*VLOOKUP($G354, 'EV and Base'!$A$1:$N$671, 12, FALSE))+$Q354)*$I354)/100)+5)*
IF(OR($J354="Modest", $J354="Mild", $J354="Quiet", $J354="Rash"), 1.1,
IF(OR($J354="Adamant", $J354="Impish", $J354="Jolly", $J354="Careful"), 0.9, 1)))</f>
        <v>57</v>
      </c>
      <c r="V354" s="2">
        <f>_xlfn.FLOOR.MATH((_xlfn.FLOOR.MATH((((2*VLOOKUP($G354, 'EV and Base'!$A$1:$N$671, 13, FALSE))+$Q354)*$I354)/100)+5)*
IF(OR($J354="Calm", $J354="Gentle", $J354="Sassy", $J354="Careful"), 1.1,
IF(OR($J354="Naughty", $J354="Lax", $J354="Naive", $J354="Rash"), 0.9, 1)))</f>
        <v>38</v>
      </c>
      <c r="W354" s="2">
        <f>_xlfn.FLOOR.MATH((_xlfn.FLOOR.MATH((((2*VLOOKUP($G354, 'EV and Base'!$A$1:$N$671, 14, FALSE))+$Q354)*$I354)/100)+5)*
IF(OR($J354="Timid", $J354="Hasty", $J354="Jolly", $J354="Naive"), 1.1,
IF(OR($J354="Brave", $J354="Relaxed", $J354="Quiet", $J354="Sassy"), 0.9, 1)))</f>
        <v>34</v>
      </c>
    </row>
    <row r="355" spans="1:23" x14ac:dyDescent="0.45">
      <c r="A355" s="66">
        <v>194</v>
      </c>
      <c r="B355" s="66" t="s">
        <v>638</v>
      </c>
      <c r="C355" s="66" t="s">
        <v>46</v>
      </c>
      <c r="D355" s="66" t="s">
        <v>625</v>
      </c>
      <c r="E355" s="66" t="s">
        <v>48</v>
      </c>
      <c r="F355" s="56">
        <v>1</v>
      </c>
      <c r="G355" s="2" t="s">
        <v>597</v>
      </c>
      <c r="H355" s="2" t="s">
        <v>50</v>
      </c>
      <c r="I355" s="2">
        <v>37</v>
      </c>
      <c r="J355" s="2" t="s">
        <v>192</v>
      </c>
      <c r="K355" s="2" t="s">
        <v>399</v>
      </c>
      <c r="L355" s="2" t="s">
        <v>53</v>
      </c>
      <c r="M355" s="2" t="s">
        <v>445</v>
      </c>
      <c r="N355" s="2" t="s">
        <v>598</v>
      </c>
      <c r="O355" s="2" t="s">
        <v>639</v>
      </c>
      <c r="P355" s="2" t="s">
        <v>640</v>
      </c>
      <c r="Q355" s="2">
        <v>18</v>
      </c>
      <c r="R355" s="2">
        <f>_xlfn.FLOOR.MATH((((2*VLOOKUP(G355, 'EV and Base'!$A$1:$N$671, 9, FALSE))+$Q355)*$I355)/100)+$I355+10</f>
        <v>91</v>
      </c>
      <c r="S355" s="2">
        <f>_xlfn.FLOOR.MATH((_xlfn.FLOOR.MATH((((2*VLOOKUP($G355, 'EV and Base'!$A$1:$N$671, 10, FALSE))+$Q355)*$I355)/100)+5)*
IF(OR($J355="Lonely", $J355="Brave", $J355="Adamant", $J355="Naughty"), 1.1,
IF(OR($J355="Bold", $J355="Timid", $J355="Modest", $J355="Calm"), 0.9, 1)))</f>
        <v>59</v>
      </c>
      <c r="T355" s="2">
        <f>_xlfn.FLOOR.MATH((_xlfn.FLOOR.MATH((((2*VLOOKUP($G355, 'EV and Base'!$A$1:$N$671, 11, FALSE))+$Q355)*$I355)/100)+5)*
IF(OR($J355="Bold", $J355="Relaxed", $J355="Impish", $J355="Lax"), 1.1,
IF(OR($J355="Lonely", $J355="Hasty", $J355="Mild", $J355="Gentle"), 0.9, 1)))</f>
        <v>59</v>
      </c>
      <c r="U355" s="2">
        <f>_xlfn.FLOOR.MATH((_xlfn.FLOOR.MATH((((2*VLOOKUP($G355, 'EV and Base'!$A$1:$N$671, 12, FALSE))+$Q355)*$I355)/100)+5)*
IF(OR($J355="Modest", $J355="Mild", $J355="Quiet", $J355="Rash"), 1.1,
IF(OR($J355="Adamant", $J355="Impish", $J355="Jolly", $J355="Careful"), 0.9, 1)))</f>
        <v>63</v>
      </c>
      <c r="V355" s="2">
        <f>_xlfn.FLOOR.MATH((_xlfn.FLOOR.MATH((((2*VLOOKUP($G355, 'EV and Base'!$A$1:$N$671, 13, FALSE))+$Q355)*$I355)/100)+5)*
IF(OR($J355="Calm", $J355="Gentle", $J355="Sassy", $J355="Careful"), 1.1,
IF(OR($J355="Naughty", $J355="Lax", $J355="Naive", $J355="Rash"), 0.9, 1)))</f>
        <v>67</v>
      </c>
      <c r="W355" s="2">
        <f>_xlfn.FLOOR.MATH((_xlfn.FLOOR.MATH((((2*VLOOKUP($G355, 'EV and Base'!$A$1:$N$671, 14, FALSE))+$Q355)*$I355)/100)+5)*
IF(OR($J355="Timid", $J355="Hasty", $J355="Jolly", $J355="Naive"), 1.1,
IF(OR($J355="Brave", $J355="Relaxed", $J355="Quiet", $J355="Sassy"), 0.9, 1)))</f>
        <v>60</v>
      </c>
    </row>
    <row r="356" spans="1:23" x14ac:dyDescent="0.45">
      <c r="A356" s="67"/>
      <c r="B356" s="67"/>
      <c r="C356" s="67"/>
      <c r="D356" s="67"/>
      <c r="E356" s="67"/>
      <c r="F356" s="56">
        <v>3</v>
      </c>
      <c r="G356" s="2" t="s">
        <v>641</v>
      </c>
      <c r="H356" s="2" t="s">
        <v>50</v>
      </c>
      <c r="I356" s="2">
        <v>39</v>
      </c>
      <c r="J356" s="2" t="s">
        <v>223</v>
      </c>
      <c r="K356" s="2" t="s">
        <v>627</v>
      </c>
      <c r="L356" s="2" t="s">
        <v>53</v>
      </c>
      <c r="M356" s="2" t="s">
        <v>418</v>
      </c>
      <c r="N356" s="2" t="s">
        <v>496</v>
      </c>
      <c r="O356" s="2" t="s">
        <v>642</v>
      </c>
      <c r="P356" s="2" t="s">
        <v>336</v>
      </c>
      <c r="Q356" s="2">
        <v>24</v>
      </c>
      <c r="R356" s="2">
        <f>_xlfn.FLOOR.MATH((((2*VLOOKUP(G356, 'EV and Base'!$A$1:$N$671, 9, FALSE))+$Q356)*$I356)/100)+$I356+10</f>
        <v>132</v>
      </c>
      <c r="S356" s="2">
        <f>_xlfn.FLOOR.MATH((_xlfn.FLOOR.MATH((((2*VLOOKUP($G356, 'EV and Base'!$A$1:$N$671, 10, FALSE))+$Q356)*$I356)/100)+5)*
IF(OR($J356="Lonely", $J356="Brave", $J356="Adamant", $J356="Naughty"), 1.1,
IF(OR($J356="Bold", $J356="Timid", $J356="Modest", $J356="Calm"), 0.9, 1)))</f>
        <v>90</v>
      </c>
      <c r="T356" s="2">
        <f>_xlfn.FLOOR.MATH((_xlfn.FLOOR.MATH((((2*VLOOKUP($G356, 'EV and Base'!$A$1:$N$671, 11, FALSE))+$Q356)*$I356)/100)+5)*
IF(OR($J356="Bold", $J356="Relaxed", $J356="Impish", $J356="Lax"), 1.1,
IF(OR($J356="Lonely", $J356="Hasty", $J356="Mild", $J356="Gentle"), 0.9, 1)))</f>
        <v>76</v>
      </c>
      <c r="U356" s="2">
        <f>_xlfn.FLOOR.MATH((_xlfn.FLOOR.MATH((((2*VLOOKUP($G356, 'EV and Base'!$A$1:$N$671, 12, FALSE))+$Q356)*$I356)/100)+5)*
IF(OR($J356="Modest", $J356="Mild", $J356="Quiet", $J356="Rash"), 1.1,
IF(OR($J356="Adamant", $J356="Impish", $J356="Jolly", $J356="Careful"), 0.9, 1)))</f>
        <v>68</v>
      </c>
      <c r="V356" s="2">
        <f>_xlfn.FLOOR.MATH((_xlfn.FLOOR.MATH((((2*VLOOKUP($G356, 'EV and Base'!$A$1:$N$671, 13, FALSE))+$Q356)*$I356)/100)+5)*
IF(OR($J356="Calm", $J356="Gentle", $J356="Sassy", $J356="Careful"), 1.1,
IF(OR($J356="Naughty", $J356="Lax", $J356="Naive", $J356="Rash"), 0.9, 1)))</f>
        <v>83</v>
      </c>
      <c r="W356" s="2">
        <f>_xlfn.FLOOR.MATH((_xlfn.FLOOR.MATH((((2*VLOOKUP($G356, 'EV and Base'!$A$1:$N$671, 14, FALSE))+$Q356)*$I356)/100)+5)*
IF(OR($J356="Timid", $J356="Hasty", $J356="Jolly", $J356="Naive"), 1.1,
IF(OR($J356="Brave", $J356="Relaxed", $J356="Quiet", $J356="Sassy"), 0.9, 1)))</f>
        <v>53</v>
      </c>
    </row>
    <row r="357" spans="1:23" x14ac:dyDescent="0.45">
      <c r="A357" s="68"/>
      <c r="B357" s="68"/>
      <c r="C357" s="68"/>
      <c r="D357" s="68"/>
      <c r="E357" s="68"/>
      <c r="F357" s="56">
        <v>2</v>
      </c>
      <c r="G357" s="2" t="s">
        <v>628</v>
      </c>
      <c r="H357" s="22" t="s">
        <v>56</v>
      </c>
      <c r="I357" s="2">
        <v>37</v>
      </c>
      <c r="J357" s="2" t="s">
        <v>59</v>
      </c>
      <c r="K357" s="2" t="s">
        <v>587</v>
      </c>
      <c r="L357" s="2" t="s">
        <v>53</v>
      </c>
      <c r="M357" s="2" t="s">
        <v>539</v>
      </c>
      <c r="N357" s="2" t="s">
        <v>630</v>
      </c>
      <c r="O357" s="2" t="s">
        <v>639</v>
      </c>
      <c r="P357" s="2" t="s">
        <v>643</v>
      </c>
      <c r="Q357" s="2">
        <v>18</v>
      </c>
      <c r="R357" s="2">
        <f>_xlfn.FLOOR.MATH((((2*VLOOKUP(G357, 'EV and Base'!$A$1:$N$671, 9, FALSE))+$Q357)*$I357)/100)+$I357+10</f>
        <v>105</v>
      </c>
      <c r="S357" s="2">
        <f>_xlfn.FLOOR.MATH((_xlfn.FLOOR.MATH((((2*VLOOKUP($G357, 'EV and Base'!$A$1:$N$671, 10, FALSE))+$Q357)*$I357)/100)+5)*
IF(OR($J357="Lonely", $J357="Brave", $J357="Adamant", $J357="Naughty"), 1.1,
IF(OR($J357="Bold", $J357="Timid", $J357="Modest", $J357="Calm"), 0.9, 1)))</f>
        <v>48</v>
      </c>
      <c r="T357" s="2">
        <f>_xlfn.FLOOR.MATH((_xlfn.FLOOR.MATH((((2*VLOOKUP($G357, 'EV and Base'!$A$1:$N$671, 11, FALSE))+$Q357)*$I357)/100)+5)*
IF(OR($J357="Bold", $J357="Relaxed", $J357="Impish", $J357="Lax"), 1.1,
IF(OR($J357="Lonely", $J357="Hasty", $J357="Mild", $J357="Gentle"), 0.9, 1)))</f>
        <v>36</v>
      </c>
      <c r="U357" s="2">
        <f>_xlfn.FLOOR.MATH((_xlfn.FLOOR.MATH((((2*VLOOKUP($G357, 'EV and Base'!$A$1:$N$671, 12, FALSE))+$Q357)*$I357)/100)+5)*
IF(OR($J357="Modest", $J357="Mild", $J357="Quiet", $J357="Rash"), 1.1,
IF(OR($J357="Adamant", $J357="Impish", $J357="Jolly", $J357="Careful"), 0.9, 1)))</f>
        <v>72</v>
      </c>
      <c r="V357" s="2">
        <f>_xlfn.FLOOR.MATH((_xlfn.FLOOR.MATH((((2*VLOOKUP($G357, 'EV and Base'!$A$1:$N$671, 13, FALSE))+$Q357)*$I357)/100)+5)*
IF(OR($J357="Calm", $J357="Gentle", $J357="Sassy", $J357="Careful"), 1.1,
IF(OR($J357="Naughty", $J357="Lax", $J357="Naive", $J357="Rash"), 0.9, 1)))</f>
        <v>111</v>
      </c>
      <c r="W357" s="2">
        <f>_xlfn.FLOOR.MATH((_xlfn.FLOOR.MATH((((2*VLOOKUP($G357, 'EV and Base'!$A$1:$N$671, 14, FALSE))+$Q357)*$I357)/100)+5)*
IF(OR($J357="Timid", $J357="Hasty", $J357="Jolly", $J357="Naive"), 1.1,
IF(OR($J357="Brave", $J357="Relaxed", $J357="Quiet", $J357="Sassy"), 0.9, 1)))</f>
        <v>89</v>
      </c>
    </row>
    <row r="358" spans="1:23" x14ac:dyDescent="0.45">
      <c r="A358" s="56">
        <v>195</v>
      </c>
      <c r="B358" s="56" t="s">
        <v>114</v>
      </c>
      <c r="C358" s="56" t="s">
        <v>46</v>
      </c>
      <c r="D358" s="56" t="s">
        <v>644</v>
      </c>
      <c r="E358" s="56" t="s">
        <v>48</v>
      </c>
      <c r="F358" s="56">
        <v>1</v>
      </c>
      <c r="G358" s="2" t="s">
        <v>187</v>
      </c>
      <c r="H358" s="2" t="s">
        <v>50</v>
      </c>
      <c r="I358" s="2">
        <v>34</v>
      </c>
      <c r="J358" s="2" t="s">
        <v>95</v>
      </c>
      <c r="K358" s="2" t="s">
        <v>98</v>
      </c>
      <c r="L358" s="2" t="s">
        <v>53</v>
      </c>
      <c r="M358" s="2" t="s">
        <v>406</v>
      </c>
      <c r="N358" s="2" t="s">
        <v>475</v>
      </c>
      <c r="O358" s="2" t="s">
        <v>516</v>
      </c>
      <c r="P358" s="2" t="s">
        <v>517</v>
      </c>
      <c r="Q358" s="2">
        <v>0</v>
      </c>
      <c r="R358" s="2">
        <f>_xlfn.FLOOR.MATH((((2*VLOOKUP(G358, 'EV and Base'!$A$1:$N$671, 9, FALSE))+$Q358)*$I358)/100)+$I358+10</f>
        <v>84</v>
      </c>
      <c r="S358" s="2">
        <f>_xlfn.FLOOR.MATH((_xlfn.FLOOR.MATH((((2*VLOOKUP($G358, 'EV and Base'!$A$1:$N$671, 10, FALSE))+$Q358)*$I358)/100)+5)*
IF(OR($J358="Lonely", $J358="Brave", $J358="Adamant", $J358="Naughty"), 1.1,
IF(OR($J358="Bold", $J358="Timid", $J358="Modest", $J358="Calm"), 0.9, 1)))</f>
        <v>55</v>
      </c>
      <c r="T358" s="2">
        <f>_xlfn.FLOOR.MATH((_xlfn.FLOOR.MATH((((2*VLOOKUP($G358, 'EV and Base'!$A$1:$N$671, 11, FALSE))+$Q358)*$I358)/100)+5)*
IF(OR($J358="Bold", $J358="Relaxed", $J358="Impish", $J358="Lax"), 1.1,
IF(OR($J358="Lonely", $J358="Hasty", $J358="Mild", $J358="Gentle"), 0.9, 1)))</f>
        <v>56</v>
      </c>
      <c r="U358" s="2">
        <f>_xlfn.FLOOR.MATH((_xlfn.FLOOR.MATH((((2*VLOOKUP($G358, 'EV and Base'!$A$1:$N$671, 12, FALSE))+$Q358)*$I358)/100)+5)*
IF(OR($J358="Modest", $J358="Mild", $J358="Quiet", $J358="Rash"), 1.1,
IF(OR($J358="Adamant", $J358="Impish", $J358="Jolly", $J358="Careful"), 0.9, 1)))</f>
        <v>45</v>
      </c>
      <c r="V358" s="2">
        <f>_xlfn.FLOOR.MATH((_xlfn.FLOOR.MATH((((2*VLOOKUP($G358, 'EV and Base'!$A$1:$N$671, 13, FALSE))+$Q358)*$I358)/100)+5)*
IF(OR($J358="Calm", $J358="Gentle", $J358="Sassy", $J358="Careful"), 1.1,
IF(OR($J358="Naughty", $J358="Lax", $J358="Naive", $J358="Rash"), 0.9, 1)))</f>
        <v>51</v>
      </c>
      <c r="W358" s="2">
        <f>_xlfn.FLOOR.MATH((_xlfn.FLOOR.MATH((((2*VLOOKUP($G358, 'EV and Base'!$A$1:$N$671, 14, FALSE))+$Q358)*$I358)/100)+5)*
IF(OR($J358="Timid", $J358="Hasty", $J358="Jolly", $J358="Naive"), 1.1,
IF(OR($J358="Brave", $J358="Relaxed", $J358="Quiet", $J358="Sassy"), 0.9, 1)))</f>
        <v>57</v>
      </c>
    </row>
    <row r="359" spans="1:23" x14ac:dyDescent="0.45">
      <c r="A359" s="56">
        <v>196</v>
      </c>
      <c r="B359" s="56" t="s">
        <v>114</v>
      </c>
      <c r="C359" s="56" t="s">
        <v>46</v>
      </c>
      <c r="D359" s="56" t="s">
        <v>644</v>
      </c>
      <c r="E359" s="56" t="s">
        <v>48</v>
      </c>
      <c r="F359" s="56">
        <v>1</v>
      </c>
      <c r="G359" s="2" t="s">
        <v>315</v>
      </c>
      <c r="H359" s="2" t="s">
        <v>77</v>
      </c>
      <c r="I359" s="2">
        <v>34</v>
      </c>
      <c r="J359" s="2" t="s">
        <v>160</v>
      </c>
      <c r="K359" s="2" t="s">
        <v>100</v>
      </c>
      <c r="L359" s="2" t="s">
        <v>53</v>
      </c>
      <c r="M359" s="2" t="s">
        <v>357</v>
      </c>
      <c r="N359" s="2" t="s">
        <v>417</v>
      </c>
      <c r="O359" s="2" t="s">
        <v>154</v>
      </c>
      <c r="P359" s="2" t="s">
        <v>418</v>
      </c>
      <c r="Q359" s="2">
        <v>0</v>
      </c>
      <c r="R359" s="2">
        <f>_xlfn.FLOOR.MATH((((2*VLOOKUP(G359, 'EV and Base'!$A$1:$N$671, 9, FALSE))+$Q359)*$I359)/100)+$I359+10</f>
        <v>87</v>
      </c>
      <c r="S359" s="2">
        <f>_xlfn.FLOOR.MATH((_xlfn.FLOOR.MATH((((2*VLOOKUP($G359, 'EV and Base'!$A$1:$N$671, 10, FALSE))+$Q359)*$I359)/100)+5)*
IF(OR($J359="Lonely", $J359="Brave", $J359="Adamant", $J359="Naughty"), 1.1,
IF(OR($J359="Bold", $J359="Timid", $J359="Modest", $J359="Calm"), 0.9, 1)))</f>
        <v>64</v>
      </c>
      <c r="T359" s="2">
        <f>_xlfn.FLOOR.MATH((_xlfn.FLOOR.MATH((((2*VLOOKUP($G359, 'EV and Base'!$A$1:$N$671, 11, FALSE))+$Q359)*$I359)/100)+5)*
IF(OR($J359="Bold", $J359="Relaxed", $J359="Impish", $J359="Lax"), 1.1,
IF(OR($J359="Lonely", $J359="Hasty", $J359="Mild", $J359="Gentle"), 0.9, 1)))</f>
        <v>39</v>
      </c>
      <c r="U359" s="2">
        <f>_xlfn.FLOOR.MATH((_xlfn.FLOOR.MATH((((2*VLOOKUP($G359, 'EV and Base'!$A$1:$N$671, 12, FALSE))+$Q359)*$I359)/100)+5)*
IF(OR($J359="Modest", $J359="Mild", $J359="Quiet", $J359="Rash"), 1.1,
IF(OR($J359="Adamant", $J359="Impish", $J359="Jolly", $J359="Careful"), 0.9, 1)))</f>
        <v>70</v>
      </c>
      <c r="V359" s="2">
        <f>_xlfn.FLOOR.MATH((_xlfn.FLOOR.MATH((((2*VLOOKUP($G359, 'EV and Base'!$A$1:$N$671, 13, FALSE))+$Q359)*$I359)/100)+5)*
IF(OR($J359="Calm", $J359="Gentle", $J359="Sassy", $J359="Careful"), 1.1,
IF(OR($J359="Naughty", $J359="Lax", $J359="Naive", $J359="Rash"), 0.9, 1)))</f>
        <v>35</v>
      </c>
      <c r="W359" s="2">
        <f>_xlfn.FLOOR.MATH((_xlfn.FLOOR.MATH((((2*VLOOKUP($G359, 'EV and Base'!$A$1:$N$671, 14, FALSE))+$Q359)*$I359)/100)+5)*
IF(OR($J359="Timid", $J359="Hasty", $J359="Jolly", $J359="Naive"), 1.1,
IF(OR($J359="Brave", $J359="Relaxed", $J359="Quiet", $J359="Sassy"), 0.9, 1)))</f>
        <v>77</v>
      </c>
    </row>
    <row r="360" spans="1:23" x14ac:dyDescent="0.45">
      <c r="A360" s="56">
        <v>197</v>
      </c>
      <c r="B360" s="56" t="s">
        <v>114</v>
      </c>
      <c r="C360" s="56" t="s">
        <v>46</v>
      </c>
      <c r="D360" s="56" t="s">
        <v>644</v>
      </c>
      <c r="E360" s="56" t="s">
        <v>48</v>
      </c>
      <c r="F360" s="56">
        <v>1</v>
      </c>
      <c r="G360" s="2" t="s">
        <v>334</v>
      </c>
      <c r="H360" s="2" t="s">
        <v>50</v>
      </c>
      <c r="I360" s="2">
        <v>34</v>
      </c>
      <c r="J360" s="2" t="s">
        <v>78</v>
      </c>
      <c r="K360" s="2" t="s">
        <v>281</v>
      </c>
      <c r="L360" s="2" t="s">
        <v>53</v>
      </c>
      <c r="M360" s="2" t="s">
        <v>407</v>
      </c>
      <c r="N360" s="2" t="s">
        <v>254</v>
      </c>
      <c r="O360" s="2" t="s">
        <v>645</v>
      </c>
      <c r="P360" s="2" t="s">
        <v>528</v>
      </c>
      <c r="Q360" s="2">
        <v>0</v>
      </c>
      <c r="R360" s="2">
        <f>_xlfn.FLOOR.MATH((((2*VLOOKUP(G360, 'EV and Base'!$A$1:$N$671, 9, FALSE))+$Q360)*$I360)/100)+$I360+10</f>
        <v>78</v>
      </c>
      <c r="S360" s="2">
        <f>_xlfn.FLOOR.MATH((_xlfn.FLOOR.MATH((((2*VLOOKUP($G360, 'EV and Base'!$A$1:$N$671, 10, FALSE))+$Q360)*$I360)/100)+5)*
IF(OR($J360="Lonely", $J360="Brave", $J360="Adamant", $J360="Naughty"), 1.1,
IF(OR($J360="Bold", $J360="Timid", $J360="Modest", $J360="Calm"), 0.9, 1)))</f>
        <v>56</v>
      </c>
      <c r="T360" s="2">
        <f>_xlfn.FLOOR.MATH((_xlfn.FLOOR.MATH((((2*VLOOKUP($G360, 'EV and Base'!$A$1:$N$671, 11, FALSE))+$Q360)*$I360)/100)+5)*
IF(OR($J360="Bold", $J360="Relaxed", $J360="Impish", $J360="Lax"), 1.1,
IF(OR($J360="Lonely", $J360="Hasty", $J360="Mild", $J360="Gentle"), 0.9, 1)))</f>
        <v>52</v>
      </c>
      <c r="U360" s="2">
        <f>_xlfn.FLOOR.MATH((_xlfn.FLOOR.MATH((((2*VLOOKUP($G360, 'EV and Base'!$A$1:$N$671, 12, FALSE))+$Q360)*$I360)/100)+5)*
IF(OR($J360="Modest", $J360="Mild", $J360="Quiet", $J360="Rash"), 1.1,
IF(OR($J360="Adamant", $J360="Impish", $J360="Jolly", $J360="Careful"), 0.9, 1)))</f>
        <v>28</v>
      </c>
      <c r="V360" s="2">
        <f>_xlfn.FLOOR.MATH((_xlfn.FLOOR.MATH((((2*VLOOKUP($G360, 'EV and Base'!$A$1:$N$671, 13, FALSE))+$Q360)*$I360)/100)+5)*
IF(OR($J360="Calm", $J360="Gentle", $J360="Sassy", $J360="Careful"), 1.1,
IF(OR($J360="Naughty", $J360="Lax", $J360="Naive", $J360="Rash"), 0.9, 1)))</f>
        <v>52</v>
      </c>
      <c r="W360" s="2">
        <f>_xlfn.FLOOR.MATH((_xlfn.FLOOR.MATH((((2*VLOOKUP($G360, 'EV and Base'!$A$1:$N$671, 14, FALSE))+$Q360)*$I360)/100)+5)*
IF(OR($J360="Timid", $J360="Hasty", $J360="Jolly", $J360="Naive"), 1.1,
IF(OR($J360="Brave", $J360="Relaxed", $J360="Quiet", $J360="Sassy"), 0.9, 1)))</f>
        <v>37</v>
      </c>
    </row>
    <row r="361" spans="1:23" x14ac:dyDescent="0.45">
      <c r="A361" s="66">
        <v>198</v>
      </c>
      <c r="B361" s="66" t="s">
        <v>114</v>
      </c>
      <c r="C361" s="66" t="s">
        <v>46</v>
      </c>
      <c r="D361" s="66" t="s">
        <v>644</v>
      </c>
      <c r="E361" s="66" t="s">
        <v>48</v>
      </c>
      <c r="F361" s="56">
        <v>1</v>
      </c>
      <c r="G361" s="2" t="s">
        <v>315</v>
      </c>
      <c r="H361" s="2" t="s">
        <v>77</v>
      </c>
      <c r="I361" s="2">
        <v>33</v>
      </c>
      <c r="J361" s="2" t="s">
        <v>160</v>
      </c>
      <c r="K361" s="2" t="s">
        <v>100</v>
      </c>
      <c r="L361" s="2" t="s">
        <v>53</v>
      </c>
      <c r="M361" s="2" t="s">
        <v>235</v>
      </c>
      <c r="N361" s="2" t="s">
        <v>357</v>
      </c>
      <c r="O361" s="2" t="s">
        <v>417</v>
      </c>
      <c r="P361" s="2" t="s">
        <v>154</v>
      </c>
      <c r="Q361" s="2">
        <v>0</v>
      </c>
      <c r="R361" s="2">
        <f>_xlfn.FLOOR.MATH((((2*VLOOKUP(G361, 'EV and Base'!$A$1:$N$671, 9, FALSE))+$Q361)*$I361)/100)+$I361+10</f>
        <v>85</v>
      </c>
      <c r="S361" s="2">
        <f>_xlfn.FLOOR.MATH((_xlfn.FLOOR.MATH((((2*VLOOKUP($G361, 'EV and Base'!$A$1:$N$671, 10, FALSE))+$Q361)*$I361)/100)+5)*
IF(OR($J361="Lonely", $J361="Brave", $J361="Adamant", $J361="Naughty"), 1.1,
IF(OR($J361="Bold", $J361="Timid", $J361="Modest", $J361="Calm"), 0.9, 1)))</f>
        <v>63</v>
      </c>
      <c r="T361" s="2">
        <f>_xlfn.FLOOR.MATH((_xlfn.FLOOR.MATH((((2*VLOOKUP($G361, 'EV and Base'!$A$1:$N$671, 11, FALSE))+$Q361)*$I361)/100)+5)*
IF(OR($J361="Bold", $J361="Relaxed", $J361="Impish", $J361="Lax"), 1.1,
IF(OR($J361="Lonely", $J361="Hasty", $J361="Mild", $J361="Gentle"), 0.9, 1)))</f>
        <v>38</v>
      </c>
      <c r="U361" s="2">
        <f>_xlfn.FLOOR.MATH((_xlfn.FLOOR.MATH((((2*VLOOKUP($G361, 'EV and Base'!$A$1:$N$671, 12, FALSE))+$Q361)*$I361)/100)+5)*
IF(OR($J361="Modest", $J361="Mild", $J361="Quiet", $J361="Rash"), 1.1,
IF(OR($J361="Adamant", $J361="Impish", $J361="Jolly", $J361="Careful"), 0.9, 1)))</f>
        <v>69</v>
      </c>
      <c r="V361" s="2">
        <f>_xlfn.FLOOR.MATH((_xlfn.FLOOR.MATH((((2*VLOOKUP($G361, 'EV and Base'!$A$1:$N$671, 13, FALSE))+$Q361)*$I361)/100)+5)*
IF(OR($J361="Calm", $J361="Gentle", $J361="Sassy", $J361="Careful"), 1.1,
IF(OR($J361="Naughty", $J361="Lax", $J361="Naive", $J361="Rash"), 0.9, 1)))</f>
        <v>34</v>
      </c>
      <c r="W361" s="2">
        <f>_xlfn.FLOOR.MATH((_xlfn.FLOOR.MATH((((2*VLOOKUP($G361, 'EV and Base'!$A$1:$N$671, 14, FALSE))+$Q361)*$I361)/100)+5)*
IF(OR($J361="Timid", $J361="Hasty", $J361="Jolly", $J361="Naive"), 1.1,
IF(OR($J361="Brave", $J361="Relaxed", $J361="Quiet", $J361="Sassy"), 0.9, 1)))</f>
        <v>74</v>
      </c>
    </row>
    <row r="362" spans="1:23" x14ac:dyDescent="0.45">
      <c r="A362" s="68"/>
      <c r="B362" s="68"/>
      <c r="C362" s="68"/>
      <c r="D362" s="68"/>
      <c r="E362" s="68"/>
      <c r="F362" s="56">
        <v>2</v>
      </c>
      <c r="G362" s="2" t="s">
        <v>315</v>
      </c>
      <c r="H362" s="2" t="s">
        <v>77</v>
      </c>
      <c r="I362" s="2">
        <v>33</v>
      </c>
      <c r="J362" s="2" t="s">
        <v>160</v>
      </c>
      <c r="K362" s="2" t="s">
        <v>100</v>
      </c>
      <c r="L362" s="2" t="s">
        <v>53</v>
      </c>
      <c r="M362" s="2" t="s">
        <v>235</v>
      </c>
      <c r="N362" s="2" t="s">
        <v>357</v>
      </c>
      <c r="O362" s="2" t="s">
        <v>417</v>
      </c>
      <c r="P362" s="2" t="s">
        <v>154</v>
      </c>
      <c r="Q362" s="2">
        <v>0</v>
      </c>
      <c r="R362" s="2">
        <f>_xlfn.FLOOR.MATH((((2*VLOOKUP(G362, 'EV and Base'!$A$1:$N$671, 9, FALSE))+$Q362)*$I362)/100)+$I362+10</f>
        <v>85</v>
      </c>
      <c r="S362" s="2">
        <f>_xlfn.FLOOR.MATH((_xlfn.FLOOR.MATH((((2*VLOOKUP($G362, 'EV and Base'!$A$1:$N$671, 10, FALSE))+$Q362)*$I362)/100)+5)*
IF(OR($J362="Lonely", $J362="Brave", $J362="Adamant", $J362="Naughty"), 1.1,
IF(OR($J362="Bold", $J362="Timid", $J362="Modest", $J362="Calm"), 0.9, 1)))</f>
        <v>63</v>
      </c>
      <c r="T362" s="2">
        <f>_xlfn.FLOOR.MATH((_xlfn.FLOOR.MATH((((2*VLOOKUP($G362, 'EV and Base'!$A$1:$N$671, 11, FALSE))+$Q362)*$I362)/100)+5)*
IF(OR($J362="Bold", $J362="Relaxed", $J362="Impish", $J362="Lax"), 1.1,
IF(OR($J362="Lonely", $J362="Hasty", $J362="Mild", $J362="Gentle"), 0.9, 1)))</f>
        <v>38</v>
      </c>
      <c r="U362" s="2">
        <f>_xlfn.FLOOR.MATH((_xlfn.FLOOR.MATH((((2*VLOOKUP($G362, 'EV and Base'!$A$1:$N$671, 12, FALSE))+$Q362)*$I362)/100)+5)*
IF(OR($J362="Modest", $J362="Mild", $J362="Quiet", $J362="Rash"), 1.1,
IF(OR($J362="Adamant", $J362="Impish", $J362="Jolly", $J362="Careful"), 0.9, 1)))</f>
        <v>69</v>
      </c>
      <c r="V362" s="2">
        <f>_xlfn.FLOOR.MATH((_xlfn.FLOOR.MATH((((2*VLOOKUP($G362, 'EV and Base'!$A$1:$N$671, 13, FALSE))+$Q362)*$I362)/100)+5)*
IF(OR($J362="Calm", $J362="Gentle", $J362="Sassy", $J362="Careful"), 1.1,
IF(OR($J362="Naughty", $J362="Lax", $J362="Naive", $J362="Rash"), 0.9, 1)))</f>
        <v>34</v>
      </c>
      <c r="W362" s="2">
        <f>_xlfn.FLOOR.MATH((_xlfn.FLOOR.MATH((((2*VLOOKUP($G362, 'EV and Base'!$A$1:$N$671, 14, FALSE))+$Q362)*$I362)/100)+5)*
IF(OR($J362="Timid", $J362="Hasty", $J362="Jolly", $J362="Naive"), 1.1,
IF(OR($J362="Brave", $J362="Relaxed", $J362="Quiet", $J362="Sassy"), 0.9, 1)))</f>
        <v>74</v>
      </c>
    </row>
    <row r="363" spans="1:23" x14ac:dyDescent="0.45">
      <c r="A363" s="66">
        <v>199</v>
      </c>
      <c r="B363" s="66" t="s">
        <v>114</v>
      </c>
      <c r="C363" s="66" t="s">
        <v>46</v>
      </c>
      <c r="D363" s="66" t="s">
        <v>644</v>
      </c>
      <c r="E363" s="66" t="s">
        <v>48</v>
      </c>
      <c r="F363" s="56">
        <v>1</v>
      </c>
      <c r="G363" s="2" t="s">
        <v>187</v>
      </c>
      <c r="H363" s="2" t="s">
        <v>50</v>
      </c>
      <c r="I363" s="2">
        <v>32</v>
      </c>
      <c r="J363" s="2" t="s">
        <v>51</v>
      </c>
      <c r="K363" s="2" t="s">
        <v>98</v>
      </c>
      <c r="L363" s="2" t="s">
        <v>53</v>
      </c>
      <c r="M363" s="2" t="s">
        <v>406</v>
      </c>
      <c r="N363" s="2" t="s">
        <v>475</v>
      </c>
      <c r="O363" s="2" t="s">
        <v>516</v>
      </c>
      <c r="P363" s="2" t="s">
        <v>517</v>
      </c>
      <c r="Q363" s="2">
        <v>0</v>
      </c>
      <c r="R363" s="2">
        <f>_xlfn.FLOOR.MATH((((2*VLOOKUP(G363, 'EV and Base'!$A$1:$N$671, 9, FALSE))+$Q363)*$I363)/100)+$I363+10</f>
        <v>80</v>
      </c>
      <c r="S363" s="2">
        <f>_xlfn.FLOOR.MATH((_xlfn.FLOOR.MATH((((2*VLOOKUP($G363, 'EV and Base'!$A$1:$N$671, 10, FALSE))+$Q363)*$I363)/100)+5)*
IF(OR($J363="Lonely", $J363="Brave", $J363="Adamant", $J363="Naughty"), 1.1,
IF(OR($J363="Bold", $J363="Timid", $J363="Modest", $J363="Calm"), 0.9, 1)))</f>
        <v>59</v>
      </c>
      <c r="T363" s="2">
        <f>_xlfn.FLOOR.MATH((_xlfn.FLOOR.MATH((((2*VLOOKUP($G363, 'EV and Base'!$A$1:$N$671, 11, FALSE))+$Q363)*$I363)/100)+5)*
IF(OR($J363="Bold", $J363="Relaxed", $J363="Impish", $J363="Lax"), 1.1,
IF(OR($J363="Lonely", $J363="Hasty", $J363="Mild", $J363="Gentle"), 0.9, 1)))</f>
        <v>53</v>
      </c>
      <c r="U363" s="2">
        <f>_xlfn.FLOOR.MATH((_xlfn.FLOOR.MATH((((2*VLOOKUP($G363, 'EV and Base'!$A$1:$N$671, 12, FALSE))+$Q363)*$I363)/100)+5)*
IF(OR($J363="Modest", $J363="Mild", $J363="Quiet", $J363="Rash"), 1.1,
IF(OR($J363="Adamant", $J363="Impish", $J363="Jolly", $J363="Careful"), 0.9, 1)))</f>
        <v>43</v>
      </c>
      <c r="V363" s="2">
        <f>_xlfn.FLOOR.MATH((_xlfn.FLOOR.MATH((((2*VLOOKUP($G363, 'EV and Base'!$A$1:$N$671, 13, FALSE))+$Q363)*$I363)/100)+5)*
IF(OR($J363="Calm", $J363="Gentle", $J363="Sassy", $J363="Careful"), 1.1,
IF(OR($J363="Naughty", $J363="Lax", $J363="Naive", $J363="Rash"), 0.9, 1)))</f>
        <v>44</v>
      </c>
      <c r="W363" s="2">
        <f>_xlfn.FLOOR.MATH((_xlfn.FLOOR.MATH((((2*VLOOKUP($G363, 'EV and Base'!$A$1:$N$671, 14, FALSE))+$Q363)*$I363)/100)+5)*
IF(OR($J363="Timid", $J363="Hasty", $J363="Jolly", $J363="Naive"), 1.1,
IF(OR($J363="Brave", $J363="Relaxed", $J363="Quiet", $J363="Sassy"), 0.9, 1)))</f>
        <v>54</v>
      </c>
    </row>
    <row r="364" spans="1:23" x14ac:dyDescent="0.45">
      <c r="A364" s="67"/>
      <c r="B364" s="67"/>
      <c r="C364" s="67"/>
      <c r="D364" s="67"/>
      <c r="E364" s="67"/>
      <c r="F364" s="56">
        <v>3</v>
      </c>
      <c r="G364" s="2" t="s">
        <v>334</v>
      </c>
      <c r="H364" s="2" t="s">
        <v>50</v>
      </c>
      <c r="I364" s="2">
        <v>32</v>
      </c>
      <c r="J364" s="2" t="s">
        <v>103</v>
      </c>
      <c r="K364" s="2" t="s">
        <v>281</v>
      </c>
      <c r="L364" s="2" t="s">
        <v>53</v>
      </c>
      <c r="M364" s="2" t="s">
        <v>337</v>
      </c>
      <c r="N364" s="2" t="s">
        <v>407</v>
      </c>
      <c r="O364" s="2" t="s">
        <v>254</v>
      </c>
      <c r="P364" s="2" t="s">
        <v>645</v>
      </c>
      <c r="Q364" s="2">
        <v>0</v>
      </c>
      <c r="R364" s="2">
        <f>_xlfn.FLOOR.MATH((((2*VLOOKUP(G364, 'EV and Base'!$A$1:$N$671, 9, FALSE))+$Q364)*$I364)/100)+$I364+10</f>
        <v>74</v>
      </c>
      <c r="S364" s="2">
        <f>_xlfn.FLOOR.MATH((_xlfn.FLOOR.MATH((((2*VLOOKUP($G364, 'EV and Base'!$A$1:$N$671, 10, FALSE))+$Q364)*$I364)/100)+5)*
IF(OR($J364="Lonely", $J364="Brave", $J364="Adamant", $J364="Naughty"), 1.1,
IF(OR($J364="Bold", $J364="Timid", $J364="Modest", $J364="Calm"), 0.9, 1)))</f>
        <v>53</v>
      </c>
      <c r="T364" s="2">
        <f>_xlfn.FLOOR.MATH((_xlfn.FLOOR.MATH((((2*VLOOKUP($G364, 'EV and Base'!$A$1:$N$671, 11, FALSE))+$Q364)*$I364)/100)+5)*
IF(OR($J364="Bold", $J364="Relaxed", $J364="Impish", $J364="Lax"), 1.1,
IF(OR($J364="Lonely", $J364="Hasty", $J364="Mild", $J364="Gentle"), 0.9, 1)))</f>
        <v>49</v>
      </c>
      <c r="U364" s="2">
        <f>_xlfn.FLOOR.MATH((_xlfn.FLOOR.MATH((((2*VLOOKUP($G364, 'EV and Base'!$A$1:$N$671, 12, FALSE))+$Q364)*$I364)/100)+5)*
IF(OR($J364="Modest", $J364="Mild", $J364="Quiet", $J364="Rash"), 1.1,
IF(OR($J364="Adamant", $J364="Impish", $J364="Jolly", $J364="Careful"), 0.9, 1)))</f>
        <v>24</v>
      </c>
      <c r="V364" s="2">
        <f>_xlfn.FLOOR.MATH((_xlfn.FLOOR.MATH((((2*VLOOKUP($G364, 'EV and Base'!$A$1:$N$671, 13, FALSE))+$Q364)*$I364)/100)+5)*
IF(OR($J364="Calm", $J364="Gentle", $J364="Sassy", $J364="Careful"), 1.1,
IF(OR($J364="Naughty", $J364="Lax", $J364="Naive", $J364="Rash"), 0.9, 1)))</f>
        <v>53</v>
      </c>
      <c r="W364" s="2">
        <f>_xlfn.FLOOR.MATH((_xlfn.FLOOR.MATH((((2*VLOOKUP($G364, 'EV and Base'!$A$1:$N$671, 14, FALSE))+$Q364)*$I364)/100)+5)*
IF(OR($J364="Timid", $J364="Hasty", $J364="Jolly", $J364="Naive"), 1.1,
IF(OR($J364="Brave", $J364="Relaxed", $J364="Quiet", $J364="Sassy"), 0.9, 1)))</f>
        <v>35</v>
      </c>
    </row>
    <row r="365" spans="1:23" x14ac:dyDescent="0.45">
      <c r="A365" s="68"/>
      <c r="B365" s="68"/>
      <c r="C365" s="68"/>
      <c r="D365" s="68"/>
      <c r="E365" s="68"/>
      <c r="F365" s="56">
        <v>2</v>
      </c>
      <c r="G365" s="2" t="s">
        <v>378</v>
      </c>
      <c r="H365" s="2" t="s">
        <v>50</v>
      </c>
      <c r="I365" s="2">
        <v>32</v>
      </c>
      <c r="J365" s="2" t="s">
        <v>132</v>
      </c>
      <c r="K365" s="2" t="s">
        <v>184</v>
      </c>
      <c r="L365" s="2" t="s">
        <v>53</v>
      </c>
      <c r="M365" s="2" t="s">
        <v>333</v>
      </c>
      <c r="N365" s="2" t="s">
        <v>336</v>
      </c>
      <c r="O365" s="2" t="s">
        <v>177</v>
      </c>
      <c r="P365" s="2" t="s">
        <v>416</v>
      </c>
      <c r="Q365" s="2">
        <v>0</v>
      </c>
      <c r="R365" s="2">
        <f>_xlfn.FLOOR.MATH((((2*VLOOKUP(G365, 'EV and Base'!$A$1:$N$671, 9, FALSE))+$Q365)*$I365)/100)+$I365+10</f>
        <v>80</v>
      </c>
      <c r="S365" s="2">
        <f>_xlfn.FLOOR.MATH((_xlfn.FLOOR.MATH((((2*VLOOKUP($G365, 'EV and Base'!$A$1:$N$671, 10, FALSE))+$Q365)*$I365)/100)+5)*
IF(OR($J365="Lonely", $J365="Brave", $J365="Adamant", $J365="Naughty"), 1.1,
IF(OR($J365="Bold", $J365="Timid", $J365="Modest", $J365="Calm"), 0.9, 1)))</f>
        <v>57</v>
      </c>
      <c r="T365" s="2">
        <f>_xlfn.FLOOR.MATH((_xlfn.FLOOR.MATH((((2*VLOOKUP($G365, 'EV and Base'!$A$1:$N$671, 11, FALSE))+$Q365)*$I365)/100)+5)*
IF(OR($J365="Bold", $J365="Relaxed", $J365="Impish", $J365="Lax"), 1.1,
IF(OR($J365="Lonely", $J365="Hasty", $J365="Mild", $J365="Gentle"), 0.9, 1)))</f>
        <v>36</v>
      </c>
      <c r="U365" s="2">
        <f>_xlfn.FLOOR.MATH((_xlfn.FLOOR.MATH((((2*VLOOKUP($G365, 'EV and Base'!$A$1:$N$671, 12, FALSE))+$Q365)*$I365)/100)+5)*
IF(OR($J365="Modest", $J365="Mild", $J365="Quiet", $J365="Rash"), 1.1,
IF(OR($J365="Adamant", $J365="Impish", $J365="Jolly", $J365="Careful"), 0.9, 1)))</f>
        <v>33</v>
      </c>
      <c r="V365" s="2">
        <f>_xlfn.FLOOR.MATH((_xlfn.FLOOR.MATH((((2*VLOOKUP($G365, 'EV and Base'!$A$1:$N$671, 13, FALSE))+$Q365)*$I365)/100)+5)*
IF(OR($J365="Calm", $J365="Gentle", $J365="Sassy", $J365="Careful"), 1.1,
IF(OR($J365="Naughty", $J365="Lax", $J365="Naive", $J365="Rash"), 0.9, 1)))</f>
        <v>33</v>
      </c>
      <c r="W365" s="2">
        <f>_xlfn.FLOOR.MATH((_xlfn.FLOOR.MATH((((2*VLOOKUP($G365, 'EV and Base'!$A$1:$N$671, 14, FALSE))+$Q365)*$I365)/100)+5)*
IF(OR($J365="Timid", $J365="Hasty", $J365="Jolly", $J365="Naive"), 1.1,
IF(OR($J365="Brave", $J365="Relaxed", $J365="Quiet", $J365="Sassy"), 0.9, 1)))</f>
        <v>46</v>
      </c>
    </row>
    <row r="366" spans="1:23" x14ac:dyDescent="0.45">
      <c r="A366" s="66">
        <v>200</v>
      </c>
      <c r="B366" s="66" t="s">
        <v>114</v>
      </c>
      <c r="C366" s="66" t="s">
        <v>46</v>
      </c>
      <c r="D366" s="66" t="s">
        <v>644</v>
      </c>
      <c r="E366" s="66" t="s">
        <v>48</v>
      </c>
      <c r="F366" s="56">
        <v>1</v>
      </c>
      <c r="G366" s="2" t="s">
        <v>187</v>
      </c>
      <c r="H366" s="2" t="s">
        <v>50</v>
      </c>
      <c r="I366" s="2">
        <v>33</v>
      </c>
      <c r="J366" s="2" t="s">
        <v>120</v>
      </c>
      <c r="K366" s="2" t="s">
        <v>98</v>
      </c>
      <c r="L366" s="2" t="s">
        <v>53</v>
      </c>
      <c r="M366" s="2" t="s">
        <v>406</v>
      </c>
      <c r="N366" s="2" t="s">
        <v>475</v>
      </c>
      <c r="O366" s="2" t="s">
        <v>516</v>
      </c>
      <c r="P366" s="2" t="s">
        <v>517</v>
      </c>
      <c r="Q366" s="2">
        <v>0</v>
      </c>
      <c r="R366" s="2">
        <f>_xlfn.FLOOR.MATH((((2*VLOOKUP(G366, 'EV and Base'!$A$1:$N$671, 9, FALSE))+$Q366)*$I366)/100)+$I366+10</f>
        <v>82</v>
      </c>
      <c r="S366" s="2">
        <f>_xlfn.FLOOR.MATH((_xlfn.FLOOR.MATH((((2*VLOOKUP($G366, 'EV and Base'!$A$1:$N$671, 10, FALSE))+$Q366)*$I366)/100)+5)*
IF(OR($J366="Lonely", $J366="Brave", $J366="Adamant", $J366="Naughty"), 1.1,
IF(OR($J366="Bold", $J366="Timid", $J366="Modest", $J366="Calm"), 0.9, 1)))</f>
        <v>67</v>
      </c>
      <c r="T366" s="2">
        <f>_xlfn.FLOOR.MATH((_xlfn.FLOOR.MATH((((2*VLOOKUP($G366, 'EV and Base'!$A$1:$N$671, 11, FALSE))+$Q366)*$I366)/100)+5)*
IF(OR($J366="Bold", $J366="Relaxed", $J366="Impish", $J366="Lax"), 1.1,
IF(OR($J366="Lonely", $J366="Hasty", $J366="Mild", $J366="Gentle"), 0.9, 1)))</f>
        <v>50</v>
      </c>
      <c r="U366" s="2">
        <f>_xlfn.FLOOR.MATH((_xlfn.FLOOR.MATH((((2*VLOOKUP($G366, 'EV and Base'!$A$1:$N$671, 12, FALSE))+$Q366)*$I366)/100)+5)*
IF(OR($J366="Modest", $J366="Mild", $J366="Quiet", $J366="Rash"), 1.1,
IF(OR($J366="Adamant", $J366="Impish", $J366="Jolly", $J366="Careful"), 0.9, 1)))</f>
        <v>44</v>
      </c>
      <c r="V366" s="2">
        <f>_xlfn.FLOOR.MATH((_xlfn.FLOOR.MATH((((2*VLOOKUP($G366, 'EV and Base'!$A$1:$N$671, 13, FALSE))+$Q366)*$I366)/100)+5)*
IF(OR($J366="Calm", $J366="Gentle", $J366="Sassy", $J366="Careful"), 1.1,
IF(OR($J366="Naughty", $J366="Lax", $J366="Naive", $J366="Rash"), 0.9, 1)))</f>
        <v>45</v>
      </c>
      <c r="W366" s="2">
        <f>_xlfn.FLOOR.MATH((_xlfn.FLOOR.MATH((((2*VLOOKUP($G366, 'EV and Base'!$A$1:$N$671, 14, FALSE))+$Q366)*$I366)/100)+5)*
IF(OR($J366="Timid", $J366="Hasty", $J366="Jolly", $J366="Naive"), 1.1,
IF(OR($J366="Brave", $J366="Relaxed", $J366="Quiet", $J366="Sassy"), 0.9, 1)))</f>
        <v>55</v>
      </c>
    </row>
    <row r="367" spans="1:23" x14ac:dyDescent="0.45">
      <c r="A367" s="68"/>
      <c r="B367" s="68"/>
      <c r="C367" s="68"/>
      <c r="D367" s="68"/>
      <c r="E367" s="68"/>
      <c r="F367" s="56">
        <v>2</v>
      </c>
      <c r="G367" s="2" t="s">
        <v>378</v>
      </c>
      <c r="H367" s="2" t="s">
        <v>50</v>
      </c>
      <c r="I367" s="2">
        <v>33</v>
      </c>
      <c r="J367" s="2" t="s">
        <v>111</v>
      </c>
      <c r="K367" s="2" t="s">
        <v>184</v>
      </c>
      <c r="L367" s="2" t="s">
        <v>53</v>
      </c>
      <c r="M367" s="2" t="s">
        <v>333</v>
      </c>
      <c r="N367" s="2" t="s">
        <v>336</v>
      </c>
      <c r="O367" s="2" t="s">
        <v>177</v>
      </c>
      <c r="P367" s="2" t="s">
        <v>416</v>
      </c>
      <c r="Q367" s="2">
        <v>0</v>
      </c>
      <c r="R367" s="2">
        <f>_xlfn.FLOOR.MATH((((2*VLOOKUP(G367, 'EV and Base'!$A$1:$N$671, 9, FALSE))+$Q367)*$I367)/100)+$I367+10</f>
        <v>82</v>
      </c>
      <c r="S367" s="2">
        <f>_xlfn.FLOOR.MATH((_xlfn.FLOOR.MATH((((2*VLOOKUP($G367, 'EV and Base'!$A$1:$N$671, 10, FALSE))+$Q367)*$I367)/100)+5)*
IF(OR($J367="Lonely", $J367="Brave", $J367="Adamant", $J367="Naughty"), 1.1,
IF(OR($J367="Bold", $J367="Timid", $J367="Modest", $J367="Calm"), 0.9, 1)))</f>
        <v>64</v>
      </c>
      <c r="T367" s="2">
        <f>_xlfn.FLOOR.MATH((_xlfn.FLOOR.MATH((((2*VLOOKUP($G367, 'EV and Base'!$A$1:$N$671, 11, FALSE))+$Q367)*$I367)/100)+5)*
IF(OR($J367="Bold", $J367="Relaxed", $J367="Impish", $J367="Lax"), 1.1,
IF(OR($J367="Lonely", $J367="Hasty", $J367="Mild", $J367="Gentle"), 0.9, 1)))</f>
        <v>34</v>
      </c>
      <c r="U367" s="2">
        <f>_xlfn.FLOOR.MATH((_xlfn.FLOOR.MATH((((2*VLOOKUP($G367, 'EV and Base'!$A$1:$N$671, 12, FALSE))+$Q367)*$I367)/100)+5)*
IF(OR($J367="Modest", $J367="Mild", $J367="Quiet", $J367="Rash"), 1.1,
IF(OR($J367="Adamant", $J367="Impish", $J367="Jolly", $J367="Careful"), 0.9, 1)))</f>
        <v>34</v>
      </c>
      <c r="V367" s="2">
        <f>_xlfn.FLOOR.MATH((_xlfn.FLOOR.MATH((((2*VLOOKUP($G367, 'EV and Base'!$A$1:$N$671, 13, FALSE))+$Q367)*$I367)/100)+5)*
IF(OR($J367="Calm", $J367="Gentle", $J367="Sassy", $J367="Careful"), 1.1,
IF(OR($J367="Naughty", $J367="Lax", $J367="Naive", $J367="Rash"), 0.9, 1)))</f>
        <v>34</v>
      </c>
      <c r="W367" s="2">
        <f>_xlfn.FLOOR.MATH((_xlfn.FLOOR.MATH((((2*VLOOKUP($G367, 'EV and Base'!$A$1:$N$671, 14, FALSE))+$Q367)*$I367)/100)+5)*
IF(OR($J367="Timid", $J367="Hasty", $J367="Jolly", $J367="Naive"), 1.1,
IF(OR($J367="Brave", $J367="Relaxed", $J367="Quiet", $J367="Sassy"), 0.9, 1)))</f>
        <v>47</v>
      </c>
    </row>
    <row r="368" spans="1:23" x14ac:dyDescent="0.45">
      <c r="A368" s="56">
        <v>201</v>
      </c>
      <c r="B368" s="56" t="s">
        <v>114</v>
      </c>
      <c r="C368" s="56" t="s">
        <v>46</v>
      </c>
      <c r="D368" s="56" t="s">
        <v>644</v>
      </c>
      <c r="E368" s="56" t="s">
        <v>48</v>
      </c>
      <c r="F368" s="56">
        <v>1</v>
      </c>
      <c r="G368" s="2" t="s">
        <v>378</v>
      </c>
      <c r="H368" s="2" t="s">
        <v>50</v>
      </c>
      <c r="I368" s="2">
        <v>34</v>
      </c>
      <c r="J368" s="2" t="s">
        <v>71</v>
      </c>
      <c r="K368" s="2" t="s">
        <v>281</v>
      </c>
      <c r="L368" s="2" t="s">
        <v>53</v>
      </c>
      <c r="M368" s="2" t="s">
        <v>333</v>
      </c>
      <c r="N368" s="2" t="s">
        <v>336</v>
      </c>
      <c r="O368" s="2" t="s">
        <v>177</v>
      </c>
      <c r="P368" s="2" t="s">
        <v>416</v>
      </c>
      <c r="Q368" s="2">
        <v>0</v>
      </c>
      <c r="R368" s="2">
        <f>_xlfn.FLOOR.MATH((((2*VLOOKUP(G368, 'EV and Base'!$A$1:$N$671, 9, FALSE))+$Q368)*$I368)/100)+$I368+10</f>
        <v>84</v>
      </c>
      <c r="S368" s="2">
        <f>_xlfn.FLOOR.MATH((_xlfn.FLOOR.MATH((((2*VLOOKUP($G368, 'EV and Base'!$A$1:$N$671, 10, FALSE))+$Q368)*$I368)/100)+5)*
IF(OR($J368="Lonely", $J368="Brave", $J368="Adamant", $J368="Naughty"), 1.1,
IF(OR($J368="Bold", $J368="Timid", $J368="Modest", $J368="Calm"), 0.9, 1)))</f>
        <v>60</v>
      </c>
      <c r="T368" s="2">
        <f>_xlfn.FLOOR.MATH((_xlfn.FLOOR.MATH((((2*VLOOKUP($G368, 'EV and Base'!$A$1:$N$671, 11, FALSE))+$Q368)*$I368)/100)+5)*
IF(OR($J368="Bold", $J368="Relaxed", $J368="Impish", $J368="Lax"), 1.1,
IF(OR($J368="Lonely", $J368="Hasty", $J368="Mild", $J368="Gentle"), 0.9, 1)))</f>
        <v>35</v>
      </c>
      <c r="U368" s="2">
        <f>_xlfn.FLOOR.MATH((_xlfn.FLOOR.MATH((((2*VLOOKUP($G368, 'EV and Base'!$A$1:$N$671, 12, FALSE))+$Q368)*$I368)/100)+5)*
IF(OR($J368="Modest", $J368="Mild", $J368="Quiet", $J368="Rash"), 1.1,
IF(OR($J368="Adamant", $J368="Impish", $J368="Jolly", $J368="Careful"), 0.9, 1)))</f>
        <v>35</v>
      </c>
      <c r="V368" s="2">
        <f>_xlfn.FLOOR.MATH((_xlfn.FLOOR.MATH((((2*VLOOKUP($G368, 'EV and Base'!$A$1:$N$671, 13, FALSE))+$Q368)*$I368)/100)+5)*
IF(OR($J368="Calm", $J368="Gentle", $J368="Sassy", $J368="Careful"), 1.1,
IF(OR($J368="Naughty", $J368="Lax", $J368="Naive", $J368="Rash"), 0.9, 1)))</f>
        <v>35</v>
      </c>
      <c r="W368" s="2">
        <f>_xlfn.FLOOR.MATH((_xlfn.FLOOR.MATH((((2*VLOOKUP($G368, 'EV and Base'!$A$1:$N$671, 14, FALSE))+$Q368)*$I368)/100)+5)*
IF(OR($J368="Timid", $J368="Hasty", $J368="Jolly", $J368="Naive"), 1.1,
IF(OR($J368="Brave", $J368="Relaxed", $J368="Quiet", $J368="Sassy"), 0.9, 1)))</f>
        <v>55</v>
      </c>
    </row>
    <row r="369" spans="1:23" x14ac:dyDescent="0.45">
      <c r="A369" s="66">
        <v>202</v>
      </c>
      <c r="B369" s="66" t="s">
        <v>114</v>
      </c>
      <c r="C369" s="66" t="s">
        <v>46</v>
      </c>
      <c r="D369" s="66" t="s">
        <v>644</v>
      </c>
      <c r="E369" s="66" t="s">
        <v>48</v>
      </c>
      <c r="F369" s="56">
        <v>1</v>
      </c>
      <c r="G369" s="2" t="s">
        <v>267</v>
      </c>
      <c r="H369" s="2" t="s">
        <v>77</v>
      </c>
      <c r="I369" s="2">
        <v>33</v>
      </c>
      <c r="J369" s="2" t="s">
        <v>59</v>
      </c>
      <c r="K369" s="2" t="s">
        <v>646</v>
      </c>
      <c r="L369" s="2" t="s">
        <v>53</v>
      </c>
      <c r="M369" s="2" t="s">
        <v>408</v>
      </c>
      <c r="N369" s="2" t="s">
        <v>409</v>
      </c>
      <c r="O369" s="2" t="s">
        <v>185</v>
      </c>
      <c r="P369" s="2" t="s">
        <v>647</v>
      </c>
      <c r="Q369" s="2">
        <v>0</v>
      </c>
      <c r="R369" s="2">
        <f>_xlfn.FLOOR.MATH((((2*VLOOKUP(G369, 'EV and Base'!$A$1:$N$671, 9, FALSE))+$Q369)*$I369)/100)+$I369+10</f>
        <v>76</v>
      </c>
      <c r="S369" s="2">
        <f>_xlfn.FLOOR.MATH((_xlfn.FLOOR.MATH((((2*VLOOKUP($G369, 'EV and Base'!$A$1:$N$671, 10, FALSE))+$Q369)*$I369)/100)+5)*
IF(OR($J369="Lonely", $J369="Brave", $J369="Adamant", $J369="Naughty"), 1.1,
IF(OR($J369="Bold", $J369="Timid", $J369="Modest", $J369="Calm"), 0.9, 1)))</f>
        <v>38</v>
      </c>
      <c r="T369" s="2">
        <f>_xlfn.FLOOR.MATH((_xlfn.FLOOR.MATH((((2*VLOOKUP($G369, 'EV and Base'!$A$1:$N$671, 11, FALSE))+$Q369)*$I369)/100)+5)*
IF(OR($J369="Bold", $J369="Relaxed", $J369="Impish", $J369="Lax"), 1.1,
IF(OR($J369="Lonely", $J369="Hasty", $J369="Mild", $J369="Gentle"), 0.9, 1)))</f>
        <v>49</v>
      </c>
      <c r="U369" s="2">
        <f>_xlfn.FLOOR.MATH((_xlfn.FLOOR.MATH((((2*VLOOKUP($G369, 'EV and Base'!$A$1:$N$671, 12, FALSE))+$Q369)*$I369)/100)+5)*
IF(OR($J369="Modest", $J369="Mild", $J369="Quiet", $J369="Rash"), 1.1,
IF(OR($J369="Adamant", $J369="Impish", $J369="Jolly", $J369="Careful"), 0.9, 1)))</f>
        <v>27</v>
      </c>
      <c r="V369" s="2">
        <f>_xlfn.FLOOR.MATH((_xlfn.FLOOR.MATH((((2*VLOOKUP($G369, 'EV and Base'!$A$1:$N$671, 13, FALSE))+$Q369)*$I369)/100)+5)*
IF(OR($J369="Calm", $J369="Gentle", $J369="Sassy", $J369="Careful"), 1.1,
IF(OR($J369="Naughty", $J369="Lax", $J369="Naive", $J369="Rash"), 0.9, 1)))</f>
        <v>45</v>
      </c>
      <c r="W369" s="2">
        <f>_xlfn.FLOOR.MATH((_xlfn.FLOOR.MATH((((2*VLOOKUP($G369, 'EV and Base'!$A$1:$N$671, 14, FALSE))+$Q369)*$I369)/100)+5)*
IF(OR($J369="Timid", $J369="Hasty", $J369="Jolly", $J369="Naive"), 1.1,
IF(OR($J369="Brave", $J369="Relaxed", $J369="Quiet", $J369="Sassy"), 0.9, 1)))</f>
        <v>47</v>
      </c>
    </row>
    <row r="370" spans="1:23" x14ac:dyDescent="0.45">
      <c r="A370" s="68"/>
      <c r="B370" s="68"/>
      <c r="C370" s="68"/>
      <c r="D370" s="68"/>
      <c r="E370" s="68"/>
      <c r="F370" s="56">
        <v>2</v>
      </c>
      <c r="G370" s="2" t="s">
        <v>315</v>
      </c>
      <c r="H370" s="2" t="s">
        <v>77</v>
      </c>
      <c r="I370" s="2">
        <v>33</v>
      </c>
      <c r="J370" s="2" t="s">
        <v>132</v>
      </c>
      <c r="K370" s="2" t="s">
        <v>65</v>
      </c>
      <c r="L370" s="2" t="s">
        <v>53</v>
      </c>
      <c r="M370" s="2" t="s">
        <v>235</v>
      </c>
      <c r="N370" s="2" t="s">
        <v>357</v>
      </c>
      <c r="O370" s="2" t="s">
        <v>417</v>
      </c>
      <c r="P370" s="2" t="s">
        <v>154</v>
      </c>
      <c r="Q370" s="2">
        <v>0</v>
      </c>
      <c r="R370" s="2">
        <f>_xlfn.FLOOR.MATH((((2*VLOOKUP(G370, 'EV and Base'!$A$1:$N$671, 9, FALSE))+$Q370)*$I370)/100)+$I370+10</f>
        <v>85</v>
      </c>
      <c r="S370" s="2">
        <f>_xlfn.FLOOR.MATH((_xlfn.FLOOR.MATH((((2*VLOOKUP($G370, 'EV and Base'!$A$1:$N$671, 10, FALSE))+$Q370)*$I370)/100)+5)*
IF(OR($J370="Lonely", $J370="Brave", $J370="Adamant", $J370="Naughty"), 1.1,
IF(OR($J370="Bold", $J370="Timid", $J370="Modest", $J370="Calm"), 0.9, 1)))</f>
        <v>63</v>
      </c>
      <c r="T370" s="2">
        <f>_xlfn.FLOOR.MATH((_xlfn.FLOOR.MATH((((2*VLOOKUP($G370, 'EV and Base'!$A$1:$N$671, 11, FALSE))+$Q370)*$I370)/100)+5)*
IF(OR($J370="Bold", $J370="Relaxed", $J370="Impish", $J370="Lax"), 1.1,
IF(OR($J370="Lonely", $J370="Hasty", $J370="Mild", $J370="Gentle"), 0.9, 1)))</f>
        <v>41</v>
      </c>
      <c r="U370" s="2">
        <f>_xlfn.FLOOR.MATH((_xlfn.FLOOR.MATH((((2*VLOOKUP($G370, 'EV and Base'!$A$1:$N$671, 12, FALSE))+$Q370)*$I370)/100)+5)*
IF(OR($J370="Modest", $J370="Mild", $J370="Quiet", $J370="Rash"), 1.1,
IF(OR($J370="Adamant", $J370="Impish", $J370="Jolly", $J370="Careful"), 0.9, 1)))</f>
        <v>63</v>
      </c>
      <c r="V370" s="2">
        <f>_xlfn.FLOOR.MATH((_xlfn.FLOOR.MATH((((2*VLOOKUP($G370, 'EV and Base'!$A$1:$N$671, 13, FALSE))+$Q370)*$I370)/100)+5)*
IF(OR($J370="Calm", $J370="Gentle", $J370="Sassy", $J370="Careful"), 1.1,
IF(OR($J370="Naughty", $J370="Lax", $J370="Naive", $J370="Rash"), 0.9, 1)))</f>
        <v>38</v>
      </c>
      <c r="W370" s="2">
        <f>_xlfn.FLOOR.MATH((_xlfn.FLOOR.MATH((((2*VLOOKUP($G370, 'EV and Base'!$A$1:$N$671, 14, FALSE))+$Q370)*$I370)/100)+5)*
IF(OR($J370="Timid", $J370="Hasty", $J370="Jolly", $J370="Naive"), 1.1,
IF(OR($J370="Brave", $J370="Relaxed", $J370="Quiet", $J370="Sassy"), 0.9, 1)))</f>
        <v>66</v>
      </c>
    </row>
    <row r="371" spans="1:23" x14ac:dyDescent="0.45">
      <c r="A371" s="56">
        <v>203</v>
      </c>
      <c r="B371" s="56" t="s">
        <v>114</v>
      </c>
      <c r="C371" s="56" t="s">
        <v>46</v>
      </c>
      <c r="D371" s="56" t="s">
        <v>644</v>
      </c>
      <c r="E371" s="56" t="s">
        <v>48</v>
      </c>
      <c r="F371" s="56">
        <v>1</v>
      </c>
      <c r="G371" s="2" t="s">
        <v>187</v>
      </c>
      <c r="H371" s="2" t="s">
        <v>50</v>
      </c>
      <c r="I371" s="2">
        <v>34</v>
      </c>
      <c r="J371" s="2" t="s">
        <v>97</v>
      </c>
      <c r="K371" s="2" t="s">
        <v>188</v>
      </c>
      <c r="L371" s="2" t="s">
        <v>53</v>
      </c>
      <c r="M371" s="2" t="s">
        <v>406</v>
      </c>
      <c r="N371" s="2" t="s">
        <v>475</v>
      </c>
      <c r="O371" s="2" t="s">
        <v>516</v>
      </c>
      <c r="P371" s="2" t="s">
        <v>517</v>
      </c>
      <c r="Q371" s="2">
        <v>0</v>
      </c>
      <c r="R371" s="2">
        <f>_xlfn.FLOOR.MATH((((2*VLOOKUP(G371, 'EV and Base'!$A$1:$N$671, 9, FALSE))+$Q371)*$I371)/100)+$I371+10</f>
        <v>84</v>
      </c>
      <c r="S371" s="2">
        <f>_xlfn.FLOOR.MATH((_xlfn.FLOOR.MATH((((2*VLOOKUP($G371, 'EV and Base'!$A$1:$N$671, 10, FALSE))+$Q371)*$I371)/100)+5)*
IF(OR($J371="Lonely", $J371="Brave", $J371="Adamant", $J371="Naughty"), 1.1,
IF(OR($J371="Bold", $J371="Timid", $J371="Modest", $J371="Calm"), 0.9, 1)))</f>
        <v>62</v>
      </c>
      <c r="T371" s="2">
        <f>_xlfn.FLOOR.MATH((_xlfn.FLOOR.MATH((((2*VLOOKUP($G371, 'EV and Base'!$A$1:$N$671, 11, FALSE))+$Q371)*$I371)/100)+5)*
IF(OR($J371="Bold", $J371="Relaxed", $J371="Impish", $J371="Lax"), 1.1,
IF(OR($J371="Lonely", $J371="Hasty", $J371="Mild", $J371="Gentle"), 0.9, 1)))</f>
        <v>51</v>
      </c>
      <c r="U371" s="2">
        <f>_xlfn.FLOOR.MATH((_xlfn.FLOOR.MATH((((2*VLOOKUP($G371, 'EV and Base'!$A$1:$N$671, 12, FALSE))+$Q371)*$I371)/100)+5)*
IF(OR($J371="Modest", $J371="Mild", $J371="Quiet", $J371="Rash"), 1.1,
IF(OR($J371="Adamant", $J371="Impish", $J371="Jolly", $J371="Careful"), 0.9, 1)))</f>
        <v>45</v>
      </c>
      <c r="V371" s="2">
        <f>_xlfn.FLOOR.MATH((_xlfn.FLOOR.MATH((((2*VLOOKUP($G371, 'EV and Base'!$A$1:$N$671, 13, FALSE))+$Q371)*$I371)/100)+5)*
IF(OR($J371="Calm", $J371="Gentle", $J371="Sassy", $J371="Careful"), 1.1,
IF(OR($J371="Naughty", $J371="Lax", $J371="Naive", $J371="Rash"), 0.9, 1)))</f>
        <v>51</v>
      </c>
      <c r="W371" s="2">
        <f>_xlfn.FLOOR.MATH((_xlfn.FLOOR.MATH((((2*VLOOKUP($G371, 'EV and Base'!$A$1:$N$671, 14, FALSE))+$Q371)*$I371)/100)+5)*
IF(OR($J371="Timid", $J371="Hasty", $J371="Jolly", $J371="Naive"), 1.1,
IF(OR($J371="Brave", $J371="Relaxed", $J371="Quiet", $J371="Sassy"), 0.9, 1)))</f>
        <v>57</v>
      </c>
    </row>
    <row r="372" spans="1:23" x14ac:dyDescent="0.45">
      <c r="A372" s="56">
        <v>204</v>
      </c>
      <c r="B372" s="56" t="s">
        <v>648</v>
      </c>
      <c r="C372" s="56" t="s">
        <v>46</v>
      </c>
      <c r="D372" s="56" t="s">
        <v>649</v>
      </c>
      <c r="E372" s="56" t="s">
        <v>301</v>
      </c>
      <c r="F372" s="56">
        <v>1</v>
      </c>
      <c r="G372" s="2" t="s">
        <v>522</v>
      </c>
      <c r="H372" s="2" t="s">
        <v>50</v>
      </c>
      <c r="I372" s="2">
        <v>23</v>
      </c>
      <c r="J372" s="2" t="s">
        <v>103</v>
      </c>
      <c r="K372" s="2" t="s">
        <v>340</v>
      </c>
      <c r="L372" s="2" t="s">
        <v>53</v>
      </c>
      <c r="M372" s="2" t="s">
        <v>650</v>
      </c>
      <c r="N372" s="2" t="s">
        <v>535</v>
      </c>
      <c r="O372" s="2" t="s">
        <v>538</v>
      </c>
      <c r="P372" s="2" t="s">
        <v>453</v>
      </c>
      <c r="Q372" s="2">
        <v>3</v>
      </c>
      <c r="R372" s="2">
        <f>_xlfn.FLOOR.MATH((((2*VLOOKUP(G372, 'EV and Base'!$A$1:$N$671, 9, FALSE))+$Q372)*$I372)/100)+$I372+10</f>
        <v>54</v>
      </c>
      <c r="S372" s="2">
        <f>_xlfn.FLOOR.MATH((_xlfn.FLOOR.MATH((((2*VLOOKUP($G372, 'EV and Base'!$A$1:$N$671, 10, FALSE))+$Q372)*$I372)/100)+5)*
IF(OR($J372="Lonely", $J372="Brave", $J372="Adamant", $J372="Naughty"), 1.1,
IF(OR($J372="Bold", $J372="Timid", $J372="Modest", $J372="Calm"), 0.9, 1)))</f>
        <v>19</v>
      </c>
      <c r="T372" s="2">
        <f>_xlfn.FLOOR.MATH((_xlfn.FLOOR.MATH((((2*VLOOKUP($G372, 'EV and Base'!$A$1:$N$671, 11, FALSE))+$Q372)*$I372)/100)+5)*
IF(OR($J372="Bold", $J372="Relaxed", $J372="Impish", $J372="Lax"), 1.1,
IF(OR($J372="Lonely", $J372="Hasty", $J372="Mild", $J372="Gentle"), 0.9, 1)))</f>
        <v>24</v>
      </c>
      <c r="U372" s="2">
        <f>_xlfn.FLOOR.MATH((_xlfn.FLOOR.MATH((((2*VLOOKUP($G372, 'EV and Base'!$A$1:$N$671, 12, FALSE))+$Q372)*$I372)/100)+5)*
IF(OR($J372="Modest", $J372="Mild", $J372="Quiet", $J372="Rash"), 1.1,
IF(OR($J372="Adamant", $J372="Impish", $J372="Jolly", $J372="Careful"), 0.9, 1)))</f>
        <v>47</v>
      </c>
      <c r="V372" s="2">
        <f>_xlfn.FLOOR.MATH((_xlfn.FLOOR.MATH((((2*VLOOKUP($G372, 'EV and Base'!$A$1:$N$671, 13, FALSE))+$Q372)*$I372)/100)+5)*
IF(OR($J372="Calm", $J372="Gentle", $J372="Sassy", $J372="Careful"), 1.1,
IF(OR($J372="Naughty", $J372="Lax", $J372="Naive", $J372="Rash"), 0.9, 1)))</f>
        <v>30</v>
      </c>
      <c r="W372" s="2">
        <f>_xlfn.FLOOR.MATH((_xlfn.FLOOR.MATH((((2*VLOOKUP($G372, 'EV and Base'!$A$1:$N$671, 14, FALSE))+$Q372)*$I372)/100)+5)*
IF(OR($J372="Timid", $J372="Hasty", $J372="Jolly", $J372="Naive"), 1.1,
IF(OR($J372="Brave", $J372="Relaxed", $J372="Quiet", $J372="Sassy"), 0.9, 1)))</f>
        <v>14</v>
      </c>
    </row>
    <row r="373" spans="1:23" x14ac:dyDescent="0.45">
      <c r="A373" s="56">
        <v>205</v>
      </c>
      <c r="B373" s="56" t="s">
        <v>651</v>
      </c>
      <c r="C373" s="56" t="s">
        <v>46</v>
      </c>
      <c r="D373" s="56" t="s">
        <v>649</v>
      </c>
      <c r="E373" s="56" t="s">
        <v>301</v>
      </c>
      <c r="F373" s="56">
        <v>1</v>
      </c>
      <c r="G373" s="2" t="s">
        <v>359</v>
      </c>
      <c r="H373" s="2" t="s">
        <v>50</v>
      </c>
      <c r="I373" s="2">
        <v>23</v>
      </c>
      <c r="J373" s="2" t="s">
        <v>134</v>
      </c>
      <c r="K373" s="2" t="s">
        <v>139</v>
      </c>
      <c r="L373" s="2" t="s">
        <v>53</v>
      </c>
      <c r="M373" s="2" t="s">
        <v>147</v>
      </c>
      <c r="N373" s="2" t="s">
        <v>233</v>
      </c>
      <c r="O373" s="2" t="s">
        <v>309</v>
      </c>
      <c r="P373" s="2" t="s">
        <v>142</v>
      </c>
      <c r="Q373" s="2">
        <v>0</v>
      </c>
      <c r="R373" s="2">
        <f>_xlfn.FLOOR.MATH((((2*VLOOKUP(G373, 'EV and Base'!$A$1:$N$671, 9, FALSE))+$Q373)*$I373)/100)+$I373+10</f>
        <v>61</v>
      </c>
      <c r="S373" s="2">
        <f>_xlfn.FLOOR.MATH((_xlfn.FLOOR.MATH((((2*VLOOKUP($G373, 'EV and Base'!$A$1:$N$671, 10, FALSE))+$Q373)*$I373)/100)+5)*
IF(OR($J373="Lonely", $J373="Brave", $J373="Adamant", $J373="Naughty"), 1.1,
IF(OR($J373="Bold", $J373="Timid", $J373="Modest", $J373="Calm"), 0.9, 1)))</f>
        <v>44</v>
      </c>
      <c r="T373" s="2">
        <f>_xlfn.FLOOR.MATH((_xlfn.FLOOR.MATH((((2*VLOOKUP($G373, 'EV and Base'!$A$1:$N$671, 11, FALSE))+$Q373)*$I373)/100)+5)*
IF(OR($J373="Bold", $J373="Relaxed", $J373="Impish", $J373="Lax"), 1.1,
IF(OR($J373="Lonely", $J373="Hasty", $J373="Mild", $J373="Gentle"), 0.9, 1)))</f>
        <v>33</v>
      </c>
      <c r="U373" s="2">
        <f>_xlfn.FLOOR.MATH((_xlfn.FLOOR.MATH((((2*VLOOKUP($G373, 'EV and Base'!$A$1:$N$671, 12, FALSE))+$Q373)*$I373)/100)+5)*
IF(OR($J373="Modest", $J373="Mild", $J373="Quiet", $J373="Rash"), 1.1,
IF(OR($J373="Adamant", $J373="Impish", $J373="Jolly", $J373="Careful"), 0.9, 1)))</f>
        <v>25</v>
      </c>
      <c r="V373" s="2">
        <f>_xlfn.FLOOR.MATH((_xlfn.FLOOR.MATH((((2*VLOOKUP($G373, 'EV and Base'!$A$1:$N$671, 13, FALSE))+$Q373)*$I373)/100)+5)*
IF(OR($J373="Calm", $J373="Gentle", $J373="Sassy", $J373="Careful"), 1.1,
IF(OR($J373="Naughty", $J373="Lax", $J373="Naive", $J373="Rash"), 0.9, 1)))</f>
        <v>24</v>
      </c>
      <c r="W373" s="2">
        <f>_xlfn.FLOOR.MATH((_xlfn.FLOOR.MATH((((2*VLOOKUP($G373, 'EV and Base'!$A$1:$N$671, 14, FALSE))+$Q373)*$I373)/100)+5)*
IF(OR($J373="Timid", $J373="Hasty", $J373="Jolly", $J373="Naive"), 1.1,
IF(OR($J373="Brave", $J373="Relaxed", $J373="Quiet", $J373="Sassy"), 0.9, 1)))</f>
        <v>34</v>
      </c>
    </row>
    <row r="374" spans="1:23" x14ac:dyDescent="0.45">
      <c r="A374" s="56">
        <v>206</v>
      </c>
      <c r="B374" s="56" t="s">
        <v>652</v>
      </c>
      <c r="C374" s="56" t="s">
        <v>46</v>
      </c>
      <c r="D374" s="56" t="s">
        <v>649</v>
      </c>
      <c r="E374" s="56" t="s">
        <v>301</v>
      </c>
      <c r="F374" s="56">
        <v>1</v>
      </c>
      <c r="G374" s="2" t="s">
        <v>187</v>
      </c>
      <c r="H374" s="2" t="s">
        <v>77</v>
      </c>
      <c r="I374" s="2">
        <v>23</v>
      </c>
      <c r="J374" s="2" t="s">
        <v>223</v>
      </c>
      <c r="K374" s="2" t="s">
        <v>188</v>
      </c>
      <c r="L374" s="2" t="s">
        <v>53</v>
      </c>
      <c r="M374" s="2" t="s">
        <v>177</v>
      </c>
      <c r="N374" s="2" t="s">
        <v>189</v>
      </c>
      <c r="O374" s="2" t="s">
        <v>405</v>
      </c>
      <c r="P374" s="2" t="s">
        <v>406</v>
      </c>
      <c r="Q374" s="2">
        <v>0</v>
      </c>
      <c r="R374" s="2">
        <f>_xlfn.FLOOR.MATH((((2*VLOOKUP(G374, 'EV and Base'!$A$1:$N$671, 9, FALSE))+$Q374)*$I374)/100)+$I374+10</f>
        <v>60</v>
      </c>
      <c r="S374" s="2">
        <f>_xlfn.FLOOR.MATH((_xlfn.FLOOR.MATH((((2*VLOOKUP($G374, 'EV and Base'!$A$1:$N$671, 10, FALSE))+$Q374)*$I374)/100)+5)*
IF(OR($J374="Lonely", $J374="Brave", $J374="Adamant", $J374="Naughty"), 1.1,
IF(OR($J374="Bold", $J374="Timid", $J374="Modest", $J374="Calm"), 0.9, 1)))</f>
        <v>39</v>
      </c>
      <c r="T374" s="2">
        <f>_xlfn.FLOOR.MATH((_xlfn.FLOOR.MATH((((2*VLOOKUP($G374, 'EV and Base'!$A$1:$N$671, 11, FALSE))+$Q374)*$I374)/100)+5)*
IF(OR($J374="Bold", $J374="Relaxed", $J374="Impish", $J374="Lax"), 1.1,
IF(OR($J374="Lonely", $J374="Hasty", $J374="Mild", $J374="Gentle"), 0.9, 1)))</f>
        <v>36</v>
      </c>
      <c r="U374" s="2">
        <f>_xlfn.FLOOR.MATH((_xlfn.FLOOR.MATH((((2*VLOOKUP($G374, 'EV and Base'!$A$1:$N$671, 12, FALSE))+$Q374)*$I374)/100)+5)*
IF(OR($J374="Modest", $J374="Mild", $J374="Quiet", $J374="Rash"), 1.1,
IF(OR($J374="Adamant", $J374="Impish", $J374="Jolly", $J374="Careful"), 0.9, 1)))</f>
        <v>32</v>
      </c>
      <c r="V374" s="2">
        <f>_xlfn.FLOOR.MATH((_xlfn.FLOOR.MATH((((2*VLOOKUP($G374, 'EV and Base'!$A$1:$N$671, 13, FALSE))+$Q374)*$I374)/100)+5)*
IF(OR($J374="Calm", $J374="Gentle", $J374="Sassy", $J374="Careful"), 1.1,
IF(OR($J374="Naughty", $J374="Lax", $J374="Naive", $J374="Rash"), 0.9, 1)))</f>
        <v>39</v>
      </c>
      <c r="W374" s="2">
        <f>_xlfn.FLOOR.MATH((_xlfn.FLOOR.MATH((((2*VLOOKUP($G374, 'EV and Base'!$A$1:$N$671, 14, FALSE))+$Q374)*$I374)/100)+5)*
IF(OR($J374="Timid", $J374="Hasty", $J374="Jolly", $J374="Naive"), 1.1,
IF(OR($J374="Brave", $J374="Relaxed", $J374="Quiet", $J374="Sassy"), 0.9, 1)))</f>
        <v>40</v>
      </c>
    </row>
    <row r="375" spans="1:23" x14ac:dyDescent="0.45">
      <c r="A375" s="56">
        <v>207</v>
      </c>
      <c r="B375" s="56" t="s">
        <v>653</v>
      </c>
      <c r="C375" s="56" t="s">
        <v>46</v>
      </c>
      <c r="D375" s="56" t="s">
        <v>649</v>
      </c>
      <c r="E375" s="56" t="s">
        <v>301</v>
      </c>
      <c r="F375" s="56">
        <v>1</v>
      </c>
      <c r="G375" s="2" t="s">
        <v>286</v>
      </c>
      <c r="H375" s="2" t="s">
        <v>50</v>
      </c>
      <c r="I375" s="2">
        <v>23</v>
      </c>
      <c r="J375" s="2" t="s">
        <v>134</v>
      </c>
      <c r="K375" s="2" t="s">
        <v>161</v>
      </c>
      <c r="L375" s="2" t="s">
        <v>53</v>
      </c>
      <c r="M375" s="2" t="s">
        <v>288</v>
      </c>
      <c r="N375" s="2" t="s">
        <v>295</v>
      </c>
      <c r="O375" s="2" t="s">
        <v>387</v>
      </c>
      <c r="P375" s="2" t="s">
        <v>225</v>
      </c>
      <c r="Q375" s="2">
        <v>0</v>
      </c>
      <c r="R375" s="2">
        <f>_xlfn.FLOOR.MATH((((2*VLOOKUP(G375, 'EV and Base'!$A$1:$N$671, 9, FALSE))+$Q375)*$I375)/100)+$I375+10</f>
        <v>56</v>
      </c>
      <c r="S375" s="2">
        <f>_xlfn.FLOOR.MATH((_xlfn.FLOOR.MATH((((2*VLOOKUP($G375, 'EV and Base'!$A$1:$N$671, 10, FALSE))+$Q375)*$I375)/100)+5)*
IF(OR($J375="Lonely", $J375="Brave", $J375="Adamant", $J375="Naughty"), 1.1,
IF(OR($J375="Bold", $J375="Timid", $J375="Modest", $J375="Calm"), 0.9, 1)))</f>
        <v>37</v>
      </c>
      <c r="T375" s="2">
        <f>_xlfn.FLOOR.MATH((_xlfn.FLOOR.MATH((((2*VLOOKUP($G375, 'EV and Base'!$A$1:$N$671, 11, FALSE))+$Q375)*$I375)/100)+5)*
IF(OR($J375="Bold", $J375="Relaxed", $J375="Impish", $J375="Lax"), 1.1,
IF(OR($J375="Lonely", $J375="Hasty", $J375="Mild", $J375="Gentle"), 0.9, 1)))</f>
        <v>44</v>
      </c>
      <c r="U375" s="2">
        <f>_xlfn.FLOOR.MATH((_xlfn.FLOOR.MATH((((2*VLOOKUP($G375, 'EV and Base'!$A$1:$N$671, 12, FALSE))+$Q375)*$I375)/100)+5)*
IF(OR($J375="Modest", $J375="Mild", $J375="Quiet", $J375="Rash"), 1.1,
IF(OR($J375="Adamant", $J375="Impish", $J375="Jolly", $J375="Careful"), 0.9, 1)))</f>
        <v>18</v>
      </c>
      <c r="V375" s="2">
        <f>_xlfn.FLOOR.MATH((_xlfn.FLOOR.MATH((((2*VLOOKUP($G375, 'EV and Base'!$A$1:$N$671, 13, FALSE))+$Q375)*$I375)/100)+5)*
IF(OR($J375="Calm", $J375="Gentle", $J375="Sassy", $J375="Careful"), 1.1,
IF(OR($J375="Naughty", $J375="Lax", $J375="Naive", $J375="Rash"), 0.9, 1)))</f>
        <v>21</v>
      </c>
      <c r="W375" s="2">
        <f>_xlfn.FLOOR.MATH((_xlfn.FLOOR.MATH((((2*VLOOKUP($G375, 'EV and Base'!$A$1:$N$671, 14, FALSE))+$Q375)*$I375)/100)+5)*
IF(OR($J375="Timid", $J375="Hasty", $J375="Jolly", $J375="Naive"), 1.1,
IF(OR($J375="Brave", $J375="Relaxed", $J375="Quiet", $J375="Sassy"), 0.9, 1)))</f>
        <v>30</v>
      </c>
    </row>
    <row r="376" spans="1:23" x14ac:dyDescent="0.45">
      <c r="A376" s="56">
        <v>208</v>
      </c>
      <c r="B376" s="56" t="s">
        <v>654</v>
      </c>
      <c r="C376" s="56" t="s">
        <v>46</v>
      </c>
      <c r="D376" s="56" t="s">
        <v>649</v>
      </c>
      <c r="E376" s="56" t="s">
        <v>301</v>
      </c>
      <c r="F376" s="56">
        <v>1</v>
      </c>
      <c r="G376" s="2" t="s">
        <v>478</v>
      </c>
      <c r="H376" s="2" t="s">
        <v>77</v>
      </c>
      <c r="I376" s="2">
        <v>24</v>
      </c>
      <c r="J376" s="2" t="s">
        <v>97</v>
      </c>
      <c r="K376" s="2" t="s">
        <v>479</v>
      </c>
      <c r="L376" s="2" t="s">
        <v>53</v>
      </c>
      <c r="M376" s="2" t="s">
        <v>271</v>
      </c>
      <c r="N376" s="2" t="s">
        <v>193</v>
      </c>
      <c r="O376" s="2" t="s">
        <v>333</v>
      </c>
      <c r="P376" s="2" t="s">
        <v>288</v>
      </c>
      <c r="Q376" s="2">
        <v>12</v>
      </c>
      <c r="R376" s="2">
        <f>_xlfn.FLOOR.MATH((((2*VLOOKUP(G376, 'EV and Base'!$A$1:$N$671, 9, FALSE))+$Q376)*$I376)/100)+$I376+10</f>
        <v>58</v>
      </c>
      <c r="S376" s="2">
        <f>_xlfn.FLOOR.MATH((_xlfn.FLOOR.MATH((((2*VLOOKUP($G376, 'EV and Base'!$A$1:$N$671, 10, FALSE))+$Q376)*$I376)/100)+5)*
IF(OR($J376="Lonely", $J376="Brave", $J376="Adamant", $J376="Naughty"), 1.1,
IF(OR($J376="Bold", $J376="Timid", $J376="Modest", $J376="Calm"), 0.9, 1)))</f>
        <v>22</v>
      </c>
      <c r="T376" s="2">
        <f>_xlfn.FLOOR.MATH((_xlfn.FLOOR.MATH((((2*VLOOKUP($G376, 'EV and Base'!$A$1:$N$671, 11, FALSE))+$Q376)*$I376)/100)+5)*
IF(OR($J376="Bold", $J376="Relaxed", $J376="Impish", $J376="Lax"), 1.1,
IF(OR($J376="Lonely", $J376="Hasty", $J376="Mild", $J376="Gentle"), 0.9, 1)))</f>
        <v>31</v>
      </c>
      <c r="U376" s="2">
        <f>_xlfn.FLOOR.MATH((_xlfn.FLOOR.MATH((((2*VLOOKUP($G376, 'EV and Base'!$A$1:$N$671, 12, FALSE))+$Q376)*$I376)/100)+5)*
IF(OR($J376="Modest", $J376="Mild", $J376="Quiet", $J376="Rash"), 1.1,
IF(OR($J376="Adamant", $J376="Impish", $J376="Jolly", $J376="Careful"), 0.9, 1)))</f>
        <v>34</v>
      </c>
      <c r="V376" s="2">
        <f>_xlfn.FLOOR.MATH((_xlfn.FLOOR.MATH((((2*VLOOKUP($G376, 'EV and Base'!$A$1:$N$671, 13, FALSE))+$Q376)*$I376)/100)+5)*
IF(OR($J376="Calm", $J376="Gentle", $J376="Sassy", $J376="Careful"), 1.1,
IF(OR($J376="Naughty", $J376="Lax", $J376="Naive", $J376="Rash"), 0.9, 1)))</f>
        <v>39</v>
      </c>
      <c r="W376" s="2">
        <f>_xlfn.FLOOR.MATH((_xlfn.FLOOR.MATH((((2*VLOOKUP($G376, 'EV and Base'!$A$1:$N$671, 14, FALSE))+$Q376)*$I376)/100)+5)*
IF(OR($J376="Timid", $J376="Hasty", $J376="Jolly", $J376="Naive"), 1.1,
IF(OR($J376="Brave", $J376="Relaxed", $J376="Quiet", $J376="Sassy"), 0.9, 1)))</f>
        <v>29</v>
      </c>
    </row>
    <row r="377" spans="1:23" x14ac:dyDescent="0.45">
      <c r="A377" s="56">
        <v>209</v>
      </c>
      <c r="B377" s="56" t="s">
        <v>655</v>
      </c>
      <c r="C377" s="56" t="s">
        <v>46</v>
      </c>
      <c r="D377" s="56" t="s">
        <v>649</v>
      </c>
      <c r="E377" s="56" t="s">
        <v>301</v>
      </c>
      <c r="F377" s="56">
        <v>1</v>
      </c>
      <c r="G377" s="2" t="s">
        <v>656</v>
      </c>
      <c r="H377" s="2" t="s">
        <v>77</v>
      </c>
      <c r="I377" s="2">
        <v>23</v>
      </c>
      <c r="J377" s="2" t="s">
        <v>82</v>
      </c>
      <c r="K377" s="2" t="s">
        <v>447</v>
      </c>
      <c r="L377" s="2" t="s">
        <v>53</v>
      </c>
      <c r="M377" s="2" t="s">
        <v>202</v>
      </c>
      <c r="N377" s="2" t="s">
        <v>258</v>
      </c>
      <c r="O377" s="2" t="s">
        <v>260</v>
      </c>
      <c r="P377" s="2" t="s">
        <v>657</v>
      </c>
      <c r="Q377" s="2">
        <v>0</v>
      </c>
      <c r="R377" s="2">
        <f>_xlfn.FLOOR.MATH((((2*VLOOKUP(G377, 'EV and Base'!$A$1:$N$671, 9, FALSE))+$Q377)*$I377)/100)+$I377+10</f>
        <v>67</v>
      </c>
      <c r="S377" s="2">
        <f>_xlfn.FLOOR.MATH((_xlfn.FLOOR.MATH((((2*VLOOKUP($G377, 'EV and Base'!$A$1:$N$671, 10, FALSE))+$Q377)*$I377)/100)+5)*
IF(OR($J377="Lonely", $J377="Brave", $J377="Adamant", $J377="Naughty"), 1.1,
IF(OR($J377="Bold", $J377="Timid", $J377="Modest", $J377="Calm"), 0.9, 1)))</f>
        <v>44</v>
      </c>
      <c r="T377" s="2">
        <f>_xlfn.FLOOR.MATH((_xlfn.FLOOR.MATH((((2*VLOOKUP($G377, 'EV and Base'!$A$1:$N$671, 11, FALSE))+$Q377)*$I377)/100)+5)*
IF(OR($J377="Bold", $J377="Relaxed", $J377="Impish", $J377="Lax"), 1.1,
IF(OR($J377="Lonely", $J377="Hasty", $J377="Mild", $J377="Gentle"), 0.9, 1)))</f>
        <v>35</v>
      </c>
      <c r="U377" s="2">
        <f>_xlfn.FLOOR.MATH((_xlfn.FLOOR.MATH((((2*VLOOKUP($G377, 'EV and Base'!$A$1:$N$671, 12, FALSE))+$Q377)*$I377)/100)+5)*
IF(OR($J377="Modest", $J377="Mild", $J377="Quiet", $J377="Rash"), 1.1,
IF(OR($J377="Adamant", $J377="Impish", $J377="Jolly", $J377="Careful"), 0.9, 1)))</f>
        <v>58</v>
      </c>
      <c r="V377" s="2">
        <f>_xlfn.FLOOR.MATH((_xlfn.FLOOR.MATH((((2*VLOOKUP($G377, 'EV and Base'!$A$1:$N$671, 13, FALSE))+$Q377)*$I377)/100)+5)*
IF(OR($J377="Calm", $J377="Gentle", $J377="Sassy", $J377="Careful"), 1.1,
IF(OR($J377="Naughty", $J377="Lax", $J377="Naive", $J377="Rash"), 0.9, 1)))</f>
        <v>35</v>
      </c>
      <c r="W377" s="2">
        <f>_xlfn.FLOOR.MATH((_xlfn.FLOOR.MATH((((2*VLOOKUP($G377, 'EV and Base'!$A$1:$N$671, 14, FALSE))+$Q377)*$I377)/100)+5)*
IF(OR($J377="Timid", $J377="Hasty", $J377="Jolly", $J377="Naive"), 1.1,
IF(OR($J377="Brave", $J377="Relaxed", $J377="Quiet", $J377="Sassy"), 0.9, 1)))</f>
        <v>28</v>
      </c>
    </row>
    <row r="378" spans="1:23" x14ac:dyDescent="0.45">
      <c r="A378" s="66">
        <v>210</v>
      </c>
      <c r="B378" s="66" t="s">
        <v>658</v>
      </c>
      <c r="C378" s="66" t="s">
        <v>46</v>
      </c>
      <c r="D378" s="66" t="s">
        <v>649</v>
      </c>
      <c r="E378" s="66" t="s">
        <v>301</v>
      </c>
      <c r="F378" s="56">
        <v>1</v>
      </c>
      <c r="G378" s="2" t="s">
        <v>548</v>
      </c>
      <c r="H378" s="2" t="s">
        <v>50</v>
      </c>
      <c r="I378" s="2">
        <v>22</v>
      </c>
      <c r="J378" s="2" t="s">
        <v>134</v>
      </c>
      <c r="K378" s="2" t="s">
        <v>549</v>
      </c>
      <c r="L378" s="2" t="s">
        <v>53</v>
      </c>
      <c r="M378" s="2" t="s">
        <v>629</v>
      </c>
      <c r="N378" s="2" t="s">
        <v>448</v>
      </c>
      <c r="O378" s="2" t="s">
        <v>550</v>
      </c>
      <c r="P378" s="2" t="s">
        <v>551</v>
      </c>
      <c r="Q378" s="2">
        <v>12</v>
      </c>
      <c r="R378" s="2">
        <f>_xlfn.FLOOR.MATH((((2*VLOOKUP(G378, 'EV and Base'!$A$1:$N$671, 9, FALSE))+$Q378)*$I378)/100)+$I378+10</f>
        <v>51</v>
      </c>
      <c r="S378" s="2">
        <f>_xlfn.FLOOR.MATH((_xlfn.FLOOR.MATH((((2*VLOOKUP($G378, 'EV and Base'!$A$1:$N$671, 10, FALSE))+$Q378)*$I378)/100)+5)*
IF(OR($J378="Lonely", $J378="Brave", $J378="Adamant", $J378="Naughty"), 1.1,
IF(OR($J378="Bold", $J378="Timid", $J378="Modest", $J378="Calm"), 0.9, 1)))</f>
        <v>22</v>
      </c>
      <c r="T378" s="2">
        <f>_xlfn.FLOOR.MATH((_xlfn.FLOOR.MATH((((2*VLOOKUP($G378, 'EV and Base'!$A$1:$N$671, 11, FALSE))+$Q378)*$I378)/100)+5)*
IF(OR($J378="Bold", $J378="Relaxed", $J378="Impish", $J378="Lax"), 1.1,
IF(OR($J378="Lonely", $J378="Hasty", $J378="Mild", $J378="Gentle"), 0.9, 1)))</f>
        <v>45</v>
      </c>
      <c r="U378" s="2">
        <f>_xlfn.FLOOR.MATH((_xlfn.FLOOR.MATH((((2*VLOOKUP($G378, 'EV and Base'!$A$1:$N$671, 12, FALSE))+$Q378)*$I378)/100)+5)*
IF(OR($J378="Modest", $J378="Mild", $J378="Quiet", $J378="Rash"), 1.1,
IF(OR($J378="Adamant", $J378="Impish", $J378="Jolly", $J378="Careful"), 0.9, 1)))</f>
        <v>27</v>
      </c>
      <c r="V378" s="2">
        <f>_xlfn.FLOOR.MATH((_xlfn.FLOOR.MATH((((2*VLOOKUP($G378, 'EV and Base'!$A$1:$N$671, 13, FALSE))+$Q378)*$I378)/100)+5)*
IF(OR($J378="Calm", $J378="Gentle", $J378="Sassy", $J378="Careful"), 1.1,
IF(OR($J378="Naughty", $J378="Lax", $J378="Naive", $J378="Rash"), 0.9, 1)))</f>
        <v>36</v>
      </c>
      <c r="W378" s="2">
        <f>_xlfn.FLOOR.MATH((_xlfn.FLOOR.MATH((((2*VLOOKUP($G378, 'EV and Base'!$A$1:$N$671, 14, FALSE))+$Q378)*$I378)/100)+5)*
IF(OR($J378="Timid", $J378="Hasty", $J378="Jolly", $J378="Naive"), 1.1,
IF(OR($J378="Brave", $J378="Relaxed", $J378="Quiet", $J378="Sassy"), 0.9, 1)))</f>
        <v>20</v>
      </c>
    </row>
    <row r="379" spans="1:23" x14ac:dyDescent="0.45">
      <c r="A379" s="68"/>
      <c r="B379" s="68"/>
      <c r="C379" s="68"/>
      <c r="D379" s="68"/>
      <c r="E379" s="68"/>
      <c r="F379" s="56">
        <v>2</v>
      </c>
      <c r="G379" s="2" t="s">
        <v>119</v>
      </c>
      <c r="H379" s="2" t="s">
        <v>50</v>
      </c>
      <c r="I379" s="2">
        <v>22</v>
      </c>
      <c r="J379" s="2" t="s">
        <v>160</v>
      </c>
      <c r="K379" s="2" t="s">
        <v>121</v>
      </c>
      <c r="L379" s="2" t="s">
        <v>53</v>
      </c>
      <c r="M379" s="2" t="s">
        <v>193</v>
      </c>
      <c r="N379" s="2" t="s">
        <v>194</v>
      </c>
      <c r="O379" s="2" t="s">
        <v>229</v>
      </c>
      <c r="P379" s="2" t="s">
        <v>189</v>
      </c>
      <c r="Q379" s="2">
        <v>12</v>
      </c>
      <c r="R379" s="2">
        <f>_xlfn.FLOOR.MATH((((2*VLOOKUP(G379, 'EV and Base'!$A$1:$N$671, 9, FALSE))+$Q379)*$I379)/100)+$I379+10</f>
        <v>68</v>
      </c>
      <c r="S379" s="2">
        <f>_xlfn.FLOOR.MATH((_xlfn.FLOOR.MATH((((2*VLOOKUP($G379, 'EV and Base'!$A$1:$N$671, 10, FALSE))+$Q379)*$I379)/100)+5)*
IF(OR($J379="Lonely", $J379="Brave", $J379="Adamant", $J379="Naughty"), 1.1,
IF(OR($J379="Bold", $J379="Timid", $J379="Modest", $J379="Calm"), 0.9, 1)))</f>
        <v>18</v>
      </c>
      <c r="T379" s="2">
        <f>_xlfn.FLOOR.MATH((_xlfn.FLOOR.MATH((((2*VLOOKUP($G379, 'EV and Base'!$A$1:$N$671, 11, FALSE))+$Q379)*$I379)/100)+5)*
IF(OR($J379="Bold", $J379="Relaxed", $J379="Impish", $J379="Lax"), 1.1,
IF(OR($J379="Lonely", $J379="Hasty", $J379="Mild", $J379="Gentle"), 0.9, 1)))</f>
        <v>27</v>
      </c>
      <c r="U379" s="2">
        <f>_xlfn.FLOOR.MATH((_xlfn.FLOOR.MATH((((2*VLOOKUP($G379, 'EV and Base'!$A$1:$N$671, 12, FALSE))+$Q379)*$I379)/100)+5)*
IF(OR($J379="Modest", $J379="Mild", $J379="Quiet", $J379="Rash"), 1.1,
IF(OR($J379="Adamant", $J379="Impish", $J379="Jolly", $J379="Careful"), 0.9, 1)))</f>
        <v>40</v>
      </c>
      <c r="V379" s="2">
        <f>_xlfn.FLOOR.MATH((_xlfn.FLOOR.MATH((((2*VLOOKUP($G379, 'EV and Base'!$A$1:$N$671, 13, FALSE))+$Q379)*$I379)/100)+5)*
IF(OR($J379="Calm", $J379="Gentle", $J379="Sassy", $J379="Careful"), 1.1,
IF(OR($J379="Naughty", $J379="Lax", $J379="Naive", $J379="Rash"), 0.9, 1)))</f>
        <v>27</v>
      </c>
      <c r="W379" s="2">
        <f>_xlfn.FLOOR.MATH((_xlfn.FLOOR.MATH((((2*VLOOKUP($G379, 'EV and Base'!$A$1:$N$671, 14, FALSE))+$Q379)*$I379)/100)+5)*
IF(OR($J379="Timid", $J379="Hasty", $J379="Jolly", $J379="Naive"), 1.1,
IF(OR($J379="Brave", $J379="Relaxed", $J379="Quiet", $J379="Sassy"), 0.9, 1)))</f>
        <v>18</v>
      </c>
    </row>
    <row r="380" spans="1:23" x14ac:dyDescent="0.45">
      <c r="A380" s="56">
        <v>211</v>
      </c>
      <c r="B380" s="56" t="s">
        <v>659</v>
      </c>
      <c r="C380" s="56" t="s">
        <v>46</v>
      </c>
      <c r="D380" s="56" t="s">
        <v>649</v>
      </c>
      <c r="E380" s="56" t="s">
        <v>301</v>
      </c>
      <c r="F380" s="56">
        <v>1</v>
      </c>
      <c r="G380" s="2" t="s">
        <v>482</v>
      </c>
      <c r="H380" s="2" t="s">
        <v>77</v>
      </c>
      <c r="I380" s="2">
        <v>24</v>
      </c>
      <c r="J380" s="2" t="s">
        <v>160</v>
      </c>
      <c r="K380" s="2" t="s">
        <v>139</v>
      </c>
      <c r="L380" s="2" t="s">
        <v>53</v>
      </c>
      <c r="M380" s="2" t="s">
        <v>354</v>
      </c>
      <c r="N380" s="2" t="s">
        <v>174</v>
      </c>
      <c r="O380" s="2" t="s">
        <v>483</v>
      </c>
      <c r="P380" s="2" t="s">
        <v>374</v>
      </c>
      <c r="Q380" s="2">
        <v>12</v>
      </c>
      <c r="R380" s="2">
        <f>_xlfn.FLOOR.MATH((((2*VLOOKUP(G380, 'EV and Base'!$A$1:$N$671, 9, FALSE))+$Q380)*$I380)/100)+$I380+10</f>
        <v>66</v>
      </c>
      <c r="S380" s="2">
        <f>_xlfn.FLOOR.MATH((_xlfn.FLOOR.MATH((((2*VLOOKUP($G380, 'EV and Base'!$A$1:$N$671, 10, FALSE))+$Q380)*$I380)/100)+5)*
IF(OR($J380="Lonely", $J380="Brave", $J380="Adamant", $J380="Naughty"), 1.1,
IF(OR($J380="Bold", $J380="Timid", $J380="Modest", $J380="Calm"), 0.9, 1)))</f>
        <v>29</v>
      </c>
      <c r="T380" s="2">
        <f>_xlfn.FLOOR.MATH((_xlfn.FLOOR.MATH((((2*VLOOKUP($G380, 'EV and Base'!$A$1:$N$671, 11, FALSE))+$Q380)*$I380)/100)+5)*
IF(OR($J380="Bold", $J380="Relaxed", $J380="Impish", $J380="Lax"), 1.1,
IF(OR($J380="Lonely", $J380="Hasty", $J380="Mild", $J380="Gentle"), 0.9, 1)))</f>
        <v>31</v>
      </c>
      <c r="U380" s="2">
        <f>_xlfn.FLOOR.MATH((_xlfn.FLOOR.MATH((((2*VLOOKUP($G380, 'EV and Base'!$A$1:$N$671, 12, FALSE))+$Q380)*$I380)/100)+5)*
IF(OR($J380="Modest", $J380="Mild", $J380="Quiet", $J380="Rash"), 1.1,
IF(OR($J380="Adamant", $J380="Impish", $J380="Jolly", $J380="Careful"), 0.9, 1)))</f>
        <v>31</v>
      </c>
      <c r="V380" s="2">
        <f>_xlfn.FLOOR.MATH((_xlfn.FLOOR.MATH((((2*VLOOKUP($G380, 'EV and Base'!$A$1:$N$671, 13, FALSE))+$Q380)*$I380)/100)+5)*
IF(OR($J380="Calm", $J380="Gentle", $J380="Sassy", $J380="Careful"), 1.1,
IF(OR($J380="Naughty", $J380="Lax", $J380="Naive", $J380="Rash"), 0.9, 1)))</f>
        <v>27</v>
      </c>
      <c r="W380" s="2">
        <f>_xlfn.FLOOR.MATH((_xlfn.FLOOR.MATH((((2*VLOOKUP($G380, 'EV and Base'!$A$1:$N$671, 14, FALSE))+$Q380)*$I380)/100)+5)*
IF(OR($J380="Timid", $J380="Hasty", $J380="Jolly", $J380="Naive"), 1.1,
IF(OR($J380="Brave", $J380="Relaxed", $J380="Quiet", $J380="Sassy"), 0.9, 1)))</f>
        <v>34</v>
      </c>
    </row>
    <row r="381" spans="1:23" x14ac:dyDescent="0.45">
      <c r="A381" s="66">
        <v>212</v>
      </c>
      <c r="B381" s="66" t="s">
        <v>660</v>
      </c>
      <c r="C381" s="66" t="s">
        <v>46</v>
      </c>
      <c r="D381" s="66" t="s">
        <v>649</v>
      </c>
      <c r="E381" s="66" t="s">
        <v>301</v>
      </c>
      <c r="F381" s="56">
        <v>1</v>
      </c>
      <c r="G381" s="2" t="s">
        <v>317</v>
      </c>
      <c r="H381" s="2" t="s">
        <v>50</v>
      </c>
      <c r="I381" s="2">
        <v>23</v>
      </c>
      <c r="J381" s="2" t="s">
        <v>92</v>
      </c>
      <c r="K381" s="2" t="s">
        <v>318</v>
      </c>
      <c r="L381" s="2" t="s">
        <v>53</v>
      </c>
      <c r="M381" s="2" t="s">
        <v>163</v>
      </c>
      <c r="N381" s="2" t="s">
        <v>320</v>
      </c>
      <c r="O381" s="2" t="s">
        <v>321</v>
      </c>
      <c r="P381" s="2" t="s">
        <v>338</v>
      </c>
      <c r="Q381" s="2">
        <v>12</v>
      </c>
      <c r="R381" s="2">
        <f>_xlfn.FLOOR.MATH((((2*VLOOKUP(G381, 'EV and Base'!$A$1:$N$671, 9, FALSE))+$Q381)*$I381)/100)+$I381+10</f>
        <v>67</v>
      </c>
      <c r="S381" s="2">
        <f>_xlfn.FLOOR.MATH((_xlfn.FLOOR.MATH((((2*VLOOKUP($G381, 'EV and Base'!$A$1:$N$671, 10, FALSE))+$Q381)*$I381)/100)+5)*
IF(OR($J381="Lonely", $J381="Brave", $J381="Adamant", $J381="Naughty"), 1.1,
IF(OR($J381="Bold", $J381="Timid", $J381="Modest", $J381="Calm"), 0.9, 1)))</f>
        <v>44</v>
      </c>
      <c r="T381" s="2">
        <f>_xlfn.FLOOR.MATH((_xlfn.FLOOR.MATH((((2*VLOOKUP($G381, 'EV and Base'!$A$1:$N$671, 11, FALSE))+$Q381)*$I381)/100)+5)*
IF(OR($J381="Bold", $J381="Relaxed", $J381="Impish", $J381="Lax"), 1.1,
IF(OR($J381="Lonely", $J381="Hasty", $J381="Mild", $J381="Gentle"), 0.9, 1)))</f>
        <v>28</v>
      </c>
      <c r="U381" s="2">
        <f>_xlfn.FLOOR.MATH((_xlfn.FLOOR.MATH((((2*VLOOKUP($G381, 'EV and Base'!$A$1:$N$671, 12, FALSE))+$Q381)*$I381)/100)+5)*
IF(OR($J381="Modest", $J381="Mild", $J381="Quiet", $J381="Rash"), 1.1,
IF(OR($J381="Adamant", $J381="Impish", $J381="Jolly", $J381="Careful"), 0.9, 1)))</f>
        <v>15</v>
      </c>
      <c r="V381" s="2">
        <f>_xlfn.FLOOR.MATH((_xlfn.FLOOR.MATH((((2*VLOOKUP($G381, 'EV and Base'!$A$1:$N$671, 13, FALSE))+$Q381)*$I381)/100)+5)*
IF(OR($J381="Calm", $J381="Gentle", $J381="Sassy", $J381="Careful"), 1.1,
IF(OR($J381="Naughty", $J381="Lax", $J381="Naive", $J381="Rash"), 0.9, 1)))</f>
        <v>28</v>
      </c>
      <c r="W381" s="2">
        <f>_xlfn.FLOOR.MATH((_xlfn.FLOOR.MATH((((2*VLOOKUP($G381, 'EV and Base'!$A$1:$N$671, 14, FALSE))+$Q381)*$I381)/100)+5)*
IF(OR($J381="Timid", $J381="Hasty", $J381="Jolly", $J381="Naive"), 1.1,
IF(OR($J381="Brave", $J381="Relaxed", $J381="Quiet", $J381="Sassy"), 0.9, 1)))</f>
        <v>30</v>
      </c>
    </row>
    <row r="382" spans="1:23" x14ac:dyDescent="0.45">
      <c r="A382" s="68"/>
      <c r="B382" s="68"/>
      <c r="C382" s="68"/>
      <c r="D382" s="68"/>
      <c r="E382" s="68"/>
      <c r="F382" s="56">
        <v>2</v>
      </c>
      <c r="G382" s="2" t="s">
        <v>145</v>
      </c>
      <c r="H382" s="2" t="s">
        <v>50</v>
      </c>
      <c r="I382" s="2">
        <v>23</v>
      </c>
      <c r="J382" s="2" t="s">
        <v>95</v>
      </c>
      <c r="K382" s="2" t="s">
        <v>146</v>
      </c>
      <c r="L382" s="2" t="s">
        <v>53</v>
      </c>
      <c r="M382" s="2" t="s">
        <v>149</v>
      </c>
      <c r="N382" s="2" t="s">
        <v>326</v>
      </c>
      <c r="O382" s="2" t="s">
        <v>392</v>
      </c>
      <c r="P382" s="2" t="s">
        <v>215</v>
      </c>
      <c r="Q382" s="2">
        <v>12</v>
      </c>
      <c r="R382" s="2">
        <f>_xlfn.FLOOR.MATH((((2*VLOOKUP(G382, 'EV and Base'!$A$1:$N$671, 9, FALSE))+$Q382)*$I382)/100)+$I382+10</f>
        <v>56</v>
      </c>
      <c r="S382" s="2">
        <f>_xlfn.FLOOR.MATH((_xlfn.FLOOR.MATH((((2*VLOOKUP($G382, 'EV and Base'!$A$1:$N$671, 10, FALSE))+$Q382)*$I382)/100)+5)*
IF(OR($J382="Lonely", $J382="Brave", $J382="Adamant", $J382="Naughty"), 1.1,
IF(OR($J382="Bold", $J382="Timid", $J382="Modest", $J382="Calm"), 0.9, 1)))</f>
        <v>31</v>
      </c>
      <c r="T382" s="2">
        <f>_xlfn.FLOOR.MATH((_xlfn.FLOOR.MATH((((2*VLOOKUP($G382, 'EV and Base'!$A$1:$N$671, 11, FALSE))+$Q382)*$I382)/100)+5)*
IF(OR($J382="Bold", $J382="Relaxed", $J382="Impish", $J382="Lax"), 1.1,
IF(OR($J382="Lonely", $J382="Hasty", $J382="Mild", $J382="Gentle"), 0.9, 1)))</f>
        <v>24</v>
      </c>
      <c r="U382" s="2">
        <f>_xlfn.FLOOR.MATH((_xlfn.FLOOR.MATH((((2*VLOOKUP($G382, 'EV and Base'!$A$1:$N$671, 12, FALSE))+$Q382)*$I382)/100)+5)*
IF(OR($J382="Modest", $J382="Mild", $J382="Quiet", $J382="Rash"), 1.1,
IF(OR($J382="Adamant", $J382="Impish", $J382="Jolly", $J382="Careful"), 0.9, 1)))</f>
        <v>30</v>
      </c>
      <c r="V382" s="2">
        <f>_xlfn.FLOOR.MATH((_xlfn.FLOOR.MATH((((2*VLOOKUP($G382, 'EV and Base'!$A$1:$N$671, 13, FALSE))+$Q382)*$I382)/100)+5)*
IF(OR($J382="Calm", $J382="Gentle", $J382="Sassy", $J382="Careful"), 1.1,
IF(OR($J382="Naughty", $J382="Lax", $J382="Naive", $J382="Rash"), 0.9, 1)))</f>
        <v>22</v>
      </c>
      <c r="W382" s="2">
        <f>_xlfn.FLOOR.MATH((_xlfn.FLOOR.MATH((((2*VLOOKUP($G382, 'EV and Base'!$A$1:$N$671, 14, FALSE))+$Q382)*$I382)/100)+5)*
IF(OR($J382="Timid", $J382="Hasty", $J382="Jolly", $J382="Naive"), 1.1,
IF(OR($J382="Brave", $J382="Relaxed", $J382="Quiet", $J382="Sassy"), 0.9, 1)))</f>
        <v>42</v>
      </c>
    </row>
    <row r="383" spans="1:23" x14ac:dyDescent="0.45">
      <c r="A383" s="66">
        <v>213</v>
      </c>
      <c r="B383" s="66" t="s">
        <v>661</v>
      </c>
      <c r="C383" s="66" t="s">
        <v>46</v>
      </c>
      <c r="D383" s="66" t="s">
        <v>649</v>
      </c>
      <c r="E383" s="66" t="s">
        <v>301</v>
      </c>
      <c r="F383" s="56">
        <v>1</v>
      </c>
      <c r="G383" s="2" t="s">
        <v>522</v>
      </c>
      <c r="H383" s="2" t="s">
        <v>50</v>
      </c>
      <c r="I383" s="2">
        <v>23</v>
      </c>
      <c r="J383" s="2" t="s">
        <v>87</v>
      </c>
      <c r="K383" s="2" t="s">
        <v>523</v>
      </c>
      <c r="L383" s="2" t="s">
        <v>53</v>
      </c>
      <c r="M383" s="2" t="s">
        <v>650</v>
      </c>
      <c r="N383" s="2" t="s">
        <v>535</v>
      </c>
      <c r="O383" s="2" t="s">
        <v>538</v>
      </c>
      <c r="P383" s="2" t="s">
        <v>453</v>
      </c>
      <c r="Q383" s="2">
        <v>12</v>
      </c>
      <c r="R383" s="2">
        <f>_xlfn.FLOOR.MATH((((2*VLOOKUP(G383, 'EV and Base'!$A$1:$N$671, 9, FALSE))+$Q383)*$I383)/100)+$I383+10</f>
        <v>56</v>
      </c>
      <c r="S383" s="2">
        <f>_xlfn.FLOOR.MATH((_xlfn.FLOOR.MATH((((2*VLOOKUP($G383, 'EV and Base'!$A$1:$N$671, 10, FALSE))+$Q383)*$I383)/100)+5)*
IF(OR($J383="Lonely", $J383="Brave", $J383="Adamant", $J383="Naughty"), 1.1,
IF(OR($J383="Bold", $J383="Timid", $J383="Modest", $J383="Calm"), 0.9, 1)))</f>
        <v>21</v>
      </c>
      <c r="T383" s="2">
        <f>_xlfn.FLOOR.MATH((_xlfn.FLOOR.MATH((((2*VLOOKUP($G383, 'EV and Base'!$A$1:$N$671, 11, FALSE))+$Q383)*$I383)/100)+5)*
IF(OR($J383="Bold", $J383="Relaxed", $J383="Impish", $J383="Lax"), 1.1,
IF(OR($J383="Lonely", $J383="Hasty", $J383="Mild", $J383="Gentle"), 0.9, 1)))</f>
        <v>26</v>
      </c>
      <c r="U383" s="2">
        <f>_xlfn.FLOOR.MATH((_xlfn.FLOOR.MATH((((2*VLOOKUP($G383, 'EV and Base'!$A$1:$N$671, 12, FALSE))+$Q383)*$I383)/100)+5)*
IF(OR($J383="Modest", $J383="Mild", $J383="Quiet", $J383="Rash"), 1.1,
IF(OR($J383="Adamant", $J383="Impish", $J383="Jolly", $J383="Careful"), 0.9, 1)))</f>
        <v>56</v>
      </c>
      <c r="V383" s="2">
        <f>_xlfn.FLOOR.MATH((_xlfn.FLOOR.MATH((((2*VLOOKUP($G383, 'EV and Base'!$A$1:$N$671, 13, FALSE))+$Q383)*$I383)/100)+5)*
IF(OR($J383="Calm", $J383="Gentle", $J383="Sassy", $J383="Careful"), 1.1,
IF(OR($J383="Naughty", $J383="Lax", $J383="Naive", $J383="Rash"), 0.9, 1)))</f>
        <v>33</v>
      </c>
      <c r="W383" s="2">
        <f>_xlfn.FLOOR.MATH((_xlfn.FLOOR.MATH((((2*VLOOKUP($G383, 'EV and Base'!$A$1:$N$671, 14, FALSE))+$Q383)*$I383)/100)+5)*
IF(OR($J383="Timid", $J383="Hasty", $J383="Jolly", $J383="Naive"), 1.1,
IF(OR($J383="Brave", $J383="Relaxed", $J383="Quiet", $J383="Sassy"), 0.9, 1)))</f>
        <v>14</v>
      </c>
    </row>
    <row r="384" spans="1:23" x14ac:dyDescent="0.45">
      <c r="A384" s="68"/>
      <c r="B384" s="68"/>
      <c r="C384" s="68"/>
      <c r="D384" s="68"/>
      <c r="E384" s="68"/>
      <c r="F384" s="56">
        <v>2</v>
      </c>
      <c r="G384" s="2" t="s">
        <v>151</v>
      </c>
      <c r="H384" s="2" t="s">
        <v>50</v>
      </c>
      <c r="I384" s="2">
        <v>23</v>
      </c>
      <c r="J384" s="2" t="s">
        <v>51</v>
      </c>
      <c r="K384" s="2" t="s">
        <v>152</v>
      </c>
      <c r="L384" s="2" t="s">
        <v>53</v>
      </c>
      <c r="M384" s="2" t="s">
        <v>154</v>
      </c>
      <c r="N384" s="2" t="s">
        <v>231</v>
      </c>
      <c r="O384" s="2" t="s">
        <v>194</v>
      </c>
      <c r="P384" s="2" t="s">
        <v>233</v>
      </c>
      <c r="Q384" s="2">
        <v>12</v>
      </c>
      <c r="R384" s="2">
        <f>_xlfn.FLOOR.MATH((((2*VLOOKUP(G384, 'EV and Base'!$A$1:$N$671, 9, FALSE))+$Q384)*$I384)/100)+$I384+10</f>
        <v>61</v>
      </c>
      <c r="S384" s="2">
        <f>_xlfn.FLOOR.MATH((_xlfn.FLOOR.MATH((((2*VLOOKUP($G384, 'EV and Base'!$A$1:$N$671, 10, FALSE))+$Q384)*$I384)/100)+5)*
IF(OR($J384="Lonely", $J384="Brave", $J384="Adamant", $J384="Naughty"), 1.1,
IF(OR($J384="Bold", $J384="Timid", $J384="Modest", $J384="Calm"), 0.9, 1)))</f>
        <v>28</v>
      </c>
      <c r="T384" s="2">
        <f>_xlfn.FLOOR.MATH((_xlfn.FLOOR.MATH((((2*VLOOKUP($G384, 'EV and Base'!$A$1:$N$671, 11, FALSE))+$Q384)*$I384)/100)+5)*
IF(OR($J384="Bold", $J384="Relaxed", $J384="Impish", $J384="Lax"), 1.1,
IF(OR($J384="Lonely", $J384="Hasty", $J384="Mild", $J384="Gentle"), 0.9, 1)))</f>
        <v>29</v>
      </c>
      <c r="U384" s="2">
        <f>_xlfn.FLOOR.MATH((_xlfn.FLOOR.MATH((((2*VLOOKUP($G384, 'EV and Base'!$A$1:$N$671, 12, FALSE))+$Q384)*$I384)/100)+5)*
IF(OR($J384="Modest", $J384="Mild", $J384="Quiet", $J384="Rash"), 1.1,
IF(OR($J384="Adamant", $J384="Impish", $J384="Jolly", $J384="Careful"), 0.9, 1)))</f>
        <v>33</v>
      </c>
      <c r="V384" s="2">
        <f>_xlfn.FLOOR.MATH((_xlfn.FLOOR.MATH((((2*VLOOKUP($G384, 'EV and Base'!$A$1:$N$671, 13, FALSE))+$Q384)*$I384)/100)+5)*
IF(OR($J384="Calm", $J384="Gentle", $J384="Sassy", $J384="Careful"), 1.1,
IF(OR($J384="Naughty", $J384="Lax", $J384="Naive", $J384="Rash"), 0.9, 1)))</f>
        <v>24</v>
      </c>
      <c r="W384" s="2">
        <f>_xlfn.FLOOR.MATH((_xlfn.FLOOR.MATH((((2*VLOOKUP($G384, 'EV and Base'!$A$1:$N$671, 14, FALSE))+$Q384)*$I384)/100)+5)*
IF(OR($J384="Timid", $J384="Hasty", $J384="Jolly", $J384="Naive"), 1.1,
IF(OR($J384="Brave", $J384="Relaxed", $J384="Quiet", $J384="Sassy"), 0.9, 1)))</f>
        <v>40</v>
      </c>
    </row>
    <row r="385" spans="1:23" x14ac:dyDescent="0.45">
      <c r="A385" s="56">
        <v>214</v>
      </c>
      <c r="B385" s="56" t="s">
        <v>662</v>
      </c>
      <c r="C385" s="56" t="s">
        <v>46</v>
      </c>
      <c r="D385" s="56" t="s">
        <v>663</v>
      </c>
      <c r="E385" s="56" t="s">
        <v>48</v>
      </c>
      <c r="F385" s="56">
        <v>1</v>
      </c>
      <c r="G385" s="2" t="s">
        <v>339</v>
      </c>
      <c r="H385" s="2" t="s">
        <v>50</v>
      </c>
      <c r="I385" s="2">
        <v>24</v>
      </c>
      <c r="J385" s="2" t="s">
        <v>51</v>
      </c>
      <c r="K385" s="2" t="s">
        <v>368</v>
      </c>
      <c r="L385" s="2" t="s">
        <v>53</v>
      </c>
      <c r="M385" s="2" t="s">
        <v>342</v>
      </c>
      <c r="N385" s="2" t="s">
        <v>193</v>
      </c>
      <c r="O385" s="2" t="s">
        <v>233</v>
      </c>
      <c r="P385" s="2" t="s">
        <v>538</v>
      </c>
      <c r="Q385" s="2">
        <v>12</v>
      </c>
      <c r="R385" s="2">
        <f>_xlfn.FLOOR.MATH((((2*VLOOKUP(G385, 'EV and Base'!$A$1:$N$671, 9, FALSE))+$Q385)*$I385)/100)+$I385+10</f>
        <v>71</v>
      </c>
      <c r="S385" s="2">
        <f>_xlfn.FLOOR.MATH((_xlfn.FLOOR.MATH((((2*VLOOKUP($G385, 'EV and Base'!$A$1:$N$671, 10, FALSE))+$Q385)*$I385)/100)+5)*
IF(OR($J385="Lonely", $J385="Brave", $J385="Adamant", $J385="Naughty"), 1.1,
IF(OR($J385="Bold", $J385="Timid", $J385="Modest", $J385="Calm"), 0.9, 1)))</f>
        <v>35</v>
      </c>
      <c r="T385" s="2">
        <f>_xlfn.FLOOR.MATH((_xlfn.FLOOR.MATH((((2*VLOOKUP($G385, 'EV and Base'!$A$1:$N$671, 11, FALSE))+$Q385)*$I385)/100)+5)*
IF(OR($J385="Bold", $J385="Relaxed", $J385="Impish", $J385="Lax"), 1.1,
IF(OR($J385="Lonely", $J385="Hasty", $J385="Mild", $J385="Gentle"), 0.9, 1)))</f>
        <v>50</v>
      </c>
      <c r="U385" s="2">
        <f>_xlfn.FLOOR.MATH((_xlfn.FLOOR.MATH((((2*VLOOKUP($G385, 'EV and Base'!$A$1:$N$671, 12, FALSE))+$Q385)*$I385)/100)+5)*
IF(OR($J385="Modest", $J385="Mild", $J385="Quiet", $J385="Rash"), 1.1,
IF(OR($J385="Adamant", $J385="Impish", $J385="Jolly", $J385="Careful"), 0.9, 1)))</f>
        <v>57</v>
      </c>
      <c r="V385" s="2">
        <f>_xlfn.FLOOR.MATH((_xlfn.FLOOR.MATH((((2*VLOOKUP($G385, 'EV and Base'!$A$1:$N$671, 13, FALSE))+$Q385)*$I385)/100)+5)*
IF(OR($J385="Calm", $J385="Gentle", $J385="Sassy", $J385="Careful"), 1.1,
IF(OR($J385="Naughty", $J385="Lax", $J385="Naive", $J385="Rash"), 0.9, 1)))</f>
        <v>41</v>
      </c>
      <c r="W385" s="2">
        <f>_xlfn.FLOOR.MATH((_xlfn.FLOOR.MATH((((2*VLOOKUP($G385, 'EV and Base'!$A$1:$N$671, 14, FALSE))+$Q385)*$I385)/100)+5)*
IF(OR($J385="Timid", $J385="Hasty", $J385="Jolly", $J385="Naive"), 1.1,
IF(OR($J385="Brave", $J385="Relaxed", $J385="Quiet", $J385="Sassy"), 0.9, 1)))</f>
        <v>54</v>
      </c>
    </row>
    <row r="386" spans="1:23" x14ac:dyDescent="0.45">
      <c r="A386" s="66">
        <v>215</v>
      </c>
      <c r="B386" s="66" t="s">
        <v>664</v>
      </c>
      <c r="C386" s="66" t="s">
        <v>46</v>
      </c>
      <c r="D386" s="66" t="s">
        <v>663</v>
      </c>
      <c r="E386" s="66" t="s">
        <v>48</v>
      </c>
      <c r="F386" s="56">
        <v>1</v>
      </c>
      <c r="G386" s="2" t="s">
        <v>151</v>
      </c>
      <c r="H386" s="2" t="s">
        <v>77</v>
      </c>
      <c r="I386" s="2">
        <v>23</v>
      </c>
      <c r="J386" s="2" t="s">
        <v>64</v>
      </c>
      <c r="K386" s="2" t="s">
        <v>152</v>
      </c>
      <c r="L386" s="2" t="s">
        <v>53</v>
      </c>
      <c r="M386" s="2" t="s">
        <v>154</v>
      </c>
      <c r="N386" s="2" t="s">
        <v>231</v>
      </c>
      <c r="O386" s="2" t="s">
        <v>194</v>
      </c>
      <c r="P386" s="2" t="s">
        <v>233</v>
      </c>
      <c r="Q386" s="2">
        <v>12</v>
      </c>
      <c r="R386" s="2">
        <f>_xlfn.FLOOR.MATH((((2*VLOOKUP(G386, 'EV and Base'!$A$1:$N$671, 9, FALSE))+$Q386)*$I386)/100)+$I386+10</f>
        <v>61</v>
      </c>
      <c r="S386" s="2">
        <f>_xlfn.FLOOR.MATH((_xlfn.FLOOR.MATH((((2*VLOOKUP($G386, 'EV and Base'!$A$1:$N$671, 10, FALSE))+$Q386)*$I386)/100)+5)*
IF(OR($J386="Lonely", $J386="Brave", $J386="Adamant", $J386="Naughty"), 1.1,
IF(OR($J386="Bold", $J386="Timid", $J386="Modest", $J386="Calm"), 0.9, 1)))</f>
        <v>25</v>
      </c>
      <c r="T386" s="2">
        <f>_xlfn.FLOOR.MATH((_xlfn.FLOOR.MATH((((2*VLOOKUP($G386, 'EV and Base'!$A$1:$N$671, 11, FALSE))+$Q386)*$I386)/100)+5)*
IF(OR($J386="Bold", $J386="Relaxed", $J386="Impish", $J386="Lax"), 1.1,
IF(OR($J386="Lonely", $J386="Hasty", $J386="Mild", $J386="Gentle"), 0.9, 1)))</f>
        <v>27</v>
      </c>
      <c r="U386" s="2">
        <f>_xlfn.FLOOR.MATH((_xlfn.FLOOR.MATH((((2*VLOOKUP($G386, 'EV and Base'!$A$1:$N$671, 12, FALSE))+$Q386)*$I386)/100)+5)*
IF(OR($J386="Modest", $J386="Mild", $J386="Quiet", $J386="Rash"), 1.1,
IF(OR($J386="Adamant", $J386="Impish", $J386="Jolly", $J386="Careful"), 0.9, 1)))</f>
        <v>33</v>
      </c>
      <c r="V386" s="2">
        <f>_xlfn.FLOOR.MATH((_xlfn.FLOOR.MATH((((2*VLOOKUP($G386, 'EV and Base'!$A$1:$N$671, 13, FALSE))+$Q386)*$I386)/100)+5)*
IF(OR($J386="Calm", $J386="Gentle", $J386="Sassy", $J386="Careful"), 1.1,
IF(OR($J386="Naughty", $J386="Lax", $J386="Naive", $J386="Rash"), 0.9, 1)))</f>
        <v>27</v>
      </c>
      <c r="W386" s="2">
        <f>_xlfn.FLOOR.MATH((_xlfn.FLOOR.MATH((((2*VLOOKUP($G386, 'EV and Base'!$A$1:$N$671, 14, FALSE))+$Q386)*$I386)/100)+5)*
IF(OR($J386="Timid", $J386="Hasty", $J386="Jolly", $J386="Naive"), 1.1,
IF(OR($J386="Brave", $J386="Relaxed", $J386="Quiet", $J386="Sassy"), 0.9, 1)))</f>
        <v>44</v>
      </c>
    </row>
    <row r="387" spans="1:23" x14ac:dyDescent="0.45">
      <c r="A387" s="68"/>
      <c r="B387" s="68"/>
      <c r="C387" s="68"/>
      <c r="D387" s="68"/>
      <c r="E387" s="68"/>
      <c r="F387" s="56">
        <v>2</v>
      </c>
      <c r="G387" s="2" t="s">
        <v>119</v>
      </c>
      <c r="H387" s="2" t="s">
        <v>77</v>
      </c>
      <c r="I387" s="2">
        <v>23</v>
      </c>
      <c r="J387" s="2" t="s">
        <v>97</v>
      </c>
      <c r="K387" s="2" t="s">
        <v>228</v>
      </c>
      <c r="L387" s="2" t="s">
        <v>53</v>
      </c>
      <c r="M387" s="2" t="s">
        <v>194</v>
      </c>
      <c r="N387" s="2" t="s">
        <v>229</v>
      </c>
      <c r="O387" s="2" t="s">
        <v>189</v>
      </c>
      <c r="P387" s="2" t="s">
        <v>370</v>
      </c>
      <c r="Q387" s="2">
        <v>12</v>
      </c>
      <c r="R387" s="2">
        <f>_xlfn.FLOOR.MATH((((2*VLOOKUP(G387, 'EV and Base'!$A$1:$N$671, 9, FALSE))+$Q387)*$I387)/100)+$I387+10</f>
        <v>70</v>
      </c>
      <c r="S387" s="2">
        <f>_xlfn.FLOOR.MATH((_xlfn.FLOOR.MATH((((2*VLOOKUP($G387, 'EV and Base'!$A$1:$N$671, 10, FALSE))+$Q387)*$I387)/100)+5)*
IF(OR($J387="Lonely", $J387="Brave", $J387="Adamant", $J387="Naughty"), 1.1,
IF(OR($J387="Bold", $J387="Timid", $J387="Modest", $J387="Calm"), 0.9, 1)))</f>
        <v>19</v>
      </c>
      <c r="T387" s="2">
        <f>_xlfn.FLOOR.MATH((_xlfn.FLOOR.MATH((((2*VLOOKUP($G387, 'EV and Base'!$A$1:$N$671, 11, FALSE))+$Q387)*$I387)/100)+5)*
IF(OR($J387="Bold", $J387="Relaxed", $J387="Impish", $J387="Lax"), 1.1,
IF(OR($J387="Lonely", $J387="Hasty", $J387="Mild", $J387="Gentle"), 0.9, 1)))</f>
        <v>28</v>
      </c>
      <c r="U387" s="2">
        <f>_xlfn.FLOOR.MATH((_xlfn.FLOOR.MATH((((2*VLOOKUP($G387, 'EV and Base'!$A$1:$N$671, 12, FALSE))+$Q387)*$I387)/100)+5)*
IF(OR($J387="Modest", $J387="Mild", $J387="Quiet", $J387="Rash"), 1.1,
IF(OR($J387="Adamant", $J387="Impish", $J387="Jolly", $J387="Careful"), 0.9, 1)))</f>
        <v>38</v>
      </c>
      <c r="V387" s="2">
        <f>_xlfn.FLOOR.MATH((_xlfn.FLOOR.MATH((((2*VLOOKUP($G387, 'EV and Base'!$A$1:$N$671, 13, FALSE))+$Q387)*$I387)/100)+5)*
IF(OR($J387="Calm", $J387="Gentle", $J387="Sassy", $J387="Careful"), 1.1,
IF(OR($J387="Naughty", $J387="Lax", $J387="Naive", $J387="Rash"), 0.9, 1)))</f>
        <v>33</v>
      </c>
      <c r="W387" s="2">
        <f>_xlfn.FLOOR.MATH((_xlfn.FLOOR.MATH((((2*VLOOKUP($G387, 'EV and Base'!$A$1:$N$671, 14, FALSE))+$Q387)*$I387)/100)+5)*
IF(OR($J387="Timid", $J387="Hasty", $J387="Jolly", $J387="Naive"), 1.1,
IF(OR($J387="Brave", $J387="Relaxed", $J387="Quiet", $J387="Sassy"), 0.9, 1)))</f>
        <v>18</v>
      </c>
    </row>
    <row r="388" spans="1:23" x14ac:dyDescent="0.45">
      <c r="A388" s="66">
        <v>216</v>
      </c>
      <c r="B388" s="66" t="s">
        <v>114</v>
      </c>
      <c r="C388" s="66" t="s">
        <v>46</v>
      </c>
      <c r="D388" s="66" t="s">
        <v>663</v>
      </c>
      <c r="E388" s="66" t="s">
        <v>48</v>
      </c>
      <c r="F388" s="56">
        <v>1</v>
      </c>
      <c r="G388" s="2" t="s">
        <v>187</v>
      </c>
      <c r="H388" s="2" t="s">
        <v>50</v>
      </c>
      <c r="I388" s="2">
        <v>34</v>
      </c>
      <c r="J388" s="2" t="s">
        <v>92</v>
      </c>
      <c r="K388" s="2" t="s">
        <v>188</v>
      </c>
      <c r="L388" s="2" t="s">
        <v>53</v>
      </c>
      <c r="M388" s="2" t="s">
        <v>406</v>
      </c>
      <c r="N388" s="2" t="s">
        <v>475</v>
      </c>
      <c r="O388" s="2" t="s">
        <v>516</v>
      </c>
      <c r="P388" s="2" t="s">
        <v>517</v>
      </c>
      <c r="Q388" s="2">
        <v>0</v>
      </c>
      <c r="R388" s="2">
        <f>_xlfn.FLOOR.MATH((((2*VLOOKUP(G388, 'EV and Base'!$A$1:$N$671, 9, FALSE))+$Q388)*$I388)/100)+$I388+10</f>
        <v>84</v>
      </c>
      <c r="S388" s="2">
        <f>_xlfn.FLOOR.MATH((_xlfn.FLOOR.MATH((((2*VLOOKUP($G388, 'EV and Base'!$A$1:$N$671, 10, FALSE))+$Q388)*$I388)/100)+5)*
IF(OR($J388="Lonely", $J388="Brave", $J388="Adamant", $J388="Naughty"), 1.1,
IF(OR($J388="Bold", $J388="Timid", $J388="Modest", $J388="Calm"), 0.9, 1)))</f>
        <v>55</v>
      </c>
      <c r="T388" s="2">
        <f>_xlfn.FLOOR.MATH((_xlfn.FLOOR.MATH((((2*VLOOKUP($G388, 'EV and Base'!$A$1:$N$671, 11, FALSE))+$Q388)*$I388)/100)+5)*
IF(OR($J388="Bold", $J388="Relaxed", $J388="Impish", $J388="Lax"), 1.1,
IF(OR($J388="Lonely", $J388="Hasty", $J388="Mild", $J388="Gentle"), 0.9, 1)))</f>
        <v>51</v>
      </c>
      <c r="U388" s="2">
        <f>_xlfn.FLOOR.MATH((_xlfn.FLOOR.MATH((((2*VLOOKUP($G388, 'EV and Base'!$A$1:$N$671, 12, FALSE))+$Q388)*$I388)/100)+5)*
IF(OR($J388="Modest", $J388="Mild", $J388="Quiet", $J388="Rash"), 1.1,
IF(OR($J388="Adamant", $J388="Impish", $J388="Jolly", $J388="Careful"), 0.9, 1)))</f>
        <v>49</v>
      </c>
      <c r="V388" s="2">
        <f>_xlfn.FLOOR.MATH((_xlfn.FLOOR.MATH((((2*VLOOKUP($G388, 'EV and Base'!$A$1:$N$671, 13, FALSE))+$Q388)*$I388)/100)+5)*
IF(OR($J388="Calm", $J388="Gentle", $J388="Sassy", $J388="Careful"), 1.1,
IF(OR($J388="Naughty", $J388="Lax", $J388="Naive", $J388="Rash"), 0.9, 1)))</f>
        <v>51</v>
      </c>
      <c r="W388" s="2">
        <f>_xlfn.FLOOR.MATH((_xlfn.FLOOR.MATH((((2*VLOOKUP($G388, 'EV and Base'!$A$1:$N$671, 14, FALSE))+$Q388)*$I388)/100)+5)*
IF(OR($J388="Timid", $J388="Hasty", $J388="Jolly", $J388="Naive"), 1.1,
IF(OR($J388="Brave", $J388="Relaxed", $J388="Quiet", $J388="Sassy"), 0.9, 1)))</f>
        <v>57</v>
      </c>
    </row>
    <row r="389" spans="1:23" x14ac:dyDescent="0.45">
      <c r="A389" s="67"/>
      <c r="B389" s="67"/>
      <c r="C389" s="67"/>
      <c r="D389" s="67"/>
      <c r="E389" s="67"/>
      <c r="F389" s="56">
        <v>2</v>
      </c>
      <c r="G389" s="2" t="s">
        <v>378</v>
      </c>
      <c r="H389" s="2" t="s">
        <v>50</v>
      </c>
      <c r="I389" s="2">
        <v>34</v>
      </c>
      <c r="J389" s="2" t="s">
        <v>111</v>
      </c>
      <c r="K389" s="2" t="s">
        <v>281</v>
      </c>
      <c r="L389" s="2" t="s">
        <v>53</v>
      </c>
      <c r="M389" s="2" t="s">
        <v>333</v>
      </c>
      <c r="N389" s="2" t="s">
        <v>336</v>
      </c>
      <c r="O389" s="2" t="s">
        <v>177</v>
      </c>
      <c r="P389" s="2" t="s">
        <v>416</v>
      </c>
      <c r="Q389" s="2">
        <v>0</v>
      </c>
      <c r="R389" s="2">
        <f>_xlfn.FLOOR.MATH((((2*VLOOKUP(G389, 'EV and Base'!$A$1:$N$671, 9, FALSE))+$Q389)*$I389)/100)+$I389+10</f>
        <v>84</v>
      </c>
      <c r="S389" s="2">
        <f>_xlfn.FLOOR.MATH((_xlfn.FLOOR.MATH((((2*VLOOKUP($G389, 'EV and Base'!$A$1:$N$671, 10, FALSE))+$Q389)*$I389)/100)+5)*
IF(OR($J389="Lonely", $J389="Brave", $J389="Adamant", $J389="Naughty"), 1.1,
IF(OR($J389="Bold", $J389="Timid", $J389="Modest", $J389="Calm"), 0.9, 1)))</f>
        <v>66</v>
      </c>
      <c r="T389" s="2">
        <f>_xlfn.FLOOR.MATH((_xlfn.FLOOR.MATH((((2*VLOOKUP($G389, 'EV and Base'!$A$1:$N$671, 11, FALSE))+$Q389)*$I389)/100)+5)*
IF(OR($J389="Bold", $J389="Relaxed", $J389="Impish", $J389="Lax"), 1.1,
IF(OR($J389="Lonely", $J389="Hasty", $J389="Mild", $J389="Gentle"), 0.9, 1)))</f>
        <v>35</v>
      </c>
      <c r="U389" s="2">
        <f>_xlfn.FLOOR.MATH((_xlfn.FLOOR.MATH((((2*VLOOKUP($G389, 'EV and Base'!$A$1:$N$671, 12, FALSE))+$Q389)*$I389)/100)+5)*
IF(OR($J389="Modest", $J389="Mild", $J389="Quiet", $J389="Rash"), 1.1,
IF(OR($J389="Adamant", $J389="Impish", $J389="Jolly", $J389="Careful"), 0.9, 1)))</f>
        <v>35</v>
      </c>
      <c r="V389" s="2">
        <f>_xlfn.FLOOR.MATH((_xlfn.FLOOR.MATH((((2*VLOOKUP($G389, 'EV and Base'!$A$1:$N$671, 13, FALSE))+$Q389)*$I389)/100)+5)*
IF(OR($J389="Calm", $J389="Gentle", $J389="Sassy", $J389="Careful"), 1.1,
IF(OR($J389="Naughty", $J389="Lax", $J389="Naive", $J389="Rash"), 0.9, 1)))</f>
        <v>35</v>
      </c>
      <c r="W389" s="2">
        <f>_xlfn.FLOOR.MATH((_xlfn.FLOOR.MATH((((2*VLOOKUP($G389, 'EV and Base'!$A$1:$N$671, 14, FALSE))+$Q389)*$I389)/100)+5)*
IF(OR($J389="Timid", $J389="Hasty", $J389="Jolly", $J389="Naive"), 1.1,
IF(OR($J389="Brave", $J389="Relaxed", $J389="Quiet", $J389="Sassy"), 0.9, 1)))</f>
        <v>49</v>
      </c>
    </row>
    <row r="390" spans="1:23" x14ac:dyDescent="0.45">
      <c r="A390" s="68"/>
      <c r="B390" s="68"/>
      <c r="C390" s="68"/>
      <c r="D390" s="68"/>
      <c r="E390" s="68"/>
      <c r="F390" s="56">
        <v>3</v>
      </c>
      <c r="G390" s="2" t="s">
        <v>378</v>
      </c>
      <c r="H390" s="2" t="s">
        <v>50</v>
      </c>
      <c r="I390" s="2">
        <v>34</v>
      </c>
      <c r="J390" s="2" t="s">
        <v>111</v>
      </c>
      <c r="K390" s="2" t="s">
        <v>281</v>
      </c>
      <c r="L390" s="2" t="s">
        <v>53</v>
      </c>
      <c r="M390" s="2" t="s">
        <v>333</v>
      </c>
      <c r="N390" s="2" t="s">
        <v>336</v>
      </c>
      <c r="O390" s="2" t="s">
        <v>177</v>
      </c>
      <c r="P390" s="2" t="s">
        <v>416</v>
      </c>
      <c r="Q390" s="2">
        <v>0</v>
      </c>
      <c r="R390" s="2">
        <f>_xlfn.FLOOR.MATH((((2*VLOOKUP(G390, 'EV and Base'!$A$1:$N$671, 9, FALSE))+$Q390)*$I390)/100)+$I390+10</f>
        <v>84</v>
      </c>
      <c r="S390" s="2">
        <f>_xlfn.FLOOR.MATH((_xlfn.FLOOR.MATH((((2*VLOOKUP($G390, 'EV and Base'!$A$1:$N$671, 10, FALSE))+$Q390)*$I390)/100)+5)*
IF(OR($J390="Lonely", $J390="Brave", $J390="Adamant", $J390="Naughty"), 1.1,
IF(OR($J390="Bold", $J390="Timid", $J390="Modest", $J390="Calm"), 0.9, 1)))</f>
        <v>66</v>
      </c>
      <c r="T390" s="2">
        <f>_xlfn.FLOOR.MATH((_xlfn.FLOOR.MATH((((2*VLOOKUP($G390, 'EV and Base'!$A$1:$N$671, 11, FALSE))+$Q390)*$I390)/100)+5)*
IF(OR($J390="Bold", $J390="Relaxed", $J390="Impish", $J390="Lax"), 1.1,
IF(OR($J390="Lonely", $J390="Hasty", $J390="Mild", $J390="Gentle"), 0.9, 1)))</f>
        <v>35</v>
      </c>
      <c r="U390" s="2">
        <f>_xlfn.FLOOR.MATH((_xlfn.FLOOR.MATH((((2*VLOOKUP($G390, 'EV and Base'!$A$1:$N$671, 12, FALSE))+$Q390)*$I390)/100)+5)*
IF(OR($J390="Modest", $J390="Mild", $J390="Quiet", $J390="Rash"), 1.1,
IF(OR($J390="Adamant", $J390="Impish", $J390="Jolly", $J390="Careful"), 0.9, 1)))</f>
        <v>35</v>
      </c>
      <c r="V390" s="2">
        <f>_xlfn.FLOOR.MATH((_xlfn.FLOOR.MATH((((2*VLOOKUP($G390, 'EV and Base'!$A$1:$N$671, 13, FALSE))+$Q390)*$I390)/100)+5)*
IF(OR($J390="Calm", $J390="Gentle", $J390="Sassy", $J390="Careful"), 1.1,
IF(OR($J390="Naughty", $J390="Lax", $J390="Naive", $J390="Rash"), 0.9, 1)))</f>
        <v>35</v>
      </c>
      <c r="W390" s="2">
        <f>_xlfn.FLOOR.MATH((_xlfn.FLOOR.MATH((((2*VLOOKUP($G390, 'EV and Base'!$A$1:$N$671, 14, FALSE))+$Q390)*$I390)/100)+5)*
IF(OR($J390="Timid", $J390="Hasty", $J390="Jolly", $J390="Naive"), 1.1,
IF(OR($J390="Brave", $J390="Relaxed", $J390="Quiet", $J390="Sassy"), 0.9, 1)))</f>
        <v>49</v>
      </c>
    </row>
    <row r="391" spans="1:23" x14ac:dyDescent="0.45">
      <c r="A391" s="66">
        <v>217</v>
      </c>
      <c r="B391" s="66" t="s">
        <v>114</v>
      </c>
      <c r="C391" s="66" t="s">
        <v>46</v>
      </c>
      <c r="D391" s="66" t="s">
        <v>663</v>
      </c>
      <c r="E391" s="66" t="s">
        <v>48</v>
      </c>
      <c r="F391" s="56">
        <v>1</v>
      </c>
      <c r="G391" s="2" t="s">
        <v>334</v>
      </c>
      <c r="H391" s="2" t="s">
        <v>50</v>
      </c>
      <c r="I391" s="2">
        <v>35</v>
      </c>
      <c r="J391" s="2" t="s">
        <v>92</v>
      </c>
      <c r="K391" s="2" t="s">
        <v>281</v>
      </c>
      <c r="L391" s="2" t="s">
        <v>53</v>
      </c>
      <c r="M391" s="2" t="s">
        <v>407</v>
      </c>
      <c r="N391" s="2" t="s">
        <v>254</v>
      </c>
      <c r="O391" s="2" t="s">
        <v>645</v>
      </c>
      <c r="P391" s="2" t="s">
        <v>528</v>
      </c>
      <c r="Q391" s="2">
        <v>0</v>
      </c>
      <c r="R391" s="2">
        <f>_xlfn.FLOOR.MATH((((2*VLOOKUP(G391, 'EV and Base'!$A$1:$N$671, 9, FALSE))+$Q391)*$I391)/100)+$I391+10</f>
        <v>80</v>
      </c>
      <c r="S391" s="2">
        <f>_xlfn.FLOOR.MATH((_xlfn.FLOOR.MATH((((2*VLOOKUP($G391, 'EV and Base'!$A$1:$N$671, 10, FALSE))+$Q391)*$I391)/100)+5)*
IF(OR($J391="Lonely", $J391="Brave", $J391="Adamant", $J391="Naughty"), 1.1,
IF(OR($J391="Bold", $J391="Timid", $J391="Modest", $J391="Calm"), 0.9, 1)))</f>
        <v>51</v>
      </c>
      <c r="T391" s="2">
        <f>_xlfn.FLOOR.MATH((_xlfn.FLOOR.MATH((((2*VLOOKUP($G391, 'EV and Base'!$A$1:$N$671, 11, FALSE))+$Q391)*$I391)/100)+5)*
IF(OR($J391="Bold", $J391="Relaxed", $J391="Impish", $J391="Lax"), 1.1,
IF(OR($J391="Lonely", $J391="Hasty", $J391="Mild", $J391="Gentle"), 0.9, 1)))</f>
        <v>54</v>
      </c>
      <c r="U391" s="2">
        <f>_xlfn.FLOOR.MATH((_xlfn.FLOOR.MATH((((2*VLOOKUP($G391, 'EV and Base'!$A$1:$N$671, 12, FALSE))+$Q391)*$I391)/100)+5)*
IF(OR($J391="Modest", $J391="Mild", $J391="Quiet", $J391="Rash"), 1.1,
IF(OR($J391="Adamant", $J391="Impish", $J391="Jolly", $J391="Careful"), 0.9, 1)))</f>
        <v>31</v>
      </c>
      <c r="V391" s="2">
        <f>_xlfn.FLOOR.MATH((_xlfn.FLOOR.MATH((((2*VLOOKUP($G391, 'EV and Base'!$A$1:$N$671, 13, FALSE))+$Q391)*$I391)/100)+5)*
IF(OR($J391="Calm", $J391="Gentle", $J391="Sassy", $J391="Careful"), 1.1,
IF(OR($J391="Naughty", $J391="Lax", $J391="Naive", $J391="Rash"), 0.9, 1)))</f>
        <v>54</v>
      </c>
      <c r="W391" s="2">
        <f>_xlfn.FLOOR.MATH((_xlfn.FLOOR.MATH((((2*VLOOKUP($G391, 'EV and Base'!$A$1:$N$671, 14, FALSE))+$Q391)*$I391)/100)+5)*
IF(OR($J391="Timid", $J391="Hasty", $J391="Jolly", $J391="Naive"), 1.1,
IF(OR($J391="Brave", $J391="Relaxed", $J391="Quiet", $J391="Sassy"), 0.9, 1)))</f>
        <v>38</v>
      </c>
    </row>
    <row r="392" spans="1:23" x14ac:dyDescent="0.45">
      <c r="A392" s="68"/>
      <c r="B392" s="68"/>
      <c r="C392" s="68"/>
      <c r="D392" s="68"/>
      <c r="E392" s="68"/>
      <c r="F392" s="56">
        <v>2</v>
      </c>
      <c r="G392" s="2" t="s">
        <v>187</v>
      </c>
      <c r="H392" s="2" t="s">
        <v>50</v>
      </c>
      <c r="I392" s="2">
        <v>35</v>
      </c>
      <c r="J392" s="2" t="s">
        <v>113</v>
      </c>
      <c r="K392" s="2" t="s">
        <v>98</v>
      </c>
      <c r="L392" s="2" t="s">
        <v>53</v>
      </c>
      <c r="M392" s="2" t="s">
        <v>406</v>
      </c>
      <c r="N392" s="2" t="s">
        <v>475</v>
      </c>
      <c r="O392" s="2" t="s">
        <v>516</v>
      </c>
      <c r="P392" s="2" t="s">
        <v>517</v>
      </c>
      <c r="Q392" s="2">
        <v>0</v>
      </c>
      <c r="R392" s="2">
        <f>_xlfn.FLOOR.MATH((((2*VLOOKUP(G392, 'EV and Base'!$A$1:$N$671, 9, FALSE))+$Q392)*$I392)/100)+$I392+10</f>
        <v>87</v>
      </c>
      <c r="S392" s="2">
        <f>_xlfn.FLOOR.MATH((_xlfn.FLOOR.MATH((((2*VLOOKUP($G392, 'EV and Base'!$A$1:$N$671, 10, FALSE))+$Q392)*$I392)/100)+5)*
IF(OR($J392="Lonely", $J392="Brave", $J392="Adamant", $J392="Naughty"), 1.1,
IF(OR($J392="Bold", $J392="Timid", $J392="Modest", $J392="Calm"), 0.9, 1)))</f>
        <v>64</v>
      </c>
      <c r="T392" s="2">
        <f>_xlfn.FLOOR.MATH((_xlfn.FLOOR.MATH((((2*VLOOKUP($G392, 'EV and Base'!$A$1:$N$671, 11, FALSE))+$Q392)*$I392)/100)+5)*
IF(OR($J392="Bold", $J392="Relaxed", $J392="Impish", $J392="Lax"), 1.1,
IF(OR($J392="Lonely", $J392="Hasty", $J392="Mild", $J392="Gentle"), 0.9, 1)))</f>
        <v>53</v>
      </c>
      <c r="U392" s="2">
        <f>_xlfn.FLOOR.MATH((_xlfn.FLOOR.MATH((((2*VLOOKUP($G392, 'EV and Base'!$A$1:$N$671, 12, FALSE))+$Q392)*$I392)/100)+5)*
IF(OR($J392="Modest", $J392="Mild", $J392="Quiet", $J392="Rash"), 1.1,
IF(OR($J392="Adamant", $J392="Impish", $J392="Jolly", $J392="Careful"), 0.9, 1)))</f>
        <v>47</v>
      </c>
      <c r="V392" s="2">
        <f>_xlfn.FLOOR.MATH((_xlfn.FLOOR.MATH((((2*VLOOKUP($G392, 'EV and Base'!$A$1:$N$671, 13, FALSE))+$Q392)*$I392)/100)+5)*
IF(OR($J392="Calm", $J392="Gentle", $J392="Sassy", $J392="Careful"), 1.1,
IF(OR($J392="Naughty", $J392="Lax", $J392="Naive", $J392="Rash"), 0.9, 1)))</f>
        <v>53</v>
      </c>
      <c r="W392" s="2">
        <f>_xlfn.FLOOR.MATH((_xlfn.FLOOR.MATH((((2*VLOOKUP($G392, 'EV and Base'!$A$1:$N$671, 14, FALSE))+$Q392)*$I392)/100)+5)*
IF(OR($J392="Timid", $J392="Hasty", $J392="Jolly", $J392="Naive"), 1.1,
IF(OR($J392="Brave", $J392="Relaxed", $J392="Quiet", $J392="Sassy"), 0.9, 1)))</f>
        <v>58</v>
      </c>
    </row>
    <row r="393" spans="1:23" x14ac:dyDescent="0.45">
      <c r="A393" s="56">
        <v>218</v>
      </c>
      <c r="B393" s="56" t="s">
        <v>114</v>
      </c>
      <c r="C393" s="56" t="s">
        <v>46</v>
      </c>
      <c r="D393" s="56" t="s">
        <v>663</v>
      </c>
      <c r="E393" s="56" t="s">
        <v>48</v>
      </c>
      <c r="F393" s="56">
        <v>1</v>
      </c>
      <c r="G393" s="2" t="s">
        <v>665</v>
      </c>
      <c r="H393" s="2" t="s">
        <v>77</v>
      </c>
      <c r="I393" s="2">
        <v>36</v>
      </c>
      <c r="J393" s="2" t="s">
        <v>78</v>
      </c>
      <c r="K393" s="2" t="s">
        <v>268</v>
      </c>
      <c r="L393" s="2" t="s">
        <v>53</v>
      </c>
      <c r="M393" s="2" t="s">
        <v>409</v>
      </c>
      <c r="N393" s="2" t="s">
        <v>604</v>
      </c>
      <c r="O393" s="2" t="s">
        <v>647</v>
      </c>
      <c r="P393" s="2" t="s">
        <v>666</v>
      </c>
      <c r="Q393" s="2">
        <v>0</v>
      </c>
      <c r="R393" s="2">
        <f>_xlfn.FLOOR.MATH((((2*VLOOKUP(G393, 'EV and Base'!$A$1:$N$671, 9, FALSE))+$Q393)*$I393)/100)+$I393+10</f>
        <v>103</v>
      </c>
      <c r="S393" s="2">
        <f>_xlfn.FLOOR.MATH((_xlfn.FLOOR.MATH((((2*VLOOKUP($G393, 'EV and Base'!$A$1:$N$671, 10, FALSE))+$Q393)*$I393)/100)+5)*
IF(OR($J393="Lonely", $J393="Brave", $J393="Adamant", $J393="Naughty"), 1.1,
IF(OR($J393="Bold", $J393="Timid", $J393="Modest", $J393="Calm"), 0.9, 1)))</f>
        <v>73</v>
      </c>
      <c r="T393" s="2">
        <f>_xlfn.FLOOR.MATH((_xlfn.FLOOR.MATH((((2*VLOOKUP($G393, 'EV and Base'!$A$1:$N$671, 11, FALSE))+$Q393)*$I393)/100)+5)*
IF(OR($J393="Bold", $J393="Relaxed", $J393="Impish", $J393="Lax"), 1.1,
IF(OR($J393="Lonely", $J393="Hasty", $J393="Mild", $J393="Gentle"), 0.9, 1)))</f>
        <v>64</v>
      </c>
      <c r="U393" s="2">
        <f>_xlfn.FLOOR.MATH((_xlfn.FLOOR.MATH((((2*VLOOKUP($G393, 'EV and Base'!$A$1:$N$671, 12, FALSE))+$Q393)*$I393)/100)+5)*
IF(OR($J393="Modest", $J393="Mild", $J393="Quiet", $J393="Rash"), 1.1,
IF(OR($J393="Adamant", $J393="Impish", $J393="Jolly", $J393="Careful"), 0.9, 1)))</f>
        <v>48</v>
      </c>
      <c r="V393" s="2">
        <f>_xlfn.FLOOR.MATH((_xlfn.FLOOR.MATH((((2*VLOOKUP($G393, 'EV and Base'!$A$1:$N$671, 13, FALSE))+$Q393)*$I393)/100)+5)*
IF(OR($J393="Calm", $J393="Gentle", $J393="Sassy", $J393="Careful"), 1.1,
IF(OR($J393="Naughty", $J393="Lax", $J393="Naive", $J393="Rash"), 0.9, 1)))</f>
        <v>64</v>
      </c>
      <c r="W393" s="2">
        <f>_xlfn.FLOOR.MATH((_xlfn.FLOOR.MATH((((2*VLOOKUP($G393, 'EV and Base'!$A$1:$N$671, 14, FALSE))+$Q393)*$I393)/100)+5)*
IF(OR($J393="Timid", $J393="Hasty", $J393="Jolly", $J393="Naive"), 1.1,
IF(OR($J393="Brave", $J393="Relaxed", $J393="Quiet", $J393="Sassy"), 0.9, 1)))</f>
        <v>59</v>
      </c>
    </row>
    <row r="394" spans="1:23" x14ac:dyDescent="0.45">
      <c r="A394" s="56">
        <v>219</v>
      </c>
      <c r="B394" s="56" t="s">
        <v>114</v>
      </c>
      <c r="C394" s="56" t="s">
        <v>46</v>
      </c>
      <c r="D394" s="56" t="s">
        <v>663</v>
      </c>
      <c r="E394" s="56" t="s">
        <v>48</v>
      </c>
      <c r="F394" s="56">
        <v>1</v>
      </c>
      <c r="G394" s="2" t="s">
        <v>378</v>
      </c>
      <c r="H394" s="2" t="s">
        <v>50</v>
      </c>
      <c r="I394" s="2">
        <v>36</v>
      </c>
      <c r="J394" s="2" t="s">
        <v>85</v>
      </c>
      <c r="K394" s="2" t="s">
        <v>281</v>
      </c>
      <c r="L394" s="2" t="s">
        <v>53</v>
      </c>
      <c r="M394" s="2" t="s">
        <v>336</v>
      </c>
      <c r="N394" s="2" t="s">
        <v>177</v>
      </c>
      <c r="O394" s="2" t="s">
        <v>416</v>
      </c>
      <c r="P394" s="2" t="s">
        <v>528</v>
      </c>
      <c r="Q394" s="2">
        <v>0</v>
      </c>
      <c r="R394" s="2">
        <f>_xlfn.FLOOR.MATH((((2*VLOOKUP(G394, 'EV and Base'!$A$1:$N$671, 9, FALSE))+$Q394)*$I394)/100)+$I394+10</f>
        <v>89</v>
      </c>
      <c r="S394" s="2">
        <f>_xlfn.FLOOR.MATH((_xlfn.FLOOR.MATH((((2*VLOOKUP($G394, 'EV and Base'!$A$1:$N$671, 10, FALSE))+$Q394)*$I394)/100)+5)*
IF(OR($J394="Lonely", $J394="Brave", $J394="Adamant", $J394="Naughty"), 1.1,
IF(OR($J394="Bold", $J394="Timid", $J394="Modest", $J394="Calm"), 0.9, 1)))</f>
        <v>64</v>
      </c>
      <c r="T394" s="2">
        <f>_xlfn.FLOOR.MATH((_xlfn.FLOOR.MATH((((2*VLOOKUP($G394, 'EV and Base'!$A$1:$N$671, 11, FALSE))+$Q394)*$I394)/100)+5)*
IF(OR($J394="Bold", $J394="Relaxed", $J394="Impish", $J394="Lax"), 1.1,
IF(OR($J394="Lonely", $J394="Hasty", $J394="Mild", $J394="Gentle"), 0.9, 1)))</f>
        <v>33</v>
      </c>
      <c r="U394" s="2">
        <f>_xlfn.FLOOR.MATH((_xlfn.FLOOR.MATH((((2*VLOOKUP($G394, 'EV and Base'!$A$1:$N$671, 12, FALSE))+$Q394)*$I394)/100)+5)*
IF(OR($J394="Modest", $J394="Mild", $J394="Quiet", $J394="Rash"), 1.1,
IF(OR($J394="Adamant", $J394="Impish", $J394="Jolly", $J394="Careful"), 0.9, 1)))</f>
        <v>37</v>
      </c>
      <c r="V394" s="2">
        <f>_xlfn.FLOOR.MATH((_xlfn.FLOOR.MATH((((2*VLOOKUP($G394, 'EV and Base'!$A$1:$N$671, 13, FALSE))+$Q394)*$I394)/100)+5)*
IF(OR($J394="Calm", $J394="Gentle", $J394="Sassy", $J394="Careful"), 1.1,
IF(OR($J394="Naughty", $J394="Lax", $J394="Naive", $J394="Rash"), 0.9, 1)))</f>
        <v>40</v>
      </c>
      <c r="W394" s="2">
        <f>_xlfn.FLOOR.MATH((_xlfn.FLOOR.MATH((((2*VLOOKUP($G394, 'EV and Base'!$A$1:$N$671, 14, FALSE))+$Q394)*$I394)/100)+5)*
IF(OR($J394="Timid", $J394="Hasty", $J394="Jolly", $J394="Naive"), 1.1,
IF(OR($J394="Brave", $J394="Relaxed", $J394="Quiet", $J394="Sassy"), 0.9, 1)))</f>
        <v>58</v>
      </c>
    </row>
    <row r="395" spans="1:23" x14ac:dyDescent="0.45">
      <c r="A395" s="66">
        <v>220</v>
      </c>
      <c r="B395" s="66" t="s">
        <v>114</v>
      </c>
      <c r="C395" s="66" t="s">
        <v>46</v>
      </c>
      <c r="D395" s="66" t="s">
        <v>663</v>
      </c>
      <c r="E395" s="66" t="s">
        <v>48</v>
      </c>
      <c r="F395" s="56">
        <v>1</v>
      </c>
      <c r="G395" s="2" t="s">
        <v>315</v>
      </c>
      <c r="H395" s="2" t="s">
        <v>77</v>
      </c>
      <c r="I395" s="2">
        <v>34</v>
      </c>
      <c r="J395" s="2" t="s">
        <v>197</v>
      </c>
      <c r="K395" s="2" t="s">
        <v>65</v>
      </c>
      <c r="L395" s="2" t="s">
        <v>53</v>
      </c>
      <c r="M395" s="2" t="s">
        <v>357</v>
      </c>
      <c r="N395" s="2" t="s">
        <v>417</v>
      </c>
      <c r="O395" s="2" t="s">
        <v>154</v>
      </c>
      <c r="P395" s="2" t="s">
        <v>418</v>
      </c>
      <c r="Q395" s="2">
        <v>0</v>
      </c>
      <c r="R395" s="2">
        <f>_xlfn.FLOOR.MATH((((2*VLOOKUP(G395, 'EV and Base'!$A$1:$N$671, 9, FALSE))+$Q395)*$I395)/100)+$I395+10</f>
        <v>87</v>
      </c>
      <c r="S395" s="2">
        <f>_xlfn.FLOOR.MATH((_xlfn.FLOOR.MATH((((2*VLOOKUP($G395, 'EV and Base'!$A$1:$N$671, 10, FALSE))+$Q395)*$I395)/100)+5)*
IF(OR($J395="Lonely", $J395="Brave", $J395="Adamant", $J395="Naughty"), 1.1,
IF(OR($J395="Bold", $J395="Timid", $J395="Modest", $J395="Calm"), 0.9, 1)))</f>
        <v>64</v>
      </c>
      <c r="T395" s="2">
        <f>_xlfn.FLOOR.MATH((_xlfn.FLOOR.MATH((((2*VLOOKUP($G395, 'EV and Base'!$A$1:$N$671, 11, FALSE))+$Q395)*$I395)/100)+5)*
IF(OR($J395="Bold", $J395="Relaxed", $J395="Impish", $J395="Lax"), 1.1,
IF(OR($J395="Lonely", $J395="Hasty", $J395="Mild", $J395="Gentle"), 0.9, 1)))</f>
        <v>35</v>
      </c>
      <c r="U395" s="2">
        <f>_xlfn.FLOOR.MATH((_xlfn.FLOOR.MATH((((2*VLOOKUP($G395, 'EV and Base'!$A$1:$N$671, 12, FALSE))+$Q395)*$I395)/100)+5)*
IF(OR($J395="Modest", $J395="Mild", $J395="Quiet", $J395="Rash"), 1.1,
IF(OR($J395="Adamant", $J395="Impish", $J395="Jolly", $J395="Careful"), 0.9, 1)))</f>
        <v>70</v>
      </c>
      <c r="V395" s="2">
        <f>_xlfn.FLOOR.MATH((_xlfn.FLOOR.MATH((((2*VLOOKUP($G395, 'EV and Base'!$A$1:$N$671, 13, FALSE))+$Q395)*$I395)/100)+5)*
IF(OR($J395="Calm", $J395="Gentle", $J395="Sassy", $J395="Careful"), 1.1,
IF(OR($J395="Naughty", $J395="Lax", $J395="Naive", $J395="Rash"), 0.9, 1)))</f>
        <v>39</v>
      </c>
      <c r="W395" s="2">
        <f>_xlfn.FLOOR.MATH((_xlfn.FLOOR.MATH((((2*VLOOKUP($G395, 'EV and Base'!$A$1:$N$671, 14, FALSE))+$Q395)*$I395)/100)+5)*
IF(OR($J395="Timid", $J395="Hasty", $J395="Jolly", $J395="Naive"), 1.1,
IF(OR($J395="Brave", $J395="Relaxed", $J395="Quiet", $J395="Sassy"), 0.9, 1)))</f>
        <v>77</v>
      </c>
    </row>
    <row r="396" spans="1:23" x14ac:dyDescent="0.45">
      <c r="A396" s="67"/>
      <c r="B396" s="67"/>
      <c r="C396" s="67"/>
      <c r="D396" s="67"/>
      <c r="E396" s="67"/>
      <c r="F396" s="56">
        <v>2</v>
      </c>
      <c r="G396" s="2" t="s">
        <v>267</v>
      </c>
      <c r="H396" s="2" t="s">
        <v>77</v>
      </c>
      <c r="I396" s="2">
        <v>34</v>
      </c>
      <c r="J396" s="2" t="s">
        <v>197</v>
      </c>
      <c r="K396" s="2" t="s">
        <v>268</v>
      </c>
      <c r="L396" s="2" t="s">
        <v>53</v>
      </c>
      <c r="M396" s="2" t="s">
        <v>409</v>
      </c>
      <c r="N396" s="2" t="s">
        <v>185</v>
      </c>
      <c r="O396" s="2" t="s">
        <v>647</v>
      </c>
      <c r="P396" s="2" t="s">
        <v>666</v>
      </c>
      <c r="Q396" s="2">
        <v>0</v>
      </c>
      <c r="R396" s="2">
        <f>_xlfn.FLOOR.MATH((((2*VLOOKUP(G396, 'EV and Base'!$A$1:$N$671, 9, FALSE))+$Q396)*$I396)/100)+$I396+10</f>
        <v>78</v>
      </c>
      <c r="S396" s="2">
        <f>_xlfn.FLOOR.MATH((_xlfn.FLOOR.MATH((((2*VLOOKUP($G396, 'EV and Base'!$A$1:$N$671, 10, FALSE))+$Q396)*$I396)/100)+5)*
IF(OR($J396="Lonely", $J396="Brave", $J396="Adamant", $J396="Naughty"), 1.1,
IF(OR($J396="Bold", $J396="Timid", $J396="Modest", $J396="Calm"), 0.9, 1)))</f>
        <v>39</v>
      </c>
      <c r="T396" s="2">
        <f>_xlfn.FLOOR.MATH((_xlfn.FLOOR.MATH((((2*VLOOKUP($G396, 'EV and Base'!$A$1:$N$671, 11, FALSE))+$Q396)*$I396)/100)+5)*
IF(OR($J396="Bold", $J396="Relaxed", $J396="Impish", $J396="Lax"), 1.1,
IF(OR($J396="Lonely", $J396="Hasty", $J396="Mild", $J396="Gentle"), 0.9, 1)))</f>
        <v>42</v>
      </c>
      <c r="U396" s="2">
        <f>_xlfn.FLOOR.MATH((_xlfn.FLOOR.MATH((((2*VLOOKUP($G396, 'EV and Base'!$A$1:$N$671, 12, FALSE))+$Q396)*$I396)/100)+5)*
IF(OR($J396="Modest", $J396="Mild", $J396="Quiet", $J396="Rash"), 1.1,
IF(OR($J396="Adamant", $J396="Impish", $J396="Jolly", $J396="Careful"), 0.9, 1)))</f>
        <v>35</v>
      </c>
      <c r="V396" s="2">
        <f>_xlfn.FLOOR.MATH((_xlfn.FLOOR.MATH((((2*VLOOKUP($G396, 'EV and Base'!$A$1:$N$671, 13, FALSE))+$Q396)*$I396)/100)+5)*
IF(OR($J396="Calm", $J396="Gentle", $J396="Sassy", $J396="Careful"), 1.1,
IF(OR($J396="Naughty", $J396="Lax", $J396="Naive", $J396="Rash"), 0.9, 1)))</f>
        <v>47</v>
      </c>
      <c r="W396" s="2">
        <f>_xlfn.FLOOR.MATH((_xlfn.FLOOR.MATH((((2*VLOOKUP($G396, 'EV and Base'!$A$1:$N$671, 14, FALSE))+$Q396)*$I396)/100)+5)*
IF(OR($J396="Timid", $J396="Hasty", $J396="Jolly", $J396="Naive"), 1.1,
IF(OR($J396="Brave", $J396="Relaxed", $J396="Quiet", $J396="Sassy"), 0.9, 1)))</f>
        <v>49</v>
      </c>
    </row>
    <row r="397" spans="1:23" x14ac:dyDescent="0.45">
      <c r="A397" s="68"/>
      <c r="B397" s="68"/>
      <c r="C397" s="68"/>
      <c r="D397" s="68"/>
      <c r="E397" s="68"/>
      <c r="F397" s="56">
        <v>3</v>
      </c>
      <c r="G397" s="2" t="s">
        <v>267</v>
      </c>
      <c r="H397" s="2" t="s">
        <v>77</v>
      </c>
      <c r="I397" s="2">
        <v>34</v>
      </c>
      <c r="J397" s="2" t="s">
        <v>197</v>
      </c>
      <c r="K397" s="2" t="s">
        <v>268</v>
      </c>
      <c r="L397" s="2" t="s">
        <v>53</v>
      </c>
      <c r="M397" s="2" t="s">
        <v>409</v>
      </c>
      <c r="N397" s="2" t="s">
        <v>185</v>
      </c>
      <c r="O397" s="2" t="s">
        <v>647</v>
      </c>
      <c r="P397" s="2" t="s">
        <v>666</v>
      </c>
      <c r="Q397" s="2">
        <v>0</v>
      </c>
      <c r="R397" s="2">
        <f>_xlfn.FLOOR.MATH((((2*VLOOKUP(G397, 'EV and Base'!$A$1:$N$671, 9, FALSE))+$Q397)*$I397)/100)+$I397+10</f>
        <v>78</v>
      </c>
      <c r="S397" s="2">
        <f>_xlfn.FLOOR.MATH((_xlfn.FLOOR.MATH((((2*VLOOKUP($G397, 'EV and Base'!$A$1:$N$671, 10, FALSE))+$Q397)*$I397)/100)+5)*
IF(OR($J397="Lonely", $J397="Brave", $J397="Adamant", $J397="Naughty"), 1.1,
IF(OR($J397="Bold", $J397="Timid", $J397="Modest", $J397="Calm"), 0.9, 1)))</f>
        <v>39</v>
      </c>
      <c r="T397" s="2">
        <f>_xlfn.FLOOR.MATH((_xlfn.FLOOR.MATH((((2*VLOOKUP($G397, 'EV and Base'!$A$1:$N$671, 11, FALSE))+$Q397)*$I397)/100)+5)*
IF(OR($J397="Bold", $J397="Relaxed", $J397="Impish", $J397="Lax"), 1.1,
IF(OR($J397="Lonely", $J397="Hasty", $J397="Mild", $J397="Gentle"), 0.9, 1)))</f>
        <v>42</v>
      </c>
      <c r="U397" s="2">
        <f>_xlfn.FLOOR.MATH((_xlfn.FLOOR.MATH((((2*VLOOKUP($G397, 'EV and Base'!$A$1:$N$671, 12, FALSE))+$Q397)*$I397)/100)+5)*
IF(OR($J397="Modest", $J397="Mild", $J397="Quiet", $J397="Rash"), 1.1,
IF(OR($J397="Adamant", $J397="Impish", $J397="Jolly", $J397="Careful"), 0.9, 1)))</f>
        <v>35</v>
      </c>
      <c r="V397" s="2">
        <f>_xlfn.FLOOR.MATH((_xlfn.FLOOR.MATH((((2*VLOOKUP($G397, 'EV and Base'!$A$1:$N$671, 13, FALSE))+$Q397)*$I397)/100)+5)*
IF(OR($J397="Calm", $J397="Gentle", $J397="Sassy", $J397="Careful"), 1.1,
IF(OR($J397="Naughty", $J397="Lax", $J397="Naive", $J397="Rash"), 0.9, 1)))</f>
        <v>47</v>
      </c>
      <c r="W397" s="2">
        <f>_xlfn.FLOOR.MATH((_xlfn.FLOOR.MATH((((2*VLOOKUP($G397, 'EV and Base'!$A$1:$N$671, 14, FALSE))+$Q397)*$I397)/100)+5)*
IF(OR($J397="Timid", $J397="Hasty", $J397="Jolly", $J397="Naive"), 1.1,
IF(OR($J397="Brave", $J397="Relaxed", $J397="Quiet", $J397="Sassy"), 0.9, 1)))</f>
        <v>49</v>
      </c>
    </row>
    <row r="398" spans="1:23" x14ac:dyDescent="0.45">
      <c r="A398" s="66">
        <v>221</v>
      </c>
      <c r="B398" s="66" t="s">
        <v>114</v>
      </c>
      <c r="C398" s="66" t="s">
        <v>46</v>
      </c>
      <c r="D398" s="66" t="s">
        <v>663</v>
      </c>
      <c r="E398" s="66" t="s">
        <v>48</v>
      </c>
      <c r="F398" s="56">
        <v>1</v>
      </c>
      <c r="G398" s="2" t="s">
        <v>187</v>
      </c>
      <c r="H398" s="2" t="s">
        <v>50</v>
      </c>
      <c r="I398" s="2">
        <v>35</v>
      </c>
      <c r="J398" s="2" t="s">
        <v>51</v>
      </c>
      <c r="K398" s="2" t="s">
        <v>188</v>
      </c>
      <c r="L398" s="2" t="s">
        <v>53</v>
      </c>
      <c r="M398" s="2" t="s">
        <v>406</v>
      </c>
      <c r="N398" s="2" t="s">
        <v>475</v>
      </c>
      <c r="O398" s="2" t="s">
        <v>516</v>
      </c>
      <c r="P398" s="2" t="s">
        <v>517</v>
      </c>
      <c r="Q398" s="2">
        <v>0</v>
      </c>
      <c r="R398" s="2">
        <f>_xlfn.FLOOR.MATH((((2*VLOOKUP(G398, 'EV and Base'!$A$1:$N$671, 9, FALSE))+$Q398)*$I398)/100)+$I398+10</f>
        <v>87</v>
      </c>
      <c r="S398" s="2">
        <f>_xlfn.FLOOR.MATH((_xlfn.FLOOR.MATH((((2*VLOOKUP($G398, 'EV and Base'!$A$1:$N$671, 10, FALSE))+$Q398)*$I398)/100)+5)*
IF(OR($J398="Lonely", $J398="Brave", $J398="Adamant", $J398="Naughty"), 1.1,
IF(OR($J398="Bold", $J398="Timid", $J398="Modest", $J398="Calm"), 0.9, 1)))</f>
        <v>64</v>
      </c>
      <c r="T398" s="2">
        <f>_xlfn.FLOOR.MATH((_xlfn.FLOOR.MATH((((2*VLOOKUP($G398, 'EV and Base'!$A$1:$N$671, 11, FALSE))+$Q398)*$I398)/100)+5)*
IF(OR($J398="Bold", $J398="Relaxed", $J398="Impish", $J398="Lax"), 1.1,
IF(OR($J398="Lonely", $J398="Hasty", $J398="Mild", $J398="Gentle"), 0.9, 1)))</f>
        <v>58</v>
      </c>
      <c r="U398" s="2">
        <f>_xlfn.FLOOR.MATH((_xlfn.FLOOR.MATH((((2*VLOOKUP($G398, 'EV and Base'!$A$1:$N$671, 12, FALSE))+$Q398)*$I398)/100)+5)*
IF(OR($J398="Modest", $J398="Mild", $J398="Quiet", $J398="Rash"), 1.1,
IF(OR($J398="Adamant", $J398="Impish", $J398="Jolly", $J398="Careful"), 0.9, 1)))</f>
        <v>47</v>
      </c>
      <c r="V398" s="2">
        <f>_xlfn.FLOOR.MATH((_xlfn.FLOOR.MATH((((2*VLOOKUP($G398, 'EV and Base'!$A$1:$N$671, 13, FALSE))+$Q398)*$I398)/100)+5)*
IF(OR($J398="Calm", $J398="Gentle", $J398="Sassy", $J398="Careful"), 1.1,
IF(OR($J398="Naughty", $J398="Lax", $J398="Naive", $J398="Rash"), 0.9, 1)))</f>
        <v>47</v>
      </c>
      <c r="W398" s="2">
        <f>_xlfn.FLOOR.MATH((_xlfn.FLOOR.MATH((((2*VLOOKUP($G398, 'EV and Base'!$A$1:$N$671, 14, FALSE))+$Q398)*$I398)/100)+5)*
IF(OR($J398="Timid", $J398="Hasty", $J398="Jolly", $J398="Naive"), 1.1,
IF(OR($J398="Brave", $J398="Relaxed", $J398="Quiet", $J398="Sassy"), 0.9, 1)))</f>
        <v>58</v>
      </c>
    </row>
    <row r="399" spans="1:23" x14ac:dyDescent="0.45">
      <c r="A399" s="68"/>
      <c r="B399" s="68"/>
      <c r="C399" s="68"/>
      <c r="D399" s="68"/>
      <c r="E399" s="68"/>
      <c r="F399" s="56">
        <v>2</v>
      </c>
      <c r="G399" s="2" t="s">
        <v>334</v>
      </c>
      <c r="H399" s="2" t="s">
        <v>50</v>
      </c>
      <c r="I399" s="2">
        <v>35</v>
      </c>
      <c r="J399" s="2" t="s">
        <v>113</v>
      </c>
      <c r="K399" s="2" t="s">
        <v>335</v>
      </c>
      <c r="L399" s="2" t="s">
        <v>53</v>
      </c>
      <c r="M399" s="2" t="s">
        <v>407</v>
      </c>
      <c r="N399" s="2" t="s">
        <v>254</v>
      </c>
      <c r="O399" s="2" t="s">
        <v>645</v>
      </c>
      <c r="P399" s="2" t="s">
        <v>528</v>
      </c>
      <c r="Q399" s="2">
        <v>0</v>
      </c>
      <c r="R399" s="2">
        <f>_xlfn.FLOOR.MATH((((2*VLOOKUP(G399, 'EV and Base'!$A$1:$N$671, 9, FALSE))+$Q399)*$I399)/100)+$I399+10</f>
        <v>80</v>
      </c>
      <c r="S399" s="2">
        <f>_xlfn.FLOOR.MATH((_xlfn.FLOOR.MATH((((2*VLOOKUP($G399, 'EV and Base'!$A$1:$N$671, 10, FALSE))+$Q399)*$I399)/100)+5)*
IF(OR($J399="Lonely", $J399="Brave", $J399="Adamant", $J399="Naughty"), 1.1,
IF(OR($J399="Bold", $J399="Timid", $J399="Modest", $J399="Calm"), 0.9, 1)))</f>
        <v>57</v>
      </c>
      <c r="T399" s="2">
        <f>_xlfn.FLOOR.MATH((_xlfn.FLOOR.MATH((((2*VLOOKUP($G399, 'EV and Base'!$A$1:$N$671, 11, FALSE))+$Q399)*$I399)/100)+5)*
IF(OR($J399="Bold", $J399="Relaxed", $J399="Impish", $J399="Lax"), 1.1,
IF(OR($J399="Lonely", $J399="Hasty", $J399="Mild", $J399="Gentle"), 0.9, 1)))</f>
        <v>54</v>
      </c>
      <c r="U399" s="2">
        <f>_xlfn.FLOOR.MATH((_xlfn.FLOOR.MATH((((2*VLOOKUP($G399, 'EV and Base'!$A$1:$N$671, 12, FALSE))+$Q399)*$I399)/100)+5)*
IF(OR($J399="Modest", $J399="Mild", $J399="Quiet", $J399="Rash"), 1.1,
IF(OR($J399="Adamant", $J399="Impish", $J399="Jolly", $J399="Careful"), 0.9, 1)))</f>
        <v>29</v>
      </c>
      <c r="V399" s="2">
        <f>_xlfn.FLOOR.MATH((_xlfn.FLOOR.MATH((((2*VLOOKUP($G399, 'EV and Base'!$A$1:$N$671, 13, FALSE))+$Q399)*$I399)/100)+5)*
IF(OR($J399="Calm", $J399="Gentle", $J399="Sassy", $J399="Careful"), 1.1,
IF(OR($J399="Naughty", $J399="Lax", $J399="Naive", $J399="Rash"), 0.9, 1)))</f>
        <v>54</v>
      </c>
      <c r="W399" s="2">
        <f>_xlfn.FLOOR.MATH((_xlfn.FLOOR.MATH((((2*VLOOKUP($G399, 'EV and Base'!$A$1:$N$671, 14, FALSE))+$Q399)*$I399)/100)+5)*
IF(OR($J399="Timid", $J399="Hasty", $J399="Jolly", $J399="Naive"), 1.1,
IF(OR($J399="Brave", $J399="Relaxed", $J399="Quiet", $J399="Sassy"), 0.9, 1)))</f>
        <v>38</v>
      </c>
    </row>
    <row r="400" spans="1:23" x14ac:dyDescent="0.45">
      <c r="A400" s="66">
        <v>222</v>
      </c>
      <c r="B400" s="66" t="s">
        <v>114</v>
      </c>
      <c r="C400" s="66" t="s">
        <v>46</v>
      </c>
      <c r="D400" s="66" t="s">
        <v>663</v>
      </c>
      <c r="E400" s="66" t="s">
        <v>48</v>
      </c>
      <c r="F400" s="56">
        <v>1</v>
      </c>
      <c r="G400" s="2" t="s">
        <v>267</v>
      </c>
      <c r="H400" s="2" t="s">
        <v>77</v>
      </c>
      <c r="I400" s="2">
        <v>35</v>
      </c>
      <c r="J400" s="2" t="s">
        <v>78</v>
      </c>
      <c r="K400" s="2" t="s">
        <v>268</v>
      </c>
      <c r="L400" s="2" t="s">
        <v>53</v>
      </c>
      <c r="M400" s="2" t="s">
        <v>409</v>
      </c>
      <c r="N400" s="2" t="s">
        <v>185</v>
      </c>
      <c r="O400" s="2" t="s">
        <v>647</v>
      </c>
      <c r="P400" s="2" t="s">
        <v>666</v>
      </c>
      <c r="Q400" s="2">
        <v>0</v>
      </c>
      <c r="R400" s="2">
        <f>_xlfn.FLOOR.MATH((((2*VLOOKUP(G400, 'EV and Base'!$A$1:$N$671, 9, FALSE))+$Q400)*$I400)/100)+$I400+10</f>
        <v>80</v>
      </c>
      <c r="S400" s="2">
        <f>_xlfn.FLOOR.MATH((_xlfn.FLOOR.MATH((((2*VLOOKUP($G400, 'EV and Base'!$A$1:$N$671, 10, FALSE))+$Q400)*$I400)/100)+5)*
IF(OR($J400="Lonely", $J400="Brave", $J400="Adamant", $J400="Naughty"), 1.1,
IF(OR($J400="Bold", $J400="Timid", $J400="Modest", $J400="Calm"), 0.9, 1)))</f>
        <v>40</v>
      </c>
      <c r="T400" s="2">
        <f>_xlfn.FLOOR.MATH((_xlfn.FLOOR.MATH((((2*VLOOKUP($G400, 'EV and Base'!$A$1:$N$671, 11, FALSE))+$Q400)*$I400)/100)+5)*
IF(OR($J400="Bold", $J400="Relaxed", $J400="Impish", $J400="Lax"), 1.1,
IF(OR($J400="Lonely", $J400="Hasty", $J400="Mild", $J400="Gentle"), 0.9, 1)))</f>
        <v>48</v>
      </c>
      <c r="U400" s="2">
        <f>_xlfn.FLOOR.MATH((_xlfn.FLOOR.MATH((((2*VLOOKUP($G400, 'EV and Base'!$A$1:$N$671, 12, FALSE))+$Q400)*$I400)/100)+5)*
IF(OR($J400="Modest", $J400="Mild", $J400="Quiet", $J400="Rash"), 1.1,
IF(OR($J400="Adamant", $J400="Impish", $J400="Jolly", $J400="Careful"), 0.9, 1)))</f>
        <v>33</v>
      </c>
      <c r="V400" s="2">
        <f>_xlfn.FLOOR.MATH((_xlfn.FLOOR.MATH((((2*VLOOKUP($G400, 'EV and Base'!$A$1:$N$671, 13, FALSE))+$Q400)*$I400)/100)+5)*
IF(OR($J400="Calm", $J400="Gentle", $J400="Sassy", $J400="Careful"), 1.1,
IF(OR($J400="Naughty", $J400="Lax", $J400="Naive", $J400="Rash"), 0.9, 1)))</f>
        <v>48</v>
      </c>
      <c r="W400" s="2">
        <f>_xlfn.FLOOR.MATH((_xlfn.FLOOR.MATH((((2*VLOOKUP($G400, 'EV and Base'!$A$1:$N$671, 14, FALSE))+$Q400)*$I400)/100)+5)*
IF(OR($J400="Timid", $J400="Hasty", $J400="Jolly", $J400="Naive"), 1.1,
IF(OR($J400="Brave", $J400="Relaxed", $J400="Quiet", $J400="Sassy"), 0.9, 1)))</f>
        <v>50</v>
      </c>
    </row>
    <row r="401" spans="1:23" x14ac:dyDescent="0.45">
      <c r="A401" s="68"/>
      <c r="B401" s="68"/>
      <c r="C401" s="68"/>
      <c r="D401" s="68"/>
      <c r="E401" s="68"/>
      <c r="F401" s="56">
        <v>2</v>
      </c>
      <c r="G401" s="2" t="s">
        <v>315</v>
      </c>
      <c r="H401" s="2" t="s">
        <v>77</v>
      </c>
      <c r="I401" s="2">
        <v>35</v>
      </c>
      <c r="J401" s="2" t="s">
        <v>132</v>
      </c>
      <c r="K401" s="2" t="s">
        <v>65</v>
      </c>
      <c r="L401" s="2" t="s">
        <v>53</v>
      </c>
      <c r="M401" s="2" t="s">
        <v>357</v>
      </c>
      <c r="N401" s="2" t="s">
        <v>417</v>
      </c>
      <c r="O401" s="2" t="s">
        <v>154</v>
      </c>
      <c r="P401" s="2" t="s">
        <v>418</v>
      </c>
      <c r="Q401" s="2">
        <v>0</v>
      </c>
      <c r="R401" s="2">
        <f>_xlfn.FLOOR.MATH((((2*VLOOKUP(G401, 'EV and Base'!$A$1:$N$671, 9, FALSE))+$Q401)*$I401)/100)+$I401+10</f>
        <v>89</v>
      </c>
      <c r="S401" s="2">
        <f>_xlfn.FLOOR.MATH((_xlfn.FLOOR.MATH((((2*VLOOKUP($G401, 'EV and Base'!$A$1:$N$671, 10, FALSE))+$Q401)*$I401)/100)+5)*
IF(OR($J401="Lonely", $J401="Brave", $J401="Adamant", $J401="Naughty"), 1.1,
IF(OR($J401="Bold", $J401="Timid", $J401="Modest", $J401="Calm"), 0.9, 1)))</f>
        <v>66</v>
      </c>
      <c r="T401" s="2">
        <f>_xlfn.FLOOR.MATH((_xlfn.FLOOR.MATH((((2*VLOOKUP($G401, 'EV and Base'!$A$1:$N$671, 11, FALSE))+$Q401)*$I401)/100)+5)*
IF(OR($J401="Bold", $J401="Relaxed", $J401="Impish", $J401="Lax"), 1.1,
IF(OR($J401="Lonely", $J401="Hasty", $J401="Mild", $J401="Gentle"), 0.9, 1)))</f>
        <v>44</v>
      </c>
      <c r="U401" s="2">
        <f>_xlfn.FLOOR.MATH((_xlfn.FLOOR.MATH((((2*VLOOKUP($G401, 'EV and Base'!$A$1:$N$671, 12, FALSE))+$Q401)*$I401)/100)+5)*
IF(OR($J401="Modest", $J401="Mild", $J401="Quiet", $J401="Rash"), 1.1,
IF(OR($J401="Adamant", $J401="Impish", $J401="Jolly", $J401="Careful"), 0.9, 1)))</f>
        <v>66</v>
      </c>
      <c r="V401" s="2">
        <f>_xlfn.FLOOR.MATH((_xlfn.FLOOR.MATH((((2*VLOOKUP($G401, 'EV and Base'!$A$1:$N$671, 13, FALSE))+$Q401)*$I401)/100)+5)*
IF(OR($J401="Calm", $J401="Gentle", $J401="Sassy", $J401="Careful"), 1.1,
IF(OR($J401="Naughty", $J401="Lax", $J401="Naive", $J401="Rash"), 0.9, 1)))</f>
        <v>40</v>
      </c>
      <c r="W401" s="2">
        <f>_xlfn.FLOOR.MATH((_xlfn.FLOOR.MATH((((2*VLOOKUP($G401, 'EV and Base'!$A$1:$N$671, 14, FALSE))+$Q401)*$I401)/100)+5)*
IF(OR($J401="Timid", $J401="Hasty", $J401="Jolly", $J401="Naive"), 1.1,
IF(OR($J401="Brave", $J401="Relaxed", $J401="Quiet", $J401="Sassy"), 0.9, 1)))</f>
        <v>71</v>
      </c>
    </row>
    <row r="402" spans="1:23" x14ac:dyDescent="0.45">
      <c r="A402" s="66">
        <v>223</v>
      </c>
      <c r="B402" s="66" t="s">
        <v>667</v>
      </c>
      <c r="C402" s="66" t="s">
        <v>46</v>
      </c>
      <c r="D402" s="66" t="s">
        <v>668</v>
      </c>
      <c r="E402" s="66" t="s">
        <v>669</v>
      </c>
      <c r="F402" s="56">
        <v>1</v>
      </c>
      <c r="G402" s="2" t="s">
        <v>626</v>
      </c>
      <c r="H402" s="2" t="s">
        <v>50</v>
      </c>
      <c r="I402" s="2">
        <v>34</v>
      </c>
      <c r="J402" s="2" t="s">
        <v>82</v>
      </c>
      <c r="K402" s="2" t="s">
        <v>627</v>
      </c>
      <c r="L402" s="2" t="s">
        <v>53</v>
      </c>
      <c r="M402" s="2" t="s">
        <v>496</v>
      </c>
      <c r="N402" s="2" t="s">
        <v>382</v>
      </c>
      <c r="O402" s="2" t="s">
        <v>453</v>
      </c>
      <c r="P402" s="2" t="s">
        <v>418</v>
      </c>
      <c r="Q402" s="2">
        <v>12</v>
      </c>
      <c r="R402" s="2">
        <f>_xlfn.FLOOR.MATH((((2*VLOOKUP(G402, 'EV and Base'!$A$1:$N$671, 9, FALSE))+$Q402)*$I402)/100)+$I402+10</f>
        <v>85</v>
      </c>
      <c r="S402" s="2">
        <f>_xlfn.FLOOR.MATH((_xlfn.FLOOR.MATH((((2*VLOOKUP($G402, 'EV and Base'!$A$1:$N$671, 10, FALSE))+$Q402)*$I402)/100)+5)*
IF(OR($J402="Lonely", $J402="Brave", $J402="Adamant", $J402="Naughty"), 1.1,
IF(OR($J402="Bold", $J402="Timid", $J402="Modest", $J402="Calm"), 0.9, 1)))</f>
        <v>56</v>
      </c>
      <c r="T402" s="2">
        <f>_xlfn.FLOOR.MATH((_xlfn.FLOOR.MATH((((2*VLOOKUP($G402, 'EV and Base'!$A$1:$N$671, 11, FALSE))+$Q402)*$I402)/100)+5)*
IF(OR($J402="Bold", $J402="Relaxed", $J402="Impish", $J402="Lax"), 1.1,
IF(OR($J402="Lonely", $J402="Hasty", $J402="Mild", $J402="Gentle"), 0.9, 1)))</f>
        <v>36</v>
      </c>
      <c r="U402" s="2">
        <f>_xlfn.FLOOR.MATH((_xlfn.FLOOR.MATH((((2*VLOOKUP($G402, 'EV and Base'!$A$1:$N$671, 12, FALSE))+$Q402)*$I402)/100)+5)*
IF(OR($J402="Modest", $J402="Mild", $J402="Quiet", $J402="Rash"), 1.1,
IF(OR($J402="Adamant", $J402="Impish", $J402="Jolly", $J402="Careful"), 0.9, 1)))</f>
        <v>53</v>
      </c>
      <c r="V402" s="2">
        <f>_xlfn.FLOOR.MATH((_xlfn.FLOOR.MATH((((2*VLOOKUP($G402, 'EV and Base'!$A$1:$N$671, 13, FALSE))+$Q402)*$I402)/100)+5)*
IF(OR($J402="Calm", $J402="Gentle", $J402="Sassy", $J402="Careful"), 1.1,
IF(OR($J402="Naughty", $J402="Lax", $J402="Naive", $J402="Rash"), 0.9, 1)))</f>
        <v>36</v>
      </c>
      <c r="W402" s="2">
        <f>_xlfn.FLOOR.MATH((_xlfn.FLOOR.MATH((((2*VLOOKUP($G402, 'EV and Base'!$A$1:$N$671, 14, FALSE))+$Q402)*$I402)/100)+5)*
IF(OR($J402="Timid", $J402="Hasty", $J402="Jolly", $J402="Naive"), 1.1,
IF(OR($J402="Brave", $J402="Relaxed", $J402="Quiet", $J402="Sassy"), 0.9, 1)))</f>
        <v>32</v>
      </c>
    </row>
    <row r="403" spans="1:23" x14ac:dyDescent="0.45">
      <c r="A403" s="67"/>
      <c r="B403" s="67"/>
      <c r="C403" s="67"/>
      <c r="D403" s="67"/>
      <c r="E403" s="67"/>
      <c r="F403" s="56">
        <v>2</v>
      </c>
      <c r="G403" s="2" t="s">
        <v>372</v>
      </c>
      <c r="H403" s="2" t="s">
        <v>50</v>
      </c>
      <c r="I403" s="2">
        <v>34</v>
      </c>
      <c r="J403" s="2" t="s">
        <v>97</v>
      </c>
      <c r="K403" s="2" t="s">
        <v>171</v>
      </c>
      <c r="L403" s="2" t="s">
        <v>53</v>
      </c>
      <c r="M403" s="2" t="s">
        <v>374</v>
      </c>
      <c r="N403" s="2" t="s">
        <v>320</v>
      </c>
      <c r="O403" s="2" t="s">
        <v>412</v>
      </c>
      <c r="P403" s="2" t="s">
        <v>621</v>
      </c>
      <c r="Q403" s="2">
        <v>12</v>
      </c>
      <c r="R403" s="2">
        <f>_xlfn.FLOOR.MATH((((2*VLOOKUP(G403, 'EV and Base'!$A$1:$N$671, 9, FALSE))+$Q403)*$I403)/100)+$I403+10</f>
        <v>99</v>
      </c>
      <c r="S403" s="2">
        <f>_xlfn.FLOOR.MATH((_xlfn.FLOOR.MATH((((2*VLOOKUP($G403, 'EV and Base'!$A$1:$N$671, 10, FALSE))+$Q403)*$I403)/100)+5)*
IF(OR($J403="Lonely", $J403="Brave", $J403="Adamant", $J403="Naughty"), 1.1,
IF(OR($J403="Bold", $J403="Timid", $J403="Modest", $J403="Calm"), 0.9, 1)))</f>
        <v>53</v>
      </c>
      <c r="T403" s="2">
        <f>_xlfn.FLOOR.MATH((_xlfn.FLOOR.MATH((((2*VLOOKUP($G403, 'EV and Base'!$A$1:$N$671, 11, FALSE))+$Q403)*$I403)/100)+5)*
IF(OR($J403="Bold", $J403="Relaxed", $J403="Impish", $J403="Lax"), 1.1,
IF(OR($J403="Lonely", $J403="Hasty", $J403="Mild", $J403="Gentle"), 0.9, 1)))</f>
        <v>46</v>
      </c>
      <c r="U403" s="2">
        <f>_xlfn.FLOOR.MATH((_xlfn.FLOOR.MATH((((2*VLOOKUP($G403, 'EV and Base'!$A$1:$N$671, 12, FALSE))+$Q403)*$I403)/100)+5)*
IF(OR($J403="Modest", $J403="Mild", $J403="Quiet", $J403="Rash"), 1.1,
IF(OR($J403="Adamant", $J403="Impish", $J403="Jolly", $J403="Careful"), 0.9, 1)))</f>
        <v>53</v>
      </c>
      <c r="V403" s="2">
        <f>_xlfn.FLOOR.MATH((_xlfn.FLOOR.MATH((((2*VLOOKUP($G403, 'EV and Base'!$A$1:$N$671, 13, FALSE))+$Q403)*$I403)/100)+5)*
IF(OR($J403="Calm", $J403="Gentle", $J403="Sassy", $J403="Careful"), 1.1,
IF(OR($J403="Naughty", $J403="Lax", $J403="Naive", $J403="Rash"), 0.9, 1)))</f>
        <v>46</v>
      </c>
      <c r="W403" s="2">
        <f>_xlfn.FLOOR.MATH((_xlfn.FLOOR.MATH((((2*VLOOKUP($G403, 'EV and Base'!$A$1:$N$671, 14, FALSE))+$Q403)*$I403)/100)+5)*
IF(OR($J403="Timid", $J403="Hasty", $J403="Jolly", $J403="Naive"), 1.1,
IF(OR($J403="Brave", $J403="Relaxed", $J403="Quiet", $J403="Sassy"), 0.9, 1)))</f>
        <v>56</v>
      </c>
    </row>
    <row r="404" spans="1:23" x14ac:dyDescent="0.45">
      <c r="A404" s="68"/>
      <c r="B404" s="68"/>
      <c r="C404" s="68"/>
      <c r="D404" s="68"/>
      <c r="E404" s="68"/>
      <c r="F404" s="56">
        <v>3</v>
      </c>
      <c r="G404" s="2" t="s">
        <v>656</v>
      </c>
      <c r="H404" s="2" t="s">
        <v>50</v>
      </c>
      <c r="I404" s="2">
        <v>34</v>
      </c>
      <c r="J404" s="2" t="s">
        <v>97</v>
      </c>
      <c r="K404" s="2" t="s">
        <v>204</v>
      </c>
      <c r="L404" s="2" t="s">
        <v>53</v>
      </c>
      <c r="M404" s="2" t="s">
        <v>657</v>
      </c>
      <c r="N404" s="2" t="s">
        <v>670</v>
      </c>
      <c r="O404" s="2" t="s">
        <v>671</v>
      </c>
      <c r="P404" s="2" t="s">
        <v>672</v>
      </c>
      <c r="Q404" s="2">
        <v>12</v>
      </c>
      <c r="R404" s="2">
        <f>_xlfn.FLOOR.MATH((((2*VLOOKUP(G404, 'EV and Base'!$A$1:$N$671, 9, FALSE))+$Q404)*$I404)/100)+$I404+10</f>
        <v>99</v>
      </c>
      <c r="S404" s="2">
        <f>_xlfn.FLOOR.MATH((_xlfn.FLOOR.MATH((((2*VLOOKUP($G404, 'EV and Base'!$A$1:$N$671, 10, FALSE))+$Q404)*$I404)/100)+5)*
IF(OR($J404="Lonely", $J404="Brave", $J404="Adamant", $J404="Naughty"), 1.1,
IF(OR($J404="Bold", $J404="Timid", $J404="Modest", $J404="Calm"), 0.9, 1)))</f>
        <v>67</v>
      </c>
      <c r="T404" s="2">
        <f>_xlfn.FLOOR.MATH((_xlfn.FLOOR.MATH((((2*VLOOKUP($G404, 'EV and Base'!$A$1:$N$671, 11, FALSE))+$Q404)*$I404)/100)+5)*
IF(OR($J404="Bold", $J404="Relaxed", $J404="Impish", $J404="Lax"), 1.1,
IF(OR($J404="Lonely", $J404="Hasty", $J404="Mild", $J404="Gentle"), 0.9, 1)))</f>
        <v>54</v>
      </c>
      <c r="U404" s="2">
        <f>_xlfn.FLOOR.MATH((_xlfn.FLOOR.MATH((((2*VLOOKUP($G404, 'EV and Base'!$A$1:$N$671, 12, FALSE))+$Q404)*$I404)/100)+5)*
IF(OR($J404="Modest", $J404="Mild", $J404="Quiet", $J404="Rash"), 1.1,
IF(OR($J404="Adamant", $J404="Impish", $J404="Jolly", $J404="Careful"), 0.9, 1)))</f>
        <v>81</v>
      </c>
      <c r="V404" s="2">
        <f>_xlfn.FLOOR.MATH((_xlfn.FLOOR.MATH((((2*VLOOKUP($G404, 'EV and Base'!$A$1:$N$671, 13, FALSE))+$Q404)*$I404)/100)+5)*
IF(OR($J404="Calm", $J404="Gentle", $J404="Sassy", $J404="Careful"), 1.1,
IF(OR($J404="Naughty", $J404="Lax", $J404="Naive", $J404="Rash"), 0.9, 1)))</f>
        <v>54</v>
      </c>
      <c r="W404" s="2">
        <f>_xlfn.FLOOR.MATH((_xlfn.FLOOR.MATH((((2*VLOOKUP($G404, 'EV and Base'!$A$1:$N$671, 14, FALSE))+$Q404)*$I404)/100)+5)*
IF(OR($J404="Timid", $J404="Hasty", $J404="Jolly", $J404="Naive"), 1.1,
IF(OR($J404="Brave", $J404="Relaxed", $J404="Quiet", $J404="Sassy"), 0.9, 1)))</f>
        <v>49</v>
      </c>
    </row>
    <row r="405" spans="1:23" x14ac:dyDescent="0.45">
      <c r="A405" s="66">
        <v>224</v>
      </c>
      <c r="B405" s="66" t="s">
        <v>673</v>
      </c>
      <c r="C405" s="66" t="s">
        <v>46</v>
      </c>
      <c r="D405" s="66" t="s">
        <v>668</v>
      </c>
      <c r="E405" s="66" t="s">
        <v>669</v>
      </c>
      <c r="F405" s="56">
        <v>1</v>
      </c>
      <c r="G405" s="2" t="s">
        <v>446</v>
      </c>
      <c r="H405" s="2" t="s">
        <v>77</v>
      </c>
      <c r="I405" s="2">
        <v>34</v>
      </c>
      <c r="J405" s="2" t="s">
        <v>103</v>
      </c>
      <c r="K405" s="2" t="s">
        <v>674</v>
      </c>
      <c r="L405" s="2" t="s">
        <v>53</v>
      </c>
      <c r="M405" s="2" t="s">
        <v>449</v>
      </c>
      <c r="N405" s="2" t="s">
        <v>427</v>
      </c>
      <c r="O405" s="2" t="s">
        <v>552</v>
      </c>
      <c r="P405" s="2" t="s">
        <v>496</v>
      </c>
      <c r="Q405" s="2">
        <v>0</v>
      </c>
      <c r="R405" s="2">
        <f>_xlfn.FLOOR.MATH((((2*VLOOKUP(G405, 'EV and Base'!$A$1:$N$671, 9, FALSE))+$Q405)*$I405)/100)+$I405+10</f>
        <v>81</v>
      </c>
      <c r="S405" s="2">
        <f>_xlfn.FLOOR.MATH((_xlfn.FLOOR.MATH((((2*VLOOKUP($G405, 'EV and Base'!$A$1:$N$671, 10, FALSE))+$Q405)*$I405)/100)+5)*
IF(OR($J405="Lonely", $J405="Brave", $J405="Adamant", $J405="Naughty"), 1.1,
IF(OR($J405="Bold", $J405="Timid", $J405="Modest", $J405="Calm"), 0.9, 1)))</f>
        <v>32</v>
      </c>
      <c r="T405" s="2">
        <f>_xlfn.FLOOR.MATH((_xlfn.FLOOR.MATH((((2*VLOOKUP($G405, 'EV and Base'!$A$1:$N$671, 11, FALSE))+$Q405)*$I405)/100)+5)*
IF(OR($J405="Bold", $J405="Relaxed", $J405="Impish", $J405="Lax"), 1.1,
IF(OR($J405="Lonely", $J405="Hasty", $J405="Mild", $J405="Gentle"), 0.9, 1)))</f>
        <v>39</v>
      </c>
      <c r="U405" s="2">
        <f>_xlfn.FLOOR.MATH((_xlfn.FLOOR.MATH((((2*VLOOKUP($G405, 'EV and Base'!$A$1:$N$671, 12, FALSE))+$Q405)*$I405)/100)+5)*
IF(OR($J405="Modest", $J405="Mild", $J405="Quiet", $J405="Rash"), 1.1,
IF(OR($J405="Adamant", $J405="Impish", $J405="Jolly", $J405="Careful"), 0.9, 1)))</f>
        <v>44</v>
      </c>
      <c r="V405" s="2">
        <f>_xlfn.FLOOR.MATH((_xlfn.FLOOR.MATH((((2*VLOOKUP($G405, 'EV and Base'!$A$1:$N$671, 13, FALSE))+$Q405)*$I405)/100)+5)*
IF(OR($J405="Calm", $J405="Gentle", $J405="Sassy", $J405="Careful"), 1.1,
IF(OR($J405="Naughty", $J405="Lax", $J405="Naive", $J405="Rash"), 0.9, 1)))</f>
        <v>68</v>
      </c>
      <c r="W405" s="2">
        <f>_xlfn.FLOOR.MATH((_xlfn.FLOOR.MATH((((2*VLOOKUP($G405, 'EV and Base'!$A$1:$N$671, 14, FALSE))+$Q405)*$I405)/100)+5)*
IF(OR($J405="Timid", $J405="Hasty", $J405="Jolly", $J405="Naive"), 1.1,
IF(OR($J405="Brave", $J405="Relaxed", $J405="Quiet", $J405="Sassy"), 0.9, 1)))</f>
        <v>32</v>
      </c>
    </row>
    <row r="406" spans="1:23" x14ac:dyDescent="0.45">
      <c r="A406" s="68"/>
      <c r="B406" s="68"/>
      <c r="C406" s="68"/>
      <c r="D406" s="68"/>
      <c r="E406" s="68"/>
      <c r="F406" s="56">
        <v>2</v>
      </c>
      <c r="G406" s="2" t="s">
        <v>482</v>
      </c>
      <c r="H406" s="2" t="s">
        <v>77</v>
      </c>
      <c r="I406" s="2">
        <v>34</v>
      </c>
      <c r="J406" s="2" t="s">
        <v>132</v>
      </c>
      <c r="K406" s="2" t="s">
        <v>98</v>
      </c>
      <c r="L406" s="2" t="s">
        <v>53</v>
      </c>
      <c r="M406" s="2" t="s">
        <v>374</v>
      </c>
      <c r="N406" s="2" t="s">
        <v>484</v>
      </c>
      <c r="O406" s="2" t="s">
        <v>309</v>
      </c>
      <c r="P406" s="2" t="s">
        <v>621</v>
      </c>
      <c r="Q406" s="2">
        <v>0</v>
      </c>
      <c r="R406" s="2">
        <f>_xlfn.FLOOR.MATH((((2*VLOOKUP(G406, 'EV and Base'!$A$1:$N$671, 9, FALSE))+$Q406)*$I406)/100)+$I406+10</f>
        <v>86</v>
      </c>
      <c r="S406" s="2">
        <f>_xlfn.FLOOR.MATH((_xlfn.FLOOR.MATH((((2*VLOOKUP($G406, 'EV and Base'!$A$1:$N$671, 10, FALSE))+$Q406)*$I406)/100)+5)*
IF(OR($J406="Lonely", $J406="Brave", $J406="Adamant", $J406="Naughty"), 1.1,
IF(OR($J406="Bold", $J406="Timid", $J406="Modest", $J406="Calm"), 0.9, 1)))</f>
        <v>34</v>
      </c>
      <c r="T406" s="2">
        <f>_xlfn.FLOOR.MATH((_xlfn.FLOOR.MATH((((2*VLOOKUP($G406, 'EV and Base'!$A$1:$N$671, 11, FALSE))+$Q406)*$I406)/100)+5)*
IF(OR($J406="Bold", $J406="Relaxed", $J406="Impish", $J406="Lax"), 1.1,
IF(OR($J406="Lonely", $J406="Hasty", $J406="Mild", $J406="Gentle"), 0.9, 1)))</f>
        <v>42</v>
      </c>
      <c r="U406" s="2">
        <f>_xlfn.FLOOR.MATH((_xlfn.FLOOR.MATH((((2*VLOOKUP($G406, 'EV and Base'!$A$1:$N$671, 12, FALSE))+$Q406)*$I406)/100)+5)*
IF(OR($J406="Modest", $J406="Mild", $J406="Quiet", $J406="Rash"), 1.1,
IF(OR($J406="Adamant", $J406="Impish", $J406="Jolly", $J406="Careful"), 0.9, 1)))</f>
        <v>34</v>
      </c>
      <c r="V406" s="2">
        <f>_xlfn.FLOOR.MATH((_xlfn.FLOOR.MATH((((2*VLOOKUP($G406, 'EV and Base'!$A$1:$N$671, 13, FALSE))+$Q406)*$I406)/100)+5)*
IF(OR($J406="Calm", $J406="Gentle", $J406="Sassy", $J406="Careful"), 1.1,
IF(OR($J406="Naughty", $J406="Lax", $J406="Naive", $J406="Rash"), 0.9, 1)))</f>
        <v>39</v>
      </c>
      <c r="W406" s="2">
        <f>_xlfn.FLOOR.MATH((_xlfn.FLOOR.MATH((((2*VLOOKUP($G406, 'EV and Base'!$A$1:$N$671, 14, FALSE))+$Q406)*$I406)/100)+5)*
IF(OR($J406="Timid", $J406="Hasty", $J406="Jolly", $J406="Naive"), 1.1,
IF(OR($J406="Brave", $J406="Relaxed", $J406="Quiet", $J406="Sassy"), 0.9, 1)))</f>
        <v>37</v>
      </c>
    </row>
    <row r="407" spans="1:23" x14ac:dyDescent="0.45">
      <c r="A407" s="56">
        <v>225</v>
      </c>
      <c r="B407" s="56" t="s">
        <v>675</v>
      </c>
      <c r="C407" s="54" t="s">
        <v>46</v>
      </c>
      <c r="D407" s="54" t="s">
        <v>668</v>
      </c>
      <c r="E407" s="54" t="s">
        <v>669</v>
      </c>
      <c r="F407" s="56">
        <v>1</v>
      </c>
      <c r="G407" s="2" t="s">
        <v>676</v>
      </c>
      <c r="H407" s="2" t="s">
        <v>77</v>
      </c>
      <c r="I407" s="2">
        <v>36</v>
      </c>
      <c r="J407" s="2" t="s">
        <v>106</v>
      </c>
      <c r="K407" s="2" t="s">
        <v>274</v>
      </c>
      <c r="L407" s="2" t="s">
        <v>53</v>
      </c>
      <c r="M407" s="2" t="s">
        <v>216</v>
      </c>
      <c r="N407" s="2" t="s">
        <v>275</v>
      </c>
      <c r="O407" s="2" t="s">
        <v>451</v>
      </c>
      <c r="P407" s="2" t="s">
        <v>452</v>
      </c>
      <c r="Q407" s="2">
        <v>12</v>
      </c>
      <c r="R407" s="2">
        <f>_xlfn.FLOOR.MATH((((2*VLOOKUP(G407, 'EV and Base'!$A$1:$N$671, 9, FALSE))+$Q407)*$I407)/100)+$I407+10</f>
        <v>104</v>
      </c>
      <c r="S407" s="2">
        <f>_xlfn.FLOOR.MATH((_xlfn.FLOOR.MATH((((2*VLOOKUP($G407, 'EV and Base'!$A$1:$N$671, 10, FALSE))+$Q407)*$I407)/100)+5)*
IF(OR($J407="Lonely", $J407="Brave", $J407="Adamant", $J407="Naughty"), 1.1,
IF(OR($J407="Bold", $J407="Timid", $J407="Modest", $J407="Calm"), 0.9, 1)))</f>
        <v>77</v>
      </c>
      <c r="T407" s="2">
        <f>_xlfn.FLOOR.MATH((_xlfn.FLOOR.MATH((((2*VLOOKUP($G407, 'EV and Base'!$A$1:$N$671, 11, FALSE))+$Q407)*$I407)/100)+5)*
IF(OR($J407="Bold", $J407="Relaxed", $J407="Impish", $J407="Lax"), 1.1,
IF(OR($J407="Lonely", $J407="Hasty", $J407="Mild", $J407="Gentle"), 0.9, 1)))</f>
        <v>52</v>
      </c>
      <c r="U407" s="2">
        <f>_xlfn.FLOOR.MATH((_xlfn.FLOOR.MATH((((2*VLOOKUP($G407, 'EV and Base'!$A$1:$N$671, 12, FALSE))+$Q407)*$I407)/100)+5)*
IF(OR($J407="Modest", $J407="Mild", $J407="Quiet", $J407="Rash"), 1.1,
IF(OR($J407="Adamant", $J407="Impish", $J407="Jolly", $J407="Careful"), 0.9, 1)))</f>
        <v>56</v>
      </c>
      <c r="V407" s="2">
        <f>_xlfn.FLOOR.MATH((_xlfn.FLOOR.MATH((((2*VLOOKUP($G407, 'EV and Base'!$A$1:$N$671, 13, FALSE))+$Q407)*$I407)/100)+5)*
IF(OR($J407="Calm", $J407="Gentle", $J407="Sassy", $J407="Careful"), 1.1,
IF(OR($J407="Naughty", $J407="Lax", $J407="Naive", $J407="Rash"), 0.9, 1)))</f>
        <v>46</v>
      </c>
      <c r="W407" s="2">
        <f>_xlfn.FLOOR.MATH((_xlfn.FLOOR.MATH((((2*VLOOKUP($G407, 'EV and Base'!$A$1:$N$671, 14, FALSE))+$Q407)*$I407)/100)+5)*
IF(OR($J407="Timid", $J407="Hasty", $J407="Jolly", $J407="Naive"), 1.1,
IF(OR($J407="Brave", $J407="Relaxed", $J407="Quiet", $J407="Sassy"), 0.9, 1)))</f>
        <v>101</v>
      </c>
    </row>
    <row r="408" spans="1:23" x14ac:dyDescent="0.45">
      <c r="A408" s="66">
        <v>226</v>
      </c>
      <c r="B408" s="66" t="s">
        <v>677</v>
      </c>
      <c r="C408" s="66" t="s">
        <v>46</v>
      </c>
      <c r="D408" s="66" t="s">
        <v>678</v>
      </c>
      <c r="E408" s="66" t="s">
        <v>669</v>
      </c>
      <c r="F408" s="56">
        <v>1</v>
      </c>
      <c r="G408" s="2" t="s">
        <v>251</v>
      </c>
      <c r="H408" s="2" t="s">
        <v>50</v>
      </c>
      <c r="I408" s="2">
        <v>34</v>
      </c>
      <c r="J408" s="2" t="s">
        <v>111</v>
      </c>
      <c r="K408" s="2" t="s">
        <v>252</v>
      </c>
      <c r="L408" s="2" t="s">
        <v>53</v>
      </c>
      <c r="M408" s="2" t="s">
        <v>185</v>
      </c>
      <c r="N408" s="2" t="s">
        <v>177</v>
      </c>
      <c r="O408" s="2" t="s">
        <v>679</v>
      </c>
      <c r="P408" s="2" t="s">
        <v>680</v>
      </c>
      <c r="Q408" s="2">
        <v>0</v>
      </c>
      <c r="R408" s="2">
        <f>_xlfn.FLOOR.MATH((((2*VLOOKUP(G408, 'EV and Base'!$A$1:$N$671, 9, FALSE))+$Q408)*$I408)/100)+$I408+10</f>
        <v>91</v>
      </c>
      <c r="S408" s="2">
        <f>_xlfn.FLOOR.MATH((_xlfn.FLOOR.MATH((((2*VLOOKUP($G408, 'EV and Base'!$A$1:$N$671, 10, FALSE))+$Q408)*$I408)/100)+5)*
IF(OR($J408="Lonely", $J408="Brave", $J408="Adamant", $J408="Naughty"), 1.1,
IF(OR($J408="Bold", $J408="Timid", $J408="Modest", $J408="Calm"), 0.9, 1)))</f>
        <v>73</v>
      </c>
      <c r="T408" s="2">
        <f>_xlfn.FLOOR.MATH((_xlfn.FLOOR.MATH((((2*VLOOKUP($G408, 'EV and Base'!$A$1:$N$671, 11, FALSE))+$Q408)*$I408)/100)+5)*
IF(OR($J408="Bold", $J408="Relaxed", $J408="Impish", $J408="Lax"), 1.1,
IF(OR($J408="Lonely", $J408="Hasty", $J408="Mild", $J408="Gentle"), 0.9, 1)))</f>
        <v>49</v>
      </c>
      <c r="U408" s="2">
        <f>_xlfn.FLOOR.MATH((_xlfn.FLOOR.MATH((((2*VLOOKUP($G408, 'EV and Base'!$A$1:$N$671, 12, FALSE))+$Q408)*$I408)/100)+5)*
IF(OR($J408="Modest", $J408="Mild", $J408="Quiet", $J408="Rash"), 1.1,
IF(OR($J408="Adamant", $J408="Impish", $J408="Jolly", $J408="Careful"), 0.9, 1)))</f>
        <v>59</v>
      </c>
      <c r="V408" s="2">
        <f>_xlfn.FLOOR.MATH((_xlfn.FLOOR.MATH((((2*VLOOKUP($G408, 'EV and Base'!$A$1:$N$671, 13, FALSE))+$Q408)*$I408)/100)+5)*
IF(OR($J408="Calm", $J408="Gentle", $J408="Sassy", $J408="Careful"), 1.1,
IF(OR($J408="Naughty", $J408="Lax", $J408="Naive", $J408="Rash"), 0.9, 1)))</f>
        <v>42</v>
      </c>
      <c r="W408" s="2">
        <f>_xlfn.FLOOR.MATH((_xlfn.FLOOR.MATH((((2*VLOOKUP($G408, 'EV and Base'!$A$1:$N$671, 14, FALSE))+$Q408)*$I408)/100)+5)*
IF(OR($J408="Timid", $J408="Hasty", $J408="Jolly", $J408="Naive"), 1.1,
IF(OR($J408="Brave", $J408="Relaxed", $J408="Quiet", $J408="Sassy"), 0.9, 1)))</f>
        <v>63</v>
      </c>
    </row>
    <row r="409" spans="1:23" x14ac:dyDescent="0.45">
      <c r="A409" s="68"/>
      <c r="B409" s="68"/>
      <c r="C409" s="68"/>
      <c r="D409" s="68"/>
      <c r="E409" s="68"/>
      <c r="F409" s="56">
        <v>2</v>
      </c>
      <c r="G409" s="2" t="s">
        <v>255</v>
      </c>
      <c r="H409" s="2" t="s">
        <v>50</v>
      </c>
      <c r="I409" s="2">
        <v>34</v>
      </c>
      <c r="J409" s="2" t="s">
        <v>111</v>
      </c>
      <c r="K409" s="2" t="s">
        <v>252</v>
      </c>
      <c r="L409" s="2" t="s">
        <v>53</v>
      </c>
      <c r="M409" s="2" t="s">
        <v>185</v>
      </c>
      <c r="N409" s="2" t="s">
        <v>177</v>
      </c>
      <c r="O409" s="2" t="s">
        <v>679</v>
      </c>
      <c r="P409" s="2" t="s">
        <v>680</v>
      </c>
      <c r="Q409" s="2">
        <v>0</v>
      </c>
      <c r="R409" s="2">
        <f>_xlfn.FLOOR.MATH((((2*VLOOKUP(G409, 'EV and Base'!$A$1:$N$671, 9, FALSE))+$Q409)*$I409)/100)+$I409+10</f>
        <v>91</v>
      </c>
      <c r="S409" s="2">
        <f>_xlfn.FLOOR.MATH((_xlfn.FLOOR.MATH((((2*VLOOKUP($G409, 'EV and Base'!$A$1:$N$671, 10, FALSE))+$Q409)*$I409)/100)+5)*
IF(OR($J409="Lonely", $J409="Brave", $J409="Adamant", $J409="Naughty"), 1.1,
IF(OR($J409="Bold", $J409="Timid", $J409="Modest", $J409="Calm"), 0.9, 1)))</f>
        <v>73</v>
      </c>
      <c r="T409" s="2">
        <f>_xlfn.FLOOR.MATH((_xlfn.FLOOR.MATH((((2*VLOOKUP($G409, 'EV and Base'!$A$1:$N$671, 11, FALSE))+$Q409)*$I409)/100)+5)*
IF(OR($J409="Bold", $J409="Relaxed", $J409="Impish", $J409="Lax"), 1.1,
IF(OR($J409="Lonely", $J409="Hasty", $J409="Mild", $J409="Gentle"), 0.9, 1)))</f>
        <v>49</v>
      </c>
      <c r="U409" s="2">
        <f>_xlfn.FLOOR.MATH((_xlfn.FLOOR.MATH((((2*VLOOKUP($G409, 'EV and Base'!$A$1:$N$671, 12, FALSE))+$Q409)*$I409)/100)+5)*
IF(OR($J409="Modest", $J409="Mild", $J409="Quiet", $J409="Rash"), 1.1,
IF(OR($J409="Adamant", $J409="Impish", $J409="Jolly", $J409="Careful"), 0.9, 1)))</f>
        <v>59</v>
      </c>
      <c r="V409" s="2">
        <f>_xlfn.FLOOR.MATH((_xlfn.FLOOR.MATH((((2*VLOOKUP($G409, 'EV and Base'!$A$1:$N$671, 13, FALSE))+$Q409)*$I409)/100)+5)*
IF(OR($J409="Calm", $J409="Gentle", $J409="Sassy", $J409="Careful"), 1.1,
IF(OR($J409="Naughty", $J409="Lax", $J409="Naive", $J409="Rash"), 0.9, 1)))</f>
        <v>42</v>
      </c>
      <c r="W409" s="2">
        <f>_xlfn.FLOOR.MATH((_xlfn.FLOOR.MATH((((2*VLOOKUP($G409, 'EV and Base'!$A$1:$N$671, 14, FALSE))+$Q409)*$I409)/100)+5)*
IF(OR($J409="Timid", $J409="Hasty", $J409="Jolly", $J409="Naive"), 1.1,
IF(OR($J409="Brave", $J409="Relaxed", $J409="Quiet", $J409="Sassy"), 0.9, 1)))</f>
        <v>63</v>
      </c>
    </row>
    <row r="410" spans="1:23" x14ac:dyDescent="0.45">
      <c r="A410" s="56">
        <v>227</v>
      </c>
      <c r="B410" s="56" t="s">
        <v>681</v>
      </c>
      <c r="C410" s="54" t="s">
        <v>46</v>
      </c>
      <c r="D410" s="54" t="s">
        <v>668</v>
      </c>
      <c r="E410" s="54" t="s">
        <v>669</v>
      </c>
      <c r="F410" s="56">
        <v>1</v>
      </c>
      <c r="G410" s="2" t="s">
        <v>564</v>
      </c>
      <c r="H410" s="2" t="s">
        <v>77</v>
      </c>
      <c r="I410" s="2">
        <v>35</v>
      </c>
      <c r="J410" s="2" t="s">
        <v>120</v>
      </c>
      <c r="K410" s="2" t="s">
        <v>171</v>
      </c>
      <c r="L410" s="2" t="s">
        <v>53</v>
      </c>
      <c r="M410" s="2" t="s">
        <v>240</v>
      </c>
      <c r="N410" s="2" t="s">
        <v>427</v>
      </c>
      <c r="O410" s="2" t="s">
        <v>390</v>
      </c>
      <c r="P410" s="2" t="s">
        <v>680</v>
      </c>
      <c r="Q410" s="2">
        <v>0</v>
      </c>
      <c r="R410" s="2">
        <f>_xlfn.FLOOR.MATH((((2*VLOOKUP(G410, 'EV and Base'!$A$1:$N$671, 9, FALSE))+$Q410)*$I410)/100)+$I410+10</f>
        <v>160</v>
      </c>
      <c r="S410" s="2">
        <f>_xlfn.FLOOR.MATH((_xlfn.FLOOR.MATH((((2*VLOOKUP($G410, 'EV and Base'!$A$1:$N$671, 10, FALSE))+$Q410)*$I410)/100)+5)*
IF(OR($J410="Lonely", $J410="Brave", $J410="Adamant", $J410="Naughty"), 1.1,
IF(OR($J410="Bold", $J410="Timid", $J410="Modest", $J410="Calm"), 0.9, 1)))</f>
        <v>62</v>
      </c>
      <c r="T410" s="2">
        <f>_xlfn.FLOOR.MATH((_xlfn.FLOOR.MATH((((2*VLOOKUP($G410, 'EV and Base'!$A$1:$N$671, 11, FALSE))+$Q410)*$I410)/100)+5)*
IF(OR($J410="Bold", $J410="Relaxed", $J410="Impish", $J410="Lax"), 1.1,
IF(OR($J410="Lonely", $J410="Hasty", $J410="Mild", $J410="Gentle"), 0.9, 1)))</f>
        <v>61</v>
      </c>
      <c r="U410" s="2">
        <f>_xlfn.FLOOR.MATH((_xlfn.FLOOR.MATH((((2*VLOOKUP($G410, 'EV and Base'!$A$1:$N$671, 12, FALSE))+$Q410)*$I410)/100)+5)*
IF(OR($J410="Modest", $J410="Mild", $J410="Quiet", $J410="Rash"), 1.1,
IF(OR($J410="Adamant", $J410="Impish", $J410="Jolly", $J410="Careful"), 0.9, 1)))</f>
        <v>33</v>
      </c>
      <c r="V410" s="2">
        <f>_xlfn.FLOOR.MATH((_xlfn.FLOOR.MATH((((2*VLOOKUP($G410, 'EV and Base'!$A$1:$N$671, 13, FALSE))+$Q410)*$I410)/100)+5)*
IF(OR($J410="Calm", $J410="Gentle", $J410="Sassy", $J410="Careful"), 1.1,
IF(OR($J410="Naughty", $J410="Lax", $J410="Naive", $J410="Rash"), 0.9, 1)))</f>
        <v>32</v>
      </c>
      <c r="W410" s="2">
        <f>_xlfn.FLOOR.MATH((_xlfn.FLOOR.MATH((((2*VLOOKUP($G410, 'EV and Base'!$A$1:$N$671, 14, FALSE))+$Q410)*$I410)/100)+5)*
IF(OR($J410="Timid", $J410="Hasty", $J410="Jolly", $J410="Naive"), 1.1,
IF(OR($J410="Brave", $J410="Relaxed", $J410="Quiet", $J410="Sassy"), 0.9, 1)))</f>
        <v>50</v>
      </c>
    </row>
    <row r="411" spans="1:23" x14ac:dyDescent="0.45">
      <c r="A411" s="66">
        <v>228</v>
      </c>
      <c r="B411" s="66" t="s">
        <v>45</v>
      </c>
      <c r="C411" s="66" t="s">
        <v>46</v>
      </c>
      <c r="D411" s="66" t="s">
        <v>668</v>
      </c>
      <c r="E411" s="66" t="s">
        <v>669</v>
      </c>
      <c r="F411" s="56">
        <v>1</v>
      </c>
      <c r="G411" s="2" t="s">
        <v>568</v>
      </c>
      <c r="H411" s="2" t="s">
        <v>77</v>
      </c>
      <c r="I411" s="2">
        <v>38</v>
      </c>
      <c r="J411" s="2" t="s">
        <v>92</v>
      </c>
      <c r="K411" s="2" t="s">
        <v>184</v>
      </c>
      <c r="L411" s="2" t="s">
        <v>53</v>
      </c>
      <c r="M411" s="2" t="s">
        <v>104</v>
      </c>
      <c r="N411" s="2" t="s">
        <v>177</v>
      </c>
      <c r="O411" s="2" t="s">
        <v>543</v>
      </c>
      <c r="P411" s="2" t="s">
        <v>186</v>
      </c>
      <c r="Q411" s="2">
        <v>18</v>
      </c>
      <c r="R411" s="2">
        <f>_xlfn.FLOOR.MATH((((2*VLOOKUP(G411, 'EV and Base'!$A$1:$N$671, 9, FALSE))+$Q411)*$I411)/100)+$I411+10</f>
        <v>119</v>
      </c>
      <c r="S411" s="2">
        <f>_xlfn.FLOOR.MATH((_xlfn.FLOOR.MATH((((2*VLOOKUP($G411, 'EV and Base'!$A$1:$N$671, 10, FALSE))+$Q411)*$I411)/100)+5)*
IF(OR($J411="Lonely", $J411="Brave", $J411="Adamant", $J411="Naughty"), 1.1,
IF(OR($J411="Bold", $J411="Timid", $J411="Modest", $J411="Calm"), 0.9, 1)))</f>
        <v>78</v>
      </c>
      <c r="T411" s="2">
        <f>_xlfn.FLOOR.MATH((_xlfn.FLOOR.MATH((((2*VLOOKUP($G411, 'EV and Base'!$A$1:$N$671, 11, FALSE))+$Q411)*$I411)/100)+5)*
IF(OR($J411="Bold", $J411="Relaxed", $J411="Impish", $J411="Lax"), 1.1,
IF(OR($J411="Lonely", $J411="Hasty", $J411="Mild", $J411="Gentle"), 0.9, 1)))</f>
        <v>80</v>
      </c>
      <c r="U411" s="2">
        <f>_xlfn.FLOOR.MATH((_xlfn.FLOOR.MATH((((2*VLOOKUP($G411, 'EV and Base'!$A$1:$N$671, 12, FALSE))+$Q411)*$I411)/100)+5)*
IF(OR($J411="Modest", $J411="Mild", $J411="Quiet", $J411="Rash"), 1.1,
IF(OR($J411="Adamant", $J411="Impish", $J411="Jolly", $J411="Careful"), 0.9, 1)))</f>
        <v>50</v>
      </c>
      <c r="V411" s="2">
        <f>_xlfn.FLOOR.MATH((_xlfn.FLOOR.MATH((((2*VLOOKUP($G411, 'EV and Base'!$A$1:$N$671, 13, FALSE))+$Q411)*$I411)/100)+5)*
IF(OR($J411="Calm", $J411="Gentle", $J411="Sassy", $J411="Careful"), 1.1,
IF(OR($J411="Naughty", $J411="Lax", $J411="Naive", $J411="Rash"), 0.9, 1)))</f>
        <v>80</v>
      </c>
      <c r="W411" s="2">
        <f>_xlfn.FLOOR.MATH((_xlfn.FLOOR.MATH((((2*VLOOKUP($G411, 'EV and Base'!$A$1:$N$671, 14, FALSE))+$Q411)*$I411)/100)+5)*
IF(OR($J411="Timid", $J411="Hasty", $J411="Jolly", $J411="Naive"), 1.1,
IF(OR($J411="Brave", $J411="Relaxed", $J411="Quiet", $J411="Sassy"), 0.9, 1)))</f>
        <v>72</v>
      </c>
    </row>
    <row r="412" spans="1:23" x14ac:dyDescent="0.45">
      <c r="A412" s="67"/>
      <c r="B412" s="67"/>
      <c r="C412" s="67"/>
      <c r="D412" s="67"/>
      <c r="E412" s="67"/>
      <c r="F412" s="56">
        <v>4</v>
      </c>
      <c r="G412" s="2" t="s">
        <v>735</v>
      </c>
      <c r="H412" s="2" t="s">
        <v>50</v>
      </c>
      <c r="I412" s="2">
        <v>40</v>
      </c>
      <c r="J412" s="2" t="s">
        <v>103</v>
      </c>
      <c r="K412" s="2" t="s">
        <v>60</v>
      </c>
      <c r="L412" s="2" t="s">
        <v>53</v>
      </c>
      <c r="M412" s="2" t="s">
        <v>212</v>
      </c>
      <c r="N412" s="2" t="s">
        <v>185</v>
      </c>
      <c r="O412" s="2" t="s">
        <v>591</v>
      </c>
      <c r="P412" s="2" t="s">
        <v>154</v>
      </c>
      <c r="Q412" s="2">
        <v>18</v>
      </c>
      <c r="R412" s="2">
        <f>_xlfn.FLOOR.MATH((((2*VLOOKUP(G412, 'EV and Base'!$A$1:$N$671, 9, FALSE))+$Q412)*$I412)/100)+$I412+10</f>
        <v>145</v>
      </c>
      <c r="S412" s="2">
        <f>_xlfn.FLOOR.MATH((_xlfn.FLOOR.MATH((((2*VLOOKUP($G412, 'EV and Base'!$A$1:$N$671, 10, FALSE))+$Q412)*$I412)/100)+5)*
IF(OR($J412="Lonely", $J412="Brave", $J412="Adamant", $J412="Naughty"), 1.1,
IF(OR($J412="Bold", $J412="Timid", $J412="Modest", $J412="Calm"), 0.9, 1)))</f>
        <v>110</v>
      </c>
      <c r="T412" s="2">
        <f>_xlfn.FLOOR.MATH((_xlfn.FLOOR.MATH((((2*VLOOKUP($G412, 'EV and Base'!$A$1:$N$671, 11, FALSE))+$Q412)*$I412)/100)+5)*
IF(OR($J412="Bold", $J412="Relaxed", $J412="Impish", $J412="Lax"), 1.1,
IF(OR($J412="Lonely", $J412="Hasty", $J412="Mild", $J412="Gentle"), 0.9, 1)))</f>
        <v>64</v>
      </c>
      <c r="U412" s="2">
        <f>_xlfn.FLOOR.MATH((_xlfn.FLOOR.MATH((((2*VLOOKUP($G412, 'EV and Base'!$A$1:$N$671, 12, FALSE))+$Q412)*$I412)/100)+5)*
IF(OR($J412="Modest", $J412="Mild", $J412="Quiet", $J412="Rash"), 1.1,
IF(OR($J412="Adamant", $J412="Impish", $J412="Jolly", $J412="Careful"), 0.9, 1)))</f>
        <v>82</v>
      </c>
      <c r="V412" s="2">
        <f>_xlfn.FLOOR.MATH((_xlfn.FLOOR.MATH((((2*VLOOKUP($G412, 'EV and Base'!$A$1:$N$671, 13, FALSE))+$Q412)*$I412)/100)+5)*
IF(OR($J412="Calm", $J412="Gentle", $J412="Sassy", $J412="Careful"), 1.1,
IF(OR($J412="Naughty", $J412="Lax", $J412="Naive", $J412="Rash"), 0.9, 1)))</f>
        <v>70</v>
      </c>
      <c r="W412" s="2">
        <f>_xlfn.FLOOR.MATH((_xlfn.FLOOR.MATH((((2*VLOOKUP($G412, 'EV and Base'!$A$1:$N$671, 14, FALSE))+$Q412)*$I412)/100)+5)*
IF(OR($J412="Timid", $J412="Hasty", $J412="Jolly", $J412="Naive"), 1.1,
IF(OR($J412="Brave", $J412="Relaxed", $J412="Quiet", $J412="Sassy"), 0.9, 1)))</f>
        <v>64</v>
      </c>
    </row>
    <row r="413" spans="1:23" x14ac:dyDescent="0.45">
      <c r="A413" s="67"/>
      <c r="B413" s="67"/>
      <c r="C413" s="67"/>
      <c r="D413" s="67"/>
      <c r="E413" s="67"/>
      <c r="F413" s="56">
        <v>2</v>
      </c>
      <c r="G413" s="2" t="s">
        <v>507</v>
      </c>
      <c r="H413" s="2" t="s">
        <v>50</v>
      </c>
      <c r="I413" s="2">
        <v>38</v>
      </c>
      <c r="J413" s="2" t="s">
        <v>180</v>
      </c>
      <c r="K413" s="2" t="s">
        <v>107</v>
      </c>
      <c r="L413" s="2" t="s">
        <v>53</v>
      </c>
      <c r="M413" s="2" t="s">
        <v>73</v>
      </c>
      <c r="N413" s="2" t="s">
        <v>128</v>
      </c>
      <c r="O413" s="2" t="s">
        <v>135</v>
      </c>
      <c r="P413" s="2" t="s">
        <v>358</v>
      </c>
      <c r="Q413" s="2">
        <v>18</v>
      </c>
      <c r="R413" s="2">
        <f>_xlfn.FLOOR.MATH((((2*VLOOKUP(G413, 'EV and Base'!$A$1:$N$671, 9, FALSE))+$Q413)*$I413)/100)+$I413+10</f>
        <v>111</v>
      </c>
      <c r="S413" s="2">
        <f>_xlfn.FLOOR.MATH((_xlfn.FLOOR.MATH((((2*VLOOKUP($G413, 'EV and Base'!$A$1:$N$671, 10, FALSE))+$Q413)*$I413)/100)+5)*
IF(OR($J413="Lonely", $J413="Brave", $J413="Adamant", $J413="Naughty"), 1.1,
IF(OR($J413="Bold", $J413="Timid", $J413="Modest", $J413="Calm"), 0.9, 1)))</f>
        <v>86</v>
      </c>
      <c r="T413" s="2">
        <f>_xlfn.FLOOR.MATH((_xlfn.FLOOR.MATH((((2*VLOOKUP($G413, 'EV and Base'!$A$1:$N$671, 11, FALSE))+$Q413)*$I413)/100)+5)*
IF(OR($J413="Bold", $J413="Relaxed", $J413="Impish", $J413="Lax"), 1.1,
IF(OR($J413="Lonely", $J413="Hasty", $J413="Mild", $J413="Gentle"), 0.9, 1)))</f>
        <v>53</v>
      </c>
      <c r="U413" s="2">
        <f>_xlfn.FLOOR.MATH((_xlfn.FLOOR.MATH((((2*VLOOKUP($G413, 'EV and Base'!$A$1:$N$671, 12, FALSE))+$Q413)*$I413)/100)+5)*
IF(OR($J413="Modest", $J413="Mild", $J413="Quiet", $J413="Rash"), 1.1,
IF(OR($J413="Adamant", $J413="Impish", $J413="Jolly", $J413="Careful"), 0.9, 1)))</f>
        <v>86</v>
      </c>
      <c r="V413" s="2">
        <f>_xlfn.FLOOR.MATH((_xlfn.FLOOR.MATH((((2*VLOOKUP($G413, 'EV and Base'!$A$1:$N$671, 13, FALSE))+$Q413)*$I413)/100)+5)*
IF(OR($J413="Calm", $J413="Gentle", $J413="Sassy", $J413="Careful"), 1.1,
IF(OR($J413="Naughty", $J413="Lax", $J413="Naive", $J413="Rash"), 0.9, 1)))</f>
        <v>59</v>
      </c>
      <c r="W413" s="2">
        <f>_xlfn.FLOOR.MATH((_xlfn.FLOOR.MATH((((2*VLOOKUP($G413, 'EV and Base'!$A$1:$N$671, 14, FALSE))+$Q413)*$I413)/100)+5)*
IF(OR($J413="Timid", $J413="Hasty", $J413="Jolly", $J413="Naive"), 1.1,
IF(OR($J413="Brave", $J413="Relaxed", $J413="Quiet", $J413="Sassy"), 0.9, 1)))</f>
        <v>96</v>
      </c>
    </row>
    <row r="414" spans="1:23" x14ac:dyDescent="0.45">
      <c r="A414" s="68"/>
      <c r="B414" s="68"/>
      <c r="C414" s="68"/>
      <c r="D414" s="68"/>
      <c r="E414" s="68"/>
      <c r="F414" s="56">
        <v>3</v>
      </c>
      <c r="G414" s="2" t="s">
        <v>430</v>
      </c>
      <c r="H414" s="2" t="s">
        <v>77</v>
      </c>
      <c r="I414" s="2">
        <v>38</v>
      </c>
      <c r="J414" s="2" t="s">
        <v>51</v>
      </c>
      <c r="K414" s="2" t="s">
        <v>228</v>
      </c>
      <c r="L414" s="2" t="s">
        <v>53</v>
      </c>
      <c r="M414" s="2" t="s">
        <v>123</v>
      </c>
      <c r="N414" s="2" t="s">
        <v>124</v>
      </c>
      <c r="O414" s="2" t="s">
        <v>193</v>
      </c>
      <c r="P414" s="2" t="s">
        <v>189</v>
      </c>
      <c r="Q414" s="2">
        <v>18</v>
      </c>
      <c r="R414" s="2">
        <f>_xlfn.FLOOR.MATH((((2*VLOOKUP(G414, 'EV and Base'!$A$1:$N$671, 9, FALSE))+$Q414)*$I414)/100)+$I414+10</f>
        <v>143</v>
      </c>
      <c r="S414" s="2">
        <f>_xlfn.FLOOR.MATH((_xlfn.FLOOR.MATH((((2*VLOOKUP($G414, 'EV and Base'!$A$1:$N$671, 10, FALSE))+$Q414)*$I414)/100)+5)*
IF(OR($J414="Lonely", $J414="Brave", $J414="Adamant", $J414="Naughty"), 1.1,
IF(OR($J414="Bold", $J414="Timid", $J414="Modest", $J414="Calm"), 0.9, 1)))</f>
        <v>53</v>
      </c>
      <c r="T414" s="2">
        <f>_xlfn.FLOOR.MATH((_xlfn.FLOOR.MATH((((2*VLOOKUP($G414, 'EV and Base'!$A$1:$N$671, 11, FALSE))+$Q414)*$I414)/100)+5)*
IF(OR($J414="Bold", $J414="Relaxed", $J414="Impish", $J414="Lax"), 1.1,
IF(OR($J414="Lonely", $J414="Hasty", $J414="Mild", $J414="Gentle"), 0.9, 1)))</f>
        <v>83</v>
      </c>
      <c r="U414" s="2">
        <f>_xlfn.FLOOR.MATH((_xlfn.FLOOR.MATH((((2*VLOOKUP($G414, 'EV and Base'!$A$1:$N$671, 12, FALSE))+$Q414)*$I414)/100)+5)*
IF(OR($J414="Modest", $J414="Mild", $J414="Quiet", $J414="Rash"), 1.1,
IF(OR($J414="Adamant", $J414="Impish", $J414="Jolly", $J414="Careful"), 0.9, 1)))</f>
        <v>93</v>
      </c>
      <c r="V414" s="2">
        <f>_xlfn.FLOOR.MATH((_xlfn.FLOOR.MATH((((2*VLOOKUP($G414, 'EV and Base'!$A$1:$N$671, 13, FALSE))+$Q414)*$I414)/100)+5)*
IF(OR($J414="Calm", $J414="Gentle", $J414="Sassy", $J414="Careful"), 1.1,
IF(OR($J414="Naughty", $J414="Lax", $J414="Naive", $J414="Rash"), 0.9, 1)))</f>
        <v>75</v>
      </c>
      <c r="W414" s="2">
        <f>_xlfn.FLOOR.MATH((_xlfn.FLOOR.MATH((((2*VLOOKUP($G414, 'EV and Base'!$A$1:$N$671, 14, FALSE))+$Q414)*$I414)/100)+5)*
IF(OR($J414="Timid", $J414="Hasty", $J414="Jolly", $J414="Naive"), 1.1,
IF(OR($J414="Brave", $J414="Relaxed", $J414="Quiet", $J414="Sassy"), 0.9, 1)))</f>
        <v>33</v>
      </c>
    </row>
    <row r="415" spans="1:23" x14ac:dyDescent="0.45">
      <c r="A415" s="66">
        <v>229</v>
      </c>
      <c r="B415" s="66" t="s">
        <v>683</v>
      </c>
      <c r="C415" s="66" t="s">
        <v>46</v>
      </c>
      <c r="D415" s="66" t="s">
        <v>684</v>
      </c>
      <c r="E415" s="66" t="s">
        <v>48</v>
      </c>
      <c r="F415" s="56">
        <v>1</v>
      </c>
      <c r="G415" s="2" t="s">
        <v>378</v>
      </c>
      <c r="H415" s="2" t="s">
        <v>50</v>
      </c>
      <c r="I415" s="2">
        <v>36</v>
      </c>
      <c r="J415" s="2" t="s">
        <v>132</v>
      </c>
      <c r="K415" s="2" t="s">
        <v>281</v>
      </c>
      <c r="L415" s="2" t="s">
        <v>53</v>
      </c>
      <c r="M415" s="2" t="s">
        <v>336</v>
      </c>
      <c r="N415" s="2" t="s">
        <v>177</v>
      </c>
      <c r="O415" s="2" t="s">
        <v>416</v>
      </c>
      <c r="P415" s="2" t="s">
        <v>528</v>
      </c>
      <c r="Q415" s="2">
        <v>0</v>
      </c>
      <c r="R415" s="2">
        <f>_xlfn.FLOOR.MATH((((2*VLOOKUP(G415, 'EV and Base'!$A$1:$N$671, 9, FALSE))+$Q415)*$I415)/100)+$I415+10</f>
        <v>89</v>
      </c>
      <c r="S415" s="2">
        <f>_xlfn.FLOOR.MATH((_xlfn.FLOOR.MATH((((2*VLOOKUP($G415, 'EV and Base'!$A$1:$N$671, 10, FALSE))+$Q415)*$I415)/100)+5)*
IF(OR($J415="Lonely", $J415="Brave", $J415="Adamant", $J415="Naughty"), 1.1,
IF(OR($J415="Bold", $J415="Timid", $J415="Modest", $J415="Calm"), 0.9, 1)))</f>
        <v>64</v>
      </c>
      <c r="T415" s="2">
        <f>_xlfn.FLOOR.MATH((_xlfn.FLOOR.MATH((((2*VLOOKUP($G415, 'EV and Base'!$A$1:$N$671, 11, FALSE))+$Q415)*$I415)/100)+5)*
IF(OR($J415="Bold", $J415="Relaxed", $J415="Impish", $J415="Lax"), 1.1,
IF(OR($J415="Lonely", $J415="Hasty", $J415="Mild", $J415="Gentle"), 0.9, 1)))</f>
        <v>40</v>
      </c>
      <c r="U415" s="2">
        <f>_xlfn.FLOOR.MATH((_xlfn.FLOOR.MATH((((2*VLOOKUP($G415, 'EV and Base'!$A$1:$N$671, 12, FALSE))+$Q415)*$I415)/100)+5)*
IF(OR($J415="Modest", $J415="Mild", $J415="Quiet", $J415="Rash"), 1.1,
IF(OR($J415="Adamant", $J415="Impish", $J415="Jolly", $J415="Careful"), 0.9, 1)))</f>
        <v>37</v>
      </c>
      <c r="V415" s="2">
        <f>_xlfn.FLOOR.MATH((_xlfn.FLOOR.MATH((((2*VLOOKUP($G415, 'EV and Base'!$A$1:$N$671, 13, FALSE))+$Q415)*$I415)/100)+5)*
IF(OR($J415="Calm", $J415="Gentle", $J415="Sassy", $J415="Careful"), 1.1,
IF(OR($J415="Naughty", $J415="Lax", $J415="Naive", $J415="Rash"), 0.9, 1)))</f>
        <v>37</v>
      </c>
      <c r="W415" s="2">
        <f>_xlfn.FLOOR.MATH((_xlfn.FLOOR.MATH((((2*VLOOKUP($G415, 'EV and Base'!$A$1:$N$671, 14, FALSE))+$Q415)*$I415)/100)+5)*
IF(OR($J415="Timid", $J415="Hasty", $J415="Jolly", $J415="Naive"), 1.1,
IF(OR($J415="Brave", $J415="Relaxed", $J415="Quiet", $J415="Sassy"), 0.9, 1)))</f>
        <v>52</v>
      </c>
    </row>
    <row r="416" spans="1:23" x14ac:dyDescent="0.45">
      <c r="A416" s="68"/>
      <c r="B416" s="68"/>
      <c r="C416" s="68"/>
      <c r="D416" s="68"/>
      <c r="E416" s="68"/>
      <c r="F416" s="56">
        <v>2</v>
      </c>
      <c r="G416" s="2" t="s">
        <v>334</v>
      </c>
      <c r="H416" s="2" t="s">
        <v>50</v>
      </c>
      <c r="I416" s="2">
        <v>36</v>
      </c>
      <c r="J416" s="2" t="s">
        <v>103</v>
      </c>
      <c r="K416" s="2" t="s">
        <v>335</v>
      </c>
      <c r="L416" s="2" t="s">
        <v>53</v>
      </c>
      <c r="M416" s="2" t="s">
        <v>407</v>
      </c>
      <c r="N416" s="2" t="s">
        <v>254</v>
      </c>
      <c r="O416" s="2" t="s">
        <v>645</v>
      </c>
      <c r="P416" s="2" t="s">
        <v>528</v>
      </c>
      <c r="Q416" s="2">
        <v>0</v>
      </c>
      <c r="R416" s="2">
        <f>_xlfn.FLOOR.MATH((((2*VLOOKUP(G416, 'EV and Base'!$A$1:$N$671, 9, FALSE))+$Q416)*$I416)/100)+$I416+10</f>
        <v>82</v>
      </c>
      <c r="S416" s="2">
        <f>_xlfn.FLOOR.MATH((_xlfn.FLOOR.MATH((((2*VLOOKUP($G416, 'EV and Base'!$A$1:$N$671, 10, FALSE))+$Q416)*$I416)/100)+5)*
IF(OR($J416="Lonely", $J416="Brave", $J416="Adamant", $J416="Naughty"), 1.1,
IF(OR($J416="Bold", $J416="Timid", $J416="Modest", $J416="Calm"), 0.9, 1)))</f>
        <v>59</v>
      </c>
      <c r="T416" s="2">
        <f>_xlfn.FLOOR.MATH((_xlfn.FLOOR.MATH((((2*VLOOKUP($G416, 'EV and Base'!$A$1:$N$671, 11, FALSE))+$Q416)*$I416)/100)+5)*
IF(OR($J416="Bold", $J416="Relaxed", $J416="Impish", $J416="Lax"), 1.1,
IF(OR($J416="Lonely", $J416="Hasty", $J416="Mild", $J416="Gentle"), 0.9, 1)))</f>
        <v>55</v>
      </c>
      <c r="U416" s="2">
        <f>_xlfn.FLOOR.MATH((_xlfn.FLOOR.MATH((((2*VLOOKUP($G416, 'EV and Base'!$A$1:$N$671, 12, FALSE))+$Q416)*$I416)/100)+5)*
IF(OR($J416="Modest", $J416="Mild", $J416="Quiet", $J416="Rash"), 1.1,
IF(OR($J416="Adamant", $J416="Impish", $J416="Jolly", $J416="Careful"), 0.9, 1)))</f>
        <v>27</v>
      </c>
      <c r="V416" s="2">
        <f>_xlfn.FLOOR.MATH((_xlfn.FLOOR.MATH((((2*VLOOKUP($G416, 'EV and Base'!$A$1:$N$671, 13, FALSE))+$Q416)*$I416)/100)+5)*
IF(OR($J416="Calm", $J416="Gentle", $J416="Sassy", $J416="Careful"), 1.1,
IF(OR($J416="Naughty", $J416="Lax", $J416="Naive", $J416="Rash"), 0.9, 1)))</f>
        <v>60</v>
      </c>
      <c r="W416" s="2">
        <f>_xlfn.FLOOR.MATH((_xlfn.FLOOR.MATH((((2*VLOOKUP($G416, 'EV and Base'!$A$1:$N$671, 14, FALSE))+$Q416)*$I416)/100)+5)*
IF(OR($J416="Timid", $J416="Hasty", $J416="Jolly", $J416="Naive"), 1.1,
IF(OR($J416="Brave", $J416="Relaxed", $J416="Quiet", $J416="Sassy"), 0.9, 1)))</f>
        <v>39</v>
      </c>
    </row>
    <row r="417" spans="1:23" x14ac:dyDescent="0.45">
      <c r="A417" s="66">
        <v>230</v>
      </c>
      <c r="B417" s="66" t="s">
        <v>685</v>
      </c>
      <c r="C417" s="66" t="s">
        <v>46</v>
      </c>
      <c r="D417" s="66" t="s">
        <v>684</v>
      </c>
      <c r="E417" s="66" t="s">
        <v>48</v>
      </c>
      <c r="F417" s="56">
        <v>1</v>
      </c>
      <c r="G417" s="2" t="s">
        <v>378</v>
      </c>
      <c r="H417" s="2" t="s">
        <v>50</v>
      </c>
      <c r="I417" s="2">
        <v>36</v>
      </c>
      <c r="J417" s="2" t="s">
        <v>113</v>
      </c>
      <c r="K417" s="2" t="s">
        <v>281</v>
      </c>
      <c r="L417" s="2" t="s">
        <v>53</v>
      </c>
      <c r="M417" s="2" t="s">
        <v>336</v>
      </c>
      <c r="N417" s="2" t="s">
        <v>177</v>
      </c>
      <c r="O417" s="2" t="s">
        <v>416</v>
      </c>
      <c r="P417" s="2" t="s">
        <v>528</v>
      </c>
      <c r="Q417" s="2">
        <v>0</v>
      </c>
      <c r="R417" s="2">
        <f>_xlfn.FLOOR.MATH((((2*VLOOKUP(G417, 'EV and Base'!$A$1:$N$671, 9, FALSE))+$Q417)*$I417)/100)+$I417+10</f>
        <v>89</v>
      </c>
      <c r="S417" s="2">
        <f>_xlfn.FLOOR.MATH((_xlfn.FLOOR.MATH((((2*VLOOKUP($G417, 'EV and Base'!$A$1:$N$671, 10, FALSE))+$Q417)*$I417)/100)+5)*
IF(OR($J417="Lonely", $J417="Brave", $J417="Adamant", $J417="Naughty"), 1.1,
IF(OR($J417="Bold", $J417="Timid", $J417="Modest", $J417="Calm"), 0.9, 1)))</f>
        <v>64</v>
      </c>
      <c r="T417" s="2">
        <f>_xlfn.FLOOR.MATH((_xlfn.FLOOR.MATH((((2*VLOOKUP($G417, 'EV and Base'!$A$1:$N$671, 11, FALSE))+$Q417)*$I417)/100)+5)*
IF(OR($J417="Bold", $J417="Relaxed", $J417="Impish", $J417="Lax"), 1.1,
IF(OR($J417="Lonely", $J417="Hasty", $J417="Mild", $J417="Gentle"), 0.9, 1)))</f>
        <v>37</v>
      </c>
      <c r="U417" s="2">
        <f>_xlfn.FLOOR.MATH((_xlfn.FLOOR.MATH((((2*VLOOKUP($G417, 'EV and Base'!$A$1:$N$671, 12, FALSE))+$Q417)*$I417)/100)+5)*
IF(OR($J417="Modest", $J417="Mild", $J417="Quiet", $J417="Rash"), 1.1,
IF(OR($J417="Adamant", $J417="Impish", $J417="Jolly", $J417="Careful"), 0.9, 1)))</f>
        <v>37</v>
      </c>
      <c r="V417" s="2">
        <f>_xlfn.FLOOR.MATH((_xlfn.FLOOR.MATH((((2*VLOOKUP($G417, 'EV and Base'!$A$1:$N$671, 13, FALSE))+$Q417)*$I417)/100)+5)*
IF(OR($J417="Calm", $J417="Gentle", $J417="Sassy", $J417="Careful"), 1.1,
IF(OR($J417="Naughty", $J417="Lax", $J417="Naive", $J417="Rash"), 0.9, 1)))</f>
        <v>37</v>
      </c>
      <c r="W417" s="2">
        <f>_xlfn.FLOOR.MATH((_xlfn.FLOOR.MATH((((2*VLOOKUP($G417, 'EV and Base'!$A$1:$N$671, 14, FALSE))+$Q417)*$I417)/100)+5)*
IF(OR($J417="Timid", $J417="Hasty", $J417="Jolly", $J417="Naive"), 1.1,
IF(OR($J417="Brave", $J417="Relaxed", $J417="Quiet", $J417="Sassy"), 0.9, 1)))</f>
        <v>58</v>
      </c>
    </row>
    <row r="418" spans="1:23" x14ac:dyDescent="0.45">
      <c r="A418" s="68"/>
      <c r="B418" s="68"/>
      <c r="C418" s="68"/>
      <c r="D418" s="68"/>
      <c r="E418" s="68"/>
      <c r="F418" s="56">
        <v>2</v>
      </c>
      <c r="G418" s="2" t="s">
        <v>665</v>
      </c>
      <c r="H418" s="2" t="s">
        <v>50</v>
      </c>
      <c r="I418" s="2">
        <v>36</v>
      </c>
      <c r="J418" s="2" t="s">
        <v>82</v>
      </c>
      <c r="K418" s="2" t="s">
        <v>686</v>
      </c>
      <c r="L418" s="2" t="s">
        <v>53</v>
      </c>
      <c r="M418" s="2" t="s">
        <v>409</v>
      </c>
      <c r="N418" s="2" t="s">
        <v>604</v>
      </c>
      <c r="O418" s="2" t="s">
        <v>647</v>
      </c>
      <c r="P418" s="2" t="s">
        <v>666</v>
      </c>
      <c r="Q418" s="2">
        <v>0</v>
      </c>
      <c r="R418" s="2">
        <f>_xlfn.FLOOR.MATH((((2*VLOOKUP(G418, 'EV and Base'!$A$1:$N$671, 9, FALSE))+$Q418)*$I418)/100)+$I418+10</f>
        <v>103</v>
      </c>
      <c r="S418" s="2">
        <f>_xlfn.FLOOR.MATH((_xlfn.FLOOR.MATH((((2*VLOOKUP($G418, 'EV and Base'!$A$1:$N$671, 10, FALSE))+$Q418)*$I418)/100)+5)*
IF(OR($J418="Lonely", $J418="Brave", $J418="Adamant", $J418="Naughty"), 1.1,
IF(OR($J418="Bold", $J418="Timid", $J418="Modest", $J418="Calm"), 0.9, 1)))</f>
        <v>73</v>
      </c>
      <c r="T418" s="2">
        <f>_xlfn.FLOOR.MATH((_xlfn.FLOOR.MATH((((2*VLOOKUP($G418, 'EV and Base'!$A$1:$N$671, 11, FALSE))+$Q418)*$I418)/100)+5)*
IF(OR($J418="Bold", $J418="Relaxed", $J418="Impish", $J418="Lax"), 1.1,
IF(OR($J418="Lonely", $J418="Hasty", $J418="Mild", $J418="Gentle"), 0.9, 1)))</f>
        <v>64</v>
      </c>
      <c r="U418" s="2">
        <f>_xlfn.FLOOR.MATH((_xlfn.FLOOR.MATH((((2*VLOOKUP($G418, 'EV and Base'!$A$1:$N$671, 12, FALSE))+$Q418)*$I418)/100)+5)*
IF(OR($J418="Modest", $J418="Mild", $J418="Quiet", $J418="Rash"), 1.1,
IF(OR($J418="Adamant", $J418="Impish", $J418="Jolly", $J418="Careful"), 0.9, 1)))</f>
        <v>52</v>
      </c>
      <c r="V418" s="2">
        <f>_xlfn.FLOOR.MATH((_xlfn.FLOOR.MATH((((2*VLOOKUP($G418, 'EV and Base'!$A$1:$N$671, 13, FALSE))+$Q418)*$I418)/100)+5)*
IF(OR($J418="Calm", $J418="Gentle", $J418="Sassy", $J418="Careful"), 1.1,
IF(OR($J418="Naughty", $J418="Lax", $J418="Naive", $J418="Rash"), 0.9, 1)))</f>
        <v>64</v>
      </c>
      <c r="W418" s="2">
        <f>_xlfn.FLOOR.MATH((_xlfn.FLOOR.MATH((((2*VLOOKUP($G418, 'EV and Base'!$A$1:$N$671, 14, FALSE))+$Q418)*$I418)/100)+5)*
IF(OR($J418="Timid", $J418="Hasty", $J418="Jolly", $J418="Naive"), 1.1,
IF(OR($J418="Brave", $J418="Relaxed", $J418="Quiet", $J418="Sassy"), 0.9, 1)))</f>
        <v>53</v>
      </c>
    </row>
    <row r="419" spans="1:23" x14ac:dyDescent="0.45">
      <c r="A419" s="66">
        <v>231</v>
      </c>
      <c r="B419" s="66" t="s">
        <v>687</v>
      </c>
      <c r="C419" s="66" t="s">
        <v>221</v>
      </c>
      <c r="D419" s="66" t="s">
        <v>684</v>
      </c>
      <c r="E419" s="66" t="s">
        <v>48</v>
      </c>
      <c r="F419" s="56">
        <v>1</v>
      </c>
      <c r="G419" s="2" t="s">
        <v>334</v>
      </c>
      <c r="H419" s="2" t="s">
        <v>50</v>
      </c>
      <c r="I419" s="2">
        <v>37</v>
      </c>
      <c r="J419" s="2" t="s">
        <v>157</v>
      </c>
      <c r="K419" s="2" t="s">
        <v>281</v>
      </c>
      <c r="L419" s="2" t="s">
        <v>53</v>
      </c>
      <c r="M419" s="2" t="s">
        <v>407</v>
      </c>
      <c r="N419" s="2" t="s">
        <v>254</v>
      </c>
      <c r="O419" s="2" t="s">
        <v>645</v>
      </c>
      <c r="P419" s="2" t="s">
        <v>528</v>
      </c>
      <c r="Q419" s="2">
        <v>0</v>
      </c>
      <c r="R419" s="2">
        <f>_xlfn.FLOOR.MATH((((2*VLOOKUP(G419, 'EV and Base'!$A$1:$N$671, 9, FALSE))+$Q419)*$I419)/100)+$I419+10</f>
        <v>84</v>
      </c>
      <c r="S419" s="2">
        <f>_xlfn.FLOOR.MATH((_xlfn.FLOOR.MATH((((2*VLOOKUP($G419, 'EV and Base'!$A$1:$N$671, 10, FALSE))+$Q419)*$I419)/100)+5)*
IF(OR($J419="Lonely", $J419="Brave", $J419="Adamant", $J419="Naughty"), 1.1,
IF(OR($J419="Bold", $J419="Timid", $J419="Modest", $J419="Calm"), 0.9, 1)))</f>
        <v>60</v>
      </c>
      <c r="T419" s="2">
        <f>_xlfn.FLOOR.MATH((_xlfn.FLOOR.MATH((((2*VLOOKUP($G419, 'EV and Base'!$A$1:$N$671, 11, FALSE))+$Q419)*$I419)/100)+5)*
IF(OR($J419="Bold", $J419="Relaxed", $J419="Impish", $J419="Lax"), 1.1,
IF(OR($J419="Lonely", $J419="Hasty", $J419="Mild", $J419="Gentle"), 0.9, 1)))</f>
        <v>56</v>
      </c>
      <c r="U419" s="2">
        <f>_xlfn.FLOOR.MATH((_xlfn.FLOOR.MATH((((2*VLOOKUP($G419, 'EV and Base'!$A$1:$N$671, 12, FALSE))+$Q419)*$I419)/100)+5)*
IF(OR($J419="Modest", $J419="Mild", $J419="Quiet", $J419="Rash"), 1.1,
IF(OR($J419="Adamant", $J419="Impish", $J419="Jolly", $J419="Careful"), 0.9, 1)))</f>
        <v>30</v>
      </c>
      <c r="V419" s="2">
        <f>_xlfn.FLOOR.MATH((_xlfn.FLOOR.MATH((((2*VLOOKUP($G419, 'EV and Base'!$A$1:$N$671, 13, FALSE))+$Q419)*$I419)/100)+5)*
IF(OR($J419="Calm", $J419="Gentle", $J419="Sassy", $J419="Careful"), 1.1,
IF(OR($J419="Naughty", $J419="Lax", $J419="Naive", $J419="Rash"), 0.9, 1)))</f>
        <v>56</v>
      </c>
      <c r="W419" s="2">
        <f>_xlfn.FLOOR.MATH((_xlfn.FLOOR.MATH((((2*VLOOKUP($G419, 'EV and Base'!$A$1:$N$671, 14, FALSE))+$Q419)*$I419)/100)+5)*
IF(OR($J419="Timid", $J419="Hasty", $J419="Jolly", $J419="Naive"), 1.1,
IF(OR($J419="Brave", $J419="Relaxed", $J419="Quiet", $J419="Sassy"), 0.9, 1)))</f>
        <v>40</v>
      </c>
    </row>
    <row r="420" spans="1:23" x14ac:dyDescent="0.45">
      <c r="A420" s="68"/>
      <c r="B420" s="68"/>
      <c r="C420" s="68"/>
      <c r="D420" s="68"/>
      <c r="E420" s="68"/>
      <c r="F420" s="56">
        <v>2</v>
      </c>
      <c r="G420" s="2" t="s">
        <v>334</v>
      </c>
      <c r="H420" s="2" t="s">
        <v>50</v>
      </c>
      <c r="I420" s="2">
        <v>37</v>
      </c>
      <c r="J420" s="2" t="s">
        <v>157</v>
      </c>
      <c r="K420" s="2" t="s">
        <v>281</v>
      </c>
      <c r="L420" s="2" t="s">
        <v>53</v>
      </c>
      <c r="M420" s="2" t="s">
        <v>407</v>
      </c>
      <c r="N420" s="2" t="s">
        <v>254</v>
      </c>
      <c r="O420" s="2" t="s">
        <v>645</v>
      </c>
      <c r="P420" s="2" t="s">
        <v>528</v>
      </c>
      <c r="Q420" s="2">
        <v>0</v>
      </c>
      <c r="R420" s="2">
        <f>_xlfn.FLOOR.MATH((((2*VLOOKUP(G420, 'EV and Base'!$A$1:$N$671, 9, FALSE))+$Q420)*$I420)/100)+$I420+10</f>
        <v>84</v>
      </c>
      <c r="S420" s="2">
        <f>_xlfn.FLOOR.MATH((_xlfn.FLOOR.MATH((((2*VLOOKUP($G420, 'EV and Base'!$A$1:$N$671, 10, FALSE))+$Q420)*$I420)/100)+5)*
IF(OR($J420="Lonely", $J420="Brave", $J420="Adamant", $J420="Naughty"), 1.1,
IF(OR($J420="Bold", $J420="Timid", $J420="Modest", $J420="Calm"), 0.9, 1)))</f>
        <v>60</v>
      </c>
      <c r="T420" s="2">
        <f>_xlfn.FLOOR.MATH((_xlfn.FLOOR.MATH((((2*VLOOKUP($G420, 'EV and Base'!$A$1:$N$671, 11, FALSE))+$Q420)*$I420)/100)+5)*
IF(OR($J420="Bold", $J420="Relaxed", $J420="Impish", $J420="Lax"), 1.1,
IF(OR($J420="Lonely", $J420="Hasty", $J420="Mild", $J420="Gentle"), 0.9, 1)))</f>
        <v>56</v>
      </c>
      <c r="U420" s="2">
        <f>_xlfn.FLOOR.MATH((_xlfn.FLOOR.MATH((((2*VLOOKUP($G420, 'EV and Base'!$A$1:$N$671, 12, FALSE))+$Q420)*$I420)/100)+5)*
IF(OR($J420="Modest", $J420="Mild", $J420="Quiet", $J420="Rash"), 1.1,
IF(OR($J420="Adamant", $J420="Impish", $J420="Jolly", $J420="Careful"), 0.9, 1)))</f>
        <v>30</v>
      </c>
      <c r="V420" s="2">
        <f>_xlfn.FLOOR.MATH((_xlfn.FLOOR.MATH((((2*VLOOKUP($G420, 'EV and Base'!$A$1:$N$671, 13, FALSE))+$Q420)*$I420)/100)+5)*
IF(OR($J420="Calm", $J420="Gentle", $J420="Sassy", $J420="Careful"), 1.1,
IF(OR($J420="Naughty", $J420="Lax", $J420="Naive", $J420="Rash"), 0.9, 1)))</f>
        <v>56</v>
      </c>
      <c r="W420" s="2">
        <f>_xlfn.FLOOR.MATH((_xlfn.FLOOR.MATH((((2*VLOOKUP($G420, 'EV and Base'!$A$1:$N$671, 14, FALSE))+$Q420)*$I420)/100)+5)*
IF(OR($J420="Timid", $J420="Hasty", $J420="Jolly", $J420="Naive"), 1.1,
IF(OR($J420="Brave", $J420="Relaxed", $J420="Quiet", $J420="Sassy"), 0.9, 1)))</f>
        <v>40</v>
      </c>
    </row>
    <row r="421" spans="1:23" x14ac:dyDescent="0.45">
      <c r="A421" s="56">
        <v>232</v>
      </c>
      <c r="B421" s="56" t="s">
        <v>688</v>
      </c>
      <c r="C421" s="54" t="s">
        <v>46</v>
      </c>
      <c r="D421" s="54" t="s">
        <v>684</v>
      </c>
      <c r="E421" s="54" t="s">
        <v>48</v>
      </c>
      <c r="F421" s="56">
        <v>1</v>
      </c>
      <c r="G421" s="2" t="s">
        <v>689</v>
      </c>
      <c r="H421" s="2" t="s">
        <v>50</v>
      </c>
      <c r="I421" s="2">
        <v>37</v>
      </c>
      <c r="J421" s="2" t="s">
        <v>85</v>
      </c>
      <c r="K421" s="2" t="s">
        <v>615</v>
      </c>
      <c r="L421" s="2" t="s">
        <v>53</v>
      </c>
      <c r="M421" s="2" t="s">
        <v>528</v>
      </c>
      <c r="N421" s="2" t="s">
        <v>415</v>
      </c>
      <c r="O421" s="2" t="s">
        <v>418</v>
      </c>
      <c r="P421" s="2" t="s">
        <v>154</v>
      </c>
      <c r="Q421" s="2">
        <v>0</v>
      </c>
      <c r="R421" s="2">
        <f>_xlfn.FLOOR.MATH((((2*VLOOKUP(G421, 'EV and Base'!$A$1:$N$671, 9, FALSE))+$Q421)*$I421)/100)+$I421+10</f>
        <v>80</v>
      </c>
      <c r="S421" s="2">
        <f>_xlfn.FLOOR.MATH((_xlfn.FLOOR.MATH((((2*VLOOKUP($G421, 'EV and Base'!$A$1:$N$671, 10, FALSE))+$Q421)*$I421)/100)+5)*
IF(OR($J421="Lonely", $J421="Brave", $J421="Adamant", $J421="Naughty"), 1.1,
IF(OR($J421="Bold", $J421="Timid", $J421="Modest", $J421="Calm"), 0.9, 1)))</f>
        <v>67</v>
      </c>
      <c r="T421" s="2">
        <f>_xlfn.FLOOR.MATH((_xlfn.FLOOR.MATH((((2*VLOOKUP($G421, 'EV and Base'!$A$1:$N$671, 11, FALSE))+$Q421)*$I421)/100)+5)*
IF(OR($J421="Bold", $J421="Relaxed", $J421="Impish", $J421="Lax"), 1.1,
IF(OR($J421="Lonely", $J421="Hasty", $J421="Mild", $J421="Gentle"), 0.9, 1)))</f>
        <v>50</v>
      </c>
      <c r="U421" s="2">
        <f>_xlfn.FLOOR.MATH((_xlfn.FLOOR.MATH((((2*VLOOKUP($G421, 'EV and Base'!$A$1:$N$671, 12, FALSE))+$Q421)*$I421)/100)+5)*
IF(OR($J421="Modest", $J421="Mild", $J421="Quiet", $J421="Rash"), 1.1,
IF(OR($J421="Adamant", $J421="Impish", $J421="Jolly", $J421="Careful"), 0.9, 1)))</f>
        <v>34</v>
      </c>
      <c r="V421" s="2">
        <f>_xlfn.FLOOR.MATH((_xlfn.FLOOR.MATH((((2*VLOOKUP($G421, 'EV and Base'!$A$1:$N$671, 13, FALSE))+$Q421)*$I421)/100)+5)*
IF(OR($J421="Calm", $J421="Gentle", $J421="Sassy", $J421="Careful"), 1.1,
IF(OR($J421="Naughty", $J421="Lax", $J421="Naive", $J421="Rash"), 0.9, 1)))</f>
        <v>37</v>
      </c>
      <c r="W421" s="2">
        <f>_xlfn.FLOOR.MATH((_xlfn.FLOOR.MATH((((2*VLOOKUP($G421, 'EV and Base'!$A$1:$N$671, 14, FALSE))+$Q421)*$I421)/100)+5)*
IF(OR($J421="Timid", $J421="Hasty", $J421="Jolly", $J421="Naive"), 1.1,
IF(OR($J421="Brave", $J421="Relaxed", $J421="Quiet", $J421="Sassy"), 0.9, 1)))</f>
        <v>49</v>
      </c>
    </row>
    <row r="422" spans="1:23" x14ac:dyDescent="0.45">
      <c r="A422" s="56">
        <v>233</v>
      </c>
      <c r="B422" s="56" t="s">
        <v>690</v>
      </c>
      <c r="C422" s="54" t="s">
        <v>46</v>
      </c>
      <c r="D422" s="54" t="s">
        <v>684</v>
      </c>
      <c r="E422" s="54" t="s">
        <v>48</v>
      </c>
      <c r="F422" s="56">
        <v>1</v>
      </c>
      <c r="G422" s="2" t="s">
        <v>334</v>
      </c>
      <c r="H422" s="2" t="s">
        <v>50</v>
      </c>
      <c r="I422" s="2">
        <v>37</v>
      </c>
      <c r="J422" s="2" t="s">
        <v>134</v>
      </c>
      <c r="K422" s="2" t="s">
        <v>335</v>
      </c>
      <c r="L422" s="2" t="s">
        <v>53</v>
      </c>
      <c r="M422" s="2" t="s">
        <v>407</v>
      </c>
      <c r="N422" s="2" t="s">
        <v>254</v>
      </c>
      <c r="O422" s="2" t="s">
        <v>645</v>
      </c>
      <c r="P422" s="2" t="s">
        <v>528</v>
      </c>
      <c r="Q422" s="2">
        <v>0</v>
      </c>
      <c r="R422" s="2">
        <f>_xlfn.FLOOR.MATH((((2*VLOOKUP(G422, 'EV and Base'!$A$1:$N$671, 9, FALSE))+$Q422)*$I422)/100)+$I422+10</f>
        <v>84</v>
      </c>
      <c r="S422" s="2">
        <f>_xlfn.FLOOR.MATH((_xlfn.FLOOR.MATH((((2*VLOOKUP($G422, 'EV and Base'!$A$1:$N$671, 10, FALSE))+$Q422)*$I422)/100)+5)*
IF(OR($J422="Lonely", $J422="Brave", $J422="Adamant", $J422="Naughty"), 1.1,
IF(OR($J422="Bold", $J422="Timid", $J422="Modest", $J422="Calm"), 0.9, 1)))</f>
        <v>66</v>
      </c>
      <c r="T422" s="2">
        <f>_xlfn.FLOOR.MATH((_xlfn.FLOOR.MATH((((2*VLOOKUP($G422, 'EV and Base'!$A$1:$N$671, 11, FALSE))+$Q422)*$I422)/100)+5)*
IF(OR($J422="Bold", $J422="Relaxed", $J422="Impish", $J422="Lax"), 1.1,
IF(OR($J422="Lonely", $J422="Hasty", $J422="Mild", $J422="Gentle"), 0.9, 1)))</f>
        <v>56</v>
      </c>
      <c r="U422" s="2">
        <f>_xlfn.FLOOR.MATH((_xlfn.FLOOR.MATH((((2*VLOOKUP($G422, 'EV and Base'!$A$1:$N$671, 12, FALSE))+$Q422)*$I422)/100)+5)*
IF(OR($J422="Modest", $J422="Mild", $J422="Quiet", $J422="Rash"), 1.1,
IF(OR($J422="Adamant", $J422="Impish", $J422="Jolly", $J422="Careful"), 0.9, 1)))</f>
        <v>27</v>
      </c>
      <c r="V422" s="2">
        <f>_xlfn.FLOOR.MATH((_xlfn.FLOOR.MATH((((2*VLOOKUP($G422, 'EV and Base'!$A$1:$N$671, 13, FALSE))+$Q422)*$I422)/100)+5)*
IF(OR($J422="Calm", $J422="Gentle", $J422="Sassy", $J422="Careful"), 1.1,
IF(OR($J422="Naughty", $J422="Lax", $J422="Naive", $J422="Rash"), 0.9, 1)))</f>
        <v>56</v>
      </c>
      <c r="W422" s="2">
        <f>_xlfn.FLOOR.MATH((_xlfn.FLOOR.MATH((((2*VLOOKUP($G422, 'EV and Base'!$A$1:$N$671, 14, FALSE))+$Q422)*$I422)/100)+5)*
IF(OR($J422="Timid", $J422="Hasty", $J422="Jolly", $J422="Naive"), 1.1,
IF(OR($J422="Brave", $J422="Relaxed", $J422="Quiet", $J422="Sassy"), 0.9, 1)))</f>
        <v>40</v>
      </c>
    </row>
    <row r="423" spans="1:23" x14ac:dyDescent="0.45">
      <c r="A423" s="56">
        <v>234</v>
      </c>
      <c r="B423" s="56" t="s">
        <v>691</v>
      </c>
      <c r="C423" s="56" t="s">
        <v>46</v>
      </c>
      <c r="D423" s="56" t="s">
        <v>692</v>
      </c>
      <c r="E423" s="56" t="s">
        <v>48</v>
      </c>
      <c r="F423" s="56">
        <v>1</v>
      </c>
      <c r="G423" s="2" t="s">
        <v>693</v>
      </c>
      <c r="H423" s="2" t="s">
        <v>50</v>
      </c>
      <c r="I423" s="2">
        <v>41</v>
      </c>
      <c r="J423" s="2" t="s">
        <v>71</v>
      </c>
      <c r="K423" s="2" t="s">
        <v>527</v>
      </c>
      <c r="L423" s="2" t="s">
        <v>53</v>
      </c>
      <c r="M423" s="2" t="s">
        <v>529</v>
      </c>
      <c r="N423" s="2" t="s">
        <v>530</v>
      </c>
      <c r="O423" s="2" t="s">
        <v>694</v>
      </c>
      <c r="P423" s="2" t="s">
        <v>403</v>
      </c>
      <c r="Q423" s="2">
        <v>12</v>
      </c>
      <c r="R423" s="2">
        <f>_xlfn.FLOOR.MATH((((2*VLOOKUP(G423, 'EV and Base'!$A$1:$N$671, 9, FALSE))+$Q423)*$I423)/100)+$I423+10</f>
        <v>110</v>
      </c>
      <c r="S423" s="2">
        <f>_xlfn.FLOOR.MATH((_xlfn.FLOOR.MATH((((2*VLOOKUP($G423, 'EV and Base'!$A$1:$N$671, 10, FALSE))+$Q423)*$I423)/100)+5)*
IF(OR($J423="Lonely", $J423="Brave", $J423="Adamant", $J423="Naughty"), 1.1,
IF(OR($J423="Bold", $J423="Timid", $J423="Modest", $J423="Calm"), 0.9, 1)))</f>
        <v>105</v>
      </c>
      <c r="T423" s="2">
        <f>_xlfn.FLOOR.MATH((_xlfn.FLOOR.MATH((((2*VLOOKUP($G423, 'EV and Base'!$A$1:$N$671, 11, FALSE))+$Q423)*$I423)/100)+5)*
IF(OR($J423="Bold", $J423="Relaxed", $J423="Impish", $J423="Lax"), 1.1,
IF(OR($J423="Lonely", $J423="Hasty", $J423="Mild", $J423="Gentle"), 0.9, 1)))</f>
        <v>67</v>
      </c>
      <c r="U423" s="2">
        <f>_xlfn.FLOOR.MATH((_xlfn.FLOOR.MATH((((2*VLOOKUP($G423, 'EV and Base'!$A$1:$N$671, 12, FALSE))+$Q423)*$I423)/100)+5)*
IF(OR($J423="Modest", $J423="Mild", $J423="Quiet", $J423="Rash"), 1.1,
IF(OR($J423="Adamant", $J423="Impish", $J423="Jolly", $J423="Careful"), 0.9, 1)))</f>
        <v>42</v>
      </c>
      <c r="V423" s="2">
        <f>_xlfn.FLOOR.MATH((_xlfn.FLOOR.MATH((((2*VLOOKUP($G423, 'EV and Base'!$A$1:$N$671, 13, FALSE))+$Q423)*$I423)/100)+5)*
IF(OR($J423="Calm", $J423="Gentle", $J423="Sassy", $J423="Careful"), 1.1,
IF(OR($J423="Naughty", $J423="Lax", $J423="Naive", $J423="Rash"), 0.9, 1)))</f>
        <v>50</v>
      </c>
      <c r="W423" s="2">
        <f>_xlfn.FLOOR.MATH((_xlfn.FLOOR.MATH((((2*VLOOKUP($G423, 'EV and Base'!$A$1:$N$671, 14, FALSE))+$Q423)*$I423)/100)+5)*
IF(OR($J423="Timid", $J423="Hasty", $J423="Jolly", $J423="Naive"), 1.1,
IF(OR($J423="Brave", $J423="Relaxed", $J423="Quiet", $J423="Sassy"), 0.9, 1)))</f>
        <v>64</v>
      </c>
    </row>
    <row r="424" spans="1:23" x14ac:dyDescent="0.45">
      <c r="A424" s="56">
        <v>235</v>
      </c>
      <c r="B424" s="56" t="s">
        <v>695</v>
      </c>
      <c r="C424" s="56" t="s">
        <v>46</v>
      </c>
      <c r="D424" s="56" t="s">
        <v>692</v>
      </c>
      <c r="E424" s="56" t="s">
        <v>48</v>
      </c>
      <c r="F424" s="56">
        <v>1</v>
      </c>
      <c r="G424" s="2" t="s">
        <v>696</v>
      </c>
      <c r="H424" s="2" t="s">
        <v>77</v>
      </c>
      <c r="I424" s="2">
        <v>41</v>
      </c>
      <c r="J424" s="2" t="s">
        <v>223</v>
      </c>
      <c r="K424" s="2" t="s">
        <v>318</v>
      </c>
      <c r="L424" s="2" t="s">
        <v>53</v>
      </c>
      <c r="M424" s="2" t="s">
        <v>177</v>
      </c>
      <c r="N424" s="2" t="s">
        <v>697</v>
      </c>
      <c r="O424" s="2" t="s">
        <v>698</v>
      </c>
      <c r="P424" s="2" t="s">
        <v>104</v>
      </c>
      <c r="Q424" s="2">
        <v>12</v>
      </c>
      <c r="R424" s="2">
        <f>_xlfn.FLOOR.MATH((((2*VLOOKUP(G424, 'EV and Base'!$A$1:$N$671, 9, FALSE))+$Q424)*$I424)/100)+$I424+10</f>
        <v>98</v>
      </c>
      <c r="S424" s="2">
        <f>_xlfn.FLOOR.MATH((_xlfn.FLOOR.MATH((((2*VLOOKUP($G424, 'EV and Base'!$A$1:$N$671, 10, FALSE))+$Q424)*$I424)/100)+5)*
IF(OR($J424="Lonely", $J424="Brave", $J424="Adamant", $J424="Naughty"), 1.1,
IF(OR($J424="Bold", $J424="Timid", $J424="Modest", $J424="Calm"), 0.9, 1)))</f>
        <v>56</v>
      </c>
      <c r="T424" s="2">
        <f>_xlfn.FLOOR.MATH((_xlfn.FLOOR.MATH((((2*VLOOKUP($G424, 'EV and Base'!$A$1:$N$671, 11, FALSE))+$Q424)*$I424)/100)+5)*
IF(OR($J424="Bold", $J424="Relaxed", $J424="Impish", $J424="Lax"), 1.1,
IF(OR($J424="Lonely", $J424="Hasty", $J424="Mild", $J424="Gentle"), 0.9, 1)))</f>
        <v>50</v>
      </c>
      <c r="U424" s="2">
        <f>_xlfn.FLOOR.MATH((_xlfn.FLOOR.MATH((((2*VLOOKUP($G424, 'EV and Base'!$A$1:$N$671, 12, FALSE))+$Q424)*$I424)/100)+5)*
IF(OR($J424="Modest", $J424="Mild", $J424="Quiet", $J424="Rash"), 1.1,
IF(OR($J424="Adamant", $J424="Impish", $J424="Jolly", $J424="Careful"), 0.9, 1)))</f>
        <v>46</v>
      </c>
      <c r="V424" s="2">
        <f>_xlfn.FLOOR.MATH((_xlfn.FLOOR.MATH((((2*VLOOKUP($G424, 'EV and Base'!$A$1:$N$671, 13, FALSE))+$Q424)*$I424)/100)+5)*
IF(OR($J424="Calm", $J424="Gentle", $J424="Sassy", $J424="Careful"), 1.1,
IF(OR($J424="Naughty", $J424="Lax", $J424="Naive", $J424="Rash"), 0.9, 1)))</f>
        <v>55</v>
      </c>
      <c r="W424" s="2">
        <f>_xlfn.FLOOR.MATH((_xlfn.FLOOR.MATH((((2*VLOOKUP($G424, 'EV and Base'!$A$1:$N$671, 14, FALSE))+$Q424)*$I424)/100)+5)*
IF(OR($J424="Timid", $J424="Hasty", $J424="Jolly", $J424="Naive"), 1.1,
IF(OR($J424="Brave", $J424="Relaxed", $J424="Quiet", $J424="Sassy"), 0.9, 1)))</f>
        <v>41</v>
      </c>
    </row>
    <row r="425" spans="1:23" x14ac:dyDescent="0.45">
      <c r="A425" s="66">
        <v>236</v>
      </c>
      <c r="B425" s="66" t="s">
        <v>699</v>
      </c>
      <c r="C425" s="66" t="s">
        <v>46</v>
      </c>
      <c r="D425" s="66" t="s">
        <v>692</v>
      </c>
      <c r="E425" s="66" t="s">
        <v>48</v>
      </c>
      <c r="F425" s="56">
        <v>1</v>
      </c>
      <c r="G425" s="2" t="s">
        <v>693</v>
      </c>
      <c r="H425" s="2" t="s">
        <v>50</v>
      </c>
      <c r="I425" s="2">
        <v>40</v>
      </c>
      <c r="J425" s="2" t="s">
        <v>71</v>
      </c>
      <c r="K425" s="2" t="s">
        <v>527</v>
      </c>
      <c r="L425" s="2" t="s">
        <v>53</v>
      </c>
      <c r="M425" s="2" t="s">
        <v>529</v>
      </c>
      <c r="N425" s="2" t="s">
        <v>530</v>
      </c>
      <c r="O425" s="2" t="s">
        <v>694</v>
      </c>
      <c r="P425" s="2" t="s">
        <v>403</v>
      </c>
      <c r="Q425" s="2">
        <v>12</v>
      </c>
      <c r="R425" s="2">
        <f>_xlfn.FLOOR.MATH((((2*VLOOKUP(G425, 'EV and Base'!$A$1:$N$671, 9, FALSE))+$Q425)*$I425)/100)+$I425+10</f>
        <v>107</v>
      </c>
      <c r="S425" s="2">
        <f>_xlfn.FLOOR.MATH((_xlfn.FLOOR.MATH((((2*VLOOKUP($G425, 'EV and Base'!$A$1:$N$671, 10, FALSE))+$Q425)*$I425)/100)+5)*
IF(OR($J425="Lonely", $J425="Brave", $J425="Adamant", $J425="Naughty"), 1.1,
IF(OR($J425="Bold", $J425="Timid", $J425="Modest", $J425="Calm"), 0.9, 1)))</f>
        <v>103</v>
      </c>
      <c r="T425" s="2">
        <f>_xlfn.FLOOR.MATH((_xlfn.FLOOR.MATH((((2*VLOOKUP($G425, 'EV and Base'!$A$1:$N$671, 11, FALSE))+$Q425)*$I425)/100)+5)*
IF(OR($J425="Bold", $J425="Relaxed", $J425="Impish", $J425="Lax"), 1.1,
IF(OR($J425="Lonely", $J425="Hasty", $J425="Mild", $J425="Gentle"), 0.9, 1)))</f>
        <v>65</v>
      </c>
      <c r="U425" s="2">
        <f>_xlfn.FLOOR.MATH((_xlfn.FLOOR.MATH((((2*VLOOKUP($G425, 'EV and Base'!$A$1:$N$671, 12, FALSE))+$Q425)*$I425)/100)+5)*
IF(OR($J425="Modest", $J425="Mild", $J425="Quiet", $J425="Rash"), 1.1,
IF(OR($J425="Adamant", $J425="Impish", $J425="Jolly", $J425="Careful"), 0.9, 1)))</f>
        <v>41</v>
      </c>
      <c r="V425" s="2">
        <f>_xlfn.FLOOR.MATH((_xlfn.FLOOR.MATH((((2*VLOOKUP($G425, 'EV and Base'!$A$1:$N$671, 13, FALSE))+$Q425)*$I425)/100)+5)*
IF(OR($J425="Calm", $J425="Gentle", $J425="Sassy", $J425="Careful"), 1.1,
IF(OR($J425="Naughty", $J425="Lax", $J425="Naive", $J425="Rash"), 0.9, 1)))</f>
        <v>49</v>
      </c>
      <c r="W425" s="2">
        <f>_xlfn.FLOOR.MATH((_xlfn.FLOOR.MATH((((2*VLOOKUP($G425, 'EV and Base'!$A$1:$N$671, 14, FALSE))+$Q425)*$I425)/100)+5)*
IF(OR($J425="Timid", $J425="Hasty", $J425="Jolly", $J425="Naive"), 1.1,
IF(OR($J425="Brave", $J425="Relaxed", $J425="Quiet", $J425="Sassy"), 0.9, 1)))</f>
        <v>63</v>
      </c>
    </row>
    <row r="426" spans="1:23" x14ac:dyDescent="0.45">
      <c r="A426" s="68"/>
      <c r="B426" s="68"/>
      <c r="C426" s="68"/>
      <c r="D426" s="68"/>
      <c r="E426" s="68"/>
      <c r="F426" s="56">
        <v>2</v>
      </c>
      <c r="G426" s="2" t="s">
        <v>693</v>
      </c>
      <c r="H426" s="2" t="s">
        <v>50</v>
      </c>
      <c r="I426" s="2">
        <v>40</v>
      </c>
      <c r="J426" s="2" t="s">
        <v>71</v>
      </c>
      <c r="K426" s="2" t="s">
        <v>527</v>
      </c>
      <c r="L426" s="2" t="s">
        <v>53</v>
      </c>
      <c r="M426" s="2" t="s">
        <v>529</v>
      </c>
      <c r="N426" s="2" t="s">
        <v>530</v>
      </c>
      <c r="O426" s="2" t="s">
        <v>694</v>
      </c>
      <c r="P426" s="2" t="s">
        <v>403</v>
      </c>
      <c r="Q426" s="2">
        <v>12</v>
      </c>
      <c r="R426" s="2">
        <f>_xlfn.FLOOR.MATH((((2*VLOOKUP(G426, 'EV and Base'!$A$1:$N$671, 9, FALSE))+$Q426)*$I426)/100)+$I426+10</f>
        <v>107</v>
      </c>
      <c r="S426" s="2">
        <f>_xlfn.FLOOR.MATH((_xlfn.FLOOR.MATH((((2*VLOOKUP($G426, 'EV and Base'!$A$1:$N$671, 10, FALSE))+$Q426)*$I426)/100)+5)*
IF(OR($J426="Lonely", $J426="Brave", $J426="Adamant", $J426="Naughty"), 1.1,
IF(OR($J426="Bold", $J426="Timid", $J426="Modest", $J426="Calm"), 0.9, 1)))</f>
        <v>103</v>
      </c>
      <c r="T426" s="2">
        <f>_xlfn.FLOOR.MATH((_xlfn.FLOOR.MATH((((2*VLOOKUP($G426, 'EV and Base'!$A$1:$N$671, 11, FALSE))+$Q426)*$I426)/100)+5)*
IF(OR($J426="Bold", $J426="Relaxed", $J426="Impish", $J426="Lax"), 1.1,
IF(OR($J426="Lonely", $J426="Hasty", $J426="Mild", $J426="Gentle"), 0.9, 1)))</f>
        <v>65</v>
      </c>
      <c r="U426" s="2">
        <f>_xlfn.FLOOR.MATH((_xlfn.FLOOR.MATH((((2*VLOOKUP($G426, 'EV and Base'!$A$1:$N$671, 12, FALSE))+$Q426)*$I426)/100)+5)*
IF(OR($J426="Modest", $J426="Mild", $J426="Quiet", $J426="Rash"), 1.1,
IF(OR($J426="Adamant", $J426="Impish", $J426="Jolly", $J426="Careful"), 0.9, 1)))</f>
        <v>41</v>
      </c>
      <c r="V426" s="2">
        <f>_xlfn.FLOOR.MATH((_xlfn.FLOOR.MATH((((2*VLOOKUP($G426, 'EV and Base'!$A$1:$N$671, 13, FALSE))+$Q426)*$I426)/100)+5)*
IF(OR($J426="Calm", $J426="Gentle", $J426="Sassy", $J426="Careful"), 1.1,
IF(OR($J426="Naughty", $J426="Lax", $J426="Naive", $J426="Rash"), 0.9, 1)))</f>
        <v>49</v>
      </c>
      <c r="W426" s="2">
        <f>_xlfn.FLOOR.MATH((_xlfn.FLOOR.MATH((((2*VLOOKUP($G426, 'EV and Base'!$A$1:$N$671, 14, FALSE))+$Q426)*$I426)/100)+5)*
IF(OR($J426="Timid", $J426="Hasty", $J426="Jolly", $J426="Naive"), 1.1,
IF(OR($J426="Brave", $J426="Relaxed", $J426="Quiet", $J426="Sassy"), 0.9, 1)))</f>
        <v>63</v>
      </c>
    </row>
    <row r="427" spans="1:23" x14ac:dyDescent="0.45">
      <c r="A427" s="56">
        <v>237</v>
      </c>
      <c r="B427" s="56" t="s">
        <v>700</v>
      </c>
      <c r="C427" s="56" t="s">
        <v>46</v>
      </c>
      <c r="D427" s="56" t="s">
        <v>692</v>
      </c>
      <c r="E427" s="56" t="s">
        <v>48</v>
      </c>
      <c r="F427" s="56">
        <v>1</v>
      </c>
      <c r="G427" s="2" t="s">
        <v>693</v>
      </c>
      <c r="H427" s="2" t="s">
        <v>77</v>
      </c>
      <c r="I427" s="2">
        <v>41</v>
      </c>
      <c r="J427" s="2" t="s">
        <v>59</v>
      </c>
      <c r="K427" s="2" t="s">
        <v>701</v>
      </c>
      <c r="L427" s="2" t="s">
        <v>53</v>
      </c>
      <c r="M427" s="2" t="s">
        <v>529</v>
      </c>
      <c r="N427" s="2" t="s">
        <v>530</v>
      </c>
      <c r="O427" s="2" t="s">
        <v>694</v>
      </c>
      <c r="P427" s="2" t="s">
        <v>403</v>
      </c>
      <c r="Q427" s="2">
        <v>12</v>
      </c>
      <c r="R427" s="2">
        <f>_xlfn.FLOOR.MATH((((2*VLOOKUP(G427, 'EV and Base'!$A$1:$N$671, 9, FALSE))+$Q427)*$I427)/100)+$I427+10</f>
        <v>110</v>
      </c>
      <c r="S427" s="2">
        <f>_xlfn.FLOOR.MATH((_xlfn.FLOOR.MATH((((2*VLOOKUP($G427, 'EV and Base'!$A$1:$N$671, 10, FALSE))+$Q427)*$I427)/100)+5)*
IF(OR($J427="Lonely", $J427="Brave", $J427="Adamant", $J427="Naughty"), 1.1,
IF(OR($J427="Bold", $J427="Timid", $J427="Modest", $J427="Calm"), 0.9, 1)))</f>
        <v>105</v>
      </c>
      <c r="T427" s="2">
        <f>_xlfn.FLOOR.MATH((_xlfn.FLOOR.MATH((((2*VLOOKUP($G427, 'EV and Base'!$A$1:$N$671, 11, FALSE))+$Q427)*$I427)/100)+5)*
IF(OR($J427="Bold", $J427="Relaxed", $J427="Impish", $J427="Lax"), 1.1,
IF(OR($J427="Lonely", $J427="Hasty", $J427="Mild", $J427="Gentle"), 0.9, 1)))</f>
        <v>73</v>
      </c>
      <c r="U427" s="2">
        <f>_xlfn.FLOOR.MATH((_xlfn.FLOOR.MATH((((2*VLOOKUP($G427, 'EV and Base'!$A$1:$N$671, 12, FALSE))+$Q427)*$I427)/100)+5)*
IF(OR($J427="Modest", $J427="Mild", $J427="Quiet", $J427="Rash"), 1.1,
IF(OR($J427="Adamant", $J427="Impish", $J427="Jolly", $J427="Careful"), 0.9, 1)))</f>
        <v>37</v>
      </c>
      <c r="V427" s="2">
        <f>_xlfn.FLOOR.MATH((_xlfn.FLOOR.MATH((((2*VLOOKUP($G427, 'EV and Base'!$A$1:$N$671, 13, FALSE))+$Q427)*$I427)/100)+5)*
IF(OR($J427="Calm", $J427="Gentle", $J427="Sassy", $J427="Careful"), 1.1,
IF(OR($J427="Naughty", $J427="Lax", $J427="Naive", $J427="Rash"), 0.9, 1)))</f>
        <v>50</v>
      </c>
      <c r="W427" s="2">
        <f>_xlfn.FLOOR.MATH((_xlfn.FLOOR.MATH((((2*VLOOKUP($G427, 'EV and Base'!$A$1:$N$671, 14, FALSE))+$Q427)*$I427)/100)+5)*
IF(OR($J427="Timid", $J427="Hasty", $J427="Jolly", $J427="Naive"), 1.1,
IF(OR($J427="Brave", $J427="Relaxed", $J427="Quiet", $J427="Sassy"), 0.9, 1)))</f>
        <v>64</v>
      </c>
    </row>
    <row r="428" spans="1:23" x14ac:dyDescent="0.45">
      <c r="A428" s="56">
        <v>238</v>
      </c>
      <c r="B428" s="56" t="s">
        <v>702</v>
      </c>
      <c r="C428" s="56" t="s">
        <v>46</v>
      </c>
      <c r="D428" s="56" t="s">
        <v>692</v>
      </c>
      <c r="E428" s="56" t="s">
        <v>48</v>
      </c>
      <c r="F428" s="56">
        <v>1</v>
      </c>
      <c r="G428" s="2" t="s">
        <v>703</v>
      </c>
      <c r="H428" s="2" t="s">
        <v>50</v>
      </c>
      <c r="I428" s="2">
        <v>42</v>
      </c>
      <c r="J428" s="2" t="s">
        <v>59</v>
      </c>
      <c r="K428" s="2" t="s">
        <v>704</v>
      </c>
      <c r="L428" s="2" t="s">
        <v>53</v>
      </c>
      <c r="M428" s="2" t="s">
        <v>530</v>
      </c>
      <c r="N428" s="2" t="s">
        <v>254</v>
      </c>
      <c r="O428" s="2" t="s">
        <v>428</v>
      </c>
      <c r="P428" s="2" t="s">
        <v>705</v>
      </c>
      <c r="Q428" s="2">
        <v>18</v>
      </c>
      <c r="R428" s="2">
        <f>_xlfn.FLOOR.MATH((((2*VLOOKUP(G428, 'EV and Base'!$A$1:$N$671, 9, FALSE))+$Q428)*$I428)/100)+$I428+10</f>
        <v>124</v>
      </c>
      <c r="S428" s="2">
        <f>_xlfn.FLOOR.MATH((_xlfn.FLOOR.MATH((((2*VLOOKUP($G428, 'EV and Base'!$A$1:$N$671, 10, FALSE))+$Q428)*$I428)/100)+5)*
IF(OR($J428="Lonely", $J428="Brave", $J428="Adamant", $J428="Naughty"), 1.1,
IF(OR($J428="Bold", $J428="Timid", $J428="Modest", $J428="Calm"), 0.9, 1)))</f>
        <v>113</v>
      </c>
      <c r="T428" s="2">
        <f>_xlfn.FLOOR.MATH((_xlfn.FLOOR.MATH((((2*VLOOKUP($G428, 'EV and Base'!$A$1:$N$671, 11, FALSE))+$Q428)*$I428)/100)+5)*
IF(OR($J428="Bold", $J428="Relaxed", $J428="Impish", $J428="Lax"), 1.1,
IF(OR($J428="Lonely", $J428="Hasty", $J428="Mild", $J428="Gentle"), 0.9, 1)))</f>
        <v>96</v>
      </c>
      <c r="U428" s="2">
        <f>_xlfn.FLOOR.MATH((_xlfn.FLOOR.MATH((((2*VLOOKUP($G428, 'EV and Base'!$A$1:$N$671, 12, FALSE))+$Q428)*$I428)/100)+5)*
IF(OR($J428="Modest", $J428="Mild", $J428="Quiet", $J428="Rash"), 1.1,
IF(OR($J428="Adamant", $J428="Impish", $J428="Jolly", $J428="Careful"), 0.9, 1)))</f>
        <v>55</v>
      </c>
      <c r="V428" s="2">
        <f>_xlfn.FLOOR.MATH((_xlfn.FLOOR.MATH((((2*VLOOKUP($G428, 'EV and Base'!$A$1:$N$671, 13, FALSE))+$Q428)*$I428)/100)+5)*
IF(OR($J428="Calm", $J428="Gentle", $J428="Sassy", $J428="Careful"), 1.1,
IF(OR($J428="Naughty", $J428="Lax", $J428="Naive", $J428="Rash"), 0.9, 1)))</f>
        <v>88</v>
      </c>
      <c r="W428" s="2">
        <f>_xlfn.FLOOR.MATH((_xlfn.FLOOR.MATH((((2*VLOOKUP($G428, 'EV and Base'!$A$1:$N$671, 14, FALSE))+$Q428)*$I428)/100)+5)*
IF(OR($J428="Timid", $J428="Hasty", $J428="Jolly", $J428="Naive"), 1.1,
IF(OR($J428="Brave", $J428="Relaxed", $J428="Quiet", $J428="Sassy"), 0.9, 1)))</f>
        <v>52</v>
      </c>
    </row>
    <row r="429" spans="1:23" x14ac:dyDescent="0.45">
      <c r="A429" s="66">
        <v>239</v>
      </c>
      <c r="B429" s="66" t="s">
        <v>706</v>
      </c>
      <c r="C429" s="66" t="s">
        <v>46</v>
      </c>
      <c r="D429" s="66" t="s">
        <v>692</v>
      </c>
      <c r="E429" s="66" t="s">
        <v>48</v>
      </c>
      <c r="F429" s="56">
        <v>1</v>
      </c>
      <c r="G429" s="2" t="s">
        <v>696</v>
      </c>
      <c r="H429" s="2" t="s">
        <v>50</v>
      </c>
      <c r="I429" s="2">
        <v>39</v>
      </c>
      <c r="J429" s="2" t="s">
        <v>137</v>
      </c>
      <c r="K429" s="2" t="s">
        <v>318</v>
      </c>
      <c r="L429" s="2" t="s">
        <v>53</v>
      </c>
      <c r="M429" s="2" t="s">
        <v>177</v>
      </c>
      <c r="N429" s="2" t="s">
        <v>697</v>
      </c>
      <c r="O429" s="2" t="s">
        <v>698</v>
      </c>
      <c r="P429" s="2" t="s">
        <v>104</v>
      </c>
      <c r="Q429" s="2">
        <v>12</v>
      </c>
      <c r="R429" s="2">
        <f>_xlfn.FLOOR.MATH((((2*VLOOKUP(G429, 'EV and Base'!$A$1:$N$671, 9, FALSE))+$Q429)*$I429)/100)+$I429+10</f>
        <v>94</v>
      </c>
      <c r="S429" s="2">
        <f>_xlfn.FLOOR.MATH((_xlfn.FLOOR.MATH((((2*VLOOKUP($G429, 'EV and Base'!$A$1:$N$671, 10, FALSE))+$Q429)*$I429)/100)+5)*
IF(OR($J429="Lonely", $J429="Brave", $J429="Adamant", $J429="Naughty"), 1.1,
IF(OR($J429="Bold", $J429="Timid", $J429="Modest", $J429="Calm"), 0.9, 1)))</f>
        <v>66</v>
      </c>
      <c r="T429" s="2">
        <f>_xlfn.FLOOR.MATH((_xlfn.FLOOR.MATH((((2*VLOOKUP($G429, 'EV and Base'!$A$1:$N$671, 11, FALSE))+$Q429)*$I429)/100)+5)*
IF(OR($J429="Bold", $J429="Relaxed", $J429="Impish", $J429="Lax"), 1.1,
IF(OR($J429="Lonely", $J429="Hasty", $J429="Mild", $J429="Gentle"), 0.9, 1)))</f>
        <v>43</v>
      </c>
      <c r="U429" s="2">
        <f>_xlfn.FLOOR.MATH((_xlfn.FLOOR.MATH((((2*VLOOKUP($G429, 'EV and Base'!$A$1:$N$671, 12, FALSE))+$Q429)*$I429)/100)+5)*
IF(OR($J429="Modest", $J429="Mild", $J429="Quiet", $J429="Rash"), 1.1,
IF(OR($J429="Adamant", $J429="Impish", $J429="Jolly", $J429="Careful"), 0.9, 1)))</f>
        <v>44</v>
      </c>
      <c r="V429" s="2">
        <f>_xlfn.FLOOR.MATH((_xlfn.FLOOR.MATH((((2*VLOOKUP($G429, 'EV and Base'!$A$1:$N$671, 13, FALSE))+$Q429)*$I429)/100)+5)*
IF(OR($J429="Calm", $J429="Gentle", $J429="Sassy", $J429="Careful"), 1.1,
IF(OR($J429="Naughty", $J429="Lax", $J429="Naive", $J429="Rash"), 0.9, 1)))</f>
        <v>48</v>
      </c>
      <c r="W429" s="2">
        <f>_xlfn.FLOOR.MATH((_xlfn.FLOOR.MATH((((2*VLOOKUP($G429, 'EV and Base'!$A$1:$N$671, 14, FALSE))+$Q429)*$I429)/100)+5)*
IF(OR($J429="Timid", $J429="Hasty", $J429="Jolly", $J429="Naive"), 1.1,
IF(OR($J429="Brave", $J429="Relaxed", $J429="Quiet", $J429="Sassy"), 0.9, 1)))</f>
        <v>39</v>
      </c>
    </row>
    <row r="430" spans="1:23" x14ac:dyDescent="0.45">
      <c r="A430" s="67"/>
      <c r="B430" s="67"/>
      <c r="C430" s="67"/>
      <c r="D430" s="67"/>
      <c r="E430" s="67"/>
      <c r="F430" s="56">
        <v>3</v>
      </c>
      <c r="G430" s="2" t="s">
        <v>703</v>
      </c>
      <c r="H430" s="2" t="s">
        <v>50</v>
      </c>
      <c r="I430" s="2">
        <v>39</v>
      </c>
      <c r="J430" s="2" t="s">
        <v>137</v>
      </c>
      <c r="K430" s="2" t="s">
        <v>704</v>
      </c>
      <c r="L430" s="2" t="s">
        <v>53</v>
      </c>
      <c r="M430" s="2" t="s">
        <v>177</v>
      </c>
      <c r="N430" s="2" t="s">
        <v>530</v>
      </c>
      <c r="O430" s="2" t="s">
        <v>254</v>
      </c>
      <c r="P430" s="2" t="s">
        <v>428</v>
      </c>
      <c r="Q430" s="2">
        <v>12</v>
      </c>
      <c r="R430" s="2">
        <f>_xlfn.FLOOR.MATH((((2*VLOOKUP(G430, 'EV and Base'!$A$1:$N$671, 9, FALSE))+$Q430)*$I430)/100)+$I430+10</f>
        <v>113</v>
      </c>
      <c r="S430" s="2">
        <f>_xlfn.FLOOR.MATH((_xlfn.FLOOR.MATH((((2*VLOOKUP($G430, 'EV and Base'!$A$1:$N$671, 10, FALSE))+$Q430)*$I430)/100)+5)*
IF(OR($J430="Lonely", $J430="Brave", $J430="Adamant", $J430="Naughty"), 1.1,
IF(OR($J430="Bold", $J430="Timid", $J430="Modest", $J430="Calm"), 0.9, 1)))</f>
        <v>113</v>
      </c>
      <c r="T430" s="2">
        <f>_xlfn.FLOOR.MATH((_xlfn.FLOOR.MATH((((2*VLOOKUP($G430, 'EV and Base'!$A$1:$N$671, 11, FALSE))+$Q430)*$I430)/100)+5)*
IF(OR($J430="Bold", $J430="Relaxed", $J430="Impish", $J430="Lax"), 1.1,
IF(OR($J430="Lonely", $J430="Hasty", $J430="Mild", $J430="Gentle"), 0.9, 1)))</f>
        <v>71</v>
      </c>
      <c r="U430" s="2">
        <f>_xlfn.FLOOR.MATH((_xlfn.FLOOR.MATH((((2*VLOOKUP($G430, 'EV and Base'!$A$1:$N$671, 12, FALSE))+$Q430)*$I430)/100)+5)*
IF(OR($J430="Modest", $J430="Mild", $J430="Quiet", $J430="Rash"), 1.1,
IF(OR($J430="Adamant", $J430="Impish", $J430="Jolly", $J430="Careful"), 0.9, 1)))</f>
        <v>56</v>
      </c>
      <c r="V430" s="2">
        <f>_xlfn.FLOOR.MATH((_xlfn.FLOOR.MATH((((2*VLOOKUP($G430, 'EV and Base'!$A$1:$N$671, 13, FALSE))+$Q430)*$I430)/100)+5)*
IF(OR($J430="Calm", $J430="Gentle", $J430="Sassy", $J430="Careful"), 1.1,
IF(OR($J430="Naughty", $J430="Lax", $J430="Naive", $J430="Rash"), 0.9, 1)))</f>
        <v>79</v>
      </c>
      <c r="W430" s="2">
        <f>_xlfn.FLOOR.MATH((_xlfn.FLOOR.MATH((((2*VLOOKUP($G430, 'EV and Base'!$A$1:$N$671, 14, FALSE))+$Q430)*$I430)/100)+5)*
IF(OR($J430="Timid", $J430="Hasty", $J430="Jolly", $J430="Naive"), 1.1,
IF(OR($J430="Brave", $J430="Relaxed", $J430="Quiet", $J430="Sassy"), 0.9, 1)))</f>
        <v>47</v>
      </c>
    </row>
    <row r="431" spans="1:23" x14ac:dyDescent="0.45">
      <c r="A431" s="68"/>
      <c r="B431" s="68"/>
      <c r="C431" s="68"/>
      <c r="D431" s="68"/>
      <c r="E431" s="68"/>
      <c r="F431" s="56">
        <v>2</v>
      </c>
      <c r="G431" s="2" t="s">
        <v>693</v>
      </c>
      <c r="H431" s="2" t="s">
        <v>50</v>
      </c>
      <c r="I431" s="2">
        <v>39</v>
      </c>
      <c r="J431" s="2" t="s">
        <v>71</v>
      </c>
      <c r="K431" s="2" t="s">
        <v>527</v>
      </c>
      <c r="L431" s="2" t="s">
        <v>53</v>
      </c>
      <c r="M431" s="2" t="s">
        <v>529</v>
      </c>
      <c r="N431" s="2" t="s">
        <v>530</v>
      </c>
      <c r="O431" s="2" t="s">
        <v>694</v>
      </c>
      <c r="P431" s="2" t="s">
        <v>403</v>
      </c>
      <c r="Q431" s="2">
        <v>12</v>
      </c>
      <c r="R431" s="2">
        <f>_xlfn.FLOOR.MATH((((2*VLOOKUP(G431, 'EV and Base'!$A$1:$N$671, 9, FALSE))+$Q431)*$I431)/100)+$I431+10</f>
        <v>105</v>
      </c>
      <c r="S431" s="2">
        <f>_xlfn.FLOOR.MATH((_xlfn.FLOOR.MATH((((2*VLOOKUP($G431, 'EV and Base'!$A$1:$N$671, 10, FALSE))+$Q431)*$I431)/100)+5)*
IF(OR($J431="Lonely", $J431="Brave", $J431="Adamant", $J431="Naughty"), 1.1,
IF(OR($J431="Bold", $J431="Timid", $J431="Modest", $J431="Calm"), 0.9, 1)))</f>
        <v>100</v>
      </c>
      <c r="T431" s="2">
        <f>_xlfn.FLOOR.MATH((_xlfn.FLOOR.MATH((((2*VLOOKUP($G431, 'EV and Base'!$A$1:$N$671, 11, FALSE))+$Q431)*$I431)/100)+5)*
IF(OR($J431="Bold", $J431="Relaxed", $J431="Impish", $J431="Lax"), 1.1,
IF(OR($J431="Lonely", $J431="Hasty", $J431="Mild", $J431="Gentle"), 0.9, 1)))</f>
        <v>64</v>
      </c>
      <c r="U431" s="2">
        <f>_xlfn.FLOOR.MATH((_xlfn.FLOOR.MATH((((2*VLOOKUP($G431, 'EV and Base'!$A$1:$N$671, 12, FALSE))+$Q431)*$I431)/100)+5)*
IF(OR($J431="Modest", $J431="Mild", $J431="Quiet", $J431="Rash"), 1.1,
IF(OR($J431="Adamant", $J431="Impish", $J431="Jolly", $J431="Careful"), 0.9, 1)))</f>
        <v>40</v>
      </c>
      <c r="V431" s="2">
        <f>_xlfn.FLOOR.MATH((_xlfn.FLOOR.MATH((((2*VLOOKUP($G431, 'EV and Base'!$A$1:$N$671, 13, FALSE))+$Q431)*$I431)/100)+5)*
IF(OR($J431="Calm", $J431="Gentle", $J431="Sassy", $J431="Careful"), 1.1,
IF(OR($J431="Naughty", $J431="Lax", $J431="Naive", $J431="Rash"), 0.9, 1)))</f>
        <v>48</v>
      </c>
      <c r="W431" s="2">
        <f>_xlfn.FLOOR.MATH((_xlfn.FLOOR.MATH((((2*VLOOKUP($G431, 'EV and Base'!$A$1:$N$671, 14, FALSE))+$Q431)*$I431)/100)+5)*
IF(OR($J431="Timid", $J431="Hasty", $J431="Jolly", $J431="Naive"), 1.1,
IF(OR($J431="Brave", $J431="Relaxed", $J431="Quiet", $J431="Sassy"), 0.9, 1)))</f>
        <v>61</v>
      </c>
    </row>
    <row r="432" spans="1:23" x14ac:dyDescent="0.45">
      <c r="A432" s="66">
        <v>240</v>
      </c>
      <c r="B432" s="66" t="s">
        <v>707</v>
      </c>
      <c r="C432" s="66" t="s">
        <v>46</v>
      </c>
      <c r="D432" s="66" t="s">
        <v>692</v>
      </c>
      <c r="E432" s="66" t="s">
        <v>48</v>
      </c>
      <c r="F432" s="56">
        <v>1</v>
      </c>
      <c r="G432" s="2" t="s">
        <v>696</v>
      </c>
      <c r="H432" s="2" t="s">
        <v>77</v>
      </c>
      <c r="I432" s="2">
        <v>40</v>
      </c>
      <c r="J432" s="2" t="s">
        <v>87</v>
      </c>
      <c r="K432" s="2" t="s">
        <v>318</v>
      </c>
      <c r="L432" s="2" t="s">
        <v>53</v>
      </c>
      <c r="M432" s="2" t="s">
        <v>177</v>
      </c>
      <c r="N432" s="2" t="s">
        <v>697</v>
      </c>
      <c r="O432" s="2" t="s">
        <v>698</v>
      </c>
      <c r="P432" s="2" t="s">
        <v>104</v>
      </c>
      <c r="Q432" s="2">
        <v>12</v>
      </c>
      <c r="R432" s="2">
        <f>_xlfn.FLOOR.MATH((((2*VLOOKUP(G432, 'EV and Base'!$A$1:$N$671, 9, FALSE))+$Q432)*$I432)/100)+$I432+10</f>
        <v>96</v>
      </c>
      <c r="S432" s="2">
        <f>_xlfn.FLOOR.MATH((_xlfn.FLOOR.MATH((((2*VLOOKUP($G432, 'EV and Base'!$A$1:$N$671, 10, FALSE))+$Q432)*$I432)/100)+5)*
IF(OR($J432="Lonely", $J432="Brave", $J432="Adamant", $J432="Naughty"), 1.1,
IF(OR($J432="Bold", $J432="Timid", $J432="Modest", $J432="Calm"), 0.9, 1)))</f>
        <v>61</v>
      </c>
      <c r="T432" s="2">
        <f>_xlfn.FLOOR.MATH((_xlfn.FLOOR.MATH((((2*VLOOKUP($G432, 'EV and Base'!$A$1:$N$671, 11, FALSE))+$Q432)*$I432)/100)+5)*
IF(OR($J432="Bold", $J432="Relaxed", $J432="Impish", $J432="Lax"), 1.1,
IF(OR($J432="Lonely", $J432="Hasty", $J432="Mild", $J432="Gentle"), 0.9, 1)))</f>
        <v>49</v>
      </c>
      <c r="U432" s="2">
        <f>_xlfn.FLOOR.MATH((_xlfn.FLOOR.MATH((((2*VLOOKUP($G432, 'EV and Base'!$A$1:$N$671, 12, FALSE))+$Q432)*$I432)/100)+5)*
IF(OR($J432="Modest", $J432="Mild", $J432="Quiet", $J432="Rash"), 1.1,
IF(OR($J432="Adamant", $J432="Impish", $J432="Jolly", $J432="Careful"), 0.9, 1)))</f>
        <v>45</v>
      </c>
      <c r="V432" s="2">
        <f>_xlfn.FLOOR.MATH((_xlfn.FLOOR.MATH((((2*VLOOKUP($G432, 'EV and Base'!$A$1:$N$671, 13, FALSE))+$Q432)*$I432)/100)+5)*
IF(OR($J432="Calm", $J432="Gentle", $J432="Sassy", $J432="Careful"), 1.1,
IF(OR($J432="Naughty", $J432="Lax", $J432="Naive", $J432="Rash"), 0.9, 1)))</f>
        <v>53</v>
      </c>
      <c r="W432" s="2">
        <f>_xlfn.FLOOR.MATH((_xlfn.FLOOR.MATH((((2*VLOOKUP($G432, 'EV and Base'!$A$1:$N$671, 14, FALSE))+$Q432)*$I432)/100)+5)*
IF(OR($J432="Timid", $J432="Hasty", $J432="Jolly", $J432="Naive"), 1.1,
IF(OR($J432="Brave", $J432="Relaxed", $J432="Quiet", $J432="Sassy"), 0.9, 1)))</f>
        <v>36</v>
      </c>
    </row>
    <row r="433" spans="1:23" x14ac:dyDescent="0.45">
      <c r="A433" s="68"/>
      <c r="B433" s="68"/>
      <c r="C433" s="68"/>
      <c r="D433" s="68"/>
      <c r="E433" s="68"/>
      <c r="F433" s="56">
        <v>2</v>
      </c>
      <c r="G433" s="2" t="s">
        <v>703</v>
      </c>
      <c r="H433" s="2" t="s">
        <v>77</v>
      </c>
      <c r="I433" s="2">
        <v>40</v>
      </c>
      <c r="J433" s="2" t="s">
        <v>160</v>
      </c>
      <c r="K433" s="2" t="s">
        <v>704</v>
      </c>
      <c r="L433" s="2" t="s">
        <v>53</v>
      </c>
      <c r="M433" s="2" t="s">
        <v>530</v>
      </c>
      <c r="N433" s="2" t="s">
        <v>254</v>
      </c>
      <c r="O433" s="2" t="s">
        <v>428</v>
      </c>
      <c r="P433" s="2" t="s">
        <v>705</v>
      </c>
      <c r="Q433" s="2">
        <v>12</v>
      </c>
      <c r="R433" s="2">
        <f>_xlfn.FLOOR.MATH((((2*VLOOKUP(G433, 'EV and Base'!$A$1:$N$671, 9, FALSE))+$Q433)*$I433)/100)+$I433+10</f>
        <v>116</v>
      </c>
      <c r="S433" s="2">
        <f>_xlfn.FLOOR.MATH((_xlfn.FLOOR.MATH((((2*VLOOKUP($G433, 'EV and Base'!$A$1:$N$671, 10, FALSE))+$Q433)*$I433)/100)+5)*
IF(OR($J433="Lonely", $J433="Brave", $J433="Adamant", $J433="Naughty"), 1.1,
IF(OR($J433="Bold", $J433="Timid", $J433="Modest", $J433="Calm"), 0.9, 1)))</f>
        <v>105</v>
      </c>
      <c r="T433" s="2">
        <f>_xlfn.FLOOR.MATH((_xlfn.FLOOR.MATH((((2*VLOOKUP($G433, 'EV and Base'!$A$1:$N$671, 11, FALSE))+$Q433)*$I433)/100)+5)*
IF(OR($J433="Bold", $J433="Relaxed", $J433="Impish", $J433="Lax"), 1.1,
IF(OR($J433="Lonely", $J433="Hasty", $J433="Mild", $J433="Gentle"), 0.9, 1)))</f>
        <v>81</v>
      </c>
      <c r="U433" s="2">
        <f>_xlfn.FLOOR.MATH((_xlfn.FLOOR.MATH((((2*VLOOKUP($G433, 'EV and Base'!$A$1:$N$671, 12, FALSE))+$Q433)*$I433)/100)+5)*
IF(OR($J433="Modest", $J433="Mild", $J433="Quiet", $J433="Rash"), 1.1,
IF(OR($J433="Adamant", $J433="Impish", $J433="Jolly", $J433="Careful"), 0.9, 1)))</f>
        <v>62</v>
      </c>
      <c r="V433" s="2">
        <f>_xlfn.FLOOR.MATH((_xlfn.FLOOR.MATH((((2*VLOOKUP($G433, 'EV and Base'!$A$1:$N$671, 13, FALSE))+$Q433)*$I433)/100)+5)*
IF(OR($J433="Calm", $J433="Gentle", $J433="Sassy", $J433="Careful"), 1.1,
IF(OR($J433="Naughty", $J433="Lax", $J433="Naive", $J433="Rash"), 0.9, 1)))</f>
        <v>72</v>
      </c>
      <c r="W433" s="2">
        <f>_xlfn.FLOOR.MATH((_xlfn.FLOOR.MATH((((2*VLOOKUP($G433, 'EV and Base'!$A$1:$N$671, 14, FALSE))+$Q433)*$I433)/100)+5)*
IF(OR($J433="Timid", $J433="Hasty", $J433="Jolly", $J433="Naive"), 1.1,
IF(OR($J433="Brave", $J433="Relaxed", $J433="Quiet", $J433="Sassy"), 0.9, 1)))</f>
        <v>48</v>
      </c>
    </row>
    <row r="434" spans="1:23" x14ac:dyDescent="0.45">
      <c r="A434" s="66">
        <v>241</v>
      </c>
      <c r="B434" s="66" t="s">
        <v>708</v>
      </c>
      <c r="C434" s="66" t="s">
        <v>46</v>
      </c>
      <c r="D434" s="66" t="s">
        <v>692</v>
      </c>
      <c r="E434" s="66" t="s">
        <v>48</v>
      </c>
      <c r="F434" s="56">
        <v>1</v>
      </c>
      <c r="G434" s="2" t="s">
        <v>693</v>
      </c>
      <c r="H434" s="2" t="s">
        <v>77</v>
      </c>
      <c r="I434" s="2">
        <v>40</v>
      </c>
      <c r="J434" s="2" t="s">
        <v>192</v>
      </c>
      <c r="K434" s="2" t="s">
        <v>527</v>
      </c>
      <c r="L434" s="2" t="s">
        <v>53</v>
      </c>
      <c r="M434" s="2" t="s">
        <v>529</v>
      </c>
      <c r="N434" s="2" t="s">
        <v>530</v>
      </c>
      <c r="O434" s="2" t="s">
        <v>694</v>
      </c>
      <c r="P434" s="2" t="s">
        <v>403</v>
      </c>
      <c r="Q434" s="2">
        <v>18</v>
      </c>
      <c r="R434" s="2">
        <f>_xlfn.FLOOR.MATH((((2*VLOOKUP(G434, 'EV and Base'!$A$1:$N$671, 9, FALSE))+$Q434)*$I434)/100)+$I434+10</f>
        <v>110</v>
      </c>
      <c r="S434" s="2">
        <f>_xlfn.FLOOR.MATH((_xlfn.FLOOR.MATH((((2*VLOOKUP($G434, 'EV and Base'!$A$1:$N$671, 10, FALSE))+$Q434)*$I434)/100)+5)*
IF(OR($J434="Lonely", $J434="Brave", $J434="Adamant", $J434="Naughty"), 1.1,
IF(OR($J434="Bold", $J434="Timid", $J434="Modest", $J434="Calm"), 0.9, 1)))</f>
        <v>105</v>
      </c>
      <c r="T434" s="2">
        <f>_xlfn.FLOOR.MATH((_xlfn.FLOOR.MATH((((2*VLOOKUP($G434, 'EV and Base'!$A$1:$N$671, 11, FALSE))+$Q434)*$I434)/100)+5)*
IF(OR($J434="Bold", $J434="Relaxed", $J434="Impish", $J434="Lax"), 1.1,
IF(OR($J434="Lonely", $J434="Hasty", $J434="Mild", $J434="Gentle"), 0.9, 1)))</f>
        <v>68</v>
      </c>
      <c r="U434" s="2">
        <f>_xlfn.FLOOR.MATH((_xlfn.FLOOR.MATH((((2*VLOOKUP($G434, 'EV and Base'!$A$1:$N$671, 12, FALSE))+$Q434)*$I434)/100)+5)*
IF(OR($J434="Modest", $J434="Mild", $J434="Quiet", $J434="Rash"), 1.1,
IF(OR($J434="Adamant", $J434="Impish", $J434="Jolly", $J434="Careful"), 0.9, 1)))</f>
        <v>39</v>
      </c>
      <c r="V434" s="2">
        <f>_xlfn.FLOOR.MATH((_xlfn.FLOOR.MATH((((2*VLOOKUP($G434, 'EV and Base'!$A$1:$N$671, 13, FALSE))+$Q434)*$I434)/100)+5)*
IF(OR($J434="Calm", $J434="Gentle", $J434="Sassy", $J434="Careful"), 1.1,
IF(OR($J434="Naughty", $J434="Lax", $J434="Naive", $J434="Rash"), 0.9, 1)))</f>
        <v>52</v>
      </c>
      <c r="W434" s="2">
        <f>_xlfn.FLOOR.MATH((_xlfn.FLOOR.MATH((((2*VLOOKUP($G434, 'EV and Base'!$A$1:$N$671, 14, FALSE))+$Q434)*$I434)/100)+5)*
IF(OR($J434="Timid", $J434="Hasty", $J434="Jolly", $J434="Naive"), 1.1,
IF(OR($J434="Brave", $J434="Relaxed", $J434="Quiet", $J434="Sassy"), 0.9, 1)))</f>
        <v>71</v>
      </c>
    </row>
    <row r="435" spans="1:23" x14ac:dyDescent="0.45">
      <c r="A435" s="68"/>
      <c r="B435" s="68"/>
      <c r="C435" s="68"/>
      <c r="D435" s="68"/>
      <c r="E435" s="68"/>
      <c r="F435" s="56">
        <v>2</v>
      </c>
      <c r="G435" s="2" t="s">
        <v>693</v>
      </c>
      <c r="H435" s="2" t="s">
        <v>77</v>
      </c>
      <c r="I435" s="2">
        <v>41</v>
      </c>
      <c r="J435" s="2" t="s">
        <v>59</v>
      </c>
      <c r="K435" s="2" t="s">
        <v>527</v>
      </c>
      <c r="L435" s="2" t="s">
        <v>53</v>
      </c>
      <c r="M435" s="2" t="s">
        <v>529</v>
      </c>
      <c r="N435" s="2" t="s">
        <v>530</v>
      </c>
      <c r="O435" s="2" t="s">
        <v>694</v>
      </c>
      <c r="P435" s="2" t="s">
        <v>403</v>
      </c>
      <c r="Q435" s="2">
        <v>18</v>
      </c>
      <c r="R435" s="2">
        <f>_xlfn.FLOOR.MATH((((2*VLOOKUP(G435, 'EV and Base'!$A$1:$N$671, 9, FALSE))+$Q435)*$I435)/100)+$I435+10</f>
        <v>112</v>
      </c>
      <c r="S435" s="2">
        <f>_xlfn.FLOOR.MATH((_xlfn.FLOOR.MATH((((2*VLOOKUP($G435, 'EV and Base'!$A$1:$N$671, 10, FALSE))+$Q435)*$I435)/100)+5)*
IF(OR($J435="Lonely", $J435="Brave", $J435="Adamant", $J435="Naughty"), 1.1,
IF(OR($J435="Bold", $J435="Timid", $J435="Modest", $J435="Calm"), 0.9, 1)))</f>
        <v>108</v>
      </c>
      <c r="T435" s="2">
        <f>_xlfn.FLOOR.MATH((_xlfn.FLOOR.MATH((((2*VLOOKUP($G435, 'EV and Base'!$A$1:$N$671, 11, FALSE))+$Q435)*$I435)/100)+5)*
IF(OR($J435="Bold", $J435="Relaxed", $J435="Impish", $J435="Lax"), 1.1,
IF(OR($J435="Lonely", $J435="Hasty", $J435="Mild", $J435="Gentle"), 0.9, 1)))</f>
        <v>75</v>
      </c>
      <c r="U435" s="2">
        <f>_xlfn.FLOOR.MATH((_xlfn.FLOOR.MATH((((2*VLOOKUP($G435, 'EV and Base'!$A$1:$N$671, 12, FALSE))+$Q435)*$I435)/100)+5)*
IF(OR($J435="Modest", $J435="Mild", $J435="Quiet", $J435="Rash"), 1.1,
IF(OR($J435="Adamant", $J435="Impish", $J435="Jolly", $J435="Careful"), 0.9, 1)))</f>
        <v>40</v>
      </c>
      <c r="V435" s="2">
        <f>_xlfn.FLOOR.MATH((_xlfn.FLOOR.MATH((((2*VLOOKUP($G435, 'EV and Base'!$A$1:$N$671, 13, FALSE))+$Q435)*$I435)/100)+5)*
IF(OR($J435="Calm", $J435="Gentle", $J435="Sassy", $J435="Careful"), 1.1,
IF(OR($J435="Naughty", $J435="Lax", $J435="Naive", $J435="Rash"), 0.9, 1)))</f>
        <v>53</v>
      </c>
      <c r="W435" s="2">
        <f>_xlfn.FLOOR.MATH((_xlfn.FLOOR.MATH((((2*VLOOKUP($G435, 'EV and Base'!$A$1:$N$671, 14, FALSE))+$Q435)*$I435)/100)+5)*
IF(OR($J435="Timid", $J435="Hasty", $J435="Jolly", $J435="Naive"), 1.1,
IF(OR($J435="Brave", $J435="Relaxed", $J435="Quiet", $J435="Sassy"), 0.9, 1)))</f>
        <v>67</v>
      </c>
    </row>
    <row r="436" spans="1:23" x14ac:dyDescent="0.45">
      <c r="A436" s="66">
        <v>242</v>
      </c>
      <c r="B436" s="66" t="s">
        <v>709</v>
      </c>
      <c r="C436" s="66" t="s">
        <v>46</v>
      </c>
      <c r="D436" s="66" t="s">
        <v>692</v>
      </c>
      <c r="E436" s="66" t="s">
        <v>48</v>
      </c>
      <c r="F436" s="56">
        <v>1</v>
      </c>
      <c r="G436" s="2" t="s">
        <v>693</v>
      </c>
      <c r="H436" s="2" t="s">
        <v>50</v>
      </c>
      <c r="I436" s="2">
        <v>41</v>
      </c>
      <c r="J436" s="2" t="s">
        <v>134</v>
      </c>
      <c r="K436" s="2" t="s">
        <v>527</v>
      </c>
      <c r="L436" s="2" t="s">
        <v>53</v>
      </c>
      <c r="M436" s="2" t="s">
        <v>694</v>
      </c>
      <c r="N436" s="2" t="s">
        <v>710</v>
      </c>
      <c r="O436" s="2" t="s">
        <v>711</v>
      </c>
      <c r="P436" s="2" t="s">
        <v>154</v>
      </c>
      <c r="Q436" s="2">
        <v>18</v>
      </c>
      <c r="R436" s="2">
        <f>_xlfn.FLOOR.MATH((((2*VLOOKUP(G436, 'EV and Base'!$A$1:$N$671, 9, FALSE))+$Q436)*$I436)/100)+$I436+10</f>
        <v>112</v>
      </c>
      <c r="S436" s="2">
        <f>_xlfn.FLOOR.MATH((_xlfn.FLOOR.MATH((((2*VLOOKUP($G436, 'EV and Base'!$A$1:$N$671, 10, FALSE))+$Q436)*$I436)/100)+5)*
IF(OR($J436="Lonely", $J436="Brave", $J436="Adamant", $J436="Naughty"), 1.1,
IF(OR($J436="Bold", $J436="Timid", $J436="Modest", $J436="Calm"), 0.9, 1)))</f>
        <v>118</v>
      </c>
      <c r="T436" s="2">
        <f>_xlfn.FLOOR.MATH((_xlfn.FLOOR.MATH((((2*VLOOKUP($G436, 'EV and Base'!$A$1:$N$671, 11, FALSE))+$Q436)*$I436)/100)+5)*
IF(OR($J436="Bold", $J436="Relaxed", $J436="Impish", $J436="Lax"), 1.1,
IF(OR($J436="Lonely", $J436="Hasty", $J436="Mild", $J436="Gentle"), 0.9, 1)))</f>
        <v>69</v>
      </c>
      <c r="U436" s="2">
        <f>_xlfn.FLOOR.MATH((_xlfn.FLOOR.MATH((((2*VLOOKUP($G436, 'EV and Base'!$A$1:$N$671, 12, FALSE))+$Q436)*$I436)/100)+5)*
IF(OR($J436="Modest", $J436="Mild", $J436="Quiet", $J436="Rash"), 1.1,
IF(OR($J436="Adamant", $J436="Impish", $J436="Jolly", $J436="Careful"), 0.9, 1)))</f>
        <v>40</v>
      </c>
      <c r="V436" s="2">
        <f>_xlfn.FLOOR.MATH((_xlfn.FLOOR.MATH((((2*VLOOKUP($G436, 'EV and Base'!$A$1:$N$671, 13, FALSE))+$Q436)*$I436)/100)+5)*
IF(OR($J436="Calm", $J436="Gentle", $J436="Sassy", $J436="Careful"), 1.1,
IF(OR($J436="Naughty", $J436="Lax", $J436="Naive", $J436="Rash"), 0.9, 1)))</f>
        <v>53</v>
      </c>
      <c r="W436" s="2">
        <f>_xlfn.FLOOR.MATH((_xlfn.FLOOR.MATH((((2*VLOOKUP($G436, 'EV and Base'!$A$1:$N$671, 14, FALSE))+$Q436)*$I436)/100)+5)*
IF(OR($J436="Timid", $J436="Hasty", $J436="Jolly", $J436="Naive"), 1.1,
IF(OR($J436="Brave", $J436="Relaxed", $J436="Quiet", $J436="Sassy"), 0.9, 1)))</f>
        <v>67</v>
      </c>
    </row>
    <row r="437" spans="1:23" x14ac:dyDescent="0.45">
      <c r="A437" s="67"/>
      <c r="B437" s="67"/>
      <c r="C437" s="67"/>
      <c r="D437" s="67"/>
      <c r="E437" s="67"/>
      <c r="F437" s="56">
        <v>2</v>
      </c>
      <c r="G437" s="2" t="s">
        <v>703</v>
      </c>
      <c r="H437" s="2" t="s">
        <v>50</v>
      </c>
      <c r="I437" s="2">
        <v>41</v>
      </c>
      <c r="J437" s="2" t="s">
        <v>59</v>
      </c>
      <c r="K437" s="2" t="s">
        <v>704</v>
      </c>
      <c r="L437" s="2" t="s">
        <v>53</v>
      </c>
      <c r="M437" s="2" t="s">
        <v>254</v>
      </c>
      <c r="N437" s="2" t="s">
        <v>428</v>
      </c>
      <c r="O437" s="2" t="s">
        <v>711</v>
      </c>
      <c r="P437" s="2" t="s">
        <v>705</v>
      </c>
      <c r="Q437" s="2">
        <v>18</v>
      </c>
      <c r="R437" s="2">
        <f>_xlfn.FLOOR.MATH((((2*VLOOKUP(G437, 'EV and Base'!$A$1:$N$671, 9, FALSE))+$Q437)*$I437)/100)+$I437+10</f>
        <v>121</v>
      </c>
      <c r="S437" s="2">
        <f>_xlfn.FLOOR.MATH((_xlfn.FLOOR.MATH((((2*VLOOKUP($G437, 'EV and Base'!$A$1:$N$671, 10, FALSE))+$Q437)*$I437)/100)+5)*
IF(OR($J437="Lonely", $J437="Brave", $J437="Adamant", $J437="Naughty"), 1.1,
IF(OR($J437="Bold", $J437="Timid", $J437="Modest", $J437="Calm"), 0.9, 1)))</f>
        <v>110</v>
      </c>
      <c r="T437" s="2">
        <f>_xlfn.FLOOR.MATH((_xlfn.FLOOR.MATH((((2*VLOOKUP($G437, 'EV and Base'!$A$1:$N$671, 11, FALSE))+$Q437)*$I437)/100)+5)*
IF(OR($J437="Bold", $J437="Relaxed", $J437="Impish", $J437="Lax"), 1.1,
IF(OR($J437="Lonely", $J437="Hasty", $J437="Mild", $J437="Gentle"), 0.9, 1)))</f>
        <v>94</v>
      </c>
      <c r="U437" s="2">
        <f>_xlfn.FLOOR.MATH((_xlfn.FLOOR.MATH((((2*VLOOKUP($G437, 'EV and Base'!$A$1:$N$671, 12, FALSE))+$Q437)*$I437)/100)+5)*
IF(OR($J437="Modest", $J437="Mild", $J437="Quiet", $J437="Rash"), 1.1,
IF(OR($J437="Adamant", $J437="Impish", $J437="Jolly", $J437="Careful"), 0.9, 1)))</f>
        <v>54</v>
      </c>
      <c r="V437" s="2">
        <f>_xlfn.FLOOR.MATH((_xlfn.FLOOR.MATH((((2*VLOOKUP($G437, 'EV and Base'!$A$1:$N$671, 13, FALSE))+$Q437)*$I437)/100)+5)*
IF(OR($J437="Calm", $J437="Gentle", $J437="Sassy", $J437="Careful"), 1.1,
IF(OR($J437="Naughty", $J437="Lax", $J437="Naive", $J437="Rash"), 0.9, 1)))</f>
        <v>86</v>
      </c>
      <c r="W437" s="2">
        <f>_xlfn.FLOOR.MATH((_xlfn.FLOOR.MATH((((2*VLOOKUP($G437, 'EV and Base'!$A$1:$N$671, 14, FALSE))+$Q437)*$I437)/100)+5)*
IF(OR($J437="Timid", $J437="Hasty", $J437="Jolly", $J437="Naive"), 1.1,
IF(OR($J437="Brave", $J437="Relaxed", $J437="Quiet", $J437="Sassy"), 0.9, 1)))</f>
        <v>51</v>
      </c>
    </row>
    <row r="438" spans="1:23" x14ac:dyDescent="0.45">
      <c r="A438" s="68"/>
      <c r="B438" s="68"/>
      <c r="C438" s="68"/>
      <c r="D438" s="68"/>
      <c r="E438" s="68"/>
      <c r="F438" s="56">
        <v>3</v>
      </c>
      <c r="G438" s="2" t="s">
        <v>712</v>
      </c>
      <c r="H438" s="2" t="s">
        <v>50</v>
      </c>
      <c r="I438" s="2">
        <v>43</v>
      </c>
      <c r="J438" s="2" t="s">
        <v>85</v>
      </c>
      <c r="K438" s="2" t="s">
        <v>527</v>
      </c>
      <c r="L438" s="2" t="s">
        <v>53</v>
      </c>
      <c r="M438" s="2" t="s">
        <v>694</v>
      </c>
      <c r="N438" s="2" t="s">
        <v>418</v>
      </c>
      <c r="O438" s="2" t="s">
        <v>711</v>
      </c>
      <c r="P438" s="2" t="s">
        <v>154</v>
      </c>
      <c r="Q438" s="2">
        <v>24</v>
      </c>
      <c r="R438" s="2">
        <f>_xlfn.FLOOR.MATH((((2*VLOOKUP(G438, 'EV and Base'!$A$1:$N$671, 9, FALSE))+$Q438)*$I438)/100)+$I438+10</f>
        <v>128</v>
      </c>
      <c r="S438" s="2">
        <f>_xlfn.FLOOR.MATH((_xlfn.FLOOR.MATH((((2*VLOOKUP($G438, 'EV and Base'!$A$1:$N$671, 10, FALSE))+$Q438)*$I438)/100)+5)*
IF(OR($J438="Lonely", $J438="Brave", $J438="Adamant", $J438="Naughty"), 1.1,
IF(OR($J438="Bold", $J438="Timid", $J438="Modest", $J438="Calm"), 0.9, 1)))</f>
        <v>141</v>
      </c>
      <c r="T438" s="2">
        <f>_xlfn.FLOOR.MATH((_xlfn.FLOOR.MATH((((2*VLOOKUP($G438, 'EV and Base'!$A$1:$N$671, 11, FALSE))+$Q438)*$I438)/100)+5)*
IF(OR($J438="Bold", $J438="Relaxed", $J438="Impish", $J438="Lax"), 1.1,
IF(OR($J438="Lonely", $J438="Hasty", $J438="Mild", $J438="Gentle"), 0.9, 1)))</f>
        <v>82</v>
      </c>
      <c r="U438" s="2">
        <f>_xlfn.FLOOR.MATH((_xlfn.FLOOR.MATH((((2*VLOOKUP($G438, 'EV and Base'!$A$1:$N$671, 12, FALSE))+$Q438)*$I438)/100)+5)*
IF(OR($J438="Modest", $J438="Mild", $J438="Quiet", $J438="Rash"), 1.1,
IF(OR($J438="Adamant", $J438="Impish", $J438="Jolly", $J438="Careful"), 0.9, 1)))</f>
        <v>66</v>
      </c>
      <c r="V438" s="2">
        <f>_xlfn.FLOOR.MATH((_xlfn.FLOOR.MATH((((2*VLOOKUP($G438, 'EV and Base'!$A$1:$N$671, 13, FALSE))+$Q438)*$I438)/100)+5)*
IF(OR($J438="Calm", $J438="Gentle", $J438="Sassy", $J438="Careful"), 1.1,
IF(OR($J438="Naughty", $J438="Lax", $J438="Naive", $J438="Rash"), 0.9, 1)))</f>
        <v>82</v>
      </c>
      <c r="W438" s="2">
        <f>_xlfn.FLOOR.MATH((_xlfn.FLOOR.MATH((((2*VLOOKUP($G438, 'EV and Base'!$A$1:$N$671, 14, FALSE))+$Q438)*$I438)/100)+5)*
IF(OR($J438="Timid", $J438="Hasty", $J438="Jolly", $J438="Naive"), 1.1,
IF(OR($J438="Brave", $J438="Relaxed", $J438="Quiet", $J438="Sassy"), 0.9, 1)))</f>
        <v>98</v>
      </c>
    </row>
    <row r="439" spans="1:23" x14ac:dyDescent="0.45">
      <c r="A439" s="66">
        <v>243</v>
      </c>
      <c r="B439" s="66" t="s">
        <v>713</v>
      </c>
      <c r="C439" s="66" t="s">
        <v>46</v>
      </c>
      <c r="D439" s="66" t="s">
        <v>714</v>
      </c>
      <c r="E439" s="66" t="s">
        <v>48</v>
      </c>
      <c r="F439" s="56">
        <v>1</v>
      </c>
      <c r="G439" s="2" t="s">
        <v>715</v>
      </c>
      <c r="H439" s="2" t="s">
        <v>77</v>
      </c>
      <c r="I439" s="2">
        <v>39</v>
      </c>
      <c r="J439" s="2" t="s">
        <v>92</v>
      </c>
      <c r="K439" s="2" t="s">
        <v>281</v>
      </c>
      <c r="L439" s="2" t="s">
        <v>53</v>
      </c>
      <c r="M439" s="2" t="s">
        <v>254</v>
      </c>
      <c r="N439" s="2" t="s">
        <v>645</v>
      </c>
      <c r="O439" s="2" t="s">
        <v>528</v>
      </c>
      <c r="P439" s="2" t="s">
        <v>177</v>
      </c>
      <c r="Q439" s="2">
        <v>12</v>
      </c>
      <c r="R439" s="2">
        <f>_xlfn.FLOOR.MATH((((2*VLOOKUP(G439, 'EV and Base'!$A$1:$N$671, 9, FALSE))+$Q439)*$I439)/100)+$I439+10</f>
        <v>104</v>
      </c>
      <c r="S439" s="2">
        <f>_xlfn.FLOOR.MATH((_xlfn.FLOOR.MATH((((2*VLOOKUP($G439, 'EV and Base'!$A$1:$N$671, 10, FALSE))+$Q439)*$I439)/100)+5)*
IF(OR($J439="Lonely", $J439="Brave", $J439="Adamant", $J439="Naughty"), 1.1,
IF(OR($J439="Bold", $J439="Timid", $J439="Modest", $J439="Calm"), 0.9, 1)))</f>
        <v>71</v>
      </c>
      <c r="T439" s="2">
        <f>_xlfn.FLOOR.MATH((_xlfn.FLOOR.MATH((((2*VLOOKUP($G439, 'EV and Base'!$A$1:$N$671, 11, FALSE))+$Q439)*$I439)/100)+5)*
IF(OR($J439="Bold", $J439="Relaxed", $J439="Impish", $J439="Lax"), 1.1,
IF(OR($J439="Lonely", $J439="Hasty", $J439="Mild", $J439="Gentle"), 0.9, 1)))</f>
        <v>99</v>
      </c>
      <c r="U439" s="2">
        <f>_xlfn.FLOOR.MATH((_xlfn.FLOOR.MATH((((2*VLOOKUP($G439, 'EV and Base'!$A$1:$N$671, 12, FALSE))+$Q439)*$I439)/100)+5)*
IF(OR($J439="Modest", $J439="Mild", $J439="Quiet", $J439="Rash"), 1.1,
IF(OR($J439="Adamant", $J439="Impish", $J439="Jolly", $J439="Careful"), 0.9, 1)))</f>
        <v>48</v>
      </c>
      <c r="V439" s="2">
        <f>_xlfn.FLOOR.MATH((_xlfn.FLOOR.MATH((((2*VLOOKUP($G439, 'EV and Base'!$A$1:$N$671, 13, FALSE))+$Q439)*$I439)/100)+5)*
IF(OR($J439="Calm", $J439="Gentle", $J439="Sassy", $J439="Careful"), 1.1,
IF(OR($J439="Naughty", $J439="Lax", $J439="Naive", $J439="Rash"), 0.9, 1)))</f>
        <v>99</v>
      </c>
      <c r="W439" s="2">
        <f>_xlfn.FLOOR.MATH((_xlfn.FLOOR.MATH((((2*VLOOKUP($G439, 'EV and Base'!$A$1:$N$671, 14, FALSE))+$Q439)*$I439)/100)+5)*
IF(OR($J439="Timid", $J439="Hasty", $J439="Jolly", $J439="Naive"), 1.1,
IF(OR($J439="Brave", $J439="Relaxed", $J439="Quiet", $J439="Sassy"), 0.9, 1)))</f>
        <v>54</v>
      </c>
    </row>
    <row r="440" spans="1:23" x14ac:dyDescent="0.45">
      <c r="A440" s="68"/>
      <c r="B440" s="68"/>
      <c r="C440" s="68"/>
      <c r="D440" s="68"/>
      <c r="E440" s="68"/>
      <c r="F440" s="56">
        <v>2</v>
      </c>
      <c r="G440" s="2" t="s">
        <v>716</v>
      </c>
      <c r="H440" s="2" t="s">
        <v>77</v>
      </c>
      <c r="I440" s="2">
        <v>39</v>
      </c>
      <c r="J440" s="2" t="s">
        <v>137</v>
      </c>
      <c r="K440" s="2" t="s">
        <v>717</v>
      </c>
      <c r="L440" s="2" t="s">
        <v>53</v>
      </c>
      <c r="M440" s="2" t="s">
        <v>515</v>
      </c>
      <c r="N440" s="2" t="s">
        <v>718</v>
      </c>
      <c r="O440" s="2" t="s">
        <v>719</v>
      </c>
      <c r="P440" s="2" t="s">
        <v>434</v>
      </c>
      <c r="Q440" s="2">
        <v>12</v>
      </c>
      <c r="R440" s="2">
        <f>_xlfn.FLOOR.MATH((((2*VLOOKUP(G440, 'EV and Base'!$A$1:$N$671, 9, FALSE))+$Q440)*$I440)/100)+$I440+10</f>
        <v>88</v>
      </c>
      <c r="S440" s="2">
        <f>_xlfn.FLOOR.MATH((_xlfn.FLOOR.MATH((((2*VLOOKUP($G440, 'EV and Base'!$A$1:$N$671, 10, FALSE))+$Q440)*$I440)/100)+5)*
IF(OR($J440="Lonely", $J440="Brave", $J440="Adamant", $J440="Naughty"), 1.1,
IF(OR($J440="Bold", $J440="Timid", $J440="Modest", $J440="Calm"), 0.9, 1)))</f>
        <v>82</v>
      </c>
      <c r="T440" s="2">
        <f>_xlfn.FLOOR.MATH((_xlfn.FLOOR.MATH((((2*VLOOKUP($G440, 'EV and Base'!$A$1:$N$671, 11, FALSE))+$Q440)*$I440)/100)+5)*
IF(OR($J440="Bold", $J440="Relaxed", $J440="Impish", $J440="Lax"), 1.1,
IF(OR($J440="Lonely", $J440="Hasty", $J440="Mild", $J440="Gentle"), 0.9, 1)))</f>
        <v>43</v>
      </c>
      <c r="U440" s="2">
        <f>_xlfn.FLOOR.MATH((_xlfn.FLOOR.MATH((((2*VLOOKUP($G440, 'EV and Base'!$A$1:$N$671, 12, FALSE))+$Q440)*$I440)/100)+5)*
IF(OR($J440="Modest", $J440="Mild", $J440="Quiet", $J440="Rash"), 1.1,
IF(OR($J440="Adamant", $J440="Impish", $J440="Jolly", $J440="Careful"), 0.9, 1)))</f>
        <v>52</v>
      </c>
      <c r="V440" s="2">
        <f>_xlfn.FLOOR.MATH((_xlfn.FLOOR.MATH((((2*VLOOKUP($G440, 'EV and Base'!$A$1:$N$671, 13, FALSE))+$Q440)*$I440)/100)+5)*
IF(OR($J440="Calm", $J440="Gentle", $J440="Sassy", $J440="Careful"), 1.1,
IF(OR($J440="Naughty", $J440="Lax", $J440="Naive", $J440="Rash"), 0.9, 1)))</f>
        <v>48</v>
      </c>
      <c r="W440" s="2">
        <f>_xlfn.FLOOR.MATH((_xlfn.FLOOR.MATH((((2*VLOOKUP($G440, 'EV and Base'!$A$1:$N$671, 14, FALSE))+$Q440)*$I440)/100)+5)*
IF(OR($J440="Timid", $J440="Hasty", $J440="Jolly", $J440="Naive"), 1.1,
IF(OR($J440="Brave", $J440="Relaxed", $J440="Quiet", $J440="Sassy"), 0.9, 1)))</f>
        <v>60</v>
      </c>
    </row>
    <row r="441" spans="1:23" x14ac:dyDescent="0.45">
      <c r="A441" s="66">
        <v>244</v>
      </c>
      <c r="B441" s="66" t="s">
        <v>619</v>
      </c>
      <c r="C441" s="66" t="s">
        <v>46</v>
      </c>
      <c r="D441" s="66" t="s">
        <v>714</v>
      </c>
      <c r="E441" s="66" t="s">
        <v>48</v>
      </c>
      <c r="F441" s="56">
        <v>1</v>
      </c>
      <c r="G441" s="2" t="s">
        <v>693</v>
      </c>
      <c r="H441" s="2" t="s">
        <v>50</v>
      </c>
      <c r="I441" s="2">
        <v>39</v>
      </c>
      <c r="J441" s="2" t="s">
        <v>51</v>
      </c>
      <c r="K441" s="2" t="s">
        <v>701</v>
      </c>
      <c r="L441" s="2" t="s">
        <v>53</v>
      </c>
      <c r="M441" s="2" t="s">
        <v>529</v>
      </c>
      <c r="N441" s="2" t="s">
        <v>530</v>
      </c>
      <c r="O441" s="2" t="s">
        <v>694</v>
      </c>
      <c r="P441" s="2" t="s">
        <v>403</v>
      </c>
      <c r="Q441" s="2">
        <v>12</v>
      </c>
      <c r="R441" s="2">
        <f>_xlfn.FLOOR.MATH((((2*VLOOKUP(G441, 'EV and Base'!$A$1:$N$671, 9, FALSE))+$Q441)*$I441)/100)+$I441+10</f>
        <v>105</v>
      </c>
      <c r="S441" s="2">
        <f>_xlfn.FLOOR.MATH((_xlfn.FLOOR.MATH((((2*VLOOKUP($G441, 'EV and Base'!$A$1:$N$671, 10, FALSE))+$Q441)*$I441)/100)+5)*
IF(OR($J441="Lonely", $J441="Brave", $J441="Adamant", $J441="Naughty"), 1.1,
IF(OR($J441="Bold", $J441="Timid", $J441="Modest", $J441="Calm"), 0.9, 1)))</f>
        <v>100</v>
      </c>
      <c r="T441" s="2">
        <f>_xlfn.FLOOR.MATH((_xlfn.FLOOR.MATH((((2*VLOOKUP($G441, 'EV and Base'!$A$1:$N$671, 11, FALSE))+$Q441)*$I441)/100)+5)*
IF(OR($J441="Bold", $J441="Relaxed", $J441="Impish", $J441="Lax"), 1.1,
IF(OR($J441="Lonely", $J441="Hasty", $J441="Mild", $J441="Gentle"), 0.9, 1)))</f>
        <v>70</v>
      </c>
      <c r="U441" s="2">
        <f>_xlfn.FLOOR.MATH((_xlfn.FLOOR.MATH((((2*VLOOKUP($G441, 'EV and Base'!$A$1:$N$671, 12, FALSE))+$Q441)*$I441)/100)+5)*
IF(OR($J441="Modest", $J441="Mild", $J441="Quiet", $J441="Rash"), 1.1,
IF(OR($J441="Adamant", $J441="Impish", $J441="Jolly", $J441="Careful"), 0.9, 1)))</f>
        <v>40</v>
      </c>
      <c r="V441" s="2">
        <f>_xlfn.FLOOR.MATH((_xlfn.FLOOR.MATH((((2*VLOOKUP($G441, 'EV and Base'!$A$1:$N$671, 13, FALSE))+$Q441)*$I441)/100)+5)*
IF(OR($J441="Calm", $J441="Gentle", $J441="Sassy", $J441="Careful"), 1.1,
IF(OR($J441="Naughty", $J441="Lax", $J441="Naive", $J441="Rash"), 0.9, 1)))</f>
        <v>43</v>
      </c>
      <c r="W441" s="2">
        <f>_xlfn.FLOOR.MATH((_xlfn.FLOOR.MATH((((2*VLOOKUP($G441, 'EV and Base'!$A$1:$N$671, 14, FALSE))+$Q441)*$I441)/100)+5)*
IF(OR($J441="Timid", $J441="Hasty", $J441="Jolly", $J441="Naive"), 1.1,
IF(OR($J441="Brave", $J441="Relaxed", $J441="Quiet", $J441="Sassy"), 0.9, 1)))</f>
        <v>61</v>
      </c>
    </row>
    <row r="442" spans="1:23" x14ac:dyDescent="0.45">
      <c r="A442" s="67"/>
      <c r="B442" s="67"/>
      <c r="C442" s="67"/>
      <c r="D442" s="67"/>
      <c r="E442" s="67"/>
      <c r="F442" s="56">
        <v>2</v>
      </c>
      <c r="G442" s="2" t="s">
        <v>720</v>
      </c>
      <c r="H442" s="2" t="s">
        <v>50</v>
      </c>
      <c r="I442" s="2">
        <v>39</v>
      </c>
      <c r="J442" s="2" t="s">
        <v>160</v>
      </c>
      <c r="K442" s="2" t="s">
        <v>587</v>
      </c>
      <c r="L442" s="2" t="s">
        <v>53</v>
      </c>
      <c r="M442" s="2" t="s">
        <v>460</v>
      </c>
      <c r="N442" s="2" t="s">
        <v>721</v>
      </c>
      <c r="O442" s="2" t="s">
        <v>722</v>
      </c>
      <c r="P442" s="2" t="s">
        <v>177</v>
      </c>
      <c r="Q442" s="2">
        <v>12</v>
      </c>
      <c r="R442" s="2">
        <f>_xlfn.FLOOR.MATH((((2*VLOOKUP(G442, 'EV and Base'!$A$1:$N$671, 9, FALSE))+$Q442)*$I442)/100)+$I442+10</f>
        <v>104</v>
      </c>
      <c r="S442" s="2">
        <f>_xlfn.FLOOR.MATH((_xlfn.FLOOR.MATH((((2*VLOOKUP($G442, 'EV and Base'!$A$1:$N$671, 10, FALSE))+$Q442)*$I442)/100)+5)*
IF(OR($J442="Lonely", $J442="Brave", $J442="Adamant", $J442="Naughty"), 1.1,
IF(OR($J442="Bold", $J442="Timid", $J442="Modest", $J442="Calm"), 0.9, 1)))</f>
        <v>75</v>
      </c>
      <c r="T442" s="2">
        <f>_xlfn.FLOOR.MATH((_xlfn.FLOOR.MATH((((2*VLOOKUP($G442, 'EV and Base'!$A$1:$N$671, 11, FALSE))+$Q442)*$I442)/100)+5)*
IF(OR($J442="Bold", $J442="Relaxed", $J442="Impish", $J442="Lax"), 1.1,
IF(OR($J442="Lonely", $J442="Hasty", $J442="Mild", $J442="Gentle"), 0.9, 1)))</f>
        <v>64</v>
      </c>
      <c r="U442" s="2">
        <f>_xlfn.FLOOR.MATH((_xlfn.FLOOR.MATH((((2*VLOOKUP($G442, 'EV and Base'!$A$1:$N$671, 12, FALSE))+$Q442)*$I442)/100)+5)*
IF(OR($J442="Modest", $J442="Mild", $J442="Quiet", $J442="Rash"), 1.1,
IF(OR($J442="Adamant", $J442="Impish", $J442="Jolly", $J442="Careful"), 0.9, 1)))</f>
        <v>74</v>
      </c>
      <c r="V442" s="2">
        <f>_xlfn.FLOOR.MATH((_xlfn.FLOOR.MATH((((2*VLOOKUP($G442, 'EV and Base'!$A$1:$N$671, 13, FALSE))+$Q442)*$I442)/100)+5)*
IF(OR($J442="Calm", $J442="Gentle", $J442="Sassy", $J442="Careful"), 1.1,
IF(OR($J442="Naughty", $J442="Lax", $J442="Naive", $J442="Rash"), 0.9, 1)))</f>
        <v>57</v>
      </c>
      <c r="W442" s="2">
        <f>_xlfn.FLOOR.MATH((_xlfn.FLOOR.MATH((((2*VLOOKUP($G442, 'EV and Base'!$A$1:$N$671, 14, FALSE))+$Q442)*$I442)/100)+5)*
IF(OR($J442="Timid", $J442="Hasty", $J442="Jolly", $J442="Naive"), 1.1,
IF(OR($J442="Brave", $J442="Relaxed", $J442="Quiet", $J442="Sassy"), 0.9, 1)))</f>
        <v>40</v>
      </c>
    </row>
    <row r="443" spans="1:23" x14ac:dyDescent="0.45">
      <c r="A443" s="68"/>
      <c r="B443" s="68"/>
      <c r="C443" s="68"/>
      <c r="D443" s="68"/>
      <c r="E443" s="68"/>
      <c r="F443" s="56">
        <v>3</v>
      </c>
      <c r="G443" s="2" t="s">
        <v>723</v>
      </c>
      <c r="H443" s="2" t="s">
        <v>50</v>
      </c>
      <c r="I443" s="2">
        <v>39</v>
      </c>
      <c r="J443" s="2" t="s">
        <v>197</v>
      </c>
      <c r="K443" s="2" t="s">
        <v>331</v>
      </c>
      <c r="L443" s="2" t="s">
        <v>53</v>
      </c>
      <c r="M443" s="2" t="s">
        <v>277</v>
      </c>
      <c r="N443" s="2" t="s">
        <v>724</v>
      </c>
      <c r="O443" s="2" t="s">
        <v>465</v>
      </c>
      <c r="P443" s="2" t="s">
        <v>670</v>
      </c>
      <c r="Q443" s="2">
        <v>12</v>
      </c>
      <c r="R443" s="2">
        <f>_xlfn.FLOOR.MATH((((2*VLOOKUP(G443, 'EV and Base'!$A$1:$N$671, 9, FALSE))+$Q443)*$I443)/100)+$I443+10</f>
        <v>116</v>
      </c>
      <c r="S443" s="2">
        <f>_xlfn.FLOOR.MATH((_xlfn.FLOOR.MATH((((2*VLOOKUP($G443, 'EV and Base'!$A$1:$N$671, 10, FALSE))+$Q443)*$I443)/100)+5)*
IF(OR($J443="Lonely", $J443="Brave", $J443="Adamant", $J443="Naughty"), 1.1,
IF(OR($J443="Bold", $J443="Timid", $J443="Modest", $J443="Calm"), 0.9, 1)))</f>
        <v>64</v>
      </c>
      <c r="T443" s="2">
        <f>_xlfn.FLOOR.MATH((_xlfn.FLOOR.MATH((((2*VLOOKUP($G443, 'EV and Base'!$A$1:$N$671, 11, FALSE))+$Q443)*$I443)/100)+5)*
IF(OR($J443="Bold", $J443="Relaxed", $J443="Impish", $J443="Lax"), 1.1,
IF(OR($J443="Lonely", $J443="Hasty", $J443="Mild", $J443="Gentle"), 0.9, 1)))</f>
        <v>36</v>
      </c>
      <c r="U443" s="2">
        <f>_xlfn.FLOOR.MATH((_xlfn.FLOOR.MATH((((2*VLOOKUP($G443, 'EV and Base'!$A$1:$N$671, 12, FALSE))+$Q443)*$I443)/100)+5)*
IF(OR($J443="Modest", $J443="Mild", $J443="Quiet", $J443="Rash"), 1.1,
IF(OR($J443="Adamant", $J443="Impish", $J443="Jolly", $J443="Careful"), 0.9, 1)))</f>
        <v>95</v>
      </c>
      <c r="V443" s="2">
        <f>_xlfn.FLOOR.MATH((_xlfn.FLOOR.MATH((((2*VLOOKUP($G443, 'EV and Base'!$A$1:$N$671, 13, FALSE))+$Q443)*$I443)/100)+5)*
IF(OR($J443="Calm", $J443="Gentle", $J443="Sassy", $J443="Careful"), 1.1,
IF(OR($J443="Naughty", $J443="Lax", $J443="Naive", $J443="Rash"), 0.9, 1)))</f>
        <v>56</v>
      </c>
      <c r="W443" s="2">
        <f>_xlfn.FLOOR.MATH((_xlfn.FLOOR.MATH((((2*VLOOKUP($G443, 'EV and Base'!$A$1:$N$671, 14, FALSE))+$Q443)*$I443)/100)+5)*
IF(OR($J443="Timid", $J443="Hasty", $J443="Jolly", $J443="Naive"), 1.1,
IF(OR($J443="Brave", $J443="Relaxed", $J443="Quiet", $J443="Sassy"), 0.9, 1)))</f>
        <v>122</v>
      </c>
    </row>
    <row r="444" spans="1:23" x14ac:dyDescent="0.45">
      <c r="A444" s="66">
        <v>245</v>
      </c>
      <c r="B444" s="66" t="s">
        <v>725</v>
      </c>
      <c r="C444" s="66" t="s">
        <v>46</v>
      </c>
      <c r="D444" s="66" t="s">
        <v>714</v>
      </c>
      <c r="E444" s="66" t="s">
        <v>48</v>
      </c>
      <c r="F444" s="56">
        <v>1</v>
      </c>
      <c r="G444" s="2" t="s">
        <v>656</v>
      </c>
      <c r="H444" s="2" t="s">
        <v>50</v>
      </c>
      <c r="I444" s="2">
        <v>39</v>
      </c>
      <c r="J444" s="2" t="s">
        <v>85</v>
      </c>
      <c r="K444" s="2" t="s">
        <v>204</v>
      </c>
      <c r="L444" s="2" t="s">
        <v>53</v>
      </c>
      <c r="M444" s="2" t="s">
        <v>726</v>
      </c>
      <c r="N444" s="2" t="s">
        <v>354</v>
      </c>
      <c r="O444" s="2" t="s">
        <v>727</v>
      </c>
      <c r="P444" s="2" t="s">
        <v>728</v>
      </c>
      <c r="Q444" s="2">
        <v>18</v>
      </c>
      <c r="R444" s="2">
        <f>_xlfn.FLOOR.MATH((((2*VLOOKUP(G444, 'EV and Base'!$A$1:$N$671, 9, FALSE))+$Q444)*$I444)/100)+$I444+10</f>
        <v>114</v>
      </c>
      <c r="S444" s="2">
        <f>_xlfn.FLOOR.MATH((_xlfn.FLOOR.MATH((((2*VLOOKUP($G444, 'EV and Base'!$A$1:$N$671, 10, FALSE))+$Q444)*$I444)/100)+5)*
IF(OR($J444="Lonely", $J444="Brave", $J444="Adamant", $J444="Naughty"), 1.1,
IF(OR($J444="Bold", $J444="Timid", $J444="Modest", $J444="Calm"), 0.9, 1)))</f>
        <v>79</v>
      </c>
      <c r="T444" s="2">
        <f>_xlfn.FLOOR.MATH((_xlfn.FLOOR.MATH((((2*VLOOKUP($G444, 'EV and Base'!$A$1:$N$671, 11, FALSE))+$Q444)*$I444)/100)+5)*
IF(OR($J444="Bold", $J444="Relaxed", $J444="Impish", $J444="Lax"), 1.1,
IF(OR($J444="Lonely", $J444="Hasty", $J444="Mild", $J444="Gentle"), 0.9, 1)))</f>
        <v>57</v>
      </c>
      <c r="U444" s="2">
        <f>_xlfn.FLOOR.MATH((_xlfn.FLOOR.MATH((((2*VLOOKUP($G444, 'EV and Base'!$A$1:$N$671, 12, FALSE))+$Q444)*$I444)/100)+5)*
IF(OR($J444="Modest", $J444="Mild", $J444="Quiet", $J444="Rash"), 1.1,
IF(OR($J444="Adamant", $J444="Impish", $J444="Jolly", $J444="Careful"), 0.9, 1)))</f>
        <v>94</v>
      </c>
      <c r="V444" s="2">
        <f>_xlfn.FLOOR.MATH((_xlfn.FLOOR.MATH((((2*VLOOKUP($G444, 'EV and Base'!$A$1:$N$671, 13, FALSE))+$Q444)*$I444)/100)+5)*
IF(OR($J444="Calm", $J444="Gentle", $J444="Sassy", $J444="Careful"), 1.1,
IF(OR($J444="Naughty", $J444="Lax", $J444="Naive", $J444="Rash"), 0.9, 1)))</f>
        <v>70</v>
      </c>
      <c r="W444" s="2">
        <f>_xlfn.FLOOR.MATH((_xlfn.FLOOR.MATH((((2*VLOOKUP($G444, 'EV and Base'!$A$1:$N$671, 14, FALSE))+$Q444)*$I444)/100)+5)*
IF(OR($J444="Timid", $J444="Hasty", $J444="Jolly", $J444="Naive"), 1.1,
IF(OR($J444="Brave", $J444="Relaxed", $J444="Quiet", $J444="Sassy"), 0.9, 1)))</f>
        <v>58</v>
      </c>
    </row>
    <row r="445" spans="1:23" x14ac:dyDescent="0.45">
      <c r="A445" s="67"/>
      <c r="B445" s="67"/>
      <c r="C445" s="67"/>
      <c r="D445" s="67"/>
      <c r="E445" s="67"/>
      <c r="F445" s="56">
        <v>3</v>
      </c>
      <c r="G445" s="2" t="s">
        <v>628</v>
      </c>
      <c r="H445" s="22" t="s">
        <v>56</v>
      </c>
      <c r="I445" s="2">
        <v>40</v>
      </c>
      <c r="J445" s="2" t="s">
        <v>120</v>
      </c>
      <c r="K445" s="2" t="s">
        <v>587</v>
      </c>
      <c r="L445" s="2" t="s">
        <v>53</v>
      </c>
      <c r="M445" s="2" t="s">
        <v>631</v>
      </c>
      <c r="N445" s="2" t="s">
        <v>729</v>
      </c>
      <c r="O445" s="2" t="s">
        <v>730</v>
      </c>
      <c r="P445" s="2" t="s">
        <v>731</v>
      </c>
      <c r="Q445" s="2">
        <v>18</v>
      </c>
      <c r="R445" s="2">
        <f>_xlfn.FLOOR.MATH((((2*VLOOKUP(G445, 'EV and Base'!$A$1:$N$671, 9, FALSE))+$Q445)*$I445)/100)+$I445+10</f>
        <v>113</v>
      </c>
      <c r="S445" s="2">
        <f>_xlfn.FLOOR.MATH((_xlfn.FLOOR.MATH((((2*VLOOKUP($G445, 'EV and Base'!$A$1:$N$671, 10, FALSE))+$Q445)*$I445)/100)+5)*
IF(OR($J445="Lonely", $J445="Brave", $J445="Adamant", $J445="Naughty"), 1.1,
IF(OR($J445="Bold", $J445="Timid", $J445="Modest", $J445="Calm"), 0.9, 1)))</f>
        <v>57</v>
      </c>
      <c r="T445" s="2">
        <f>_xlfn.FLOOR.MATH((_xlfn.FLOOR.MATH((((2*VLOOKUP($G445, 'EV and Base'!$A$1:$N$671, 11, FALSE))+$Q445)*$I445)/100)+5)*
IF(OR($J445="Bold", $J445="Relaxed", $J445="Impish", $J445="Lax"), 1.1,
IF(OR($J445="Lonely", $J445="Hasty", $J445="Mild", $J445="Gentle"), 0.9, 1)))</f>
        <v>36</v>
      </c>
      <c r="U445" s="2">
        <f>_xlfn.FLOOR.MATH((_xlfn.FLOOR.MATH((((2*VLOOKUP($G445, 'EV and Base'!$A$1:$N$671, 12, FALSE))+$Q445)*$I445)/100)+5)*
IF(OR($J445="Modest", $J445="Mild", $J445="Quiet", $J445="Rash"), 1.1,
IF(OR($J445="Adamant", $J445="Impish", $J445="Jolly", $J445="Careful"), 0.9, 1)))</f>
        <v>88</v>
      </c>
      <c r="V445" s="2">
        <f>_xlfn.FLOOR.MATH((_xlfn.FLOOR.MATH((((2*VLOOKUP($G445, 'EV and Base'!$A$1:$N$671, 13, FALSE))+$Q445)*$I445)/100)+5)*
IF(OR($J445="Calm", $J445="Gentle", $J445="Sassy", $J445="Careful"), 1.1,
IF(OR($J445="Naughty", $J445="Lax", $J445="Naive", $J445="Rash"), 0.9, 1)))</f>
        <v>108</v>
      </c>
      <c r="W445" s="2">
        <f>_xlfn.FLOOR.MATH((_xlfn.FLOOR.MATH((((2*VLOOKUP($G445, 'EV and Base'!$A$1:$N$671, 14, FALSE))+$Q445)*$I445)/100)+5)*
IF(OR($J445="Timid", $J445="Hasty", $J445="Jolly", $J445="Naive"), 1.1,
IF(OR($J445="Brave", $J445="Relaxed", $J445="Quiet", $J445="Sassy"), 0.9, 1)))</f>
        <v>96</v>
      </c>
    </row>
    <row r="446" spans="1:23" x14ac:dyDescent="0.45">
      <c r="A446" s="68"/>
      <c r="B446" s="68"/>
      <c r="C446" s="68"/>
      <c r="D446" s="68"/>
      <c r="E446" s="68"/>
      <c r="F446" s="56">
        <v>2</v>
      </c>
      <c r="G446" s="2" t="s">
        <v>564</v>
      </c>
      <c r="H446" s="2" t="s">
        <v>50</v>
      </c>
      <c r="I446" s="2">
        <v>39</v>
      </c>
      <c r="J446" s="2" t="s">
        <v>160</v>
      </c>
      <c r="K446" s="2" t="s">
        <v>565</v>
      </c>
      <c r="L446" s="2" t="s">
        <v>53</v>
      </c>
      <c r="M446" s="2" t="s">
        <v>732</v>
      </c>
      <c r="N446" s="2" t="s">
        <v>374</v>
      </c>
      <c r="O446" s="2" t="s">
        <v>733</v>
      </c>
      <c r="P446" s="2" t="s">
        <v>734</v>
      </c>
      <c r="Q446" s="2">
        <v>18</v>
      </c>
      <c r="R446" s="2">
        <f>_xlfn.FLOOR.MATH((((2*VLOOKUP(G446, 'EV and Base'!$A$1:$N$671, 9, FALSE))+$Q446)*$I446)/100)+$I446+10</f>
        <v>184</v>
      </c>
      <c r="S446" s="2">
        <f>_xlfn.FLOOR.MATH((_xlfn.FLOOR.MATH((((2*VLOOKUP($G446, 'EV and Base'!$A$1:$N$671, 10, FALSE))+$Q446)*$I446)/100)+5)*
IF(OR($J446="Lonely", $J446="Brave", $J446="Adamant", $J446="Naughty"), 1.1,
IF(OR($J446="Bold", $J446="Timid", $J446="Modest", $J446="Calm"), 0.9, 1)))</f>
        <v>70</v>
      </c>
      <c r="T446" s="2">
        <f>_xlfn.FLOOR.MATH((_xlfn.FLOOR.MATH((((2*VLOOKUP($G446, 'EV and Base'!$A$1:$N$671, 11, FALSE))+$Q446)*$I446)/100)+5)*
IF(OR($J446="Bold", $J446="Relaxed", $J446="Impish", $J446="Lax"), 1.1,
IF(OR($J446="Lonely", $J446="Hasty", $J446="Mild", $J446="Gentle"), 0.9, 1)))</f>
        <v>74</v>
      </c>
      <c r="U446" s="2">
        <f>_xlfn.FLOOR.MATH((_xlfn.FLOOR.MATH((((2*VLOOKUP($G446, 'EV and Base'!$A$1:$N$671, 12, FALSE))+$Q446)*$I446)/100)+5)*
IF(OR($J446="Modest", $J446="Mild", $J446="Quiet", $J446="Rash"), 1.1,
IF(OR($J446="Adamant", $J446="Impish", $J446="Jolly", $J446="Careful"), 0.9, 1)))</f>
        <v>47</v>
      </c>
      <c r="V446" s="2">
        <f>_xlfn.FLOOR.MATH((_xlfn.FLOOR.MATH((((2*VLOOKUP($G446, 'EV and Base'!$A$1:$N$671, 13, FALSE))+$Q446)*$I446)/100)+5)*
IF(OR($J446="Calm", $J446="Gentle", $J446="Sassy", $J446="Careful"), 1.1,
IF(OR($J446="Naughty", $J446="Lax", $J446="Naive", $J446="Rash"), 0.9, 1)))</f>
        <v>42</v>
      </c>
      <c r="W446" s="2">
        <f>_xlfn.FLOOR.MATH((_xlfn.FLOOR.MATH((((2*VLOOKUP($G446, 'EV and Base'!$A$1:$N$671, 14, FALSE))+$Q446)*$I446)/100)+5)*
IF(OR($J446="Timid", $J446="Hasty", $J446="Jolly", $J446="Naive"), 1.1,
IF(OR($J446="Brave", $J446="Relaxed", $J446="Quiet", $J446="Sassy"), 0.9, 1)))</f>
        <v>62</v>
      </c>
    </row>
    <row r="447" spans="1:23" x14ac:dyDescent="0.45">
      <c r="A447" s="66">
        <v>246</v>
      </c>
      <c r="B447" s="66" t="s">
        <v>57</v>
      </c>
      <c r="C447" s="66" t="s">
        <v>46</v>
      </c>
      <c r="D447" s="66" t="s">
        <v>714</v>
      </c>
      <c r="E447" s="66" t="s">
        <v>48</v>
      </c>
      <c r="F447" s="56">
        <v>1</v>
      </c>
      <c r="G447" s="2" t="s">
        <v>579</v>
      </c>
      <c r="H447" s="2" t="s">
        <v>50</v>
      </c>
      <c r="I447" s="2">
        <v>43</v>
      </c>
      <c r="J447" s="2" t="s">
        <v>134</v>
      </c>
      <c r="K447" s="2" t="s">
        <v>158</v>
      </c>
      <c r="L447" s="2" t="s">
        <v>589</v>
      </c>
      <c r="M447" s="2" t="s">
        <v>142</v>
      </c>
      <c r="N447" s="2" t="s">
        <v>403</v>
      </c>
      <c r="O447" s="2" t="s">
        <v>484</v>
      </c>
      <c r="P447" s="2" t="s">
        <v>582</v>
      </c>
      <c r="Q447" s="2">
        <v>30</v>
      </c>
      <c r="R447" s="2">
        <f>_xlfn.FLOOR.MATH((((2*VLOOKUP(G447, 'EV and Base'!$A$1:$N$671, 9, FALSE))+$Q447)*$I447)/100)+$I447+10</f>
        <v>134</v>
      </c>
      <c r="S447" s="2">
        <f>_xlfn.FLOOR.MATH((_xlfn.FLOOR.MATH((((2*VLOOKUP($G447, 'EV and Base'!$A$1:$N$671, 10, FALSE))+$Q447)*$I447)/100)+5)*
IF(OR($J447="Lonely", $J447="Brave", $J447="Adamant", $J447="Naughty"), 1.1,
IF(OR($J447="Bold", $J447="Timid", $J447="Modest", $J447="Calm"), 0.9, 1)))</f>
        <v>118</v>
      </c>
      <c r="T447" s="2">
        <f>_xlfn.FLOOR.MATH((_xlfn.FLOOR.MATH((((2*VLOOKUP($G447, 'EV and Base'!$A$1:$N$671, 11, FALSE))+$Q447)*$I447)/100)+5)*
IF(OR($J447="Bold", $J447="Relaxed", $J447="Impish", $J447="Lax"), 1.1,
IF(OR($J447="Lonely", $J447="Hasty", $J447="Mild", $J447="Gentle"), 0.9, 1)))</f>
        <v>86</v>
      </c>
      <c r="U447" s="2">
        <f>_xlfn.FLOOR.MATH((_xlfn.FLOOR.MATH((((2*VLOOKUP($G447, 'EV and Base'!$A$1:$N$671, 12, FALSE))+$Q447)*$I447)/100)+5)*
IF(OR($J447="Modest", $J447="Mild", $J447="Quiet", $J447="Rash"), 1.1,
IF(OR($J447="Adamant", $J447="Impish", $J447="Jolly", $J447="Careful"), 0.9, 1)))</f>
        <v>65</v>
      </c>
      <c r="V447" s="2">
        <f>_xlfn.FLOOR.MATH((_xlfn.FLOOR.MATH((((2*VLOOKUP($G447, 'EV and Base'!$A$1:$N$671, 13, FALSE))+$Q447)*$I447)/100)+5)*
IF(OR($J447="Calm", $J447="Gentle", $J447="Sassy", $J447="Careful"), 1.1,
IF(OR($J447="Naughty", $J447="Lax", $J447="Naive", $J447="Rash"), 0.9, 1)))</f>
        <v>65</v>
      </c>
      <c r="W447" s="2">
        <f>_xlfn.FLOOR.MATH((_xlfn.FLOOR.MATH((((2*VLOOKUP($G447, 'EV and Base'!$A$1:$N$671, 14, FALSE))+$Q447)*$I447)/100)+5)*
IF(OR($J447="Timid", $J447="Hasty", $J447="Jolly", $J447="Naive"), 1.1,
IF(OR($J447="Brave", $J447="Relaxed", $J447="Quiet", $J447="Sassy"), 0.9, 1)))</f>
        <v>97</v>
      </c>
    </row>
    <row r="448" spans="1:23" x14ac:dyDescent="0.45">
      <c r="A448" s="67"/>
      <c r="B448" s="67"/>
      <c r="C448" s="67"/>
      <c r="D448" s="67"/>
      <c r="E448" s="67"/>
      <c r="F448" s="56">
        <v>4</v>
      </c>
      <c r="G448" s="2" t="s">
        <v>1338</v>
      </c>
      <c r="H448" s="2" t="s">
        <v>50</v>
      </c>
      <c r="I448" s="2">
        <v>45</v>
      </c>
      <c r="J448" s="2" t="s">
        <v>59</v>
      </c>
      <c r="K448" s="2" t="s">
        <v>1386</v>
      </c>
      <c r="L448" s="2" t="s">
        <v>590</v>
      </c>
      <c r="M448" s="2" t="s">
        <v>670</v>
      </c>
      <c r="N448" s="2" t="s">
        <v>768</v>
      </c>
      <c r="O448" s="2" t="s">
        <v>1390</v>
      </c>
      <c r="P448" s="2" t="s">
        <v>697</v>
      </c>
      <c r="Q448" s="2">
        <v>30</v>
      </c>
      <c r="R448" s="2">
        <f>_xlfn.FLOOR.MATH((((2*VLOOKUP(G448, 'EV and Base'!$A$1:$N$671, 9, FALSE))+$Q448)*$I448)/100)+$I448+10</f>
        <v>136</v>
      </c>
      <c r="S448" s="2">
        <f>_xlfn.FLOOR.MATH((_xlfn.FLOOR.MATH((((2*VLOOKUP($G448, 'EV and Base'!$A$1:$N$671, 10, FALSE))+$Q448)*$I448)/100)+5)*
IF(OR($J448="Lonely", $J448="Brave", $J448="Adamant", $J448="Naughty"), 1.1,
IF(OR($J448="Bold", $J448="Timid", $J448="Modest", $J448="Calm"), 0.9, 1)))</f>
        <v>86</v>
      </c>
      <c r="T448" s="2">
        <f>_xlfn.FLOOR.MATH((_xlfn.FLOOR.MATH((((2*VLOOKUP($G448, 'EV and Base'!$A$1:$N$671, 11, FALSE))+$Q448)*$I448)/100)+5)*
IF(OR($J448="Bold", $J448="Relaxed", $J448="Impish", $J448="Lax"), 1.1,
IF(OR($J448="Lonely", $J448="Hasty", $J448="Mild", $J448="Gentle"), 0.9, 1)))</f>
        <v>114</v>
      </c>
      <c r="U448" s="2">
        <f>_xlfn.FLOOR.MATH((_xlfn.FLOOR.MATH((((2*VLOOKUP($G448, 'EV and Base'!$A$1:$N$671, 12, FALSE))+$Q448)*$I448)/100)+5)*
IF(OR($J448="Modest", $J448="Mild", $J448="Quiet", $J448="Rash"), 1.1,
IF(OR($J448="Adamant", $J448="Impish", $J448="Jolly", $J448="Careful"), 0.9, 1)))</f>
        <v>77</v>
      </c>
      <c r="V448" s="2">
        <f>_xlfn.FLOOR.MATH((_xlfn.FLOOR.MATH((((2*VLOOKUP($G448, 'EV and Base'!$A$1:$N$671, 13, FALSE))+$Q448)*$I448)/100)+5)*
IF(OR($J448="Calm", $J448="Gentle", $J448="Sassy", $J448="Careful"), 1.1,
IF(OR($J448="Naughty", $J448="Lax", $J448="Naive", $J448="Rash"), 0.9, 1)))</f>
        <v>104</v>
      </c>
      <c r="W448" s="2">
        <f>_xlfn.FLOOR.MATH((_xlfn.FLOOR.MATH((((2*VLOOKUP($G448, 'EV and Base'!$A$1:$N$671, 14, FALSE))+$Q448)*$I448)/100)+5)*
IF(OR($J448="Timid", $J448="Hasty", $J448="Jolly", $J448="Naive"), 1.1,
IF(OR($J448="Brave", $J448="Relaxed", $J448="Quiet", $J448="Sassy"), 0.9, 1)))</f>
        <v>120</v>
      </c>
    </row>
    <row r="449" spans="1:23" x14ac:dyDescent="0.45">
      <c r="A449" s="67"/>
      <c r="B449" s="67"/>
      <c r="C449" s="67"/>
      <c r="D449" s="67"/>
      <c r="E449" s="67"/>
      <c r="F449" s="56">
        <v>3</v>
      </c>
      <c r="G449" s="2" t="s">
        <v>520</v>
      </c>
      <c r="H449" s="2" t="s">
        <v>50</v>
      </c>
      <c r="I449" s="2">
        <v>43</v>
      </c>
      <c r="J449" s="2" t="s">
        <v>120</v>
      </c>
      <c r="K449" s="2" t="s">
        <v>107</v>
      </c>
      <c r="L449" s="2" t="s">
        <v>1389</v>
      </c>
      <c r="M449" s="2" t="s">
        <v>128</v>
      </c>
      <c r="N449" s="2" t="s">
        <v>394</v>
      </c>
      <c r="O449" s="2" t="s">
        <v>73</v>
      </c>
      <c r="P449" s="2" t="s">
        <v>135</v>
      </c>
      <c r="Q449" s="2">
        <v>30</v>
      </c>
      <c r="R449" s="2">
        <f>_xlfn.FLOOR.MATH((((2*VLOOKUP(G449, 'EV and Base'!$A$1:$N$671, 9, FALSE))+$Q449)*$I449)/100)+$I449+10</f>
        <v>130</v>
      </c>
      <c r="S449" s="2">
        <f>_xlfn.FLOOR.MATH((_xlfn.FLOOR.MATH((((2*VLOOKUP($G449, 'EV and Base'!$A$1:$N$671, 10, FALSE))+$Q449)*$I449)/100)+5)*
IF(OR($J449="Lonely", $J449="Brave", $J449="Adamant", $J449="Naughty"), 1.1,
IF(OR($J449="Bold", $J449="Timid", $J449="Modest", $J449="Calm"), 0.9, 1)))</f>
        <v>112</v>
      </c>
      <c r="T449" s="2">
        <f>_xlfn.FLOOR.MATH((_xlfn.FLOOR.MATH((((2*VLOOKUP($G449, 'EV and Base'!$A$1:$N$671, 11, FALSE))+$Q449)*$I449)/100)+5)*
IF(OR($J449="Bold", $J449="Relaxed", $J449="Impish", $J449="Lax"), 1.1,
IF(OR($J449="Lonely", $J449="Hasty", $J449="Mild", $J449="Gentle"), 0.9, 1)))</f>
        <v>72</v>
      </c>
      <c r="U449" s="2">
        <f>_xlfn.FLOOR.MATH((_xlfn.FLOOR.MATH((((2*VLOOKUP($G449, 'EV and Base'!$A$1:$N$671, 12, FALSE))+$Q449)*$I449)/100)+5)*
IF(OR($J449="Modest", $J449="Mild", $J449="Quiet", $J449="Rash"), 1.1,
IF(OR($J449="Adamant", $J449="Impish", $J449="Jolly", $J449="Careful"), 0.9, 1)))</f>
        <v>102</v>
      </c>
      <c r="V449" s="2">
        <f>_xlfn.FLOOR.MATH((_xlfn.FLOOR.MATH((((2*VLOOKUP($G449, 'EV and Base'!$A$1:$N$671, 13, FALSE))+$Q449)*$I449)/100)+5)*
IF(OR($J449="Calm", $J449="Gentle", $J449="Sassy", $J449="Careful"), 1.1,
IF(OR($J449="Naughty", $J449="Lax", $J449="Naive", $J449="Rash"), 0.9, 1)))</f>
        <v>64</v>
      </c>
      <c r="W449" s="2">
        <f>_xlfn.FLOOR.MATH((_xlfn.FLOOR.MATH((((2*VLOOKUP($G449, 'EV and Base'!$A$1:$N$671, 14, FALSE))+$Q449)*$I449)/100)+5)*
IF(OR($J449="Timid", $J449="Hasty", $J449="Jolly", $J449="Naive"), 1.1,
IF(OR($J449="Brave", $J449="Relaxed", $J449="Quiet", $J449="Sassy"), 0.9, 1)))</f>
        <v>104</v>
      </c>
    </row>
    <row r="450" spans="1:23" x14ac:dyDescent="0.45">
      <c r="A450" s="68"/>
      <c r="B450" s="68"/>
      <c r="C450" s="68"/>
      <c r="D450" s="68"/>
      <c r="E450" s="68"/>
      <c r="F450" s="56">
        <v>2</v>
      </c>
      <c r="G450" s="2" t="s">
        <v>315</v>
      </c>
      <c r="H450" s="2" t="s">
        <v>50</v>
      </c>
      <c r="I450" s="2">
        <v>43</v>
      </c>
      <c r="J450" s="2" t="s">
        <v>71</v>
      </c>
      <c r="K450" s="2" t="s">
        <v>65</v>
      </c>
      <c r="L450" s="2" t="s">
        <v>311</v>
      </c>
      <c r="M450" s="2" t="s">
        <v>154</v>
      </c>
      <c r="N450" s="2" t="s">
        <v>418</v>
      </c>
      <c r="O450" s="2" t="s">
        <v>403</v>
      </c>
      <c r="P450" s="2" t="s">
        <v>705</v>
      </c>
      <c r="Q450" s="2">
        <v>30</v>
      </c>
      <c r="R450" s="2">
        <f>_xlfn.FLOOR.MATH((((2*VLOOKUP(G450, 'EV and Base'!$A$1:$N$671, 9, FALSE))+$Q450)*$I450)/100)+$I450+10</f>
        <v>120</v>
      </c>
      <c r="S450" s="2">
        <f>_xlfn.FLOOR.MATH((_xlfn.FLOOR.MATH((((2*VLOOKUP($G450, 'EV and Base'!$A$1:$N$671, 10, FALSE))+$Q450)*$I450)/100)+5)*
IF(OR($J450="Lonely", $J450="Brave", $J450="Adamant", $J450="Naughty"), 1.1,
IF(OR($J450="Bold", $J450="Timid", $J450="Modest", $J450="Calm"), 0.9, 1)))</f>
        <v>93</v>
      </c>
      <c r="T450" s="2">
        <f>_xlfn.FLOOR.MATH((_xlfn.FLOOR.MATH((((2*VLOOKUP($G450, 'EV and Base'!$A$1:$N$671, 11, FALSE))+$Q450)*$I450)/100)+5)*
IF(OR($J450="Bold", $J450="Relaxed", $J450="Impish", $J450="Lax"), 1.1,
IF(OR($J450="Lonely", $J450="Hasty", $J450="Mild", $J450="Gentle"), 0.9, 1)))</f>
        <v>60</v>
      </c>
      <c r="U450" s="2">
        <f>_xlfn.FLOOR.MATH((_xlfn.FLOOR.MATH((((2*VLOOKUP($G450, 'EV and Base'!$A$1:$N$671, 12, FALSE))+$Q450)*$I450)/100)+5)*
IF(OR($J450="Modest", $J450="Mild", $J450="Quiet", $J450="Rash"), 1.1,
IF(OR($J450="Adamant", $J450="Impish", $J450="Jolly", $J450="Careful"), 0.9, 1)))</f>
        <v>93</v>
      </c>
      <c r="V450" s="2">
        <f>_xlfn.FLOOR.MATH((_xlfn.FLOOR.MATH((((2*VLOOKUP($G450, 'EV and Base'!$A$1:$N$671, 13, FALSE))+$Q450)*$I450)/100)+5)*
IF(OR($J450="Calm", $J450="Gentle", $J450="Sassy", $J450="Careful"), 1.1,
IF(OR($J450="Naughty", $J450="Lax", $J450="Naive", $J450="Rash"), 0.9, 1)))</f>
        <v>60</v>
      </c>
      <c r="W450" s="2">
        <f>_xlfn.FLOOR.MATH((_xlfn.FLOOR.MATH((((2*VLOOKUP($G450, 'EV and Base'!$A$1:$N$671, 14, FALSE))+$Q450)*$I450)/100)+5)*
IF(OR($J450="Timid", $J450="Hasty", $J450="Jolly", $J450="Naive"), 1.1,
IF(OR($J450="Brave", $J450="Relaxed", $J450="Quiet", $J450="Sassy"), 0.9, 1)))</f>
        <v>109</v>
      </c>
    </row>
    <row r="451" spans="1:23" x14ac:dyDescent="0.45">
      <c r="A451" s="53">
        <v>247</v>
      </c>
      <c r="B451" s="53" t="s">
        <v>737</v>
      </c>
      <c r="C451" s="56" t="s">
        <v>46</v>
      </c>
      <c r="D451" s="56" t="s">
        <v>714</v>
      </c>
      <c r="E451" s="53" t="s">
        <v>48</v>
      </c>
      <c r="F451" s="56">
        <v>1</v>
      </c>
      <c r="G451" s="2" t="s">
        <v>614</v>
      </c>
      <c r="H451" s="2" t="s">
        <v>50</v>
      </c>
      <c r="I451" s="2">
        <v>40</v>
      </c>
      <c r="J451" s="2" t="s">
        <v>85</v>
      </c>
      <c r="K451" s="2" t="s">
        <v>615</v>
      </c>
      <c r="L451" s="2" t="s">
        <v>53</v>
      </c>
      <c r="M451" s="2" t="s">
        <v>617</v>
      </c>
      <c r="N451" s="2" t="s">
        <v>337</v>
      </c>
      <c r="O451" s="2" t="s">
        <v>594</v>
      </c>
      <c r="P451" s="2" t="s">
        <v>186</v>
      </c>
      <c r="Q451" s="2">
        <v>12</v>
      </c>
      <c r="R451" s="2">
        <f>_xlfn.FLOOR.MATH((((2*VLOOKUP(G451, 'EV and Base'!$A$1:$N$671, 9, FALSE))+$Q451)*$I451)/100)+$I451+10</f>
        <v>114</v>
      </c>
      <c r="S451" s="2">
        <f>_xlfn.FLOOR.MATH((_xlfn.FLOOR.MATH((((2*VLOOKUP($G451, 'EV and Base'!$A$1:$N$671, 10, FALSE))+$Q451)*$I451)/100)+5)*
IF(OR($J451="Lonely", $J451="Brave", $J451="Adamant", $J451="Naughty"), 1.1,
IF(OR($J451="Bold", $J451="Timid", $J451="Modest", $J451="Calm"), 0.9, 1)))</f>
        <v>109</v>
      </c>
      <c r="T451" s="2">
        <f>_xlfn.FLOOR.MATH((_xlfn.FLOOR.MATH((((2*VLOOKUP($G451, 'EV and Base'!$A$1:$N$671, 11, FALSE))+$Q451)*$I451)/100)+5)*
IF(OR($J451="Bold", $J451="Relaxed", $J451="Impish", $J451="Lax"), 1.1,
IF(OR($J451="Lonely", $J451="Hasty", $J451="Mild", $J451="Gentle"), 0.9, 1)))</f>
        <v>62</v>
      </c>
      <c r="U451" s="2">
        <f>_xlfn.FLOOR.MATH((_xlfn.FLOOR.MATH((((2*VLOOKUP($G451, 'EV and Base'!$A$1:$N$671, 12, FALSE))+$Q451)*$I451)/100)+5)*
IF(OR($J451="Modest", $J451="Mild", $J451="Quiet", $J451="Rash"), 1.1,
IF(OR($J451="Adamant", $J451="Impish", $J451="Jolly", $J451="Careful"), 0.9, 1)))</f>
        <v>33</v>
      </c>
      <c r="V451" s="2">
        <f>_xlfn.FLOOR.MATH((_xlfn.FLOOR.MATH((((2*VLOOKUP($G451, 'EV and Base'!$A$1:$N$671, 13, FALSE))+$Q451)*$I451)/100)+5)*
IF(OR($J451="Calm", $J451="Gentle", $J451="Sassy", $J451="Careful"), 1.1,
IF(OR($J451="Naughty", $J451="Lax", $J451="Naive", $J451="Rash"), 0.9, 1)))</f>
        <v>75</v>
      </c>
      <c r="W451" s="2">
        <f>_xlfn.FLOOR.MATH((_xlfn.FLOOR.MATH((((2*VLOOKUP($G451, 'EV and Base'!$A$1:$N$671, 14, FALSE))+$Q451)*$I451)/100)+5)*
IF(OR($J451="Timid", $J451="Hasty", $J451="Jolly", $J451="Naive"), 1.1,
IF(OR($J451="Brave", $J451="Relaxed", $J451="Quiet", $J451="Sassy"), 0.9, 1)))</f>
        <v>77</v>
      </c>
    </row>
    <row r="452" spans="1:23" x14ac:dyDescent="0.45">
      <c r="A452" s="66">
        <v>248</v>
      </c>
      <c r="B452" s="66" t="s">
        <v>738</v>
      </c>
      <c r="C452" s="66" t="s">
        <v>46</v>
      </c>
      <c r="D452" s="66" t="s">
        <v>714</v>
      </c>
      <c r="E452" s="66" t="s">
        <v>48</v>
      </c>
      <c r="F452" s="56">
        <v>1</v>
      </c>
      <c r="G452" s="2" t="s">
        <v>396</v>
      </c>
      <c r="H452" s="2" t="s">
        <v>50</v>
      </c>
      <c r="I452" s="2">
        <v>38</v>
      </c>
      <c r="J452" s="2" t="s">
        <v>78</v>
      </c>
      <c r="K452" s="2" t="s">
        <v>167</v>
      </c>
      <c r="L452" s="2" t="s">
        <v>53</v>
      </c>
      <c r="M452" s="2" t="s">
        <v>254</v>
      </c>
      <c r="N452" s="2" t="s">
        <v>594</v>
      </c>
      <c r="O452" s="2" t="s">
        <v>423</v>
      </c>
      <c r="P452" s="2" t="s">
        <v>557</v>
      </c>
      <c r="Q452" s="2">
        <v>0</v>
      </c>
      <c r="R452" s="2">
        <f>_xlfn.FLOOR.MATH((((2*VLOOKUP(G452, 'EV and Base'!$A$1:$N$671, 9, FALSE))+$Q452)*$I452)/100)+$I452+10</f>
        <v>112</v>
      </c>
      <c r="S452" s="2">
        <f>_xlfn.FLOOR.MATH((_xlfn.FLOOR.MATH((((2*VLOOKUP($G452, 'EV and Base'!$A$1:$N$671, 10, FALSE))+$Q452)*$I452)/100)+5)*
IF(OR($J452="Lonely", $J452="Brave", $J452="Adamant", $J452="Naughty"), 1.1,
IF(OR($J452="Bold", $J452="Timid", $J452="Modest", $J452="Calm"), 0.9, 1)))</f>
        <v>84</v>
      </c>
      <c r="T452" s="2">
        <f>_xlfn.FLOOR.MATH((_xlfn.FLOOR.MATH((((2*VLOOKUP($G452, 'EV and Base'!$A$1:$N$671, 11, FALSE))+$Q452)*$I452)/100)+5)*
IF(OR($J452="Bold", $J452="Relaxed", $J452="Impish", $J452="Lax"), 1.1,
IF(OR($J452="Lonely", $J452="Hasty", $J452="Mild", $J452="Gentle"), 0.9, 1)))</f>
        <v>69</v>
      </c>
      <c r="U452" s="2">
        <f>_xlfn.FLOOR.MATH((_xlfn.FLOOR.MATH((((2*VLOOKUP($G452, 'EV and Base'!$A$1:$N$671, 12, FALSE))+$Q452)*$I452)/100)+5)*
IF(OR($J452="Modest", $J452="Mild", $J452="Quiet", $J452="Rash"), 1.1,
IF(OR($J452="Adamant", $J452="Impish", $J452="Jolly", $J452="Careful"), 0.9, 1)))</f>
        <v>35</v>
      </c>
      <c r="V452" s="2">
        <f>_xlfn.FLOOR.MATH((_xlfn.FLOOR.MATH((((2*VLOOKUP($G452, 'EV and Base'!$A$1:$N$671, 13, FALSE))+$Q452)*$I452)/100)+5)*
IF(OR($J452="Calm", $J452="Gentle", $J452="Sassy", $J452="Careful"), 1.1,
IF(OR($J452="Naughty", $J452="Lax", $J452="Naive", $J452="Rash"), 0.9, 1)))</f>
        <v>43</v>
      </c>
      <c r="W452" s="2">
        <f>_xlfn.FLOOR.MATH((_xlfn.FLOOR.MATH((((2*VLOOKUP($G452, 'EV and Base'!$A$1:$N$671, 14, FALSE))+$Q452)*$I452)/100)+5)*
IF(OR($J452="Timid", $J452="Hasty", $J452="Jolly", $J452="Naive"), 1.1,
IF(OR($J452="Brave", $J452="Relaxed", $J452="Quiet", $J452="Sassy"), 0.9, 1)))</f>
        <v>35</v>
      </c>
    </row>
    <row r="453" spans="1:23" x14ac:dyDescent="0.45">
      <c r="A453" s="68"/>
      <c r="B453" s="68"/>
      <c r="C453" s="68"/>
      <c r="D453" s="68"/>
      <c r="E453" s="68"/>
      <c r="F453" s="56">
        <v>2</v>
      </c>
      <c r="G453" s="2" t="s">
        <v>470</v>
      </c>
      <c r="H453" s="2" t="s">
        <v>50</v>
      </c>
      <c r="I453" s="2">
        <v>38</v>
      </c>
      <c r="J453" s="2" t="s">
        <v>223</v>
      </c>
      <c r="K453" s="2" t="s">
        <v>161</v>
      </c>
      <c r="L453" s="2" t="s">
        <v>53</v>
      </c>
      <c r="M453" s="2" t="s">
        <v>295</v>
      </c>
      <c r="N453" s="2" t="s">
        <v>471</v>
      </c>
      <c r="O453" s="2" t="s">
        <v>423</v>
      </c>
      <c r="P453" s="2" t="s">
        <v>388</v>
      </c>
      <c r="Q453" s="2">
        <v>0</v>
      </c>
      <c r="R453" s="2">
        <f>_xlfn.FLOOR.MATH((((2*VLOOKUP(G453, 'EV and Base'!$A$1:$N$671, 9, FALSE))+$Q453)*$I453)/100)+$I453+10</f>
        <v>101</v>
      </c>
      <c r="S453" s="2">
        <f>_xlfn.FLOOR.MATH((_xlfn.FLOOR.MATH((((2*VLOOKUP($G453, 'EV and Base'!$A$1:$N$671, 10, FALSE))+$Q453)*$I453)/100)+5)*
IF(OR($J453="Lonely", $J453="Brave", $J453="Adamant", $J453="Naughty"), 1.1,
IF(OR($J453="Bold", $J453="Timid", $J453="Modest", $J453="Calm"), 0.9, 1)))</f>
        <v>75</v>
      </c>
      <c r="T453" s="2">
        <f>_xlfn.FLOOR.MATH((_xlfn.FLOOR.MATH((((2*VLOOKUP($G453, 'EV and Base'!$A$1:$N$671, 11, FALSE))+$Q453)*$I453)/100)+5)*
IF(OR($J453="Bold", $J453="Relaxed", $J453="Impish", $J453="Lax"), 1.1,
IF(OR($J453="Lonely", $J453="Hasty", $J453="Mild", $J453="Gentle"), 0.9, 1)))</f>
        <v>84</v>
      </c>
      <c r="U453" s="2">
        <f>_xlfn.FLOOR.MATH((_xlfn.FLOOR.MATH((((2*VLOOKUP($G453, 'EV and Base'!$A$1:$N$671, 12, FALSE))+$Q453)*$I453)/100)+5)*
IF(OR($J453="Modest", $J453="Mild", $J453="Quiet", $J453="Rash"), 1.1,
IF(OR($J453="Adamant", $J453="Impish", $J453="Jolly", $J453="Careful"), 0.9, 1)))</f>
        <v>43</v>
      </c>
      <c r="V453" s="2">
        <f>_xlfn.FLOOR.MATH((_xlfn.FLOOR.MATH((((2*VLOOKUP($G453, 'EV and Base'!$A$1:$N$671, 13, FALSE))+$Q453)*$I453)/100)+5)*
IF(OR($J453="Calm", $J453="Gentle", $J453="Sassy", $J453="Careful"), 1.1,
IF(OR($J453="Naughty", $J453="Lax", $J453="Naive", $J453="Rash"), 0.9, 1)))</f>
        <v>38</v>
      </c>
      <c r="W453" s="2">
        <f>_xlfn.FLOOR.MATH((_xlfn.FLOOR.MATH((((2*VLOOKUP($G453, 'EV and Base'!$A$1:$N$671, 14, FALSE))+$Q453)*$I453)/100)+5)*
IF(OR($J453="Timid", $J453="Hasty", $J453="Jolly", $J453="Naive"), 1.1,
IF(OR($J453="Brave", $J453="Relaxed", $J453="Quiet", $J453="Sassy"), 0.9, 1)))</f>
        <v>20</v>
      </c>
    </row>
    <row r="454" spans="1:23" x14ac:dyDescent="0.45">
      <c r="A454" s="66">
        <v>249</v>
      </c>
      <c r="B454" s="66" t="s">
        <v>739</v>
      </c>
      <c r="C454" s="66" t="s">
        <v>46</v>
      </c>
      <c r="D454" s="66" t="s">
        <v>714</v>
      </c>
      <c r="E454" s="66" t="s">
        <v>48</v>
      </c>
      <c r="F454" s="56">
        <v>1</v>
      </c>
      <c r="G454" s="2" t="s">
        <v>740</v>
      </c>
      <c r="H454" s="2" t="s">
        <v>77</v>
      </c>
      <c r="I454" s="2">
        <v>40</v>
      </c>
      <c r="J454" s="2" t="s">
        <v>192</v>
      </c>
      <c r="K454" s="2" t="s">
        <v>441</v>
      </c>
      <c r="L454" s="2" t="s">
        <v>53</v>
      </c>
      <c r="M454" s="2" t="s">
        <v>541</v>
      </c>
      <c r="N454" s="2" t="s">
        <v>741</v>
      </c>
      <c r="O454" s="2" t="s">
        <v>453</v>
      </c>
      <c r="P454" s="2" t="s">
        <v>742</v>
      </c>
      <c r="Q454" s="2">
        <v>12</v>
      </c>
      <c r="R454" s="2">
        <f>_xlfn.FLOOR.MATH((((2*VLOOKUP(G454, 'EV and Base'!$A$1:$N$671, 9, FALSE))+$Q454)*$I454)/100)+$I454+10</f>
        <v>118</v>
      </c>
      <c r="S454" s="2">
        <f>_xlfn.FLOOR.MATH((_xlfn.FLOOR.MATH((((2*VLOOKUP($G454, 'EV and Base'!$A$1:$N$671, 10, FALSE))+$Q454)*$I454)/100)+5)*
IF(OR($J454="Lonely", $J454="Brave", $J454="Adamant", $J454="Naughty"), 1.1,
IF(OR($J454="Bold", $J454="Timid", $J454="Modest", $J454="Calm"), 0.9, 1)))</f>
        <v>89</v>
      </c>
      <c r="T454" s="2">
        <f>_xlfn.FLOOR.MATH((_xlfn.FLOOR.MATH((((2*VLOOKUP($G454, 'EV and Base'!$A$1:$N$671, 11, FALSE))+$Q454)*$I454)/100)+5)*
IF(OR($J454="Bold", $J454="Relaxed", $J454="Impish", $J454="Lax"), 1.1,
IF(OR($J454="Lonely", $J454="Hasty", $J454="Mild", $J454="Gentle"), 0.9, 1)))</f>
        <v>65</v>
      </c>
      <c r="U454" s="2">
        <f>_xlfn.FLOOR.MATH((_xlfn.FLOOR.MATH((((2*VLOOKUP($G454, 'EV and Base'!$A$1:$N$671, 12, FALSE))+$Q454)*$I454)/100)+5)*
IF(OR($J454="Modest", $J454="Mild", $J454="Quiet", $J454="Rash"), 1.1,
IF(OR($J454="Adamant", $J454="Impish", $J454="Jolly", $J454="Careful"), 0.9, 1)))</f>
        <v>51</v>
      </c>
      <c r="V454" s="2">
        <f>_xlfn.FLOOR.MATH((_xlfn.FLOOR.MATH((((2*VLOOKUP($G454, 'EV and Base'!$A$1:$N$671, 13, FALSE))+$Q454)*$I454)/100)+5)*
IF(OR($J454="Calm", $J454="Gentle", $J454="Sassy", $J454="Careful"), 1.1,
IF(OR($J454="Naughty", $J454="Lax", $J454="Naive", $J454="Rash"), 0.9, 1)))</f>
        <v>65</v>
      </c>
      <c r="W454" s="2">
        <f>_xlfn.FLOOR.MATH((_xlfn.FLOOR.MATH((((2*VLOOKUP($G454, 'EV and Base'!$A$1:$N$671, 14, FALSE))+$Q454)*$I454)/100)+5)*
IF(OR($J454="Timid", $J454="Hasty", $J454="Jolly", $J454="Naive"), 1.1,
IF(OR($J454="Brave", $J454="Relaxed", $J454="Quiet", $J454="Sassy"), 0.9, 1)))</f>
        <v>93</v>
      </c>
    </row>
    <row r="455" spans="1:23" x14ac:dyDescent="0.45">
      <c r="A455" s="68"/>
      <c r="B455" s="68"/>
      <c r="C455" s="68"/>
      <c r="D455" s="68"/>
      <c r="E455" s="68"/>
      <c r="F455" s="56">
        <v>2</v>
      </c>
      <c r="G455" s="2" t="s">
        <v>743</v>
      </c>
      <c r="H455" s="2" t="s">
        <v>77</v>
      </c>
      <c r="I455" s="2">
        <v>40</v>
      </c>
      <c r="J455" s="2" t="s">
        <v>197</v>
      </c>
      <c r="K455" s="2" t="s">
        <v>674</v>
      </c>
      <c r="L455" s="2" t="s">
        <v>53</v>
      </c>
      <c r="M455" s="2" t="s">
        <v>427</v>
      </c>
      <c r="N455" s="2" t="s">
        <v>552</v>
      </c>
      <c r="O455" s="2" t="s">
        <v>496</v>
      </c>
      <c r="P455" s="2" t="s">
        <v>621</v>
      </c>
      <c r="Q455" s="2">
        <v>12</v>
      </c>
      <c r="R455" s="2">
        <f>_xlfn.FLOOR.MATH((((2*VLOOKUP(G455, 'EV and Base'!$A$1:$N$671, 9, FALSE))+$Q455)*$I455)/100)+$I455+10</f>
        <v>134</v>
      </c>
      <c r="S455" s="2">
        <f>_xlfn.FLOOR.MATH((_xlfn.FLOOR.MATH((((2*VLOOKUP($G455, 'EV and Base'!$A$1:$N$671, 10, FALSE))+$Q455)*$I455)/100)+5)*
IF(OR($J455="Lonely", $J455="Brave", $J455="Adamant", $J455="Naughty"), 1.1,
IF(OR($J455="Bold", $J455="Timid", $J455="Modest", $J455="Calm"), 0.9, 1)))</f>
        <v>57</v>
      </c>
      <c r="T455" s="2">
        <f>_xlfn.FLOOR.MATH((_xlfn.FLOOR.MATH((((2*VLOOKUP($G455, 'EV and Base'!$A$1:$N$671, 11, FALSE))+$Q455)*$I455)/100)+5)*
IF(OR($J455="Bold", $J455="Relaxed", $J455="Impish", $J455="Lax"), 1.1,
IF(OR($J455="Lonely", $J455="Hasty", $J455="Mild", $J455="Gentle"), 0.9, 1)))</f>
        <v>58</v>
      </c>
      <c r="U455" s="2">
        <f>_xlfn.FLOOR.MATH((_xlfn.FLOOR.MATH((((2*VLOOKUP($G455, 'EV and Base'!$A$1:$N$671, 12, FALSE))+$Q455)*$I455)/100)+5)*
IF(OR($J455="Modest", $J455="Mild", $J455="Quiet", $J455="Rash"), 1.1,
IF(OR($J455="Adamant", $J455="Impish", $J455="Jolly", $J455="Careful"), 0.9, 1)))</f>
        <v>84</v>
      </c>
      <c r="V455" s="2">
        <f>_xlfn.FLOOR.MATH((_xlfn.FLOOR.MATH((((2*VLOOKUP($G455, 'EV and Base'!$A$1:$N$671, 13, FALSE))+$Q455)*$I455)/100)+5)*
IF(OR($J455="Calm", $J455="Gentle", $J455="Sassy", $J455="Careful"), 1.1,
IF(OR($J455="Naughty", $J455="Lax", $J455="Naive", $J455="Rash"), 0.9, 1)))</f>
        <v>93</v>
      </c>
      <c r="W455" s="2">
        <f>_xlfn.FLOOR.MATH((_xlfn.FLOOR.MATH((((2*VLOOKUP($G455, 'EV and Base'!$A$1:$N$671, 14, FALSE))+$Q455)*$I455)/100)+5)*
IF(OR($J455="Timid", $J455="Hasty", $J455="Jolly", $J455="Naive"), 1.1,
IF(OR($J455="Brave", $J455="Relaxed", $J455="Quiet", $J455="Sassy"), 0.9, 1)))</f>
        <v>57</v>
      </c>
    </row>
    <row r="456" spans="1:23" x14ac:dyDescent="0.45">
      <c r="A456" s="66">
        <v>250</v>
      </c>
      <c r="B456" s="66" t="s">
        <v>744</v>
      </c>
      <c r="C456" s="66" t="s">
        <v>46</v>
      </c>
      <c r="D456" s="66" t="s">
        <v>714</v>
      </c>
      <c r="E456" s="66" t="s">
        <v>48</v>
      </c>
      <c r="F456" s="56">
        <v>1</v>
      </c>
      <c r="G456" s="2" t="s">
        <v>641</v>
      </c>
      <c r="H456" s="2" t="s">
        <v>50</v>
      </c>
      <c r="I456" s="2">
        <v>39</v>
      </c>
      <c r="J456" s="2" t="s">
        <v>197</v>
      </c>
      <c r="K456" s="2" t="s">
        <v>627</v>
      </c>
      <c r="L456" s="2" t="s">
        <v>53</v>
      </c>
      <c r="M456" s="2" t="s">
        <v>642</v>
      </c>
      <c r="N456" s="2" t="s">
        <v>418</v>
      </c>
      <c r="O456" s="2" t="s">
        <v>496</v>
      </c>
      <c r="P456" s="2" t="s">
        <v>423</v>
      </c>
      <c r="Q456" s="2">
        <v>18</v>
      </c>
      <c r="R456" s="2">
        <f>_xlfn.FLOOR.MATH((((2*VLOOKUP(G456, 'EV and Base'!$A$1:$N$671, 9, FALSE))+$Q456)*$I456)/100)+$I456+10</f>
        <v>130</v>
      </c>
      <c r="S456" s="2">
        <f>_xlfn.FLOOR.MATH((_xlfn.FLOOR.MATH((((2*VLOOKUP($G456, 'EV and Base'!$A$1:$N$671, 10, FALSE))+$Q456)*$I456)/100)+5)*
IF(OR($J456="Lonely", $J456="Brave", $J456="Adamant", $J456="Naughty"), 1.1,
IF(OR($J456="Bold", $J456="Timid", $J456="Modest", $J456="Calm"), 0.9, 1)))</f>
        <v>97</v>
      </c>
      <c r="T456" s="2">
        <f>_xlfn.FLOOR.MATH((_xlfn.FLOOR.MATH((((2*VLOOKUP($G456, 'EV and Base'!$A$1:$N$671, 11, FALSE))+$Q456)*$I456)/100)+5)*
IF(OR($J456="Bold", $J456="Relaxed", $J456="Impish", $J456="Lax"), 1.1,
IF(OR($J456="Lonely", $J456="Hasty", $J456="Mild", $J456="Gentle"), 0.9, 1)))</f>
        <v>66</v>
      </c>
      <c r="U456" s="2">
        <f>_xlfn.FLOOR.MATH((_xlfn.FLOOR.MATH((((2*VLOOKUP($G456, 'EV and Base'!$A$1:$N$671, 12, FALSE))+$Q456)*$I456)/100)+5)*
IF(OR($J456="Modest", $J456="Mild", $J456="Quiet", $J456="Rash"), 1.1,
IF(OR($J456="Adamant", $J456="Impish", $J456="Jolly", $J456="Careful"), 0.9, 1)))</f>
        <v>72</v>
      </c>
      <c r="V456" s="2">
        <f>_xlfn.FLOOR.MATH((_xlfn.FLOOR.MATH((((2*VLOOKUP($G456, 'EV and Base'!$A$1:$N$671, 13, FALSE))+$Q456)*$I456)/100)+5)*
IF(OR($J456="Calm", $J456="Gentle", $J456="Sassy", $J456="Careful"), 1.1,
IF(OR($J456="Naughty", $J456="Lax", $J456="Naive", $J456="Rash"), 0.9, 1)))</f>
        <v>74</v>
      </c>
      <c r="W456" s="2">
        <f>_xlfn.FLOOR.MATH((_xlfn.FLOOR.MATH((((2*VLOOKUP($G456, 'EV and Base'!$A$1:$N$671, 14, FALSE))+$Q456)*$I456)/100)+5)*
IF(OR($J456="Timid", $J456="Hasty", $J456="Jolly", $J456="Naive"), 1.1,
IF(OR($J456="Brave", $J456="Relaxed", $J456="Quiet", $J456="Sassy"), 0.9, 1)))</f>
        <v>51</v>
      </c>
    </row>
    <row r="457" spans="1:23" x14ac:dyDescent="0.45">
      <c r="A457" s="67"/>
      <c r="B457" s="67"/>
      <c r="C457" s="67"/>
      <c r="D457" s="67"/>
      <c r="E457" s="67"/>
      <c r="F457" s="56">
        <v>2</v>
      </c>
      <c r="G457" s="2" t="s">
        <v>745</v>
      </c>
      <c r="H457" s="2" t="s">
        <v>50</v>
      </c>
      <c r="I457" s="2">
        <v>39</v>
      </c>
      <c r="J457" s="2" t="s">
        <v>59</v>
      </c>
      <c r="K457" s="2" t="s">
        <v>373</v>
      </c>
      <c r="L457" s="2" t="s">
        <v>53</v>
      </c>
      <c r="M457" s="2" t="s">
        <v>412</v>
      </c>
      <c r="N457" s="2" t="s">
        <v>746</v>
      </c>
      <c r="O457" s="2" t="s">
        <v>510</v>
      </c>
      <c r="P457" s="2" t="s">
        <v>337</v>
      </c>
      <c r="Q457" s="2">
        <v>18</v>
      </c>
      <c r="R457" s="2">
        <f>_xlfn.FLOOR.MATH((((2*VLOOKUP(G457, 'EV and Base'!$A$1:$N$671, 9, FALSE))+$Q457)*$I457)/100)+$I457+10</f>
        <v>137</v>
      </c>
      <c r="S457" s="2">
        <f>_xlfn.FLOOR.MATH((_xlfn.FLOOR.MATH((((2*VLOOKUP($G457, 'EV and Base'!$A$1:$N$671, 10, FALSE))+$Q457)*$I457)/100)+5)*
IF(OR($J457="Lonely", $J457="Brave", $J457="Adamant", $J457="Naughty"), 1.1,
IF(OR($J457="Bold", $J457="Timid", $J457="Modest", $J457="Calm"), 0.9, 1)))</f>
        <v>78</v>
      </c>
      <c r="T457" s="2">
        <f>_xlfn.FLOOR.MATH((_xlfn.FLOOR.MATH((((2*VLOOKUP($G457, 'EV and Base'!$A$1:$N$671, 11, FALSE))+$Q457)*$I457)/100)+5)*
IF(OR($J457="Bold", $J457="Relaxed", $J457="Impish", $J457="Lax"), 1.1,
IF(OR($J457="Lonely", $J457="Hasty", $J457="Mild", $J457="Gentle"), 0.9, 1)))</f>
        <v>77</v>
      </c>
      <c r="U457" s="2">
        <f>_xlfn.FLOOR.MATH((_xlfn.FLOOR.MATH((((2*VLOOKUP($G457, 'EV and Base'!$A$1:$N$671, 12, FALSE))+$Q457)*$I457)/100)+5)*
IF(OR($J457="Modest", $J457="Mild", $J457="Quiet", $J457="Rash"), 1.1,
IF(OR($J457="Adamant", $J457="Impish", $J457="Jolly", $J457="Careful"), 0.9, 1)))</f>
        <v>70</v>
      </c>
      <c r="V457" s="2">
        <f>_xlfn.FLOOR.MATH((_xlfn.FLOOR.MATH((((2*VLOOKUP($G457, 'EV and Base'!$A$1:$N$671, 13, FALSE))+$Q457)*$I457)/100)+5)*
IF(OR($J457="Calm", $J457="Gentle", $J457="Sassy", $J457="Careful"), 1.1,
IF(OR($J457="Naughty", $J457="Lax", $J457="Naive", $J457="Rash"), 0.9, 1)))</f>
        <v>70</v>
      </c>
      <c r="W457" s="2">
        <f>_xlfn.FLOOR.MATH((_xlfn.FLOOR.MATH((((2*VLOOKUP($G457, 'EV and Base'!$A$1:$N$671, 14, FALSE))+$Q457)*$I457)/100)+5)*
IF(OR($J457="Timid", $J457="Hasty", $J457="Jolly", $J457="Naive"), 1.1,
IF(OR($J457="Brave", $J457="Relaxed", $J457="Quiet", $J457="Sassy"), 0.9, 1)))</f>
        <v>69</v>
      </c>
    </row>
    <row r="458" spans="1:23" x14ac:dyDescent="0.45">
      <c r="A458" s="68"/>
      <c r="B458" s="68"/>
      <c r="C458" s="68"/>
      <c r="D458" s="68"/>
      <c r="E458" s="68"/>
      <c r="F458" s="56">
        <v>3</v>
      </c>
      <c r="G458" s="2" t="s">
        <v>747</v>
      </c>
      <c r="H458" s="2" t="s">
        <v>50</v>
      </c>
      <c r="I458" s="2">
        <v>40</v>
      </c>
      <c r="J458" s="2" t="s">
        <v>180</v>
      </c>
      <c r="K458" s="2" t="s">
        <v>211</v>
      </c>
      <c r="L458" s="2" t="s">
        <v>53</v>
      </c>
      <c r="M458" s="2" t="s">
        <v>748</v>
      </c>
      <c r="N458" s="2" t="s">
        <v>418</v>
      </c>
      <c r="O458" s="2" t="s">
        <v>749</v>
      </c>
      <c r="P458" s="2" t="s">
        <v>354</v>
      </c>
      <c r="Q458" s="2">
        <v>18</v>
      </c>
      <c r="R458" s="2">
        <f>_xlfn.FLOOR.MATH((((2*VLOOKUP(G458, 'EV and Base'!$A$1:$N$671, 9, FALSE))+$Q458)*$I458)/100)+$I458+10</f>
        <v>113</v>
      </c>
      <c r="S458" s="2">
        <f>_xlfn.FLOOR.MATH((_xlfn.FLOOR.MATH((((2*VLOOKUP($G458, 'EV and Base'!$A$1:$N$671, 10, FALSE))+$Q458)*$I458)/100)+5)*
IF(OR($J458="Lonely", $J458="Brave", $J458="Adamant", $J458="Naughty"), 1.1,
IF(OR($J458="Bold", $J458="Timid", $J458="Modest", $J458="Calm"), 0.9, 1)))</f>
        <v>120</v>
      </c>
      <c r="T458" s="2">
        <f>_xlfn.FLOOR.MATH((_xlfn.FLOOR.MATH((((2*VLOOKUP($G458, 'EV and Base'!$A$1:$N$671, 11, FALSE))+$Q458)*$I458)/100)+5)*
IF(OR($J458="Bold", $J458="Relaxed", $J458="Impish", $J458="Lax"), 1.1,
IF(OR($J458="Lonely", $J458="Hasty", $J458="Mild", $J458="Gentle"), 0.9, 1)))</f>
        <v>86</v>
      </c>
      <c r="U458" s="2">
        <f>_xlfn.FLOOR.MATH((_xlfn.FLOOR.MATH((((2*VLOOKUP($G458, 'EV and Base'!$A$1:$N$671, 12, FALSE))+$Q458)*$I458)/100)+5)*
IF(OR($J458="Modest", $J458="Mild", $J458="Quiet", $J458="Rash"), 1.1,
IF(OR($J458="Adamant", $J458="Impish", $J458="Jolly", $J458="Careful"), 0.9, 1)))</f>
        <v>60</v>
      </c>
      <c r="V458" s="2">
        <f>_xlfn.FLOOR.MATH((_xlfn.FLOOR.MATH((((2*VLOOKUP($G458, 'EV and Base'!$A$1:$N$671, 13, FALSE))+$Q458)*$I458)/100)+5)*
IF(OR($J458="Calm", $J458="Gentle", $J458="Sassy", $J458="Careful"), 1.1,
IF(OR($J458="Naughty", $J458="Lax", $J458="Naive", $J458="Rash"), 0.9, 1)))</f>
        <v>96</v>
      </c>
      <c r="W458" s="2">
        <f>_xlfn.FLOOR.MATH((_xlfn.FLOOR.MATH((((2*VLOOKUP($G458, 'EV and Base'!$A$1:$N$671, 14, FALSE))+$Q458)*$I458)/100)+5)*
IF(OR($J458="Timid", $J458="Hasty", $J458="Jolly", $J458="Naive"), 1.1,
IF(OR($J458="Brave", $J458="Relaxed", $J458="Quiet", $J458="Sassy"), 0.9, 1)))</f>
        <v>30</v>
      </c>
    </row>
    <row r="459" spans="1:23" x14ac:dyDescent="0.45">
      <c r="A459" s="66">
        <v>251</v>
      </c>
      <c r="B459" s="66" t="s">
        <v>750</v>
      </c>
      <c r="C459" s="66" t="s">
        <v>46</v>
      </c>
      <c r="D459" s="66" t="s">
        <v>751</v>
      </c>
      <c r="E459" s="66" t="s">
        <v>48</v>
      </c>
      <c r="F459" s="56">
        <v>1</v>
      </c>
      <c r="G459" s="2" t="s">
        <v>491</v>
      </c>
      <c r="H459" s="2" t="s">
        <v>77</v>
      </c>
      <c r="I459" s="2">
        <v>45</v>
      </c>
      <c r="J459" s="2" t="s">
        <v>160</v>
      </c>
      <c r="K459" s="2" t="s">
        <v>259</v>
      </c>
      <c r="L459" s="2" t="s">
        <v>53</v>
      </c>
      <c r="M459" s="2" t="s">
        <v>202</v>
      </c>
      <c r="N459" s="2" t="s">
        <v>260</v>
      </c>
      <c r="O459" s="2" t="s">
        <v>140</v>
      </c>
      <c r="P459" s="2" t="s">
        <v>341</v>
      </c>
      <c r="Q459" s="2">
        <v>12</v>
      </c>
      <c r="R459" s="2">
        <f>_xlfn.FLOOR.MATH((((2*VLOOKUP(G459, 'EV and Base'!$A$1:$N$671, 9, FALSE))+$Q459)*$I459)/100)+$I459+10</f>
        <v>114</v>
      </c>
      <c r="S459" s="2">
        <f>_xlfn.FLOOR.MATH((_xlfn.FLOOR.MATH((((2*VLOOKUP($G459, 'EV and Base'!$A$1:$N$671, 10, FALSE))+$Q459)*$I459)/100)+5)*
IF(OR($J459="Lonely", $J459="Brave", $J459="Adamant", $J459="Naughty"), 1.1,
IF(OR($J459="Bold", $J459="Timid", $J459="Modest", $J459="Calm"), 0.9, 1)))</f>
        <v>70</v>
      </c>
      <c r="T459" s="2">
        <f>_xlfn.FLOOR.MATH((_xlfn.FLOOR.MATH((((2*VLOOKUP($G459, 'EV and Base'!$A$1:$N$671, 11, FALSE))+$Q459)*$I459)/100)+5)*
IF(OR($J459="Bold", $J459="Relaxed", $J459="Impish", $J459="Lax"), 1.1,
IF(OR($J459="Lonely", $J459="Hasty", $J459="Mild", $J459="Gentle"), 0.9, 1)))</f>
        <v>86</v>
      </c>
      <c r="U459" s="2">
        <f>_xlfn.FLOOR.MATH((_xlfn.FLOOR.MATH((((2*VLOOKUP($G459, 'EV and Base'!$A$1:$N$671, 12, FALSE))+$Q459)*$I459)/100)+5)*
IF(OR($J459="Modest", $J459="Mild", $J459="Quiet", $J459="Rash"), 1.1,
IF(OR($J459="Adamant", $J459="Impish", $J459="Jolly", $J459="Careful"), 0.9, 1)))</f>
        <v>86</v>
      </c>
      <c r="V459" s="2">
        <f>_xlfn.FLOOR.MATH((_xlfn.FLOOR.MATH((((2*VLOOKUP($G459, 'EV and Base'!$A$1:$N$671, 13, FALSE))+$Q459)*$I459)/100)+5)*
IF(OR($J459="Calm", $J459="Gentle", $J459="Sassy", $J459="Careful"), 1.1,
IF(OR($J459="Naughty", $J459="Lax", $J459="Naive", $J459="Rash"), 0.9, 1)))</f>
        <v>69</v>
      </c>
      <c r="W459" s="2">
        <f>_xlfn.FLOOR.MATH((_xlfn.FLOOR.MATH((((2*VLOOKUP($G459, 'EV and Base'!$A$1:$N$671, 14, FALSE))+$Q459)*$I459)/100)+5)*
IF(OR($J459="Timid", $J459="Hasty", $J459="Jolly", $J459="Naive"), 1.1,
IF(OR($J459="Brave", $J459="Relaxed", $J459="Quiet", $J459="Sassy"), 0.9, 1)))</f>
        <v>114</v>
      </c>
    </row>
    <row r="460" spans="1:23" x14ac:dyDescent="0.45">
      <c r="A460" s="91"/>
      <c r="B460" s="91"/>
      <c r="C460" s="91"/>
      <c r="D460" s="91"/>
      <c r="E460" s="91"/>
      <c r="F460" s="53">
        <v>2</v>
      </c>
      <c r="G460" s="59" t="s">
        <v>355</v>
      </c>
      <c r="H460" s="59" t="s">
        <v>77</v>
      </c>
      <c r="I460" s="59">
        <v>45</v>
      </c>
      <c r="J460" s="59" t="s">
        <v>192</v>
      </c>
      <c r="K460" s="59" t="s">
        <v>146</v>
      </c>
      <c r="L460" s="59" t="s">
        <v>53</v>
      </c>
      <c r="M460" s="59" t="s">
        <v>347</v>
      </c>
      <c r="N460" s="59" t="s">
        <v>752</v>
      </c>
      <c r="O460" s="59" t="s">
        <v>722</v>
      </c>
      <c r="P460" s="59" t="s">
        <v>465</v>
      </c>
      <c r="Q460" s="59">
        <v>12</v>
      </c>
      <c r="R460" s="59">
        <f>_xlfn.FLOOR.MATH((((2*VLOOKUP(G460, 'EV and Base'!$A$1:$N$671, 9, FALSE))+$Q460)*$I460)/100)+$I460+10</f>
        <v>127</v>
      </c>
      <c r="S460" s="59">
        <f>_xlfn.FLOOR.MATH((_xlfn.FLOOR.MATH((((2*VLOOKUP($G460, 'EV and Base'!$A$1:$N$671, 10, FALSE))+$Q460)*$I460)/100)+5)*
IF(OR($J460="Lonely", $J460="Brave", $J460="Adamant", $J460="Naughty"), 1.1,
IF(OR($J460="Bold", $J460="Timid", $J460="Modest", $J460="Calm"), 0.9, 1)))</f>
        <v>100</v>
      </c>
      <c r="T460" s="59">
        <f>_xlfn.FLOOR.MATH((_xlfn.FLOOR.MATH((((2*VLOOKUP($G460, 'EV and Base'!$A$1:$N$671, 11, FALSE))+$Q460)*$I460)/100)+5)*
IF(OR($J460="Bold", $J460="Relaxed", $J460="Impish", $J460="Lax"), 1.1,
IF(OR($J460="Lonely", $J460="Hasty", $J460="Mild", $J460="Gentle"), 0.9, 1)))</f>
        <v>67</v>
      </c>
      <c r="U460" s="59">
        <f>_xlfn.FLOOR.MATH((_xlfn.FLOOR.MATH((((2*VLOOKUP($G460, 'EV and Base'!$A$1:$N$671, 12, FALSE))+$Q460)*$I460)/100)+5)*
IF(OR($J460="Modest", $J460="Mild", $J460="Quiet", $J460="Rash"), 1.1,
IF(OR($J460="Adamant", $J460="Impish", $J460="Jolly", $J460="Careful"), 0.9, 1)))</f>
        <v>73</v>
      </c>
      <c r="V460" s="59">
        <f>_xlfn.FLOOR.MATH((_xlfn.FLOOR.MATH((((2*VLOOKUP($G460, 'EV and Base'!$A$1:$N$671, 13, FALSE))+$Q460)*$I460)/100)+5)*
IF(OR($J460="Calm", $J460="Gentle", $J460="Sassy", $J460="Careful"), 1.1,
IF(OR($J460="Naughty", $J460="Lax", $J460="Naive", $J460="Rash"), 0.9, 1)))</f>
        <v>67</v>
      </c>
      <c r="W460" s="59">
        <f>_xlfn.FLOOR.MATH((_xlfn.FLOOR.MATH((((2*VLOOKUP($G460, 'EV and Base'!$A$1:$N$671, 14, FALSE))+$Q460)*$I460)/100)+5)*
IF(OR($J460="Timid", $J460="Hasty", $J460="Jolly", $J460="Naive"), 1.1,
IF(OR($J460="Brave", $J460="Relaxed", $J460="Quiet", $J460="Sassy"), 0.9, 1)))</f>
        <v>125</v>
      </c>
    </row>
    <row r="461" spans="1:23" x14ac:dyDescent="0.45">
      <c r="A461" s="72">
        <v>252</v>
      </c>
      <c r="B461" s="72" t="s">
        <v>753</v>
      </c>
      <c r="C461" s="72" t="s">
        <v>46</v>
      </c>
      <c r="D461" s="72" t="s">
        <v>751</v>
      </c>
      <c r="E461" s="72" t="s">
        <v>48</v>
      </c>
      <c r="F461" s="57">
        <v>1</v>
      </c>
      <c r="G461" s="58" t="s">
        <v>568</v>
      </c>
      <c r="H461" s="58" t="s">
        <v>50</v>
      </c>
      <c r="I461" s="58">
        <v>45</v>
      </c>
      <c r="J461" s="58" t="s">
        <v>51</v>
      </c>
      <c r="K461" s="58" t="s">
        <v>181</v>
      </c>
      <c r="L461" s="58" t="s">
        <v>53</v>
      </c>
      <c r="M461" s="58" t="s">
        <v>177</v>
      </c>
      <c r="N461" s="58" t="s">
        <v>543</v>
      </c>
      <c r="O461" s="58" t="s">
        <v>186</v>
      </c>
      <c r="P461" s="58" t="s">
        <v>754</v>
      </c>
      <c r="Q461" s="58">
        <v>12</v>
      </c>
      <c r="R461" s="58">
        <f>_xlfn.FLOOR.MATH((((2*VLOOKUP(G461, 'EV and Base'!$A$1:$N$671, 9, FALSE))+$Q461)*$I461)/100)+$I461+10</f>
        <v>136</v>
      </c>
      <c r="S461" s="58">
        <f>_xlfn.FLOOR.MATH((_xlfn.FLOOR.MATH((((2*VLOOKUP($G461, 'EV and Base'!$A$1:$N$671, 10, FALSE))+$Q461)*$I461)/100)+5)*
IF(OR($J461="Lonely", $J461="Brave", $J461="Adamant", $J461="Naughty"), 1.1,
IF(OR($J461="Bold", $J461="Timid", $J461="Modest", $J461="Calm"), 0.9, 1)))</f>
        <v>100</v>
      </c>
      <c r="T461" s="58">
        <f>_xlfn.FLOOR.MATH((_xlfn.FLOOR.MATH((((2*VLOOKUP($G461, 'EV and Base'!$A$1:$N$671, 11, FALSE))+$Q461)*$I461)/100)+5)*
IF(OR($J461="Bold", $J461="Relaxed", $J461="Impish", $J461="Lax"), 1.1,
IF(OR($J461="Lonely", $J461="Hasty", $J461="Mild", $J461="Gentle"), 0.9, 1)))</f>
        <v>100</v>
      </c>
      <c r="U461" s="58">
        <f>_xlfn.FLOOR.MATH((_xlfn.FLOOR.MATH((((2*VLOOKUP($G461, 'EV and Base'!$A$1:$N$671, 12, FALSE))+$Q461)*$I461)/100)+5)*
IF(OR($J461="Modest", $J461="Mild", $J461="Quiet", $J461="Rash"), 1.1,
IF(OR($J461="Adamant", $J461="Impish", $J461="Jolly", $J461="Careful"), 0.9, 1)))</f>
        <v>50</v>
      </c>
      <c r="V461" s="58">
        <f>_xlfn.FLOOR.MATH((_xlfn.FLOOR.MATH((((2*VLOOKUP($G461, 'EV and Base'!$A$1:$N$671, 13, FALSE))+$Q461)*$I461)/100)+5)*
IF(OR($J461="Calm", $J461="Gentle", $J461="Sassy", $J461="Careful"), 1.1,
IF(OR($J461="Naughty", $J461="Lax", $J461="Naive", $J461="Rash"), 0.9, 1)))</f>
        <v>81</v>
      </c>
      <c r="W461" s="58">
        <f>_xlfn.FLOOR.MATH((_xlfn.FLOOR.MATH((((2*VLOOKUP($G461, 'EV and Base'!$A$1:$N$671, 14, FALSE))+$Q461)*$I461)/100)+5)*
IF(OR($J461="Timid", $J461="Hasty", $J461="Jolly", $J461="Naive"), 1.1,
IF(OR($J461="Brave", $J461="Relaxed", $J461="Quiet", $J461="Sassy"), 0.9, 1)))</f>
        <v>82</v>
      </c>
    </row>
    <row r="462" spans="1:23" x14ac:dyDescent="0.45">
      <c r="A462" s="70"/>
      <c r="B462" s="70"/>
      <c r="C462" s="70"/>
      <c r="D462" s="70"/>
      <c r="E462" s="70"/>
      <c r="F462" s="57">
        <v>2</v>
      </c>
      <c r="G462" s="58" t="s">
        <v>509</v>
      </c>
      <c r="H462" s="58" t="s">
        <v>50</v>
      </c>
      <c r="I462" s="58">
        <v>45</v>
      </c>
      <c r="J462" s="58" t="s">
        <v>157</v>
      </c>
      <c r="K462" s="58" t="s">
        <v>211</v>
      </c>
      <c r="L462" s="58" t="s">
        <v>53</v>
      </c>
      <c r="M462" s="58" t="s">
        <v>755</v>
      </c>
      <c r="N462" s="58" t="s">
        <v>465</v>
      </c>
      <c r="O462" s="58" t="s">
        <v>756</v>
      </c>
      <c r="P462" s="58" t="s">
        <v>728</v>
      </c>
      <c r="Q462" s="58">
        <v>12</v>
      </c>
      <c r="R462" s="58">
        <f>_xlfn.FLOOR.MATH((((2*VLOOKUP(G462, 'EV and Base'!$A$1:$N$671, 9, FALSE))+$Q462)*$I462)/100)+$I462+10</f>
        <v>114</v>
      </c>
      <c r="S462" s="58">
        <f>_xlfn.FLOOR.MATH((_xlfn.FLOOR.MATH((((2*VLOOKUP($G462, 'EV and Base'!$A$1:$N$671, 10, FALSE))+$Q462)*$I462)/100)+5)*
IF(OR($J462="Lonely", $J462="Brave", $J462="Adamant", $J462="Naughty"), 1.1,
IF(OR($J462="Bold", $J462="Timid", $J462="Modest", $J462="Calm"), 0.9, 1)))</f>
        <v>91</v>
      </c>
      <c r="T462" s="58">
        <f>_xlfn.FLOOR.MATH((_xlfn.FLOOR.MATH((((2*VLOOKUP($G462, 'EV and Base'!$A$1:$N$671, 11, FALSE))+$Q462)*$I462)/100)+5)*
IF(OR($J462="Bold", $J462="Relaxed", $J462="Impish", $J462="Lax"), 1.1,
IF(OR($J462="Lonely", $J462="Hasty", $J462="Mild", $J462="Gentle"), 0.9, 1)))</f>
        <v>90</v>
      </c>
      <c r="U462" s="58">
        <f>_xlfn.FLOOR.MATH((_xlfn.FLOOR.MATH((((2*VLOOKUP($G462, 'EV and Base'!$A$1:$N$671, 12, FALSE))+$Q462)*$I462)/100)+5)*
IF(OR($J462="Modest", $J462="Mild", $J462="Quiet", $J462="Rash"), 1.1,
IF(OR($J462="Adamant", $J462="Impish", $J462="Jolly", $J462="Careful"), 0.9, 1)))</f>
        <v>59</v>
      </c>
      <c r="V462" s="58">
        <f>_xlfn.FLOOR.MATH((_xlfn.FLOOR.MATH((((2*VLOOKUP($G462, 'EV and Base'!$A$1:$N$671, 13, FALSE))+$Q462)*$I462)/100)+5)*
IF(OR($J462="Calm", $J462="Gentle", $J462="Sassy", $J462="Careful"), 1.1,
IF(OR($J462="Naughty", $J462="Lax", $J462="Naive", $J462="Rash"), 0.9, 1)))</f>
        <v>72</v>
      </c>
      <c r="W462" s="58">
        <f>_xlfn.FLOOR.MATH((_xlfn.FLOOR.MATH((((2*VLOOKUP($G462, 'EV and Base'!$A$1:$N$671, 14, FALSE))+$Q462)*$I462)/100)+5)*
IF(OR($J462="Timid", $J462="Hasty", $J462="Jolly", $J462="Naive"), 1.1,
IF(OR($J462="Brave", $J462="Relaxed", $J462="Quiet", $J462="Sassy"), 0.9, 1)))</f>
        <v>111</v>
      </c>
    </row>
    <row r="463" spans="1:23" x14ac:dyDescent="0.45">
      <c r="A463" s="72">
        <v>253</v>
      </c>
      <c r="B463" s="72" t="s">
        <v>757</v>
      </c>
      <c r="C463" s="72" t="s">
        <v>46</v>
      </c>
      <c r="D463" s="72" t="s">
        <v>751</v>
      </c>
      <c r="E463" s="72" t="s">
        <v>48</v>
      </c>
      <c r="F463" s="57">
        <v>1</v>
      </c>
      <c r="G463" s="58" t="s">
        <v>758</v>
      </c>
      <c r="H463" s="58" t="s">
        <v>77</v>
      </c>
      <c r="I463" s="58">
        <v>44</v>
      </c>
      <c r="J463" s="58" t="s">
        <v>120</v>
      </c>
      <c r="K463" s="58" t="s">
        <v>121</v>
      </c>
      <c r="L463" s="58" t="s">
        <v>53</v>
      </c>
      <c r="M463" s="58" t="s">
        <v>733</v>
      </c>
      <c r="N463" s="58" t="s">
        <v>734</v>
      </c>
      <c r="O463" s="58" t="s">
        <v>741</v>
      </c>
      <c r="P463" s="58" t="s">
        <v>759</v>
      </c>
      <c r="Q463" s="58">
        <v>18</v>
      </c>
      <c r="R463" s="58">
        <f>_xlfn.FLOOR.MATH((((2*VLOOKUP(G463, 'EV and Base'!$A$1:$N$671, 9, FALSE))+$Q463)*$I463)/100)+$I463+10</f>
        <v>127</v>
      </c>
      <c r="S463" s="58">
        <f>_xlfn.FLOOR.MATH((_xlfn.FLOOR.MATH((((2*VLOOKUP($G463, 'EV and Base'!$A$1:$N$671, 10, FALSE))+$Q463)*$I463)/100)+5)*
IF(OR($J463="Lonely", $J463="Brave", $J463="Adamant", $J463="Naughty"), 1.1,
IF(OR($J463="Bold", $J463="Timid", $J463="Modest", $J463="Calm"), 0.9, 1)))</f>
        <v>85</v>
      </c>
      <c r="T463" s="58">
        <f>_xlfn.FLOOR.MATH((_xlfn.FLOOR.MATH((((2*VLOOKUP($G463, 'EV and Base'!$A$1:$N$671, 11, FALSE))+$Q463)*$I463)/100)+5)*
IF(OR($J463="Bold", $J463="Relaxed", $J463="Impish", $J463="Lax"), 1.1,
IF(OR($J463="Lonely", $J463="Hasty", $J463="Mild", $J463="Gentle"), 0.9, 1)))</f>
        <v>78</v>
      </c>
      <c r="U463" s="58">
        <f>_xlfn.FLOOR.MATH((_xlfn.FLOOR.MATH((((2*VLOOKUP($G463, 'EV and Base'!$A$1:$N$671, 12, FALSE))+$Q463)*$I463)/100)+5)*
IF(OR($J463="Modest", $J463="Mild", $J463="Quiet", $J463="Rash"), 1.1,
IF(OR($J463="Adamant", $J463="Impish", $J463="Jolly", $J463="Careful"), 0.9, 1)))</f>
        <v>122</v>
      </c>
      <c r="V463" s="58">
        <f>_xlfn.FLOOR.MATH((_xlfn.FLOOR.MATH((((2*VLOOKUP($G463, 'EV and Base'!$A$1:$N$671, 13, FALSE))+$Q463)*$I463)/100)+5)*
IF(OR($J463="Calm", $J463="Gentle", $J463="Sassy", $J463="Careful"), 1.1,
IF(OR($J463="Naughty", $J463="Lax", $J463="Naive", $J463="Rash"), 0.9, 1)))</f>
        <v>86</v>
      </c>
      <c r="W463" s="60">
        <f>_xlfn.FLOOR.MATH((_xlfn.FLOOR.MATH((((2*VLOOKUP($G463, 'EV and Base'!$A$1:$N$671, 14, FALSE))+$Q463)*$I463)/100)+5)*
IF(OR($J463="Timid", $J463="Hasty", $J463="Jolly", $J463="Naive"), 1.1,
IF(OR($J463="Brave", $J463="Relaxed", $J463="Quiet", $J463="Sassy"), 0.9, 1)))</f>
        <v>48</v>
      </c>
    </row>
    <row r="464" spans="1:23" x14ac:dyDescent="0.45">
      <c r="A464" s="73"/>
      <c r="B464" s="73"/>
      <c r="C464" s="73"/>
      <c r="D464" s="73"/>
      <c r="E464" s="73"/>
      <c r="F464" s="57">
        <v>2</v>
      </c>
      <c r="G464" s="58" t="s">
        <v>760</v>
      </c>
      <c r="H464" s="58" t="s">
        <v>77</v>
      </c>
      <c r="I464" s="58">
        <v>44</v>
      </c>
      <c r="J464" s="58" t="s">
        <v>192</v>
      </c>
      <c r="K464" s="58" t="s">
        <v>107</v>
      </c>
      <c r="L464" s="58" t="s">
        <v>53</v>
      </c>
      <c r="M464" s="58" t="s">
        <v>418</v>
      </c>
      <c r="N464" s="58" t="s">
        <v>736</v>
      </c>
      <c r="O464" s="58" t="s">
        <v>416</v>
      </c>
      <c r="P464" s="58" t="s">
        <v>761</v>
      </c>
      <c r="Q464" s="58">
        <v>18</v>
      </c>
      <c r="R464" s="58">
        <f>_xlfn.FLOOR.MATH((((2*VLOOKUP(G464, 'EV and Base'!$A$1:$N$671, 9, FALSE))+$Q464)*$I464)/100)+$I464+10</f>
        <v>136</v>
      </c>
      <c r="S464" s="58">
        <f>_xlfn.FLOOR.MATH((_xlfn.FLOOR.MATH((((2*VLOOKUP($G464, 'EV and Base'!$A$1:$N$671, 10, FALSE))+$Q464)*$I464)/100)+5)*
IF(OR($J464="Lonely", $J464="Brave", $J464="Adamant", $J464="Naughty"), 1.1,
IF(OR($J464="Bold", $J464="Timid", $J464="Modest", $J464="Calm"), 0.9, 1)))</f>
        <v>98</v>
      </c>
      <c r="T464" s="58">
        <f>_xlfn.FLOOR.MATH((_xlfn.FLOOR.MATH((((2*VLOOKUP($G464, 'EV and Base'!$A$1:$N$671, 11, FALSE))+$Q464)*$I464)/100)+5)*
IF(OR($J464="Bold", $J464="Relaxed", $J464="Impish", $J464="Lax"), 1.1,
IF(OR($J464="Lonely", $J464="Hasty", $J464="Mild", $J464="Gentle"), 0.9, 1)))</f>
        <v>71</v>
      </c>
      <c r="U464" s="58">
        <f>_xlfn.FLOOR.MATH((_xlfn.FLOOR.MATH((((2*VLOOKUP($G464, 'EV and Base'!$A$1:$N$671, 12, FALSE))+$Q464)*$I464)/100)+5)*
IF(OR($J464="Modest", $J464="Mild", $J464="Quiet", $J464="Rash"), 1.1,
IF(OR($J464="Adamant", $J464="Impish", $J464="Jolly", $J464="Careful"), 0.9, 1)))</f>
        <v>94</v>
      </c>
      <c r="V464" s="58">
        <f>_xlfn.FLOOR.MATH((_xlfn.FLOOR.MATH((((2*VLOOKUP($G464, 'EV and Base'!$A$1:$N$671, 13, FALSE))+$Q464)*$I464)/100)+5)*
IF(OR($J464="Calm", $J464="Gentle", $J464="Sassy", $J464="Careful"), 1.1,
IF(OR($J464="Naughty", $J464="Lax", $J464="Naive", $J464="Rash"), 0.9, 1)))</f>
        <v>71</v>
      </c>
      <c r="W464" s="60">
        <f>_xlfn.FLOOR.MATH((_xlfn.FLOOR.MATH((((2*VLOOKUP($G464, 'EV and Base'!$A$1:$N$671, 14, FALSE))+$Q464)*$I464)/100)+5)*
IF(OR($J464="Timid", $J464="Hasty", $J464="Jolly", $J464="Naive"), 1.1,
IF(OR($J464="Brave", $J464="Relaxed", $J464="Quiet", $J464="Sassy"), 0.9, 1)))</f>
        <v>77</v>
      </c>
    </row>
    <row r="465" spans="1:23" x14ac:dyDescent="0.45">
      <c r="A465" s="70"/>
      <c r="B465" s="70"/>
      <c r="C465" s="70"/>
      <c r="D465" s="70"/>
      <c r="E465" s="70"/>
      <c r="F465" s="57">
        <v>3</v>
      </c>
      <c r="G465" s="58" t="s">
        <v>485</v>
      </c>
      <c r="H465" s="58" t="s">
        <v>77</v>
      </c>
      <c r="I465" s="58">
        <v>45</v>
      </c>
      <c r="J465" s="58" t="s">
        <v>92</v>
      </c>
      <c r="K465" s="58" t="s">
        <v>204</v>
      </c>
      <c r="L465" s="58" t="s">
        <v>53</v>
      </c>
      <c r="M465" s="58" t="s">
        <v>486</v>
      </c>
      <c r="N465" s="58" t="s">
        <v>487</v>
      </c>
      <c r="O465" s="58" t="s">
        <v>741</v>
      </c>
      <c r="P465" s="58" t="s">
        <v>727</v>
      </c>
      <c r="Q465" s="58">
        <v>18</v>
      </c>
      <c r="R465" s="58">
        <f>_xlfn.FLOOR.MATH((((2*VLOOKUP(G465, 'EV and Base'!$A$1:$N$671, 9, FALSE))+$Q465)*$I465)/100)+$I465+10</f>
        <v>126</v>
      </c>
      <c r="S465" s="58">
        <f>_xlfn.FLOOR.MATH((_xlfn.FLOOR.MATH((((2*VLOOKUP($G465, 'EV and Base'!$A$1:$N$671, 10, FALSE))+$Q465)*$I465)/100)+5)*
IF(OR($J465="Lonely", $J465="Brave", $J465="Adamant", $J465="Naughty"), 1.1,
IF(OR($J465="Bold", $J465="Timid", $J465="Modest", $J465="Calm"), 0.9, 1)))</f>
        <v>60</v>
      </c>
      <c r="T465" s="58">
        <f>_xlfn.FLOOR.MATH((_xlfn.FLOOR.MATH((((2*VLOOKUP($G465, 'EV and Base'!$A$1:$N$671, 11, FALSE))+$Q465)*$I465)/100)+5)*
IF(OR($J465="Bold", $J465="Relaxed", $J465="Impish", $J465="Lax"), 1.1,
IF(OR($J465="Lonely", $J465="Hasty", $J465="Mild", $J465="Gentle"), 0.9, 1)))</f>
        <v>80</v>
      </c>
      <c r="U465" s="58">
        <f>_xlfn.FLOOR.MATH((_xlfn.FLOOR.MATH((((2*VLOOKUP($G465, 'EV and Base'!$A$1:$N$671, 12, FALSE))+$Q465)*$I465)/100)+5)*
IF(OR($J465="Modest", $J465="Mild", $J465="Quiet", $J465="Rash"), 1.1,
IF(OR($J465="Adamant", $J465="Impish", $J465="Jolly", $J465="Careful"), 0.9, 1)))</f>
        <v>123</v>
      </c>
      <c r="V465" s="58">
        <f>_xlfn.FLOOR.MATH((_xlfn.FLOOR.MATH((((2*VLOOKUP($G465, 'EV and Base'!$A$1:$N$671, 13, FALSE))+$Q465)*$I465)/100)+5)*
IF(OR($J465="Calm", $J465="Gentle", $J465="Sassy", $J465="Careful"), 1.1,
IF(OR($J465="Naughty", $J465="Lax", $J465="Naive", $J465="Rash"), 0.9, 1)))</f>
        <v>80</v>
      </c>
      <c r="W465" s="60">
        <f>_xlfn.FLOOR.MATH((_xlfn.FLOOR.MATH((((2*VLOOKUP($G465, 'EV and Base'!$A$1:$N$671, 14, FALSE))+$Q465)*$I465)/100)+5)*
IF(OR($J465="Timid", $J465="Hasty", $J465="Jolly", $J465="Naive"), 1.1,
IF(OR($J465="Brave", $J465="Relaxed", $J465="Quiet", $J465="Sassy"), 0.9, 1)))</f>
        <v>94</v>
      </c>
    </row>
    <row r="466" spans="1:23" x14ac:dyDescent="0.45">
      <c r="A466" s="72">
        <v>254</v>
      </c>
      <c r="B466" s="72" t="s">
        <v>762</v>
      </c>
      <c r="C466" s="72" t="s">
        <v>46</v>
      </c>
      <c r="D466" s="72" t="s">
        <v>751</v>
      </c>
      <c r="E466" s="72" t="s">
        <v>48</v>
      </c>
      <c r="F466" s="57">
        <v>1</v>
      </c>
      <c r="G466" s="58" t="s">
        <v>715</v>
      </c>
      <c r="H466" s="58" t="s">
        <v>50</v>
      </c>
      <c r="I466" s="58">
        <v>43</v>
      </c>
      <c r="J466" s="58" t="s">
        <v>113</v>
      </c>
      <c r="K466" s="58" t="s">
        <v>281</v>
      </c>
      <c r="L466" s="58" t="s">
        <v>53</v>
      </c>
      <c r="M466" s="58" t="s">
        <v>254</v>
      </c>
      <c r="N466" s="58" t="s">
        <v>645</v>
      </c>
      <c r="O466" s="58" t="s">
        <v>528</v>
      </c>
      <c r="P466" s="58" t="s">
        <v>177</v>
      </c>
      <c r="Q466" s="58">
        <v>12</v>
      </c>
      <c r="R466" s="58">
        <f>_xlfn.FLOOR.MATH((((2*VLOOKUP(G466, 'EV and Base'!$A$1:$N$671, 9, FALSE))+$Q466)*$I466)/100)+$I466+10</f>
        <v>114</v>
      </c>
      <c r="S466" s="58">
        <f>_xlfn.FLOOR.MATH((_xlfn.FLOOR.MATH((((2*VLOOKUP($G466, 'EV and Base'!$A$1:$N$671, 10, FALSE))+$Q466)*$I466)/100)+5)*
IF(OR($J466="Lonely", $J466="Brave", $J466="Adamant", $J466="Naughty"), 1.1,
IF(OR($J466="Bold", $J466="Timid", $J466="Modest", $J466="Calm"), 0.9, 1)))</f>
        <v>87</v>
      </c>
      <c r="T466" s="58">
        <f>_xlfn.FLOOR.MATH((_xlfn.FLOOR.MATH((((2*VLOOKUP($G466, 'EV and Base'!$A$1:$N$671, 11, FALSE))+$Q466)*$I466)/100)+5)*
IF(OR($J466="Bold", $J466="Relaxed", $J466="Impish", $J466="Lax"), 1.1,
IF(OR($J466="Lonely", $J466="Hasty", $J466="Mild", $J466="Gentle"), 0.9, 1)))</f>
        <v>109</v>
      </c>
      <c r="U466" s="58">
        <f>_xlfn.FLOOR.MATH((_xlfn.FLOOR.MATH((((2*VLOOKUP($G466, 'EV and Base'!$A$1:$N$671, 12, FALSE))+$Q466)*$I466)/100)+5)*
IF(OR($J466="Modest", $J466="Mild", $J466="Quiet", $J466="Rash"), 1.1,
IF(OR($J466="Adamant", $J466="Impish", $J466="Jolly", $J466="Careful"), 0.9, 1)))</f>
        <v>48</v>
      </c>
      <c r="V466" s="58">
        <f>_xlfn.FLOOR.MATH((_xlfn.FLOOR.MATH((((2*VLOOKUP($G466, 'EV and Base'!$A$1:$N$671, 13, FALSE))+$Q466)*$I466)/100)+5)*
IF(OR($J466="Calm", $J466="Gentle", $J466="Sassy", $J466="Careful"), 1.1,
IF(OR($J466="Naughty", $J466="Lax", $J466="Naive", $J466="Rash"), 0.9, 1)))</f>
        <v>109</v>
      </c>
      <c r="W466" s="60">
        <f>_xlfn.FLOOR.MATH((_xlfn.FLOOR.MATH((((2*VLOOKUP($G466, 'EV and Base'!$A$1:$N$671, 14, FALSE))+$Q466)*$I466)/100)+5)*
IF(OR($J466="Timid", $J466="Hasty", $J466="Jolly", $J466="Naive"), 1.1,
IF(OR($J466="Brave", $J466="Relaxed", $J466="Quiet", $J466="Sassy"), 0.9, 1)))</f>
        <v>60</v>
      </c>
    </row>
    <row r="467" spans="1:23" x14ac:dyDescent="0.45">
      <c r="A467" s="73"/>
      <c r="B467" s="73"/>
      <c r="C467" s="73"/>
      <c r="D467" s="73"/>
      <c r="E467" s="73"/>
      <c r="F467" s="57">
        <v>2</v>
      </c>
      <c r="G467" s="58" t="s">
        <v>716</v>
      </c>
      <c r="H467" s="58" t="s">
        <v>50</v>
      </c>
      <c r="I467" s="58">
        <v>43</v>
      </c>
      <c r="J467" s="58" t="s">
        <v>111</v>
      </c>
      <c r="K467" s="58" t="s">
        <v>717</v>
      </c>
      <c r="L467" s="58" t="s">
        <v>53</v>
      </c>
      <c r="M467" s="58" t="s">
        <v>718</v>
      </c>
      <c r="N467" s="58" t="s">
        <v>719</v>
      </c>
      <c r="O467" s="58" t="s">
        <v>434</v>
      </c>
      <c r="P467" s="58" t="s">
        <v>763</v>
      </c>
      <c r="Q467" s="58">
        <v>12</v>
      </c>
      <c r="R467" s="58">
        <f>_xlfn.FLOOR.MATH((((2*VLOOKUP(G467, 'EV and Base'!$A$1:$N$671, 9, FALSE))+$Q467)*$I467)/100)+$I467+10</f>
        <v>96</v>
      </c>
      <c r="S467" s="58">
        <f>_xlfn.FLOOR.MATH((_xlfn.FLOOR.MATH((((2*VLOOKUP($G467, 'EV and Base'!$A$1:$N$671, 10, FALSE))+$Q467)*$I467)/100)+5)*
IF(OR($J467="Lonely", $J467="Brave", $J467="Adamant", $J467="Naughty"), 1.1,
IF(OR($J467="Bold", $J467="Timid", $J467="Modest", $J467="Calm"), 0.9, 1)))</f>
        <v>91</v>
      </c>
      <c r="T467" s="58">
        <f>_xlfn.FLOOR.MATH((_xlfn.FLOOR.MATH((((2*VLOOKUP($G467, 'EV and Base'!$A$1:$N$671, 11, FALSE))+$Q467)*$I467)/100)+5)*
IF(OR($J467="Bold", $J467="Relaxed", $J467="Impish", $J467="Lax"), 1.1,
IF(OR($J467="Lonely", $J467="Hasty", $J467="Mild", $J467="Gentle"), 0.9, 1)))</f>
        <v>53</v>
      </c>
      <c r="U467" s="58">
        <f>_xlfn.FLOOR.MATH((_xlfn.FLOOR.MATH((((2*VLOOKUP($G467, 'EV and Base'!$A$1:$N$671, 12, FALSE))+$Q467)*$I467)/100)+5)*
IF(OR($J467="Modest", $J467="Mild", $J467="Quiet", $J467="Rash"), 1.1,
IF(OR($J467="Adamant", $J467="Impish", $J467="Jolly", $J467="Careful"), 0.9, 1)))</f>
        <v>57</v>
      </c>
      <c r="V467" s="58">
        <f>_xlfn.FLOOR.MATH((_xlfn.FLOOR.MATH((((2*VLOOKUP($G467, 'EV and Base'!$A$1:$N$671, 13, FALSE))+$Q467)*$I467)/100)+5)*
IF(OR($J467="Calm", $J467="Gentle", $J467="Sassy", $J467="Careful"), 1.1,
IF(OR($J467="Naughty", $J467="Lax", $J467="Naive", $J467="Rash"), 0.9, 1)))</f>
        <v>53</v>
      </c>
      <c r="W467" s="60">
        <f>_xlfn.FLOOR.MATH((_xlfn.FLOOR.MATH((((2*VLOOKUP($G467, 'EV and Base'!$A$1:$N$671, 14, FALSE))+$Q467)*$I467)/100)+5)*
IF(OR($J467="Timid", $J467="Hasty", $J467="Jolly", $J467="Naive"), 1.1,
IF(OR($J467="Brave", $J467="Relaxed", $J467="Quiet", $J467="Sassy"), 0.9, 1)))</f>
        <v>59</v>
      </c>
    </row>
    <row r="468" spans="1:23" x14ac:dyDescent="0.45">
      <c r="A468" s="70"/>
      <c r="B468" s="70"/>
      <c r="C468" s="70"/>
      <c r="D468" s="70"/>
      <c r="E468" s="70"/>
      <c r="F468" s="57">
        <v>3</v>
      </c>
      <c r="G468" s="58" t="s">
        <v>764</v>
      </c>
      <c r="H468" s="58" t="s">
        <v>50</v>
      </c>
      <c r="I468" s="58">
        <v>43</v>
      </c>
      <c r="J468" s="58" t="s">
        <v>78</v>
      </c>
      <c r="K468" s="58" t="s">
        <v>307</v>
      </c>
      <c r="L468" s="58" t="s">
        <v>53</v>
      </c>
      <c r="M468" s="58" t="s">
        <v>594</v>
      </c>
      <c r="N468" s="58" t="s">
        <v>423</v>
      </c>
      <c r="O468" s="58" t="s">
        <v>557</v>
      </c>
      <c r="P468" s="58" t="s">
        <v>528</v>
      </c>
      <c r="Q468" s="58">
        <v>12</v>
      </c>
      <c r="R468" s="58">
        <f>_xlfn.FLOOR.MATH((((2*VLOOKUP(G468, 'EV and Base'!$A$1:$N$671, 9, FALSE))+$Q468)*$I468)/100)+$I468+10</f>
        <v>148</v>
      </c>
      <c r="S468" s="58">
        <f>_xlfn.FLOOR.MATH((_xlfn.FLOOR.MATH((((2*VLOOKUP($G468, 'EV and Base'!$A$1:$N$671, 10, FALSE))+$Q468)*$I468)/100)+5)*
IF(OR($J468="Lonely", $J468="Brave", $J468="Adamant", $J468="Naughty"), 1.1,
IF(OR($J468="Bold", $J468="Timid", $J468="Modest", $J468="Calm"), 0.9, 1)))</f>
        <v>130</v>
      </c>
      <c r="T468" s="58">
        <f>_xlfn.FLOOR.MATH((_xlfn.FLOOR.MATH((((2*VLOOKUP($G468, 'EV and Base'!$A$1:$N$671, 11, FALSE))+$Q468)*$I468)/100)+5)*
IF(OR($J468="Bold", $J468="Relaxed", $J468="Impish", $J468="Lax"), 1.1,
IF(OR($J468="Lonely", $J468="Hasty", $J468="Mild", $J468="Gentle"), 0.9, 1)))</f>
        <v>91</v>
      </c>
      <c r="U468" s="58">
        <f>_xlfn.FLOOR.MATH((_xlfn.FLOOR.MATH((((2*VLOOKUP($G468, 'EV and Base'!$A$1:$N$671, 12, FALSE))+$Q468)*$I468)/100)+5)*
IF(OR($J468="Modest", $J468="Mild", $J468="Quiet", $J468="Rash"), 1.1,
IF(OR($J468="Adamant", $J468="Impish", $J468="Jolly", $J468="Careful"), 0.9, 1)))</f>
        <v>57</v>
      </c>
      <c r="V468" s="58">
        <f>_xlfn.FLOOR.MATH((_xlfn.FLOOR.MATH((((2*VLOOKUP($G468, 'EV and Base'!$A$1:$N$671, 13, FALSE))+$Q468)*$I468)/100)+5)*
IF(OR($J468="Calm", $J468="Gentle", $J468="Sassy", $J468="Careful"), 1.1,
IF(OR($J468="Naughty", $J468="Lax", $J468="Naive", $J468="Rash"), 0.9, 1)))</f>
        <v>66</v>
      </c>
      <c r="W468" s="60">
        <f>_xlfn.FLOOR.MATH((_xlfn.FLOOR.MATH((((2*VLOOKUP($G468, 'EV and Base'!$A$1:$N$671, 14, FALSE))+$Q468)*$I468)/100)+5)*
IF(OR($J468="Timid", $J468="Hasty", $J468="Jolly", $J468="Naive"), 1.1,
IF(OR($J468="Brave", $J468="Relaxed", $J468="Quiet", $J468="Sassy"), 0.9, 1)))</f>
        <v>48</v>
      </c>
    </row>
    <row r="469" spans="1:23" x14ac:dyDescent="0.45">
      <c r="A469" s="72">
        <v>255</v>
      </c>
      <c r="B469" s="72" t="s">
        <v>765</v>
      </c>
      <c r="C469" s="72" t="s">
        <v>46</v>
      </c>
      <c r="D469" s="72" t="s">
        <v>751</v>
      </c>
      <c r="E469" s="72" t="s">
        <v>48</v>
      </c>
      <c r="F469" s="57">
        <v>1</v>
      </c>
      <c r="G469" s="58" t="s">
        <v>507</v>
      </c>
      <c r="H469" s="58" t="s">
        <v>50</v>
      </c>
      <c r="I469" s="58">
        <v>44</v>
      </c>
      <c r="J469" s="58" t="s">
        <v>137</v>
      </c>
      <c r="K469" s="58" t="s">
        <v>107</v>
      </c>
      <c r="L469" s="58" t="s">
        <v>53</v>
      </c>
      <c r="M469" s="58" t="s">
        <v>73</v>
      </c>
      <c r="N469" s="58" t="s">
        <v>128</v>
      </c>
      <c r="O469" s="58" t="s">
        <v>135</v>
      </c>
      <c r="P469" s="58" t="s">
        <v>358</v>
      </c>
      <c r="Q469" s="58">
        <v>12</v>
      </c>
      <c r="R469" s="58">
        <f>_xlfn.FLOOR.MATH((((2*VLOOKUP(G469, 'EV and Base'!$A$1:$N$671, 9, FALSE))+$Q469)*$I469)/100)+$I469+10</f>
        <v>125</v>
      </c>
      <c r="S469" s="58">
        <f>_xlfn.FLOOR.MATH((_xlfn.FLOOR.MATH((((2*VLOOKUP($G469, 'EV and Base'!$A$1:$N$671, 10, FALSE))+$Q469)*$I469)/100)+5)*
IF(OR($J469="Lonely", $J469="Brave", $J469="Adamant", $J469="Naughty"), 1.1,
IF(OR($J469="Bold", $J469="Timid", $J469="Modest", $J469="Calm"), 0.9, 1)))</f>
        <v>105</v>
      </c>
      <c r="T469" s="58">
        <f>_xlfn.FLOOR.MATH((_xlfn.FLOOR.MATH((((2*VLOOKUP($G469, 'EV and Base'!$A$1:$N$671, 11, FALSE))+$Q469)*$I469)/100)+5)*
IF(OR($J469="Bold", $J469="Relaxed", $J469="Impish", $J469="Lax"), 1.1,
IF(OR($J469="Lonely", $J469="Hasty", $J469="Mild", $J469="Gentle"), 0.9, 1)))</f>
        <v>58</v>
      </c>
      <c r="U469" s="58">
        <f>_xlfn.FLOOR.MATH((_xlfn.FLOOR.MATH((((2*VLOOKUP($G469, 'EV and Base'!$A$1:$N$671, 12, FALSE))+$Q469)*$I469)/100)+5)*
IF(OR($J469="Modest", $J469="Mild", $J469="Quiet", $J469="Rash"), 1.1,
IF(OR($J469="Adamant", $J469="Impish", $J469="Jolly", $J469="Careful"), 0.9, 1)))</f>
        <v>96</v>
      </c>
      <c r="V469" s="58">
        <f>_xlfn.FLOOR.MATH((_xlfn.FLOOR.MATH((((2*VLOOKUP($G469, 'EV and Base'!$A$1:$N$671, 13, FALSE))+$Q469)*$I469)/100)+5)*
IF(OR($J469="Calm", $J469="Gentle", $J469="Sassy", $J469="Careful"), 1.1,
IF(OR($J469="Naughty", $J469="Lax", $J469="Naive", $J469="Rash"), 0.9, 1)))</f>
        <v>65</v>
      </c>
      <c r="W469" s="60">
        <f>_xlfn.FLOOR.MATH((_xlfn.FLOOR.MATH((((2*VLOOKUP($G469, 'EV and Base'!$A$1:$N$671, 14, FALSE))+$Q469)*$I469)/100)+5)*
IF(OR($J469="Timid", $J469="Hasty", $J469="Jolly", $J469="Naive"), 1.1,
IF(OR($J469="Brave", $J469="Relaxed", $J469="Quiet", $J469="Sassy"), 0.9, 1)))</f>
        <v>99</v>
      </c>
    </row>
    <row r="470" spans="1:23" x14ac:dyDescent="0.45">
      <c r="A470" s="73"/>
      <c r="B470" s="73"/>
      <c r="C470" s="73"/>
      <c r="D470" s="73"/>
      <c r="E470" s="73"/>
      <c r="F470" s="57">
        <v>3</v>
      </c>
      <c r="G470" s="58" t="s">
        <v>520</v>
      </c>
      <c r="H470" s="58" t="s">
        <v>50</v>
      </c>
      <c r="I470" s="58">
        <v>44</v>
      </c>
      <c r="J470" s="58" t="s">
        <v>64</v>
      </c>
      <c r="K470" s="58" t="s">
        <v>107</v>
      </c>
      <c r="L470" s="58" t="s">
        <v>53</v>
      </c>
      <c r="M470" s="58" t="s">
        <v>73</v>
      </c>
      <c r="N470" s="58" t="s">
        <v>128</v>
      </c>
      <c r="O470" s="58" t="s">
        <v>135</v>
      </c>
      <c r="P470" s="58" t="s">
        <v>394</v>
      </c>
      <c r="Q470" s="58">
        <v>12</v>
      </c>
      <c r="R470" s="58">
        <f>_xlfn.FLOOR.MATH((((2*VLOOKUP(G470, 'EV and Base'!$A$1:$N$671, 9, FALSE))+$Q470)*$I470)/100)+$I470+10</f>
        <v>125</v>
      </c>
      <c r="S470" s="58">
        <f>_xlfn.FLOOR.MATH((_xlfn.FLOOR.MATH((((2*VLOOKUP($G470, 'EV and Base'!$A$1:$N$671, 10, FALSE))+$Q470)*$I470)/100)+5)*
IF(OR($J470="Lonely", $J470="Brave", $J470="Adamant", $J470="Naughty"), 1.1,
IF(OR($J470="Bold", $J470="Timid", $J470="Modest", $J470="Calm"), 0.9, 1)))</f>
        <v>86</v>
      </c>
      <c r="T470" s="58">
        <f>_xlfn.FLOOR.MATH((_xlfn.FLOOR.MATH((((2*VLOOKUP($G470, 'EV and Base'!$A$1:$N$671, 11, FALSE))+$Q470)*$I470)/100)+5)*
IF(OR($J470="Bold", $J470="Relaxed", $J470="Impish", $J470="Lax"), 1.1,
IF(OR($J470="Lonely", $J470="Hasty", $J470="Mild", $J470="Gentle"), 0.9, 1)))</f>
        <v>65</v>
      </c>
      <c r="U470" s="58">
        <f>_xlfn.FLOOR.MATH((_xlfn.FLOOR.MATH((((2*VLOOKUP($G470, 'EV and Base'!$A$1:$N$671, 12, FALSE))+$Q470)*$I470)/100)+5)*
IF(OR($J470="Modest", $J470="Mild", $J470="Quiet", $J470="Rash"), 1.1,
IF(OR($J470="Adamant", $J470="Impish", $J470="Jolly", $J470="Careful"), 0.9, 1)))</f>
        <v>96</v>
      </c>
      <c r="V470" s="58">
        <f>_xlfn.FLOOR.MATH((_xlfn.FLOOR.MATH((((2*VLOOKUP($G470, 'EV and Base'!$A$1:$N$671, 13, FALSE))+$Q470)*$I470)/100)+5)*
IF(OR($J470="Calm", $J470="Gentle", $J470="Sassy", $J470="Careful"), 1.1,
IF(OR($J470="Naughty", $J470="Lax", $J470="Naive", $J470="Rash"), 0.9, 1)))</f>
        <v>65</v>
      </c>
      <c r="W470" s="60">
        <f>_xlfn.FLOOR.MATH((_xlfn.FLOOR.MATH((((2*VLOOKUP($G470, 'EV and Base'!$A$1:$N$671, 14, FALSE))+$Q470)*$I470)/100)+5)*
IF(OR($J470="Timid", $J470="Hasty", $J470="Jolly", $J470="Naive"), 1.1,
IF(OR($J470="Brave", $J470="Relaxed", $J470="Quiet", $J470="Sassy"), 0.9, 1)))</f>
        <v>108</v>
      </c>
    </row>
    <row r="471" spans="1:23" x14ac:dyDescent="0.45">
      <c r="A471" s="70"/>
      <c r="B471" s="70"/>
      <c r="C471" s="70"/>
      <c r="D471" s="70"/>
      <c r="E471" s="70"/>
      <c r="F471" s="57">
        <v>2</v>
      </c>
      <c r="G471" s="58" t="s">
        <v>505</v>
      </c>
      <c r="H471" s="58" t="s">
        <v>50</v>
      </c>
      <c r="I471" s="58">
        <v>44</v>
      </c>
      <c r="J471" s="58" t="s">
        <v>78</v>
      </c>
      <c r="K471" s="58" t="s">
        <v>107</v>
      </c>
      <c r="L471" s="58" t="s">
        <v>53</v>
      </c>
      <c r="M471" s="58" t="s">
        <v>73</v>
      </c>
      <c r="N471" s="58" t="s">
        <v>128</v>
      </c>
      <c r="O471" s="58" t="s">
        <v>135</v>
      </c>
      <c r="P471" s="58" t="s">
        <v>392</v>
      </c>
      <c r="Q471" s="58">
        <v>12</v>
      </c>
      <c r="R471" s="58">
        <f>_xlfn.FLOOR.MATH((((2*VLOOKUP(G471, 'EV and Base'!$A$1:$N$671, 9, FALSE))+$Q471)*$I471)/100)+$I471+10</f>
        <v>125</v>
      </c>
      <c r="S471" s="58">
        <f>_xlfn.FLOOR.MATH((_xlfn.FLOOR.MATH((((2*VLOOKUP($G471, 'EV and Base'!$A$1:$N$671, 10, FALSE))+$Q471)*$I471)/100)+5)*
IF(OR($J471="Lonely", $J471="Brave", $J471="Adamant", $J471="Naughty"), 1.1,
IF(OR($J471="Bold", $J471="Timid", $J471="Modest", $J471="Calm"), 0.9, 1)))</f>
        <v>96</v>
      </c>
      <c r="T471" s="58">
        <f>_xlfn.FLOOR.MATH((_xlfn.FLOOR.MATH((((2*VLOOKUP($G471, 'EV and Base'!$A$1:$N$671, 11, FALSE))+$Q471)*$I471)/100)+5)*
IF(OR($J471="Bold", $J471="Relaxed", $J471="Impish", $J471="Lax"), 1.1,
IF(OR($J471="Lonely", $J471="Hasty", $J471="Mild", $J471="Gentle"), 0.9, 1)))</f>
        <v>65</v>
      </c>
      <c r="U471" s="58">
        <f>_xlfn.FLOOR.MATH((_xlfn.FLOOR.MATH((((2*VLOOKUP($G471, 'EV and Base'!$A$1:$N$671, 12, FALSE))+$Q471)*$I471)/100)+5)*
IF(OR($J471="Modest", $J471="Mild", $J471="Quiet", $J471="Rash"), 1.1,
IF(OR($J471="Adamant", $J471="Impish", $J471="Jolly", $J471="Careful"), 0.9, 1)))</f>
        <v>96</v>
      </c>
      <c r="V471" s="58">
        <f>_xlfn.FLOOR.MATH((_xlfn.FLOOR.MATH((((2*VLOOKUP($G471, 'EV and Base'!$A$1:$N$671, 13, FALSE))+$Q471)*$I471)/100)+5)*
IF(OR($J471="Calm", $J471="Gentle", $J471="Sassy", $J471="Careful"), 1.1,
IF(OR($J471="Naughty", $J471="Lax", $J471="Naive", $J471="Rash"), 0.9, 1)))</f>
        <v>65</v>
      </c>
      <c r="W471" s="60">
        <f>_xlfn.FLOOR.MATH((_xlfn.FLOOR.MATH((((2*VLOOKUP($G471, 'EV and Base'!$A$1:$N$671, 14, FALSE))+$Q471)*$I471)/100)+5)*
IF(OR($J471="Timid", $J471="Hasty", $J471="Jolly", $J471="Naive"), 1.1,
IF(OR($J471="Brave", $J471="Relaxed", $J471="Quiet", $J471="Sassy"), 0.9, 1)))</f>
        <v>99</v>
      </c>
    </row>
    <row r="472" spans="1:23" x14ac:dyDescent="0.45">
      <c r="A472" s="72">
        <v>256</v>
      </c>
      <c r="B472" s="72" t="s">
        <v>766</v>
      </c>
      <c r="C472" s="72" t="s">
        <v>46</v>
      </c>
      <c r="D472" s="72" t="s">
        <v>751</v>
      </c>
      <c r="E472" s="72" t="s">
        <v>48</v>
      </c>
      <c r="F472" s="57">
        <v>1</v>
      </c>
      <c r="G472" s="58" t="s">
        <v>572</v>
      </c>
      <c r="H472" s="58" t="s">
        <v>50</v>
      </c>
      <c r="I472" s="58">
        <v>43</v>
      </c>
      <c r="J472" s="58" t="s">
        <v>157</v>
      </c>
      <c r="K472" s="58" t="s">
        <v>479</v>
      </c>
      <c r="L472" s="58" t="s">
        <v>53</v>
      </c>
      <c r="M472" s="58" t="s">
        <v>525</v>
      </c>
      <c r="N472" s="58" t="s">
        <v>599</v>
      </c>
      <c r="O472" s="58" t="s">
        <v>733</v>
      </c>
      <c r="P472" s="58" t="s">
        <v>767</v>
      </c>
      <c r="Q472" s="58">
        <v>3</v>
      </c>
      <c r="R472" s="58">
        <f>_xlfn.FLOOR.MATH((((2*VLOOKUP(G472, 'EV and Base'!$A$1:$N$671, 9, FALSE))+$Q472)*$I472)/100)+$I472+10</f>
        <v>105</v>
      </c>
      <c r="S472" s="58">
        <f>_xlfn.FLOOR.MATH((_xlfn.FLOOR.MATH((((2*VLOOKUP($G472, 'EV and Base'!$A$1:$N$671, 10, FALSE))+$Q472)*$I472)/100)+5)*
IF(OR($J472="Lonely", $J472="Brave", $J472="Adamant", $J472="Naughty"), 1.1,
IF(OR($J472="Bold", $J472="Timid", $J472="Modest", $J472="Calm"), 0.9, 1)))</f>
        <v>44</v>
      </c>
      <c r="T472" s="58">
        <f>_xlfn.FLOOR.MATH((_xlfn.FLOOR.MATH((((2*VLOOKUP($G472, 'EV and Base'!$A$1:$N$671, 11, FALSE))+$Q472)*$I472)/100)+5)*
IF(OR($J472="Bold", $J472="Relaxed", $J472="Impish", $J472="Lax"), 1.1,
IF(OR($J472="Lonely", $J472="Hasty", $J472="Mild", $J472="Gentle"), 0.9, 1)))</f>
        <v>66</v>
      </c>
      <c r="U472" s="58">
        <f>_xlfn.FLOOR.MATH((_xlfn.FLOOR.MATH((((2*VLOOKUP($G472, 'EV and Base'!$A$1:$N$671, 12, FALSE))+$Q472)*$I472)/100)+5)*
IF(OR($J472="Modest", $J472="Mild", $J472="Quiet", $J472="Rash"), 1.1,
IF(OR($J472="Adamant", $J472="Impish", $J472="Jolly", $J472="Careful"), 0.9, 1)))</f>
        <v>70</v>
      </c>
      <c r="V472" s="58">
        <f>_xlfn.FLOOR.MATH((_xlfn.FLOOR.MATH((((2*VLOOKUP($G472, 'EV and Base'!$A$1:$N$671, 13, FALSE))+$Q472)*$I472)/100)+5)*
IF(OR($J472="Calm", $J472="Gentle", $J472="Sassy", $J472="Careful"), 1.1,
IF(OR($J472="Naughty", $J472="Lax", $J472="Naive", $J472="Rash"), 0.9, 1)))</f>
        <v>79</v>
      </c>
      <c r="W472" s="60">
        <f>_xlfn.FLOOR.MATH((_xlfn.FLOOR.MATH((((2*VLOOKUP($G472, 'EV and Base'!$A$1:$N$671, 14, FALSE))+$Q472)*$I472)/100)+5)*
IF(OR($J472="Timid", $J472="Hasty", $J472="Jolly", $J472="Naive"), 1.1,
IF(OR($J472="Brave", $J472="Relaxed", $J472="Quiet", $J472="Sassy"), 0.9, 1)))</f>
        <v>53</v>
      </c>
    </row>
    <row r="473" spans="1:23" x14ac:dyDescent="0.45">
      <c r="A473" s="70"/>
      <c r="B473" s="70"/>
      <c r="C473" s="70"/>
      <c r="D473" s="70"/>
      <c r="E473" s="70"/>
      <c r="F473" s="57">
        <v>2</v>
      </c>
      <c r="G473" s="58" t="s">
        <v>296</v>
      </c>
      <c r="H473" s="58" t="s">
        <v>50</v>
      </c>
      <c r="I473" s="58">
        <v>43</v>
      </c>
      <c r="J473" s="58" t="s">
        <v>87</v>
      </c>
      <c r="K473" s="58" t="s">
        <v>211</v>
      </c>
      <c r="L473" s="58" t="s">
        <v>53</v>
      </c>
      <c r="M473" s="58" t="s">
        <v>216</v>
      </c>
      <c r="N473" s="58" t="s">
        <v>768</v>
      </c>
      <c r="O473" s="58" t="s">
        <v>749</v>
      </c>
      <c r="P473" s="58" t="s">
        <v>769</v>
      </c>
      <c r="Q473" s="58">
        <v>3</v>
      </c>
      <c r="R473" s="58">
        <f>_xlfn.FLOOR.MATH((((2*VLOOKUP(G473, 'EV and Base'!$A$1:$N$671, 9, FALSE))+$Q473)*$I473)/100)+$I473+10</f>
        <v>118</v>
      </c>
      <c r="S473" s="58">
        <f>_xlfn.FLOOR.MATH((_xlfn.FLOOR.MATH((((2*VLOOKUP($G473, 'EV and Base'!$A$1:$N$671, 10, FALSE))+$Q473)*$I473)/100)+5)*
IF(OR($J473="Lonely", $J473="Brave", $J473="Adamant", $J473="Naughty"), 1.1,
IF(OR($J473="Bold", $J473="Timid", $J473="Modest", $J473="Calm"), 0.9, 1)))</f>
        <v>94</v>
      </c>
      <c r="T473" s="58">
        <f>_xlfn.FLOOR.MATH((_xlfn.FLOOR.MATH((((2*VLOOKUP($G473, 'EV and Base'!$A$1:$N$671, 11, FALSE))+$Q473)*$I473)/100)+5)*
IF(OR($J473="Bold", $J473="Relaxed", $J473="Impish", $J473="Lax"), 1.1,
IF(OR($J473="Lonely", $J473="Hasty", $J473="Mild", $J473="Gentle"), 0.9, 1)))</f>
        <v>75</v>
      </c>
      <c r="U473" s="58">
        <f>_xlfn.FLOOR.MATH((_xlfn.FLOOR.MATH((((2*VLOOKUP($G473, 'EV and Base'!$A$1:$N$671, 12, FALSE))+$Q473)*$I473)/100)+5)*
IF(OR($J473="Modest", $J473="Mild", $J473="Quiet", $J473="Rash"), 1.1,
IF(OR($J473="Adamant", $J473="Impish", $J473="Jolly", $J473="Careful"), 0.9, 1)))</f>
        <v>66</v>
      </c>
      <c r="V473" s="58">
        <f>_xlfn.FLOOR.MATH((_xlfn.FLOOR.MATH((((2*VLOOKUP($G473, 'EV and Base'!$A$1:$N$671, 13, FALSE))+$Q473)*$I473)/100)+5)*
IF(OR($J473="Calm", $J473="Gentle", $J473="Sassy", $J473="Careful"), 1.1,
IF(OR($J473="Naughty", $J473="Lax", $J473="Naive", $J473="Rash"), 0.9, 1)))</f>
        <v>72</v>
      </c>
      <c r="W473" s="60">
        <f>_xlfn.FLOOR.MATH((_xlfn.FLOOR.MATH((((2*VLOOKUP($G473, 'EV and Base'!$A$1:$N$671, 14, FALSE))+$Q473)*$I473)/100)+5)*
IF(OR($J473="Timid", $J473="Hasty", $J473="Jolly", $J473="Naive"), 1.1,
IF(OR($J473="Brave", $J473="Relaxed", $J473="Quiet", $J473="Sassy"), 0.9, 1)))</f>
        <v>76</v>
      </c>
    </row>
    <row r="474" spans="1:23" x14ac:dyDescent="0.45">
      <c r="A474" s="72">
        <v>257</v>
      </c>
      <c r="B474" s="72" t="s">
        <v>770</v>
      </c>
      <c r="C474" s="72" t="s">
        <v>46</v>
      </c>
      <c r="D474" s="72" t="s">
        <v>751</v>
      </c>
      <c r="E474" s="72" t="s">
        <v>48</v>
      </c>
      <c r="F474" s="57">
        <v>1</v>
      </c>
      <c r="G474" s="58" t="s">
        <v>622</v>
      </c>
      <c r="H474" s="62" t="s">
        <v>56</v>
      </c>
      <c r="I474" s="58">
        <v>44</v>
      </c>
      <c r="J474" s="58" t="s">
        <v>51</v>
      </c>
      <c r="K474" s="58" t="s">
        <v>457</v>
      </c>
      <c r="L474" s="58" t="s">
        <v>53</v>
      </c>
      <c r="M474" s="58" t="s">
        <v>623</v>
      </c>
      <c r="N474" s="58" t="s">
        <v>445</v>
      </c>
      <c r="O474" s="58" t="s">
        <v>214</v>
      </c>
      <c r="P474" s="58" t="s">
        <v>722</v>
      </c>
      <c r="Q474" s="58">
        <v>12</v>
      </c>
      <c r="R474" s="58">
        <f>_xlfn.FLOOR.MATH((((2*VLOOKUP(G474, 'EV and Base'!$A$1:$N$671, 9, FALSE))+$Q474)*$I474)/100)+$I474+10</f>
        <v>112</v>
      </c>
      <c r="S474" s="58">
        <f>_xlfn.FLOOR.MATH((_xlfn.FLOOR.MATH((((2*VLOOKUP($G474, 'EV and Base'!$A$1:$N$671, 10, FALSE))+$Q474)*$I474)/100)+5)*
IF(OR($J474="Lonely", $J474="Brave", $J474="Adamant", $J474="Naughty"), 1.1,
IF(OR($J474="Bold", $J474="Timid", $J474="Modest", $J474="Calm"), 0.9, 1)))</f>
        <v>80</v>
      </c>
      <c r="T474" s="58">
        <f>_xlfn.FLOOR.MATH((_xlfn.FLOOR.MATH((((2*VLOOKUP($G474, 'EV and Base'!$A$1:$N$671, 11, FALSE))+$Q474)*$I474)/100)+5)*
IF(OR($J474="Bold", $J474="Relaxed", $J474="Impish", $J474="Lax"), 1.1,
IF(OR($J474="Lonely", $J474="Hasty", $J474="Mild", $J474="Gentle"), 0.9, 1)))</f>
        <v>102</v>
      </c>
      <c r="U474" s="58">
        <f>_xlfn.FLOOR.MATH((_xlfn.FLOOR.MATH((((2*VLOOKUP($G474, 'EV and Base'!$A$1:$N$671, 12, FALSE))+$Q474)*$I474)/100)+5)*
IF(OR($J474="Modest", $J474="Mild", $J474="Quiet", $J474="Rash"), 1.1,
IF(OR($J474="Adamant", $J474="Impish", $J474="Jolly", $J474="Careful"), 0.9, 1)))</f>
        <v>71</v>
      </c>
      <c r="V474" s="58">
        <f>_xlfn.FLOOR.MATH((_xlfn.FLOOR.MATH((((2*VLOOKUP($G474, 'EV and Base'!$A$1:$N$671, 13, FALSE))+$Q474)*$I474)/100)+5)*
IF(OR($J474="Calm", $J474="Gentle", $J474="Sassy", $J474="Careful"), 1.1,
IF(OR($J474="Naughty", $J474="Lax", $J474="Naive", $J474="Rash"), 0.9, 1)))</f>
        <v>76</v>
      </c>
      <c r="W474" s="60">
        <f>_xlfn.FLOOR.MATH((_xlfn.FLOOR.MATH((((2*VLOOKUP($G474, 'EV and Base'!$A$1:$N$671, 14, FALSE))+$Q474)*$I474)/100)+5)*
IF(OR($J474="Timid", $J474="Hasty", $J474="Jolly", $J474="Naive"), 1.1,
IF(OR($J474="Brave", $J474="Relaxed", $J474="Quiet", $J474="Sassy"), 0.9, 1)))</f>
        <v>54</v>
      </c>
    </row>
    <row r="475" spans="1:23" x14ac:dyDescent="0.45">
      <c r="A475" s="73"/>
      <c r="B475" s="73"/>
      <c r="C475" s="73"/>
      <c r="D475" s="73"/>
      <c r="E475" s="73"/>
      <c r="F475" s="57">
        <v>3</v>
      </c>
      <c r="G475" s="58" t="s">
        <v>771</v>
      </c>
      <c r="H475" s="58" t="s">
        <v>50</v>
      </c>
      <c r="I475" s="58">
        <v>44</v>
      </c>
      <c r="J475" s="58" t="s">
        <v>59</v>
      </c>
      <c r="K475" s="58" t="s">
        <v>307</v>
      </c>
      <c r="L475" s="58" t="s">
        <v>53</v>
      </c>
      <c r="M475" s="58" t="s">
        <v>772</v>
      </c>
      <c r="N475" s="58" t="s">
        <v>773</v>
      </c>
      <c r="O475" s="58" t="s">
        <v>774</v>
      </c>
      <c r="P475" s="58" t="s">
        <v>403</v>
      </c>
      <c r="Q475" s="58">
        <v>12</v>
      </c>
      <c r="R475" s="58">
        <f>_xlfn.FLOOR.MATH((((2*VLOOKUP(G475, 'EV and Base'!$A$1:$N$671, 9, FALSE))+$Q475)*$I475)/100)+$I475+10</f>
        <v>151</v>
      </c>
      <c r="S475" s="58">
        <f>_xlfn.FLOOR.MATH((_xlfn.FLOOR.MATH((((2*VLOOKUP($G475, 'EV and Base'!$A$1:$N$671, 10, FALSE))+$Q475)*$I475)/100)+5)*
IF(OR($J475="Lonely", $J475="Brave", $J475="Adamant", $J475="Naughty"), 1.1,
IF(OR($J475="Bold", $J475="Timid", $J475="Modest", $J475="Calm"), 0.9, 1)))</f>
        <v>133</v>
      </c>
      <c r="T475" s="58">
        <f>_xlfn.FLOOR.MATH((_xlfn.FLOOR.MATH((((2*VLOOKUP($G475, 'EV and Base'!$A$1:$N$671, 11, FALSE))+$Q475)*$I475)/100)+5)*
IF(OR($J475="Bold", $J475="Relaxed", $J475="Impish", $J475="Lax"), 1.1,
IF(OR($J475="Lonely", $J475="Hasty", $J475="Mild", $J475="Gentle"), 0.9, 1)))</f>
        <v>63</v>
      </c>
      <c r="U475" s="58">
        <f>_xlfn.FLOOR.MATH((_xlfn.FLOOR.MATH((((2*VLOOKUP($G475, 'EV and Base'!$A$1:$N$671, 12, FALSE))+$Q475)*$I475)/100)+5)*
IF(OR($J475="Modest", $J475="Mild", $J475="Quiet", $J475="Rash"), 1.1,
IF(OR($J475="Adamant", $J475="Impish", $J475="Jolly", $J475="Careful"), 0.9, 1)))</f>
        <v>32</v>
      </c>
      <c r="V475" s="58">
        <f>_xlfn.FLOOR.MATH((_xlfn.FLOOR.MATH((((2*VLOOKUP($G475, 'EV and Base'!$A$1:$N$671, 13, FALSE))+$Q475)*$I475)/100)+5)*
IF(OR($J475="Calm", $J475="Gentle", $J475="Sassy", $J475="Careful"), 1.1,
IF(OR($J475="Naughty", $J475="Lax", $J475="Naive", $J475="Rash"), 0.9, 1)))</f>
        <v>58</v>
      </c>
      <c r="W475" s="60">
        <f>_xlfn.FLOOR.MATH((_xlfn.FLOOR.MATH((((2*VLOOKUP($G475, 'EV and Base'!$A$1:$N$671, 14, FALSE))+$Q475)*$I475)/100)+5)*
IF(OR($J475="Timid", $J475="Hasty", $J475="Jolly", $J475="Naive"), 1.1,
IF(OR($J475="Brave", $J475="Relaxed", $J475="Quiet", $J475="Sassy"), 0.9, 1)))</f>
        <v>93</v>
      </c>
    </row>
    <row r="476" spans="1:23" x14ac:dyDescent="0.45">
      <c r="A476" s="70"/>
      <c r="B476" s="70"/>
      <c r="C476" s="70"/>
      <c r="D476" s="70"/>
      <c r="E476" s="70"/>
      <c r="F476" s="63">
        <v>2</v>
      </c>
      <c r="G476" s="64" t="s">
        <v>745</v>
      </c>
      <c r="H476" s="64" t="s">
        <v>50</v>
      </c>
      <c r="I476" s="64">
        <v>44</v>
      </c>
      <c r="J476" s="64" t="s">
        <v>197</v>
      </c>
      <c r="K476" s="64" t="s">
        <v>775</v>
      </c>
      <c r="L476" s="64" t="s">
        <v>53</v>
      </c>
      <c r="M476" s="64" t="s">
        <v>621</v>
      </c>
      <c r="N476" s="64" t="s">
        <v>721</v>
      </c>
      <c r="O476" s="64" t="s">
        <v>634</v>
      </c>
      <c r="P476" s="64" t="s">
        <v>719</v>
      </c>
      <c r="Q476" s="64">
        <v>12</v>
      </c>
      <c r="R476" s="58">
        <f>_xlfn.FLOOR.MATH((((2*VLOOKUP(G476, 'EV and Base'!$A$1:$N$671, 9, FALSE))+$Q476)*$I476)/100)+$I476+10</f>
        <v>151</v>
      </c>
      <c r="S476" s="58">
        <f>_xlfn.FLOOR.MATH((_xlfn.FLOOR.MATH((((2*VLOOKUP($G476, 'EV and Base'!$A$1:$N$671, 10, FALSE))+$Q476)*$I476)/100)+5)*
IF(OR($J476="Lonely", $J476="Brave", $J476="Adamant", $J476="Naughty"), 1.1,
IF(OR($J476="Bold", $J476="Timid", $J476="Modest", $J476="Calm"), 0.9, 1)))</f>
        <v>85</v>
      </c>
      <c r="T476" s="58">
        <f>_xlfn.FLOOR.MATH((_xlfn.FLOOR.MATH((((2*VLOOKUP($G476, 'EV and Base'!$A$1:$N$671, 11, FALSE))+$Q476)*$I476)/100)+5)*
IF(OR($J476="Bold", $J476="Relaxed", $J476="Impish", $J476="Lax"), 1.1,
IF(OR($J476="Lonely", $J476="Hasty", $J476="Mild", $J476="Gentle"), 0.9, 1)))</f>
        <v>68</v>
      </c>
      <c r="U476" s="58">
        <f>_xlfn.FLOOR.MATH((_xlfn.FLOOR.MATH((((2*VLOOKUP($G476, 'EV and Base'!$A$1:$N$671, 12, FALSE))+$Q476)*$I476)/100)+5)*
IF(OR($J476="Modest", $J476="Mild", $J476="Quiet", $J476="Rash"), 1.1,
IF(OR($J476="Adamant", $J476="Impish", $J476="Jolly", $J476="Careful"), 0.9, 1)))</f>
        <v>93</v>
      </c>
      <c r="V476" s="58">
        <f>_xlfn.FLOOR.MATH((_xlfn.FLOOR.MATH((((2*VLOOKUP($G476, 'EV and Base'!$A$1:$N$671, 13, FALSE))+$Q476)*$I476)/100)+5)*
IF(OR($J476="Calm", $J476="Gentle", $J476="Sassy", $J476="Careful"), 1.1,
IF(OR($J476="Naughty", $J476="Lax", $J476="Naive", $J476="Rash"), 0.9, 1)))</f>
        <v>76</v>
      </c>
      <c r="W476" s="60">
        <f>_xlfn.FLOOR.MATH((_xlfn.FLOOR.MATH((((2*VLOOKUP($G476, 'EV and Base'!$A$1:$N$671, 14, FALSE))+$Q476)*$I476)/100)+5)*
IF(OR($J476="Timid", $J476="Hasty", $J476="Jolly", $J476="Naive"), 1.1,
IF(OR($J476="Brave", $J476="Relaxed", $J476="Quiet", $J476="Sassy"), 0.9, 1)))</f>
        <v>75</v>
      </c>
    </row>
    <row r="477" spans="1:23" x14ac:dyDescent="0.45">
      <c r="A477" s="72">
        <v>258</v>
      </c>
      <c r="B477" s="72" t="s">
        <v>776</v>
      </c>
      <c r="C477" s="72" t="s">
        <v>46</v>
      </c>
      <c r="D477" s="72" t="s">
        <v>751</v>
      </c>
      <c r="E477" s="72" t="s">
        <v>48</v>
      </c>
      <c r="F477" s="57">
        <v>1</v>
      </c>
      <c r="G477" s="58" t="s">
        <v>777</v>
      </c>
      <c r="H477" s="58" t="s">
        <v>50</v>
      </c>
      <c r="I477" s="58">
        <v>45</v>
      </c>
      <c r="J477" s="58" t="s">
        <v>160</v>
      </c>
      <c r="K477" s="58" t="s">
        <v>161</v>
      </c>
      <c r="L477" s="58" t="s">
        <v>53</v>
      </c>
      <c r="M477" s="58" t="s">
        <v>778</v>
      </c>
      <c r="N477" s="58" t="s">
        <v>746</v>
      </c>
      <c r="O477" s="58" t="s">
        <v>779</v>
      </c>
      <c r="P477" s="58" t="s">
        <v>729</v>
      </c>
      <c r="Q477" s="58">
        <v>18</v>
      </c>
      <c r="R477" s="58">
        <f>_xlfn.FLOOR.MATH((((2*VLOOKUP(G477, 'EV and Base'!$A$1:$N$671, 9, FALSE))+$Q477)*$I477)/100)+$I477+10</f>
        <v>139</v>
      </c>
      <c r="S477" s="58">
        <f>_xlfn.FLOOR.MATH((_xlfn.FLOOR.MATH((((2*VLOOKUP($G477, 'EV and Base'!$A$1:$N$671, 10, FALSE))+$Q477)*$I477)/100)+5)*
IF(OR($J477="Lonely", $J477="Brave", $J477="Adamant", $J477="Naughty"), 1.1,
IF(OR($J477="Bold", $J477="Timid", $J477="Modest", $J477="Calm"), 0.9, 1)))</f>
        <v>134</v>
      </c>
      <c r="T477" s="58">
        <f>_xlfn.FLOOR.MATH((_xlfn.FLOOR.MATH((((2*VLOOKUP($G477, 'EV and Base'!$A$1:$N$671, 11, FALSE))+$Q477)*$I477)/100)+5)*
IF(OR($J477="Bold", $J477="Relaxed", $J477="Impish", $J477="Lax"), 1.1,
IF(OR($J477="Lonely", $J477="Hasty", $J477="Mild", $J477="Gentle"), 0.9, 1)))</f>
        <v>130</v>
      </c>
      <c r="U477" s="58">
        <f>_xlfn.FLOOR.MATH((_xlfn.FLOOR.MATH((((2*VLOOKUP($G477, 'EV and Base'!$A$1:$N$671, 12, FALSE))+$Q477)*$I477)/100)+5)*
IF(OR($J477="Modest", $J477="Mild", $J477="Quiet", $J477="Rash"), 1.1,
IF(OR($J477="Adamant", $J477="Impish", $J477="Jolly", $J477="Careful"), 0.9, 1)))</f>
        <v>73</v>
      </c>
      <c r="V477" s="58">
        <f>_xlfn.FLOOR.MATH((_xlfn.FLOOR.MATH((((2*VLOOKUP($G477, 'EV and Base'!$A$1:$N$671, 13, FALSE))+$Q477)*$I477)/100)+5)*
IF(OR($J477="Calm", $J477="Gentle", $J477="Sassy", $J477="Careful"), 1.1,
IF(OR($J477="Naughty", $J477="Lax", $J477="Naive", $J477="Rash"), 0.9, 1)))</f>
        <v>68</v>
      </c>
      <c r="W477" s="60">
        <f>_xlfn.FLOOR.MATH((_xlfn.FLOOR.MATH((((2*VLOOKUP($G477, 'EV and Base'!$A$1:$N$671, 14, FALSE))+$Q477)*$I477)/100)+5)*
IF(OR($J477="Timid", $J477="Hasty", $J477="Jolly", $J477="Naive"), 1.1,
IF(OR($J477="Brave", $J477="Relaxed", $J477="Quiet", $J477="Sassy"), 0.9, 1)))</f>
        <v>35</v>
      </c>
    </row>
    <row r="478" spans="1:23" x14ac:dyDescent="0.45">
      <c r="A478" s="70"/>
      <c r="B478" s="70"/>
      <c r="C478" s="70"/>
      <c r="D478" s="70"/>
      <c r="E478" s="70"/>
      <c r="F478" s="57">
        <v>2</v>
      </c>
      <c r="G478" s="58" t="s">
        <v>780</v>
      </c>
      <c r="H478" s="58" t="s">
        <v>50</v>
      </c>
      <c r="I478" s="58">
        <v>46</v>
      </c>
      <c r="J478" s="58" t="s">
        <v>92</v>
      </c>
      <c r="K478" s="58" t="s">
        <v>587</v>
      </c>
      <c r="L478" s="58" t="s">
        <v>53</v>
      </c>
      <c r="M478" s="58" t="s">
        <v>781</v>
      </c>
      <c r="N478" s="58" t="s">
        <v>177</v>
      </c>
      <c r="O478" s="58" t="s">
        <v>782</v>
      </c>
      <c r="P478" s="58" t="s">
        <v>530</v>
      </c>
      <c r="Q478" s="58">
        <v>18</v>
      </c>
      <c r="R478" s="58">
        <f>_xlfn.FLOOR.MATH((((2*VLOOKUP(G478, 'EV and Base'!$A$1:$N$671, 9, FALSE))+$Q478)*$I478)/100)+$I478+10</f>
        <v>142</v>
      </c>
      <c r="S478" s="58">
        <f>_xlfn.FLOOR.MATH((_xlfn.FLOOR.MATH((((2*VLOOKUP($G478, 'EV and Base'!$A$1:$N$671, 10, FALSE))+$Q478)*$I478)/100)+5)*
IF(OR($J478="Lonely", $J478="Brave", $J478="Adamant", $J478="Naughty"), 1.1,
IF(OR($J478="Bold", $J478="Timid", $J478="Modest", $J478="Calm"), 0.9, 1)))</f>
        <v>107</v>
      </c>
      <c r="T478" s="58">
        <f>_xlfn.FLOOR.MATH((_xlfn.FLOOR.MATH((((2*VLOOKUP($G478, 'EV and Base'!$A$1:$N$671, 11, FALSE))+$Q478)*$I478)/100)+5)*
IF(OR($J478="Bold", $J478="Relaxed", $J478="Impish", $J478="Lax"), 1.1,
IF(OR($J478="Lonely", $J478="Hasty", $J478="Mild", $J478="Gentle"), 0.9, 1)))</f>
        <v>86</v>
      </c>
      <c r="U478" s="58">
        <f>_xlfn.FLOOR.MATH((_xlfn.FLOOR.MATH((((2*VLOOKUP($G478, 'EV and Base'!$A$1:$N$671, 12, FALSE))+$Q478)*$I478)/100)+5)*
IF(OR($J478="Modest", $J478="Mild", $J478="Quiet", $J478="Rash"), 1.1,
IF(OR($J478="Adamant", $J478="Impish", $J478="Jolly", $J478="Careful"), 0.9, 1)))</f>
        <v>119</v>
      </c>
      <c r="V478" s="58">
        <f>_xlfn.FLOOR.MATH((_xlfn.FLOOR.MATH((((2*VLOOKUP($G478, 'EV and Base'!$A$1:$N$671, 13, FALSE))+$Q478)*$I478)/100)+5)*
IF(OR($J478="Calm", $J478="Gentle", $J478="Sassy", $J478="Careful"), 1.1,
IF(OR($J478="Naughty", $J478="Lax", $J478="Naive", $J478="Rash"), 0.9, 1)))</f>
        <v>86</v>
      </c>
      <c r="W478" s="60">
        <f>_xlfn.FLOOR.MATH((_xlfn.FLOOR.MATH((((2*VLOOKUP($G478, 'EV and Base'!$A$1:$N$671, 14, FALSE))+$Q478)*$I478)/100)+5)*
IF(OR($J478="Timid", $J478="Hasty", $J478="Jolly", $J478="Naive"), 1.1,
IF(OR($J478="Brave", $J478="Relaxed", $J478="Quiet", $J478="Sassy"), 0.9, 1)))</f>
        <v>59</v>
      </c>
    </row>
    <row r="479" spans="1:23" x14ac:dyDescent="0.45">
      <c r="A479" s="89">
        <v>259</v>
      </c>
      <c r="B479" s="89" t="s">
        <v>804</v>
      </c>
      <c r="C479" s="89" t="s">
        <v>46</v>
      </c>
      <c r="D479" s="89" t="s">
        <v>1382</v>
      </c>
      <c r="E479" s="89" t="s">
        <v>48</v>
      </c>
      <c r="F479" s="56">
        <v>1</v>
      </c>
      <c r="G479" s="2" t="s">
        <v>602</v>
      </c>
      <c r="H479" s="2" t="s">
        <v>50</v>
      </c>
      <c r="I479" s="2">
        <v>48</v>
      </c>
      <c r="J479" s="2" t="s">
        <v>51</v>
      </c>
      <c r="K479" s="2" t="s">
        <v>167</v>
      </c>
      <c r="L479" s="2" t="s">
        <v>53</v>
      </c>
      <c r="M479" s="2" t="s">
        <v>603</v>
      </c>
      <c r="N479" s="2" t="s">
        <v>425</v>
      </c>
      <c r="O479" s="2" t="s">
        <v>778</v>
      </c>
      <c r="P479" s="2" t="s">
        <v>407</v>
      </c>
      <c r="Q479" s="2">
        <v>24</v>
      </c>
      <c r="R479" s="58">
        <f>_xlfn.FLOOR.MATH((((2*VLOOKUP(G479, 'EV and Base'!$A$1:$N$671, 9, FALSE))+$Q479)*$I479)/100)+$I479+10</f>
        <v>184</v>
      </c>
      <c r="S479" s="58">
        <f>_xlfn.FLOOR.MATH((_xlfn.FLOOR.MATH((((2*VLOOKUP($G479, 'EV and Base'!$A$1:$N$671, 10, FALSE))+$Q479)*$I479)/100)+5)*
IF(OR($J479="Lonely", $J479="Brave", $J479="Adamant", $J479="Naughty"), 1.1,
IF(OR($J479="Bold", $J479="Timid", $J479="Modest", $J479="Calm"), 0.9, 1)))</f>
        <v>112</v>
      </c>
      <c r="T479" s="58">
        <f>_xlfn.FLOOR.MATH((_xlfn.FLOOR.MATH((((2*VLOOKUP($G479, 'EV and Base'!$A$1:$N$671, 11, FALSE))+$Q479)*$I479)/100)+5)*
IF(OR($J479="Bold", $J479="Relaxed", $J479="Impish", $J479="Lax"), 1.1,
IF(OR($J479="Lonely", $J479="Hasty", $J479="Mild", $J479="Gentle"), 0.9, 1)))</f>
        <v>107</v>
      </c>
      <c r="U479" s="58">
        <f>_xlfn.FLOOR.MATH((_xlfn.FLOOR.MATH((((2*VLOOKUP($G479, 'EV and Base'!$A$1:$N$671, 12, FALSE))+$Q479)*$I479)/100)+5)*
IF(OR($J479="Modest", $J479="Mild", $J479="Quiet", $J479="Rash"), 1.1,
IF(OR($J479="Adamant", $J479="Impish", $J479="Jolly", $J479="Careful"), 0.9, 1)))</f>
        <v>45</v>
      </c>
      <c r="V479" s="58">
        <f>_xlfn.FLOOR.MATH((_xlfn.FLOOR.MATH((((2*VLOOKUP($G479, 'EV and Base'!$A$1:$N$671, 13, FALSE))+$Q479)*$I479)/100)+5)*
IF(OR($J479="Calm", $J479="Gentle", $J479="Sassy", $J479="Careful"), 1.1,
IF(OR($J479="Naughty", $J479="Lax", $J479="Naive", $J479="Rash"), 0.9, 1)))</f>
        <v>88</v>
      </c>
      <c r="W479" s="60">
        <f>_xlfn.FLOOR.MATH((_xlfn.FLOOR.MATH((((2*VLOOKUP($G479, 'EV and Base'!$A$1:$N$671, 14, FALSE))+$Q479)*$I479)/100)+5)*
IF(OR($J479="Timid", $J479="Hasty", $J479="Jolly", $J479="Naive"), 1.1,
IF(OR($J479="Brave", $J479="Relaxed", $J479="Quiet", $J479="Sassy"), 0.9, 1)))</f>
        <v>59</v>
      </c>
    </row>
    <row r="480" spans="1:23" x14ac:dyDescent="0.45">
      <c r="A480" s="67"/>
      <c r="B480" s="67"/>
      <c r="C480" s="67"/>
      <c r="D480" s="67"/>
      <c r="E480" s="67"/>
      <c r="F480" s="56">
        <v>3</v>
      </c>
      <c r="G480" s="2" t="s">
        <v>764</v>
      </c>
      <c r="H480" s="2" t="s">
        <v>50</v>
      </c>
      <c r="I480" s="2">
        <v>48</v>
      </c>
      <c r="J480" s="2" t="s">
        <v>120</v>
      </c>
      <c r="K480" s="2" t="s">
        <v>307</v>
      </c>
      <c r="L480" s="2" t="s">
        <v>53</v>
      </c>
      <c r="M480" s="2" t="s">
        <v>774</v>
      </c>
      <c r="N480" s="2" t="s">
        <v>796</v>
      </c>
      <c r="O480" s="2" t="s">
        <v>778</v>
      </c>
      <c r="P480" s="2" t="s">
        <v>186</v>
      </c>
      <c r="Q480" s="2">
        <v>24</v>
      </c>
      <c r="R480" s="58">
        <f>_xlfn.FLOOR.MATH((((2*VLOOKUP(G480, 'EV and Base'!$A$1:$N$671, 9, FALSE))+$Q480)*$I480)/100)+$I480+10</f>
        <v>170</v>
      </c>
      <c r="S480" s="58">
        <f>_xlfn.FLOOR.MATH((_xlfn.FLOOR.MATH((((2*VLOOKUP($G480, 'EV and Base'!$A$1:$N$671, 10, FALSE))+$Q480)*$I480)/100)+5)*
IF(OR($J480="Lonely", $J480="Brave", $J480="Adamant", $J480="Naughty"), 1.1,
IF(OR($J480="Bold", $J480="Timid", $J480="Modest", $J480="Calm"), 0.9, 1)))</f>
        <v>165</v>
      </c>
      <c r="T480" s="58">
        <f>_xlfn.FLOOR.MATH((_xlfn.FLOOR.MATH((((2*VLOOKUP($G480, 'EV and Base'!$A$1:$N$671, 11, FALSE))+$Q480)*$I480)/100)+5)*
IF(OR($J480="Bold", $J480="Relaxed", $J480="Impish", $J480="Lax"), 1.1,
IF(OR($J480="Lonely", $J480="Hasty", $J480="Mild", $J480="Gentle"), 0.9, 1)))</f>
        <v>107</v>
      </c>
      <c r="U480" s="58">
        <f>_xlfn.FLOOR.MATH((_xlfn.FLOOR.MATH((((2*VLOOKUP($G480, 'EV and Base'!$A$1:$N$671, 12, FALSE))+$Q480)*$I480)/100)+5)*
IF(OR($J480="Modest", $J480="Mild", $J480="Quiet", $J480="Rash"), 1.1,
IF(OR($J480="Adamant", $J480="Impish", $J480="Jolly", $J480="Careful"), 0.9, 1)))</f>
        <v>69</v>
      </c>
      <c r="V480" s="58">
        <f>_xlfn.FLOOR.MATH((_xlfn.FLOOR.MATH((((2*VLOOKUP($G480, 'EV and Base'!$A$1:$N$671, 13, FALSE))+$Q480)*$I480)/100)+5)*
IF(OR($J480="Calm", $J480="Gentle", $J480="Sassy", $J480="Careful"), 1.1,
IF(OR($J480="Naughty", $J480="Lax", $J480="Naive", $J480="Rash"), 0.9, 1)))</f>
        <v>70</v>
      </c>
      <c r="W480" s="60">
        <f>_xlfn.FLOOR.MATH((_xlfn.FLOOR.MATH((((2*VLOOKUP($G480, 'EV and Base'!$A$1:$N$671, 14, FALSE))+$Q480)*$I480)/100)+5)*
IF(OR($J480="Timid", $J480="Hasty", $J480="Jolly", $J480="Naive"), 1.1,
IF(OR($J480="Brave", $J480="Relaxed", $J480="Quiet", $J480="Sassy"), 0.9, 1)))</f>
        <v>59</v>
      </c>
    </row>
    <row r="481" spans="1:23" x14ac:dyDescent="0.45">
      <c r="A481" s="67"/>
      <c r="B481" s="67"/>
      <c r="C481" s="67"/>
      <c r="D481" s="67"/>
      <c r="E481" s="67"/>
      <c r="F481" s="56">
        <v>4</v>
      </c>
      <c r="G481" s="2" t="s">
        <v>805</v>
      </c>
      <c r="H481" s="2" t="s">
        <v>50</v>
      </c>
      <c r="I481" s="2">
        <v>50</v>
      </c>
      <c r="J481" s="2" t="s">
        <v>132</v>
      </c>
      <c r="K481" s="2" t="s">
        <v>615</v>
      </c>
      <c r="L481" s="2" t="s">
        <v>53</v>
      </c>
      <c r="M481" s="2" t="s">
        <v>434</v>
      </c>
      <c r="N481" s="2" t="s">
        <v>763</v>
      </c>
      <c r="O481" s="2" t="s">
        <v>423</v>
      </c>
      <c r="P481" s="2" t="s">
        <v>186</v>
      </c>
      <c r="Q481" s="2">
        <v>30</v>
      </c>
      <c r="R481" s="58">
        <f>_xlfn.FLOOR.MATH((((2*VLOOKUP(G481, 'EV and Base'!$A$1:$N$671, 9, FALSE))+$Q481)*$I481)/100)+$I481+10</f>
        <v>140</v>
      </c>
      <c r="S481" s="58">
        <f>_xlfn.FLOOR.MATH((_xlfn.FLOOR.MATH((((2*VLOOKUP($G481, 'EV and Base'!$A$1:$N$671, 10, FALSE))+$Q481)*$I481)/100)+5)*
IF(OR($J481="Lonely", $J481="Brave", $J481="Adamant", $J481="Naughty"), 1.1,
IF(OR($J481="Bold", $J481="Timid", $J481="Modest", $J481="Calm"), 0.9, 1)))</f>
        <v>145</v>
      </c>
      <c r="T481" s="58">
        <f>_xlfn.FLOOR.MATH((_xlfn.FLOOR.MATH((((2*VLOOKUP($G481, 'EV and Base'!$A$1:$N$671, 11, FALSE))+$Q481)*$I481)/100)+5)*
IF(OR($J481="Bold", $J481="Relaxed", $J481="Impish", $J481="Lax"), 1.1,
IF(OR($J481="Lonely", $J481="Hasty", $J481="Mild", $J481="Gentle"), 0.9, 1)))</f>
        <v>88</v>
      </c>
      <c r="U481" s="58">
        <f>_xlfn.FLOOR.MATH((_xlfn.FLOOR.MATH((((2*VLOOKUP($G481, 'EV and Base'!$A$1:$N$671, 12, FALSE))+$Q481)*$I481)/100)+5)*
IF(OR($J481="Modest", $J481="Mild", $J481="Quiet", $J481="Rash"), 1.1,
IF(OR($J481="Adamant", $J481="Impish", $J481="Jolly", $J481="Careful"), 0.9, 1)))</f>
        <v>115</v>
      </c>
      <c r="V481" s="58">
        <f>_xlfn.FLOOR.MATH((_xlfn.FLOOR.MATH((((2*VLOOKUP($G481, 'EV and Base'!$A$1:$N$671, 13, FALSE))+$Q481)*$I481)/100)+5)*
IF(OR($J481="Calm", $J481="Gentle", $J481="Sassy", $J481="Careful"), 1.1,
IF(OR($J481="Naughty", $J481="Lax", $J481="Naive", $J481="Rash"), 0.9, 1)))</f>
        <v>80</v>
      </c>
      <c r="W481" s="60">
        <f>_xlfn.FLOOR.MATH((_xlfn.FLOOR.MATH((((2*VLOOKUP($G481, 'EV and Base'!$A$1:$N$671, 14, FALSE))+$Q481)*$I481)/100)+5)*
IF(OR($J481="Timid", $J481="Hasty", $J481="Jolly", $J481="Naive"), 1.1,
IF(OR($J481="Brave", $J481="Relaxed", $J481="Quiet", $J481="Sassy"), 0.9, 1)))</f>
        <v>112</v>
      </c>
    </row>
    <row r="482" spans="1:23" x14ac:dyDescent="0.45">
      <c r="A482" s="68"/>
      <c r="B482" s="68"/>
      <c r="C482" s="68"/>
      <c r="D482" s="68"/>
      <c r="E482" s="68"/>
      <c r="F482" s="56">
        <v>2</v>
      </c>
      <c r="G482" s="2" t="s">
        <v>614</v>
      </c>
      <c r="H482" s="2" t="s">
        <v>50</v>
      </c>
      <c r="I482" s="2">
        <v>48</v>
      </c>
      <c r="J482" s="2" t="s">
        <v>180</v>
      </c>
      <c r="K482" s="2" t="s">
        <v>161</v>
      </c>
      <c r="L482" s="2" t="s">
        <v>53</v>
      </c>
      <c r="M482" s="2" t="s">
        <v>617</v>
      </c>
      <c r="N482" s="2" t="s">
        <v>796</v>
      </c>
      <c r="O482" s="2" t="s">
        <v>778</v>
      </c>
      <c r="P482" s="2" t="s">
        <v>186</v>
      </c>
      <c r="Q482" s="2">
        <v>24</v>
      </c>
      <c r="R482" s="58">
        <f>_xlfn.FLOOR.MATH((((2*VLOOKUP(G482, 'EV and Base'!$A$1:$N$671, 9, FALSE))+$Q482)*$I482)/100)+$I482+10</f>
        <v>141</v>
      </c>
      <c r="S482" s="58">
        <f>_xlfn.FLOOR.MATH((_xlfn.FLOOR.MATH((((2*VLOOKUP($G482, 'EV and Base'!$A$1:$N$671, 10, FALSE))+$Q482)*$I482)/100)+5)*
IF(OR($J482="Lonely", $J482="Brave", $J482="Adamant", $J482="Naughty"), 1.1,
IF(OR($J482="Bold", $J482="Timid", $J482="Modest", $J482="Calm"), 0.9, 1)))</f>
        <v>136</v>
      </c>
      <c r="T482" s="58">
        <f>_xlfn.FLOOR.MATH((_xlfn.FLOOR.MATH((((2*VLOOKUP($G482, 'EV and Base'!$A$1:$N$671, 11, FALSE))+$Q482)*$I482)/100)+5)*
IF(OR($J482="Bold", $J482="Relaxed", $J482="Impish", $J482="Lax"), 1.1,
IF(OR($J482="Lonely", $J482="Hasty", $J482="Mild", $J482="Gentle"), 0.9, 1)))</f>
        <v>79</v>
      </c>
      <c r="U482" s="58">
        <f>_xlfn.FLOOR.MATH((_xlfn.FLOOR.MATH((((2*VLOOKUP($G482, 'EV and Base'!$A$1:$N$671, 12, FALSE))+$Q482)*$I482)/100)+5)*
IF(OR($J482="Modest", $J482="Mild", $J482="Quiet", $J482="Rash"), 1.1,
IF(OR($J482="Adamant", $J482="Impish", $J482="Jolly", $J482="Careful"), 0.9, 1)))</f>
        <v>45</v>
      </c>
      <c r="V482" s="58">
        <f>_xlfn.FLOOR.MATH((_xlfn.FLOOR.MATH((((2*VLOOKUP($G482, 'EV and Base'!$A$1:$N$671, 13, FALSE))+$Q482)*$I482)/100)+5)*
IF(OR($J482="Calm", $J482="Gentle", $J482="Sassy", $J482="Careful"), 1.1,
IF(OR($J482="Naughty", $J482="Lax", $J482="Naive", $J482="Rash"), 0.9, 1)))</f>
        <v>88</v>
      </c>
      <c r="W482" s="60">
        <f>_xlfn.FLOOR.MATH((_xlfn.FLOOR.MATH((((2*VLOOKUP($G482, 'EV and Base'!$A$1:$N$671, 14, FALSE))+$Q482)*$I482)/100)+5)*
IF(OR($J482="Timid", $J482="Hasty", $J482="Jolly", $J482="Naive"), 1.1,
IF(OR($J482="Brave", $J482="Relaxed", $J482="Quiet", $J482="Sassy"), 0.9, 1)))</f>
        <v>107</v>
      </c>
    </row>
    <row r="483" spans="1:23" x14ac:dyDescent="0.45">
      <c r="A483" s="90">
        <v>260</v>
      </c>
      <c r="B483" s="90" t="s">
        <v>783</v>
      </c>
      <c r="C483" s="90" t="s">
        <v>46</v>
      </c>
      <c r="D483" s="90" t="s">
        <v>1382</v>
      </c>
      <c r="E483" s="90" t="s">
        <v>48</v>
      </c>
      <c r="F483" s="61">
        <v>1</v>
      </c>
      <c r="G483" s="65" t="s">
        <v>715</v>
      </c>
      <c r="H483" s="65" t="s">
        <v>50</v>
      </c>
      <c r="I483" s="65">
        <v>48</v>
      </c>
      <c r="J483" s="65" t="s">
        <v>95</v>
      </c>
      <c r="K483" s="65" t="s">
        <v>281</v>
      </c>
      <c r="L483" s="65" t="s">
        <v>53</v>
      </c>
      <c r="M483" s="65" t="s">
        <v>177</v>
      </c>
      <c r="N483" s="65" t="s">
        <v>337</v>
      </c>
      <c r="O483" s="65" t="s">
        <v>784</v>
      </c>
      <c r="P483" s="65" t="s">
        <v>101</v>
      </c>
      <c r="Q483" s="65">
        <v>24</v>
      </c>
      <c r="R483" s="58">
        <f>_xlfn.FLOOR.MATH((((2*VLOOKUP(G483, 'EV and Base'!$A$1:$N$671, 9, FALSE))+$Q483)*$I483)/100)+$I483+10</f>
        <v>131</v>
      </c>
      <c r="S483" s="58">
        <f>_xlfn.FLOOR.MATH((_xlfn.FLOOR.MATH((((2*VLOOKUP($G483, 'EV and Base'!$A$1:$N$671, 10, FALSE))+$Q483)*$I483)/100)+5)*
IF(OR($J483="Lonely", $J483="Brave", $J483="Adamant", $J483="Naughty"), 1.1,
IF(OR($J483="Bold", $J483="Timid", $J483="Modest", $J483="Calm"), 0.9, 1)))</f>
        <v>91</v>
      </c>
      <c r="T483" s="58">
        <f>_xlfn.FLOOR.MATH((_xlfn.FLOOR.MATH((((2*VLOOKUP($G483, 'EV and Base'!$A$1:$N$671, 11, FALSE))+$Q483)*$I483)/100)+5)*
IF(OR($J483="Bold", $J483="Relaxed", $J483="Impish", $J483="Lax"), 1.1,
IF(OR($J483="Lonely", $J483="Hasty", $J483="Mild", $J483="Gentle"), 0.9, 1)))</f>
        <v>138</v>
      </c>
      <c r="U483" s="58">
        <f>_xlfn.FLOOR.MATH((_xlfn.FLOOR.MATH((((2*VLOOKUP($G483, 'EV and Base'!$A$1:$N$671, 12, FALSE))+$Q483)*$I483)/100)+5)*
IF(OR($J483="Modest", $J483="Mild", $J483="Quiet", $J483="Rash"), 1.1,
IF(OR($J483="Adamant", $J483="Impish", $J483="Jolly", $J483="Careful"), 0.9, 1)))</f>
        <v>59</v>
      </c>
      <c r="V483" s="58">
        <f>_xlfn.FLOOR.MATH((_xlfn.FLOOR.MATH((((2*VLOOKUP($G483, 'EV and Base'!$A$1:$N$671, 13, FALSE))+$Q483)*$I483)/100)+5)*
IF(OR($J483="Calm", $J483="Gentle", $J483="Sassy", $J483="Careful"), 1.1,
IF(OR($J483="Naughty", $J483="Lax", $J483="Naive", $J483="Rash"), 0.9, 1)))</f>
        <v>126</v>
      </c>
      <c r="W483" s="60">
        <f>_xlfn.FLOOR.MATH((_xlfn.FLOOR.MATH((((2*VLOOKUP($G483, 'EV and Base'!$A$1:$N$671, 14, FALSE))+$Q483)*$I483)/100)+5)*
IF(OR($J483="Timid", $J483="Hasty", $J483="Jolly", $J483="Naive"), 1.1,
IF(OR($J483="Brave", $J483="Relaxed", $J483="Quiet", $J483="Sassy"), 0.9, 1)))</f>
        <v>72</v>
      </c>
    </row>
    <row r="484" spans="1:23" x14ac:dyDescent="0.45">
      <c r="A484" s="73"/>
      <c r="B484" s="73"/>
      <c r="C484" s="73"/>
      <c r="D484" s="73"/>
      <c r="E484" s="73"/>
      <c r="F484" s="57">
        <v>3</v>
      </c>
      <c r="G484" s="58" t="s">
        <v>785</v>
      </c>
      <c r="H484" s="58" t="s">
        <v>77</v>
      </c>
      <c r="I484" s="58">
        <v>48</v>
      </c>
      <c r="J484" s="58" t="s">
        <v>106</v>
      </c>
      <c r="K484" s="58" t="s">
        <v>184</v>
      </c>
      <c r="L484" s="58" t="s">
        <v>53</v>
      </c>
      <c r="M484" s="58" t="s">
        <v>177</v>
      </c>
      <c r="N484" s="58" t="s">
        <v>530</v>
      </c>
      <c r="O484" s="58" t="s">
        <v>746</v>
      </c>
      <c r="P484" s="58" t="s">
        <v>786</v>
      </c>
      <c r="Q484" s="58">
        <v>24</v>
      </c>
      <c r="R484" s="58">
        <f>_xlfn.FLOOR.MATH((((2*VLOOKUP(G484, 'EV and Base'!$A$1:$N$671, 9, FALSE))+$Q484)*$I484)/100)+$I484+10</f>
        <v>160</v>
      </c>
      <c r="S484" s="58">
        <f>_xlfn.FLOOR.MATH((_xlfn.FLOOR.MATH((((2*VLOOKUP($G484, 'EV and Base'!$A$1:$N$671, 10, FALSE))+$Q484)*$I484)/100)+5)*
IF(OR($J484="Lonely", $J484="Brave", $J484="Adamant", $J484="Naughty"), 1.1,
IF(OR($J484="Bold", $J484="Timid", $J484="Modest", $J484="Calm"), 0.9, 1)))</f>
        <v>128</v>
      </c>
      <c r="T484" s="58">
        <f>_xlfn.FLOOR.MATH((_xlfn.FLOOR.MATH((((2*VLOOKUP($G484, 'EV and Base'!$A$1:$N$671, 11, FALSE))+$Q484)*$I484)/100)+5)*
IF(OR($J484="Bold", $J484="Relaxed", $J484="Impish", $J484="Lax"), 1.1,
IF(OR($J484="Lonely", $J484="Hasty", $J484="Mild", $J484="Gentle"), 0.9, 1)))</f>
        <v>83</v>
      </c>
      <c r="U484" s="58">
        <f>_xlfn.FLOOR.MATH((_xlfn.FLOOR.MATH((((2*VLOOKUP($G484, 'EV and Base'!$A$1:$N$671, 12, FALSE))+$Q484)*$I484)/100)+5)*
IF(OR($J484="Modest", $J484="Mild", $J484="Quiet", $J484="Rash"), 1.1,
IF(OR($J484="Adamant", $J484="Impish", $J484="Jolly", $J484="Careful"), 0.9, 1)))</f>
        <v>78</v>
      </c>
      <c r="V484" s="58">
        <f>_xlfn.FLOOR.MATH((_xlfn.FLOOR.MATH((((2*VLOOKUP($G484, 'EV and Base'!$A$1:$N$671, 13, FALSE))+$Q484)*$I484)/100)+5)*
IF(OR($J484="Calm", $J484="Gentle", $J484="Sassy", $J484="Careful"), 1.1,
IF(OR($J484="Naughty", $J484="Lax", $J484="Naive", $J484="Rash"), 0.9, 1)))</f>
        <v>74</v>
      </c>
      <c r="W484" s="60">
        <f>_xlfn.FLOOR.MATH((_xlfn.FLOOR.MATH((((2*VLOOKUP($G484, 'EV and Base'!$A$1:$N$671, 14, FALSE))+$Q484)*$I484)/100)+5)*
IF(OR($J484="Timid", $J484="Hasty", $J484="Jolly", $J484="Naive"), 1.1,
IF(OR($J484="Brave", $J484="Relaxed", $J484="Quiet", $J484="Sassy"), 0.9, 1)))</f>
        <v>114</v>
      </c>
    </row>
    <row r="485" spans="1:23" x14ac:dyDescent="0.45">
      <c r="A485" s="73"/>
      <c r="B485" s="73"/>
      <c r="C485" s="73"/>
      <c r="D485" s="73"/>
      <c r="E485" s="73"/>
      <c r="F485" s="57">
        <v>4</v>
      </c>
      <c r="G485" s="58" t="s">
        <v>787</v>
      </c>
      <c r="H485" s="58" t="s">
        <v>77</v>
      </c>
      <c r="I485" s="58">
        <v>50</v>
      </c>
      <c r="J485" s="58" t="s">
        <v>97</v>
      </c>
      <c r="K485" s="58" t="s">
        <v>788</v>
      </c>
      <c r="L485" s="58" t="s">
        <v>53</v>
      </c>
      <c r="M485" s="58" t="s">
        <v>705</v>
      </c>
      <c r="N485" s="58" t="s">
        <v>749</v>
      </c>
      <c r="O485" s="58" t="s">
        <v>415</v>
      </c>
      <c r="P485" s="58" t="s">
        <v>354</v>
      </c>
      <c r="Q485" s="58">
        <v>30</v>
      </c>
      <c r="R485" s="58">
        <f>_xlfn.FLOOR.MATH((((2*VLOOKUP(G485, 'EV and Base'!$A$1:$N$671, 9, FALSE))+$Q485)*$I485)/100)+$I485+10</f>
        <v>140</v>
      </c>
      <c r="S485" s="58">
        <f>_xlfn.FLOOR.MATH((_xlfn.FLOOR.MATH((((2*VLOOKUP($G485, 'EV and Base'!$A$1:$N$671, 10, FALSE))+$Q485)*$I485)/100)+5)*
IF(OR($J485="Lonely", $J485="Brave", $J485="Adamant", $J485="Naughty"), 1.1,
IF(OR($J485="Bold", $J485="Timid", $J485="Modest", $J485="Calm"), 0.9, 1)))</f>
        <v>145</v>
      </c>
      <c r="T485" s="58">
        <f>_xlfn.FLOOR.MATH((_xlfn.FLOOR.MATH((((2*VLOOKUP($G485, 'EV and Base'!$A$1:$N$671, 11, FALSE))+$Q485)*$I485)/100)+5)*
IF(OR($J485="Bold", $J485="Relaxed", $J485="Impish", $J485="Lax"), 1.1,
IF(OR($J485="Lonely", $J485="Hasty", $J485="Mild", $J485="Gentle"), 0.9, 1)))</f>
        <v>120</v>
      </c>
      <c r="U485" s="58">
        <f>_xlfn.FLOOR.MATH((_xlfn.FLOOR.MATH((((2*VLOOKUP($G485, 'EV and Base'!$A$1:$N$671, 12, FALSE))+$Q485)*$I485)/100)+5)*
IF(OR($J485="Modest", $J485="Mild", $J485="Quiet", $J485="Rash"), 1.1,
IF(OR($J485="Adamant", $J485="Impish", $J485="Jolly", $J485="Careful"), 0.9, 1)))</f>
        <v>80</v>
      </c>
      <c r="V485" s="58">
        <f>_xlfn.FLOOR.MATH((_xlfn.FLOOR.MATH((((2*VLOOKUP($G485, 'EV and Base'!$A$1:$N$671, 13, FALSE))+$Q485)*$I485)/100)+5)*
IF(OR($J485="Calm", $J485="Gentle", $J485="Sassy", $J485="Careful"), 1.1,
IF(OR($J485="Naughty", $J485="Lax", $J485="Naive", $J485="Rash"), 0.9, 1)))</f>
        <v>90</v>
      </c>
      <c r="W485" s="60">
        <f>_xlfn.FLOOR.MATH((_xlfn.FLOOR.MATH((((2*VLOOKUP($G485, 'EV and Base'!$A$1:$N$671, 14, FALSE))+$Q485)*$I485)/100)+5)*
IF(OR($J485="Timid", $J485="Hasty", $J485="Jolly", $J485="Naive"), 1.1,
IF(OR($J485="Brave", $J485="Relaxed", $J485="Quiet", $J485="Sassy"), 0.9, 1)))</f>
        <v>90</v>
      </c>
    </row>
    <row r="486" spans="1:23" x14ac:dyDescent="0.45">
      <c r="A486" s="70"/>
      <c r="B486" s="70"/>
      <c r="C486" s="70"/>
      <c r="D486" s="70"/>
      <c r="E486" s="70"/>
      <c r="F486" s="57">
        <v>2</v>
      </c>
      <c r="G486" s="58" t="s">
        <v>315</v>
      </c>
      <c r="H486" s="58" t="s">
        <v>77</v>
      </c>
      <c r="I486" s="58">
        <v>48</v>
      </c>
      <c r="J486" s="58" t="s">
        <v>97</v>
      </c>
      <c r="K486" s="58" t="s">
        <v>100</v>
      </c>
      <c r="L486" s="58" t="s">
        <v>53</v>
      </c>
      <c r="M486" s="58" t="s">
        <v>705</v>
      </c>
      <c r="N486" s="58" t="s">
        <v>357</v>
      </c>
      <c r="O486" s="58" t="s">
        <v>354</v>
      </c>
      <c r="P486" s="58" t="s">
        <v>1381</v>
      </c>
      <c r="Q486" s="58">
        <v>24</v>
      </c>
      <c r="R486" s="58">
        <f>_xlfn.FLOOR.MATH((((2*VLOOKUP(G486, 'EV and Base'!$A$1:$N$671, 9, FALSE))+$Q486)*$I486)/100)+$I486+10</f>
        <v>130</v>
      </c>
      <c r="S486" s="58">
        <f>_xlfn.FLOOR.MATH((_xlfn.FLOOR.MATH((((2*VLOOKUP($G486, 'EV and Base'!$A$1:$N$671, 10, FALSE))+$Q486)*$I486)/100)+5)*
IF(OR($J486="Lonely", $J486="Brave", $J486="Adamant", $J486="Naughty"), 1.1,
IF(OR($J486="Bold", $J486="Timid", $J486="Modest", $J486="Calm"), 0.9, 1)))</f>
        <v>101</v>
      </c>
      <c r="T486" s="58">
        <f>_xlfn.FLOOR.MATH((_xlfn.FLOOR.MATH((((2*VLOOKUP($G486, 'EV and Base'!$A$1:$N$671, 11, FALSE))+$Q486)*$I486)/100)+5)*
IF(OR($J486="Bold", $J486="Relaxed", $J486="Impish", $J486="Lax"), 1.1,
IF(OR($J486="Lonely", $J486="Hasty", $J486="Mild", $J486="Gentle"), 0.9, 1)))</f>
        <v>64</v>
      </c>
      <c r="U486" s="58">
        <f>_xlfn.FLOOR.MATH((_xlfn.FLOOR.MATH((((2*VLOOKUP($G486, 'EV and Base'!$A$1:$N$671, 12, FALSE))+$Q486)*$I486)/100)+5)*
IF(OR($J486="Modest", $J486="Mild", $J486="Quiet", $J486="Rash"), 1.1,
IF(OR($J486="Adamant", $J486="Impish", $J486="Jolly", $J486="Careful"), 0.9, 1)))</f>
        <v>101</v>
      </c>
      <c r="V486" s="58">
        <f>_xlfn.FLOOR.MATH((_xlfn.FLOOR.MATH((((2*VLOOKUP($G486, 'EV and Base'!$A$1:$N$671, 13, FALSE))+$Q486)*$I486)/100)+5)*
IF(OR($J486="Calm", $J486="Gentle", $J486="Sassy", $J486="Careful"), 1.1,
IF(OR($J486="Naughty", $J486="Lax", $J486="Naive", $J486="Rash"), 0.9, 1)))</f>
        <v>64</v>
      </c>
      <c r="W486" s="60">
        <f>_xlfn.FLOOR.MATH((_xlfn.FLOOR.MATH((((2*VLOOKUP($G486, 'EV and Base'!$A$1:$N$671, 14, FALSE))+$Q486)*$I486)/100)+5)*
IF(OR($J486="Timid", $J486="Hasty", $J486="Jolly", $J486="Naive"), 1.1,
IF(OR($J486="Brave", $J486="Relaxed", $J486="Quiet", $J486="Sassy"), 0.9, 1)))</f>
        <v>118</v>
      </c>
    </row>
    <row r="487" spans="1:23" x14ac:dyDescent="0.45">
      <c r="A487" s="89">
        <v>261</v>
      </c>
      <c r="B487" s="89" t="s">
        <v>789</v>
      </c>
      <c r="C487" s="89" t="s">
        <v>46</v>
      </c>
      <c r="D487" s="89" t="s">
        <v>1382</v>
      </c>
      <c r="E487" s="89" t="s">
        <v>48</v>
      </c>
      <c r="F487" s="54">
        <v>1</v>
      </c>
      <c r="G487" s="26" t="s">
        <v>790</v>
      </c>
      <c r="H487" s="26" t="s">
        <v>77</v>
      </c>
      <c r="I487" s="26">
        <v>48</v>
      </c>
      <c r="J487" s="26" t="s">
        <v>160</v>
      </c>
      <c r="K487" s="26" t="s">
        <v>340</v>
      </c>
      <c r="L487" s="26" t="s">
        <v>53</v>
      </c>
      <c r="M487" s="26" t="s">
        <v>733</v>
      </c>
      <c r="N487" s="26" t="s">
        <v>741</v>
      </c>
      <c r="O487" s="26" t="s">
        <v>791</v>
      </c>
      <c r="P487" s="26" t="s">
        <v>792</v>
      </c>
      <c r="Q487" s="26">
        <v>24</v>
      </c>
      <c r="R487" s="58">
        <f>_xlfn.FLOOR.MATH((((2*VLOOKUP(G487, 'EV and Base'!$A$1:$N$671, 9, FALSE))+$Q487)*$I487)/100)+$I487+10</f>
        <v>175</v>
      </c>
      <c r="S487" s="58">
        <f>_xlfn.FLOOR.MATH((_xlfn.FLOOR.MATH((((2*VLOOKUP($G487, 'EV and Base'!$A$1:$N$671, 10, FALSE))+$Q487)*$I487)/100)+5)*
IF(OR($J487="Lonely", $J487="Brave", $J487="Adamant", $J487="Naughty"), 1.1,
IF(OR($J487="Bold", $J487="Timid", $J487="Modest", $J487="Calm"), 0.9, 1)))</f>
        <v>78</v>
      </c>
      <c r="T487" s="58">
        <f>_xlfn.FLOOR.MATH((_xlfn.FLOOR.MATH((((2*VLOOKUP($G487, 'EV and Base'!$A$1:$N$671, 11, FALSE))+$Q487)*$I487)/100)+5)*
IF(OR($J487="Bold", $J487="Relaxed", $J487="Impish", $J487="Lax"), 1.1,
IF(OR($J487="Lonely", $J487="Hasty", $J487="Mild", $J487="Gentle"), 0.9, 1)))</f>
        <v>88</v>
      </c>
      <c r="U487" s="58">
        <f>_xlfn.FLOOR.MATH((_xlfn.FLOOR.MATH((((2*VLOOKUP($G487, 'EV and Base'!$A$1:$N$671, 12, FALSE))+$Q487)*$I487)/100)+5)*
IF(OR($J487="Modest", $J487="Mild", $J487="Quiet", $J487="Rash"), 1.1,
IF(OR($J487="Adamant", $J487="Impish", $J487="Jolly", $J487="Careful"), 0.9, 1)))</f>
        <v>149</v>
      </c>
      <c r="V487" s="58">
        <f>_xlfn.FLOOR.MATH((_xlfn.FLOOR.MATH((((2*VLOOKUP($G487, 'EV and Base'!$A$1:$N$671, 13, FALSE))+$Q487)*$I487)/100)+5)*
IF(OR($J487="Calm", $J487="Gentle", $J487="Sassy", $J487="Careful"), 1.1,
IF(OR($J487="Naughty", $J487="Lax", $J487="Naive", $J487="Rash"), 0.9, 1)))</f>
        <v>88</v>
      </c>
      <c r="W487" s="60">
        <f>_xlfn.FLOOR.MATH((_xlfn.FLOOR.MATH((((2*VLOOKUP($G487, 'EV and Base'!$A$1:$N$671, 14, FALSE))+$Q487)*$I487)/100)+5)*
IF(OR($J487="Timid", $J487="Hasty", $J487="Jolly", $J487="Naive"), 1.1,
IF(OR($J487="Brave", $J487="Relaxed", $J487="Quiet", $J487="Sassy"), 0.9, 1)))</f>
        <v>45</v>
      </c>
    </row>
    <row r="488" spans="1:23" x14ac:dyDescent="0.45">
      <c r="A488" s="67"/>
      <c r="B488" s="67"/>
      <c r="C488" s="67"/>
      <c r="D488" s="67"/>
      <c r="E488" s="67"/>
      <c r="F488" s="56">
        <v>3</v>
      </c>
      <c r="G488" s="2" t="s">
        <v>339</v>
      </c>
      <c r="H488" s="2" t="s">
        <v>77</v>
      </c>
      <c r="I488" s="2">
        <v>48</v>
      </c>
      <c r="J488" s="2" t="s">
        <v>160</v>
      </c>
      <c r="K488" s="2" t="s">
        <v>368</v>
      </c>
      <c r="L488" s="2" t="s">
        <v>53</v>
      </c>
      <c r="M488" s="2" t="s">
        <v>733</v>
      </c>
      <c r="N488" s="2" t="s">
        <v>734</v>
      </c>
      <c r="O488" s="2" t="s">
        <v>631</v>
      </c>
      <c r="P488" s="2" t="s">
        <v>484</v>
      </c>
      <c r="Q488" s="2">
        <v>24</v>
      </c>
      <c r="R488" s="58">
        <f>_xlfn.FLOOR.MATH((((2*VLOOKUP(G488, 'EV and Base'!$A$1:$N$671, 9, FALSE))+$Q488)*$I488)/100)+$I488+10</f>
        <v>138</v>
      </c>
      <c r="S488" s="58">
        <f>_xlfn.FLOOR.MATH((_xlfn.FLOOR.MATH((((2*VLOOKUP($G488, 'EV and Base'!$A$1:$N$671, 10, FALSE))+$Q488)*$I488)/100)+5)*
IF(OR($J488="Lonely", $J488="Brave", $J488="Adamant", $J488="Naughty"), 1.1,
IF(OR($J488="Bold", $J488="Timid", $J488="Modest", $J488="Calm"), 0.9, 1)))</f>
        <v>72</v>
      </c>
      <c r="T488" s="58">
        <f>_xlfn.FLOOR.MATH((_xlfn.FLOOR.MATH((((2*VLOOKUP($G488, 'EV and Base'!$A$1:$N$671, 11, FALSE))+$Q488)*$I488)/100)+5)*
IF(OR($J488="Bold", $J488="Relaxed", $J488="Impish", $J488="Lax"), 1.1,
IF(OR($J488="Lonely", $J488="Hasty", $J488="Mild", $J488="Gentle"), 0.9, 1)))</f>
        <v>93</v>
      </c>
      <c r="U488" s="58">
        <f>_xlfn.FLOOR.MATH((_xlfn.FLOOR.MATH((((2*VLOOKUP($G488, 'EV and Base'!$A$1:$N$671, 12, FALSE))+$Q488)*$I488)/100)+5)*
IF(OR($J488="Modest", $J488="Mild", $J488="Quiet", $J488="Rash"), 1.1,
IF(OR($J488="Adamant", $J488="Impish", $J488="Jolly", $J488="Careful"), 0.9, 1)))</f>
        <v>126</v>
      </c>
      <c r="V488" s="58">
        <f>_xlfn.FLOOR.MATH((_xlfn.FLOOR.MATH((((2*VLOOKUP($G488, 'EV and Base'!$A$1:$N$671, 13, FALSE))+$Q488)*$I488)/100)+5)*
IF(OR($J488="Calm", $J488="Gentle", $J488="Sassy", $J488="Careful"), 1.1,
IF(OR($J488="Naughty", $J488="Lax", $J488="Naive", $J488="Rash"), 0.9, 1)))</f>
        <v>83</v>
      </c>
      <c r="W488" s="60">
        <f>_xlfn.FLOOR.MATH((_xlfn.FLOOR.MATH((((2*VLOOKUP($G488, 'EV and Base'!$A$1:$N$671, 14, FALSE))+$Q488)*$I488)/100)+5)*
IF(OR($J488="Timid", $J488="Hasty", $J488="Jolly", $J488="Naive"), 1.1,
IF(OR($J488="Brave", $J488="Relaxed", $J488="Quiet", $J488="Sassy"), 0.9, 1)))</f>
        <v>109</v>
      </c>
    </row>
    <row r="489" spans="1:23" x14ac:dyDescent="0.45">
      <c r="A489" s="67"/>
      <c r="B489" s="67"/>
      <c r="C489" s="67"/>
      <c r="D489" s="67"/>
      <c r="E489" s="67"/>
      <c r="F489" s="56">
        <v>4</v>
      </c>
      <c r="G489" s="2" t="s">
        <v>793</v>
      </c>
      <c r="H489" s="2" t="s">
        <v>77</v>
      </c>
      <c r="I489" s="2">
        <v>50</v>
      </c>
      <c r="J489" s="2" t="s">
        <v>132</v>
      </c>
      <c r="K489" s="2" t="s">
        <v>479</v>
      </c>
      <c r="L489" s="2" t="s">
        <v>53</v>
      </c>
      <c r="M489" s="2" t="s">
        <v>733</v>
      </c>
      <c r="N489" s="2" t="s">
        <v>734</v>
      </c>
      <c r="O489" s="2" t="s">
        <v>759</v>
      </c>
      <c r="P489" s="2" t="s">
        <v>515</v>
      </c>
      <c r="Q489" s="2">
        <v>30</v>
      </c>
      <c r="R489" s="58">
        <f>_xlfn.FLOOR.MATH((((2*VLOOKUP(G489, 'EV and Base'!$A$1:$N$671, 9, FALSE))+$Q489)*$I489)/100)+$I489+10</f>
        <v>145</v>
      </c>
      <c r="S489" s="58">
        <f>_xlfn.FLOOR.MATH((_xlfn.FLOOR.MATH((((2*VLOOKUP($G489, 'EV and Base'!$A$1:$N$671, 10, FALSE))+$Q489)*$I489)/100)+5)*
IF(OR($J489="Lonely", $J489="Brave", $J489="Adamant", $J489="Naughty"), 1.1,
IF(OR($J489="Bold", $J489="Timid", $J489="Modest", $J489="Calm"), 0.9, 1)))</f>
        <v>75</v>
      </c>
      <c r="T489" s="58">
        <f>_xlfn.FLOOR.MATH((_xlfn.FLOOR.MATH((((2*VLOOKUP($G489, 'EV and Base'!$A$1:$N$671, 11, FALSE))+$Q489)*$I489)/100)+5)*
IF(OR($J489="Bold", $J489="Relaxed", $J489="Impish", $J489="Lax"), 1.1,
IF(OR($J489="Lonely", $J489="Hasty", $J489="Mild", $J489="Gentle"), 0.9, 1)))</f>
        <v>126</v>
      </c>
      <c r="U489" s="58">
        <f>_xlfn.FLOOR.MATH((_xlfn.FLOOR.MATH((((2*VLOOKUP($G489, 'EV and Base'!$A$1:$N$671, 12, FALSE))+$Q489)*$I489)/100)+5)*
IF(OR($J489="Modest", $J489="Mild", $J489="Quiet", $J489="Rash"), 1.1,
IF(OR($J489="Adamant", $J489="Impish", $J489="Jolly", $J489="Careful"), 0.9, 1)))</f>
        <v>115</v>
      </c>
      <c r="V489" s="58">
        <f>_xlfn.FLOOR.MATH((_xlfn.FLOOR.MATH((((2*VLOOKUP($G489, 'EV and Base'!$A$1:$N$671, 13, FALSE))+$Q489)*$I489)/100)+5)*
IF(OR($J489="Calm", $J489="Gentle", $J489="Sassy", $J489="Careful"), 1.1,
IF(OR($J489="Naughty", $J489="Lax", $J489="Naive", $J489="Rash"), 0.9, 1)))</f>
        <v>130</v>
      </c>
      <c r="W489" s="60">
        <f>_xlfn.FLOOR.MATH((_xlfn.FLOOR.MATH((((2*VLOOKUP($G489, 'EV and Base'!$A$1:$N$671, 14, FALSE))+$Q489)*$I489)/100)+5)*
IF(OR($J489="Timid", $J489="Hasty", $J489="Jolly", $J489="Naive"), 1.1,
IF(OR($J489="Brave", $J489="Relaxed", $J489="Quiet", $J489="Sassy"), 0.9, 1)))</f>
        <v>76</v>
      </c>
    </row>
    <row r="490" spans="1:23" x14ac:dyDescent="0.45">
      <c r="A490" s="68"/>
      <c r="B490" s="68"/>
      <c r="C490" s="68"/>
      <c r="D490" s="68"/>
      <c r="E490" s="68"/>
      <c r="F490" s="56">
        <v>2</v>
      </c>
      <c r="G490" s="2" t="s">
        <v>430</v>
      </c>
      <c r="H490" s="2" t="s">
        <v>77</v>
      </c>
      <c r="I490" s="2">
        <v>48</v>
      </c>
      <c r="J490" s="2" t="s">
        <v>223</v>
      </c>
      <c r="K490" s="2" t="s">
        <v>121</v>
      </c>
      <c r="L490" s="2" t="s">
        <v>53</v>
      </c>
      <c r="M490" s="2" t="s">
        <v>733</v>
      </c>
      <c r="N490" s="2" t="s">
        <v>734</v>
      </c>
      <c r="O490" s="2" t="s">
        <v>461</v>
      </c>
      <c r="P490" s="2" t="s">
        <v>539</v>
      </c>
      <c r="Q490" s="2">
        <v>24</v>
      </c>
      <c r="R490" s="58">
        <f>_xlfn.FLOOR.MATH((((2*VLOOKUP(G490, 'EV and Base'!$A$1:$N$671, 9, FALSE))+$Q490)*$I490)/100)+$I490+10</f>
        <v>180</v>
      </c>
      <c r="S490" s="58">
        <f>_xlfn.FLOOR.MATH((_xlfn.FLOOR.MATH((((2*VLOOKUP($G490, 'EV and Base'!$A$1:$N$671, 10, FALSE))+$Q490)*$I490)/100)+5)*
IF(OR($J490="Lonely", $J490="Brave", $J490="Adamant", $J490="Naughty"), 1.1,
IF(OR($J490="Bold", $J490="Timid", $J490="Modest", $J490="Calm"), 0.9, 1)))</f>
        <v>62</v>
      </c>
      <c r="T490" s="58">
        <f>_xlfn.FLOOR.MATH((_xlfn.FLOOR.MATH((((2*VLOOKUP($G490, 'EV and Base'!$A$1:$N$671, 11, FALSE))+$Q490)*$I490)/100)+5)*
IF(OR($J490="Bold", $J490="Relaxed", $J490="Impish", $J490="Lax"), 1.1,
IF(OR($J490="Lonely", $J490="Hasty", $J490="Mild", $J490="Gentle"), 0.9, 1)))</f>
        <v>98</v>
      </c>
      <c r="U490" s="58">
        <f>_xlfn.FLOOR.MATH((_xlfn.FLOOR.MATH((((2*VLOOKUP($G490, 'EV and Base'!$A$1:$N$671, 12, FALSE))+$Q490)*$I490)/100)+5)*
IF(OR($J490="Modest", $J490="Mild", $J490="Quiet", $J490="Rash"), 1.1,
IF(OR($J490="Adamant", $J490="Impish", $J490="Jolly", $J490="Careful"), 0.9, 1)))</f>
        <v>119</v>
      </c>
      <c r="V490" s="58">
        <f>_xlfn.FLOOR.MATH((_xlfn.FLOOR.MATH((((2*VLOOKUP($G490, 'EV and Base'!$A$1:$N$671, 13, FALSE))+$Q490)*$I490)/100)+5)*
IF(OR($J490="Calm", $J490="Gentle", $J490="Sassy", $J490="Careful"), 1.1,
IF(OR($J490="Naughty", $J490="Lax", $J490="Naive", $J490="Rash"), 0.9, 1)))</f>
        <v>117</v>
      </c>
      <c r="W490" s="60">
        <f>_xlfn.FLOOR.MATH((_xlfn.FLOOR.MATH((((2*VLOOKUP($G490, 'EV and Base'!$A$1:$N$671, 14, FALSE))+$Q490)*$I490)/100)+5)*
IF(OR($J490="Timid", $J490="Hasty", $J490="Jolly", $J490="Naive"), 1.1,
IF(OR($J490="Brave", $J490="Relaxed", $J490="Quiet", $J490="Sassy"), 0.9, 1)))</f>
        <v>44</v>
      </c>
    </row>
    <row r="491" spans="1:23" x14ac:dyDescent="0.45">
      <c r="A491" s="66">
        <v>262</v>
      </c>
      <c r="B491" s="66" t="s">
        <v>794</v>
      </c>
      <c r="C491" s="66" t="s">
        <v>46</v>
      </c>
      <c r="D491" s="66" t="s">
        <v>1382</v>
      </c>
      <c r="E491" s="66" t="s">
        <v>48</v>
      </c>
      <c r="F491" s="56">
        <v>1</v>
      </c>
      <c r="G491" s="2" t="s">
        <v>795</v>
      </c>
      <c r="H491" s="2" t="s">
        <v>77</v>
      </c>
      <c r="I491" s="2">
        <v>48</v>
      </c>
      <c r="J491" s="2" t="s">
        <v>85</v>
      </c>
      <c r="K491" s="2" t="s">
        <v>549</v>
      </c>
      <c r="L491" s="2" t="s">
        <v>53</v>
      </c>
      <c r="M491" s="2" t="s">
        <v>551</v>
      </c>
      <c r="N491" s="2" t="s">
        <v>796</v>
      </c>
      <c r="O491" s="2" t="s">
        <v>733</v>
      </c>
      <c r="P491" s="2" t="s">
        <v>734</v>
      </c>
      <c r="Q491" s="2">
        <v>24</v>
      </c>
      <c r="R491" s="58">
        <f>_xlfn.FLOOR.MATH((((2*VLOOKUP(G491, 'EV and Base'!$A$1:$N$671, 9, FALSE))+$Q491)*$I491)/100)+$I491+10</f>
        <v>125</v>
      </c>
      <c r="S491" s="58">
        <f>_xlfn.FLOOR.MATH((_xlfn.FLOOR.MATH((((2*VLOOKUP($G491, 'EV and Base'!$A$1:$N$671, 10, FALSE))+$Q491)*$I491)/100)+5)*
IF(OR($J491="Lonely", $J491="Brave", $J491="Adamant", $J491="Naughty"), 1.1,
IF(OR($J491="Bold", $J491="Timid", $J491="Modest", $J491="Calm"), 0.9, 1)))</f>
        <v>64</v>
      </c>
      <c r="T491" s="58">
        <f>_xlfn.FLOOR.MATH((_xlfn.FLOOR.MATH((((2*VLOOKUP($G491, 'EV and Base'!$A$1:$N$671, 11, FALSE))+$Q491)*$I491)/100)+5)*
IF(OR($J491="Bold", $J491="Relaxed", $J491="Impish", $J491="Lax"), 1.1,
IF(OR($J491="Lonely", $J491="Hasty", $J491="Mild", $J491="Gentle"), 0.9, 1)))</f>
        <v>139</v>
      </c>
      <c r="U491" s="58">
        <f>_xlfn.FLOOR.MATH((_xlfn.FLOOR.MATH((((2*VLOOKUP($G491, 'EV and Base'!$A$1:$N$671, 12, FALSE))+$Q491)*$I491)/100)+5)*
IF(OR($J491="Modest", $J491="Mild", $J491="Quiet", $J491="Rash"), 1.1,
IF(OR($J491="Adamant", $J491="Impish", $J491="Jolly", $J491="Careful"), 0.9, 1)))</f>
        <v>107</v>
      </c>
      <c r="V491" s="58">
        <f>_xlfn.FLOOR.MATH((_xlfn.FLOOR.MATH((((2*VLOOKUP($G491, 'EV and Base'!$A$1:$N$671, 13, FALSE))+$Q491)*$I491)/100)+5)*
IF(OR($J491="Calm", $J491="Gentle", $J491="Sassy", $J491="Careful"), 1.1,
IF(OR($J491="Naughty", $J491="Lax", $J491="Naive", $J491="Rash"), 0.9, 1)))</f>
        <v>128</v>
      </c>
      <c r="W491" s="60">
        <f>_xlfn.FLOOR.MATH((_xlfn.FLOOR.MATH((((2*VLOOKUP($G491, 'EV and Base'!$A$1:$N$671, 14, FALSE))+$Q491)*$I491)/100)+5)*
IF(OR($J491="Timid", $J491="Hasty", $J491="Jolly", $J491="Naive"), 1.1,
IF(OR($J491="Brave", $J491="Relaxed", $J491="Quiet", $J491="Sassy"), 0.9, 1)))</f>
        <v>45</v>
      </c>
    </row>
    <row r="492" spans="1:23" x14ac:dyDescent="0.45">
      <c r="A492" s="67"/>
      <c r="B492" s="67"/>
      <c r="C492" s="67"/>
      <c r="D492" s="67"/>
      <c r="E492" s="67"/>
      <c r="F492" s="56">
        <v>3</v>
      </c>
      <c r="G492" s="2" t="s">
        <v>797</v>
      </c>
      <c r="H492" s="22" t="s">
        <v>56</v>
      </c>
      <c r="I492" s="2">
        <v>48</v>
      </c>
      <c r="J492" s="2" t="s">
        <v>113</v>
      </c>
      <c r="K492" s="2" t="s">
        <v>798</v>
      </c>
      <c r="L492" s="2" t="s">
        <v>53</v>
      </c>
      <c r="M492" s="2" t="s">
        <v>553</v>
      </c>
      <c r="N492" s="2" t="s">
        <v>746</v>
      </c>
      <c r="O492" s="2" t="s">
        <v>337</v>
      </c>
      <c r="P492" s="2" t="s">
        <v>799</v>
      </c>
      <c r="Q492" s="2">
        <v>24</v>
      </c>
      <c r="R492" s="58">
        <f>_xlfn.FLOOR.MATH((((2*VLOOKUP(G492, 'EV and Base'!$A$1:$N$671, 9, FALSE))+$Q492)*$I492)/100)+$I492+10</f>
        <v>154</v>
      </c>
      <c r="S492" s="58">
        <f>_xlfn.FLOOR.MATH((_xlfn.FLOOR.MATH((((2*VLOOKUP($G492, 'EV and Base'!$A$1:$N$671, 10, FALSE))+$Q492)*$I492)/100)+5)*
IF(OR($J492="Lonely", $J492="Brave", $J492="Adamant", $J492="Naughty"), 1.1,
IF(OR($J492="Bold", $J492="Timid", $J492="Modest", $J492="Calm"), 0.9, 1)))</f>
        <v>135</v>
      </c>
      <c r="T492" s="58">
        <f>_xlfn.FLOOR.MATH((_xlfn.FLOOR.MATH((((2*VLOOKUP($G492, 'EV and Base'!$A$1:$N$671, 11, FALSE))+$Q492)*$I492)/100)+5)*
IF(OR($J492="Bold", $J492="Relaxed", $J492="Impish", $J492="Lax"), 1.1,
IF(OR($J492="Lonely", $J492="Hasty", $J492="Mild", $J492="Gentle"), 0.9, 1)))</f>
        <v>93</v>
      </c>
      <c r="U492" s="58">
        <f>_xlfn.FLOOR.MATH((_xlfn.FLOOR.MATH((((2*VLOOKUP($G492, 'EV and Base'!$A$1:$N$671, 12, FALSE))+$Q492)*$I492)/100)+5)*
IF(OR($J492="Modest", $J492="Mild", $J492="Quiet", $J492="Rash"), 1.1,
IF(OR($J492="Adamant", $J492="Impish", $J492="Jolly", $J492="Careful"), 0.9, 1)))</f>
        <v>69</v>
      </c>
      <c r="V492" s="58">
        <f>_xlfn.FLOOR.MATH((_xlfn.FLOOR.MATH((((2*VLOOKUP($G492, 'EV and Base'!$A$1:$N$671, 13, FALSE))+$Q492)*$I492)/100)+5)*
IF(OR($J492="Calm", $J492="Gentle", $J492="Sassy", $J492="Careful"), 1.1,
IF(OR($J492="Naughty", $J492="Lax", $J492="Naive", $J492="Rash"), 0.9, 1)))</f>
        <v>93</v>
      </c>
      <c r="W492" s="60">
        <f>_xlfn.FLOOR.MATH((_xlfn.FLOOR.MATH((((2*VLOOKUP($G492, 'EV and Base'!$A$1:$N$671, 14, FALSE))+$Q492)*$I492)/100)+5)*
IF(OR($J492="Timid", $J492="Hasty", $J492="Jolly", $J492="Naive"), 1.1,
IF(OR($J492="Brave", $J492="Relaxed", $J492="Quiet", $J492="Sassy"), 0.9, 1)))</f>
        <v>69</v>
      </c>
    </row>
    <row r="493" spans="1:23" x14ac:dyDescent="0.45">
      <c r="A493" s="67"/>
      <c r="B493" s="67"/>
      <c r="C493" s="67"/>
      <c r="D493" s="67"/>
      <c r="E493" s="67"/>
      <c r="F493" s="56">
        <v>4</v>
      </c>
      <c r="G493" s="2" t="s">
        <v>801</v>
      </c>
      <c r="H493" s="2" t="s">
        <v>77</v>
      </c>
      <c r="I493" s="2">
        <v>50</v>
      </c>
      <c r="J493" s="2" t="s">
        <v>103</v>
      </c>
      <c r="K493" s="2" t="s">
        <v>802</v>
      </c>
      <c r="L493" s="2" t="s">
        <v>53</v>
      </c>
      <c r="M493" s="2" t="s">
        <v>407</v>
      </c>
      <c r="N493" s="2" t="s">
        <v>803</v>
      </c>
      <c r="O493" s="2" t="s">
        <v>733</v>
      </c>
      <c r="P493" s="2" t="s">
        <v>734</v>
      </c>
      <c r="Q493" s="2">
        <v>30</v>
      </c>
      <c r="R493" s="58">
        <f>_xlfn.FLOOR.MATH((((2*VLOOKUP(G493, 'EV and Base'!$A$1:$N$671, 9, FALSE))+$Q493)*$I493)/100)+$I493+10</f>
        <v>135</v>
      </c>
      <c r="S493" s="58">
        <f>_xlfn.FLOOR.MATH((_xlfn.FLOOR.MATH((((2*VLOOKUP($G493, 'EV and Base'!$A$1:$N$671, 10, FALSE))+$Q493)*$I493)/100)+5)*
IF(OR($J493="Lonely", $J493="Brave", $J493="Adamant", $J493="Naughty"), 1.1,
IF(OR($J493="Bold", $J493="Timid", $J493="Modest", $J493="Calm"), 0.9, 1)))</f>
        <v>75</v>
      </c>
      <c r="T493" s="58">
        <f>_xlfn.FLOOR.MATH((_xlfn.FLOOR.MATH((((2*VLOOKUP($G493, 'EV and Base'!$A$1:$N$671, 11, FALSE))+$Q493)*$I493)/100)+5)*
IF(OR($J493="Bold", $J493="Relaxed", $J493="Impish", $J493="Lax"), 1.1,
IF(OR($J493="Lonely", $J493="Hasty", $J493="Mild", $J493="Gentle"), 0.9, 1)))</f>
        <v>110</v>
      </c>
      <c r="U493" s="58">
        <f>_xlfn.FLOOR.MATH((_xlfn.FLOOR.MATH((((2*VLOOKUP($G493, 'EV and Base'!$A$1:$N$671, 12, FALSE))+$Q493)*$I493)/100)+5)*
IF(OR($J493="Modest", $J493="Mild", $J493="Quiet", $J493="Rash"), 1.1,
IF(OR($J493="Adamant", $J493="Impish", $J493="Jolly", $J493="Careful"), 0.9, 1)))</f>
        <v>148</v>
      </c>
      <c r="V493" s="58">
        <f>_xlfn.FLOOR.MATH((_xlfn.FLOOR.MATH((((2*VLOOKUP($G493, 'EV and Base'!$A$1:$N$671, 13, FALSE))+$Q493)*$I493)/100)+5)*
IF(OR($J493="Calm", $J493="Gentle", $J493="Sassy", $J493="Careful"), 1.1,
IF(OR($J493="Naughty", $J493="Lax", $J493="Naive", $J493="Rash"), 0.9, 1)))</f>
        <v>121</v>
      </c>
      <c r="W493" s="60">
        <f>_xlfn.FLOOR.MATH((_xlfn.FLOOR.MATH((((2*VLOOKUP($G493, 'EV and Base'!$A$1:$N$671, 14, FALSE))+$Q493)*$I493)/100)+5)*
IF(OR($J493="Timid", $J493="Hasty", $J493="Jolly", $J493="Naive"), 1.1,
IF(OR($J493="Brave", $J493="Relaxed", $J493="Quiet", $J493="Sassy"), 0.9, 1)))</f>
        <v>100</v>
      </c>
    </row>
    <row r="494" spans="1:23" x14ac:dyDescent="0.45">
      <c r="A494" s="68"/>
      <c r="B494" s="68"/>
      <c r="C494" s="68"/>
      <c r="D494" s="68"/>
      <c r="E494" s="68"/>
      <c r="F494" s="56">
        <v>2</v>
      </c>
      <c r="G494" s="2" t="s">
        <v>743</v>
      </c>
      <c r="H494" s="2" t="s">
        <v>77</v>
      </c>
      <c r="I494" s="2">
        <v>48</v>
      </c>
      <c r="J494" s="2" t="s">
        <v>87</v>
      </c>
      <c r="K494" s="2" t="s">
        <v>674</v>
      </c>
      <c r="L494" s="2" t="s">
        <v>53</v>
      </c>
      <c r="M494" s="2" t="s">
        <v>741</v>
      </c>
      <c r="N494" s="2" t="s">
        <v>496</v>
      </c>
      <c r="O494" s="2" t="s">
        <v>800</v>
      </c>
      <c r="P494" s="2" t="s">
        <v>734</v>
      </c>
      <c r="Q494" s="2">
        <v>24</v>
      </c>
      <c r="R494" s="58">
        <f>_xlfn.FLOOR.MATH((((2*VLOOKUP(G494, 'EV and Base'!$A$1:$N$671, 9, FALSE))+$Q494)*$I494)/100)+$I494+10</f>
        <v>165</v>
      </c>
      <c r="S494" s="58">
        <f>_xlfn.FLOOR.MATH((_xlfn.FLOOR.MATH((((2*VLOOKUP($G494, 'EV and Base'!$A$1:$N$671, 10, FALSE))+$Q494)*$I494)/100)+5)*
IF(OR($J494="Lonely", $J494="Brave", $J494="Adamant", $J494="Naughty"), 1.1,
IF(OR($J494="Bold", $J494="Timid", $J494="Modest", $J494="Calm"), 0.9, 1)))</f>
        <v>74</v>
      </c>
      <c r="T494" s="58">
        <f>_xlfn.FLOOR.MATH((_xlfn.FLOOR.MATH((((2*VLOOKUP($G494, 'EV and Base'!$A$1:$N$671, 11, FALSE))+$Q494)*$I494)/100)+5)*
IF(OR($J494="Bold", $J494="Relaxed", $J494="Impish", $J494="Lax"), 1.1,
IF(OR($J494="Lonely", $J494="Hasty", $J494="Mild", $J494="Gentle"), 0.9, 1)))</f>
        <v>83</v>
      </c>
      <c r="U494" s="58">
        <f>_xlfn.FLOOR.MATH((_xlfn.FLOOR.MATH((((2*VLOOKUP($G494, 'EV and Base'!$A$1:$N$671, 12, FALSE))+$Q494)*$I494)/100)+5)*
IF(OR($J494="Modest", $J494="Mild", $J494="Quiet", $J494="Rash"), 1.1,
IF(OR($J494="Adamant", $J494="Impish", $J494="Jolly", $J494="Careful"), 0.9, 1)))</f>
        <v>98</v>
      </c>
      <c r="V494" s="58">
        <f>_xlfn.FLOOR.MATH((_xlfn.FLOOR.MATH((((2*VLOOKUP($G494, 'EV and Base'!$A$1:$N$671, 13, FALSE))+$Q494)*$I494)/100)+5)*
IF(OR($J494="Calm", $J494="Gentle", $J494="Sassy", $J494="Careful"), 1.1,
IF(OR($J494="Naughty", $J494="Lax", $J494="Naive", $J494="Rash"), 0.9, 1)))</f>
        <v>128</v>
      </c>
      <c r="W494" s="60">
        <f>_xlfn.FLOOR.MATH((_xlfn.FLOOR.MATH((((2*VLOOKUP($G494, 'EV and Base'!$A$1:$N$671, 14, FALSE))+$Q494)*$I494)/100)+5)*
IF(OR($J494="Timid", $J494="Hasty", $J494="Jolly", $J494="Naive"), 1.1,
IF(OR($J494="Brave", $J494="Relaxed", $J494="Quiet", $J494="Sassy"), 0.9, 1)))</f>
        <v>66</v>
      </c>
    </row>
    <row r="495" spans="1:23" x14ac:dyDescent="0.45">
      <c r="A495" s="66">
        <v>263</v>
      </c>
      <c r="B495" s="66" t="s">
        <v>332</v>
      </c>
      <c r="C495" s="66" t="s">
        <v>46</v>
      </c>
      <c r="D495" s="66" t="s">
        <v>1383</v>
      </c>
      <c r="E495" s="66" t="s">
        <v>48</v>
      </c>
      <c r="F495" s="56">
        <v>1</v>
      </c>
      <c r="G495" s="2" t="s">
        <v>806</v>
      </c>
      <c r="H495" s="22" t="s">
        <v>56</v>
      </c>
      <c r="I495" s="2">
        <v>52</v>
      </c>
      <c r="J495" s="2" t="s">
        <v>64</v>
      </c>
      <c r="K495" s="2" t="s">
        <v>807</v>
      </c>
      <c r="L495" s="2" t="s">
        <v>53</v>
      </c>
      <c r="M495" s="2" t="s">
        <v>370</v>
      </c>
      <c r="N495" s="2" t="s">
        <v>779</v>
      </c>
      <c r="O495" s="2" t="s">
        <v>538</v>
      </c>
      <c r="P495" s="2" t="s">
        <v>808</v>
      </c>
      <c r="Q495" s="2">
        <v>30</v>
      </c>
      <c r="R495" s="58">
        <f>_xlfn.FLOOR.MATH((((2*VLOOKUP(G495, 'EV and Base'!$A$1:$N$671, 9, FALSE))+$Q495)*$I495)/100)+$I495+10</f>
        <v>181</v>
      </c>
      <c r="S495" s="58">
        <f>_xlfn.FLOOR.MATH((_xlfn.FLOOR.MATH((((2*VLOOKUP($G495, 'EV and Base'!$A$1:$N$671, 10, FALSE))+$Q495)*$I495)/100)+5)*
IF(OR($J495="Lonely", $J495="Brave", $J495="Adamant", $J495="Naughty"), 1.1,
IF(OR($J495="Bold", $J495="Timid", $J495="Modest", $J495="Calm"), 0.9, 1)))</f>
        <v>158</v>
      </c>
      <c r="T495" s="58">
        <f>_xlfn.FLOOR.MATH((_xlfn.FLOOR.MATH((((2*VLOOKUP($G495, 'EV and Base'!$A$1:$N$671, 11, FALSE))+$Q495)*$I495)/100)+5)*
IF(OR($J495="Bold", $J495="Relaxed", $J495="Impish", $J495="Lax"), 1.1,
IF(OR($J495="Lonely", $J495="Hasty", $J495="Mild", $J495="Gentle"), 0.9, 1)))</f>
        <v>145</v>
      </c>
      <c r="U495" s="58">
        <f>_xlfn.FLOOR.MATH((_xlfn.FLOOR.MATH((((2*VLOOKUP($G495, 'EV and Base'!$A$1:$N$671, 12, FALSE))+$Q495)*$I495)/100)+5)*
IF(OR($J495="Modest", $J495="Mild", $J495="Quiet", $J495="Rash"), 1.1,
IF(OR($J495="Adamant", $J495="Impish", $J495="Jolly", $J495="Careful"), 0.9, 1)))</f>
        <v>145</v>
      </c>
      <c r="V495" s="58">
        <f>_xlfn.FLOOR.MATH((_xlfn.FLOOR.MATH((((2*VLOOKUP($G495, 'EV and Base'!$A$1:$N$671, 13, FALSE))+$Q495)*$I495)/100)+5)*
IF(OR($J495="Calm", $J495="Gentle", $J495="Sassy", $J495="Careful"), 1.1,
IF(OR($J495="Naughty", $J495="Lax", $J495="Naive", $J495="Rash"), 0.9, 1)))</f>
        <v>124</v>
      </c>
      <c r="W495" s="60">
        <f>_xlfn.FLOOR.MATH((_xlfn.FLOOR.MATH((((2*VLOOKUP($G495, 'EV and Base'!$A$1:$N$671, 14, FALSE))+$Q495)*$I495)/100)+5)*
IF(OR($J495="Timid", $J495="Hasty", $J495="Jolly", $J495="Naive"), 1.1,
IF(OR($J495="Brave", $J495="Relaxed", $J495="Quiet", $J495="Sassy"), 0.9, 1)))</f>
        <v>125</v>
      </c>
    </row>
    <row r="496" spans="1:23" x14ac:dyDescent="0.45">
      <c r="A496" s="67"/>
      <c r="B496" s="67"/>
      <c r="C496" s="67"/>
      <c r="D496" s="67"/>
      <c r="E496" s="67"/>
      <c r="F496" s="56">
        <v>2</v>
      </c>
      <c r="G496" s="2" t="s">
        <v>809</v>
      </c>
      <c r="H496" s="2" t="s">
        <v>50</v>
      </c>
      <c r="I496" s="2">
        <v>50</v>
      </c>
      <c r="J496" s="2" t="s">
        <v>134</v>
      </c>
      <c r="K496" s="2" t="s">
        <v>161</v>
      </c>
      <c r="L496" s="2" t="s">
        <v>53</v>
      </c>
      <c r="M496" s="2" t="s">
        <v>253</v>
      </c>
      <c r="N496" s="2" t="s">
        <v>810</v>
      </c>
      <c r="O496" s="2" t="s">
        <v>778</v>
      </c>
      <c r="P496" s="2" t="s">
        <v>177</v>
      </c>
      <c r="Q496" s="2">
        <v>30</v>
      </c>
      <c r="R496" s="58">
        <f>_xlfn.FLOOR.MATH((((2*VLOOKUP(G496, 'EV and Base'!$A$1:$N$671, 9, FALSE))+$Q496)*$I496)/100)+$I496+10</f>
        <v>149</v>
      </c>
      <c r="S496" s="58">
        <f>_xlfn.FLOOR.MATH((_xlfn.FLOOR.MATH((((2*VLOOKUP($G496, 'EV and Base'!$A$1:$N$671, 10, FALSE))+$Q496)*$I496)/100)+5)*
IF(OR($J496="Lonely", $J496="Brave", $J496="Adamant", $J496="Naughty"), 1.1,
IF(OR($J496="Bold", $J496="Timid", $J496="Modest", $J496="Calm"), 0.9, 1)))</f>
        <v>140</v>
      </c>
      <c r="T496" s="58">
        <f>_xlfn.FLOOR.MATH((_xlfn.FLOOR.MATH((((2*VLOOKUP($G496, 'EV and Base'!$A$1:$N$671, 11, FALSE))+$Q496)*$I496)/100)+5)*
IF(OR($J496="Bold", $J496="Relaxed", $J496="Impish", $J496="Lax"), 1.1,
IF(OR($J496="Lonely", $J496="Hasty", $J496="Mild", $J496="Gentle"), 0.9, 1)))</f>
        <v>153</v>
      </c>
      <c r="U496" s="58">
        <f>_xlfn.FLOOR.MATH((_xlfn.FLOOR.MATH((((2*VLOOKUP($G496, 'EV and Base'!$A$1:$N$671, 12, FALSE))+$Q496)*$I496)/100)+5)*
IF(OR($J496="Modest", $J496="Mild", $J496="Quiet", $J496="Rash"), 1.1,
IF(OR($J496="Adamant", $J496="Impish", $J496="Jolly", $J496="Careful"), 0.9, 1)))</f>
        <v>92</v>
      </c>
      <c r="V496" s="58">
        <f>_xlfn.FLOOR.MATH((_xlfn.FLOOR.MATH((((2*VLOOKUP($G496, 'EV and Base'!$A$1:$N$671, 13, FALSE))+$Q496)*$I496)/100)+5)*
IF(OR($J496="Calm", $J496="Gentle", $J496="Sassy", $J496="Careful"), 1.1,
IF(OR($J496="Naughty", $J496="Lax", $J496="Naive", $J496="Rash"), 0.9, 1)))</f>
        <v>85</v>
      </c>
      <c r="W496" s="58">
        <f>_xlfn.FLOOR.MATH((_xlfn.FLOOR.MATH((((2*VLOOKUP($G496, 'EV and Base'!$A$1:$N$671, 14, FALSE))+$Q496)*$I496)/100)+5)*
IF(OR($J496="Timid", $J496="Hasty", $J496="Jolly", $J496="Naive"), 1.1,
IF(OR($J496="Brave", $J496="Relaxed", $J496="Quiet", $J496="Sassy"), 0.9, 1)))</f>
        <v>52</v>
      </c>
    </row>
    <row r="497" spans="1:23" x14ac:dyDescent="0.45">
      <c r="A497" s="67"/>
      <c r="B497" s="67"/>
      <c r="C497" s="67"/>
      <c r="D497" s="67"/>
      <c r="E497" s="67"/>
      <c r="F497" s="56">
        <v>5</v>
      </c>
      <c r="G497" s="2" t="s">
        <v>813</v>
      </c>
      <c r="H497" s="2" t="s">
        <v>50</v>
      </c>
      <c r="I497" s="2">
        <v>50</v>
      </c>
      <c r="J497" s="2" t="s">
        <v>78</v>
      </c>
      <c r="K497" s="2" t="s">
        <v>814</v>
      </c>
      <c r="L497" s="2" t="s">
        <v>53</v>
      </c>
      <c r="M497" s="2" t="s">
        <v>705</v>
      </c>
      <c r="N497" s="2" t="s">
        <v>736</v>
      </c>
      <c r="O497" s="2" t="s">
        <v>791</v>
      </c>
      <c r="P497" s="2" t="s">
        <v>186</v>
      </c>
      <c r="Q497" s="2">
        <v>30</v>
      </c>
      <c r="R497" s="26">
        <f>_xlfn.FLOOR.MATH((((2*VLOOKUP(G497, 'EV and Base'!$A$1:$N$671, 9, FALSE))+$Q497)*$I497)/100)+$I497+10</f>
        <v>135</v>
      </c>
      <c r="S497" s="26">
        <f>_xlfn.FLOOR.MATH((_xlfn.FLOOR.MATH((((2*VLOOKUP($G497, 'EV and Base'!$A$1:$N$671, 10, FALSE))+$Q497)*$I497)/100)+5)*
IF(OR($J497="Lonely", $J497="Brave", $J497="Adamant", $J497="Naughty"), 1.1,
IF(OR($J497="Bold", $J497="Timid", $J497="Modest", $J497="Calm"), 0.9, 1)))</f>
        <v>125</v>
      </c>
      <c r="T497" s="26">
        <f>_xlfn.FLOOR.MATH((_xlfn.FLOOR.MATH((((2*VLOOKUP($G497, 'EV and Base'!$A$1:$N$671, 11, FALSE))+$Q497)*$I497)/100)+5)*
IF(OR($J497="Bold", $J497="Relaxed", $J497="Impish", $J497="Lax"), 1.1,
IF(OR($J497="Lonely", $J497="Hasty", $J497="Mild", $J497="Gentle"), 0.9, 1)))</f>
        <v>80</v>
      </c>
      <c r="U497" s="26">
        <f>_xlfn.FLOOR.MATH((_xlfn.FLOOR.MATH((((2*VLOOKUP($G497, 'EV and Base'!$A$1:$N$671, 12, FALSE))+$Q497)*$I497)/100)+5)*
IF(OR($J497="Modest", $J497="Mild", $J497="Quiet", $J497="Rash"), 1.1,
IF(OR($J497="Adamant", $J497="Impish", $J497="Jolly", $J497="Careful"), 0.9, 1)))</f>
        <v>140</v>
      </c>
      <c r="V497" s="26">
        <f>_xlfn.FLOOR.MATH((_xlfn.FLOOR.MATH((((2*VLOOKUP($G497, 'EV and Base'!$A$1:$N$671, 13, FALSE))+$Q497)*$I497)/100)+5)*
IF(OR($J497="Calm", $J497="Gentle", $J497="Sassy", $J497="Careful"), 1.1,
IF(OR($J497="Naughty", $J497="Lax", $J497="Naive", $J497="Rash"), 0.9, 1)))</f>
        <v>80</v>
      </c>
      <c r="W497" s="26">
        <f>_xlfn.FLOOR.MATH((_xlfn.FLOOR.MATH((((2*VLOOKUP($G497, 'EV and Base'!$A$1:$N$671, 14, FALSE))+$Q497)*$I497)/100)+5)*
IF(OR($J497="Timid", $J497="Hasty", $J497="Jolly", $J497="Naive"), 1.1,
IF(OR($J497="Brave", $J497="Relaxed", $J497="Quiet", $J497="Sassy"), 0.9, 1)))</f>
        <v>125</v>
      </c>
    </row>
    <row r="498" spans="1:23" x14ac:dyDescent="0.45">
      <c r="A498" s="67"/>
      <c r="B498" s="67"/>
      <c r="C498" s="67"/>
      <c r="D498" s="67"/>
      <c r="E498" s="67"/>
      <c r="F498" s="56">
        <v>6</v>
      </c>
      <c r="G498" s="2" t="s">
        <v>811</v>
      </c>
      <c r="H498" s="22" t="s">
        <v>56</v>
      </c>
      <c r="I498" s="2">
        <v>50</v>
      </c>
      <c r="J498" s="2" t="s">
        <v>160</v>
      </c>
      <c r="K498" s="2" t="s">
        <v>489</v>
      </c>
      <c r="L498" s="2" t="s">
        <v>53</v>
      </c>
      <c r="M498" s="2" t="s">
        <v>759</v>
      </c>
      <c r="N498" s="2" t="s">
        <v>729</v>
      </c>
      <c r="O498" s="2" t="s">
        <v>731</v>
      </c>
      <c r="P498" s="2" t="s">
        <v>812</v>
      </c>
      <c r="Q498" s="2">
        <v>30</v>
      </c>
      <c r="R498" s="58">
        <f>_xlfn.FLOOR.MATH((((2*VLOOKUP(G498, 'EV and Base'!$A$1:$N$671, 9, FALSE))+$Q498)*$I498)/100)+$I498+10</f>
        <v>135</v>
      </c>
      <c r="S498" s="58">
        <f>_xlfn.FLOOR.MATH((_xlfn.FLOOR.MATH((((2*VLOOKUP($G498, 'EV and Base'!$A$1:$N$671, 10, FALSE))+$Q498)*$I498)/100)+5)*
IF(OR($J498="Lonely", $J498="Brave", $J498="Adamant", $J498="Naughty"), 1.1,
IF(OR($J498="Bold", $J498="Timid", $J498="Modest", $J498="Calm"), 0.9, 1)))</f>
        <v>120</v>
      </c>
      <c r="T498" s="58">
        <f>_xlfn.FLOOR.MATH((_xlfn.FLOOR.MATH((((2*VLOOKUP($G498, 'EV and Base'!$A$1:$N$671, 11, FALSE))+$Q498)*$I498)/100)+5)*
IF(OR($J498="Bold", $J498="Relaxed", $J498="Impish", $J498="Lax"), 1.1,
IF(OR($J498="Lonely", $J498="Hasty", $J498="Mild", $J498="Gentle"), 0.9, 1)))</f>
        <v>135</v>
      </c>
      <c r="U498" s="58">
        <f>_xlfn.FLOOR.MATH((_xlfn.FLOOR.MATH((((2*VLOOKUP($G498, 'EV and Base'!$A$1:$N$671, 12, FALSE))+$Q498)*$I498)/100)+5)*
IF(OR($J498="Modest", $J498="Mild", $J498="Quiet", $J498="Rash"), 1.1,
IF(OR($J498="Adamant", $J498="Impish", $J498="Jolly", $J498="Careful"), 0.9, 1)))</f>
        <v>99</v>
      </c>
      <c r="V498" s="58">
        <f>_xlfn.FLOOR.MATH((_xlfn.FLOOR.MATH((((2*VLOOKUP($G498, 'EV and Base'!$A$1:$N$671, 13, FALSE))+$Q498)*$I498)/100)+5)*
IF(OR($J498="Calm", $J498="Gentle", $J498="Sassy", $J498="Careful"), 1.1,
IF(OR($J498="Naughty", $J498="Lax", $J498="Naive", $J498="Rash"), 0.9, 1)))</f>
        <v>94</v>
      </c>
      <c r="W498" s="58">
        <f>_xlfn.FLOOR.MATH((_xlfn.FLOOR.MATH((((2*VLOOKUP($G498, 'EV and Base'!$A$1:$N$671, 14, FALSE))+$Q498)*$I498)/100)+5)*
IF(OR($J498="Timid", $J498="Hasty", $J498="Jolly", $J498="Naive"), 1.1,
IF(OR($J498="Brave", $J498="Relaxed", $J498="Quiet", $J498="Sassy"), 0.9, 1)))</f>
        <v>110</v>
      </c>
    </row>
    <row r="499" spans="1:23" x14ac:dyDescent="0.45">
      <c r="A499" s="67"/>
      <c r="B499" s="67"/>
      <c r="C499" s="67"/>
      <c r="D499" s="67"/>
      <c r="E499" s="67"/>
      <c r="F499" s="56">
        <v>3</v>
      </c>
      <c r="G499" s="2" t="s">
        <v>816</v>
      </c>
      <c r="H499" s="2" t="s">
        <v>50</v>
      </c>
      <c r="I499" s="2">
        <v>50</v>
      </c>
      <c r="J499" s="2" t="s">
        <v>106</v>
      </c>
      <c r="K499" s="2" t="s">
        <v>399</v>
      </c>
      <c r="L499" s="2" t="s">
        <v>53</v>
      </c>
      <c r="M499" s="2" t="s">
        <v>639</v>
      </c>
      <c r="N499" s="2" t="s">
        <v>817</v>
      </c>
      <c r="O499" s="2" t="s">
        <v>818</v>
      </c>
      <c r="P499" s="2" t="s">
        <v>729</v>
      </c>
      <c r="Q499" s="2">
        <v>30</v>
      </c>
      <c r="R499" s="26">
        <f>_xlfn.FLOOR.MATH((((2*VLOOKUP(G499, 'EV and Base'!$A$1:$N$671, 9, FALSE))+$Q499)*$I499)/100)+$I499+10</f>
        <v>146</v>
      </c>
      <c r="S499" s="26">
        <f>_xlfn.FLOOR.MATH((_xlfn.FLOOR.MATH((((2*VLOOKUP($G499, 'EV and Base'!$A$1:$N$671, 10, FALSE))+$Q499)*$I499)/100)+5)*
IF(OR($J499="Lonely", $J499="Brave", $J499="Adamant", $J499="Naughty"), 1.1,
IF(OR($J499="Bold", $J499="Timid", $J499="Modest", $J499="Calm"), 0.9, 1)))</f>
        <v>115</v>
      </c>
      <c r="T499" s="26">
        <f>_xlfn.FLOOR.MATH((_xlfn.FLOOR.MATH((((2*VLOOKUP($G499, 'EV and Base'!$A$1:$N$671, 11, FALSE))+$Q499)*$I499)/100)+5)*
IF(OR($J499="Bold", $J499="Relaxed", $J499="Impish", $J499="Lax"), 1.1,
IF(OR($J499="Lonely", $J499="Hasty", $J499="Mild", $J499="Gentle"), 0.9, 1)))</f>
        <v>105</v>
      </c>
      <c r="U499" s="26">
        <f>_xlfn.FLOOR.MATH((_xlfn.FLOOR.MATH((((2*VLOOKUP($G499, 'EV and Base'!$A$1:$N$671, 12, FALSE))+$Q499)*$I499)/100)+5)*
IF(OR($J499="Modest", $J499="Mild", $J499="Quiet", $J499="Rash"), 1.1,
IF(OR($J499="Adamant", $J499="Impish", $J499="Jolly", $J499="Careful"), 0.9, 1)))</f>
        <v>130</v>
      </c>
      <c r="V499" s="26">
        <f>_xlfn.FLOOR.MATH((_xlfn.FLOOR.MATH((((2*VLOOKUP($G499, 'EV and Base'!$A$1:$N$671, 13, FALSE))+$Q499)*$I499)/100)+5)*
IF(OR($J499="Calm", $J499="Gentle", $J499="Sassy", $J499="Careful"), 1.1,
IF(OR($J499="Naughty", $J499="Lax", $J499="Naive", $J499="Rash"), 0.9, 1)))</f>
        <v>103</v>
      </c>
      <c r="W499" s="26">
        <f>_xlfn.FLOOR.MATH((_xlfn.FLOOR.MATH((((2*VLOOKUP($G499, 'EV and Base'!$A$1:$N$671, 14, FALSE))+$Q499)*$I499)/100)+5)*
IF(OR($J499="Timid", $J499="Hasty", $J499="Jolly", $J499="Naive"), 1.1,
IF(OR($J499="Brave", $J499="Relaxed", $J499="Quiet", $J499="Sassy"), 0.9, 1)))</f>
        <v>108</v>
      </c>
    </row>
    <row r="500" spans="1:23" x14ac:dyDescent="0.45">
      <c r="A500" s="68"/>
      <c r="B500" s="68"/>
      <c r="C500" s="68"/>
      <c r="D500" s="68"/>
      <c r="E500" s="68"/>
      <c r="F500" s="56">
        <v>4</v>
      </c>
      <c r="G500" s="2" t="s">
        <v>815</v>
      </c>
      <c r="H500" s="2" t="s">
        <v>50</v>
      </c>
      <c r="I500" s="2">
        <v>50</v>
      </c>
      <c r="J500" s="2" t="s">
        <v>59</v>
      </c>
      <c r="K500" s="2" t="s">
        <v>464</v>
      </c>
      <c r="L500" s="2" t="s">
        <v>53</v>
      </c>
      <c r="M500" s="2" t="s">
        <v>530</v>
      </c>
      <c r="N500" s="2" t="s">
        <v>467</v>
      </c>
      <c r="O500" s="2" t="s">
        <v>778</v>
      </c>
      <c r="P500" s="2" t="s">
        <v>177</v>
      </c>
      <c r="Q500" s="2">
        <v>30</v>
      </c>
      <c r="R500" s="58">
        <f>_xlfn.FLOOR.MATH((((2*VLOOKUP(G500, 'EV and Base'!$A$1:$N$671, 9, FALSE))+$Q500)*$I500)/100)+$I500+10</f>
        <v>150</v>
      </c>
      <c r="S500" s="58">
        <f>_xlfn.FLOOR.MATH((_xlfn.FLOOR.MATH((((2*VLOOKUP($G500, 'EV and Base'!$A$1:$N$671, 10, FALSE))+$Q500)*$I500)/100)+5)*
IF(OR($J500="Lonely", $J500="Brave", $J500="Adamant", $J500="Naughty"), 1.1,
IF(OR($J500="Bold", $J500="Timid", $J500="Modest", $J500="Calm"), 0.9, 1)))</f>
        <v>160</v>
      </c>
      <c r="T500" s="58">
        <f>_xlfn.FLOOR.MATH((_xlfn.FLOOR.MATH((((2*VLOOKUP($G500, 'EV and Base'!$A$1:$N$671, 11, FALSE))+$Q500)*$I500)/100)+5)*
IF(OR($J500="Bold", $J500="Relaxed", $J500="Impish", $J500="Lax"), 1.1,
IF(OR($J500="Lonely", $J500="Hasty", $J500="Mild", $J500="Gentle"), 0.9, 1)))</f>
        <v>93</v>
      </c>
      <c r="U500" s="58">
        <f>_xlfn.FLOOR.MATH((_xlfn.FLOOR.MATH((((2*VLOOKUP($G500, 'EV and Base'!$A$1:$N$671, 12, FALSE))+$Q500)*$I500)/100)+5)*
IF(OR($J500="Modest", $J500="Mild", $J500="Quiet", $J500="Rash"), 1.1,
IF(OR($J500="Adamant", $J500="Impish", $J500="Jolly", $J500="Careful"), 0.9, 1)))</f>
        <v>118</v>
      </c>
      <c r="V500" s="58">
        <f>_xlfn.FLOOR.MATH((_xlfn.FLOOR.MATH((((2*VLOOKUP($G500, 'EV and Base'!$A$1:$N$671, 13, FALSE))+$Q500)*$I500)/100)+5)*
IF(OR($J500="Calm", $J500="Gentle", $J500="Sassy", $J500="Careful"), 1.1,
IF(OR($J500="Naughty", $J500="Lax", $J500="Naive", $J500="Rash"), 0.9, 1)))</f>
        <v>85</v>
      </c>
      <c r="W500" s="58">
        <f>_xlfn.FLOOR.MATH((_xlfn.FLOOR.MATH((((2*VLOOKUP($G500, 'EV and Base'!$A$1:$N$671, 14, FALSE))+$Q500)*$I500)/100)+5)*
IF(OR($J500="Timid", $J500="Hasty", $J500="Jolly", $J500="Naive"), 1.1,
IF(OR($J500="Brave", $J500="Relaxed", $J500="Quiet", $J500="Sassy"), 0.9, 1)))</f>
        <v>130</v>
      </c>
    </row>
    <row r="501" spans="1:23" x14ac:dyDescent="0.45">
      <c r="A501" s="66">
        <v>264</v>
      </c>
      <c r="B501" s="66" t="s">
        <v>819</v>
      </c>
      <c r="C501" s="66" t="s">
        <v>46</v>
      </c>
      <c r="D501" s="66" t="s">
        <v>1383</v>
      </c>
      <c r="E501" s="66" t="s">
        <v>48</v>
      </c>
      <c r="F501" s="56">
        <v>1</v>
      </c>
      <c r="G501" s="2" t="s">
        <v>795</v>
      </c>
      <c r="H501" s="2" t="s">
        <v>50</v>
      </c>
      <c r="I501" s="2">
        <v>52</v>
      </c>
      <c r="J501" s="2" t="s">
        <v>192</v>
      </c>
      <c r="K501" s="2" t="s">
        <v>549</v>
      </c>
      <c r="L501" s="2" t="s">
        <v>53</v>
      </c>
      <c r="M501" s="2" t="s">
        <v>240</v>
      </c>
      <c r="N501" s="2" t="s">
        <v>734</v>
      </c>
      <c r="O501" s="2" t="s">
        <v>733</v>
      </c>
      <c r="P501" s="2" t="s">
        <v>728</v>
      </c>
      <c r="Q501" s="2">
        <v>30</v>
      </c>
      <c r="R501" s="26">
        <f>_xlfn.FLOOR.MATH((((2*VLOOKUP(G501, 'EV and Base'!$A$1:$N$671, 9, FALSE))+$Q501)*$I501)/100)+$I501+10</f>
        <v>137</v>
      </c>
      <c r="S501" s="26">
        <f>_xlfn.FLOOR.MATH((_xlfn.FLOOR.MATH((((2*VLOOKUP($G501, 'EV and Base'!$A$1:$N$671, 10, FALSE))+$Q501)*$I501)/100)+5)*
IF(OR($J501="Lonely", $J501="Brave", $J501="Adamant", $J501="Naughty"), 1.1,
IF(OR($J501="Bold", $J501="Timid", $J501="Modest", $J501="Calm"), 0.9, 1)))</f>
        <v>72</v>
      </c>
      <c r="T501" s="26">
        <f>_xlfn.FLOOR.MATH((_xlfn.FLOOR.MATH((((2*VLOOKUP($G501, 'EV and Base'!$A$1:$N$671, 11, FALSE))+$Q501)*$I501)/100)+5)*
IF(OR($J501="Bold", $J501="Relaxed", $J501="Impish", $J501="Lax"), 1.1,
IF(OR($J501="Lonely", $J501="Hasty", $J501="Mild", $J501="Gentle"), 0.9, 1)))</f>
        <v>171</v>
      </c>
      <c r="U501" s="26">
        <f>_xlfn.FLOOR.MATH((_xlfn.FLOOR.MATH((((2*VLOOKUP($G501, 'EV and Base'!$A$1:$N$671, 12, FALSE))+$Q501)*$I501)/100)+5)*
IF(OR($J501="Modest", $J501="Mild", $J501="Quiet", $J501="Rash"), 1.1,
IF(OR($J501="Adamant", $J501="Impish", $J501="Jolly", $J501="Careful"), 0.9, 1)))</f>
        <v>107</v>
      </c>
      <c r="V501" s="26">
        <f>_xlfn.FLOOR.MATH((_xlfn.FLOOR.MATH((((2*VLOOKUP($G501, 'EV and Base'!$A$1:$N$671, 13, FALSE))+$Q501)*$I501)/100)+5)*
IF(OR($J501="Calm", $J501="Gentle", $J501="Sassy", $J501="Careful"), 1.1,
IF(OR($J501="Naughty", $J501="Lax", $J501="Naive", $J501="Rash"), 0.9, 1)))</f>
        <v>129</v>
      </c>
      <c r="W501" s="26">
        <f>_xlfn.FLOOR.MATH((_xlfn.FLOOR.MATH((((2*VLOOKUP($G501, 'EV and Base'!$A$1:$N$671, 14, FALSE))+$Q501)*$I501)/100)+5)*
IF(OR($J501="Timid", $J501="Hasty", $J501="Jolly", $J501="Naive"), 1.1,
IF(OR($J501="Brave", $J501="Relaxed", $J501="Quiet", $J501="Sassy"), 0.9, 1)))</f>
        <v>56</v>
      </c>
    </row>
    <row r="502" spans="1:23" x14ac:dyDescent="0.45">
      <c r="A502" s="67"/>
      <c r="B502" s="67"/>
      <c r="C502" s="67"/>
      <c r="D502" s="67"/>
      <c r="E502" s="67"/>
      <c r="F502" s="56">
        <v>2</v>
      </c>
      <c r="G502" s="2" t="s">
        <v>820</v>
      </c>
      <c r="H502" s="2" t="s">
        <v>50</v>
      </c>
      <c r="I502" s="2">
        <v>52</v>
      </c>
      <c r="J502" s="2" t="s">
        <v>87</v>
      </c>
      <c r="K502" s="2" t="s">
        <v>252</v>
      </c>
      <c r="L502" s="2" t="s">
        <v>53</v>
      </c>
      <c r="M502" s="2" t="s">
        <v>821</v>
      </c>
      <c r="N502" s="2" t="s">
        <v>782</v>
      </c>
      <c r="O502" s="2" t="s">
        <v>746</v>
      </c>
      <c r="P502" s="2" t="s">
        <v>784</v>
      </c>
      <c r="Q502" s="2">
        <v>30</v>
      </c>
      <c r="R502" s="2">
        <f>_xlfn.FLOOR.MATH((((2*VLOOKUP(G502, 'EV and Base'!$A$1:$N$671, 9, FALSE))+$Q502)*$I502)/100)+$I502+10</f>
        <v>176</v>
      </c>
      <c r="S502" s="2">
        <f>_xlfn.FLOOR.MATH((_xlfn.FLOOR.MATH((((2*VLOOKUP($G502, 'EV and Base'!$A$1:$N$671, 10, FALSE))+$Q502)*$I502)/100)+5)*
IF(OR($J502="Lonely", $J502="Brave", $J502="Adamant", $J502="Naughty"), 1.1,
IF(OR($J502="Bold", $J502="Timid", $J502="Modest", $J502="Calm"), 0.9, 1)))</f>
        <v>135</v>
      </c>
      <c r="T502" s="2">
        <f>_xlfn.FLOOR.MATH((_xlfn.FLOOR.MATH((((2*VLOOKUP($G502, 'EV and Base'!$A$1:$N$671, 11, FALSE))+$Q502)*$I502)/100)+5)*
IF(OR($J502="Bold", $J502="Relaxed", $J502="Impish", $J502="Lax"), 1.1,
IF(OR($J502="Lonely", $J502="Hasty", $J502="Mild", $J502="Gentle"), 0.9, 1)))</f>
        <v>119</v>
      </c>
      <c r="U502" s="2">
        <f>_xlfn.FLOOR.MATH((_xlfn.FLOOR.MATH((((2*VLOOKUP($G502, 'EV and Base'!$A$1:$N$671, 12, FALSE))+$Q502)*$I502)/100)+5)*
IF(OR($J502="Modest", $J502="Mild", $J502="Quiet", $J502="Rash"), 1.1,
IF(OR($J502="Adamant", $J502="Impish", $J502="Jolly", $J502="Careful"), 0.9, 1)))</f>
        <v>62</v>
      </c>
      <c r="V502" s="2">
        <f>_xlfn.FLOOR.MATH((_xlfn.FLOOR.MATH((((2*VLOOKUP($G502, 'EV and Base'!$A$1:$N$671, 13, FALSE))+$Q502)*$I502)/100)+5)*
IF(OR($J502="Calm", $J502="Gentle", $J502="Sassy", $J502="Careful"), 1.1,
IF(OR($J502="Naughty", $J502="Lax", $J502="Naive", $J502="Rash"), 0.9, 1)))</f>
        <v>130</v>
      </c>
      <c r="W502" s="2">
        <f>_xlfn.FLOOR.MATH((_xlfn.FLOOR.MATH((((2*VLOOKUP($G502, 'EV and Base'!$A$1:$N$671, 14, FALSE))+$Q502)*$I502)/100)+5)*
IF(OR($J502="Timid", $J502="Hasty", $J502="Jolly", $J502="Naive"), 1.1,
IF(OR($J502="Brave", $J502="Relaxed", $J502="Quiet", $J502="Sassy"), 0.9, 1)))</f>
        <v>69</v>
      </c>
    </row>
    <row r="503" spans="1:23" x14ac:dyDescent="0.45">
      <c r="A503" s="67"/>
      <c r="B503" s="67"/>
      <c r="C503" s="67"/>
      <c r="D503" s="67"/>
      <c r="E503" s="67"/>
      <c r="F503" s="56">
        <v>6</v>
      </c>
      <c r="G503" s="2" t="s">
        <v>823</v>
      </c>
      <c r="H503" s="2" t="s">
        <v>50</v>
      </c>
      <c r="I503" s="2">
        <v>54</v>
      </c>
      <c r="J503" s="2" t="s">
        <v>64</v>
      </c>
      <c r="K503" s="2" t="s">
        <v>587</v>
      </c>
      <c r="L503" s="2" t="s">
        <v>53</v>
      </c>
      <c r="M503" s="2" t="s">
        <v>698</v>
      </c>
      <c r="N503" s="2" t="s">
        <v>800</v>
      </c>
      <c r="O503" s="2" t="s">
        <v>803</v>
      </c>
      <c r="P503" s="2" t="s">
        <v>791</v>
      </c>
      <c r="Q503" s="2">
        <v>30</v>
      </c>
      <c r="R503" s="2">
        <f>_xlfn.FLOOR.MATH((((2*VLOOKUP(G503, 'EV and Base'!$A$1:$N$671, 9, FALSE))+$Q503)*$I503)/100)+$I503+10</f>
        <v>179</v>
      </c>
      <c r="S503" s="2">
        <f>_xlfn.FLOOR.MATH((_xlfn.FLOOR.MATH((((2*VLOOKUP($G503, 'EV and Base'!$A$1:$N$671, 10, FALSE))+$Q503)*$I503)/100)+5)*
IF(OR($J503="Lonely", $J503="Brave", $J503="Adamant", $J503="Naughty"), 1.1,
IF(OR($J503="Bold", $J503="Timid", $J503="Modest", $J503="Calm"), 0.9, 1)))</f>
        <v>120</v>
      </c>
      <c r="T503" s="2">
        <f>_xlfn.FLOOR.MATH((_xlfn.FLOOR.MATH((((2*VLOOKUP($G503, 'EV and Base'!$A$1:$N$671, 11, FALSE))+$Q503)*$I503)/100)+5)*
IF(OR($J503="Bold", $J503="Relaxed", $J503="Impish", $J503="Lax"), 1.1,
IF(OR($J503="Lonely", $J503="Hasty", $J503="Mild", $J503="Gentle"), 0.9, 1)))</f>
        <v>118</v>
      </c>
      <c r="U503" s="2">
        <f>_xlfn.FLOOR.MATH((_xlfn.FLOOR.MATH((((2*VLOOKUP($G503, 'EV and Base'!$A$1:$N$671, 12, FALSE))+$Q503)*$I503)/100)+5)*
IF(OR($J503="Modest", $J503="Mild", $J503="Quiet", $J503="Rash"), 1.1,
IF(OR($J503="Adamant", $J503="Impish", $J503="Jolly", $J503="Careful"), 0.9, 1)))</f>
        <v>156</v>
      </c>
      <c r="V503" s="2">
        <f>_xlfn.FLOOR.MATH((_xlfn.FLOOR.MATH((((2*VLOOKUP($G503, 'EV and Base'!$A$1:$N$671, 13, FALSE))+$Q503)*$I503)/100)+5)*
IF(OR($J503="Calm", $J503="Gentle", $J503="Sassy", $J503="Careful"), 1.1,
IF(OR($J503="Naughty", $J503="Lax", $J503="Naive", $J503="Rash"), 0.9, 1)))</f>
        <v>118</v>
      </c>
      <c r="W503" s="2">
        <f>_xlfn.FLOOR.MATH((_xlfn.FLOOR.MATH((((2*VLOOKUP($G503, 'EV and Base'!$A$1:$N$671, 14, FALSE))+$Q503)*$I503)/100)+5)*
IF(OR($J503="Timid", $J503="Hasty", $J503="Jolly", $J503="Naive"), 1.1,
IF(OR($J503="Brave", $J503="Relaxed", $J503="Quiet", $J503="Sassy"), 0.9, 1)))</f>
        <v>139</v>
      </c>
    </row>
    <row r="504" spans="1:23" x14ac:dyDescent="0.45">
      <c r="A504" s="67"/>
      <c r="B504" s="67"/>
      <c r="C504" s="67"/>
      <c r="D504" s="67"/>
      <c r="E504" s="67"/>
      <c r="F504" s="56">
        <v>3</v>
      </c>
      <c r="G504" s="2" t="s">
        <v>745</v>
      </c>
      <c r="H504" s="2" t="s">
        <v>50</v>
      </c>
      <c r="I504" s="2">
        <v>52</v>
      </c>
      <c r="J504" s="2" t="s">
        <v>134</v>
      </c>
      <c r="K504" s="2" t="s">
        <v>775</v>
      </c>
      <c r="L504" s="2" t="s">
        <v>53</v>
      </c>
      <c r="M504" s="2" t="s">
        <v>412</v>
      </c>
      <c r="N504" s="2" t="s">
        <v>822</v>
      </c>
      <c r="O504" s="2" t="s">
        <v>746</v>
      </c>
      <c r="P504" s="2" t="s">
        <v>621</v>
      </c>
      <c r="Q504" s="2">
        <v>30</v>
      </c>
      <c r="R504" s="2">
        <f>_xlfn.FLOOR.MATH((((2*VLOOKUP(G504, 'EV and Base'!$A$1:$N$671, 9, FALSE))+$Q504)*$I504)/100)+$I504+10</f>
        <v>186</v>
      </c>
      <c r="S504" s="2">
        <f>_xlfn.FLOOR.MATH((_xlfn.FLOOR.MATH((((2*VLOOKUP($G504, 'EV and Base'!$A$1:$N$671, 10, FALSE))+$Q504)*$I504)/100)+5)*
IF(OR($J504="Lonely", $J504="Brave", $J504="Adamant", $J504="Naughty"), 1.1,
IF(OR($J504="Bold", $J504="Timid", $J504="Modest", $J504="Calm"), 0.9, 1)))</f>
        <v>119</v>
      </c>
      <c r="T504" s="2">
        <f>_xlfn.FLOOR.MATH((_xlfn.FLOOR.MATH((((2*VLOOKUP($G504, 'EV and Base'!$A$1:$N$671, 11, FALSE))+$Q504)*$I504)/100)+5)*
IF(OR($J504="Bold", $J504="Relaxed", $J504="Impish", $J504="Lax"), 1.1,
IF(OR($J504="Lonely", $J504="Hasty", $J504="Mild", $J504="Gentle"), 0.9, 1)))</f>
        <v>98</v>
      </c>
      <c r="U504" s="2">
        <f>_xlfn.FLOOR.MATH((_xlfn.FLOOR.MATH((((2*VLOOKUP($G504, 'EV and Base'!$A$1:$N$671, 12, FALSE))+$Q504)*$I504)/100)+5)*
IF(OR($J504="Modest", $J504="Mild", $J504="Quiet", $J504="Rash"), 1.1,
IF(OR($J504="Adamant", $J504="Impish", $J504="Jolly", $J504="Careful"), 0.9, 1)))</f>
        <v>98</v>
      </c>
      <c r="V504" s="2">
        <f>_xlfn.FLOOR.MATH((_xlfn.FLOOR.MATH((((2*VLOOKUP($G504, 'EV and Base'!$A$1:$N$671, 13, FALSE))+$Q504)*$I504)/100)+5)*
IF(OR($J504="Calm", $J504="Gentle", $J504="Sassy", $J504="Careful"), 1.1,
IF(OR($J504="Naughty", $J504="Lax", $J504="Naive", $J504="Rash"), 0.9, 1)))</f>
        <v>98</v>
      </c>
      <c r="W504" s="2">
        <f>_xlfn.FLOOR.MATH((_xlfn.FLOOR.MATH((((2*VLOOKUP($G504, 'EV and Base'!$A$1:$N$671, 14, FALSE))+$Q504)*$I504)/100)+5)*
IF(OR($J504="Timid", $J504="Hasty", $J504="Jolly", $J504="Naive"), 1.1,
IF(OR($J504="Brave", $J504="Relaxed", $J504="Quiet", $J504="Sassy"), 0.9, 1)))</f>
        <v>97</v>
      </c>
    </row>
    <row r="505" spans="1:23" x14ac:dyDescent="0.45">
      <c r="A505" s="67"/>
      <c r="B505" s="67"/>
      <c r="C505" s="67"/>
      <c r="D505" s="67"/>
      <c r="E505" s="67"/>
      <c r="F505" s="56">
        <v>4</v>
      </c>
      <c r="G505" s="2" t="s">
        <v>787</v>
      </c>
      <c r="H505" s="2" t="s">
        <v>50</v>
      </c>
      <c r="I505" s="2">
        <v>52</v>
      </c>
      <c r="J505" s="2" t="s">
        <v>82</v>
      </c>
      <c r="K505" s="2" t="s">
        <v>615</v>
      </c>
      <c r="L505" s="2" t="s">
        <v>53</v>
      </c>
      <c r="M505" s="2" t="s">
        <v>705</v>
      </c>
      <c r="N505" s="2" t="s">
        <v>749</v>
      </c>
      <c r="O505" s="2" t="s">
        <v>778</v>
      </c>
      <c r="P505" s="2" t="s">
        <v>824</v>
      </c>
      <c r="Q505" s="2">
        <v>30</v>
      </c>
      <c r="R505" s="2">
        <f>_xlfn.FLOOR.MATH((((2*VLOOKUP(G505, 'EV and Base'!$A$1:$N$671, 9, FALSE))+$Q505)*$I505)/100)+$I505+10</f>
        <v>145</v>
      </c>
      <c r="S505" s="2">
        <f>_xlfn.FLOOR.MATH((_xlfn.FLOOR.MATH((((2*VLOOKUP($G505, 'EV and Base'!$A$1:$N$671, 10, FALSE))+$Q505)*$I505)/100)+5)*
IF(OR($J505="Lonely", $J505="Brave", $J505="Adamant", $J505="Naughty"), 1.1,
IF(OR($J505="Bold", $J505="Timid", $J505="Modest", $J505="Calm"), 0.9, 1)))</f>
        <v>150</v>
      </c>
      <c r="T505" s="2">
        <f>_xlfn.FLOOR.MATH((_xlfn.FLOOR.MATH((((2*VLOOKUP($G505, 'EV and Base'!$A$1:$N$671, 11, FALSE))+$Q505)*$I505)/100)+5)*
IF(OR($J505="Bold", $J505="Relaxed", $J505="Impish", $J505="Lax"), 1.1,
IF(OR($J505="Lonely", $J505="Hasty", $J505="Mild", $J505="Gentle"), 0.9, 1)))</f>
        <v>124</v>
      </c>
      <c r="U505" s="2">
        <f>_xlfn.FLOOR.MATH((_xlfn.FLOOR.MATH((((2*VLOOKUP($G505, 'EV and Base'!$A$1:$N$671, 12, FALSE))+$Q505)*$I505)/100)+5)*
IF(OR($J505="Modest", $J505="Mild", $J505="Quiet", $J505="Rash"), 1.1,
IF(OR($J505="Adamant", $J505="Impish", $J505="Jolly", $J505="Careful"), 0.9, 1)))</f>
        <v>91</v>
      </c>
      <c r="V505" s="2">
        <f>_xlfn.FLOOR.MATH((_xlfn.FLOOR.MATH((((2*VLOOKUP($G505, 'EV and Base'!$A$1:$N$671, 13, FALSE))+$Q505)*$I505)/100)+5)*
IF(OR($J505="Calm", $J505="Gentle", $J505="Sassy", $J505="Careful"), 1.1,
IF(OR($J505="Naughty", $J505="Lax", $J505="Naive", $J505="Rash"), 0.9, 1)))</f>
        <v>93</v>
      </c>
      <c r="W505" s="2">
        <f>_xlfn.FLOOR.MATH((_xlfn.FLOOR.MATH((((2*VLOOKUP($G505, 'EV and Base'!$A$1:$N$671, 14, FALSE))+$Q505)*$I505)/100)+5)*
IF(OR($J505="Timid", $J505="Hasty", $J505="Jolly", $J505="Naive"), 1.1,
IF(OR($J505="Brave", $J505="Relaxed", $J505="Quiet", $J505="Sassy"), 0.9, 1)))</f>
        <v>83</v>
      </c>
    </row>
    <row r="506" spans="1:23" x14ac:dyDescent="0.45">
      <c r="A506" s="68"/>
      <c r="B506" s="68"/>
      <c r="C506" s="68"/>
      <c r="D506" s="68"/>
      <c r="E506" s="68"/>
      <c r="F506" s="56">
        <v>5</v>
      </c>
      <c r="G506" s="2" t="s">
        <v>780</v>
      </c>
      <c r="H506" s="2" t="s">
        <v>50</v>
      </c>
      <c r="I506" s="2">
        <v>52</v>
      </c>
      <c r="J506" s="2" t="s">
        <v>64</v>
      </c>
      <c r="K506" s="2" t="s">
        <v>587</v>
      </c>
      <c r="L506" s="2" t="s">
        <v>53</v>
      </c>
      <c r="M506" s="2" t="s">
        <v>177</v>
      </c>
      <c r="N506" s="2" t="s">
        <v>782</v>
      </c>
      <c r="O506" s="2" t="s">
        <v>736</v>
      </c>
      <c r="P506" s="2" t="s">
        <v>467</v>
      </c>
      <c r="Q506" s="2">
        <v>30</v>
      </c>
      <c r="R506" s="2">
        <f>_xlfn.FLOOR.MATH((((2*VLOOKUP(G506, 'EV and Base'!$A$1:$N$671, 9, FALSE))+$Q506)*$I506)/100)+$I506+10</f>
        <v>166</v>
      </c>
      <c r="S506" s="2">
        <f>_xlfn.FLOOR.MATH((_xlfn.FLOOR.MATH((((2*VLOOKUP($G506, 'EV and Base'!$A$1:$N$671, 10, FALSE))+$Q506)*$I506)/100)+5)*
IF(OR($J506="Lonely", $J506="Brave", $J506="Adamant", $J506="Naughty"), 1.1,
IF(OR($J506="Bold", $J506="Timid", $J506="Modest", $J506="Calm"), 0.9, 1)))</f>
        <v>126</v>
      </c>
      <c r="T506" s="2">
        <f>_xlfn.FLOOR.MATH((_xlfn.FLOOR.MATH((((2*VLOOKUP($G506, 'EV and Base'!$A$1:$N$671, 11, FALSE))+$Q506)*$I506)/100)+5)*
IF(OR($J506="Bold", $J506="Relaxed", $J506="Impish", $J506="Lax"), 1.1,
IF(OR($J506="Lonely", $J506="Hasty", $J506="Mild", $J506="Gentle"), 0.9, 1)))</f>
        <v>103</v>
      </c>
      <c r="U506" s="2">
        <f>_xlfn.FLOOR.MATH((_xlfn.FLOOR.MATH((((2*VLOOKUP($G506, 'EV and Base'!$A$1:$N$671, 12, FALSE))+$Q506)*$I506)/100)+5)*
IF(OR($J506="Modest", $J506="Mild", $J506="Quiet", $J506="Rash"), 1.1,
IF(OR($J506="Adamant", $J506="Impish", $J506="Jolly", $J506="Careful"), 0.9, 1)))</f>
        <v>129</v>
      </c>
      <c r="V506" s="2">
        <f>_xlfn.FLOOR.MATH((_xlfn.FLOOR.MATH((((2*VLOOKUP($G506, 'EV and Base'!$A$1:$N$671, 13, FALSE))+$Q506)*$I506)/100)+5)*
IF(OR($J506="Calm", $J506="Gentle", $J506="Sassy", $J506="Careful"), 1.1,
IF(OR($J506="Naughty", $J506="Lax", $J506="Naive", $J506="Rash"), 0.9, 1)))</f>
        <v>103</v>
      </c>
      <c r="W506" s="2">
        <f>_xlfn.FLOOR.MATH((_xlfn.FLOOR.MATH((((2*VLOOKUP($G506, 'EV and Base'!$A$1:$N$671, 14, FALSE))+$Q506)*$I506)/100)+5)*
IF(OR($J506="Timid", $J506="Hasty", $J506="Jolly", $J506="Naive"), 1.1,
IF(OR($J506="Brave", $J506="Relaxed", $J506="Quiet", $J506="Sassy"), 0.9, 1)))</f>
        <v>79</v>
      </c>
    </row>
  </sheetData>
  <mergeCells count="792">
    <mergeCell ref="A10:A11"/>
    <mergeCell ref="B10:B11"/>
    <mergeCell ref="C10:C11"/>
    <mergeCell ref="D10:D11"/>
    <mergeCell ref="E10:E11"/>
    <mergeCell ref="A8:A9"/>
    <mergeCell ref="B8:B9"/>
    <mergeCell ref="C8:C9"/>
    <mergeCell ref="D8:D9"/>
    <mergeCell ref="E8:E9"/>
    <mergeCell ref="A15:A16"/>
    <mergeCell ref="B15:B16"/>
    <mergeCell ref="C15:C16"/>
    <mergeCell ref="D15:D16"/>
    <mergeCell ref="E15:E16"/>
    <mergeCell ref="A13:A14"/>
    <mergeCell ref="B13:B14"/>
    <mergeCell ref="C13:C14"/>
    <mergeCell ref="D13:D14"/>
    <mergeCell ref="E13:E14"/>
    <mergeCell ref="A19:A21"/>
    <mergeCell ref="B19:B21"/>
    <mergeCell ref="C19:C21"/>
    <mergeCell ref="D19:D21"/>
    <mergeCell ref="E19:E21"/>
    <mergeCell ref="A17:A18"/>
    <mergeCell ref="B17:B18"/>
    <mergeCell ref="C17:C18"/>
    <mergeCell ref="D17:D18"/>
    <mergeCell ref="E17:E18"/>
    <mergeCell ref="A24:A25"/>
    <mergeCell ref="B24:B25"/>
    <mergeCell ref="D24:D25"/>
    <mergeCell ref="E24:E25"/>
    <mergeCell ref="A26:A27"/>
    <mergeCell ref="B26:B27"/>
    <mergeCell ref="C26:C27"/>
    <mergeCell ref="D26:D27"/>
    <mergeCell ref="E26:E27"/>
    <mergeCell ref="A33:A35"/>
    <mergeCell ref="B33:B35"/>
    <mergeCell ref="C33:C35"/>
    <mergeCell ref="D33:D35"/>
    <mergeCell ref="E33:E35"/>
    <mergeCell ref="A31:A32"/>
    <mergeCell ref="B31:B32"/>
    <mergeCell ref="C31:C32"/>
    <mergeCell ref="D31:D32"/>
    <mergeCell ref="E31:E32"/>
    <mergeCell ref="A37:A38"/>
    <mergeCell ref="C37:C38"/>
    <mergeCell ref="D37:D38"/>
    <mergeCell ref="E37:E38"/>
    <mergeCell ref="A41:A42"/>
    <mergeCell ref="B41:B42"/>
    <mergeCell ref="C41:C42"/>
    <mergeCell ref="D41:D42"/>
    <mergeCell ref="E41:E42"/>
    <mergeCell ref="A45:A47"/>
    <mergeCell ref="B45:B47"/>
    <mergeCell ref="C45:C47"/>
    <mergeCell ref="D45:D47"/>
    <mergeCell ref="E45:E47"/>
    <mergeCell ref="A43:A44"/>
    <mergeCell ref="B43:B44"/>
    <mergeCell ref="C43:C44"/>
    <mergeCell ref="D43:D44"/>
    <mergeCell ref="E43:E44"/>
    <mergeCell ref="A53:A54"/>
    <mergeCell ref="B53:B54"/>
    <mergeCell ref="C53:C54"/>
    <mergeCell ref="D53:D54"/>
    <mergeCell ref="E53:E54"/>
    <mergeCell ref="A50:A52"/>
    <mergeCell ref="B50:B52"/>
    <mergeCell ref="C50:C52"/>
    <mergeCell ref="D50:D52"/>
    <mergeCell ref="E50:E52"/>
    <mergeCell ref="A59:A61"/>
    <mergeCell ref="B59:B61"/>
    <mergeCell ref="C59:C61"/>
    <mergeCell ref="D59:D61"/>
    <mergeCell ref="E59:E61"/>
    <mergeCell ref="A56:A57"/>
    <mergeCell ref="B56:B57"/>
    <mergeCell ref="C56:C57"/>
    <mergeCell ref="D56:D57"/>
    <mergeCell ref="E56:E57"/>
    <mergeCell ref="A66:A67"/>
    <mergeCell ref="B66:B67"/>
    <mergeCell ref="C66:C67"/>
    <mergeCell ref="D66:D67"/>
    <mergeCell ref="E66:E67"/>
    <mergeCell ref="A62:A63"/>
    <mergeCell ref="B62:B63"/>
    <mergeCell ref="C62:C63"/>
    <mergeCell ref="D62:D63"/>
    <mergeCell ref="E62:E63"/>
    <mergeCell ref="A72:A73"/>
    <mergeCell ref="B72:B73"/>
    <mergeCell ref="C72:C73"/>
    <mergeCell ref="D72:D73"/>
    <mergeCell ref="E72:E73"/>
    <mergeCell ref="A69:A71"/>
    <mergeCell ref="B69:B71"/>
    <mergeCell ref="C69:C71"/>
    <mergeCell ref="D69:D71"/>
    <mergeCell ref="E69:E71"/>
    <mergeCell ref="A83:A85"/>
    <mergeCell ref="B83:B85"/>
    <mergeCell ref="C83:C85"/>
    <mergeCell ref="D83:D85"/>
    <mergeCell ref="E83:E85"/>
    <mergeCell ref="A77:A78"/>
    <mergeCell ref="B77:B78"/>
    <mergeCell ref="C77:C78"/>
    <mergeCell ref="D77:D78"/>
    <mergeCell ref="E77:E78"/>
    <mergeCell ref="A92:A93"/>
    <mergeCell ref="B92:B93"/>
    <mergeCell ref="C92:C93"/>
    <mergeCell ref="D92:D93"/>
    <mergeCell ref="E92:E93"/>
    <mergeCell ref="A89:A91"/>
    <mergeCell ref="B89:B91"/>
    <mergeCell ref="C89:C91"/>
    <mergeCell ref="D89:D91"/>
    <mergeCell ref="E89:E91"/>
    <mergeCell ref="A100:A101"/>
    <mergeCell ref="B100:B101"/>
    <mergeCell ref="C100:C101"/>
    <mergeCell ref="D100:D101"/>
    <mergeCell ref="E100:E101"/>
    <mergeCell ref="A97:A99"/>
    <mergeCell ref="B97:B99"/>
    <mergeCell ref="C97:C99"/>
    <mergeCell ref="D97:D99"/>
    <mergeCell ref="E97:E99"/>
    <mergeCell ref="A107:A108"/>
    <mergeCell ref="B107:B108"/>
    <mergeCell ref="C107:C108"/>
    <mergeCell ref="D107:D108"/>
    <mergeCell ref="E107:E108"/>
    <mergeCell ref="A105:A106"/>
    <mergeCell ref="B105:B106"/>
    <mergeCell ref="C105:C106"/>
    <mergeCell ref="D105:D106"/>
    <mergeCell ref="E105:E106"/>
    <mergeCell ref="A112:A113"/>
    <mergeCell ref="B112:B113"/>
    <mergeCell ref="C112:C113"/>
    <mergeCell ref="D112:D113"/>
    <mergeCell ref="E112:E113"/>
    <mergeCell ref="A109:A110"/>
    <mergeCell ref="B109:B110"/>
    <mergeCell ref="C109:C110"/>
    <mergeCell ref="D109:D110"/>
    <mergeCell ref="E109:E110"/>
    <mergeCell ref="A117:A120"/>
    <mergeCell ref="B117:B120"/>
    <mergeCell ref="C117:C120"/>
    <mergeCell ref="D117:D120"/>
    <mergeCell ref="E117:E120"/>
    <mergeCell ref="A114:A116"/>
    <mergeCell ref="B114:B116"/>
    <mergeCell ref="C114:C116"/>
    <mergeCell ref="D114:D116"/>
    <mergeCell ref="E114:E116"/>
    <mergeCell ref="A123:A126"/>
    <mergeCell ref="B123:B126"/>
    <mergeCell ref="C123:C126"/>
    <mergeCell ref="D123:D126"/>
    <mergeCell ref="E123:E126"/>
    <mergeCell ref="A121:A122"/>
    <mergeCell ref="B121:B122"/>
    <mergeCell ref="C121:C122"/>
    <mergeCell ref="D121:D122"/>
    <mergeCell ref="E121:E122"/>
    <mergeCell ref="A129:A131"/>
    <mergeCell ref="B129:B131"/>
    <mergeCell ref="C129:C131"/>
    <mergeCell ref="D129:D131"/>
    <mergeCell ref="E129:E131"/>
    <mergeCell ref="A127:A128"/>
    <mergeCell ref="B127:B128"/>
    <mergeCell ref="C127:C128"/>
    <mergeCell ref="D127:D128"/>
    <mergeCell ref="E127:E128"/>
    <mergeCell ref="A141:A142"/>
    <mergeCell ref="B141:B142"/>
    <mergeCell ref="C141:C142"/>
    <mergeCell ref="D141:D142"/>
    <mergeCell ref="E141:E142"/>
    <mergeCell ref="A133:A136"/>
    <mergeCell ref="B133:B136"/>
    <mergeCell ref="C133:C136"/>
    <mergeCell ref="D133:D136"/>
    <mergeCell ref="E133:E136"/>
    <mergeCell ref="A147:A150"/>
    <mergeCell ref="B147:B150"/>
    <mergeCell ref="C147:C150"/>
    <mergeCell ref="D147:D150"/>
    <mergeCell ref="E147:E150"/>
    <mergeCell ref="A145:A146"/>
    <mergeCell ref="B145:B146"/>
    <mergeCell ref="C145:C146"/>
    <mergeCell ref="D145:D146"/>
    <mergeCell ref="E145:E146"/>
    <mergeCell ref="A154:A155"/>
    <mergeCell ref="B154:B155"/>
    <mergeCell ref="C154:C155"/>
    <mergeCell ref="D154:D155"/>
    <mergeCell ref="E154:E155"/>
    <mergeCell ref="A151:A152"/>
    <mergeCell ref="B151:B152"/>
    <mergeCell ref="C151:C152"/>
    <mergeCell ref="D151:D152"/>
    <mergeCell ref="E151:E152"/>
    <mergeCell ref="A160:A163"/>
    <mergeCell ref="B160:B163"/>
    <mergeCell ref="C160:C163"/>
    <mergeCell ref="D160:D163"/>
    <mergeCell ref="E160:E163"/>
    <mergeCell ref="A157:A159"/>
    <mergeCell ref="B157:B159"/>
    <mergeCell ref="C157:C159"/>
    <mergeCell ref="D157:D159"/>
    <mergeCell ref="E157:E159"/>
    <mergeCell ref="A169:A170"/>
    <mergeCell ref="B169:B170"/>
    <mergeCell ref="C169:C170"/>
    <mergeCell ref="D169:D170"/>
    <mergeCell ref="E169:E170"/>
    <mergeCell ref="A164:A165"/>
    <mergeCell ref="C164:C165"/>
    <mergeCell ref="D164:D165"/>
    <mergeCell ref="E164:E165"/>
    <mergeCell ref="A166:A168"/>
    <mergeCell ref="B166:B168"/>
    <mergeCell ref="C166:C168"/>
    <mergeCell ref="D166:D168"/>
    <mergeCell ref="E166:E168"/>
    <mergeCell ref="A173:A174"/>
    <mergeCell ref="B173:B174"/>
    <mergeCell ref="C173:C174"/>
    <mergeCell ref="D173:D174"/>
    <mergeCell ref="E173:E174"/>
    <mergeCell ref="A171:A172"/>
    <mergeCell ref="B171:B172"/>
    <mergeCell ref="C171:C172"/>
    <mergeCell ref="D171:D172"/>
    <mergeCell ref="E171:E172"/>
    <mergeCell ref="A181:A182"/>
    <mergeCell ref="B181:B182"/>
    <mergeCell ref="C181:C182"/>
    <mergeCell ref="D181:D182"/>
    <mergeCell ref="E181:E182"/>
    <mergeCell ref="A178:A180"/>
    <mergeCell ref="B178:B180"/>
    <mergeCell ref="C178:C180"/>
    <mergeCell ref="D178:D180"/>
    <mergeCell ref="E178:E180"/>
    <mergeCell ref="A185:A186"/>
    <mergeCell ref="B185:B186"/>
    <mergeCell ref="C185:C186"/>
    <mergeCell ref="D185:D186"/>
    <mergeCell ref="E185:E186"/>
    <mergeCell ref="A183:A184"/>
    <mergeCell ref="B183:B184"/>
    <mergeCell ref="C183:C184"/>
    <mergeCell ref="D183:D184"/>
    <mergeCell ref="E183:E184"/>
    <mergeCell ref="A189:A190"/>
    <mergeCell ref="B189:B190"/>
    <mergeCell ref="C189:C190"/>
    <mergeCell ref="D189:D190"/>
    <mergeCell ref="E189:E190"/>
    <mergeCell ref="A187:A188"/>
    <mergeCell ref="B187:B188"/>
    <mergeCell ref="C187:C188"/>
    <mergeCell ref="D187:D188"/>
    <mergeCell ref="E187:E188"/>
    <mergeCell ref="A194:A196"/>
    <mergeCell ref="B194:B196"/>
    <mergeCell ref="C194:C196"/>
    <mergeCell ref="D194:D196"/>
    <mergeCell ref="E194:E196"/>
    <mergeCell ref="A192:A193"/>
    <mergeCell ref="B192:B193"/>
    <mergeCell ref="C192:C193"/>
    <mergeCell ref="D192:D193"/>
    <mergeCell ref="E192:E193"/>
    <mergeCell ref="A201:A202"/>
    <mergeCell ref="B201:B202"/>
    <mergeCell ref="C201:C202"/>
    <mergeCell ref="D201:D202"/>
    <mergeCell ref="E201:E202"/>
    <mergeCell ref="A197:A198"/>
    <mergeCell ref="B197:B198"/>
    <mergeCell ref="C197:C198"/>
    <mergeCell ref="D197:D198"/>
    <mergeCell ref="E197:E198"/>
    <mergeCell ref="A205:A206"/>
    <mergeCell ref="B205:B206"/>
    <mergeCell ref="C205:C206"/>
    <mergeCell ref="D205:D206"/>
    <mergeCell ref="E205:E206"/>
    <mergeCell ref="A203:A204"/>
    <mergeCell ref="B203:B204"/>
    <mergeCell ref="C203:C204"/>
    <mergeCell ref="D203:D204"/>
    <mergeCell ref="E203:E204"/>
    <mergeCell ref="A212:A214"/>
    <mergeCell ref="B212:B214"/>
    <mergeCell ref="C212:C214"/>
    <mergeCell ref="D212:D214"/>
    <mergeCell ref="E212:E214"/>
    <mergeCell ref="A208:A210"/>
    <mergeCell ref="B208:B210"/>
    <mergeCell ref="C208:C210"/>
    <mergeCell ref="D208:D210"/>
    <mergeCell ref="E208:E210"/>
    <mergeCell ref="A220:A221"/>
    <mergeCell ref="B220:B221"/>
    <mergeCell ref="C220:C221"/>
    <mergeCell ref="D220:D221"/>
    <mergeCell ref="E220:E221"/>
    <mergeCell ref="A215:A218"/>
    <mergeCell ref="B215:B218"/>
    <mergeCell ref="C215:C218"/>
    <mergeCell ref="D215:D218"/>
    <mergeCell ref="E215:E218"/>
    <mergeCell ref="A228:A229"/>
    <mergeCell ref="B228:B229"/>
    <mergeCell ref="C228:C229"/>
    <mergeCell ref="D228:D229"/>
    <mergeCell ref="E228:E229"/>
    <mergeCell ref="A222:A225"/>
    <mergeCell ref="B222:B225"/>
    <mergeCell ref="C222:C225"/>
    <mergeCell ref="D222:D225"/>
    <mergeCell ref="E222:E225"/>
    <mergeCell ref="A234:A235"/>
    <mergeCell ref="B234:B235"/>
    <mergeCell ref="C234:C235"/>
    <mergeCell ref="D234:D235"/>
    <mergeCell ref="E234:E235"/>
    <mergeCell ref="A230:A231"/>
    <mergeCell ref="B230:B231"/>
    <mergeCell ref="C230:C231"/>
    <mergeCell ref="D230:D231"/>
    <mergeCell ref="E230:E231"/>
    <mergeCell ref="A242:A243"/>
    <mergeCell ref="B242:B243"/>
    <mergeCell ref="C242:C243"/>
    <mergeCell ref="D242:D243"/>
    <mergeCell ref="E242:E243"/>
    <mergeCell ref="A238:A240"/>
    <mergeCell ref="B238:B240"/>
    <mergeCell ref="C238:C240"/>
    <mergeCell ref="D238:D240"/>
    <mergeCell ref="E238:E240"/>
    <mergeCell ref="A247:A248"/>
    <mergeCell ref="B247:B248"/>
    <mergeCell ref="C247:C248"/>
    <mergeCell ref="D247:D248"/>
    <mergeCell ref="E247:E248"/>
    <mergeCell ref="A244:A246"/>
    <mergeCell ref="B244:B246"/>
    <mergeCell ref="C244:C246"/>
    <mergeCell ref="D244:D246"/>
    <mergeCell ref="E244:E246"/>
    <mergeCell ref="A252:A254"/>
    <mergeCell ref="B252:B254"/>
    <mergeCell ref="C252:C254"/>
    <mergeCell ref="D252:D254"/>
    <mergeCell ref="E252:E254"/>
    <mergeCell ref="A250:A251"/>
    <mergeCell ref="B250:B251"/>
    <mergeCell ref="C250:C251"/>
    <mergeCell ref="D250:D251"/>
    <mergeCell ref="E250:E251"/>
    <mergeCell ref="A258:A259"/>
    <mergeCell ref="B258:B259"/>
    <mergeCell ref="C258:C259"/>
    <mergeCell ref="D258:D259"/>
    <mergeCell ref="E258:E259"/>
    <mergeCell ref="A255:A256"/>
    <mergeCell ref="B255:B256"/>
    <mergeCell ref="C255:C256"/>
    <mergeCell ref="D255:D256"/>
    <mergeCell ref="E255:E256"/>
    <mergeCell ref="A265:A266"/>
    <mergeCell ref="B265:B266"/>
    <mergeCell ref="C265:C266"/>
    <mergeCell ref="D265:D266"/>
    <mergeCell ref="E265:E266"/>
    <mergeCell ref="A260:A263"/>
    <mergeCell ref="B260:B263"/>
    <mergeCell ref="C260:C263"/>
    <mergeCell ref="D260:D263"/>
    <mergeCell ref="E260:E263"/>
    <mergeCell ref="A270:A272"/>
    <mergeCell ref="B270:B272"/>
    <mergeCell ref="C270:C272"/>
    <mergeCell ref="D270:D272"/>
    <mergeCell ref="E270:E272"/>
    <mergeCell ref="A267:A269"/>
    <mergeCell ref="B267:B269"/>
    <mergeCell ref="C267:C269"/>
    <mergeCell ref="D267:D269"/>
    <mergeCell ref="E267:E269"/>
    <mergeCell ref="A277:A278"/>
    <mergeCell ref="B277:B278"/>
    <mergeCell ref="C277:C278"/>
    <mergeCell ref="D277:D278"/>
    <mergeCell ref="E277:E278"/>
    <mergeCell ref="A274:A276"/>
    <mergeCell ref="B274:B276"/>
    <mergeCell ref="C274:C276"/>
    <mergeCell ref="D274:D276"/>
    <mergeCell ref="E274:E276"/>
    <mergeCell ref="A282:A283"/>
    <mergeCell ref="B282:B283"/>
    <mergeCell ref="C282:C283"/>
    <mergeCell ref="D282:D283"/>
    <mergeCell ref="E282:E283"/>
    <mergeCell ref="A279:A281"/>
    <mergeCell ref="B279:B281"/>
    <mergeCell ref="C279:C281"/>
    <mergeCell ref="D279:D281"/>
    <mergeCell ref="E279:E281"/>
    <mergeCell ref="A288:A289"/>
    <mergeCell ref="B288:B289"/>
    <mergeCell ref="C288:C289"/>
    <mergeCell ref="D288:D289"/>
    <mergeCell ref="E288:E289"/>
    <mergeCell ref="A284:A285"/>
    <mergeCell ref="B284:B285"/>
    <mergeCell ref="C284:C285"/>
    <mergeCell ref="D284:D285"/>
    <mergeCell ref="E284:E285"/>
    <mergeCell ref="A293:A294"/>
    <mergeCell ref="B293:B294"/>
    <mergeCell ref="C293:C294"/>
    <mergeCell ref="D293:D294"/>
    <mergeCell ref="E293:E294"/>
    <mergeCell ref="A290:A291"/>
    <mergeCell ref="B290:B291"/>
    <mergeCell ref="C290:C291"/>
    <mergeCell ref="D290:D291"/>
    <mergeCell ref="E290:E291"/>
    <mergeCell ref="A298:A299"/>
    <mergeCell ref="B298:B299"/>
    <mergeCell ref="C298:C299"/>
    <mergeCell ref="D298:D299"/>
    <mergeCell ref="E298:E299"/>
    <mergeCell ref="A296:A297"/>
    <mergeCell ref="B296:B297"/>
    <mergeCell ref="C296:C297"/>
    <mergeCell ref="D296:D297"/>
    <mergeCell ref="E296:E297"/>
    <mergeCell ref="A302:A303"/>
    <mergeCell ref="B302:B303"/>
    <mergeCell ref="C302:C303"/>
    <mergeCell ref="D302:D303"/>
    <mergeCell ref="E302:E303"/>
    <mergeCell ref="A300:A301"/>
    <mergeCell ref="B300:B301"/>
    <mergeCell ref="C300:C301"/>
    <mergeCell ref="D300:D301"/>
    <mergeCell ref="E300:E301"/>
    <mergeCell ref="A309:A310"/>
    <mergeCell ref="B309:B310"/>
    <mergeCell ref="C309:C310"/>
    <mergeCell ref="D309:D310"/>
    <mergeCell ref="E309:E310"/>
    <mergeCell ref="A306:A308"/>
    <mergeCell ref="B306:B308"/>
    <mergeCell ref="C306:C308"/>
    <mergeCell ref="D306:D308"/>
    <mergeCell ref="E306:E308"/>
    <mergeCell ref="A314:A317"/>
    <mergeCell ref="B314:B317"/>
    <mergeCell ref="C314:C317"/>
    <mergeCell ref="D314:D317"/>
    <mergeCell ref="E314:E317"/>
    <mergeCell ref="A311:A313"/>
    <mergeCell ref="B311:B313"/>
    <mergeCell ref="C311:C313"/>
    <mergeCell ref="D311:D313"/>
    <mergeCell ref="E311:E313"/>
    <mergeCell ref="A320:A322"/>
    <mergeCell ref="B320:B322"/>
    <mergeCell ref="C320:C322"/>
    <mergeCell ref="D320:D322"/>
    <mergeCell ref="E320:E322"/>
    <mergeCell ref="A318:A319"/>
    <mergeCell ref="B318:B319"/>
    <mergeCell ref="C318:C319"/>
    <mergeCell ref="D318:D319"/>
    <mergeCell ref="E318:E319"/>
    <mergeCell ref="A327:A328"/>
    <mergeCell ref="B327:B328"/>
    <mergeCell ref="C327:C328"/>
    <mergeCell ref="D327:D328"/>
    <mergeCell ref="E327:E328"/>
    <mergeCell ref="A323:A325"/>
    <mergeCell ref="B323:B325"/>
    <mergeCell ref="C323:C325"/>
    <mergeCell ref="D323:D325"/>
    <mergeCell ref="E323:E325"/>
    <mergeCell ref="A334:A335"/>
    <mergeCell ref="B334:B335"/>
    <mergeCell ref="C334:C335"/>
    <mergeCell ref="D334:D335"/>
    <mergeCell ref="E334:E335"/>
    <mergeCell ref="A330:A332"/>
    <mergeCell ref="B330:B332"/>
    <mergeCell ref="C330:C332"/>
    <mergeCell ref="D330:D332"/>
    <mergeCell ref="E330:E332"/>
    <mergeCell ref="A339:A340"/>
    <mergeCell ref="B339:B340"/>
    <mergeCell ref="C339:C340"/>
    <mergeCell ref="D339:D340"/>
    <mergeCell ref="E339:E340"/>
    <mergeCell ref="A336:A337"/>
    <mergeCell ref="B336:B337"/>
    <mergeCell ref="C336:C337"/>
    <mergeCell ref="D336:D337"/>
    <mergeCell ref="E336:E337"/>
    <mergeCell ref="A344:A346"/>
    <mergeCell ref="B344:B346"/>
    <mergeCell ref="C344:C346"/>
    <mergeCell ref="D344:D346"/>
    <mergeCell ref="E344:E346"/>
    <mergeCell ref="A341:A343"/>
    <mergeCell ref="B341:B343"/>
    <mergeCell ref="C341:C343"/>
    <mergeCell ref="D341:D343"/>
    <mergeCell ref="E341:E343"/>
    <mergeCell ref="A351:A352"/>
    <mergeCell ref="B351:B352"/>
    <mergeCell ref="C351:C352"/>
    <mergeCell ref="D351:D352"/>
    <mergeCell ref="E351:E352"/>
    <mergeCell ref="A349:A350"/>
    <mergeCell ref="B349:B350"/>
    <mergeCell ref="C349:C350"/>
    <mergeCell ref="D349:D350"/>
    <mergeCell ref="E349:E350"/>
    <mergeCell ref="A355:A357"/>
    <mergeCell ref="B355:B357"/>
    <mergeCell ref="C355:C357"/>
    <mergeCell ref="D355:D357"/>
    <mergeCell ref="E355:E357"/>
    <mergeCell ref="A353:A354"/>
    <mergeCell ref="B353:B354"/>
    <mergeCell ref="C353:C354"/>
    <mergeCell ref="D353:D354"/>
    <mergeCell ref="E353:E354"/>
    <mergeCell ref="A363:A365"/>
    <mergeCell ref="B363:B365"/>
    <mergeCell ref="C363:C365"/>
    <mergeCell ref="D363:D365"/>
    <mergeCell ref="E363:E365"/>
    <mergeCell ref="A361:A362"/>
    <mergeCell ref="B361:B362"/>
    <mergeCell ref="C361:C362"/>
    <mergeCell ref="D361:D362"/>
    <mergeCell ref="E361:E362"/>
    <mergeCell ref="A369:A370"/>
    <mergeCell ref="B369:B370"/>
    <mergeCell ref="C369:C370"/>
    <mergeCell ref="D369:D370"/>
    <mergeCell ref="E369:E370"/>
    <mergeCell ref="A366:A367"/>
    <mergeCell ref="B366:B367"/>
    <mergeCell ref="C366:C367"/>
    <mergeCell ref="D366:D367"/>
    <mergeCell ref="E366:E367"/>
    <mergeCell ref="A381:A382"/>
    <mergeCell ref="B381:B382"/>
    <mergeCell ref="C381:C382"/>
    <mergeCell ref="D381:D382"/>
    <mergeCell ref="E381:E382"/>
    <mergeCell ref="A378:A379"/>
    <mergeCell ref="B378:B379"/>
    <mergeCell ref="C378:C379"/>
    <mergeCell ref="D378:D379"/>
    <mergeCell ref="E378:E379"/>
    <mergeCell ref="A386:A387"/>
    <mergeCell ref="B386:B387"/>
    <mergeCell ref="C386:C387"/>
    <mergeCell ref="D386:D387"/>
    <mergeCell ref="E386:E387"/>
    <mergeCell ref="A383:A384"/>
    <mergeCell ref="B383:B384"/>
    <mergeCell ref="C383:C384"/>
    <mergeCell ref="D383:D384"/>
    <mergeCell ref="E383:E384"/>
    <mergeCell ref="A391:A392"/>
    <mergeCell ref="B391:B392"/>
    <mergeCell ref="C391:C392"/>
    <mergeCell ref="D391:D392"/>
    <mergeCell ref="E391:E392"/>
    <mergeCell ref="A388:A390"/>
    <mergeCell ref="B388:B390"/>
    <mergeCell ref="C388:C390"/>
    <mergeCell ref="D388:D390"/>
    <mergeCell ref="E388:E390"/>
    <mergeCell ref="A398:A399"/>
    <mergeCell ref="B398:B399"/>
    <mergeCell ref="C398:C399"/>
    <mergeCell ref="D398:D399"/>
    <mergeCell ref="E398:E399"/>
    <mergeCell ref="A395:A397"/>
    <mergeCell ref="B395:B397"/>
    <mergeCell ref="C395:C397"/>
    <mergeCell ref="D395:D397"/>
    <mergeCell ref="E395:E397"/>
    <mergeCell ref="A402:A404"/>
    <mergeCell ref="B402:B404"/>
    <mergeCell ref="C402:C404"/>
    <mergeCell ref="D402:D404"/>
    <mergeCell ref="E402:E404"/>
    <mergeCell ref="A400:A401"/>
    <mergeCell ref="B400:B401"/>
    <mergeCell ref="C400:C401"/>
    <mergeCell ref="D400:D401"/>
    <mergeCell ref="E400:E401"/>
    <mergeCell ref="A408:A409"/>
    <mergeCell ref="B408:B409"/>
    <mergeCell ref="C408:C409"/>
    <mergeCell ref="D408:D409"/>
    <mergeCell ref="E408:E409"/>
    <mergeCell ref="A405:A406"/>
    <mergeCell ref="B405:B406"/>
    <mergeCell ref="C405:C406"/>
    <mergeCell ref="D405:D406"/>
    <mergeCell ref="E405:E406"/>
    <mergeCell ref="A415:A416"/>
    <mergeCell ref="B415:B416"/>
    <mergeCell ref="C415:C416"/>
    <mergeCell ref="D415:D416"/>
    <mergeCell ref="E415:E416"/>
    <mergeCell ref="A411:A414"/>
    <mergeCell ref="B411:B414"/>
    <mergeCell ref="C411:C414"/>
    <mergeCell ref="D411:D414"/>
    <mergeCell ref="E411:E414"/>
    <mergeCell ref="A419:A420"/>
    <mergeCell ref="B419:B420"/>
    <mergeCell ref="C419:C420"/>
    <mergeCell ref="D419:D420"/>
    <mergeCell ref="E419:E420"/>
    <mergeCell ref="A417:A418"/>
    <mergeCell ref="B417:B418"/>
    <mergeCell ref="C417:C418"/>
    <mergeCell ref="D417:D418"/>
    <mergeCell ref="E417:E418"/>
    <mergeCell ref="A429:A431"/>
    <mergeCell ref="B429:B431"/>
    <mergeCell ref="C429:C431"/>
    <mergeCell ref="D429:D431"/>
    <mergeCell ref="E429:E431"/>
    <mergeCell ref="A425:A426"/>
    <mergeCell ref="B425:B426"/>
    <mergeCell ref="C425:C426"/>
    <mergeCell ref="D425:D426"/>
    <mergeCell ref="E425:E426"/>
    <mergeCell ref="A434:A435"/>
    <mergeCell ref="B434:B435"/>
    <mergeCell ref="C434:C435"/>
    <mergeCell ref="D434:D435"/>
    <mergeCell ref="E434:E435"/>
    <mergeCell ref="A432:A433"/>
    <mergeCell ref="B432:B433"/>
    <mergeCell ref="C432:C433"/>
    <mergeCell ref="D432:D433"/>
    <mergeCell ref="E432:E433"/>
    <mergeCell ref="A439:A440"/>
    <mergeCell ref="B439:B440"/>
    <mergeCell ref="C439:C440"/>
    <mergeCell ref="D439:D440"/>
    <mergeCell ref="E439:E440"/>
    <mergeCell ref="A436:A438"/>
    <mergeCell ref="B436:B438"/>
    <mergeCell ref="C436:C438"/>
    <mergeCell ref="D436:D438"/>
    <mergeCell ref="E436:E438"/>
    <mergeCell ref="A444:A446"/>
    <mergeCell ref="B444:B446"/>
    <mergeCell ref="C444:C446"/>
    <mergeCell ref="D444:D446"/>
    <mergeCell ref="E444:E446"/>
    <mergeCell ref="A441:A443"/>
    <mergeCell ref="B441:B443"/>
    <mergeCell ref="C441:C443"/>
    <mergeCell ref="D441:D443"/>
    <mergeCell ref="E441:E443"/>
    <mergeCell ref="A452:A453"/>
    <mergeCell ref="B452:B453"/>
    <mergeCell ref="C452:C453"/>
    <mergeCell ref="D452:D453"/>
    <mergeCell ref="E452:E453"/>
    <mergeCell ref="A447:A450"/>
    <mergeCell ref="B447:B450"/>
    <mergeCell ref="C447:C450"/>
    <mergeCell ref="D447:D450"/>
    <mergeCell ref="E447:E450"/>
    <mergeCell ref="A456:A458"/>
    <mergeCell ref="B456:B458"/>
    <mergeCell ref="C456:C458"/>
    <mergeCell ref="D456:D458"/>
    <mergeCell ref="E456:E458"/>
    <mergeCell ref="A454:A455"/>
    <mergeCell ref="B454:B455"/>
    <mergeCell ref="C454:C455"/>
    <mergeCell ref="D454:D455"/>
    <mergeCell ref="E454:E455"/>
    <mergeCell ref="A461:A462"/>
    <mergeCell ref="B461:B462"/>
    <mergeCell ref="C461:C462"/>
    <mergeCell ref="D461:D462"/>
    <mergeCell ref="E461:E462"/>
    <mergeCell ref="A459:A460"/>
    <mergeCell ref="B459:B460"/>
    <mergeCell ref="C459:C460"/>
    <mergeCell ref="D459:D460"/>
    <mergeCell ref="E459:E460"/>
    <mergeCell ref="A466:A468"/>
    <mergeCell ref="B466:B468"/>
    <mergeCell ref="C466:C468"/>
    <mergeCell ref="D466:D468"/>
    <mergeCell ref="E466:E468"/>
    <mergeCell ref="A463:A465"/>
    <mergeCell ref="B463:B465"/>
    <mergeCell ref="C463:C465"/>
    <mergeCell ref="D463:D465"/>
    <mergeCell ref="E463:E465"/>
    <mergeCell ref="A472:A473"/>
    <mergeCell ref="B472:B473"/>
    <mergeCell ref="C472:C473"/>
    <mergeCell ref="D472:D473"/>
    <mergeCell ref="E472:E473"/>
    <mergeCell ref="A469:A471"/>
    <mergeCell ref="B469:B471"/>
    <mergeCell ref="C469:C471"/>
    <mergeCell ref="D469:D471"/>
    <mergeCell ref="E469:E471"/>
    <mergeCell ref="A477:A478"/>
    <mergeCell ref="B477:B478"/>
    <mergeCell ref="C477:C478"/>
    <mergeCell ref="D477:D478"/>
    <mergeCell ref="E477:E478"/>
    <mergeCell ref="A474:A476"/>
    <mergeCell ref="B474:B476"/>
    <mergeCell ref="C474:C476"/>
    <mergeCell ref="D474:D476"/>
    <mergeCell ref="E474:E476"/>
    <mergeCell ref="A483:A486"/>
    <mergeCell ref="B483:B486"/>
    <mergeCell ref="C483:C486"/>
    <mergeCell ref="D483:D486"/>
    <mergeCell ref="E483:E486"/>
    <mergeCell ref="A479:A482"/>
    <mergeCell ref="B479:B482"/>
    <mergeCell ref="C479:C482"/>
    <mergeCell ref="D479:D482"/>
    <mergeCell ref="E479:E482"/>
    <mergeCell ref="A491:A494"/>
    <mergeCell ref="B491:B494"/>
    <mergeCell ref="C491:C494"/>
    <mergeCell ref="D491:D494"/>
    <mergeCell ref="E491:E494"/>
    <mergeCell ref="A487:A490"/>
    <mergeCell ref="B487:B490"/>
    <mergeCell ref="C487:C490"/>
    <mergeCell ref="D487:D490"/>
    <mergeCell ref="E487:E490"/>
    <mergeCell ref="A501:A506"/>
    <mergeCell ref="B501:B506"/>
    <mergeCell ref="C501:C506"/>
    <mergeCell ref="D501:D506"/>
    <mergeCell ref="E501:E506"/>
    <mergeCell ref="A495:A500"/>
    <mergeCell ref="B495:B500"/>
    <mergeCell ref="C495:C500"/>
    <mergeCell ref="D495:D500"/>
    <mergeCell ref="E495:E500"/>
  </mergeCells>
  <conditionalFormatting sqref="A1:A1048576">
    <cfRule type="duplicateValues" dxfId="20" priority="1"/>
  </conditionalFormatting>
  <conditionalFormatting sqref="S1:S1048576">
    <cfRule type="expression" dxfId="19" priority="2">
      <formula>OR($J1="Lonely", $J1="Brave", $J1="Adamant", $J1="Naughty")</formula>
    </cfRule>
    <cfRule type="expression" dxfId="18" priority="7">
      <formula>OR($J1="Bold", $J1="Timid", $J1="Modest", $J1="Calm")</formula>
    </cfRule>
  </conditionalFormatting>
  <conditionalFormatting sqref="T1:T1048576">
    <cfRule type="expression" dxfId="17" priority="3">
      <formula>OR($J1="Bold", $J1="Relaxed", $J1="Impish", $J1="Lax")</formula>
    </cfRule>
    <cfRule type="expression" dxfId="16" priority="8">
      <formula>OR($J1="Lonely", $J1="Hasty", $J1="Mild", $J1="Gentle")</formula>
    </cfRule>
  </conditionalFormatting>
  <conditionalFormatting sqref="U1:U1048576">
    <cfRule type="expression" dxfId="15" priority="4">
      <formula>OR($J1="Modest", $J1="Mild", $J1="Quiet", $J1="Rash")</formula>
    </cfRule>
    <cfRule type="expression" dxfId="14" priority="9">
      <formula>OR($J1="Adamant", $J1="Impish", $J1="Jolly", $J1="Careful")</formula>
    </cfRule>
  </conditionalFormatting>
  <conditionalFormatting sqref="V1:V1048576">
    <cfRule type="expression" dxfId="13" priority="5">
      <formula>OR($J1="Calm", $J1="Gentle", $J1="Sassy", $J1="Careful")</formula>
    </cfRule>
    <cfRule type="expression" dxfId="12" priority="10">
      <formula>OR($J1="Naughty", $J1="Lax", $J1="Naive", $J1="Rash")</formula>
    </cfRule>
  </conditionalFormatting>
  <conditionalFormatting sqref="W1:W1048576">
    <cfRule type="expression" dxfId="11" priority="6">
      <formula>OR($J1="Timid", $J1="Hasty", $J1="Jolly", $J1="Naive")</formula>
    </cfRule>
    <cfRule type="expression" dxfId="10" priority="11">
      <formula>OR($J1="Brave", $J1="Relaxed", $J1="Quiet", $J1="Sassy")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10A0-F96C-4679-BCE8-32BAEF35DC04}">
  <dimension ref="A1:CV516"/>
  <sheetViews>
    <sheetView zoomScale="90" zoomScaleNormal="9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K10" sqref="K10"/>
    </sheetView>
  </sheetViews>
  <sheetFormatPr defaultColWidth="9.1328125" defaultRowHeight="14.25" x14ac:dyDescent="0.45"/>
  <cols>
    <col min="1" max="1" width="8.265625" style="1" customWidth="1"/>
    <col min="2" max="2" width="28.265625" style="1" customWidth="1"/>
    <col min="3" max="3" width="13.265625" style="1" customWidth="1"/>
    <col min="4" max="4" width="23.265625" style="1" customWidth="1"/>
    <col min="5" max="5" width="18.265625" style="1" customWidth="1"/>
    <col min="6" max="6" width="8.265625" style="1" customWidth="1"/>
    <col min="7" max="7" width="15.73046875" style="3" customWidth="1"/>
    <col min="8" max="8" width="8.265625" style="3" customWidth="1"/>
    <col min="9" max="9" width="5.73046875" style="3" customWidth="1"/>
    <col min="10" max="10" width="10.73046875" style="3" customWidth="1"/>
    <col min="11" max="16" width="15.73046875" style="3" customWidth="1"/>
    <col min="17" max="23" width="5.73046875" style="3" customWidth="1"/>
    <col min="24" max="24" width="8.265625" style="1" customWidth="1"/>
    <col min="25" max="25" width="18" style="1" hidden="1" customWidth="1"/>
    <col min="26" max="26" width="5.73046875" style="1" customWidth="1"/>
    <col min="27" max="27" width="10.73046875" style="1" customWidth="1"/>
    <col min="28" max="28" width="5.73046875" style="4" customWidth="1"/>
    <col min="29" max="34" width="5.73046875" style="3" customWidth="1"/>
    <col min="35" max="40" width="8.265625" style="4" customWidth="1"/>
    <col min="41" max="46" width="8.265625" style="3" customWidth="1"/>
    <col min="47" max="47" width="15.73046875" style="3" customWidth="1"/>
    <col min="48" max="50" width="6.73046875" style="3" customWidth="1"/>
    <col min="51" max="51" width="9.1328125" hidden="1" customWidth="1"/>
    <col min="52" max="52" width="9.1328125" style="3" hidden="1" customWidth="1"/>
    <col min="53" max="53" width="9.3984375" style="3" hidden="1" customWidth="1"/>
    <col min="54" max="54" width="5.73046875" style="3" hidden="1" customWidth="1"/>
    <col min="55" max="56" width="4.3984375" style="3" hidden="1" customWidth="1"/>
    <col min="57" max="58" width="6.73046875" style="3" hidden="1" customWidth="1"/>
    <col min="59" max="59" width="5.59765625" style="3" hidden="1" customWidth="1"/>
    <col min="60" max="60" width="10.1328125" style="3" hidden="1" customWidth="1"/>
    <col min="61" max="62" width="17.73046875" style="3" hidden="1" customWidth="1"/>
    <col min="63" max="63" width="8.86328125" style="3" hidden="1" customWidth="1"/>
    <col min="64" max="64" width="13.73046875" style="3" hidden="1" customWidth="1"/>
    <col min="65" max="65" width="5.59765625" style="3" hidden="1" customWidth="1"/>
    <col min="66" max="67" width="5.3984375" style="3" hidden="1" customWidth="1"/>
    <col min="68" max="97" width="9.1328125" style="3"/>
    <col min="98" max="98" width="6.73046875" style="3" bestFit="1" customWidth="1"/>
    <col min="99" max="99" width="5.59765625" style="3" bestFit="1" customWidth="1"/>
    <col min="100" max="100" width="3.265625" style="3" bestFit="1" customWidth="1"/>
    <col min="101" max="16384" width="9.1328125" style="3"/>
  </cols>
  <sheetData>
    <row r="1" spans="1:100" s="1" customFormat="1" ht="14.65" thickBot="1" x14ac:dyDescent="0.5">
      <c r="A1" s="56" t="s">
        <v>0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1384</v>
      </c>
      <c r="G1" s="56" t="s">
        <v>5</v>
      </c>
      <c r="H1" s="51" t="s">
        <v>6</v>
      </c>
      <c r="I1" s="51" t="s">
        <v>7</v>
      </c>
      <c r="J1" s="51" t="s">
        <v>8</v>
      </c>
      <c r="K1" s="51" t="s">
        <v>9</v>
      </c>
      <c r="L1" s="51" t="s">
        <v>10</v>
      </c>
      <c r="M1" s="51" t="s">
        <v>11</v>
      </c>
      <c r="N1" s="51" t="s">
        <v>12</v>
      </c>
      <c r="O1" s="51" t="s">
        <v>13</v>
      </c>
      <c r="P1" s="51" t="s">
        <v>14</v>
      </c>
      <c r="Q1" s="51" t="s">
        <v>15</v>
      </c>
      <c r="R1" s="51" t="s">
        <v>16</v>
      </c>
      <c r="S1" s="51" t="s">
        <v>17</v>
      </c>
      <c r="T1" s="51" t="s">
        <v>18</v>
      </c>
      <c r="U1" s="51" t="s">
        <v>19</v>
      </c>
      <c r="V1" s="51" t="s">
        <v>20</v>
      </c>
      <c r="W1" s="51" t="s">
        <v>21</v>
      </c>
      <c r="X1" s="51" t="s">
        <v>22</v>
      </c>
      <c r="Y1" s="20" t="s">
        <v>23</v>
      </c>
      <c r="Z1" s="20" t="s">
        <v>1385</v>
      </c>
      <c r="AA1" s="79" t="s">
        <v>24</v>
      </c>
      <c r="AB1" s="81"/>
      <c r="AC1" s="79" t="s">
        <v>25</v>
      </c>
      <c r="AD1" s="80"/>
      <c r="AE1" s="80"/>
      <c r="AF1" s="80"/>
      <c r="AG1" s="80"/>
      <c r="AH1" s="81"/>
      <c r="AI1" s="79" t="s">
        <v>26</v>
      </c>
      <c r="AJ1" s="80"/>
      <c r="AK1" s="80"/>
      <c r="AL1" s="80"/>
      <c r="AM1" s="80"/>
      <c r="AN1" s="81"/>
      <c r="AO1" s="79" t="s">
        <v>27</v>
      </c>
      <c r="AP1" s="80"/>
      <c r="AQ1" s="80"/>
      <c r="AR1" s="80"/>
      <c r="AS1" s="80"/>
      <c r="AT1" s="81"/>
      <c r="AU1" s="49" t="s">
        <v>28</v>
      </c>
      <c r="AV1" s="1" t="s">
        <v>29</v>
      </c>
      <c r="AW1" s="1" t="s">
        <v>30</v>
      </c>
      <c r="AX1" s="1" t="s">
        <v>31</v>
      </c>
      <c r="AY1" s="1" t="s">
        <v>32</v>
      </c>
      <c r="AZ1" s="1" t="s">
        <v>33</v>
      </c>
      <c r="BA1" s="1" t="s">
        <v>34</v>
      </c>
      <c r="BB1" s="1" t="s">
        <v>7</v>
      </c>
      <c r="BC1" s="1" t="s">
        <v>35</v>
      </c>
      <c r="BD1" s="1" t="s">
        <v>36</v>
      </c>
      <c r="BE1" s="1" t="s">
        <v>37</v>
      </c>
      <c r="BF1" s="1" t="s">
        <v>38</v>
      </c>
      <c r="BG1" s="1" t="s">
        <v>39</v>
      </c>
      <c r="BH1" s="1" t="s">
        <v>40</v>
      </c>
      <c r="BI1" s="1" t="s">
        <v>41</v>
      </c>
      <c r="BJ1" s="1" t="s">
        <v>42</v>
      </c>
      <c r="BK1" s="1" t="s">
        <v>43</v>
      </c>
      <c r="BL1" s="1" t="s">
        <v>44</v>
      </c>
      <c r="BO1" s="1" t="b">
        <f ca="1">AND($BN:$BN)</f>
        <v>1</v>
      </c>
    </row>
    <row r="2" spans="1:100" x14ac:dyDescent="0.45">
      <c r="A2" s="56">
        <v>1</v>
      </c>
      <c r="B2" s="56" t="s">
        <v>45</v>
      </c>
      <c r="C2" s="56" t="s">
        <v>46</v>
      </c>
      <c r="D2" s="56" t="s">
        <v>47</v>
      </c>
      <c r="E2" s="56" t="s">
        <v>48</v>
      </c>
      <c r="F2" s="56">
        <v>1</v>
      </c>
      <c r="G2" s="2" t="s">
        <v>49</v>
      </c>
      <c r="H2" s="2" t="s">
        <v>50</v>
      </c>
      <c r="I2" s="2">
        <v>5</v>
      </c>
      <c r="J2" s="2" t="s">
        <v>51</v>
      </c>
      <c r="K2" s="2" t="s">
        <v>52</v>
      </c>
      <c r="L2" s="2" t="s">
        <v>53</v>
      </c>
      <c r="M2" s="2" t="s">
        <v>54</v>
      </c>
      <c r="N2" s="2" t="s">
        <v>55</v>
      </c>
      <c r="O2" s="22" t="s">
        <v>56</v>
      </c>
      <c r="P2" s="22" t="s">
        <v>56</v>
      </c>
      <c r="Q2" s="22">
        <v>0</v>
      </c>
      <c r="R2" s="2">
        <f>_xlfn.FLOOR.MATH((((2*VLOOKUP(G2, 'EV and Base'!$A$1:$N$671, 9, FALSE))+$Q2)*$I2)/100)+$I2+10</f>
        <v>20</v>
      </c>
      <c r="S2" s="2">
        <f>_xlfn.FLOOR.MATH((_xlfn.FLOOR.MATH((((2*VLOOKUP($G2, 'EV and Base'!$A$1:$N$671, 10, FALSE))+$Q2)*$I2)/100)+5)*
IF(OR($J2="Lonely", $J2="Brave", $J2="Adamant", $J2="Naughty"), 1.1,
IF(OR($J2="Bold", $J2="Timid", $J2="Modest", $J2="Calm"), 0.9, 1)))</f>
        <v>10</v>
      </c>
      <c r="T2" s="2">
        <f>_xlfn.FLOOR.MATH((_xlfn.FLOOR.MATH((((2*VLOOKUP($G2, 'EV and Base'!$A$1:$N$671, 11, FALSE))+$Q2)*$I2)/100)+5)*
IF(OR($J2="Bold", $J2="Relaxed", $J2="Impish", $J2="Lax"), 1.1,
IF(OR($J2="Lonely", $J2="Hasty", $J2="Mild", $J2="Gentle"), 0.9, 1)))</f>
        <v>9</v>
      </c>
      <c r="U2" s="2">
        <f>_xlfn.FLOOR.MATH((_xlfn.FLOOR.MATH((((2*VLOOKUP($G2, 'EV and Base'!$A$1:$N$671, 12, FALSE))+$Q2)*$I2)/100)+5)*
IF(OR($J2="Modest", $J2="Mild", $J2="Quiet", $J2="Rash"), 1.1,
IF(OR($J2="Adamant", $J2="Impish", $J2="Jolly", $J2="Careful"), 0.9, 1)))</f>
        <v>11</v>
      </c>
      <c r="V2" s="2">
        <f>_xlfn.FLOOR.MATH((_xlfn.FLOOR.MATH((((2*VLOOKUP($G2, 'EV and Base'!$A$1:$N$671, 13, FALSE))+$Q2)*$I2)/100)+5)*
IF(OR($J2="Calm", $J2="Gentle", $J2="Sassy", $J2="Careful"), 1.1,
IF(OR($J2="Naughty", $J2="Lax", $J2="Naive", $J2="Rash"), 0.9, 1)))</f>
        <v>8</v>
      </c>
      <c r="W2" s="2">
        <f>_xlfn.FLOOR.MATH((_xlfn.FLOOR.MATH((((2*VLOOKUP($G2, 'EV and Base'!$A$1:$N$671, 14, FALSE))+$Q2)*$I2)/100)+5)*
IF(OR($J2="Timid", $J2="Hasty", $J2="Jolly", $J2="Naive"), 1.1,
IF(OR($J2="Brave", $J2="Relaxed", $J2="Quiet", $J2="Sassy"), 0.9, 1)))</f>
        <v>9</v>
      </c>
      <c r="X2" s="56">
        <v>500</v>
      </c>
      <c r="AA2" s="41"/>
      <c r="AB2" s="42"/>
      <c r="AC2" s="43"/>
      <c r="AD2" s="26"/>
      <c r="AE2" s="26"/>
      <c r="AF2" s="26"/>
      <c r="AG2" s="26"/>
      <c r="AH2" s="44"/>
      <c r="AI2" s="45"/>
      <c r="AJ2" s="46"/>
      <c r="AK2" s="46"/>
      <c r="AL2" s="46"/>
      <c r="AM2" s="46"/>
      <c r="AN2" s="42"/>
      <c r="AO2" s="43"/>
      <c r="AP2" s="26"/>
      <c r="AQ2" s="26"/>
      <c r="AR2" s="47"/>
      <c r="AS2" s="26"/>
      <c r="AT2" s="44"/>
      <c r="AU2" s="48"/>
      <c r="AV2">
        <v>31</v>
      </c>
      <c r="AW2" s="3">
        <v>17</v>
      </c>
      <c r="AX2" s="3">
        <v>31</v>
      </c>
    </row>
    <row r="3" spans="1:100" x14ac:dyDescent="0.45">
      <c r="A3" s="56">
        <v>2</v>
      </c>
      <c r="B3" s="56" t="s">
        <v>57</v>
      </c>
      <c r="C3" s="56" t="s">
        <v>46</v>
      </c>
      <c r="D3" s="56" t="s">
        <v>47</v>
      </c>
      <c r="E3" s="56" t="s">
        <v>48</v>
      </c>
      <c r="F3" s="56">
        <v>1</v>
      </c>
      <c r="G3" s="2" t="s">
        <v>58</v>
      </c>
      <c r="H3" s="2" t="s">
        <v>50</v>
      </c>
      <c r="I3" s="2">
        <v>5</v>
      </c>
      <c r="J3" s="2" t="s">
        <v>59</v>
      </c>
      <c r="K3" s="2" t="s">
        <v>60</v>
      </c>
      <c r="L3" s="2" t="s">
        <v>53</v>
      </c>
      <c r="M3" s="2" t="s">
        <v>54</v>
      </c>
      <c r="N3" s="2" t="s">
        <v>55</v>
      </c>
      <c r="O3" s="22" t="s">
        <v>56</v>
      </c>
      <c r="P3" s="22" t="s">
        <v>56</v>
      </c>
      <c r="Q3" s="22">
        <v>0</v>
      </c>
      <c r="R3" s="2">
        <f>_xlfn.FLOOR.MATH((((2*VLOOKUP(G3, 'EV and Base'!$A$1:$N$671, 9, FALSE))+$Q3)*$I3)/100)+$I3+10</f>
        <v>21</v>
      </c>
      <c r="S3" s="2">
        <f>_xlfn.FLOOR.MATH((_xlfn.FLOOR.MATH((((2*VLOOKUP($G3, 'EV and Base'!$A$1:$N$671, 10, FALSE))+$Q3)*$I3)/100)+5)*
IF(OR($J3="Lonely", $J3="Brave", $J3="Adamant", $J3="Naughty"), 1.1,
IF(OR($J3="Bold", $J3="Timid", $J3="Modest", $J3="Calm"), 0.9, 1)))</f>
        <v>11</v>
      </c>
      <c r="T3" s="2">
        <f>_xlfn.FLOOR.MATH((_xlfn.FLOOR.MATH((((2*VLOOKUP($G3, 'EV and Base'!$A$1:$N$671, 11, FALSE))+$Q3)*$I3)/100)+5)*
IF(OR($J3="Bold", $J3="Relaxed", $J3="Impish", $J3="Lax"), 1.1,
IF(OR($J3="Lonely", $J3="Hasty", $J3="Mild", $J3="Gentle"), 0.9, 1)))</f>
        <v>9</v>
      </c>
      <c r="U3" s="2">
        <f>_xlfn.FLOOR.MATH((_xlfn.FLOOR.MATH((((2*VLOOKUP($G3, 'EV and Base'!$A$1:$N$671, 12, FALSE))+$Q3)*$I3)/100)+5)*
IF(OR($J3="Modest", $J3="Mild", $J3="Quiet", $J3="Rash"), 1.1,
IF(OR($J3="Adamant", $J3="Impish", $J3="Jolly", $J3="Careful"), 0.9, 1)))</f>
        <v>8</v>
      </c>
      <c r="V3" s="2">
        <f>_xlfn.FLOOR.MATH((_xlfn.FLOOR.MATH((((2*VLOOKUP($G3, 'EV and Base'!$A$1:$N$671, 13, FALSE))+$Q3)*$I3)/100)+5)*
IF(OR($J3="Calm", $J3="Gentle", $J3="Sassy", $J3="Careful"), 1.1,
IF(OR($J3="Naughty", $J3="Lax", $J3="Naive", $J3="Rash"), 0.9, 1)))</f>
        <v>9</v>
      </c>
      <c r="W3" s="2">
        <f>_xlfn.FLOOR.MATH((_xlfn.FLOOR.MATH((((2*VLOOKUP($G3, 'EV and Base'!$A$1:$N$671, 14, FALSE))+$Q3)*$I3)/100)+5)*
IF(OR($J3="Timid", $J3="Hasty", $J3="Jolly", $J3="Naive"), 1.1,
IF(OR($J3="Brave", $J3="Relaxed", $J3="Quiet", $J3="Sassy"), 0.9, 1)))</f>
        <v>9</v>
      </c>
      <c r="X3" s="56">
        <v>500</v>
      </c>
      <c r="AA3" s="23"/>
      <c r="AB3" s="25"/>
      <c r="AC3" s="23"/>
      <c r="AD3" s="2"/>
      <c r="AE3" s="2"/>
      <c r="AF3" s="2"/>
      <c r="AG3" s="2"/>
      <c r="AH3" s="24"/>
      <c r="AI3" s="29"/>
      <c r="AJ3" s="21"/>
      <c r="AK3" s="21"/>
      <c r="AL3" s="21"/>
      <c r="AM3" s="21"/>
      <c r="AN3" s="25"/>
      <c r="AO3" s="23"/>
      <c r="AP3" s="2"/>
      <c r="AQ3" s="2"/>
      <c r="AR3" s="22"/>
      <c r="AS3" s="2"/>
      <c r="AT3" s="24"/>
      <c r="AU3" s="28"/>
    </row>
    <row r="4" spans="1:100" x14ac:dyDescent="0.45">
      <c r="A4" s="56">
        <v>3</v>
      </c>
      <c r="B4" s="56" t="s">
        <v>61</v>
      </c>
      <c r="C4" s="56" t="s">
        <v>46</v>
      </c>
      <c r="D4" s="56" t="s">
        <v>62</v>
      </c>
      <c r="E4" s="56" t="s">
        <v>48</v>
      </c>
      <c r="F4" s="56">
        <v>1</v>
      </c>
      <c r="G4" s="2" t="s">
        <v>63</v>
      </c>
      <c r="H4" s="2" t="s">
        <v>50</v>
      </c>
      <c r="I4" s="2">
        <v>7</v>
      </c>
      <c r="J4" s="2" t="s">
        <v>64</v>
      </c>
      <c r="K4" s="2" t="s">
        <v>65</v>
      </c>
      <c r="L4" s="2" t="s">
        <v>53</v>
      </c>
      <c r="M4" s="2" t="s">
        <v>66</v>
      </c>
      <c r="N4" s="2" t="s">
        <v>67</v>
      </c>
      <c r="O4" s="22" t="s">
        <v>56</v>
      </c>
      <c r="P4" s="22" t="s">
        <v>56</v>
      </c>
      <c r="Q4" s="22">
        <v>6</v>
      </c>
      <c r="R4" s="2">
        <f>_xlfn.FLOOR.MATH((((2*VLOOKUP(G4, 'EV and Base'!$A$1:$N$671, 9, FALSE))+$Q4)*$I4)/100)+$I4+10</f>
        <v>23</v>
      </c>
      <c r="S4" s="2">
        <f>_xlfn.FLOOR.MATH((_xlfn.FLOOR.MATH((((2*VLOOKUP($G4, 'EV and Base'!$A$1:$N$671, 10, FALSE))+$Q4)*$I4)/100)+5)*
IF(OR($J4="Lonely", $J4="Brave", $J4="Adamant", $J4="Naughty"), 1.1,
IF(OR($J4="Bold", $J4="Timid", $J4="Modest", $J4="Calm"), 0.9, 1)))</f>
        <v>10</v>
      </c>
      <c r="T4" s="2">
        <f>_xlfn.FLOOR.MATH((_xlfn.FLOOR.MATH((((2*VLOOKUP($G4, 'EV and Base'!$A$1:$N$671, 11, FALSE))+$Q4)*$I4)/100)+5)*
IF(OR($J4="Bold", $J4="Relaxed", $J4="Impish", $J4="Lax"), 1.1,
IF(OR($J4="Lonely", $J4="Hasty", $J4="Mild", $J4="Gentle"), 0.9, 1)))</f>
        <v>10</v>
      </c>
      <c r="U4" s="2">
        <f>_xlfn.FLOOR.MATH((_xlfn.FLOOR.MATH((((2*VLOOKUP($G4, 'EV and Base'!$A$1:$N$671, 12, FALSE))+$Q4)*$I4)/100)+5)*
IF(OR($J4="Modest", $J4="Mild", $J4="Quiet", $J4="Rash"), 1.1,
IF(OR($J4="Adamant", $J4="Impish", $J4="Jolly", $J4="Careful"), 0.9, 1)))</f>
        <v>12</v>
      </c>
      <c r="V4" s="2">
        <f>_xlfn.FLOOR.MATH((_xlfn.FLOOR.MATH((((2*VLOOKUP($G4, 'EV and Base'!$A$1:$N$671, 13, FALSE))+$Q4)*$I4)/100)+5)*
IF(OR($J4="Calm", $J4="Gentle", $J4="Sassy", $J4="Careful"), 1.1,
IF(OR($J4="Naughty", $J4="Lax", $J4="Naive", $J4="Rash"), 0.9, 1)))</f>
        <v>10</v>
      </c>
      <c r="W4" s="2">
        <f>_xlfn.FLOOR.MATH((_xlfn.FLOOR.MATH((((2*VLOOKUP($G4, 'EV and Base'!$A$1:$N$671, 14, FALSE))+$Q4)*$I4)/100)+5)*
IF(OR($J4="Timid", $J4="Hasty", $J4="Jolly", $J4="Naive"), 1.1,
IF(OR($J4="Brave", $J4="Relaxed", $J4="Quiet", $J4="Sassy"), 0.9, 1)))</f>
        <v>15</v>
      </c>
      <c r="X4" s="56">
        <v>700</v>
      </c>
      <c r="AA4" s="23"/>
      <c r="AB4" s="25"/>
      <c r="AC4" s="23"/>
      <c r="AD4" s="2"/>
      <c r="AE4" s="2"/>
      <c r="AF4" s="2"/>
      <c r="AG4" s="2"/>
      <c r="AH4" s="24"/>
      <c r="AI4" s="29"/>
      <c r="AJ4" s="21"/>
      <c r="AK4" s="21"/>
      <c r="AL4" s="21"/>
      <c r="AM4" s="21"/>
      <c r="AN4" s="25"/>
      <c r="AO4" s="23"/>
      <c r="AP4" s="2"/>
      <c r="AQ4" s="2"/>
      <c r="AR4" s="22"/>
      <c r="AS4" s="2"/>
      <c r="AT4" s="24"/>
      <c r="AU4" s="28"/>
    </row>
    <row r="5" spans="1:100" x14ac:dyDescent="0.45">
      <c r="A5" s="56">
        <v>4</v>
      </c>
      <c r="B5" s="56" t="s">
        <v>68</v>
      </c>
      <c r="C5" s="56" t="s">
        <v>46</v>
      </c>
      <c r="D5" s="56" t="s">
        <v>69</v>
      </c>
      <c r="E5" s="56" t="s">
        <v>48</v>
      </c>
      <c r="F5" s="56">
        <v>1</v>
      </c>
      <c r="G5" s="2" t="s">
        <v>70</v>
      </c>
      <c r="H5" s="2" t="s">
        <v>50</v>
      </c>
      <c r="I5" s="2">
        <v>7</v>
      </c>
      <c r="J5" s="2" t="s">
        <v>71</v>
      </c>
      <c r="K5" s="2" t="s">
        <v>72</v>
      </c>
      <c r="L5" s="2" t="s">
        <v>53</v>
      </c>
      <c r="M5" s="2" t="s">
        <v>54</v>
      </c>
      <c r="N5" s="2" t="s">
        <v>73</v>
      </c>
      <c r="O5" s="2" t="s">
        <v>74</v>
      </c>
      <c r="P5" s="22" t="s">
        <v>56</v>
      </c>
      <c r="Q5" s="22">
        <v>0</v>
      </c>
      <c r="R5" s="2">
        <f>_xlfn.FLOOR.MATH((((2*VLOOKUP(G5, 'EV and Base'!$A$1:$N$671, 9, FALSE))+$Q5)*$I5)/100)+$I5+10</f>
        <v>23</v>
      </c>
      <c r="S5" s="2">
        <f>_xlfn.FLOOR.MATH((_xlfn.FLOOR.MATH((((2*VLOOKUP($G5, 'EV and Base'!$A$1:$N$671, 10, FALSE))+$Q5)*$I5)/100)+5)*
IF(OR($J5="Lonely", $J5="Brave", $J5="Adamant", $J5="Naughty"), 1.1,
IF(OR($J5="Bold", $J5="Timid", $J5="Modest", $J5="Calm"), 0.9, 1)))</f>
        <v>12</v>
      </c>
      <c r="T5" s="2">
        <f>_xlfn.FLOOR.MATH((_xlfn.FLOOR.MATH((((2*VLOOKUP($G5, 'EV and Base'!$A$1:$N$671, 11, FALSE))+$Q5)*$I5)/100)+5)*
IF(OR($J5="Bold", $J5="Relaxed", $J5="Impish", $J5="Lax"), 1.1,
IF(OR($J5="Lonely", $J5="Hasty", $J5="Mild", $J5="Gentle"), 0.9, 1)))</f>
        <v>10</v>
      </c>
      <c r="U5" s="2">
        <f>_xlfn.FLOOR.MATH((_xlfn.FLOOR.MATH((((2*VLOOKUP($G5, 'EV and Base'!$A$1:$N$671, 12, FALSE))+$Q5)*$I5)/100)+5)*
IF(OR($J5="Modest", $J5="Mild", $J5="Quiet", $J5="Rash"), 1.1,
IF(OR($J5="Adamant", $J5="Impish", $J5="Jolly", $J5="Careful"), 0.9, 1)))</f>
        <v>9</v>
      </c>
      <c r="V5" s="2">
        <f>_xlfn.FLOOR.MATH((_xlfn.FLOOR.MATH((((2*VLOOKUP($G5, 'EV and Base'!$A$1:$N$671, 13, FALSE))+$Q5)*$I5)/100)+5)*
IF(OR($J5="Calm", $J5="Gentle", $J5="Sassy", $J5="Careful"), 1.1,
IF(OR($J5="Naughty", $J5="Lax", $J5="Naive", $J5="Rash"), 0.9, 1)))</f>
        <v>10</v>
      </c>
      <c r="W5" s="2">
        <f>_xlfn.FLOOR.MATH((_xlfn.FLOOR.MATH((((2*VLOOKUP($G5, 'EV and Base'!$A$1:$N$671, 14, FALSE))+$Q5)*$I5)/100)+5)*
IF(OR($J5="Timid", $J5="Hasty", $J5="Jolly", $J5="Naive"), 1.1,
IF(OR($J5="Brave", $J5="Relaxed", $J5="Quiet", $J5="Sassy"), 0.9, 1)))</f>
        <v>10</v>
      </c>
      <c r="X5" s="56">
        <v>112</v>
      </c>
      <c r="Y5" s="1">
        <v>107</v>
      </c>
      <c r="AA5" s="23" t="str" cm="1">
        <f t="array" aca="1" ref="AA5" ca="1">IF(NOT(ISNUMBER(INDEX($A:$A,LOOKUP(2,1/($A$1:INDIRECT("$A$"&amp;ROW($A5))&lt;&gt;""),ROW($A$1:INDIRECT("$A$"&amp;ROW($A5)))),1))),"",
IF(NOT(ISNUMBER($A5)),$AA4,
IF($AB5&lt;16,"Lillipup",
IF($AB5&lt;32,"Herdier",
"Stoutland"))))</f>
        <v>Lillipup</v>
      </c>
      <c r="AB5" s="25">
        <v>7</v>
      </c>
      <c r="AC5" s="23">
        <v>0</v>
      </c>
      <c r="AD5" s="2">
        <v>0</v>
      </c>
      <c r="AE5" s="2">
        <v>0</v>
      </c>
      <c r="AF5" s="2">
        <v>0</v>
      </c>
      <c r="AG5" s="2">
        <v>0</v>
      </c>
      <c r="AH5" s="24">
        <v>0</v>
      </c>
      <c r="AI5" s="29" cm="1">
        <f t="array" aca="1" ref="AI5" ca="1">IF(NOT(ISNUMBER(INDEX($A:$A,LOOKUP(2,1/($A$1:INDIRECT("$A$"&amp;ROW($A5))&lt;&gt;""),ROW($A$1:INDIRECT("$A$"&amp;ROW($A5)))),1))),"",
ROUNDDOWN((((2*VLOOKUP($AA5,'EV and Base'!$A$1:$N$671,9,FALSE))+31+ROUNDDOWN($AC5/4,0))*$AB5)/100,0)+$AB5+10)</f>
        <v>25</v>
      </c>
      <c r="AJ5" s="21" cm="1">
        <f t="array" aca="1" ref="AJ5" ca="1">IF(NOT(ISNUMBER(INDEX($A:$A, LOOKUP(2, 1 / ($A$1:INDIRECT("$A$"&amp;ROW($A5)) &lt;&gt; ""),ROW($A$1:INDIRECT("$A$"&amp;ROW($A5)))), 1))), "",
ROUNDDOWN((ROUNDDOWN((((2*VLOOKUP($AA5, 'EV and Base'!$A$1:$N$671, 10, FALSE))+31+ROUNDDOWN($AD5/4, 0))*$AB5)/100, 0)+5)*1.1, 0))</f>
        <v>16</v>
      </c>
      <c r="AK5" s="21" t="str" cm="1">
        <f t="array" aca="1" ref="AK5" ca="1">IF(NOT(ISNUMBER(INDEX($A:$A, LOOKUP(2, 1 / ($A$1:INDIRECT("$A$"&amp;ROW($A5)) &lt;&gt; ""),ROW($A$1:INDIRECT("$A$"&amp;ROW($A5)))), 1))), "",
ROUNDDOWN((ROUNDDOWN((((2*VLOOKUP($AA5, 'EV and Base'!$A$1:$N$671, 11, FALSE))+30+ROUNDDOWN($AE5/4, 0))*$AB5)/100, 0)+5), 0)
&amp;"-"&amp;
ROUNDDOWN((ROUNDDOWN((((2*VLOOKUP($AA5, 'EV and Base'!$A$1:$N$671, 11, FALSE))+31+ROUNDDOWN($AE5/4, 0))*$AB5)/100, 0)+5), 0))</f>
        <v>13-13</v>
      </c>
      <c r="AL5" s="21" t="str" cm="1">
        <f t="array" aca="1" ref="AL5" ca="1">IF(NOT(ISNUMBER(INDEX($A:$A, LOOKUP(2, 1 / ($A$1:INDIRECT("$A$"&amp;ROW($A5)) &lt;&gt; ""),ROW($A$1:INDIRECT("$A$"&amp;ROW($A5)))), 1))), "",
ROUNDDOWN((ROUNDDOWN((((2*VLOOKUP($AA5, 'EV and Base'!$A$1:$N$671, 12, FALSE))+0+ROUNDDOWN($AF5/4, 0))*$AB5)/100, 0)+5)*0.9, 0)
&amp;"-"&amp;
ROUNDDOWN((ROUNDDOWN((((2*VLOOKUP($AA5, 'EV and Base'!$A$1:$N$671, 12, FALSE))+31+ROUNDDOWN($AF5/4, 0))*$AB5)/100, 0)+5)*0.9, 0))</f>
        <v>7-9</v>
      </c>
      <c r="AM5" s="21" t="str" cm="1">
        <f t="array" aca="1" ref="AM5" ca="1">IF(NOT(ISNUMBER(INDEX($A:$A, LOOKUP(2, 1 / ($A$1:INDIRECT("$A$"&amp;ROW($A5)) &lt;&gt; ""),ROW($A$1:INDIRECT("$A$"&amp;ROW($A5)))), 1))), "",
ROUNDDOWN((ROUNDDOWN((((2*VLOOKUP($AA5, 'EV and Base'!$A$1:$N$671, 13, FALSE))+30+ROUNDDOWN($AG5/4, 0))*$AB5)/100, 0)+5), 0)
&amp;"-"&amp;
ROUNDDOWN((ROUNDDOWN((((2*VLOOKUP($AA5, 'EV and Base'!$A$1:$N$671, 13, FALSE))+31+ROUNDDOWN($AG5/4, 0))*$AB5)/100, 0)+5), 0))</f>
        <v>13-13</v>
      </c>
      <c r="AN5" s="25" cm="1">
        <f t="array" aca="1" ref="AN5" ca="1">IF(NOT(ISNUMBER(INDEX($A:$A, LOOKUP(2, 1 / ($A$1:INDIRECT("$A$"&amp;ROW($A5)) &lt;&gt; ""),ROW($A$1:INDIRECT("$A$"&amp;ROW($A5)))), 1))), "",
ROUNDDOWN((ROUNDDOWN((((2*VLOOKUP($AA5, 'EV and Base'!$A$1:$N$671, 14, FALSE))+31+ROUNDDOWN($AH5/4, 0))*$AB5)/100, 0)+5), 0))</f>
        <v>14</v>
      </c>
      <c r="AO5" s="23" cm="1">
        <f t="array" aca="1" ref="AO5" ca="1">IF(NOT(ISNUMBER(INDEX($A:$A, LOOKUP(2, 1 / ($A$1:INDIRECT("$A$"&amp;ROW($A5)) &lt;&gt; ""),ROW($A$1:INDIRECT("$A$"&amp;ROW($A5)))), 1))), "",
ROUNDDOWN((((2*VLOOKUP($AA5, 'EV and Base'!$A$1:$N$671, 9, FALSE))+31+ROUNDDOWN($AC5/4, 0))*$AB5)/100, 0)+$AB5+10)</f>
        <v>25</v>
      </c>
      <c r="AP5" s="2" cm="1">
        <f t="array" aca="1" ref="AP5" ca="1">IF(NOT(ISNUMBER(INDEX($A:$A, LOOKUP(2, 1 / ($A$1:INDIRECT("$A$"&amp;ROW($A5)) &lt;&gt; ""),ROW($A$1:INDIRECT("$A$"&amp;ROW($A5)))), 1))), "",
ROUNDDOWN((ROUNDDOWN((((2*VLOOKUP($AA5, 'EV and Base'!$A$1:$N$671, 10, FALSE))+31+ROUNDDOWN($AD5/4, 0))*$AB5)/100, 0)+5)*1.1, 0))</f>
        <v>16</v>
      </c>
      <c r="AQ5" s="2" cm="1">
        <f t="array" aca="1" ref="AQ5" ca="1">IF(NOT(ISNUMBER(INDEX($A:$A, LOOKUP(2, 1 / ($A$1:INDIRECT("$A$"&amp;ROW($A5)) &lt;&gt; ""),ROW($A$1:INDIRECT("$A$"&amp;ROW($A5)))), 1))), "",
ROUNDDOWN((ROUNDDOWN((((2*VLOOKUP($AA5, 'EV and Base'!$A$1:$N$671, 11, FALSE))+$AV$2+ROUNDDOWN($AE5/4, 0))*$AB5)/100, 0)+5), 0))</f>
        <v>13</v>
      </c>
      <c r="AR5" s="22" cm="1">
        <f t="array" aca="1" ref="AR5" ca="1">IF(NOT(ISNUMBER(INDEX($A:$A, LOOKUP(2, 1 / ($A$1:INDIRECT("$A$"&amp;ROW($A5)) &lt;&gt; ""),ROW($A$1:INDIRECT("$A$"&amp;ROW($A5)))), 1))), "",
ROUNDDOWN((ROUNDDOWN((((2*VLOOKUP($AA5, 'EV and Base'!$A$1:$N$671, 12, FALSE))+$AW$2+ROUNDDOWN($AF5/4, 0))*$AB5)/100, 0)+5)*0.9, 0))</f>
        <v>8</v>
      </c>
      <c r="AS5" s="2" cm="1">
        <f t="array" aca="1" ref="AS5" ca="1">IF(NOT(ISNUMBER(INDEX($A:$A, LOOKUP(2, 1 / ($A$1:INDIRECT("$A$"&amp;ROW($A5)) &lt;&gt; ""),ROW($A$1:INDIRECT("$A$"&amp;ROW($A5)))), 1))), "",
ROUNDDOWN((ROUNDDOWN((((2*VLOOKUP($AA5, 'EV and Base'!$A$1:$N$671, 13, FALSE))+$AX$2+ROUNDDOWN($AG5/4, 0))*$AB5)/100, 0)+5), 0))</f>
        <v>13</v>
      </c>
      <c r="AT5" s="24" cm="1">
        <f t="array" aca="1" ref="AT5" ca="1">IF(NOT(ISNUMBER(INDEX($A:$A, LOOKUP(2, 1 / ($A$1:INDIRECT("$A$"&amp;ROW($A5)) &lt;&gt; ""),ROW($A$1:INDIRECT("$A$"&amp;ROW($A5)))), 1))), "",
ROUNDDOWN((ROUNDDOWN((((2*VLOOKUP($AA5, 'EV and Base'!$A$1:$N$671, 14, FALSE))+31+ROUNDDOWN($AH5/4, 0))*$AB5)/100, 0)+5), 0))</f>
        <v>14</v>
      </c>
      <c r="AU5" s="28">
        <v>70</v>
      </c>
      <c r="AY5">
        <f>INDEX('Medium-Slow'!$A$1:$B$101, MATCH($AB5, 'Medium-Slow'!$B$1:$B$101, 0), 1)</f>
        <v>236</v>
      </c>
      <c r="BB5" s="1"/>
      <c r="BK5" s="4"/>
      <c r="BL5" s="4"/>
      <c r="BM5" s="4"/>
      <c r="BN5" s="4"/>
    </row>
    <row r="6" spans="1:100" x14ac:dyDescent="0.45">
      <c r="A6" s="56" t="s">
        <v>75</v>
      </c>
      <c r="B6" s="56" t="s">
        <v>76</v>
      </c>
      <c r="C6" s="56" t="s">
        <v>46</v>
      </c>
      <c r="D6" s="56" t="s">
        <v>69</v>
      </c>
      <c r="E6" s="56" t="s">
        <v>48</v>
      </c>
      <c r="F6" s="56">
        <v>1</v>
      </c>
      <c r="G6" s="2" t="s">
        <v>63</v>
      </c>
      <c r="H6" s="2" t="s">
        <v>77</v>
      </c>
      <c r="I6" s="2">
        <v>7</v>
      </c>
      <c r="J6" s="2" t="s">
        <v>78</v>
      </c>
      <c r="K6" s="2" t="s">
        <v>65</v>
      </c>
      <c r="L6" s="2" t="s">
        <v>53</v>
      </c>
      <c r="M6" s="2" t="s">
        <v>66</v>
      </c>
      <c r="N6" s="2" t="s">
        <v>67</v>
      </c>
      <c r="O6" s="2" t="s">
        <v>79</v>
      </c>
      <c r="P6" s="22" t="s">
        <v>56</v>
      </c>
      <c r="Q6" s="22">
        <v>0</v>
      </c>
      <c r="R6" s="2">
        <f>_xlfn.FLOOR.MATH((((2*VLOOKUP(G6, 'EV and Base'!$A$1:$N$671, 9, FALSE))+$Q6)*$I6)/100)+$I6+10</f>
        <v>22</v>
      </c>
      <c r="S6" s="2">
        <f>_xlfn.FLOOR.MATH((_xlfn.FLOOR.MATH((((2*VLOOKUP($G6, 'EV and Base'!$A$1:$N$671, 10, FALSE))+$Q6)*$I6)/100)+5)*
IF(OR($J6="Lonely", $J6="Brave", $J6="Adamant", $J6="Naughty"), 1.1,
IF(OR($J6="Bold", $J6="Timid", $J6="Modest", $J6="Calm"), 0.9, 1)))</f>
        <v>12</v>
      </c>
      <c r="T6" s="2">
        <f>_xlfn.FLOOR.MATH((_xlfn.FLOOR.MATH((((2*VLOOKUP($G6, 'EV and Base'!$A$1:$N$671, 11, FALSE))+$Q6)*$I6)/100)+5)*
IF(OR($J6="Bold", $J6="Relaxed", $J6="Impish", $J6="Lax"), 1.1,
IF(OR($J6="Lonely", $J6="Hasty", $J6="Mild", $J6="Gentle"), 0.9, 1)))</f>
        <v>10</v>
      </c>
      <c r="U6" s="2">
        <f>_xlfn.FLOOR.MATH((_xlfn.FLOOR.MATH((((2*VLOOKUP($G6, 'EV and Base'!$A$1:$N$671, 12, FALSE))+$Q6)*$I6)/100)+5)*
IF(OR($J6="Modest", $J6="Mild", $J6="Quiet", $J6="Rash"), 1.1,
IF(OR($J6="Adamant", $J6="Impish", $J6="Jolly", $J6="Careful"), 0.9, 1)))</f>
        <v>12</v>
      </c>
      <c r="V6" s="2">
        <f>_xlfn.FLOOR.MATH((_xlfn.FLOOR.MATH((((2*VLOOKUP($G6, 'EV and Base'!$A$1:$N$671, 13, FALSE))+$Q6)*$I6)/100)+5)*
IF(OR($J6="Calm", $J6="Gentle", $J6="Sassy", $J6="Careful"), 1.1,
IF(OR($J6="Naughty", $J6="Lax", $J6="Naive", $J6="Rash"), 0.9, 1)))</f>
        <v>10</v>
      </c>
      <c r="W6" s="2">
        <f>_xlfn.FLOOR.MATH((_xlfn.FLOOR.MATH((((2*VLOOKUP($G6, 'EV and Base'!$A$1:$N$671, 14, FALSE))+$Q6)*$I6)/100)+5)*
IF(OR($J6="Timid", $J6="Hasty", $J6="Jolly", $J6="Naive"), 1.1,
IF(OR($J6="Brave", $J6="Relaxed", $J6="Quiet", $J6="Sassy"), 0.9, 1)))</f>
        <v>14</v>
      </c>
      <c r="X6" s="56">
        <v>112</v>
      </c>
      <c r="AA6" s="23" t="str" cm="1">
        <f t="array" aca="1" ref="AA6" ca="1">IF(NOT(ISNUMBER(INDEX($A:$A,LOOKUP(2,1/($A$1:INDIRECT("$A$"&amp;ROW($A6))&lt;&gt;""),ROW($A$1:INDIRECT("$A$"&amp;ROW($A6)))),1))),"",
IF(NOT(ISNUMBER($A6)),$AA5,
IF($AB6&lt;16,"Lillipup",
IF($AB6&lt;32,"Herdier",
"Stoutland"))))</f>
        <v/>
      </c>
      <c r="AB6" s="25" t="str" cm="1">
        <f t="array" aca="1" ref="AB6" ca="1">IF(NOT(ISNUMBER(INDEX($A:$A, LOOKUP(2, 1 / ($A$1:INDIRECT("$A$"&amp;ROW($A6)) &lt;&gt; ""),ROW($A$1:INDIRECT("$A$"&amp;ROW($A6)))), 1))), "",
VLOOKUP($AY6,'Medium-Slow'!$A$1:$B$101,2,TRUE))</f>
        <v/>
      </c>
      <c r="AC6" s="23" t="str" cm="1">
        <f t="array" aca="1" ref="AC6" ca="1">IF(NOT(ISNUMBER(INDEX($A:$A, LOOKUP(2, 1 / ($A$1:INDIRECT("$A$"&amp;ROW($A6)) &lt;&gt; ""),ROW($A$1:INDIRECT("$A$"&amp;ROW($A6)))), 1))), "",
INDEX($AC:$AC, LOOKUP(2, 1 / ($AC$1:INDIRECT("$AC$"&amp;ROW($AC6)-1) &lt;&gt; ""),ROW($AC$1:INDIRECT("$AC$"&amp;ROW($AC6)-1))), 1)+
IF(INDEX($AC:$AC, LOOKUP(2, 1 / ($AC$1:INDIRECT("$AC$"&amp;ROW($AC6)-1) &lt;&gt; ""),ROW($AC$1:INDIRECT("$AC$"&amp;ROW($AC6)-1))), 1)+
INDEX($AD:$AD, LOOKUP(2, 1 / ($AD$1:INDIRECT("$AD$"&amp;ROW($AD6)-1) &lt;&gt; ""),ROW($AD$1:INDIRECT("$AD$"&amp;ROW($AD6)-1))), 1)+
INDEX($AE:$AE, LOOKUP(2, 1 / ($AE$1:INDIRECT("$AE$"&amp;ROW($AE6)-1) &lt;&gt; ""),ROW($AE$1:INDIRECT("$AE$"&amp;ROW($AD6)-1))), 1)+
INDEX($AE:$AF, LOOKUP(2, 1 / ($AF$1:INDIRECT("$AF$"&amp;ROW($AF6)-1) &lt;&gt; ""),ROW($AF$1:INDIRECT("$AF$"&amp;ROW($AD6)-1))), 1)+
INDEX($AG:$AG, LOOKUP(2, 1 / ($AG$1:INDIRECT("$AG$"&amp;ROW($AG6)-1) &lt;&gt; ""),ROW($AG$1:INDIRECT("$AG$"&amp;ROW($AD6)-1))), 1)+
INDEX($AH:$AH, LOOKUP(2, 1 / ($AH$1:INDIRECT("$AH$"&amp;ROW($AH6)-1) &lt;&gt; ""),ROW($AH$1:INDIRECT("$AH$"&amp;ROW($AD6)-1))), 1)&gt;=510,0,
IF(INDEX($AC:$AC, LOOKUP(2, 1 / ($AC$1:INDIRECT("$AC$"&amp;ROW($AC6)-1) &lt;&gt; ""),ROW($AC$1:INDIRECT("$AC$"&amp;ROW($AC6)-1))), 1)&gt;=255,0,
VLOOKUP(INDIRECT("$G$"&amp;LOOKUP(2, 1 / ($AC$1:INDIRECT("$AC$"&amp;ROW($AC6)-1) &lt;&gt; ""),ROW($AC$1:INDIRECT("$AC$"&amp;ROW($AC6)-1)))), 'EV and Base'!$A$1:$N$671, 3, FALSE))))</f>
        <v/>
      </c>
      <c r="AD6" s="2" t="str" cm="1">
        <f t="array" aca="1" ref="AD6" ca="1">IF(NOT(ISNUMBER(INDEX($A:$A, LOOKUP(2, 1 / ($A$1:INDIRECT("$A$"&amp;ROW($A6)) &lt;&gt; ""),ROW($A$1:INDIRECT("$A$"&amp;ROW($A6)))), 1))), "",
INDEX($AD:$AD, LOOKUP(2, 1 / ($AD$1:INDIRECT("$AD$"&amp;ROW($AD6)-1) &lt;&gt; ""),ROW($AD$1:INDIRECT("$AD$"&amp;ROW($AD6)-1))), 1)+
IF(INDEX($AC:$AC, LOOKUP(2, 1 / ($AC$1:INDIRECT("$AC$"&amp;ROW($AC6)-1) &lt;&gt; ""),ROW($AC$1:INDIRECT("$AC$"&amp;ROW($AC6)-1))), 1)+
INDEX($AD:$AD, LOOKUP(2, 1 / ($AD$1:INDIRECT("$AD$"&amp;ROW($AD6)-1) &lt;&gt; ""),ROW($AD$1:INDIRECT("$AD$"&amp;ROW($AD6)-1))), 1)+
INDEX($AE:$AE, LOOKUP(2, 1 / ($AE$1:INDIRECT("$AE$"&amp;ROW($AE6)-1) &lt;&gt; ""),ROW($AE$1:INDIRECT("$AE$"&amp;ROW($AD6)-1))), 1)+
INDEX($AE:$AF, LOOKUP(2, 1 / ($AF$1:INDIRECT("$AF$"&amp;ROW($AF6)-1) &lt;&gt; ""),ROW($AF$1:INDIRECT("$AF$"&amp;ROW($AD6)-1))), 1)+
INDEX($AG:$AG, LOOKUP(2, 1 / ($AG$1:INDIRECT("$AG$"&amp;ROW($AG6)-1) &lt;&gt; ""),ROW($AG$1:INDIRECT("$AG$"&amp;ROW($AD6)-1))), 1)+
INDEX($AH:$AH, LOOKUP(2, 1 / ($AH$1:INDIRECT("$AH$"&amp;ROW($AH6)-1) &lt;&gt; ""),ROW($AH$1:INDIRECT("$AH$"&amp;ROW($AD6)-1))), 1)&gt;=510,0,
IF(INDEX($AD:$AD, LOOKUP(2, 1 / ($AD$1:INDIRECT("$AD$"&amp;ROW($AD6)-1) &lt;&gt; ""),ROW($AD$1:INDIRECT("$AD$"&amp;ROW($AD6)-1))), 1)&gt;=255,0,
VLOOKUP(INDIRECT("$G$"&amp;LOOKUP(2, 1 / ($AD$1:INDIRECT("$AD$"&amp;ROW($AD6)-1) &lt;&gt; ""),ROW($AD$1:INDIRECT("$AD$"&amp;ROW($AD6)-1)))), 'EV and Base'!$A$1:$N$671, 4, FALSE))))</f>
        <v/>
      </c>
      <c r="AE6" s="2" t="str" cm="1">
        <f t="array" aca="1" ref="AE6" ca="1">IF(NOT(ISNUMBER(INDEX($A:$A,LOOKUP(2,1/($A$1:INDIRECT("$A$"&amp;ROW($A6))&lt;&gt;""),ROW($A$1:INDIRECT("$A$"&amp;ROW($A6)))),1))),"",
INDEX($AE:$AE,LOOKUP(2,1/($AE$1:INDIRECT("$AE$"&amp;ROW($AE6)-1)&lt;&gt;""),ROW($AE$1:INDIRECT("$AE$"&amp;ROW($AE6)-1))),1)+
IF(INDEX($AC:$AC,LOOKUP(2,1/($AC$1:INDIRECT("$AC$"&amp;ROW($AC6)-1)&lt;&gt;""),ROW($AC$1:INDIRECT("$AC$"&amp;ROW($AC6)-1))),1)+
INDEX($AD:$AD,LOOKUP(2,1/($AD$1:INDIRECT("$AD$"&amp;ROW($AD6)-1)&lt;&gt;""),ROW($AD$1:INDIRECT("$AD$"&amp;ROW($AD6)-1))),1)+
INDEX($AE:$AE,LOOKUP(2,1/($AE$1:INDIRECT("$AE$"&amp;ROW($AE6)-1)&lt;&gt;""),ROW($AE$1:INDIRECT("$AE$"&amp;ROW($AD6)-1))),1)+
INDEX($AE:$AF,LOOKUP(2,1/($AF$1:INDIRECT("$AF$"&amp;ROW($AF6)-1)&lt;&gt;""),ROW($AF$1:INDIRECT("$AF$"&amp;ROW($AD6)-1))),1)+
INDEX($AG:$AG,LOOKUP(2,1/($AG$1:INDIRECT("$AG$"&amp;ROW($AG6)-1)&lt;&gt;""),ROW($AG$1:INDIRECT("$AG$"&amp;ROW($AD6)-1))),1)+
INDEX($AH:$AH,LOOKUP(2,1/($AH$1:INDIRECT("$AH$"&amp;ROW($AH6)-1)&lt;&gt;""),ROW($AH$1:INDIRECT("$AH$"&amp;ROW($AD6)-1))),1)&gt;=510,0,
IF(INDEX($AE:$AE,LOOKUP(2,1/($AE$1:INDIRECT("$AE$"&amp;ROW($AE6)-1)&lt;&gt;""),ROW($AE$1:INDIRECT("$AE$"&amp;ROW($AE6)-1))),1)&gt;=255,0,
VLOOKUP(INDIRECT("$G$"&amp;LOOKUP(2,1/($AE$1:INDIRECT("$AE$"&amp;ROW($AE6)-1)&lt;&gt;""),ROW($AE$1:INDIRECT("$AE$"&amp;ROW($AE6)-1)))),'EV and Base'!$A$1:$N$671,5,FALSE))))</f>
        <v/>
      </c>
      <c r="AF6" s="2" t="str" cm="1">
        <f t="array" aca="1" ref="AF6" ca="1">IF(NOT(ISNUMBER(INDEX($A:$A, LOOKUP(2, 1 / ($A$1:INDIRECT("$A$"&amp;ROW($A6)) &lt;&gt; ""),ROW($A$1:INDIRECT("$A$"&amp;ROW($A6)))), 1))), "",
INDEX($AF:$AF, LOOKUP(2, 1 / ($AF$1:INDIRECT("$AF$"&amp;ROW($AF6)-1) &lt;&gt; ""),ROW($AF$1:INDIRECT("$AF$"&amp;ROW($AF6)-1))), 1)+
IF(INDEX($AC:$AC, LOOKUP(2, 1 / ($AC$1:INDIRECT("$AC$"&amp;ROW($AC6)-1) &lt;&gt; ""),ROW($AC$1:INDIRECT("$AC$"&amp;ROW($AC6)-1))), 1)+
INDEX($AD:$AD, LOOKUP(2, 1 / ($AD$1:INDIRECT("$AD$"&amp;ROW($AD6)-1) &lt;&gt; ""),ROW($AD$1:INDIRECT("$AD$"&amp;ROW($AD6)-1))), 1)+
INDEX($AE:$AE, LOOKUP(2, 1 / ($AE$1:INDIRECT("$AE$"&amp;ROW($AE6)-1) &lt;&gt; ""),ROW($AE$1:INDIRECT("$AE$"&amp;ROW($AD6)-1))), 1)+
INDEX($AE:$AF, LOOKUP(2, 1 / ($AF$1:INDIRECT("$AF$"&amp;ROW($AF6)-1) &lt;&gt; ""),ROW($AF$1:INDIRECT("$AF$"&amp;ROW($AD6)-1))), 1)+
INDEX($AG:$AG, LOOKUP(2, 1 / ($AG$1:INDIRECT("$AG$"&amp;ROW($AG6)-1) &lt;&gt; ""),ROW($AG$1:INDIRECT("$AG$"&amp;ROW($AD6)-1))), 1)+
INDEX($AH:$AH, LOOKUP(2, 1 / ($AH$1:INDIRECT("$AH$"&amp;ROW($AH6)-1) &lt;&gt; ""),ROW($AH$1:INDIRECT("$AH$"&amp;ROW($AD6)-1))), 1)&gt;=510,0,
IF(INDEX($AF:$AF, LOOKUP(2, 1 / ($AF$1:INDIRECT("$AF$"&amp;ROW($AF6)-1) &lt;&gt; ""),ROW($AF$1:INDIRECT("$AF$"&amp;ROW($AF6)-1))), 1)&gt;=255,0,
VLOOKUP(INDIRECT("$G$"&amp;LOOKUP(2, 1 / ($AF$1:INDIRECT("$AF$"&amp;ROW($AF6)-1) &lt;&gt; ""),ROW($AF$1:INDIRECT("$AF$"&amp;ROW($AF6)-1)))), 'EV and Base'!$A$1:$N$671, 6, FALSE))))</f>
        <v/>
      </c>
      <c r="AG6" s="2" t="str" cm="1">
        <f t="array" aca="1" ref="AG6" ca="1">IF(NOT(ISNUMBER(INDEX($A:$A, LOOKUP(2, 1 / ($A$1:INDIRECT("$A$"&amp;ROW($A6)) &lt;&gt; ""),ROW($A$1:INDIRECT("$A$"&amp;ROW($A6)))), 1))), "",
INDEX($AG:$AG, LOOKUP(2, 1 / ($AG$1:INDIRECT("$AG$"&amp;ROW($AG6)-1) &lt;&gt; ""),ROW($AG$1:INDIRECT("$AG$"&amp;ROW($AG6)-1))), 1)+
IF(INDEX($AC:$AC, LOOKUP(2, 1 / ($AC$1:INDIRECT("$AC$"&amp;ROW($AC6)-1) &lt;&gt; ""),ROW($AC$1:INDIRECT("$AC$"&amp;ROW($AC6)-1))), 1)+
INDEX($AD:$AD, LOOKUP(2, 1 / ($AD$1:INDIRECT("$AD$"&amp;ROW($AD6)-1) &lt;&gt; ""),ROW($AD$1:INDIRECT("$AD$"&amp;ROW($AD6)-1))), 1)+
INDEX($AE:$AE, LOOKUP(2, 1 / ($AE$1:INDIRECT("$AE$"&amp;ROW($AE6)-1) &lt;&gt; ""),ROW($AE$1:INDIRECT("$AE$"&amp;ROW($AD6)-1))), 1)+
INDEX($AE:$AF, LOOKUP(2, 1 / ($AF$1:INDIRECT("$AF$"&amp;ROW($AF6)-1) &lt;&gt; ""),ROW($AF$1:INDIRECT("$AF$"&amp;ROW($AD6)-1))), 1)+
INDEX($AG:$AG, LOOKUP(2, 1 / ($AG$1:INDIRECT("$AG$"&amp;ROW($AG6)-1) &lt;&gt; ""),ROW($AG$1:INDIRECT("$AG$"&amp;ROW($AD6)-1))), 1)+
INDEX($AH:$AH, LOOKUP(2, 1 / ($AH$1:INDIRECT("$AH$"&amp;ROW($AH6)-1) &lt;&gt; ""),ROW($AH$1:INDIRECT("$AH$"&amp;ROW($AD6)-1))), 1)&gt;=510,0,
IF(INDEX($AG:$AG, LOOKUP(2, 1 / ($AG$1:INDIRECT("$AG$"&amp;ROW($AG6)-1) &lt;&gt; ""),ROW($AG$1:INDIRECT("$AG$"&amp;ROW($AG6)-1))), 1)&gt;=255,0,
VLOOKUP(INDIRECT("$G$"&amp;LOOKUP(2, 1 / ($AG$1:INDIRECT("$AG$"&amp;ROW($AG6)-1) &lt;&gt; ""),ROW($AG$1:INDIRECT("$AG$"&amp;ROW($AG6)-1)))), 'EV and Base'!$A$1:$N$671, 7, FALSE))))</f>
        <v/>
      </c>
      <c r="AH6" s="24" t="str" cm="1">
        <f t="array" aca="1" ref="AH6" ca="1">IF(NOT(ISNUMBER(INDEX($A:$A,LOOKUP(2,1/($A$1:INDIRECT("$A$"&amp;ROW($A6))&lt;&gt;""),ROW($A$1:INDIRECT("$A$"&amp;ROW($A6)))),1))),"",
INDEX($AH:$AH,LOOKUP(2,1/($AH$1:INDIRECT("$AH$"&amp;ROW($AH6)-1)&lt;&gt;""),ROW($AH$1:INDIRECT("$AH$"&amp;ROW($AH6)-1))),1)+
IF(INDEX($AC:$AC,LOOKUP(2,1/($AC$1:INDIRECT("$AC$"&amp;ROW($AC6)-1)&lt;&gt;""),ROW($AC$1:INDIRECT("$AC$"&amp;ROW($AC6)-1))),1)+
INDEX($AD:$AD,LOOKUP(2,1/($AD$1:INDIRECT("$AD$"&amp;ROW($AD6)-1)&lt;&gt;""),ROW($AD$1:INDIRECT("$AD$"&amp;ROW($AD6)-1))),1)+
INDEX($AE:$AE,LOOKUP(2,1/($AE$1:INDIRECT("$AE$"&amp;ROW($AE6)-1)&lt;&gt;""),ROW($AE$1:INDIRECT("$AE$"&amp;ROW($AD6)-1))),1)+
INDEX($AE:$AF,LOOKUP(2,1/($AF$1:INDIRECT("$AF$"&amp;ROW($AF6)-1)&lt;&gt;""),ROW($AF$1:INDIRECT("$AF$"&amp;ROW($AD6)-1))),1)+
INDEX($AG:$AG,LOOKUP(2,1/($AG$1:INDIRECT("$AG$"&amp;ROW($AG6)-1)&lt;&gt;""),ROW($AG$1:INDIRECT("$AG$"&amp;ROW($AD6)-1))),1)+
INDEX($AH:$AH,LOOKUP(2,1/($AH$1:INDIRECT("$AH$"&amp;ROW($AH6)-1)&lt;&gt;""),ROW($AH$1:INDIRECT("$AH$"&amp;ROW($AD6)-1))),1)&gt;=510,0,
IF(INDEX($AH:$AH,LOOKUP(2,1/($AH$1:INDIRECT("$AH$"&amp;ROW($AH6)-1)&lt;&gt;""),ROW($AH$1:INDIRECT("$AH$"&amp;ROW($AH6)-1))),1)&gt;=255,0,
VLOOKUP(INDIRECT("$G$"&amp;LOOKUP(2,1/($AH$1:INDIRECT("$AH$"&amp;ROW($AH6)-1)&lt;&gt;""),ROW($AH$1:INDIRECT("$AH$"&amp;ROW($AH6)-1)))),'EV and Base'!$A$1:$N$671,8,FALSE))))</f>
        <v/>
      </c>
      <c r="AI6" s="29" t="str" cm="1">
        <f t="array" aca="1" ref="AI6" ca="1">IF(NOT(ISNUMBER(INDEX($A:$A,LOOKUP(2,1/($A$1:INDIRECT("$A$"&amp;ROW($A6))&lt;&gt;""),ROW($A$1:INDIRECT("$A$"&amp;ROW($A6)))),1))),"",
ROUNDDOWN((((2*VLOOKUP($AA6,'EV and Base'!$A$1:$N$671,9,FALSE))+31+ROUNDDOWN($AC6/4,0))*$AB6)/100,0)+$AB6+10)</f>
        <v/>
      </c>
      <c r="AJ6" s="21" t="str" cm="1">
        <f t="array" aca="1" ref="AJ6" ca="1">IF(NOT(ISNUMBER(INDEX($A:$A, LOOKUP(2, 1 / ($A$1:INDIRECT("$A$"&amp;ROW($A6)) &lt;&gt; ""),ROW($A$1:INDIRECT("$A$"&amp;ROW($A6)))), 1))), "",
ROUNDDOWN((ROUNDDOWN((((2*VLOOKUP($AA6, 'EV and Base'!$A$1:$N$671, 10, FALSE))+31+ROUNDDOWN($AD6/4, 0))*$AB6)/100, 0)+5)*1.1, 0))</f>
        <v/>
      </c>
      <c r="AK6" s="21" t="str" cm="1">
        <f t="array" aca="1" ref="AK6" ca="1">IF(NOT(ISNUMBER(INDEX($A:$A, LOOKUP(2, 1 / ($A$1:INDIRECT("$A$"&amp;ROW($A6)) &lt;&gt; ""),ROW($A$1:INDIRECT("$A$"&amp;ROW($A6)))), 1))), "",
ROUNDDOWN((ROUNDDOWN((((2*VLOOKUP($AA6, 'EV and Base'!$A$1:$N$671, 11, FALSE))+30+ROUNDDOWN($AE6/4, 0))*$AB6)/100, 0)+5), 0)
&amp;"-"&amp;
ROUNDDOWN((ROUNDDOWN((((2*VLOOKUP($AA6, 'EV and Base'!$A$1:$N$671, 11, FALSE))+31+ROUNDDOWN($AE6/4, 0))*$AB6)/100, 0)+5), 0))</f>
        <v/>
      </c>
      <c r="AL6" s="21" t="str" cm="1">
        <f t="array" aca="1" ref="AL6" ca="1">IF(NOT(ISNUMBER(INDEX($A:$A, LOOKUP(2, 1 / ($A$1:INDIRECT("$A$"&amp;ROW($A6)) &lt;&gt; ""),ROW($A$1:INDIRECT("$A$"&amp;ROW($A6)))), 1))), "",
ROUNDDOWN((ROUNDDOWN((((2*VLOOKUP($AA6, 'EV and Base'!$A$1:$N$671, 12, FALSE))+0+ROUNDDOWN($AF6/4, 0))*$AB6)/100, 0)+5)*0.9, 0)
&amp;"-"&amp;
ROUNDDOWN((ROUNDDOWN((((2*VLOOKUP($AA6, 'EV and Base'!$A$1:$N$671, 12, FALSE))+31+ROUNDDOWN($AF6/4, 0))*$AB6)/100, 0)+5)*0.9, 0))</f>
        <v/>
      </c>
      <c r="AM6" s="21" t="str" cm="1">
        <f t="array" aca="1" ref="AM6" ca="1">IF(NOT(ISNUMBER(INDEX($A:$A, LOOKUP(2, 1 / ($A$1:INDIRECT("$A$"&amp;ROW($A6)) &lt;&gt; ""),ROW($A$1:INDIRECT("$A$"&amp;ROW($A6)))), 1))), "",
ROUNDDOWN((ROUNDDOWN((((2*VLOOKUP($AA6, 'EV and Base'!$A$1:$N$671, 13, FALSE))+30+ROUNDDOWN($AG6/4, 0))*$AB6)/100, 0)+5), 0)
&amp;"-"&amp;
ROUNDDOWN((ROUNDDOWN((((2*VLOOKUP($AA6, 'EV and Base'!$A$1:$N$671, 13, FALSE))+31+ROUNDDOWN($AG6/4, 0))*$AB6)/100, 0)+5), 0))</f>
        <v/>
      </c>
      <c r="AN6" s="25" t="str" cm="1">
        <f t="array" aca="1" ref="AN6" ca="1">IF(NOT(ISNUMBER(INDEX($A:$A, LOOKUP(2, 1 / ($A$1:INDIRECT("$A$"&amp;ROW($A6)) &lt;&gt; ""),ROW($A$1:INDIRECT("$A$"&amp;ROW($A6)))), 1))), "",
ROUNDDOWN((ROUNDDOWN((((2*VLOOKUP($AA6, 'EV and Base'!$A$1:$N$671, 14, FALSE))+31+ROUNDDOWN($AH6/4, 0))*$AB6)/100, 0)+5), 0))</f>
        <v/>
      </c>
      <c r="AO6" s="23" t="str" cm="1">
        <f t="array" aca="1" ref="AO6" ca="1">IF(NOT(ISNUMBER(INDEX($A:$A, LOOKUP(2, 1 / ($A$1:INDIRECT("$A$"&amp;ROW($A6)) &lt;&gt; ""),ROW($A$1:INDIRECT("$A$"&amp;ROW($A6)))), 1))), "",
ROUNDDOWN((((2*VLOOKUP($AA6, 'EV and Base'!$A$1:$N$671, 9, FALSE))+31+ROUNDDOWN($AC6/4, 0))*$AB6)/100, 0)+$AB6+10)</f>
        <v/>
      </c>
      <c r="AP6" s="2" t="str" cm="1">
        <f t="array" aca="1" ref="AP6" ca="1">IF(NOT(ISNUMBER(INDEX($A:$A, LOOKUP(2, 1 / ($A$1:INDIRECT("$A$"&amp;ROW($A6)) &lt;&gt; ""),ROW($A$1:INDIRECT("$A$"&amp;ROW($A6)))), 1))), "",
ROUNDDOWN((ROUNDDOWN((((2*VLOOKUP($AA6, 'EV and Base'!$A$1:$N$671, 10, FALSE))+31+ROUNDDOWN($AD6/4, 0))*$AB6)/100, 0)+5)*1.1, 0))</f>
        <v/>
      </c>
      <c r="AQ6" s="2" t="str" cm="1">
        <f t="array" aca="1" ref="AQ6" ca="1">IF(NOT(ISNUMBER(INDEX($A:$A, LOOKUP(2, 1 / ($A$1:INDIRECT("$A$"&amp;ROW($A6)) &lt;&gt; ""),ROW($A$1:INDIRECT("$A$"&amp;ROW($A6)))), 1))), "",
ROUNDDOWN((ROUNDDOWN((((2*VLOOKUP($AA6, 'EV and Base'!$A$1:$N$671, 11, FALSE))+$AV$2+ROUNDDOWN($AE6/4, 0))*$AB6)/100, 0)+5), 0))</f>
        <v/>
      </c>
      <c r="AR6" s="22" t="str" cm="1">
        <f t="array" aca="1" ref="AR6" ca="1">IF(NOT(ISNUMBER(INDEX($A:$A, LOOKUP(2, 1 / ($A$1:INDIRECT("$A$"&amp;ROW($A6)) &lt;&gt; ""),ROW($A$1:INDIRECT("$A$"&amp;ROW($A6)))), 1))), "",
ROUNDDOWN((ROUNDDOWN((((2*VLOOKUP($AA6, 'EV and Base'!$A$1:$N$671, 12, FALSE))+$AW$2+ROUNDDOWN($AF6/4, 0))*$AB6)/100, 0)+5)*0.9, 0))</f>
        <v/>
      </c>
      <c r="AS6" s="2" t="str" cm="1">
        <f t="array" aca="1" ref="AS6" ca="1">IF(NOT(ISNUMBER(INDEX($A:$A, LOOKUP(2, 1 / ($A$1:INDIRECT("$A$"&amp;ROW($A6)) &lt;&gt; ""),ROW($A$1:INDIRECT("$A$"&amp;ROW($A6)))), 1))), "",
ROUNDDOWN((ROUNDDOWN((((2*VLOOKUP($AA6, 'EV and Base'!$A$1:$N$671, 13, FALSE))+$AX$2+ROUNDDOWN($AG6/4, 0))*$AB6)/100, 0)+5), 0))</f>
        <v/>
      </c>
      <c r="AT6" s="24" t="str" cm="1">
        <f t="array" aca="1" ref="AT6" ca="1">IF(NOT(ISNUMBER(INDEX($A:$A, LOOKUP(2, 1 / ($A$1:INDIRECT("$A$"&amp;ROW($A6)) &lt;&gt; ""),ROW($A$1:INDIRECT("$A$"&amp;ROW($A6)))), 1))), "",
ROUNDDOWN((ROUNDDOWN((((2*VLOOKUP($AA6, 'EV and Base'!$A$1:$N$671, 14, FALSE))+31+ROUNDDOWN($AH6/4, 0))*$AB6)/100, 0)+5), 0))</f>
        <v/>
      </c>
      <c r="AU6" s="28"/>
      <c r="AY6" t="str" cm="1">
        <f t="array" aca="1" ref="AY6" ca="1">IF(NOT(ISNUMBER(INDEX($A:$A,LOOKUP(2,1/($A$1:INDIRECT("$A$"&amp;ROW($A6))&lt;&gt;""),ROW($A$1:INDIRECT("$A$"&amp;ROW($A6)))),1))),"",
INDEX($AY:$AY,LOOKUP(2,1/($AY$1:INDIRECT("$AY$"&amp;ROW($AY6)-1)&lt;&gt;""),ROW($AY$1:INDIRECT("$AY$"&amp;ROW($AY6)-1))),1)+$BL6)</f>
        <v/>
      </c>
      <c r="AZ6" s="3" t="str" cm="1">
        <f t="array" aca="1" ref="AZ6" ca="1">IF(NOT(ISNUMBER(INDEX($A:$A, LOOKUP(2, 1 / ($A$1:INDIRECT("$A$"&amp;ROW($A6)) &lt;&gt; ""),ROW($A$1:INDIRECT("$A$"&amp;ROW($A6)))), 1))), "",
VLOOKUP(INDIRECT("$G$"&amp;LOOKUP(2, 1 / ($AY$1:INDIRECT("$AY$"&amp;ROW($AY6)-1) &lt;&gt; ""),ROW($AY$1:INDIRECT("$AY$"&amp;ROW($AY6)-1)))),'EV and Base'!A1:N671,2,FALSE))</f>
        <v/>
      </c>
      <c r="BA6" s="3" t="str" cm="1">
        <f t="array" aca="1" ref="BA6" ca="1">IF(NOT(ISNUMBER(INDEX($A:$A, LOOKUP(2, 1 / ($A$1:INDIRECT("$A$"&amp;ROW($A6)) &lt;&gt; ""),ROW($A$1:INDIRECT("$A$"&amp;ROW($A6)))), 1))), "",
INDIRECT("$I$"&amp;LOOKUP(2, 1 / ($AY$1:INDIRECT("$AY$"&amp;ROW($AY6)-1) &lt;&gt; ""),ROW($AY$1:INDIRECT("$AY$"&amp;ROW($AY6)-1)))))</f>
        <v/>
      </c>
      <c r="BB6" s="1" t="str" cm="1">
        <f t="array" aca="1" ref="BB6" ca="1">IF(NOT(ISNUMBER(INDEX($A:$A, LOOKUP(2, 1 / ($A$1:INDIRECT("$A$"&amp;ROW($A6)) &lt;&gt; ""),ROW($A$1:INDIRECT("$A$"&amp;ROW($A6)))), 1))), "",
INDIRECT("$AB$"&amp;LOOKUP(2, 1 / ($AY$1:INDIRECT("$AY$"&amp;ROW($AY6)-1) &lt;&gt; ""),ROW($AY$1:INDIRECT("$AY$"&amp;ROW($AY6)-1)))))</f>
        <v/>
      </c>
      <c r="BC6" s="3" t="str" cm="1">
        <f t="array" aca="1" ref="BC6" ca="1">IF(NOT(ISNUMBER(INDEX($A:$A,LOOKUP(2,1/($A$1:INDIRECT("$A$"&amp;ROW($A6))&lt;&gt;""),ROW($A$1:INDIRECT("$A$"&amp;ROW($A6)))),1))),"",
$BA6+$BA6+10)</f>
        <v/>
      </c>
      <c r="BD6" s="3" t="str" cm="1">
        <f t="array" aca="1" ref="BD6" ca="1">IF(NOT(ISNUMBER(INDEX($A:$A,LOOKUP(2,1/($A$1:INDIRECT("$A$"&amp;ROW($A6))&lt;&gt;""),ROW($A$1:INDIRECT("$A$"&amp;ROW($A6)))),1))),"",
$BA6+$BB6+10)</f>
        <v/>
      </c>
      <c r="BE6" s="3" t="str" cm="1">
        <f t="array" aca="1" ref="BE6" ca="1">IF(NOT(ISNUMBER(INDEX($A:$A,LOOKUP(2,1/($A$1:INDIRECT("$A$"&amp;ROW($A6))&lt;&gt;""),ROW($A$1:INDIRECT("$A$"&amp;ROW($A6)))),1))),"",
$BC6*$BC6)</f>
        <v/>
      </c>
      <c r="BF6" s="3" t="str" cm="1">
        <f t="array" aca="1" ref="BF6" ca="1">IF(NOT(ISNUMBER(INDEX($A:$A,LOOKUP(2,1/($A$1:INDIRECT("$A$"&amp;ROW($A6))&lt;&gt;""),ROW($A$1:INDIRECT("$A$"&amp;ROW($A6)))),1))),"",
$BD6*$BD6)</f>
        <v/>
      </c>
      <c r="BG6" s="3" t="str" cm="1">
        <f t="array" aca="1" ref="BG6" ca="1">IF(NOT(ISNUMBER(INDEX($A:$A,LOOKUP(2,1/($A$1:INDIRECT("$A$"&amp;ROW($A6))&lt;&gt;""),ROW($A$1:INDIRECT("$A$"&amp;ROW($A6)))),1))),"",
_xlfn.FLOOR.MATH(1.5*_xlfn.FLOOR.MATH($AZ6*BA6/5)))</f>
        <v/>
      </c>
      <c r="BH6" s="3" t="str" cm="1">
        <f t="array" aca="1" ref="BH6" ca="1">IF(NOT(ISNUMBER(INDEX($A:$A, LOOKUP(2, 1 / ($A$1:INDIRECT("$A$"&amp;ROW($A6)) &lt;&gt; ""),ROW($A$1:INDIRECT("$A$"&amp;ROW($A6)))), 1))), "",
_xlfn.FLOOR.MATH($BG6/IF(OR(INDIRECT("$C$"&amp;LOOKUP(2, 1 / ($AY$1:INDIRECT("$AY$"&amp;ROW($AY6)-1) &lt;&gt; ""),ROW($AY$1:INDIRECT("$AY$"&amp;ROW($AY6)-1))))="Multi",
INDIRECT("$C$"&amp;LOOKUP(2, 1 / ($AY$1:INDIRECT("$AY$"&amp;ROW($AY6)-1) &lt;&gt; ""),ROW($AY$1:INDIRECT("$AY$"&amp;ROW($AY6)-1))))="Double"),2,1)))</f>
        <v/>
      </c>
      <c r="BI6" s="3" t="str" cm="1">
        <f t="array" aca="1" ref="BI6" ca="1">IF(NOT(ISNUMBER(INDEX($A:$A,LOOKUP(2,1/($A$1:INDIRECT("$A$"&amp;ROW($A6))&lt;&gt;""),ROW($A$1:INDIRECT("$A$"&amp;ROW($A6)))),1))),"",
VLOOKUP($BC6,GameFreakSQRT!$A$1:$B$200,2,FALSE))</f>
        <v/>
      </c>
      <c r="BJ6" s="3" t="str" cm="1">
        <f t="array" aca="1" ref="BJ6" ca="1">IF(NOT(ISNUMBER(INDEX($A:$A,LOOKUP(2,1/($A$1:INDIRECT("$A$"&amp;ROW($A6))&lt;&gt;""),ROW($A$1:INDIRECT("$A$"&amp;ROW($A6)))),1))),"",
VLOOKUP($BD6,GameFreakSQRT!$A$1:$B$200,2,FALSE))</f>
        <v/>
      </c>
      <c r="BK6" s="3" t="str" cm="1">
        <f t="array" aca="1" ref="BK6" ca="1">IF(NOT(ISNUMBER(INDEX($A:$A,LOOKUP(2,1/($A$1:INDIRECT("$A$"&amp;ROW($A6))&lt;&gt;""),ROW($A$1:INDIRECT("$A$"&amp;ROW($A6)))),1))),"",
_xlfn.FLOOR.MATH((($BI6*$BE6)*$BH6)/($BJ6*$BF6))+1)</f>
        <v/>
      </c>
      <c r="BL6" s="3" t="str" cm="1">
        <f t="array" aca="1" ref="BL6" ca="1">IF(NOT(ISNUMBER(INDEX($A:$A,LOOKUP(2,1/($A$1:INDIRECT("$A$"&amp;ROW($A6))&lt;&gt;""),ROW($A$1:INDIRECT("$A$"&amp;ROW($A6)))),1))),"",
_xlfn.FLOOR.MATH($BK6*IF(NOT(INDIRECT("$Z$"&amp;LOOKUP(2, 1 / ($AY$1:INDIRECT("$AY$"&amp;ROW($AY6)-1) &lt;&gt; ""),ROW($AY$1:INDIRECT("$AY$"&amp;ROW($AY6)-1))))=""),1.5,1)))</f>
        <v/>
      </c>
      <c r="BM6" s="3" t="str" cm="1">
        <f t="array" aca="1" ref="BM6" ca="1">IF(NOT(ISNUMBER(INDEX($A:$A, LOOKUP(2, 1 / ($A$1:INDIRECT("$A$"&amp;ROW($A6)) &lt;&gt; ""),ROW($A$1:INDIRECT("$A$"&amp;ROW($A6)))), 1))), "",
INDIRECT("$Y$"&amp;LOOKUP(2, 1 / ($AY$1:INDIRECT("$AY$"&amp;ROW($AY6)-1) &lt;&gt; ""),ROW($AY$1:INDIRECT("$AY$"&amp;ROW($AY6)-1)))))</f>
        <v/>
      </c>
      <c r="BN6" s="3" t="str">
        <f ca="1">IF(OR($BM6="",$BM6=0),"",BL6=BM6)</f>
        <v/>
      </c>
    </row>
    <row r="7" spans="1:100" x14ac:dyDescent="0.45">
      <c r="A7" s="56" t="s">
        <v>75</v>
      </c>
      <c r="B7" s="56" t="s">
        <v>80</v>
      </c>
      <c r="C7" s="56" t="s">
        <v>46</v>
      </c>
      <c r="D7" s="56" t="s">
        <v>69</v>
      </c>
      <c r="E7" s="56" t="s">
        <v>48</v>
      </c>
      <c r="F7" s="56">
        <v>1</v>
      </c>
      <c r="G7" s="2" t="s">
        <v>81</v>
      </c>
      <c r="H7" s="2" t="s">
        <v>50</v>
      </c>
      <c r="I7" s="2">
        <v>7</v>
      </c>
      <c r="J7" s="2" t="s">
        <v>82</v>
      </c>
      <c r="K7" s="2" t="s">
        <v>83</v>
      </c>
      <c r="L7" s="2" t="s">
        <v>53</v>
      </c>
      <c r="M7" s="2" t="s">
        <v>73</v>
      </c>
      <c r="N7" s="2" t="s">
        <v>54</v>
      </c>
      <c r="O7" s="2" t="s">
        <v>84</v>
      </c>
      <c r="P7" s="22" t="s">
        <v>56</v>
      </c>
      <c r="Q7" s="22">
        <v>0</v>
      </c>
      <c r="R7" s="2">
        <f>_xlfn.FLOOR.MATH((((2*VLOOKUP(G7, 'EV and Base'!$A$1:$N$671, 9, FALSE))+$Q7)*$I7)/100)+$I7+10</f>
        <v>23</v>
      </c>
      <c r="S7" s="2">
        <f>_xlfn.FLOOR.MATH((_xlfn.FLOOR.MATH((((2*VLOOKUP($G7, 'EV and Base'!$A$1:$N$671, 10, FALSE))+$Q7)*$I7)/100)+5)*
IF(OR($J7="Lonely", $J7="Brave", $J7="Adamant", $J7="Naughty"), 1.1,
IF(OR($J7="Bold", $J7="Timid", $J7="Modest", $J7="Calm"), 0.9, 1)))</f>
        <v>13</v>
      </c>
      <c r="T7" s="2">
        <f>_xlfn.FLOOR.MATH((_xlfn.FLOOR.MATH((((2*VLOOKUP($G7, 'EV and Base'!$A$1:$N$671, 11, FALSE))+$Q7)*$I7)/100)+5)*
IF(OR($J7="Bold", $J7="Relaxed", $J7="Impish", $J7="Lax"), 1.1,
IF(OR($J7="Lonely", $J7="Hasty", $J7="Mild", $J7="Gentle"), 0.9, 1)))</f>
        <v>11</v>
      </c>
      <c r="U7" s="2">
        <f>_xlfn.FLOOR.MATH((_xlfn.FLOOR.MATH((((2*VLOOKUP($G7, 'EV and Base'!$A$1:$N$671, 12, FALSE))+$Q7)*$I7)/100)+5)*
IF(OR($J7="Modest", $J7="Mild", $J7="Quiet", $J7="Rash"), 1.1,
IF(OR($J7="Adamant", $J7="Impish", $J7="Jolly", $J7="Careful"), 0.9, 1)))</f>
        <v>8</v>
      </c>
      <c r="V7" s="2">
        <f>_xlfn.FLOOR.MATH((_xlfn.FLOOR.MATH((((2*VLOOKUP($G7, 'EV and Base'!$A$1:$N$671, 13, FALSE))+$Q7)*$I7)/100)+5)*
IF(OR($J7="Calm", $J7="Gentle", $J7="Sassy", $J7="Careful"), 1.1,
IF(OR($J7="Naughty", $J7="Lax", $J7="Naive", $J7="Rash"), 0.9, 1)))</f>
        <v>11</v>
      </c>
      <c r="W7" s="2">
        <f>_xlfn.FLOOR.MATH((_xlfn.FLOOR.MATH((((2*VLOOKUP($G7, 'EV and Base'!$A$1:$N$671, 14, FALSE))+$Q7)*$I7)/100)+5)*
IF(OR($J7="Timid", $J7="Hasty", $J7="Jolly", $J7="Naive"), 1.1,
IF(OR($J7="Brave", $J7="Relaxed", $J7="Quiet", $J7="Sassy"), 0.9, 1)))</f>
        <v>10</v>
      </c>
      <c r="X7" s="56">
        <v>112</v>
      </c>
      <c r="AA7" s="23" t="str" cm="1">
        <f t="array" aca="1" ref="AA7" ca="1">IF(NOT(ISNUMBER(INDEX($A:$A,LOOKUP(2,1/($A$1:INDIRECT("$A$"&amp;ROW($A7))&lt;&gt;""),ROW($A$1:INDIRECT("$A$"&amp;ROW($A7)))),1))),"",
IF(NOT(ISNUMBER($A7)),$AA6,
IF($AB7&lt;16,"Lillipup",
IF($AB7&lt;32,"Herdier",
"Stoutland"))))</f>
        <v/>
      </c>
      <c r="AB7" s="25" t="str" cm="1">
        <f t="array" aca="1" ref="AB7" ca="1">IF(NOT(ISNUMBER(INDEX($A:$A, LOOKUP(2, 1 / ($A$1:INDIRECT("$A$"&amp;ROW($A7)) &lt;&gt; ""),ROW($A$1:INDIRECT("$A$"&amp;ROW($A7)))), 1))), "",
VLOOKUP($AY7,'Medium-Slow'!$A$1:$B$101,2,TRUE))</f>
        <v/>
      </c>
      <c r="AC7" s="23" t="str" cm="1">
        <f t="array" aca="1" ref="AC7" ca="1">IF(NOT(ISNUMBER(INDEX($A:$A, LOOKUP(2, 1 / ($A$1:INDIRECT("$A$"&amp;ROW($A7)) &lt;&gt; ""),ROW($A$1:INDIRECT("$A$"&amp;ROW($A7)))), 1))), "",
INDEX($AC:$AC, LOOKUP(2, 1 / ($AC$1:INDIRECT("$AC$"&amp;ROW($AC7)-1) &lt;&gt; ""),ROW($AC$1:INDIRECT("$AC$"&amp;ROW($AC7)-1))), 1)+
IF(INDEX($AC:$AC, LOOKUP(2, 1 / ($AC$1:INDIRECT("$AC$"&amp;ROW($AC7)-1) &lt;&gt; ""),ROW($AC$1:INDIRECT("$AC$"&amp;ROW($AC7)-1))), 1)+
INDEX($AD:$AD, LOOKUP(2, 1 / ($AD$1:INDIRECT("$AD$"&amp;ROW($AD7)-1) &lt;&gt; ""),ROW($AD$1:INDIRECT("$AD$"&amp;ROW($AD7)-1))), 1)+
INDEX($AE:$AE, LOOKUP(2, 1 / ($AE$1:INDIRECT("$AE$"&amp;ROW($AE7)-1) &lt;&gt; ""),ROW($AE$1:INDIRECT("$AE$"&amp;ROW($AD7)-1))), 1)+
INDEX($AE:$AF, LOOKUP(2, 1 / ($AF$1:INDIRECT("$AF$"&amp;ROW($AF7)-1) &lt;&gt; ""),ROW($AF$1:INDIRECT("$AF$"&amp;ROW($AD7)-1))), 1)+
INDEX($AG:$AG, LOOKUP(2, 1 / ($AG$1:INDIRECT("$AG$"&amp;ROW($AG7)-1) &lt;&gt; ""),ROW($AG$1:INDIRECT("$AG$"&amp;ROW($AD7)-1))), 1)+
INDEX($AH:$AH, LOOKUP(2, 1 / ($AH$1:INDIRECT("$AH$"&amp;ROW($AH7)-1) &lt;&gt; ""),ROW($AH$1:INDIRECT("$AH$"&amp;ROW($AD7)-1))), 1)&gt;=510,0,
IF(INDEX($AC:$AC, LOOKUP(2, 1 / ($AC$1:INDIRECT("$AC$"&amp;ROW($AC7)-1) &lt;&gt; ""),ROW($AC$1:INDIRECT("$AC$"&amp;ROW($AC7)-1))), 1)&gt;=255,0,
VLOOKUP(INDIRECT("$G$"&amp;LOOKUP(2, 1 / ($AC$1:INDIRECT("$AC$"&amp;ROW($AC7)-1) &lt;&gt; ""),ROW($AC$1:INDIRECT("$AC$"&amp;ROW($AC7)-1)))), 'EV and Base'!$A$1:$N$671, 3, FALSE))))</f>
        <v/>
      </c>
      <c r="AD7" s="2" t="str" cm="1">
        <f t="array" aca="1" ref="AD7" ca="1">IF(NOT(ISNUMBER(INDEX($A:$A, LOOKUP(2, 1 / ($A$1:INDIRECT("$A$"&amp;ROW($A7)) &lt;&gt; ""),ROW($A$1:INDIRECT("$A$"&amp;ROW($A7)))), 1))), "",
INDEX($AD:$AD, LOOKUP(2, 1 / ($AD$1:INDIRECT("$AD$"&amp;ROW($AD7)-1) &lt;&gt; ""),ROW($AD$1:INDIRECT("$AD$"&amp;ROW($AD7)-1))), 1)+
IF(INDEX($AC:$AC, LOOKUP(2, 1 / ($AC$1:INDIRECT("$AC$"&amp;ROW($AC7)-1) &lt;&gt; ""),ROW($AC$1:INDIRECT("$AC$"&amp;ROW($AC7)-1))), 1)+
INDEX($AD:$AD, LOOKUP(2, 1 / ($AD$1:INDIRECT("$AD$"&amp;ROW($AD7)-1) &lt;&gt; ""),ROW($AD$1:INDIRECT("$AD$"&amp;ROW($AD7)-1))), 1)+
INDEX($AE:$AE, LOOKUP(2, 1 / ($AE$1:INDIRECT("$AE$"&amp;ROW($AE7)-1) &lt;&gt; ""),ROW($AE$1:INDIRECT("$AE$"&amp;ROW($AD7)-1))), 1)+
INDEX($AE:$AF, LOOKUP(2, 1 / ($AF$1:INDIRECT("$AF$"&amp;ROW($AF7)-1) &lt;&gt; ""),ROW($AF$1:INDIRECT("$AF$"&amp;ROW($AD7)-1))), 1)+
INDEX($AG:$AG, LOOKUP(2, 1 / ($AG$1:INDIRECT("$AG$"&amp;ROW($AG7)-1) &lt;&gt; ""),ROW($AG$1:INDIRECT("$AG$"&amp;ROW($AD7)-1))), 1)+
INDEX($AH:$AH, LOOKUP(2, 1 / ($AH$1:INDIRECT("$AH$"&amp;ROW($AH7)-1) &lt;&gt; ""),ROW($AH$1:INDIRECT("$AH$"&amp;ROW($AD7)-1))), 1)&gt;=510,0,
IF(INDEX($AD:$AD, LOOKUP(2, 1 / ($AD$1:INDIRECT("$AD$"&amp;ROW($AD7)-1) &lt;&gt; ""),ROW($AD$1:INDIRECT("$AD$"&amp;ROW($AD7)-1))), 1)&gt;=255,0,
VLOOKUP(INDIRECT("$G$"&amp;LOOKUP(2, 1 / ($AD$1:INDIRECT("$AD$"&amp;ROW($AD7)-1) &lt;&gt; ""),ROW($AD$1:INDIRECT("$AD$"&amp;ROW($AD7)-1)))), 'EV and Base'!$A$1:$N$671, 4, FALSE))))</f>
        <v/>
      </c>
      <c r="AE7" s="2" t="str" cm="1">
        <f t="array" aca="1" ref="AE7" ca="1">IF(NOT(ISNUMBER(INDEX($A:$A,LOOKUP(2,1/($A$1:INDIRECT("$A$"&amp;ROW($A7))&lt;&gt;""),ROW($A$1:INDIRECT("$A$"&amp;ROW($A7)))),1))),"",
INDEX($AE:$AE,LOOKUP(2,1/($AE$1:INDIRECT("$AE$"&amp;ROW($AE7)-1)&lt;&gt;""),ROW($AE$1:INDIRECT("$AE$"&amp;ROW($AE7)-1))),1)+
IF(INDEX($AC:$AC,LOOKUP(2,1/($AC$1:INDIRECT("$AC$"&amp;ROW($AC7)-1)&lt;&gt;""),ROW($AC$1:INDIRECT("$AC$"&amp;ROW($AC7)-1))),1)+
INDEX($AD:$AD,LOOKUP(2,1/($AD$1:INDIRECT("$AD$"&amp;ROW($AD7)-1)&lt;&gt;""),ROW($AD$1:INDIRECT("$AD$"&amp;ROW($AD7)-1))),1)+
INDEX($AE:$AE,LOOKUP(2,1/($AE$1:INDIRECT("$AE$"&amp;ROW($AE7)-1)&lt;&gt;""),ROW($AE$1:INDIRECT("$AE$"&amp;ROW($AD7)-1))),1)+
INDEX($AE:$AF,LOOKUP(2,1/($AF$1:INDIRECT("$AF$"&amp;ROW($AF7)-1)&lt;&gt;""),ROW($AF$1:INDIRECT("$AF$"&amp;ROW($AD7)-1))),1)+
INDEX($AG:$AG,LOOKUP(2,1/($AG$1:INDIRECT("$AG$"&amp;ROW($AG7)-1)&lt;&gt;""),ROW($AG$1:INDIRECT("$AG$"&amp;ROW($AD7)-1))),1)+
INDEX($AH:$AH,LOOKUP(2,1/($AH$1:INDIRECT("$AH$"&amp;ROW($AH7)-1)&lt;&gt;""),ROW($AH$1:INDIRECT("$AH$"&amp;ROW($AD7)-1))),1)&gt;=510,0,
IF(INDEX($AE:$AE,LOOKUP(2,1/($AE$1:INDIRECT("$AE$"&amp;ROW($AE7)-1)&lt;&gt;""),ROW($AE$1:INDIRECT("$AE$"&amp;ROW($AE7)-1))),1)&gt;=255,0,
VLOOKUP(INDIRECT("$G$"&amp;LOOKUP(2,1/($AE$1:INDIRECT("$AE$"&amp;ROW($AE7)-1)&lt;&gt;""),ROW($AE$1:INDIRECT("$AE$"&amp;ROW($AE7)-1)))),'EV and Base'!$A$1:$N$671,5,FALSE))))</f>
        <v/>
      </c>
      <c r="AF7" s="2" t="str" cm="1">
        <f t="array" aca="1" ref="AF7" ca="1">IF(NOT(ISNUMBER(INDEX($A:$A, LOOKUP(2, 1 / ($A$1:INDIRECT("$A$"&amp;ROW($A7)) &lt;&gt; ""),ROW($A$1:INDIRECT("$A$"&amp;ROW($A7)))), 1))), "",
INDEX($AF:$AF, LOOKUP(2, 1 / ($AF$1:INDIRECT("$AF$"&amp;ROW($AF7)-1) &lt;&gt; ""),ROW($AF$1:INDIRECT("$AF$"&amp;ROW($AF7)-1))), 1)+
IF(INDEX($AC:$AC, LOOKUP(2, 1 / ($AC$1:INDIRECT("$AC$"&amp;ROW($AC7)-1) &lt;&gt; ""),ROW($AC$1:INDIRECT("$AC$"&amp;ROW($AC7)-1))), 1)+
INDEX($AD:$AD, LOOKUP(2, 1 / ($AD$1:INDIRECT("$AD$"&amp;ROW($AD7)-1) &lt;&gt; ""),ROW($AD$1:INDIRECT("$AD$"&amp;ROW($AD7)-1))), 1)+
INDEX($AE:$AE, LOOKUP(2, 1 / ($AE$1:INDIRECT("$AE$"&amp;ROW($AE7)-1) &lt;&gt; ""),ROW($AE$1:INDIRECT("$AE$"&amp;ROW($AD7)-1))), 1)+
INDEX($AE:$AF, LOOKUP(2, 1 / ($AF$1:INDIRECT("$AF$"&amp;ROW($AF7)-1) &lt;&gt; ""),ROW($AF$1:INDIRECT("$AF$"&amp;ROW($AD7)-1))), 1)+
INDEX($AG:$AG, LOOKUP(2, 1 / ($AG$1:INDIRECT("$AG$"&amp;ROW($AG7)-1) &lt;&gt; ""),ROW($AG$1:INDIRECT("$AG$"&amp;ROW($AD7)-1))), 1)+
INDEX($AH:$AH, LOOKUP(2, 1 / ($AH$1:INDIRECT("$AH$"&amp;ROW($AH7)-1) &lt;&gt; ""),ROW($AH$1:INDIRECT("$AH$"&amp;ROW($AD7)-1))), 1)&gt;=510,0,
IF(INDEX($AF:$AF, LOOKUP(2, 1 / ($AF$1:INDIRECT("$AF$"&amp;ROW($AF7)-1) &lt;&gt; ""),ROW($AF$1:INDIRECT("$AF$"&amp;ROW($AF7)-1))), 1)&gt;=255,0,
VLOOKUP(INDIRECT("$G$"&amp;LOOKUP(2, 1 / ($AF$1:INDIRECT("$AF$"&amp;ROW($AF7)-1) &lt;&gt; ""),ROW($AF$1:INDIRECT("$AF$"&amp;ROW($AF7)-1)))), 'EV and Base'!$A$1:$N$671, 6, FALSE))))</f>
        <v/>
      </c>
      <c r="AG7" s="2" t="str" cm="1">
        <f t="array" aca="1" ref="AG7" ca="1">IF(NOT(ISNUMBER(INDEX($A:$A, LOOKUP(2, 1 / ($A$1:INDIRECT("$A$"&amp;ROW($A7)) &lt;&gt; ""),ROW($A$1:INDIRECT("$A$"&amp;ROW($A7)))), 1))), "",
INDEX($AG:$AG, LOOKUP(2, 1 / ($AG$1:INDIRECT("$AG$"&amp;ROW($AG7)-1) &lt;&gt; ""),ROW($AG$1:INDIRECT("$AG$"&amp;ROW($AG7)-1))), 1)+
IF(INDEX($AC:$AC, LOOKUP(2, 1 / ($AC$1:INDIRECT("$AC$"&amp;ROW($AC7)-1) &lt;&gt; ""),ROW($AC$1:INDIRECT("$AC$"&amp;ROW($AC7)-1))), 1)+
INDEX($AD:$AD, LOOKUP(2, 1 / ($AD$1:INDIRECT("$AD$"&amp;ROW($AD7)-1) &lt;&gt; ""),ROW($AD$1:INDIRECT("$AD$"&amp;ROW($AD7)-1))), 1)+
INDEX($AE:$AE, LOOKUP(2, 1 / ($AE$1:INDIRECT("$AE$"&amp;ROW($AE7)-1) &lt;&gt; ""),ROW($AE$1:INDIRECT("$AE$"&amp;ROW($AD7)-1))), 1)+
INDEX($AE:$AF, LOOKUP(2, 1 / ($AF$1:INDIRECT("$AF$"&amp;ROW($AF7)-1) &lt;&gt; ""),ROW($AF$1:INDIRECT("$AF$"&amp;ROW($AD7)-1))), 1)+
INDEX($AG:$AG, LOOKUP(2, 1 / ($AG$1:INDIRECT("$AG$"&amp;ROW($AG7)-1) &lt;&gt; ""),ROW($AG$1:INDIRECT("$AG$"&amp;ROW($AD7)-1))), 1)+
INDEX($AH:$AH, LOOKUP(2, 1 / ($AH$1:INDIRECT("$AH$"&amp;ROW($AH7)-1) &lt;&gt; ""),ROW($AH$1:INDIRECT("$AH$"&amp;ROW($AD7)-1))), 1)&gt;=510,0,
IF(INDEX($AG:$AG, LOOKUP(2, 1 / ($AG$1:INDIRECT("$AG$"&amp;ROW($AG7)-1) &lt;&gt; ""),ROW($AG$1:INDIRECT("$AG$"&amp;ROW($AG7)-1))), 1)&gt;=255,0,
VLOOKUP(INDIRECT("$G$"&amp;LOOKUP(2, 1 / ($AG$1:INDIRECT("$AG$"&amp;ROW($AG7)-1) &lt;&gt; ""),ROW($AG$1:INDIRECT("$AG$"&amp;ROW($AG7)-1)))), 'EV and Base'!$A$1:$N$671, 7, FALSE))))</f>
        <v/>
      </c>
      <c r="AH7" s="24" t="str" cm="1">
        <f t="array" aca="1" ref="AH7" ca="1">IF(NOT(ISNUMBER(INDEX($A:$A,LOOKUP(2,1/($A$1:INDIRECT("$A$"&amp;ROW($A7))&lt;&gt;""),ROW($A$1:INDIRECT("$A$"&amp;ROW($A7)))),1))),"",
INDEX($AH:$AH,LOOKUP(2,1/($AH$1:INDIRECT("$AH$"&amp;ROW($AH7)-1)&lt;&gt;""),ROW($AH$1:INDIRECT("$AH$"&amp;ROW($AH7)-1))),1)+
IF(INDEX($AC:$AC,LOOKUP(2,1/($AC$1:INDIRECT("$AC$"&amp;ROW($AC7)-1)&lt;&gt;""),ROW($AC$1:INDIRECT("$AC$"&amp;ROW($AC7)-1))),1)+
INDEX($AD:$AD,LOOKUP(2,1/($AD$1:INDIRECT("$AD$"&amp;ROW($AD7)-1)&lt;&gt;""),ROW($AD$1:INDIRECT("$AD$"&amp;ROW($AD7)-1))),1)+
INDEX($AE:$AE,LOOKUP(2,1/($AE$1:INDIRECT("$AE$"&amp;ROW($AE7)-1)&lt;&gt;""),ROW($AE$1:INDIRECT("$AE$"&amp;ROW($AD7)-1))),1)+
INDEX($AE:$AF,LOOKUP(2,1/($AF$1:INDIRECT("$AF$"&amp;ROW($AF7)-1)&lt;&gt;""),ROW($AF$1:INDIRECT("$AF$"&amp;ROW($AD7)-1))),1)+
INDEX($AG:$AG,LOOKUP(2,1/($AG$1:INDIRECT("$AG$"&amp;ROW($AG7)-1)&lt;&gt;""),ROW($AG$1:INDIRECT("$AG$"&amp;ROW($AD7)-1))),1)+
INDEX($AH:$AH,LOOKUP(2,1/($AH$1:INDIRECT("$AH$"&amp;ROW($AH7)-1)&lt;&gt;""),ROW($AH$1:INDIRECT("$AH$"&amp;ROW($AD7)-1))),1)&gt;=510,0,
IF(INDEX($AH:$AH,LOOKUP(2,1/($AH$1:INDIRECT("$AH$"&amp;ROW($AH7)-1)&lt;&gt;""),ROW($AH$1:INDIRECT("$AH$"&amp;ROW($AH7)-1))),1)&gt;=255,0,
VLOOKUP(INDIRECT("$G$"&amp;LOOKUP(2,1/($AH$1:INDIRECT("$AH$"&amp;ROW($AH7)-1)&lt;&gt;""),ROW($AH$1:INDIRECT("$AH$"&amp;ROW($AH7)-1)))),'EV and Base'!$A$1:$N$671,8,FALSE))))</f>
        <v/>
      </c>
      <c r="AI7" s="29" t="str" cm="1">
        <f t="array" aca="1" ref="AI7" ca="1">IF(NOT(ISNUMBER(INDEX($A:$A,LOOKUP(2,1/($A$1:INDIRECT("$A$"&amp;ROW($A7))&lt;&gt;""),ROW($A$1:INDIRECT("$A$"&amp;ROW($A7)))),1))),"",
ROUNDDOWN((((2*VLOOKUP($AA7,'EV and Base'!$A$1:$N$671,9,FALSE))+31+ROUNDDOWN($AC7/4,0))*$AB7)/100,0)+$AB7+10)</f>
        <v/>
      </c>
      <c r="AJ7" s="21" t="str" cm="1">
        <f t="array" aca="1" ref="AJ7" ca="1">IF(NOT(ISNUMBER(INDEX($A:$A, LOOKUP(2, 1 / ($A$1:INDIRECT("$A$"&amp;ROW($A7)) &lt;&gt; ""),ROW($A$1:INDIRECT("$A$"&amp;ROW($A7)))), 1))), "",
ROUNDDOWN((ROUNDDOWN((((2*VLOOKUP($AA7, 'EV and Base'!$A$1:$N$671, 10, FALSE))+31+ROUNDDOWN($AD7/4, 0))*$AB7)/100, 0)+5)*1.1, 0))</f>
        <v/>
      </c>
      <c r="AK7" s="21" t="str" cm="1">
        <f t="array" aca="1" ref="AK7" ca="1">IF(NOT(ISNUMBER(INDEX($A:$A, LOOKUP(2, 1 / ($A$1:INDIRECT("$A$"&amp;ROW($A7)) &lt;&gt; ""),ROW($A$1:INDIRECT("$A$"&amp;ROW($A7)))), 1))), "",
ROUNDDOWN((ROUNDDOWN((((2*VLOOKUP($AA7, 'EV and Base'!$A$1:$N$671, 11, FALSE))+30+ROUNDDOWN($AE7/4, 0))*$AB7)/100, 0)+5), 0)
&amp;"-"&amp;
ROUNDDOWN((ROUNDDOWN((((2*VLOOKUP($AA7, 'EV and Base'!$A$1:$N$671, 11, FALSE))+31+ROUNDDOWN($AE7/4, 0))*$AB7)/100, 0)+5), 0))</f>
        <v/>
      </c>
      <c r="AL7" s="21" t="str" cm="1">
        <f t="array" aca="1" ref="AL7" ca="1">IF(NOT(ISNUMBER(INDEX($A:$A, LOOKUP(2, 1 / ($A$1:INDIRECT("$A$"&amp;ROW($A7)) &lt;&gt; ""),ROW($A$1:INDIRECT("$A$"&amp;ROW($A7)))), 1))), "",
ROUNDDOWN((ROUNDDOWN((((2*VLOOKUP($AA7, 'EV and Base'!$A$1:$N$671, 12, FALSE))+0+ROUNDDOWN($AF7/4, 0))*$AB7)/100, 0)+5)*0.9, 0)
&amp;"-"&amp;
ROUNDDOWN((ROUNDDOWN((((2*VLOOKUP($AA7, 'EV and Base'!$A$1:$N$671, 12, FALSE))+31+ROUNDDOWN($AF7/4, 0))*$AB7)/100, 0)+5)*0.9, 0))</f>
        <v/>
      </c>
      <c r="AM7" s="21" t="str" cm="1">
        <f t="array" aca="1" ref="AM7" ca="1">IF(NOT(ISNUMBER(INDEX($A:$A, LOOKUP(2, 1 / ($A$1:INDIRECT("$A$"&amp;ROW($A7)) &lt;&gt; ""),ROW($A$1:INDIRECT("$A$"&amp;ROW($A7)))), 1))), "",
ROUNDDOWN((ROUNDDOWN((((2*VLOOKUP($AA7, 'EV and Base'!$A$1:$N$671, 13, FALSE))+30+ROUNDDOWN($AG7/4, 0))*$AB7)/100, 0)+5), 0)
&amp;"-"&amp;
ROUNDDOWN((ROUNDDOWN((((2*VLOOKUP($AA7, 'EV and Base'!$A$1:$N$671, 13, FALSE))+31+ROUNDDOWN($AG7/4, 0))*$AB7)/100, 0)+5), 0))</f>
        <v/>
      </c>
      <c r="AN7" s="25" t="str" cm="1">
        <f t="array" aca="1" ref="AN7" ca="1">IF(NOT(ISNUMBER(INDEX($A:$A, LOOKUP(2, 1 / ($A$1:INDIRECT("$A$"&amp;ROW($A7)) &lt;&gt; ""),ROW($A$1:INDIRECT("$A$"&amp;ROW($A7)))), 1))), "",
ROUNDDOWN((ROUNDDOWN((((2*VLOOKUP($AA7, 'EV and Base'!$A$1:$N$671, 14, FALSE))+31+ROUNDDOWN($AH7/4, 0))*$AB7)/100, 0)+5), 0))</f>
        <v/>
      </c>
      <c r="AO7" s="23" t="str" cm="1">
        <f t="array" aca="1" ref="AO7" ca="1">IF(NOT(ISNUMBER(INDEX($A:$A, LOOKUP(2, 1 / ($A$1:INDIRECT("$A$"&amp;ROW($A7)) &lt;&gt; ""),ROW($A$1:INDIRECT("$A$"&amp;ROW($A7)))), 1))), "",
ROUNDDOWN((((2*VLOOKUP($AA7, 'EV and Base'!$A$1:$N$671, 9, FALSE))+31+ROUNDDOWN($AC7/4, 0))*$AB7)/100, 0)+$AB7+10)</f>
        <v/>
      </c>
      <c r="AP7" s="2" t="str" cm="1">
        <f t="array" aca="1" ref="AP7" ca="1">IF(NOT(ISNUMBER(INDEX($A:$A, LOOKUP(2, 1 / ($A$1:INDIRECT("$A$"&amp;ROW($A7)) &lt;&gt; ""),ROW($A$1:INDIRECT("$A$"&amp;ROW($A7)))), 1))), "",
ROUNDDOWN((ROUNDDOWN((((2*VLOOKUP($AA7, 'EV and Base'!$A$1:$N$671, 10, FALSE))+31+ROUNDDOWN($AD7/4, 0))*$AB7)/100, 0)+5)*1.1, 0))</f>
        <v/>
      </c>
      <c r="AQ7" s="2" t="str" cm="1">
        <f t="array" aca="1" ref="AQ7" ca="1">IF(NOT(ISNUMBER(INDEX($A:$A, LOOKUP(2, 1 / ($A$1:INDIRECT("$A$"&amp;ROW($A7)) &lt;&gt; ""),ROW($A$1:INDIRECT("$A$"&amp;ROW($A7)))), 1))), "",
ROUNDDOWN((ROUNDDOWN((((2*VLOOKUP($AA7, 'EV and Base'!$A$1:$N$671, 11, FALSE))+$AV$2+ROUNDDOWN($AE7/4, 0))*$AB7)/100, 0)+5), 0))</f>
        <v/>
      </c>
      <c r="AR7" s="22" t="str" cm="1">
        <f t="array" aca="1" ref="AR7" ca="1">IF(NOT(ISNUMBER(INDEX($A:$A, LOOKUP(2, 1 / ($A$1:INDIRECT("$A$"&amp;ROW($A7)) &lt;&gt; ""),ROW($A$1:INDIRECT("$A$"&amp;ROW($A7)))), 1))), "",
ROUNDDOWN((ROUNDDOWN((((2*VLOOKUP($AA7, 'EV and Base'!$A$1:$N$671, 12, FALSE))+$AW$2+ROUNDDOWN($AF7/4, 0))*$AB7)/100, 0)+5)*0.9, 0))</f>
        <v/>
      </c>
      <c r="AS7" s="2" t="str" cm="1">
        <f t="array" aca="1" ref="AS7" ca="1">IF(NOT(ISNUMBER(INDEX($A:$A, LOOKUP(2, 1 / ($A$1:INDIRECT("$A$"&amp;ROW($A7)) &lt;&gt; ""),ROW($A$1:INDIRECT("$A$"&amp;ROW($A7)))), 1))), "",
ROUNDDOWN((ROUNDDOWN((((2*VLOOKUP($AA7, 'EV and Base'!$A$1:$N$671, 13, FALSE))+$AX$2+ROUNDDOWN($AG7/4, 0))*$AB7)/100, 0)+5), 0))</f>
        <v/>
      </c>
      <c r="AT7" s="24" t="str" cm="1">
        <f t="array" aca="1" ref="AT7" ca="1">IF(NOT(ISNUMBER(INDEX($A:$A, LOOKUP(2, 1 / ($A$1:INDIRECT("$A$"&amp;ROW($A7)) &lt;&gt; ""),ROW($A$1:INDIRECT("$A$"&amp;ROW($A7)))), 1))), "",
ROUNDDOWN((ROUNDDOWN((((2*VLOOKUP($AA7, 'EV and Base'!$A$1:$N$671, 14, FALSE))+31+ROUNDDOWN($AH7/4, 0))*$AB7)/100, 0)+5), 0))</f>
        <v/>
      </c>
      <c r="AU7" s="28"/>
      <c r="AY7" t="str" cm="1">
        <f t="array" aca="1" ref="AY7" ca="1">IF(NOT(ISNUMBER(INDEX($A:$A,LOOKUP(2,1/($A$1:INDIRECT("$A$"&amp;ROW($A7))&lt;&gt;""),ROW($A$1:INDIRECT("$A$"&amp;ROW($A7)))),1))),"",
INDEX($AY:$AY,LOOKUP(2,1/($AY$1:INDIRECT("$AY$"&amp;ROW($AY7)-1)&lt;&gt;""),ROW($AY$1:INDIRECT("$AY$"&amp;ROW($AY7)-1))),1)+$BL7)</f>
        <v/>
      </c>
      <c r="AZ7" s="3" t="str" cm="1">
        <f t="array" aca="1" ref="AZ7" ca="1">IF(NOT(ISNUMBER(INDEX($A:$A, LOOKUP(2, 1 / ($A$1:INDIRECT("$A$"&amp;ROW($A7)) &lt;&gt; ""),ROW($A$1:INDIRECT("$A$"&amp;ROW($A7)))), 1))), "",
VLOOKUP(INDIRECT("$G$"&amp;LOOKUP(2, 1 / ($AY$1:INDIRECT("$AY$"&amp;ROW($AY7)-1) &lt;&gt; ""),ROW($AY$1:INDIRECT("$AY$"&amp;ROW($AY7)-1)))),'EV and Base'!A2:N672,2,FALSE))</f>
        <v/>
      </c>
      <c r="BA7" s="3" t="str" cm="1">
        <f t="array" aca="1" ref="BA7" ca="1">IF(NOT(ISNUMBER(INDEX($A:$A, LOOKUP(2, 1 / ($A$1:INDIRECT("$A$"&amp;ROW($A7)) &lt;&gt; ""),ROW($A$1:INDIRECT("$A$"&amp;ROW($A7)))), 1))), "",
INDIRECT("$I$"&amp;LOOKUP(2, 1 / ($AY$1:INDIRECT("$AY$"&amp;ROW($AY7)-1) &lt;&gt; ""),ROW($AY$1:INDIRECT("$AY$"&amp;ROW($AY7)-1)))))</f>
        <v/>
      </c>
      <c r="BB7" s="1" t="str" cm="1">
        <f t="array" aca="1" ref="BB7" ca="1">IF(NOT(ISNUMBER(INDEX($A:$A, LOOKUP(2, 1 / ($A$1:INDIRECT("$A$"&amp;ROW($A7)) &lt;&gt; ""),ROW($A$1:INDIRECT("$A$"&amp;ROW($A7)))), 1))), "",
INDIRECT("$AB$"&amp;LOOKUP(2, 1 / ($AY$1:INDIRECT("$AY$"&amp;ROW($AY7)-1) &lt;&gt; ""),ROW($AY$1:INDIRECT("$AY$"&amp;ROW($AY7)-1)))))</f>
        <v/>
      </c>
      <c r="BC7" s="3" t="str" cm="1">
        <f t="array" aca="1" ref="BC7" ca="1">IF(NOT(ISNUMBER(INDEX($A:$A,LOOKUP(2,1/($A$1:INDIRECT("$A$"&amp;ROW($A7))&lt;&gt;""),ROW($A$1:INDIRECT("$A$"&amp;ROW($A7)))),1))),"",
$BA7+$BA7+10)</f>
        <v/>
      </c>
      <c r="BD7" s="3" t="str" cm="1">
        <f t="array" aca="1" ref="BD7" ca="1">IF(NOT(ISNUMBER(INDEX($A:$A,LOOKUP(2,1/($A$1:INDIRECT("$A$"&amp;ROW($A7))&lt;&gt;""),ROW($A$1:INDIRECT("$A$"&amp;ROW($A7)))),1))),"",
$BA7+$BB7+10)</f>
        <v/>
      </c>
      <c r="BE7" s="3" t="str" cm="1">
        <f t="array" aca="1" ref="BE7" ca="1">IF(NOT(ISNUMBER(INDEX($A:$A,LOOKUP(2,1/($A$1:INDIRECT("$A$"&amp;ROW($A7))&lt;&gt;""),ROW($A$1:INDIRECT("$A$"&amp;ROW($A7)))),1))),"",
$BC7*$BC7)</f>
        <v/>
      </c>
      <c r="BF7" s="3" t="str" cm="1">
        <f t="array" aca="1" ref="BF7" ca="1">IF(NOT(ISNUMBER(INDEX($A:$A,LOOKUP(2,1/($A$1:INDIRECT("$A$"&amp;ROW($A7))&lt;&gt;""),ROW($A$1:INDIRECT("$A$"&amp;ROW($A7)))),1))),"",
$BD7*$BD7)</f>
        <v/>
      </c>
      <c r="BG7" s="3" t="str" cm="1">
        <f t="array" aca="1" ref="BG7" ca="1">IF(NOT(ISNUMBER(INDEX($A:$A,LOOKUP(2,1/($A$1:INDIRECT("$A$"&amp;ROW($A7))&lt;&gt;""),ROW($A$1:INDIRECT("$A$"&amp;ROW($A7)))),1))),"",
_xlfn.FLOOR.MATH(1.5*_xlfn.FLOOR.MATH($AZ7*BA7/5)))</f>
        <v/>
      </c>
      <c r="BH7" s="3" t="str" cm="1">
        <f t="array" aca="1" ref="BH7" ca="1">IF(NOT(ISNUMBER(INDEX($A:$A, LOOKUP(2, 1 / ($A$1:INDIRECT("$A$"&amp;ROW($A7)) &lt;&gt; ""),ROW($A$1:INDIRECT("$A$"&amp;ROW($A7)))), 1))), "",
_xlfn.FLOOR.MATH($BG7/IF(OR(INDIRECT("$C$"&amp;LOOKUP(2, 1 / ($AY$1:INDIRECT("$AY$"&amp;ROW($AY7)-1) &lt;&gt; ""),ROW($AY$1:INDIRECT("$AY$"&amp;ROW($AY7)-1))))="Multi",
INDIRECT("$C$"&amp;LOOKUP(2, 1 / ($AY$1:INDIRECT("$AY$"&amp;ROW($AY7)-1) &lt;&gt; ""),ROW($AY$1:INDIRECT("$AY$"&amp;ROW($AY7)-1))))="Double"),2,1)))</f>
        <v/>
      </c>
      <c r="BI7" s="3" t="str" cm="1">
        <f t="array" aca="1" ref="BI7" ca="1">IF(NOT(ISNUMBER(INDEX($A:$A,LOOKUP(2,1/($A$1:INDIRECT("$A$"&amp;ROW($A7))&lt;&gt;""),ROW($A$1:INDIRECT("$A$"&amp;ROW($A7)))),1))),"",
VLOOKUP($BC7,GameFreakSQRT!$A$1:$B$200,2,FALSE))</f>
        <v/>
      </c>
      <c r="BJ7" s="3" t="str" cm="1">
        <f t="array" aca="1" ref="BJ7" ca="1">IF(NOT(ISNUMBER(INDEX($A:$A,LOOKUP(2,1/($A$1:INDIRECT("$A$"&amp;ROW($A7))&lt;&gt;""),ROW($A$1:INDIRECT("$A$"&amp;ROW($A7)))),1))),"",
VLOOKUP($BD7,GameFreakSQRT!$A$1:$B$200,2,FALSE))</f>
        <v/>
      </c>
      <c r="BK7" s="3" t="str" cm="1">
        <f t="array" aca="1" ref="BK7" ca="1">IF(NOT(ISNUMBER(INDEX($A:$A,LOOKUP(2,1/($A$1:INDIRECT("$A$"&amp;ROW($A7))&lt;&gt;""),ROW($A$1:INDIRECT("$A$"&amp;ROW($A7)))),1))),"",
_xlfn.FLOOR.MATH((($BI7*$BE7)*$BH7)/($BJ7*$BF7))+1)</f>
        <v/>
      </c>
      <c r="BL7" s="3" t="str" cm="1">
        <f t="array" aca="1" ref="BL7" ca="1">IF(NOT(ISNUMBER(INDEX($A:$A,LOOKUP(2,1/($A$1:INDIRECT("$A$"&amp;ROW($A7))&lt;&gt;""),ROW($A$1:INDIRECT("$A$"&amp;ROW($A7)))),1))),"",
_xlfn.FLOOR.MATH($BK7*IF(NOT(INDIRECT("$Z$"&amp;LOOKUP(2, 1 / ($AY$1:INDIRECT("$AY$"&amp;ROW($AY7)-1) &lt;&gt; ""),ROW($AY$1:INDIRECT("$AY$"&amp;ROW($AY7)-1))))=""),1.5,1)))</f>
        <v/>
      </c>
      <c r="BM7" s="3" t="str" cm="1">
        <f t="array" aca="1" ref="BM7" ca="1">IF(NOT(ISNUMBER(INDEX($A:$A, LOOKUP(2, 1 / ($A$1:INDIRECT("$A$"&amp;ROW($A7)) &lt;&gt; ""),ROW($A$1:INDIRECT("$A$"&amp;ROW($A7)))), 1))), "",
INDIRECT("$Y$"&amp;LOOKUP(2, 1 / ($AY$1:INDIRECT("$AY$"&amp;ROW($AY7)-1) &lt;&gt; ""),ROW($AY$1:INDIRECT("$AY$"&amp;ROW($AY7)-1)))))</f>
        <v/>
      </c>
      <c r="BN7" s="3" t="str">
        <f t="shared" ref="BN7:BN70" ca="1" si="0">IF(OR($BM7="",$BM7=0),"",BL7=BM7)</f>
        <v/>
      </c>
    </row>
    <row r="8" spans="1:100" x14ac:dyDescent="0.45">
      <c r="A8" s="69">
        <v>5</v>
      </c>
      <c r="B8" s="69" t="s">
        <v>45</v>
      </c>
      <c r="C8" s="69" t="s">
        <v>46</v>
      </c>
      <c r="D8" s="69" t="s">
        <v>69</v>
      </c>
      <c r="E8" s="69" t="s">
        <v>48</v>
      </c>
      <c r="F8" s="56">
        <v>1</v>
      </c>
      <c r="G8" s="2" t="s">
        <v>81</v>
      </c>
      <c r="H8" s="2" t="s">
        <v>77</v>
      </c>
      <c r="I8" s="2">
        <v>6</v>
      </c>
      <c r="J8" s="2" t="s">
        <v>85</v>
      </c>
      <c r="K8" s="2" t="s">
        <v>86</v>
      </c>
      <c r="L8" s="2" t="s">
        <v>53</v>
      </c>
      <c r="M8" s="2" t="s">
        <v>73</v>
      </c>
      <c r="N8" s="2" t="s">
        <v>54</v>
      </c>
      <c r="O8" s="2" t="s">
        <v>84</v>
      </c>
      <c r="P8" s="22" t="s">
        <v>56</v>
      </c>
      <c r="Q8" s="22">
        <v>3</v>
      </c>
      <c r="R8" s="2">
        <f>_xlfn.FLOOR.MATH((((2*VLOOKUP(G8, 'EV and Base'!$A$1:$N$671, 9, FALSE))+$Q8)*$I8)/100)+$I8+10</f>
        <v>21</v>
      </c>
      <c r="S8" s="2">
        <f>_xlfn.FLOOR.MATH((_xlfn.FLOOR.MATH((((2*VLOOKUP($G8, 'EV and Base'!$A$1:$N$671, 10, FALSE))+$Q8)*$I8)/100)+5)*
IF(OR($J8="Lonely", $J8="Brave", $J8="Adamant", $J8="Naughty"), 1.1,
IF(OR($J8="Bold", $J8="Timid", $J8="Modest", $J8="Calm"), 0.9, 1)))</f>
        <v>12</v>
      </c>
      <c r="T8" s="2">
        <f>_xlfn.FLOOR.MATH((_xlfn.FLOOR.MATH((((2*VLOOKUP($G8, 'EV and Base'!$A$1:$N$671, 11, FALSE))+$Q8)*$I8)/100)+5)*
IF(OR($J8="Bold", $J8="Relaxed", $J8="Impish", $J8="Lax"), 1.1,
IF(OR($J8="Lonely", $J8="Hasty", $J8="Mild", $J8="Gentle"), 0.9, 1)))</f>
        <v>9</v>
      </c>
      <c r="U8" s="2">
        <f>_xlfn.FLOOR.MATH((_xlfn.FLOOR.MATH((((2*VLOOKUP($G8, 'EV and Base'!$A$1:$N$671, 12, FALSE))+$Q8)*$I8)/100)+5)*
IF(OR($J8="Modest", $J8="Mild", $J8="Quiet", $J8="Rash"), 1.1,
IF(OR($J8="Adamant", $J8="Impish", $J8="Jolly", $J8="Careful"), 0.9, 1)))</f>
        <v>8</v>
      </c>
      <c r="V8" s="2">
        <f>_xlfn.FLOOR.MATH((_xlfn.FLOOR.MATH((((2*VLOOKUP($G8, 'EV and Base'!$A$1:$N$671, 13, FALSE))+$Q8)*$I8)/100)+5)*
IF(OR($J8="Calm", $J8="Gentle", $J8="Sassy", $J8="Careful"), 1.1,
IF(OR($J8="Naughty", $J8="Lax", $J8="Naive", $J8="Rash"), 0.9, 1)))</f>
        <v>11</v>
      </c>
      <c r="W8" s="2">
        <f>_xlfn.FLOOR.MATH((_xlfn.FLOOR.MATH((((2*VLOOKUP($G8, 'EV and Base'!$A$1:$N$671, 14, FALSE))+$Q8)*$I8)/100)+5)*
IF(OR($J8="Timid", $J8="Hasty", $J8="Jolly", $J8="Naive"), 1.1,
IF(OR($J8="Brave", $J8="Relaxed", $J8="Quiet", $J8="Sassy"), 0.9, 1)))</f>
        <v>11</v>
      </c>
      <c r="X8" s="69">
        <v>700</v>
      </c>
      <c r="Y8" s="1">
        <v>80</v>
      </c>
      <c r="AA8" s="23" t="str" cm="1">
        <f t="array" aca="1" ref="AA8" ca="1">IF(NOT(ISNUMBER(INDEX($A:$A,LOOKUP(2,1/($A$1:INDIRECT("$A$"&amp;ROW($A8))&lt;&gt;""),ROW($A$1:INDIRECT("$A$"&amp;ROW($A8)))),1))),"",
IF(NOT(ISNUMBER($A8)),$AA7,
IF($AB8&lt;16,"Lillipup",
IF($AB8&lt;32,"Herdier",
"Stoutland"))))</f>
        <v>Lillipup</v>
      </c>
      <c r="AB8" s="25" cm="1">
        <f t="array" aca="1" ref="AB8" ca="1">IF(NOT(ISNUMBER(INDEX($A:$A, LOOKUP(2, 1 / ($A$1:INDIRECT("$A$"&amp;ROW($A8)) &lt;&gt; ""),ROW($A$1:INDIRECT("$A$"&amp;ROW($A8)))), 1))), "",
VLOOKUP($AY8,'Medium-Slow'!$A$1:$B$101,2,TRUE))</f>
        <v>8</v>
      </c>
      <c r="AC8" s="23" cm="1">
        <f t="array" aca="1" ref="AC8" ca="1">IF(NOT(ISNUMBER(INDEX($A:$A, LOOKUP(2, 1 / ($A$1:INDIRECT("$A$"&amp;ROW($A8)) &lt;&gt; ""),ROW($A$1:INDIRECT("$A$"&amp;ROW($A8)))), 1))), "",
INDEX($AC:$AC, LOOKUP(2, 1 / ($AC$1:INDIRECT("$AC$"&amp;ROW($AC8)-1) &lt;&gt; ""),ROW($AC$1:INDIRECT("$AC$"&amp;ROW($AC8)-1))), 1)+
IF(INDEX($AC:$AC, LOOKUP(2, 1 / ($AC$1:INDIRECT("$AC$"&amp;ROW($AC8)-1) &lt;&gt; ""),ROW($AC$1:INDIRECT("$AC$"&amp;ROW($AC8)-1))), 1)+
INDEX($AD:$AD, LOOKUP(2, 1 / ($AD$1:INDIRECT("$AD$"&amp;ROW($AD8)-1) &lt;&gt; ""),ROW($AD$1:INDIRECT("$AD$"&amp;ROW($AD8)-1))), 1)+
INDEX($AE:$AE, LOOKUP(2, 1 / ($AE$1:INDIRECT("$AE$"&amp;ROW($AE8)-1) &lt;&gt; ""),ROW($AE$1:INDIRECT("$AE$"&amp;ROW($AD8)-1))), 1)+
INDEX($AE:$AF, LOOKUP(2, 1 / ($AF$1:INDIRECT("$AF$"&amp;ROW($AF8)-1) &lt;&gt; ""),ROW($AF$1:INDIRECT("$AF$"&amp;ROW($AD8)-1))), 1)+
INDEX($AG:$AG, LOOKUP(2, 1 / ($AG$1:INDIRECT("$AG$"&amp;ROW($AG8)-1) &lt;&gt; ""),ROW($AG$1:INDIRECT("$AG$"&amp;ROW($AD8)-1))), 1)+
INDEX($AH:$AH, LOOKUP(2, 1 / ($AH$1:INDIRECT("$AH$"&amp;ROW($AH8)-1) &lt;&gt; ""),ROW($AH$1:INDIRECT("$AH$"&amp;ROW($AD8)-1))), 1)&gt;=510,0,
IF(INDEX($AC:$AC, LOOKUP(2, 1 / ($AC$1:INDIRECT("$AC$"&amp;ROW($AC8)-1) &lt;&gt; ""),ROW($AC$1:INDIRECT("$AC$"&amp;ROW($AC8)-1))), 1)&gt;=255,0,
VLOOKUP(INDIRECT("$G$"&amp;LOOKUP(2, 1 / ($AC$1:INDIRECT("$AC$"&amp;ROW($AC8)-1) &lt;&gt; ""),ROW($AC$1:INDIRECT("$AC$"&amp;ROW($AC8)-1)))), 'EV and Base'!$A$1:$N$671, 3, FALSE))))</f>
        <v>0</v>
      </c>
      <c r="AD8" s="2" cm="1">
        <f t="array" aca="1" ref="AD8" ca="1">IF(NOT(ISNUMBER(INDEX($A:$A, LOOKUP(2, 1 / ($A$1:INDIRECT("$A$"&amp;ROW($A8)) &lt;&gt; ""),ROW($A$1:INDIRECT("$A$"&amp;ROW($A8)))), 1))), "",
INDEX($AD:$AD, LOOKUP(2, 1 / ($AD$1:INDIRECT("$AD$"&amp;ROW($AD8)-1) &lt;&gt; ""),ROW($AD$1:INDIRECT("$AD$"&amp;ROW($AD8)-1))), 1)+
IF(INDEX($AC:$AC, LOOKUP(2, 1 / ($AC$1:INDIRECT("$AC$"&amp;ROW($AC8)-1) &lt;&gt; ""),ROW($AC$1:INDIRECT("$AC$"&amp;ROW($AC8)-1))), 1)+
INDEX($AD:$AD, LOOKUP(2, 1 / ($AD$1:INDIRECT("$AD$"&amp;ROW($AD8)-1) &lt;&gt; ""),ROW($AD$1:INDIRECT("$AD$"&amp;ROW($AD8)-1))), 1)+
INDEX($AE:$AE, LOOKUP(2, 1 / ($AE$1:INDIRECT("$AE$"&amp;ROW($AE8)-1) &lt;&gt; ""),ROW($AE$1:INDIRECT("$AE$"&amp;ROW($AD8)-1))), 1)+
INDEX($AE:$AF, LOOKUP(2, 1 / ($AF$1:INDIRECT("$AF$"&amp;ROW($AF8)-1) &lt;&gt; ""),ROW($AF$1:INDIRECT("$AF$"&amp;ROW($AD8)-1))), 1)+
INDEX($AG:$AG, LOOKUP(2, 1 / ($AG$1:INDIRECT("$AG$"&amp;ROW($AG8)-1) &lt;&gt; ""),ROW($AG$1:INDIRECT("$AG$"&amp;ROW($AD8)-1))), 1)+
INDEX($AH:$AH, LOOKUP(2, 1 / ($AH$1:INDIRECT("$AH$"&amp;ROW($AH8)-1) &lt;&gt; ""),ROW($AH$1:INDIRECT("$AH$"&amp;ROW($AD8)-1))), 1)&gt;=510,0,
IF(INDEX($AD:$AD, LOOKUP(2, 1 / ($AD$1:INDIRECT("$AD$"&amp;ROW($AD8)-1) &lt;&gt; ""),ROW($AD$1:INDIRECT("$AD$"&amp;ROW($AD8)-1))), 1)&gt;=255,0,
VLOOKUP(INDIRECT("$G$"&amp;LOOKUP(2, 1 / ($AD$1:INDIRECT("$AD$"&amp;ROW($AD8)-1) &lt;&gt; ""),ROW($AD$1:INDIRECT("$AD$"&amp;ROW($AD8)-1)))), 'EV and Base'!$A$1:$N$671, 4, FALSE))))</f>
        <v>1</v>
      </c>
      <c r="AE8" s="2" cm="1">
        <f t="array" aca="1" ref="AE8" ca="1">IF(NOT(ISNUMBER(INDEX($A:$A,LOOKUP(2,1/($A$1:INDIRECT("$A$"&amp;ROW($A8))&lt;&gt;""),ROW($A$1:INDIRECT("$A$"&amp;ROW($A8)))),1))),"",
INDEX($AE:$AE,LOOKUP(2,1/($AE$1:INDIRECT("$AE$"&amp;ROW($AE8)-1)&lt;&gt;""),ROW($AE$1:INDIRECT("$AE$"&amp;ROW($AE8)-1))),1)+
IF(INDEX($AC:$AC,LOOKUP(2,1/($AC$1:INDIRECT("$AC$"&amp;ROW($AC8)-1)&lt;&gt;""),ROW($AC$1:INDIRECT("$AC$"&amp;ROW($AC8)-1))),1)+
INDEX($AD:$AD,LOOKUP(2,1/($AD$1:INDIRECT("$AD$"&amp;ROW($AD8)-1)&lt;&gt;""),ROW($AD$1:INDIRECT("$AD$"&amp;ROW($AD8)-1))),1)+
INDEX($AE:$AE,LOOKUP(2,1/($AE$1:INDIRECT("$AE$"&amp;ROW($AE8)-1)&lt;&gt;""),ROW($AE$1:INDIRECT("$AE$"&amp;ROW($AD8)-1))),1)+
INDEX($AE:$AF,LOOKUP(2,1/($AF$1:INDIRECT("$AF$"&amp;ROW($AF8)-1)&lt;&gt;""),ROW($AF$1:INDIRECT("$AF$"&amp;ROW($AD8)-1))),1)+
INDEX($AG:$AG,LOOKUP(2,1/($AG$1:INDIRECT("$AG$"&amp;ROW($AG8)-1)&lt;&gt;""),ROW($AG$1:INDIRECT("$AG$"&amp;ROW($AD8)-1))),1)+
INDEX($AH:$AH,LOOKUP(2,1/($AH$1:INDIRECT("$AH$"&amp;ROW($AH8)-1)&lt;&gt;""),ROW($AH$1:INDIRECT("$AH$"&amp;ROW($AD8)-1))),1)&gt;=510,0,
IF(INDEX($AE:$AE,LOOKUP(2,1/($AE$1:INDIRECT("$AE$"&amp;ROW($AE8)-1)&lt;&gt;""),ROW($AE$1:INDIRECT("$AE$"&amp;ROW($AE8)-1))),1)&gt;=255,0,
VLOOKUP(INDIRECT("$G$"&amp;LOOKUP(2,1/($AE$1:INDIRECT("$AE$"&amp;ROW($AE8)-1)&lt;&gt;""),ROW($AE$1:INDIRECT("$AE$"&amp;ROW($AE8)-1)))),'EV and Base'!$A$1:$N$671,5,FALSE))))</f>
        <v>0</v>
      </c>
      <c r="AF8" s="2" cm="1">
        <f t="array" aca="1" ref="AF8" ca="1">IF(NOT(ISNUMBER(INDEX($A:$A, LOOKUP(2, 1 / ($A$1:INDIRECT("$A$"&amp;ROW($A8)) &lt;&gt; ""),ROW($A$1:INDIRECT("$A$"&amp;ROW($A8)))), 1))), "",
INDEX($AF:$AF, LOOKUP(2, 1 / ($AF$1:INDIRECT("$AF$"&amp;ROW($AF8)-1) &lt;&gt; ""),ROW($AF$1:INDIRECT("$AF$"&amp;ROW($AF8)-1))), 1)+
IF(INDEX($AC:$AC, LOOKUP(2, 1 / ($AC$1:INDIRECT("$AC$"&amp;ROW($AC8)-1) &lt;&gt; ""),ROW($AC$1:INDIRECT("$AC$"&amp;ROW($AC8)-1))), 1)+
INDEX($AD:$AD, LOOKUP(2, 1 / ($AD$1:INDIRECT("$AD$"&amp;ROW($AD8)-1) &lt;&gt; ""),ROW($AD$1:INDIRECT("$AD$"&amp;ROW($AD8)-1))), 1)+
INDEX($AE:$AE, LOOKUP(2, 1 / ($AE$1:INDIRECT("$AE$"&amp;ROW($AE8)-1) &lt;&gt; ""),ROW($AE$1:INDIRECT("$AE$"&amp;ROW($AD8)-1))), 1)+
INDEX($AE:$AF, LOOKUP(2, 1 / ($AF$1:INDIRECT("$AF$"&amp;ROW($AF8)-1) &lt;&gt; ""),ROW($AF$1:INDIRECT("$AF$"&amp;ROW($AD8)-1))), 1)+
INDEX($AG:$AG, LOOKUP(2, 1 / ($AG$1:INDIRECT("$AG$"&amp;ROW($AG8)-1) &lt;&gt; ""),ROW($AG$1:INDIRECT("$AG$"&amp;ROW($AD8)-1))), 1)+
INDEX($AH:$AH, LOOKUP(2, 1 / ($AH$1:INDIRECT("$AH$"&amp;ROW($AH8)-1) &lt;&gt; ""),ROW($AH$1:INDIRECT("$AH$"&amp;ROW($AD8)-1))), 1)&gt;=510,0,
IF(INDEX($AF:$AF, LOOKUP(2, 1 / ($AF$1:INDIRECT("$AF$"&amp;ROW($AF8)-1) &lt;&gt; ""),ROW($AF$1:INDIRECT("$AF$"&amp;ROW($AF8)-1))), 1)&gt;=255,0,
VLOOKUP(INDIRECT("$G$"&amp;LOOKUP(2, 1 / ($AF$1:INDIRECT("$AF$"&amp;ROW($AF8)-1) &lt;&gt; ""),ROW($AF$1:INDIRECT("$AF$"&amp;ROW($AF8)-1)))), 'EV and Base'!$A$1:$N$671, 6, FALSE))))</f>
        <v>0</v>
      </c>
      <c r="AG8" s="2" cm="1">
        <f t="array" aca="1" ref="AG8" ca="1">IF(NOT(ISNUMBER(INDEX($A:$A, LOOKUP(2, 1 / ($A$1:INDIRECT("$A$"&amp;ROW($A8)) &lt;&gt; ""),ROW($A$1:INDIRECT("$A$"&amp;ROW($A8)))), 1))), "",
INDEX($AG:$AG, LOOKUP(2, 1 / ($AG$1:INDIRECT("$AG$"&amp;ROW($AG8)-1) &lt;&gt; ""),ROW($AG$1:INDIRECT("$AG$"&amp;ROW($AG8)-1))), 1)+
IF(INDEX($AC:$AC, LOOKUP(2, 1 / ($AC$1:INDIRECT("$AC$"&amp;ROW($AC8)-1) &lt;&gt; ""),ROW($AC$1:INDIRECT("$AC$"&amp;ROW($AC8)-1))), 1)+
INDEX($AD:$AD, LOOKUP(2, 1 / ($AD$1:INDIRECT("$AD$"&amp;ROW($AD8)-1) &lt;&gt; ""),ROW($AD$1:INDIRECT("$AD$"&amp;ROW($AD8)-1))), 1)+
INDEX($AE:$AE, LOOKUP(2, 1 / ($AE$1:INDIRECT("$AE$"&amp;ROW($AE8)-1) &lt;&gt; ""),ROW($AE$1:INDIRECT("$AE$"&amp;ROW($AD8)-1))), 1)+
INDEX($AE:$AF, LOOKUP(2, 1 / ($AF$1:INDIRECT("$AF$"&amp;ROW($AF8)-1) &lt;&gt; ""),ROW($AF$1:INDIRECT("$AF$"&amp;ROW($AD8)-1))), 1)+
INDEX($AG:$AG, LOOKUP(2, 1 / ($AG$1:INDIRECT("$AG$"&amp;ROW($AG8)-1) &lt;&gt; ""),ROW($AG$1:INDIRECT("$AG$"&amp;ROW($AD8)-1))), 1)+
INDEX($AH:$AH, LOOKUP(2, 1 / ($AH$1:INDIRECT("$AH$"&amp;ROW($AH8)-1) &lt;&gt; ""),ROW($AH$1:INDIRECT("$AH$"&amp;ROW($AD8)-1))), 1)&gt;=510,0,
IF(INDEX($AG:$AG, LOOKUP(2, 1 / ($AG$1:INDIRECT("$AG$"&amp;ROW($AG8)-1) &lt;&gt; ""),ROW($AG$1:INDIRECT("$AG$"&amp;ROW($AG8)-1))), 1)&gt;=255,0,
VLOOKUP(INDIRECT("$G$"&amp;LOOKUP(2, 1 / ($AG$1:INDIRECT("$AG$"&amp;ROW($AG8)-1) &lt;&gt; ""),ROW($AG$1:INDIRECT("$AG$"&amp;ROW($AG8)-1)))), 'EV and Base'!$A$1:$N$671, 7, FALSE))))</f>
        <v>0</v>
      </c>
      <c r="AH8" s="24" cm="1">
        <f t="array" aca="1" ref="AH8" ca="1">IF(NOT(ISNUMBER(INDEX($A:$A,LOOKUP(2,1/($A$1:INDIRECT("$A$"&amp;ROW($A8))&lt;&gt;""),ROW($A$1:INDIRECT("$A$"&amp;ROW($A8)))),1))),"",
INDEX($AH:$AH,LOOKUP(2,1/($AH$1:INDIRECT("$AH$"&amp;ROW($AH8)-1)&lt;&gt;""),ROW($AH$1:INDIRECT("$AH$"&amp;ROW($AH8)-1))),1)+
IF(INDEX($AC:$AC,LOOKUP(2,1/($AC$1:INDIRECT("$AC$"&amp;ROW($AC8)-1)&lt;&gt;""),ROW($AC$1:INDIRECT("$AC$"&amp;ROW($AC8)-1))),1)+
INDEX($AD:$AD,LOOKUP(2,1/($AD$1:INDIRECT("$AD$"&amp;ROW($AD8)-1)&lt;&gt;""),ROW($AD$1:INDIRECT("$AD$"&amp;ROW($AD8)-1))),1)+
INDEX($AE:$AE,LOOKUP(2,1/($AE$1:INDIRECT("$AE$"&amp;ROW($AE8)-1)&lt;&gt;""),ROW($AE$1:INDIRECT("$AE$"&amp;ROW($AD8)-1))),1)+
INDEX($AE:$AF,LOOKUP(2,1/($AF$1:INDIRECT("$AF$"&amp;ROW($AF8)-1)&lt;&gt;""),ROW($AF$1:INDIRECT("$AF$"&amp;ROW($AD8)-1))),1)+
INDEX($AG:$AG,LOOKUP(2,1/($AG$1:INDIRECT("$AG$"&amp;ROW($AG8)-1)&lt;&gt;""),ROW($AG$1:INDIRECT("$AG$"&amp;ROW($AD8)-1))),1)+
INDEX($AH:$AH,LOOKUP(2,1/($AH$1:INDIRECT("$AH$"&amp;ROW($AH8)-1)&lt;&gt;""),ROW($AH$1:INDIRECT("$AH$"&amp;ROW($AD8)-1))),1)&gt;=510,0,
IF(INDEX($AH:$AH,LOOKUP(2,1/($AH$1:INDIRECT("$AH$"&amp;ROW($AH8)-1)&lt;&gt;""),ROW($AH$1:INDIRECT("$AH$"&amp;ROW($AH8)-1))),1)&gt;=255,0,
VLOOKUP(INDIRECT("$G$"&amp;LOOKUP(2,1/($AH$1:INDIRECT("$AH$"&amp;ROW($AH8)-1)&lt;&gt;""),ROW($AH$1:INDIRECT("$AH$"&amp;ROW($AH8)-1)))),'EV and Base'!$A$1:$N$671,8,FALSE))))</f>
        <v>0</v>
      </c>
      <c r="AI8" s="29" cm="1">
        <f t="array" aca="1" ref="AI8" ca="1">IF(NOT(ISNUMBER(INDEX($A:$A,LOOKUP(2,1/($A$1:INDIRECT("$A$"&amp;ROW($A8))&lt;&gt;""),ROW($A$1:INDIRECT("$A$"&amp;ROW($A8)))),1))),"",
ROUNDDOWN((((2*VLOOKUP($AA8,'EV and Base'!$A$1:$N$671,9,FALSE))+31+ROUNDDOWN($AC8/4,0))*$AB8)/100,0)+$AB8+10)</f>
        <v>27</v>
      </c>
      <c r="AJ8" s="21" cm="1">
        <f t="array" aca="1" ref="AJ8" ca="1">IF(NOT(ISNUMBER(INDEX($A:$A, LOOKUP(2, 1 / ($A$1:INDIRECT("$A$"&amp;ROW($A8)) &lt;&gt; ""),ROW($A$1:INDIRECT("$A$"&amp;ROW($A8)))), 1))), "",
ROUNDDOWN((ROUNDDOWN((((2*VLOOKUP($AA8, 'EV and Base'!$A$1:$N$671, 10, FALSE))+31+ROUNDDOWN($AD8/4, 0))*$AB8)/100, 0)+5)*1.1, 0))</f>
        <v>18</v>
      </c>
      <c r="AK8" s="21" t="str" cm="1">
        <f t="array" aca="1" ref="AK8" ca="1">IF(NOT(ISNUMBER(INDEX($A:$A, LOOKUP(2, 1 / ($A$1:INDIRECT("$A$"&amp;ROW($A8)) &lt;&gt; ""),ROW($A$1:INDIRECT("$A$"&amp;ROW($A8)))), 1))), "",
ROUNDDOWN((ROUNDDOWN((((2*VLOOKUP($AA8, 'EV and Base'!$A$1:$N$671, 11, FALSE))+30+ROUNDDOWN($AE8/4, 0))*$AB8)/100, 0)+5), 0)
&amp;"-"&amp;
ROUNDDOWN((ROUNDDOWN((((2*VLOOKUP($AA8, 'EV and Base'!$A$1:$N$671, 11, FALSE))+31+ROUNDDOWN($AE8/4, 0))*$AB8)/100, 0)+5), 0))</f>
        <v>14-14</v>
      </c>
      <c r="AL8" s="21" t="str" cm="1">
        <f t="array" aca="1" ref="AL8" ca="1">IF(NOT(ISNUMBER(INDEX($A:$A, LOOKUP(2, 1 / ($A$1:INDIRECT("$A$"&amp;ROW($A8)) &lt;&gt; ""),ROW($A$1:INDIRECT("$A$"&amp;ROW($A8)))), 1))), "",
ROUNDDOWN((ROUNDDOWN((((2*VLOOKUP($AA8, 'EV and Base'!$A$1:$N$671, 12, FALSE))+0+ROUNDDOWN($AF8/4, 0))*$AB8)/100, 0)+5)*0.9, 0)
&amp;"-"&amp;
ROUNDDOWN((ROUNDDOWN((((2*VLOOKUP($AA8, 'EV and Base'!$A$1:$N$671, 12, FALSE))+31+ROUNDDOWN($AF8/4, 0))*$AB8)/100, 0)+5)*0.9, 0))</f>
        <v>8-9</v>
      </c>
      <c r="AM8" s="21" t="str" cm="1">
        <f t="array" aca="1" ref="AM8" ca="1">IF(NOT(ISNUMBER(INDEX($A:$A, LOOKUP(2, 1 / ($A$1:INDIRECT("$A$"&amp;ROW($A8)) &lt;&gt; ""),ROW($A$1:INDIRECT("$A$"&amp;ROW($A8)))), 1))), "",
ROUNDDOWN((ROUNDDOWN((((2*VLOOKUP($AA8, 'EV and Base'!$A$1:$N$671, 13, FALSE))+30+ROUNDDOWN($AG8/4, 0))*$AB8)/100, 0)+5), 0)
&amp;"-"&amp;
ROUNDDOWN((ROUNDDOWN((((2*VLOOKUP($AA8, 'EV and Base'!$A$1:$N$671, 13, FALSE))+31+ROUNDDOWN($AG8/4, 0))*$AB8)/100, 0)+5), 0))</f>
        <v>14-14</v>
      </c>
      <c r="AN8" s="25" cm="1">
        <f t="array" aca="1" ref="AN8" ca="1">IF(NOT(ISNUMBER(INDEX($A:$A, LOOKUP(2, 1 / ($A$1:INDIRECT("$A$"&amp;ROW($A8)) &lt;&gt; ""),ROW($A$1:INDIRECT("$A$"&amp;ROW($A8)))), 1))), "",
ROUNDDOWN((ROUNDDOWN((((2*VLOOKUP($AA8, 'EV and Base'!$A$1:$N$671, 14, FALSE))+31+ROUNDDOWN($AH8/4, 0))*$AB8)/100, 0)+5), 0))</f>
        <v>16</v>
      </c>
      <c r="AO8" s="23" cm="1">
        <f t="array" aca="1" ref="AO8" ca="1">IF(NOT(ISNUMBER(INDEX($A:$A, LOOKUP(2, 1 / ($A$1:INDIRECT("$A$"&amp;ROW($A8)) &lt;&gt; ""),ROW($A$1:INDIRECT("$A$"&amp;ROW($A8)))), 1))), "",
ROUNDDOWN((((2*VLOOKUP($AA8, 'EV and Base'!$A$1:$N$671, 9, FALSE))+31+ROUNDDOWN($AC8/4, 0))*$AB8)/100, 0)+$AB8+10)</f>
        <v>27</v>
      </c>
      <c r="AP8" s="2" cm="1">
        <f t="array" aca="1" ref="AP8" ca="1">IF(NOT(ISNUMBER(INDEX($A:$A, LOOKUP(2, 1 / ($A$1:INDIRECT("$A$"&amp;ROW($A8)) &lt;&gt; ""),ROW($A$1:INDIRECT("$A$"&amp;ROW($A8)))), 1))), "",
ROUNDDOWN((ROUNDDOWN((((2*VLOOKUP($AA8, 'EV and Base'!$A$1:$N$671, 10, FALSE))+31+ROUNDDOWN($AD8/4, 0))*$AB8)/100, 0)+5)*1.1, 0))</f>
        <v>18</v>
      </c>
      <c r="AQ8" s="2" cm="1">
        <f t="array" aca="1" ref="AQ8" ca="1">IF(NOT(ISNUMBER(INDEX($A:$A, LOOKUP(2, 1 / ($A$1:INDIRECT("$A$"&amp;ROW($A8)) &lt;&gt; ""),ROW($A$1:INDIRECT("$A$"&amp;ROW($A8)))), 1))), "",
ROUNDDOWN((ROUNDDOWN((((2*VLOOKUP($AA8, 'EV and Base'!$A$1:$N$671, 11, FALSE))+$AV$2+ROUNDDOWN($AE8/4, 0))*$AB8)/100, 0)+5), 0))</f>
        <v>14</v>
      </c>
      <c r="AR8" s="22" cm="1">
        <f t="array" aca="1" ref="AR8" ca="1">IF(NOT(ISNUMBER(INDEX($A:$A, LOOKUP(2, 1 / ($A$1:INDIRECT("$A$"&amp;ROW($A8)) &lt;&gt; ""),ROW($A$1:INDIRECT("$A$"&amp;ROW($A8)))), 1))), "",
ROUNDDOWN((ROUNDDOWN((((2*VLOOKUP($AA8, 'EV and Base'!$A$1:$N$671, 12, FALSE))+$AW$2+ROUNDDOWN($AF8/4, 0))*$AB8)/100, 0)+5)*0.9, 0))</f>
        <v>9</v>
      </c>
      <c r="AS8" s="2" cm="1">
        <f t="array" aca="1" ref="AS8" ca="1">IF(NOT(ISNUMBER(INDEX($A:$A, LOOKUP(2, 1 / ($A$1:INDIRECT("$A$"&amp;ROW($A8)) &lt;&gt; ""),ROW($A$1:INDIRECT("$A$"&amp;ROW($A8)))), 1))), "",
ROUNDDOWN((ROUNDDOWN((((2*VLOOKUP($AA8, 'EV and Base'!$A$1:$N$671, 13, FALSE))+$AX$2+ROUNDDOWN($AG8/4, 0))*$AB8)/100, 0)+5), 0))</f>
        <v>14</v>
      </c>
      <c r="AT8" s="24" cm="1">
        <f t="array" aca="1" ref="AT8" ca="1">IF(NOT(ISNUMBER(INDEX($A:$A, LOOKUP(2, 1 / ($A$1:INDIRECT("$A$"&amp;ROW($A8)) &lt;&gt; ""),ROW($A$1:INDIRECT("$A$"&amp;ROW($A8)))), 1))), "",
ROUNDDOWN((ROUNDDOWN((((2*VLOOKUP($AA8, 'EV and Base'!$A$1:$N$671, 14, FALSE))+31+ROUNDDOWN($AH8/4, 0))*$AB8)/100, 0)+5), 0))</f>
        <v>16</v>
      </c>
      <c r="AU8" s="28">
        <v>75</v>
      </c>
      <c r="AY8" cm="1">
        <f t="array" aca="1" ref="AY8" ca="1">IF(NOT(ISNUMBER(INDEX($A:$A,LOOKUP(2,1/($A$1:INDIRECT("$A$"&amp;ROW($A8))&lt;&gt;""),ROW($A$1:INDIRECT("$A$"&amp;ROW($A8)))),1))),"",
INDEX($AY:$AY,LOOKUP(2,1/($AY$1:INDIRECT("$AY$"&amp;ROW($AY8)-1)&lt;&gt;""),ROW($AY$1:INDIRECT("$AY$"&amp;ROW($AY8)-1))),1)+$BL8)</f>
        <v>343</v>
      </c>
      <c r="AZ8" s="3" cm="1">
        <f t="array" aca="1" ref="AZ8" ca="1">IF(NOT(ISNUMBER(INDEX($A:$A, LOOKUP(2, 1 / ($A$1:INDIRECT("$A$"&amp;ROW($A8)) &lt;&gt; ""),ROW($A$1:INDIRECT("$A$"&amp;ROW($A8)))), 1))), "",
VLOOKUP(INDIRECT("$G$"&amp;LOOKUP(2, 1 / ($AY$1:INDIRECT("$AY$"&amp;ROW($AY8)-1) &lt;&gt; ""),ROW($AY$1:INDIRECT("$AY$"&amp;ROW($AY8)-1)))),'EV and Base'!A3:N673,2,FALSE))</f>
        <v>51</v>
      </c>
      <c r="BA8" s="3" cm="1">
        <f t="array" aca="1" ref="BA8" ca="1">IF(NOT(ISNUMBER(INDEX($A:$A, LOOKUP(2, 1 / ($A$1:INDIRECT("$A$"&amp;ROW($A8)) &lt;&gt; ""),ROW($A$1:INDIRECT("$A$"&amp;ROW($A8)))), 1))), "",
INDIRECT("$I$"&amp;LOOKUP(2, 1 / ($AY$1:INDIRECT("$AY$"&amp;ROW($AY8)-1) &lt;&gt; ""),ROW($AY$1:INDIRECT("$AY$"&amp;ROW($AY8)-1)))))</f>
        <v>7</v>
      </c>
      <c r="BB8" s="1" cm="1">
        <f t="array" aca="1" ref="BB8" ca="1">IF(NOT(ISNUMBER(INDEX($A:$A, LOOKUP(2, 1 / ($A$1:INDIRECT("$A$"&amp;ROW($A8)) &lt;&gt; ""),ROW($A$1:INDIRECT("$A$"&amp;ROW($A8)))), 1))), "",
INDIRECT("$AB$"&amp;LOOKUP(2, 1 / ($AY$1:INDIRECT("$AY$"&amp;ROW($AY8)-1) &lt;&gt; ""),ROW($AY$1:INDIRECT("$AY$"&amp;ROW($AY8)-1)))))</f>
        <v>7</v>
      </c>
      <c r="BC8" s="3" cm="1">
        <f t="array" aca="1" ref="BC8" ca="1">IF(NOT(ISNUMBER(INDEX($A:$A,LOOKUP(2,1/($A$1:INDIRECT("$A$"&amp;ROW($A8))&lt;&gt;""),ROW($A$1:INDIRECT("$A$"&amp;ROW($A8)))),1))),"",
$BA8+$BA8+10)</f>
        <v>24</v>
      </c>
      <c r="BD8" s="3" cm="1">
        <f t="array" aca="1" ref="BD8" ca="1">IF(NOT(ISNUMBER(INDEX($A:$A,LOOKUP(2,1/($A$1:INDIRECT("$A$"&amp;ROW($A8))&lt;&gt;""),ROW($A$1:INDIRECT("$A$"&amp;ROW($A8)))),1))),"",
$BA8+$BB8+10)</f>
        <v>24</v>
      </c>
      <c r="BE8" s="3" cm="1">
        <f t="array" aca="1" ref="BE8" ca="1">IF(NOT(ISNUMBER(INDEX($A:$A,LOOKUP(2,1/($A$1:INDIRECT("$A$"&amp;ROW($A8))&lt;&gt;""),ROW($A$1:INDIRECT("$A$"&amp;ROW($A8)))),1))),"",
$BC8*$BC8)</f>
        <v>576</v>
      </c>
      <c r="BF8" s="3" cm="1">
        <f t="array" aca="1" ref="BF8" ca="1">IF(NOT(ISNUMBER(INDEX($A:$A,LOOKUP(2,1/($A$1:INDIRECT("$A$"&amp;ROW($A8))&lt;&gt;""),ROW($A$1:INDIRECT("$A$"&amp;ROW($A8)))),1))),"",
$BD8*$BD8)</f>
        <v>576</v>
      </c>
      <c r="BG8" s="3" cm="1">
        <f t="array" aca="1" ref="BG8" ca="1">IF(NOT(ISNUMBER(INDEX($A:$A,LOOKUP(2,1/($A$1:INDIRECT("$A$"&amp;ROW($A8))&lt;&gt;""),ROW($A$1:INDIRECT("$A$"&amp;ROW($A8)))),1))),"",
_xlfn.FLOOR.MATH(1.5*_xlfn.FLOOR.MATH($AZ8*BA8/5)))</f>
        <v>106</v>
      </c>
      <c r="BH8" s="3" cm="1">
        <f t="array" aca="1" ref="BH8" ca="1">IF(NOT(ISNUMBER(INDEX($A:$A, LOOKUP(2, 1 / ($A$1:INDIRECT("$A$"&amp;ROW($A8)) &lt;&gt; ""),ROW($A$1:INDIRECT("$A$"&amp;ROW($A8)))), 1))), "",
_xlfn.FLOOR.MATH($BG8/IF(OR(INDIRECT("$C$"&amp;LOOKUP(2, 1 / ($AY$1:INDIRECT("$AY$"&amp;ROW($AY8)-1) &lt;&gt; ""),ROW($AY$1:INDIRECT("$AY$"&amp;ROW($AY8)-1))))="Multi",
INDIRECT("$C$"&amp;LOOKUP(2, 1 / ($AY$1:INDIRECT("$AY$"&amp;ROW($AY8)-1) &lt;&gt; ""),ROW($AY$1:INDIRECT("$AY$"&amp;ROW($AY8)-1))))="Double"),2,1)))</f>
        <v>106</v>
      </c>
      <c r="BI8" s="3" cm="1">
        <f t="array" aca="1" ref="BI8" ca="1">IF(NOT(ISNUMBER(INDEX($A:$A,LOOKUP(2,1/($A$1:INDIRECT("$A$"&amp;ROW($A8))&lt;&gt;""),ROW($A$1:INDIRECT("$A$"&amp;ROW($A8)))),1))),"",
VLOOKUP($BC8,GameFreakSQRT!$A$1:$B$200,2,FALSE))</f>
        <v>20066</v>
      </c>
      <c r="BJ8" s="3" cm="1">
        <f t="array" aca="1" ref="BJ8" ca="1">IF(NOT(ISNUMBER(INDEX($A:$A,LOOKUP(2,1/($A$1:INDIRECT("$A$"&amp;ROW($A8))&lt;&gt;""),ROW($A$1:INDIRECT("$A$"&amp;ROW($A8)))),1))),"",
VLOOKUP($BD8,GameFreakSQRT!$A$1:$B$200,2,FALSE))</f>
        <v>20066</v>
      </c>
      <c r="BK8" s="3" cm="1">
        <f t="array" aca="1" ref="BK8" ca="1">IF(NOT(ISNUMBER(INDEX($A:$A,LOOKUP(2,1/($A$1:INDIRECT("$A$"&amp;ROW($A8))&lt;&gt;""),ROW($A$1:INDIRECT("$A$"&amp;ROW($A8)))),1))),"",
_xlfn.FLOOR.MATH((($BI8*$BE8)*$BH8)/($BJ8*$BF8))+1)</f>
        <v>107</v>
      </c>
      <c r="BL8" s="3" cm="1">
        <f t="array" aca="1" ref="BL8" ca="1">IF(NOT(ISNUMBER(INDEX($A:$A,LOOKUP(2,1/($A$1:INDIRECT("$A$"&amp;ROW($A8))&lt;&gt;""),ROW($A$1:INDIRECT("$A$"&amp;ROW($A8)))),1))),"",
_xlfn.FLOOR.MATH($BK8*IF(NOT(INDIRECT("$Z$"&amp;LOOKUP(2, 1 / ($AY$1:INDIRECT("$AY$"&amp;ROW($AY8)-1) &lt;&gt; ""),ROW($AY$1:INDIRECT("$AY$"&amp;ROW($AY8)-1))))=""),1.5,1)))</f>
        <v>107</v>
      </c>
      <c r="BM8" s="3" cm="1">
        <f t="array" aca="1" ref="BM8" ca="1">IF(NOT(ISNUMBER(INDEX($A:$A, LOOKUP(2, 1 / ($A$1:INDIRECT("$A$"&amp;ROW($A8)) &lt;&gt; ""),ROW($A$1:INDIRECT("$A$"&amp;ROW($A8)))), 1))), "",
INDIRECT("$Y$"&amp;LOOKUP(2, 1 / ($AY$1:INDIRECT("$AY$"&amp;ROW($AY8)-1) &lt;&gt; ""),ROW($AY$1:INDIRECT("$AY$"&amp;ROW($AY8)-1)))))</f>
        <v>107</v>
      </c>
      <c r="BN8" s="3" t="b">
        <f t="shared" ca="1" si="0"/>
        <v>1</v>
      </c>
      <c r="CT8" s="3" cm="1">
        <f t="array" aca="1" ref="CT8" ca="1">IF(NOT(ISNUMBER(INDEX($A:$A, LOOKUP(2, 1 / ($A$1:INDIRECT("$A$"&amp;ROW($A8)) &lt;&gt; ""),ROW($A$1:INDIRECT("$A$"&amp;ROW($A8)))), 1))), "",
$AY8-INDEX($AY:$AY, LOOKUP(2, 1 / ($AY$1:INDIRECT("$AV$"&amp;ROW($AY8)-1) &lt;&gt; ""),ROW($AY$1:INDIRECT("$AV$"&amp;ROW($AY8)-1))), 1))</f>
        <v>343</v>
      </c>
      <c r="CU8" s="3" cm="1">
        <f t="array" aca="1" ref="CU8" ca="1">IF(NOT(ISNUMBER(INDEX($A:$A, LOOKUP(2, 1 / ($A$1:INDIRECT("$A$"&amp;ROW($A8)) &lt;&gt; ""),ROW($A$1:INDIRECT("$A$"&amp;ROW($A8)))), 1))), "",
INDEX($Y:$Y, LOOKUP(2, 1 / ($Y$1:INDIRECT("$Y$"&amp;ROW($Y8)-1) &lt;&gt; ""),ROW($Y$1:INDIRECT("$Y$"&amp;ROW($Y8)-1))), 1))</f>
        <v>107</v>
      </c>
      <c r="CV8" s="1">
        <f ca="1">IFERROR(VLOOKUP($AY8, 'Medium-Slow'!$A$1:$B$101, 2, TRUE),"")</f>
        <v>8</v>
      </c>
    </row>
    <row r="9" spans="1:100" x14ac:dyDescent="0.45">
      <c r="A9" s="69"/>
      <c r="B9" s="69"/>
      <c r="C9" s="69" t="str">
        <f>$C8</f>
        <v>Single</v>
      </c>
      <c r="D9" s="69"/>
      <c r="E9" s="69"/>
      <c r="F9" s="56">
        <v>2</v>
      </c>
      <c r="G9" s="2" t="s">
        <v>49</v>
      </c>
      <c r="H9" s="2" t="s">
        <v>50</v>
      </c>
      <c r="I9" s="2">
        <v>7</v>
      </c>
      <c r="J9" s="2" t="s">
        <v>87</v>
      </c>
      <c r="K9" s="2" t="s">
        <v>52</v>
      </c>
      <c r="L9" s="2" t="s">
        <v>53</v>
      </c>
      <c r="M9" s="2" t="s">
        <v>54</v>
      </c>
      <c r="N9" s="2" t="s">
        <v>55</v>
      </c>
      <c r="O9" s="2" t="s">
        <v>88</v>
      </c>
      <c r="P9" s="22" t="s">
        <v>56</v>
      </c>
      <c r="Q9" s="22">
        <v>3</v>
      </c>
      <c r="R9" s="2">
        <f>_xlfn.FLOOR.MATH((((2*VLOOKUP(G9, 'EV and Base'!$A$1:$N$671, 9, FALSE))+$Q9)*$I9)/100)+$I9+10</f>
        <v>24</v>
      </c>
      <c r="S9" s="2">
        <f>_xlfn.FLOOR.MATH((_xlfn.FLOOR.MATH((((2*VLOOKUP($G9, 'EV and Base'!$A$1:$N$671, 10, FALSE))+$Q9)*$I9)/100)+5)*
IF(OR($J9="Lonely", $J9="Brave", $J9="Adamant", $J9="Naughty"), 1.1,
IF(OR($J9="Bold", $J9="Timid", $J9="Modest", $J9="Calm"), 0.9, 1)))</f>
        <v>12</v>
      </c>
      <c r="T9" s="2">
        <f>_xlfn.FLOOR.MATH((_xlfn.FLOOR.MATH((((2*VLOOKUP($G9, 'EV and Base'!$A$1:$N$671, 11, FALSE))+$Q9)*$I9)/100)+5)*
IF(OR($J9="Bold", $J9="Relaxed", $J9="Impish", $J9="Lax"), 1.1,
IF(OR($J9="Lonely", $J9="Hasty", $J9="Mild", $J9="Gentle"), 0.9, 1)))</f>
        <v>11</v>
      </c>
      <c r="U9" s="2">
        <f>_xlfn.FLOOR.MATH((_xlfn.FLOOR.MATH((((2*VLOOKUP($G9, 'EV and Base'!$A$1:$N$671, 12, FALSE))+$Q9)*$I9)/100)+5)*
IF(OR($J9="Modest", $J9="Mild", $J9="Quiet", $J9="Rash"), 1.1,
IF(OR($J9="Adamant", $J9="Impish", $J9="Jolly", $J9="Careful"), 0.9, 1)))</f>
        <v>14</v>
      </c>
      <c r="V9" s="2">
        <f>_xlfn.FLOOR.MATH((_xlfn.FLOOR.MATH((((2*VLOOKUP($G9, 'EV and Base'!$A$1:$N$671, 13, FALSE))+$Q9)*$I9)/100)+5)*
IF(OR($J9="Calm", $J9="Gentle", $J9="Sassy", $J9="Careful"), 1.1,
IF(OR($J9="Naughty", $J9="Lax", $J9="Naive", $J9="Rash"), 0.9, 1)))</f>
        <v>12</v>
      </c>
      <c r="W9" s="2">
        <f>_xlfn.FLOOR.MATH((_xlfn.FLOOR.MATH((((2*VLOOKUP($G9, 'EV and Base'!$A$1:$N$671, 14, FALSE))+$Q9)*$I9)/100)+5)*
IF(OR($J9="Timid", $J9="Hasty", $J9="Jolly", $J9="Naive"), 1.1,
IF(OR($J9="Brave", $J9="Relaxed", $J9="Quiet", $J9="Sassy"), 0.9, 1)))</f>
        <v>9</v>
      </c>
      <c r="X9" s="69"/>
      <c r="Y9" s="1">
        <v>48</v>
      </c>
      <c r="AA9" s="23" t="str" cm="1">
        <f t="array" aca="1" ref="AA9" ca="1">IF(NOT(ISNUMBER(INDEX($A:$A,LOOKUP(2,1/($A$1:INDIRECT("$A$"&amp;ROW($A9))&lt;&gt;""),ROW($A$1:INDIRECT("$A$"&amp;ROW($A9)))),1))),"",
IF(NOT(ISNUMBER($A9)),$AA8,
IF($AB9&lt;16,"Lillipup",
IF($AB9&lt;32,"Herdier",
"Stoutland"))))</f>
        <v>Lillipup</v>
      </c>
      <c r="AB9" s="25" cm="1">
        <f t="array" aca="1" ref="AB9" ca="1">IF(NOT(ISNUMBER(INDEX($A:$A, LOOKUP(2, 1 / ($A$1:INDIRECT("$A$"&amp;ROW($A9)) &lt;&gt; ""),ROW($A$1:INDIRECT("$A$"&amp;ROW($A9)))), 1))), "",
VLOOKUP($AY9,'Medium-Slow'!$A$1:$B$101,2,TRUE))</f>
        <v>9</v>
      </c>
      <c r="AC9" s="23" cm="1">
        <f t="array" aca="1" ref="AC9" ca="1">IF(NOT(ISNUMBER(INDEX($A:$A, LOOKUP(2, 1 / ($A$1:INDIRECT("$A$"&amp;ROW($A9)) &lt;&gt; ""),ROW($A$1:INDIRECT("$A$"&amp;ROW($A9)))), 1))), "",
INDEX($AC:$AC, LOOKUP(2, 1 / ($AC$1:INDIRECT("$AC$"&amp;ROW($AC9)-1) &lt;&gt; ""),ROW($AC$1:INDIRECT("$AC$"&amp;ROW($AC9)-1))), 1)+
IF(INDEX($AC:$AC, LOOKUP(2, 1 / ($AC$1:INDIRECT("$AC$"&amp;ROW($AC9)-1) &lt;&gt; ""),ROW($AC$1:INDIRECT("$AC$"&amp;ROW($AC9)-1))), 1)+
INDEX($AD:$AD, LOOKUP(2, 1 / ($AD$1:INDIRECT("$AD$"&amp;ROW($AD9)-1) &lt;&gt; ""),ROW($AD$1:INDIRECT("$AD$"&amp;ROW($AD9)-1))), 1)+
INDEX($AE:$AE, LOOKUP(2, 1 / ($AE$1:INDIRECT("$AE$"&amp;ROW($AE9)-1) &lt;&gt; ""),ROW($AE$1:INDIRECT("$AE$"&amp;ROW($AD9)-1))), 1)+
INDEX($AE:$AF, LOOKUP(2, 1 / ($AF$1:INDIRECT("$AF$"&amp;ROW($AF9)-1) &lt;&gt; ""),ROW($AF$1:INDIRECT("$AF$"&amp;ROW($AD9)-1))), 1)+
INDEX($AG:$AG, LOOKUP(2, 1 / ($AG$1:INDIRECT("$AG$"&amp;ROW($AG9)-1) &lt;&gt; ""),ROW($AG$1:INDIRECT("$AG$"&amp;ROW($AD9)-1))), 1)+
INDEX($AH:$AH, LOOKUP(2, 1 / ($AH$1:INDIRECT("$AH$"&amp;ROW($AH9)-1) &lt;&gt; ""),ROW($AH$1:INDIRECT("$AH$"&amp;ROW($AD9)-1))), 1)&gt;=510,0,
IF(INDEX($AC:$AC, LOOKUP(2, 1 / ($AC$1:INDIRECT("$AC$"&amp;ROW($AC9)-1) &lt;&gt; ""),ROW($AC$1:INDIRECT("$AC$"&amp;ROW($AC9)-1))), 1)&gt;=255,0,
VLOOKUP(INDIRECT("$G$"&amp;LOOKUP(2, 1 / ($AC$1:INDIRECT("$AC$"&amp;ROW($AC9)-1) &lt;&gt; ""),ROW($AC$1:INDIRECT("$AC$"&amp;ROW($AC9)-1)))), 'EV and Base'!$A$1:$N$671, 3, FALSE))))</f>
        <v>0</v>
      </c>
      <c r="AD9" s="2" cm="1">
        <f t="array" aca="1" ref="AD9" ca="1">IF(NOT(ISNUMBER(INDEX($A:$A, LOOKUP(2, 1 / ($A$1:INDIRECT("$A$"&amp;ROW($A9)) &lt;&gt; ""),ROW($A$1:INDIRECT("$A$"&amp;ROW($A9)))), 1))), "",
INDEX($AD:$AD, LOOKUP(2, 1 / ($AD$1:INDIRECT("$AD$"&amp;ROW($AD9)-1) &lt;&gt; ""),ROW($AD$1:INDIRECT("$AD$"&amp;ROW($AD9)-1))), 1)+
IF(INDEX($AC:$AC, LOOKUP(2, 1 / ($AC$1:INDIRECT("$AC$"&amp;ROW($AC9)-1) &lt;&gt; ""),ROW($AC$1:INDIRECT("$AC$"&amp;ROW($AC9)-1))), 1)+
INDEX($AD:$AD, LOOKUP(2, 1 / ($AD$1:INDIRECT("$AD$"&amp;ROW($AD9)-1) &lt;&gt; ""),ROW($AD$1:INDIRECT("$AD$"&amp;ROW($AD9)-1))), 1)+
INDEX($AE:$AE, LOOKUP(2, 1 / ($AE$1:INDIRECT("$AE$"&amp;ROW($AE9)-1) &lt;&gt; ""),ROW($AE$1:INDIRECT("$AE$"&amp;ROW($AD9)-1))), 1)+
INDEX($AE:$AF, LOOKUP(2, 1 / ($AF$1:INDIRECT("$AF$"&amp;ROW($AF9)-1) &lt;&gt; ""),ROW($AF$1:INDIRECT("$AF$"&amp;ROW($AD9)-1))), 1)+
INDEX($AG:$AG, LOOKUP(2, 1 / ($AG$1:INDIRECT("$AG$"&amp;ROW($AG9)-1) &lt;&gt; ""),ROW($AG$1:INDIRECT("$AG$"&amp;ROW($AD9)-1))), 1)+
INDEX($AH:$AH, LOOKUP(2, 1 / ($AH$1:INDIRECT("$AH$"&amp;ROW($AH9)-1) &lt;&gt; ""),ROW($AH$1:INDIRECT("$AH$"&amp;ROW($AD9)-1))), 1)&gt;=510,0,
IF(INDEX($AD:$AD, LOOKUP(2, 1 / ($AD$1:INDIRECT("$AD$"&amp;ROW($AD9)-1) &lt;&gt; ""),ROW($AD$1:INDIRECT("$AD$"&amp;ROW($AD9)-1))), 1)&gt;=255,0,
VLOOKUP(INDIRECT("$G$"&amp;LOOKUP(2, 1 / ($AD$1:INDIRECT("$AD$"&amp;ROW($AD9)-1) &lt;&gt; ""),ROW($AD$1:INDIRECT("$AD$"&amp;ROW($AD9)-1)))), 'EV and Base'!$A$1:$N$671, 4, FALSE))))</f>
        <v>2</v>
      </c>
      <c r="AE9" s="2" cm="1">
        <f t="array" aca="1" ref="AE9" ca="1">IF(NOT(ISNUMBER(INDEX($A:$A,LOOKUP(2,1/($A$1:INDIRECT("$A$"&amp;ROW($A9))&lt;&gt;""),ROW($A$1:INDIRECT("$A$"&amp;ROW($A9)))),1))),"",
INDEX($AE:$AE,LOOKUP(2,1/($AE$1:INDIRECT("$AE$"&amp;ROW($AE9)-1)&lt;&gt;""),ROW($AE$1:INDIRECT("$AE$"&amp;ROW($AE9)-1))),1)+
IF(INDEX($AC:$AC,LOOKUP(2,1/($AC$1:INDIRECT("$AC$"&amp;ROW($AC9)-1)&lt;&gt;""),ROW($AC$1:INDIRECT("$AC$"&amp;ROW($AC9)-1))),1)+
INDEX($AD:$AD,LOOKUP(2,1/($AD$1:INDIRECT("$AD$"&amp;ROW($AD9)-1)&lt;&gt;""),ROW($AD$1:INDIRECT("$AD$"&amp;ROW($AD9)-1))),1)+
INDEX($AE:$AE,LOOKUP(2,1/($AE$1:INDIRECT("$AE$"&amp;ROW($AE9)-1)&lt;&gt;""),ROW($AE$1:INDIRECT("$AE$"&amp;ROW($AD9)-1))),1)+
INDEX($AE:$AF,LOOKUP(2,1/($AF$1:INDIRECT("$AF$"&amp;ROW($AF9)-1)&lt;&gt;""),ROW($AF$1:INDIRECT("$AF$"&amp;ROW($AD9)-1))),1)+
INDEX($AG:$AG,LOOKUP(2,1/($AG$1:INDIRECT("$AG$"&amp;ROW($AG9)-1)&lt;&gt;""),ROW($AG$1:INDIRECT("$AG$"&amp;ROW($AD9)-1))),1)+
INDEX($AH:$AH,LOOKUP(2,1/($AH$1:INDIRECT("$AH$"&amp;ROW($AH9)-1)&lt;&gt;""),ROW($AH$1:INDIRECT("$AH$"&amp;ROW($AD9)-1))),1)&gt;=510,0,
IF(INDEX($AE:$AE,LOOKUP(2,1/($AE$1:INDIRECT("$AE$"&amp;ROW($AE9)-1)&lt;&gt;""),ROW($AE$1:INDIRECT("$AE$"&amp;ROW($AE9)-1))),1)&gt;=255,0,
VLOOKUP(INDIRECT("$G$"&amp;LOOKUP(2,1/($AE$1:INDIRECT("$AE$"&amp;ROW($AE9)-1)&lt;&gt;""),ROW($AE$1:INDIRECT("$AE$"&amp;ROW($AE9)-1)))),'EV and Base'!$A$1:$N$671,5,FALSE))))</f>
        <v>0</v>
      </c>
      <c r="AF9" s="2" cm="1">
        <f t="array" aca="1" ref="AF9" ca="1">IF(NOT(ISNUMBER(INDEX($A:$A, LOOKUP(2, 1 / ($A$1:INDIRECT("$A$"&amp;ROW($A9)) &lt;&gt; ""),ROW($A$1:INDIRECT("$A$"&amp;ROW($A9)))), 1))), "",
INDEX($AF:$AF, LOOKUP(2, 1 / ($AF$1:INDIRECT("$AF$"&amp;ROW($AF9)-1) &lt;&gt; ""),ROW($AF$1:INDIRECT("$AF$"&amp;ROW($AF9)-1))), 1)+
IF(INDEX($AC:$AC, LOOKUP(2, 1 / ($AC$1:INDIRECT("$AC$"&amp;ROW($AC9)-1) &lt;&gt; ""),ROW($AC$1:INDIRECT("$AC$"&amp;ROW($AC9)-1))), 1)+
INDEX($AD:$AD, LOOKUP(2, 1 / ($AD$1:INDIRECT("$AD$"&amp;ROW($AD9)-1) &lt;&gt; ""),ROW($AD$1:INDIRECT("$AD$"&amp;ROW($AD9)-1))), 1)+
INDEX($AE:$AE, LOOKUP(2, 1 / ($AE$1:INDIRECT("$AE$"&amp;ROW($AE9)-1) &lt;&gt; ""),ROW($AE$1:INDIRECT("$AE$"&amp;ROW($AD9)-1))), 1)+
INDEX($AE:$AF, LOOKUP(2, 1 / ($AF$1:INDIRECT("$AF$"&amp;ROW($AF9)-1) &lt;&gt; ""),ROW($AF$1:INDIRECT("$AF$"&amp;ROW($AD9)-1))), 1)+
INDEX($AG:$AG, LOOKUP(2, 1 / ($AG$1:INDIRECT("$AG$"&amp;ROW($AG9)-1) &lt;&gt; ""),ROW($AG$1:INDIRECT("$AG$"&amp;ROW($AD9)-1))), 1)+
INDEX($AH:$AH, LOOKUP(2, 1 / ($AH$1:INDIRECT("$AH$"&amp;ROW($AH9)-1) &lt;&gt; ""),ROW($AH$1:INDIRECT("$AH$"&amp;ROW($AD9)-1))), 1)&gt;=510,0,
IF(INDEX($AF:$AF, LOOKUP(2, 1 / ($AF$1:INDIRECT("$AF$"&amp;ROW($AF9)-1) &lt;&gt; ""),ROW($AF$1:INDIRECT("$AF$"&amp;ROW($AF9)-1))), 1)&gt;=255,0,
VLOOKUP(INDIRECT("$G$"&amp;LOOKUP(2, 1 / ($AF$1:INDIRECT("$AF$"&amp;ROW($AF9)-1) &lt;&gt; ""),ROW($AF$1:INDIRECT("$AF$"&amp;ROW($AF9)-1)))), 'EV and Base'!$A$1:$N$671, 6, FALSE))))</f>
        <v>0</v>
      </c>
      <c r="AG9" s="2" cm="1">
        <f t="array" aca="1" ref="AG9" ca="1">IF(NOT(ISNUMBER(INDEX($A:$A, LOOKUP(2, 1 / ($A$1:INDIRECT("$A$"&amp;ROW($A9)) &lt;&gt; ""),ROW($A$1:INDIRECT("$A$"&amp;ROW($A9)))), 1))), "",
INDEX($AG:$AG, LOOKUP(2, 1 / ($AG$1:INDIRECT("$AG$"&amp;ROW($AG9)-1) &lt;&gt; ""),ROW($AG$1:INDIRECT("$AG$"&amp;ROW($AG9)-1))), 1)+
IF(INDEX($AC:$AC, LOOKUP(2, 1 / ($AC$1:INDIRECT("$AC$"&amp;ROW($AC9)-1) &lt;&gt; ""),ROW($AC$1:INDIRECT("$AC$"&amp;ROW($AC9)-1))), 1)+
INDEX($AD:$AD, LOOKUP(2, 1 / ($AD$1:INDIRECT("$AD$"&amp;ROW($AD9)-1) &lt;&gt; ""),ROW($AD$1:INDIRECT("$AD$"&amp;ROW($AD9)-1))), 1)+
INDEX($AE:$AE, LOOKUP(2, 1 / ($AE$1:INDIRECT("$AE$"&amp;ROW($AE9)-1) &lt;&gt; ""),ROW($AE$1:INDIRECT("$AE$"&amp;ROW($AD9)-1))), 1)+
INDEX($AE:$AF, LOOKUP(2, 1 / ($AF$1:INDIRECT("$AF$"&amp;ROW($AF9)-1) &lt;&gt; ""),ROW($AF$1:INDIRECT("$AF$"&amp;ROW($AD9)-1))), 1)+
INDEX($AG:$AG, LOOKUP(2, 1 / ($AG$1:INDIRECT("$AG$"&amp;ROW($AG9)-1) &lt;&gt; ""),ROW($AG$1:INDIRECT("$AG$"&amp;ROW($AD9)-1))), 1)+
INDEX($AH:$AH, LOOKUP(2, 1 / ($AH$1:INDIRECT("$AH$"&amp;ROW($AH9)-1) &lt;&gt; ""),ROW($AH$1:INDIRECT("$AH$"&amp;ROW($AD9)-1))), 1)&gt;=510,0,
IF(INDEX($AG:$AG, LOOKUP(2, 1 / ($AG$1:INDIRECT("$AG$"&amp;ROW($AG9)-1) &lt;&gt; ""),ROW($AG$1:INDIRECT("$AG$"&amp;ROW($AG9)-1))), 1)&gt;=255,0,
VLOOKUP(INDIRECT("$G$"&amp;LOOKUP(2, 1 / ($AG$1:INDIRECT("$AG$"&amp;ROW($AG9)-1) &lt;&gt; ""),ROW($AG$1:INDIRECT("$AG$"&amp;ROW($AG9)-1)))), 'EV and Base'!$A$1:$N$671, 7, FALSE))))</f>
        <v>0</v>
      </c>
      <c r="AH9" s="24" cm="1">
        <f t="array" aca="1" ref="AH9" ca="1">IF(NOT(ISNUMBER(INDEX($A:$A,LOOKUP(2,1/($A$1:INDIRECT("$A$"&amp;ROW($A9))&lt;&gt;""),ROW($A$1:INDIRECT("$A$"&amp;ROW($A9)))),1))),"",
INDEX($AH:$AH,LOOKUP(2,1/($AH$1:INDIRECT("$AH$"&amp;ROW($AH9)-1)&lt;&gt;""),ROW($AH$1:INDIRECT("$AH$"&amp;ROW($AH9)-1))),1)+
IF(INDEX($AC:$AC,LOOKUP(2,1/($AC$1:INDIRECT("$AC$"&amp;ROW($AC9)-1)&lt;&gt;""),ROW($AC$1:INDIRECT("$AC$"&amp;ROW($AC9)-1))),1)+
INDEX($AD:$AD,LOOKUP(2,1/($AD$1:INDIRECT("$AD$"&amp;ROW($AD9)-1)&lt;&gt;""),ROW($AD$1:INDIRECT("$AD$"&amp;ROW($AD9)-1))),1)+
INDEX($AE:$AE,LOOKUP(2,1/($AE$1:INDIRECT("$AE$"&amp;ROW($AE9)-1)&lt;&gt;""),ROW($AE$1:INDIRECT("$AE$"&amp;ROW($AD9)-1))),1)+
INDEX($AE:$AF,LOOKUP(2,1/($AF$1:INDIRECT("$AF$"&amp;ROW($AF9)-1)&lt;&gt;""),ROW($AF$1:INDIRECT("$AF$"&amp;ROW($AD9)-1))),1)+
INDEX($AG:$AG,LOOKUP(2,1/($AG$1:INDIRECT("$AG$"&amp;ROW($AG9)-1)&lt;&gt;""),ROW($AG$1:INDIRECT("$AG$"&amp;ROW($AD9)-1))),1)+
INDEX($AH:$AH,LOOKUP(2,1/($AH$1:INDIRECT("$AH$"&amp;ROW($AH9)-1)&lt;&gt;""),ROW($AH$1:INDIRECT("$AH$"&amp;ROW($AD9)-1))),1)&gt;=510,0,
IF(INDEX($AH:$AH,LOOKUP(2,1/($AH$1:INDIRECT("$AH$"&amp;ROW($AH9)-1)&lt;&gt;""),ROW($AH$1:INDIRECT("$AH$"&amp;ROW($AH9)-1))),1)&gt;=255,0,
VLOOKUP(INDIRECT("$G$"&amp;LOOKUP(2,1/($AH$1:INDIRECT("$AH$"&amp;ROW($AH9)-1)&lt;&gt;""),ROW($AH$1:INDIRECT("$AH$"&amp;ROW($AH9)-1)))),'EV and Base'!$A$1:$N$671,8,FALSE))))</f>
        <v>0</v>
      </c>
      <c r="AI9" s="29" cm="1">
        <f t="array" aca="1" ref="AI9" ca="1">IF(NOT(ISNUMBER(INDEX($A:$A,LOOKUP(2,1/($A$1:INDIRECT("$A$"&amp;ROW($A9))&lt;&gt;""),ROW($A$1:INDIRECT("$A$"&amp;ROW($A9)))),1))),"",
ROUNDDOWN((((2*VLOOKUP($AA9,'EV and Base'!$A$1:$N$671,9,FALSE))+31+ROUNDDOWN($AC9/4,0))*$AB9)/100,0)+$AB9+10)</f>
        <v>29</v>
      </c>
      <c r="AJ9" s="21" cm="1">
        <f t="array" aca="1" ref="AJ9" ca="1">IF(NOT(ISNUMBER(INDEX($A:$A, LOOKUP(2, 1 / ($A$1:INDIRECT("$A$"&amp;ROW($A9)) &lt;&gt; ""),ROW($A$1:INDIRECT("$A$"&amp;ROW($A9)))), 1))), "",
ROUNDDOWN((ROUNDDOWN((((2*VLOOKUP($AA9, 'EV and Base'!$A$1:$N$671, 10, FALSE))+31+ROUNDDOWN($AD9/4, 0))*$AB9)/100, 0)+5)*1.1, 0))</f>
        <v>19</v>
      </c>
      <c r="AK9" s="21" t="str" cm="1">
        <f t="array" aca="1" ref="AK9" ca="1">IF(NOT(ISNUMBER(INDEX($A:$A, LOOKUP(2, 1 / ($A$1:INDIRECT("$A$"&amp;ROW($A9)) &lt;&gt; ""),ROW($A$1:INDIRECT("$A$"&amp;ROW($A9)))), 1))), "",
ROUNDDOWN((ROUNDDOWN((((2*VLOOKUP($AA9, 'EV and Base'!$A$1:$N$671, 11, FALSE))+30+ROUNDDOWN($AE9/4, 0))*$AB9)/100, 0)+5), 0)
&amp;"-"&amp;
ROUNDDOWN((ROUNDDOWN((((2*VLOOKUP($AA9, 'EV and Base'!$A$1:$N$671, 11, FALSE))+31+ROUNDDOWN($AE9/4, 0))*$AB9)/100, 0)+5), 0))</f>
        <v>15-15</v>
      </c>
      <c r="AL9" s="21" t="str" cm="1">
        <f t="array" aca="1" ref="AL9" ca="1">IF(NOT(ISNUMBER(INDEX($A:$A, LOOKUP(2, 1 / ($A$1:INDIRECT("$A$"&amp;ROW($A9)) &lt;&gt; ""),ROW($A$1:INDIRECT("$A$"&amp;ROW($A9)))), 1))), "",
ROUNDDOWN((ROUNDDOWN((((2*VLOOKUP($AA9, 'EV and Base'!$A$1:$N$671, 12, FALSE))+0+ROUNDDOWN($AF9/4, 0))*$AB9)/100, 0)+5)*0.9, 0)
&amp;"-"&amp;
ROUNDDOWN((ROUNDDOWN((((2*VLOOKUP($AA9, 'EV and Base'!$A$1:$N$671, 12, FALSE))+31+ROUNDDOWN($AF9/4, 0))*$AB9)/100, 0)+5)*0.9, 0))</f>
        <v>8-10</v>
      </c>
      <c r="AM9" s="21" t="str" cm="1">
        <f t="array" aca="1" ref="AM9" ca="1">IF(NOT(ISNUMBER(INDEX($A:$A, LOOKUP(2, 1 / ($A$1:INDIRECT("$A$"&amp;ROW($A9)) &lt;&gt; ""),ROW($A$1:INDIRECT("$A$"&amp;ROW($A9)))), 1))), "",
ROUNDDOWN((ROUNDDOWN((((2*VLOOKUP($AA9, 'EV and Base'!$A$1:$N$671, 13, FALSE))+30+ROUNDDOWN($AG9/4, 0))*$AB9)/100, 0)+5), 0)
&amp;"-"&amp;
ROUNDDOWN((ROUNDDOWN((((2*VLOOKUP($AA9, 'EV and Base'!$A$1:$N$671, 13, FALSE))+31+ROUNDDOWN($AG9/4, 0))*$AB9)/100, 0)+5), 0))</f>
        <v>15-15</v>
      </c>
      <c r="AN9" s="25" cm="1">
        <f t="array" aca="1" ref="AN9" ca="1">IF(NOT(ISNUMBER(INDEX($A:$A, LOOKUP(2, 1 / ($A$1:INDIRECT("$A$"&amp;ROW($A9)) &lt;&gt; ""),ROW($A$1:INDIRECT("$A$"&amp;ROW($A9)))), 1))), "",
ROUNDDOWN((ROUNDDOWN((((2*VLOOKUP($AA9, 'EV and Base'!$A$1:$N$671, 14, FALSE))+31+ROUNDDOWN($AH9/4, 0))*$AB9)/100, 0)+5), 0))</f>
        <v>17</v>
      </c>
      <c r="AO9" s="23" cm="1">
        <f t="array" aca="1" ref="AO9" ca="1">IF(NOT(ISNUMBER(INDEX($A:$A, LOOKUP(2, 1 / ($A$1:INDIRECT("$A$"&amp;ROW($A9)) &lt;&gt; ""),ROW($A$1:INDIRECT("$A$"&amp;ROW($A9)))), 1))), "",
ROUNDDOWN((((2*VLOOKUP($AA9, 'EV and Base'!$A$1:$N$671, 9, FALSE))+31+ROUNDDOWN($AC9/4, 0))*$AB9)/100, 0)+$AB9+10)</f>
        <v>29</v>
      </c>
      <c r="AP9" s="2" cm="1">
        <f t="array" aca="1" ref="AP9" ca="1">IF(NOT(ISNUMBER(INDEX($A:$A, LOOKUP(2, 1 / ($A$1:INDIRECT("$A$"&amp;ROW($A9)) &lt;&gt; ""),ROW($A$1:INDIRECT("$A$"&amp;ROW($A9)))), 1))), "",
ROUNDDOWN((ROUNDDOWN((((2*VLOOKUP($AA9, 'EV and Base'!$A$1:$N$671, 10, FALSE))+31+ROUNDDOWN($AD9/4, 0))*$AB9)/100, 0)+5)*1.1, 0))</f>
        <v>19</v>
      </c>
      <c r="AQ9" s="2" cm="1">
        <f t="array" aca="1" ref="AQ9" ca="1">IF(NOT(ISNUMBER(INDEX($A:$A, LOOKUP(2, 1 / ($A$1:INDIRECT("$A$"&amp;ROW($A9)) &lt;&gt; ""),ROW($A$1:INDIRECT("$A$"&amp;ROW($A9)))), 1))), "",
ROUNDDOWN((ROUNDDOWN((((2*VLOOKUP($AA9, 'EV and Base'!$A$1:$N$671, 11, FALSE))+$AV$2+ROUNDDOWN($AE9/4, 0))*$AB9)/100, 0)+5), 0))</f>
        <v>15</v>
      </c>
      <c r="AR9" s="22" cm="1">
        <f t="array" aca="1" ref="AR9" ca="1">IF(NOT(ISNUMBER(INDEX($A:$A, LOOKUP(2, 1 / ($A$1:INDIRECT("$A$"&amp;ROW($A9)) &lt;&gt; ""),ROW($A$1:INDIRECT("$A$"&amp;ROW($A9)))), 1))), "",
ROUNDDOWN((ROUNDDOWN((((2*VLOOKUP($AA9, 'EV and Base'!$A$1:$N$671, 12, FALSE))+$AW$2+ROUNDDOWN($AF9/4, 0))*$AB9)/100, 0)+5)*0.9, 0))</f>
        <v>9</v>
      </c>
      <c r="AS9" s="2" cm="1">
        <f t="array" aca="1" ref="AS9" ca="1">IF(NOT(ISNUMBER(INDEX($A:$A, LOOKUP(2, 1 / ($A$1:INDIRECT("$A$"&amp;ROW($A9)) &lt;&gt; ""),ROW($A$1:INDIRECT("$A$"&amp;ROW($A9)))), 1))), "",
ROUNDDOWN((ROUNDDOWN((((2*VLOOKUP($AA9, 'EV and Base'!$A$1:$N$671, 13, FALSE))+$AX$2+ROUNDDOWN($AG9/4, 0))*$AB9)/100, 0)+5), 0))</f>
        <v>15</v>
      </c>
      <c r="AT9" s="24" cm="1">
        <f t="array" aca="1" ref="AT9" ca="1">IF(NOT(ISNUMBER(INDEX($A:$A, LOOKUP(2, 1 / ($A$1:INDIRECT("$A$"&amp;ROW($A9)) &lt;&gt; ""),ROW($A$1:INDIRECT("$A$"&amp;ROW($A9)))), 1))), "",
ROUNDDOWN((ROUNDDOWN((((2*VLOOKUP($AA9, 'EV and Base'!$A$1:$N$671, 14, FALSE))+31+ROUNDDOWN($AH9/4, 0))*$AB9)/100, 0)+5), 0))</f>
        <v>17</v>
      </c>
      <c r="AU9" s="28">
        <v>80</v>
      </c>
      <c r="AY9" cm="1">
        <f t="array" aca="1" ref="AY9" ca="1">IF(NOT(ISNUMBER(INDEX($A:$A,LOOKUP(2,1/($A$1:INDIRECT("$A$"&amp;ROW($A9))&lt;&gt;""),ROW($A$1:INDIRECT("$A$"&amp;ROW($A9)))),1))),"",
INDEX($AY:$AY,LOOKUP(2,1/($AY$1:INDIRECT("$AY$"&amp;ROW($AY9)-1)&lt;&gt;""),ROW($AY$1:INDIRECT("$AY$"&amp;ROW($AY9)-1))),1)+$BL9)</f>
        <v>423</v>
      </c>
      <c r="AZ9" s="3" cm="1">
        <f t="array" aca="1" ref="AZ9" ca="1">IF(NOT(ISNUMBER(INDEX($A:$A, LOOKUP(2, 1 / ($A$1:INDIRECT("$A$"&amp;ROW($A9)) &lt;&gt; ""),ROW($A$1:INDIRECT("$A$"&amp;ROW($A9)))), 1))), "",
VLOOKUP(INDIRECT("$G$"&amp;LOOKUP(2, 1 / ($AY$1:INDIRECT("$AY$"&amp;ROW($AY9)-1) &lt;&gt; ""),ROW($AY$1:INDIRECT("$AY$"&amp;ROW($AY9)-1)))),'EV and Base'!A4:N674,2,FALSE))</f>
        <v>55</v>
      </c>
      <c r="BA9" s="3" cm="1">
        <f t="array" aca="1" ref="BA9" ca="1">IF(NOT(ISNUMBER(INDEX($A:$A, LOOKUP(2, 1 / ($A$1:INDIRECT("$A$"&amp;ROW($A9)) &lt;&gt; ""),ROW($A$1:INDIRECT("$A$"&amp;ROW($A9)))), 1))), "",
INDIRECT("$I$"&amp;LOOKUP(2, 1 / ($AY$1:INDIRECT("$AY$"&amp;ROW($AY9)-1) &lt;&gt; ""),ROW($AY$1:INDIRECT("$AY$"&amp;ROW($AY9)-1)))))</f>
        <v>6</v>
      </c>
      <c r="BB9" s="1" cm="1">
        <f t="array" aca="1" ref="BB9" ca="1">IF(NOT(ISNUMBER(INDEX($A:$A, LOOKUP(2, 1 / ($A$1:INDIRECT("$A$"&amp;ROW($A9)) &lt;&gt; ""),ROW($A$1:INDIRECT("$A$"&amp;ROW($A9)))), 1))), "",
INDIRECT("$AB$"&amp;LOOKUP(2, 1 / ($AY$1:INDIRECT("$AY$"&amp;ROW($AY9)-1) &lt;&gt; ""),ROW($AY$1:INDIRECT("$AY$"&amp;ROW($AY9)-1)))))</f>
        <v>8</v>
      </c>
      <c r="BC9" s="3" cm="1">
        <f t="array" aca="1" ref="BC9" ca="1">IF(NOT(ISNUMBER(INDEX($A:$A,LOOKUP(2,1/($A$1:INDIRECT("$A$"&amp;ROW($A9))&lt;&gt;""),ROW($A$1:INDIRECT("$A$"&amp;ROW($A9)))),1))),"",
$BA9+$BA9+10)</f>
        <v>22</v>
      </c>
      <c r="BD9" s="3" cm="1">
        <f t="array" aca="1" ref="BD9" ca="1">IF(NOT(ISNUMBER(INDEX($A:$A,LOOKUP(2,1/($A$1:INDIRECT("$A$"&amp;ROW($A9))&lt;&gt;""),ROW($A$1:INDIRECT("$A$"&amp;ROW($A9)))),1))),"",
$BA9+$BB9+10)</f>
        <v>24</v>
      </c>
      <c r="BE9" s="3" cm="1">
        <f t="array" aca="1" ref="BE9" ca="1">IF(NOT(ISNUMBER(INDEX($A:$A,LOOKUP(2,1/($A$1:INDIRECT("$A$"&amp;ROW($A9))&lt;&gt;""),ROW($A$1:INDIRECT("$A$"&amp;ROW($A9)))),1))),"",
$BC9*$BC9)</f>
        <v>484</v>
      </c>
      <c r="BF9" s="3" cm="1">
        <f t="array" aca="1" ref="BF9" ca="1">IF(NOT(ISNUMBER(INDEX($A:$A,LOOKUP(2,1/($A$1:INDIRECT("$A$"&amp;ROW($A9))&lt;&gt;""),ROW($A$1:INDIRECT("$A$"&amp;ROW($A9)))),1))),"",
$BD9*$BD9)</f>
        <v>576</v>
      </c>
      <c r="BG9" s="3" cm="1">
        <f t="array" aca="1" ref="BG9" ca="1">IF(NOT(ISNUMBER(INDEX($A:$A,LOOKUP(2,1/($A$1:INDIRECT("$A$"&amp;ROW($A9))&lt;&gt;""),ROW($A$1:INDIRECT("$A$"&amp;ROW($A9)))),1))),"",
_xlfn.FLOOR.MATH(1.5*_xlfn.FLOOR.MATH($AZ9*BA9/5)))</f>
        <v>99</v>
      </c>
      <c r="BH9" s="3" cm="1">
        <f t="array" aca="1" ref="BH9" ca="1">IF(NOT(ISNUMBER(INDEX($A:$A, LOOKUP(2, 1 / ($A$1:INDIRECT("$A$"&amp;ROW($A9)) &lt;&gt; ""),ROW($A$1:INDIRECT("$A$"&amp;ROW($A9)))), 1))), "",
_xlfn.FLOOR.MATH($BG9/IF(OR(INDIRECT("$C$"&amp;LOOKUP(2, 1 / ($AY$1:INDIRECT("$AY$"&amp;ROW($AY9)-1) &lt;&gt; ""),ROW($AY$1:INDIRECT("$AY$"&amp;ROW($AY9)-1))))="Multi",
INDIRECT("$C$"&amp;LOOKUP(2, 1 / ($AY$1:INDIRECT("$AY$"&amp;ROW($AY9)-1) &lt;&gt; ""),ROW($AY$1:INDIRECT("$AY$"&amp;ROW($AY9)-1))))="Double"),2,1)))</f>
        <v>99</v>
      </c>
      <c r="BI9" s="3" cm="1">
        <f t="array" aca="1" ref="BI9" ca="1">IF(NOT(ISNUMBER(INDEX($A:$A,LOOKUP(2,1/($A$1:INDIRECT("$A$"&amp;ROW($A9))&lt;&gt;""),ROW($A$1:INDIRECT("$A$"&amp;ROW($A9)))),1))),"",
VLOOKUP($BC9,GameFreakSQRT!$A$1:$B$200,2,FALSE))</f>
        <v>19212</v>
      </c>
      <c r="BJ9" s="3" cm="1">
        <f t="array" aca="1" ref="BJ9" ca="1">IF(NOT(ISNUMBER(INDEX($A:$A,LOOKUP(2,1/($A$1:INDIRECT("$A$"&amp;ROW($A9))&lt;&gt;""),ROW($A$1:INDIRECT("$A$"&amp;ROW($A9)))),1))),"",
VLOOKUP($BD9,GameFreakSQRT!$A$1:$B$200,2,FALSE))</f>
        <v>20066</v>
      </c>
      <c r="BK9" s="3" cm="1">
        <f t="array" aca="1" ref="BK9" ca="1">IF(NOT(ISNUMBER(INDEX($A:$A,LOOKUP(2,1/($A$1:INDIRECT("$A$"&amp;ROW($A9))&lt;&gt;""),ROW($A$1:INDIRECT("$A$"&amp;ROW($A9)))),1))),"",
_xlfn.FLOOR.MATH((($BI9*$BE9)*$BH9)/($BJ9*$BF9))+1)</f>
        <v>80</v>
      </c>
      <c r="BL9" s="3" cm="1">
        <f t="array" aca="1" ref="BL9" ca="1">IF(NOT(ISNUMBER(INDEX($A:$A,LOOKUP(2,1/($A$1:INDIRECT("$A$"&amp;ROW($A9))&lt;&gt;""),ROW($A$1:INDIRECT("$A$"&amp;ROW($A9)))),1))),"",
_xlfn.FLOOR.MATH($BK9*IF(NOT(INDIRECT("$Z$"&amp;LOOKUP(2, 1 / ($AY$1:INDIRECT("$AY$"&amp;ROW($AY9)-1) &lt;&gt; ""),ROW($AY$1:INDIRECT("$AY$"&amp;ROW($AY9)-1))))=""),1.5,1)))</f>
        <v>80</v>
      </c>
      <c r="BM9" s="3" cm="1">
        <f t="array" aca="1" ref="BM9" ca="1">IF(NOT(ISNUMBER(INDEX($A:$A, LOOKUP(2, 1 / ($A$1:INDIRECT("$A$"&amp;ROW($A9)) &lt;&gt; ""),ROW($A$1:INDIRECT("$A$"&amp;ROW($A9)))), 1))), "",
INDIRECT("$Y$"&amp;LOOKUP(2, 1 / ($AY$1:INDIRECT("$AY$"&amp;ROW($AY9)-1) &lt;&gt; ""),ROW($AY$1:INDIRECT("$AY$"&amp;ROW($AY9)-1)))))</f>
        <v>80</v>
      </c>
      <c r="BN9" s="3" t="b">
        <f t="shared" ca="1" si="0"/>
        <v>1</v>
      </c>
      <c r="CT9" s="3" cm="1">
        <f t="array" aca="1" ref="CT9" ca="1">IF(NOT(ISNUMBER(INDEX($A:$A, LOOKUP(2, 1 / ($A$1:INDIRECT("$A$"&amp;ROW($A9)) &lt;&gt; ""),ROW($A$1:INDIRECT("$A$"&amp;ROW($A9)))), 1))), "",
$AY9-INDEX($AY:$AY, LOOKUP(2, 1 / ($AY$1:INDIRECT("$AV$"&amp;ROW($AY9)-1) &lt;&gt; ""),ROW($AY$1:INDIRECT("$AV$"&amp;ROW($AY9)-1))), 1))</f>
        <v>423</v>
      </c>
      <c r="CU9" s="3" cm="1">
        <f t="array" aca="1" ref="CU9" ca="1">IF(NOT(ISNUMBER(INDEX($A:$A, LOOKUP(2, 1 / ($A$1:INDIRECT("$A$"&amp;ROW($A9)) &lt;&gt; ""),ROW($A$1:INDIRECT("$A$"&amp;ROW($A9)))), 1))), "",
INDEX($Y:$Y, LOOKUP(2, 1 / ($Y$1:INDIRECT("$Y$"&amp;ROW($Y9)-1) &lt;&gt; ""),ROW($Y$1:INDIRECT("$Y$"&amp;ROW($Y9)-1))), 1))</f>
        <v>80</v>
      </c>
      <c r="CV9" s="1">
        <f ca="1">IFERROR(VLOOKUP($AY9, 'Medium-Slow'!$A$1:$B$101, 2, TRUE),"")</f>
        <v>9</v>
      </c>
    </row>
    <row r="10" spans="1:100" x14ac:dyDescent="0.45">
      <c r="A10" s="69">
        <v>6</v>
      </c>
      <c r="B10" s="69" t="s">
        <v>57</v>
      </c>
      <c r="C10" s="69" t="s">
        <v>46</v>
      </c>
      <c r="D10" s="69" t="s">
        <v>89</v>
      </c>
      <c r="E10" s="69" t="s">
        <v>48</v>
      </c>
      <c r="F10" s="56">
        <v>1</v>
      </c>
      <c r="G10" s="2" t="s">
        <v>58</v>
      </c>
      <c r="H10" s="2" t="s">
        <v>50</v>
      </c>
      <c r="I10" s="2">
        <v>8</v>
      </c>
      <c r="J10" s="2" t="s">
        <v>87</v>
      </c>
      <c r="K10" s="2" t="s">
        <v>60</v>
      </c>
      <c r="L10" s="2" t="s">
        <v>90</v>
      </c>
      <c r="M10" s="2" t="s">
        <v>54</v>
      </c>
      <c r="N10" s="2" t="s">
        <v>55</v>
      </c>
      <c r="O10" s="2" t="s">
        <v>91</v>
      </c>
      <c r="P10" s="22" t="s">
        <v>56</v>
      </c>
      <c r="Q10" s="22">
        <v>3</v>
      </c>
      <c r="R10" s="2">
        <f>_xlfn.FLOOR.MATH((((2*VLOOKUP(G10, 'EV and Base'!$A$1:$N$671, 9, FALSE))+$Q10)*$I10)/100)+$I10+10</f>
        <v>28</v>
      </c>
      <c r="S10" s="2">
        <f>_xlfn.FLOOR.MATH((_xlfn.FLOOR.MATH((((2*VLOOKUP($G10, 'EV and Base'!$A$1:$N$671, 10, FALSE))+$Q10)*$I10)/100)+5)*
IF(OR($J10="Lonely", $J10="Brave", $J10="Adamant", $J10="Naughty"), 1.1,
IF(OR($J10="Bold", $J10="Timid", $J10="Modest", $J10="Calm"), 0.9, 1)))</f>
        <v>15</v>
      </c>
      <c r="T10" s="2">
        <f>_xlfn.FLOOR.MATH((_xlfn.FLOOR.MATH((((2*VLOOKUP($G10, 'EV and Base'!$A$1:$N$671, 11, FALSE))+$Q10)*$I10)/100)+5)*
IF(OR($J10="Bold", $J10="Relaxed", $J10="Impish", $J10="Lax"), 1.1,
IF(OR($J10="Lonely", $J10="Hasty", $J10="Mild", $J10="Gentle"), 0.9, 1)))</f>
        <v>12</v>
      </c>
      <c r="U10" s="2">
        <f>_xlfn.FLOOR.MATH((_xlfn.FLOOR.MATH((((2*VLOOKUP($G10, 'EV and Base'!$A$1:$N$671, 12, FALSE))+$Q10)*$I10)/100)+5)*
IF(OR($J10="Modest", $J10="Mild", $J10="Quiet", $J10="Rash"), 1.1,
IF(OR($J10="Adamant", $J10="Impish", $J10="Jolly", $J10="Careful"), 0.9, 1)))</f>
        <v>12</v>
      </c>
      <c r="V10" s="2">
        <f>_xlfn.FLOOR.MATH((_xlfn.FLOOR.MATH((((2*VLOOKUP($G10, 'EV and Base'!$A$1:$N$671, 13, FALSE))+$Q10)*$I10)/100)+5)*
IF(OR($J10="Calm", $J10="Gentle", $J10="Sassy", $J10="Careful"), 1.1,
IF(OR($J10="Naughty", $J10="Lax", $J10="Naive", $J10="Rash"), 0.9, 1)))</f>
        <v>13</v>
      </c>
      <c r="W10" s="2">
        <f>_xlfn.FLOOR.MATH((_xlfn.FLOOR.MATH((((2*VLOOKUP($G10, 'EV and Base'!$A$1:$N$671, 14, FALSE))+$Q10)*$I10)/100)+5)*
IF(OR($J10="Timid", $J10="Hasty", $J10="Jolly", $J10="Naive"), 1.1,
IF(OR($J10="Brave", $J10="Relaxed", $J10="Quiet", $J10="Sassy"), 0.9, 1)))</f>
        <v>10</v>
      </c>
      <c r="X10" s="69">
        <v>800</v>
      </c>
      <c r="Y10" s="1">
        <v>61</v>
      </c>
      <c r="AA10" s="23" t="str" cm="1">
        <f t="array" aca="1" ref="AA10" ca="1">IF(NOT(ISNUMBER(INDEX($A:$A,LOOKUP(2,1/($A$1:INDIRECT("$A$"&amp;ROW($A10))&lt;&gt;""),ROW($A$1:INDIRECT("$A$"&amp;ROW($A10)))),1))),"",
IF(NOT(ISNUMBER($A10)),$AA9,
IF($AB10&lt;16,"Lillipup",
IF($AB10&lt;32,"Herdier",
"Stoutland"))))</f>
        <v>Lillipup</v>
      </c>
      <c r="AB10" s="25" cm="1">
        <f t="array" aca="1" ref="AB10" ca="1">IF(NOT(ISNUMBER(INDEX($A:$A, LOOKUP(2, 1 / ($A$1:INDIRECT("$A$"&amp;ROW($A10)) &lt;&gt; ""),ROW($A$1:INDIRECT("$A$"&amp;ROW($A10)))), 1))), "",
VLOOKUP($AY10,'Medium-Slow'!$A$1:$B$101,2,TRUE))</f>
        <v>9</v>
      </c>
      <c r="AC10" s="23" cm="1">
        <f t="array" aca="1" ref="AC10" ca="1">IF(NOT(ISNUMBER(INDEX($A:$A, LOOKUP(2, 1 / ($A$1:INDIRECT("$A$"&amp;ROW($A10)) &lt;&gt; ""),ROW($A$1:INDIRECT("$A$"&amp;ROW($A10)))), 1))), "",
INDEX($AC:$AC, LOOKUP(2, 1 / ($AC$1:INDIRECT("$AC$"&amp;ROW($AC10)-1) &lt;&gt; ""),ROW($AC$1:INDIRECT("$AC$"&amp;ROW($AC10)-1))), 1)+
IF(INDEX($AC:$AC, LOOKUP(2, 1 / ($AC$1:INDIRECT("$AC$"&amp;ROW($AC10)-1) &lt;&gt; ""),ROW($AC$1:INDIRECT("$AC$"&amp;ROW($AC10)-1))), 1)+
INDEX($AD:$AD, LOOKUP(2, 1 / ($AD$1:INDIRECT("$AD$"&amp;ROW($AD10)-1) &lt;&gt; ""),ROW($AD$1:INDIRECT("$AD$"&amp;ROW($AD10)-1))), 1)+
INDEX($AE:$AE, LOOKUP(2, 1 / ($AE$1:INDIRECT("$AE$"&amp;ROW($AE10)-1) &lt;&gt; ""),ROW($AE$1:INDIRECT("$AE$"&amp;ROW($AD10)-1))), 1)+
INDEX($AE:$AF, LOOKUP(2, 1 / ($AF$1:INDIRECT("$AF$"&amp;ROW($AF10)-1) &lt;&gt; ""),ROW($AF$1:INDIRECT("$AF$"&amp;ROW($AD10)-1))), 1)+
INDEX($AG:$AG, LOOKUP(2, 1 / ($AG$1:INDIRECT("$AG$"&amp;ROW($AG10)-1) &lt;&gt; ""),ROW($AG$1:INDIRECT("$AG$"&amp;ROW($AD10)-1))), 1)+
INDEX($AH:$AH, LOOKUP(2, 1 / ($AH$1:INDIRECT("$AH$"&amp;ROW($AH10)-1) &lt;&gt; ""),ROW($AH$1:INDIRECT("$AH$"&amp;ROW($AD10)-1))), 1)&gt;=510,0,
IF(INDEX($AC:$AC, LOOKUP(2, 1 / ($AC$1:INDIRECT("$AC$"&amp;ROW($AC10)-1) &lt;&gt; ""),ROW($AC$1:INDIRECT("$AC$"&amp;ROW($AC10)-1))), 1)&gt;=255,0,
VLOOKUP(INDIRECT("$G$"&amp;LOOKUP(2, 1 / ($AC$1:INDIRECT("$AC$"&amp;ROW($AC10)-1) &lt;&gt; ""),ROW($AC$1:INDIRECT("$AC$"&amp;ROW($AC10)-1)))), 'EV and Base'!$A$1:$N$671, 3, FALSE))))</f>
        <v>0</v>
      </c>
      <c r="AD10" s="2" cm="1">
        <f t="array" aca="1" ref="AD10" ca="1">IF(NOT(ISNUMBER(INDEX($A:$A, LOOKUP(2, 1 / ($A$1:INDIRECT("$A$"&amp;ROW($A10)) &lt;&gt; ""),ROW($A$1:INDIRECT("$A$"&amp;ROW($A10)))), 1))), "",
INDEX($AD:$AD, LOOKUP(2, 1 / ($AD$1:INDIRECT("$AD$"&amp;ROW($AD10)-1) &lt;&gt; ""),ROW($AD$1:INDIRECT("$AD$"&amp;ROW($AD10)-1))), 1)+
IF(INDEX($AC:$AC, LOOKUP(2, 1 / ($AC$1:INDIRECT("$AC$"&amp;ROW($AC10)-1) &lt;&gt; ""),ROW($AC$1:INDIRECT("$AC$"&amp;ROW($AC10)-1))), 1)+
INDEX($AD:$AD, LOOKUP(2, 1 / ($AD$1:INDIRECT("$AD$"&amp;ROW($AD10)-1) &lt;&gt; ""),ROW($AD$1:INDIRECT("$AD$"&amp;ROW($AD10)-1))), 1)+
INDEX($AE:$AE, LOOKUP(2, 1 / ($AE$1:INDIRECT("$AE$"&amp;ROW($AE10)-1) &lt;&gt; ""),ROW($AE$1:INDIRECT("$AE$"&amp;ROW($AD10)-1))), 1)+
INDEX($AE:$AF, LOOKUP(2, 1 / ($AF$1:INDIRECT("$AF$"&amp;ROW($AF10)-1) &lt;&gt; ""),ROW($AF$1:INDIRECT("$AF$"&amp;ROW($AD10)-1))), 1)+
INDEX($AG:$AG, LOOKUP(2, 1 / ($AG$1:INDIRECT("$AG$"&amp;ROW($AG10)-1) &lt;&gt; ""),ROW($AG$1:INDIRECT("$AG$"&amp;ROW($AD10)-1))), 1)+
INDEX($AH:$AH, LOOKUP(2, 1 / ($AH$1:INDIRECT("$AH$"&amp;ROW($AH10)-1) &lt;&gt; ""),ROW($AH$1:INDIRECT("$AH$"&amp;ROW($AD10)-1))), 1)&gt;=510,0,
IF(INDEX($AD:$AD, LOOKUP(2, 1 / ($AD$1:INDIRECT("$AD$"&amp;ROW($AD10)-1) &lt;&gt; ""),ROW($AD$1:INDIRECT("$AD$"&amp;ROW($AD10)-1))), 1)&gt;=255,0,
VLOOKUP(INDIRECT("$G$"&amp;LOOKUP(2, 1 / ($AD$1:INDIRECT("$AD$"&amp;ROW($AD10)-1) &lt;&gt; ""),ROW($AD$1:INDIRECT("$AD$"&amp;ROW($AD10)-1)))), 'EV and Base'!$A$1:$N$671, 4, FALSE))))</f>
        <v>2</v>
      </c>
      <c r="AE10" s="2" cm="1">
        <f t="array" aca="1" ref="AE10" ca="1">IF(NOT(ISNUMBER(INDEX($A:$A,LOOKUP(2,1/($A$1:INDIRECT("$A$"&amp;ROW($A10))&lt;&gt;""),ROW($A$1:INDIRECT("$A$"&amp;ROW($A10)))),1))),"",
INDEX($AE:$AE,LOOKUP(2,1/($AE$1:INDIRECT("$AE$"&amp;ROW($AE10)-1)&lt;&gt;""),ROW($AE$1:INDIRECT("$AE$"&amp;ROW($AE10)-1))),1)+
IF(INDEX($AC:$AC,LOOKUP(2,1/($AC$1:INDIRECT("$AC$"&amp;ROW($AC10)-1)&lt;&gt;""),ROW($AC$1:INDIRECT("$AC$"&amp;ROW($AC10)-1))),1)+
INDEX($AD:$AD,LOOKUP(2,1/($AD$1:INDIRECT("$AD$"&amp;ROW($AD10)-1)&lt;&gt;""),ROW($AD$1:INDIRECT("$AD$"&amp;ROW($AD10)-1))),1)+
INDEX($AE:$AE,LOOKUP(2,1/($AE$1:INDIRECT("$AE$"&amp;ROW($AE10)-1)&lt;&gt;""),ROW($AE$1:INDIRECT("$AE$"&amp;ROW($AD10)-1))),1)+
INDEX($AE:$AF,LOOKUP(2,1/($AF$1:INDIRECT("$AF$"&amp;ROW($AF10)-1)&lt;&gt;""),ROW($AF$1:INDIRECT("$AF$"&amp;ROW($AD10)-1))),1)+
INDEX($AG:$AG,LOOKUP(2,1/($AG$1:INDIRECT("$AG$"&amp;ROW($AG10)-1)&lt;&gt;""),ROW($AG$1:INDIRECT("$AG$"&amp;ROW($AD10)-1))),1)+
INDEX($AH:$AH,LOOKUP(2,1/($AH$1:INDIRECT("$AH$"&amp;ROW($AH10)-1)&lt;&gt;""),ROW($AH$1:INDIRECT("$AH$"&amp;ROW($AD10)-1))),1)&gt;=510,0,
IF(INDEX($AE:$AE,LOOKUP(2,1/($AE$1:INDIRECT("$AE$"&amp;ROW($AE10)-1)&lt;&gt;""),ROW($AE$1:INDIRECT("$AE$"&amp;ROW($AE10)-1))),1)&gt;=255,0,
VLOOKUP(INDIRECT("$G$"&amp;LOOKUP(2,1/($AE$1:INDIRECT("$AE$"&amp;ROW($AE10)-1)&lt;&gt;""),ROW($AE$1:INDIRECT("$AE$"&amp;ROW($AE10)-1)))),'EV and Base'!$A$1:$N$671,5,FALSE))))</f>
        <v>0</v>
      </c>
      <c r="AF10" s="2" cm="1">
        <f t="array" aca="1" ref="AF10" ca="1">IF(NOT(ISNUMBER(INDEX($A:$A, LOOKUP(2, 1 / ($A$1:INDIRECT("$A$"&amp;ROW($A10)) &lt;&gt; ""),ROW($A$1:INDIRECT("$A$"&amp;ROW($A10)))), 1))), "",
INDEX($AF:$AF, LOOKUP(2, 1 / ($AF$1:INDIRECT("$AF$"&amp;ROW($AF10)-1) &lt;&gt; ""),ROW($AF$1:INDIRECT("$AF$"&amp;ROW($AF10)-1))), 1)+
IF(INDEX($AC:$AC, LOOKUP(2, 1 / ($AC$1:INDIRECT("$AC$"&amp;ROW($AC10)-1) &lt;&gt; ""),ROW($AC$1:INDIRECT("$AC$"&amp;ROW($AC10)-1))), 1)+
INDEX($AD:$AD, LOOKUP(2, 1 / ($AD$1:INDIRECT("$AD$"&amp;ROW($AD10)-1) &lt;&gt; ""),ROW($AD$1:INDIRECT("$AD$"&amp;ROW($AD10)-1))), 1)+
INDEX($AE:$AE, LOOKUP(2, 1 / ($AE$1:INDIRECT("$AE$"&amp;ROW($AE10)-1) &lt;&gt; ""),ROW($AE$1:INDIRECT("$AE$"&amp;ROW($AD10)-1))), 1)+
INDEX($AE:$AF, LOOKUP(2, 1 / ($AF$1:INDIRECT("$AF$"&amp;ROW($AF10)-1) &lt;&gt; ""),ROW($AF$1:INDIRECT("$AF$"&amp;ROW($AD10)-1))), 1)+
INDEX($AG:$AG, LOOKUP(2, 1 / ($AG$1:INDIRECT("$AG$"&amp;ROW($AG10)-1) &lt;&gt; ""),ROW($AG$1:INDIRECT("$AG$"&amp;ROW($AD10)-1))), 1)+
INDEX($AH:$AH, LOOKUP(2, 1 / ($AH$1:INDIRECT("$AH$"&amp;ROW($AH10)-1) &lt;&gt; ""),ROW($AH$1:INDIRECT("$AH$"&amp;ROW($AD10)-1))), 1)&gt;=510,0,
IF(INDEX($AF:$AF, LOOKUP(2, 1 / ($AF$1:INDIRECT("$AF$"&amp;ROW($AF10)-1) &lt;&gt; ""),ROW($AF$1:INDIRECT("$AF$"&amp;ROW($AF10)-1))), 1)&gt;=255,0,
VLOOKUP(INDIRECT("$G$"&amp;LOOKUP(2, 1 / ($AF$1:INDIRECT("$AF$"&amp;ROW($AF10)-1) &lt;&gt; ""),ROW($AF$1:INDIRECT("$AF$"&amp;ROW($AF10)-1)))), 'EV and Base'!$A$1:$N$671, 6, FALSE))))</f>
        <v>1</v>
      </c>
      <c r="AG10" s="2" cm="1">
        <f t="array" aca="1" ref="AG10" ca="1">IF(NOT(ISNUMBER(INDEX($A:$A, LOOKUP(2, 1 / ($A$1:INDIRECT("$A$"&amp;ROW($A10)) &lt;&gt; ""),ROW($A$1:INDIRECT("$A$"&amp;ROW($A10)))), 1))), "",
INDEX($AG:$AG, LOOKUP(2, 1 / ($AG$1:INDIRECT("$AG$"&amp;ROW($AG10)-1) &lt;&gt; ""),ROW($AG$1:INDIRECT("$AG$"&amp;ROW($AG10)-1))), 1)+
IF(INDEX($AC:$AC, LOOKUP(2, 1 / ($AC$1:INDIRECT("$AC$"&amp;ROW($AC10)-1) &lt;&gt; ""),ROW($AC$1:INDIRECT("$AC$"&amp;ROW($AC10)-1))), 1)+
INDEX($AD:$AD, LOOKUP(2, 1 / ($AD$1:INDIRECT("$AD$"&amp;ROW($AD10)-1) &lt;&gt; ""),ROW($AD$1:INDIRECT("$AD$"&amp;ROW($AD10)-1))), 1)+
INDEX($AE:$AE, LOOKUP(2, 1 / ($AE$1:INDIRECT("$AE$"&amp;ROW($AE10)-1) &lt;&gt; ""),ROW($AE$1:INDIRECT("$AE$"&amp;ROW($AD10)-1))), 1)+
INDEX($AE:$AF, LOOKUP(2, 1 / ($AF$1:INDIRECT("$AF$"&amp;ROW($AF10)-1) &lt;&gt; ""),ROW($AF$1:INDIRECT("$AF$"&amp;ROW($AD10)-1))), 1)+
INDEX($AG:$AG, LOOKUP(2, 1 / ($AG$1:INDIRECT("$AG$"&amp;ROW($AG10)-1) &lt;&gt; ""),ROW($AG$1:INDIRECT("$AG$"&amp;ROW($AD10)-1))), 1)+
INDEX($AH:$AH, LOOKUP(2, 1 / ($AH$1:INDIRECT("$AH$"&amp;ROW($AH10)-1) &lt;&gt; ""),ROW($AH$1:INDIRECT("$AH$"&amp;ROW($AD10)-1))), 1)&gt;=510,0,
IF(INDEX($AG:$AG, LOOKUP(2, 1 / ($AG$1:INDIRECT("$AG$"&amp;ROW($AG10)-1) &lt;&gt; ""),ROW($AG$1:INDIRECT("$AG$"&amp;ROW($AG10)-1))), 1)&gt;=255,0,
VLOOKUP(INDIRECT("$G$"&amp;LOOKUP(2, 1 / ($AG$1:INDIRECT("$AG$"&amp;ROW($AG10)-1) &lt;&gt; ""),ROW($AG$1:INDIRECT("$AG$"&amp;ROW($AG10)-1)))), 'EV and Base'!$A$1:$N$671, 7, FALSE))))</f>
        <v>0</v>
      </c>
      <c r="AH10" s="24" cm="1">
        <f t="array" aca="1" ref="AH10" ca="1">IF(NOT(ISNUMBER(INDEX($A:$A,LOOKUP(2,1/($A$1:INDIRECT("$A$"&amp;ROW($A10))&lt;&gt;""),ROW($A$1:INDIRECT("$A$"&amp;ROW($A10)))),1))),"",
INDEX($AH:$AH,LOOKUP(2,1/($AH$1:INDIRECT("$AH$"&amp;ROW($AH10)-1)&lt;&gt;""),ROW($AH$1:INDIRECT("$AH$"&amp;ROW($AH10)-1))),1)+
IF(INDEX($AC:$AC,LOOKUP(2,1/($AC$1:INDIRECT("$AC$"&amp;ROW($AC10)-1)&lt;&gt;""),ROW($AC$1:INDIRECT("$AC$"&amp;ROW($AC10)-1))),1)+
INDEX($AD:$AD,LOOKUP(2,1/($AD$1:INDIRECT("$AD$"&amp;ROW($AD10)-1)&lt;&gt;""),ROW($AD$1:INDIRECT("$AD$"&amp;ROW($AD10)-1))),1)+
INDEX($AE:$AE,LOOKUP(2,1/($AE$1:INDIRECT("$AE$"&amp;ROW($AE10)-1)&lt;&gt;""),ROW($AE$1:INDIRECT("$AE$"&amp;ROW($AD10)-1))),1)+
INDEX($AE:$AF,LOOKUP(2,1/($AF$1:INDIRECT("$AF$"&amp;ROW($AF10)-1)&lt;&gt;""),ROW($AF$1:INDIRECT("$AF$"&amp;ROW($AD10)-1))),1)+
INDEX($AG:$AG,LOOKUP(2,1/($AG$1:INDIRECT("$AG$"&amp;ROW($AG10)-1)&lt;&gt;""),ROW($AG$1:INDIRECT("$AG$"&amp;ROW($AD10)-1))),1)+
INDEX($AH:$AH,LOOKUP(2,1/($AH$1:INDIRECT("$AH$"&amp;ROW($AH10)-1)&lt;&gt;""),ROW($AH$1:INDIRECT("$AH$"&amp;ROW($AD10)-1))),1)&gt;=510,0,
IF(INDEX($AH:$AH,LOOKUP(2,1/($AH$1:INDIRECT("$AH$"&amp;ROW($AH10)-1)&lt;&gt;""),ROW($AH$1:INDIRECT("$AH$"&amp;ROW($AH10)-1))),1)&gt;=255,0,
VLOOKUP(INDIRECT("$G$"&amp;LOOKUP(2,1/($AH$1:INDIRECT("$AH$"&amp;ROW($AH10)-1)&lt;&gt;""),ROW($AH$1:INDIRECT("$AH$"&amp;ROW($AH10)-1)))),'EV and Base'!$A$1:$N$671,8,FALSE))))</f>
        <v>0</v>
      </c>
      <c r="AI10" s="29" cm="1">
        <f t="array" aca="1" ref="AI10" ca="1">IF(NOT(ISNUMBER(INDEX($A:$A,LOOKUP(2,1/($A$1:INDIRECT("$A$"&amp;ROW($A10))&lt;&gt;""),ROW($A$1:INDIRECT("$A$"&amp;ROW($A10)))),1))),"",
ROUNDDOWN((((2*VLOOKUP($AA10,'EV and Base'!$A$1:$N$671,9,FALSE))+31+ROUNDDOWN($AC10/4,0))*$AB10)/100,0)+$AB10+10)</f>
        <v>29</v>
      </c>
      <c r="AJ10" s="21" cm="1">
        <f t="array" aca="1" ref="AJ10" ca="1">IF(NOT(ISNUMBER(INDEX($A:$A, LOOKUP(2, 1 / ($A$1:INDIRECT("$A$"&amp;ROW($A10)) &lt;&gt; ""),ROW($A$1:INDIRECT("$A$"&amp;ROW($A10)))), 1))), "",
ROUNDDOWN((ROUNDDOWN((((2*VLOOKUP($AA10, 'EV and Base'!$A$1:$N$671, 10, FALSE))+31+ROUNDDOWN($AD10/4, 0))*$AB10)/100, 0)+5)*1.1, 0))</f>
        <v>19</v>
      </c>
      <c r="AK10" s="21" t="str" cm="1">
        <f t="array" aca="1" ref="AK10" ca="1">IF(NOT(ISNUMBER(INDEX($A:$A, LOOKUP(2, 1 / ($A$1:INDIRECT("$A$"&amp;ROW($A10)) &lt;&gt; ""),ROW($A$1:INDIRECT("$A$"&amp;ROW($A10)))), 1))), "",
ROUNDDOWN((ROUNDDOWN((((2*VLOOKUP($AA10, 'EV and Base'!$A$1:$N$671, 11, FALSE))+30+ROUNDDOWN($AE10/4, 0))*$AB10)/100, 0)+5), 0)
&amp;"-"&amp;
ROUNDDOWN((ROUNDDOWN((((2*VLOOKUP($AA10, 'EV and Base'!$A$1:$N$671, 11, FALSE))+31+ROUNDDOWN($AE10/4, 0))*$AB10)/100, 0)+5), 0))</f>
        <v>15-15</v>
      </c>
      <c r="AL10" s="21" t="str" cm="1">
        <f t="array" aca="1" ref="AL10" ca="1">IF(NOT(ISNUMBER(INDEX($A:$A, LOOKUP(2, 1 / ($A$1:INDIRECT("$A$"&amp;ROW($A10)) &lt;&gt; ""),ROW($A$1:INDIRECT("$A$"&amp;ROW($A10)))), 1))), "",
ROUNDDOWN((ROUNDDOWN((((2*VLOOKUP($AA10, 'EV and Base'!$A$1:$N$671, 12, FALSE))+0+ROUNDDOWN($AF10/4, 0))*$AB10)/100, 0)+5)*0.9, 0)
&amp;"-"&amp;
ROUNDDOWN((ROUNDDOWN((((2*VLOOKUP($AA10, 'EV and Base'!$A$1:$N$671, 12, FALSE))+31+ROUNDDOWN($AF10/4, 0))*$AB10)/100, 0)+5)*0.9, 0))</f>
        <v>8-10</v>
      </c>
      <c r="AM10" s="21" t="str" cm="1">
        <f t="array" aca="1" ref="AM10" ca="1">IF(NOT(ISNUMBER(INDEX($A:$A, LOOKUP(2, 1 / ($A$1:INDIRECT("$A$"&amp;ROW($A10)) &lt;&gt; ""),ROW($A$1:INDIRECT("$A$"&amp;ROW($A10)))), 1))), "",
ROUNDDOWN((ROUNDDOWN((((2*VLOOKUP($AA10, 'EV and Base'!$A$1:$N$671, 13, FALSE))+30+ROUNDDOWN($AG10/4, 0))*$AB10)/100, 0)+5), 0)
&amp;"-"&amp;
ROUNDDOWN((ROUNDDOWN((((2*VLOOKUP($AA10, 'EV and Base'!$A$1:$N$671, 13, FALSE))+31+ROUNDDOWN($AG10/4, 0))*$AB10)/100, 0)+5), 0))</f>
        <v>15-15</v>
      </c>
      <c r="AN10" s="25" cm="1">
        <f t="array" aca="1" ref="AN10" ca="1">IF(NOT(ISNUMBER(INDEX($A:$A, LOOKUP(2, 1 / ($A$1:INDIRECT("$A$"&amp;ROW($A10)) &lt;&gt; ""),ROW($A$1:INDIRECT("$A$"&amp;ROW($A10)))), 1))), "",
ROUNDDOWN((ROUNDDOWN((((2*VLOOKUP($AA10, 'EV and Base'!$A$1:$N$671, 14, FALSE))+31+ROUNDDOWN($AH10/4, 0))*$AB10)/100, 0)+5), 0))</f>
        <v>17</v>
      </c>
      <c r="AO10" s="23" cm="1">
        <f t="array" aca="1" ref="AO10" ca="1">IF(NOT(ISNUMBER(INDEX($A:$A, LOOKUP(2, 1 / ($A$1:INDIRECT("$A$"&amp;ROW($A10)) &lt;&gt; ""),ROW($A$1:INDIRECT("$A$"&amp;ROW($A10)))), 1))), "",
ROUNDDOWN((((2*VLOOKUP($AA10, 'EV and Base'!$A$1:$N$671, 9, FALSE))+31+ROUNDDOWN($AC10/4, 0))*$AB10)/100, 0)+$AB10+10)</f>
        <v>29</v>
      </c>
      <c r="AP10" s="2" cm="1">
        <f t="array" aca="1" ref="AP10" ca="1">IF(NOT(ISNUMBER(INDEX($A:$A, LOOKUP(2, 1 / ($A$1:INDIRECT("$A$"&amp;ROW($A10)) &lt;&gt; ""),ROW($A$1:INDIRECT("$A$"&amp;ROW($A10)))), 1))), "",
ROUNDDOWN((ROUNDDOWN((((2*VLOOKUP($AA10, 'EV and Base'!$A$1:$N$671, 10, FALSE))+31+ROUNDDOWN($AD10/4, 0))*$AB10)/100, 0)+5)*1.1, 0))</f>
        <v>19</v>
      </c>
      <c r="AQ10" s="2" cm="1">
        <f t="array" aca="1" ref="AQ10" ca="1">IF(NOT(ISNUMBER(INDEX($A:$A, LOOKUP(2, 1 / ($A$1:INDIRECT("$A$"&amp;ROW($A10)) &lt;&gt; ""),ROW($A$1:INDIRECT("$A$"&amp;ROW($A10)))), 1))), "",
ROUNDDOWN((ROUNDDOWN((((2*VLOOKUP($AA10, 'EV and Base'!$A$1:$N$671, 11, FALSE))+$AV$2+ROUNDDOWN($AE10/4, 0))*$AB10)/100, 0)+5), 0))</f>
        <v>15</v>
      </c>
      <c r="AR10" s="22" cm="1">
        <f t="array" aca="1" ref="AR10" ca="1">IF(NOT(ISNUMBER(INDEX($A:$A, LOOKUP(2, 1 / ($A$1:INDIRECT("$A$"&amp;ROW($A10)) &lt;&gt; ""),ROW($A$1:INDIRECT("$A$"&amp;ROW($A10)))), 1))), "",
ROUNDDOWN((ROUNDDOWN((((2*VLOOKUP($AA10, 'EV and Base'!$A$1:$N$671, 12, FALSE))+$AW$2+ROUNDDOWN($AF10/4, 0))*$AB10)/100, 0)+5)*0.9, 0))</f>
        <v>9</v>
      </c>
      <c r="AS10" s="2" cm="1">
        <f t="array" aca="1" ref="AS10" ca="1">IF(NOT(ISNUMBER(INDEX($A:$A, LOOKUP(2, 1 / ($A$1:INDIRECT("$A$"&amp;ROW($A10)) &lt;&gt; ""),ROW($A$1:INDIRECT("$A$"&amp;ROW($A10)))), 1))), "",
ROUNDDOWN((ROUNDDOWN((((2*VLOOKUP($AA10, 'EV and Base'!$A$1:$N$671, 13, FALSE))+$AX$2+ROUNDDOWN($AG10/4, 0))*$AB10)/100, 0)+5), 0))</f>
        <v>15</v>
      </c>
      <c r="AT10" s="24" cm="1">
        <f t="array" aca="1" ref="AT10" ca="1">IF(NOT(ISNUMBER(INDEX($A:$A, LOOKUP(2, 1 / ($A$1:INDIRECT("$A$"&amp;ROW($A10)) &lt;&gt; ""),ROW($A$1:INDIRECT("$A$"&amp;ROW($A10)))), 1))), "",
ROUNDDOWN((ROUNDDOWN((((2*VLOOKUP($AA10, 'EV and Base'!$A$1:$N$671, 14, FALSE))+31+ROUNDDOWN($AH10/4, 0))*$AB10)/100, 0)+5), 0))</f>
        <v>17</v>
      </c>
      <c r="AU10" s="28">
        <v>80</v>
      </c>
      <c r="AY10" cm="1">
        <f t="array" aca="1" ref="AY10" ca="1">IF(NOT(ISNUMBER(INDEX($A:$A,LOOKUP(2,1/($A$1:INDIRECT("$A$"&amp;ROW($A10))&lt;&gt;""),ROW($A$1:INDIRECT("$A$"&amp;ROW($A10)))),1))),"",
INDEX($AY:$AY,LOOKUP(2,1/($AY$1:INDIRECT("$AY$"&amp;ROW($AY10)-1)&lt;&gt;""),ROW($AY$1:INDIRECT("$AY$"&amp;ROW($AY10)-1))),1)+$BL10)</f>
        <v>471</v>
      </c>
      <c r="AZ10" s="3" cm="1">
        <f t="array" aca="1" ref="AZ10" ca="1">IF(NOT(ISNUMBER(INDEX($A:$A, LOOKUP(2, 1 / ($A$1:INDIRECT("$A$"&amp;ROW($A10)) &lt;&gt; ""),ROW($A$1:INDIRECT("$A$"&amp;ROW($A10)))), 1))), "",
VLOOKUP(INDIRECT("$G$"&amp;LOOKUP(2, 1 / ($AY$1:INDIRECT("$AY$"&amp;ROW($AY10)-1) &lt;&gt; ""),ROW($AY$1:INDIRECT("$AY$"&amp;ROW($AY10)-1)))),'EV and Base'!A5:N675,2,FALSE))</f>
        <v>28</v>
      </c>
      <c r="BA10" s="3" cm="1">
        <f t="array" aca="1" ref="BA10" ca="1">IF(NOT(ISNUMBER(INDEX($A:$A, LOOKUP(2, 1 / ($A$1:INDIRECT("$A$"&amp;ROW($A10)) &lt;&gt; ""),ROW($A$1:INDIRECT("$A$"&amp;ROW($A10)))), 1))), "",
INDIRECT("$I$"&amp;LOOKUP(2, 1 / ($AY$1:INDIRECT("$AY$"&amp;ROW($AY10)-1) &lt;&gt; ""),ROW($AY$1:INDIRECT("$AY$"&amp;ROW($AY10)-1)))))</f>
        <v>7</v>
      </c>
      <c r="BB10" s="1" cm="1">
        <f t="array" aca="1" ref="BB10" ca="1">IF(NOT(ISNUMBER(INDEX($A:$A, LOOKUP(2, 1 / ($A$1:INDIRECT("$A$"&amp;ROW($A10)) &lt;&gt; ""),ROW($A$1:INDIRECT("$A$"&amp;ROW($A10)))), 1))), "",
INDIRECT("$AB$"&amp;LOOKUP(2, 1 / ($AY$1:INDIRECT("$AY$"&amp;ROW($AY10)-1) &lt;&gt; ""),ROW($AY$1:INDIRECT("$AY$"&amp;ROW($AY10)-1)))))</f>
        <v>9</v>
      </c>
      <c r="BC10" s="3" cm="1">
        <f t="array" aca="1" ref="BC10" ca="1">IF(NOT(ISNUMBER(INDEX($A:$A,LOOKUP(2,1/($A$1:INDIRECT("$A$"&amp;ROW($A10))&lt;&gt;""),ROW($A$1:INDIRECT("$A$"&amp;ROW($A10)))),1))),"",
$BA10+$BA10+10)</f>
        <v>24</v>
      </c>
      <c r="BD10" s="3" cm="1">
        <f t="array" aca="1" ref="BD10" ca="1">IF(NOT(ISNUMBER(INDEX($A:$A,LOOKUP(2,1/($A$1:INDIRECT("$A$"&amp;ROW($A10))&lt;&gt;""),ROW($A$1:INDIRECT("$A$"&amp;ROW($A10)))),1))),"",
$BA10+$BB10+10)</f>
        <v>26</v>
      </c>
      <c r="BE10" s="3" cm="1">
        <f t="array" aca="1" ref="BE10" ca="1">IF(NOT(ISNUMBER(INDEX($A:$A,LOOKUP(2,1/($A$1:INDIRECT("$A$"&amp;ROW($A10))&lt;&gt;""),ROW($A$1:INDIRECT("$A$"&amp;ROW($A10)))),1))),"",
$BC10*$BC10)</f>
        <v>576</v>
      </c>
      <c r="BF10" s="3" cm="1">
        <f t="array" aca="1" ref="BF10" ca="1">IF(NOT(ISNUMBER(INDEX($A:$A,LOOKUP(2,1/($A$1:INDIRECT("$A$"&amp;ROW($A10))&lt;&gt;""),ROW($A$1:INDIRECT("$A$"&amp;ROW($A10)))),1))),"",
$BD10*$BD10)</f>
        <v>676</v>
      </c>
      <c r="BG10" s="3" cm="1">
        <f t="array" aca="1" ref="BG10" ca="1">IF(NOT(ISNUMBER(INDEX($A:$A,LOOKUP(2,1/($A$1:INDIRECT("$A$"&amp;ROW($A10))&lt;&gt;""),ROW($A$1:INDIRECT("$A$"&amp;ROW($A10)))),1))),"",
_xlfn.FLOOR.MATH(1.5*_xlfn.FLOOR.MATH($AZ10*BA10/5)))</f>
        <v>58</v>
      </c>
      <c r="BH10" s="3" cm="1">
        <f t="array" aca="1" ref="BH10" ca="1">IF(NOT(ISNUMBER(INDEX($A:$A, LOOKUP(2, 1 / ($A$1:INDIRECT("$A$"&amp;ROW($A10)) &lt;&gt; ""),ROW($A$1:INDIRECT("$A$"&amp;ROW($A10)))), 1))), "",
_xlfn.FLOOR.MATH($BG10/IF(OR(INDIRECT("$C$"&amp;LOOKUP(2, 1 / ($AY$1:INDIRECT("$AY$"&amp;ROW($AY10)-1) &lt;&gt; ""),ROW($AY$1:INDIRECT("$AY$"&amp;ROW($AY10)-1))))="Multi",
INDIRECT("$C$"&amp;LOOKUP(2, 1 / ($AY$1:INDIRECT("$AY$"&amp;ROW($AY10)-1) &lt;&gt; ""),ROW($AY$1:INDIRECT("$AY$"&amp;ROW($AY10)-1))))="Double"),2,1)))</f>
        <v>58</v>
      </c>
      <c r="BI10" s="3" cm="1">
        <f t="array" aca="1" ref="BI10" ca="1">IF(NOT(ISNUMBER(INDEX($A:$A,LOOKUP(2,1/($A$1:INDIRECT("$A$"&amp;ROW($A10))&lt;&gt;""),ROW($A$1:INDIRECT("$A$"&amp;ROW($A10)))),1))),"",
VLOOKUP($BC10,GameFreakSQRT!$A$1:$B$200,2,FALSE))</f>
        <v>20066</v>
      </c>
      <c r="BJ10" s="3" cm="1">
        <f t="array" aca="1" ref="BJ10" ca="1">IF(NOT(ISNUMBER(INDEX($A:$A,LOOKUP(2,1/($A$1:INDIRECT("$A$"&amp;ROW($A10))&lt;&gt;""),ROW($A$1:INDIRECT("$A$"&amp;ROW($A10)))),1))),"",
VLOOKUP($BD10,GameFreakSQRT!$A$1:$B$200,2,FALSE))</f>
        <v>20886</v>
      </c>
      <c r="BK10" s="3" cm="1">
        <f t="array" aca="1" ref="BK10" ca="1">IF(NOT(ISNUMBER(INDEX($A:$A,LOOKUP(2,1/($A$1:INDIRECT("$A$"&amp;ROW($A10))&lt;&gt;""),ROW($A$1:INDIRECT("$A$"&amp;ROW($A10)))),1))),"",
_xlfn.FLOOR.MATH((($BI10*$BE10)*$BH10)/($BJ10*$BF10))+1)</f>
        <v>48</v>
      </c>
      <c r="BL10" s="3" cm="1">
        <f t="array" aca="1" ref="BL10" ca="1">IF(NOT(ISNUMBER(INDEX($A:$A,LOOKUP(2,1/($A$1:INDIRECT("$A$"&amp;ROW($A10))&lt;&gt;""),ROW($A$1:INDIRECT("$A$"&amp;ROW($A10)))),1))),"",
_xlfn.FLOOR.MATH($BK10*IF(NOT(INDIRECT("$Z$"&amp;LOOKUP(2, 1 / ($AY$1:INDIRECT("$AY$"&amp;ROW($AY10)-1) &lt;&gt; ""),ROW($AY$1:INDIRECT("$AY$"&amp;ROW($AY10)-1))))=""),1.5,1)))</f>
        <v>48</v>
      </c>
      <c r="BM10" s="3" cm="1">
        <f t="array" aca="1" ref="BM10" ca="1">IF(NOT(ISNUMBER(INDEX($A:$A, LOOKUP(2, 1 / ($A$1:INDIRECT("$A$"&amp;ROW($A10)) &lt;&gt; ""),ROW($A$1:INDIRECT("$A$"&amp;ROW($A10)))), 1))), "",
INDIRECT("$Y$"&amp;LOOKUP(2, 1 / ($AY$1:INDIRECT("$AY$"&amp;ROW($AY10)-1) &lt;&gt; ""),ROW($AY$1:INDIRECT("$AY$"&amp;ROW($AY10)-1)))))</f>
        <v>48</v>
      </c>
      <c r="BN10" s="3" t="b">
        <f t="shared" ca="1" si="0"/>
        <v>1</v>
      </c>
      <c r="CT10" s="3" cm="1">
        <f t="array" aca="1" ref="CT10" ca="1">IF(NOT(ISNUMBER(INDEX($A:$A, LOOKUP(2, 1 / ($A$1:INDIRECT("$A$"&amp;ROW($A10)) &lt;&gt; ""),ROW($A$1:INDIRECT("$A$"&amp;ROW($A10)))), 1))), "",
$AY10-INDEX($AY:$AY, LOOKUP(2, 1 / ($AY$1:INDIRECT("$AV$"&amp;ROW($AY10)-1) &lt;&gt; ""),ROW($AY$1:INDIRECT("$AV$"&amp;ROW($AY10)-1))), 1))</f>
        <v>471</v>
      </c>
      <c r="CU10" s="3" cm="1">
        <f t="array" aca="1" ref="CU10" ca="1">IF(NOT(ISNUMBER(INDEX($A:$A, LOOKUP(2, 1 / ($A$1:INDIRECT("$A$"&amp;ROW($A10)) &lt;&gt; ""),ROW($A$1:INDIRECT("$A$"&amp;ROW($A10)))), 1))), "",
INDEX($Y:$Y, LOOKUP(2, 1 / ($Y$1:INDIRECT("$Y$"&amp;ROW($Y10)-1) &lt;&gt; ""),ROW($Y$1:INDIRECT("$Y$"&amp;ROW($Y10)-1))), 1))</f>
        <v>48</v>
      </c>
      <c r="CV10" s="1">
        <f ca="1">IFERROR(VLOOKUP($AY10, 'Medium-Slow'!$A$1:$B$101, 2, TRUE),"")</f>
        <v>9</v>
      </c>
    </row>
    <row r="11" spans="1:100" x14ac:dyDescent="0.45">
      <c r="A11" s="69"/>
      <c r="B11" s="69"/>
      <c r="C11" s="69" t="str">
        <f>$C10</f>
        <v>Single</v>
      </c>
      <c r="D11" s="69"/>
      <c r="E11" s="69"/>
      <c r="F11" s="56">
        <v>2</v>
      </c>
      <c r="G11" s="2" t="s">
        <v>63</v>
      </c>
      <c r="H11" s="2" t="s">
        <v>50</v>
      </c>
      <c r="I11" s="2">
        <v>8</v>
      </c>
      <c r="J11" s="2" t="s">
        <v>92</v>
      </c>
      <c r="K11" s="2" t="s">
        <v>65</v>
      </c>
      <c r="L11" s="2" t="s">
        <v>53</v>
      </c>
      <c r="M11" s="2" t="s">
        <v>66</v>
      </c>
      <c r="N11" s="2" t="s">
        <v>67</v>
      </c>
      <c r="O11" s="2" t="s">
        <v>79</v>
      </c>
      <c r="P11" s="22" t="s">
        <v>56</v>
      </c>
      <c r="Q11" s="22">
        <v>3</v>
      </c>
      <c r="R11" s="2">
        <f>_xlfn.FLOOR.MATH((((2*VLOOKUP(G11, 'EV and Base'!$A$1:$N$671, 9, FALSE))+$Q11)*$I11)/100)+$I11+10</f>
        <v>24</v>
      </c>
      <c r="S11" s="2">
        <f>_xlfn.FLOOR.MATH((_xlfn.FLOOR.MATH((((2*VLOOKUP($G11, 'EV and Base'!$A$1:$N$671, 10, FALSE))+$Q11)*$I11)/100)+5)*
IF(OR($J11="Lonely", $J11="Brave", $J11="Adamant", $J11="Naughty"), 1.1,
IF(OR($J11="Bold", $J11="Timid", $J11="Modest", $J11="Calm"), 0.9, 1)))</f>
        <v>11</v>
      </c>
      <c r="T11" s="2">
        <f>_xlfn.FLOOR.MATH((_xlfn.FLOOR.MATH((((2*VLOOKUP($G11, 'EV and Base'!$A$1:$N$671, 11, FALSE))+$Q11)*$I11)/100)+5)*
IF(OR($J11="Bold", $J11="Relaxed", $J11="Impish", $J11="Lax"), 1.1,
IF(OR($J11="Lonely", $J11="Hasty", $J11="Mild", $J11="Gentle"), 0.9, 1)))</f>
        <v>11</v>
      </c>
      <c r="U11" s="2">
        <f>_xlfn.FLOOR.MATH((_xlfn.FLOOR.MATH((((2*VLOOKUP($G11, 'EV and Base'!$A$1:$N$671, 12, FALSE))+$Q11)*$I11)/100)+5)*
IF(OR($J11="Modest", $J11="Mild", $J11="Quiet", $J11="Rash"), 1.1,
IF(OR($J11="Adamant", $J11="Impish", $J11="Jolly", $J11="Careful"), 0.9, 1)))</f>
        <v>14</v>
      </c>
      <c r="V11" s="2">
        <f>_xlfn.FLOOR.MATH((_xlfn.FLOOR.MATH((((2*VLOOKUP($G11, 'EV and Base'!$A$1:$N$671, 13, FALSE))+$Q11)*$I11)/100)+5)*
IF(OR($J11="Calm", $J11="Gentle", $J11="Sassy", $J11="Careful"), 1.1,
IF(OR($J11="Naughty", $J11="Lax", $J11="Naive", $J11="Rash"), 0.9, 1)))</f>
        <v>11</v>
      </c>
      <c r="W11" s="2">
        <f>_xlfn.FLOOR.MATH((_xlfn.FLOOR.MATH((((2*VLOOKUP($G11, 'EV and Base'!$A$1:$N$671, 14, FALSE))+$Q11)*$I11)/100)+5)*
IF(OR($J11="Timid", $J11="Hasty", $J11="Jolly", $J11="Naive"), 1.1,
IF(OR($J11="Brave", $J11="Relaxed", $J11="Quiet", $J11="Sassy"), 0.9, 1)))</f>
        <v>15</v>
      </c>
      <c r="X11" s="69"/>
      <c r="Y11" s="1">
        <v>122</v>
      </c>
      <c r="AA11" s="23" t="str" cm="1">
        <f t="array" aca="1" ref="AA11" ca="1">IF(NOT(ISNUMBER(INDEX($A:$A,LOOKUP(2,1/($A$1:INDIRECT("$A$"&amp;ROW($A11))&lt;&gt;""),ROW($A$1:INDIRECT("$A$"&amp;ROW($A11)))),1))),"",
IF(NOT(ISNUMBER($A11)),$AA10,
IF($AB11&lt;16,"Lillipup",
IF($AB11&lt;32,"Herdier",
"Stoutland"))))</f>
        <v>Lillipup</v>
      </c>
      <c r="AB11" s="25" cm="1">
        <f t="array" aca="1" ref="AB11" ca="1">IF(NOT(ISNUMBER(INDEX($A:$A, LOOKUP(2, 1 / ($A$1:INDIRECT("$A$"&amp;ROW($A11)) &lt;&gt; ""),ROW($A$1:INDIRECT("$A$"&amp;ROW($A11)))), 1))), "",
VLOOKUP($AY11,'Medium-Slow'!$A$1:$B$101,2,TRUE))</f>
        <v>9</v>
      </c>
      <c r="AC11" s="23" cm="1">
        <f t="array" aca="1" ref="AC11" ca="1">IF(NOT(ISNUMBER(INDEX($A:$A, LOOKUP(2, 1 / ($A$1:INDIRECT("$A$"&amp;ROW($A11)) &lt;&gt; ""),ROW($A$1:INDIRECT("$A$"&amp;ROW($A11)))), 1))), "",
INDEX($AC:$AC, LOOKUP(2, 1 / ($AC$1:INDIRECT("$AC$"&amp;ROW($AC11)-1) &lt;&gt; ""),ROW($AC$1:INDIRECT("$AC$"&amp;ROW($AC11)-1))), 1)+
IF(INDEX($AC:$AC, LOOKUP(2, 1 / ($AC$1:INDIRECT("$AC$"&amp;ROW($AC11)-1) &lt;&gt; ""),ROW($AC$1:INDIRECT("$AC$"&amp;ROW($AC11)-1))), 1)+
INDEX($AD:$AD, LOOKUP(2, 1 / ($AD$1:INDIRECT("$AD$"&amp;ROW($AD11)-1) &lt;&gt; ""),ROW($AD$1:INDIRECT("$AD$"&amp;ROW($AD11)-1))), 1)+
INDEX($AE:$AE, LOOKUP(2, 1 / ($AE$1:INDIRECT("$AE$"&amp;ROW($AE11)-1) &lt;&gt; ""),ROW($AE$1:INDIRECT("$AE$"&amp;ROW($AD11)-1))), 1)+
INDEX($AE:$AF, LOOKUP(2, 1 / ($AF$1:INDIRECT("$AF$"&amp;ROW($AF11)-1) &lt;&gt; ""),ROW($AF$1:INDIRECT("$AF$"&amp;ROW($AD11)-1))), 1)+
INDEX($AG:$AG, LOOKUP(2, 1 / ($AG$1:INDIRECT("$AG$"&amp;ROW($AG11)-1) &lt;&gt; ""),ROW($AG$1:INDIRECT("$AG$"&amp;ROW($AD11)-1))), 1)+
INDEX($AH:$AH, LOOKUP(2, 1 / ($AH$1:INDIRECT("$AH$"&amp;ROW($AH11)-1) &lt;&gt; ""),ROW($AH$1:INDIRECT("$AH$"&amp;ROW($AD11)-1))), 1)&gt;=510,0,
IF(INDEX($AC:$AC, LOOKUP(2, 1 / ($AC$1:INDIRECT("$AC$"&amp;ROW($AC11)-1) &lt;&gt; ""),ROW($AC$1:INDIRECT("$AC$"&amp;ROW($AC11)-1))), 1)&gt;=255,0,
VLOOKUP(INDIRECT("$G$"&amp;LOOKUP(2, 1 / ($AC$1:INDIRECT("$AC$"&amp;ROW($AC11)-1) &lt;&gt; ""),ROW($AC$1:INDIRECT("$AC$"&amp;ROW($AC11)-1)))), 'EV and Base'!$A$1:$N$671, 3, FALSE))))</f>
        <v>1</v>
      </c>
      <c r="AD11" s="2" cm="1">
        <f t="array" aca="1" ref="AD11" ca="1">IF(NOT(ISNUMBER(INDEX($A:$A, LOOKUP(2, 1 / ($A$1:INDIRECT("$A$"&amp;ROW($A11)) &lt;&gt; ""),ROW($A$1:INDIRECT("$A$"&amp;ROW($A11)))), 1))), "",
INDEX($AD:$AD, LOOKUP(2, 1 / ($AD$1:INDIRECT("$AD$"&amp;ROW($AD11)-1) &lt;&gt; ""),ROW($AD$1:INDIRECT("$AD$"&amp;ROW($AD11)-1))), 1)+
IF(INDEX($AC:$AC, LOOKUP(2, 1 / ($AC$1:INDIRECT("$AC$"&amp;ROW($AC11)-1) &lt;&gt; ""),ROW($AC$1:INDIRECT("$AC$"&amp;ROW($AC11)-1))), 1)+
INDEX($AD:$AD, LOOKUP(2, 1 / ($AD$1:INDIRECT("$AD$"&amp;ROW($AD11)-1) &lt;&gt; ""),ROW($AD$1:INDIRECT("$AD$"&amp;ROW($AD11)-1))), 1)+
INDEX($AE:$AE, LOOKUP(2, 1 / ($AE$1:INDIRECT("$AE$"&amp;ROW($AE11)-1) &lt;&gt; ""),ROW($AE$1:INDIRECT("$AE$"&amp;ROW($AD11)-1))), 1)+
INDEX($AE:$AF, LOOKUP(2, 1 / ($AF$1:INDIRECT("$AF$"&amp;ROW($AF11)-1) &lt;&gt; ""),ROW($AF$1:INDIRECT("$AF$"&amp;ROW($AD11)-1))), 1)+
INDEX($AG:$AG, LOOKUP(2, 1 / ($AG$1:INDIRECT("$AG$"&amp;ROW($AG11)-1) &lt;&gt; ""),ROW($AG$1:INDIRECT("$AG$"&amp;ROW($AD11)-1))), 1)+
INDEX($AH:$AH, LOOKUP(2, 1 / ($AH$1:INDIRECT("$AH$"&amp;ROW($AH11)-1) &lt;&gt; ""),ROW($AH$1:INDIRECT("$AH$"&amp;ROW($AD11)-1))), 1)&gt;=510,0,
IF(INDEX($AD:$AD, LOOKUP(2, 1 / ($AD$1:INDIRECT("$AD$"&amp;ROW($AD11)-1) &lt;&gt; ""),ROW($AD$1:INDIRECT("$AD$"&amp;ROW($AD11)-1))), 1)&gt;=255,0,
VLOOKUP(INDIRECT("$G$"&amp;LOOKUP(2, 1 / ($AD$1:INDIRECT("$AD$"&amp;ROW($AD11)-1) &lt;&gt; ""),ROW($AD$1:INDIRECT("$AD$"&amp;ROW($AD11)-1)))), 'EV and Base'!$A$1:$N$671, 4, FALSE))))</f>
        <v>2</v>
      </c>
      <c r="AE11" s="2" cm="1">
        <f t="array" aca="1" ref="AE11" ca="1">IF(NOT(ISNUMBER(INDEX($A:$A,LOOKUP(2,1/($A$1:INDIRECT("$A$"&amp;ROW($A11))&lt;&gt;""),ROW($A$1:INDIRECT("$A$"&amp;ROW($A11)))),1))),"",
INDEX($AE:$AE,LOOKUP(2,1/($AE$1:INDIRECT("$AE$"&amp;ROW($AE11)-1)&lt;&gt;""),ROW($AE$1:INDIRECT("$AE$"&amp;ROW($AE11)-1))),1)+
IF(INDEX($AC:$AC,LOOKUP(2,1/($AC$1:INDIRECT("$AC$"&amp;ROW($AC11)-1)&lt;&gt;""),ROW($AC$1:INDIRECT("$AC$"&amp;ROW($AC11)-1))),1)+
INDEX($AD:$AD,LOOKUP(2,1/($AD$1:INDIRECT("$AD$"&amp;ROW($AD11)-1)&lt;&gt;""),ROW($AD$1:INDIRECT("$AD$"&amp;ROW($AD11)-1))),1)+
INDEX($AE:$AE,LOOKUP(2,1/($AE$1:INDIRECT("$AE$"&amp;ROW($AE11)-1)&lt;&gt;""),ROW($AE$1:INDIRECT("$AE$"&amp;ROW($AD11)-1))),1)+
INDEX($AE:$AF,LOOKUP(2,1/($AF$1:INDIRECT("$AF$"&amp;ROW($AF11)-1)&lt;&gt;""),ROW($AF$1:INDIRECT("$AF$"&amp;ROW($AD11)-1))),1)+
INDEX($AG:$AG,LOOKUP(2,1/($AG$1:INDIRECT("$AG$"&amp;ROW($AG11)-1)&lt;&gt;""),ROW($AG$1:INDIRECT("$AG$"&amp;ROW($AD11)-1))),1)+
INDEX($AH:$AH,LOOKUP(2,1/($AH$1:INDIRECT("$AH$"&amp;ROW($AH11)-1)&lt;&gt;""),ROW($AH$1:INDIRECT("$AH$"&amp;ROW($AD11)-1))),1)&gt;=510,0,
IF(INDEX($AE:$AE,LOOKUP(2,1/($AE$1:INDIRECT("$AE$"&amp;ROW($AE11)-1)&lt;&gt;""),ROW($AE$1:INDIRECT("$AE$"&amp;ROW($AE11)-1))),1)&gt;=255,0,
VLOOKUP(INDIRECT("$G$"&amp;LOOKUP(2,1/($AE$1:INDIRECT("$AE$"&amp;ROW($AE11)-1)&lt;&gt;""),ROW($AE$1:INDIRECT("$AE$"&amp;ROW($AE11)-1)))),'EV and Base'!$A$1:$N$671,5,FALSE))))</f>
        <v>0</v>
      </c>
      <c r="AF11" s="2" cm="1">
        <f t="array" aca="1" ref="AF11" ca="1">IF(NOT(ISNUMBER(INDEX($A:$A, LOOKUP(2, 1 / ($A$1:INDIRECT("$A$"&amp;ROW($A11)) &lt;&gt; ""),ROW($A$1:INDIRECT("$A$"&amp;ROW($A11)))), 1))), "",
INDEX($AF:$AF, LOOKUP(2, 1 / ($AF$1:INDIRECT("$AF$"&amp;ROW($AF11)-1) &lt;&gt; ""),ROW($AF$1:INDIRECT("$AF$"&amp;ROW($AF11)-1))), 1)+
IF(INDEX($AC:$AC, LOOKUP(2, 1 / ($AC$1:INDIRECT("$AC$"&amp;ROW($AC11)-1) &lt;&gt; ""),ROW($AC$1:INDIRECT("$AC$"&amp;ROW($AC11)-1))), 1)+
INDEX($AD:$AD, LOOKUP(2, 1 / ($AD$1:INDIRECT("$AD$"&amp;ROW($AD11)-1) &lt;&gt; ""),ROW($AD$1:INDIRECT("$AD$"&amp;ROW($AD11)-1))), 1)+
INDEX($AE:$AE, LOOKUP(2, 1 / ($AE$1:INDIRECT("$AE$"&amp;ROW($AE11)-1) &lt;&gt; ""),ROW($AE$1:INDIRECT("$AE$"&amp;ROW($AD11)-1))), 1)+
INDEX($AE:$AF, LOOKUP(2, 1 / ($AF$1:INDIRECT("$AF$"&amp;ROW($AF11)-1) &lt;&gt; ""),ROW($AF$1:INDIRECT("$AF$"&amp;ROW($AD11)-1))), 1)+
INDEX($AG:$AG, LOOKUP(2, 1 / ($AG$1:INDIRECT("$AG$"&amp;ROW($AG11)-1) &lt;&gt; ""),ROW($AG$1:INDIRECT("$AG$"&amp;ROW($AD11)-1))), 1)+
INDEX($AH:$AH, LOOKUP(2, 1 / ($AH$1:INDIRECT("$AH$"&amp;ROW($AH11)-1) &lt;&gt; ""),ROW($AH$1:INDIRECT("$AH$"&amp;ROW($AD11)-1))), 1)&gt;=510,0,
IF(INDEX($AF:$AF, LOOKUP(2, 1 / ($AF$1:INDIRECT("$AF$"&amp;ROW($AF11)-1) &lt;&gt; ""),ROW($AF$1:INDIRECT("$AF$"&amp;ROW($AF11)-1))), 1)&gt;=255,0,
VLOOKUP(INDIRECT("$G$"&amp;LOOKUP(2, 1 / ($AF$1:INDIRECT("$AF$"&amp;ROW($AF11)-1) &lt;&gt; ""),ROW($AF$1:INDIRECT("$AF$"&amp;ROW($AF11)-1)))), 'EV and Base'!$A$1:$N$671, 6, FALSE))))</f>
        <v>1</v>
      </c>
      <c r="AG11" s="2" cm="1">
        <f t="array" aca="1" ref="AG11" ca="1">IF(NOT(ISNUMBER(INDEX($A:$A, LOOKUP(2, 1 / ($A$1:INDIRECT("$A$"&amp;ROW($A11)) &lt;&gt; ""),ROW($A$1:INDIRECT("$A$"&amp;ROW($A11)))), 1))), "",
INDEX($AG:$AG, LOOKUP(2, 1 / ($AG$1:INDIRECT("$AG$"&amp;ROW($AG11)-1) &lt;&gt; ""),ROW($AG$1:INDIRECT("$AG$"&amp;ROW($AG11)-1))), 1)+
IF(INDEX($AC:$AC, LOOKUP(2, 1 / ($AC$1:INDIRECT("$AC$"&amp;ROW($AC11)-1) &lt;&gt; ""),ROW($AC$1:INDIRECT("$AC$"&amp;ROW($AC11)-1))), 1)+
INDEX($AD:$AD, LOOKUP(2, 1 / ($AD$1:INDIRECT("$AD$"&amp;ROW($AD11)-1) &lt;&gt; ""),ROW($AD$1:INDIRECT("$AD$"&amp;ROW($AD11)-1))), 1)+
INDEX($AE:$AE, LOOKUP(2, 1 / ($AE$1:INDIRECT("$AE$"&amp;ROW($AE11)-1) &lt;&gt; ""),ROW($AE$1:INDIRECT("$AE$"&amp;ROW($AD11)-1))), 1)+
INDEX($AE:$AF, LOOKUP(2, 1 / ($AF$1:INDIRECT("$AF$"&amp;ROW($AF11)-1) &lt;&gt; ""),ROW($AF$1:INDIRECT("$AF$"&amp;ROW($AD11)-1))), 1)+
INDEX($AG:$AG, LOOKUP(2, 1 / ($AG$1:INDIRECT("$AG$"&amp;ROW($AG11)-1) &lt;&gt; ""),ROW($AG$1:INDIRECT("$AG$"&amp;ROW($AD11)-1))), 1)+
INDEX($AH:$AH, LOOKUP(2, 1 / ($AH$1:INDIRECT("$AH$"&amp;ROW($AH11)-1) &lt;&gt; ""),ROW($AH$1:INDIRECT("$AH$"&amp;ROW($AD11)-1))), 1)&gt;=510,0,
IF(INDEX($AG:$AG, LOOKUP(2, 1 / ($AG$1:INDIRECT("$AG$"&amp;ROW($AG11)-1) &lt;&gt; ""),ROW($AG$1:INDIRECT("$AG$"&amp;ROW($AG11)-1))), 1)&gt;=255,0,
VLOOKUP(INDIRECT("$G$"&amp;LOOKUP(2, 1 / ($AG$1:INDIRECT("$AG$"&amp;ROW($AG11)-1) &lt;&gt; ""),ROW($AG$1:INDIRECT("$AG$"&amp;ROW($AG11)-1)))), 'EV and Base'!$A$1:$N$671, 7, FALSE))))</f>
        <v>0</v>
      </c>
      <c r="AH11" s="24" cm="1">
        <f t="array" aca="1" ref="AH11" ca="1">IF(NOT(ISNUMBER(INDEX($A:$A,LOOKUP(2,1/($A$1:INDIRECT("$A$"&amp;ROW($A11))&lt;&gt;""),ROW($A$1:INDIRECT("$A$"&amp;ROW($A11)))),1))),"",
INDEX($AH:$AH,LOOKUP(2,1/($AH$1:INDIRECT("$AH$"&amp;ROW($AH11)-1)&lt;&gt;""),ROW($AH$1:INDIRECT("$AH$"&amp;ROW($AH11)-1))),1)+
IF(INDEX($AC:$AC,LOOKUP(2,1/($AC$1:INDIRECT("$AC$"&amp;ROW($AC11)-1)&lt;&gt;""),ROW($AC$1:INDIRECT("$AC$"&amp;ROW($AC11)-1))),1)+
INDEX($AD:$AD,LOOKUP(2,1/($AD$1:INDIRECT("$AD$"&amp;ROW($AD11)-1)&lt;&gt;""),ROW($AD$1:INDIRECT("$AD$"&amp;ROW($AD11)-1))),1)+
INDEX($AE:$AE,LOOKUP(2,1/($AE$1:INDIRECT("$AE$"&amp;ROW($AE11)-1)&lt;&gt;""),ROW($AE$1:INDIRECT("$AE$"&amp;ROW($AD11)-1))),1)+
INDEX($AE:$AF,LOOKUP(2,1/($AF$1:INDIRECT("$AF$"&amp;ROW($AF11)-1)&lt;&gt;""),ROW($AF$1:INDIRECT("$AF$"&amp;ROW($AD11)-1))),1)+
INDEX($AG:$AG,LOOKUP(2,1/($AG$1:INDIRECT("$AG$"&amp;ROW($AG11)-1)&lt;&gt;""),ROW($AG$1:INDIRECT("$AG$"&amp;ROW($AD11)-1))),1)+
INDEX($AH:$AH,LOOKUP(2,1/($AH$1:INDIRECT("$AH$"&amp;ROW($AH11)-1)&lt;&gt;""),ROW($AH$1:INDIRECT("$AH$"&amp;ROW($AD11)-1))),1)&gt;=510,0,
IF(INDEX($AH:$AH,LOOKUP(2,1/($AH$1:INDIRECT("$AH$"&amp;ROW($AH11)-1)&lt;&gt;""),ROW($AH$1:INDIRECT("$AH$"&amp;ROW($AH11)-1))),1)&gt;=255,0,
VLOOKUP(INDIRECT("$G$"&amp;LOOKUP(2,1/($AH$1:INDIRECT("$AH$"&amp;ROW($AH11)-1)&lt;&gt;""),ROW($AH$1:INDIRECT("$AH$"&amp;ROW($AH11)-1)))),'EV and Base'!$A$1:$N$671,8,FALSE))))</f>
        <v>0</v>
      </c>
      <c r="AI11" s="29" cm="1">
        <f t="array" aca="1" ref="AI11" ca="1">IF(NOT(ISNUMBER(INDEX($A:$A,LOOKUP(2,1/($A$1:INDIRECT("$A$"&amp;ROW($A11))&lt;&gt;""),ROW($A$1:INDIRECT("$A$"&amp;ROW($A11)))),1))),"",
ROUNDDOWN((((2*VLOOKUP($AA11,'EV and Base'!$A$1:$N$671,9,FALSE))+31+ROUNDDOWN($AC11/4,0))*$AB11)/100,0)+$AB11+10)</f>
        <v>29</v>
      </c>
      <c r="AJ11" s="21" cm="1">
        <f t="array" aca="1" ref="AJ11" ca="1">IF(NOT(ISNUMBER(INDEX($A:$A, LOOKUP(2, 1 / ($A$1:INDIRECT("$A$"&amp;ROW($A11)) &lt;&gt; ""),ROW($A$1:INDIRECT("$A$"&amp;ROW($A11)))), 1))), "",
ROUNDDOWN((ROUNDDOWN((((2*VLOOKUP($AA11, 'EV and Base'!$A$1:$N$671, 10, FALSE))+31+ROUNDDOWN($AD11/4, 0))*$AB11)/100, 0)+5)*1.1, 0))</f>
        <v>19</v>
      </c>
      <c r="AK11" s="21" t="str" cm="1">
        <f t="array" aca="1" ref="AK11" ca="1">IF(NOT(ISNUMBER(INDEX($A:$A, LOOKUP(2, 1 / ($A$1:INDIRECT("$A$"&amp;ROW($A11)) &lt;&gt; ""),ROW($A$1:INDIRECT("$A$"&amp;ROW($A11)))), 1))), "",
ROUNDDOWN((ROUNDDOWN((((2*VLOOKUP($AA11, 'EV and Base'!$A$1:$N$671, 11, FALSE))+30+ROUNDDOWN($AE11/4, 0))*$AB11)/100, 0)+5), 0)
&amp;"-"&amp;
ROUNDDOWN((ROUNDDOWN((((2*VLOOKUP($AA11, 'EV and Base'!$A$1:$N$671, 11, FALSE))+31+ROUNDDOWN($AE11/4, 0))*$AB11)/100, 0)+5), 0))</f>
        <v>15-15</v>
      </c>
      <c r="AL11" s="21" t="str" cm="1">
        <f t="array" aca="1" ref="AL11" ca="1">IF(NOT(ISNUMBER(INDEX($A:$A, LOOKUP(2, 1 / ($A$1:INDIRECT("$A$"&amp;ROW($A11)) &lt;&gt; ""),ROW($A$1:INDIRECT("$A$"&amp;ROW($A11)))), 1))), "",
ROUNDDOWN((ROUNDDOWN((((2*VLOOKUP($AA11, 'EV and Base'!$A$1:$N$671, 12, FALSE))+0+ROUNDDOWN($AF11/4, 0))*$AB11)/100, 0)+5)*0.9, 0)
&amp;"-"&amp;
ROUNDDOWN((ROUNDDOWN((((2*VLOOKUP($AA11, 'EV and Base'!$A$1:$N$671, 12, FALSE))+31+ROUNDDOWN($AF11/4, 0))*$AB11)/100, 0)+5)*0.9, 0))</f>
        <v>8-10</v>
      </c>
      <c r="AM11" s="21" t="str" cm="1">
        <f t="array" aca="1" ref="AM11" ca="1">IF(NOT(ISNUMBER(INDEX($A:$A, LOOKUP(2, 1 / ($A$1:INDIRECT("$A$"&amp;ROW($A11)) &lt;&gt; ""),ROW($A$1:INDIRECT("$A$"&amp;ROW($A11)))), 1))), "",
ROUNDDOWN((ROUNDDOWN((((2*VLOOKUP($AA11, 'EV and Base'!$A$1:$N$671, 13, FALSE))+30+ROUNDDOWN($AG11/4, 0))*$AB11)/100, 0)+5), 0)
&amp;"-"&amp;
ROUNDDOWN((ROUNDDOWN((((2*VLOOKUP($AA11, 'EV and Base'!$A$1:$N$671, 13, FALSE))+31+ROUNDDOWN($AG11/4, 0))*$AB11)/100, 0)+5), 0))</f>
        <v>15-15</v>
      </c>
      <c r="AN11" s="25" cm="1">
        <f t="array" aca="1" ref="AN11" ca="1">IF(NOT(ISNUMBER(INDEX($A:$A, LOOKUP(2, 1 / ($A$1:INDIRECT("$A$"&amp;ROW($A11)) &lt;&gt; ""),ROW($A$1:INDIRECT("$A$"&amp;ROW($A11)))), 1))), "",
ROUNDDOWN((ROUNDDOWN((((2*VLOOKUP($AA11, 'EV and Base'!$A$1:$N$671, 14, FALSE))+31+ROUNDDOWN($AH11/4, 0))*$AB11)/100, 0)+5), 0))</f>
        <v>17</v>
      </c>
      <c r="AO11" s="23" cm="1">
        <f t="array" aca="1" ref="AO11" ca="1">IF(NOT(ISNUMBER(INDEX($A:$A, LOOKUP(2, 1 / ($A$1:INDIRECT("$A$"&amp;ROW($A11)) &lt;&gt; ""),ROW($A$1:INDIRECT("$A$"&amp;ROW($A11)))), 1))), "",
ROUNDDOWN((((2*VLOOKUP($AA11, 'EV and Base'!$A$1:$N$671, 9, FALSE))+31+ROUNDDOWN($AC11/4, 0))*$AB11)/100, 0)+$AB11+10)</f>
        <v>29</v>
      </c>
      <c r="AP11" s="2" cm="1">
        <f t="array" aca="1" ref="AP11" ca="1">IF(NOT(ISNUMBER(INDEX($A:$A, LOOKUP(2, 1 / ($A$1:INDIRECT("$A$"&amp;ROW($A11)) &lt;&gt; ""),ROW($A$1:INDIRECT("$A$"&amp;ROW($A11)))), 1))), "",
ROUNDDOWN((ROUNDDOWN((((2*VLOOKUP($AA11, 'EV and Base'!$A$1:$N$671, 10, FALSE))+31+ROUNDDOWN($AD11/4, 0))*$AB11)/100, 0)+5)*1.1, 0))</f>
        <v>19</v>
      </c>
      <c r="AQ11" s="2" cm="1">
        <f t="array" aca="1" ref="AQ11" ca="1">IF(NOT(ISNUMBER(INDEX($A:$A, LOOKUP(2, 1 / ($A$1:INDIRECT("$A$"&amp;ROW($A11)) &lt;&gt; ""),ROW($A$1:INDIRECT("$A$"&amp;ROW($A11)))), 1))), "",
ROUNDDOWN((ROUNDDOWN((((2*VLOOKUP($AA11, 'EV and Base'!$A$1:$N$671, 11, FALSE))+$AV$2+ROUNDDOWN($AE11/4, 0))*$AB11)/100, 0)+5), 0))</f>
        <v>15</v>
      </c>
      <c r="AR11" s="22" cm="1">
        <f t="array" aca="1" ref="AR11" ca="1">IF(NOT(ISNUMBER(INDEX($A:$A, LOOKUP(2, 1 / ($A$1:INDIRECT("$A$"&amp;ROW($A11)) &lt;&gt; ""),ROW($A$1:INDIRECT("$A$"&amp;ROW($A11)))), 1))), "",
ROUNDDOWN((ROUNDDOWN((((2*VLOOKUP($AA11, 'EV and Base'!$A$1:$N$671, 12, FALSE))+$AW$2+ROUNDDOWN($AF11/4, 0))*$AB11)/100, 0)+5)*0.9, 0))</f>
        <v>9</v>
      </c>
      <c r="AS11" s="2" cm="1">
        <f t="array" aca="1" ref="AS11" ca="1">IF(NOT(ISNUMBER(INDEX($A:$A, LOOKUP(2, 1 / ($A$1:INDIRECT("$A$"&amp;ROW($A11)) &lt;&gt; ""),ROW($A$1:INDIRECT("$A$"&amp;ROW($A11)))), 1))), "",
ROUNDDOWN((ROUNDDOWN((((2*VLOOKUP($AA11, 'EV and Base'!$A$1:$N$671, 13, FALSE))+$AX$2+ROUNDDOWN($AG11/4, 0))*$AB11)/100, 0)+5), 0))</f>
        <v>15</v>
      </c>
      <c r="AT11" s="24" cm="1">
        <f t="array" aca="1" ref="AT11" ca="1">IF(NOT(ISNUMBER(INDEX($A:$A, LOOKUP(2, 1 / ($A$1:INDIRECT("$A$"&amp;ROW($A11)) &lt;&gt; ""),ROW($A$1:INDIRECT("$A$"&amp;ROW($A11)))), 1))), "",
ROUNDDOWN((ROUNDDOWN((((2*VLOOKUP($AA11, 'EV and Base'!$A$1:$N$671, 14, FALSE))+31+ROUNDDOWN($AH11/4, 0))*$AB11)/100, 0)+5), 0))</f>
        <v>17</v>
      </c>
      <c r="AU11" s="28">
        <v>80</v>
      </c>
      <c r="AY11" cm="1">
        <f t="array" aca="1" ref="AY11" ca="1">IF(NOT(ISNUMBER(INDEX($A:$A,LOOKUP(2,1/($A$1:INDIRECT("$A$"&amp;ROW($A11))&lt;&gt;""),ROW($A$1:INDIRECT("$A$"&amp;ROW($A11)))),1))),"",
INDEX($AY:$AY,LOOKUP(2,1/($AY$1:INDIRECT("$AY$"&amp;ROW($AY11)-1)&lt;&gt;""),ROW($AY$1:INDIRECT("$AY$"&amp;ROW($AY11)-1))),1)+$BL11)</f>
        <v>532</v>
      </c>
      <c r="AZ11" s="3" cm="1">
        <f t="array" aca="1" ref="AZ11" ca="1">IF(NOT(ISNUMBER(INDEX($A:$A, LOOKUP(2, 1 / ($A$1:INDIRECT("$A$"&amp;ROW($A11)) &lt;&gt; ""),ROW($A$1:INDIRECT("$A$"&amp;ROW($A11)))), 1))), "",
VLOOKUP(INDIRECT("$G$"&amp;LOOKUP(2, 1 / ($AY$1:INDIRECT("$AY$"&amp;ROW($AY11)-1) &lt;&gt; ""),ROW($AY$1:INDIRECT("$AY$"&amp;ROW($AY11)-1)))),'EV and Base'!A6:N676,2,FALSE))</f>
        <v>28</v>
      </c>
      <c r="BA11" s="3" cm="1">
        <f t="array" aca="1" ref="BA11" ca="1">IF(NOT(ISNUMBER(INDEX($A:$A, LOOKUP(2, 1 / ($A$1:INDIRECT("$A$"&amp;ROW($A11)) &lt;&gt; ""),ROW($A$1:INDIRECT("$A$"&amp;ROW($A11)))), 1))), "",
INDIRECT("$I$"&amp;LOOKUP(2, 1 / ($AY$1:INDIRECT("$AY$"&amp;ROW($AY11)-1) &lt;&gt; ""),ROW($AY$1:INDIRECT("$AY$"&amp;ROW($AY11)-1)))))</f>
        <v>8</v>
      </c>
      <c r="BB11" s="1" cm="1">
        <f t="array" aca="1" ref="BB11" ca="1">IF(NOT(ISNUMBER(INDEX($A:$A, LOOKUP(2, 1 / ($A$1:INDIRECT("$A$"&amp;ROW($A11)) &lt;&gt; ""),ROW($A$1:INDIRECT("$A$"&amp;ROW($A11)))), 1))), "",
INDIRECT("$AB$"&amp;LOOKUP(2, 1 / ($AY$1:INDIRECT("$AY$"&amp;ROW($AY11)-1) &lt;&gt; ""),ROW($AY$1:INDIRECT("$AY$"&amp;ROW($AY11)-1)))))</f>
        <v>9</v>
      </c>
      <c r="BC11" s="3" cm="1">
        <f t="array" aca="1" ref="BC11" ca="1">IF(NOT(ISNUMBER(INDEX($A:$A,LOOKUP(2,1/($A$1:INDIRECT("$A$"&amp;ROW($A11))&lt;&gt;""),ROW($A$1:INDIRECT("$A$"&amp;ROW($A11)))),1))),"",
$BA11+$BA11+10)</f>
        <v>26</v>
      </c>
      <c r="BD11" s="3" cm="1">
        <f t="array" aca="1" ref="BD11" ca="1">IF(NOT(ISNUMBER(INDEX($A:$A,LOOKUP(2,1/($A$1:INDIRECT("$A$"&amp;ROW($A11))&lt;&gt;""),ROW($A$1:INDIRECT("$A$"&amp;ROW($A11)))),1))),"",
$BA11+$BB11+10)</f>
        <v>27</v>
      </c>
      <c r="BE11" s="3" cm="1">
        <f t="array" aca="1" ref="BE11" ca="1">IF(NOT(ISNUMBER(INDEX($A:$A,LOOKUP(2,1/($A$1:INDIRECT("$A$"&amp;ROW($A11))&lt;&gt;""),ROW($A$1:INDIRECT("$A$"&amp;ROW($A11)))),1))),"",
$BC11*$BC11)</f>
        <v>676</v>
      </c>
      <c r="BF11" s="3" cm="1">
        <f t="array" aca="1" ref="BF11" ca="1">IF(NOT(ISNUMBER(INDEX($A:$A,LOOKUP(2,1/($A$1:INDIRECT("$A$"&amp;ROW($A11))&lt;&gt;""),ROW($A$1:INDIRECT("$A$"&amp;ROW($A11)))),1))),"",
$BD11*$BD11)</f>
        <v>729</v>
      </c>
      <c r="BG11" s="3" cm="1">
        <f t="array" aca="1" ref="BG11" ca="1">IF(NOT(ISNUMBER(INDEX($A:$A,LOOKUP(2,1/($A$1:INDIRECT("$A$"&amp;ROW($A11))&lt;&gt;""),ROW($A$1:INDIRECT("$A$"&amp;ROW($A11)))),1))),"",
_xlfn.FLOOR.MATH(1.5*_xlfn.FLOOR.MATH($AZ11*BA11/5)))</f>
        <v>66</v>
      </c>
      <c r="BH11" s="3" cm="1">
        <f t="array" aca="1" ref="BH11" ca="1">IF(NOT(ISNUMBER(INDEX($A:$A, LOOKUP(2, 1 / ($A$1:INDIRECT("$A$"&amp;ROW($A11)) &lt;&gt; ""),ROW($A$1:INDIRECT("$A$"&amp;ROW($A11)))), 1))), "",
_xlfn.FLOOR.MATH($BG11/IF(OR(INDIRECT("$C$"&amp;LOOKUP(2, 1 / ($AY$1:INDIRECT("$AY$"&amp;ROW($AY11)-1) &lt;&gt; ""),ROW($AY$1:INDIRECT("$AY$"&amp;ROW($AY11)-1))))="Multi",
INDIRECT("$C$"&amp;LOOKUP(2, 1 / ($AY$1:INDIRECT("$AY$"&amp;ROW($AY11)-1) &lt;&gt; ""),ROW($AY$1:INDIRECT("$AY$"&amp;ROW($AY11)-1))))="Double"),2,1)))</f>
        <v>66</v>
      </c>
      <c r="BI11" s="3" cm="1">
        <f t="array" aca="1" ref="BI11" ca="1">IF(NOT(ISNUMBER(INDEX($A:$A,LOOKUP(2,1/($A$1:INDIRECT("$A$"&amp;ROW($A11))&lt;&gt;""),ROW($A$1:INDIRECT("$A$"&amp;ROW($A11)))),1))),"",
VLOOKUP($BC11,GameFreakSQRT!$A$1:$B$200,2,FALSE))</f>
        <v>20886</v>
      </c>
      <c r="BJ11" s="3" cm="1">
        <f t="array" aca="1" ref="BJ11" ca="1">IF(NOT(ISNUMBER(INDEX($A:$A,LOOKUP(2,1/($A$1:INDIRECT("$A$"&amp;ROW($A11))&lt;&gt;""),ROW($A$1:INDIRECT("$A$"&amp;ROW($A11)))),1))),"",
VLOOKUP($BD11,GameFreakSQRT!$A$1:$B$200,2,FALSE))</f>
        <v>21283</v>
      </c>
      <c r="BK11" s="3" cm="1">
        <f t="array" aca="1" ref="BK11" ca="1">IF(NOT(ISNUMBER(INDEX($A:$A,LOOKUP(2,1/($A$1:INDIRECT("$A$"&amp;ROW($A11))&lt;&gt;""),ROW($A$1:INDIRECT("$A$"&amp;ROW($A11)))),1))),"",
_xlfn.FLOOR.MATH((($BI11*$BE11)*$BH11)/($BJ11*$BF11))+1)</f>
        <v>61</v>
      </c>
      <c r="BL11" s="3" cm="1">
        <f t="array" aca="1" ref="BL11" ca="1">IF(NOT(ISNUMBER(INDEX($A:$A,LOOKUP(2,1/($A$1:INDIRECT("$A$"&amp;ROW($A11))&lt;&gt;""),ROW($A$1:INDIRECT("$A$"&amp;ROW($A11)))),1))),"",
_xlfn.FLOOR.MATH($BK11*IF(NOT(INDIRECT("$Z$"&amp;LOOKUP(2, 1 / ($AY$1:INDIRECT("$AY$"&amp;ROW($AY11)-1) &lt;&gt; ""),ROW($AY$1:INDIRECT("$AY$"&amp;ROW($AY11)-1))))=""),1.5,1)))</f>
        <v>61</v>
      </c>
      <c r="BM11" s="3" cm="1">
        <f t="array" aca="1" ref="BM11" ca="1">IF(NOT(ISNUMBER(INDEX($A:$A, LOOKUP(2, 1 / ($A$1:INDIRECT("$A$"&amp;ROW($A11)) &lt;&gt; ""),ROW($A$1:INDIRECT("$A$"&amp;ROW($A11)))), 1))), "",
INDIRECT("$Y$"&amp;LOOKUP(2, 1 / ($AY$1:INDIRECT("$AY$"&amp;ROW($AY11)-1) &lt;&gt; ""),ROW($AY$1:INDIRECT("$AY$"&amp;ROW($AY11)-1)))))</f>
        <v>61</v>
      </c>
      <c r="BN11" s="3" t="b">
        <f t="shared" ca="1" si="0"/>
        <v>1</v>
      </c>
      <c r="CT11" s="3" cm="1">
        <f t="array" aca="1" ref="CT11" ca="1">IF(NOT(ISNUMBER(INDEX($A:$A, LOOKUP(2, 1 / ($A$1:INDIRECT("$A$"&amp;ROW($A11)) &lt;&gt; ""),ROW($A$1:INDIRECT("$A$"&amp;ROW($A11)))), 1))), "",
$AY11-INDEX($AY:$AY, LOOKUP(2, 1 / ($AY$1:INDIRECT("$AV$"&amp;ROW($AY11)-1) &lt;&gt; ""),ROW($AY$1:INDIRECT("$AV$"&amp;ROW($AY11)-1))), 1))</f>
        <v>532</v>
      </c>
      <c r="CU11" s="3" cm="1">
        <f t="array" aca="1" ref="CU11" ca="1">IF(NOT(ISNUMBER(INDEX($A:$A, LOOKUP(2, 1 / ($A$1:INDIRECT("$A$"&amp;ROW($A11)) &lt;&gt; ""),ROW($A$1:INDIRECT("$A$"&amp;ROW($A11)))), 1))), "",
INDEX($Y:$Y, LOOKUP(2, 1 / ($Y$1:INDIRECT("$Y$"&amp;ROW($Y11)-1) &lt;&gt; ""),ROW($Y$1:INDIRECT("$Y$"&amp;ROW($Y11)-1))), 1))</f>
        <v>61</v>
      </c>
      <c r="CV11" s="1">
        <f ca="1">IFERROR(VLOOKUP($AY11, 'Medium-Slow'!$A$1:$B$101, 2, TRUE),"")</f>
        <v>9</v>
      </c>
    </row>
    <row r="12" spans="1:100" x14ac:dyDescent="0.45">
      <c r="A12" s="56">
        <v>7</v>
      </c>
      <c r="B12" s="56" t="s">
        <v>93</v>
      </c>
      <c r="C12" s="56" t="s">
        <v>46</v>
      </c>
      <c r="D12" s="56" t="s">
        <v>94</v>
      </c>
      <c r="E12" s="56" t="s">
        <v>48</v>
      </c>
      <c r="F12" s="56">
        <v>1</v>
      </c>
      <c r="G12" s="2" t="s">
        <v>81</v>
      </c>
      <c r="H12" s="2" t="s">
        <v>50</v>
      </c>
      <c r="I12" s="2">
        <v>11</v>
      </c>
      <c r="J12" s="2" t="s">
        <v>95</v>
      </c>
      <c r="K12" s="2" t="s">
        <v>83</v>
      </c>
      <c r="L12" s="2" t="s">
        <v>53</v>
      </c>
      <c r="M12" s="2" t="s">
        <v>73</v>
      </c>
      <c r="N12" s="2" t="s">
        <v>54</v>
      </c>
      <c r="O12" s="2" t="s">
        <v>84</v>
      </c>
      <c r="P12" s="2" t="s">
        <v>74</v>
      </c>
      <c r="Q12" s="2">
        <v>6</v>
      </c>
      <c r="R12" s="2">
        <f>_xlfn.FLOOR.MATH((((2*VLOOKUP(G12, 'EV and Base'!$A$1:$N$671, 9, FALSE))+$Q12)*$I12)/100)+$I12+10</f>
        <v>31</v>
      </c>
      <c r="S12" s="2">
        <f>_xlfn.FLOOR.MATH((_xlfn.FLOOR.MATH((((2*VLOOKUP($G12, 'EV and Base'!$A$1:$N$671, 10, FALSE))+$Q12)*$I12)/100)+5)*
IF(OR($J12="Lonely", $J12="Brave", $J12="Adamant", $J12="Naughty"), 1.1,
IF(OR($J12="Bold", $J12="Timid", $J12="Modest", $J12="Calm"), 0.9, 1)))</f>
        <v>16</v>
      </c>
      <c r="T12" s="2">
        <f>_xlfn.FLOOR.MATH((_xlfn.FLOOR.MATH((((2*VLOOKUP($G12, 'EV and Base'!$A$1:$N$671, 11, FALSE))+$Q12)*$I12)/100)+5)*
IF(OR($J12="Bold", $J12="Relaxed", $J12="Impish", $J12="Lax"), 1.1,
IF(OR($J12="Lonely", $J12="Hasty", $J12="Mild", $J12="Gentle"), 0.9, 1)))</f>
        <v>16</v>
      </c>
      <c r="U12" s="2">
        <f>_xlfn.FLOOR.MATH((_xlfn.FLOOR.MATH((((2*VLOOKUP($G12, 'EV and Base'!$A$1:$N$671, 12, FALSE))+$Q12)*$I12)/100)+5)*
IF(OR($J12="Modest", $J12="Mild", $J12="Quiet", $J12="Rash"), 1.1,
IF(OR($J12="Adamant", $J12="Impish", $J12="Jolly", $J12="Careful"), 0.9, 1)))</f>
        <v>11</v>
      </c>
      <c r="V12" s="2">
        <f>_xlfn.FLOOR.MATH((_xlfn.FLOOR.MATH((((2*VLOOKUP($G12, 'EV and Base'!$A$1:$N$671, 13, FALSE))+$Q12)*$I12)/100)+5)*
IF(OR($J12="Calm", $J12="Gentle", $J12="Sassy", $J12="Careful"), 1.1,
IF(OR($J12="Naughty", $J12="Lax", $J12="Naive", $J12="Rash"), 0.9, 1)))</f>
        <v>15</v>
      </c>
      <c r="W12" s="2">
        <f>_xlfn.FLOOR.MATH((_xlfn.FLOOR.MATH((((2*VLOOKUP($G12, 'EV and Base'!$A$1:$N$671, 14, FALSE))+$Q12)*$I12)/100)+5)*
IF(OR($J12="Timid", $J12="Hasty", $J12="Jolly", $J12="Naive"), 1.1,
IF(OR($J12="Brave", $J12="Relaxed", $J12="Quiet", $J12="Sassy"), 0.9, 1)))</f>
        <v>17</v>
      </c>
      <c r="X12" s="56">
        <v>440</v>
      </c>
      <c r="Y12" s="1">
        <v>196</v>
      </c>
      <c r="AA12" s="23" t="str" cm="1">
        <f t="array" aca="1" ref="AA12" ca="1">IF(NOT(ISNUMBER(INDEX($A:$A,LOOKUP(2,1/($A$1:INDIRECT("$A$"&amp;ROW($A12))&lt;&gt;""),ROW($A$1:INDIRECT("$A$"&amp;ROW($A12)))),1))),"",
IF(NOT(ISNUMBER($A12)),$AA11,
IF($AB12&lt;16,"Lillipup",
IF($AB12&lt;32,"Herdier",
"Stoutland"))))</f>
        <v>Lillipup</v>
      </c>
      <c r="AB12" s="25" cm="1">
        <f t="array" aca="1" ref="AB12" ca="1">IF(NOT(ISNUMBER(INDEX($A:$A, LOOKUP(2, 1 / ($A$1:INDIRECT("$A$"&amp;ROW($A12)) &lt;&gt; ""),ROW($A$1:INDIRECT("$A$"&amp;ROW($A12)))), 1))), "",
VLOOKUP($AY12,'Medium-Slow'!$A$1:$B$101,2,TRUE))</f>
        <v>10</v>
      </c>
      <c r="AC12" s="23" cm="1">
        <f t="array" aca="1" ref="AC12" ca="1">IF(NOT(ISNUMBER(INDEX($A:$A, LOOKUP(2, 1 / ($A$1:INDIRECT("$A$"&amp;ROW($A12)) &lt;&gt; ""),ROW($A$1:INDIRECT("$A$"&amp;ROW($A12)))), 1))), "",
INDEX($AC:$AC, LOOKUP(2, 1 / ($AC$1:INDIRECT("$AC$"&amp;ROW($AC12)-1) &lt;&gt; ""),ROW($AC$1:INDIRECT("$AC$"&amp;ROW($AC12)-1))), 1)+
IF(INDEX($AC:$AC, LOOKUP(2, 1 / ($AC$1:INDIRECT("$AC$"&amp;ROW($AC12)-1) &lt;&gt; ""),ROW($AC$1:INDIRECT("$AC$"&amp;ROW($AC12)-1))), 1)+
INDEX($AD:$AD, LOOKUP(2, 1 / ($AD$1:INDIRECT("$AD$"&amp;ROW($AD12)-1) &lt;&gt; ""),ROW($AD$1:INDIRECT("$AD$"&amp;ROW($AD12)-1))), 1)+
INDEX($AE:$AE, LOOKUP(2, 1 / ($AE$1:INDIRECT("$AE$"&amp;ROW($AE12)-1) &lt;&gt; ""),ROW($AE$1:INDIRECT("$AE$"&amp;ROW($AD12)-1))), 1)+
INDEX($AE:$AF, LOOKUP(2, 1 / ($AF$1:INDIRECT("$AF$"&amp;ROW($AF12)-1) &lt;&gt; ""),ROW($AF$1:INDIRECT("$AF$"&amp;ROW($AD12)-1))), 1)+
INDEX($AG:$AG, LOOKUP(2, 1 / ($AG$1:INDIRECT("$AG$"&amp;ROW($AG12)-1) &lt;&gt; ""),ROW($AG$1:INDIRECT("$AG$"&amp;ROW($AD12)-1))), 1)+
INDEX($AH:$AH, LOOKUP(2, 1 / ($AH$1:INDIRECT("$AH$"&amp;ROW($AH12)-1) &lt;&gt; ""),ROW($AH$1:INDIRECT("$AH$"&amp;ROW($AD12)-1))), 1)&gt;=510,0,
IF(INDEX($AC:$AC, LOOKUP(2, 1 / ($AC$1:INDIRECT("$AC$"&amp;ROW($AC12)-1) &lt;&gt; ""),ROW($AC$1:INDIRECT("$AC$"&amp;ROW($AC12)-1))), 1)&gt;=255,0,
VLOOKUP(INDIRECT("$G$"&amp;LOOKUP(2, 1 / ($AC$1:INDIRECT("$AC$"&amp;ROW($AC12)-1) &lt;&gt; ""),ROW($AC$1:INDIRECT("$AC$"&amp;ROW($AC12)-1)))), 'EV and Base'!$A$1:$N$671, 3, FALSE))))</f>
        <v>1</v>
      </c>
      <c r="AD12" s="2" cm="1">
        <f t="array" aca="1" ref="AD12" ca="1">IF(NOT(ISNUMBER(INDEX($A:$A, LOOKUP(2, 1 / ($A$1:INDIRECT("$A$"&amp;ROW($A12)) &lt;&gt; ""),ROW($A$1:INDIRECT("$A$"&amp;ROW($A12)))), 1))), "",
INDEX($AD:$AD, LOOKUP(2, 1 / ($AD$1:INDIRECT("$AD$"&amp;ROW($AD12)-1) &lt;&gt; ""),ROW($AD$1:INDIRECT("$AD$"&amp;ROW($AD12)-1))), 1)+
IF(INDEX($AC:$AC, LOOKUP(2, 1 / ($AC$1:INDIRECT("$AC$"&amp;ROW($AC12)-1) &lt;&gt; ""),ROW($AC$1:INDIRECT("$AC$"&amp;ROW($AC12)-1))), 1)+
INDEX($AD:$AD, LOOKUP(2, 1 / ($AD$1:INDIRECT("$AD$"&amp;ROW($AD12)-1) &lt;&gt; ""),ROW($AD$1:INDIRECT("$AD$"&amp;ROW($AD12)-1))), 1)+
INDEX($AE:$AE, LOOKUP(2, 1 / ($AE$1:INDIRECT("$AE$"&amp;ROW($AE12)-1) &lt;&gt; ""),ROW($AE$1:INDIRECT("$AE$"&amp;ROW($AD12)-1))), 1)+
INDEX($AE:$AF, LOOKUP(2, 1 / ($AF$1:INDIRECT("$AF$"&amp;ROW($AF12)-1) &lt;&gt; ""),ROW($AF$1:INDIRECT("$AF$"&amp;ROW($AD12)-1))), 1)+
INDEX($AG:$AG, LOOKUP(2, 1 / ($AG$1:INDIRECT("$AG$"&amp;ROW($AG12)-1) &lt;&gt; ""),ROW($AG$1:INDIRECT("$AG$"&amp;ROW($AD12)-1))), 1)+
INDEX($AH:$AH, LOOKUP(2, 1 / ($AH$1:INDIRECT("$AH$"&amp;ROW($AH12)-1) &lt;&gt; ""),ROW($AH$1:INDIRECT("$AH$"&amp;ROW($AD12)-1))), 1)&gt;=510,0,
IF(INDEX($AD:$AD, LOOKUP(2, 1 / ($AD$1:INDIRECT("$AD$"&amp;ROW($AD12)-1) &lt;&gt; ""),ROW($AD$1:INDIRECT("$AD$"&amp;ROW($AD12)-1))), 1)&gt;=255,0,
VLOOKUP(INDIRECT("$G$"&amp;LOOKUP(2, 1 / ($AD$1:INDIRECT("$AD$"&amp;ROW($AD12)-1) &lt;&gt; ""),ROW($AD$1:INDIRECT("$AD$"&amp;ROW($AD12)-1)))), 'EV and Base'!$A$1:$N$671, 4, FALSE))))</f>
        <v>2</v>
      </c>
      <c r="AE12" s="2" cm="1">
        <f t="array" aca="1" ref="AE12" ca="1">IF(NOT(ISNUMBER(INDEX($A:$A,LOOKUP(2,1/($A$1:INDIRECT("$A$"&amp;ROW($A12))&lt;&gt;""),ROW($A$1:INDIRECT("$A$"&amp;ROW($A12)))),1))),"",
INDEX($AE:$AE,LOOKUP(2,1/($AE$1:INDIRECT("$AE$"&amp;ROW($AE12)-1)&lt;&gt;""),ROW($AE$1:INDIRECT("$AE$"&amp;ROW($AE12)-1))),1)+
IF(INDEX($AC:$AC,LOOKUP(2,1/($AC$1:INDIRECT("$AC$"&amp;ROW($AC12)-1)&lt;&gt;""),ROW($AC$1:INDIRECT("$AC$"&amp;ROW($AC12)-1))),1)+
INDEX($AD:$AD,LOOKUP(2,1/($AD$1:INDIRECT("$AD$"&amp;ROW($AD12)-1)&lt;&gt;""),ROW($AD$1:INDIRECT("$AD$"&amp;ROW($AD12)-1))),1)+
INDEX($AE:$AE,LOOKUP(2,1/($AE$1:INDIRECT("$AE$"&amp;ROW($AE12)-1)&lt;&gt;""),ROW($AE$1:INDIRECT("$AE$"&amp;ROW($AD12)-1))),1)+
INDEX($AE:$AF,LOOKUP(2,1/($AF$1:INDIRECT("$AF$"&amp;ROW($AF12)-1)&lt;&gt;""),ROW($AF$1:INDIRECT("$AF$"&amp;ROW($AD12)-1))),1)+
INDEX($AG:$AG,LOOKUP(2,1/($AG$1:INDIRECT("$AG$"&amp;ROW($AG12)-1)&lt;&gt;""),ROW($AG$1:INDIRECT("$AG$"&amp;ROW($AD12)-1))),1)+
INDEX($AH:$AH,LOOKUP(2,1/($AH$1:INDIRECT("$AH$"&amp;ROW($AH12)-1)&lt;&gt;""),ROW($AH$1:INDIRECT("$AH$"&amp;ROW($AD12)-1))),1)&gt;=510,0,
IF(INDEX($AE:$AE,LOOKUP(2,1/($AE$1:INDIRECT("$AE$"&amp;ROW($AE12)-1)&lt;&gt;""),ROW($AE$1:INDIRECT("$AE$"&amp;ROW($AE12)-1))),1)&gt;=255,0,
VLOOKUP(INDIRECT("$G$"&amp;LOOKUP(2,1/($AE$1:INDIRECT("$AE$"&amp;ROW($AE12)-1)&lt;&gt;""),ROW($AE$1:INDIRECT("$AE$"&amp;ROW($AE12)-1)))),'EV and Base'!$A$1:$N$671,5,FALSE))))</f>
        <v>0</v>
      </c>
      <c r="AF12" s="2" cm="1">
        <f t="array" aca="1" ref="AF12" ca="1">IF(NOT(ISNUMBER(INDEX($A:$A, LOOKUP(2, 1 / ($A$1:INDIRECT("$A$"&amp;ROW($A12)) &lt;&gt; ""),ROW($A$1:INDIRECT("$A$"&amp;ROW($A12)))), 1))), "",
INDEX($AF:$AF, LOOKUP(2, 1 / ($AF$1:INDIRECT("$AF$"&amp;ROW($AF12)-1) &lt;&gt; ""),ROW($AF$1:INDIRECT("$AF$"&amp;ROW($AF12)-1))), 1)+
IF(INDEX($AC:$AC, LOOKUP(2, 1 / ($AC$1:INDIRECT("$AC$"&amp;ROW($AC12)-1) &lt;&gt; ""),ROW($AC$1:INDIRECT("$AC$"&amp;ROW($AC12)-1))), 1)+
INDEX($AD:$AD, LOOKUP(2, 1 / ($AD$1:INDIRECT("$AD$"&amp;ROW($AD12)-1) &lt;&gt; ""),ROW($AD$1:INDIRECT("$AD$"&amp;ROW($AD12)-1))), 1)+
INDEX($AE:$AE, LOOKUP(2, 1 / ($AE$1:INDIRECT("$AE$"&amp;ROW($AE12)-1) &lt;&gt; ""),ROW($AE$1:INDIRECT("$AE$"&amp;ROW($AD12)-1))), 1)+
INDEX($AE:$AF, LOOKUP(2, 1 / ($AF$1:INDIRECT("$AF$"&amp;ROW($AF12)-1) &lt;&gt; ""),ROW($AF$1:INDIRECT("$AF$"&amp;ROW($AD12)-1))), 1)+
INDEX($AG:$AG, LOOKUP(2, 1 / ($AG$1:INDIRECT("$AG$"&amp;ROW($AG12)-1) &lt;&gt; ""),ROW($AG$1:INDIRECT("$AG$"&amp;ROW($AD12)-1))), 1)+
INDEX($AH:$AH, LOOKUP(2, 1 / ($AH$1:INDIRECT("$AH$"&amp;ROW($AH12)-1) &lt;&gt; ""),ROW($AH$1:INDIRECT("$AH$"&amp;ROW($AD12)-1))), 1)&gt;=510,0,
IF(INDEX($AF:$AF, LOOKUP(2, 1 / ($AF$1:INDIRECT("$AF$"&amp;ROW($AF12)-1) &lt;&gt; ""),ROW($AF$1:INDIRECT("$AF$"&amp;ROW($AF12)-1))), 1)&gt;=255,0,
VLOOKUP(INDIRECT("$G$"&amp;LOOKUP(2, 1 / ($AF$1:INDIRECT("$AF$"&amp;ROW($AF12)-1) &lt;&gt; ""),ROW($AF$1:INDIRECT("$AF$"&amp;ROW($AF12)-1)))), 'EV and Base'!$A$1:$N$671, 6, FALSE))))</f>
        <v>1</v>
      </c>
      <c r="AG12" s="2" cm="1">
        <f t="array" aca="1" ref="AG12" ca="1">IF(NOT(ISNUMBER(INDEX($A:$A, LOOKUP(2, 1 / ($A$1:INDIRECT("$A$"&amp;ROW($A12)) &lt;&gt; ""),ROW($A$1:INDIRECT("$A$"&amp;ROW($A12)))), 1))), "",
INDEX($AG:$AG, LOOKUP(2, 1 / ($AG$1:INDIRECT("$AG$"&amp;ROW($AG12)-1) &lt;&gt; ""),ROW($AG$1:INDIRECT("$AG$"&amp;ROW($AG12)-1))), 1)+
IF(INDEX($AC:$AC, LOOKUP(2, 1 / ($AC$1:INDIRECT("$AC$"&amp;ROW($AC12)-1) &lt;&gt; ""),ROW($AC$1:INDIRECT("$AC$"&amp;ROW($AC12)-1))), 1)+
INDEX($AD:$AD, LOOKUP(2, 1 / ($AD$1:INDIRECT("$AD$"&amp;ROW($AD12)-1) &lt;&gt; ""),ROW($AD$1:INDIRECT("$AD$"&amp;ROW($AD12)-1))), 1)+
INDEX($AE:$AE, LOOKUP(2, 1 / ($AE$1:INDIRECT("$AE$"&amp;ROW($AE12)-1) &lt;&gt; ""),ROW($AE$1:INDIRECT("$AE$"&amp;ROW($AD12)-1))), 1)+
INDEX($AE:$AF, LOOKUP(2, 1 / ($AF$1:INDIRECT("$AF$"&amp;ROW($AF12)-1) &lt;&gt; ""),ROW($AF$1:INDIRECT("$AF$"&amp;ROW($AD12)-1))), 1)+
INDEX($AG:$AG, LOOKUP(2, 1 / ($AG$1:INDIRECT("$AG$"&amp;ROW($AG12)-1) &lt;&gt; ""),ROW($AG$1:INDIRECT("$AG$"&amp;ROW($AD12)-1))), 1)+
INDEX($AH:$AH, LOOKUP(2, 1 / ($AH$1:INDIRECT("$AH$"&amp;ROW($AH12)-1) &lt;&gt; ""),ROW($AH$1:INDIRECT("$AH$"&amp;ROW($AD12)-1))), 1)&gt;=510,0,
IF(INDEX($AG:$AG, LOOKUP(2, 1 / ($AG$1:INDIRECT("$AG$"&amp;ROW($AG12)-1) &lt;&gt; ""),ROW($AG$1:INDIRECT("$AG$"&amp;ROW($AG12)-1))), 1)&gt;=255,0,
VLOOKUP(INDIRECT("$G$"&amp;LOOKUP(2, 1 / ($AG$1:INDIRECT("$AG$"&amp;ROW($AG12)-1) &lt;&gt; ""),ROW($AG$1:INDIRECT("$AG$"&amp;ROW($AG12)-1)))), 'EV and Base'!$A$1:$N$671, 7, FALSE))))</f>
        <v>0</v>
      </c>
      <c r="AH12" s="24" cm="1">
        <f t="array" aca="1" ref="AH12" ca="1">IF(NOT(ISNUMBER(INDEX($A:$A,LOOKUP(2,1/($A$1:INDIRECT("$A$"&amp;ROW($A12))&lt;&gt;""),ROW($A$1:INDIRECT("$A$"&amp;ROW($A12)))),1))),"",
INDEX($AH:$AH,LOOKUP(2,1/($AH$1:INDIRECT("$AH$"&amp;ROW($AH12)-1)&lt;&gt;""),ROW($AH$1:INDIRECT("$AH$"&amp;ROW($AH12)-1))),1)+
IF(INDEX($AC:$AC,LOOKUP(2,1/($AC$1:INDIRECT("$AC$"&amp;ROW($AC12)-1)&lt;&gt;""),ROW($AC$1:INDIRECT("$AC$"&amp;ROW($AC12)-1))),1)+
INDEX($AD:$AD,LOOKUP(2,1/($AD$1:INDIRECT("$AD$"&amp;ROW($AD12)-1)&lt;&gt;""),ROW($AD$1:INDIRECT("$AD$"&amp;ROW($AD12)-1))),1)+
INDEX($AE:$AE,LOOKUP(2,1/($AE$1:INDIRECT("$AE$"&amp;ROW($AE12)-1)&lt;&gt;""),ROW($AE$1:INDIRECT("$AE$"&amp;ROW($AD12)-1))),1)+
INDEX($AE:$AF,LOOKUP(2,1/($AF$1:INDIRECT("$AF$"&amp;ROW($AF12)-1)&lt;&gt;""),ROW($AF$1:INDIRECT("$AF$"&amp;ROW($AD12)-1))),1)+
INDEX($AG:$AG,LOOKUP(2,1/($AG$1:INDIRECT("$AG$"&amp;ROW($AG12)-1)&lt;&gt;""),ROW($AG$1:INDIRECT("$AG$"&amp;ROW($AD12)-1))),1)+
INDEX($AH:$AH,LOOKUP(2,1/($AH$1:INDIRECT("$AH$"&amp;ROW($AH12)-1)&lt;&gt;""),ROW($AH$1:INDIRECT("$AH$"&amp;ROW($AD12)-1))),1)&gt;=510,0,
IF(INDEX($AH:$AH,LOOKUP(2,1/($AH$1:INDIRECT("$AH$"&amp;ROW($AH12)-1)&lt;&gt;""),ROW($AH$1:INDIRECT("$AH$"&amp;ROW($AH12)-1))),1)&gt;=255,0,
VLOOKUP(INDIRECT("$G$"&amp;LOOKUP(2,1/($AH$1:INDIRECT("$AH$"&amp;ROW($AH12)-1)&lt;&gt;""),ROW($AH$1:INDIRECT("$AH$"&amp;ROW($AH12)-1)))),'EV and Base'!$A$1:$N$671,8,FALSE))))</f>
        <v>1</v>
      </c>
      <c r="AI12" s="29" cm="1">
        <f t="array" aca="1" ref="AI12" ca="1">IF(NOT(ISNUMBER(INDEX($A:$A,LOOKUP(2,1/($A$1:INDIRECT("$A$"&amp;ROW($A12))&lt;&gt;""),ROW($A$1:INDIRECT("$A$"&amp;ROW($A12)))),1))),"",
ROUNDDOWN((((2*VLOOKUP($AA12,'EV and Base'!$A$1:$N$671,9,FALSE))+31+ROUNDDOWN($AC12/4,0))*$AB12)/100,0)+$AB12+10)</f>
        <v>32</v>
      </c>
      <c r="AJ12" s="21" cm="1">
        <f t="array" aca="1" ref="AJ12" ca="1">IF(NOT(ISNUMBER(INDEX($A:$A, LOOKUP(2, 1 / ($A$1:INDIRECT("$A$"&amp;ROW($A12)) &lt;&gt; ""),ROW($A$1:INDIRECT("$A$"&amp;ROW($A12)))), 1))), "",
ROUNDDOWN((ROUNDDOWN((((2*VLOOKUP($AA12, 'EV and Base'!$A$1:$N$671, 10, FALSE))+31+ROUNDDOWN($AD12/4, 0))*$AB12)/100, 0)+5)*1.1, 0))</f>
        <v>22</v>
      </c>
      <c r="AK12" s="21" t="str" cm="1">
        <f t="array" aca="1" ref="AK12" ca="1">IF(NOT(ISNUMBER(INDEX($A:$A, LOOKUP(2, 1 / ($A$1:INDIRECT("$A$"&amp;ROW($A12)) &lt;&gt; ""),ROW($A$1:INDIRECT("$A$"&amp;ROW($A12)))), 1))), "",
ROUNDDOWN((ROUNDDOWN((((2*VLOOKUP($AA12, 'EV and Base'!$A$1:$N$671, 11, FALSE))+30+ROUNDDOWN($AE12/4, 0))*$AB12)/100, 0)+5), 0)
&amp;"-"&amp;
ROUNDDOWN((ROUNDDOWN((((2*VLOOKUP($AA12, 'EV and Base'!$A$1:$N$671, 11, FALSE))+31+ROUNDDOWN($AE12/4, 0))*$AB12)/100, 0)+5), 0))</f>
        <v>17-17</v>
      </c>
      <c r="AL12" s="21" t="str" cm="1">
        <f t="array" aca="1" ref="AL12" ca="1">IF(NOT(ISNUMBER(INDEX($A:$A, LOOKUP(2, 1 / ($A$1:INDIRECT("$A$"&amp;ROW($A12)) &lt;&gt; ""),ROW($A$1:INDIRECT("$A$"&amp;ROW($A12)))), 1))), "",
ROUNDDOWN((ROUNDDOWN((((2*VLOOKUP($AA12, 'EV and Base'!$A$1:$N$671, 12, FALSE))+0+ROUNDDOWN($AF12/4, 0))*$AB12)/100, 0)+5)*0.9, 0)
&amp;"-"&amp;
ROUNDDOWN((ROUNDDOWN((((2*VLOOKUP($AA12, 'EV and Base'!$A$1:$N$671, 12, FALSE))+31+ROUNDDOWN($AF12/4, 0))*$AB12)/100, 0)+5)*0.9, 0))</f>
        <v>9-11</v>
      </c>
      <c r="AM12" s="21" t="str" cm="1">
        <f t="array" aca="1" ref="AM12" ca="1">IF(NOT(ISNUMBER(INDEX($A:$A, LOOKUP(2, 1 / ($A$1:INDIRECT("$A$"&amp;ROW($A12)) &lt;&gt; ""),ROW($A$1:INDIRECT("$A$"&amp;ROW($A12)))), 1))), "",
ROUNDDOWN((ROUNDDOWN((((2*VLOOKUP($AA12, 'EV and Base'!$A$1:$N$671, 13, FALSE))+30+ROUNDDOWN($AG12/4, 0))*$AB12)/100, 0)+5), 0)
&amp;"-"&amp;
ROUNDDOWN((ROUNDDOWN((((2*VLOOKUP($AA12, 'EV and Base'!$A$1:$N$671, 13, FALSE))+31+ROUNDDOWN($AG12/4, 0))*$AB12)/100, 0)+5), 0))</f>
        <v>17-17</v>
      </c>
      <c r="AN12" s="25" cm="1">
        <f t="array" aca="1" ref="AN12" ca="1">IF(NOT(ISNUMBER(INDEX($A:$A, LOOKUP(2, 1 / ($A$1:INDIRECT("$A$"&amp;ROW($A12)) &lt;&gt; ""),ROW($A$1:INDIRECT("$A$"&amp;ROW($A12)))), 1))), "",
ROUNDDOWN((ROUNDDOWN((((2*VLOOKUP($AA12, 'EV and Base'!$A$1:$N$671, 14, FALSE))+31+ROUNDDOWN($AH12/4, 0))*$AB12)/100, 0)+5), 0))</f>
        <v>19</v>
      </c>
      <c r="AO12" s="23" cm="1">
        <f t="array" aca="1" ref="AO12" ca="1">IF(NOT(ISNUMBER(INDEX($A:$A, LOOKUP(2, 1 / ($A$1:INDIRECT("$A$"&amp;ROW($A12)) &lt;&gt; ""),ROW($A$1:INDIRECT("$A$"&amp;ROW($A12)))), 1))), "",
ROUNDDOWN((((2*VLOOKUP($AA12, 'EV and Base'!$A$1:$N$671, 9, FALSE))+31+ROUNDDOWN($AC12/4, 0))*$AB12)/100, 0)+$AB12+10)</f>
        <v>32</v>
      </c>
      <c r="AP12" s="2" cm="1">
        <f t="array" aca="1" ref="AP12" ca="1">IF(NOT(ISNUMBER(INDEX($A:$A, LOOKUP(2, 1 / ($A$1:INDIRECT("$A$"&amp;ROW($A12)) &lt;&gt; ""),ROW($A$1:INDIRECT("$A$"&amp;ROW($A12)))), 1))), "",
ROUNDDOWN((ROUNDDOWN((((2*VLOOKUP($AA12, 'EV and Base'!$A$1:$N$671, 10, FALSE))+31+ROUNDDOWN($AD12/4, 0))*$AB12)/100, 0)+5)*1.1, 0))</f>
        <v>22</v>
      </c>
      <c r="AQ12" s="2" cm="1">
        <f t="array" aca="1" ref="AQ12" ca="1">IF(NOT(ISNUMBER(INDEX($A:$A, LOOKUP(2, 1 / ($A$1:INDIRECT("$A$"&amp;ROW($A12)) &lt;&gt; ""),ROW($A$1:INDIRECT("$A$"&amp;ROW($A12)))), 1))), "",
ROUNDDOWN((ROUNDDOWN((((2*VLOOKUP($AA12, 'EV and Base'!$A$1:$N$671, 11, FALSE))+$AV$2+ROUNDDOWN($AE12/4, 0))*$AB12)/100, 0)+5), 0))</f>
        <v>17</v>
      </c>
      <c r="AR12" s="22" cm="1">
        <f t="array" aca="1" ref="AR12" ca="1">IF(NOT(ISNUMBER(INDEX($A:$A, LOOKUP(2, 1 / ($A$1:INDIRECT("$A$"&amp;ROW($A12)) &lt;&gt; ""),ROW($A$1:INDIRECT("$A$"&amp;ROW($A12)))), 1))), "",
ROUNDDOWN((ROUNDDOWN((((2*VLOOKUP($AA12, 'EV and Base'!$A$1:$N$671, 12, FALSE))+$AW$2+ROUNDDOWN($AF12/4, 0))*$AB12)/100, 0)+5)*0.9, 0))</f>
        <v>9</v>
      </c>
      <c r="AS12" s="2" cm="1">
        <f t="array" aca="1" ref="AS12" ca="1">IF(NOT(ISNUMBER(INDEX($A:$A, LOOKUP(2, 1 / ($A$1:INDIRECT("$A$"&amp;ROW($A12)) &lt;&gt; ""),ROW($A$1:INDIRECT("$A$"&amp;ROW($A12)))), 1))), "",
ROUNDDOWN((ROUNDDOWN((((2*VLOOKUP($AA12, 'EV and Base'!$A$1:$N$671, 13, FALSE))+$AX$2+ROUNDDOWN($AG12/4, 0))*$AB12)/100, 0)+5), 0))</f>
        <v>17</v>
      </c>
      <c r="AT12" s="24" cm="1">
        <f t="array" aca="1" ref="AT12" ca="1">IF(NOT(ISNUMBER(INDEX($A:$A, LOOKUP(2, 1 / ($A$1:INDIRECT("$A$"&amp;ROW($A12)) &lt;&gt; ""),ROW($A$1:INDIRECT("$A$"&amp;ROW($A12)))), 1))), "",
ROUNDDOWN((ROUNDDOWN((((2*VLOOKUP($AA12, 'EV and Base'!$A$1:$N$671, 14, FALSE))+31+ROUNDDOWN($AH12/4, 0))*$AB12)/100, 0)+5), 0))</f>
        <v>19</v>
      </c>
      <c r="AU12" s="28">
        <v>85</v>
      </c>
      <c r="AY12" cm="1">
        <f t="array" aca="1" ref="AY12" ca="1">IF(NOT(ISNUMBER(INDEX($A:$A,LOOKUP(2,1/($A$1:INDIRECT("$A$"&amp;ROW($A12))&lt;&gt;""),ROW($A$1:INDIRECT("$A$"&amp;ROW($A12)))),1))),"",
INDEX($AY:$AY,LOOKUP(2,1/($AY$1:INDIRECT("$AY$"&amp;ROW($AY12)-1)&lt;&gt;""),ROW($AY$1:INDIRECT("$AY$"&amp;ROW($AY12)-1))),1)+$BL12)</f>
        <v>654</v>
      </c>
      <c r="AZ12" s="3" cm="1">
        <f t="array" aca="1" ref="AZ12" ca="1">IF(NOT(ISNUMBER(INDEX($A:$A, LOOKUP(2, 1 / ($A$1:INDIRECT("$A$"&amp;ROW($A12)) &lt;&gt; ""),ROW($A$1:INDIRECT("$A$"&amp;ROW($A12)))), 1))), "",
VLOOKUP(INDIRECT("$G$"&amp;LOOKUP(2, 1 / ($AY$1:INDIRECT("$AY$"&amp;ROW($AY12)-1) &lt;&gt; ""),ROW($AY$1:INDIRECT("$AY$"&amp;ROW($AY12)-1)))),'EV and Base'!A7:N677,2,FALSE))</f>
        <v>56</v>
      </c>
      <c r="BA12" s="3" cm="1">
        <f t="array" aca="1" ref="BA12" ca="1">IF(NOT(ISNUMBER(INDEX($A:$A, LOOKUP(2, 1 / ($A$1:INDIRECT("$A$"&amp;ROW($A12)) &lt;&gt; ""),ROW($A$1:INDIRECT("$A$"&amp;ROW($A12)))), 1))), "",
INDIRECT("$I$"&amp;LOOKUP(2, 1 / ($AY$1:INDIRECT("$AY$"&amp;ROW($AY12)-1) &lt;&gt; ""),ROW($AY$1:INDIRECT("$AY$"&amp;ROW($AY12)-1)))))</f>
        <v>8</v>
      </c>
      <c r="BB12" s="1" cm="1">
        <f t="array" aca="1" ref="BB12" ca="1">IF(NOT(ISNUMBER(INDEX($A:$A, LOOKUP(2, 1 / ($A$1:INDIRECT("$A$"&amp;ROW($A12)) &lt;&gt; ""),ROW($A$1:INDIRECT("$A$"&amp;ROW($A12)))), 1))), "",
INDIRECT("$AB$"&amp;LOOKUP(2, 1 / ($AY$1:INDIRECT("$AY$"&amp;ROW($AY12)-1) &lt;&gt; ""),ROW($AY$1:INDIRECT("$AY$"&amp;ROW($AY12)-1)))))</f>
        <v>9</v>
      </c>
      <c r="BC12" s="3" cm="1">
        <f t="array" aca="1" ref="BC12" ca="1">IF(NOT(ISNUMBER(INDEX($A:$A,LOOKUP(2,1/($A$1:INDIRECT("$A$"&amp;ROW($A12))&lt;&gt;""),ROW($A$1:INDIRECT("$A$"&amp;ROW($A12)))),1))),"",
$BA12+$BA12+10)</f>
        <v>26</v>
      </c>
      <c r="BD12" s="3" cm="1">
        <f t="array" aca="1" ref="BD12" ca="1">IF(NOT(ISNUMBER(INDEX($A:$A,LOOKUP(2,1/($A$1:INDIRECT("$A$"&amp;ROW($A12))&lt;&gt;""),ROW($A$1:INDIRECT("$A$"&amp;ROW($A12)))),1))),"",
$BA12+$BB12+10)</f>
        <v>27</v>
      </c>
      <c r="BE12" s="3" cm="1">
        <f t="array" aca="1" ref="BE12" ca="1">IF(NOT(ISNUMBER(INDEX($A:$A,LOOKUP(2,1/($A$1:INDIRECT("$A$"&amp;ROW($A12))&lt;&gt;""),ROW($A$1:INDIRECT("$A$"&amp;ROW($A12)))),1))),"",
$BC12*$BC12)</f>
        <v>676</v>
      </c>
      <c r="BF12" s="3" cm="1">
        <f t="array" aca="1" ref="BF12" ca="1">IF(NOT(ISNUMBER(INDEX($A:$A,LOOKUP(2,1/($A$1:INDIRECT("$A$"&amp;ROW($A12))&lt;&gt;""),ROW($A$1:INDIRECT("$A$"&amp;ROW($A12)))),1))),"",
$BD12*$BD12)</f>
        <v>729</v>
      </c>
      <c r="BG12" s="3" cm="1">
        <f t="array" aca="1" ref="BG12" ca="1">IF(NOT(ISNUMBER(INDEX($A:$A,LOOKUP(2,1/($A$1:INDIRECT("$A$"&amp;ROW($A12))&lt;&gt;""),ROW($A$1:INDIRECT("$A$"&amp;ROW($A12)))),1))),"",
_xlfn.FLOOR.MATH(1.5*_xlfn.FLOOR.MATH($AZ12*BA12/5)))</f>
        <v>133</v>
      </c>
      <c r="BH12" s="3" cm="1">
        <f t="array" aca="1" ref="BH12" ca="1">IF(NOT(ISNUMBER(INDEX($A:$A, LOOKUP(2, 1 / ($A$1:INDIRECT("$A$"&amp;ROW($A12)) &lt;&gt; ""),ROW($A$1:INDIRECT("$A$"&amp;ROW($A12)))), 1))), "",
_xlfn.FLOOR.MATH($BG12/IF(OR(INDIRECT("$C$"&amp;LOOKUP(2, 1 / ($AY$1:INDIRECT("$AY$"&amp;ROW($AY12)-1) &lt;&gt; ""),ROW($AY$1:INDIRECT("$AY$"&amp;ROW($AY12)-1))))="Multi",
INDIRECT("$C$"&amp;LOOKUP(2, 1 / ($AY$1:INDIRECT("$AY$"&amp;ROW($AY12)-1) &lt;&gt; ""),ROW($AY$1:INDIRECT("$AY$"&amp;ROW($AY12)-1))))="Double"),2,1)))</f>
        <v>133</v>
      </c>
      <c r="BI12" s="3" cm="1">
        <f t="array" aca="1" ref="BI12" ca="1">IF(NOT(ISNUMBER(INDEX($A:$A,LOOKUP(2,1/($A$1:INDIRECT("$A$"&amp;ROW($A12))&lt;&gt;""),ROW($A$1:INDIRECT("$A$"&amp;ROW($A12)))),1))),"",
VLOOKUP($BC12,GameFreakSQRT!$A$1:$B$200,2,FALSE))</f>
        <v>20886</v>
      </c>
      <c r="BJ12" s="3" cm="1">
        <f t="array" aca="1" ref="BJ12" ca="1">IF(NOT(ISNUMBER(INDEX($A:$A,LOOKUP(2,1/($A$1:INDIRECT("$A$"&amp;ROW($A12))&lt;&gt;""),ROW($A$1:INDIRECT("$A$"&amp;ROW($A12)))),1))),"",
VLOOKUP($BD12,GameFreakSQRT!$A$1:$B$200,2,FALSE))</f>
        <v>21283</v>
      </c>
      <c r="BK12" s="3" cm="1">
        <f t="array" aca="1" ref="BK12" ca="1">IF(NOT(ISNUMBER(INDEX($A:$A,LOOKUP(2,1/($A$1:INDIRECT("$A$"&amp;ROW($A12))&lt;&gt;""),ROW($A$1:INDIRECT("$A$"&amp;ROW($A12)))),1))),"",
_xlfn.FLOOR.MATH((($BI12*$BE12)*$BH12)/($BJ12*$BF12))+1)</f>
        <v>122</v>
      </c>
      <c r="BL12" s="3" cm="1">
        <f t="array" aca="1" ref="BL12" ca="1">IF(NOT(ISNUMBER(INDEX($A:$A,LOOKUP(2,1/($A$1:INDIRECT("$A$"&amp;ROW($A12))&lt;&gt;""),ROW($A$1:INDIRECT("$A$"&amp;ROW($A12)))),1))),"",
_xlfn.FLOOR.MATH($BK12*IF(NOT(INDIRECT("$Z$"&amp;LOOKUP(2, 1 / ($AY$1:INDIRECT("$AY$"&amp;ROW($AY12)-1) &lt;&gt; ""),ROW($AY$1:INDIRECT("$AY$"&amp;ROW($AY12)-1))))=""),1.5,1)))</f>
        <v>122</v>
      </c>
      <c r="BM12" s="3" cm="1">
        <f t="array" aca="1" ref="BM12" ca="1">IF(NOT(ISNUMBER(INDEX($A:$A, LOOKUP(2, 1 / ($A$1:INDIRECT("$A$"&amp;ROW($A12)) &lt;&gt; ""),ROW($A$1:INDIRECT("$A$"&amp;ROW($A12)))), 1))), "",
INDIRECT("$Y$"&amp;LOOKUP(2, 1 / ($AY$1:INDIRECT("$AY$"&amp;ROW($AY12)-1) &lt;&gt; ""),ROW($AY$1:INDIRECT("$AY$"&amp;ROW($AY12)-1)))))</f>
        <v>122</v>
      </c>
      <c r="BN12" s="3" t="b">
        <f t="shared" ca="1" si="0"/>
        <v>1</v>
      </c>
      <c r="CT12" s="3" cm="1">
        <f t="array" aca="1" ref="CT12" ca="1">IF(NOT(ISNUMBER(INDEX($A:$A, LOOKUP(2, 1 / ($A$1:INDIRECT("$A$"&amp;ROW($A12)) &lt;&gt; ""),ROW($A$1:INDIRECT("$A$"&amp;ROW($A12)))), 1))), "",
$AY12-INDEX($AY:$AY, LOOKUP(2, 1 / ($AY$1:INDIRECT("$AV$"&amp;ROW($AY12)-1) &lt;&gt; ""),ROW($AY$1:INDIRECT("$AV$"&amp;ROW($AY12)-1))), 1))</f>
        <v>654</v>
      </c>
      <c r="CU12" s="3" cm="1">
        <f t="array" aca="1" ref="CU12" ca="1">IF(NOT(ISNUMBER(INDEX($A:$A, LOOKUP(2, 1 / ($A$1:INDIRECT("$A$"&amp;ROW($A12)) &lt;&gt; ""),ROW($A$1:INDIRECT("$A$"&amp;ROW($A12)))), 1))), "",
INDEX($Y:$Y, LOOKUP(2, 1 / ($Y$1:INDIRECT("$Y$"&amp;ROW($Y12)-1) &lt;&gt; ""),ROW($Y$1:INDIRECT("$Y$"&amp;ROW($Y12)-1))), 1))</f>
        <v>122</v>
      </c>
      <c r="CV12" s="1">
        <f ca="1">IFERROR(VLOOKUP($AY12, 'Medium-Slow'!$A$1:$B$101, 2, TRUE),"")</f>
        <v>10</v>
      </c>
    </row>
    <row r="13" spans="1:100" x14ac:dyDescent="0.45">
      <c r="A13" s="69">
        <v>8</v>
      </c>
      <c r="B13" s="69" t="s">
        <v>96</v>
      </c>
      <c r="C13" s="69" t="s">
        <v>46</v>
      </c>
      <c r="D13" s="69" t="s">
        <v>94</v>
      </c>
      <c r="E13" s="69" t="s">
        <v>48</v>
      </c>
      <c r="F13" s="56">
        <v>1</v>
      </c>
      <c r="G13" s="2" t="s">
        <v>70</v>
      </c>
      <c r="H13" s="2" t="s">
        <v>77</v>
      </c>
      <c r="I13" s="2">
        <v>10</v>
      </c>
      <c r="J13" s="2" t="s">
        <v>97</v>
      </c>
      <c r="K13" s="2" t="s">
        <v>98</v>
      </c>
      <c r="L13" s="2" t="s">
        <v>53</v>
      </c>
      <c r="M13" s="2" t="s">
        <v>54</v>
      </c>
      <c r="N13" s="2" t="s">
        <v>73</v>
      </c>
      <c r="O13" s="2" t="s">
        <v>74</v>
      </c>
      <c r="P13" s="2" t="s">
        <v>99</v>
      </c>
      <c r="Q13" s="2">
        <v>6</v>
      </c>
      <c r="R13" s="2">
        <f>_xlfn.FLOOR.MATH((((2*VLOOKUP(G13, 'EV and Base'!$A$1:$N$671, 9, FALSE))+$Q13)*$I13)/100)+$I13+10</f>
        <v>29</v>
      </c>
      <c r="S13" s="2">
        <f>_xlfn.FLOOR.MATH((_xlfn.FLOOR.MATH((((2*VLOOKUP($G13, 'EV and Base'!$A$1:$N$671, 10, FALSE))+$Q13)*$I13)/100)+5)*
IF(OR($J13="Lonely", $J13="Brave", $J13="Adamant", $J13="Naughty"), 1.1,
IF(OR($J13="Bold", $J13="Timid", $J13="Modest", $J13="Calm"), 0.9, 1)))</f>
        <v>16</v>
      </c>
      <c r="T13" s="2">
        <f>_xlfn.FLOOR.MATH((_xlfn.FLOOR.MATH((((2*VLOOKUP($G13, 'EV and Base'!$A$1:$N$671, 11, FALSE))+$Q13)*$I13)/100)+5)*
IF(OR($J13="Bold", $J13="Relaxed", $J13="Impish", $J13="Lax"), 1.1,
IF(OR($J13="Lonely", $J13="Hasty", $J13="Mild", $J13="Gentle"), 0.9, 1)))</f>
        <v>13</v>
      </c>
      <c r="U13" s="2">
        <f>_xlfn.FLOOR.MATH((_xlfn.FLOOR.MATH((((2*VLOOKUP($G13, 'EV and Base'!$A$1:$N$671, 12, FALSE))+$Q13)*$I13)/100)+5)*
IF(OR($J13="Modest", $J13="Mild", $J13="Quiet", $J13="Rash"), 1.1,
IF(OR($J13="Adamant", $J13="Impish", $J13="Jolly", $J13="Careful"), 0.9, 1)))</f>
        <v>12</v>
      </c>
      <c r="V13" s="2">
        <f>_xlfn.FLOOR.MATH((_xlfn.FLOOR.MATH((((2*VLOOKUP($G13, 'EV and Base'!$A$1:$N$671, 13, FALSE))+$Q13)*$I13)/100)+5)*
IF(OR($J13="Calm", $J13="Gentle", $J13="Sassy", $J13="Careful"), 1.1,
IF(OR($J13="Naughty", $J13="Lax", $J13="Naive", $J13="Rash"), 0.9, 1)))</f>
        <v>13</v>
      </c>
      <c r="W13" s="2">
        <f>_xlfn.FLOOR.MATH((_xlfn.FLOOR.MATH((((2*VLOOKUP($G13, 'EV and Base'!$A$1:$N$671, 14, FALSE))+$Q13)*$I13)/100)+5)*
IF(OR($J13="Timid", $J13="Hasty", $J13="Jolly", $J13="Naive"), 1.1,
IF(OR($J13="Brave", $J13="Relaxed", $J13="Quiet", $J13="Sassy"), 0.9, 1)))</f>
        <v>14</v>
      </c>
      <c r="X13" s="69">
        <v>400</v>
      </c>
      <c r="Y13" s="1">
        <v>141</v>
      </c>
      <c r="AA13" s="23" t="str" cm="1">
        <f t="array" aca="1" ref="AA13" ca="1">IF(NOT(ISNUMBER(INDEX($A:$A,LOOKUP(2,1/($A$1:INDIRECT("$A$"&amp;ROW($A13))&lt;&gt;""),ROW($A$1:INDIRECT("$A$"&amp;ROW($A13)))),1))),"",
IF(NOT(ISNUMBER($A13)),$AA12,
IF($AB13&lt;16,"Lillipup",
IF($AB13&lt;32,"Herdier",
"Stoutland"))))</f>
        <v>Lillipup</v>
      </c>
      <c r="AB13" s="25" cm="1">
        <f t="array" aca="1" ref="AB13" ca="1">IF(NOT(ISNUMBER(INDEX($A:$A, LOOKUP(2, 1 / ($A$1:INDIRECT("$A$"&amp;ROW($A13)) &lt;&gt; ""),ROW($A$1:INDIRECT("$A$"&amp;ROW($A13)))), 1))), "",
VLOOKUP($AY13,'Medium-Slow'!$A$1:$B$101,2,TRUE))</f>
        <v>11</v>
      </c>
      <c r="AC13" s="23" cm="1">
        <f t="array" aca="1" ref="AC13" ca="1">IF(NOT(ISNUMBER(INDEX($A:$A, LOOKUP(2, 1 / ($A$1:INDIRECT("$A$"&amp;ROW($A13)) &lt;&gt; ""),ROW($A$1:INDIRECT("$A$"&amp;ROW($A13)))), 1))), "",
INDEX($AC:$AC, LOOKUP(2, 1 / ($AC$1:INDIRECT("$AC$"&amp;ROW($AC13)-1) &lt;&gt; ""),ROW($AC$1:INDIRECT("$AC$"&amp;ROW($AC13)-1))), 1)+
IF(INDEX($AC:$AC, LOOKUP(2, 1 / ($AC$1:INDIRECT("$AC$"&amp;ROW($AC13)-1) &lt;&gt; ""),ROW($AC$1:INDIRECT("$AC$"&amp;ROW($AC13)-1))), 1)+
INDEX($AD:$AD, LOOKUP(2, 1 / ($AD$1:INDIRECT("$AD$"&amp;ROW($AD13)-1) &lt;&gt; ""),ROW($AD$1:INDIRECT("$AD$"&amp;ROW($AD13)-1))), 1)+
INDEX($AE:$AE, LOOKUP(2, 1 / ($AE$1:INDIRECT("$AE$"&amp;ROW($AE13)-1) &lt;&gt; ""),ROW($AE$1:INDIRECT("$AE$"&amp;ROW($AD13)-1))), 1)+
INDEX($AE:$AF, LOOKUP(2, 1 / ($AF$1:INDIRECT("$AF$"&amp;ROW($AF13)-1) &lt;&gt; ""),ROW($AF$1:INDIRECT("$AF$"&amp;ROW($AD13)-1))), 1)+
INDEX($AG:$AG, LOOKUP(2, 1 / ($AG$1:INDIRECT("$AG$"&amp;ROW($AG13)-1) &lt;&gt; ""),ROW($AG$1:INDIRECT("$AG$"&amp;ROW($AD13)-1))), 1)+
INDEX($AH:$AH, LOOKUP(2, 1 / ($AH$1:INDIRECT("$AH$"&amp;ROW($AH13)-1) &lt;&gt; ""),ROW($AH$1:INDIRECT("$AH$"&amp;ROW($AD13)-1))), 1)&gt;=510,0,
IF(INDEX($AC:$AC, LOOKUP(2, 1 / ($AC$1:INDIRECT("$AC$"&amp;ROW($AC13)-1) &lt;&gt; ""),ROW($AC$1:INDIRECT("$AC$"&amp;ROW($AC13)-1))), 1)&gt;=255,0,
VLOOKUP(INDIRECT("$G$"&amp;LOOKUP(2, 1 / ($AC$1:INDIRECT("$AC$"&amp;ROW($AC13)-1) &lt;&gt; ""),ROW($AC$1:INDIRECT("$AC$"&amp;ROW($AC13)-1)))), 'EV and Base'!$A$1:$N$671, 3, FALSE))))</f>
        <v>1</v>
      </c>
      <c r="AD13" s="2" cm="1">
        <f t="array" aca="1" ref="AD13" ca="1">IF(NOT(ISNUMBER(INDEX($A:$A, LOOKUP(2, 1 / ($A$1:INDIRECT("$A$"&amp;ROW($A13)) &lt;&gt; ""),ROW($A$1:INDIRECT("$A$"&amp;ROW($A13)))), 1))), "",
INDEX($AD:$AD, LOOKUP(2, 1 / ($AD$1:INDIRECT("$AD$"&amp;ROW($AD13)-1) &lt;&gt; ""),ROW($AD$1:INDIRECT("$AD$"&amp;ROW($AD13)-1))), 1)+
IF(INDEX($AC:$AC, LOOKUP(2, 1 / ($AC$1:INDIRECT("$AC$"&amp;ROW($AC13)-1) &lt;&gt; ""),ROW($AC$1:INDIRECT("$AC$"&amp;ROW($AC13)-1))), 1)+
INDEX($AD:$AD, LOOKUP(2, 1 / ($AD$1:INDIRECT("$AD$"&amp;ROW($AD13)-1) &lt;&gt; ""),ROW($AD$1:INDIRECT("$AD$"&amp;ROW($AD13)-1))), 1)+
INDEX($AE:$AE, LOOKUP(2, 1 / ($AE$1:INDIRECT("$AE$"&amp;ROW($AE13)-1) &lt;&gt; ""),ROW($AE$1:INDIRECT("$AE$"&amp;ROW($AD13)-1))), 1)+
INDEX($AE:$AF, LOOKUP(2, 1 / ($AF$1:INDIRECT("$AF$"&amp;ROW($AF13)-1) &lt;&gt; ""),ROW($AF$1:INDIRECT("$AF$"&amp;ROW($AD13)-1))), 1)+
INDEX($AG:$AG, LOOKUP(2, 1 / ($AG$1:INDIRECT("$AG$"&amp;ROW($AG13)-1) &lt;&gt; ""),ROW($AG$1:INDIRECT("$AG$"&amp;ROW($AD13)-1))), 1)+
INDEX($AH:$AH, LOOKUP(2, 1 / ($AH$1:INDIRECT("$AH$"&amp;ROW($AH13)-1) &lt;&gt; ""),ROW($AH$1:INDIRECT("$AH$"&amp;ROW($AD13)-1))), 1)&gt;=510,0,
IF(INDEX($AD:$AD, LOOKUP(2, 1 / ($AD$1:INDIRECT("$AD$"&amp;ROW($AD13)-1) &lt;&gt; ""),ROW($AD$1:INDIRECT("$AD$"&amp;ROW($AD13)-1))), 1)&gt;=255,0,
VLOOKUP(INDIRECT("$G$"&amp;LOOKUP(2, 1 / ($AD$1:INDIRECT("$AD$"&amp;ROW($AD13)-1) &lt;&gt; ""),ROW($AD$1:INDIRECT("$AD$"&amp;ROW($AD13)-1)))), 'EV and Base'!$A$1:$N$671, 4, FALSE))))</f>
        <v>3</v>
      </c>
      <c r="AE13" s="2" cm="1">
        <f t="array" aca="1" ref="AE13" ca="1">IF(NOT(ISNUMBER(INDEX($A:$A,LOOKUP(2,1/($A$1:INDIRECT("$A$"&amp;ROW($A13))&lt;&gt;""),ROW($A$1:INDIRECT("$A$"&amp;ROW($A13)))),1))),"",
INDEX($AE:$AE,LOOKUP(2,1/($AE$1:INDIRECT("$AE$"&amp;ROW($AE13)-1)&lt;&gt;""),ROW($AE$1:INDIRECT("$AE$"&amp;ROW($AE13)-1))),1)+
IF(INDEX($AC:$AC,LOOKUP(2,1/($AC$1:INDIRECT("$AC$"&amp;ROW($AC13)-1)&lt;&gt;""),ROW($AC$1:INDIRECT("$AC$"&amp;ROW($AC13)-1))),1)+
INDEX($AD:$AD,LOOKUP(2,1/($AD$1:INDIRECT("$AD$"&amp;ROW($AD13)-1)&lt;&gt;""),ROW($AD$1:INDIRECT("$AD$"&amp;ROW($AD13)-1))),1)+
INDEX($AE:$AE,LOOKUP(2,1/($AE$1:INDIRECT("$AE$"&amp;ROW($AE13)-1)&lt;&gt;""),ROW($AE$1:INDIRECT("$AE$"&amp;ROW($AD13)-1))),1)+
INDEX($AE:$AF,LOOKUP(2,1/($AF$1:INDIRECT("$AF$"&amp;ROW($AF13)-1)&lt;&gt;""),ROW($AF$1:INDIRECT("$AF$"&amp;ROW($AD13)-1))),1)+
INDEX($AG:$AG,LOOKUP(2,1/($AG$1:INDIRECT("$AG$"&amp;ROW($AG13)-1)&lt;&gt;""),ROW($AG$1:INDIRECT("$AG$"&amp;ROW($AD13)-1))),1)+
INDEX($AH:$AH,LOOKUP(2,1/($AH$1:INDIRECT("$AH$"&amp;ROW($AH13)-1)&lt;&gt;""),ROW($AH$1:INDIRECT("$AH$"&amp;ROW($AD13)-1))),1)&gt;=510,0,
IF(INDEX($AE:$AE,LOOKUP(2,1/($AE$1:INDIRECT("$AE$"&amp;ROW($AE13)-1)&lt;&gt;""),ROW($AE$1:INDIRECT("$AE$"&amp;ROW($AE13)-1))),1)&gt;=255,0,
VLOOKUP(INDIRECT("$G$"&amp;LOOKUP(2,1/($AE$1:INDIRECT("$AE$"&amp;ROW($AE13)-1)&lt;&gt;""),ROW($AE$1:INDIRECT("$AE$"&amp;ROW($AE13)-1)))),'EV and Base'!$A$1:$N$671,5,FALSE))))</f>
        <v>0</v>
      </c>
      <c r="AF13" s="2" cm="1">
        <f t="array" aca="1" ref="AF13" ca="1">IF(NOT(ISNUMBER(INDEX($A:$A, LOOKUP(2, 1 / ($A$1:INDIRECT("$A$"&amp;ROW($A13)) &lt;&gt; ""),ROW($A$1:INDIRECT("$A$"&amp;ROW($A13)))), 1))), "",
INDEX($AF:$AF, LOOKUP(2, 1 / ($AF$1:INDIRECT("$AF$"&amp;ROW($AF13)-1) &lt;&gt; ""),ROW($AF$1:INDIRECT("$AF$"&amp;ROW($AF13)-1))), 1)+
IF(INDEX($AC:$AC, LOOKUP(2, 1 / ($AC$1:INDIRECT("$AC$"&amp;ROW($AC13)-1) &lt;&gt; ""),ROW($AC$1:INDIRECT("$AC$"&amp;ROW($AC13)-1))), 1)+
INDEX($AD:$AD, LOOKUP(2, 1 / ($AD$1:INDIRECT("$AD$"&amp;ROW($AD13)-1) &lt;&gt; ""),ROW($AD$1:INDIRECT("$AD$"&amp;ROW($AD13)-1))), 1)+
INDEX($AE:$AE, LOOKUP(2, 1 / ($AE$1:INDIRECT("$AE$"&amp;ROW($AE13)-1) &lt;&gt; ""),ROW($AE$1:INDIRECT("$AE$"&amp;ROW($AD13)-1))), 1)+
INDEX($AE:$AF, LOOKUP(2, 1 / ($AF$1:INDIRECT("$AF$"&amp;ROW($AF13)-1) &lt;&gt; ""),ROW($AF$1:INDIRECT("$AF$"&amp;ROW($AD13)-1))), 1)+
INDEX($AG:$AG, LOOKUP(2, 1 / ($AG$1:INDIRECT("$AG$"&amp;ROW($AG13)-1) &lt;&gt; ""),ROW($AG$1:INDIRECT("$AG$"&amp;ROW($AD13)-1))), 1)+
INDEX($AH:$AH, LOOKUP(2, 1 / ($AH$1:INDIRECT("$AH$"&amp;ROW($AH13)-1) &lt;&gt; ""),ROW($AH$1:INDIRECT("$AH$"&amp;ROW($AD13)-1))), 1)&gt;=510,0,
IF(INDEX($AF:$AF, LOOKUP(2, 1 / ($AF$1:INDIRECT("$AF$"&amp;ROW($AF13)-1) &lt;&gt; ""),ROW($AF$1:INDIRECT("$AF$"&amp;ROW($AF13)-1))), 1)&gt;=255,0,
VLOOKUP(INDIRECT("$G$"&amp;LOOKUP(2, 1 / ($AF$1:INDIRECT("$AF$"&amp;ROW($AF13)-1) &lt;&gt; ""),ROW($AF$1:INDIRECT("$AF$"&amp;ROW($AF13)-1)))), 'EV and Base'!$A$1:$N$671, 6, FALSE))))</f>
        <v>1</v>
      </c>
      <c r="AG13" s="2" cm="1">
        <f t="array" aca="1" ref="AG13" ca="1">IF(NOT(ISNUMBER(INDEX($A:$A, LOOKUP(2, 1 / ($A$1:INDIRECT("$A$"&amp;ROW($A13)) &lt;&gt; ""),ROW($A$1:INDIRECT("$A$"&amp;ROW($A13)))), 1))), "",
INDEX($AG:$AG, LOOKUP(2, 1 / ($AG$1:INDIRECT("$AG$"&amp;ROW($AG13)-1) &lt;&gt; ""),ROW($AG$1:INDIRECT("$AG$"&amp;ROW($AG13)-1))), 1)+
IF(INDEX($AC:$AC, LOOKUP(2, 1 / ($AC$1:INDIRECT("$AC$"&amp;ROW($AC13)-1) &lt;&gt; ""),ROW($AC$1:INDIRECT("$AC$"&amp;ROW($AC13)-1))), 1)+
INDEX($AD:$AD, LOOKUP(2, 1 / ($AD$1:INDIRECT("$AD$"&amp;ROW($AD13)-1) &lt;&gt; ""),ROW($AD$1:INDIRECT("$AD$"&amp;ROW($AD13)-1))), 1)+
INDEX($AE:$AE, LOOKUP(2, 1 / ($AE$1:INDIRECT("$AE$"&amp;ROW($AE13)-1) &lt;&gt; ""),ROW($AE$1:INDIRECT("$AE$"&amp;ROW($AD13)-1))), 1)+
INDEX($AE:$AF, LOOKUP(2, 1 / ($AF$1:INDIRECT("$AF$"&amp;ROW($AF13)-1) &lt;&gt; ""),ROW($AF$1:INDIRECT("$AF$"&amp;ROW($AD13)-1))), 1)+
INDEX($AG:$AG, LOOKUP(2, 1 / ($AG$1:INDIRECT("$AG$"&amp;ROW($AG13)-1) &lt;&gt; ""),ROW($AG$1:INDIRECT("$AG$"&amp;ROW($AD13)-1))), 1)+
INDEX($AH:$AH, LOOKUP(2, 1 / ($AH$1:INDIRECT("$AH$"&amp;ROW($AH13)-1) &lt;&gt; ""),ROW($AH$1:INDIRECT("$AH$"&amp;ROW($AD13)-1))), 1)&gt;=510,0,
IF(INDEX($AG:$AG, LOOKUP(2, 1 / ($AG$1:INDIRECT("$AG$"&amp;ROW($AG13)-1) &lt;&gt; ""),ROW($AG$1:INDIRECT("$AG$"&amp;ROW($AG13)-1))), 1)&gt;=255,0,
VLOOKUP(INDIRECT("$G$"&amp;LOOKUP(2, 1 / ($AG$1:INDIRECT("$AG$"&amp;ROW($AG13)-1) &lt;&gt; ""),ROW($AG$1:INDIRECT("$AG$"&amp;ROW($AG13)-1)))), 'EV and Base'!$A$1:$N$671, 7, FALSE))))</f>
        <v>0</v>
      </c>
      <c r="AH13" s="24" cm="1">
        <f t="array" aca="1" ref="AH13" ca="1">IF(NOT(ISNUMBER(INDEX($A:$A,LOOKUP(2,1/($A$1:INDIRECT("$A$"&amp;ROW($A13))&lt;&gt;""),ROW($A$1:INDIRECT("$A$"&amp;ROW($A13)))),1))),"",
INDEX($AH:$AH,LOOKUP(2,1/($AH$1:INDIRECT("$AH$"&amp;ROW($AH13)-1)&lt;&gt;""),ROW($AH$1:INDIRECT("$AH$"&amp;ROW($AH13)-1))),1)+
IF(INDEX($AC:$AC,LOOKUP(2,1/($AC$1:INDIRECT("$AC$"&amp;ROW($AC13)-1)&lt;&gt;""),ROW($AC$1:INDIRECT("$AC$"&amp;ROW($AC13)-1))),1)+
INDEX($AD:$AD,LOOKUP(2,1/($AD$1:INDIRECT("$AD$"&amp;ROW($AD13)-1)&lt;&gt;""),ROW($AD$1:INDIRECT("$AD$"&amp;ROW($AD13)-1))),1)+
INDEX($AE:$AE,LOOKUP(2,1/($AE$1:INDIRECT("$AE$"&amp;ROW($AE13)-1)&lt;&gt;""),ROW($AE$1:INDIRECT("$AE$"&amp;ROW($AD13)-1))),1)+
INDEX($AE:$AF,LOOKUP(2,1/($AF$1:INDIRECT("$AF$"&amp;ROW($AF13)-1)&lt;&gt;""),ROW($AF$1:INDIRECT("$AF$"&amp;ROW($AD13)-1))),1)+
INDEX($AG:$AG,LOOKUP(2,1/($AG$1:INDIRECT("$AG$"&amp;ROW($AG13)-1)&lt;&gt;""),ROW($AG$1:INDIRECT("$AG$"&amp;ROW($AD13)-1))),1)+
INDEX($AH:$AH,LOOKUP(2,1/($AH$1:INDIRECT("$AH$"&amp;ROW($AH13)-1)&lt;&gt;""),ROW($AH$1:INDIRECT("$AH$"&amp;ROW($AD13)-1))),1)&gt;=510,0,
IF(INDEX($AH:$AH,LOOKUP(2,1/($AH$1:INDIRECT("$AH$"&amp;ROW($AH13)-1)&lt;&gt;""),ROW($AH$1:INDIRECT("$AH$"&amp;ROW($AH13)-1))),1)&gt;=255,0,
VLOOKUP(INDIRECT("$G$"&amp;LOOKUP(2,1/($AH$1:INDIRECT("$AH$"&amp;ROW($AH13)-1)&lt;&gt;""),ROW($AH$1:INDIRECT("$AH$"&amp;ROW($AH13)-1)))),'EV and Base'!$A$1:$N$671,8,FALSE))))</f>
        <v>1</v>
      </c>
      <c r="AI13" s="29" cm="1">
        <f t="array" aca="1" ref="AI13" ca="1">IF(NOT(ISNUMBER(INDEX($A:$A,LOOKUP(2,1/($A$1:INDIRECT("$A$"&amp;ROW($A13))&lt;&gt;""),ROW($A$1:INDIRECT("$A$"&amp;ROW($A13)))),1))),"",
ROUNDDOWN((((2*VLOOKUP($AA13,'EV and Base'!$A$1:$N$671,9,FALSE))+31+ROUNDDOWN($AC13/4,0))*$AB13)/100,0)+$AB13+10)</f>
        <v>34</v>
      </c>
      <c r="AJ13" s="21" cm="1">
        <f t="array" aca="1" ref="AJ13" ca="1">IF(NOT(ISNUMBER(INDEX($A:$A, LOOKUP(2, 1 / ($A$1:INDIRECT("$A$"&amp;ROW($A13)) &lt;&gt; ""),ROW($A$1:INDIRECT("$A$"&amp;ROW($A13)))), 1))), "",
ROUNDDOWN((ROUNDDOWN((((2*VLOOKUP($AA13, 'EV and Base'!$A$1:$N$671, 10, FALSE))+31+ROUNDDOWN($AD13/4, 0))*$AB13)/100, 0)+5)*1.1, 0))</f>
        <v>23</v>
      </c>
      <c r="AK13" s="21" t="str" cm="1">
        <f t="array" aca="1" ref="AK13" ca="1">IF(NOT(ISNUMBER(INDEX($A:$A, LOOKUP(2, 1 / ($A$1:INDIRECT("$A$"&amp;ROW($A13)) &lt;&gt; ""),ROW($A$1:INDIRECT("$A$"&amp;ROW($A13)))), 1))), "",
ROUNDDOWN((ROUNDDOWN((((2*VLOOKUP($AA13, 'EV and Base'!$A$1:$N$671, 11, FALSE))+30+ROUNDDOWN($AE13/4, 0))*$AB13)/100, 0)+5), 0)
&amp;"-"&amp;
ROUNDDOWN((ROUNDDOWN((((2*VLOOKUP($AA13, 'EV and Base'!$A$1:$N$671, 11, FALSE))+31+ROUNDDOWN($AE13/4, 0))*$AB13)/100, 0)+5), 0))</f>
        <v>18-18</v>
      </c>
      <c r="AL13" s="21" t="str" cm="1">
        <f t="array" aca="1" ref="AL13" ca="1">IF(NOT(ISNUMBER(INDEX($A:$A, LOOKUP(2, 1 / ($A$1:INDIRECT("$A$"&amp;ROW($A13)) &lt;&gt; ""),ROW($A$1:INDIRECT("$A$"&amp;ROW($A13)))), 1))), "",
ROUNDDOWN((ROUNDDOWN((((2*VLOOKUP($AA13, 'EV and Base'!$A$1:$N$671, 12, FALSE))+0+ROUNDDOWN($AF13/4, 0))*$AB13)/100, 0)+5)*0.9, 0)
&amp;"-"&amp;
ROUNDDOWN((ROUNDDOWN((((2*VLOOKUP($AA13, 'EV and Base'!$A$1:$N$671, 12, FALSE))+31+ROUNDDOWN($AF13/4, 0))*$AB13)/100, 0)+5)*0.9, 0))</f>
        <v>9-11</v>
      </c>
      <c r="AM13" s="21" t="str" cm="1">
        <f t="array" aca="1" ref="AM13" ca="1">IF(NOT(ISNUMBER(INDEX($A:$A, LOOKUP(2, 1 / ($A$1:INDIRECT("$A$"&amp;ROW($A13)) &lt;&gt; ""),ROW($A$1:INDIRECT("$A$"&amp;ROW($A13)))), 1))), "",
ROUNDDOWN((ROUNDDOWN((((2*VLOOKUP($AA13, 'EV and Base'!$A$1:$N$671, 13, FALSE))+30+ROUNDDOWN($AG13/4, 0))*$AB13)/100, 0)+5), 0)
&amp;"-"&amp;
ROUNDDOWN((ROUNDDOWN((((2*VLOOKUP($AA13, 'EV and Base'!$A$1:$N$671, 13, FALSE))+31+ROUNDDOWN($AG13/4, 0))*$AB13)/100, 0)+5), 0))</f>
        <v>18-18</v>
      </c>
      <c r="AN13" s="25" cm="1">
        <f t="array" aca="1" ref="AN13" ca="1">IF(NOT(ISNUMBER(INDEX($A:$A, LOOKUP(2, 1 / ($A$1:INDIRECT("$A$"&amp;ROW($A13)) &lt;&gt; ""),ROW($A$1:INDIRECT("$A$"&amp;ROW($A13)))), 1))), "",
ROUNDDOWN((ROUNDDOWN((((2*VLOOKUP($AA13, 'EV and Base'!$A$1:$N$671, 14, FALSE))+31+ROUNDDOWN($AH13/4, 0))*$AB13)/100, 0)+5), 0))</f>
        <v>20</v>
      </c>
      <c r="AO13" s="23" cm="1">
        <f t="array" aca="1" ref="AO13" ca="1">IF(NOT(ISNUMBER(INDEX($A:$A, LOOKUP(2, 1 / ($A$1:INDIRECT("$A$"&amp;ROW($A13)) &lt;&gt; ""),ROW($A$1:INDIRECT("$A$"&amp;ROW($A13)))), 1))), "",
ROUNDDOWN((((2*VLOOKUP($AA13, 'EV and Base'!$A$1:$N$671, 9, FALSE))+31+ROUNDDOWN($AC13/4, 0))*$AB13)/100, 0)+$AB13+10)</f>
        <v>34</v>
      </c>
      <c r="AP13" s="2" cm="1">
        <f t="array" aca="1" ref="AP13" ca="1">IF(NOT(ISNUMBER(INDEX($A:$A, LOOKUP(2, 1 / ($A$1:INDIRECT("$A$"&amp;ROW($A13)) &lt;&gt; ""),ROW($A$1:INDIRECT("$A$"&amp;ROW($A13)))), 1))), "",
ROUNDDOWN((ROUNDDOWN((((2*VLOOKUP($AA13, 'EV and Base'!$A$1:$N$671, 10, FALSE))+31+ROUNDDOWN($AD13/4, 0))*$AB13)/100, 0)+5)*1.1, 0))</f>
        <v>23</v>
      </c>
      <c r="AQ13" s="2" cm="1">
        <f t="array" aca="1" ref="AQ13" ca="1">IF(NOT(ISNUMBER(INDEX($A:$A, LOOKUP(2, 1 / ($A$1:INDIRECT("$A$"&amp;ROW($A13)) &lt;&gt; ""),ROW($A$1:INDIRECT("$A$"&amp;ROW($A13)))), 1))), "",
ROUNDDOWN((ROUNDDOWN((((2*VLOOKUP($AA13, 'EV and Base'!$A$1:$N$671, 11, FALSE))+$AV$2+ROUNDDOWN($AE13/4, 0))*$AB13)/100, 0)+5), 0))</f>
        <v>18</v>
      </c>
      <c r="AR13" s="22" cm="1">
        <f t="array" aca="1" ref="AR13" ca="1">IF(NOT(ISNUMBER(INDEX($A:$A, LOOKUP(2, 1 / ($A$1:INDIRECT("$A$"&amp;ROW($A13)) &lt;&gt; ""),ROW($A$1:INDIRECT("$A$"&amp;ROW($A13)))), 1))), "",
ROUNDDOWN((ROUNDDOWN((((2*VLOOKUP($AA13, 'EV and Base'!$A$1:$N$671, 12, FALSE))+$AW$2+ROUNDDOWN($AF13/4, 0))*$AB13)/100, 0)+5)*0.9, 0))</f>
        <v>10</v>
      </c>
      <c r="AS13" s="2" cm="1">
        <f t="array" aca="1" ref="AS13" ca="1">IF(NOT(ISNUMBER(INDEX($A:$A, LOOKUP(2, 1 / ($A$1:INDIRECT("$A$"&amp;ROW($A13)) &lt;&gt; ""),ROW($A$1:INDIRECT("$A$"&amp;ROW($A13)))), 1))), "",
ROUNDDOWN((ROUNDDOWN((((2*VLOOKUP($AA13, 'EV and Base'!$A$1:$N$671, 13, FALSE))+$AX$2+ROUNDDOWN($AG13/4, 0))*$AB13)/100, 0)+5), 0))</f>
        <v>18</v>
      </c>
      <c r="AT13" s="24" cm="1">
        <f t="array" aca="1" ref="AT13" ca="1">IF(NOT(ISNUMBER(INDEX($A:$A, LOOKUP(2, 1 / ($A$1:INDIRECT("$A$"&amp;ROW($A13)) &lt;&gt; ""),ROW($A$1:INDIRECT("$A$"&amp;ROW($A13)))), 1))), "",
ROUNDDOWN((ROUNDDOWN((((2*VLOOKUP($AA13, 'EV and Base'!$A$1:$N$671, 14, FALSE))+31+ROUNDDOWN($AH13/4, 0))*$AB13)/100, 0)+5), 0))</f>
        <v>20</v>
      </c>
      <c r="AU13" s="28">
        <v>90</v>
      </c>
      <c r="AY13" cm="1">
        <f t="array" aca="1" ref="AY13" ca="1">IF(NOT(ISNUMBER(INDEX($A:$A,LOOKUP(2,1/($A$1:INDIRECT("$A$"&amp;ROW($A13))&lt;&gt;""),ROW($A$1:INDIRECT("$A$"&amp;ROW($A13)))),1))),"",
INDEX($AY:$AY,LOOKUP(2,1/($AY$1:INDIRECT("$AY$"&amp;ROW($AY13)-1)&lt;&gt;""),ROW($AY$1:INDIRECT("$AY$"&amp;ROW($AY13)-1))),1)+$BL13)</f>
        <v>850</v>
      </c>
      <c r="AZ13" s="3" cm="1">
        <f t="array" aca="1" ref="AZ13" ca="1">IF(NOT(ISNUMBER(INDEX($A:$A, LOOKUP(2, 1 / ($A$1:INDIRECT("$A$"&amp;ROW($A13)) &lt;&gt; ""),ROW($A$1:INDIRECT("$A$"&amp;ROW($A13)))), 1))), "",
VLOOKUP(INDIRECT("$G$"&amp;LOOKUP(2, 1 / ($AY$1:INDIRECT("$AY$"&amp;ROW($AY13)-1) &lt;&gt; ""),ROW($AY$1:INDIRECT("$AY$"&amp;ROW($AY13)-1)))),'EV and Base'!A8:N678,2,FALSE))</f>
        <v>55</v>
      </c>
      <c r="BA13" s="3" cm="1">
        <f t="array" aca="1" ref="BA13" ca="1">IF(NOT(ISNUMBER(INDEX($A:$A, LOOKUP(2, 1 / ($A$1:INDIRECT("$A$"&amp;ROW($A13)) &lt;&gt; ""),ROW($A$1:INDIRECT("$A$"&amp;ROW($A13)))), 1))), "",
INDIRECT("$I$"&amp;LOOKUP(2, 1 / ($AY$1:INDIRECT("$AY$"&amp;ROW($AY13)-1) &lt;&gt; ""),ROW($AY$1:INDIRECT("$AY$"&amp;ROW($AY13)-1)))))</f>
        <v>11</v>
      </c>
      <c r="BB13" s="1" cm="1">
        <f t="array" aca="1" ref="BB13" ca="1">IF(NOT(ISNUMBER(INDEX($A:$A, LOOKUP(2, 1 / ($A$1:INDIRECT("$A$"&amp;ROW($A13)) &lt;&gt; ""),ROW($A$1:INDIRECT("$A$"&amp;ROW($A13)))), 1))), "",
INDIRECT("$AB$"&amp;LOOKUP(2, 1 / ($AY$1:INDIRECT("$AY$"&amp;ROW($AY13)-1) &lt;&gt; ""),ROW($AY$1:INDIRECT("$AY$"&amp;ROW($AY13)-1)))))</f>
        <v>10</v>
      </c>
      <c r="BC13" s="3" cm="1">
        <f t="array" aca="1" ref="BC13" ca="1">IF(NOT(ISNUMBER(INDEX($A:$A,LOOKUP(2,1/($A$1:INDIRECT("$A$"&amp;ROW($A13))&lt;&gt;""),ROW($A$1:INDIRECT("$A$"&amp;ROW($A13)))),1))),"",
$BA13+$BA13+10)</f>
        <v>32</v>
      </c>
      <c r="BD13" s="3" cm="1">
        <f t="array" aca="1" ref="BD13" ca="1">IF(NOT(ISNUMBER(INDEX($A:$A,LOOKUP(2,1/($A$1:INDIRECT("$A$"&amp;ROW($A13))&lt;&gt;""),ROW($A$1:INDIRECT("$A$"&amp;ROW($A13)))),1))),"",
$BA13+$BB13+10)</f>
        <v>31</v>
      </c>
      <c r="BE13" s="3" cm="1">
        <f t="array" aca="1" ref="BE13" ca="1">IF(NOT(ISNUMBER(INDEX($A:$A,LOOKUP(2,1/($A$1:INDIRECT("$A$"&amp;ROW($A13))&lt;&gt;""),ROW($A$1:INDIRECT("$A$"&amp;ROW($A13)))),1))),"",
$BC13*$BC13)</f>
        <v>1024</v>
      </c>
      <c r="BF13" s="3" cm="1">
        <f t="array" aca="1" ref="BF13" ca="1">IF(NOT(ISNUMBER(INDEX($A:$A,LOOKUP(2,1/($A$1:INDIRECT("$A$"&amp;ROW($A13))&lt;&gt;""),ROW($A$1:INDIRECT("$A$"&amp;ROW($A13)))),1))),"",
$BD13*$BD13)</f>
        <v>961</v>
      </c>
      <c r="BG13" s="3" cm="1">
        <f t="array" aca="1" ref="BG13" ca="1">IF(NOT(ISNUMBER(INDEX($A:$A,LOOKUP(2,1/($A$1:INDIRECT("$A$"&amp;ROW($A13))&lt;&gt;""),ROW($A$1:INDIRECT("$A$"&amp;ROW($A13)))),1))),"",
_xlfn.FLOOR.MATH(1.5*_xlfn.FLOOR.MATH($AZ13*BA13/5)))</f>
        <v>181</v>
      </c>
      <c r="BH13" s="3" cm="1">
        <f t="array" aca="1" ref="BH13" ca="1">IF(NOT(ISNUMBER(INDEX($A:$A, LOOKUP(2, 1 / ($A$1:INDIRECT("$A$"&amp;ROW($A13)) &lt;&gt; ""),ROW($A$1:INDIRECT("$A$"&amp;ROW($A13)))), 1))), "",
_xlfn.FLOOR.MATH($BG13/IF(OR(INDIRECT("$C$"&amp;LOOKUP(2, 1 / ($AY$1:INDIRECT("$AY$"&amp;ROW($AY13)-1) &lt;&gt; ""),ROW($AY$1:INDIRECT("$AY$"&amp;ROW($AY13)-1))))="Multi",
INDIRECT("$C$"&amp;LOOKUP(2, 1 / ($AY$1:INDIRECT("$AY$"&amp;ROW($AY13)-1) &lt;&gt; ""),ROW($AY$1:INDIRECT("$AY$"&amp;ROW($AY13)-1))))="Double"),2,1)))</f>
        <v>181</v>
      </c>
      <c r="BI13" s="3" cm="1">
        <f t="array" aca="1" ref="BI13" ca="1">IF(NOT(ISNUMBER(INDEX($A:$A,LOOKUP(2,1/($A$1:INDIRECT("$A$"&amp;ROW($A13))&lt;&gt;""),ROW($A$1:INDIRECT("$A$"&amp;ROW($A13)))),1))),"",
VLOOKUP($BC13,GameFreakSQRT!$A$1:$B$200,2,FALSE))</f>
        <v>23170</v>
      </c>
      <c r="BJ13" s="3" cm="1">
        <f t="array" aca="1" ref="BJ13" ca="1">IF(NOT(ISNUMBER(INDEX($A:$A,LOOKUP(2,1/($A$1:INDIRECT("$A$"&amp;ROW($A13))&lt;&gt;""),ROW($A$1:INDIRECT("$A$"&amp;ROW($A13)))),1))),"",
VLOOKUP($BD13,GameFreakSQRT!$A$1:$B$200,2,FALSE))</f>
        <v>22806</v>
      </c>
      <c r="BK13" s="3" cm="1">
        <f t="array" aca="1" ref="BK13" ca="1">IF(NOT(ISNUMBER(INDEX($A:$A,LOOKUP(2,1/($A$1:INDIRECT("$A$"&amp;ROW($A13))&lt;&gt;""),ROW($A$1:INDIRECT("$A$"&amp;ROW($A13)))),1))),"",
_xlfn.FLOOR.MATH((($BI13*$BE13)*$BH13)/($BJ13*$BF13))+1)</f>
        <v>196</v>
      </c>
      <c r="BL13" s="3" cm="1">
        <f t="array" aca="1" ref="BL13" ca="1">IF(NOT(ISNUMBER(INDEX($A:$A,LOOKUP(2,1/($A$1:INDIRECT("$A$"&amp;ROW($A13))&lt;&gt;""),ROW($A$1:INDIRECT("$A$"&amp;ROW($A13)))),1))),"",
_xlfn.FLOOR.MATH($BK13*IF(NOT(INDIRECT("$Z$"&amp;LOOKUP(2, 1 / ($AY$1:INDIRECT("$AY$"&amp;ROW($AY13)-1) &lt;&gt; ""),ROW($AY$1:INDIRECT("$AY$"&amp;ROW($AY13)-1))))=""),1.5,1)))</f>
        <v>196</v>
      </c>
      <c r="BM13" s="3" cm="1">
        <f t="array" aca="1" ref="BM13" ca="1">IF(NOT(ISNUMBER(INDEX($A:$A, LOOKUP(2, 1 / ($A$1:INDIRECT("$A$"&amp;ROW($A13)) &lt;&gt; ""),ROW($A$1:INDIRECT("$A$"&amp;ROW($A13)))), 1))), "",
INDIRECT("$Y$"&amp;LOOKUP(2, 1 / ($AY$1:INDIRECT("$AY$"&amp;ROW($AY13)-1) &lt;&gt; ""),ROW($AY$1:INDIRECT("$AY$"&amp;ROW($AY13)-1)))))</f>
        <v>196</v>
      </c>
      <c r="BN13" s="3" t="b">
        <f t="shared" ca="1" si="0"/>
        <v>1</v>
      </c>
      <c r="CT13" s="3" cm="1">
        <f t="array" aca="1" ref="CT13" ca="1">IF(NOT(ISNUMBER(INDEX($A:$A, LOOKUP(2, 1 / ($A$1:INDIRECT("$A$"&amp;ROW($A13)) &lt;&gt; ""),ROW($A$1:INDIRECT("$A$"&amp;ROW($A13)))), 1))), "",
$AY13-INDEX($AY:$AY, LOOKUP(2, 1 / ($AY$1:INDIRECT("$AV$"&amp;ROW($AY13)-1) &lt;&gt; ""),ROW($AY$1:INDIRECT("$AV$"&amp;ROW($AY13)-1))), 1))</f>
        <v>850</v>
      </c>
      <c r="CU13" s="3" cm="1">
        <f t="array" aca="1" ref="CU13" ca="1">IF(NOT(ISNUMBER(INDEX($A:$A, LOOKUP(2, 1 / ($A$1:INDIRECT("$A$"&amp;ROW($A13)) &lt;&gt; ""),ROW($A$1:INDIRECT("$A$"&amp;ROW($A13)))), 1))), "",
INDEX($Y:$Y, LOOKUP(2, 1 / ($Y$1:INDIRECT("$Y$"&amp;ROW($Y13)-1) &lt;&gt; ""),ROW($Y$1:INDIRECT("$Y$"&amp;ROW($Y13)-1))), 1))</f>
        <v>196</v>
      </c>
      <c r="CV13" s="1">
        <f ca="1">IFERROR(VLOOKUP($AY13, 'Medium-Slow'!$A$1:$B$101, 2, TRUE),"")</f>
        <v>11</v>
      </c>
    </row>
    <row r="14" spans="1:100" x14ac:dyDescent="0.45">
      <c r="A14" s="69"/>
      <c r="B14" s="69"/>
      <c r="C14" s="69" t="str">
        <f>$C13</f>
        <v>Single</v>
      </c>
      <c r="D14" s="69"/>
      <c r="E14" s="69"/>
      <c r="F14" s="56">
        <v>2</v>
      </c>
      <c r="G14" s="2" t="s">
        <v>63</v>
      </c>
      <c r="H14" s="2" t="s">
        <v>77</v>
      </c>
      <c r="I14" s="2">
        <v>10</v>
      </c>
      <c r="J14" s="2" t="s">
        <v>85</v>
      </c>
      <c r="K14" s="2" t="s">
        <v>100</v>
      </c>
      <c r="L14" s="2" t="s">
        <v>53</v>
      </c>
      <c r="M14" s="2" t="s">
        <v>66</v>
      </c>
      <c r="N14" s="2" t="s">
        <v>67</v>
      </c>
      <c r="O14" s="2" t="s">
        <v>79</v>
      </c>
      <c r="P14" s="2" t="s">
        <v>101</v>
      </c>
      <c r="Q14" s="2">
        <v>6</v>
      </c>
      <c r="R14" s="2">
        <f>_xlfn.FLOOR.MATH((((2*VLOOKUP(G14, 'EV and Base'!$A$1:$N$671, 9, FALSE))+$Q14)*$I14)/100)+$I14+10</f>
        <v>28</v>
      </c>
      <c r="S14" s="2">
        <f>_xlfn.FLOOR.MATH((_xlfn.FLOOR.MATH((((2*VLOOKUP($G14, 'EV and Base'!$A$1:$N$671, 10, FALSE))+$Q14)*$I14)/100)+5)*
IF(OR($J14="Lonely", $J14="Brave", $J14="Adamant", $J14="Naughty"), 1.1,
IF(OR($J14="Bold", $J14="Timid", $J14="Modest", $J14="Calm"), 0.9, 1)))</f>
        <v>15</v>
      </c>
      <c r="T14" s="2">
        <f>_xlfn.FLOOR.MATH((_xlfn.FLOOR.MATH((((2*VLOOKUP($G14, 'EV and Base'!$A$1:$N$671, 11, FALSE))+$Q14)*$I14)/100)+5)*
IF(OR($J14="Bold", $J14="Relaxed", $J14="Impish", $J14="Lax"), 1.1,
IF(OR($J14="Lonely", $J14="Hasty", $J14="Mild", $J14="Gentle"), 0.9, 1)))</f>
        <v>11</v>
      </c>
      <c r="U14" s="2">
        <f>_xlfn.FLOOR.MATH((_xlfn.FLOOR.MATH((((2*VLOOKUP($G14, 'EV and Base'!$A$1:$N$671, 12, FALSE))+$Q14)*$I14)/100)+5)*
IF(OR($J14="Modest", $J14="Mild", $J14="Quiet", $J14="Rash"), 1.1,
IF(OR($J14="Adamant", $J14="Impish", $J14="Jolly", $J14="Careful"), 0.9, 1)))</f>
        <v>15</v>
      </c>
      <c r="V14" s="2">
        <f>_xlfn.FLOOR.MATH((_xlfn.FLOOR.MATH((((2*VLOOKUP($G14, 'EV and Base'!$A$1:$N$671, 13, FALSE))+$Q14)*$I14)/100)+5)*
IF(OR($J14="Calm", $J14="Gentle", $J14="Sassy", $J14="Careful"), 1.1,
IF(OR($J14="Naughty", $J14="Lax", $J14="Naive", $J14="Rash"), 0.9, 1)))</f>
        <v>14</v>
      </c>
      <c r="W14" s="2">
        <f>_xlfn.FLOOR.MATH((_xlfn.FLOOR.MATH((((2*VLOOKUP($G14, 'EV and Base'!$A$1:$N$671, 14, FALSE))+$Q14)*$I14)/100)+5)*
IF(OR($J14="Timid", $J14="Hasty", $J14="Jolly", $J14="Naive"), 1.1,
IF(OR($J14="Brave", $J14="Relaxed", $J14="Quiet", $J14="Sassy"), 0.9, 1)))</f>
        <v>18</v>
      </c>
      <c r="X14" s="69"/>
      <c r="Y14" s="1">
        <v>143</v>
      </c>
      <c r="AA14" s="23" t="str" cm="1">
        <f t="array" aca="1" ref="AA14" ca="1">IF(NOT(ISNUMBER(INDEX($A:$A,LOOKUP(2,1/($A$1:INDIRECT("$A$"&amp;ROW($A14))&lt;&gt;""),ROW($A$1:INDIRECT("$A$"&amp;ROW($A14)))),1))),"",
IF(NOT(ISNUMBER($A14)),$AA13,
IF($AB14&lt;16,"Lillipup",
IF($AB14&lt;32,"Herdier",
"Stoutland"))))</f>
        <v>Lillipup</v>
      </c>
      <c r="AB14" s="25" cm="1">
        <f t="array" aca="1" ref="AB14" ca="1">IF(NOT(ISNUMBER(INDEX($A:$A, LOOKUP(2, 1 / ($A$1:INDIRECT("$A$"&amp;ROW($A14)) &lt;&gt; ""),ROW($A$1:INDIRECT("$A$"&amp;ROW($A14)))), 1))), "",
VLOOKUP($AY14,'Medium-Slow'!$A$1:$B$101,2,TRUE))</f>
        <v>12</v>
      </c>
      <c r="AC14" s="23" cm="1">
        <f t="array" aca="1" ref="AC14" ca="1">IF(NOT(ISNUMBER(INDEX($A:$A, LOOKUP(2, 1 / ($A$1:INDIRECT("$A$"&amp;ROW($A14)) &lt;&gt; ""),ROW($A$1:INDIRECT("$A$"&amp;ROW($A14)))), 1))), "",
INDEX($AC:$AC, LOOKUP(2, 1 / ($AC$1:INDIRECT("$AC$"&amp;ROW($AC14)-1) &lt;&gt; ""),ROW($AC$1:INDIRECT("$AC$"&amp;ROW($AC14)-1))), 1)+
IF(INDEX($AC:$AC, LOOKUP(2, 1 / ($AC$1:INDIRECT("$AC$"&amp;ROW($AC14)-1) &lt;&gt; ""),ROW($AC$1:INDIRECT("$AC$"&amp;ROW($AC14)-1))), 1)+
INDEX($AD:$AD, LOOKUP(2, 1 / ($AD$1:INDIRECT("$AD$"&amp;ROW($AD14)-1) &lt;&gt; ""),ROW($AD$1:INDIRECT("$AD$"&amp;ROW($AD14)-1))), 1)+
INDEX($AE:$AE, LOOKUP(2, 1 / ($AE$1:INDIRECT("$AE$"&amp;ROW($AE14)-1) &lt;&gt; ""),ROW($AE$1:INDIRECT("$AE$"&amp;ROW($AD14)-1))), 1)+
INDEX($AE:$AF, LOOKUP(2, 1 / ($AF$1:INDIRECT("$AF$"&amp;ROW($AF14)-1) &lt;&gt; ""),ROW($AF$1:INDIRECT("$AF$"&amp;ROW($AD14)-1))), 1)+
INDEX($AG:$AG, LOOKUP(2, 1 / ($AG$1:INDIRECT("$AG$"&amp;ROW($AG14)-1) &lt;&gt; ""),ROW($AG$1:INDIRECT("$AG$"&amp;ROW($AD14)-1))), 1)+
INDEX($AH:$AH, LOOKUP(2, 1 / ($AH$1:INDIRECT("$AH$"&amp;ROW($AH14)-1) &lt;&gt; ""),ROW($AH$1:INDIRECT("$AH$"&amp;ROW($AD14)-1))), 1)&gt;=510,0,
IF(INDEX($AC:$AC, LOOKUP(2, 1 / ($AC$1:INDIRECT("$AC$"&amp;ROW($AC14)-1) &lt;&gt; ""),ROW($AC$1:INDIRECT("$AC$"&amp;ROW($AC14)-1))), 1)&gt;=255,0,
VLOOKUP(INDIRECT("$G$"&amp;LOOKUP(2, 1 / ($AC$1:INDIRECT("$AC$"&amp;ROW($AC14)-1) &lt;&gt; ""),ROW($AC$1:INDIRECT("$AC$"&amp;ROW($AC14)-1)))), 'EV and Base'!$A$1:$N$671, 3, FALSE))))</f>
        <v>1</v>
      </c>
      <c r="AD14" s="2" cm="1">
        <f t="array" aca="1" ref="AD14" ca="1">IF(NOT(ISNUMBER(INDEX($A:$A, LOOKUP(2, 1 / ($A$1:INDIRECT("$A$"&amp;ROW($A14)) &lt;&gt; ""),ROW($A$1:INDIRECT("$A$"&amp;ROW($A14)))), 1))), "",
INDEX($AD:$AD, LOOKUP(2, 1 / ($AD$1:INDIRECT("$AD$"&amp;ROW($AD14)-1) &lt;&gt; ""),ROW($AD$1:INDIRECT("$AD$"&amp;ROW($AD14)-1))), 1)+
IF(INDEX($AC:$AC, LOOKUP(2, 1 / ($AC$1:INDIRECT("$AC$"&amp;ROW($AC14)-1) &lt;&gt; ""),ROW($AC$1:INDIRECT("$AC$"&amp;ROW($AC14)-1))), 1)+
INDEX($AD:$AD, LOOKUP(2, 1 / ($AD$1:INDIRECT("$AD$"&amp;ROW($AD14)-1) &lt;&gt; ""),ROW($AD$1:INDIRECT("$AD$"&amp;ROW($AD14)-1))), 1)+
INDEX($AE:$AE, LOOKUP(2, 1 / ($AE$1:INDIRECT("$AE$"&amp;ROW($AE14)-1) &lt;&gt; ""),ROW($AE$1:INDIRECT("$AE$"&amp;ROW($AD14)-1))), 1)+
INDEX($AE:$AF, LOOKUP(2, 1 / ($AF$1:INDIRECT("$AF$"&amp;ROW($AF14)-1) &lt;&gt; ""),ROW($AF$1:INDIRECT("$AF$"&amp;ROW($AD14)-1))), 1)+
INDEX($AG:$AG, LOOKUP(2, 1 / ($AG$1:INDIRECT("$AG$"&amp;ROW($AG14)-1) &lt;&gt; ""),ROW($AG$1:INDIRECT("$AG$"&amp;ROW($AD14)-1))), 1)+
INDEX($AH:$AH, LOOKUP(2, 1 / ($AH$1:INDIRECT("$AH$"&amp;ROW($AH14)-1) &lt;&gt; ""),ROW($AH$1:INDIRECT("$AH$"&amp;ROW($AD14)-1))), 1)&gt;=510,0,
IF(INDEX($AD:$AD, LOOKUP(2, 1 / ($AD$1:INDIRECT("$AD$"&amp;ROW($AD14)-1) &lt;&gt; ""),ROW($AD$1:INDIRECT("$AD$"&amp;ROW($AD14)-1))), 1)&gt;=255,0,
VLOOKUP(INDIRECT("$G$"&amp;LOOKUP(2, 1 / ($AD$1:INDIRECT("$AD$"&amp;ROW($AD14)-1) &lt;&gt; ""),ROW($AD$1:INDIRECT("$AD$"&amp;ROW($AD14)-1)))), 'EV and Base'!$A$1:$N$671, 4, FALSE))))</f>
        <v>4</v>
      </c>
      <c r="AE14" s="2" cm="1">
        <f t="array" aca="1" ref="AE14" ca="1">IF(NOT(ISNUMBER(INDEX($A:$A,LOOKUP(2,1/($A$1:INDIRECT("$A$"&amp;ROW($A14))&lt;&gt;""),ROW($A$1:INDIRECT("$A$"&amp;ROW($A14)))),1))),"",
INDEX($AE:$AE,LOOKUP(2,1/($AE$1:INDIRECT("$AE$"&amp;ROW($AE14)-1)&lt;&gt;""),ROW($AE$1:INDIRECT("$AE$"&amp;ROW($AE14)-1))),1)+
IF(INDEX($AC:$AC,LOOKUP(2,1/($AC$1:INDIRECT("$AC$"&amp;ROW($AC14)-1)&lt;&gt;""),ROW($AC$1:INDIRECT("$AC$"&amp;ROW($AC14)-1))),1)+
INDEX($AD:$AD,LOOKUP(2,1/($AD$1:INDIRECT("$AD$"&amp;ROW($AD14)-1)&lt;&gt;""),ROW($AD$1:INDIRECT("$AD$"&amp;ROW($AD14)-1))),1)+
INDEX($AE:$AE,LOOKUP(2,1/($AE$1:INDIRECT("$AE$"&amp;ROW($AE14)-1)&lt;&gt;""),ROW($AE$1:INDIRECT("$AE$"&amp;ROW($AD14)-1))),1)+
INDEX($AE:$AF,LOOKUP(2,1/($AF$1:INDIRECT("$AF$"&amp;ROW($AF14)-1)&lt;&gt;""),ROW($AF$1:INDIRECT("$AF$"&amp;ROW($AD14)-1))),1)+
INDEX($AG:$AG,LOOKUP(2,1/($AG$1:INDIRECT("$AG$"&amp;ROW($AG14)-1)&lt;&gt;""),ROW($AG$1:INDIRECT("$AG$"&amp;ROW($AD14)-1))),1)+
INDEX($AH:$AH,LOOKUP(2,1/($AH$1:INDIRECT("$AH$"&amp;ROW($AH14)-1)&lt;&gt;""),ROW($AH$1:INDIRECT("$AH$"&amp;ROW($AD14)-1))),1)&gt;=510,0,
IF(INDEX($AE:$AE,LOOKUP(2,1/($AE$1:INDIRECT("$AE$"&amp;ROW($AE14)-1)&lt;&gt;""),ROW($AE$1:INDIRECT("$AE$"&amp;ROW($AE14)-1))),1)&gt;=255,0,
VLOOKUP(INDIRECT("$G$"&amp;LOOKUP(2,1/($AE$1:INDIRECT("$AE$"&amp;ROW($AE14)-1)&lt;&gt;""),ROW($AE$1:INDIRECT("$AE$"&amp;ROW($AE14)-1)))),'EV and Base'!$A$1:$N$671,5,FALSE))))</f>
        <v>0</v>
      </c>
      <c r="AF14" s="2" cm="1">
        <f t="array" aca="1" ref="AF14" ca="1">IF(NOT(ISNUMBER(INDEX($A:$A, LOOKUP(2, 1 / ($A$1:INDIRECT("$A$"&amp;ROW($A14)) &lt;&gt; ""),ROW($A$1:INDIRECT("$A$"&amp;ROW($A14)))), 1))), "",
INDEX($AF:$AF, LOOKUP(2, 1 / ($AF$1:INDIRECT("$AF$"&amp;ROW($AF14)-1) &lt;&gt; ""),ROW($AF$1:INDIRECT("$AF$"&amp;ROW($AF14)-1))), 1)+
IF(INDEX($AC:$AC, LOOKUP(2, 1 / ($AC$1:INDIRECT("$AC$"&amp;ROW($AC14)-1) &lt;&gt; ""),ROW($AC$1:INDIRECT("$AC$"&amp;ROW($AC14)-1))), 1)+
INDEX($AD:$AD, LOOKUP(2, 1 / ($AD$1:INDIRECT("$AD$"&amp;ROW($AD14)-1) &lt;&gt; ""),ROW($AD$1:INDIRECT("$AD$"&amp;ROW($AD14)-1))), 1)+
INDEX($AE:$AE, LOOKUP(2, 1 / ($AE$1:INDIRECT("$AE$"&amp;ROW($AE14)-1) &lt;&gt; ""),ROW($AE$1:INDIRECT("$AE$"&amp;ROW($AD14)-1))), 1)+
INDEX($AE:$AF, LOOKUP(2, 1 / ($AF$1:INDIRECT("$AF$"&amp;ROW($AF14)-1) &lt;&gt; ""),ROW($AF$1:INDIRECT("$AF$"&amp;ROW($AD14)-1))), 1)+
INDEX($AG:$AG, LOOKUP(2, 1 / ($AG$1:INDIRECT("$AG$"&amp;ROW($AG14)-1) &lt;&gt; ""),ROW($AG$1:INDIRECT("$AG$"&amp;ROW($AD14)-1))), 1)+
INDEX($AH:$AH, LOOKUP(2, 1 / ($AH$1:INDIRECT("$AH$"&amp;ROW($AH14)-1) &lt;&gt; ""),ROW($AH$1:INDIRECT("$AH$"&amp;ROW($AD14)-1))), 1)&gt;=510,0,
IF(INDEX($AF:$AF, LOOKUP(2, 1 / ($AF$1:INDIRECT("$AF$"&amp;ROW($AF14)-1) &lt;&gt; ""),ROW($AF$1:INDIRECT("$AF$"&amp;ROW($AF14)-1))), 1)&gt;=255,0,
VLOOKUP(INDIRECT("$G$"&amp;LOOKUP(2, 1 / ($AF$1:INDIRECT("$AF$"&amp;ROW($AF14)-1) &lt;&gt; ""),ROW($AF$1:INDIRECT("$AF$"&amp;ROW($AF14)-1)))), 'EV and Base'!$A$1:$N$671, 6, FALSE))))</f>
        <v>1</v>
      </c>
      <c r="AG14" s="2" cm="1">
        <f t="array" aca="1" ref="AG14" ca="1">IF(NOT(ISNUMBER(INDEX($A:$A, LOOKUP(2, 1 / ($A$1:INDIRECT("$A$"&amp;ROW($A14)) &lt;&gt; ""),ROW($A$1:INDIRECT("$A$"&amp;ROW($A14)))), 1))), "",
INDEX($AG:$AG, LOOKUP(2, 1 / ($AG$1:INDIRECT("$AG$"&amp;ROW($AG14)-1) &lt;&gt; ""),ROW($AG$1:INDIRECT("$AG$"&amp;ROW($AG14)-1))), 1)+
IF(INDEX($AC:$AC, LOOKUP(2, 1 / ($AC$1:INDIRECT("$AC$"&amp;ROW($AC14)-1) &lt;&gt; ""),ROW($AC$1:INDIRECT("$AC$"&amp;ROW($AC14)-1))), 1)+
INDEX($AD:$AD, LOOKUP(2, 1 / ($AD$1:INDIRECT("$AD$"&amp;ROW($AD14)-1) &lt;&gt; ""),ROW($AD$1:INDIRECT("$AD$"&amp;ROW($AD14)-1))), 1)+
INDEX($AE:$AE, LOOKUP(2, 1 / ($AE$1:INDIRECT("$AE$"&amp;ROW($AE14)-1) &lt;&gt; ""),ROW($AE$1:INDIRECT("$AE$"&amp;ROW($AD14)-1))), 1)+
INDEX($AE:$AF, LOOKUP(2, 1 / ($AF$1:INDIRECT("$AF$"&amp;ROW($AF14)-1) &lt;&gt; ""),ROW($AF$1:INDIRECT("$AF$"&amp;ROW($AD14)-1))), 1)+
INDEX($AG:$AG, LOOKUP(2, 1 / ($AG$1:INDIRECT("$AG$"&amp;ROW($AG14)-1) &lt;&gt; ""),ROW($AG$1:INDIRECT("$AG$"&amp;ROW($AD14)-1))), 1)+
INDEX($AH:$AH, LOOKUP(2, 1 / ($AH$1:INDIRECT("$AH$"&amp;ROW($AH14)-1) &lt;&gt; ""),ROW($AH$1:INDIRECT("$AH$"&amp;ROW($AD14)-1))), 1)&gt;=510,0,
IF(INDEX($AG:$AG, LOOKUP(2, 1 / ($AG$1:INDIRECT("$AG$"&amp;ROW($AG14)-1) &lt;&gt; ""),ROW($AG$1:INDIRECT("$AG$"&amp;ROW($AG14)-1))), 1)&gt;=255,0,
VLOOKUP(INDIRECT("$G$"&amp;LOOKUP(2, 1 / ($AG$1:INDIRECT("$AG$"&amp;ROW($AG14)-1) &lt;&gt; ""),ROW($AG$1:INDIRECT("$AG$"&amp;ROW($AG14)-1)))), 'EV and Base'!$A$1:$N$671, 7, FALSE))))</f>
        <v>0</v>
      </c>
      <c r="AH14" s="24" cm="1">
        <f t="array" aca="1" ref="AH14" ca="1">IF(NOT(ISNUMBER(INDEX($A:$A,LOOKUP(2,1/($A$1:INDIRECT("$A$"&amp;ROW($A14))&lt;&gt;""),ROW($A$1:INDIRECT("$A$"&amp;ROW($A14)))),1))),"",
INDEX($AH:$AH,LOOKUP(2,1/($AH$1:INDIRECT("$AH$"&amp;ROW($AH14)-1)&lt;&gt;""),ROW($AH$1:INDIRECT("$AH$"&amp;ROW($AH14)-1))),1)+
IF(INDEX($AC:$AC,LOOKUP(2,1/($AC$1:INDIRECT("$AC$"&amp;ROW($AC14)-1)&lt;&gt;""),ROW($AC$1:INDIRECT("$AC$"&amp;ROW($AC14)-1))),1)+
INDEX($AD:$AD,LOOKUP(2,1/($AD$1:INDIRECT("$AD$"&amp;ROW($AD14)-1)&lt;&gt;""),ROW($AD$1:INDIRECT("$AD$"&amp;ROW($AD14)-1))),1)+
INDEX($AE:$AE,LOOKUP(2,1/($AE$1:INDIRECT("$AE$"&amp;ROW($AE14)-1)&lt;&gt;""),ROW($AE$1:INDIRECT("$AE$"&amp;ROW($AD14)-1))),1)+
INDEX($AE:$AF,LOOKUP(2,1/($AF$1:INDIRECT("$AF$"&amp;ROW($AF14)-1)&lt;&gt;""),ROW($AF$1:INDIRECT("$AF$"&amp;ROW($AD14)-1))),1)+
INDEX($AG:$AG,LOOKUP(2,1/($AG$1:INDIRECT("$AG$"&amp;ROW($AG14)-1)&lt;&gt;""),ROW($AG$1:INDIRECT("$AG$"&amp;ROW($AD14)-1))),1)+
INDEX($AH:$AH,LOOKUP(2,1/($AH$1:INDIRECT("$AH$"&amp;ROW($AH14)-1)&lt;&gt;""),ROW($AH$1:INDIRECT("$AH$"&amp;ROW($AD14)-1))),1)&gt;=510,0,
IF(INDEX($AH:$AH,LOOKUP(2,1/($AH$1:INDIRECT("$AH$"&amp;ROW($AH14)-1)&lt;&gt;""),ROW($AH$1:INDIRECT("$AH$"&amp;ROW($AH14)-1))),1)&gt;=255,0,
VLOOKUP(INDIRECT("$G$"&amp;LOOKUP(2,1/($AH$1:INDIRECT("$AH$"&amp;ROW($AH14)-1)&lt;&gt;""),ROW($AH$1:INDIRECT("$AH$"&amp;ROW($AH14)-1)))),'EV and Base'!$A$1:$N$671,8,FALSE))))</f>
        <v>1</v>
      </c>
      <c r="AI14" s="29" cm="1">
        <f t="array" aca="1" ref="AI14" ca="1">IF(NOT(ISNUMBER(INDEX($A:$A,LOOKUP(2,1/($A$1:INDIRECT("$A$"&amp;ROW($A14))&lt;&gt;""),ROW($A$1:INDIRECT("$A$"&amp;ROW($A14)))),1))),"",
ROUNDDOWN((((2*VLOOKUP($AA14,'EV and Base'!$A$1:$N$671,9,FALSE))+31+ROUNDDOWN($AC14/4,0))*$AB14)/100,0)+$AB14+10)</f>
        <v>36</v>
      </c>
      <c r="AJ14" s="21" cm="1">
        <f t="array" aca="1" ref="AJ14" ca="1">IF(NOT(ISNUMBER(INDEX($A:$A, LOOKUP(2, 1 / ($A$1:INDIRECT("$A$"&amp;ROW($A14)) &lt;&gt; ""),ROW($A$1:INDIRECT("$A$"&amp;ROW($A14)))), 1))), "",
ROUNDDOWN((ROUNDDOWN((((2*VLOOKUP($AA14, 'EV and Base'!$A$1:$N$671, 10, FALSE))+31+ROUNDDOWN($AD14/4, 0))*$AB14)/100, 0)+5)*1.1, 0))</f>
        <v>25</v>
      </c>
      <c r="AK14" s="21" t="str" cm="1">
        <f t="array" aca="1" ref="AK14" ca="1">IF(NOT(ISNUMBER(INDEX($A:$A, LOOKUP(2, 1 / ($A$1:INDIRECT("$A$"&amp;ROW($A14)) &lt;&gt; ""),ROW($A$1:INDIRECT("$A$"&amp;ROW($A14)))), 1))), "",
ROUNDDOWN((ROUNDDOWN((((2*VLOOKUP($AA14, 'EV and Base'!$A$1:$N$671, 11, FALSE))+30+ROUNDDOWN($AE14/4, 0))*$AB14)/100, 0)+5), 0)
&amp;"-"&amp;
ROUNDDOWN((ROUNDDOWN((((2*VLOOKUP($AA14, 'EV and Base'!$A$1:$N$671, 11, FALSE))+31+ROUNDDOWN($AE14/4, 0))*$AB14)/100, 0)+5), 0))</f>
        <v>19-19</v>
      </c>
      <c r="AL14" s="21" t="str" cm="1">
        <f t="array" aca="1" ref="AL14" ca="1">IF(NOT(ISNUMBER(INDEX($A:$A, LOOKUP(2, 1 / ($A$1:INDIRECT("$A$"&amp;ROW($A14)) &lt;&gt; ""),ROW($A$1:INDIRECT("$A$"&amp;ROW($A14)))), 1))), "",
ROUNDDOWN((ROUNDDOWN((((2*VLOOKUP($AA14, 'EV and Base'!$A$1:$N$671, 12, FALSE))+0+ROUNDDOWN($AF14/4, 0))*$AB14)/100, 0)+5)*0.9, 0)
&amp;"-"&amp;
ROUNDDOWN((ROUNDDOWN((((2*VLOOKUP($AA14, 'EV and Base'!$A$1:$N$671, 12, FALSE))+31+ROUNDDOWN($AF14/4, 0))*$AB14)/100, 0)+5)*0.9, 0))</f>
        <v>9-12</v>
      </c>
      <c r="AM14" s="21" t="str" cm="1">
        <f t="array" aca="1" ref="AM14" ca="1">IF(NOT(ISNUMBER(INDEX($A:$A, LOOKUP(2, 1 / ($A$1:INDIRECT("$A$"&amp;ROW($A14)) &lt;&gt; ""),ROW($A$1:INDIRECT("$A$"&amp;ROW($A14)))), 1))), "",
ROUNDDOWN((ROUNDDOWN((((2*VLOOKUP($AA14, 'EV and Base'!$A$1:$N$671, 13, FALSE))+30+ROUNDDOWN($AG14/4, 0))*$AB14)/100, 0)+5), 0)
&amp;"-"&amp;
ROUNDDOWN((ROUNDDOWN((((2*VLOOKUP($AA14, 'EV and Base'!$A$1:$N$671, 13, FALSE))+31+ROUNDDOWN($AG14/4, 0))*$AB14)/100, 0)+5), 0))</f>
        <v>19-19</v>
      </c>
      <c r="AN14" s="25" cm="1">
        <f t="array" aca="1" ref="AN14" ca="1">IF(NOT(ISNUMBER(INDEX($A:$A, LOOKUP(2, 1 / ($A$1:INDIRECT("$A$"&amp;ROW($A14)) &lt;&gt; ""),ROW($A$1:INDIRECT("$A$"&amp;ROW($A14)))), 1))), "",
ROUNDDOWN((ROUNDDOWN((((2*VLOOKUP($AA14, 'EV and Base'!$A$1:$N$671, 14, FALSE))+31+ROUNDDOWN($AH14/4, 0))*$AB14)/100, 0)+5), 0))</f>
        <v>21</v>
      </c>
      <c r="AO14" s="23" cm="1">
        <f t="array" aca="1" ref="AO14" ca="1">IF(NOT(ISNUMBER(INDEX($A:$A, LOOKUP(2, 1 / ($A$1:INDIRECT("$A$"&amp;ROW($A14)) &lt;&gt; ""),ROW($A$1:INDIRECT("$A$"&amp;ROW($A14)))), 1))), "",
ROUNDDOWN((((2*VLOOKUP($AA14, 'EV and Base'!$A$1:$N$671, 9, FALSE))+31+ROUNDDOWN($AC14/4, 0))*$AB14)/100, 0)+$AB14+10)</f>
        <v>36</v>
      </c>
      <c r="AP14" s="2" cm="1">
        <f t="array" aca="1" ref="AP14" ca="1">IF(NOT(ISNUMBER(INDEX($A:$A, LOOKUP(2, 1 / ($A$1:INDIRECT("$A$"&amp;ROW($A14)) &lt;&gt; ""),ROW($A$1:INDIRECT("$A$"&amp;ROW($A14)))), 1))), "",
ROUNDDOWN((ROUNDDOWN((((2*VLOOKUP($AA14, 'EV and Base'!$A$1:$N$671, 10, FALSE))+31+ROUNDDOWN($AD14/4, 0))*$AB14)/100, 0)+5)*1.1, 0))</f>
        <v>25</v>
      </c>
      <c r="AQ14" s="2" cm="1">
        <f t="array" aca="1" ref="AQ14" ca="1">IF(NOT(ISNUMBER(INDEX($A:$A, LOOKUP(2, 1 / ($A$1:INDIRECT("$A$"&amp;ROW($A14)) &lt;&gt; ""),ROW($A$1:INDIRECT("$A$"&amp;ROW($A14)))), 1))), "",
ROUNDDOWN((ROUNDDOWN((((2*VLOOKUP($AA14, 'EV and Base'!$A$1:$N$671, 11, FALSE))+$AV$2+ROUNDDOWN($AE14/4, 0))*$AB14)/100, 0)+5), 0))</f>
        <v>19</v>
      </c>
      <c r="AR14" s="22" cm="1">
        <f t="array" aca="1" ref="AR14" ca="1">IF(NOT(ISNUMBER(INDEX($A:$A, LOOKUP(2, 1 / ($A$1:INDIRECT("$A$"&amp;ROW($A14)) &lt;&gt; ""),ROW($A$1:INDIRECT("$A$"&amp;ROW($A14)))), 1))), "",
ROUNDDOWN((ROUNDDOWN((((2*VLOOKUP($AA14, 'EV and Base'!$A$1:$N$671, 12, FALSE))+$AW$2+ROUNDDOWN($AF14/4, 0))*$AB14)/100, 0)+5)*0.9, 0))</f>
        <v>11</v>
      </c>
      <c r="AS14" s="2" cm="1">
        <f t="array" aca="1" ref="AS14" ca="1">IF(NOT(ISNUMBER(INDEX($A:$A, LOOKUP(2, 1 / ($A$1:INDIRECT("$A$"&amp;ROW($A14)) &lt;&gt; ""),ROW($A$1:INDIRECT("$A$"&amp;ROW($A14)))), 1))), "",
ROUNDDOWN((ROUNDDOWN((((2*VLOOKUP($AA14, 'EV and Base'!$A$1:$N$671, 13, FALSE))+$AX$2+ROUNDDOWN($AG14/4, 0))*$AB14)/100, 0)+5), 0))</f>
        <v>19</v>
      </c>
      <c r="AT14" s="24" cm="1">
        <f t="array" aca="1" ref="AT14" ca="1">IF(NOT(ISNUMBER(INDEX($A:$A, LOOKUP(2, 1 / ($A$1:INDIRECT("$A$"&amp;ROW($A14)) &lt;&gt; ""),ROW($A$1:INDIRECT("$A$"&amp;ROW($A14)))), 1))), "",
ROUNDDOWN((ROUNDDOWN((((2*VLOOKUP($AA14, 'EV and Base'!$A$1:$N$671, 14, FALSE))+31+ROUNDDOWN($AH14/4, 0))*$AB14)/100, 0)+5), 0))</f>
        <v>21</v>
      </c>
      <c r="AU14" s="28">
        <v>95</v>
      </c>
      <c r="AY14" cm="1">
        <f t="array" aca="1" ref="AY14" ca="1">IF(NOT(ISNUMBER(INDEX($A:$A,LOOKUP(2,1/($A$1:INDIRECT("$A$"&amp;ROW($A14))&lt;&gt;""),ROW($A$1:INDIRECT("$A$"&amp;ROW($A14)))),1))),"",
INDEX($AY:$AY,LOOKUP(2,1/($AY$1:INDIRECT("$AY$"&amp;ROW($AY14)-1)&lt;&gt;""),ROW($AY$1:INDIRECT("$AY$"&amp;ROW($AY14)-1))),1)+$BL14)</f>
        <v>991</v>
      </c>
      <c r="AZ14" s="3" cm="1">
        <f t="array" aca="1" ref="AZ14" ca="1">IF(NOT(ISNUMBER(INDEX($A:$A, LOOKUP(2, 1 / ($A$1:INDIRECT("$A$"&amp;ROW($A14)) &lt;&gt; ""),ROW($A$1:INDIRECT("$A$"&amp;ROW($A14)))), 1))), "",
VLOOKUP(INDIRECT("$G$"&amp;LOOKUP(2, 1 / ($AY$1:INDIRECT("$AY$"&amp;ROW($AY14)-1) &lt;&gt; ""),ROW($AY$1:INDIRECT("$AY$"&amp;ROW($AY14)-1)))),'EV and Base'!A9:N679,2,FALSE))</f>
        <v>51</v>
      </c>
      <c r="BA14" s="3" cm="1">
        <f t="array" aca="1" ref="BA14" ca="1">IF(NOT(ISNUMBER(INDEX($A:$A, LOOKUP(2, 1 / ($A$1:INDIRECT("$A$"&amp;ROW($A14)) &lt;&gt; ""),ROW($A$1:INDIRECT("$A$"&amp;ROW($A14)))), 1))), "",
INDIRECT("$I$"&amp;LOOKUP(2, 1 / ($AY$1:INDIRECT("$AY$"&amp;ROW($AY14)-1) &lt;&gt; ""),ROW($AY$1:INDIRECT("$AY$"&amp;ROW($AY14)-1)))))</f>
        <v>10</v>
      </c>
      <c r="BB14" s="1" cm="1">
        <f t="array" aca="1" ref="BB14" ca="1">IF(NOT(ISNUMBER(INDEX($A:$A, LOOKUP(2, 1 / ($A$1:INDIRECT("$A$"&amp;ROW($A14)) &lt;&gt; ""),ROW($A$1:INDIRECT("$A$"&amp;ROW($A14)))), 1))), "",
INDIRECT("$AB$"&amp;LOOKUP(2, 1 / ($AY$1:INDIRECT("$AY$"&amp;ROW($AY14)-1) &lt;&gt; ""),ROW($AY$1:INDIRECT("$AY$"&amp;ROW($AY14)-1)))))</f>
        <v>11</v>
      </c>
      <c r="BC14" s="3" cm="1">
        <f t="array" aca="1" ref="BC14" ca="1">IF(NOT(ISNUMBER(INDEX($A:$A,LOOKUP(2,1/($A$1:INDIRECT("$A$"&amp;ROW($A14))&lt;&gt;""),ROW($A$1:INDIRECT("$A$"&amp;ROW($A14)))),1))),"",
$BA14+$BA14+10)</f>
        <v>30</v>
      </c>
      <c r="BD14" s="3" cm="1">
        <f t="array" aca="1" ref="BD14" ca="1">IF(NOT(ISNUMBER(INDEX($A:$A,LOOKUP(2,1/($A$1:INDIRECT("$A$"&amp;ROW($A14))&lt;&gt;""),ROW($A$1:INDIRECT("$A$"&amp;ROW($A14)))),1))),"",
$BA14+$BB14+10)</f>
        <v>31</v>
      </c>
      <c r="BE14" s="3" cm="1">
        <f t="array" aca="1" ref="BE14" ca="1">IF(NOT(ISNUMBER(INDEX($A:$A,LOOKUP(2,1/($A$1:INDIRECT("$A$"&amp;ROW($A14))&lt;&gt;""),ROW($A$1:INDIRECT("$A$"&amp;ROW($A14)))),1))),"",
$BC14*$BC14)</f>
        <v>900</v>
      </c>
      <c r="BF14" s="3" cm="1">
        <f t="array" aca="1" ref="BF14" ca="1">IF(NOT(ISNUMBER(INDEX($A:$A,LOOKUP(2,1/($A$1:INDIRECT("$A$"&amp;ROW($A14))&lt;&gt;""),ROW($A$1:INDIRECT("$A$"&amp;ROW($A14)))),1))),"",
$BD14*$BD14)</f>
        <v>961</v>
      </c>
      <c r="BG14" s="3" cm="1">
        <f t="array" aca="1" ref="BG14" ca="1">IF(NOT(ISNUMBER(INDEX($A:$A,LOOKUP(2,1/($A$1:INDIRECT("$A$"&amp;ROW($A14))&lt;&gt;""),ROW($A$1:INDIRECT("$A$"&amp;ROW($A14)))),1))),"",
_xlfn.FLOOR.MATH(1.5*_xlfn.FLOOR.MATH($AZ14*BA14/5)))</f>
        <v>153</v>
      </c>
      <c r="BH14" s="3" cm="1">
        <f t="array" aca="1" ref="BH14" ca="1">IF(NOT(ISNUMBER(INDEX($A:$A, LOOKUP(2, 1 / ($A$1:INDIRECT("$A$"&amp;ROW($A14)) &lt;&gt; ""),ROW($A$1:INDIRECT("$A$"&amp;ROW($A14)))), 1))), "",
_xlfn.FLOOR.MATH($BG14/IF(OR(INDIRECT("$C$"&amp;LOOKUP(2, 1 / ($AY$1:INDIRECT("$AY$"&amp;ROW($AY14)-1) &lt;&gt; ""),ROW($AY$1:INDIRECT("$AY$"&amp;ROW($AY14)-1))))="Multi",
INDIRECT("$C$"&amp;LOOKUP(2, 1 / ($AY$1:INDIRECT("$AY$"&amp;ROW($AY14)-1) &lt;&gt; ""),ROW($AY$1:INDIRECT("$AY$"&amp;ROW($AY14)-1))))="Double"),2,1)))</f>
        <v>153</v>
      </c>
      <c r="BI14" s="3" cm="1">
        <f t="array" aca="1" ref="BI14" ca="1">IF(NOT(ISNUMBER(INDEX($A:$A,LOOKUP(2,1/($A$1:INDIRECT("$A$"&amp;ROW($A14))&lt;&gt;""),ROW($A$1:INDIRECT("$A$"&amp;ROW($A14)))),1))),"",
VLOOKUP($BC14,GameFreakSQRT!$A$1:$B$200,2,FALSE))</f>
        <v>22435</v>
      </c>
      <c r="BJ14" s="3" cm="1">
        <f t="array" aca="1" ref="BJ14" ca="1">IF(NOT(ISNUMBER(INDEX($A:$A,LOOKUP(2,1/($A$1:INDIRECT("$A$"&amp;ROW($A14))&lt;&gt;""),ROW($A$1:INDIRECT("$A$"&amp;ROW($A14)))),1))),"",
VLOOKUP($BD14,GameFreakSQRT!$A$1:$B$200,2,FALSE))</f>
        <v>22806</v>
      </c>
      <c r="BK14" s="3" cm="1">
        <f t="array" aca="1" ref="BK14" ca="1">IF(NOT(ISNUMBER(INDEX($A:$A,LOOKUP(2,1/($A$1:INDIRECT("$A$"&amp;ROW($A14))&lt;&gt;""),ROW($A$1:INDIRECT("$A$"&amp;ROW($A14)))),1))),"",
_xlfn.FLOOR.MATH((($BI14*$BE14)*$BH14)/($BJ14*$BF14))+1)</f>
        <v>141</v>
      </c>
      <c r="BL14" s="3" cm="1">
        <f t="array" aca="1" ref="BL14" ca="1">IF(NOT(ISNUMBER(INDEX($A:$A,LOOKUP(2,1/($A$1:INDIRECT("$A$"&amp;ROW($A14))&lt;&gt;""),ROW($A$1:INDIRECT("$A$"&amp;ROW($A14)))),1))),"",
_xlfn.FLOOR.MATH($BK14*IF(NOT(INDIRECT("$Z$"&amp;LOOKUP(2, 1 / ($AY$1:INDIRECT("$AY$"&amp;ROW($AY14)-1) &lt;&gt; ""),ROW($AY$1:INDIRECT("$AY$"&amp;ROW($AY14)-1))))=""),1.5,1)))</f>
        <v>141</v>
      </c>
      <c r="BM14" s="3" cm="1">
        <f t="array" aca="1" ref="BM14" ca="1">IF(NOT(ISNUMBER(INDEX($A:$A, LOOKUP(2, 1 / ($A$1:INDIRECT("$A$"&amp;ROW($A14)) &lt;&gt; ""),ROW($A$1:INDIRECT("$A$"&amp;ROW($A14)))), 1))), "",
INDIRECT("$Y$"&amp;LOOKUP(2, 1 / ($AY$1:INDIRECT("$AY$"&amp;ROW($AY14)-1) &lt;&gt; ""),ROW($AY$1:INDIRECT("$AY$"&amp;ROW($AY14)-1)))))</f>
        <v>141</v>
      </c>
      <c r="BN14" s="3" t="b">
        <f t="shared" ca="1" si="0"/>
        <v>1</v>
      </c>
      <c r="CT14" s="3" cm="1">
        <f t="array" aca="1" ref="CT14" ca="1">IF(NOT(ISNUMBER(INDEX($A:$A, LOOKUP(2, 1 / ($A$1:INDIRECT("$A$"&amp;ROW($A14)) &lt;&gt; ""),ROW($A$1:INDIRECT("$A$"&amp;ROW($A14)))), 1))), "",
$AY14-INDEX($AY:$AY, LOOKUP(2, 1 / ($AY$1:INDIRECT("$AV$"&amp;ROW($AY14)-1) &lt;&gt; ""),ROW($AY$1:INDIRECT("$AV$"&amp;ROW($AY14)-1))), 1))</f>
        <v>991</v>
      </c>
      <c r="CU14" s="3" cm="1">
        <f t="array" aca="1" ref="CU14" ca="1">IF(NOT(ISNUMBER(INDEX($A:$A, LOOKUP(2, 1 / ($A$1:INDIRECT("$A$"&amp;ROW($A14)) &lt;&gt; ""),ROW($A$1:INDIRECT("$A$"&amp;ROW($A14)))), 1))), "",
INDEX($Y:$Y, LOOKUP(2, 1 / ($Y$1:INDIRECT("$Y$"&amp;ROW($Y14)-1) &lt;&gt; ""),ROW($Y$1:INDIRECT("$Y$"&amp;ROW($Y14)-1))), 1))</f>
        <v>141</v>
      </c>
      <c r="CV14" s="1">
        <f ca="1">IFERROR(VLOOKUP($AY14, 'Medium-Slow'!$A$1:$B$101, 2, TRUE),"")</f>
        <v>12</v>
      </c>
    </row>
    <row r="15" spans="1:100" x14ac:dyDescent="0.45">
      <c r="A15" s="69">
        <v>9</v>
      </c>
      <c r="B15" s="69" t="s">
        <v>102</v>
      </c>
      <c r="C15" s="69" t="s">
        <v>46</v>
      </c>
      <c r="D15" s="69" t="s">
        <v>94</v>
      </c>
      <c r="E15" s="69" t="s">
        <v>48</v>
      </c>
      <c r="F15" s="56">
        <v>1</v>
      </c>
      <c r="G15" s="2" t="s">
        <v>81</v>
      </c>
      <c r="H15" s="2" t="s">
        <v>50</v>
      </c>
      <c r="I15" s="2">
        <v>12</v>
      </c>
      <c r="J15" s="2" t="s">
        <v>103</v>
      </c>
      <c r="K15" s="2" t="s">
        <v>83</v>
      </c>
      <c r="L15" s="2" t="s">
        <v>53</v>
      </c>
      <c r="M15" s="2" t="s">
        <v>74</v>
      </c>
      <c r="N15" s="2" t="s">
        <v>104</v>
      </c>
      <c r="O15" s="22" t="s">
        <v>56</v>
      </c>
      <c r="P15" s="22" t="s">
        <v>56</v>
      </c>
      <c r="Q15" s="22">
        <v>6</v>
      </c>
      <c r="R15" s="2">
        <f>_xlfn.FLOOR.MATH((((2*VLOOKUP(G15, 'EV and Base'!$A$1:$N$671, 9, FALSE))+$Q15)*$I15)/100)+$I15+10</f>
        <v>33</v>
      </c>
      <c r="S15" s="2">
        <f>_xlfn.FLOOR.MATH((_xlfn.FLOOR.MATH((((2*VLOOKUP($G15, 'EV and Base'!$A$1:$N$671, 10, FALSE))+$Q15)*$I15)/100)+5)*
IF(OR($J15="Lonely", $J15="Brave", $J15="Adamant", $J15="Naughty"), 1.1,
IF(OR($J15="Bold", $J15="Timid", $J15="Modest", $J15="Calm"), 0.9, 1)))</f>
        <v>20</v>
      </c>
      <c r="T15" s="2">
        <f>_xlfn.FLOOR.MATH((_xlfn.FLOOR.MATH((((2*VLOOKUP($G15, 'EV and Base'!$A$1:$N$671, 11, FALSE))+$Q15)*$I15)/100)+5)*
IF(OR($J15="Bold", $J15="Relaxed", $J15="Impish", $J15="Lax"), 1.1,
IF(OR($J15="Lonely", $J15="Hasty", $J15="Mild", $J15="Gentle"), 0.9, 1)))</f>
        <v>16</v>
      </c>
      <c r="U15" s="2">
        <f>_xlfn.FLOOR.MATH((_xlfn.FLOOR.MATH((((2*VLOOKUP($G15, 'EV and Base'!$A$1:$N$671, 12, FALSE))+$Q15)*$I15)/100)+5)*
IF(OR($J15="Modest", $J15="Mild", $J15="Quiet", $J15="Rash"), 1.1,
IF(OR($J15="Adamant", $J15="Impish", $J15="Jolly", $J15="Careful"), 0.9, 1)))</f>
        <v>9</v>
      </c>
      <c r="V15" s="2">
        <f>_xlfn.FLOOR.MATH((_xlfn.FLOOR.MATH((((2*VLOOKUP($G15, 'EV and Base'!$A$1:$N$671, 13, FALSE))+$Q15)*$I15)/100)+5)*
IF(OR($J15="Calm", $J15="Gentle", $J15="Sassy", $J15="Careful"), 1.1,
IF(OR($J15="Naughty", $J15="Lax", $J15="Naive", $J15="Rash"), 0.9, 1)))</f>
        <v>17</v>
      </c>
      <c r="W15" s="2">
        <f>_xlfn.FLOOR.MATH((_xlfn.FLOOR.MATH((((2*VLOOKUP($G15, 'EV and Base'!$A$1:$N$671, 14, FALSE))+$Q15)*$I15)/100)+5)*
IF(OR($J15="Timid", $J15="Hasty", $J15="Jolly", $J15="Naive"), 1.1,
IF(OR($J15="Brave", $J15="Relaxed", $J15="Quiet", $J15="Sassy"), 0.9, 1)))</f>
        <v>18</v>
      </c>
      <c r="X15" s="69">
        <v>1680</v>
      </c>
      <c r="Y15" s="1">
        <v>199</v>
      </c>
      <c r="AA15" s="23" t="str" cm="1">
        <f t="array" aca="1" ref="AA15" ca="1">IF(NOT(ISNUMBER(INDEX($A:$A,LOOKUP(2,1/($A$1:INDIRECT("$A$"&amp;ROW($A15))&lt;&gt;""),ROW($A$1:INDIRECT("$A$"&amp;ROW($A15)))),1))),"",
IF(NOT(ISNUMBER($A15)),$AA14,
IF($AB15&lt;16,"Lillipup",
IF($AB15&lt;32,"Herdier",
"Stoutland"))))</f>
        <v>Lillipup</v>
      </c>
      <c r="AB15" s="25" cm="1">
        <f t="array" aca="1" ref="AB15" ca="1">IF(NOT(ISNUMBER(INDEX($A:$A, LOOKUP(2, 1 / ($A$1:INDIRECT("$A$"&amp;ROW($A15)) &lt;&gt; ""),ROW($A$1:INDIRECT("$A$"&amp;ROW($A15)))), 1))), "",
VLOOKUP($AY15,'Medium-Slow'!$A$1:$B$101,2,TRUE))</f>
        <v>12</v>
      </c>
      <c r="AC15" s="23" cm="1">
        <f t="array" aca="1" ref="AC15" ca="1">IF(NOT(ISNUMBER(INDEX($A:$A, LOOKUP(2, 1 / ($A$1:INDIRECT("$A$"&amp;ROW($A15)) &lt;&gt; ""),ROW($A$1:INDIRECT("$A$"&amp;ROW($A15)))), 1))), "",
INDEX($AC:$AC, LOOKUP(2, 1 / ($AC$1:INDIRECT("$AC$"&amp;ROW($AC15)-1) &lt;&gt; ""),ROW($AC$1:INDIRECT("$AC$"&amp;ROW($AC15)-1))), 1)+
IF(INDEX($AC:$AC, LOOKUP(2, 1 / ($AC$1:INDIRECT("$AC$"&amp;ROW($AC15)-1) &lt;&gt; ""),ROW($AC$1:INDIRECT("$AC$"&amp;ROW($AC15)-1))), 1)+
INDEX($AD:$AD, LOOKUP(2, 1 / ($AD$1:INDIRECT("$AD$"&amp;ROW($AD15)-1) &lt;&gt; ""),ROW($AD$1:INDIRECT("$AD$"&amp;ROW($AD15)-1))), 1)+
INDEX($AE:$AE, LOOKUP(2, 1 / ($AE$1:INDIRECT("$AE$"&amp;ROW($AE15)-1) &lt;&gt; ""),ROW($AE$1:INDIRECT("$AE$"&amp;ROW($AD15)-1))), 1)+
INDEX($AE:$AF, LOOKUP(2, 1 / ($AF$1:INDIRECT("$AF$"&amp;ROW($AF15)-1) &lt;&gt; ""),ROW($AF$1:INDIRECT("$AF$"&amp;ROW($AD15)-1))), 1)+
INDEX($AG:$AG, LOOKUP(2, 1 / ($AG$1:INDIRECT("$AG$"&amp;ROW($AG15)-1) &lt;&gt; ""),ROW($AG$1:INDIRECT("$AG$"&amp;ROW($AD15)-1))), 1)+
INDEX($AH:$AH, LOOKUP(2, 1 / ($AH$1:INDIRECT("$AH$"&amp;ROW($AH15)-1) &lt;&gt; ""),ROW($AH$1:INDIRECT("$AH$"&amp;ROW($AD15)-1))), 1)&gt;=510,0,
IF(INDEX($AC:$AC, LOOKUP(2, 1 / ($AC$1:INDIRECT("$AC$"&amp;ROW($AC15)-1) &lt;&gt; ""),ROW($AC$1:INDIRECT("$AC$"&amp;ROW($AC15)-1))), 1)&gt;=255,0,
VLOOKUP(INDIRECT("$G$"&amp;LOOKUP(2, 1 / ($AC$1:INDIRECT("$AC$"&amp;ROW($AC15)-1) &lt;&gt; ""),ROW($AC$1:INDIRECT("$AC$"&amp;ROW($AC15)-1)))), 'EV and Base'!$A$1:$N$671, 3, FALSE))))</f>
        <v>1</v>
      </c>
      <c r="AD15" s="2" cm="1">
        <f t="array" aca="1" ref="AD15" ca="1">IF(NOT(ISNUMBER(INDEX($A:$A, LOOKUP(2, 1 / ($A$1:INDIRECT("$A$"&amp;ROW($A15)) &lt;&gt; ""),ROW($A$1:INDIRECT("$A$"&amp;ROW($A15)))), 1))), "",
INDEX($AD:$AD, LOOKUP(2, 1 / ($AD$1:INDIRECT("$AD$"&amp;ROW($AD15)-1) &lt;&gt; ""),ROW($AD$1:INDIRECT("$AD$"&amp;ROW($AD15)-1))), 1)+
IF(INDEX($AC:$AC, LOOKUP(2, 1 / ($AC$1:INDIRECT("$AC$"&amp;ROW($AC15)-1) &lt;&gt; ""),ROW($AC$1:INDIRECT("$AC$"&amp;ROW($AC15)-1))), 1)+
INDEX($AD:$AD, LOOKUP(2, 1 / ($AD$1:INDIRECT("$AD$"&amp;ROW($AD15)-1) &lt;&gt; ""),ROW($AD$1:INDIRECT("$AD$"&amp;ROW($AD15)-1))), 1)+
INDEX($AE:$AE, LOOKUP(2, 1 / ($AE$1:INDIRECT("$AE$"&amp;ROW($AE15)-1) &lt;&gt; ""),ROW($AE$1:INDIRECT("$AE$"&amp;ROW($AD15)-1))), 1)+
INDEX($AE:$AF, LOOKUP(2, 1 / ($AF$1:INDIRECT("$AF$"&amp;ROW($AF15)-1) &lt;&gt; ""),ROW($AF$1:INDIRECT("$AF$"&amp;ROW($AD15)-1))), 1)+
INDEX($AG:$AG, LOOKUP(2, 1 / ($AG$1:INDIRECT("$AG$"&amp;ROW($AG15)-1) &lt;&gt; ""),ROW($AG$1:INDIRECT("$AG$"&amp;ROW($AD15)-1))), 1)+
INDEX($AH:$AH, LOOKUP(2, 1 / ($AH$1:INDIRECT("$AH$"&amp;ROW($AH15)-1) &lt;&gt; ""),ROW($AH$1:INDIRECT("$AH$"&amp;ROW($AD15)-1))), 1)&gt;=510,0,
IF(INDEX($AD:$AD, LOOKUP(2, 1 / ($AD$1:INDIRECT("$AD$"&amp;ROW($AD15)-1) &lt;&gt; ""),ROW($AD$1:INDIRECT("$AD$"&amp;ROW($AD15)-1))), 1)&gt;=255,0,
VLOOKUP(INDIRECT("$G$"&amp;LOOKUP(2, 1 / ($AD$1:INDIRECT("$AD$"&amp;ROW($AD15)-1) &lt;&gt; ""),ROW($AD$1:INDIRECT("$AD$"&amp;ROW($AD15)-1)))), 'EV and Base'!$A$1:$N$671, 4, FALSE))))</f>
        <v>4</v>
      </c>
      <c r="AE15" s="2" cm="1">
        <f t="array" aca="1" ref="AE15" ca="1">IF(NOT(ISNUMBER(INDEX($A:$A,LOOKUP(2,1/($A$1:INDIRECT("$A$"&amp;ROW($A15))&lt;&gt;""),ROW($A$1:INDIRECT("$A$"&amp;ROW($A15)))),1))),"",
INDEX($AE:$AE,LOOKUP(2,1/($AE$1:INDIRECT("$AE$"&amp;ROW($AE15)-1)&lt;&gt;""),ROW($AE$1:INDIRECT("$AE$"&amp;ROW($AE15)-1))),1)+
IF(INDEX($AC:$AC,LOOKUP(2,1/($AC$1:INDIRECT("$AC$"&amp;ROW($AC15)-1)&lt;&gt;""),ROW($AC$1:INDIRECT("$AC$"&amp;ROW($AC15)-1))),1)+
INDEX($AD:$AD,LOOKUP(2,1/($AD$1:INDIRECT("$AD$"&amp;ROW($AD15)-1)&lt;&gt;""),ROW($AD$1:INDIRECT("$AD$"&amp;ROW($AD15)-1))),1)+
INDEX($AE:$AE,LOOKUP(2,1/($AE$1:INDIRECT("$AE$"&amp;ROW($AE15)-1)&lt;&gt;""),ROW($AE$1:INDIRECT("$AE$"&amp;ROW($AD15)-1))),1)+
INDEX($AE:$AF,LOOKUP(2,1/($AF$1:INDIRECT("$AF$"&amp;ROW($AF15)-1)&lt;&gt;""),ROW($AF$1:INDIRECT("$AF$"&amp;ROW($AD15)-1))),1)+
INDEX($AG:$AG,LOOKUP(2,1/($AG$1:INDIRECT("$AG$"&amp;ROW($AG15)-1)&lt;&gt;""),ROW($AG$1:INDIRECT("$AG$"&amp;ROW($AD15)-1))),1)+
INDEX($AH:$AH,LOOKUP(2,1/($AH$1:INDIRECT("$AH$"&amp;ROW($AH15)-1)&lt;&gt;""),ROW($AH$1:INDIRECT("$AH$"&amp;ROW($AD15)-1))),1)&gt;=510,0,
IF(INDEX($AE:$AE,LOOKUP(2,1/($AE$1:INDIRECT("$AE$"&amp;ROW($AE15)-1)&lt;&gt;""),ROW($AE$1:INDIRECT("$AE$"&amp;ROW($AE15)-1))),1)&gt;=255,0,
VLOOKUP(INDIRECT("$G$"&amp;LOOKUP(2,1/($AE$1:INDIRECT("$AE$"&amp;ROW($AE15)-1)&lt;&gt;""),ROW($AE$1:INDIRECT("$AE$"&amp;ROW($AE15)-1)))),'EV and Base'!$A$1:$N$671,5,FALSE))))</f>
        <v>0</v>
      </c>
      <c r="AF15" s="2" cm="1">
        <f t="array" aca="1" ref="AF15" ca="1">IF(NOT(ISNUMBER(INDEX($A:$A, LOOKUP(2, 1 / ($A$1:INDIRECT("$A$"&amp;ROW($A15)) &lt;&gt; ""),ROW($A$1:INDIRECT("$A$"&amp;ROW($A15)))), 1))), "",
INDEX($AF:$AF, LOOKUP(2, 1 / ($AF$1:INDIRECT("$AF$"&amp;ROW($AF15)-1) &lt;&gt; ""),ROW($AF$1:INDIRECT("$AF$"&amp;ROW($AF15)-1))), 1)+
IF(INDEX($AC:$AC, LOOKUP(2, 1 / ($AC$1:INDIRECT("$AC$"&amp;ROW($AC15)-1) &lt;&gt; ""),ROW($AC$1:INDIRECT("$AC$"&amp;ROW($AC15)-1))), 1)+
INDEX($AD:$AD, LOOKUP(2, 1 / ($AD$1:INDIRECT("$AD$"&amp;ROW($AD15)-1) &lt;&gt; ""),ROW($AD$1:INDIRECT("$AD$"&amp;ROW($AD15)-1))), 1)+
INDEX($AE:$AE, LOOKUP(2, 1 / ($AE$1:INDIRECT("$AE$"&amp;ROW($AE15)-1) &lt;&gt; ""),ROW($AE$1:INDIRECT("$AE$"&amp;ROW($AD15)-1))), 1)+
INDEX($AE:$AF, LOOKUP(2, 1 / ($AF$1:INDIRECT("$AF$"&amp;ROW($AF15)-1) &lt;&gt; ""),ROW($AF$1:INDIRECT("$AF$"&amp;ROW($AD15)-1))), 1)+
INDEX($AG:$AG, LOOKUP(2, 1 / ($AG$1:INDIRECT("$AG$"&amp;ROW($AG15)-1) &lt;&gt; ""),ROW($AG$1:INDIRECT("$AG$"&amp;ROW($AD15)-1))), 1)+
INDEX($AH:$AH, LOOKUP(2, 1 / ($AH$1:INDIRECT("$AH$"&amp;ROW($AH15)-1) &lt;&gt; ""),ROW($AH$1:INDIRECT("$AH$"&amp;ROW($AD15)-1))), 1)&gt;=510,0,
IF(INDEX($AF:$AF, LOOKUP(2, 1 / ($AF$1:INDIRECT("$AF$"&amp;ROW($AF15)-1) &lt;&gt; ""),ROW($AF$1:INDIRECT("$AF$"&amp;ROW($AF15)-1))), 1)&gt;=255,0,
VLOOKUP(INDIRECT("$G$"&amp;LOOKUP(2, 1 / ($AF$1:INDIRECT("$AF$"&amp;ROW($AF15)-1) &lt;&gt; ""),ROW($AF$1:INDIRECT("$AF$"&amp;ROW($AF15)-1)))), 'EV and Base'!$A$1:$N$671, 6, FALSE))))</f>
        <v>1</v>
      </c>
      <c r="AG15" s="2" cm="1">
        <f t="array" aca="1" ref="AG15" ca="1">IF(NOT(ISNUMBER(INDEX($A:$A, LOOKUP(2, 1 / ($A$1:INDIRECT("$A$"&amp;ROW($A15)) &lt;&gt; ""),ROW($A$1:INDIRECT("$A$"&amp;ROW($A15)))), 1))), "",
INDEX($AG:$AG, LOOKUP(2, 1 / ($AG$1:INDIRECT("$AG$"&amp;ROW($AG15)-1) &lt;&gt; ""),ROW($AG$1:INDIRECT("$AG$"&amp;ROW($AG15)-1))), 1)+
IF(INDEX($AC:$AC, LOOKUP(2, 1 / ($AC$1:INDIRECT("$AC$"&amp;ROW($AC15)-1) &lt;&gt; ""),ROW($AC$1:INDIRECT("$AC$"&amp;ROW($AC15)-1))), 1)+
INDEX($AD:$AD, LOOKUP(2, 1 / ($AD$1:INDIRECT("$AD$"&amp;ROW($AD15)-1) &lt;&gt; ""),ROW($AD$1:INDIRECT("$AD$"&amp;ROW($AD15)-1))), 1)+
INDEX($AE:$AE, LOOKUP(2, 1 / ($AE$1:INDIRECT("$AE$"&amp;ROW($AE15)-1) &lt;&gt; ""),ROW($AE$1:INDIRECT("$AE$"&amp;ROW($AD15)-1))), 1)+
INDEX($AE:$AF, LOOKUP(2, 1 / ($AF$1:INDIRECT("$AF$"&amp;ROW($AF15)-1) &lt;&gt; ""),ROW($AF$1:INDIRECT("$AF$"&amp;ROW($AD15)-1))), 1)+
INDEX($AG:$AG, LOOKUP(2, 1 / ($AG$1:INDIRECT("$AG$"&amp;ROW($AG15)-1) &lt;&gt; ""),ROW($AG$1:INDIRECT("$AG$"&amp;ROW($AD15)-1))), 1)+
INDEX($AH:$AH, LOOKUP(2, 1 / ($AH$1:INDIRECT("$AH$"&amp;ROW($AH15)-1) &lt;&gt; ""),ROW($AH$1:INDIRECT("$AH$"&amp;ROW($AD15)-1))), 1)&gt;=510,0,
IF(INDEX($AG:$AG, LOOKUP(2, 1 / ($AG$1:INDIRECT("$AG$"&amp;ROW($AG15)-1) &lt;&gt; ""),ROW($AG$1:INDIRECT("$AG$"&amp;ROW($AG15)-1))), 1)&gt;=255,0,
VLOOKUP(INDIRECT("$G$"&amp;LOOKUP(2, 1 / ($AG$1:INDIRECT("$AG$"&amp;ROW($AG15)-1) &lt;&gt; ""),ROW($AG$1:INDIRECT("$AG$"&amp;ROW($AG15)-1)))), 'EV and Base'!$A$1:$N$671, 7, FALSE))))</f>
        <v>0</v>
      </c>
      <c r="AH15" s="24" cm="1">
        <f t="array" aca="1" ref="AH15" ca="1">IF(NOT(ISNUMBER(INDEX($A:$A,LOOKUP(2,1/($A$1:INDIRECT("$A$"&amp;ROW($A15))&lt;&gt;""),ROW($A$1:INDIRECT("$A$"&amp;ROW($A15)))),1))),"",
INDEX($AH:$AH,LOOKUP(2,1/($AH$1:INDIRECT("$AH$"&amp;ROW($AH15)-1)&lt;&gt;""),ROW($AH$1:INDIRECT("$AH$"&amp;ROW($AH15)-1))),1)+
IF(INDEX($AC:$AC,LOOKUP(2,1/($AC$1:INDIRECT("$AC$"&amp;ROW($AC15)-1)&lt;&gt;""),ROW($AC$1:INDIRECT("$AC$"&amp;ROW($AC15)-1))),1)+
INDEX($AD:$AD,LOOKUP(2,1/($AD$1:INDIRECT("$AD$"&amp;ROW($AD15)-1)&lt;&gt;""),ROW($AD$1:INDIRECT("$AD$"&amp;ROW($AD15)-1))),1)+
INDEX($AE:$AE,LOOKUP(2,1/($AE$1:INDIRECT("$AE$"&amp;ROW($AE15)-1)&lt;&gt;""),ROW($AE$1:INDIRECT("$AE$"&amp;ROW($AD15)-1))),1)+
INDEX($AE:$AF,LOOKUP(2,1/($AF$1:INDIRECT("$AF$"&amp;ROW($AF15)-1)&lt;&gt;""),ROW($AF$1:INDIRECT("$AF$"&amp;ROW($AD15)-1))),1)+
INDEX($AG:$AG,LOOKUP(2,1/($AG$1:INDIRECT("$AG$"&amp;ROW($AG15)-1)&lt;&gt;""),ROW($AG$1:INDIRECT("$AG$"&amp;ROW($AD15)-1))),1)+
INDEX($AH:$AH,LOOKUP(2,1/($AH$1:INDIRECT("$AH$"&amp;ROW($AH15)-1)&lt;&gt;""),ROW($AH$1:INDIRECT("$AH$"&amp;ROW($AD15)-1))),1)&gt;=510,0,
IF(INDEX($AH:$AH,LOOKUP(2,1/($AH$1:INDIRECT("$AH$"&amp;ROW($AH15)-1)&lt;&gt;""),ROW($AH$1:INDIRECT("$AH$"&amp;ROW($AH15)-1))),1)&gt;=255,0,
VLOOKUP(INDIRECT("$G$"&amp;LOOKUP(2,1/($AH$1:INDIRECT("$AH$"&amp;ROW($AH15)-1)&lt;&gt;""),ROW($AH$1:INDIRECT("$AH$"&amp;ROW($AH15)-1)))),'EV and Base'!$A$1:$N$671,8,FALSE))))</f>
        <v>2</v>
      </c>
      <c r="AI15" s="29" cm="1">
        <f t="array" aca="1" ref="AI15" ca="1">IF(NOT(ISNUMBER(INDEX($A:$A,LOOKUP(2,1/($A$1:INDIRECT("$A$"&amp;ROW($A15))&lt;&gt;""),ROW($A$1:INDIRECT("$A$"&amp;ROW($A15)))),1))),"",
ROUNDDOWN((((2*VLOOKUP($AA15,'EV and Base'!$A$1:$N$671,9,FALSE))+31+ROUNDDOWN($AC15/4,0))*$AB15)/100,0)+$AB15+10)</f>
        <v>36</v>
      </c>
      <c r="AJ15" s="21" cm="1">
        <f t="array" aca="1" ref="AJ15" ca="1">IF(NOT(ISNUMBER(INDEX($A:$A, LOOKUP(2, 1 / ($A$1:INDIRECT("$A$"&amp;ROW($A15)) &lt;&gt; ""),ROW($A$1:INDIRECT("$A$"&amp;ROW($A15)))), 1))), "",
ROUNDDOWN((ROUNDDOWN((((2*VLOOKUP($AA15, 'EV and Base'!$A$1:$N$671, 10, FALSE))+31+ROUNDDOWN($AD15/4, 0))*$AB15)/100, 0)+5)*1.1, 0))</f>
        <v>25</v>
      </c>
      <c r="AK15" s="21" t="str" cm="1">
        <f t="array" aca="1" ref="AK15" ca="1">IF(NOT(ISNUMBER(INDEX($A:$A, LOOKUP(2, 1 / ($A$1:INDIRECT("$A$"&amp;ROW($A15)) &lt;&gt; ""),ROW($A$1:INDIRECT("$A$"&amp;ROW($A15)))), 1))), "",
ROUNDDOWN((ROUNDDOWN((((2*VLOOKUP($AA15, 'EV and Base'!$A$1:$N$671, 11, FALSE))+30+ROUNDDOWN($AE15/4, 0))*$AB15)/100, 0)+5), 0)
&amp;"-"&amp;
ROUNDDOWN((ROUNDDOWN((((2*VLOOKUP($AA15, 'EV and Base'!$A$1:$N$671, 11, FALSE))+31+ROUNDDOWN($AE15/4, 0))*$AB15)/100, 0)+5), 0))</f>
        <v>19-19</v>
      </c>
      <c r="AL15" s="21" t="str" cm="1">
        <f t="array" aca="1" ref="AL15" ca="1">IF(NOT(ISNUMBER(INDEX($A:$A, LOOKUP(2, 1 / ($A$1:INDIRECT("$A$"&amp;ROW($A15)) &lt;&gt; ""),ROW($A$1:INDIRECT("$A$"&amp;ROW($A15)))), 1))), "",
ROUNDDOWN((ROUNDDOWN((((2*VLOOKUP($AA15, 'EV and Base'!$A$1:$N$671, 12, FALSE))+0+ROUNDDOWN($AF15/4, 0))*$AB15)/100, 0)+5)*0.9, 0)
&amp;"-"&amp;
ROUNDDOWN((ROUNDDOWN((((2*VLOOKUP($AA15, 'EV and Base'!$A$1:$N$671, 12, FALSE))+31+ROUNDDOWN($AF15/4, 0))*$AB15)/100, 0)+5)*0.9, 0))</f>
        <v>9-12</v>
      </c>
      <c r="AM15" s="21" t="str" cm="1">
        <f t="array" aca="1" ref="AM15" ca="1">IF(NOT(ISNUMBER(INDEX($A:$A, LOOKUP(2, 1 / ($A$1:INDIRECT("$A$"&amp;ROW($A15)) &lt;&gt; ""),ROW($A$1:INDIRECT("$A$"&amp;ROW($A15)))), 1))), "",
ROUNDDOWN((ROUNDDOWN((((2*VLOOKUP($AA15, 'EV and Base'!$A$1:$N$671, 13, FALSE))+30+ROUNDDOWN($AG15/4, 0))*$AB15)/100, 0)+5), 0)
&amp;"-"&amp;
ROUNDDOWN((ROUNDDOWN((((2*VLOOKUP($AA15, 'EV and Base'!$A$1:$N$671, 13, FALSE))+31+ROUNDDOWN($AG15/4, 0))*$AB15)/100, 0)+5), 0))</f>
        <v>19-19</v>
      </c>
      <c r="AN15" s="25" cm="1">
        <f t="array" aca="1" ref="AN15" ca="1">IF(NOT(ISNUMBER(INDEX($A:$A, LOOKUP(2, 1 / ($A$1:INDIRECT("$A$"&amp;ROW($A15)) &lt;&gt; ""),ROW($A$1:INDIRECT("$A$"&amp;ROW($A15)))), 1))), "",
ROUNDDOWN((ROUNDDOWN((((2*VLOOKUP($AA15, 'EV and Base'!$A$1:$N$671, 14, FALSE))+31+ROUNDDOWN($AH15/4, 0))*$AB15)/100, 0)+5), 0))</f>
        <v>21</v>
      </c>
      <c r="AO15" s="23" cm="1">
        <f t="array" aca="1" ref="AO15" ca="1">IF(NOT(ISNUMBER(INDEX($A:$A, LOOKUP(2, 1 / ($A$1:INDIRECT("$A$"&amp;ROW($A15)) &lt;&gt; ""),ROW($A$1:INDIRECT("$A$"&amp;ROW($A15)))), 1))), "",
ROUNDDOWN((((2*VLOOKUP($AA15, 'EV and Base'!$A$1:$N$671, 9, FALSE))+31+ROUNDDOWN($AC15/4, 0))*$AB15)/100, 0)+$AB15+10)</f>
        <v>36</v>
      </c>
      <c r="AP15" s="2" cm="1">
        <f t="array" aca="1" ref="AP15" ca="1">IF(NOT(ISNUMBER(INDEX($A:$A, LOOKUP(2, 1 / ($A$1:INDIRECT("$A$"&amp;ROW($A15)) &lt;&gt; ""),ROW($A$1:INDIRECT("$A$"&amp;ROW($A15)))), 1))), "",
ROUNDDOWN((ROUNDDOWN((((2*VLOOKUP($AA15, 'EV and Base'!$A$1:$N$671, 10, FALSE))+31+ROUNDDOWN($AD15/4, 0))*$AB15)/100, 0)+5)*1.1, 0))</f>
        <v>25</v>
      </c>
      <c r="AQ15" s="2" cm="1">
        <f t="array" aca="1" ref="AQ15" ca="1">IF(NOT(ISNUMBER(INDEX($A:$A, LOOKUP(2, 1 / ($A$1:INDIRECT("$A$"&amp;ROW($A15)) &lt;&gt; ""),ROW($A$1:INDIRECT("$A$"&amp;ROW($A15)))), 1))), "",
ROUNDDOWN((ROUNDDOWN((((2*VLOOKUP($AA15, 'EV and Base'!$A$1:$N$671, 11, FALSE))+$AV$2+ROUNDDOWN($AE15/4, 0))*$AB15)/100, 0)+5), 0))</f>
        <v>19</v>
      </c>
      <c r="AR15" s="22" cm="1">
        <f t="array" aca="1" ref="AR15" ca="1">IF(NOT(ISNUMBER(INDEX($A:$A, LOOKUP(2, 1 / ($A$1:INDIRECT("$A$"&amp;ROW($A15)) &lt;&gt; ""),ROW($A$1:INDIRECT("$A$"&amp;ROW($A15)))), 1))), "",
ROUNDDOWN((ROUNDDOWN((((2*VLOOKUP($AA15, 'EV and Base'!$A$1:$N$671, 12, FALSE))+$AW$2+ROUNDDOWN($AF15/4, 0))*$AB15)/100, 0)+5)*0.9, 0))</f>
        <v>11</v>
      </c>
      <c r="AS15" s="2" cm="1">
        <f t="array" aca="1" ref="AS15" ca="1">IF(NOT(ISNUMBER(INDEX($A:$A, LOOKUP(2, 1 / ($A$1:INDIRECT("$A$"&amp;ROW($A15)) &lt;&gt; ""),ROW($A$1:INDIRECT("$A$"&amp;ROW($A15)))), 1))), "",
ROUNDDOWN((ROUNDDOWN((((2*VLOOKUP($AA15, 'EV and Base'!$A$1:$N$671, 13, FALSE))+$AX$2+ROUNDDOWN($AG15/4, 0))*$AB15)/100, 0)+5), 0))</f>
        <v>19</v>
      </c>
      <c r="AT15" s="24" cm="1">
        <f t="array" aca="1" ref="AT15" ca="1">IF(NOT(ISNUMBER(INDEX($A:$A, LOOKUP(2, 1 / ($A$1:INDIRECT("$A$"&amp;ROW($A15)) &lt;&gt; ""),ROW($A$1:INDIRECT("$A$"&amp;ROW($A15)))), 1))), "",
ROUNDDOWN((ROUNDDOWN((((2*VLOOKUP($AA15, 'EV and Base'!$A$1:$N$671, 14, FALSE))+31+ROUNDDOWN($AH15/4, 0))*$AB15)/100, 0)+5), 0))</f>
        <v>21</v>
      </c>
      <c r="AU15" s="28">
        <v>95</v>
      </c>
      <c r="AY15" cm="1">
        <f t="array" aca="1" ref="AY15" ca="1">IF(NOT(ISNUMBER(INDEX($A:$A,LOOKUP(2,1/($A$1:INDIRECT("$A$"&amp;ROW($A15))&lt;&gt;""),ROW($A$1:INDIRECT("$A$"&amp;ROW($A15)))),1))),"",
INDEX($AY:$AY,LOOKUP(2,1/($AY$1:INDIRECT("$AY$"&amp;ROW($AY15)-1)&lt;&gt;""),ROW($AY$1:INDIRECT("$AY$"&amp;ROW($AY15)-1))),1)+$BL15)</f>
        <v>1134</v>
      </c>
      <c r="AZ15" s="3" cm="1">
        <f t="array" aca="1" ref="AZ15" ca="1">IF(NOT(ISNUMBER(INDEX($A:$A, LOOKUP(2, 1 / ($A$1:INDIRECT("$A$"&amp;ROW($A15)) &lt;&gt; ""),ROW($A$1:INDIRECT("$A$"&amp;ROW($A15)))), 1))), "",
VLOOKUP(INDIRECT("$G$"&amp;LOOKUP(2, 1 / ($AY$1:INDIRECT("$AY$"&amp;ROW($AY15)-1) &lt;&gt; ""),ROW($AY$1:INDIRECT("$AY$"&amp;ROW($AY15)-1)))),'EV and Base'!A10:N680,2,FALSE))</f>
        <v>56</v>
      </c>
      <c r="BA15" s="3" cm="1">
        <f t="array" aca="1" ref="BA15" ca="1">IF(NOT(ISNUMBER(INDEX($A:$A, LOOKUP(2, 1 / ($A$1:INDIRECT("$A$"&amp;ROW($A15)) &lt;&gt; ""),ROW($A$1:INDIRECT("$A$"&amp;ROW($A15)))), 1))), "",
INDIRECT("$I$"&amp;LOOKUP(2, 1 / ($AY$1:INDIRECT("$AY$"&amp;ROW($AY15)-1) &lt;&gt; ""),ROW($AY$1:INDIRECT("$AY$"&amp;ROW($AY15)-1)))))</f>
        <v>10</v>
      </c>
      <c r="BB15" s="1" cm="1">
        <f t="array" aca="1" ref="BB15" ca="1">IF(NOT(ISNUMBER(INDEX($A:$A, LOOKUP(2, 1 / ($A$1:INDIRECT("$A$"&amp;ROW($A15)) &lt;&gt; ""),ROW($A$1:INDIRECT("$A$"&amp;ROW($A15)))), 1))), "",
INDIRECT("$AB$"&amp;LOOKUP(2, 1 / ($AY$1:INDIRECT("$AY$"&amp;ROW($AY15)-1) &lt;&gt; ""),ROW($AY$1:INDIRECT("$AY$"&amp;ROW($AY15)-1)))))</f>
        <v>12</v>
      </c>
      <c r="BC15" s="3" cm="1">
        <f t="array" aca="1" ref="BC15" ca="1">IF(NOT(ISNUMBER(INDEX($A:$A,LOOKUP(2,1/($A$1:INDIRECT("$A$"&amp;ROW($A15))&lt;&gt;""),ROW($A$1:INDIRECT("$A$"&amp;ROW($A15)))),1))),"",
$BA15+$BA15+10)</f>
        <v>30</v>
      </c>
      <c r="BD15" s="3" cm="1">
        <f t="array" aca="1" ref="BD15" ca="1">IF(NOT(ISNUMBER(INDEX($A:$A,LOOKUP(2,1/($A$1:INDIRECT("$A$"&amp;ROW($A15))&lt;&gt;""),ROW($A$1:INDIRECT("$A$"&amp;ROW($A15)))),1))),"",
$BA15+$BB15+10)</f>
        <v>32</v>
      </c>
      <c r="BE15" s="3" cm="1">
        <f t="array" aca="1" ref="BE15" ca="1">IF(NOT(ISNUMBER(INDEX($A:$A,LOOKUP(2,1/($A$1:INDIRECT("$A$"&amp;ROW($A15))&lt;&gt;""),ROW($A$1:INDIRECT("$A$"&amp;ROW($A15)))),1))),"",
$BC15*$BC15)</f>
        <v>900</v>
      </c>
      <c r="BF15" s="3" cm="1">
        <f t="array" aca="1" ref="BF15" ca="1">IF(NOT(ISNUMBER(INDEX($A:$A,LOOKUP(2,1/($A$1:INDIRECT("$A$"&amp;ROW($A15))&lt;&gt;""),ROW($A$1:INDIRECT("$A$"&amp;ROW($A15)))),1))),"",
$BD15*$BD15)</f>
        <v>1024</v>
      </c>
      <c r="BG15" s="3" cm="1">
        <f t="array" aca="1" ref="BG15" ca="1">IF(NOT(ISNUMBER(INDEX($A:$A,LOOKUP(2,1/($A$1:INDIRECT("$A$"&amp;ROW($A15))&lt;&gt;""),ROW($A$1:INDIRECT("$A$"&amp;ROW($A15)))),1))),"",
_xlfn.FLOOR.MATH(1.5*_xlfn.FLOOR.MATH($AZ15*BA15/5)))</f>
        <v>168</v>
      </c>
      <c r="BH15" s="3" cm="1">
        <f t="array" aca="1" ref="BH15" ca="1">IF(NOT(ISNUMBER(INDEX($A:$A, LOOKUP(2, 1 / ($A$1:INDIRECT("$A$"&amp;ROW($A15)) &lt;&gt; ""),ROW($A$1:INDIRECT("$A$"&amp;ROW($A15)))), 1))), "",
_xlfn.FLOOR.MATH($BG15/IF(OR(INDIRECT("$C$"&amp;LOOKUP(2, 1 / ($AY$1:INDIRECT("$AY$"&amp;ROW($AY15)-1) &lt;&gt; ""),ROW($AY$1:INDIRECT("$AY$"&amp;ROW($AY15)-1))))="Multi",
INDIRECT("$C$"&amp;LOOKUP(2, 1 / ($AY$1:INDIRECT("$AY$"&amp;ROW($AY15)-1) &lt;&gt; ""),ROW($AY$1:INDIRECT("$AY$"&amp;ROW($AY15)-1))))="Double"),2,1)))</f>
        <v>168</v>
      </c>
      <c r="BI15" s="3" cm="1">
        <f t="array" aca="1" ref="BI15" ca="1">IF(NOT(ISNUMBER(INDEX($A:$A,LOOKUP(2,1/($A$1:INDIRECT("$A$"&amp;ROW($A15))&lt;&gt;""),ROW($A$1:INDIRECT("$A$"&amp;ROW($A15)))),1))),"",
VLOOKUP($BC15,GameFreakSQRT!$A$1:$B$200,2,FALSE))</f>
        <v>22435</v>
      </c>
      <c r="BJ15" s="3" cm="1">
        <f t="array" aca="1" ref="BJ15" ca="1">IF(NOT(ISNUMBER(INDEX($A:$A,LOOKUP(2,1/($A$1:INDIRECT("$A$"&amp;ROW($A15))&lt;&gt;""),ROW($A$1:INDIRECT("$A$"&amp;ROW($A15)))),1))),"",
VLOOKUP($BD15,GameFreakSQRT!$A$1:$B$200,2,FALSE))</f>
        <v>23170</v>
      </c>
      <c r="BK15" s="3" cm="1">
        <f t="array" aca="1" ref="BK15" ca="1">IF(NOT(ISNUMBER(INDEX($A:$A,LOOKUP(2,1/($A$1:INDIRECT("$A$"&amp;ROW($A15))&lt;&gt;""),ROW($A$1:INDIRECT("$A$"&amp;ROW($A15)))),1))),"",
_xlfn.FLOOR.MATH((($BI15*$BE15)*$BH15)/($BJ15*$BF15))+1)</f>
        <v>143</v>
      </c>
      <c r="BL15" s="3" cm="1">
        <f t="array" aca="1" ref="BL15" ca="1">IF(NOT(ISNUMBER(INDEX($A:$A,LOOKUP(2,1/($A$1:INDIRECT("$A$"&amp;ROW($A15))&lt;&gt;""),ROW($A$1:INDIRECT("$A$"&amp;ROW($A15)))),1))),"",
_xlfn.FLOOR.MATH($BK15*IF(NOT(INDIRECT("$Z$"&amp;LOOKUP(2, 1 / ($AY$1:INDIRECT("$AY$"&amp;ROW($AY15)-1) &lt;&gt; ""),ROW($AY$1:INDIRECT("$AY$"&amp;ROW($AY15)-1))))=""),1.5,1)))</f>
        <v>143</v>
      </c>
      <c r="BM15" s="3" cm="1">
        <f t="array" aca="1" ref="BM15" ca="1">IF(NOT(ISNUMBER(INDEX($A:$A, LOOKUP(2, 1 / ($A$1:INDIRECT("$A$"&amp;ROW($A15)) &lt;&gt; ""),ROW($A$1:INDIRECT("$A$"&amp;ROW($A15)))), 1))), "",
INDIRECT("$Y$"&amp;LOOKUP(2, 1 / ($AY$1:INDIRECT("$AY$"&amp;ROW($AY15)-1) &lt;&gt; ""),ROW($AY$1:INDIRECT("$AY$"&amp;ROW($AY15)-1)))))</f>
        <v>143</v>
      </c>
      <c r="BN15" s="3" t="b">
        <f t="shared" ca="1" si="0"/>
        <v>1</v>
      </c>
      <c r="CT15" s="3" cm="1">
        <f t="array" aca="1" ref="CT15" ca="1">IF(NOT(ISNUMBER(INDEX($A:$A, LOOKUP(2, 1 / ($A$1:INDIRECT("$A$"&amp;ROW($A15)) &lt;&gt; ""),ROW($A$1:INDIRECT("$A$"&amp;ROW($A15)))), 1))), "",
$AY15-INDEX($AY:$AY, LOOKUP(2, 1 / ($AY$1:INDIRECT("$AV$"&amp;ROW($AY15)-1) &lt;&gt; ""),ROW($AY$1:INDIRECT("$AV$"&amp;ROW($AY15)-1))), 1))</f>
        <v>1134</v>
      </c>
      <c r="CU15" s="3" cm="1">
        <f t="array" aca="1" ref="CU15" ca="1">IF(NOT(ISNUMBER(INDEX($A:$A, LOOKUP(2, 1 / ($A$1:INDIRECT("$A$"&amp;ROW($A15)) &lt;&gt; ""),ROW($A$1:INDIRECT("$A$"&amp;ROW($A15)))), 1))), "",
INDEX($Y:$Y, LOOKUP(2, 1 / ($Y$1:INDIRECT("$Y$"&amp;ROW($Y15)-1) &lt;&gt; ""),ROW($Y$1:INDIRECT("$Y$"&amp;ROW($Y15)-1))), 1))</f>
        <v>143</v>
      </c>
      <c r="CV15" s="1">
        <f ca="1">IFERROR(VLOOKUP($AY15, 'Medium-Slow'!$A$1:$B$101, 2, TRUE),"")</f>
        <v>12</v>
      </c>
    </row>
    <row r="16" spans="1:100" x14ac:dyDescent="0.45">
      <c r="A16" s="69"/>
      <c r="B16" s="69"/>
      <c r="C16" s="69" t="str">
        <f>$C15</f>
        <v>Single</v>
      </c>
      <c r="D16" s="69"/>
      <c r="E16" s="69"/>
      <c r="F16" s="56">
        <v>2</v>
      </c>
      <c r="G16" s="2" t="s">
        <v>105</v>
      </c>
      <c r="H16" s="2" t="s">
        <v>50</v>
      </c>
      <c r="I16" s="2">
        <v>14</v>
      </c>
      <c r="J16" s="2" t="s">
        <v>106</v>
      </c>
      <c r="K16" s="2" t="s">
        <v>107</v>
      </c>
      <c r="L16" s="2" t="s">
        <v>53</v>
      </c>
      <c r="M16" s="2" t="s">
        <v>108</v>
      </c>
      <c r="N16" s="2" t="s">
        <v>104</v>
      </c>
      <c r="O16" s="22" t="s">
        <v>56</v>
      </c>
      <c r="P16" s="22" t="s">
        <v>56</v>
      </c>
      <c r="Q16" s="22">
        <v>12</v>
      </c>
      <c r="R16" s="2">
        <f>_xlfn.FLOOR.MATH((((2*VLOOKUP(G16, 'EV and Base'!$A$1:$N$671, 9, FALSE))+$Q16)*$I16)/100)+$I16+10</f>
        <v>39</v>
      </c>
      <c r="S16" s="2">
        <f>_xlfn.FLOOR.MATH((_xlfn.FLOOR.MATH((((2*VLOOKUP($G16, 'EV and Base'!$A$1:$N$671, 10, FALSE))+$Q16)*$I16)/100)+5)*
IF(OR($J16="Lonely", $J16="Brave", $J16="Adamant", $J16="Naughty"), 1.1,
IF(OR($J16="Bold", $J16="Timid", $J16="Modest", $J16="Calm"), 0.9, 1)))</f>
        <v>21</v>
      </c>
      <c r="T16" s="2">
        <f>_xlfn.FLOOR.MATH((_xlfn.FLOOR.MATH((((2*VLOOKUP($G16, 'EV and Base'!$A$1:$N$671, 11, FALSE))+$Q16)*$I16)/100)+5)*
IF(OR($J16="Bold", $J16="Relaxed", $J16="Impish", $J16="Lax"), 1.1,
IF(OR($J16="Lonely", $J16="Hasty", $J16="Mild", $J16="Gentle"), 0.9, 1)))</f>
        <v>20</v>
      </c>
      <c r="U16" s="2">
        <f>_xlfn.FLOOR.MATH((_xlfn.FLOOR.MATH((((2*VLOOKUP($G16, 'EV and Base'!$A$1:$N$671, 12, FALSE))+$Q16)*$I16)/100)+5)*
IF(OR($J16="Modest", $J16="Mild", $J16="Quiet", $J16="Rash"), 1.1,
IF(OR($J16="Adamant", $J16="Impish", $J16="Jolly", $J16="Careful"), 0.9, 1)))</f>
        <v>21</v>
      </c>
      <c r="V16" s="2">
        <f>_xlfn.FLOOR.MATH((_xlfn.FLOOR.MATH((((2*VLOOKUP($G16, 'EV and Base'!$A$1:$N$671, 13, FALSE))+$Q16)*$I16)/100)+5)*
IF(OR($J16="Calm", $J16="Gentle", $J16="Sassy", $J16="Careful"), 1.1,
IF(OR($J16="Naughty", $J16="Lax", $J16="Naive", $J16="Rash"), 0.9, 1)))</f>
        <v>18</v>
      </c>
      <c r="W16" s="2">
        <f>_xlfn.FLOOR.MATH((_xlfn.FLOOR.MATH((((2*VLOOKUP($G16, 'EV and Base'!$A$1:$N$671, 14, FALSE))+$Q16)*$I16)/100)+5)*
IF(OR($J16="Timid", $J16="Hasty", $J16="Jolly", $J16="Naive"), 1.1,
IF(OR($J16="Brave", $J16="Relaxed", $J16="Quiet", $J16="Sassy"), 0.9, 1)))</f>
        <v>26</v>
      </c>
      <c r="X16" s="69"/>
      <c r="Y16" s="1">
        <v>283</v>
      </c>
      <c r="AA16" s="23" t="str" cm="1">
        <f t="array" aca="1" ref="AA16" ca="1">IF(NOT(ISNUMBER(INDEX($A:$A,LOOKUP(2,1/($A$1:INDIRECT("$A$"&amp;ROW($A16))&lt;&gt;""),ROW($A$1:INDIRECT("$A$"&amp;ROW($A16)))),1))),"",
IF(NOT(ISNUMBER($A16)),$AA15,
IF($AB16&lt;16,"Lillipup",
IF($AB16&lt;32,"Herdier",
"Stoutland"))))</f>
        <v>Lillipup</v>
      </c>
      <c r="AB16" s="25" cm="1">
        <f t="array" aca="1" ref="AB16" ca="1">IF(NOT(ISNUMBER(INDEX($A:$A, LOOKUP(2, 1 / ($A$1:INDIRECT("$A$"&amp;ROW($A16)) &lt;&gt; ""),ROW($A$1:INDIRECT("$A$"&amp;ROW($A16)))), 1))), "",
VLOOKUP($AY16,'Medium-Slow'!$A$1:$B$101,2,TRUE))</f>
        <v>13</v>
      </c>
      <c r="AC16" s="23" cm="1">
        <f t="array" aca="1" ref="AC16" ca="1">IF(NOT(ISNUMBER(INDEX($A:$A, LOOKUP(2, 1 / ($A$1:INDIRECT("$A$"&amp;ROW($A16)) &lt;&gt; ""),ROW($A$1:INDIRECT("$A$"&amp;ROW($A16)))), 1))), "",
INDEX($AC:$AC, LOOKUP(2, 1 / ($AC$1:INDIRECT("$AC$"&amp;ROW($AC16)-1) &lt;&gt; ""),ROW($AC$1:INDIRECT("$AC$"&amp;ROW($AC16)-1))), 1)+
IF(INDEX($AC:$AC, LOOKUP(2, 1 / ($AC$1:INDIRECT("$AC$"&amp;ROW($AC16)-1) &lt;&gt; ""),ROW($AC$1:INDIRECT("$AC$"&amp;ROW($AC16)-1))), 1)+
INDEX($AD:$AD, LOOKUP(2, 1 / ($AD$1:INDIRECT("$AD$"&amp;ROW($AD16)-1) &lt;&gt; ""),ROW($AD$1:INDIRECT("$AD$"&amp;ROW($AD16)-1))), 1)+
INDEX($AE:$AE, LOOKUP(2, 1 / ($AE$1:INDIRECT("$AE$"&amp;ROW($AE16)-1) &lt;&gt; ""),ROW($AE$1:INDIRECT("$AE$"&amp;ROW($AD16)-1))), 1)+
INDEX($AE:$AF, LOOKUP(2, 1 / ($AF$1:INDIRECT("$AF$"&amp;ROW($AF16)-1) &lt;&gt; ""),ROW($AF$1:INDIRECT("$AF$"&amp;ROW($AD16)-1))), 1)+
INDEX($AG:$AG, LOOKUP(2, 1 / ($AG$1:INDIRECT("$AG$"&amp;ROW($AG16)-1) &lt;&gt; ""),ROW($AG$1:INDIRECT("$AG$"&amp;ROW($AD16)-1))), 1)+
INDEX($AH:$AH, LOOKUP(2, 1 / ($AH$1:INDIRECT("$AH$"&amp;ROW($AH16)-1) &lt;&gt; ""),ROW($AH$1:INDIRECT("$AH$"&amp;ROW($AD16)-1))), 1)&gt;=510,0,
IF(INDEX($AC:$AC, LOOKUP(2, 1 / ($AC$1:INDIRECT("$AC$"&amp;ROW($AC16)-1) &lt;&gt; ""),ROW($AC$1:INDIRECT("$AC$"&amp;ROW($AC16)-1))), 1)&gt;=255,0,
VLOOKUP(INDIRECT("$G$"&amp;LOOKUP(2, 1 / ($AC$1:INDIRECT("$AC$"&amp;ROW($AC16)-1) &lt;&gt; ""),ROW($AC$1:INDIRECT("$AC$"&amp;ROW($AC16)-1)))), 'EV and Base'!$A$1:$N$671, 3, FALSE))))</f>
        <v>1</v>
      </c>
      <c r="AD16" s="2" cm="1">
        <f t="array" aca="1" ref="AD16" ca="1">IF(NOT(ISNUMBER(INDEX($A:$A, LOOKUP(2, 1 / ($A$1:INDIRECT("$A$"&amp;ROW($A16)) &lt;&gt; ""),ROW($A$1:INDIRECT("$A$"&amp;ROW($A16)))), 1))), "",
INDEX($AD:$AD, LOOKUP(2, 1 / ($AD$1:INDIRECT("$AD$"&amp;ROW($AD16)-1) &lt;&gt; ""),ROW($AD$1:INDIRECT("$AD$"&amp;ROW($AD16)-1))), 1)+
IF(INDEX($AC:$AC, LOOKUP(2, 1 / ($AC$1:INDIRECT("$AC$"&amp;ROW($AC16)-1) &lt;&gt; ""),ROW($AC$1:INDIRECT("$AC$"&amp;ROW($AC16)-1))), 1)+
INDEX($AD:$AD, LOOKUP(2, 1 / ($AD$1:INDIRECT("$AD$"&amp;ROW($AD16)-1) &lt;&gt; ""),ROW($AD$1:INDIRECT("$AD$"&amp;ROW($AD16)-1))), 1)+
INDEX($AE:$AE, LOOKUP(2, 1 / ($AE$1:INDIRECT("$AE$"&amp;ROW($AE16)-1) &lt;&gt; ""),ROW($AE$1:INDIRECT("$AE$"&amp;ROW($AD16)-1))), 1)+
INDEX($AE:$AF, LOOKUP(2, 1 / ($AF$1:INDIRECT("$AF$"&amp;ROW($AF16)-1) &lt;&gt; ""),ROW($AF$1:INDIRECT("$AF$"&amp;ROW($AD16)-1))), 1)+
INDEX($AG:$AG, LOOKUP(2, 1 / ($AG$1:INDIRECT("$AG$"&amp;ROW($AG16)-1) &lt;&gt; ""),ROW($AG$1:INDIRECT("$AG$"&amp;ROW($AD16)-1))), 1)+
INDEX($AH:$AH, LOOKUP(2, 1 / ($AH$1:INDIRECT("$AH$"&amp;ROW($AH16)-1) &lt;&gt; ""),ROW($AH$1:INDIRECT("$AH$"&amp;ROW($AD16)-1))), 1)&gt;=510,0,
IF(INDEX($AD:$AD, LOOKUP(2, 1 / ($AD$1:INDIRECT("$AD$"&amp;ROW($AD16)-1) &lt;&gt; ""),ROW($AD$1:INDIRECT("$AD$"&amp;ROW($AD16)-1))), 1)&gt;=255,0,
VLOOKUP(INDIRECT("$G$"&amp;LOOKUP(2, 1 / ($AD$1:INDIRECT("$AD$"&amp;ROW($AD16)-1) &lt;&gt; ""),ROW($AD$1:INDIRECT("$AD$"&amp;ROW($AD16)-1)))), 'EV and Base'!$A$1:$N$671, 4, FALSE))))</f>
        <v>5</v>
      </c>
      <c r="AE16" s="2" cm="1">
        <f t="array" aca="1" ref="AE16" ca="1">IF(NOT(ISNUMBER(INDEX($A:$A,LOOKUP(2,1/($A$1:INDIRECT("$A$"&amp;ROW($A16))&lt;&gt;""),ROW($A$1:INDIRECT("$A$"&amp;ROW($A16)))),1))),"",
INDEX($AE:$AE,LOOKUP(2,1/($AE$1:INDIRECT("$AE$"&amp;ROW($AE16)-1)&lt;&gt;""),ROW($AE$1:INDIRECT("$AE$"&amp;ROW($AE16)-1))),1)+
IF(INDEX($AC:$AC,LOOKUP(2,1/($AC$1:INDIRECT("$AC$"&amp;ROW($AC16)-1)&lt;&gt;""),ROW($AC$1:INDIRECT("$AC$"&amp;ROW($AC16)-1))),1)+
INDEX($AD:$AD,LOOKUP(2,1/($AD$1:INDIRECT("$AD$"&amp;ROW($AD16)-1)&lt;&gt;""),ROW($AD$1:INDIRECT("$AD$"&amp;ROW($AD16)-1))),1)+
INDEX($AE:$AE,LOOKUP(2,1/($AE$1:INDIRECT("$AE$"&amp;ROW($AE16)-1)&lt;&gt;""),ROW($AE$1:INDIRECT("$AE$"&amp;ROW($AD16)-1))),1)+
INDEX($AE:$AF,LOOKUP(2,1/($AF$1:INDIRECT("$AF$"&amp;ROW($AF16)-1)&lt;&gt;""),ROW($AF$1:INDIRECT("$AF$"&amp;ROW($AD16)-1))),1)+
INDEX($AG:$AG,LOOKUP(2,1/($AG$1:INDIRECT("$AG$"&amp;ROW($AG16)-1)&lt;&gt;""),ROW($AG$1:INDIRECT("$AG$"&amp;ROW($AD16)-1))),1)+
INDEX($AH:$AH,LOOKUP(2,1/($AH$1:INDIRECT("$AH$"&amp;ROW($AH16)-1)&lt;&gt;""),ROW($AH$1:INDIRECT("$AH$"&amp;ROW($AD16)-1))),1)&gt;=510,0,
IF(INDEX($AE:$AE,LOOKUP(2,1/($AE$1:INDIRECT("$AE$"&amp;ROW($AE16)-1)&lt;&gt;""),ROW($AE$1:INDIRECT("$AE$"&amp;ROW($AE16)-1))),1)&gt;=255,0,
VLOOKUP(INDIRECT("$G$"&amp;LOOKUP(2,1/($AE$1:INDIRECT("$AE$"&amp;ROW($AE16)-1)&lt;&gt;""),ROW($AE$1:INDIRECT("$AE$"&amp;ROW($AE16)-1)))),'EV and Base'!$A$1:$N$671,5,FALSE))))</f>
        <v>0</v>
      </c>
      <c r="AF16" s="2" cm="1">
        <f t="array" aca="1" ref="AF16" ca="1">IF(NOT(ISNUMBER(INDEX($A:$A, LOOKUP(2, 1 / ($A$1:INDIRECT("$A$"&amp;ROW($A16)) &lt;&gt; ""),ROW($A$1:INDIRECT("$A$"&amp;ROW($A16)))), 1))), "",
INDEX($AF:$AF, LOOKUP(2, 1 / ($AF$1:INDIRECT("$AF$"&amp;ROW($AF16)-1) &lt;&gt; ""),ROW($AF$1:INDIRECT("$AF$"&amp;ROW($AF16)-1))), 1)+
IF(INDEX($AC:$AC, LOOKUP(2, 1 / ($AC$1:INDIRECT("$AC$"&amp;ROW($AC16)-1) &lt;&gt; ""),ROW($AC$1:INDIRECT("$AC$"&amp;ROW($AC16)-1))), 1)+
INDEX($AD:$AD, LOOKUP(2, 1 / ($AD$1:INDIRECT("$AD$"&amp;ROW($AD16)-1) &lt;&gt; ""),ROW($AD$1:INDIRECT("$AD$"&amp;ROW($AD16)-1))), 1)+
INDEX($AE:$AE, LOOKUP(2, 1 / ($AE$1:INDIRECT("$AE$"&amp;ROW($AE16)-1) &lt;&gt; ""),ROW($AE$1:INDIRECT("$AE$"&amp;ROW($AD16)-1))), 1)+
INDEX($AE:$AF, LOOKUP(2, 1 / ($AF$1:INDIRECT("$AF$"&amp;ROW($AF16)-1) &lt;&gt; ""),ROW($AF$1:INDIRECT("$AF$"&amp;ROW($AD16)-1))), 1)+
INDEX($AG:$AG, LOOKUP(2, 1 / ($AG$1:INDIRECT("$AG$"&amp;ROW($AG16)-1) &lt;&gt; ""),ROW($AG$1:INDIRECT("$AG$"&amp;ROW($AD16)-1))), 1)+
INDEX($AH:$AH, LOOKUP(2, 1 / ($AH$1:INDIRECT("$AH$"&amp;ROW($AH16)-1) &lt;&gt; ""),ROW($AH$1:INDIRECT("$AH$"&amp;ROW($AD16)-1))), 1)&gt;=510,0,
IF(INDEX($AF:$AF, LOOKUP(2, 1 / ($AF$1:INDIRECT("$AF$"&amp;ROW($AF16)-1) &lt;&gt; ""),ROW($AF$1:INDIRECT("$AF$"&amp;ROW($AF16)-1))), 1)&gt;=255,0,
VLOOKUP(INDIRECT("$G$"&amp;LOOKUP(2, 1 / ($AF$1:INDIRECT("$AF$"&amp;ROW($AF16)-1) &lt;&gt; ""),ROW($AF$1:INDIRECT("$AF$"&amp;ROW($AF16)-1)))), 'EV and Base'!$A$1:$N$671, 6, FALSE))))</f>
        <v>1</v>
      </c>
      <c r="AG16" s="2" cm="1">
        <f t="array" aca="1" ref="AG16" ca="1">IF(NOT(ISNUMBER(INDEX($A:$A, LOOKUP(2, 1 / ($A$1:INDIRECT("$A$"&amp;ROW($A16)) &lt;&gt; ""),ROW($A$1:INDIRECT("$A$"&amp;ROW($A16)))), 1))), "",
INDEX($AG:$AG, LOOKUP(2, 1 / ($AG$1:INDIRECT("$AG$"&amp;ROW($AG16)-1) &lt;&gt; ""),ROW($AG$1:INDIRECT("$AG$"&amp;ROW($AG16)-1))), 1)+
IF(INDEX($AC:$AC, LOOKUP(2, 1 / ($AC$1:INDIRECT("$AC$"&amp;ROW($AC16)-1) &lt;&gt; ""),ROW($AC$1:INDIRECT("$AC$"&amp;ROW($AC16)-1))), 1)+
INDEX($AD:$AD, LOOKUP(2, 1 / ($AD$1:INDIRECT("$AD$"&amp;ROW($AD16)-1) &lt;&gt; ""),ROW($AD$1:INDIRECT("$AD$"&amp;ROW($AD16)-1))), 1)+
INDEX($AE:$AE, LOOKUP(2, 1 / ($AE$1:INDIRECT("$AE$"&amp;ROW($AE16)-1) &lt;&gt; ""),ROW($AE$1:INDIRECT("$AE$"&amp;ROW($AD16)-1))), 1)+
INDEX($AE:$AF, LOOKUP(2, 1 / ($AF$1:INDIRECT("$AF$"&amp;ROW($AF16)-1) &lt;&gt; ""),ROW($AF$1:INDIRECT("$AF$"&amp;ROW($AD16)-1))), 1)+
INDEX($AG:$AG, LOOKUP(2, 1 / ($AG$1:INDIRECT("$AG$"&amp;ROW($AG16)-1) &lt;&gt; ""),ROW($AG$1:INDIRECT("$AG$"&amp;ROW($AD16)-1))), 1)+
INDEX($AH:$AH, LOOKUP(2, 1 / ($AH$1:INDIRECT("$AH$"&amp;ROW($AH16)-1) &lt;&gt; ""),ROW($AH$1:INDIRECT("$AH$"&amp;ROW($AD16)-1))), 1)&gt;=510,0,
IF(INDEX($AG:$AG, LOOKUP(2, 1 / ($AG$1:INDIRECT("$AG$"&amp;ROW($AG16)-1) &lt;&gt; ""),ROW($AG$1:INDIRECT("$AG$"&amp;ROW($AG16)-1))), 1)&gt;=255,0,
VLOOKUP(INDIRECT("$G$"&amp;LOOKUP(2, 1 / ($AG$1:INDIRECT("$AG$"&amp;ROW($AG16)-1) &lt;&gt; ""),ROW($AG$1:INDIRECT("$AG$"&amp;ROW($AG16)-1)))), 'EV and Base'!$A$1:$N$671, 7, FALSE))))</f>
        <v>0</v>
      </c>
      <c r="AH16" s="24" cm="1">
        <f t="array" aca="1" ref="AH16" ca="1">IF(NOT(ISNUMBER(INDEX($A:$A,LOOKUP(2,1/($A$1:INDIRECT("$A$"&amp;ROW($A16))&lt;&gt;""),ROW($A$1:INDIRECT("$A$"&amp;ROW($A16)))),1))),"",
INDEX($AH:$AH,LOOKUP(2,1/($AH$1:INDIRECT("$AH$"&amp;ROW($AH16)-1)&lt;&gt;""),ROW($AH$1:INDIRECT("$AH$"&amp;ROW($AH16)-1))),1)+
IF(INDEX($AC:$AC,LOOKUP(2,1/($AC$1:INDIRECT("$AC$"&amp;ROW($AC16)-1)&lt;&gt;""),ROW($AC$1:INDIRECT("$AC$"&amp;ROW($AC16)-1))),1)+
INDEX($AD:$AD,LOOKUP(2,1/($AD$1:INDIRECT("$AD$"&amp;ROW($AD16)-1)&lt;&gt;""),ROW($AD$1:INDIRECT("$AD$"&amp;ROW($AD16)-1))),1)+
INDEX($AE:$AE,LOOKUP(2,1/($AE$1:INDIRECT("$AE$"&amp;ROW($AE16)-1)&lt;&gt;""),ROW($AE$1:INDIRECT("$AE$"&amp;ROW($AD16)-1))),1)+
INDEX($AE:$AF,LOOKUP(2,1/($AF$1:INDIRECT("$AF$"&amp;ROW($AF16)-1)&lt;&gt;""),ROW($AF$1:INDIRECT("$AF$"&amp;ROW($AD16)-1))),1)+
INDEX($AG:$AG,LOOKUP(2,1/($AG$1:INDIRECT("$AG$"&amp;ROW($AG16)-1)&lt;&gt;""),ROW($AG$1:INDIRECT("$AG$"&amp;ROW($AD16)-1))),1)+
INDEX($AH:$AH,LOOKUP(2,1/($AH$1:INDIRECT("$AH$"&amp;ROW($AH16)-1)&lt;&gt;""),ROW($AH$1:INDIRECT("$AH$"&amp;ROW($AD16)-1))),1)&gt;=510,0,
IF(INDEX($AH:$AH,LOOKUP(2,1/($AH$1:INDIRECT("$AH$"&amp;ROW($AH16)-1)&lt;&gt;""),ROW($AH$1:INDIRECT("$AH$"&amp;ROW($AH16)-1))),1)&gt;=255,0,
VLOOKUP(INDIRECT("$G$"&amp;LOOKUP(2,1/($AH$1:INDIRECT("$AH$"&amp;ROW($AH16)-1)&lt;&gt;""),ROW($AH$1:INDIRECT("$AH$"&amp;ROW($AH16)-1)))),'EV and Base'!$A$1:$N$671,8,FALSE))))</f>
        <v>2</v>
      </c>
      <c r="AI16" s="29" cm="1">
        <f t="array" aca="1" ref="AI16" ca="1">IF(NOT(ISNUMBER(INDEX($A:$A,LOOKUP(2,1/($A$1:INDIRECT("$A$"&amp;ROW($A16))&lt;&gt;""),ROW($A$1:INDIRECT("$A$"&amp;ROW($A16)))),1))),"",
ROUNDDOWN((((2*VLOOKUP($AA16,'EV and Base'!$A$1:$N$671,9,FALSE))+31+ROUNDDOWN($AC16/4,0))*$AB16)/100,0)+$AB16+10)</f>
        <v>38</v>
      </c>
      <c r="AJ16" s="21" cm="1">
        <f t="array" aca="1" ref="AJ16" ca="1">IF(NOT(ISNUMBER(INDEX($A:$A, LOOKUP(2, 1 / ($A$1:INDIRECT("$A$"&amp;ROW($A16)) &lt;&gt; ""),ROW($A$1:INDIRECT("$A$"&amp;ROW($A16)))), 1))), "",
ROUNDDOWN((ROUNDDOWN((((2*VLOOKUP($AA16, 'EV and Base'!$A$1:$N$671, 10, FALSE))+31+ROUNDDOWN($AD16/4, 0))*$AB16)/100, 0)+5)*1.1, 0))</f>
        <v>26</v>
      </c>
      <c r="AK16" s="21" t="str" cm="1">
        <f t="array" aca="1" ref="AK16" ca="1">IF(NOT(ISNUMBER(INDEX($A:$A, LOOKUP(2, 1 / ($A$1:INDIRECT("$A$"&amp;ROW($A16)) &lt;&gt; ""),ROW($A$1:INDIRECT("$A$"&amp;ROW($A16)))), 1))), "",
ROUNDDOWN((ROUNDDOWN((((2*VLOOKUP($AA16, 'EV and Base'!$A$1:$N$671, 11, FALSE))+30+ROUNDDOWN($AE16/4, 0))*$AB16)/100, 0)+5), 0)
&amp;"-"&amp;
ROUNDDOWN((ROUNDDOWN((((2*VLOOKUP($AA16, 'EV and Base'!$A$1:$N$671, 11, FALSE))+31+ROUNDDOWN($AE16/4, 0))*$AB16)/100, 0)+5), 0))</f>
        <v>20-20</v>
      </c>
      <c r="AL16" s="21" t="str" cm="1">
        <f t="array" aca="1" ref="AL16" ca="1">IF(NOT(ISNUMBER(INDEX($A:$A, LOOKUP(2, 1 / ($A$1:INDIRECT("$A$"&amp;ROW($A16)) &lt;&gt; ""),ROW($A$1:INDIRECT("$A$"&amp;ROW($A16)))), 1))), "",
ROUNDDOWN((ROUNDDOWN((((2*VLOOKUP($AA16, 'EV and Base'!$A$1:$N$671, 12, FALSE))+0+ROUNDDOWN($AF16/4, 0))*$AB16)/100, 0)+5)*0.9, 0)
&amp;"-"&amp;
ROUNDDOWN((ROUNDDOWN((((2*VLOOKUP($AA16, 'EV and Base'!$A$1:$N$671, 12, FALSE))+31+ROUNDDOWN($AF16/4, 0))*$AB16)/100, 0)+5)*0.9, 0))</f>
        <v>9-13</v>
      </c>
      <c r="AM16" s="21" t="str" cm="1">
        <f t="array" aca="1" ref="AM16" ca="1">IF(NOT(ISNUMBER(INDEX($A:$A, LOOKUP(2, 1 / ($A$1:INDIRECT("$A$"&amp;ROW($A16)) &lt;&gt; ""),ROW($A$1:INDIRECT("$A$"&amp;ROW($A16)))), 1))), "",
ROUNDDOWN((ROUNDDOWN((((2*VLOOKUP($AA16, 'EV and Base'!$A$1:$N$671, 13, FALSE))+30+ROUNDDOWN($AG16/4, 0))*$AB16)/100, 0)+5), 0)
&amp;"-"&amp;
ROUNDDOWN((ROUNDDOWN((((2*VLOOKUP($AA16, 'EV and Base'!$A$1:$N$671, 13, FALSE))+31+ROUNDDOWN($AG16/4, 0))*$AB16)/100, 0)+5), 0))</f>
        <v>20-20</v>
      </c>
      <c r="AN16" s="25" cm="1">
        <f t="array" aca="1" ref="AN16" ca="1">IF(NOT(ISNUMBER(INDEX($A:$A, LOOKUP(2, 1 / ($A$1:INDIRECT("$A$"&amp;ROW($A16)) &lt;&gt; ""),ROW($A$1:INDIRECT("$A$"&amp;ROW($A16)))), 1))), "",
ROUNDDOWN((ROUNDDOWN((((2*VLOOKUP($AA16, 'EV and Base'!$A$1:$N$671, 14, FALSE))+31+ROUNDDOWN($AH16/4, 0))*$AB16)/100, 0)+5), 0))</f>
        <v>23</v>
      </c>
      <c r="AO16" s="23" cm="1">
        <f t="array" aca="1" ref="AO16" ca="1">IF(NOT(ISNUMBER(INDEX($A:$A, LOOKUP(2, 1 / ($A$1:INDIRECT("$A$"&amp;ROW($A16)) &lt;&gt; ""),ROW($A$1:INDIRECT("$A$"&amp;ROW($A16)))), 1))), "",
ROUNDDOWN((((2*VLOOKUP($AA16, 'EV and Base'!$A$1:$N$671, 9, FALSE))+31+ROUNDDOWN($AC16/4, 0))*$AB16)/100, 0)+$AB16+10)</f>
        <v>38</v>
      </c>
      <c r="AP16" s="2" cm="1">
        <f t="array" aca="1" ref="AP16" ca="1">IF(NOT(ISNUMBER(INDEX($A:$A, LOOKUP(2, 1 / ($A$1:INDIRECT("$A$"&amp;ROW($A16)) &lt;&gt; ""),ROW($A$1:INDIRECT("$A$"&amp;ROW($A16)))), 1))), "",
ROUNDDOWN((ROUNDDOWN((((2*VLOOKUP($AA16, 'EV and Base'!$A$1:$N$671, 10, FALSE))+31+ROUNDDOWN($AD16/4, 0))*$AB16)/100, 0)+5)*1.1, 0))</f>
        <v>26</v>
      </c>
      <c r="AQ16" s="2" cm="1">
        <f t="array" aca="1" ref="AQ16" ca="1">IF(NOT(ISNUMBER(INDEX($A:$A, LOOKUP(2, 1 / ($A$1:INDIRECT("$A$"&amp;ROW($A16)) &lt;&gt; ""),ROW($A$1:INDIRECT("$A$"&amp;ROW($A16)))), 1))), "",
ROUNDDOWN((ROUNDDOWN((((2*VLOOKUP($AA16, 'EV and Base'!$A$1:$N$671, 11, FALSE))+$AV$2+ROUNDDOWN($AE16/4, 0))*$AB16)/100, 0)+5), 0))</f>
        <v>20</v>
      </c>
      <c r="AR16" s="22" cm="1">
        <f t="array" aca="1" ref="AR16" ca="1">IF(NOT(ISNUMBER(INDEX($A:$A, LOOKUP(2, 1 / ($A$1:INDIRECT("$A$"&amp;ROW($A16)) &lt;&gt; ""),ROW($A$1:INDIRECT("$A$"&amp;ROW($A16)))), 1))), "",
ROUNDDOWN((ROUNDDOWN((((2*VLOOKUP($AA16, 'EV and Base'!$A$1:$N$671, 12, FALSE))+$AW$2+ROUNDDOWN($AF16/4, 0))*$AB16)/100, 0)+5)*0.9, 0))</f>
        <v>11</v>
      </c>
      <c r="AS16" s="2" cm="1">
        <f t="array" aca="1" ref="AS16" ca="1">IF(NOT(ISNUMBER(INDEX($A:$A, LOOKUP(2, 1 / ($A$1:INDIRECT("$A$"&amp;ROW($A16)) &lt;&gt; ""),ROW($A$1:INDIRECT("$A$"&amp;ROW($A16)))), 1))), "",
ROUNDDOWN((ROUNDDOWN((((2*VLOOKUP($AA16, 'EV and Base'!$A$1:$N$671, 13, FALSE))+$AX$2+ROUNDDOWN($AG16/4, 0))*$AB16)/100, 0)+5), 0))</f>
        <v>20</v>
      </c>
      <c r="AT16" s="24" cm="1">
        <f t="array" aca="1" ref="AT16" ca="1">IF(NOT(ISNUMBER(INDEX($A:$A, LOOKUP(2, 1 / ($A$1:INDIRECT("$A$"&amp;ROW($A16)) &lt;&gt; ""),ROW($A$1:INDIRECT("$A$"&amp;ROW($A16)))), 1))), "",
ROUNDDOWN((ROUNDDOWN((((2*VLOOKUP($AA16, 'EV and Base'!$A$1:$N$671, 14, FALSE))+31+ROUNDDOWN($AH16/4, 0))*$AB16)/100, 0)+5), 0))</f>
        <v>23</v>
      </c>
      <c r="AU16" s="28">
        <v>100</v>
      </c>
      <c r="AY16" cm="1">
        <f t="array" aca="1" ref="AY16" ca="1">IF(NOT(ISNUMBER(INDEX($A:$A,LOOKUP(2,1/($A$1:INDIRECT("$A$"&amp;ROW($A16))&lt;&gt;""),ROW($A$1:INDIRECT("$A$"&amp;ROW($A16)))),1))),"",
INDEX($AY:$AY,LOOKUP(2,1/($AY$1:INDIRECT("$AY$"&amp;ROW($AY16)-1)&lt;&gt;""),ROW($AY$1:INDIRECT("$AY$"&amp;ROW($AY16)-1))),1)+$BL16)</f>
        <v>1333</v>
      </c>
      <c r="AZ16" s="3" cm="1">
        <f t="array" aca="1" ref="AZ16" ca="1">IF(NOT(ISNUMBER(INDEX($A:$A, LOOKUP(2, 1 / ($A$1:INDIRECT("$A$"&amp;ROW($A16)) &lt;&gt; ""),ROW($A$1:INDIRECT("$A$"&amp;ROW($A16)))), 1))), "",
VLOOKUP(INDIRECT("$G$"&amp;LOOKUP(2, 1 / ($AY$1:INDIRECT("$AY$"&amp;ROW($AY16)-1) &lt;&gt; ""),ROW($AY$1:INDIRECT("$AY$"&amp;ROW($AY16)-1)))),'EV and Base'!A11:N681,2,FALSE))</f>
        <v>55</v>
      </c>
      <c r="BA16" s="3" cm="1">
        <f t="array" aca="1" ref="BA16" ca="1">IF(NOT(ISNUMBER(INDEX($A:$A, LOOKUP(2, 1 / ($A$1:INDIRECT("$A$"&amp;ROW($A16)) &lt;&gt; ""),ROW($A$1:INDIRECT("$A$"&amp;ROW($A16)))), 1))), "",
INDIRECT("$I$"&amp;LOOKUP(2, 1 / ($AY$1:INDIRECT("$AY$"&amp;ROW($AY16)-1) &lt;&gt; ""),ROW($AY$1:INDIRECT("$AY$"&amp;ROW($AY16)-1)))))</f>
        <v>12</v>
      </c>
      <c r="BB16" s="1" cm="1">
        <f t="array" aca="1" ref="BB16" ca="1">IF(NOT(ISNUMBER(INDEX($A:$A, LOOKUP(2, 1 / ($A$1:INDIRECT("$A$"&amp;ROW($A16)) &lt;&gt; ""),ROW($A$1:INDIRECT("$A$"&amp;ROW($A16)))), 1))), "",
INDIRECT("$AB$"&amp;LOOKUP(2, 1 / ($AY$1:INDIRECT("$AY$"&amp;ROW($AY16)-1) &lt;&gt; ""),ROW($AY$1:INDIRECT("$AY$"&amp;ROW($AY16)-1)))))</f>
        <v>12</v>
      </c>
      <c r="BC16" s="3" cm="1">
        <f t="array" aca="1" ref="BC16" ca="1">IF(NOT(ISNUMBER(INDEX($A:$A,LOOKUP(2,1/($A$1:INDIRECT("$A$"&amp;ROW($A16))&lt;&gt;""),ROW($A$1:INDIRECT("$A$"&amp;ROW($A16)))),1))),"",
$BA16+$BA16+10)</f>
        <v>34</v>
      </c>
      <c r="BD16" s="3" cm="1">
        <f t="array" aca="1" ref="BD16" ca="1">IF(NOT(ISNUMBER(INDEX($A:$A,LOOKUP(2,1/($A$1:INDIRECT("$A$"&amp;ROW($A16))&lt;&gt;""),ROW($A$1:INDIRECT("$A$"&amp;ROW($A16)))),1))),"",
$BA16+$BB16+10)</f>
        <v>34</v>
      </c>
      <c r="BE16" s="3" cm="1">
        <f t="array" aca="1" ref="BE16" ca="1">IF(NOT(ISNUMBER(INDEX($A:$A,LOOKUP(2,1/($A$1:INDIRECT("$A$"&amp;ROW($A16))&lt;&gt;""),ROW($A$1:INDIRECT("$A$"&amp;ROW($A16)))),1))),"",
$BC16*$BC16)</f>
        <v>1156</v>
      </c>
      <c r="BF16" s="3" cm="1">
        <f t="array" aca="1" ref="BF16" ca="1">IF(NOT(ISNUMBER(INDEX($A:$A,LOOKUP(2,1/($A$1:INDIRECT("$A$"&amp;ROW($A16))&lt;&gt;""),ROW($A$1:INDIRECT("$A$"&amp;ROW($A16)))),1))),"",
$BD16*$BD16)</f>
        <v>1156</v>
      </c>
      <c r="BG16" s="3" cm="1">
        <f t="array" aca="1" ref="BG16" ca="1">IF(NOT(ISNUMBER(INDEX($A:$A,LOOKUP(2,1/($A$1:INDIRECT("$A$"&amp;ROW($A16))&lt;&gt;""),ROW($A$1:INDIRECT("$A$"&amp;ROW($A16)))),1))),"",
_xlfn.FLOOR.MATH(1.5*_xlfn.FLOOR.MATH($AZ16*BA16/5)))</f>
        <v>198</v>
      </c>
      <c r="BH16" s="3" cm="1">
        <f t="array" aca="1" ref="BH16" ca="1">IF(NOT(ISNUMBER(INDEX($A:$A, LOOKUP(2, 1 / ($A$1:INDIRECT("$A$"&amp;ROW($A16)) &lt;&gt; ""),ROW($A$1:INDIRECT("$A$"&amp;ROW($A16)))), 1))), "",
_xlfn.FLOOR.MATH($BG16/IF(OR(INDIRECT("$C$"&amp;LOOKUP(2, 1 / ($AY$1:INDIRECT("$AY$"&amp;ROW($AY16)-1) &lt;&gt; ""),ROW($AY$1:INDIRECT("$AY$"&amp;ROW($AY16)-1))))="Multi",
INDIRECT("$C$"&amp;LOOKUP(2, 1 / ($AY$1:INDIRECT("$AY$"&amp;ROW($AY16)-1) &lt;&gt; ""),ROW($AY$1:INDIRECT("$AY$"&amp;ROW($AY16)-1))))="Double"),2,1)))</f>
        <v>198</v>
      </c>
      <c r="BI16" s="3" cm="1">
        <f t="array" aca="1" ref="BI16" ca="1">IF(NOT(ISNUMBER(INDEX($A:$A,LOOKUP(2,1/($A$1:INDIRECT("$A$"&amp;ROW($A16))&lt;&gt;""),ROW($A$1:INDIRECT("$A$"&amp;ROW($A16)))),1))),"",
VLOOKUP($BC16,GameFreakSQRT!$A$1:$B$200,2,FALSE))</f>
        <v>23884</v>
      </c>
      <c r="BJ16" s="3" cm="1">
        <f t="array" aca="1" ref="BJ16" ca="1">IF(NOT(ISNUMBER(INDEX($A:$A,LOOKUP(2,1/($A$1:INDIRECT("$A$"&amp;ROW($A16))&lt;&gt;""),ROW($A$1:INDIRECT("$A$"&amp;ROW($A16)))),1))),"",
VLOOKUP($BD16,GameFreakSQRT!$A$1:$B$200,2,FALSE))</f>
        <v>23884</v>
      </c>
      <c r="BK16" s="3" cm="1">
        <f t="array" aca="1" ref="BK16" ca="1">IF(NOT(ISNUMBER(INDEX($A:$A,LOOKUP(2,1/($A$1:INDIRECT("$A$"&amp;ROW($A16))&lt;&gt;""),ROW($A$1:INDIRECT("$A$"&amp;ROW($A16)))),1))),"",
_xlfn.FLOOR.MATH((($BI16*$BE16)*$BH16)/($BJ16*$BF16))+1)</f>
        <v>199</v>
      </c>
      <c r="BL16" s="3" cm="1">
        <f t="array" aca="1" ref="BL16" ca="1">IF(NOT(ISNUMBER(INDEX($A:$A,LOOKUP(2,1/($A$1:INDIRECT("$A$"&amp;ROW($A16))&lt;&gt;""),ROW($A$1:INDIRECT("$A$"&amp;ROW($A16)))),1))),"",
_xlfn.FLOOR.MATH($BK16*IF(NOT(INDIRECT("$Z$"&amp;LOOKUP(2, 1 / ($AY$1:INDIRECT("$AY$"&amp;ROW($AY16)-1) &lt;&gt; ""),ROW($AY$1:INDIRECT("$AY$"&amp;ROW($AY16)-1))))=""),1.5,1)))</f>
        <v>199</v>
      </c>
      <c r="BM16" s="3" cm="1">
        <f t="array" aca="1" ref="BM16" ca="1">IF(NOT(ISNUMBER(INDEX($A:$A, LOOKUP(2, 1 / ($A$1:INDIRECT("$A$"&amp;ROW($A16)) &lt;&gt; ""),ROW($A$1:INDIRECT("$A$"&amp;ROW($A16)))), 1))), "",
INDIRECT("$Y$"&amp;LOOKUP(2, 1 / ($AY$1:INDIRECT("$AY$"&amp;ROW($AY16)-1) &lt;&gt; ""),ROW($AY$1:INDIRECT("$AY$"&amp;ROW($AY16)-1)))))</f>
        <v>199</v>
      </c>
      <c r="BN16" s="3" t="b">
        <f t="shared" ca="1" si="0"/>
        <v>1</v>
      </c>
      <c r="CT16" s="3" cm="1">
        <f t="array" aca="1" ref="CT16" ca="1">IF(NOT(ISNUMBER(INDEX($A:$A, LOOKUP(2, 1 / ($A$1:INDIRECT("$A$"&amp;ROW($A16)) &lt;&gt; ""),ROW($A$1:INDIRECT("$A$"&amp;ROW($A16)))), 1))), "",
$AY16-INDEX($AY:$AY, LOOKUP(2, 1 / ($AY$1:INDIRECT("$AV$"&amp;ROW($AY16)-1) &lt;&gt; ""),ROW($AY$1:INDIRECT("$AV$"&amp;ROW($AY16)-1))), 1))</f>
        <v>1333</v>
      </c>
      <c r="CU16" s="3" cm="1">
        <f t="array" aca="1" ref="CU16" ca="1">IF(NOT(ISNUMBER(INDEX($A:$A, LOOKUP(2, 1 / ($A$1:INDIRECT("$A$"&amp;ROW($A16)) &lt;&gt; ""),ROW($A$1:INDIRECT("$A$"&amp;ROW($A16)))), 1))), "",
INDEX($Y:$Y, LOOKUP(2, 1 / ($Y$1:INDIRECT("$Y$"&amp;ROW($Y16)-1) &lt;&gt; ""),ROW($Y$1:INDIRECT("$Y$"&amp;ROW($Y16)-1))), 1))</f>
        <v>199</v>
      </c>
      <c r="CV16" s="1">
        <f ca="1">IFERROR(VLOOKUP($AY16, 'Medium-Slow'!$A$1:$B$101, 2, TRUE),"")</f>
        <v>13</v>
      </c>
    </row>
    <row r="17" spans="1:100" x14ac:dyDescent="0.45">
      <c r="A17" s="69">
        <v>10</v>
      </c>
      <c r="B17" s="69" t="s">
        <v>109</v>
      </c>
      <c r="C17" s="69" t="s">
        <v>46</v>
      </c>
      <c r="D17" s="69" t="s">
        <v>110</v>
      </c>
      <c r="E17" s="69" t="s">
        <v>48</v>
      </c>
      <c r="F17" s="56">
        <v>1</v>
      </c>
      <c r="G17" s="2" t="s">
        <v>63</v>
      </c>
      <c r="H17" s="2" t="s">
        <v>77</v>
      </c>
      <c r="I17" s="2">
        <v>8</v>
      </c>
      <c r="J17" s="2" t="s">
        <v>111</v>
      </c>
      <c r="K17" s="2" t="s">
        <v>65</v>
      </c>
      <c r="L17" s="2" t="s">
        <v>53</v>
      </c>
      <c r="M17" s="2" t="s">
        <v>66</v>
      </c>
      <c r="N17" s="2" t="s">
        <v>67</v>
      </c>
      <c r="O17" s="2" t="s">
        <v>79</v>
      </c>
      <c r="P17" s="22" t="s">
        <v>56</v>
      </c>
      <c r="Q17" s="22">
        <v>0</v>
      </c>
      <c r="R17" s="2">
        <f>_xlfn.FLOOR.MATH((((2*VLOOKUP(G17, 'EV and Base'!$A$1:$N$671, 9, FALSE))+$Q17)*$I17)/100)+$I17+10</f>
        <v>24</v>
      </c>
      <c r="S17" s="2">
        <f>_xlfn.FLOOR.MATH((_xlfn.FLOOR.MATH((((2*VLOOKUP($G17, 'EV and Base'!$A$1:$N$671, 10, FALSE))+$Q17)*$I17)/100)+5)*
IF(OR($J17="Lonely", $J17="Brave", $J17="Adamant", $J17="Naughty"), 1.1,
IF(OR($J17="Bold", $J17="Timid", $J17="Modest", $J17="Calm"), 0.9, 1)))</f>
        <v>14</v>
      </c>
      <c r="T17" s="2">
        <f>_xlfn.FLOOR.MATH((_xlfn.FLOOR.MATH((((2*VLOOKUP($G17, 'EV and Base'!$A$1:$N$671, 11, FALSE))+$Q17)*$I17)/100)+5)*
IF(OR($J17="Bold", $J17="Relaxed", $J17="Impish", $J17="Lax"), 1.1,
IF(OR($J17="Lonely", $J17="Hasty", $J17="Mild", $J17="Gentle"), 0.9, 1)))</f>
        <v>10</v>
      </c>
      <c r="U17" s="2">
        <f>_xlfn.FLOOR.MATH((_xlfn.FLOOR.MATH((((2*VLOOKUP($G17, 'EV and Base'!$A$1:$N$671, 12, FALSE))+$Q17)*$I17)/100)+5)*
IF(OR($J17="Modest", $J17="Mild", $J17="Quiet", $J17="Rash"), 1.1,
IF(OR($J17="Adamant", $J17="Impish", $J17="Jolly", $J17="Careful"), 0.9, 1)))</f>
        <v>13</v>
      </c>
      <c r="V17" s="2">
        <f>_xlfn.FLOOR.MATH((_xlfn.FLOOR.MATH((((2*VLOOKUP($G17, 'EV and Base'!$A$1:$N$671, 13, FALSE))+$Q17)*$I17)/100)+5)*
IF(OR($J17="Calm", $J17="Gentle", $J17="Sassy", $J17="Careful"), 1.1,
IF(OR($J17="Naughty", $J17="Lax", $J17="Naive", $J17="Rash"), 0.9, 1)))</f>
        <v>10</v>
      </c>
      <c r="W17" s="2">
        <f>_xlfn.FLOOR.MATH((_xlfn.FLOOR.MATH((((2*VLOOKUP($G17, 'EV and Base'!$A$1:$N$671, 14, FALSE))+$Q17)*$I17)/100)+5)*
IF(OR($J17="Timid", $J17="Hasty", $J17="Jolly", $J17="Naive"), 1.1,
IF(OR($J17="Brave", $J17="Relaxed", $J17="Quiet", $J17="Sassy"), 0.9, 1)))</f>
        <v>13</v>
      </c>
      <c r="X17" s="69">
        <v>128</v>
      </c>
      <c r="Y17" s="1">
        <v>80</v>
      </c>
      <c r="AA17" s="23" t="str" cm="1">
        <f t="array" aca="1" ref="AA17" ca="1">IF(NOT(ISNUMBER(INDEX($A:$A,LOOKUP(2,1/($A$1:INDIRECT("$A$"&amp;ROW($A17))&lt;&gt;""),ROW($A$1:INDIRECT("$A$"&amp;ROW($A17)))),1))),"",
IF(NOT(ISNUMBER($A17)),$AA16,
IF($AB17&lt;16,"Lillipup",
IF($AB17&lt;32,"Herdier",
"Stoutland"))))</f>
        <v>Lillipup</v>
      </c>
      <c r="AB17" s="25" cm="1">
        <f t="array" aca="1" ref="AB17" ca="1">IF(NOT(ISNUMBER(INDEX($A:$A, LOOKUP(2, 1 / ($A$1:INDIRECT("$A$"&amp;ROW($A17)) &lt;&gt; ""),ROW($A$1:INDIRECT("$A$"&amp;ROW($A17)))), 1))), "",
VLOOKUP($AY17,'Medium-Slow'!$A$1:$B$101,2,TRUE))</f>
        <v>14</v>
      </c>
      <c r="AC17" s="23" cm="1">
        <f t="array" aca="1" ref="AC17" ca="1">IF(NOT(ISNUMBER(INDEX($A:$A, LOOKUP(2, 1 / ($A$1:INDIRECT("$A$"&amp;ROW($A17)) &lt;&gt; ""),ROW($A$1:INDIRECT("$A$"&amp;ROW($A17)))), 1))), "",
INDEX($AC:$AC, LOOKUP(2, 1 / ($AC$1:INDIRECT("$AC$"&amp;ROW($AC17)-1) &lt;&gt; ""),ROW($AC$1:INDIRECT("$AC$"&amp;ROW($AC17)-1))), 1)+
IF(INDEX($AC:$AC, LOOKUP(2, 1 / ($AC$1:INDIRECT("$AC$"&amp;ROW($AC17)-1) &lt;&gt; ""),ROW($AC$1:INDIRECT("$AC$"&amp;ROW($AC17)-1))), 1)+
INDEX($AD:$AD, LOOKUP(2, 1 / ($AD$1:INDIRECT("$AD$"&amp;ROW($AD17)-1) &lt;&gt; ""),ROW($AD$1:INDIRECT("$AD$"&amp;ROW($AD17)-1))), 1)+
INDEX($AE:$AE, LOOKUP(2, 1 / ($AE$1:INDIRECT("$AE$"&amp;ROW($AE17)-1) &lt;&gt; ""),ROW($AE$1:INDIRECT("$AE$"&amp;ROW($AD17)-1))), 1)+
INDEX($AE:$AF, LOOKUP(2, 1 / ($AF$1:INDIRECT("$AF$"&amp;ROW($AF17)-1) &lt;&gt; ""),ROW($AF$1:INDIRECT("$AF$"&amp;ROW($AD17)-1))), 1)+
INDEX($AG:$AG, LOOKUP(2, 1 / ($AG$1:INDIRECT("$AG$"&amp;ROW($AG17)-1) &lt;&gt; ""),ROW($AG$1:INDIRECT("$AG$"&amp;ROW($AD17)-1))), 1)+
INDEX($AH:$AH, LOOKUP(2, 1 / ($AH$1:INDIRECT("$AH$"&amp;ROW($AH17)-1) &lt;&gt; ""),ROW($AH$1:INDIRECT("$AH$"&amp;ROW($AD17)-1))), 1)&gt;=510,0,
IF(INDEX($AC:$AC, LOOKUP(2, 1 / ($AC$1:INDIRECT("$AC$"&amp;ROW($AC17)-1) &lt;&gt; ""),ROW($AC$1:INDIRECT("$AC$"&amp;ROW($AC17)-1))), 1)&gt;=255,0,
VLOOKUP(INDIRECT("$G$"&amp;LOOKUP(2, 1 / ($AC$1:INDIRECT("$AC$"&amp;ROW($AC17)-1) &lt;&gt; ""),ROW($AC$1:INDIRECT("$AC$"&amp;ROW($AC17)-1)))), 'EV and Base'!$A$1:$N$671, 3, FALSE))))</f>
        <v>1</v>
      </c>
      <c r="AD17" s="2" cm="1">
        <f t="array" aca="1" ref="AD17" ca="1">IF(NOT(ISNUMBER(INDEX($A:$A, LOOKUP(2, 1 / ($A$1:INDIRECT("$A$"&amp;ROW($A17)) &lt;&gt; ""),ROW($A$1:INDIRECT("$A$"&amp;ROW($A17)))), 1))), "",
INDEX($AD:$AD, LOOKUP(2, 1 / ($AD$1:INDIRECT("$AD$"&amp;ROW($AD17)-1) &lt;&gt; ""),ROW($AD$1:INDIRECT("$AD$"&amp;ROW($AD17)-1))), 1)+
IF(INDEX($AC:$AC, LOOKUP(2, 1 / ($AC$1:INDIRECT("$AC$"&amp;ROW($AC17)-1) &lt;&gt; ""),ROW($AC$1:INDIRECT("$AC$"&amp;ROW($AC17)-1))), 1)+
INDEX($AD:$AD, LOOKUP(2, 1 / ($AD$1:INDIRECT("$AD$"&amp;ROW($AD17)-1) &lt;&gt; ""),ROW($AD$1:INDIRECT("$AD$"&amp;ROW($AD17)-1))), 1)+
INDEX($AE:$AE, LOOKUP(2, 1 / ($AE$1:INDIRECT("$AE$"&amp;ROW($AE17)-1) &lt;&gt; ""),ROW($AE$1:INDIRECT("$AE$"&amp;ROW($AD17)-1))), 1)+
INDEX($AE:$AF, LOOKUP(2, 1 / ($AF$1:INDIRECT("$AF$"&amp;ROW($AF17)-1) &lt;&gt; ""),ROW($AF$1:INDIRECT("$AF$"&amp;ROW($AD17)-1))), 1)+
INDEX($AG:$AG, LOOKUP(2, 1 / ($AG$1:INDIRECT("$AG$"&amp;ROW($AG17)-1) &lt;&gt; ""),ROW($AG$1:INDIRECT("$AG$"&amp;ROW($AD17)-1))), 1)+
INDEX($AH:$AH, LOOKUP(2, 1 / ($AH$1:INDIRECT("$AH$"&amp;ROW($AH17)-1) &lt;&gt; ""),ROW($AH$1:INDIRECT("$AH$"&amp;ROW($AD17)-1))), 1)&gt;=510,0,
IF(INDEX($AD:$AD, LOOKUP(2, 1 / ($AD$1:INDIRECT("$AD$"&amp;ROW($AD17)-1) &lt;&gt; ""),ROW($AD$1:INDIRECT("$AD$"&amp;ROW($AD17)-1))), 1)&gt;=255,0,
VLOOKUP(INDIRECT("$G$"&amp;LOOKUP(2, 1 / ($AD$1:INDIRECT("$AD$"&amp;ROW($AD17)-1) &lt;&gt; ""),ROW($AD$1:INDIRECT("$AD$"&amp;ROW($AD17)-1)))), 'EV and Base'!$A$1:$N$671, 4, FALSE))))</f>
        <v>5</v>
      </c>
      <c r="AE17" s="2" cm="1">
        <f t="array" aca="1" ref="AE17" ca="1">IF(NOT(ISNUMBER(INDEX($A:$A,LOOKUP(2,1/($A$1:INDIRECT("$A$"&amp;ROW($A17))&lt;&gt;""),ROW($A$1:INDIRECT("$A$"&amp;ROW($A17)))),1))),"",
INDEX($AE:$AE,LOOKUP(2,1/($AE$1:INDIRECT("$AE$"&amp;ROW($AE17)-1)&lt;&gt;""),ROW($AE$1:INDIRECT("$AE$"&amp;ROW($AE17)-1))),1)+
IF(INDEX($AC:$AC,LOOKUP(2,1/($AC$1:INDIRECT("$AC$"&amp;ROW($AC17)-1)&lt;&gt;""),ROW($AC$1:INDIRECT("$AC$"&amp;ROW($AC17)-1))),1)+
INDEX($AD:$AD,LOOKUP(2,1/($AD$1:INDIRECT("$AD$"&amp;ROW($AD17)-1)&lt;&gt;""),ROW($AD$1:INDIRECT("$AD$"&amp;ROW($AD17)-1))),1)+
INDEX($AE:$AE,LOOKUP(2,1/($AE$1:INDIRECT("$AE$"&amp;ROW($AE17)-1)&lt;&gt;""),ROW($AE$1:INDIRECT("$AE$"&amp;ROW($AD17)-1))),1)+
INDEX($AE:$AF,LOOKUP(2,1/($AF$1:INDIRECT("$AF$"&amp;ROW($AF17)-1)&lt;&gt;""),ROW($AF$1:INDIRECT("$AF$"&amp;ROW($AD17)-1))),1)+
INDEX($AG:$AG,LOOKUP(2,1/($AG$1:INDIRECT("$AG$"&amp;ROW($AG17)-1)&lt;&gt;""),ROW($AG$1:INDIRECT("$AG$"&amp;ROW($AD17)-1))),1)+
INDEX($AH:$AH,LOOKUP(2,1/($AH$1:INDIRECT("$AH$"&amp;ROW($AH17)-1)&lt;&gt;""),ROW($AH$1:INDIRECT("$AH$"&amp;ROW($AD17)-1))),1)&gt;=510,0,
IF(INDEX($AE:$AE,LOOKUP(2,1/($AE$1:INDIRECT("$AE$"&amp;ROW($AE17)-1)&lt;&gt;""),ROW($AE$1:INDIRECT("$AE$"&amp;ROW($AE17)-1))),1)&gt;=255,0,
VLOOKUP(INDIRECT("$G$"&amp;LOOKUP(2,1/($AE$1:INDIRECT("$AE$"&amp;ROW($AE17)-1)&lt;&gt;""),ROW($AE$1:INDIRECT("$AE$"&amp;ROW($AE17)-1)))),'EV and Base'!$A$1:$N$671,5,FALSE))))</f>
        <v>0</v>
      </c>
      <c r="AF17" s="2" cm="1">
        <f t="array" aca="1" ref="AF17" ca="1">IF(NOT(ISNUMBER(INDEX($A:$A, LOOKUP(2, 1 / ($A$1:INDIRECT("$A$"&amp;ROW($A17)) &lt;&gt; ""),ROW($A$1:INDIRECT("$A$"&amp;ROW($A17)))), 1))), "",
INDEX($AF:$AF, LOOKUP(2, 1 / ($AF$1:INDIRECT("$AF$"&amp;ROW($AF17)-1) &lt;&gt; ""),ROW($AF$1:INDIRECT("$AF$"&amp;ROW($AF17)-1))), 1)+
IF(INDEX($AC:$AC, LOOKUP(2, 1 / ($AC$1:INDIRECT("$AC$"&amp;ROW($AC17)-1) &lt;&gt; ""),ROW($AC$1:INDIRECT("$AC$"&amp;ROW($AC17)-1))), 1)+
INDEX($AD:$AD, LOOKUP(2, 1 / ($AD$1:INDIRECT("$AD$"&amp;ROW($AD17)-1) &lt;&gt; ""),ROW($AD$1:INDIRECT("$AD$"&amp;ROW($AD17)-1))), 1)+
INDEX($AE:$AE, LOOKUP(2, 1 / ($AE$1:INDIRECT("$AE$"&amp;ROW($AE17)-1) &lt;&gt; ""),ROW($AE$1:INDIRECT("$AE$"&amp;ROW($AD17)-1))), 1)+
INDEX($AE:$AF, LOOKUP(2, 1 / ($AF$1:INDIRECT("$AF$"&amp;ROW($AF17)-1) &lt;&gt; ""),ROW($AF$1:INDIRECT("$AF$"&amp;ROW($AD17)-1))), 1)+
INDEX($AG:$AG, LOOKUP(2, 1 / ($AG$1:INDIRECT("$AG$"&amp;ROW($AG17)-1) &lt;&gt; ""),ROW($AG$1:INDIRECT("$AG$"&amp;ROW($AD17)-1))), 1)+
INDEX($AH:$AH, LOOKUP(2, 1 / ($AH$1:INDIRECT("$AH$"&amp;ROW($AH17)-1) &lt;&gt; ""),ROW($AH$1:INDIRECT("$AH$"&amp;ROW($AD17)-1))), 1)&gt;=510,0,
IF(INDEX($AF:$AF, LOOKUP(2, 1 / ($AF$1:INDIRECT("$AF$"&amp;ROW($AF17)-1) &lt;&gt; ""),ROW($AF$1:INDIRECT("$AF$"&amp;ROW($AF17)-1))), 1)&gt;=255,0,
VLOOKUP(INDIRECT("$G$"&amp;LOOKUP(2, 1 / ($AF$1:INDIRECT("$AF$"&amp;ROW($AF17)-1) &lt;&gt; ""),ROW($AF$1:INDIRECT("$AF$"&amp;ROW($AF17)-1)))), 'EV and Base'!$A$1:$N$671, 6, FALSE))))</f>
        <v>1</v>
      </c>
      <c r="AG17" s="2" cm="1">
        <f t="array" aca="1" ref="AG17" ca="1">IF(NOT(ISNUMBER(INDEX($A:$A, LOOKUP(2, 1 / ($A$1:INDIRECT("$A$"&amp;ROW($A17)) &lt;&gt; ""),ROW($A$1:INDIRECT("$A$"&amp;ROW($A17)))), 1))), "",
INDEX($AG:$AG, LOOKUP(2, 1 / ($AG$1:INDIRECT("$AG$"&amp;ROW($AG17)-1) &lt;&gt; ""),ROW($AG$1:INDIRECT("$AG$"&amp;ROW($AG17)-1))), 1)+
IF(INDEX($AC:$AC, LOOKUP(2, 1 / ($AC$1:INDIRECT("$AC$"&amp;ROW($AC17)-1) &lt;&gt; ""),ROW($AC$1:INDIRECT("$AC$"&amp;ROW($AC17)-1))), 1)+
INDEX($AD:$AD, LOOKUP(2, 1 / ($AD$1:INDIRECT("$AD$"&amp;ROW($AD17)-1) &lt;&gt; ""),ROW($AD$1:INDIRECT("$AD$"&amp;ROW($AD17)-1))), 1)+
INDEX($AE:$AE, LOOKUP(2, 1 / ($AE$1:INDIRECT("$AE$"&amp;ROW($AE17)-1) &lt;&gt; ""),ROW($AE$1:INDIRECT("$AE$"&amp;ROW($AD17)-1))), 1)+
INDEX($AE:$AF, LOOKUP(2, 1 / ($AF$1:INDIRECT("$AF$"&amp;ROW($AF17)-1) &lt;&gt; ""),ROW($AF$1:INDIRECT("$AF$"&amp;ROW($AD17)-1))), 1)+
INDEX($AG:$AG, LOOKUP(2, 1 / ($AG$1:INDIRECT("$AG$"&amp;ROW($AG17)-1) &lt;&gt; ""),ROW($AG$1:INDIRECT("$AG$"&amp;ROW($AD17)-1))), 1)+
INDEX($AH:$AH, LOOKUP(2, 1 / ($AH$1:INDIRECT("$AH$"&amp;ROW($AH17)-1) &lt;&gt; ""),ROW($AH$1:INDIRECT("$AH$"&amp;ROW($AD17)-1))), 1)&gt;=510,0,
IF(INDEX($AG:$AG, LOOKUP(2, 1 / ($AG$1:INDIRECT("$AG$"&amp;ROW($AG17)-1) &lt;&gt; ""),ROW($AG$1:INDIRECT("$AG$"&amp;ROW($AG17)-1))), 1)&gt;=255,0,
VLOOKUP(INDIRECT("$G$"&amp;LOOKUP(2, 1 / ($AG$1:INDIRECT("$AG$"&amp;ROW($AG17)-1) &lt;&gt; ""),ROW($AG$1:INDIRECT("$AG$"&amp;ROW($AG17)-1)))), 'EV and Base'!$A$1:$N$671, 7, FALSE))))</f>
        <v>0</v>
      </c>
      <c r="AH17" s="24" cm="1">
        <f t="array" aca="1" ref="AH17" ca="1">IF(NOT(ISNUMBER(INDEX($A:$A,LOOKUP(2,1/($A$1:INDIRECT("$A$"&amp;ROW($A17))&lt;&gt;""),ROW($A$1:INDIRECT("$A$"&amp;ROW($A17)))),1))),"",
INDEX($AH:$AH,LOOKUP(2,1/($AH$1:INDIRECT("$AH$"&amp;ROW($AH17)-1)&lt;&gt;""),ROW($AH$1:INDIRECT("$AH$"&amp;ROW($AH17)-1))),1)+
IF(INDEX($AC:$AC,LOOKUP(2,1/($AC$1:INDIRECT("$AC$"&amp;ROW($AC17)-1)&lt;&gt;""),ROW($AC$1:INDIRECT("$AC$"&amp;ROW($AC17)-1))),1)+
INDEX($AD:$AD,LOOKUP(2,1/($AD$1:INDIRECT("$AD$"&amp;ROW($AD17)-1)&lt;&gt;""),ROW($AD$1:INDIRECT("$AD$"&amp;ROW($AD17)-1))),1)+
INDEX($AE:$AE,LOOKUP(2,1/($AE$1:INDIRECT("$AE$"&amp;ROW($AE17)-1)&lt;&gt;""),ROW($AE$1:INDIRECT("$AE$"&amp;ROW($AD17)-1))),1)+
INDEX($AE:$AF,LOOKUP(2,1/($AF$1:INDIRECT("$AF$"&amp;ROW($AF17)-1)&lt;&gt;""),ROW($AF$1:INDIRECT("$AF$"&amp;ROW($AD17)-1))),1)+
INDEX($AG:$AG,LOOKUP(2,1/($AG$1:INDIRECT("$AG$"&amp;ROW($AG17)-1)&lt;&gt;""),ROW($AG$1:INDIRECT("$AG$"&amp;ROW($AD17)-1))),1)+
INDEX($AH:$AH,LOOKUP(2,1/($AH$1:INDIRECT("$AH$"&amp;ROW($AH17)-1)&lt;&gt;""),ROW($AH$1:INDIRECT("$AH$"&amp;ROW($AD17)-1))),1)&gt;=510,0,
IF(INDEX($AH:$AH,LOOKUP(2,1/($AH$1:INDIRECT("$AH$"&amp;ROW($AH17)-1)&lt;&gt;""),ROW($AH$1:INDIRECT("$AH$"&amp;ROW($AH17)-1))),1)&gt;=255,0,
VLOOKUP(INDIRECT("$G$"&amp;LOOKUP(2,1/($AH$1:INDIRECT("$AH$"&amp;ROW($AH17)-1)&lt;&gt;""),ROW($AH$1:INDIRECT("$AH$"&amp;ROW($AH17)-1)))),'EV and Base'!$A$1:$N$671,8,FALSE))))</f>
        <v>3</v>
      </c>
      <c r="AI17" s="29" cm="1">
        <f t="array" aca="1" ref="AI17" ca="1">IF(NOT(ISNUMBER(INDEX($A:$A,LOOKUP(2,1/($A$1:INDIRECT("$A$"&amp;ROW($A17))&lt;&gt;""),ROW($A$1:INDIRECT("$A$"&amp;ROW($A17)))),1))),"",
ROUNDDOWN((((2*VLOOKUP($AA17,'EV and Base'!$A$1:$N$671,9,FALSE))+31+ROUNDDOWN($AC17/4,0))*$AB17)/100,0)+$AB17+10)</f>
        <v>40</v>
      </c>
      <c r="AJ17" s="21" cm="1">
        <f t="array" aca="1" ref="AJ17" ca="1">IF(NOT(ISNUMBER(INDEX($A:$A, LOOKUP(2, 1 / ($A$1:INDIRECT("$A$"&amp;ROW($A17)) &lt;&gt; ""),ROW($A$1:INDIRECT("$A$"&amp;ROW($A17)))), 1))), "",
ROUNDDOWN((ROUNDDOWN((((2*VLOOKUP($AA17, 'EV and Base'!$A$1:$N$671, 10, FALSE))+31+ROUNDDOWN($AD17/4, 0))*$AB17)/100, 0)+5)*1.1, 0))</f>
        <v>28</v>
      </c>
      <c r="AK17" s="21" t="str" cm="1">
        <f t="array" aca="1" ref="AK17" ca="1">IF(NOT(ISNUMBER(INDEX($A:$A, LOOKUP(2, 1 / ($A$1:INDIRECT("$A$"&amp;ROW($A17)) &lt;&gt; ""),ROW($A$1:INDIRECT("$A$"&amp;ROW($A17)))), 1))), "",
ROUNDDOWN((ROUNDDOWN((((2*VLOOKUP($AA17, 'EV and Base'!$A$1:$N$671, 11, FALSE))+30+ROUNDDOWN($AE17/4, 0))*$AB17)/100, 0)+5), 0)
&amp;"-"&amp;
ROUNDDOWN((ROUNDDOWN((((2*VLOOKUP($AA17, 'EV and Base'!$A$1:$N$671, 11, FALSE))+31+ROUNDDOWN($AE17/4, 0))*$AB17)/100, 0)+5), 0))</f>
        <v>21-21</v>
      </c>
      <c r="AL17" s="21" t="str" cm="1">
        <f t="array" aca="1" ref="AL17" ca="1">IF(NOT(ISNUMBER(INDEX($A:$A, LOOKUP(2, 1 / ($A$1:INDIRECT("$A$"&amp;ROW($A17)) &lt;&gt; ""),ROW($A$1:INDIRECT("$A$"&amp;ROW($A17)))), 1))), "",
ROUNDDOWN((ROUNDDOWN((((2*VLOOKUP($AA17, 'EV and Base'!$A$1:$N$671, 12, FALSE))+0+ROUNDDOWN($AF17/4, 0))*$AB17)/100, 0)+5)*0.9, 0)
&amp;"-"&amp;
ROUNDDOWN((ROUNDDOWN((((2*VLOOKUP($AA17, 'EV and Base'!$A$1:$N$671, 12, FALSE))+31+ROUNDDOWN($AF17/4, 0))*$AB17)/100, 0)+5)*0.9, 0))</f>
        <v>10-14</v>
      </c>
      <c r="AM17" s="21" t="str" cm="1">
        <f t="array" aca="1" ref="AM17" ca="1">IF(NOT(ISNUMBER(INDEX($A:$A, LOOKUP(2, 1 / ($A$1:INDIRECT("$A$"&amp;ROW($A17)) &lt;&gt; ""),ROW($A$1:INDIRECT("$A$"&amp;ROW($A17)))), 1))), "",
ROUNDDOWN((ROUNDDOWN((((2*VLOOKUP($AA17, 'EV and Base'!$A$1:$N$671, 13, FALSE))+30+ROUNDDOWN($AG17/4, 0))*$AB17)/100, 0)+5), 0)
&amp;"-"&amp;
ROUNDDOWN((ROUNDDOWN((((2*VLOOKUP($AA17, 'EV and Base'!$A$1:$N$671, 13, FALSE))+31+ROUNDDOWN($AG17/4, 0))*$AB17)/100, 0)+5), 0))</f>
        <v>21-21</v>
      </c>
      <c r="AN17" s="25" cm="1">
        <f t="array" aca="1" ref="AN17" ca="1">IF(NOT(ISNUMBER(INDEX($A:$A, LOOKUP(2, 1 / ($A$1:INDIRECT("$A$"&amp;ROW($A17)) &lt;&gt; ""),ROW($A$1:INDIRECT("$A$"&amp;ROW($A17)))), 1))), "",
ROUNDDOWN((ROUNDDOWN((((2*VLOOKUP($AA17, 'EV and Base'!$A$1:$N$671, 14, FALSE))+31+ROUNDDOWN($AH17/4, 0))*$AB17)/100, 0)+5), 0))</f>
        <v>24</v>
      </c>
      <c r="AO17" s="23" cm="1">
        <f t="array" aca="1" ref="AO17" ca="1">IF(NOT(ISNUMBER(INDEX($A:$A, LOOKUP(2, 1 / ($A$1:INDIRECT("$A$"&amp;ROW($A17)) &lt;&gt; ""),ROW($A$1:INDIRECT("$A$"&amp;ROW($A17)))), 1))), "",
ROUNDDOWN((((2*VLOOKUP($AA17, 'EV and Base'!$A$1:$N$671, 9, FALSE))+31+ROUNDDOWN($AC17/4, 0))*$AB17)/100, 0)+$AB17+10)</f>
        <v>40</v>
      </c>
      <c r="AP17" s="2" cm="1">
        <f t="array" aca="1" ref="AP17" ca="1">IF(NOT(ISNUMBER(INDEX($A:$A, LOOKUP(2, 1 / ($A$1:INDIRECT("$A$"&amp;ROW($A17)) &lt;&gt; ""),ROW($A$1:INDIRECT("$A$"&amp;ROW($A17)))), 1))), "",
ROUNDDOWN((ROUNDDOWN((((2*VLOOKUP($AA17, 'EV and Base'!$A$1:$N$671, 10, FALSE))+31+ROUNDDOWN($AD17/4, 0))*$AB17)/100, 0)+5)*1.1, 0))</f>
        <v>28</v>
      </c>
      <c r="AQ17" s="2" cm="1">
        <f t="array" aca="1" ref="AQ17" ca="1">IF(NOT(ISNUMBER(INDEX($A:$A, LOOKUP(2, 1 / ($A$1:INDIRECT("$A$"&amp;ROW($A17)) &lt;&gt; ""),ROW($A$1:INDIRECT("$A$"&amp;ROW($A17)))), 1))), "",
ROUNDDOWN((ROUNDDOWN((((2*VLOOKUP($AA17, 'EV and Base'!$A$1:$N$671, 11, FALSE))+$AV$2+ROUNDDOWN($AE17/4, 0))*$AB17)/100, 0)+5), 0))</f>
        <v>21</v>
      </c>
      <c r="AR17" s="22" cm="1">
        <f t="array" aca="1" ref="AR17" ca="1">IF(NOT(ISNUMBER(INDEX($A:$A, LOOKUP(2, 1 / ($A$1:INDIRECT("$A$"&amp;ROW($A17)) &lt;&gt; ""),ROW($A$1:INDIRECT("$A$"&amp;ROW($A17)))), 1))), "",
ROUNDDOWN((ROUNDDOWN((((2*VLOOKUP($AA17, 'EV and Base'!$A$1:$N$671, 12, FALSE))+$AW$2+ROUNDDOWN($AF17/4, 0))*$AB17)/100, 0)+5)*0.9, 0))</f>
        <v>12</v>
      </c>
      <c r="AS17" s="2" cm="1">
        <f t="array" aca="1" ref="AS17" ca="1">IF(NOT(ISNUMBER(INDEX($A:$A, LOOKUP(2, 1 / ($A$1:INDIRECT("$A$"&amp;ROW($A17)) &lt;&gt; ""),ROW($A$1:INDIRECT("$A$"&amp;ROW($A17)))), 1))), "",
ROUNDDOWN((ROUNDDOWN((((2*VLOOKUP($AA17, 'EV and Base'!$A$1:$N$671, 13, FALSE))+$AX$2+ROUNDDOWN($AG17/4, 0))*$AB17)/100, 0)+5), 0))</f>
        <v>21</v>
      </c>
      <c r="AT17" s="24" cm="1">
        <f t="array" aca="1" ref="AT17" ca="1">IF(NOT(ISNUMBER(INDEX($A:$A, LOOKUP(2, 1 / ($A$1:INDIRECT("$A$"&amp;ROW($A17)) &lt;&gt; ""),ROW($A$1:INDIRECT("$A$"&amp;ROW($A17)))), 1))), "",
ROUNDDOWN((ROUNDDOWN((((2*VLOOKUP($AA17, 'EV and Base'!$A$1:$N$671, 14, FALSE))+31+ROUNDDOWN($AH17/4, 0))*$AB17)/100, 0)+5), 0))</f>
        <v>24</v>
      </c>
      <c r="AU17" s="28">
        <v>109</v>
      </c>
      <c r="AY17" cm="1">
        <f t="array" aca="1" ref="AY17" ca="1">IF(NOT(ISNUMBER(INDEX($A:$A,LOOKUP(2,1/($A$1:INDIRECT("$A$"&amp;ROW($A17))&lt;&gt;""),ROW($A$1:INDIRECT("$A$"&amp;ROW($A17)))),1))),"",
INDEX($AY:$AY,LOOKUP(2,1/($AY$1:INDIRECT("$AY$"&amp;ROW($AY17)-1)&lt;&gt;""),ROW($AY$1:INDIRECT("$AY$"&amp;ROW($AY17)-1))),1)+$BL17)</f>
        <v>1616</v>
      </c>
      <c r="AZ17" s="3" cm="1">
        <f t="array" aca="1" ref="AZ17" ca="1">IF(NOT(ISNUMBER(INDEX($A:$A, LOOKUP(2, 1 / ($A$1:INDIRECT("$A$"&amp;ROW($A17)) &lt;&gt; ""),ROW($A$1:INDIRECT("$A$"&amp;ROW($A17)))), 1))), "",
VLOOKUP(INDIRECT("$G$"&amp;LOOKUP(2, 1 / ($AY$1:INDIRECT("$AY$"&amp;ROW($AY17)-1) &lt;&gt; ""),ROW($AY$1:INDIRECT("$AY$"&amp;ROW($AY17)-1)))),'EV and Base'!A12:N682,2,FALSE))</f>
        <v>63</v>
      </c>
      <c r="BA17" s="3" cm="1">
        <f t="array" aca="1" ref="BA17" ca="1">IF(NOT(ISNUMBER(INDEX($A:$A, LOOKUP(2, 1 / ($A$1:INDIRECT("$A$"&amp;ROW($A17)) &lt;&gt; ""),ROW($A$1:INDIRECT("$A$"&amp;ROW($A17)))), 1))), "",
INDIRECT("$I$"&amp;LOOKUP(2, 1 / ($AY$1:INDIRECT("$AY$"&amp;ROW($AY17)-1) &lt;&gt; ""),ROW($AY$1:INDIRECT("$AY$"&amp;ROW($AY17)-1)))))</f>
        <v>14</v>
      </c>
      <c r="BB17" s="1" cm="1">
        <f t="array" aca="1" ref="BB17" ca="1">IF(NOT(ISNUMBER(INDEX($A:$A, LOOKUP(2, 1 / ($A$1:INDIRECT("$A$"&amp;ROW($A17)) &lt;&gt; ""),ROW($A$1:INDIRECT("$A$"&amp;ROW($A17)))), 1))), "",
INDIRECT("$AB$"&amp;LOOKUP(2, 1 / ($AY$1:INDIRECT("$AY$"&amp;ROW($AY17)-1) &lt;&gt; ""),ROW($AY$1:INDIRECT("$AY$"&amp;ROW($AY17)-1)))))</f>
        <v>13</v>
      </c>
      <c r="BC17" s="3" cm="1">
        <f t="array" aca="1" ref="BC17" ca="1">IF(NOT(ISNUMBER(INDEX($A:$A,LOOKUP(2,1/($A$1:INDIRECT("$A$"&amp;ROW($A17))&lt;&gt;""),ROW($A$1:INDIRECT("$A$"&amp;ROW($A17)))),1))),"",
$BA17+$BA17+10)</f>
        <v>38</v>
      </c>
      <c r="BD17" s="3" cm="1">
        <f t="array" aca="1" ref="BD17" ca="1">IF(NOT(ISNUMBER(INDEX($A:$A,LOOKUP(2,1/($A$1:INDIRECT("$A$"&amp;ROW($A17))&lt;&gt;""),ROW($A$1:INDIRECT("$A$"&amp;ROW($A17)))),1))),"",
$BA17+$BB17+10)</f>
        <v>37</v>
      </c>
      <c r="BE17" s="3" cm="1">
        <f t="array" aca="1" ref="BE17" ca="1">IF(NOT(ISNUMBER(INDEX($A:$A,LOOKUP(2,1/($A$1:INDIRECT("$A$"&amp;ROW($A17))&lt;&gt;""),ROW($A$1:INDIRECT("$A$"&amp;ROW($A17)))),1))),"",
$BC17*$BC17)</f>
        <v>1444</v>
      </c>
      <c r="BF17" s="3" cm="1">
        <f t="array" aca="1" ref="BF17" ca="1">IF(NOT(ISNUMBER(INDEX($A:$A,LOOKUP(2,1/($A$1:INDIRECT("$A$"&amp;ROW($A17))&lt;&gt;""),ROW($A$1:INDIRECT("$A$"&amp;ROW($A17)))),1))),"",
$BD17*$BD17)</f>
        <v>1369</v>
      </c>
      <c r="BG17" s="3" cm="1">
        <f t="array" aca="1" ref="BG17" ca="1">IF(NOT(ISNUMBER(INDEX($A:$A,LOOKUP(2,1/($A$1:INDIRECT("$A$"&amp;ROW($A17))&lt;&gt;""),ROW($A$1:INDIRECT("$A$"&amp;ROW($A17)))),1))),"",
_xlfn.FLOOR.MATH(1.5*_xlfn.FLOOR.MATH($AZ17*BA17/5)))</f>
        <v>264</v>
      </c>
      <c r="BH17" s="3" cm="1">
        <f t="array" aca="1" ref="BH17" ca="1">IF(NOT(ISNUMBER(INDEX($A:$A, LOOKUP(2, 1 / ($A$1:INDIRECT("$A$"&amp;ROW($A17)) &lt;&gt; ""),ROW($A$1:INDIRECT("$A$"&amp;ROW($A17)))), 1))), "",
_xlfn.FLOOR.MATH($BG17/IF(OR(INDIRECT("$C$"&amp;LOOKUP(2, 1 / ($AY$1:INDIRECT("$AY$"&amp;ROW($AY17)-1) &lt;&gt; ""),ROW($AY$1:INDIRECT("$AY$"&amp;ROW($AY17)-1))))="Multi",
INDIRECT("$C$"&amp;LOOKUP(2, 1 / ($AY$1:INDIRECT("$AY$"&amp;ROW($AY17)-1) &lt;&gt; ""),ROW($AY$1:INDIRECT("$AY$"&amp;ROW($AY17)-1))))="Double"),2,1)))</f>
        <v>264</v>
      </c>
      <c r="BI17" s="3" cm="1">
        <f t="array" aca="1" ref="BI17" ca="1">IF(NOT(ISNUMBER(INDEX($A:$A,LOOKUP(2,1/($A$1:INDIRECT("$A$"&amp;ROW($A17))&lt;&gt;""),ROW($A$1:INDIRECT("$A$"&amp;ROW($A17)))),1))),"",
VLOOKUP($BC17,GameFreakSQRT!$A$1:$B$200,2,FALSE))</f>
        <v>25249</v>
      </c>
      <c r="BJ17" s="3" cm="1">
        <f t="array" aca="1" ref="BJ17" ca="1">IF(NOT(ISNUMBER(INDEX($A:$A,LOOKUP(2,1/($A$1:INDIRECT("$A$"&amp;ROW($A17))&lt;&gt;""),ROW($A$1:INDIRECT("$A$"&amp;ROW($A17)))),1))),"",
VLOOKUP($BD17,GameFreakSQRT!$A$1:$B$200,2,FALSE))</f>
        <v>24915</v>
      </c>
      <c r="BK17" s="3" cm="1">
        <f t="array" aca="1" ref="BK17" ca="1">IF(NOT(ISNUMBER(INDEX($A:$A,LOOKUP(2,1/($A$1:INDIRECT("$A$"&amp;ROW($A17))&lt;&gt;""),ROW($A$1:INDIRECT("$A$"&amp;ROW($A17)))),1))),"",
_xlfn.FLOOR.MATH((($BI17*$BE17)*$BH17)/($BJ17*$BF17))+1)</f>
        <v>283</v>
      </c>
      <c r="BL17" s="3" cm="1">
        <f t="array" aca="1" ref="BL17" ca="1">IF(NOT(ISNUMBER(INDEX($A:$A,LOOKUP(2,1/($A$1:INDIRECT("$A$"&amp;ROW($A17))&lt;&gt;""),ROW($A$1:INDIRECT("$A$"&amp;ROW($A17)))),1))),"",
_xlfn.FLOOR.MATH($BK17*IF(NOT(INDIRECT("$Z$"&amp;LOOKUP(2, 1 / ($AY$1:INDIRECT("$AY$"&amp;ROW($AY17)-1) &lt;&gt; ""),ROW($AY$1:INDIRECT("$AY$"&amp;ROW($AY17)-1))))=""),1.5,1)))</f>
        <v>283</v>
      </c>
      <c r="BM17" s="3" cm="1">
        <f t="array" aca="1" ref="BM17" ca="1">IF(NOT(ISNUMBER(INDEX($A:$A, LOOKUP(2, 1 / ($A$1:INDIRECT("$A$"&amp;ROW($A17)) &lt;&gt; ""),ROW($A$1:INDIRECT("$A$"&amp;ROW($A17)))), 1))), "",
INDIRECT("$Y$"&amp;LOOKUP(2, 1 / ($AY$1:INDIRECT("$AY$"&amp;ROW($AY17)-1) &lt;&gt; ""),ROW($AY$1:INDIRECT("$AY$"&amp;ROW($AY17)-1)))))</f>
        <v>283</v>
      </c>
      <c r="BN17" s="3" t="b">
        <f t="shared" ca="1" si="0"/>
        <v>1</v>
      </c>
      <c r="CT17" s="3" cm="1">
        <f t="array" aca="1" ref="CT17" ca="1">IF(NOT(ISNUMBER(INDEX($A:$A, LOOKUP(2, 1 / ($A$1:INDIRECT("$A$"&amp;ROW($A17)) &lt;&gt; ""),ROW($A$1:INDIRECT("$A$"&amp;ROW($A17)))), 1))), "",
$AY17-INDEX($AY:$AY, LOOKUP(2, 1 / ($AY$1:INDIRECT("$AV$"&amp;ROW($AY17)-1) &lt;&gt; ""),ROW($AY$1:INDIRECT("$AV$"&amp;ROW($AY17)-1))), 1))</f>
        <v>1616</v>
      </c>
      <c r="CU17" s="3" cm="1">
        <f t="array" aca="1" ref="CU17" ca="1">IF(NOT(ISNUMBER(INDEX($A:$A, LOOKUP(2, 1 / ($A$1:INDIRECT("$A$"&amp;ROW($A17)) &lt;&gt; ""),ROW($A$1:INDIRECT("$A$"&amp;ROW($A17)))), 1))), "",
INDEX($Y:$Y, LOOKUP(2, 1 / ($Y$1:INDIRECT("$Y$"&amp;ROW($Y17)-1) &lt;&gt; ""),ROW($Y$1:INDIRECT("$Y$"&amp;ROW($Y17)-1))), 1))</f>
        <v>283</v>
      </c>
      <c r="CV17" s="1">
        <f ca="1">IFERROR(VLOOKUP($AY17, 'Medium-Slow'!$A$1:$B$101, 2, TRUE),"")</f>
        <v>14</v>
      </c>
    </row>
    <row r="18" spans="1:100" x14ac:dyDescent="0.45">
      <c r="A18" s="69"/>
      <c r="B18" s="69"/>
      <c r="C18" s="69" t="str">
        <f>$C17</f>
        <v>Single</v>
      </c>
      <c r="D18" s="69"/>
      <c r="E18" s="69"/>
      <c r="F18" s="56">
        <v>2</v>
      </c>
      <c r="G18" s="2" t="s">
        <v>63</v>
      </c>
      <c r="H18" s="2" t="s">
        <v>77</v>
      </c>
      <c r="I18" s="2">
        <v>8</v>
      </c>
      <c r="J18" s="2" t="s">
        <v>111</v>
      </c>
      <c r="K18" s="2" t="s">
        <v>65</v>
      </c>
      <c r="L18" s="2" t="s">
        <v>53</v>
      </c>
      <c r="M18" s="2" t="s">
        <v>66</v>
      </c>
      <c r="N18" s="2" t="s">
        <v>67</v>
      </c>
      <c r="O18" s="2" t="s">
        <v>79</v>
      </c>
      <c r="P18" s="22" t="s">
        <v>56</v>
      </c>
      <c r="Q18" s="22">
        <v>0</v>
      </c>
      <c r="R18" s="2">
        <f>_xlfn.FLOOR.MATH((((2*VLOOKUP(G18, 'EV and Base'!$A$1:$N$671, 9, FALSE))+$Q18)*$I18)/100)+$I18+10</f>
        <v>24</v>
      </c>
      <c r="S18" s="2">
        <f>_xlfn.FLOOR.MATH((_xlfn.FLOOR.MATH((((2*VLOOKUP($G18, 'EV and Base'!$A$1:$N$671, 10, FALSE))+$Q18)*$I18)/100)+5)*
IF(OR($J18="Lonely", $J18="Brave", $J18="Adamant", $J18="Naughty"), 1.1,
IF(OR($J18="Bold", $J18="Timid", $J18="Modest", $J18="Calm"), 0.9, 1)))</f>
        <v>14</v>
      </c>
      <c r="T18" s="2">
        <f>_xlfn.FLOOR.MATH((_xlfn.FLOOR.MATH((((2*VLOOKUP($G18, 'EV and Base'!$A$1:$N$671, 11, FALSE))+$Q18)*$I18)/100)+5)*
IF(OR($J18="Bold", $J18="Relaxed", $J18="Impish", $J18="Lax"), 1.1,
IF(OR($J18="Lonely", $J18="Hasty", $J18="Mild", $J18="Gentle"), 0.9, 1)))</f>
        <v>10</v>
      </c>
      <c r="U18" s="2">
        <f>_xlfn.FLOOR.MATH((_xlfn.FLOOR.MATH((((2*VLOOKUP($G18, 'EV and Base'!$A$1:$N$671, 12, FALSE))+$Q18)*$I18)/100)+5)*
IF(OR($J18="Modest", $J18="Mild", $J18="Quiet", $J18="Rash"), 1.1,
IF(OR($J18="Adamant", $J18="Impish", $J18="Jolly", $J18="Careful"), 0.9, 1)))</f>
        <v>13</v>
      </c>
      <c r="V18" s="2">
        <f>_xlfn.FLOOR.MATH((_xlfn.FLOOR.MATH((((2*VLOOKUP($G18, 'EV and Base'!$A$1:$N$671, 13, FALSE))+$Q18)*$I18)/100)+5)*
IF(OR($J18="Calm", $J18="Gentle", $J18="Sassy", $J18="Careful"), 1.1,
IF(OR($J18="Naughty", $J18="Lax", $J18="Naive", $J18="Rash"), 0.9, 1)))</f>
        <v>10</v>
      </c>
      <c r="W18" s="2">
        <f>_xlfn.FLOOR.MATH((_xlfn.FLOOR.MATH((((2*VLOOKUP($G18, 'EV and Base'!$A$1:$N$671, 14, FALSE))+$Q18)*$I18)/100)+5)*
IF(OR($J18="Timid", $J18="Hasty", $J18="Jolly", $J18="Naive"), 1.1,
IF(OR($J18="Brave", $J18="Relaxed", $J18="Quiet", $J18="Sassy"), 0.9, 1)))</f>
        <v>13</v>
      </c>
      <c r="X18" s="69"/>
      <c r="Y18" s="1">
        <v>80</v>
      </c>
      <c r="AA18" s="23" t="str" cm="1">
        <f t="array" aca="1" ref="AA18" ca="1">IF(NOT(ISNUMBER(INDEX($A:$A,LOOKUP(2,1/($A$1:INDIRECT("$A$"&amp;ROW($A18))&lt;&gt;""),ROW($A$1:INDIRECT("$A$"&amp;ROW($A18)))),1))),"",
IF(NOT(ISNUMBER($A18)),$AA17,
IF($AB18&lt;16,"Lillipup",
IF($AB18&lt;32,"Herdier",
"Stoutland"))))</f>
        <v>Lillipup</v>
      </c>
      <c r="AB18" s="25" cm="1">
        <f t="array" aca="1" ref="AB18" ca="1">IF(NOT(ISNUMBER(INDEX($A:$A, LOOKUP(2, 1 / ($A$1:INDIRECT("$A$"&amp;ROW($A18)) &lt;&gt; ""),ROW($A$1:INDIRECT("$A$"&amp;ROW($A18)))), 1))), "",
VLOOKUP($AY18,'Medium-Slow'!$A$1:$B$101,2,TRUE))</f>
        <v>14</v>
      </c>
      <c r="AC18" s="23" cm="1">
        <f t="array" aca="1" ref="AC18" ca="1">IF(NOT(ISNUMBER(INDEX($A:$A, LOOKUP(2, 1 / ($A$1:INDIRECT("$A$"&amp;ROW($A18)) &lt;&gt; ""),ROW($A$1:INDIRECT("$A$"&amp;ROW($A18)))), 1))), "",
INDEX($AC:$AC, LOOKUP(2, 1 / ($AC$1:INDIRECT("$AC$"&amp;ROW($AC18)-1) &lt;&gt; ""),ROW($AC$1:INDIRECT("$AC$"&amp;ROW($AC18)-1))), 1)+
IF(INDEX($AC:$AC, LOOKUP(2, 1 / ($AC$1:INDIRECT("$AC$"&amp;ROW($AC18)-1) &lt;&gt; ""),ROW($AC$1:INDIRECT("$AC$"&amp;ROW($AC18)-1))), 1)+
INDEX($AD:$AD, LOOKUP(2, 1 / ($AD$1:INDIRECT("$AD$"&amp;ROW($AD18)-1) &lt;&gt; ""),ROW($AD$1:INDIRECT("$AD$"&amp;ROW($AD18)-1))), 1)+
INDEX($AE:$AE, LOOKUP(2, 1 / ($AE$1:INDIRECT("$AE$"&amp;ROW($AE18)-1) &lt;&gt; ""),ROW($AE$1:INDIRECT("$AE$"&amp;ROW($AD18)-1))), 1)+
INDEX($AE:$AF, LOOKUP(2, 1 / ($AF$1:INDIRECT("$AF$"&amp;ROW($AF18)-1) &lt;&gt; ""),ROW($AF$1:INDIRECT("$AF$"&amp;ROW($AD18)-1))), 1)+
INDEX($AG:$AG, LOOKUP(2, 1 / ($AG$1:INDIRECT("$AG$"&amp;ROW($AG18)-1) &lt;&gt; ""),ROW($AG$1:INDIRECT("$AG$"&amp;ROW($AD18)-1))), 1)+
INDEX($AH:$AH, LOOKUP(2, 1 / ($AH$1:INDIRECT("$AH$"&amp;ROW($AH18)-1) &lt;&gt; ""),ROW($AH$1:INDIRECT("$AH$"&amp;ROW($AD18)-1))), 1)&gt;=510,0,
IF(INDEX($AC:$AC, LOOKUP(2, 1 / ($AC$1:INDIRECT("$AC$"&amp;ROW($AC18)-1) &lt;&gt; ""),ROW($AC$1:INDIRECT("$AC$"&amp;ROW($AC18)-1))), 1)&gt;=255,0,
VLOOKUP(INDIRECT("$G$"&amp;LOOKUP(2, 1 / ($AC$1:INDIRECT("$AC$"&amp;ROW($AC18)-1) &lt;&gt; ""),ROW($AC$1:INDIRECT("$AC$"&amp;ROW($AC18)-1)))), 'EV and Base'!$A$1:$N$671, 3, FALSE))))</f>
        <v>1</v>
      </c>
      <c r="AD18" s="2" cm="1">
        <f t="array" aca="1" ref="AD18" ca="1">IF(NOT(ISNUMBER(INDEX($A:$A, LOOKUP(2, 1 / ($A$1:INDIRECT("$A$"&amp;ROW($A18)) &lt;&gt; ""),ROW($A$1:INDIRECT("$A$"&amp;ROW($A18)))), 1))), "",
INDEX($AD:$AD, LOOKUP(2, 1 / ($AD$1:INDIRECT("$AD$"&amp;ROW($AD18)-1) &lt;&gt; ""),ROW($AD$1:INDIRECT("$AD$"&amp;ROW($AD18)-1))), 1)+
IF(INDEX($AC:$AC, LOOKUP(2, 1 / ($AC$1:INDIRECT("$AC$"&amp;ROW($AC18)-1) &lt;&gt; ""),ROW($AC$1:INDIRECT("$AC$"&amp;ROW($AC18)-1))), 1)+
INDEX($AD:$AD, LOOKUP(2, 1 / ($AD$1:INDIRECT("$AD$"&amp;ROW($AD18)-1) &lt;&gt; ""),ROW($AD$1:INDIRECT("$AD$"&amp;ROW($AD18)-1))), 1)+
INDEX($AE:$AE, LOOKUP(2, 1 / ($AE$1:INDIRECT("$AE$"&amp;ROW($AE18)-1) &lt;&gt; ""),ROW($AE$1:INDIRECT("$AE$"&amp;ROW($AD18)-1))), 1)+
INDEX($AE:$AF, LOOKUP(2, 1 / ($AF$1:INDIRECT("$AF$"&amp;ROW($AF18)-1) &lt;&gt; ""),ROW($AF$1:INDIRECT("$AF$"&amp;ROW($AD18)-1))), 1)+
INDEX($AG:$AG, LOOKUP(2, 1 / ($AG$1:INDIRECT("$AG$"&amp;ROW($AG18)-1) &lt;&gt; ""),ROW($AG$1:INDIRECT("$AG$"&amp;ROW($AD18)-1))), 1)+
INDEX($AH:$AH, LOOKUP(2, 1 / ($AH$1:INDIRECT("$AH$"&amp;ROW($AH18)-1) &lt;&gt; ""),ROW($AH$1:INDIRECT("$AH$"&amp;ROW($AD18)-1))), 1)&gt;=510,0,
IF(INDEX($AD:$AD, LOOKUP(2, 1 / ($AD$1:INDIRECT("$AD$"&amp;ROW($AD18)-1) &lt;&gt; ""),ROW($AD$1:INDIRECT("$AD$"&amp;ROW($AD18)-1))), 1)&gt;=255,0,
VLOOKUP(INDIRECT("$G$"&amp;LOOKUP(2, 1 / ($AD$1:INDIRECT("$AD$"&amp;ROW($AD18)-1) &lt;&gt; ""),ROW($AD$1:INDIRECT("$AD$"&amp;ROW($AD18)-1)))), 'EV and Base'!$A$1:$N$671, 4, FALSE))))</f>
        <v>5</v>
      </c>
      <c r="AE18" s="2" cm="1">
        <f t="array" aca="1" ref="AE18" ca="1">IF(NOT(ISNUMBER(INDEX($A:$A,LOOKUP(2,1/($A$1:INDIRECT("$A$"&amp;ROW($A18))&lt;&gt;""),ROW($A$1:INDIRECT("$A$"&amp;ROW($A18)))),1))),"",
INDEX($AE:$AE,LOOKUP(2,1/($AE$1:INDIRECT("$AE$"&amp;ROW($AE18)-1)&lt;&gt;""),ROW($AE$1:INDIRECT("$AE$"&amp;ROW($AE18)-1))),1)+
IF(INDEX($AC:$AC,LOOKUP(2,1/($AC$1:INDIRECT("$AC$"&amp;ROW($AC18)-1)&lt;&gt;""),ROW($AC$1:INDIRECT("$AC$"&amp;ROW($AC18)-1))),1)+
INDEX($AD:$AD,LOOKUP(2,1/($AD$1:INDIRECT("$AD$"&amp;ROW($AD18)-1)&lt;&gt;""),ROW($AD$1:INDIRECT("$AD$"&amp;ROW($AD18)-1))),1)+
INDEX($AE:$AE,LOOKUP(2,1/($AE$1:INDIRECT("$AE$"&amp;ROW($AE18)-1)&lt;&gt;""),ROW($AE$1:INDIRECT("$AE$"&amp;ROW($AD18)-1))),1)+
INDEX($AE:$AF,LOOKUP(2,1/($AF$1:INDIRECT("$AF$"&amp;ROW($AF18)-1)&lt;&gt;""),ROW($AF$1:INDIRECT("$AF$"&amp;ROW($AD18)-1))),1)+
INDEX($AG:$AG,LOOKUP(2,1/($AG$1:INDIRECT("$AG$"&amp;ROW($AG18)-1)&lt;&gt;""),ROW($AG$1:INDIRECT("$AG$"&amp;ROW($AD18)-1))),1)+
INDEX($AH:$AH,LOOKUP(2,1/($AH$1:INDIRECT("$AH$"&amp;ROW($AH18)-1)&lt;&gt;""),ROW($AH$1:INDIRECT("$AH$"&amp;ROW($AD18)-1))),1)&gt;=510,0,
IF(INDEX($AE:$AE,LOOKUP(2,1/($AE$1:INDIRECT("$AE$"&amp;ROW($AE18)-1)&lt;&gt;""),ROW($AE$1:INDIRECT("$AE$"&amp;ROW($AE18)-1))),1)&gt;=255,0,
VLOOKUP(INDIRECT("$G$"&amp;LOOKUP(2,1/($AE$1:INDIRECT("$AE$"&amp;ROW($AE18)-1)&lt;&gt;""),ROW($AE$1:INDIRECT("$AE$"&amp;ROW($AE18)-1)))),'EV and Base'!$A$1:$N$671,5,FALSE))))</f>
        <v>0</v>
      </c>
      <c r="AF18" s="2" cm="1">
        <f t="array" aca="1" ref="AF18" ca="1">IF(NOT(ISNUMBER(INDEX($A:$A, LOOKUP(2, 1 / ($A$1:INDIRECT("$A$"&amp;ROW($A18)) &lt;&gt; ""),ROW($A$1:INDIRECT("$A$"&amp;ROW($A18)))), 1))), "",
INDEX($AF:$AF, LOOKUP(2, 1 / ($AF$1:INDIRECT("$AF$"&amp;ROW($AF18)-1) &lt;&gt; ""),ROW($AF$1:INDIRECT("$AF$"&amp;ROW($AF18)-1))), 1)+
IF(INDEX($AC:$AC, LOOKUP(2, 1 / ($AC$1:INDIRECT("$AC$"&amp;ROW($AC18)-1) &lt;&gt; ""),ROW($AC$1:INDIRECT("$AC$"&amp;ROW($AC18)-1))), 1)+
INDEX($AD:$AD, LOOKUP(2, 1 / ($AD$1:INDIRECT("$AD$"&amp;ROW($AD18)-1) &lt;&gt; ""),ROW($AD$1:INDIRECT("$AD$"&amp;ROW($AD18)-1))), 1)+
INDEX($AE:$AE, LOOKUP(2, 1 / ($AE$1:INDIRECT("$AE$"&amp;ROW($AE18)-1) &lt;&gt; ""),ROW($AE$1:INDIRECT("$AE$"&amp;ROW($AD18)-1))), 1)+
INDEX($AE:$AF, LOOKUP(2, 1 / ($AF$1:INDIRECT("$AF$"&amp;ROW($AF18)-1) &lt;&gt; ""),ROW($AF$1:INDIRECT("$AF$"&amp;ROW($AD18)-1))), 1)+
INDEX($AG:$AG, LOOKUP(2, 1 / ($AG$1:INDIRECT("$AG$"&amp;ROW($AG18)-1) &lt;&gt; ""),ROW($AG$1:INDIRECT("$AG$"&amp;ROW($AD18)-1))), 1)+
INDEX($AH:$AH, LOOKUP(2, 1 / ($AH$1:INDIRECT("$AH$"&amp;ROW($AH18)-1) &lt;&gt; ""),ROW($AH$1:INDIRECT("$AH$"&amp;ROW($AD18)-1))), 1)&gt;=510,0,
IF(INDEX($AF:$AF, LOOKUP(2, 1 / ($AF$1:INDIRECT("$AF$"&amp;ROW($AF18)-1) &lt;&gt; ""),ROW($AF$1:INDIRECT("$AF$"&amp;ROW($AF18)-1))), 1)&gt;=255,0,
VLOOKUP(INDIRECT("$G$"&amp;LOOKUP(2, 1 / ($AF$1:INDIRECT("$AF$"&amp;ROW($AF18)-1) &lt;&gt; ""),ROW($AF$1:INDIRECT("$AF$"&amp;ROW($AF18)-1)))), 'EV and Base'!$A$1:$N$671, 6, FALSE))))</f>
        <v>1</v>
      </c>
      <c r="AG18" s="2" cm="1">
        <f t="array" aca="1" ref="AG18" ca="1">IF(NOT(ISNUMBER(INDEX($A:$A, LOOKUP(2, 1 / ($A$1:INDIRECT("$A$"&amp;ROW($A18)) &lt;&gt; ""),ROW($A$1:INDIRECT("$A$"&amp;ROW($A18)))), 1))), "",
INDEX($AG:$AG, LOOKUP(2, 1 / ($AG$1:INDIRECT("$AG$"&amp;ROW($AG18)-1) &lt;&gt; ""),ROW($AG$1:INDIRECT("$AG$"&amp;ROW($AG18)-1))), 1)+
IF(INDEX($AC:$AC, LOOKUP(2, 1 / ($AC$1:INDIRECT("$AC$"&amp;ROW($AC18)-1) &lt;&gt; ""),ROW($AC$1:INDIRECT("$AC$"&amp;ROW($AC18)-1))), 1)+
INDEX($AD:$AD, LOOKUP(2, 1 / ($AD$1:INDIRECT("$AD$"&amp;ROW($AD18)-1) &lt;&gt; ""),ROW($AD$1:INDIRECT("$AD$"&amp;ROW($AD18)-1))), 1)+
INDEX($AE:$AE, LOOKUP(2, 1 / ($AE$1:INDIRECT("$AE$"&amp;ROW($AE18)-1) &lt;&gt; ""),ROW($AE$1:INDIRECT("$AE$"&amp;ROW($AD18)-1))), 1)+
INDEX($AE:$AF, LOOKUP(2, 1 / ($AF$1:INDIRECT("$AF$"&amp;ROW($AF18)-1) &lt;&gt; ""),ROW($AF$1:INDIRECT("$AF$"&amp;ROW($AD18)-1))), 1)+
INDEX($AG:$AG, LOOKUP(2, 1 / ($AG$1:INDIRECT("$AG$"&amp;ROW($AG18)-1) &lt;&gt; ""),ROW($AG$1:INDIRECT("$AG$"&amp;ROW($AD18)-1))), 1)+
INDEX($AH:$AH, LOOKUP(2, 1 / ($AH$1:INDIRECT("$AH$"&amp;ROW($AH18)-1) &lt;&gt; ""),ROW($AH$1:INDIRECT("$AH$"&amp;ROW($AD18)-1))), 1)&gt;=510,0,
IF(INDEX($AG:$AG, LOOKUP(2, 1 / ($AG$1:INDIRECT("$AG$"&amp;ROW($AG18)-1) &lt;&gt; ""),ROW($AG$1:INDIRECT("$AG$"&amp;ROW($AG18)-1))), 1)&gt;=255,0,
VLOOKUP(INDIRECT("$G$"&amp;LOOKUP(2, 1 / ($AG$1:INDIRECT("$AG$"&amp;ROW($AG18)-1) &lt;&gt; ""),ROW($AG$1:INDIRECT("$AG$"&amp;ROW($AG18)-1)))), 'EV and Base'!$A$1:$N$671, 7, FALSE))))</f>
        <v>0</v>
      </c>
      <c r="AH18" s="24" cm="1">
        <f t="array" aca="1" ref="AH18" ca="1">IF(NOT(ISNUMBER(INDEX($A:$A,LOOKUP(2,1/($A$1:INDIRECT("$A$"&amp;ROW($A18))&lt;&gt;""),ROW($A$1:INDIRECT("$A$"&amp;ROW($A18)))),1))),"",
INDEX($AH:$AH,LOOKUP(2,1/($AH$1:INDIRECT("$AH$"&amp;ROW($AH18)-1)&lt;&gt;""),ROW($AH$1:INDIRECT("$AH$"&amp;ROW($AH18)-1))),1)+
IF(INDEX($AC:$AC,LOOKUP(2,1/($AC$1:INDIRECT("$AC$"&amp;ROW($AC18)-1)&lt;&gt;""),ROW($AC$1:INDIRECT("$AC$"&amp;ROW($AC18)-1))),1)+
INDEX($AD:$AD,LOOKUP(2,1/($AD$1:INDIRECT("$AD$"&amp;ROW($AD18)-1)&lt;&gt;""),ROW($AD$1:INDIRECT("$AD$"&amp;ROW($AD18)-1))),1)+
INDEX($AE:$AE,LOOKUP(2,1/($AE$1:INDIRECT("$AE$"&amp;ROW($AE18)-1)&lt;&gt;""),ROW($AE$1:INDIRECT("$AE$"&amp;ROW($AD18)-1))),1)+
INDEX($AE:$AF,LOOKUP(2,1/($AF$1:INDIRECT("$AF$"&amp;ROW($AF18)-1)&lt;&gt;""),ROW($AF$1:INDIRECT("$AF$"&amp;ROW($AD18)-1))),1)+
INDEX($AG:$AG,LOOKUP(2,1/($AG$1:INDIRECT("$AG$"&amp;ROW($AG18)-1)&lt;&gt;""),ROW($AG$1:INDIRECT("$AG$"&amp;ROW($AD18)-1))),1)+
INDEX($AH:$AH,LOOKUP(2,1/($AH$1:INDIRECT("$AH$"&amp;ROW($AH18)-1)&lt;&gt;""),ROW($AH$1:INDIRECT("$AH$"&amp;ROW($AD18)-1))),1)&gt;=510,0,
IF(INDEX($AH:$AH,LOOKUP(2,1/($AH$1:INDIRECT("$AH$"&amp;ROW($AH18)-1)&lt;&gt;""),ROW($AH$1:INDIRECT("$AH$"&amp;ROW($AH18)-1))),1)&gt;=255,0,
VLOOKUP(INDIRECT("$G$"&amp;LOOKUP(2,1/($AH$1:INDIRECT("$AH$"&amp;ROW($AH18)-1)&lt;&gt;""),ROW($AH$1:INDIRECT("$AH$"&amp;ROW($AH18)-1)))),'EV and Base'!$A$1:$N$671,8,FALSE))))</f>
        <v>4</v>
      </c>
      <c r="AI18" s="29" cm="1">
        <f t="array" aca="1" ref="AI18" ca="1">IF(NOT(ISNUMBER(INDEX($A:$A,LOOKUP(2,1/($A$1:INDIRECT("$A$"&amp;ROW($A18))&lt;&gt;""),ROW($A$1:INDIRECT("$A$"&amp;ROW($A18)))),1))),"",
ROUNDDOWN((((2*VLOOKUP($AA18,'EV and Base'!$A$1:$N$671,9,FALSE))+31+ROUNDDOWN($AC18/4,0))*$AB18)/100,0)+$AB18+10)</f>
        <v>40</v>
      </c>
      <c r="AJ18" s="21" cm="1">
        <f t="array" aca="1" ref="AJ18" ca="1">IF(NOT(ISNUMBER(INDEX($A:$A, LOOKUP(2, 1 / ($A$1:INDIRECT("$A$"&amp;ROW($A18)) &lt;&gt; ""),ROW($A$1:INDIRECT("$A$"&amp;ROW($A18)))), 1))), "",
ROUNDDOWN((ROUNDDOWN((((2*VLOOKUP($AA18, 'EV and Base'!$A$1:$N$671, 10, FALSE))+31+ROUNDDOWN($AD18/4, 0))*$AB18)/100, 0)+5)*1.1, 0))</f>
        <v>28</v>
      </c>
      <c r="AK18" s="21" t="str" cm="1">
        <f t="array" aca="1" ref="AK18" ca="1">IF(NOT(ISNUMBER(INDEX($A:$A, LOOKUP(2, 1 / ($A$1:INDIRECT("$A$"&amp;ROW($A18)) &lt;&gt; ""),ROW($A$1:INDIRECT("$A$"&amp;ROW($A18)))), 1))), "",
ROUNDDOWN((ROUNDDOWN((((2*VLOOKUP($AA18, 'EV and Base'!$A$1:$N$671, 11, FALSE))+30+ROUNDDOWN($AE18/4, 0))*$AB18)/100, 0)+5), 0)
&amp;"-"&amp;
ROUNDDOWN((ROUNDDOWN((((2*VLOOKUP($AA18, 'EV and Base'!$A$1:$N$671, 11, FALSE))+31+ROUNDDOWN($AE18/4, 0))*$AB18)/100, 0)+5), 0))</f>
        <v>21-21</v>
      </c>
      <c r="AL18" s="21" t="str" cm="1">
        <f t="array" aca="1" ref="AL18" ca="1">IF(NOT(ISNUMBER(INDEX($A:$A, LOOKUP(2, 1 / ($A$1:INDIRECT("$A$"&amp;ROW($A18)) &lt;&gt; ""),ROW($A$1:INDIRECT("$A$"&amp;ROW($A18)))), 1))), "",
ROUNDDOWN((ROUNDDOWN((((2*VLOOKUP($AA18, 'EV and Base'!$A$1:$N$671, 12, FALSE))+0+ROUNDDOWN($AF18/4, 0))*$AB18)/100, 0)+5)*0.9, 0)
&amp;"-"&amp;
ROUNDDOWN((ROUNDDOWN((((2*VLOOKUP($AA18, 'EV and Base'!$A$1:$N$671, 12, FALSE))+31+ROUNDDOWN($AF18/4, 0))*$AB18)/100, 0)+5)*0.9, 0))</f>
        <v>10-14</v>
      </c>
      <c r="AM18" s="21" t="str" cm="1">
        <f t="array" aca="1" ref="AM18" ca="1">IF(NOT(ISNUMBER(INDEX($A:$A, LOOKUP(2, 1 / ($A$1:INDIRECT("$A$"&amp;ROW($A18)) &lt;&gt; ""),ROW($A$1:INDIRECT("$A$"&amp;ROW($A18)))), 1))), "",
ROUNDDOWN((ROUNDDOWN((((2*VLOOKUP($AA18, 'EV and Base'!$A$1:$N$671, 13, FALSE))+30+ROUNDDOWN($AG18/4, 0))*$AB18)/100, 0)+5), 0)
&amp;"-"&amp;
ROUNDDOWN((ROUNDDOWN((((2*VLOOKUP($AA18, 'EV and Base'!$A$1:$N$671, 13, FALSE))+31+ROUNDDOWN($AG18/4, 0))*$AB18)/100, 0)+5), 0))</f>
        <v>21-21</v>
      </c>
      <c r="AN18" s="25" cm="1">
        <f t="array" aca="1" ref="AN18" ca="1">IF(NOT(ISNUMBER(INDEX($A:$A, LOOKUP(2, 1 / ($A$1:INDIRECT("$A$"&amp;ROW($A18)) &lt;&gt; ""),ROW($A$1:INDIRECT("$A$"&amp;ROW($A18)))), 1))), "",
ROUNDDOWN((ROUNDDOWN((((2*VLOOKUP($AA18, 'EV and Base'!$A$1:$N$671, 14, FALSE))+31+ROUNDDOWN($AH18/4, 0))*$AB18)/100, 0)+5), 0))</f>
        <v>24</v>
      </c>
      <c r="AO18" s="23" cm="1">
        <f t="array" aca="1" ref="AO18" ca="1">IF(NOT(ISNUMBER(INDEX($A:$A, LOOKUP(2, 1 / ($A$1:INDIRECT("$A$"&amp;ROW($A18)) &lt;&gt; ""),ROW($A$1:INDIRECT("$A$"&amp;ROW($A18)))), 1))), "",
ROUNDDOWN((((2*VLOOKUP($AA18, 'EV and Base'!$A$1:$N$671, 9, FALSE))+31+ROUNDDOWN($AC18/4, 0))*$AB18)/100, 0)+$AB18+10)</f>
        <v>40</v>
      </c>
      <c r="AP18" s="2" cm="1">
        <f t="array" aca="1" ref="AP18" ca="1">IF(NOT(ISNUMBER(INDEX($A:$A, LOOKUP(2, 1 / ($A$1:INDIRECT("$A$"&amp;ROW($A18)) &lt;&gt; ""),ROW($A$1:INDIRECT("$A$"&amp;ROW($A18)))), 1))), "",
ROUNDDOWN((ROUNDDOWN((((2*VLOOKUP($AA18, 'EV and Base'!$A$1:$N$671, 10, FALSE))+31+ROUNDDOWN($AD18/4, 0))*$AB18)/100, 0)+5)*1.1, 0))</f>
        <v>28</v>
      </c>
      <c r="AQ18" s="2" cm="1">
        <f t="array" aca="1" ref="AQ18" ca="1">IF(NOT(ISNUMBER(INDEX($A:$A, LOOKUP(2, 1 / ($A$1:INDIRECT("$A$"&amp;ROW($A18)) &lt;&gt; ""),ROW($A$1:INDIRECT("$A$"&amp;ROW($A18)))), 1))), "",
ROUNDDOWN((ROUNDDOWN((((2*VLOOKUP($AA18, 'EV and Base'!$A$1:$N$671, 11, FALSE))+$AV$2+ROUNDDOWN($AE18/4, 0))*$AB18)/100, 0)+5), 0))</f>
        <v>21</v>
      </c>
      <c r="AR18" s="22" cm="1">
        <f t="array" aca="1" ref="AR18" ca="1">IF(NOT(ISNUMBER(INDEX($A:$A, LOOKUP(2, 1 / ($A$1:INDIRECT("$A$"&amp;ROW($A18)) &lt;&gt; ""),ROW($A$1:INDIRECT("$A$"&amp;ROW($A18)))), 1))), "",
ROUNDDOWN((ROUNDDOWN((((2*VLOOKUP($AA18, 'EV and Base'!$A$1:$N$671, 12, FALSE))+$AW$2+ROUNDDOWN($AF18/4, 0))*$AB18)/100, 0)+5)*0.9, 0))</f>
        <v>12</v>
      </c>
      <c r="AS18" s="2" cm="1">
        <f t="array" aca="1" ref="AS18" ca="1">IF(NOT(ISNUMBER(INDEX($A:$A, LOOKUP(2, 1 / ($A$1:INDIRECT("$A$"&amp;ROW($A18)) &lt;&gt; ""),ROW($A$1:INDIRECT("$A$"&amp;ROW($A18)))), 1))), "",
ROUNDDOWN((ROUNDDOWN((((2*VLOOKUP($AA18, 'EV and Base'!$A$1:$N$671, 13, FALSE))+$AX$2+ROUNDDOWN($AG18/4, 0))*$AB18)/100, 0)+5), 0))</f>
        <v>21</v>
      </c>
      <c r="AT18" s="24" cm="1">
        <f t="array" aca="1" ref="AT18" ca="1">IF(NOT(ISNUMBER(INDEX($A:$A, LOOKUP(2, 1 / ($A$1:INDIRECT("$A$"&amp;ROW($A18)) &lt;&gt; ""),ROW($A$1:INDIRECT("$A$"&amp;ROW($A18)))), 1))), "",
ROUNDDOWN((ROUNDDOWN((((2*VLOOKUP($AA18, 'EV and Base'!$A$1:$N$671, 14, FALSE))+31+ROUNDDOWN($AH18/4, 0))*$AB18)/100, 0)+5), 0))</f>
        <v>24</v>
      </c>
      <c r="AU18" s="28">
        <v>109</v>
      </c>
      <c r="AY18" cm="1">
        <f t="array" aca="1" ref="AY18" ca="1">IF(NOT(ISNUMBER(INDEX($A:$A,LOOKUP(2,1/($A$1:INDIRECT("$A$"&amp;ROW($A18))&lt;&gt;""),ROW($A$1:INDIRECT("$A$"&amp;ROW($A18)))),1))),"",
INDEX($AY:$AY,LOOKUP(2,1/($AY$1:INDIRECT("$AY$"&amp;ROW($AY18)-1)&lt;&gt;""),ROW($AY$1:INDIRECT("$AY$"&amp;ROW($AY18)-1))),1)+$BL18)</f>
        <v>1696</v>
      </c>
      <c r="AZ18" s="3" cm="1">
        <f t="array" aca="1" ref="AZ18" ca="1">IF(NOT(ISNUMBER(INDEX($A:$A, LOOKUP(2, 1 / ($A$1:INDIRECT("$A$"&amp;ROW($A18)) &lt;&gt; ""),ROW($A$1:INDIRECT("$A$"&amp;ROW($A18)))), 1))), "",
VLOOKUP(INDIRECT("$G$"&amp;LOOKUP(2, 1 / ($AY$1:INDIRECT("$AY$"&amp;ROW($AY18)-1) &lt;&gt; ""),ROW($AY$1:INDIRECT("$AY$"&amp;ROW($AY18)-1)))),'EV and Base'!A13:N683,2,FALSE))</f>
        <v>56</v>
      </c>
      <c r="BA18" s="3" cm="1">
        <f t="array" aca="1" ref="BA18" ca="1">IF(NOT(ISNUMBER(INDEX($A:$A, LOOKUP(2, 1 / ($A$1:INDIRECT("$A$"&amp;ROW($A18)) &lt;&gt; ""),ROW($A$1:INDIRECT("$A$"&amp;ROW($A18)))), 1))), "",
INDIRECT("$I$"&amp;LOOKUP(2, 1 / ($AY$1:INDIRECT("$AY$"&amp;ROW($AY18)-1) &lt;&gt; ""),ROW($AY$1:INDIRECT("$AY$"&amp;ROW($AY18)-1)))))</f>
        <v>8</v>
      </c>
      <c r="BB18" s="1" cm="1">
        <f t="array" aca="1" ref="BB18" ca="1">IF(NOT(ISNUMBER(INDEX($A:$A, LOOKUP(2, 1 / ($A$1:INDIRECT("$A$"&amp;ROW($A18)) &lt;&gt; ""),ROW($A$1:INDIRECT("$A$"&amp;ROW($A18)))), 1))), "",
INDIRECT("$AB$"&amp;LOOKUP(2, 1 / ($AY$1:INDIRECT("$AY$"&amp;ROW($AY18)-1) &lt;&gt; ""),ROW($AY$1:INDIRECT("$AY$"&amp;ROW($AY18)-1)))))</f>
        <v>14</v>
      </c>
      <c r="BC18" s="3" cm="1">
        <f t="array" aca="1" ref="BC18" ca="1">IF(NOT(ISNUMBER(INDEX($A:$A,LOOKUP(2,1/($A$1:INDIRECT("$A$"&amp;ROW($A18))&lt;&gt;""),ROW($A$1:INDIRECT("$A$"&amp;ROW($A18)))),1))),"",
$BA18+$BA18+10)</f>
        <v>26</v>
      </c>
      <c r="BD18" s="3" cm="1">
        <f t="array" aca="1" ref="BD18" ca="1">IF(NOT(ISNUMBER(INDEX($A:$A,LOOKUP(2,1/($A$1:INDIRECT("$A$"&amp;ROW($A18))&lt;&gt;""),ROW($A$1:INDIRECT("$A$"&amp;ROW($A18)))),1))),"",
$BA18+$BB18+10)</f>
        <v>32</v>
      </c>
      <c r="BE18" s="3" cm="1">
        <f t="array" aca="1" ref="BE18" ca="1">IF(NOT(ISNUMBER(INDEX($A:$A,LOOKUP(2,1/($A$1:INDIRECT("$A$"&amp;ROW($A18))&lt;&gt;""),ROW($A$1:INDIRECT("$A$"&amp;ROW($A18)))),1))),"",
$BC18*$BC18)</f>
        <v>676</v>
      </c>
      <c r="BF18" s="3" cm="1">
        <f t="array" aca="1" ref="BF18" ca="1">IF(NOT(ISNUMBER(INDEX($A:$A,LOOKUP(2,1/($A$1:INDIRECT("$A$"&amp;ROW($A18))&lt;&gt;""),ROW($A$1:INDIRECT("$A$"&amp;ROW($A18)))),1))),"",
$BD18*$BD18)</f>
        <v>1024</v>
      </c>
      <c r="BG18" s="3" cm="1">
        <f t="array" aca="1" ref="BG18" ca="1">IF(NOT(ISNUMBER(INDEX($A:$A,LOOKUP(2,1/($A$1:INDIRECT("$A$"&amp;ROW($A18))&lt;&gt;""),ROW($A$1:INDIRECT("$A$"&amp;ROW($A18)))),1))),"",
_xlfn.FLOOR.MATH(1.5*_xlfn.FLOOR.MATH($AZ18*BA18/5)))</f>
        <v>133</v>
      </c>
      <c r="BH18" s="3" cm="1">
        <f t="array" aca="1" ref="BH18" ca="1">IF(NOT(ISNUMBER(INDEX($A:$A, LOOKUP(2, 1 / ($A$1:INDIRECT("$A$"&amp;ROW($A18)) &lt;&gt; ""),ROW($A$1:INDIRECT("$A$"&amp;ROW($A18)))), 1))), "",
_xlfn.FLOOR.MATH($BG18/IF(OR(INDIRECT("$C$"&amp;LOOKUP(2, 1 / ($AY$1:INDIRECT("$AY$"&amp;ROW($AY18)-1) &lt;&gt; ""),ROW($AY$1:INDIRECT("$AY$"&amp;ROW($AY18)-1))))="Multi",
INDIRECT("$C$"&amp;LOOKUP(2, 1 / ($AY$1:INDIRECT("$AY$"&amp;ROW($AY18)-1) &lt;&gt; ""),ROW($AY$1:INDIRECT("$AY$"&amp;ROW($AY18)-1))))="Double"),2,1)))</f>
        <v>133</v>
      </c>
      <c r="BI18" s="3" cm="1">
        <f t="array" aca="1" ref="BI18" ca="1">IF(NOT(ISNUMBER(INDEX($A:$A,LOOKUP(2,1/($A$1:INDIRECT("$A$"&amp;ROW($A18))&lt;&gt;""),ROW($A$1:INDIRECT("$A$"&amp;ROW($A18)))),1))),"",
VLOOKUP($BC18,GameFreakSQRT!$A$1:$B$200,2,FALSE))</f>
        <v>20886</v>
      </c>
      <c r="BJ18" s="3" cm="1">
        <f t="array" aca="1" ref="BJ18" ca="1">IF(NOT(ISNUMBER(INDEX($A:$A,LOOKUP(2,1/($A$1:INDIRECT("$A$"&amp;ROW($A18))&lt;&gt;""),ROW($A$1:INDIRECT("$A$"&amp;ROW($A18)))),1))),"",
VLOOKUP($BD18,GameFreakSQRT!$A$1:$B$200,2,FALSE))</f>
        <v>23170</v>
      </c>
      <c r="BK18" s="3" cm="1">
        <f t="array" aca="1" ref="BK18" ca="1">IF(NOT(ISNUMBER(INDEX($A:$A,LOOKUP(2,1/($A$1:INDIRECT("$A$"&amp;ROW($A18))&lt;&gt;""),ROW($A$1:INDIRECT("$A$"&amp;ROW($A18)))),1))),"",
_xlfn.FLOOR.MATH((($BI18*$BE18)*$BH18)/($BJ18*$BF18))+1)</f>
        <v>80</v>
      </c>
      <c r="BL18" s="3" cm="1">
        <f t="array" aca="1" ref="BL18" ca="1">IF(NOT(ISNUMBER(INDEX($A:$A,LOOKUP(2,1/($A$1:INDIRECT("$A$"&amp;ROW($A18))&lt;&gt;""),ROW($A$1:INDIRECT("$A$"&amp;ROW($A18)))),1))),"",
_xlfn.FLOOR.MATH($BK18*IF(NOT(INDIRECT("$Z$"&amp;LOOKUP(2, 1 / ($AY$1:INDIRECT("$AY$"&amp;ROW($AY18)-1) &lt;&gt; ""),ROW($AY$1:INDIRECT("$AY$"&amp;ROW($AY18)-1))))=""),1.5,1)))</f>
        <v>80</v>
      </c>
      <c r="BM18" s="3" cm="1">
        <f t="array" aca="1" ref="BM18" ca="1">IF(NOT(ISNUMBER(INDEX($A:$A, LOOKUP(2, 1 / ($A$1:INDIRECT("$A$"&amp;ROW($A18)) &lt;&gt; ""),ROW($A$1:INDIRECT("$A$"&amp;ROW($A18)))), 1))), "",
INDIRECT("$Y$"&amp;LOOKUP(2, 1 / ($AY$1:INDIRECT("$AY$"&amp;ROW($AY18)-1) &lt;&gt; ""),ROW($AY$1:INDIRECT("$AY$"&amp;ROW($AY18)-1)))))</f>
        <v>80</v>
      </c>
      <c r="BN18" s="3" t="b">
        <f t="shared" ca="1" si="0"/>
        <v>1</v>
      </c>
      <c r="CT18" s="3" cm="1">
        <f t="array" aca="1" ref="CT18" ca="1">IF(NOT(ISNUMBER(INDEX($A:$A, LOOKUP(2, 1 / ($A$1:INDIRECT("$A$"&amp;ROW($A18)) &lt;&gt; ""),ROW($A$1:INDIRECT("$A$"&amp;ROW($A18)))), 1))), "",
$AY18-INDEX($AY:$AY, LOOKUP(2, 1 / ($AY$1:INDIRECT("$AV$"&amp;ROW($AY18)-1) &lt;&gt; ""),ROW($AY$1:INDIRECT("$AV$"&amp;ROW($AY18)-1))), 1))</f>
        <v>1696</v>
      </c>
      <c r="CU18" s="3" cm="1">
        <f t="array" aca="1" ref="CU18" ca="1">IF(NOT(ISNUMBER(INDEX($A:$A, LOOKUP(2, 1 / ($A$1:INDIRECT("$A$"&amp;ROW($A18)) &lt;&gt; ""),ROW($A$1:INDIRECT("$A$"&amp;ROW($A18)))), 1))), "",
INDEX($Y:$Y, LOOKUP(2, 1 / ($Y$1:INDIRECT("$Y$"&amp;ROW($Y18)-1) &lt;&gt; ""),ROW($Y$1:INDIRECT("$Y$"&amp;ROW($Y18)-1))), 1))</f>
        <v>80</v>
      </c>
      <c r="CV18" s="1">
        <f ca="1">IFERROR(VLOOKUP($AY18, 'Medium-Slow'!$A$1:$B$101, 2, TRUE),"")</f>
        <v>14</v>
      </c>
    </row>
    <row r="19" spans="1:100" x14ac:dyDescent="0.45">
      <c r="A19" s="69" t="s">
        <v>75</v>
      </c>
      <c r="B19" s="69" t="s">
        <v>112</v>
      </c>
      <c r="C19" s="69" t="s">
        <v>46</v>
      </c>
      <c r="D19" s="69" t="s">
        <v>110</v>
      </c>
      <c r="E19" s="69" t="s">
        <v>48</v>
      </c>
      <c r="F19" s="56">
        <v>1</v>
      </c>
      <c r="G19" s="2" t="s">
        <v>70</v>
      </c>
      <c r="H19" s="2" t="s">
        <v>50</v>
      </c>
      <c r="I19" s="2">
        <v>7</v>
      </c>
      <c r="J19" s="2" t="s">
        <v>113</v>
      </c>
      <c r="K19" s="2" t="s">
        <v>98</v>
      </c>
      <c r="L19" s="2" t="s">
        <v>53</v>
      </c>
      <c r="M19" s="2" t="s">
        <v>54</v>
      </c>
      <c r="N19" s="2" t="s">
        <v>73</v>
      </c>
      <c r="O19" s="2" t="s">
        <v>74</v>
      </c>
      <c r="P19" s="22" t="s">
        <v>56</v>
      </c>
      <c r="Q19" s="22">
        <v>0</v>
      </c>
      <c r="R19" s="2">
        <f>_xlfn.FLOOR.MATH((((2*VLOOKUP(G19, 'EV and Base'!$A$1:$N$671, 9, FALSE))+$Q19)*$I19)/100)+$I19+10</f>
        <v>23</v>
      </c>
      <c r="S19" s="2">
        <f>_xlfn.FLOOR.MATH((_xlfn.FLOOR.MATH((((2*VLOOKUP($G19, 'EV and Base'!$A$1:$N$671, 10, FALSE))+$Q19)*$I19)/100)+5)*
IF(OR($J19="Lonely", $J19="Brave", $J19="Adamant", $J19="Naughty"), 1.1,
IF(OR($J19="Bold", $J19="Timid", $J19="Modest", $J19="Calm"), 0.9, 1)))</f>
        <v>12</v>
      </c>
      <c r="T19" s="2">
        <f>_xlfn.FLOOR.MATH((_xlfn.FLOOR.MATH((((2*VLOOKUP($G19, 'EV and Base'!$A$1:$N$671, 11, FALSE))+$Q19)*$I19)/100)+5)*
IF(OR($J19="Bold", $J19="Relaxed", $J19="Impish", $J19="Lax"), 1.1,
IF(OR($J19="Lonely", $J19="Hasty", $J19="Mild", $J19="Gentle"), 0.9, 1)))</f>
        <v>10</v>
      </c>
      <c r="U19" s="2">
        <f>_xlfn.FLOOR.MATH((_xlfn.FLOOR.MATH((((2*VLOOKUP($G19, 'EV and Base'!$A$1:$N$671, 12, FALSE))+$Q19)*$I19)/100)+5)*
IF(OR($J19="Modest", $J19="Mild", $J19="Quiet", $J19="Rash"), 1.1,
IF(OR($J19="Adamant", $J19="Impish", $J19="Jolly", $J19="Careful"), 0.9, 1)))</f>
        <v>9</v>
      </c>
      <c r="V19" s="2">
        <f>_xlfn.FLOOR.MATH((_xlfn.FLOOR.MATH((((2*VLOOKUP($G19, 'EV and Base'!$A$1:$N$671, 13, FALSE))+$Q19)*$I19)/100)+5)*
IF(OR($J19="Calm", $J19="Gentle", $J19="Sassy", $J19="Careful"), 1.1,
IF(OR($J19="Naughty", $J19="Lax", $J19="Naive", $J19="Rash"), 0.9, 1)))</f>
        <v>10</v>
      </c>
      <c r="W19" s="2">
        <f>_xlfn.FLOOR.MATH((_xlfn.FLOOR.MATH((((2*VLOOKUP($G19, 'EV and Base'!$A$1:$N$671, 14, FALSE))+$Q19)*$I19)/100)+5)*
IF(OR($J19="Timid", $J19="Hasty", $J19="Jolly", $J19="Naive"), 1.1,
IF(OR($J19="Brave", $J19="Relaxed", $J19="Quiet", $J19="Sassy"), 0.9, 1)))</f>
        <v>10</v>
      </c>
      <c r="X19" s="69">
        <v>112</v>
      </c>
      <c r="AA19" s="23" t="str" cm="1">
        <f t="array" aca="1" ref="AA19" ca="1">IF(NOT(ISNUMBER(INDEX($A:$A,LOOKUP(2,1/($A$1:INDIRECT("$A$"&amp;ROW($A19))&lt;&gt;""),ROW($A$1:INDIRECT("$A$"&amp;ROW($A19)))),1))),"",
IF(NOT(ISNUMBER($A19)),$AA18,
IF($AB19&lt;16,"Lillipup",
IF($AB19&lt;32,"Herdier",
"Stoutland"))))</f>
        <v/>
      </c>
      <c r="AB19" s="25" t="str" cm="1">
        <f t="array" aca="1" ref="AB19" ca="1">IF(NOT(ISNUMBER(INDEX($A:$A, LOOKUP(2, 1 / ($A$1:INDIRECT("$A$"&amp;ROW($A19)) &lt;&gt; ""),ROW($A$1:INDIRECT("$A$"&amp;ROW($A19)))), 1))), "",
VLOOKUP($AY19,'Medium-Slow'!$A$1:$B$101,2,TRUE))</f>
        <v/>
      </c>
      <c r="AC19" s="23" t="str" cm="1">
        <f t="array" aca="1" ref="AC19" ca="1">IF(NOT(ISNUMBER(INDEX($A:$A, LOOKUP(2, 1 / ($A$1:INDIRECT("$A$"&amp;ROW($A19)) &lt;&gt; ""),ROW($A$1:INDIRECT("$A$"&amp;ROW($A19)))), 1))), "",
INDEX($AC:$AC, LOOKUP(2, 1 / ($AC$1:INDIRECT("$AC$"&amp;ROW($AC19)-1) &lt;&gt; ""),ROW($AC$1:INDIRECT("$AC$"&amp;ROW($AC19)-1))), 1)+
IF(INDEX($AC:$AC, LOOKUP(2, 1 / ($AC$1:INDIRECT("$AC$"&amp;ROW($AC19)-1) &lt;&gt; ""),ROW($AC$1:INDIRECT("$AC$"&amp;ROW($AC19)-1))), 1)+
INDEX($AD:$AD, LOOKUP(2, 1 / ($AD$1:INDIRECT("$AD$"&amp;ROW($AD19)-1) &lt;&gt; ""),ROW($AD$1:INDIRECT("$AD$"&amp;ROW($AD19)-1))), 1)+
INDEX($AE:$AE, LOOKUP(2, 1 / ($AE$1:INDIRECT("$AE$"&amp;ROW($AE19)-1) &lt;&gt; ""),ROW($AE$1:INDIRECT("$AE$"&amp;ROW($AD19)-1))), 1)+
INDEX($AE:$AF, LOOKUP(2, 1 / ($AF$1:INDIRECT("$AF$"&amp;ROW($AF19)-1) &lt;&gt; ""),ROW($AF$1:INDIRECT("$AF$"&amp;ROW($AD19)-1))), 1)+
INDEX($AG:$AG, LOOKUP(2, 1 / ($AG$1:INDIRECT("$AG$"&amp;ROW($AG19)-1) &lt;&gt; ""),ROW($AG$1:INDIRECT("$AG$"&amp;ROW($AD19)-1))), 1)+
INDEX($AH:$AH, LOOKUP(2, 1 / ($AH$1:INDIRECT("$AH$"&amp;ROW($AH19)-1) &lt;&gt; ""),ROW($AH$1:INDIRECT("$AH$"&amp;ROW($AD19)-1))), 1)&gt;=510,0,
IF(INDEX($AC:$AC, LOOKUP(2, 1 / ($AC$1:INDIRECT("$AC$"&amp;ROW($AC19)-1) &lt;&gt; ""),ROW($AC$1:INDIRECT("$AC$"&amp;ROW($AC19)-1))), 1)&gt;=255,0,
VLOOKUP(INDIRECT("$G$"&amp;LOOKUP(2, 1 / ($AC$1:INDIRECT("$AC$"&amp;ROW($AC19)-1) &lt;&gt; ""),ROW($AC$1:INDIRECT("$AC$"&amp;ROW($AC19)-1)))), 'EV and Base'!$A$1:$N$671, 3, FALSE))))</f>
        <v/>
      </c>
      <c r="AD19" s="2" t="str" cm="1">
        <f t="array" aca="1" ref="AD19" ca="1">IF(NOT(ISNUMBER(INDEX($A:$A, LOOKUP(2, 1 / ($A$1:INDIRECT("$A$"&amp;ROW($A19)) &lt;&gt; ""),ROW($A$1:INDIRECT("$A$"&amp;ROW($A19)))), 1))), "",
INDEX($AD:$AD, LOOKUP(2, 1 / ($AD$1:INDIRECT("$AD$"&amp;ROW($AD19)-1) &lt;&gt; ""),ROW($AD$1:INDIRECT("$AD$"&amp;ROW($AD19)-1))), 1)+
IF(INDEX($AC:$AC, LOOKUP(2, 1 / ($AC$1:INDIRECT("$AC$"&amp;ROW($AC19)-1) &lt;&gt; ""),ROW($AC$1:INDIRECT("$AC$"&amp;ROW($AC19)-1))), 1)+
INDEX($AD:$AD, LOOKUP(2, 1 / ($AD$1:INDIRECT("$AD$"&amp;ROW($AD19)-1) &lt;&gt; ""),ROW($AD$1:INDIRECT("$AD$"&amp;ROW($AD19)-1))), 1)+
INDEX($AE:$AE, LOOKUP(2, 1 / ($AE$1:INDIRECT("$AE$"&amp;ROW($AE19)-1) &lt;&gt; ""),ROW($AE$1:INDIRECT("$AE$"&amp;ROW($AD19)-1))), 1)+
INDEX($AE:$AF, LOOKUP(2, 1 / ($AF$1:INDIRECT("$AF$"&amp;ROW($AF19)-1) &lt;&gt; ""),ROW($AF$1:INDIRECT("$AF$"&amp;ROW($AD19)-1))), 1)+
INDEX($AG:$AG, LOOKUP(2, 1 / ($AG$1:INDIRECT("$AG$"&amp;ROW($AG19)-1) &lt;&gt; ""),ROW($AG$1:INDIRECT("$AG$"&amp;ROW($AD19)-1))), 1)+
INDEX($AH:$AH, LOOKUP(2, 1 / ($AH$1:INDIRECT("$AH$"&amp;ROW($AH19)-1) &lt;&gt; ""),ROW($AH$1:INDIRECT("$AH$"&amp;ROW($AD19)-1))), 1)&gt;=510,0,
IF(INDEX($AD:$AD, LOOKUP(2, 1 / ($AD$1:INDIRECT("$AD$"&amp;ROW($AD19)-1) &lt;&gt; ""),ROW($AD$1:INDIRECT("$AD$"&amp;ROW($AD19)-1))), 1)&gt;=255,0,
VLOOKUP(INDIRECT("$G$"&amp;LOOKUP(2, 1 / ($AD$1:INDIRECT("$AD$"&amp;ROW($AD19)-1) &lt;&gt; ""),ROW($AD$1:INDIRECT("$AD$"&amp;ROW($AD19)-1)))), 'EV and Base'!$A$1:$N$671, 4, FALSE))))</f>
        <v/>
      </c>
      <c r="AE19" s="2" t="str" cm="1">
        <f t="array" aca="1" ref="AE19" ca="1">IF(NOT(ISNUMBER(INDEX($A:$A,LOOKUP(2,1/($A$1:INDIRECT("$A$"&amp;ROW($A19))&lt;&gt;""),ROW($A$1:INDIRECT("$A$"&amp;ROW($A19)))),1))),"",
INDEX($AE:$AE,LOOKUP(2,1/($AE$1:INDIRECT("$AE$"&amp;ROW($AE19)-1)&lt;&gt;""),ROW($AE$1:INDIRECT("$AE$"&amp;ROW($AE19)-1))),1)+
IF(INDEX($AC:$AC,LOOKUP(2,1/($AC$1:INDIRECT("$AC$"&amp;ROW($AC19)-1)&lt;&gt;""),ROW($AC$1:INDIRECT("$AC$"&amp;ROW($AC19)-1))),1)+
INDEX($AD:$AD,LOOKUP(2,1/($AD$1:INDIRECT("$AD$"&amp;ROW($AD19)-1)&lt;&gt;""),ROW($AD$1:INDIRECT("$AD$"&amp;ROW($AD19)-1))),1)+
INDEX($AE:$AE,LOOKUP(2,1/($AE$1:INDIRECT("$AE$"&amp;ROW($AE19)-1)&lt;&gt;""),ROW($AE$1:INDIRECT("$AE$"&amp;ROW($AD19)-1))),1)+
INDEX($AE:$AF,LOOKUP(2,1/($AF$1:INDIRECT("$AF$"&amp;ROW($AF19)-1)&lt;&gt;""),ROW($AF$1:INDIRECT("$AF$"&amp;ROW($AD19)-1))),1)+
INDEX($AG:$AG,LOOKUP(2,1/($AG$1:INDIRECT("$AG$"&amp;ROW($AG19)-1)&lt;&gt;""),ROW($AG$1:INDIRECT("$AG$"&amp;ROW($AD19)-1))),1)+
INDEX($AH:$AH,LOOKUP(2,1/($AH$1:INDIRECT("$AH$"&amp;ROW($AH19)-1)&lt;&gt;""),ROW($AH$1:INDIRECT("$AH$"&amp;ROW($AD19)-1))),1)&gt;=510,0,
IF(INDEX($AE:$AE,LOOKUP(2,1/($AE$1:INDIRECT("$AE$"&amp;ROW($AE19)-1)&lt;&gt;""),ROW($AE$1:INDIRECT("$AE$"&amp;ROW($AE19)-1))),1)&gt;=255,0,
VLOOKUP(INDIRECT("$G$"&amp;LOOKUP(2,1/($AE$1:INDIRECT("$AE$"&amp;ROW($AE19)-1)&lt;&gt;""),ROW($AE$1:INDIRECT("$AE$"&amp;ROW($AE19)-1)))),'EV and Base'!$A$1:$N$671,5,FALSE))))</f>
        <v/>
      </c>
      <c r="AF19" s="2" t="str" cm="1">
        <f t="array" aca="1" ref="AF19" ca="1">IF(NOT(ISNUMBER(INDEX($A:$A, LOOKUP(2, 1 / ($A$1:INDIRECT("$A$"&amp;ROW($A19)) &lt;&gt; ""),ROW($A$1:INDIRECT("$A$"&amp;ROW($A19)))), 1))), "",
INDEX($AF:$AF, LOOKUP(2, 1 / ($AF$1:INDIRECT("$AF$"&amp;ROW($AF19)-1) &lt;&gt; ""),ROW($AF$1:INDIRECT("$AF$"&amp;ROW($AF19)-1))), 1)+
IF(INDEX($AC:$AC, LOOKUP(2, 1 / ($AC$1:INDIRECT("$AC$"&amp;ROW($AC19)-1) &lt;&gt; ""),ROW($AC$1:INDIRECT("$AC$"&amp;ROW($AC19)-1))), 1)+
INDEX($AD:$AD, LOOKUP(2, 1 / ($AD$1:INDIRECT("$AD$"&amp;ROW($AD19)-1) &lt;&gt; ""),ROW($AD$1:INDIRECT("$AD$"&amp;ROW($AD19)-1))), 1)+
INDEX($AE:$AE, LOOKUP(2, 1 / ($AE$1:INDIRECT("$AE$"&amp;ROW($AE19)-1) &lt;&gt; ""),ROW($AE$1:INDIRECT("$AE$"&amp;ROW($AD19)-1))), 1)+
INDEX($AE:$AF, LOOKUP(2, 1 / ($AF$1:INDIRECT("$AF$"&amp;ROW($AF19)-1) &lt;&gt; ""),ROW($AF$1:INDIRECT("$AF$"&amp;ROW($AD19)-1))), 1)+
INDEX($AG:$AG, LOOKUP(2, 1 / ($AG$1:INDIRECT("$AG$"&amp;ROW($AG19)-1) &lt;&gt; ""),ROW($AG$1:INDIRECT("$AG$"&amp;ROW($AD19)-1))), 1)+
INDEX($AH:$AH, LOOKUP(2, 1 / ($AH$1:INDIRECT("$AH$"&amp;ROW($AH19)-1) &lt;&gt; ""),ROW($AH$1:INDIRECT("$AH$"&amp;ROW($AD19)-1))), 1)&gt;=510,0,
IF(INDEX($AF:$AF, LOOKUP(2, 1 / ($AF$1:INDIRECT("$AF$"&amp;ROW($AF19)-1) &lt;&gt; ""),ROW($AF$1:INDIRECT("$AF$"&amp;ROW($AF19)-1))), 1)&gt;=255,0,
VLOOKUP(INDIRECT("$G$"&amp;LOOKUP(2, 1 / ($AF$1:INDIRECT("$AF$"&amp;ROW($AF19)-1) &lt;&gt; ""),ROW($AF$1:INDIRECT("$AF$"&amp;ROW($AF19)-1)))), 'EV and Base'!$A$1:$N$671, 6, FALSE))))</f>
        <v/>
      </c>
      <c r="AG19" s="2" t="str" cm="1">
        <f t="array" aca="1" ref="AG19" ca="1">IF(NOT(ISNUMBER(INDEX($A:$A, LOOKUP(2, 1 / ($A$1:INDIRECT("$A$"&amp;ROW($A19)) &lt;&gt; ""),ROW($A$1:INDIRECT("$A$"&amp;ROW($A19)))), 1))), "",
INDEX($AG:$AG, LOOKUP(2, 1 / ($AG$1:INDIRECT("$AG$"&amp;ROW($AG19)-1) &lt;&gt; ""),ROW($AG$1:INDIRECT("$AG$"&amp;ROW($AG19)-1))), 1)+
IF(INDEX($AC:$AC, LOOKUP(2, 1 / ($AC$1:INDIRECT("$AC$"&amp;ROW($AC19)-1) &lt;&gt; ""),ROW($AC$1:INDIRECT("$AC$"&amp;ROW($AC19)-1))), 1)+
INDEX($AD:$AD, LOOKUP(2, 1 / ($AD$1:INDIRECT("$AD$"&amp;ROW($AD19)-1) &lt;&gt; ""),ROW($AD$1:INDIRECT("$AD$"&amp;ROW($AD19)-1))), 1)+
INDEX($AE:$AE, LOOKUP(2, 1 / ($AE$1:INDIRECT("$AE$"&amp;ROW($AE19)-1) &lt;&gt; ""),ROW($AE$1:INDIRECT("$AE$"&amp;ROW($AD19)-1))), 1)+
INDEX($AE:$AF, LOOKUP(2, 1 / ($AF$1:INDIRECT("$AF$"&amp;ROW($AF19)-1) &lt;&gt; ""),ROW($AF$1:INDIRECT("$AF$"&amp;ROW($AD19)-1))), 1)+
INDEX($AG:$AG, LOOKUP(2, 1 / ($AG$1:INDIRECT("$AG$"&amp;ROW($AG19)-1) &lt;&gt; ""),ROW($AG$1:INDIRECT("$AG$"&amp;ROW($AD19)-1))), 1)+
INDEX($AH:$AH, LOOKUP(2, 1 / ($AH$1:INDIRECT("$AH$"&amp;ROW($AH19)-1) &lt;&gt; ""),ROW($AH$1:INDIRECT("$AH$"&amp;ROW($AD19)-1))), 1)&gt;=510,0,
IF(INDEX($AG:$AG, LOOKUP(2, 1 / ($AG$1:INDIRECT("$AG$"&amp;ROW($AG19)-1) &lt;&gt; ""),ROW($AG$1:INDIRECT("$AG$"&amp;ROW($AG19)-1))), 1)&gt;=255,0,
VLOOKUP(INDIRECT("$G$"&amp;LOOKUP(2, 1 / ($AG$1:INDIRECT("$AG$"&amp;ROW($AG19)-1) &lt;&gt; ""),ROW($AG$1:INDIRECT("$AG$"&amp;ROW($AG19)-1)))), 'EV and Base'!$A$1:$N$671, 7, FALSE))))</f>
        <v/>
      </c>
      <c r="AH19" s="24" t="str" cm="1">
        <f t="array" aca="1" ref="AH19" ca="1">IF(NOT(ISNUMBER(INDEX($A:$A,LOOKUP(2,1/($A$1:INDIRECT("$A$"&amp;ROW($A19))&lt;&gt;""),ROW($A$1:INDIRECT("$A$"&amp;ROW($A19)))),1))),"",
INDEX($AH:$AH,LOOKUP(2,1/($AH$1:INDIRECT("$AH$"&amp;ROW($AH19)-1)&lt;&gt;""),ROW($AH$1:INDIRECT("$AH$"&amp;ROW($AH19)-1))),1)+
IF(INDEX($AC:$AC,LOOKUP(2,1/($AC$1:INDIRECT("$AC$"&amp;ROW($AC19)-1)&lt;&gt;""),ROW($AC$1:INDIRECT("$AC$"&amp;ROW($AC19)-1))),1)+
INDEX($AD:$AD,LOOKUP(2,1/($AD$1:INDIRECT("$AD$"&amp;ROW($AD19)-1)&lt;&gt;""),ROW($AD$1:INDIRECT("$AD$"&amp;ROW($AD19)-1))),1)+
INDEX($AE:$AE,LOOKUP(2,1/($AE$1:INDIRECT("$AE$"&amp;ROW($AE19)-1)&lt;&gt;""),ROW($AE$1:INDIRECT("$AE$"&amp;ROW($AD19)-1))),1)+
INDEX($AE:$AF,LOOKUP(2,1/($AF$1:INDIRECT("$AF$"&amp;ROW($AF19)-1)&lt;&gt;""),ROW($AF$1:INDIRECT("$AF$"&amp;ROW($AD19)-1))),1)+
INDEX($AG:$AG,LOOKUP(2,1/($AG$1:INDIRECT("$AG$"&amp;ROW($AG19)-1)&lt;&gt;""),ROW($AG$1:INDIRECT("$AG$"&amp;ROW($AD19)-1))),1)+
INDEX($AH:$AH,LOOKUP(2,1/($AH$1:INDIRECT("$AH$"&amp;ROW($AH19)-1)&lt;&gt;""),ROW($AH$1:INDIRECT("$AH$"&amp;ROW($AD19)-1))),1)&gt;=510,0,
IF(INDEX($AH:$AH,LOOKUP(2,1/($AH$1:INDIRECT("$AH$"&amp;ROW($AH19)-1)&lt;&gt;""),ROW($AH$1:INDIRECT("$AH$"&amp;ROW($AH19)-1))),1)&gt;=255,0,
VLOOKUP(INDIRECT("$G$"&amp;LOOKUP(2,1/($AH$1:INDIRECT("$AH$"&amp;ROW($AH19)-1)&lt;&gt;""),ROW($AH$1:INDIRECT("$AH$"&amp;ROW($AH19)-1)))),'EV and Base'!$A$1:$N$671,8,FALSE))))</f>
        <v/>
      </c>
      <c r="AI19" s="29" t="str" cm="1">
        <f t="array" aca="1" ref="AI19" ca="1">IF(NOT(ISNUMBER(INDEX($A:$A,LOOKUP(2,1/($A$1:INDIRECT("$A$"&amp;ROW($A19))&lt;&gt;""),ROW($A$1:INDIRECT("$A$"&amp;ROW($A19)))),1))),"",
ROUNDDOWN((((2*VLOOKUP($AA19,'EV and Base'!$A$1:$N$671,9,FALSE))+31+ROUNDDOWN($AC19/4,0))*$AB19)/100,0)+$AB19+10)</f>
        <v/>
      </c>
      <c r="AJ19" s="21" t="str" cm="1">
        <f t="array" aca="1" ref="AJ19" ca="1">IF(NOT(ISNUMBER(INDEX($A:$A, LOOKUP(2, 1 / ($A$1:INDIRECT("$A$"&amp;ROW($A19)) &lt;&gt; ""),ROW($A$1:INDIRECT("$A$"&amp;ROW($A19)))), 1))), "",
ROUNDDOWN((ROUNDDOWN((((2*VLOOKUP($AA19, 'EV and Base'!$A$1:$N$671, 10, FALSE))+31+ROUNDDOWN($AD19/4, 0))*$AB19)/100, 0)+5)*1.1, 0))</f>
        <v/>
      </c>
      <c r="AK19" s="21" t="str" cm="1">
        <f t="array" aca="1" ref="AK19" ca="1">IF(NOT(ISNUMBER(INDEX($A:$A, LOOKUP(2, 1 / ($A$1:INDIRECT("$A$"&amp;ROW($A19)) &lt;&gt; ""),ROW($A$1:INDIRECT("$A$"&amp;ROW($A19)))), 1))), "",
ROUNDDOWN((ROUNDDOWN((((2*VLOOKUP($AA19, 'EV and Base'!$A$1:$N$671, 11, FALSE))+30+ROUNDDOWN($AE19/4, 0))*$AB19)/100, 0)+5), 0)
&amp;"-"&amp;
ROUNDDOWN((ROUNDDOWN((((2*VLOOKUP($AA19, 'EV and Base'!$A$1:$N$671, 11, FALSE))+31+ROUNDDOWN($AE19/4, 0))*$AB19)/100, 0)+5), 0))</f>
        <v/>
      </c>
      <c r="AL19" s="21" t="str" cm="1">
        <f t="array" aca="1" ref="AL19" ca="1">IF(NOT(ISNUMBER(INDEX($A:$A, LOOKUP(2, 1 / ($A$1:INDIRECT("$A$"&amp;ROW($A19)) &lt;&gt; ""),ROW($A$1:INDIRECT("$A$"&amp;ROW($A19)))), 1))), "",
ROUNDDOWN((ROUNDDOWN((((2*VLOOKUP($AA19, 'EV and Base'!$A$1:$N$671, 12, FALSE))+0+ROUNDDOWN($AF19/4, 0))*$AB19)/100, 0)+5)*0.9, 0)
&amp;"-"&amp;
ROUNDDOWN((ROUNDDOWN((((2*VLOOKUP($AA19, 'EV and Base'!$A$1:$N$671, 12, FALSE))+31+ROUNDDOWN($AF19/4, 0))*$AB19)/100, 0)+5)*0.9, 0))</f>
        <v/>
      </c>
      <c r="AM19" s="21" t="str" cm="1">
        <f t="array" aca="1" ref="AM19" ca="1">IF(NOT(ISNUMBER(INDEX($A:$A, LOOKUP(2, 1 / ($A$1:INDIRECT("$A$"&amp;ROW($A19)) &lt;&gt; ""),ROW($A$1:INDIRECT("$A$"&amp;ROW($A19)))), 1))), "",
ROUNDDOWN((ROUNDDOWN((((2*VLOOKUP($AA19, 'EV and Base'!$A$1:$N$671, 13, FALSE))+30+ROUNDDOWN($AG19/4, 0))*$AB19)/100, 0)+5), 0)
&amp;"-"&amp;
ROUNDDOWN((ROUNDDOWN((((2*VLOOKUP($AA19, 'EV and Base'!$A$1:$N$671, 13, FALSE))+31+ROUNDDOWN($AG19/4, 0))*$AB19)/100, 0)+5), 0))</f>
        <v/>
      </c>
      <c r="AN19" s="25" t="str" cm="1">
        <f t="array" aca="1" ref="AN19" ca="1">IF(NOT(ISNUMBER(INDEX($A:$A, LOOKUP(2, 1 / ($A$1:INDIRECT("$A$"&amp;ROW($A19)) &lt;&gt; ""),ROW($A$1:INDIRECT("$A$"&amp;ROW($A19)))), 1))), "",
ROUNDDOWN((ROUNDDOWN((((2*VLOOKUP($AA19, 'EV and Base'!$A$1:$N$671, 14, FALSE))+31+ROUNDDOWN($AH19/4, 0))*$AB19)/100, 0)+5), 0))</f>
        <v/>
      </c>
      <c r="AO19" s="23" t="str" cm="1">
        <f t="array" aca="1" ref="AO19" ca="1">IF(NOT(ISNUMBER(INDEX($A:$A, LOOKUP(2, 1 / ($A$1:INDIRECT("$A$"&amp;ROW($A19)) &lt;&gt; ""),ROW($A$1:INDIRECT("$A$"&amp;ROW($A19)))), 1))), "",
ROUNDDOWN((((2*VLOOKUP($AA19, 'EV and Base'!$A$1:$N$671, 9, FALSE))+31+ROUNDDOWN($AC19/4, 0))*$AB19)/100, 0)+$AB19+10)</f>
        <v/>
      </c>
      <c r="AP19" s="2" t="str" cm="1">
        <f t="array" aca="1" ref="AP19" ca="1">IF(NOT(ISNUMBER(INDEX($A:$A, LOOKUP(2, 1 / ($A$1:INDIRECT("$A$"&amp;ROW($A19)) &lt;&gt; ""),ROW($A$1:INDIRECT("$A$"&amp;ROW($A19)))), 1))), "",
ROUNDDOWN((ROUNDDOWN((((2*VLOOKUP($AA19, 'EV and Base'!$A$1:$N$671, 10, FALSE))+31+ROUNDDOWN($AD19/4, 0))*$AB19)/100, 0)+5)*1.1, 0))</f>
        <v/>
      </c>
      <c r="AQ19" s="2" t="str" cm="1">
        <f t="array" aca="1" ref="AQ19" ca="1">IF(NOT(ISNUMBER(INDEX($A:$A, LOOKUP(2, 1 / ($A$1:INDIRECT("$A$"&amp;ROW($A19)) &lt;&gt; ""),ROW($A$1:INDIRECT("$A$"&amp;ROW($A19)))), 1))), "",
ROUNDDOWN((ROUNDDOWN((((2*VLOOKUP($AA19, 'EV and Base'!$A$1:$N$671, 11, FALSE))+$AV$2+ROUNDDOWN($AE19/4, 0))*$AB19)/100, 0)+5), 0))</f>
        <v/>
      </c>
      <c r="AR19" s="22" t="str" cm="1">
        <f t="array" aca="1" ref="AR19" ca="1">IF(NOT(ISNUMBER(INDEX($A:$A, LOOKUP(2, 1 / ($A$1:INDIRECT("$A$"&amp;ROW($A19)) &lt;&gt; ""),ROW($A$1:INDIRECT("$A$"&amp;ROW($A19)))), 1))), "",
ROUNDDOWN((ROUNDDOWN((((2*VLOOKUP($AA19, 'EV and Base'!$A$1:$N$671, 12, FALSE))+$AW$2+ROUNDDOWN($AF19/4, 0))*$AB19)/100, 0)+5)*0.9, 0))</f>
        <v/>
      </c>
      <c r="AS19" s="2" t="str" cm="1">
        <f t="array" aca="1" ref="AS19" ca="1">IF(NOT(ISNUMBER(INDEX($A:$A, LOOKUP(2, 1 / ($A$1:INDIRECT("$A$"&amp;ROW($A19)) &lt;&gt; ""),ROW($A$1:INDIRECT("$A$"&amp;ROW($A19)))), 1))), "",
ROUNDDOWN((ROUNDDOWN((((2*VLOOKUP($AA19, 'EV and Base'!$A$1:$N$671, 13, FALSE))+$AX$2+ROUNDDOWN($AG19/4, 0))*$AB19)/100, 0)+5), 0))</f>
        <v/>
      </c>
      <c r="AT19" s="24" t="str" cm="1">
        <f t="array" aca="1" ref="AT19" ca="1">IF(NOT(ISNUMBER(INDEX($A:$A, LOOKUP(2, 1 / ($A$1:INDIRECT("$A$"&amp;ROW($A19)) &lt;&gt; ""),ROW($A$1:INDIRECT("$A$"&amp;ROW($A19)))), 1))), "",
ROUNDDOWN((ROUNDDOWN((((2*VLOOKUP($AA19, 'EV and Base'!$A$1:$N$671, 14, FALSE))+31+ROUNDDOWN($AH19/4, 0))*$AB19)/100, 0)+5), 0))</f>
        <v/>
      </c>
      <c r="AU19" s="28"/>
      <c r="AY19" t="str" cm="1">
        <f t="array" aca="1" ref="AY19" ca="1">IF(NOT(ISNUMBER(INDEX($A:$A,LOOKUP(2,1/($A$1:INDIRECT("$A$"&amp;ROW($A19))&lt;&gt;""),ROW($A$1:INDIRECT("$A$"&amp;ROW($A19)))),1))),"",
INDEX($AY:$AY,LOOKUP(2,1/($AY$1:INDIRECT("$AY$"&amp;ROW($AY19)-1)&lt;&gt;""),ROW($AY$1:INDIRECT("$AY$"&amp;ROW($AY19)-1))),1)+$BL19)</f>
        <v/>
      </c>
      <c r="AZ19" s="3" t="str" cm="1">
        <f t="array" aca="1" ref="AZ19" ca="1">IF(NOT(ISNUMBER(INDEX($A:$A, LOOKUP(2, 1 / ($A$1:INDIRECT("$A$"&amp;ROW($A19)) &lt;&gt; ""),ROW($A$1:INDIRECT("$A$"&amp;ROW($A19)))), 1))), "",
VLOOKUP(INDIRECT("$G$"&amp;LOOKUP(2, 1 / ($AY$1:INDIRECT("$AY$"&amp;ROW($AY19)-1) &lt;&gt; ""),ROW($AY$1:INDIRECT("$AY$"&amp;ROW($AY19)-1)))),'EV and Base'!A14:N684,2,FALSE))</f>
        <v/>
      </c>
      <c r="BA19" s="3" t="str" cm="1">
        <f t="array" aca="1" ref="BA19" ca="1">IF(NOT(ISNUMBER(INDEX($A:$A, LOOKUP(2, 1 / ($A$1:INDIRECT("$A$"&amp;ROW($A19)) &lt;&gt; ""),ROW($A$1:INDIRECT("$A$"&amp;ROW($A19)))), 1))), "",
INDIRECT("$I$"&amp;LOOKUP(2, 1 / ($AY$1:INDIRECT("$AY$"&amp;ROW($AY19)-1) &lt;&gt; ""),ROW($AY$1:INDIRECT("$AY$"&amp;ROW($AY19)-1)))))</f>
        <v/>
      </c>
      <c r="BB19" s="1" t="str" cm="1">
        <f t="array" aca="1" ref="BB19" ca="1">IF(NOT(ISNUMBER(INDEX($A:$A, LOOKUP(2, 1 / ($A$1:INDIRECT("$A$"&amp;ROW($A19)) &lt;&gt; ""),ROW($A$1:INDIRECT("$A$"&amp;ROW($A19)))), 1))), "",
INDIRECT("$AB$"&amp;LOOKUP(2, 1 / ($AY$1:INDIRECT("$AY$"&amp;ROW($AY19)-1) &lt;&gt; ""),ROW($AY$1:INDIRECT("$AY$"&amp;ROW($AY19)-1)))))</f>
        <v/>
      </c>
      <c r="BC19" s="3" t="str" cm="1">
        <f t="array" aca="1" ref="BC19" ca="1">IF(NOT(ISNUMBER(INDEX($A:$A,LOOKUP(2,1/($A$1:INDIRECT("$A$"&amp;ROW($A19))&lt;&gt;""),ROW($A$1:INDIRECT("$A$"&amp;ROW($A19)))),1))),"",
$BA19+$BA19+10)</f>
        <v/>
      </c>
      <c r="BD19" s="3" t="str" cm="1">
        <f t="array" aca="1" ref="BD19" ca="1">IF(NOT(ISNUMBER(INDEX($A:$A,LOOKUP(2,1/($A$1:INDIRECT("$A$"&amp;ROW($A19))&lt;&gt;""),ROW($A$1:INDIRECT("$A$"&amp;ROW($A19)))),1))),"",
$BA19+$BB19+10)</f>
        <v/>
      </c>
      <c r="BE19" s="3" t="str" cm="1">
        <f t="array" aca="1" ref="BE19" ca="1">IF(NOT(ISNUMBER(INDEX($A:$A,LOOKUP(2,1/($A$1:INDIRECT("$A$"&amp;ROW($A19))&lt;&gt;""),ROW($A$1:INDIRECT("$A$"&amp;ROW($A19)))),1))),"",
$BC19*$BC19)</f>
        <v/>
      </c>
      <c r="BF19" s="3" t="str" cm="1">
        <f t="array" aca="1" ref="BF19" ca="1">IF(NOT(ISNUMBER(INDEX($A:$A,LOOKUP(2,1/($A$1:INDIRECT("$A$"&amp;ROW($A19))&lt;&gt;""),ROW($A$1:INDIRECT("$A$"&amp;ROW($A19)))),1))),"",
$BD19*$BD19)</f>
        <v/>
      </c>
      <c r="BG19" s="3" t="str" cm="1">
        <f t="array" aca="1" ref="BG19" ca="1">IF(NOT(ISNUMBER(INDEX($A:$A,LOOKUP(2,1/($A$1:INDIRECT("$A$"&amp;ROW($A19))&lt;&gt;""),ROW($A$1:INDIRECT("$A$"&amp;ROW($A19)))),1))),"",
_xlfn.FLOOR.MATH(1.5*_xlfn.FLOOR.MATH($AZ19*BA19/5)))</f>
        <v/>
      </c>
      <c r="BH19" s="3" t="str" cm="1">
        <f t="array" aca="1" ref="BH19" ca="1">IF(NOT(ISNUMBER(INDEX($A:$A, LOOKUP(2, 1 / ($A$1:INDIRECT("$A$"&amp;ROW($A19)) &lt;&gt; ""),ROW($A$1:INDIRECT("$A$"&amp;ROW($A19)))), 1))), "",
_xlfn.FLOOR.MATH($BG19/IF(OR(INDIRECT("$C$"&amp;LOOKUP(2, 1 / ($AY$1:INDIRECT("$AY$"&amp;ROW($AY19)-1) &lt;&gt; ""),ROW($AY$1:INDIRECT("$AY$"&amp;ROW($AY19)-1))))="Multi",
INDIRECT("$C$"&amp;LOOKUP(2, 1 / ($AY$1:INDIRECT("$AY$"&amp;ROW($AY19)-1) &lt;&gt; ""),ROW($AY$1:INDIRECT("$AY$"&amp;ROW($AY19)-1))))="Double"),2,1)))</f>
        <v/>
      </c>
      <c r="BI19" s="3" t="str" cm="1">
        <f t="array" aca="1" ref="BI19" ca="1">IF(NOT(ISNUMBER(INDEX($A:$A,LOOKUP(2,1/($A$1:INDIRECT("$A$"&amp;ROW($A19))&lt;&gt;""),ROW($A$1:INDIRECT("$A$"&amp;ROW($A19)))),1))),"",
VLOOKUP($BC19,GameFreakSQRT!$A$1:$B$200,2,FALSE))</f>
        <v/>
      </c>
      <c r="BJ19" s="3" t="str" cm="1">
        <f t="array" aca="1" ref="BJ19" ca="1">IF(NOT(ISNUMBER(INDEX($A:$A,LOOKUP(2,1/($A$1:INDIRECT("$A$"&amp;ROW($A19))&lt;&gt;""),ROW($A$1:INDIRECT("$A$"&amp;ROW($A19)))),1))),"",
VLOOKUP($BD19,GameFreakSQRT!$A$1:$B$200,2,FALSE))</f>
        <v/>
      </c>
      <c r="BK19" s="3" t="str" cm="1">
        <f t="array" aca="1" ref="BK19" ca="1">IF(NOT(ISNUMBER(INDEX($A:$A,LOOKUP(2,1/($A$1:INDIRECT("$A$"&amp;ROW($A19))&lt;&gt;""),ROW($A$1:INDIRECT("$A$"&amp;ROW($A19)))),1))),"",
_xlfn.FLOOR.MATH((($BI19*$BE19)*$BH19)/($BJ19*$BF19))+1)</f>
        <v/>
      </c>
      <c r="BL19" s="3" t="str" cm="1">
        <f t="array" aca="1" ref="BL19" ca="1">IF(NOT(ISNUMBER(INDEX($A:$A,LOOKUP(2,1/($A$1:INDIRECT("$A$"&amp;ROW($A19))&lt;&gt;""),ROW($A$1:INDIRECT("$A$"&amp;ROW($A19)))),1))),"",
_xlfn.FLOOR.MATH($BK19*IF(NOT(INDIRECT("$Z$"&amp;LOOKUP(2, 1 / ($AY$1:INDIRECT("$AY$"&amp;ROW($AY19)-1) &lt;&gt; ""),ROW($AY$1:INDIRECT("$AY$"&amp;ROW($AY19)-1))))=""),1.5,1)))</f>
        <v/>
      </c>
      <c r="BM19" s="3" t="str" cm="1">
        <f t="array" aca="1" ref="BM19" ca="1">IF(NOT(ISNUMBER(INDEX($A:$A, LOOKUP(2, 1 / ($A$1:INDIRECT("$A$"&amp;ROW($A19)) &lt;&gt; ""),ROW($A$1:INDIRECT("$A$"&amp;ROW($A19)))), 1))), "",
INDIRECT("$Y$"&amp;LOOKUP(2, 1 / ($AY$1:INDIRECT("$AY$"&amp;ROW($AY19)-1) &lt;&gt; ""),ROW($AY$1:INDIRECT("$AY$"&amp;ROW($AY19)-1)))))</f>
        <v/>
      </c>
      <c r="BN19" s="3" t="str">
        <f t="shared" ca="1" si="0"/>
        <v/>
      </c>
      <c r="CT19" s="3" t="str" cm="1">
        <f t="array" aca="1" ref="CT19" ca="1">IF(NOT(ISNUMBER(INDEX($A:$A, LOOKUP(2, 1 / ($A$1:INDIRECT("$A$"&amp;ROW($A19)) &lt;&gt; ""),ROW($A$1:INDIRECT("$A$"&amp;ROW($A19)))), 1))), "",
$AY19-INDEX($AY:$AY, LOOKUP(2, 1 / ($AY$1:INDIRECT("$AV$"&amp;ROW($AY19)-1) &lt;&gt; ""),ROW($AY$1:INDIRECT("$AV$"&amp;ROW($AY19)-1))), 1))</f>
        <v/>
      </c>
      <c r="CU19" s="3" t="str" cm="1">
        <f t="array" aca="1" ref="CU19" ca="1">IF(NOT(ISNUMBER(INDEX($A:$A, LOOKUP(2, 1 / ($A$1:INDIRECT("$A$"&amp;ROW($A19)) &lt;&gt; ""),ROW($A$1:INDIRECT("$A$"&amp;ROW($A19)))), 1))), "",
INDEX($Y:$Y, LOOKUP(2, 1 / ($Y$1:INDIRECT("$Y$"&amp;ROW($Y19)-1) &lt;&gt; ""),ROW($Y$1:INDIRECT("$Y$"&amp;ROW($Y19)-1))), 1))</f>
        <v/>
      </c>
      <c r="CV19" s="1" t="str">
        <f ca="1">IFERROR(VLOOKUP($AY19, 'Medium-Slow'!$A$1:$B$101, 2, TRUE),"")</f>
        <v/>
      </c>
    </row>
    <row r="20" spans="1:100" x14ac:dyDescent="0.45">
      <c r="A20" s="69"/>
      <c r="B20" s="69"/>
      <c r="C20" s="69" t="str">
        <f t="shared" ref="C20:C21" si="1">$C19</f>
        <v>Single</v>
      </c>
      <c r="D20" s="69"/>
      <c r="E20" s="69"/>
      <c r="F20" s="56">
        <v>2</v>
      </c>
      <c r="G20" s="2" t="s">
        <v>70</v>
      </c>
      <c r="H20" s="2" t="s">
        <v>50</v>
      </c>
      <c r="I20" s="2">
        <v>7</v>
      </c>
      <c r="J20" s="2" t="s">
        <v>113</v>
      </c>
      <c r="K20" s="2" t="s">
        <v>98</v>
      </c>
      <c r="L20" s="2" t="s">
        <v>53</v>
      </c>
      <c r="M20" s="2" t="s">
        <v>54</v>
      </c>
      <c r="N20" s="2" t="s">
        <v>73</v>
      </c>
      <c r="O20" s="2" t="s">
        <v>74</v>
      </c>
      <c r="P20" s="22" t="s">
        <v>56</v>
      </c>
      <c r="Q20" s="22">
        <v>0</v>
      </c>
      <c r="R20" s="2">
        <f>_xlfn.FLOOR.MATH((((2*VLOOKUP(G20, 'EV and Base'!$A$1:$N$671, 9, FALSE))+$Q20)*$I20)/100)+$I20+10</f>
        <v>23</v>
      </c>
      <c r="S20" s="2">
        <f>_xlfn.FLOOR.MATH((_xlfn.FLOOR.MATH((((2*VLOOKUP($G20, 'EV and Base'!$A$1:$N$671, 10, FALSE))+$Q20)*$I20)/100)+5)*
IF(OR($J20="Lonely", $J20="Brave", $J20="Adamant", $J20="Naughty"), 1.1,
IF(OR($J20="Bold", $J20="Timid", $J20="Modest", $J20="Calm"), 0.9, 1)))</f>
        <v>12</v>
      </c>
      <c r="T20" s="2">
        <f>_xlfn.FLOOR.MATH((_xlfn.FLOOR.MATH((((2*VLOOKUP($G20, 'EV and Base'!$A$1:$N$671, 11, FALSE))+$Q20)*$I20)/100)+5)*
IF(OR($J20="Bold", $J20="Relaxed", $J20="Impish", $J20="Lax"), 1.1,
IF(OR($J20="Lonely", $J20="Hasty", $J20="Mild", $J20="Gentle"), 0.9, 1)))</f>
        <v>10</v>
      </c>
      <c r="U20" s="2">
        <f>_xlfn.FLOOR.MATH((_xlfn.FLOOR.MATH((((2*VLOOKUP($G20, 'EV and Base'!$A$1:$N$671, 12, FALSE))+$Q20)*$I20)/100)+5)*
IF(OR($J20="Modest", $J20="Mild", $J20="Quiet", $J20="Rash"), 1.1,
IF(OR($J20="Adamant", $J20="Impish", $J20="Jolly", $J20="Careful"), 0.9, 1)))</f>
        <v>9</v>
      </c>
      <c r="V20" s="2">
        <f>_xlfn.FLOOR.MATH((_xlfn.FLOOR.MATH((((2*VLOOKUP($G20, 'EV and Base'!$A$1:$N$671, 13, FALSE))+$Q20)*$I20)/100)+5)*
IF(OR($J20="Calm", $J20="Gentle", $J20="Sassy", $J20="Careful"), 1.1,
IF(OR($J20="Naughty", $J20="Lax", $J20="Naive", $J20="Rash"), 0.9, 1)))</f>
        <v>10</v>
      </c>
      <c r="W20" s="2">
        <f>_xlfn.FLOOR.MATH((_xlfn.FLOOR.MATH((((2*VLOOKUP($G20, 'EV and Base'!$A$1:$N$671, 14, FALSE))+$Q20)*$I20)/100)+5)*
IF(OR($J20="Timid", $J20="Hasty", $J20="Jolly", $J20="Naive"), 1.1,
IF(OR($J20="Brave", $J20="Relaxed", $J20="Quiet", $J20="Sassy"), 0.9, 1)))</f>
        <v>10</v>
      </c>
      <c r="X20" s="69"/>
      <c r="Y20" s="3"/>
      <c r="AA20" s="23" t="str" cm="1">
        <f t="array" aca="1" ref="AA20" ca="1">IF(NOT(ISNUMBER(INDEX($A:$A,LOOKUP(2,1/($A$1:INDIRECT("$A$"&amp;ROW($A20))&lt;&gt;""),ROW($A$1:INDIRECT("$A$"&amp;ROW($A20)))),1))),"",
IF(NOT(ISNUMBER($A20)),$AA19,
IF($AB20&lt;16,"Lillipup",
IF($AB20&lt;32,"Herdier",
"Stoutland"))))</f>
        <v/>
      </c>
      <c r="AB20" s="25" t="str" cm="1">
        <f t="array" aca="1" ref="AB20" ca="1">IF(NOT(ISNUMBER(INDEX($A:$A, LOOKUP(2, 1 / ($A$1:INDIRECT("$A$"&amp;ROW($A20)) &lt;&gt; ""),ROW($A$1:INDIRECT("$A$"&amp;ROW($A20)))), 1))), "",
VLOOKUP($AY20,'Medium-Slow'!$A$1:$B$101,2,TRUE))</f>
        <v/>
      </c>
      <c r="AC20" s="23" t="str" cm="1">
        <f t="array" aca="1" ref="AC20" ca="1">IF(NOT(ISNUMBER(INDEX($A:$A, LOOKUP(2, 1 / ($A$1:INDIRECT("$A$"&amp;ROW($A20)) &lt;&gt; ""),ROW($A$1:INDIRECT("$A$"&amp;ROW($A20)))), 1))), "",
INDEX($AC:$AC, LOOKUP(2, 1 / ($AC$1:INDIRECT("$AC$"&amp;ROW($AC20)-1) &lt;&gt; ""),ROW($AC$1:INDIRECT("$AC$"&amp;ROW($AC20)-1))), 1)+
IF(INDEX($AC:$AC, LOOKUP(2, 1 / ($AC$1:INDIRECT("$AC$"&amp;ROW($AC20)-1) &lt;&gt; ""),ROW($AC$1:INDIRECT("$AC$"&amp;ROW($AC20)-1))), 1)+
INDEX($AD:$AD, LOOKUP(2, 1 / ($AD$1:INDIRECT("$AD$"&amp;ROW($AD20)-1) &lt;&gt; ""),ROW($AD$1:INDIRECT("$AD$"&amp;ROW($AD20)-1))), 1)+
INDEX($AE:$AE, LOOKUP(2, 1 / ($AE$1:INDIRECT("$AE$"&amp;ROW($AE20)-1) &lt;&gt; ""),ROW($AE$1:INDIRECT("$AE$"&amp;ROW($AD20)-1))), 1)+
INDEX($AE:$AF, LOOKUP(2, 1 / ($AF$1:INDIRECT("$AF$"&amp;ROW($AF20)-1) &lt;&gt; ""),ROW($AF$1:INDIRECT("$AF$"&amp;ROW($AD20)-1))), 1)+
INDEX($AG:$AG, LOOKUP(2, 1 / ($AG$1:INDIRECT("$AG$"&amp;ROW($AG20)-1) &lt;&gt; ""),ROW($AG$1:INDIRECT("$AG$"&amp;ROW($AD20)-1))), 1)+
INDEX($AH:$AH, LOOKUP(2, 1 / ($AH$1:INDIRECT("$AH$"&amp;ROW($AH20)-1) &lt;&gt; ""),ROW($AH$1:INDIRECT("$AH$"&amp;ROW($AD20)-1))), 1)&gt;=510,0,
IF(INDEX($AC:$AC, LOOKUP(2, 1 / ($AC$1:INDIRECT("$AC$"&amp;ROW($AC20)-1) &lt;&gt; ""),ROW($AC$1:INDIRECT("$AC$"&amp;ROW($AC20)-1))), 1)&gt;=255,0,
VLOOKUP(INDIRECT("$G$"&amp;LOOKUP(2, 1 / ($AC$1:INDIRECT("$AC$"&amp;ROW($AC20)-1) &lt;&gt; ""),ROW($AC$1:INDIRECT("$AC$"&amp;ROW($AC20)-1)))), 'EV and Base'!$A$1:$N$671, 3, FALSE))))</f>
        <v/>
      </c>
      <c r="AD20" s="2" t="str" cm="1">
        <f t="array" aca="1" ref="AD20" ca="1">IF(NOT(ISNUMBER(INDEX($A:$A, LOOKUP(2, 1 / ($A$1:INDIRECT("$A$"&amp;ROW($A20)) &lt;&gt; ""),ROW($A$1:INDIRECT("$A$"&amp;ROW($A20)))), 1))), "",
INDEX($AD:$AD, LOOKUP(2, 1 / ($AD$1:INDIRECT("$AD$"&amp;ROW($AD20)-1) &lt;&gt; ""),ROW($AD$1:INDIRECT("$AD$"&amp;ROW($AD20)-1))), 1)+
IF(INDEX($AC:$AC, LOOKUP(2, 1 / ($AC$1:INDIRECT("$AC$"&amp;ROW($AC20)-1) &lt;&gt; ""),ROW($AC$1:INDIRECT("$AC$"&amp;ROW($AC20)-1))), 1)+
INDEX($AD:$AD, LOOKUP(2, 1 / ($AD$1:INDIRECT("$AD$"&amp;ROW($AD20)-1) &lt;&gt; ""),ROW($AD$1:INDIRECT("$AD$"&amp;ROW($AD20)-1))), 1)+
INDEX($AE:$AE, LOOKUP(2, 1 / ($AE$1:INDIRECT("$AE$"&amp;ROW($AE20)-1) &lt;&gt; ""),ROW($AE$1:INDIRECT("$AE$"&amp;ROW($AD20)-1))), 1)+
INDEX($AE:$AF, LOOKUP(2, 1 / ($AF$1:INDIRECT("$AF$"&amp;ROW($AF20)-1) &lt;&gt; ""),ROW($AF$1:INDIRECT("$AF$"&amp;ROW($AD20)-1))), 1)+
INDEX($AG:$AG, LOOKUP(2, 1 / ($AG$1:INDIRECT("$AG$"&amp;ROW($AG20)-1) &lt;&gt; ""),ROW($AG$1:INDIRECT("$AG$"&amp;ROW($AD20)-1))), 1)+
INDEX($AH:$AH, LOOKUP(2, 1 / ($AH$1:INDIRECT("$AH$"&amp;ROW($AH20)-1) &lt;&gt; ""),ROW($AH$1:INDIRECT("$AH$"&amp;ROW($AD20)-1))), 1)&gt;=510,0,
IF(INDEX($AD:$AD, LOOKUP(2, 1 / ($AD$1:INDIRECT("$AD$"&amp;ROW($AD20)-1) &lt;&gt; ""),ROW($AD$1:INDIRECT("$AD$"&amp;ROW($AD20)-1))), 1)&gt;=255,0,
VLOOKUP(INDIRECT("$G$"&amp;LOOKUP(2, 1 / ($AD$1:INDIRECT("$AD$"&amp;ROW($AD20)-1) &lt;&gt; ""),ROW($AD$1:INDIRECT("$AD$"&amp;ROW($AD20)-1)))), 'EV and Base'!$A$1:$N$671, 4, FALSE))))</f>
        <v/>
      </c>
      <c r="AE20" s="2" t="str" cm="1">
        <f t="array" aca="1" ref="AE20" ca="1">IF(NOT(ISNUMBER(INDEX($A:$A,LOOKUP(2,1/($A$1:INDIRECT("$A$"&amp;ROW($A20))&lt;&gt;""),ROW($A$1:INDIRECT("$A$"&amp;ROW($A20)))),1))),"",
INDEX($AE:$AE,LOOKUP(2,1/($AE$1:INDIRECT("$AE$"&amp;ROW($AE20)-1)&lt;&gt;""),ROW($AE$1:INDIRECT("$AE$"&amp;ROW($AE20)-1))),1)+
IF(INDEX($AC:$AC,LOOKUP(2,1/($AC$1:INDIRECT("$AC$"&amp;ROW($AC20)-1)&lt;&gt;""),ROW($AC$1:INDIRECT("$AC$"&amp;ROW($AC20)-1))),1)+
INDEX($AD:$AD,LOOKUP(2,1/($AD$1:INDIRECT("$AD$"&amp;ROW($AD20)-1)&lt;&gt;""),ROW($AD$1:INDIRECT("$AD$"&amp;ROW($AD20)-1))),1)+
INDEX($AE:$AE,LOOKUP(2,1/($AE$1:INDIRECT("$AE$"&amp;ROW($AE20)-1)&lt;&gt;""),ROW($AE$1:INDIRECT("$AE$"&amp;ROW($AD20)-1))),1)+
INDEX($AE:$AF,LOOKUP(2,1/($AF$1:INDIRECT("$AF$"&amp;ROW($AF20)-1)&lt;&gt;""),ROW($AF$1:INDIRECT("$AF$"&amp;ROW($AD20)-1))),1)+
INDEX($AG:$AG,LOOKUP(2,1/($AG$1:INDIRECT("$AG$"&amp;ROW($AG20)-1)&lt;&gt;""),ROW($AG$1:INDIRECT("$AG$"&amp;ROW($AD20)-1))),1)+
INDEX($AH:$AH,LOOKUP(2,1/($AH$1:INDIRECT("$AH$"&amp;ROW($AH20)-1)&lt;&gt;""),ROW($AH$1:INDIRECT("$AH$"&amp;ROW($AD20)-1))),1)&gt;=510,0,
IF(INDEX($AE:$AE,LOOKUP(2,1/($AE$1:INDIRECT("$AE$"&amp;ROW($AE20)-1)&lt;&gt;""),ROW($AE$1:INDIRECT("$AE$"&amp;ROW($AE20)-1))),1)&gt;=255,0,
VLOOKUP(INDIRECT("$G$"&amp;LOOKUP(2,1/($AE$1:INDIRECT("$AE$"&amp;ROW($AE20)-1)&lt;&gt;""),ROW($AE$1:INDIRECT("$AE$"&amp;ROW($AE20)-1)))),'EV and Base'!$A$1:$N$671,5,FALSE))))</f>
        <v/>
      </c>
      <c r="AF20" s="2" t="str" cm="1">
        <f t="array" aca="1" ref="AF20" ca="1">IF(NOT(ISNUMBER(INDEX($A:$A, LOOKUP(2, 1 / ($A$1:INDIRECT("$A$"&amp;ROW($A20)) &lt;&gt; ""),ROW($A$1:INDIRECT("$A$"&amp;ROW($A20)))), 1))), "",
INDEX($AF:$AF, LOOKUP(2, 1 / ($AF$1:INDIRECT("$AF$"&amp;ROW($AF20)-1) &lt;&gt; ""),ROW($AF$1:INDIRECT("$AF$"&amp;ROW($AF20)-1))), 1)+
IF(INDEX($AC:$AC, LOOKUP(2, 1 / ($AC$1:INDIRECT("$AC$"&amp;ROW($AC20)-1) &lt;&gt; ""),ROW($AC$1:INDIRECT("$AC$"&amp;ROW($AC20)-1))), 1)+
INDEX($AD:$AD, LOOKUP(2, 1 / ($AD$1:INDIRECT("$AD$"&amp;ROW($AD20)-1) &lt;&gt; ""),ROW($AD$1:INDIRECT("$AD$"&amp;ROW($AD20)-1))), 1)+
INDEX($AE:$AE, LOOKUP(2, 1 / ($AE$1:INDIRECT("$AE$"&amp;ROW($AE20)-1) &lt;&gt; ""),ROW($AE$1:INDIRECT("$AE$"&amp;ROW($AD20)-1))), 1)+
INDEX($AE:$AF, LOOKUP(2, 1 / ($AF$1:INDIRECT("$AF$"&amp;ROW($AF20)-1) &lt;&gt; ""),ROW($AF$1:INDIRECT("$AF$"&amp;ROW($AD20)-1))), 1)+
INDEX($AG:$AG, LOOKUP(2, 1 / ($AG$1:INDIRECT("$AG$"&amp;ROW($AG20)-1) &lt;&gt; ""),ROW($AG$1:INDIRECT("$AG$"&amp;ROW($AD20)-1))), 1)+
INDEX($AH:$AH, LOOKUP(2, 1 / ($AH$1:INDIRECT("$AH$"&amp;ROW($AH20)-1) &lt;&gt; ""),ROW($AH$1:INDIRECT("$AH$"&amp;ROW($AD20)-1))), 1)&gt;=510,0,
IF(INDEX($AF:$AF, LOOKUP(2, 1 / ($AF$1:INDIRECT("$AF$"&amp;ROW($AF20)-1) &lt;&gt; ""),ROW($AF$1:INDIRECT("$AF$"&amp;ROW($AF20)-1))), 1)&gt;=255,0,
VLOOKUP(INDIRECT("$G$"&amp;LOOKUP(2, 1 / ($AF$1:INDIRECT("$AF$"&amp;ROW($AF20)-1) &lt;&gt; ""),ROW($AF$1:INDIRECT("$AF$"&amp;ROW($AF20)-1)))), 'EV and Base'!$A$1:$N$671, 6, FALSE))))</f>
        <v/>
      </c>
      <c r="AG20" s="2" t="str" cm="1">
        <f t="array" aca="1" ref="AG20" ca="1">IF(NOT(ISNUMBER(INDEX($A:$A, LOOKUP(2, 1 / ($A$1:INDIRECT("$A$"&amp;ROW($A20)) &lt;&gt; ""),ROW($A$1:INDIRECT("$A$"&amp;ROW($A20)))), 1))), "",
INDEX($AG:$AG, LOOKUP(2, 1 / ($AG$1:INDIRECT("$AG$"&amp;ROW($AG20)-1) &lt;&gt; ""),ROW($AG$1:INDIRECT("$AG$"&amp;ROW($AG20)-1))), 1)+
IF(INDEX($AC:$AC, LOOKUP(2, 1 / ($AC$1:INDIRECT("$AC$"&amp;ROW($AC20)-1) &lt;&gt; ""),ROW($AC$1:INDIRECT("$AC$"&amp;ROW($AC20)-1))), 1)+
INDEX($AD:$AD, LOOKUP(2, 1 / ($AD$1:INDIRECT("$AD$"&amp;ROW($AD20)-1) &lt;&gt; ""),ROW($AD$1:INDIRECT("$AD$"&amp;ROW($AD20)-1))), 1)+
INDEX($AE:$AE, LOOKUP(2, 1 / ($AE$1:INDIRECT("$AE$"&amp;ROW($AE20)-1) &lt;&gt; ""),ROW($AE$1:INDIRECT("$AE$"&amp;ROW($AD20)-1))), 1)+
INDEX($AE:$AF, LOOKUP(2, 1 / ($AF$1:INDIRECT("$AF$"&amp;ROW($AF20)-1) &lt;&gt; ""),ROW($AF$1:INDIRECT("$AF$"&amp;ROW($AD20)-1))), 1)+
INDEX($AG:$AG, LOOKUP(2, 1 / ($AG$1:INDIRECT("$AG$"&amp;ROW($AG20)-1) &lt;&gt; ""),ROW($AG$1:INDIRECT("$AG$"&amp;ROW($AD20)-1))), 1)+
INDEX($AH:$AH, LOOKUP(2, 1 / ($AH$1:INDIRECT("$AH$"&amp;ROW($AH20)-1) &lt;&gt; ""),ROW($AH$1:INDIRECT("$AH$"&amp;ROW($AD20)-1))), 1)&gt;=510,0,
IF(INDEX($AG:$AG, LOOKUP(2, 1 / ($AG$1:INDIRECT("$AG$"&amp;ROW($AG20)-1) &lt;&gt; ""),ROW($AG$1:INDIRECT("$AG$"&amp;ROW($AG20)-1))), 1)&gt;=255,0,
VLOOKUP(INDIRECT("$G$"&amp;LOOKUP(2, 1 / ($AG$1:INDIRECT("$AG$"&amp;ROW($AG20)-1) &lt;&gt; ""),ROW($AG$1:INDIRECT("$AG$"&amp;ROW($AG20)-1)))), 'EV and Base'!$A$1:$N$671, 7, FALSE))))</f>
        <v/>
      </c>
      <c r="AH20" s="24" t="str" cm="1">
        <f t="array" aca="1" ref="AH20" ca="1">IF(NOT(ISNUMBER(INDEX($A:$A,LOOKUP(2,1/($A$1:INDIRECT("$A$"&amp;ROW($A20))&lt;&gt;""),ROW($A$1:INDIRECT("$A$"&amp;ROW($A20)))),1))),"",
INDEX($AH:$AH,LOOKUP(2,1/($AH$1:INDIRECT("$AH$"&amp;ROW($AH20)-1)&lt;&gt;""),ROW($AH$1:INDIRECT("$AH$"&amp;ROW($AH20)-1))),1)+
IF(INDEX($AC:$AC,LOOKUP(2,1/($AC$1:INDIRECT("$AC$"&amp;ROW($AC20)-1)&lt;&gt;""),ROW($AC$1:INDIRECT("$AC$"&amp;ROW($AC20)-1))),1)+
INDEX($AD:$AD,LOOKUP(2,1/($AD$1:INDIRECT("$AD$"&amp;ROW($AD20)-1)&lt;&gt;""),ROW($AD$1:INDIRECT("$AD$"&amp;ROW($AD20)-1))),1)+
INDEX($AE:$AE,LOOKUP(2,1/($AE$1:INDIRECT("$AE$"&amp;ROW($AE20)-1)&lt;&gt;""),ROW($AE$1:INDIRECT("$AE$"&amp;ROW($AD20)-1))),1)+
INDEX($AE:$AF,LOOKUP(2,1/($AF$1:INDIRECT("$AF$"&amp;ROW($AF20)-1)&lt;&gt;""),ROW($AF$1:INDIRECT("$AF$"&amp;ROW($AD20)-1))),1)+
INDEX($AG:$AG,LOOKUP(2,1/($AG$1:INDIRECT("$AG$"&amp;ROW($AG20)-1)&lt;&gt;""),ROW($AG$1:INDIRECT("$AG$"&amp;ROW($AD20)-1))),1)+
INDEX($AH:$AH,LOOKUP(2,1/($AH$1:INDIRECT("$AH$"&amp;ROW($AH20)-1)&lt;&gt;""),ROW($AH$1:INDIRECT("$AH$"&amp;ROW($AD20)-1))),1)&gt;=510,0,
IF(INDEX($AH:$AH,LOOKUP(2,1/($AH$1:INDIRECT("$AH$"&amp;ROW($AH20)-1)&lt;&gt;""),ROW($AH$1:INDIRECT("$AH$"&amp;ROW($AH20)-1))),1)&gt;=255,0,
VLOOKUP(INDIRECT("$G$"&amp;LOOKUP(2,1/($AH$1:INDIRECT("$AH$"&amp;ROW($AH20)-1)&lt;&gt;""),ROW($AH$1:INDIRECT("$AH$"&amp;ROW($AH20)-1)))),'EV and Base'!$A$1:$N$671,8,FALSE))))</f>
        <v/>
      </c>
      <c r="AI20" s="29" t="str" cm="1">
        <f t="array" aca="1" ref="AI20" ca="1">IF(NOT(ISNUMBER(INDEX($A:$A,LOOKUP(2,1/($A$1:INDIRECT("$A$"&amp;ROW($A20))&lt;&gt;""),ROW($A$1:INDIRECT("$A$"&amp;ROW($A20)))),1))),"",
ROUNDDOWN((((2*VLOOKUP($AA20,'EV and Base'!$A$1:$N$671,9,FALSE))+31+ROUNDDOWN($AC20/4,0))*$AB20)/100,0)+$AB20+10)</f>
        <v/>
      </c>
      <c r="AJ20" s="21" t="str" cm="1">
        <f t="array" aca="1" ref="AJ20" ca="1">IF(NOT(ISNUMBER(INDEX($A:$A, LOOKUP(2, 1 / ($A$1:INDIRECT("$A$"&amp;ROW($A20)) &lt;&gt; ""),ROW($A$1:INDIRECT("$A$"&amp;ROW($A20)))), 1))), "",
ROUNDDOWN((ROUNDDOWN((((2*VLOOKUP($AA20, 'EV and Base'!$A$1:$N$671, 10, FALSE))+31+ROUNDDOWN($AD20/4, 0))*$AB20)/100, 0)+5)*1.1, 0))</f>
        <v/>
      </c>
      <c r="AK20" s="21" t="str" cm="1">
        <f t="array" aca="1" ref="AK20" ca="1">IF(NOT(ISNUMBER(INDEX($A:$A, LOOKUP(2, 1 / ($A$1:INDIRECT("$A$"&amp;ROW($A20)) &lt;&gt; ""),ROW($A$1:INDIRECT("$A$"&amp;ROW($A20)))), 1))), "",
ROUNDDOWN((ROUNDDOWN((((2*VLOOKUP($AA20, 'EV and Base'!$A$1:$N$671, 11, FALSE))+30+ROUNDDOWN($AE20/4, 0))*$AB20)/100, 0)+5), 0)
&amp;"-"&amp;
ROUNDDOWN((ROUNDDOWN((((2*VLOOKUP($AA20, 'EV and Base'!$A$1:$N$671, 11, FALSE))+31+ROUNDDOWN($AE20/4, 0))*$AB20)/100, 0)+5), 0))</f>
        <v/>
      </c>
      <c r="AL20" s="21" t="str" cm="1">
        <f t="array" aca="1" ref="AL20" ca="1">IF(NOT(ISNUMBER(INDEX($A:$A, LOOKUP(2, 1 / ($A$1:INDIRECT("$A$"&amp;ROW($A20)) &lt;&gt; ""),ROW($A$1:INDIRECT("$A$"&amp;ROW($A20)))), 1))), "",
ROUNDDOWN((ROUNDDOWN((((2*VLOOKUP($AA20, 'EV and Base'!$A$1:$N$671, 12, FALSE))+0+ROUNDDOWN($AF20/4, 0))*$AB20)/100, 0)+5)*0.9, 0)
&amp;"-"&amp;
ROUNDDOWN((ROUNDDOWN((((2*VLOOKUP($AA20, 'EV and Base'!$A$1:$N$671, 12, FALSE))+31+ROUNDDOWN($AF20/4, 0))*$AB20)/100, 0)+5)*0.9, 0))</f>
        <v/>
      </c>
      <c r="AM20" s="21" t="str" cm="1">
        <f t="array" aca="1" ref="AM20" ca="1">IF(NOT(ISNUMBER(INDEX($A:$A, LOOKUP(2, 1 / ($A$1:INDIRECT("$A$"&amp;ROW($A20)) &lt;&gt; ""),ROW($A$1:INDIRECT("$A$"&amp;ROW($A20)))), 1))), "",
ROUNDDOWN((ROUNDDOWN((((2*VLOOKUP($AA20, 'EV and Base'!$A$1:$N$671, 13, FALSE))+30+ROUNDDOWN($AG20/4, 0))*$AB20)/100, 0)+5), 0)
&amp;"-"&amp;
ROUNDDOWN((ROUNDDOWN((((2*VLOOKUP($AA20, 'EV and Base'!$A$1:$N$671, 13, FALSE))+31+ROUNDDOWN($AG20/4, 0))*$AB20)/100, 0)+5), 0))</f>
        <v/>
      </c>
      <c r="AN20" s="25" t="str" cm="1">
        <f t="array" aca="1" ref="AN20" ca="1">IF(NOT(ISNUMBER(INDEX($A:$A, LOOKUP(2, 1 / ($A$1:INDIRECT("$A$"&amp;ROW($A20)) &lt;&gt; ""),ROW($A$1:INDIRECT("$A$"&amp;ROW($A20)))), 1))), "",
ROUNDDOWN((ROUNDDOWN((((2*VLOOKUP($AA20, 'EV and Base'!$A$1:$N$671, 14, FALSE))+31+ROUNDDOWN($AH20/4, 0))*$AB20)/100, 0)+5), 0))</f>
        <v/>
      </c>
      <c r="AO20" s="23" t="str" cm="1">
        <f t="array" aca="1" ref="AO20" ca="1">IF(NOT(ISNUMBER(INDEX($A:$A, LOOKUP(2, 1 / ($A$1:INDIRECT("$A$"&amp;ROW($A20)) &lt;&gt; ""),ROW($A$1:INDIRECT("$A$"&amp;ROW($A20)))), 1))), "",
ROUNDDOWN((((2*VLOOKUP($AA20, 'EV and Base'!$A$1:$N$671, 9, FALSE))+31+ROUNDDOWN($AC20/4, 0))*$AB20)/100, 0)+$AB20+10)</f>
        <v/>
      </c>
      <c r="AP20" s="2" t="str" cm="1">
        <f t="array" aca="1" ref="AP20" ca="1">IF(NOT(ISNUMBER(INDEX($A:$A, LOOKUP(2, 1 / ($A$1:INDIRECT("$A$"&amp;ROW($A20)) &lt;&gt; ""),ROW($A$1:INDIRECT("$A$"&amp;ROW($A20)))), 1))), "",
ROUNDDOWN((ROUNDDOWN((((2*VLOOKUP($AA20, 'EV and Base'!$A$1:$N$671, 10, FALSE))+31+ROUNDDOWN($AD20/4, 0))*$AB20)/100, 0)+5)*1.1, 0))</f>
        <v/>
      </c>
      <c r="AQ20" s="2" t="str" cm="1">
        <f t="array" aca="1" ref="AQ20" ca="1">IF(NOT(ISNUMBER(INDEX($A:$A, LOOKUP(2, 1 / ($A$1:INDIRECT("$A$"&amp;ROW($A20)) &lt;&gt; ""),ROW($A$1:INDIRECT("$A$"&amp;ROW($A20)))), 1))), "",
ROUNDDOWN((ROUNDDOWN((((2*VLOOKUP($AA20, 'EV and Base'!$A$1:$N$671, 11, FALSE))+$AV$2+ROUNDDOWN($AE20/4, 0))*$AB20)/100, 0)+5), 0))</f>
        <v/>
      </c>
      <c r="AR20" s="22" t="str" cm="1">
        <f t="array" aca="1" ref="AR20" ca="1">IF(NOT(ISNUMBER(INDEX($A:$A, LOOKUP(2, 1 / ($A$1:INDIRECT("$A$"&amp;ROW($A20)) &lt;&gt; ""),ROW($A$1:INDIRECT("$A$"&amp;ROW($A20)))), 1))), "",
ROUNDDOWN((ROUNDDOWN((((2*VLOOKUP($AA20, 'EV and Base'!$A$1:$N$671, 12, FALSE))+$AW$2+ROUNDDOWN($AF20/4, 0))*$AB20)/100, 0)+5)*0.9, 0))</f>
        <v/>
      </c>
      <c r="AS20" s="2" t="str" cm="1">
        <f t="array" aca="1" ref="AS20" ca="1">IF(NOT(ISNUMBER(INDEX($A:$A, LOOKUP(2, 1 / ($A$1:INDIRECT("$A$"&amp;ROW($A20)) &lt;&gt; ""),ROW($A$1:INDIRECT("$A$"&amp;ROW($A20)))), 1))), "",
ROUNDDOWN((ROUNDDOWN((((2*VLOOKUP($AA20, 'EV and Base'!$A$1:$N$671, 13, FALSE))+$AX$2+ROUNDDOWN($AG20/4, 0))*$AB20)/100, 0)+5), 0))</f>
        <v/>
      </c>
      <c r="AT20" s="24" t="str" cm="1">
        <f t="array" aca="1" ref="AT20" ca="1">IF(NOT(ISNUMBER(INDEX($A:$A, LOOKUP(2, 1 / ($A$1:INDIRECT("$A$"&amp;ROW($A20)) &lt;&gt; ""),ROW($A$1:INDIRECT("$A$"&amp;ROW($A20)))), 1))), "",
ROUNDDOWN((ROUNDDOWN((((2*VLOOKUP($AA20, 'EV and Base'!$A$1:$N$671, 14, FALSE))+31+ROUNDDOWN($AH20/4, 0))*$AB20)/100, 0)+5), 0))</f>
        <v/>
      </c>
      <c r="AU20" s="28"/>
      <c r="AY20" t="str" cm="1">
        <f t="array" aca="1" ref="AY20" ca="1">IF(NOT(ISNUMBER(INDEX($A:$A,LOOKUP(2,1/($A$1:INDIRECT("$A$"&amp;ROW($A20))&lt;&gt;""),ROW($A$1:INDIRECT("$A$"&amp;ROW($A20)))),1))),"",
INDEX($AY:$AY,LOOKUP(2,1/($AY$1:INDIRECT("$AY$"&amp;ROW($AY20)-1)&lt;&gt;""),ROW($AY$1:INDIRECT("$AY$"&amp;ROW($AY20)-1))),1)+$BL20)</f>
        <v/>
      </c>
      <c r="AZ20" s="3" t="str" cm="1">
        <f t="array" aca="1" ref="AZ20" ca="1">IF(NOT(ISNUMBER(INDEX($A:$A, LOOKUP(2, 1 / ($A$1:INDIRECT("$A$"&amp;ROW($A20)) &lt;&gt; ""),ROW($A$1:INDIRECT("$A$"&amp;ROW($A20)))), 1))), "",
VLOOKUP(INDIRECT("$G$"&amp;LOOKUP(2, 1 / ($AY$1:INDIRECT("$AY$"&amp;ROW($AY20)-1) &lt;&gt; ""),ROW($AY$1:INDIRECT("$AY$"&amp;ROW($AY20)-1)))),'EV and Base'!A15:N685,2,FALSE))</f>
        <v/>
      </c>
      <c r="BA20" s="3" t="str" cm="1">
        <f t="array" aca="1" ref="BA20" ca="1">IF(NOT(ISNUMBER(INDEX($A:$A, LOOKUP(2, 1 / ($A$1:INDIRECT("$A$"&amp;ROW($A20)) &lt;&gt; ""),ROW($A$1:INDIRECT("$A$"&amp;ROW($A20)))), 1))), "",
INDIRECT("$I$"&amp;LOOKUP(2, 1 / ($AY$1:INDIRECT("$AY$"&amp;ROW($AY20)-1) &lt;&gt; ""),ROW($AY$1:INDIRECT("$AY$"&amp;ROW($AY20)-1)))))</f>
        <v/>
      </c>
      <c r="BB20" s="1" t="str" cm="1">
        <f t="array" aca="1" ref="BB20" ca="1">IF(NOT(ISNUMBER(INDEX($A:$A, LOOKUP(2, 1 / ($A$1:INDIRECT("$A$"&amp;ROW($A20)) &lt;&gt; ""),ROW($A$1:INDIRECT("$A$"&amp;ROW($A20)))), 1))), "",
INDIRECT("$AB$"&amp;LOOKUP(2, 1 / ($AY$1:INDIRECT("$AY$"&amp;ROW($AY20)-1) &lt;&gt; ""),ROW($AY$1:INDIRECT("$AY$"&amp;ROW($AY20)-1)))))</f>
        <v/>
      </c>
      <c r="BC20" s="3" t="str" cm="1">
        <f t="array" aca="1" ref="BC20" ca="1">IF(NOT(ISNUMBER(INDEX($A:$A,LOOKUP(2,1/($A$1:INDIRECT("$A$"&amp;ROW($A20))&lt;&gt;""),ROW($A$1:INDIRECT("$A$"&amp;ROW($A20)))),1))),"",
$BA20+$BA20+10)</f>
        <v/>
      </c>
      <c r="BD20" s="3" t="str" cm="1">
        <f t="array" aca="1" ref="BD20" ca="1">IF(NOT(ISNUMBER(INDEX($A:$A,LOOKUP(2,1/($A$1:INDIRECT("$A$"&amp;ROW($A20))&lt;&gt;""),ROW($A$1:INDIRECT("$A$"&amp;ROW($A20)))),1))),"",
$BA20+$BB20+10)</f>
        <v/>
      </c>
      <c r="BE20" s="3" t="str" cm="1">
        <f t="array" aca="1" ref="BE20" ca="1">IF(NOT(ISNUMBER(INDEX($A:$A,LOOKUP(2,1/($A$1:INDIRECT("$A$"&amp;ROW($A20))&lt;&gt;""),ROW($A$1:INDIRECT("$A$"&amp;ROW($A20)))),1))),"",
$BC20*$BC20)</f>
        <v/>
      </c>
      <c r="BF20" s="3" t="str" cm="1">
        <f t="array" aca="1" ref="BF20" ca="1">IF(NOT(ISNUMBER(INDEX($A:$A,LOOKUP(2,1/($A$1:INDIRECT("$A$"&amp;ROW($A20))&lt;&gt;""),ROW($A$1:INDIRECT("$A$"&amp;ROW($A20)))),1))),"",
$BD20*$BD20)</f>
        <v/>
      </c>
      <c r="BG20" s="3" t="str" cm="1">
        <f t="array" aca="1" ref="BG20" ca="1">IF(NOT(ISNUMBER(INDEX($A:$A,LOOKUP(2,1/($A$1:INDIRECT("$A$"&amp;ROW($A20))&lt;&gt;""),ROW($A$1:INDIRECT("$A$"&amp;ROW($A20)))),1))),"",
_xlfn.FLOOR.MATH(1.5*_xlfn.FLOOR.MATH($AZ20*BA20/5)))</f>
        <v/>
      </c>
      <c r="BH20" s="3" t="str" cm="1">
        <f t="array" aca="1" ref="BH20" ca="1">IF(NOT(ISNUMBER(INDEX($A:$A, LOOKUP(2, 1 / ($A$1:INDIRECT("$A$"&amp;ROW($A20)) &lt;&gt; ""),ROW($A$1:INDIRECT("$A$"&amp;ROW($A20)))), 1))), "",
_xlfn.FLOOR.MATH($BG20/IF(OR(INDIRECT("$C$"&amp;LOOKUP(2, 1 / ($AY$1:INDIRECT("$AY$"&amp;ROW($AY20)-1) &lt;&gt; ""),ROW($AY$1:INDIRECT("$AY$"&amp;ROW($AY20)-1))))="Multi",
INDIRECT("$C$"&amp;LOOKUP(2, 1 / ($AY$1:INDIRECT("$AY$"&amp;ROW($AY20)-1) &lt;&gt; ""),ROW($AY$1:INDIRECT("$AY$"&amp;ROW($AY20)-1))))="Double"),2,1)))</f>
        <v/>
      </c>
      <c r="BI20" s="3" t="str" cm="1">
        <f t="array" aca="1" ref="BI20" ca="1">IF(NOT(ISNUMBER(INDEX($A:$A,LOOKUP(2,1/($A$1:INDIRECT("$A$"&amp;ROW($A20))&lt;&gt;""),ROW($A$1:INDIRECT("$A$"&amp;ROW($A20)))),1))),"",
VLOOKUP($BC20,GameFreakSQRT!$A$1:$B$200,2,FALSE))</f>
        <v/>
      </c>
      <c r="BJ20" s="3" t="str" cm="1">
        <f t="array" aca="1" ref="BJ20" ca="1">IF(NOT(ISNUMBER(INDEX($A:$A,LOOKUP(2,1/($A$1:INDIRECT("$A$"&amp;ROW($A20))&lt;&gt;""),ROW($A$1:INDIRECT("$A$"&amp;ROW($A20)))),1))),"",
VLOOKUP($BD20,GameFreakSQRT!$A$1:$B$200,2,FALSE))</f>
        <v/>
      </c>
      <c r="BK20" s="3" t="str" cm="1">
        <f t="array" aca="1" ref="BK20" ca="1">IF(NOT(ISNUMBER(INDEX($A:$A,LOOKUP(2,1/($A$1:INDIRECT("$A$"&amp;ROW($A20))&lt;&gt;""),ROW($A$1:INDIRECT("$A$"&amp;ROW($A20)))),1))),"",
_xlfn.FLOOR.MATH((($BI20*$BE20)*$BH20)/($BJ20*$BF20))+1)</f>
        <v/>
      </c>
      <c r="BL20" s="3" t="str" cm="1">
        <f t="array" aca="1" ref="BL20" ca="1">IF(NOT(ISNUMBER(INDEX($A:$A,LOOKUP(2,1/($A$1:INDIRECT("$A$"&amp;ROW($A20))&lt;&gt;""),ROW($A$1:INDIRECT("$A$"&amp;ROW($A20)))),1))),"",
_xlfn.FLOOR.MATH($BK20*IF(NOT(INDIRECT("$Z$"&amp;LOOKUP(2, 1 / ($AY$1:INDIRECT("$AY$"&amp;ROW($AY20)-1) &lt;&gt; ""),ROW($AY$1:INDIRECT("$AY$"&amp;ROW($AY20)-1))))=""),1.5,1)))</f>
        <v/>
      </c>
      <c r="BM20" s="3" t="str" cm="1">
        <f t="array" aca="1" ref="BM20" ca="1">IF(NOT(ISNUMBER(INDEX($A:$A, LOOKUP(2, 1 / ($A$1:INDIRECT("$A$"&amp;ROW($A20)) &lt;&gt; ""),ROW($A$1:INDIRECT("$A$"&amp;ROW($A20)))), 1))), "",
INDIRECT("$Y$"&amp;LOOKUP(2, 1 / ($AY$1:INDIRECT("$AY$"&amp;ROW($AY20)-1) &lt;&gt; ""),ROW($AY$1:INDIRECT("$AY$"&amp;ROW($AY20)-1)))))</f>
        <v/>
      </c>
      <c r="BN20" s="3" t="str">
        <f t="shared" ca="1" si="0"/>
        <v/>
      </c>
      <c r="CT20" s="3" t="str" cm="1">
        <f t="array" aca="1" ref="CT20" ca="1">IF(NOT(ISNUMBER(INDEX($A:$A, LOOKUP(2, 1 / ($A$1:INDIRECT("$A$"&amp;ROW($A20)) &lt;&gt; ""),ROW($A$1:INDIRECT("$A$"&amp;ROW($A20)))), 1))), "",
$AY20-INDEX($AY:$AY, LOOKUP(2, 1 / ($AY$1:INDIRECT("$AV$"&amp;ROW($AY20)-1) &lt;&gt; ""),ROW($AY$1:INDIRECT("$AV$"&amp;ROW($AY20)-1))), 1))</f>
        <v/>
      </c>
      <c r="CU20" s="3" t="str" cm="1">
        <f t="array" aca="1" ref="CU20" ca="1">IF(NOT(ISNUMBER(INDEX($A:$A, LOOKUP(2, 1 / ($A$1:INDIRECT("$A$"&amp;ROW($A20)) &lt;&gt; ""),ROW($A$1:INDIRECT("$A$"&amp;ROW($A20)))), 1))), "",
INDEX($Y:$Y, LOOKUP(2, 1 / ($Y$1:INDIRECT("$Y$"&amp;ROW($Y20)-1) &lt;&gt; ""),ROW($Y$1:INDIRECT("$Y$"&amp;ROW($Y20)-1))), 1))</f>
        <v/>
      </c>
      <c r="CV20" s="1" t="str">
        <f ca="1">IFERROR(VLOOKUP($AY20, 'Medium-Slow'!$A$1:$B$101, 2, TRUE),"")</f>
        <v/>
      </c>
    </row>
    <row r="21" spans="1:100" x14ac:dyDescent="0.45">
      <c r="A21" s="69"/>
      <c r="B21" s="69"/>
      <c r="C21" s="69" t="str">
        <f t="shared" si="1"/>
        <v>Single</v>
      </c>
      <c r="D21" s="69"/>
      <c r="E21" s="69"/>
      <c r="F21" s="56">
        <v>3</v>
      </c>
      <c r="G21" s="2" t="s">
        <v>81</v>
      </c>
      <c r="H21" s="2" t="s">
        <v>50</v>
      </c>
      <c r="I21" s="2">
        <v>7</v>
      </c>
      <c r="J21" s="2" t="s">
        <v>59</v>
      </c>
      <c r="K21" s="2" t="s">
        <v>83</v>
      </c>
      <c r="L21" s="2" t="s">
        <v>53</v>
      </c>
      <c r="M21" s="2" t="s">
        <v>73</v>
      </c>
      <c r="N21" s="2" t="s">
        <v>54</v>
      </c>
      <c r="O21" s="2" t="s">
        <v>84</v>
      </c>
      <c r="P21" s="22" t="s">
        <v>56</v>
      </c>
      <c r="Q21" s="22">
        <v>0</v>
      </c>
      <c r="R21" s="2">
        <f>_xlfn.FLOOR.MATH((((2*VLOOKUP(G21, 'EV and Base'!$A$1:$N$671, 9, FALSE))+$Q21)*$I21)/100)+$I21+10</f>
        <v>23</v>
      </c>
      <c r="S21" s="2">
        <f>_xlfn.FLOOR.MATH((_xlfn.FLOOR.MATH((((2*VLOOKUP($G21, 'EV and Base'!$A$1:$N$671, 10, FALSE))+$Q21)*$I21)/100)+5)*
IF(OR($J21="Lonely", $J21="Brave", $J21="Adamant", $J21="Naughty"), 1.1,
IF(OR($J21="Bold", $J21="Timid", $J21="Modest", $J21="Calm"), 0.9, 1)))</f>
        <v>13</v>
      </c>
      <c r="T21" s="2">
        <f>_xlfn.FLOOR.MATH((_xlfn.FLOOR.MATH((((2*VLOOKUP($G21, 'EV and Base'!$A$1:$N$671, 11, FALSE))+$Q21)*$I21)/100)+5)*
IF(OR($J21="Bold", $J21="Relaxed", $J21="Impish", $J21="Lax"), 1.1,
IF(OR($J21="Lonely", $J21="Hasty", $J21="Mild", $J21="Gentle"), 0.9, 1)))</f>
        <v>12</v>
      </c>
      <c r="U21" s="2">
        <f>_xlfn.FLOOR.MATH((_xlfn.FLOOR.MATH((((2*VLOOKUP($G21, 'EV and Base'!$A$1:$N$671, 12, FALSE))+$Q21)*$I21)/100)+5)*
IF(OR($J21="Modest", $J21="Mild", $J21="Quiet", $J21="Rash"), 1.1,
IF(OR($J21="Adamant", $J21="Impish", $J21="Jolly", $J21="Careful"), 0.9, 1)))</f>
        <v>7</v>
      </c>
      <c r="V21" s="2">
        <f>_xlfn.FLOOR.MATH((_xlfn.FLOOR.MATH((((2*VLOOKUP($G21, 'EV and Base'!$A$1:$N$671, 13, FALSE))+$Q21)*$I21)/100)+5)*
IF(OR($J21="Calm", $J21="Gentle", $J21="Sassy", $J21="Careful"), 1.1,
IF(OR($J21="Naughty", $J21="Lax", $J21="Naive", $J21="Rash"), 0.9, 1)))</f>
        <v>11</v>
      </c>
      <c r="W21" s="2">
        <f>_xlfn.FLOOR.MATH((_xlfn.FLOOR.MATH((((2*VLOOKUP($G21, 'EV and Base'!$A$1:$N$671, 14, FALSE))+$Q21)*$I21)/100)+5)*
IF(OR($J21="Timid", $J21="Hasty", $J21="Jolly", $J21="Naive"), 1.1,
IF(OR($J21="Brave", $J21="Relaxed", $J21="Quiet", $J21="Sassy"), 0.9, 1)))</f>
        <v>12</v>
      </c>
      <c r="X21" s="69"/>
      <c r="AA21" s="23" t="str" cm="1">
        <f t="array" aca="1" ref="AA21" ca="1">IF(NOT(ISNUMBER(INDEX($A:$A,LOOKUP(2,1/($A$1:INDIRECT("$A$"&amp;ROW($A21))&lt;&gt;""),ROW($A$1:INDIRECT("$A$"&amp;ROW($A21)))),1))),"",
IF(NOT(ISNUMBER($A21)),$AA20,
IF($AB21&lt;16,"Lillipup",
IF($AB21&lt;32,"Herdier",
"Stoutland"))))</f>
        <v/>
      </c>
      <c r="AB21" s="25" t="str" cm="1">
        <f t="array" aca="1" ref="AB21" ca="1">IF(NOT(ISNUMBER(INDEX($A:$A, LOOKUP(2, 1 / ($A$1:INDIRECT("$A$"&amp;ROW($A21)) &lt;&gt; ""),ROW($A$1:INDIRECT("$A$"&amp;ROW($A21)))), 1))), "",
VLOOKUP($AY21,'Medium-Slow'!$A$1:$B$101,2,TRUE))</f>
        <v/>
      </c>
      <c r="AC21" s="23" t="str" cm="1">
        <f t="array" aca="1" ref="AC21" ca="1">IF(NOT(ISNUMBER(INDEX($A:$A, LOOKUP(2, 1 / ($A$1:INDIRECT("$A$"&amp;ROW($A21)) &lt;&gt; ""),ROW($A$1:INDIRECT("$A$"&amp;ROW($A21)))), 1))), "",
INDEX($AC:$AC, LOOKUP(2, 1 / ($AC$1:INDIRECT("$AC$"&amp;ROW($AC21)-1) &lt;&gt; ""),ROW($AC$1:INDIRECT("$AC$"&amp;ROW($AC21)-1))), 1)+
IF(INDEX($AC:$AC, LOOKUP(2, 1 / ($AC$1:INDIRECT("$AC$"&amp;ROW($AC21)-1) &lt;&gt; ""),ROW($AC$1:INDIRECT("$AC$"&amp;ROW($AC21)-1))), 1)+
INDEX($AD:$AD, LOOKUP(2, 1 / ($AD$1:INDIRECT("$AD$"&amp;ROW($AD21)-1) &lt;&gt; ""),ROW($AD$1:INDIRECT("$AD$"&amp;ROW($AD21)-1))), 1)+
INDEX($AE:$AE, LOOKUP(2, 1 / ($AE$1:INDIRECT("$AE$"&amp;ROW($AE21)-1) &lt;&gt; ""),ROW($AE$1:INDIRECT("$AE$"&amp;ROW($AD21)-1))), 1)+
INDEX($AE:$AF, LOOKUP(2, 1 / ($AF$1:INDIRECT("$AF$"&amp;ROW($AF21)-1) &lt;&gt; ""),ROW($AF$1:INDIRECT("$AF$"&amp;ROW($AD21)-1))), 1)+
INDEX($AG:$AG, LOOKUP(2, 1 / ($AG$1:INDIRECT("$AG$"&amp;ROW($AG21)-1) &lt;&gt; ""),ROW($AG$1:INDIRECT("$AG$"&amp;ROW($AD21)-1))), 1)+
INDEX($AH:$AH, LOOKUP(2, 1 / ($AH$1:INDIRECT("$AH$"&amp;ROW($AH21)-1) &lt;&gt; ""),ROW($AH$1:INDIRECT("$AH$"&amp;ROW($AD21)-1))), 1)&gt;=510,0,
IF(INDEX($AC:$AC, LOOKUP(2, 1 / ($AC$1:INDIRECT("$AC$"&amp;ROW($AC21)-1) &lt;&gt; ""),ROW($AC$1:INDIRECT("$AC$"&amp;ROW($AC21)-1))), 1)&gt;=255,0,
VLOOKUP(INDIRECT("$G$"&amp;LOOKUP(2, 1 / ($AC$1:INDIRECT("$AC$"&amp;ROW($AC21)-1) &lt;&gt; ""),ROW($AC$1:INDIRECT("$AC$"&amp;ROW($AC21)-1)))), 'EV and Base'!$A$1:$N$671, 3, FALSE))))</f>
        <v/>
      </c>
      <c r="AD21" s="2" t="str" cm="1">
        <f t="array" aca="1" ref="AD21" ca="1">IF(NOT(ISNUMBER(INDEX($A:$A, LOOKUP(2, 1 / ($A$1:INDIRECT("$A$"&amp;ROW($A21)) &lt;&gt; ""),ROW($A$1:INDIRECT("$A$"&amp;ROW($A21)))), 1))), "",
INDEX($AD:$AD, LOOKUP(2, 1 / ($AD$1:INDIRECT("$AD$"&amp;ROW($AD21)-1) &lt;&gt; ""),ROW($AD$1:INDIRECT("$AD$"&amp;ROW($AD21)-1))), 1)+
IF(INDEX($AC:$AC, LOOKUP(2, 1 / ($AC$1:INDIRECT("$AC$"&amp;ROW($AC21)-1) &lt;&gt; ""),ROW($AC$1:INDIRECT("$AC$"&amp;ROW($AC21)-1))), 1)+
INDEX($AD:$AD, LOOKUP(2, 1 / ($AD$1:INDIRECT("$AD$"&amp;ROW($AD21)-1) &lt;&gt; ""),ROW($AD$1:INDIRECT("$AD$"&amp;ROW($AD21)-1))), 1)+
INDEX($AE:$AE, LOOKUP(2, 1 / ($AE$1:INDIRECT("$AE$"&amp;ROW($AE21)-1) &lt;&gt; ""),ROW($AE$1:INDIRECT("$AE$"&amp;ROW($AD21)-1))), 1)+
INDEX($AE:$AF, LOOKUP(2, 1 / ($AF$1:INDIRECT("$AF$"&amp;ROW($AF21)-1) &lt;&gt; ""),ROW($AF$1:INDIRECT("$AF$"&amp;ROW($AD21)-1))), 1)+
INDEX($AG:$AG, LOOKUP(2, 1 / ($AG$1:INDIRECT("$AG$"&amp;ROW($AG21)-1) &lt;&gt; ""),ROW($AG$1:INDIRECT("$AG$"&amp;ROW($AD21)-1))), 1)+
INDEX($AH:$AH, LOOKUP(2, 1 / ($AH$1:INDIRECT("$AH$"&amp;ROW($AH21)-1) &lt;&gt; ""),ROW($AH$1:INDIRECT("$AH$"&amp;ROW($AD21)-1))), 1)&gt;=510,0,
IF(INDEX($AD:$AD, LOOKUP(2, 1 / ($AD$1:INDIRECT("$AD$"&amp;ROW($AD21)-1) &lt;&gt; ""),ROW($AD$1:INDIRECT("$AD$"&amp;ROW($AD21)-1))), 1)&gt;=255,0,
VLOOKUP(INDIRECT("$G$"&amp;LOOKUP(2, 1 / ($AD$1:INDIRECT("$AD$"&amp;ROW($AD21)-1) &lt;&gt; ""),ROW($AD$1:INDIRECT("$AD$"&amp;ROW($AD21)-1)))), 'EV and Base'!$A$1:$N$671, 4, FALSE))))</f>
        <v/>
      </c>
      <c r="AE21" s="2" t="str" cm="1">
        <f t="array" aca="1" ref="AE21" ca="1">IF(NOT(ISNUMBER(INDEX($A:$A,LOOKUP(2,1/($A$1:INDIRECT("$A$"&amp;ROW($A21))&lt;&gt;""),ROW($A$1:INDIRECT("$A$"&amp;ROW($A21)))),1))),"",
INDEX($AE:$AE,LOOKUP(2,1/($AE$1:INDIRECT("$AE$"&amp;ROW($AE21)-1)&lt;&gt;""),ROW($AE$1:INDIRECT("$AE$"&amp;ROW($AE21)-1))),1)+
IF(INDEX($AC:$AC,LOOKUP(2,1/($AC$1:INDIRECT("$AC$"&amp;ROW($AC21)-1)&lt;&gt;""),ROW($AC$1:INDIRECT("$AC$"&amp;ROW($AC21)-1))),1)+
INDEX($AD:$AD,LOOKUP(2,1/($AD$1:INDIRECT("$AD$"&amp;ROW($AD21)-1)&lt;&gt;""),ROW($AD$1:INDIRECT("$AD$"&amp;ROW($AD21)-1))),1)+
INDEX($AE:$AE,LOOKUP(2,1/($AE$1:INDIRECT("$AE$"&amp;ROW($AE21)-1)&lt;&gt;""),ROW($AE$1:INDIRECT("$AE$"&amp;ROW($AD21)-1))),1)+
INDEX($AE:$AF,LOOKUP(2,1/($AF$1:INDIRECT("$AF$"&amp;ROW($AF21)-1)&lt;&gt;""),ROW($AF$1:INDIRECT("$AF$"&amp;ROW($AD21)-1))),1)+
INDEX($AG:$AG,LOOKUP(2,1/($AG$1:INDIRECT("$AG$"&amp;ROW($AG21)-1)&lt;&gt;""),ROW($AG$1:INDIRECT("$AG$"&amp;ROW($AD21)-1))),1)+
INDEX($AH:$AH,LOOKUP(2,1/($AH$1:INDIRECT("$AH$"&amp;ROW($AH21)-1)&lt;&gt;""),ROW($AH$1:INDIRECT("$AH$"&amp;ROW($AD21)-1))),1)&gt;=510,0,
IF(INDEX($AE:$AE,LOOKUP(2,1/($AE$1:INDIRECT("$AE$"&amp;ROW($AE21)-1)&lt;&gt;""),ROW($AE$1:INDIRECT("$AE$"&amp;ROW($AE21)-1))),1)&gt;=255,0,
VLOOKUP(INDIRECT("$G$"&amp;LOOKUP(2,1/($AE$1:INDIRECT("$AE$"&amp;ROW($AE21)-1)&lt;&gt;""),ROW($AE$1:INDIRECT("$AE$"&amp;ROW($AE21)-1)))),'EV and Base'!$A$1:$N$671,5,FALSE))))</f>
        <v/>
      </c>
      <c r="AF21" s="2" t="str" cm="1">
        <f t="array" aca="1" ref="AF21" ca="1">IF(NOT(ISNUMBER(INDEX($A:$A, LOOKUP(2, 1 / ($A$1:INDIRECT("$A$"&amp;ROW($A21)) &lt;&gt; ""),ROW($A$1:INDIRECT("$A$"&amp;ROW($A21)))), 1))), "",
INDEX($AF:$AF, LOOKUP(2, 1 / ($AF$1:INDIRECT("$AF$"&amp;ROW($AF21)-1) &lt;&gt; ""),ROW($AF$1:INDIRECT("$AF$"&amp;ROW($AF21)-1))), 1)+
IF(INDEX($AC:$AC, LOOKUP(2, 1 / ($AC$1:INDIRECT("$AC$"&amp;ROW($AC21)-1) &lt;&gt; ""),ROW($AC$1:INDIRECT("$AC$"&amp;ROW($AC21)-1))), 1)+
INDEX($AD:$AD, LOOKUP(2, 1 / ($AD$1:INDIRECT("$AD$"&amp;ROW($AD21)-1) &lt;&gt; ""),ROW($AD$1:INDIRECT("$AD$"&amp;ROW($AD21)-1))), 1)+
INDEX($AE:$AE, LOOKUP(2, 1 / ($AE$1:INDIRECT("$AE$"&amp;ROW($AE21)-1) &lt;&gt; ""),ROW($AE$1:INDIRECT("$AE$"&amp;ROW($AD21)-1))), 1)+
INDEX($AE:$AF, LOOKUP(2, 1 / ($AF$1:INDIRECT("$AF$"&amp;ROW($AF21)-1) &lt;&gt; ""),ROW($AF$1:INDIRECT("$AF$"&amp;ROW($AD21)-1))), 1)+
INDEX($AG:$AG, LOOKUP(2, 1 / ($AG$1:INDIRECT("$AG$"&amp;ROW($AG21)-1) &lt;&gt; ""),ROW($AG$1:INDIRECT("$AG$"&amp;ROW($AD21)-1))), 1)+
INDEX($AH:$AH, LOOKUP(2, 1 / ($AH$1:INDIRECT("$AH$"&amp;ROW($AH21)-1) &lt;&gt; ""),ROW($AH$1:INDIRECT("$AH$"&amp;ROW($AD21)-1))), 1)&gt;=510,0,
IF(INDEX($AF:$AF, LOOKUP(2, 1 / ($AF$1:INDIRECT("$AF$"&amp;ROW($AF21)-1) &lt;&gt; ""),ROW($AF$1:INDIRECT("$AF$"&amp;ROW($AF21)-1))), 1)&gt;=255,0,
VLOOKUP(INDIRECT("$G$"&amp;LOOKUP(2, 1 / ($AF$1:INDIRECT("$AF$"&amp;ROW($AF21)-1) &lt;&gt; ""),ROW($AF$1:INDIRECT("$AF$"&amp;ROW($AF21)-1)))), 'EV and Base'!$A$1:$N$671, 6, FALSE))))</f>
        <v/>
      </c>
      <c r="AG21" s="2" t="str" cm="1">
        <f t="array" aca="1" ref="AG21" ca="1">IF(NOT(ISNUMBER(INDEX($A:$A, LOOKUP(2, 1 / ($A$1:INDIRECT("$A$"&amp;ROW($A21)) &lt;&gt; ""),ROW($A$1:INDIRECT("$A$"&amp;ROW($A21)))), 1))), "",
INDEX($AG:$AG, LOOKUP(2, 1 / ($AG$1:INDIRECT("$AG$"&amp;ROW($AG21)-1) &lt;&gt; ""),ROW($AG$1:INDIRECT("$AG$"&amp;ROW($AG21)-1))), 1)+
IF(INDEX($AC:$AC, LOOKUP(2, 1 / ($AC$1:INDIRECT("$AC$"&amp;ROW($AC21)-1) &lt;&gt; ""),ROW($AC$1:INDIRECT("$AC$"&amp;ROW($AC21)-1))), 1)+
INDEX($AD:$AD, LOOKUP(2, 1 / ($AD$1:INDIRECT("$AD$"&amp;ROW($AD21)-1) &lt;&gt; ""),ROW($AD$1:INDIRECT("$AD$"&amp;ROW($AD21)-1))), 1)+
INDEX($AE:$AE, LOOKUP(2, 1 / ($AE$1:INDIRECT("$AE$"&amp;ROW($AE21)-1) &lt;&gt; ""),ROW($AE$1:INDIRECT("$AE$"&amp;ROW($AD21)-1))), 1)+
INDEX($AE:$AF, LOOKUP(2, 1 / ($AF$1:INDIRECT("$AF$"&amp;ROW($AF21)-1) &lt;&gt; ""),ROW($AF$1:INDIRECT("$AF$"&amp;ROW($AD21)-1))), 1)+
INDEX($AG:$AG, LOOKUP(2, 1 / ($AG$1:INDIRECT("$AG$"&amp;ROW($AG21)-1) &lt;&gt; ""),ROW($AG$1:INDIRECT("$AG$"&amp;ROW($AD21)-1))), 1)+
INDEX($AH:$AH, LOOKUP(2, 1 / ($AH$1:INDIRECT("$AH$"&amp;ROW($AH21)-1) &lt;&gt; ""),ROW($AH$1:INDIRECT("$AH$"&amp;ROW($AD21)-1))), 1)&gt;=510,0,
IF(INDEX($AG:$AG, LOOKUP(2, 1 / ($AG$1:INDIRECT("$AG$"&amp;ROW($AG21)-1) &lt;&gt; ""),ROW($AG$1:INDIRECT("$AG$"&amp;ROW($AG21)-1))), 1)&gt;=255,0,
VLOOKUP(INDIRECT("$G$"&amp;LOOKUP(2, 1 / ($AG$1:INDIRECT("$AG$"&amp;ROW($AG21)-1) &lt;&gt; ""),ROW($AG$1:INDIRECT("$AG$"&amp;ROW($AG21)-1)))), 'EV and Base'!$A$1:$N$671, 7, FALSE))))</f>
        <v/>
      </c>
      <c r="AH21" s="24" t="str" cm="1">
        <f t="array" aca="1" ref="AH21" ca="1">IF(NOT(ISNUMBER(INDEX($A:$A,LOOKUP(2,1/($A$1:INDIRECT("$A$"&amp;ROW($A21))&lt;&gt;""),ROW($A$1:INDIRECT("$A$"&amp;ROW($A21)))),1))),"",
INDEX($AH:$AH,LOOKUP(2,1/($AH$1:INDIRECT("$AH$"&amp;ROW($AH21)-1)&lt;&gt;""),ROW($AH$1:INDIRECT("$AH$"&amp;ROW($AH21)-1))),1)+
IF(INDEX($AC:$AC,LOOKUP(2,1/($AC$1:INDIRECT("$AC$"&amp;ROW($AC21)-1)&lt;&gt;""),ROW($AC$1:INDIRECT("$AC$"&amp;ROW($AC21)-1))),1)+
INDEX($AD:$AD,LOOKUP(2,1/($AD$1:INDIRECT("$AD$"&amp;ROW($AD21)-1)&lt;&gt;""),ROW($AD$1:INDIRECT("$AD$"&amp;ROW($AD21)-1))),1)+
INDEX($AE:$AE,LOOKUP(2,1/($AE$1:INDIRECT("$AE$"&amp;ROW($AE21)-1)&lt;&gt;""),ROW($AE$1:INDIRECT("$AE$"&amp;ROW($AD21)-1))),1)+
INDEX($AE:$AF,LOOKUP(2,1/($AF$1:INDIRECT("$AF$"&amp;ROW($AF21)-1)&lt;&gt;""),ROW($AF$1:INDIRECT("$AF$"&amp;ROW($AD21)-1))),1)+
INDEX($AG:$AG,LOOKUP(2,1/($AG$1:INDIRECT("$AG$"&amp;ROW($AG21)-1)&lt;&gt;""),ROW($AG$1:INDIRECT("$AG$"&amp;ROW($AD21)-1))),1)+
INDEX($AH:$AH,LOOKUP(2,1/($AH$1:INDIRECT("$AH$"&amp;ROW($AH21)-1)&lt;&gt;""),ROW($AH$1:INDIRECT("$AH$"&amp;ROW($AD21)-1))),1)&gt;=510,0,
IF(INDEX($AH:$AH,LOOKUP(2,1/($AH$1:INDIRECT("$AH$"&amp;ROW($AH21)-1)&lt;&gt;""),ROW($AH$1:INDIRECT("$AH$"&amp;ROW($AH21)-1))),1)&gt;=255,0,
VLOOKUP(INDIRECT("$G$"&amp;LOOKUP(2,1/($AH$1:INDIRECT("$AH$"&amp;ROW($AH21)-1)&lt;&gt;""),ROW($AH$1:INDIRECT("$AH$"&amp;ROW($AH21)-1)))),'EV and Base'!$A$1:$N$671,8,FALSE))))</f>
        <v/>
      </c>
      <c r="AI21" s="29" t="str" cm="1">
        <f t="array" aca="1" ref="AI21" ca="1">IF(NOT(ISNUMBER(INDEX($A:$A,LOOKUP(2,1/($A$1:INDIRECT("$A$"&amp;ROW($A21))&lt;&gt;""),ROW($A$1:INDIRECT("$A$"&amp;ROW($A21)))),1))),"",
ROUNDDOWN((((2*VLOOKUP($AA21,'EV and Base'!$A$1:$N$671,9,FALSE))+31+ROUNDDOWN($AC21/4,0))*$AB21)/100,0)+$AB21+10)</f>
        <v/>
      </c>
      <c r="AJ21" s="21" t="str" cm="1">
        <f t="array" aca="1" ref="AJ21" ca="1">IF(NOT(ISNUMBER(INDEX($A:$A, LOOKUP(2, 1 / ($A$1:INDIRECT("$A$"&amp;ROW($A21)) &lt;&gt; ""),ROW($A$1:INDIRECT("$A$"&amp;ROW($A21)))), 1))), "",
ROUNDDOWN((ROUNDDOWN((((2*VLOOKUP($AA21, 'EV and Base'!$A$1:$N$671, 10, FALSE))+31+ROUNDDOWN($AD21/4, 0))*$AB21)/100, 0)+5)*1.1, 0))</f>
        <v/>
      </c>
      <c r="AK21" s="21" t="str" cm="1">
        <f t="array" aca="1" ref="AK21" ca="1">IF(NOT(ISNUMBER(INDEX($A:$A, LOOKUP(2, 1 / ($A$1:INDIRECT("$A$"&amp;ROW($A21)) &lt;&gt; ""),ROW($A$1:INDIRECT("$A$"&amp;ROW($A21)))), 1))), "",
ROUNDDOWN((ROUNDDOWN((((2*VLOOKUP($AA21, 'EV and Base'!$A$1:$N$671, 11, FALSE))+30+ROUNDDOWN($AE21/4, 0))*$AB21)/100, 0)+5), 0)
&amp;"-"&amp;
ROUNDDOWN((ROUNDDOWN((((2*VLOOKUP($AA21, 'EV and Base'!$A$1:$N$671, 11, FALSE))+31+ROUNDDOWN($AE21/4, 0))*$AB21)/100, 0)+5), 0))</f>
        <v/>
      </c>
      <c r="AL21" s="21" t="str" cm="1">
        <f t="array" aca="1" ref="AL21" ca="1">IF(NOT(ISNUMBER(INDEX($A:$A, LOOKUP(2, 1 / ($A$1:INDIRECT("$A$"&amp;ROW($A21)) &lt;&gt; ""),ROW($A$1:INDIRECT("$A$"&amp;ROW($A21)))), 1))), "",
ROUNDDOWN((ROUNDDOWN((((2*VLOOKUP($AA21, 'EV and Base'!$A$1:$N$671, 12, FALSE))+0+ROUNDDOWN($AF21/4, 0))*$AB21)/100, 0)+5)*0.9, 0)
&amp;"-"&amp;
ROUNDDOWN((ROUNDDOWN((((2*VLOOKUP($AA21, 'EV and Base'!$A$1:$N$671, 12, FALSE))+31+ROUNDDOWN($AF21/4, 0))*$AB21)/100, 0)+5)*0.9, 0))</f>
        <v/>
      </c>
      <c r="AM21" s="21" t="str" cm="1">
        <f t="array" aca="1" ref="AM21" ca="1">IF(NOT(ISNUMBER(INDEX($A:$A, LOOKUP(2, 1 / ($A$1:INDIRECT("$A$"&amp;ROW($A21)) &lt;&gt; ""),ROW($A$1:INDIRECT("$A$"&amp;ROW($A21)))), 1))), "",
ROUNDDOWN((ROUNDDOWN((((2*VLOOKUP($AA21, 'EV and Base'!$A$1:$N$671, 13, FALSE))+30+ROUNDDOWN($AG21/4, 0))*$AB21)/100, 0)+5), 0)
&amp;"-"&amp;
ROUNDDOWN((ROUNDDOWN((((2*VLOOKUP($AA21, 'EV and Base'!$A$1:$N$671, 13, FALSE))+31+ROUNDDOWN($AG21/4, 0))*$AB21)/100, 0)+5), 0))</f>
        <v/>
      </c>
      <c r="AN21" s="25" t="str" cm="1">
        <f t="array" aca="1" ref="AN21" ca="1">IF(NOT(ISNUMBER(INDEX($A:$A, LOOKUP(2, 1 / ($A$1:INDIRECT("$A$"&amp;ROW($A21)) &lt;&gt; ""),ROW($A$1:INDIRECT("$A$"&amp;ROW($A21)))), 1))), "",
ROUNDDOWN((ROUNDDOWN((((2*VLOOKUP($AA21, 'EV and Base'!$A$1:$N$671, 14, FALSE))+31+ROUNDDOWN($AH21/4, 0))*$AB21)/100, 0)+5), 0))</f>
        <v/>
      </c>
      <c r="AO21" s="23" t="str" cm="1">
        <f t="array" aca="1" ref="AO21" ca="1">IF(NOT(ISNUMBER(INDEX($A:$A, LOOKUP(2, 1 / ($A$1:INDIRECT("$A$"&amp;ROW($A21)) &lt;&gt; ""),ROW($A$1:INDIRECT("$A$"&amp;ROW($A21)))), 1))), "",
ROUNDDOWN((((2*VLOOKUP($AA21, 'EV and Base'!$A$1:$N$671, 9, FALSE))+31+ROUNDDOWN($AC21/4, 0))*$AB21)/100, 0)+$AB21+10)</f>
        <v/>
      </c>
      <c r="AP21" s="2" t="str" cm="1">
        <f t="array" aca="1" ref="AP21" ca="1">IF(NOT(ISNUMBER(INDEX($A:$A, LOOKUP(2, 1 / ($A$1:INDIRECT("$A$"&amp;ROW($A21)) &lt;&gt; ""),ROW($A$1:INDIRECT("$A$"&amp;ROW($A21)))), 1))), "",
ROUNDDOWN((ROUNDDOWN((((2*VLOOKUP($AA21, 'EV and Base'!$A$1:$N$671, 10, FALSE))+31+ROUNDDOWN($AD21/4, 0))*$AB21)/100, 0)+5)*1.1, 0))</f>
        <v/>
      </c>
      <c r="AQ21" s="2" t="str" cm="1">
        <f t="array" aca="1" ref="AQ21" ca="1">IF(NOT(ISNUMBER(INDEX($A:$A, LOOKUP(2, 1 / ($A$1:INDIRECT("$A$"&amp;ROW($A21)) &lt;&gt; ""),ROW($A$1:INDIRECT("$A$"&amp;ROW($A21)))), 1))), "",
ROUNDDOWN((ROUNDDOWN((((2*VLOOKUP($AA21, 'EV and Base'!$A$1:$N$671, 11, FALSE))+$AV$2+ROUNDDOWN($AE21/4, 0))*$AB21)/100, 0)+5), 0))</f>
        <v/>
      </c>
      <c r="AR21" s="22" t="str" cm="1">
        <f t="array" aca="1" ref="AR21" ca="1">IF(NOT(ISNUMBER(INDEX($A:$A, LOOKUP(2, 1 / ($A$1:INDIRECT("$A$"&amp;ROW($A21)) &lt;&gt; ""),ROW($A$1:INDIRECT("$A$"&amp;ROW($A21)))), 1))), "",
ROUNDDOWN((ROUNDDOWN((((2*VLOOKUP($AA21, 'EV and Base'!$A$1:$N$671, 12, FALSE))+$AW$2+ROUNDDOWN($AF21/4, 0))*$AB21)/100, 0)+5)*0.9, 0))</f>
        <v/>
      </c>
      <c r="AS21" s="2" t="str" cm="1">
        <f t="array" aca="1" ref="AS21" ca="1">IF(NOT(ISNUMBER(INDEX($A:$A, LOOKUP(2, 1 / ($A$1:INDIRECT("$A$"&amp;ROW($A21)) &lt;&gt; ""),ROW($A$1:INDIRECT("$A$"&amp;ROW($A21)))), 1))), "",
ROUNDDOWN((ROUNDDOWN((((2*VLOOKUP($AA21, 'EV and Base'!$A$1:$N$671, 13, FALSE))+$AX$2+ROUNDDOWN($AG21/4, 0))*$AB21)/100, 0)+5), 0))</f>
        <v/>
      </c>
      <c r="AT21" s="24" t="str" cm="1">
        <f t="array" aca="1" ref="AT21" ca="1">IF(NOT(ISNUMBER(INDEX($A:$A, LOOKUP(2, 1 / ($A$1:INDIRECT("$A$"&amp;ROW($A21)) &lt;&gt; ""),ROW($A$1:INDIRECT("$A$"&amp;ROW($A21)))), 1))), "",
ROUNDDOWN((ROUNDDOWN((((2*VLOOKUP($AA21, 'EV and Base'!$A$1:$N$671, 14, FALSE))+31+ROUNDDOWN($AH21/4, 0))*$AB21)/100, 0)+5), 0))</f>
        <v/>
      </c>
      <c r="AU21" s="28"/>
      <c r="AY21" t="str" cm="1">
        <f t="array" aca="1" ref="AY21" ca="1">IF(NOT(ISNUMBER(INDEX($A:$A,LOOKUP(2,1/($A$1:INDIRECT("$A$"&amp;ROW($A21))&lt;&gt;""),ROW($A$1:INDIRECT("$A$"&amp;ROW($A21)))),1))),"",
INDEX($AY:$AY,LOOKUP(2,1/($AY$1:INDIRECT("$AY$"&amp;ROW($AY21)-1)&lt;&gt;""),ROW($AY$1:INDIRECT("$AY$"&amp;ROW($AY21)-1))),1)+$BL21)</f>
        <v/>
      </c>
      <c r="AZ21" s="3" t="str" cm="1">
        <f t="array" aca="1" ref="AZ21" ca="1">IF(NOT(ISNUMBER(INDEX($A:$A, LOOKUP(2, 1 / ($A$1:INDIRECT("$A$"&amp;ROW($A21)) &lt;&gt; ""),ROW($A$1:INDIRECT("$A$"&amp;ROW($A21)))), 1))), "",
VLOOKUP(INDIRECT("$G$"&amp;LOOKUP(2, 1 / ($AY$1:INDIRECT("$AY$"&amp;ROW($AY21)-1) &lt;&gt; ""),ROW($AY$1:INDIRECT("$AY$"&amp;ROW($AY21)-1)))),'EV and Base'!A16:N686,2,FALSE))</f>
        <v/>
      </c>
      <c r="BA21" s="3" t="str" cm="1">
        <f t="array" aca="1" ref="BA21" ca="1">IF(NOT(ISNUMBER(INDEX($A:$A, LOOKUP(2, 1 / ($A$1:INDIRECT("$A$"&amp;ROW($A21)) &lt;&gt; ""),ROW($A$1:INDIRECT("$A$"&amp;ROW($A21)))), 1))), "",
INDIRECT("$I$"&amp;LOOKUP(2, 1 / ($AY$1:INDIRECT("$AY$"&amp;ROW($AY21)-1) &lt;&gt; ""),ROW($AY$1:INDIRECT("$AY$"&amp;ROW($AY21)-1)))))</f>
        <v/>
      </c>
      <c r="BB21" s="1" t="str" cm="1">
        <f t="array" aca="1" ref="BB21" ca="1">IF(NOT(ISNUMBER(INDEX($A:$A, LOOKUP(2, 1 / ($A$1:INDIRECT("$A$"&amp;ROW($A21)) &lt;&gt; ""),ROW($A$1:INDIRECT("$A$"&amp;ROW($A21)))), 1))), "",
INDIRECT("$AB$"&amp;LOOKUP(2, 1 / ($AY$1:INDIRECT("$AY$"&amp;ROW($AY21)-1) &lt;&gt; ""),ROW($AY$1:INDIRECT("$AY$"&amp;ROW($AY21)-1)))))</f>
        <v/>
      </c>
      <c r="BC21" s="3" t="str" cm="1">
        <f t="array" aca="1" ref="BC21" ca="1">IF(NOT(ISNUMBER(INDEX($A:$A,LOOKUP(2,1/($A$1:INDIRECT("$A$"&amp;ROW($A21))&lt;&gt;""),ROW($A$1:INDIRECT("$A$"&amp;ROW($A21)))),1))),"",
$BA21+$BA21+10)</f>
        <v/>
      </c>
      <c r="BD21" s="3" t="str" cm="1">
        <f t="array" aca="1" ref="BD21" ca="1">IF(NOT(ISNUMBER(INDEX($A:$A,LOOKUP(2,1/($A$1:INDIRECT("$A$"&amp;ROW($A21))&lt;&gt;""),ROW($A$1:INDIRECT("$A$"&amp;ROW($A21)))),1))),"",
$BA21+$BB21+10)</f>
        <v/>
      </c>
      <c r="BE21" s="3" t="str" cm="1">
        <f t="array" aca="1" ref="BE21" ca="1">IF(NOT(ISNUMBER(INDEX($A:$A,LOOKUP(2,1/($A$1:INDIRECT("$A$"&amp;ROW($A21))&lt;&gt;""),ROW($A$1:INDIRECT("$A$"&amp;ROW($A21)))),1))),"",
$BC21*$BC21)</f>
        <v/>
      </c>
      <c r="BF21" s="3" t="str" cm="1">
        <f t="array" aca="1" ref="BF21" ca="1">IF(NOT(ISNUMBER(INDEX($A:$A,LOOKUP(2,1/($A$1:INDIRECT("$A$"&amp;ROW($A21))&lt;&gt;""),ROW($A$1:INDIRECT("$A$"&amp;ROW($A21)))),1))),"",
$BD21*$BD21)</f>
        <v/>
      </c>
      <c r="BG21" s="3" t="str" cm="1">
        <f t="array" aca="1" ref="BG21" ca="1">IF(NOT(ISNUMBER(INDEX($A:$A,LOOKUP(2,1/($A$1:INDIRECT("$A$"&amp;ROW($A21))&lt;&gt;""),ROW($A$1:INDIRECT("$A$"&amp;ROW($A21)))),1))),"",
_xlfn.FLOOR.MATH(1.5*_xlfn.FLOOR.MATH($AZ21*BA21/5)))</f>
        <v/>
      </c>
      <c r="BH21" s="3" t="str" cm="1">
        <f t="array" aca="1" ref="BH21" ca="1">IF(NOT(ISNUMBER(INDEX($A:$A, LOOKUP(2, 1 / ($A$1:INDIRECT("$A$"&amp;ROW($A21)) &lt;&gt; ""),ROW($A$1:INDIRECT("$A$"&amp;ROW($A21)))), 1))), "",
_xlfn.FLOOR.MATH($BG21/IF(OR(INDIRECT("$C$"&amp;LOOKUP(2, 1 / ($AY$1:INDIRECT("$AY$"&amp;ROW($AY21)-1) &lt;&gt; ""),ROW($AY$1:INDIRECT("$AY$"&amp;ROW($AY21)-1))))="Multi",
INDIRECT("$C$"&amp;LOOKUP(2, 1 / ($AY$1:INDIRECT("$AY$"&amp;ROW($AY21)-1) &lt;&gt; ""),ROW($AY$1:INDIRECT("$AY$"&amp;ROW($AY21)-1))))="Double"),2,1)))</f>
        <v/>
      </c>
      <c r="BI21" s="3" t="str" cm="1">
        <f t="array" aca="1" ref="BI21" ca="1">IF(NOT(ISNUMBER(INDEX($A:$A,LOOKUP(2,1/($A$1:INDIRECT("$A$"&amp;ROW($A21))&lt;&gt;""),ROW($A$1:INDIRECT("$A$"&amp;ROW($A21)))),1))),"",
VLOOKUP($BC21,GameFreakSQRT!$A$1:$B$200,2,FALSE))</f>
        <v/>
      </c>
      <c r="BJ21" s="3" t="str" cm="1">
        <f t="array" aca="1" ref="BJ21" ca="1">IF(NOT(ISNUMBER(INDEX($A:$A,LOOKUP(2,1/($A$1:INDIRECT("$A$"&amp;ROW($A21))&lt;&gt;""),ROW($A$1:INDIRECT("$A$"&amp;ROW($A21)))),1))),"",
VLOOKUP($BD21,GameFreakSQRT!$A$1:$B$200,2,FALSE))</f>
        <v/>
      </c>
      <c r="BK21" s="3" t="str" cm="1">
        <f t="array" aca="1" ref="BK21" ca="1">IF(NOT(ISNUMBER(INDEX($A:$A,LOOKUP(2,1/($A$1:INDIRECT("$A$"&amp;ROW($A21))&lt;&gt;""),ROW($A$1:INDIRECT("$A$"&amp;ROW($A21)))),1))),"",
_xlfn.FLOOR.MATH((($BI21*$BE21)*$BH21)/($BJ21*$BF21))+1)</f>
        <v/>
      </c>
      <c r="BL21" s="3" t="str" cm="1">
        <f t="array" aca="1" ref="BL21" ca="1">IF(NOT(ISNUMBER(INDEX($A:$A,LOOKUP(2,1/($A$1:INDIRECT("$A$"&amp;ROW($A21))&lt;&gt;""),ROW($A$1:INDIRECT("$A$"&amp;ROW($A21)))),1))),"",
_xlfn.FLOOR.MATH($BK21*IF(NOT(INDIRECT("$Z$"&amp;LOOKUP(2, 1 / ($AY$1:INDIRECT("$AY$"&amp;ROW($AY21)-1) &lt;&gt; ""),ROW($AY$1:INDIRECT("$AY$"&amp;ROW($AY21)-1))))=""),1.5,1)))</f>
        <v/>
      </c>
      <c r="BM21" s="3" t="str" cm="1">
        <f t="array" aca="1" ref="BM21" ca="1">IF(NOT(ISNUMBER(INDEX($A:$A, LOOKUP(2, 1 / ($A$1:INDIRECT("$A$"&amp;ROW($A21)) &lt;&gt; ""),ROW($A$1:INDIRECT("$A$"&amp;ROW($A21)))), 1))), "",
INDIRECT("$Y$"&amp;LOOKUP(2, 1 / ($AY$1:INDIRECT("$AY$"&amp;ROW($AY21)-1) &lt;&gt; ""),ROW($AY$1:INDIRECT("$AY$"&amp;ROW($AY21)-1)))))</f>
        <v/>
      </c>
      <c r="BN21" s="3" t="str">
        <f t="shared" ca="1" si="0"/>
        <v/>
      </c>
      <c r="CT21" s="3" t="str" cm="1">
        <f t="array" aca="1" ref="CT21" ca="1">IF(NOT(ISNUMBER(INDEX($A:$A, LOOKUP(2, 1 / ($A$1:INDIRECT("$A$"&amp;ROW($A21)) &lt;&gt; ""),ROW($A$1:INDIRECT("$A$"&amp;ROW($A21)))), 1))), "",
$AY21-INDEX($AY:$AY, LOOKUP(2, 1 / ($AY$1:INDIRECT("$AV$"&amp;ROW($AY21)-1) &lt;&gt; ""),ROW($AY$1:INDIRECT("$AV$"&amp;ROW($AY21)-1))), 1))</f>
        <v/>
      </c>
      <c r="CU21" s="3" t="str" cm="1">
        <f t="array" aca="1" ref="CU21" ca="1">IF(NOT(ISNUMBER(INDEX($A:$A, LOOKUP(2, 1 / ($A$1:INDIRECT("$A$"&amp;ROW($A21)) &lt;&gt; ""),ROW($A$1:INDIRECT("$A$"&amp;ROW($A21)))), 1))), "",
INDEX($Y:$Y, LOOKUP(2, 1 / ($Y$1:INDIRECT("$Y$"&amp;ROW($Y21)-1) &lt;&gt; ""),ROW($Y$1:INDIRECT("$Y$"&amp;ROW($Y21)-1))), 1))</f>
        <v/>
      </c>
      <c r="CV21" s="1" t="str">
        <f ca="1">IFERROR(VLOOKUP($AY21, 'Medium-Slow'!$A$1:$B$101, 2, TRUE),"")</f>
        <v/>
      </c>
    </row>
    <row r="22" spans="1:100" x14ac:dyDescent="0.45">
      <c r="A22" s="56">
        <v>11</v>
      </c>
      <c r="B22" s="56" t="s">
        <v>114</v>
      </c>
      <c r="C22" s="56" t="s">
        <v>46</v>
      </c>
      <c r="D22" s="56" t="s">
        <v>110</v>
      </c>
      <c r="E22" s="56" t="s">
        <v>48</v>
      </c>
      <c r="F22" s="56">
        <v>1</v>
      </c>
      <c r="G22" s="2" t="s">
        <v>70</v>
      </c>
      <c r="H22" s="2" t="s">
        <v>50</v>
      </c>
      <c r="I22" s="2">
        <v>10</v>
      </c>
      <c r="J22" s="2" t="s">
        <v>111</v>
      </c>
      <c r="K22" s="2" t="s">
        <v>98</v>
      </c>
      <c r="L22" s="2" t="s">
        <v>53</v>
      </c>
      <c r="M22" s="2" t="s">
        <v>54</v>
      </c>
      <c r="N22" s="2" t="s">
        <v>73</v>
      </c>
      <c r="O22" s="2" t="s">
        <v>74</v>
      </c>
      <c r="P22" s="2" t="s">
        <v>99</v>
      </c>
      <c r="Q22" s="2">
        <v>0</v>
      </c>
      <c r="R22" s="2">
        <f>_xlfn.FLOOR.MATH((((2*VLOOKUP(G22, 'EV and Base'!$A$1:$N$671, 9, FALSE))+$Q22)*$I22)/100)+$I22+10</f>
        <v>29</v>
      </c>
      <c r="S22" s="2">
        <f>_xlfn.FLOOR.MATH((_xlfn.FLOOR.MATH((((2*VLOOKUP($G22, 'EV and Base'!$A$1:$N$671, 10, FALSE))+$Q22)*$I22)/100)+5)*
IF(OR($J22="Lonely", $J22="Brave", $J22="Adamant", $J22="Naughty"), 1.1,
IF(OR($J22="Bold", $J22="Timid", $J22="Modest", $J22="Calm"), 0.9, 1)))</f>
        <v>17</v>
      </c>
      <c r="T22" s="2">
        <f>_xlfn.FLOOR.MATH((_xlfn.FLOOR.MATH((((2*VLOOKUP($G22, 'EV and Base'!$A$1:$N$671, 11, FALSE))+$Q22)*$I22)/100)+5)*
IF(OR($J22="Bold", $J22="Relaxed", $J22="Impish", $J22="Lax"), 1.1,
IF(OR($J22="Lonely", $J22="Hasty", $J22="Mild", $J22="Gentle"), 0.9, 1)))</f>
        <v>12</v>
      </c>
      <c r="U22" s="2">
        <f>_xlfn.FLOOR.MATH((_xlfn.FLOOR.MATH((((2*VLOOKUP($G22, 'EV and Base'!$A$1:$N$671, 12, FALSE))+$Q22)*$I22)/100)+5)*
IF(OR($J22="Modest", $J22="Mild", $J22="Quiet", $J22="Rash"), 1.1,
IF(OR($J22="Adamant", $J22="Impish", $J22="Jolly", $J22="Careful"), 0.9, 1)))</f>
        <v>12</v>
      </c>
      <c r="V22" s="2">
        <f>_xlfn.FLOOR.MATH((_xlfn.FLOOR.MATH((((2*VLOOKUP($G22, 'EV and Base'!$A$1:$N$671, 13, FALSE))+$Q22)*$I22)/100)+5)*
IF(OR($J22="Calm", $J22="Gentle", $J22="Sassy", $J22="Careful"), 1.1,
IF(OR($J22="Naughty", $J22="Lax", $J22="Naive", $J22="Rash"), 0.9, 1)))</f>
        <v>12</v>
      </c>
      <c r="W22" s="2">
        <f>_xlfn.FLOOR.MATH((_xlfn.FLOOR.MATH((((2*VLOOKUP($G22, 'EV and Base'!$A$1:$N$671, 14, FALSE))+$Q22)*$I22)/100)+5)*
IF(OR($J22="Timid", $J22="Hasty", $J22="Jolly", $J22="Naive"), 1.1,
IF(OR($J22="Brave", $J22="Relaxed", $J22="Quiet", $J22="Sassy"), 0.9, 1)))</f>
        <v>11</v>
      </c>
      <c r="X22" s="56">
        <v>400</v>
      </c>
      <c r="Y22" s="1">
        <v>112</v>
      </c>
      <c r="AA22" s="23" t="str" cm="1">
        <f t="array" aca="1" ref="AA22" ca="1">IF(NOT(ISNUMBER(INDEX($A:$A,LOOKUP(2,1/($A$1:INDIRECT("$A$"&amp;ROW($A22))&lt;&gt;""),ROW($A$1:INDIRECT("$A$"&amp;ROW($A22)))),1))),"",
IF(NOT(ISNUMBER($A22)),$AA21,
IF($AB22&lt;16,"Lillipup",
IF($AB22&lt;32,"Herdier",
"Stoutland"))))</f>
        <v>Lillipup</v>
      </c>
      <c r="AB22" s="25" cm="1">
        <f t="array" aca="1" ref="AB22" ca="1">IF(NOT(ISNUMBER(INDEX($A:$A, LOOKUP(2, 1 / ($A$1:INDIRECT("$A$"&amp;ROW($A22)) &lt;&gt; ""),ROW($A$1:INDIRECT("$A$"&amp;ROW($A22)))), 1))), "",
VLOOKUP($AY22,'Medium-Slow'!$A$1:$B$101,2,TRUE))</f>
        <v>14</v>
      </c>
      <c r="AC22" s="23" cm="1">
        <f t="array" aca="1" ref="AC22" ca="1">IF(NOT(ISNUMBER(INDEX($A:$A, LOOKUP(2, 1 / ($A$1:INDIRECT("$A$"&amp;ROW($A22)) &lt;&gt; ""),ROW($A$1:INDIRECT("$A$"&amp;ROW($A22)))), 1))), "",
INDEX($AC:$AC, LOOKUP(2, 1 / ($AC$1:INDIRECT("$AC$"&amp;ROW($AC22)-1) &lt;&gt; ""),ROW($AC$1:INDIRECT("$AC$"&amp;ROW($AC22)-1))), 1)+
IF(INDEX($AC:$AC, LOOKUP(2, 1 / ($AC$1:INDIRECT("$AC$"&amp;ROW($AC22)-1) &lt;&gt; ""),ROW($AC$1:INDIRECT("$AC$"&amp;ROW($AC22)-1))), 1)+
INDEX($AD:$AD, LOOKUP(2, 1 / ($AD$1:INDIRECT("$AD$"&amp;ROW($AD22)-1) &lt;&gt; ""),ROW($AD$1:INDIRECT("$AD$"&amp;ROW($AD22)-1))), 1)+
INDEX($AE:$AE, LOOKUP(2, 1 / ($AE$1:INDIRECT("$AE$"&amp;ROW($AE22)-1) &lt;&gt; ""),ROW($AE$1:INDIRECT("$AE$"&amp;ROW($AD22)-1))), 1)+
INDEX($AE:$AF, LOOKUP(2, 1 / ($AF$1:INDIRECT("$AF$"&amp;ROW($AF22)-1) &lt;&gt; ""),ROW($AF$1:INDIRECT("$AF$"&amp;ROW($AD22)-1))), 1)+
INDEX($AG:$AG, LOOKUP(2, 1 / ($AG$1:INDIRECT("$AG$"&amp;ROW($AG22)-1) &lt;&gt; ""),ROW($AG$1:INDIRECT("$AG$"&amp;ROW($AD22)-1))), 1)+
INDEX($AH:$AH, LOOKUP(2, 1 / ($AH$1:INDIRECT("$AH$"&amp;ROW($AH22)-1) &lt;&gt; ""),ROW($AH$1:INDIRECT("$AH$"&amp;ROW($AD22)-1))), 1)&gt;=510,0,
IF(INDEX($AC:$AC, LOOKUP(2, 1 / ($AC$1:INDIRECT("$AC$"&amp;ROW($AC22)-1) &lt;&gt; ""),ROW($AC$1:INDIRECT("$AC$"&amp;ROW($AC22)-1))), 1)&gt;=255,0,
VLOOKUP(INDIRECT("$G$"&amp;LOOKUP(2, 1 / ($AC$1:INDIRECT("$AC$"&amp;ROW($AC22)-1) &lt;&gt; ""),ROW($AC$1:INDIRECT("$AC$"&amp;ROW($AC22)-1)))), 'EV and Base'!$A$1:$N$671, 3, FALSE))))</f>
        <v>1</v>
      </c>
      <c r="AD22" s="2" cm="1">
        <f t="array" aca="1" ref="AD22" ca="1">IF(NOT(ISNUMBER(INDEX($A:$A, LOOKUP(2, 1 / ($A$1:INDIRECT("$A$"&amp;ROW($A22)) &lt;&gt; ""),ROW($A$1:INDIRECT("$A$"&amp;ROW($A22)))), 1))), "",
INDEX($AD:$AD, LOOKUP(2, 1 / ($AD$1:INDIRECT("$AD$"&amp;ROW($AD22)-1) &lt;&gt; ""),ROW($AD$1:INDIRECT("$AD$"&amp;ROW($AD22)-1))), 1)+
IF(INDEX($AC:$AC, LOOKUP(2, 1 / ($AC$1:INDIRECT("$AC$"&amp;ROW($AC22)-1) &lt;&gt; ""),ROW($AC$1:INDIRECT("$AC$"&amp;ROW($AC22)-1))), 1)+
INDEX($AD:$AD, LOOKUP(2, 1 / ($AD$1:INDIRECT("$AD$"&amp;ROW($AD22)-1) &lt;&gt; ""),ROW($AD$1:INDIRECT("$AD$"&amp;ROW($AD22)-1))), 1)+
INDEX($AE:$AE, LOOKUP(2, 1 / ($AE$1:INDIRECT("$AE$"&amp;ROW($AE22)-1) &lt;&gt; ""),ROW($AE$1:INDIRECT("$AE$"&amp;ROW($AD22)-1))), 1)+
INDEX($AE:$AF, LOOKUP(2, 1 / ($AF$1:INDIRECT("$AF$"&amp;ROW($AF22)-1) &lt;&gt; ""),ROW($AF$1:INDIRECT("$AF$"&amp;ROW($AD22)-1))), 1)+
INDEX($AG:$AG, LOOKUP(2, 1 / ($AG$1:INDIRECT("$AG$"&amp;ROW($AG22)-1) &lt;&gt; ""),ROW($AG$1:INDIRECT("$AG$"&amp;ROW($AD22)-1))), 1)+
INDEX($AH:$AH, LOOKUP(2, 1 / ($AH$1:INDIRECT("$AH$"&amp;ROW($AH22)-1) &lt;&gt; ""),ROW($AH$1:INDIRECT("$AH$"&amp;ROW($AD22)-1))), 1)&gt;=510,0,
IF(INDEX($AD:$AD, LOOKUP(2, 1 / ($AD$1:INDIRECT("$AD$"&amp;ROW($AD22)-1) &lt;&gt; ""),ROW($AD$1:INDIRECT("$AD$"&amp;ROW($AD22)-1))), 1)&gt;=255,0,
VLOOKUP(INDIRECT("$G$"&amp;LOOKUP(2, 1 / ($AD$1:INDIRECT("$AD$"&amp;ROW($AD22)-1) &lt;&gt; ""),ROW($AD$1:INDIRECT("$AD$"&amp;ROW($AD22)-1)))), 'EV and Base'!$A$1:$N$671, 4, FALSE))))</f>
        <v>5</v>
      </c>
      <c r="AE22" s="2" cm="1">
        <f t="array" aca="1" ref="AE22" ca="1">IF(NOT(ISNUMBER(INDEX($A:$A,LOOKUP(2,1/($A$1:INDIRECT("$A$"&amp;ROW($A22))&lt;&gt;""),ROW($A$1:INDIRECT("$A$"&amp;ROW($A22)))),1))),"",
INDEX($AE:$AE,LOOKUP(2,1/($AE$1:INDIRECT("$AE$"&amp;ROW($AE22)-1)&lt;&gt;""),ROW($AE$1:INDIRECT("$AE$"&amp;ROW($AE22)-1))),1)+
IF(INDEX($AC:$AC,LOOKUP(2,1/($AC$1:INDIRECT("$AC$"&amp;ROW($AC22)-1)&lt;&gt;""),ROW($AC$1:INDIRECT("$AC$"&amp;ROW($AC22)-1))),1)+
INDEX($AD:$AD,LOOKUP(2,1/($AD$1:INDIRECT("$AD$"&amp;ROW($AD22)-1)&lt;&gt;""),ROW($AD$1:INDIRECT("$AD$"&amp;ROW($AD22)-1))),1)+
INDEX($AE:$AE,LOOKUP(2,1/($AE$1:INDIRECT("$AE$"&amp;ROW($AE22)-1)&lt;&gt;""),ROW($AE$1:INDIRECT("$AE$"&amp;ROW($AD22)-1))),1)+
INDEX($AE:$AF,LOOKUP(2,1/($AF$1:INDIRECT("$AF$"&amp;ROW($AF22)-1)&lt;&gt;""),ROW($AF$1:INDIRECT("$AF$"&amp;ROW($AD22)-1))),1)+
INDEX($AG:$AG,LOOKUP(2,1/($AG$1:INDIRECT("$AG$"&amp;ROW($AG22)-1)&lt;&gt;""),ROW($AG$1:INDIRECT("$AG$"&amp;ROW($AD22)-1))),1)+
INDEX($AH:$AH,LOOKUP(2,1/($AH$1:INDIRECT("$AH$"&amp;ROW($AH22)-1)&lt;&gt;""),ROW($AH$1:INDIRECT("$AH$"&amp;ROW($AD22)-1))),1)&gt;=510,0,
IF(INDEX($AE:$AE,LOOKUP(2,1/($AE$1:INDIRECT("$AE$"&amp;ROW($AE22)-1)&lt;&gt;""),ROW($AE$1:INDIRECT("$AE$"&amp;ROW($AE22)-1))),1)&gt;=255,0,
VLOOKUP(INDIRECT("$G$"&amp;LOOKUP(2,1/($AE$1:INDIRECT("$AE$"&amp;ROW($AE22)-1)&lt;&gt;""),ROW($AE$1:INDIRECT("$AE$"&amp;ROW($AE22)-1)))),'EV and Base'!$A$1:$N$671,5,FALSE))))</f>
        <v>0</v>
      </c>
      <c r="AF22" s="2" cm="1">
        <f t="array" aca="1" ref="AF22" ca="1">IF(NOT(ISNUMBER(INDEX($A:$A, LOOKUP(2, 1 / ($A$1:INDIRECT("$A$"&amp;ROW($A22)) &lt;&gt; ""),ROW($A$1:INDIRECT("$A$"&amp;ROW($A22)))), 1))), "",
INDEX($AF:$AF, LOOKUP(2, 1 / ($AF$1:INDIRECT("$AF$"&amp;ROW($AF22)-1) &lt;&gt; ""),ROW($AF$1:INDIRECT("$AF$"&amp;ROW($AF22)-1))), 1)+
IF(INDEX($AC:$AC, LOOKUP(2, 1 / ($AC$1:INDIRECT("$AC$"&amp;ROW($AC22)-1) &lt;&gt; ""),ROW($AC$1:INDIRECT("$AC$"&amp;ROW($AC22)-1))), 1)+
INDEX($AD:$AD, LOOKUP(2, 1 / ($AD$1:INDIRECT("$AD$"&amp;ROW($AD22)-1) &lt;&gt; ""),ROW($AD$1:INDIRECT("$AD$"&amp;ROW($AD22)-1))), 1)+
INDEX($AE:$AE, LOOKUP(2, 1 / ($AE$1:INDIRECT("$AE$"&amp;ROW($AE22)-1) &lt;&gt; ""),ROW($AE$1:INDIRECT("$AE$"&amp;ROW($AD22)-1))), 1)+
INDEX($AE:$AF, LOOKUP(2, 1 / ($AF$1:INDIRECT("$AF$"&amp;ROW($AF22)-1) &lt;&gt; ""),ROW($AF$1:INDIRECT("$AF$"&amp;ROW($AD22)-1))), 1)+
INDEX($AG:$AG, LOOKUP(2, 1 / ($AG$1:INDIRECT("$AG$"&amp;ROW($AG22)-1) &lt;&gt; ""),ROW($AG$1:INDIRECT("$AG$"&amp;ROW($AD22)-1))), 1)+
INDEX($AH:$AH, LOOKUP(2, 1 / ($AH$1:INDIRECT("$AH$"&amp;ROW($AH22)-1) &lt;&gt; ""),ROW($AH$1:INDIRECT("$AH$"&amp;ROW($AD22)-1))), 1)&gt;=510,0,
IF(INDEX($AF:$AF, LOOKUP(2, 1 / ($AF$1:INDIRECT("$AF$"&amp;ROW($AF22)-1) &lt;&gt; ""),ROW($AF$1:INDIRECT("$AF$"&amp;ROW($AF22)-1))), 1)&gt;=255,0,
VLOOKUP(INDIRECT("$G$"&amp;LOOKUP(2, 1 / ($AF$1:INDIRECT("$AF$"&amp;ROW($AF22)-1) &lt;&gt; ""),ROW($AF$1:INDIRECT("$AF$"&amp;ROW($AF22)-1)))), 'EV and Base'!$A$1:$N$671, 6, FALSE))))</f>
        <v>1</v>
      </c>
      <c r="AG22" s="2" cm="1">
        <f t="array" aca="1" ref="AG22" ca="1">IF(NOT(ISNUMBER(INDEX($A:$A, LOOKUP(2, 1 / ($A$1:INDIRECT("$A$"&amp;ROW($A22)) &lt;&gt; ""),ROW($A$1:INDIRECT("$A$"&amp;ROW($A22)))), 1))), "",
INDEX($AG:$AG, LOOKUP(2, 1 / ($AG$1:INDIRECT("$AG$"&amp;ROW($AG22)-1) &lt;&gt; ""),ROW($AG$1:INDIRECT("$AG$"&amp;ROW($AG22)-1))), 1)+
IF(INDEX($AC:$AC, LOOKUP(2, 1 / ($AC$1:INDIRECT("$AC$"&amp;ROW($AC22)-1) &lt;&gt; ""),ROW($AC$1:INDIRECT("$AC$"&amp;ROW($AC22)-1))), 1)+
INDEX($AD:$AD, LOOKUP(2, 1 / ($AD$1:INDIRECT("$AD$"&amp;ROW($AD22)-1) &lt;&gt; ""),ROW($AD$1:INDIRECT("$AD$"&amp;ROW($AD22)-1))), 1)+
INDEX($AE:$AE, LOOKUP(2, 1 / ($AE$1:INDIRECT("$AE$"&amp;ROW($AE22)-1) &lt;&gt; ""),ROW($AE$1:INDIRECT("$AE$"&amp;ROW($AD22)-1))), 1)+
INDEX($AE:$AF, LOOKUP(2, 1 / ($AF$1:INDIRECT("$AF$"&amp;ROW($AF22)-1) &lt;&gt; ""),ROW($AF$1:INDIRECT("$AF$"&amp;ROW($AD22)-1))), 1)+
INDEX($AG:$AG, LOOKUP(2, 1 / ($AG$1:INDIRECT("$AG$"&amp;ROW($AG22)-1) &lt;&gt; ""),ROW($AG$1:INDIRECT("$AG$"&amp;ROW($AD22)-1))), 1)+
INDEX($AH:$AH, LOOKUP(2, 1 / ($AH$1:INDIRECT("$AH$"&amp;ROW($AH22)-1) &lt;&gt; ""),ROW($AH$1:INDIRECT("$AH$"&amp;ROW($AD22)-1))), 1)&gt;=510,0,
IF(INDEX($AG:$AG, LOOKUP(2, 1 / ($AG$1:INDIRECT("$AG$"&amp;ROW($AG22)-1) &lt;&gt; ""),ROW($AG$1:INDIRECT("$AG$"&amp;ROW($AG22)-1))), 1)&gt;=255,0,
VLOOKUP(INDIRECT("$G$"&amp;LOOKUP(2, 1 / ($AG$1:INDIRECT("$AG$"&amp;ROW($AG22)-1) &lt;&gt; ""),ROW($AG$1:INDIRECT("$AG$"&amp;ROW($AG22)-1)))), 'EV and Base'!$A$1:$N$671, 7, FALSE))))</f>
        <v>0</v>
      </c>
      <c r="AH22" s="24" cm="1">
        <f t="array" aca="1" ref="AH22" ca="1">IF(NOT(ISNUMBER(INDEX($A:$A,LOOKUP(2,1/($A$1:INDIRECT("$A$"&amp;ROW($A22))&lt;&gt;""),ROW($A$1:INDIRECT("$A$"&amp;ROW($A22)))),1))),"",
INDEX($AH:$AH,LOOKUP(2,1/($AH$1:INDIRECT("$AH$"&amp;ROW($AH22)-1)&lt;&gt;""),ROW($AH$1:INDIRECT("$AH$"&amp;ROW($AH22)-1))),1)+
IF(INDEX($AC:$AC,LOOKUP(2,1/($AC$1:INDIRECT("$AC$"&amp;ROW($AC22)-1)&lt;&gt;""),ROW($AC$1:INDIRECT("$AC$"&amp;ROW($AC22)-1))),1)+
INDEX($AD:$AD,LOOKUP(2,1/($AD$1:INDIRECT("$AD$"&amp;ROW($AD22)-1)&lt;&gt;""),ROW($AD$1:INDIRECT("$AD$"&amp;ROW($AD22)-1))),1)+
INDEX($AE:$AE,LOOKUP(2,1/($AE$1:INDIRECT("$AE$"&amp;ROW($AE22)-1)&lt;&gt;""),ROW($AE$1:INDIRECT("$AE$"&amp;ROW($AD22)-1))),1)+
INDEX($AE:$AF,LOOKUP(2,1/($AF$1:INDIRECT("$AF$"&amp;ROW($AF22)-1)&lt;&gt;""),ROW($AF$1:INDIRECT("$AF$"&amp;ROW($AD22)-1))),1)+
INDEX($AG:$AG,LOOKUP(2,1/($AG$1:INDIRECT("$AG$"&amp;ROW($AG22)-1)&lt;&gt;""),ROW($AG$1:INDIRECT("$AG$"&amp;ROW($AD22)-1))),1)+
INDEX($AH:$AH,LOOKUP(2,1/($AH$1:INDIRECT("$AH$"&amp;ROW($AH22)-1)&lt;&gt;""),ROW($AH$1:INDIRECT("$AH$"&amp;ROW($AD22)-1))),1)&gt;=510,0,
IF(INDEX($AH:$AH,LOOKUP(2,1/($AH$1:INDIRECT("$AH$"&amp;ROW($AH22)-1)&lt;&gt;""),ROW($AH$1:INDIRECT("$AH$"&amp;ROW($AH22)-1))),1)&gt;=255,0,
VLOOKUP(INDIRECT("$G$"&amp;LOOKUP(2,1/($AH$1:INDIRECT("$AH$"&amp;ROW($AH22)-1)&lt;&gt;""),ROW($AH$1:INDIRECT("$AH$"&amp;ROW($AH22)-1)))),'EV and Base'!$A$1:$N$671,8,FALSE))))</f>
        <v>5</v>
      </c>
      <c r="AI22" s="29" cm="1">
        <f t="array" aca="1" ref="AI22" ca="1">IF(NOT(ISNUMBER(INDEX($A:$A,LOOKUP(2,1/($A$1:INDIRECT("$A$"&amp;ROW($A22))&lt;&gt;""),ROW($A$1:INDIRECT("$A$"&amp;ROW($A22)))),1))),"",
ROUNDDOWN((((2*VLOOKUP($AA22,'EV and Base'!$A$1:$N$671,9,FALSE))+31+ROUNDDOWN($AC22/4,0))*$AB22)/100,0)+$AB22+10)</f>
        <v>40</v>
      </c>
      <c r="AJ22" s="21" cm="1">
        <f t="array" aca="1" ref="AJ22" ca="1">IF(NOT(ISNUMBER(INDEX($A:$A, LOOKUP(2, 1 / ($A$1:INDIRECT("$A$"&amp;ROW($A22)) &lt;&gt; ""),ROW($A$1:INDIRECT("$A$"&amp;ROW($A22)))), 1))), "",
ROUNDDOWN((ROUNDDOWN((((2*VLOOKUP($AA22, 'EV and Base'!$A$1:$N$671, 10, FALSE))+31+ROUNDDOWN($AD22/4, 0))*$AB22)/100, 0)+5)*1.1, 0))</f>
        <v>28</v>
      </c>
      <c r="AK22" s="21" t="str" cm="1">
        <f t="array" aca="1" ref="AK22" ca="1">IF(NOT(ISNUMBER(INDEX($A:$A, LOOKUP(2, 1 / ($A$1:INDIRECT("$A$"&amp;ROW($A22)) &lt;&gt; ""),ROW($A$1:INDIRECT("$A$"&amp;ROW($A22)))), 1))), "",
ROUNDDOWN((ROUNDDOWN((((2*VLOOKUP($AA22, 'EV and Base'!$A$1:$N$671, 11, FALSE))+30+ROUNDDOWN($AE22/4, 0))*$AB22)/100, 0)+5), 0)
&amp;"-"&amp;
ROUNDDOWN((ROUNDDOWN((((2*VLOOKUP($AA22, 'EV and Base'!$A$1:$N$671, 11, FALSE))+31+ROUNDDOWN($AE22/4, 0))*$AB22)/100, 0)+5), 0))</f>
        <v>21-21</v>
      </c>
      <c r="AL22" s="21" t="str" cm="1">
        <f t="array" aca="1" ref="AL22" ca="1">IF(NOT(ISNUMBER(INDEX($A:$A, LOOKUP(2, 1 / ($A$1:INDIRECT("$A$"&amp;ROW($A22)) &lt;&gt; ""),ROW($A$1:INDIRECT("$A$"&amp;ROW($A22)))), 1))), "",
ROUNDDOWN((ROUNDDOWN((((2*VLOOKUP($AA22, 'EV and Base'!$A$1:$N$671, 12, FALSE))+0+ROUNDDOWN($AF22/4, 0))*$AB22)/100, 0)+5)*0.9, 0)
&amp;"-"&amp;
ROUNDDOWN((ROUNDDOWN((((2*VLOOKUP($AA22, 'EV and Base'!$A$1:$N$671, 12, FALSE))+31+ROUNDDOWN($AF22/4, 0))*$AB22)/100, 0)+5)*0.9, 0))</f>
        <v>10-14</v>
      </c>
      <c r="AM22" s="21" t="str" cm="1">
        <f t="array" aca="1" ref="AM22" ca="1">IF(NOT(ISNUMBER(INDEX($A:$A, LOOKUP(2, 1 / ($A$1:INDIRECT("$A$"&amp;ROW($A22)) &lt;&gt; ""),ROW($A$1:INDIRECT("$A$"&amp;ROW($A22)))), 1))), "",
ROUNDDOWN((ROUNDDOWN((((2*VLOOKUP($AA22, 'EV and Base'!$A$1:$N$671, 13, FALSE))+30+ROUNDDOWN($AG22/4, 0))*$AB22)/100, 0)+5), 0)
&amp;"-"&amp;
ROUNDDOWN((ROUNDDOWN((((2*VLOOKUP($AA22, 'EV and Base'!$A$1:$N$671, 13, FALSE))+31+ROUNDDOWN($AG22/4, 0))*$AB22)/100, 0)+5), 0))</f>
        <v>21-21</v>
      </c>
      <c r="AN22" s="25" cm="1">
        <f t="array" aca="1" ref="AN22" ca="1">IF(NOT(ISNUMBER(INDEX($A:$A, LOOKUP(2, 1 / ($A$1:INDIRECT("$A$"&amp;ROW($A22)) &lt;&gt; ""),ROW($A$1:INDIRECT("$A$"&amp;ROW($A22)))), 1))), "",
ROUNDDOWN((ROUNDDOWN((((2*VLOOKUP($AA22, 'EV and Base'!$A$1:$N$671, 14, FALSE))+31+ROUNDDOWN($AH22/4, 0))*$AB22)/100, 0)+5), 0))</f>
        <v>24</v>
      </c>
      <c r="AO22" s="23" cm="1">
        <f t="array" aca="1" ref="AO22" ca="1">IF(NOT(ISNUMBER(INDEX($A:$A, LOOKUP(2, 1 / ($A$1:INDIRECT("$A$"&amp;ROW($A22)) &lt;&gt; ""),ROW($A$1:INDIRECT("$A$"&amp;ROW($A22)))), 1))), "",
ROUNDDOWN((((2*VLOOKUP($AA22, 'EV and Base'!$A$1:$N$671, 9, FALSE))+31+ROUNDDOWN($AC22/4, 0))*$AB22)/100, 0)+$AB22+10)</f>
        <v>40</v>
      </c>
      <c r="AP22" s="2" cm="1">
        <f t="array" aca="1" ref="AP22" ca="1">IF(NOT(ISNUMBER(INDEX($A:$A, LOOKUP(2, 1 / ($A$1:INDIRECT("$A$"&amp;ROW($A22)) &lt;&gt; ""),ROW($A$1:INDIRECT("$A$"&amp;ROW($A22)))), 1))), "",
ROUNDDOWN((ROUNDDOWN((((2*VLOOKUP($AA22, 'EV and Base'!$A$1:$N$671, 10, FALSE))+31+ROUNDDOWN($AD22/4, 0))*$AB22)/100, 0)+5)*1.1, 0))</f>
        <v>28</v>
      </c>
      <c r="AQ22" s="2" cm="1">
        <f t="array" aca="1" ref="AQ22" ca="1">IF(NOT(ISNUMBER(INDEX($A:$A, LOOKUP(2, 1 / ($A$1:INDIRECT("$A$"&amp;ROW($A22)) &lt;&gt; ""),ROW($A$1:INDIRECT("$A$"&amp;ROW($A22)))), 1))), "",
ROUNDDOWN((ROUNDDOWN((((2*VLOOKUP($AA22, 'EV and Base'!$A$1:$N$671, 11, FALSE))+$AV$2+ROUNDDOWN($AE22/4, 0))*$AB22)/100, 0)+5), 0))</f>
        <v>21</v>
      </c>
      <c r="AR22" s="22" cm="1">
        <f t="array" aca="1" ref="AR22" ca="1">IF(NOT(ISNUMBER(INDEX($A:$A, LOOKUP(2, 1 / ($A$1:INDIRECT("$A$"&amp;ROW($A22)) &lt;&gt; ""),ROW($A$1:INDIRECT("$A$"&amp;ROW($A22)))), 1))), "",
ROUNDDOWN((ROUNDDOWN((((2*VLOOKUP($AA22, 'EV and Base'!$A$1:$N$671, 12, FALSE))+$AW$2+ROUNDDOWN($AF22/4, 0))*$AB22)/100, 0)+5)*0.9, 0))</f>
        <v>12</v>
      </c>
      <c r="AS22" s="2" cm="1">
        <f t="array" aca="1" ref="AS22" ca="1">IF(NOT(ISNUMBER(INDEX($A:$A, LOOKUP(2, 1 / ($A$1:INDIRECT("$A$"&amp;ROW($A22)) &lt;&gt; ""),ROW($A$1:INDIRECT("$A$"&amp;ROW($A22)))), 1))), "",
ROUNDDOWN((ROUNDDOWN((((2*VLOOKUP($AA22, 'EV and Base'!$A$1:$N$671, 13, FALSE))+$AX$2+ROUNDDOWN($AG22/4, 0))*$AB22)/100, 0)+5), 0))</f>
        <v>21</v>
      </c>
      <c r="AT22" s="24" cm="1">
        <f t="array" aca="1" ref="AT22" ca="1">IF(NOT(ISNUMBER(INDEX($A:$A, LOOKUP(2, 1 / ($A$1:INDIRECT("$A$"&amp;ROW($A22)) &lt;&gt; ""),ROW($A$1:INDIRECT("$A$"&amp;ROW($A22)))), 1))), "",
ROUNDDOWN((ROUNDDOWN((((2*VLOOKUP($AA22, 'EV and Base'!$A$1:$N$671, 14, FALSE))+31+ROUNDDOWN($AH22/4, 0))*$AB22)/100, 0)+5), 0))</f>
        <v>24</v>
      </c>
      <c r="AU22" s="28">
        <v>109</v>
      </c>
      <c r="AY22" cm="1">
        <f t="array" aca="1" ref="AY22" ca="1">IF(NOT(ISNUMBER(INDEX($A:$A,LOOKUP(2,1/($A$1:INDIRECT("$A$"&amp;ROW($A22))&lt;&gt;""),ROW($A$1:INDIRECT("$A$"&amp;ROW($A22)))),1))),"",
INDEX($AY:$AY,LOOKUP(2,1/($AY$1:INDIRECT("$AY$"&amp;ROW($AY22)-1)&lt;&gt;""),ROW($AY$1:INDIRECT("$AY$"&amp;ROW($AY22)-1))),1)+$BL22)</f>
        <v>1776</v>
      </c>
      <c r="AZ22" s="3" cm="1">
        <f t="array" aca="1" ref="AZ22" ca="1">IF(NOT(ISNUMBER(INDEX($A:$A, LOOKUP(2, 1 / ($A$1:INDIRECT("$A$"&amp;ROW($A22)) &lt;&gt; ""),ROW($A$1:INDIRECT("$A$"&amp;ROW($A22)))), 1))), "",
VLOOKUP(INDIRECT("$G$"&amp;LOOKUP(2, 1 / ($AY$1:INDIRECT("$AY$"&amp;ROW($AY22)-1) &lt;&gt; ""),ROW($AY$1:INDIRECT("$AY$"&amp;ROW($AY22)-1)))),'EV and Base'!A17:N687,2,FALSE))</f>
        <v>56</v>
      </c>
      <c r="BA22" s="3" cm="1">
        <f t="array" aca="1" ref="BA22" ca="1">IF(NOT(ISNUMBER(INDEX($A:$A, LOOKUP(2, 1 / ($A$1:INDIRECT("$A$"&amp;ROW($A22)) &lt;&gt; ""),ROW($A$1:INDIRECT("$A$"&amp;ROW($A22)))), 1))), "",
INDIRECT("$I$"&amp;LOOKUP(2, 1 / ($AY$1:INDIRECT("$AY$"&amp;ROW($AY22)-1) &lt;&gt; ""),ROW($AY$1:INDIRECT("$AY$"&amp;ROW($AY22)-1)))))</f>
        <v>8</v>
      </c>
      <c r="BB22" s="1" cm="1">
        <f t="array" aca="1" ref="BB22" ca="1">IF(NOT(ISNUMBER(INDEX($A:$A, LOOKUP(2, 1 / ($A$1:INDIRECT("$A$"&amp;ROW($A22)) &lt;&gt; ""),ROW($A$1:INDIRECT("$A$"&amp;ROW($A22)))), 1))), "",
INDIRECT("$AB$"&amp;LOOKUP(2, 1 / ($AY$1:INDIRECT("$AY$"&amp;ROW($AY22)-1) &lt;&gt; ""),ROW($AY$1:INDIRECT("$AY$"&amp;ROW($AY22)-1)))))</f>
        <v>14</v>
      </c>
      <c r="BC22" s="3" cm="1">
        <f t="array" aca="1" ref="BC22" ca="1">IF(NOT(ISNUMBER(INDEX($A:$A,LOOKUP(2,1/($A$1:INDIRECT("$A$"&amp;ROW($A22))&lt;&gt;""),ROW($A$1:INDIRECT("$A$"&amp;ROW($A22)))),1))),"",
$BA22+$BA22+10)</f>
        <v>26</v>
      </c>
      <c r="BD22" s="3" cm="1">
        <f t="array" aca="1" ref="BD22" ca="1">IF(NOT(ISNUMBER(INDEX($A:$A,LOOKUP(2,1/($A$1:INDIRECT("$A$"&amp;ROW($A22))&lt;&gt;""),ROW($A$1:INDIRECT("$A$"&amp;ROW($A22)))),1))),"",
$BA22+$BB22+10)</f>
        <v>32</v>
      </c>
      <c r="BE22" s="3" cm="1">
        <f t="array" aca="1" ref="BE22" ca="1">IF(NOT(ISNUMBER(INDEX($A:$A,LOOKUP(2,1/($A$1:INDIRECT("$A$"&amp;ROW($A22))&lt;&gt;""),ROW($A$1:INDIRECT("$A$"&amp;ROW($A22)))),1))),"",
$BC22*$BC22)</f>
        <v>676</v>
      </c>
      <c r="BF22" s="3" cm="1">
        <f t="array" aca="1" ref="BF22" ca="1">IF(NOT(ISNUMBER(INDEX($A:$A,LOOKUP(2,1/($A$1:INDIRECT("$A$"&amp;ROW($A22))&lt;&gt;""),ROW($A$1:INDIRECT("$A$"&amp;ROW($A22)))),1))),"",
$BD22*$BD22)</f>
        <v>1024</v>
      </c>
      <c r="BG22" s="3" cm="1">
        <f t="array" aca="1" ref="BG22" ca="1">IF(NOT(ISNUMBER(INDEX($A:$A,LOOKUP(2,1/($A$1:INDIRECT("$A$"&amp;ROW($A22))&lt;&gt;""),ROW($A$1:INDIRECT("$A$"&amp;ROW($A22)))),1))),"",
_xlfn.FLOOR.MATH(1.5*_xlfn.FLOOR.MATH($AZ22*BA22/5)))</f>
        <v>133</v>
      </c>
      <c r="BH22" s="3" cm="1">
        <f t="array" aca="1" ref="BH22" ca="1">IF(NOT(ISNUMBER(INDEX($A:$A, LOOKUP(2, 1 / ($A$1:INDIRECT("$A$"&amp;ROW($A22)) &lt;&gt; ""),ROW($A$1:INDIRECT("$A$"&amp;ROW($A22)))), 1))), "",
_xlfn.FLOOR.MATH($BG22/IF(OR(INDIRECT("$C$"&amp;LOOKUP(2, 1 / ($AY$1:INDIRECT("$AY$"&amp;ROW($AY22)-1) &lt;&gt; ""),ROW($AY$1:INDIRECT("$AY$"&amp;ROW($AY22)-1))))="Multi",
INDIRECT("$C$"&amp;LOOKUP(2, 1 / ($AY$1:INDIRECT("$AY$"&amp;ROW($AY22)-1) &lt;&gt; ""),ROW($AY$1:INDIRECT("$AY$"&amp;ROW($AY22)-1))))="Double"),2,1)))</f>
        <v>133</v>
      </c>
      <c r="BI22" s="3" cm="1">
        <f t="array" aca="1" ref="BI22" ca="1">IF(NOT(ISNUMBER(INDEX($A:$A,LOOKUP(2,1/($A$1:INDIRECT("$A$"&amp;ROW($A22))&lt;&gt;""),ROW($A$1:INDIRECT("$A$"&amp;ROW($A22)))),1))),"",
VLOOKUP($BC22,GameFreakSQRT!$A$1:$B$200,2,FALSE))</f>
        <v>20886</v>
      </c>
      <c r="BJ22" s="3" cm="1">
        <f t="array" aca="1" ref="BJ22" ca="1">IF(NOT(ISNUMBER(INDEX($A:$A,LOOKUP(2,1/($A$1:INDIRECT("$A$"&amp;ROW($A22))&lt;&gt;""),ROW($A$1:INDIRECT("$A$"&amp;ROW($A22)))),1))),"",
VLOOKUP($BD22,GameFreakSQRT!$A$1:$B$200,2,FALSE))</f>
        <v>23170</v>
      </c>
      <c r="BK22" s="3" cm="1">
        <f t="array" aca="1" ref="BK22" ca="1">IF(NOT(ISNUMBER(INDEX($A:$A,LOOKUP(2,1/($A$1:INDIRECT("$A$"&amp;ROW($A22))&lt;&gt;""),ROW($A$1:INDIRECT("$A$"&amp;ROW($A22)))),1))),"",
_xlfn.FLOOR.MATH((($BI22*$BE22)*$BH22)/($BJ22*$BF22))+1)</f>
        <v>80</v>
      </c>
      <c r="BL22" s="3" cm="1">
        <f t="array" aca="1" ref="BL22" ca="1">IF(NOT(ISNUMBER(INDEX($A:$A,LOOKUP(2,1/($A$1:INDIRECT("$A$"&amp;ROW($A22))&lt;&gt;""),ROW($A$1:INDIRECT("$A$"&amp;ROW($A22)))),1))),"",
_xlfn.FLOOR.MATH($BK22*IF(NOT(INDIRECT("$Z$"&amp;LOOKUP(2, 1 / ($AY$1:INDIRECT("$AY$"&amp;ROW($AY22)-1) &lt;&gt; ""),ROW($AY$1:INDIRECT("$AY$"&amp;ROW($AY22)-1))))=""),1.5,1)))</f>
        <v>80</v>
      </c>
      <c r="BM22" s="3" cm="1">
        <f t="array" aca="1" ref="BM22" ca="1">IF(NOT(ISNUMBER(INDEX($A:$A, LOOKUP(2, 1 / ($A$1:INDIRECT("$A$"&amp;ROW($A22)) &lt;&gt; ""),ROW($A$1:INDIRECT("$A$"&amp;ROW($A22)))), 1))), "",
INDIRECT("$Y$"&amp;LOOKUP(2, 1 / ($AY$1:INDIRECT("$AY$"&amp;ROW($AY22)-1) &lt;&gt; ""),ROW($AY$1:INDIRECT("$AY$"&amp;ROW($AY22)-1)))))</f>
        <v>80</v>
      </c>
      <c r="BN22" s="3" t="b">
        <f t="shared" ca="1" si="0"/>
        <v>1</v>
      </c>
      <c r="CT22" s="3" cm="1">
        <f t="array" aca="1" ref="CT22" ca="1">IF(NOT(ISNUMBER(INDEX($A:$A, LOOKUP(2, 1 / ($A$1:INDIRECT("$A$"&amp;ROW($A22)) &lt;&gt; ""),ROW($A$1:INDIRECT("$A$"&amp;ROW($A22)))), 1))), "",
$AY22-INDEX($AY:$AY, LOOKUP(2, 1 / ($AY$1:INDIRECT("$AV$"&amp;ROW($AY22)-1) &lt;&gt; ""),ROW($AY$1:INDIRECT("$AV$"&amp;ROW($AY22)-1))), 1))</f>
        <v>1776</v>
      </c>
      <c r="CU22" s="3" cm="1">
        <f t="array" aca="1" ref="CU22" ca="1">IF(NOT(ISNUMBER(INDEX($A:$A, LOOKUP(2, 1 / ($A$1:INDIRECT("$A$"&amp;ROW($A22)) &lt;&gt; ""),ROW($A$1:INDIRECT("$A$"&amp;ROW($A22)))), 1))), "",
INDEX($Y:$Y, LOOKUP(2, 1 / ($Y$1:INDIRECT("$Y$"&amp;ROW($Y22)-1) &lt;&gt; ""),ROW($Y$1:INDIRECT("$Y$"&amp;ROW($Y22)-1))), 1))</f>
        <v>80</v>
      </c>
      <c r="CV22" s="1">
        <f ca="1">IFERROR(VLOOKUP($AY22, 'Medium-Slow'!$A$1:$B$101, 2, TRUE),"")</f>
        <v>14</v>
      </c>
    </row>
    <row r="23" spans="1:100" x14ac:dyDescent="0.45">
      <c r="A23" s="56">
        <v>12</v>
      </c>
      <c r="B23" s="56" t="s">
        <v>114</v>
      </c>
      <c r="C23" s="56" t="s">
        <v>46</v>
      </c>
      <c r="D23" s="56" t="s">
        <v>110</v>
      </c>
      <c r="E23" s="56" t="s">
        <v>48</v>
      </c>
      <c r="F23" s="56">
        <v>1</v>
      </c>
      <c r="G23" s="2" t="s">
        <v>63</v>
      </c>
      <c r="H23" s="2" t="s">
        <v>77</v>
      </c>
      <c r="I23" s="2">
        <v>10</v>
      </c>
      <c r="J23" s="2" t="s">
        <v>106</v>
      </c>
      <c r="K23" s="2" t="s">
        <v>100</v>
      </c>
      <c r="L23" s="2" t="s">
        <v>53</v>
      </c>
      <c r="M23" s="2" t="s">
        <v>66</v>
      </c>
      <c r="N23" s="2" t="s">
        <v>67</v>
      </c>
      <c r="O23" s="2" t="s">
        <v>79</v>
      </c>
      <c r="P23" s="2" t="s">
        <v>101</v>
      </c>
      <c r="Q23" s="2">
        <v>0</v>
      </c>
      <c r="R23" s="2">
        <f>_xlfn.FLOOR.MATH((((2*VLOOKUP(G23, 'EV and Base'!$A$1:$N$671, 9, FALSE))+$Q23)*$I23)/100)+$I23+10</f>
        <v>28</v>
      </c>
      <c r="S23" s="2">
        <f>_xlfn.FLOOR.MATH((_xlfn.FLOOR.MATH((((2*VLOOKUP($G23, 'EV and Base'!$A$1:$N$671, 10, FALSE))+$Q23)*$I23)/100)+5)*
IF(OR($J23="Lonely", $J23="Brave", $J23="Adamant", $J23="Naughty"), 1.1,
IF(OR($J23="Bold", $J23="Timid", $J23="Modest", $J23="Calm"), 0.9, 1)))</f>
        <v>15</v>
      </c>
      <c r="T23" s="2">
        <f>_xlfn.FLOOR.MATH((_xlfn.FLOOR.MATH((((2*VLOOKUP($G23, 'EV and Base'!$A$1:$N$671, 11, FALSE))+$Q23)*$I23)/100)+5)*
IF(OR($J23="Bold", $J23="Relaxed", $J23="Impish", $J23="Lax"), 1.1,
IF(OR($J23="Lonely", $J23="Hasty", $J23="Mild", $J23="Gentle"), 0.9, 1)))</f>
        <v>12</v>
      </c>
      <c r="U23" s="2">
        <f>_xlfn.FLOOR.MATH((_xlfn.FLOOR.MATH((((2*VLOOKUP($G23, 'EV and Base'!$A$1:$N$671, 12, FALSE))+$Q23)*$I23)/100)+5)*
IF(OR($J23="Modest", $J23="Mild", $J23="Quiet", $J23="Rash"), 1.1,
IF(OR($J23="Adamant", $J23="Impish", $J23="Jolly", $J23="Careful"), 0.9, 1)))</f>
        <v>15</v>
      </c>
      <c r="V23" s="2">
        <f>_xlfn.FLOOR.MATH((_xlfn.FLOOR.MATH((((2*VLOOKUP($G23, 'EV and Base'!$A$1:$N$671, 13, FALSE))+$Q23)*$I23)/100)+5)*
IF(OR($J23="Calm", $J23="Gentle", $J23="Sassy", $J23="Careful"), 1.1,
IF(OR($J23="Naughty", $J23="Lax", $J23="Naive", $J23="Rash"), 0.9, 1)))</f>
        <v>10</v>
      </c>
      <c r="W23" s="2">
        <f>_xlfn.FLOOR.MATH((_xlfn.FLOOR.MATH((((2*VLOOKUP($G23, 'EV and Base'!$A$1:$N$671, 14, FALSE))+$Q23)*$I23)/100)+5)*
IF(OR($J23="Timid", $J23="Hasty", $J23="Jolly", $J23="Naive"), 1.1,
IF(OR($J23="Brave", $J23="Relaxed", $J23="Quiet", $J23="Sassy"), 0.9, 1)))</f>
        <v>19</v>
      </c>
      <c r="X23" s="56">
        <v>400</v>
      </c>
      <c r="Y23" s="1">
        <v>123</v>
      </c>
      <c r="AA23" s="23" t="str" cm="1">
        <f t="array" aca="1" ref="AA23" ca="1">IF(NOT(ISNUMBER(INDEX($A:$A,LOOKUP(2,1/($A$1:INDIRECT("$A$"&amp;ROW($A23))&lt;&gt;""),ROW($A$1:INDIRECT("$A$"&amp;ROW($A23)))),1))),"",
IF(NOT(ISNUMBER($A23)),$AA22,
IF($AB23&lt;16,"Lillipup",
IF($AB23&lt;32,"Herdier",
"Stoutland"))))</f>
        <v>Lillipup</v>
      </c>
      <c r="AB23" s="25" cm="1">
        <f t="array" aca="1" ref="AB23" ca="1">IF(NOT(ISNUMBER(INDEX($A:$A, LOOKUP(2, 1 / ($A$1:INDIRECT("$A$"&amp;ROW($A23)) &lt;&gt; ""),ROW($A$1:INDIRECT("$A$"&amp;ROW($A23)))), 1))), "",
VLOOKUP($AY23,'Medium-Slow'!$A$1:$B$101,2,TRUE))</f>
        <v>14</v>
      </c>
      <c r="AC23" s="23" cm="1">
        <f t="array" aca="1" ref="AC23" ca="1">IF(NOT(ISNUMBER(INDEX($A:$A, LOOKUP(2, 1 / ($A$1:INDIRECT("$A$"&amp;ROW($A23)) &lt;&gt; ""),ROW($A$1:INDIRECT("$A$"&amp;ROW($A23)))), 1))), "",
INDEX($AC:$AC, LOOKUP(2, 1 / ($AC$1:INDIRECT("$AC$"&amp;ROW($AC23)-1) &lt;&gt; ""),ROW($AC$1:INDIRECT("$AC$"&amp;ROW($AC23)-1))), 1)+
IF(INDEX($AC:$AC, LOOKUP(2, 1 / ($AC$1:INDIRECT("$AC$"&amp;ROW($AC23)-1) &lt;&gt; ""),ROW($AC$1:INDIRECT("$AC$"&amp;ROW($AC23)-1))), 1)+
INDEX($AD:$AD, LOOKUP(2, 1 / ($AD$1:INDIRECT("$AD$"&amp;ROW($AD23)-1) &lt;&gt; ""),ROW($AD$1:INDIRECT("$AD$"&amp;ROW($AD23)-1))), 1)+
INDEX($AE:$AE, LOOKUP(2, 1 / ($AE$1:INDIRECT("$AE$"&amp;ROW($AE23)-1) &lt;&gt; ""),ROW($AE$1:INDIRECT("$AE$"&amp;ROW($AD23)-1))), 1)+
INDEX($AE:$AF, LOOKUP(2, 1 / ($AF$1:INDIRECT("$AF$"&amp;ROW($AF23)-1) &lt;&gt; ""),ROW($AF$1:INDIRECT("$AF$"&amp;ROW($AD23)-1))), 1)+
INDEX($AG:$AG, LOOKUP(2, 1 / ($AG$1:INDIRECT("$AG$"&amp;ROW($AG23)-1) &lt;&gt; ""),ROW($AG$1:INDIRECT("$AG$"&amp;ROW($AD23)-1))), 1)+
INDEX($AH:$AH, LOOKUP(2, 1 / ($AH$1:INDIRECT("$AH$"&amp;ROW($AH23)-1) &lt;&gt; ""),ROW($AH$1:INDIRECT("$AH$"&amp;ROW($AD23)-1))), 1)&gt;=510,0,
IF(INDEX($AC:$AC, LOOKUP(2, 1 / ($AC$1:INDIRECT("$AC$"&amp;ROW($AC23)-1) &lt;&gt; ""),ROW($AC$1:INDIRECT("$AC$"&amp;ROW($AC23)-1))), 1)&gt;=255,0,
VLOOKUP(INDIRECT("$G$"&amp;LOOKUP(2, 1 / ($AC$1:INDIRECT("$AC$"&amp;ROW($AC23)-1) &lt;&gt; ""),ROW($AC$1:INDIRECT("$AC$"&amp;ROW($AC23)-1)))), 'EV and Base'!$A$1:$N$671, 3, FALSE))))</f>
        <v>1</v>
      </c>
      <c r="AD23" s="2" cm="1">
        <f t="array" aca="1" ref="AD23" ca="1">IF(NOT(ISNUMBER(INDEX($A:$A, LOOKUP(2, 1 / ($A$1:INDIRECT("$A$"&amp;ROW($A23)) &lt;&gt; ""),ROW($A$1:INDIRECT("$A$"&amp;ROW($A23)))), 1))), "",
INDEX($AD:$AD, LOOKUP(2, 1 / ($AD$1:INDIRECT("$AD$"&amp;ROW($AD23)-1) &lt;&gt; ""),ROW($AD$1:INDIRECT("$AD$"&amp;ROW($AD23)-1))), 1)+
IF(INDEX($AC:$AC, LOOKUP(2, 1 / ($AC$1:INDIRECT("$AC$"&amp;ROW($AC23)-1) &lt;&gt; ""),ROW($AC$1:INDIRECT("$AC$"&amp;ROW($AC23)-1))), 1)+
INDEX($AD:$AD, LOOKUP(2, 1 / ($AD$1:INDIRECT("$AD$"&amp;ROW($AD23)-1) &lt;&gt; ""),ROW($AD$1:INDIRECT("$AD$"&amp;ROW($AD23)-1))), 1)+
INDEX($AE:$AE, LOOKUP(2, 1 / ($AE$1:INDIRECT("$AE$"&amp;ROW($AE23)-1) &lt;&gt; ""),ROW($AE$1:INDIRECT("$AE$"&amp;ROW($AD23)-1))), 1)+
INDEX($AE:$AF, LOOKUP(2, 1 / ($AF$1:INDIRECT("$AF$"&amp;ROW($AF23)-1) &lt;&gt; ""),ROW($AF$1:INDIRECT("$AF$"&amp;ROW($AD23)-1))), 1)+
INDEX($AG:$AG, LOOKUP(2, 1 / ($AG$1:INDIRECT("$AG$"&amp;ROW($AG23)-1) &lt;&gt; ""),ROW($AG$1:INDIRECT("$AG$"&amp;ROW($AD23)-1))), 1)+
INDEX($AH:$AH, LOOKUP(2, 1 / ($AH$1:INDIRECT("$AH$"&amp;ROW($AH23)-1) &lt;&gt; ""),ROW($AH$1:INDIRECT("$AH$"&amp;ROW($AD23)-1))), 1)&gt;=510,0,
IF(INDEX($AD:$AD, LOOKUP(2, 1 / ($AD$1:INDIRECT("$AD$"&amp;ROW($AD23)-1) &lt;&gt; ""),ROW($AD$1:INDIRECT("$AD$"&amp;ROW($AD23)-1))), 1)&gt;=255,0,
VLOOKUP(INDIRECT("$G$"&amp;LOOKUP(2, 1 / ($AD$1:INDIRECT("$AD$"&amp;ROW($AD23)-1) &lt;&gt; ""),ROW($AD$1:INDIRECT("$AD$"&amp;ROW($AD23)-1)))), 'EV and Base'!$A$1:$N$671, 4, FALSE))))</f>
        <v>6</v>
      </c>
      <c r="AE23" s="2" cm="1">
        <f t="array" aca="1" ref="AE23" ca="1">IF(NOT(ISNUMBER(INDEX($A:$A,LOOKUP(2,1/($A$1:INDIRECT("$A$"&amp;ROW($A23))&lt;&gt;""),ROW($A$1:INDIRECT("$A$"&amp;ROW($A23)))),1))),"",
INDEX($AE:$AE,LOOKUP(2,1/($AE$1:INDIRECT("$AE$"&amp;ROW($AE23)-1)&lt;&gt;""),ROW($AE$1:INDIRECT("$AE$"&amp;ROW($AE23)-1))),1)+
IF(INDEX($AC:$AC,LOOKUP(2,1/($AC$1:INDIRECT("$AC$"&amp;ROW($AC23)-1)&lt;&gt;""),ROW($AC$1:INDIRECT("$AC$"&amp;ROW($AC23)-1))),1)+
INDEX($AD:$AD,LOOKUP(2,1/($AD$1:INDIRECT("$AD$"&amp;ROW($AD23)-1)&lt;&gt;""),ROW($AD$1:INDIRECT("$AD$"&amp;ROW($AD23)-1))),1)+
INDEX($AE:$AE,LOOKUP(2,1/($AE$1:INDIRECT("$AE$"&amp;ROW($AE23)-1)&lt;&gt;""),ROW($AE$1:INDIRECT("$AE$"&amp;ROW($AD23)-1))),1)+
INDEX($AE:$AF,LOOKUP(2,1/($AF$1:INDIRECT("$AF$"&amp;ROW($AF23)-1)&lt;&gt;""),ROW($AF$1:INDIRECT("$AF$"&amp;ROW($AD23)-1))),1)+
INDEX($AG:$AG,LOOKUP(2,1/($AG$1:INDIRECT("$AG$"&amp;ROW($AG23)-1)&lt;&gt;""),ROW($AG$1:INDIRECT("$AG$"&amp;ROW($AD23)-1))),1)+
INDEX($AH:$AH,LOOKUP(2,1/($AH$1:INDIRECT("$AH$"&amp;ROW($AH23)-1)&lt;&gt;""),ROW($AH$1:INDIRECT("$AH$"&amp;ROW($AD23)-1))),1)&gt;=510,0,
IF(INDEX($AE:$AE,LOOKUP(2,1/($AE$1:INDIRECT("$AE$"&amp;ROW($AE23)-1)&lt;&gt;""),ROW($AE$1:INDIRECT("$AE$"&amp;ROW($AE23)-1))),1)&gt;=255,0,
VLOOKUP(INDIRECT("$G$"&amp;LOOKUP(2,1/($AE$1:INDIRECT("$AE$"&amp;ROW($AE23)-1)&lt;&gt;""),ROW($AE$1:INDIRECT("$AE$"&amp;ROW($AE23)-1)))),'EV and Base'!$A$1:$N$671,5,FALSE))))</f>
        <v>0</v>
      </c>
      <c r="AF23" s="2" cm="1">
        <f t="array" aca="1" ref="AF23" ca="1">IF(NOT(ISNUMBER(INDEX($A:$A, LOOKUP(2, 1 / ($A$1:INDIRECT("$A$"&amp;ROW($A23)) &lt;&gt; ""),ROW($A$1:INDIRECT("$A$"&amp;ROW($A23)))), 1))), "",
INDEX($AF:$AF, LOOKUP(2, 1 / ($AF$1:INDIRECT("$AF$"&amp;ROW($AF23)-1) &lt;&gt; ""),ROW($AF$1:INDIRECT("$AF$"&amp;ROW($AF23)-1))), 1)+
IF(INDEX($AC:$AC, LOOKUP(2, 1 / ($AC$1:INDIRECT("$AC$"&amp;ROW($AC23)-1) &lt;&gt; ""),ROW($AC$1:INDIRECT("$AC$"&amp;ROW($AC23)-1))), 1)+
INDEX($AD:$AD, LOOKUP(2, 1 / ($AD$1:INDIRECT("$AD$"&amp;ROW($AD23)-1) &lt;&gt; ""),ROW($AD$1:INDIRECT("$AD$"&amp;ROW($AD23)-1))), 1)+
INDEX($AE:$AE, LOOKUP(2, 1 / ($AE$1:INDIRECT("$AE$"&amp;ROW($AE23)-1) &lt;&gt; ""),ROW($AE$1:INDIRECT("$AE$"&amp;ROW($AD23)-1))), 1)+
INDEX($AE:$AF, LOOKUP(2, 1 / ($AF$1:INDIRECT("$AF$"&amp;ROW($AF23)-1) &lt;&gt; ""),ROW($AF$1:INDIRECT("$AF$"&amp;ROW($AD23)-1))), 1)+
INDEX($AG:$AG, LOOKUP(2, 1 / ($AG$1:INDIRECT("$AG$"&amp;ROW($AG23)-1) &lt;&gt; ""),ROW($AG$1:INDIRECT("$AG$"&amp;ROW($AD23)-1))), 1)+
INDEX($AH:$AH, LOOKUP(2, 1 / ($AH$1:INDIRECT("$AH$"&amp;ROW($AH23)-1) &lt;&gt; ""),ROW($AH$1:INDIRECT("$AH$"&amp;ROW($AD23)-1))), 1)&gt;=510,0,
IF(INDEX($AF:$AF, LOOKUP(2, 1 / ($AF$1:INDIRECT("$AF$"&amp;ROW($AF23)-1) &lt;&gt; ""),ROW($AF$1:INDIRECT("$AF$"&amp;ROW($AF23)-1))), 1)&gt;=255,0,
VLOOKUP(INDIRECT("$G$"&amp;LOOKUP(2, 1 / ($AF$1:INDIRECT("$AF$"&amp;ROW($AF23)-1) &lt;&gt; ""),ROW($AF$1:INDIRECT("$AF$"&amp;ROW($AF23)-1)))), 'EV and Base'!$A$1:$N$671, 6, FALSE))))</f>
        <v>1</v>
      </c>
      <c r="AG23" s="2" cm="1">
        <f t="array" aca="1" ref="AG23" ca="1">IF(NOT(ISNUMBER(INDEX($A:$A, LOOKUP(2, 1 / ($A$1:INDIRECT("$A$"&amp;ROW($A23)) &lt;&gt; ""),ROW($A$1:INDIRECT("$A$"&amp;ROW($A23)))), 1))), "",
INDEX($AG:$AG, LOOKUP(2, 1 / ($AG$1:INDIRECT("$AG$"&amp;ROW($AG23)-1) &lt;&gt; ""),ROW($AG$1:INDIRECT("$AG$"&amp;ROW($AG23)-1))), 1)+
IF(INDEX($AC:$AC, LOOKUP(2, 1 / ($AC$1:INDIRECT("$AC$"&amp;ROW($AC23)-1) &lt;&gt; ""),ROW($AC$1:INDIRECT("$AC$"&amp;ROW($AC23)-1))), 1)+
INDEX($AD:$AD, LOOKUP(2, 1 / ($AD$1:INDIRECT("$AD$"&amp;ROW($AD23)-1) &lt;&gt; ""),ROW($AD$1:INDIRECT("$AD$"&amp;ROW($AD23)-1))), 1)+
INDEX($AE:$AE, LOOKUP(2, 1 / ($AE$1:INDIRECT("$AE$"&amp;ROW($AE23)-1) &lt;&gt; ""),ROW($AE$1:INDIRECT("$AE$"&amp;ROW($AD23)-1))), 1)+
INDEX($AE:$AF, LOOKUP(2, 1 / ($AF$1:INDIRECT("$AF$"&amp;ROW($AF23)-1) &lt;&gt; ""),ROW($AF$1:INDIRECT("$AF$"&amp;ROW($AD23)-1))), 1)+
INDEX($AG:$AG, LOOKUP(2, 1 / ($AG$1:INDIRECT("$AG$"&amp;ROW($AG23)-1) &lt;&gt; ""),ROW($AG$1:INDIRECT("$AG$"&amp;ROW($AD23)-1))), 1)+
INDEX($AH:$AH, LOOKUP(2, 1 / ($AH$1:INDIRECT("$AH$"&amp;ROW($AH23)-1) &lt;&gt; ""),ROW($AH$1:INDIRECT("$AH$"&amp;ROW($AD23)-1))), 1)&gt;=510,0,
IF(INDEX($AG:$AG, LOOKUP(2, 1 / ($AG$1:INDIRECT("$AG$"&amp;ROW($AG23)-1) &lt;&gt; ""),ROW($AG$1:INDIRECT("$AG$"&amp;ROW($AG23)-1))), 1)&gt;=255,0,
VLOOKUP(INDIRECT("$G$"&amp;LOOKUP(2, 1 / ($AG$1:INDIRECT("$AG$"&amp;ROW($AG23)-1) &lt;&gt; ""),ROW($AG$1:INDIRECT("$AG$"&amp;ROW($AG23)-1)))), 'EV and Base'!$A$1:$N$671, 7, FALSE))))</f>
        <v>0</v>
      </c>
      <c r="AH23" s="24" cm="1">
        <f t="array" aca="1" ref="AH23" ca="1">IF(NOT(ISNUMBER(INDEX($A:$A,LOOKUP(2,1/($A$1:INDIRECT("$A$"&amp;ROW($A23))&lt;&gt;""),ROW($A$1:INDIRECT("$A$"&amp;ROW($A23)))),1))),"",
INDEX($AH:$AH,LOOKUP(2,1/($AH$1:INDIRECT("$AH$"&amp;ROW($AH23)-1)&lt;&gt;""),ROW($AH$1:INDIRECT("$AH$"&amp;ROW($AH23)-1))),1)+
IF(INDEX($AC:$AC,LOOKUP(2,1/($AC$1:INDIRECT("$AC$"&amp;ROW($AC23)-1)&lt;&gt;""),ROW($AC$1:INDIRECT("$AC$"&amp;ROW($AC23)-1))),1)+
INDEX($AD:$AD,LOOKUP(2,1/($AD$1:INDIRECT("$AD$"&amp;ROW($AD23)-1)&lt;&gt;""),ROW($AD$1:INDIRECT("$AD$"&amp;ROW($AD23)-1))),1)+
INDEX($AE:$AE,LOOKUP(2,1/($AE$1:INDIRECT("$AE$"&amp;ROW($AE23)-1)&lt;&gt;""),ROW($AE$1:INDIRECT("$AE$"&amp;ROW($AD23)-1))),1)+
INDEX($AE:$AF,LOOKUP(2,1/($AF$1:INDIRECT("$AF$"&amp;ROW($AF23)-1)&lt;&gt;""),ROW($AF$1:INDIRECT("$AF$"&amp;ROW($AD23)-1))),1)+
INDEX($AG:$AG,LOOKUP(2,1/($AG$1:INDIRECT("$AG$"&amp;ROW($AG23)-1)&lt;&gt;""),ROW($AG$1:INDIRECT("$AG$"&amp;ROW($AD23)-1))),1)+
INDEX($AH:$AH,LOOKUP(2,1/($AH$1:INDIRECT("$AH$"&amp;ROW($AH23)-1)&lt;&gt;""),ROW($AH$1:INDIRECT("$AH$"&amp;ROW($AD23)-1))),1)&gt;=510,0,
IF(INDEX($AH:$AH,LOOKUP(2,1/($AH$1:INDIRECT("$AH$"&amp;ROW($AH23)-1)&lt;&gt;""),ROW($AH$1:INDIRECT("$AH$"&amp;ROW($AH23)-1))),1)&gt;=255,0,
VLOOKUP(INDIRECT("$G$"&amp;LOOKUP(2,1/($AH$1:INDIRECT("$AH$"&amp;ROW($AH23)-1)&lt;&gt;""),ROW($AH$1:INDIRECT("$AH$"&amp;ROW($AH23)-1)))),'EV and Base'!$A$1:$N$671,8,FALSE))))</f>
        <v>5</v>
      </c>
      <c r="AI23" s="29" cm="1">
        <f t="array" aca="1" ref="AI23" ca="1">IF(NOT(ISNUMBER(INDEX($A:$A,LOOKUP(2,1/($A$1:INDIRECT("$A$"&amp;ROW($A23))&lt;&gt;""),ROW($A$1:INDIRECT("$A$"&amp;ROW($A23)))),1))),"",
ROUNDDOWN((((2*VLOOKUP($AA23,'EV and Base'!$A$1:$N$671,9,FALSE))+31+ROUNDDOWN($AC23/4,0))*$AB23)/100,0)+$AB23+10)</f>
        <v>40</v>
      </c>
      <c r="AJ23" s="21" cm="1">
        <f t="array" aca="1" ref="AJ23" ca="1">IF(NOT(ISNUMBER(INDEX($A:$A, LOOKUP(2, 1 / ($A$1:INDIRECT("$A$"&amp;ROW($A23)) &lt;&gt; ""),ROW($A$1:INDIRECT("$A$"&amp;ROW($A23)))), 1))), "",
ROUNDDOWN((ROUNDDOWN((((2*VLOOKUP($AA23, 'EV and Base'!$A$1:$N$671, 10, FALSE))+31+ROUNDDOWN($AD23/4, 0))*$AB23)/100, 0)+5)*1.1, 0))</f>
        <v>28</v>
      </c>
      <c r="AK23" s="21" t="str" cm="1">
        <f t="array" aca="1" ref="AK23" ca="1">IF(NOT(ISNUMBER(INDEX($A:$A, LOOKUP(2, 1 / ($A$1:INDIRECT("$A$"&amp;ROW($A23)) &lt;&gt; ""),ROW($A$1:INDIRECT("$A$"&amp;ROW($A23)))), 1))), "",
ROUNDDOWN((ROUNDDOWN((((2*VLOOKUP($AA23, 'EV and Base'!$A$1:$N$671, 11, FALSE))+30+ROUNDDOWN($AE23/4, 0))*$AB23)/100, 0)+5), 0)
&amp;"-"&amp;
ROUNDDOWN((ROUNDDOWN((((2*VLOOKUP($AA23, 'EV and Base'!$A$1:$N$671, 11, FALSE))+31+ROUNDDOWN($AE23/4, 0))*$AB23)/100, 0)+5), 0))</f>
        <v>21-21</v>
      </c>
      <c r="AL23" s="21" t="str" cm="1">
        <f t="array" aca="1" ref="AL23" ca="1">IF(NOT(ISNUMBER(INDEX($A:$A, LOOKUP(2, 1 / ($A$1:INDIRECT("$A$"&amp;ROW($A23)) &lt;&gt; ""),ROW($A$1:INDIRECT("$A$"&amp;ROW($A23)))), 1))), "",
ROUNDDOWN((ROUNDDOWN((((2*VLOOKUP($AA23, 'EV and Base'!$A$1:$N$671, 12, FALSE))+0+ROUNDDOWN($AF23/4, 0))*$AB23)/100, 0)+5)*0.9, 0)
&amp;"-"&amp;
ROUNDDOWN((ROUNDDOWN((((2*VLOOKUP($AA23, 'EV and Base'!$A$1:$N$671, 12, FALSE))+31+ROUNDDOWN($AF23/4, 0))*$AB23)/100, 0)+5)*0.9, 0))</f>
        <v>10-14</v>
      </c>
      <c r="AM23" s="21" t="str" cm="1">
        <f t="array" aca="1" ref="AM23" ca="1">IF(NOT(ISNUMBER(INDEX($A:$A, LOOKUP(2, 1 / ($A$1:INDIRECT("$A$"&amp;ROW($A23)) &lt;&gt; ""),ROW($A$1:INDIRECT("$A$"&amp;ROW($A23)))), 1))), "",
ROUNDDOWN((ROUNDDOWN((((2*VLOOKUP($AA23, 'EV and Base'!$A$1:$N$671, 13, FALSE))+30+ROUNDDOWN($AG23/4, 0))*$AB23)/100, 0)+5), 0)
&amp;"-"&amp;
ROUNDDOWN((ROUNDDOWN((((2*VLOOKUP($AA23, 'EV and Base'!$A$1:$N$671, 13, FALSE))+31+ROUNDDOWN($AG23/4, 0))*$AB23)/100, 0)+5), 0))</f>
        <v>21-21</v>
      </c>
      <c r="AN23" s="25" cm="1">
        <f t="array" aca="1" ref="AN23" ca="1">IF(NOT(ISNUMBER(INDEX($A:$A, LOOKUP(2, 1 / ($A$1:INDIRECT("$A$"&amp;ROW($A23)) &lt;&gt; ""),ROW($A$1:INDIRECT("$A$"&amp;ROW($A23)))), 1))), "",
ROUNDDOWN((ROUNDDOWN((((2*VLOOKUP($AA23, 'EV and Base'!$A$1:$N$671, 14, FALSE))+31+ROUNDDOWN($AH23/4, 0))*$AB23)/100, 0)+5), 0))</f>
        <v>24</v>
      </c>
      <c r="AO23" s="23" cm="1">
        <f t="array" aca="1" ref="AO23" ca="1">IF(NOT(ISNUMBER(INDEX($A:$A, LOOKUP(2, 1 / ($A$1:INDIRECT("$A$"&amp;ROW($A23)) &lt;&gt; ""),ROW($A$1:INDIRECT("$A$"&amp;ROW($A23)))), 1))), "",
ROUNDDOWN((((2*VLOOKUP($AA23, 'EV and Base'!$A$1:$N$671, 9, FALSE))+31+ROUNDDOWN($AC23/4, 0))*$AB23)/100, 0)+$AB23+10)</f>
        <v>40</v>
      </c>
      <c r="AP23" s="2" cm="1">
        <f t="array" aca="1" ref="AP23" ca="1">IF(NOT(ISNUMBER(INDEX($A:$A, LOOKUP(2, 1 / ($A$1:INDIRECT("$A$"&amp;ROW($A23)) &lt;&gt; ""),ROW($A$1:INDIRECT("$A$"&amp;ROW($A23)))), 1))), "",
ROUNDDOWN((ROUNDDOWN((((2*VLOOKUP($AA23, 'EV and Base'!$A$1:$N$671, 10, FALSE))+31+ROUNDDOWN($AD23/4, 0))*$AB23)/100, 0)+5)*1.1, 0))</f>
        <v>28</v>
      </c>
      <c r="AQ23" s="2" cm="1">
        <f t="array" aca="1" ref="AQ23" ca="1">IF(NOT(ISNUMBER(INDEX($A:$A, LOOKUP(2, 1 / ($A$1:INDIRECT("$A$"&amp;ROW($A23)) &lt;&gt; ""),ROW($A$1:INDIRECT("$A$"&amp;ROW($A23)))), 1))), "",
ROUNDDOWN((ROUNDDOWN((((2*VLOOKUP($AA23, 'EV and Base'!$A$1:$N$671, 11, FALSE))+$AV$2+ROUNDDOWN($AE23/4, 0))*$AB23)/100, 0)+5), 0))</f>
        <v>21</v>
      </c>
      <c r="AR23" s="22" cm="1">
        <f t="array" aca="1" ref="AR23" ca="1">IF(NOT(ISNUMBER(INDEX($A:$A, LOOKUP(2, 1 / ($A$1:INDIRECT("$A$"&amp;ROW($A23)) &lt;&gt; ""),ROW($A$1:INDIRECT("$A$"&amp;ROW($A23)))), 1))), "",
ROUNDDOWN((ROUNDDOWN((((2*VLOOKUP($AA23, 'EV and Base'!$A$1:$N$671, 12, FALSE))+$AW$2+ROUNDDOWN($AF23/4, 0))*$AB23)/100, 0)+5)*0.9, 0))</f>
        <v>12</v>
      </c>
      <c r="AS23" s="2" cm="1">
        <f t="array" aca="1" ref="AS23" ca="1">IF(NOT(ISNUMBER(INDEX($A:$A, LOOKUP(2, 1 / ($A$1:INDIRECT("$A$"&amp;ROW($A23)) &lt;&gt; ""),ROW($A$1:INDIRECT("$A$"&amp;ROW($A23)))), 1))), "",
ROUNDDOWN((ROUNDDOWN((((2*VLOOKUP($AA23, 'EV and Base'!$A$1:$N$671, 13, FALSE))+$AX$2+ROUNDDOWN($AG23/4, 0))*$AB23)/100, 0)+5), 0))</f>
        <v>21</v>
      </c>
      <c r="AT23" s="24" cm="1">
        <f t="array" aca="1" ref="AT23" ca="1">IF(NOT(ISNUMBER(INDEX($A:$A, LOOKUP(2, 1 / ($A$1:INDIRECT("$A$"&amp;ROW($A23)) &lt;&gt; ""),ROW($A$1:INDIRECT("$A$"&amp;ROW($A23)))), 1))), "",
ROUNDDOWN((ROUNDDOWN((((2*VLOOKUP($AA23, 'EV and Base'!$A$1:$N$671, 14, FALSE))+31+ROUNDDOWN($AH23/4, 0))*$AB23)/100, 0)+5), 0))</f>
        <v>24</v>
      </c>
      <c r="AU23" s="28">
        <v>109</v>
      </c>
      <c r="AY23" cm="1">
        <f t="array" aca="1" ref="AY23" ca="1">IF(NOT(ISNUMBER(INDEX($A:$A,LOOKUP(2,1/($A$1:INDIRECT("$A$"&amp;ROW($A23))&lt;&gt;""),ROW($A$1:INDIRECT("$A$"&amp;ROW($A23)))),1))),"",
INDEX($AY:$AY,LOOKUP(2,1/($AY$1:INDIRECT("$AY$"&amp;ROW($AY23)-1)&lt;&gt;""),ROW($AY$1:INDIRECT("$AY$"&amp;ROW($AY23)-1))),1)+$BL23)</f>
        <v>1888</v>
      </c>
      <c r="AZ23" s="3" cm="1">
        <f t="array" aca="1" ref="AZ23" ca="1">IF(NOT(ISNUMBER(INDEX($A:$A, LOOKUP(2, 1 / ($A$1:INDIRECT("$A$"&amp;ROW($A23)) &lt;&gt; ""),ROW($A$1:INDIRECT("$A$"&amp;ROW($A23)))), 1))), "",
VLOOKUP(INDIRECT("$G$"&amp;LOOKUP(2, 1 / ($AY$1:INDIRECT("$AY$"&amp;ROW($AY23)-1) &lt;&gt; ""),ROW($AY$1:INDIRECT("$AY$"&amp;ROW($AY23)-1)))),'EV and Base'!A18:N688,2,FALSE))</f>
        <v>51</v>
      </c>
      <c r="BA23" s="3" cm="1">
        <f t="array" aca="1" ref="BA23" ca="1">IF(NOT(ISNUMBER(INDEX($A:$A, LOOKUP(2, 1 / ($A$1:INDIRECT("$A$"&amp;ROW($A23)) &lt;&gt; ""),ROW($A$1:INDIRECT("$A$"&amp;ROW($A23)))), 1))), "",
INDIRECT("$I$"&amp;LOOKUP(2, 1 / ($AY$1:INDIRECT("$AY$"&amp;ROW($AY23)-1) &lt;&gt; ""),ROW($AY$1:INDIRECT("$AY$"&amp;ROW($AY23)-1)))))</f>
        <v>10</v>
      </c>
      <c r="BB23" s="1" cm="1">
        <f t="array" aca="1" ref="BB23" ca="1">IF(NOT(ISNUMBER(INDEX($A:$A, LOOKUP(2, 1 / ($A$1:INDIRECT("$A$"&amp;ROW($A23)) &lt;&gt; ""),ROW($A$1:INDIRECT("$A$"&amp;ROW($A23)))), 1))), "",
INDIRECT("$AB$"&amp;LOOKUP(2, 1 / ($AY$1:INDIRECT("$AY$"&amp;ROW($AY23)-1) &lt;&gt; ""),ROW($AY$1:INDIRECT("$AY$"&amp;ROW($AY23)-1)))))</f>
        <v>14</v>
      </c>
      <c r="BC23" s="3" cm="1">
        <f t="array" aca="1" ref="BC23" ca="1">IF(NOT(ISNUMBER(INDEX($A:$A,LOOKUP(2,1/($A$1:INDIRECT("$A$"&amp;ROW($A23))&lt;&gt;""),ROW($A$1:INDIRECT("$A$"&amp;ROW($A23)))),1))),"",
$BA23+$BA23+10)</f>
        <v>30</v>
      </c>
      <c r="BD23" s="3" cm="1">
        <f t="array" aca="1" ref="BD23" ca="1">IF(NOT(ISNUMBER(INDEX($A:$A,LOOKUP(2,1/($A$1:INDIRECT("$A$"&amp;ROW($A23))&lt;&gt;""),ROW($A$1:INDIRECT("$A$"&amp;ROW($A23)))),1))),"",
$BA23+$BB23+10)</f>
        <v>34</v>
      </c>
      <c r="BE23" s="3" cm="1">
        <f t="array" aca="1" ref="BE23" ca="1">IF(NOT(ISNUMBER(INDEX($A:$A,LOOKUP(2,1/($A$1:INDIRECT("$A$"&amp;ROW($A23))&lt;&gt;""),ROW($A$1:INDIRECT("$A$"&amp;ROW($A23)))),1))),"",
$BC23*$BC23)</f>
        <v>900</v>
      </c>
      <c r="BF23" s="3" cm="1">
        <f t="array" aca="1" ref="BF23" ca="1">IF(NOT(ISNUMBER(INDEX($A:$A,LOOKUP(2,1/($A$1:INDIRECT("$A$"&amp;ROW($A23))&lt;&gt;""),ROW($A$1:INDIRECT("$A$"&amp;ROW($A23)))),1))),"",
$BD23*$BD23)</f>
        <v>1156</v>
      </c>
      <c r="BG23" s="3" cm="1">
        <f t="array" aca="1" ref="BG23" ca="1">IF(NOT(ISNUMBER(INDEX($A:$A,LOOKUP(2,1/($A$1:INDIRECT("$A$"&amp;ROW($A23))&lt;&gt;""),ROW($A$1:INDIRECT("$A$"&amp;ROW($A23)))),1))),"",
_xlfn.FLOOR.MATH(1.5*_xlfn.FLOOR.MATH($AZ23*BA23/5)))</f>
        <v>153</v>
      </c>
      <c r="BH23" s="3" cm="1">
        <f t="array" aca="1" ref="BH23" ca="1">IF(NOT(ISNUMBER(INDEX($A:$A, LOOKUP(2, 1 / ($A$1:INDIRECT("$A$"&amp;ROW($A23)) &lt;&gt; ""),ROW($A$1:INDIRECT("$A$"&amp;ROW($A23)))), 1))), "",
_xlfn.FLOOR.MATH($BG23/IF(OR(INDIRECT("$C$"&amp;LOOKUP(2, 1 / ($AY$1:INDIRECT("$AY$"&amp;ROW($AY23)-1) &lt;&gt; ""),ROW($AY$1:INDIRECT("$AY$"&amp;ROW($AY23)-1))))="Multi",
INDIRECT("$C$"&amp;LOOKUP(2, 1 / ($AY$1:INDIRECT("$AY$"&amp;ROW($AY23)-1) &lt;&gt; ""),ROW($AY$1:INDIRECT("$AY$"&amp;ROW($AY23)-1))))="Double"),2,1)))</f>
        <v>153</v>
      </c>
      <c r="BI23" s="3" cm="1">
        <f t="array" aca="1" ref="BI23" ca="1">IF(NOT(ISNUMBER(INDEX($A:$A,LOOKUP(2,1/($A$1:INDIRECT("$A$"&amp;ROW($A23))&lt;&gt;""),ROW($A$1:INDIRECT("$A$"&amp;ROW($A23)))),1))),"",
VLOOKUP($BC23,GameFreakSQRT!$A$1:$B$200,2,FALSE))</f>
        <v>22435</v>
      </c>
      <c r="BJ23" s="3" cm="1">
        <f t="array" aca="1" ref="BJ23" ca="1">IF(NOT(ISNUMBER(INDEX($A:$A,LOOKUP(2,1/($A$1:INDIRECT("$A$"&amp;ROW($A23))&lt;&gt;""),ROW($A$1:INDIRECT("$A$"&amp;ROW($A23)))),1))),"",
VLOOKUP($BD23,GameFreakSQRT!$A$1:$B$200,2,FALSE))</f>
        <v>23884</v>
      </c>
      <c r="BK23" s="3" cm="1">
        <f t="array" aca="1" ref="BK23" ca="1">IF(NOT(ISNUMBER(INDEX($A:$A,LOOKUP(2,1/($A$1:INDIRECT("$A$"&amp;ROW($A23))&lt;&gt;""),ROW($A$1:INDIRECT("$A$"&amp;ROW($A23)))),1))),"",
_xlfn.FLOOR.MATH((($BI23*$BE23)*$BH23)/($BJ23*$BF23))+1)</f>
        <v>112</v>
      </c>
      <c r="BL23" s="3" cm="1">
        <f t="array" aca="1" ref="BL23" ca="1">IF(NOT(ISNUMBER(INDEX($A:$A,LOOKUP(2,1/($A$1:INDIRECT("$A$"&amp;ROW($A23))&lt;&gt;""),ROW($A$1:INDIRECT("$A$"&amp;ROW($A23)))),1))),"",
_xlfn.FLOOR.MATH($BK23*IF(NOT(INDIRECT("$Z$"&amp;LOOKUP(2, 1 / ($AY$1:INDIRECT("$AY$"&amp;ROW($AY23)-1) &lt;&gt; ""),ROW($AY$1:INDIRECT("$AY$"&amp;ROW($AY23)-1))))=""),1.5,1)))</f>
        <v>112</v>
      </c>
      <c r="BM23" s="3" cm="1">
        <f t="array" aca="1" ref="BM23" ca="1">IF(NOT(ISNUMBER(INDEX($A:$A, LOOKUP(2, 1 / ($A$1:INDIRECT("$A$"&amp;ROW($A23)) &lt;&gt; ""),ROW($A$1:INDIRECT("$A$"&amp;ROW($A23)))), 1))), "",
INDIRECT("$Y$"&amp;LOOKUP(2, 1 / ($AY$1:INDIRECT("$AY$"&amp;ROW($AY23)-1) &lt;&gt; ""),ROW($AY$1:INDIRECT("$AY$"&amp;ROW($AY23)-1)))))</f>
        <v>112</v>
      </c>
      <c r="BN23" s="3" t="b">
        <f t="shared" ca="1" si="0"/>
        <v>1</v>
      </c>
      <c r="CT23" s="3" cm="1">
        <f t="array" aca="1" ref="CT23" ca="1">IF(NOT(ISNUMBER(INDEX($A:$A, LOOKUP(2, 1 / ($A$1:INDIRECT("$A$"&amp;ROW($A23)) &lt;&gt; ""),ROW($A$1:INDIRECT("$A$"&amp;ROW($A23)))), 1))), "",
$AY23-INDEX($AY:$AY, LOOKUP(2, 1 / ($AY$1:INDIRECT("$AV$"&amp;ROW($AY23)-1) &lt;&gt; ""),ROW($AY$1:INDIRECT("$AV$"&amp;ROW($AY23)-1))), 1))</f>
        <v>1888</v>
      </c>
      <c r="CU23" s="3" cm="1">
        <f t="array" aca="1" ref="CU23" ca="1">IF(NOT(ISNUMBER(INDEX($A:$A, LOOKUP(2, 1 / ($A$1:INDIRECT("$A$"&amp;ROW($A23)) &lt;&gt; ""),ROW($A$1:INDIRECT("$A$"&amp;ROW($A23)))), 1))), "",
INDEX($Y:$Y, LOOKUP(2, 1 / ($Y$1:INDIRECT("$Y$"&amp;ROW($Y23)-1) &lt;&gt; ""),ROW($Y$1:INDIRECT("$Y$"&amp;ROW($Y23)-1))), 1))</f>
        <v>112</v>
      </c>
      <c r="CV23" s="1">
        <f ca="1">IFERROR(VLOOKUP($AY23, 'Medium-Slow'!$A$1:$B$101, 2, TRUE),"")</f>
        <v>14</v>
      </c>
    </row>
    <row r="24" spans="1:100" x14ac:dyDescent="0.45">
      <c r="A24" s="69">
        <v>13</v>
      </c>
      <c r="B24" s="69" t="s">
        <v>115</v>
      </c>
      <c r="C24" s="56" t="s">
        <v>116</v>
      </c>
      <c r="D24" s="69" t="s">
        <v>117</v>
      </c>
      <c r="E24" s="69" t="s">
        <v>48</v>
      </c>
      <c r="F24" s="56">
        <v>1</v>
      </c>
      <c r="G24" s="2" t="s">
        <v>63</v>
      </c>
      <c r="H24" s="2" t="s">
        <v>77</v>
      </c>
      <c r="I24" s="2">
        <v>10</v>
      </c>
      <c r="J24" s="2" t="s">
        <v>113</v>
      </c>
      <c r="K24" s="2" t="s">
        <v>65</v>
      </c>
      <c r="L24" s="2" t="s">
        <v>53</v>
      </c>
      <c r="M24" s="2" t="s">
        <v>66</v>
      </c>
      <c r="N24" s="2" t="s">
        <v>67</v>
      </c>
      <c r="O24" s="2" t="s">
        <v>79</v>
      </c>
      <c r="P24" s="2" t="s">
        <v>101</v>
      </c>
      <c r="Q24" s="2">
        <v>0</v>
      </c>
      <c r="R24" s="2">
        <f>_xlfn.FLOOR.MATH((((2*VLOOKUP(G24, 'EV and Base'!$A$1:$N$671, 9, FALSE))+$Q24)*$I24)/100)+$I24+10</f>
        <v>28</v>
      </c>
      <c r="S24" s="2">
        <f>_xlfn.FLOOR.MATH((_xlfn.FLOOR.MATH((((2*VLOOKUP($G24, 'EV and Base'!$A$1:$N$671, 10, FALSE))+$Q24)*$I24)/100)+5)*
IF(OR($J24="Lonely", $J24="Brave", $J24="Adamant", $J24="Naughty"), 1.1,
IF(OR($J24="Bold", $J24="Timid", $J24="Modest", $J24="Calm"), 0.9, 1)))</f>
        <v>15</v>
      </c>
      <c r="T24" s="2">
        <f>_xlfn.FLOOR.MATH((_xlfn.FLOOR.MATH((((2*VLOOKUP($G24, 'EV and Base'!$A$1:$N$671, 11, FALSE))+$Q24)*$I24)/100)+5)*
IF(OR($J24="Bold", $J24="Relaxed", $J24="Impish", $J24="Lax"), 1.1,
IF(OR($J24="Lonely", $J24="Hasty", $J24="Mild", $J24="Gentle"), 0.9, 1)))</f>
        <v>12</v>
      </c>
      <c r="U24" s="2">
        <f>_xlfn.FLOOR.MATH((_xlfn.FLOOR.MATH((((2*VLOOKUP($G24, 'EV and Base'!$A$1:$N$671, 12, FALSE))+$Q24)*$I24)/100)+5)*
IF(OR($J24="Modest", $J24="Mild", $J24="Quiet", $J24="Rash"), 1.1,
IF(OR($J24="Adamant", $J24="Impish", $J24="Jolly", $J24="Careful"), 0.9, 1)))</f>
        <v>15</v>
      </c>
      <c r="V24" s="2">
        <f>_xlfn.FLOOR.MATH((_xlfn.FLOOR.MATH((((2*VLOOKUP($G24, 'EV and Base'!$A$1:$N$671, 13, FALSE))+$Q24)*$I24)/100)+5)*
IF(OR($J24="Calm", $J24="Gentle", $J24="Sassy", $J24="Careful"), 1.1,
IF(OR($J24="Naughty", $J24="Lax", $J24="Naive", $J24="Rash"), 0.9, 1)))</f>
        <v>12</v>
      </c>
      <c r="W24" s="2">
        <f>_xlfn.FLOOR.MATH((_xlfn.FLOOR.MATH((((2*VLOOKUP($G24, 'EV and Base'!$A$1:$N$671, 14, FALSE))+$Q24)*$I24)/100)+5)*
IF(OR($J24="Timid", $J24="Hasty", $J24="Jolly", $J24="Naive"), 1.1,
IF(OR($J24="Brave", $J24="Relaxed", $J24="Quiet", $J24="Sassy"), 0.9, 1)))</f>
        <v>18</v>
      </c>
      <c r="X24" s="69">
        <v>160</v>
      </c>
      <c r="Y24" s="1">
        <v>62</v>
      </c>
      <c r="AA24" s="23" t="str" cm="1">
        <f t="array" aca="1" ref="AA24" ca="1">IF(NOT(ISNUMBER(INDEX($A:$A,LOOKUP(2,1/($A$1:INDIRECT("$A$"&amp;ROW($A24))&lt;&gt;""),ROW($A$1:INDIRECT("$A$"&amp;ROW($A24)))),1))),"",
IF(NOT(ISNUMBER($A24)),$AA23,
IF($AB24&lt;16,"Lillipup",
IF($AB24&lt;32,"Herdier",
"Stoutland"))))</f>
        <v>Lillipup</v>
      </c>
      <c r="AB24" s="25" cm="1">
        <f t="array" aca="1" ref="AB24" ca="1">IF(NOT(ISNUMBER(INDEX($A:$A, LOOKUP(2, 1 / ($A$1:INDIRECT("$A$"&amp;ROW($A24)) &lt;&gt; ""),ROW($A$1:INDIRECT("$A$"&amp;ROW($A24)))), 1))), "",
VLOOKUP($AY24,'Medium-Slow'!$A$1:$B$101,2,TRUE))</f>
        <v>14</v>
      </c>
      <c r="AC24" s="23" cm="1">
        <f t="array" aca="1" ref="AC24" ca="1">IF(NOT(ISNUMBER(INDEX($A:$A, LOOKUP(2, 1 / ($A$1:INDIRECT("$A$"&amp;ROW($A24)) &lt;&gt; ""),ROW($A$1:INDIRECT("$A$"&amp;ROW($A24)))), 1))), "",
INDEX($AC:$AC, LOOKUP(2, 1 / ($AC$1:INDIRECT("$AC$"&amp;ROW($AC24)-1) &lt;&gt; ""),ROW($AC$1:INDIRECT("$AC$"&amp;ROW($AC24)-1))), 1)+
IF(INDEX($AC:$AC, LOOKUP(2, 1 / ($AC$1:INDIRECT("$AC$"&amp;ROW($AC24)-1) &lt;&gt; ""),ROW($AC$1:INDIRECT("$AC$"&amp;ROW($AC24)-1))), 1)+
INDEX($AD:$AD, LOOKUP(2, 1 / ($AD$1:INDIRECT("$AD$"&amp;ROW($AD24)-1) &lt;&gt; ""),ROW($AD$1:INDIRECT("$AD$"&amp;ROW($AD24)-1))), 1)+
INDEX($AE:$AE, LOOKUP(2, 1 / ($AE$1:INDIRECT("$AE$"&amp;ROW($AE24)-1) &lt;&gt; ""),ROW($AE$1:INDIRECT("$AE$"&amp;ROW($AD24)-1))), 1)+
INDEX($AE:$AF, LOOKUP(2, 1 / ($AF$1:INDIRECT("$AF$"&amp;ROW($AF24)-1) &lt;&gt; ""),ROW($AF$1:INDIRECT("$AF$"&amp;ROW($AD24)-1))), 1)+
INDEX($AG:$AG, LOOKUP(2, 1 / ($AG$1:INDIRECT("$AG$"&amp;ROW($AG24)-1) &lt;&gt; ""),ROW($AG$1:INDIRECT("$AG$"&amp;ROW($AD24)-1))), 1)+
INDEX($AH:$AH, LOOKUP(2, 1 / ($AH$1:INDIRECT("$AH$"&amp;ROW($AH24)-1) &lt;&gt; ""),ROW($AH$1:INDIRECT("$AH$"&amp;ROW($AD24)-1))), 1)&gt;=510,0,
IF(INDEX($AC:$AC, LOOKUP(2, 1 / ($AC$1:INDIRECT("$AC$"&amp;ROW($AC24)-1) &lt;&gt; ""),ROW($AC$1:INDIRECT("$AC$"&amp;ROW($AC24)-1))), 1)&gt;=255,0,
VLOOKUP(INDIRECT("$G$"&amp;LOOKUP(2, 1 / ($AC$1:INDIRECT("$AC$"&amp;ROW($AC24)-1) &lt;&gt; ""),ROW($AC$1:INDIRECT("$AC$"&amp;ROW($AC24)-1)))), 'EV and Base'!$A$1:$N$671, 3, FALSE))))</f>
        <v>1</v>
      </c>
      <c r="AD24" s="2" cm="1">
        <f t="array" aca="1" ref="AD24" ca="1">IF(NOT(ISNUMBER(INDEX($A:$A, LOOKUP(2, 1 / ($A$1:INDIRECT("$A$"&amp;ROW($A24)) &lt;&gt; ""),ROW($A$1:INDIRECT("$A$"&amp;ROW($A24)))), 1))), "",
INDEX($AD:$AD, LOOKUP(2, 1 / ($AD$1:INDIRECT("$AD$"&amp;ROW($AD24)-1) &lt;&gt; ""),ROW($AD$1:INDIRECT("$AD$"&amp;ROW($AD24)-1))), 1)+
IF(INDEX($AC:$AC, LOOKUP(2, 1 / ($AC$1:INDIRECT("$AC$"&amp;ROW($AC24)-1) &lt;&gt; ""),ROW($AC$1:INDIRECT("$AC$"&amp;ROW($AC24)-1))), 1)+
INDEX($AD:$AD, LOOKUP(2, 1 / ($AD$1:INDIRECT("$AD$"&amp;ROW($AD24)-1) &lt;&gt; ""),ROW($AD$1:INDIRECT("$AD$"&amp;ROW($AD24)-1))), 1)+
INDEX($AE:$AE, LOOKUP(2, 1 / ($AE$1:INDIRECT("$AE$"&amp;ROW($AE24)-1) &lt;&gt; ""),ROW($AE$1:INDIRECT("$AE$"&amp;ROW($AD24)-1))), 1)+
INDEX($AE:$AF, LOOKUP(2, 1 / ($AF$1:INDIRECT("$AF$"&amp;ROW($AF24)-1) &lt;&gt; ""),ROW($AF$1:INDIRECT("$AF$"&amp;ROW($AD24)-1))), 1)+
INDEX($AG:$AG, LOOKUP(2, 1 / ($AG$1:INDIRECT("$AG$"&amp;ROW($AG24)-1) &lt;&gt; ""),ROW($AG$1:INDIRECT("$AG$"&amp;ROW($AD24)-1))), 1)+
INDEX($AH:$AH, LOOKUP(2, 1 / ($AH$1:INDIRECT("$AH$"&amp;ROW($AH24)-1) &lt;&gt; ""),ROW($AH$1:INDIRECT("$AH$"&amp;ROW($AD24)-1))), 1)&gt;=510,0,
IF(INDEX($AD:$AD, LOOKUP(2, 1 / ($AD$1:INDIRECT("$AD$"&amp;ROW($AD24)-1) &lt;&gt; ""),ROW($AD$1:INDIRECT("$AD$"&amp;ROW($AD24)-1))), 1)&gt;=255,0,
VLOOKUP(INDIRECT("$G$"&amp;LOOKUP(2, 1 / ($AD$1:INDIRECT("$AD$"&amp;ROW($AD24)-1) &lt;&gt; ""),ROW($AD$1:INDIRECT("$AD$"&amp;ROW($AD24)-1)))), 'EV and Base'!$A$1:$N$671, 4, FALSE))))</f>
        <v>6</v>
      </c>
      <c r="AE24" s="2" cm="1">
        <f t="array" aca="1" ref="AE24" ca="1">IF(NOT(ISNUMBER(INDEX($A:$A,LOOKUP(2,1/($A$1:INDIRECT("$A$"&amp;ROW($A24))&lt;&gt;""),ROW($A$1:INDIRECT("$A$"&amp;ROW($A24)))),1))),"",
INDEX($AE:$AE,LOOKUP(2,1/($AE$1:INDIRECT("$AE$"&amp;ROW($AE24)-1)&lt;&gt;""),ROW($AE$1:INDIRECT("$AE$"&amp;ROW($AE24)-1))),1)+
IF(INDEX($AC:$AC,LOOKUP(2,1/($AC$1:INDIRECT("$AC$"&amp;ROW($AC24)-1)&lt;&gt;""),ROW($AC$1:INDIRECT("$AC$"&amp;ROW($AC24)-1))),1)+
INDEX($AD:$AD,LOOKUP(2,1/($AD$1:INDIRECT("$AD$"&amp;ROW($AD24)-1)&lt;&gt;""),ROW($AD$1:INDIRECT("$AD$"&amp;ROW($AD24)-1))),1)+
INDEX($AE:$AE,LOOKUP(2,1/($AE$1:INDIRECT("$AE$"&amp;ROW($AE24)-1)&lt;&gt;""),ROW($AE$1:INDIRECT("$AE$"&amp;ROW($AD24)-1))),1)+
INDEX($AE:$AF,LOOKUP(2,1/($AF$1:INDIRECT("$AF$"&amp;ROW($AF24)-1)&lt;&gt;""),ROW($AF$1:INDIRECT("$AF$"&amp;ROW($AD24)-1))),1)+
INDEX($AG:$AG,LOOKUP(2,1/($AG$1:INDIRECT("$AG$"&amp;ROW($AG24)-1)&lt;&gt;""),ROW($AG$1:INDIRECT("$AG$"&amp;ROW($AD24)-1))),1)+
INDEX($AH:$AH,LOOKUP(2,1/($AH$1:INDIRECT("$AH$"&amp;ROW($AH24)-1)&lt;&gt;""),ROW($AH$1:INDIRECT("$AH$"&amp;ROW($AD24)-1))),1)&gt;=510,0,
IF(INDEX($AE:$AE,LOOKUP(2,1/($AE$1:INDIRECT("$AE$"&amp;ROW($AE24)-1)&lt;&gt;""),ROW($AE$1:INDIRECT("$AE$"&amp;ROW($AE24)-1))),1)&gt;=255,0,
VLOOKUP(INDIRECT("$G$"&amp;LOOKUP(2,1/($AE$1:INDIRECT("$AE$"&amp;ROW($AE24)-1)&lt;&gt;""),ROW($AE$1:INDIRECT("$AE$"&amp;ROW($AE24)-1)))),'EV and Base'!$A$1:$N$671,5,FALSE))))</f>
        <v>0</v>
      </c>
      <c r="AF24" s="2" cm="1">
        <f t="array" aca="1" ref="AF24" ca="1">IF(NOT(ISNUMBER(INDEX($A:$A, LOOKUP(2, 1 / ($A$1:INDIRECT("$A$"&amp;ROW($A24)) &lt;&gt; ""),ROW($A$1:INDIRECT("$A$"&amp;ROW($A24)))), 1))), "",
INDEX($AF:$AF, LOOKUP(2, 1 / ($AF$1:INDIRECT("$AF$"&amp;ROW($AF24)-1) &lt;&gt; ""),ROW($AF$1:INDIRECT("$AF$"&amp;ROW($AF24)-1))), 1)+
IF(INDEX($AC:$AC, LOOKUP(2, 1 / ($AC$1:INDIRECT("$AC$"&amp;ROW($AC24)-1) &lt;&gt; ""),ROW($AC$1:INDIRECT("$AC$"&amp;ROW($AC24)-1))), 1)+
INDEX($AD:$AD, LOOKUP(2, 1 / ($AD$1:INDIRECT("$AD$"&amp;ROW($AD24)-1) &lt;&gt; ""),ROW($AD$1:INDIRECT("$AD$"&amp;ROW($AD24)-1))), 1)+
INDEX($AE:$AE, LOOKUP(2, 1 / ($AE$1:INDIRECT("$AE$"&amp;ROW($AE24)-1) &lt;&gt; ""),ROW($AE$1:INDIRECT("$AE$"&amp;ROW($AD24)-1))), 1)+
INDEX($AE:$AF, LOOKUP(2, 1 / ($AF$1:INDIRECT("$AF$"&amp;ROW($AF24)-1) &lt;&gt; ""),ROW($AF$1:INDIRECT("$AF$"&amp;ROW($AD24)-1))), 1)+
INDEX($AG:$AG, LOOKUP(2, 1 / ($AG$1:INDIRECT("$AG$"&amp;ROW($AG24)-1) &lt;&gt; ""),ROW($AG$1:INDIRECT("$AG$"&amp;ROW($AD24)-1))), 1)+
INDEX($AH:$AH, LOOKUP(2, 1 / ($AH$1:INDIRECT("$AH$"&amp;ROW($AH24)-1) &lt;&gt; ""),ROW($AH$1:INDIRECT("$AH$"&amp;ROW($AD24)-1))), 1)&gt;=510,0,
IF(INDEX($AF:$AF, LOOKUP(2, 1 / ($AF$1:INDIRECT("$AF$"&amp;ROW($AF24)-1) &lt;&gt; ""),ROW($AF$1:INDIRECT("$AF$"&amp;ROW($AF24)-1))), 1)&gt;=255,0,
VLOOKUP(INDIRECT("$G$"&amp;LOOKUP(2, 1 / ($AF$1:INDIRECT("$AF$"&amp;ROW($AF24)-1) &lt;&gt; ""),ROW($AF$1:INDIRECT("$AF$"&amp;ROW($AF24)-1)))), 'EV and Base'!$A$1:$N$671, 6, FALSE))))</f>
        <v>1</v>
      </c>
      <c r="AG24" s="2" cm="1">
        <f t="array" aca="1" ref="AG24" ca="1">IF(NOT(ISNUMBER(INDEX($A:$A, LOOKUP(2, 1 / ($A$1:INDIRECT("$A$"&amp;ROW($A24)) &lt;&gt; ""),ROW($A$1:INDIRECT("$A$"&amp;ROW($A24)))), 1))), "",
INDEX($AG:$AG, LOOKUP(2, 1 / ($AG$1:INDIRECT("$AG$"&amp;ROW($AG24)-1) &lt;&gt; ""),ROW($AG$1:INDIRECT("$AG$"&amp;ROW($AG24)-1))), 1)+
IF(INDEX($AC:$AC, LOOKUP(2, 1 / ($AC$1:INDIRECT("$AC$"&amp;ROW($AC24)-1) &lt;&gt; ""),ROW($AC$1:INDIRECT("$AC$"&amp;ROW($AC24)-1))), 1)+
INDEX($AD:$AD, LOOKUP(2, 1 / ($AD$1:INDIRECT("$AD$"&amp;ROW($AD24)-1) &lt;&gt; ""),ROW($AD$1:INDIRECT("$AD$"&amp;ROW($AD24)-1))), 1)+
INDEX($AE:$AE, LOOKUP(2, 1 / ($AE$1:INDIRECT("$AE$"&amp;ROW($AE24)-1) &lt;&gt; ""),ROW($AE$1:INDIRECT("$AE$"&amp;ROW($AD24)-1))), 1)+
INDEX($AE:$AF, LOOKUP(2, 1 / ($AF$1:INDIRECT("$AF$"&amp;ROW($AF24)-1) &lt;&gt; ""),ROW($AF$1:INDIRECT("$AF$"&amp;ROW($AD24)-1))), 1)+
INDEX($AG:$AG, LOOKUP(2, 1 / ($AG$1:INDIRECT("$AG$"&amp;ROW($AG24)-1) &lt;&gt; ""),ROW($AG$1:INDIRECT("$AG$"&amp;ROW($AD24)-1))), 1)+
INDEX($AH:$AH, LOOKUP(2, 1 / ($AH$1:INDIRECT("$AH$"&amp;ROW($AH24)-1) &lt;&gt; ""),ROW($AH$1:INDIRECT("$AH$"&amp;ROW($AD24)-1))), 1)&gt;=510,0,
IF(INDEX($AG:$AG, LOOKUP(2, 1 / ($AG$1:INDIRECT("$AG$"&amp;ROW($AG24)-1) &lt;&gt; ""),ROW($AG$1:INDIRECT("$AG$"&amp;ROW($AG24)-1))), 1)&gt;=255,0,
VLOOKUP(INDIRECT("$G$"&amp;LOOKUP(2, 1 / ($AG$1:INDIRECT("$AG$"&amp;ROW($AG24)-1) &lt;&gt; ""),ROW($AG$1:INDIRECT("$AG$"&amp;ROW($AG24)-1)))), 'EV and Base'!$A$1:$N$671, 7, FALSE))))</f>
        <v>0</v>
      </c>
      <c r="AH24" s="24" cm="1">
        <f t="array" aca="1" ref="AH24" ca="1">IF(NOT(ISNUMBER(INDEX($A:$A,LOOKUP(2,1/($A$1:INDIRECT("$A$"&amp;ROW($A24))&lt;&gt;""),ROW($A$1:INDIRECT("$A$"&amp;ROW($A24)))),1))),"",
INDEX($AH:$AH,LOOKUP(2,1/($AH$1:INDIRECT("$AH$"&amp;ROW($AH24)-1)&lt;&gt;""),ROW($AH$1:INDIRECT("$AH$"&amp;ROW($AH24)-1))),1)+
IF(INDEX($AC:$AC,LOOKUP(2,1/($AC$1:INDIRECT("$AC$"&amp;ROW($AC24)-1)&lt;&gt;""),ROW($AC$1:INDIRECT("$AC$"&amp;ROW($AC24)-1))),1)+
INDEX($AD:$AD,LOOKUP(2,1/($AD$1:INDIRECT("$AD$"&amp;ROW($AD24)-1)&lt;&gt;""),ROW($AD$1:INDIRECT("$AD$"&amp;ROW($AD24)-1))),1)+
INDEX($AE:$AE,LOOKUP(2,1/($AE$1:INDIRECT("$AE$"&amp;ROW($AE24)-1)&lt;&gt;""),ROW($AE$1:INDIRECT("$AE$"&amp;ROW($AD24)-1))),1)+
INDEX($AE:$AF,LOOKUP(2,1/($AF$1:INDIRECT("$AF$"&amp;ROW($AF24)-1)&lt;&gt;""),ROW($AF$1:INDIRECT("$AF$"&amp;ROW($AD24)-1))),1)+
INDEX($AG:$AG,LOOKUP(2,1/($AG$1:INDIRECT("$AG$"&amp;ROW($AG24)-1)&lt;&gt;""),ROW($AG$1:INDIRECT("$AG$"&amp;ROW($AD24)-1))),1)+
INDEX($AH:$AH,LOOKUP(2,1/($AH$1:INDIRECT("$AH$"&amp;ROW($AH24)-1)&lt;&gt;""),ROW($AH$1:INDIRECT("$AH$"&amp;ROW($AD24)-1))),1)&gt;=510,0,
IF(INDEX($AH:$AH,LOOKUP(2,1/($AH$1:INDIRECT("$AH$"&amp;ROW($AH24)-1)&lt;&gt;""),ROW($AH$1:INDIRECT("$AH$"&amp;ROW($AH24)-1))),1)&gt;=255,0,
VLOOKUP(INDIRECT("$G$"&amp;LOOKUP(2,1/($AH$1:INDIRECT("$AH$"&amp;ROW($AH24)-1)&lt;&gt;""),ROW($AH$1:INDIRECT("$AH$"&amp;ROW($AH24)-1)))),'EV and Base'!$A$1:$N$671,8,FALSE))))</f>
        <v>6</v>
      </c>
      <c r="AI24" s="29" cm="1">
        <f t="array" aca="1" ref="AI24" ca="1">IF(NOT(ISNUMBER(INDEX($A:$A,LOOKUP(2,1/($A$1:INDIRECT("$A$"&amp;ROW($A24))&lt;&gt;""),ROW($A$1:INDIRECT("$A$"&amp;ROW($A24)))),1))),"",
ROUNDDOWN((((2*VLOOKUP($AA24,'EV and Base'!$A$1:$N$671,9,FALSE))+31+ROUNDDOWN($AC24/4,0))*$AB24)/100,0)+$AB24+10)</f>
        <v>40</v>
      </c>
      <c r="AJ24" s="21" cm="1">
        <f t="array" aca="1" ref="AJ24" ca="1">IF(NOT(ISNUMBER(INDEX($A:$A, LOOKUP(2, 1 / ($A$1:INDIRECT("$A$"&amp;ROW($A24)) &lt;&gt; ""),ROW($A$1:INDIRECT("$A$"&amp;ROW($A24)))), 1))), "",
ROUNDDOWN((ROUNDDOWN((((2*VLOOKUP($AA24, 'EV and Base'!$A$1:$N$671, 10, FALSE))+31+ROUNDDOWN($AD24/4, 0))*$AB24)/100, 0)+5)*1.1, 0))</f>
        <v>28</v>
      </c>
      <c r="AK24" s="21" t="str" cm="1">
        <f t="array" aca="1" ref="AK24" ca="1">IF(NOT(ISNUMBER(INDEX($A:$A, LOOKUP(2, 1 / ($A$1:INDIRECT("$A$"&amp;ROW($A24)) &lt;&gt; ""),ROW($A$1:INDIRECT("$A$"&amp;ROW($A24)))), 1))), "",
ROUNDDOWN((ROUNDDOWN((((2*VLOOKUP($AA24, 'EV and Base'!$A$1:$N$671, 11, FALSE))+30+ROUNDDOWN($AE24/4, 0))*$AB24)/100, 0)+5), 0)
&amp;"-"&amp;
ROUNDDOWN((ROUNDDOWN((((2*VLOOKUP($AA24, 'EV and Base'!$A$1:$N$671, 11, FALSE))+31+ROUNDDOWN($AE24/4, 0))*$AB24)/100, 0)+5), 0))</f>
        <v>21-21</v>
      </c>
      <c r="AL24" s="21" t="str" cm="1">
        <f t="array" aca="1" ref="AL24" ca="1">IF(NOT(ISNUMBER(INDEX($A:$A, LOOKUP(2, 1 / ($A$1:INDIRECT("$A$"&amp;ROW($A24)) &lt;&gt; ""),ROW($A$1:INDIRECT("$A$"&amp;ROW($A24)))), 1))), "",
ROUNDDOWN((ROUNDDOWN((((2*VLOOKUP($AA24, 'EV and Base'!$A$1:$N$671, 12, FALSE))+0+ROUNDDOWN($AF24/4, 0))*$AB24)/100, 0)+5)*0.9, 0)
&amp;"-"&amp;
ROUNDDOWN((ROUNDDOWN((((2*VLOOKUP($AA24, 'EV and Base'!$A$1:$N$671, 12, FALSE))+31+ROUNDDOWN($AF24/4, 0))*$AB24)/100, 0)+5)*0.9, 0))</f>
        <v>10-14</v>
      </c>
      <c r="AM24" s="21" t="str" cm="1">
        <f t="array" aca="1" ref="AM24" ca="1">IF(NOT(ISNUMBER(INDEX($A:$A, LOOKUP(2, 1 / ($A$1:INDIRECT("$A$"&amp;ROW($A24)) &lt;&gt; ""),ROW($A$1:INDIRECT("$A$"&amp;ROW($A24)))), 1))), "",
ROUNDDOWN((ROUNDDOWN((((2*VLOOKUP($AA24, 'EV and Base'!$A$1:$N$671, 13, FALSE))+30+ROUNDDOWN($AG24/4, 0))*$AB24)/100, 0)+5), 0)
&amp;"-"&amp;
ROUNDDOWN((ROUNDDOWN((((2*VLOOKUP($AA24, 'EV and Base'!$A$1:$N$671, 13, FALSE))+31+ROUNDDOWN($AG24/4, 0))*$AB24)/100, 0)+5), 0))</f>
        <v>21-21</v>
      </c>
      <c r="AN24" s="25" cm="1">
        <f t="array" aca="1" ref="AN24" ca="1">IF(NOT(ISNUMBER(INDEX($A:$A, LOOKUP(2, 1 / ($A$1:INDIRECT("$A$"&amp;ROW($A24)) &lt;&gt; ""),ROW($A$1:INDIRECT("$A$"&amp;ROW($A24)))), 1))), "",
ROUNDDOWN((ROUNDDOWN((((2*VLOOKUP($AA24, 'EV and Base'!$A$1:$N$671, 14, FALSE))+31+ROUNDDOWN($AH24/4, 0))*$AB24)/100, 0)+5), 0))</f>
        <v>24</v>
      </c>
      <c r="AO24" s="23" cm="1">
        <f t="array" aca="1" ref="AO24" ca="1">IF(NOT(ISNUMBER(INDEX($A:$A, LOOKUP(2, 1 / ($A$1:INDIRECT("$A$"&amp;ROW($A24)) &lt;&gt; ""),ROW($A$1:INDIRECT("$A$"&amp;ROW($A24)))), 1))), "",
ROUNDDOWN((((2*VLOOKUP($AA24, 'EV and Base'!$A$1:$N$671, 9, FALSE))+31+ROUNDDOWN($AC24/4, 0))*$AB24)/100, 0)+$AB24+10)</f>
        <v>40</v>
      </c>
      <c r="AP24" s="2" cm="1">
        <f t="array" aca="1" ref="AP24" ca="1">IF(NOT(ISNUMBER(INDEX($A:$A, LOOKUP(2, 1 / ($A$1:INDIRECT("$A$"&amp;ROW($A24)) &lt;&gt; ""),ROW($A$1:INDIRECT("$A$"&amp;ROW($A24)))), 1))), "",
ROUNDDOWN((ROUNDDOWN((((2*VLOOKUP($AA24, 'EV and Base'!$A$1:$N$671, 10, FALSE))+31+ROUNDDOWN($AD24/4, 0))*$AB24)/100, 0)+5)*1.1, 0))</f>
        <v>28</v>
      </c>
      <c r="AQ24" s="2" cm="1">
        <f t="array" aca="1" ref="AQ24" ca="1">IF(NOT(ISNUMBER(INDEX($A:$A, LOOKUP(2, 1 / ($A$1:INDIRECT("$A$"&amp;ROW($A24)) &lt;&gt; ""),ROW($A$1:INDIRECT("$A$"&amp;ROW($A24)))), 1))), "",
ROUNDDOWN((ROUNDDOWN((((2*VLOOKUP($AA24, 'EV and Base'!$A$1:$N$671, 11, FALSE))+$AV$2+ROUNDDOWN($AE24/4, 0))*$AB24)/100, 0)+5), 0))</f>
        <v>21</v>
      </c>
      <c r="AR24" s="22" cm="1">
        <f t="array" aca="1" ref="AR24" ca="1">IF(NOT(ISNUMBER(INDEX($A:$A, LOOKUP(2, 1 / ($A$1:INDIRECT("$A$"&amp;ROW($A24)) &lt;&gt; ""),ROW($A$1:INDIRECT("$A$"&amp;ROW($A24)))), 1))), "",
ROUNDDOWN((ROUNDDOWN((((2*VLOOKUP($AA24, 'EV and Base'!$A$1:$N$671, 12, FALSE))+$AW$2+ROUNDDOWN($AF24/4, 0))*$AB24)/100, 0)+5)*0.9, 0))</f>
        <v>12</v>
      </c>
      <c r="AS24" s="2" cm="1">
        <f t="array" aca="1" ref="AS24" ca="1">IF(NOT(ISNUMBER(INDEX($A:$A, LOOKUP(2, 1 / ($A$1:INDIRECT("$A$"&amp;ROW($A24)) &lt;&gt; ""),ROW($A$1:INDIRECT("$A$"&amp;ROW($A24)))), 1))), "",
ROUNDDOWN((ROUNDDOWN((((2*VLOOKUP($AA24, 'EV and Base'!$A$1:$N$671, 13, FALSE))+$AX$2+ROUNDDOWN($AG24/4, 0))*$AB24)/100, 0)+5), 0))</f>
        <v>21</v>
      </c>
      <c r="AT24" s="24" cm="1">
        <f t="array" aca="1" ref="AT24" ca="1">IF(NOT(ISNUMBER(INDEX($A:$A, LOOKUP(2, 1 / ($A$1:INDIRECT("$A$"&amp;ROW($A24)) &lt;&gt; ""),ROW($A$1:INDIRECT("$A$"&amp;ROW($A24)))), 1))), "",
ROUNDDOWN((ROUNDDOWN((((2*VLOOKUP($AA24, 'EV and Base'!$A$1:$N$671, 14, FALSE))+31+ROUNDDOWN($AH24/4, 0))*$AB24)/100, 0)+5), 0))</f>
        <v>24</v>
      </c>
      <c r="AU24" s="28">
        <v>109</v>
      </c>
      <c r="AY24" cm="1">
        <f t="array" aca="1" ref="AY24" ca="1">IF(NOT(ISNUMBER(INDEX($A:$A,LOOKUP(2,1/($A$1:INDIRECT("$A$"&amp;ROW($A24))&lt;&gt;""),ROW($A$1:INDIRECT("$A$"&amp;ROW($A24)))),1))),"",
INDEX($AY:$AY,LOOKUP(2,1/($AY$1:INDIRECT("$AY$"&amp;ROW($AY24)-1)&lt;&gt;""),ROW($AY$1:INDIRECT("$AY$"&amp;ROW($AY24)-1))),1)+$BL24)</f>
        <v>2011</v>
      </c>
      <c r="AZ24" s="3" cm="1">
        <f t="array" aca="1" ref="AZ24" ca="1">IF(NOT(ISNUMBER(INDEX($A:$A, LOOKUP(2, 1 / ($A$1:INDIRECT("$A$"&amp;ROW($A24)) &lt;&gt; ""),ROW($A$1:INDIRECT("$A$"&amp;ROW($A24)))), 1))), "",
VLOOKUP(INDIRECT("$G$"&amp;LOOKUP(2, 1 / ($AY$1:INDIRECT("$AY$"&amp;ROW($AY24)-1) &lt;&gt; ""),ROW($AY$1:INDIRECT("$AY$"&amp;ROW($AY24)-1)))),'EV and Base'!A19:N689,2,FALSE))</f>
        <v>56</v>
      </c>
      <c r="BA24" s="3" cm="1">
        <f t="array" aca="1" ref="BA24" ca="1">IF(NOT(ISNUMBER(INDEX($A:$A, LOOKUP(2, 1 / ($A$1:INDIRECT("$A$"&amp;ROW($A24)) &lt;&gt; ""),ROW($A$1:INDIRECT("$A$"&amp;ROW($A24)))), 1))), "",
INDIRECT("$I$"&amp;LOOKUP(2, 1 / ($AY$1:INDIRECT("$AY$"&amp;ROW($AY24)-1) &lt;&gt; ""),ROW($AY$1:INDIRECT("$AY$"&amp;ROW($AY24)-1)))))</f>
        <v>10</v>
      </c>
      <c r="BB24" s="1" cm="1">
        <f t="array" aca="1" ref="BB24" ca="1">IF(NOT(ISNUMBER(INDEX($A:$A, LOOKUP(2, 1 / ($A$1:INDIRECT("$A$"&amp;ROW($A24)) &lt;&gt; ""),ROW($A$1:INDIRECT("$A$"&amp;ROW($A24)))), 1))), "",
INDIRECT("$AB$"&amp;LOOKUP(2, 1 / ($AY$1:INDIRECT("$AY$"&amp;ROW($AY24)-1) &lt;&gt; ""),ROW($AY$1:INDIRECT("$AY$"&amp;ROW($AY24)-1)))))</f>
        <v>14</v>
      </c>
      <c r="BC24" s="3" cm="1">
        <f t="array" aca="1" ref="BC24" ca="1">IF(NOT(ISNUMBER(INDEX($A:$A,LOOKUP(2,1/($A$1:INDIRECT("$A$"&amp;ROW($A24))&lt;&gt;""),ROW($A$1:INDIRECT("$A$"&amp;ROW($A24)))),1))),"",
$BA24+$BA24+10)</f>
        <v>30</v>
      </c>
      <c r="BD24" s="3" cm="1">
        <f t="array" aca="1" ref="BD24" ca="1">IF(NOT(ISNUMBER(INDEX($A:$A,LOOKUP(2,1/($A$1:INDIRECT("$A$"&amp;ROW($A24))&lt;&gt;""),ROW($A$1:INDIRECT("$A$"&amp;ROW($A24)))),1))),"",
$BA24+$BB24+10)</f>
        <v>34</v>
      </c>
      <c r="BE24" s="3" cm="1">
        <f t="array" aca="1" ref="BE24" ca="1">IF(NOT(ISNUMBER(INDEX($A:$A,LOOKUP(2,1/($A$1:INDIRECT("$A$"&amp;ROW($A24))&lt;&gt;""),ROW($A$1:INDIRECT("$A$"&amp;ROW($A24)))),1))),"",
$BC24*$BC24)</f>
        <v>900</v>
      </c>
      <c r="BF24" s="3" cm="1">
        <f t="array" aca="1" ref="BF24" ca="1">IF(NOT(ISNUMBER(INDEX($A:$A,LOOKUP(2,1/($A$1:INDIRECT("$A$"&amp;ROW($A24))&lt;&gt;""),ROW($A$1:INDIRECT("$A$"&amp;ROW($A24)))),1))),"",
$BD24*$BD24)</f>
        <v>1156</v>
      </c>
      <c r="BG24" s="3" cm="1">
        <f t="array" aca="1" ref="BG24" ca="1">IF(NOT(ISNUMBER(INDEX($A:$A,LOOKUP(2,1/($A$1:INDIRECT("$A$"&amp;ROW($A24))&lt;&gt;""),ROW($A$1:INDIRECT("$A$"&amp;ROW($A24)))),1))),"",
_xlfn.FLOOR.MATH(1.5*_xlfn.FLOOR.MATH($AZ24*BA24/5)))</f>
        <v>168</v>
      </c>
      <c r="BH24" s="3" cm="1">
        <f t="array" aca="1" ref="BH24" ca="1">IF(NOT(ISNUMBER(INDEX($A:$A, LOOKUP(2, 1 / ($A$1:INDIRECT("$A$"&amp;ROW($A24)) &lt;&gt; ""),ROW($A$1:INDIRECT("$A$"&amp;ROW($A24)))), 1))), "",
_xlfn.FLOOR.MATH($BG24/IF(OR(INDIRECT("$C$"&amp;LOOKUP(2, 1 / ($AY$1:INDIRECT("$AY$"&amp;ROW($AY24)-1) &lt;&gt; ""),ROW($AY$1:INDIRECT("$AY$"&amp;ROW($AY24)-1))))="Multi",
INDIRECT("$C$"&amp;LOOKUP(2, 1 / ($AY$1:INDIRECT("$AY$"&amp;ROW($AY24)-1) &lt;&gt; ""),ROW($AY$1:INDIRECT("$AY$"&amp;ROW($AY24)-1))))="Double"),2,1)))</f>
        <v>168</v>
      </c>
      <c r="BI24" s="3" cm="1">
        <f t="array" aca="1" ref="BI24" ca="1">IF(NOT(ISNUMBER(INDEX($A:$A,LOOKUP(2,1/($A$1:INDIRECT("$A$"&amp;ROW($A24))&lt;&gt;""),ROW($A$1:INDIRECT("$A$"&amp;ROW($A24)))),1))),"",
VLOOKUP($BC24,GameFreakSQRT!$A$1:$B$200,2,FALSE))</f>
        <v>22435</v>
      </c>
      <c r="BJ24" s="3" cm="1">
        <f t="array" aca="1" ref="BJ24" ca="1">IF(NOT(ISNUMBER(INDEX($A:$A,LOOKUP(2,1/($A$1:INDIRECT("$A$"&amp;ROW($A24))&lt;&gt;""),ROW($A$1:INDIRECT("$A$"&amp;ROW($A24)))),1))),"",
VLOOKUP($BD24,GameFreakSQRT!$A$1:$B$200,2,FALSE))</f>
        <v>23884</v>
      </c>
      <c r="BK24" s="3" cm="1">
        <f t="array" aca="1" ref="BK24" ca="1">IF(NOT(ISNUMBER(INDEX($A:$A,LOOKUP(2,1/($A$1:INDIRECT("$A$"&amp;ROW($A24))&lt;&gt;""),ROW($A$1:INDIRECT("$A$"&amp;ROW($A24)))),1))),"",
_xlfn.FLOOR.MATH((($BI24*$BE24)*$BH24)/($BJ24*$BF24))+1)</f>
        <v>123</v>
      </c>
      <c r="BL24" s="3" cm="1">
        <f t="array" aca="1" ref="BL24" ca="1">IF(NOT(ISNUMBER(INDEX($A:$A,LOOKUP(2,1/($A$1:INDIRECT("$A$"&amp;ROW($A24))&lt;&gt;""),ROW($A$1:INDIRECT("$A$"&amp;ROW($A24)))),1))),"",
_xlfn.FLOOR.MATH($BK24*IF(NOT(INDIRECT("$Z$"&amp;LOOKUP(2, 1 / ($AY$1:INDIRECT("$AY$"&amp;ROW($AY24)-1) &lt;&gt; ""),ROW($AY$1:INDIRECT("$AY$"&amp;ROW($AY24)-1))))=""),1.5,1)))</f>
        <v>123</v>
      </c>
      <c r="BM24" s="3" cm="1">
        <f t="array" aca="1" ref="BM24" ca="1">IF(NOT(ISNUMBER(INDEX($A:$A, LOOKUP(2, 1 / ($A$1:INDIRECT("$A$"&amp;ROW($A24)) &lt;&gt; ""),ROW($A$1:INDIRECT("$A$"&amp;ROW($A24)))), 1))), "",
INDIRECT("$Y$"&amp;LOOKUP(2, 1 / ($AY$1:INDIRECT("$AY$"&amp;ROW($AY24)-1) &lt;&gt; ""),ROW($AY$1:INDIRECT("$AY$"&amp;ROW($AY24)-1)))))</f>
        <v>123</v>
      </c>
      <c r="BN24" s="3" t="b">
        <f t="shared" ca="1" si="0"/>
        <v>1</v>
      </c>
      <c r="CT24" s="3" cm="1">
        <f t="array" aca="1" ref="CT24" ca="1">IF(NOT(ISNUMBER(INDEX($A:$A, LOOKUP(2, 1 / ($A$1:INDIRECT("$A$"&amp;ROW($A24)) &lt;&gt; ""),ROW($A$1:INDIRECT("$A$"&amp;ROW($A24)))), 1))), "",
$AY24-INDEX($AY:$AY, LOOKUP(2, 1 / ($AY$1:INDIRECT("$AV$"&amp;ROW($AY24)-1) &lt;&gt; ""),ROW($AY$1:INDIRECT("$AV$"&amp;ROW($AY24)-1))), 1))</f>
        <v>2011</v>
      </c>
      <c r="CU24" s="3" cm="1">
        <f t="array" aca="1" ref="CU24" ca="1">IF(NOT(ISNUMBER(INDEX($A:$A, LOOKUP(2, 1 / ($A$1:INDIRECT("$A$"&amp;ROW($A24)) &lt;&gt; ""),ROW($A$1:INDIRECT("$A$"&amp;ROW($A24)))), 1))), "",
INDEX($Y:$Y, LOOKUP(2, 1 / ($Y$1:INDIRECT("$Y$"&amp;ROW($Y24)-1) &lt;&gt; ""),ROW($Y$1:INDIRECT("$Y$"&amp;ROW($Y24)-1))), 1))</f>
        <v>123</v>
      </c>
      <c r="CV24" s="1">
        <f ca="1">IFERROR(VLOOKUP($AY24, 'Medium-Slow'!$A$1:$B$101, 2, TRUE),"")</f>
        <v>14</v>
      </c>
    </row>
    <row r="25" spans="1:100" x14ac:dyDescent="0.45">
      <c r="A25" s="69"/>
      <c r="B25" s="69"/>
      <c r="C25" s="56" t="s">
        <v>46</v>
      </c>
      <c r="D25" s="69"/>
      <c r="E25" s="69"/>
      <c r="F25" s="56">
        <v>2</v>
      </c>
      <c r="G25" s="2" t="s">
        <v>63</v>
      </c>
      <c r="H25" s="2" t="s">
        <v>77</v>
      </c>
      <c r="I25" s="2">
        <v>10</v>
      </c>
      <c r="J25" s="2" t="s">
        <v>113</v>
      </c>
      <c r="K25" s="2" t="s">
        <v>65</v>
      </c>
      <c r="L25" s="2" t="s">
        <v>53</v>
      </c>
      <c r="M25" s="2" t="s">
        <v>66</v>
      </c>
      <c r="N25" s="2" t="s">
        <v>67</v>
      </c>
      <c r="O25" s="2" t="s">
        <v>79</v>
      </c>
      <c r="P25" s="2" t="s">
        <v>101</v>
      </c>
      <c r="Q25" s="2">
        <v>0</v>
      </c>
      <c r="R25" s="2">
        <f>_xlfn.FLOOR.MATH((((2*VLOOKUP(G25, 'EV and Base'!$A$1:$N$671, 9, FALSE))+$Q25)*$I25)/100)+$I25+10</f>
        <v>28</v>
      </c>
      <c r="S25" s="2">
        <f>_xlfn.FLOOR.MATH((_xlfn.FLOOR.MATH((((2*VLOOKUP($G25, 'EV and Base'!$A$1:$N$671, 10, FALSE))+$Q25)*$I25)/100)+5)*
IF(OR($J25="Lonely", $J25="Brave", $J25="Adamant", $J25="Naughty"), 1.1,
IF(OR($J25="Bold", $J25="Timid", $J25="Modest", $J25="Calm"), 0.9, 1)))</f>
        <v>15</v>
      </c>
      <c r="T25" s="2">
        <f>_xlfn.FLOOR.MATH((_xlfn.FLOOR.MATH((((2*VLOOKUP($G25, 'EV and Base'!$A$1:$N$671, 11, FALSE))+$Q25)*$I25)/100)+5)*
IF(OR($J25="Bold", $J25="Relaxed", $J25="Impish", $J25="Lax"), 1.1,
IF(OR($J25="Lonely", $J25="Hasty", $J25="Mild", $J25="Gentle"), 0.9, 1)))</f>
        <v>12</v>
      </c>
      <c r="U25" s="2">
        <f>_xlfn.FLOOR.MATH((_xlfn.FLOOR.MATH((((2*VLOOKUP($G25, 'EV and Base'!$A$1:$N$671, 12, FALSE))+$Q25)*$I25)/100)+5)*
IF(OR($J25="Modest", $J25="Mild", $J25="Quiet", $J25="Rash"), 1.1,
IF(OR($J25="Adamant", $J25="Impish", $J25="Jolly", $J25="Careful"), 0.9, 1)))</f>
        <v>15</v>
      </c>
      <c r="V25" s="2">
        <f>_xlfn.FLOOR.MATH((_xlfn.FLOOR.MATH((((2*VLOOKUP($G25, 'EV and Base'!$A$1:$N$671, 13, FALSE))+$Q25)*$I25)/100)+5)*
IF(OR($J25="Calm", $J25="Gentle", $J25="Sassy", $J25="Careful"), 1.1,
IF(OR($J25="Naughty", $J25="Lax", $J25="Naive", $J25="Rash"), 0.9, 1)))</f>
        <v>12</v>
      </c>
      <c r="W25" s="2">
        <f>_xlfn.FLOOR.MATH((_xlfn.FLOOR.MATH((((2*VLOOKUP($G25, 'EV and Base'!$A$1:$N$671, 14, FALSE))+$Q25)*$I25)/100)+5)*
IF(OR($J25="Timid", $J25="Hasty", $J25="Jolly", $J25="Naive"), 1.1,
IF(OR($J25="Brave", $J25="Relaxed", $J25="Quiet", $J25="Sassy"), 0.9, 1)))</f>
        <v>18</v>
      </c>
      <c r="X25" s="69"/>
      <c r="Y25" s="1">
        <v>115</v>
      </c>
      <c r="AA25" s="23" t="str" cm="1">
        <f t="array" aca="1" ref="AA25" ca="1">IF(NOT(ISNUMBER(INDEX($A:$A,LOOKUP(2,1/($A$1:INDIRECT("$A$"&amp;ROW($A25))&lt;&gt;""),ROW($A$1:INDIRECT("$A$"&amp;ROW($A25)))),1))),"",
IF(NOT(ISNUMBER($A25)),$AA24,
IF($AB25&lt;16,"Lillipup",
IF($AB25&lt;32,"Herdier",
"Stoutland"))))</f>
        <v>Lillipup</v>
      </c>
      <c r="AB25" s="25" cm="1">
        <f t="array" aca="1" ref="AB25" ca="1">IF(NOT(ISNUMBER(INDEX($A:$A, LOOKUP(2, 1 / ($A$1:INDIRECT("$A$"&amp;ROW($A25)) &lt;&gt; ""),ROW($A$1:INDIRECT("$A$"&amp;ROW($A25)))), 1))), "",
VLOOKUP($AY25,'Medium-Slow'!$A$1:$B$101,2,TRUE))</f>
        <v>15</v>
      </c>
      <c r="AC25" s="23" cm="1">
        <f t="array" aca="1" ref="AC25" ca="1">IF(NOT(ISNUMBER(INDEX($A:$A, LOOKUP(2, 1 / ($A$1:INDIRECT("$A$"&amp;ROW($A25)) &lt;&gt; ""),ROW($A$1:INDIRECT("$A$"&amp;ROW($A25)))), 1))), "",
INDEX($AC:$AC, LOOKUP(2, 1 / ($AC$1:INDIRECT("$AC$"&amp;ROW($AC25)-1) &lt;&gt; ""),ROW($AC$1:INDIRECT("$AC$"&amp;ROW($AC25)-1))), 1)+
IF(INDEX($AC:$AC, LOOKUP(2, 1 / ($AC$1:INDIRECT("$AC$"&amp;ROW($AC25)-1) &lt;&gt; ""),ROW($AC$1:INDIRECT("$AC$"&amp;ROW($AC25)-1))), 1)+
INDEX($AD:$AD, LOOKUP(2, 1 / ($AD$1:INDIRECT("$AD$"&amp;ROW($AD25)-1) &lt;&gt; ""),ROW($AD$1:INDIRECT("$AD$"&amp;ROW($AD25)-1))), 1)+
INDEX($AE:$AE, LOOKUP(2, 1 / ($AE$1:INDIRECT("$AE$"&amp;ROW($AE25)-1) &lt;&gt; ""),ROW($AE$1:INDIRECT("$AE$"&amp;ROW($AD25)-1))), 1)+
INDEX($AE:$AF, LOOKUP(2, 1 / ($AF$1:INDIRECT("$AF$"&amp;ROW($AF25)-1) &lt;&gt; ""),ROW($AF$1:INDIRECT("$AF$"&amp;ROW($AD25)-1))), 1)+
INDEX($AG:$AG, LOOKUP(2, 1 / ($AG$1:INDIRECT("$AG$"&amp;ROW($AG25)-1) &lt;&gt; ""),ROW($AG$1:INDIRECT("$AG$"&amp;ROW($AD25)-1))), 1)+
INDEX($AH:$AH, LOOKUP(2, 1 / ($AH$1:INDIRECT("$AH$"&amp;ROW($AH25)-1) &lt;&gt; ""),ROW($AH$1:INDIRECT("$AH$"&amp;ROW($AD25)-1))), 1)&gt;=510,0,
IF(INDEX($AC:$AC, LOOKUP(2, 1 / ($AC$1:INDIRECT("$AC$"&amp;ROW($AC25)-1) &lt;&gt; ""),ROW($AC$1:INDIRECT("$AC$"&amp;ROW($AC25)-1))), 1)&gt;=255,0,
VLOOKUP(INDIRECT("$G$"&amp;LOOKUP(2, 1 / ($AC$1:INDIRECT("$AC$"&amp;ROW($AC25)-1) &lt;&gt; ""),ROW($AC$1:INDIRECT("$AC$"&amp;ROW($AC25)-1)))), 'EV and Base'!$A$1:$N$671, 3, FALSE))))</f>
        <v>1</v>
      </c>
      <c r="AD25" s="2" cm="1">
        <f t="array" aca="1" ref="AD25" ca="1">IF(NOT(ISNUMBER(INDEX($A:$A, LOOKUP(2, 1 / ($A$1:INDIRECT("$A$"&amp;ROW($A25)) &lt;&gt; ""),ROW($A$1:INDIRECT("$A$"&amp;ROW($A25)))), 1))), "",
INDEX($AD:$AD, LOOKUP(2, 1 / ($AD$1:INDIRECT("$AD$"&amp;ROW($AD25)-1) &lt;&gt; ""),ROW($AD$1:INDIRECT("$AD$"&amp;ROW($AD25)-1))), 1)+
IF(INDEX($AC:$AC, LOOKUP(2, 1 / ($AC$1:INDIRECT("$AC$"&amp;ROW($AC25)-1) &lt;&gt; ""),ROW($AC$1:INDIRECT("$AC$"&amp;ROW($AC25)-1))), 1)+
INDEX($AD:$AD, LOOKUP(2, 1 / ($AD$1:INDIRECT("$AD$"&amp;ROW($AD25)-1) &lt;&gt; ""),ROW($AD$1:INDIRECT("$AD$"&amp;ROW($AD25)-1))), 1)+
INDEX($AE:$AE, LOOKUP(2, 1 / ($AE$1:INDIRECT("$AE$"&amp;ROW($AE25)-1) &lt;&gt; ""),ROW($AE$1:INDIRECT("$AE$"&amp;ROW($AD25)-1))), 1)+
INDEX($AE:$AF, LOOKUP(2, 1 / ($AF$1:INDIRECT("$AF$"&amp;ROW($AF25)-1) &lt;&gt; ""),ROW($AF$1:INDIRECT("$AF$"&amp;ROW($AD25)-1))), 1)+
INDEX($AG:$AG, LOOKUP(2, 1 / ($AG$1:INDIRECT("$AG$"&amp;ROW($AG25)-1) &lt;&gt; ""),ROW($AG$1:INDIRECT("$AG$"&amp;ROW($AD25)-1))), 1)+
INDEX($AH:$AH, LOOKUP(2, 1 / ($AH$1:INDIRECT("$AH$"&amp;ROW($AH25)-1) &lt;&gt; ""),ROW($AH$1:INDIRECT("$AH$"&amp;ROW($AD25)-1))), 1)&gt;=510,0,
IF(INDEX($AD:$AD, LOOKUP(2, 1 / ($AD$1:INDIRECT("$AD$"&amp;ROW($AD25)-1) &lt;&gt; ""),ROW($AD$1:INDIRECT("$AD$"&amp;ROW($AD25)-1))), 1)&gt;=255,0,
VLOOKUP(INDIRECT("$G$"&amp;LOOKUP(2, 1 / ($AD$1:INDIRECT("$AD$"&amp;ROW($AD25)-1) &lt;&gt; ""),ROW($AD$1:INDIRECT("$AD$"&amp;ROW($AD25)-1)))), 'EV and Base'!$A$1:$N$671, 4, FALSE))))</f>
        <v>6</v>
      </c>
      <c r="AE25" s="2" cm="1">
        <f t="array" aca="1" ref="AE25" ca="1">IF(NOT(ISNUMBER(INDEX($A:$A,LOOKUP(2,1/($A$1:INDIRECT("$A$"&amp;ROW($A25))&lt;&gt;""),ROW($A$1:INDIRECT("$A$"&amp;ROW($A25)))),1))),"",
INDEX($AE:$AE,LOOKUP(2,1/($AE$1:INDIRECT("$AE$"&amp;ROW($AE25)-1)&lt;&gt;""),ROW($AE$1:INDIRECT("$AE$"&amp;ROW($AE25)-1))),1)+
IF(INDEX($AC:$AC,LOOKUP(2,1/($AC$1:INDIRECT("$AC$"&amp;ROW($AC25)-1)&lt;&gt;""),ROW($AC$1:INDIRECT("$AC$"&amp;ROW($AC25)-1))),1)+
INDEX($AD:$AD,LOOKUP(2,1/($AD$1:INDIRECT("$AD$"&amp;ROW($AD25)-1)&lt;&gt;""),ROW($AD$1:INDIRECT("$AD$"&amp;ROW($AD25)-1))),1)+
INDEX($AE:$AE,LOOKUP(2,1/($AE$1:INDIRECT("$AE$"&amp;ROW($AE25)-1)&lt;&gt;""),ROW($AE$1:INDIRECT("$AE$"&amp;ROW($AD25)-1))),1)+
INDEX($AE:$AF,LOOKUP(2,1/($AF$1:INDIRECT("$AF$"&amp;ROW($AF25)-1)&lt;&gt;""),ROW($AF$1:INDIRECT("$AF$"&amp;ROW($AD25)-1))),1)+
INDEX($AG:$AG,LOOKUP(2,1/($AG$1:INDIRECT("$AG$"&amp;ROW($AG25)-1)&lt;&gt;""),ROW($AG$1:INDIRECT("$AG$"&amp;ROW($AD25)-1))),1)+
INDEX($AH:$AH,LOOKUP(2,1/($AH$1:INDIRECT("$AH$"&amp;ROW($AH25)-1)&lt;&gt;""),ROW($AH$1:INDIRECT("$AH$"&amp;ROW($AD25)-1))),1)&gt;=510,0,
IF(INDEX($AE:$AE,LOOKUP(2,1/($AE$1:INDIRECT("$AE$"&amp;ROW($AE25)-1)&lt;&gt;""),ROW($AE$1:INDIRECT("$AE$"&amp;ROW($AE25)-1))),1)&gt;=255,0,
VLOOKUP(INDIRECT("$G$"&amp;LOOKUP(2,1/($AE$1:INDIRECT("$AE$"&amp;ROW($AE25)-1)&lt;&gt;""),ROW($AE$1:INDIRECT("$AE$"&amp;ROW($AE25)-1)))),'EV and Base'!$A$1:$N$671,5,FALSE))))</f>
        <v>0</v>
      </c>
      <c r="AF25" s="2" cm="1">
        <f t="array" aca="1" ref="AF25" ca="1">IF(NOT(ISNUMBER(INDEX($A:$A, LOOKUP(2, 1 / ($A$1:INDIRECT("$A$"&amp;ROW($A25)) &lt;&gt; ""),ROW($A$1:INDIRECT("$A$"&amp;ROW($A25)))), 1))), "",
INDEX($AF:$AF, LOOKUP(2, 1 / ($AF$1:INDIRECT("$AF$"&amp;ROW($AF25)-1) &lt;&gt; ""),ROW($AF$1:INDIRECT("$AF$"&amp;ROW($AF25)-1))), 1)+
IF(INDEX($AC:$AC, LOOKUP(2, 1 / ($AC$1:INDIRECT("$AC$"&amp;ROW($AC25)-1) &lt;&gt; ""),ROW($AC$1:INDIRECT("$AC$"&amp;ROW($AC25)-1))), 1)+
INDEX($AD:$AD, LOOKUP(2, 1 / ($AD$1:INDIRECT("$AD$"&amp;ROW($AD25)-1) &lt;&gt; ""),ROW($AD$1:INDIRECT("$AD$"&amp;ROW($AD25)-1))), 1)+
INDEX($AE:$AE, LOOKUP(2, 1 / ($AE$1:INDIRECT("$AE$"&amp;ROW($AE25)-1) &lt;&gt; ""),ROW($AE$1:INDIRECT("$AE$"&amp;ROW($AD25)-1))), 1)+
INDEX($AE:$AF, LOOKUP(2, 1 / ($AF$1:INDIRECT("$AF$"&amp;ROW($AF25)-1) &lt;&gt; ""),ROW($AF$1:INDIRECT("$AF$"&amp;ROW($AD25)-1))), 1)+
INDEX($AG:$AG, LOOKUP(2, 1 / ($AG$1:INDIRECT("$AG$"&amp;ROW($AG25)-1) &lt;&gt; ""),ROW($AG$1:INDIRECT("$AG$"&amp;ROW($AD25)-1))), 1)+
INDEX($AH:$AH, LOOKUP(2, 1 / ($AH$1:INDIRECT("$AH$"&amp;ROW($AH25)-1) &lt;&gt; ""),ROW($AH$1:INDIRECT("$AH$"&amp;ROW($AD25)-1))), 1)&gt;=510,0,
IF(INDEX($AF:$AF, LOOKUP(2, 1 / ($AF$1:INDIRECT("$AF$"&amp;ROW($AF25)-1) &lt;&gt; ""),ROW($AF$1:INDIRECT("$AF$"&amp;ROW($AF25)-1))), 1)&gt;=255,0,
VLOOKUP(INDIRECT("$G$"&amp;LOOKUP(2, 1 / ($AF$1:INDIRECT("$AF$"&amp;ROW($AF25)-1) &lt;&gt; ""),ROW($AF$1:INDIRECT("$AF$"&amp;ROW($AF25)-1)))), 'EV and Base'!$A$1:$N$671, 6, FALSE))))</f>
        <v>1</v>
      </c>
      <c r="AG25" s="2" cm="1">
        <f t="array" aca="1" ref="AG25" ca="1">IF(NOT(ISNUMBER(INDEX($A:$A, LOOKUP(2, 1 / ($A$1:INDIRECT("$A$"&amp;ROW($A25)) &lt;&gt; ""),ROW($A$1:INDIRECT("$A$"&amp;ROW($A25)))), 1))), "",
INDEX($AG:$AG, LOOKUP(2, 1 / ($AG$1:INDIRECT("$AG$"&amp;ROW($AG25)-1) &lt;&gt; ""),ROW($AG$1:INDIRECT("$AG$"&amp;ROW($AG25)-1))), 1)+
IF(INDEX($AC:$AC, LOOKUP(2, 1 / ($AC$1:INDIRECT("$AC$"&amp;ROW($AC25)-1) &lt;&gt; ""),ROW($AC$1:INDIRECT("$AC$"&amp;ROW($AC25)-1))), 1)+
INDEX($AD:$AD, LOOKUP(2, 1 / ($AD$1:INDIRECT("$AD$"&amp;ROW($AD25)-1) &lt;&gt; ""),ROW($AD$1:INDIRECT("$AD$"&amp;ROW($AD25)-1))), 1)+
INDEX($AE:$AE, LOOKUP(2, 1 / ($AE$1:INDIRECT("$AE$"&amp;ROW($AE25)-1) &lt;&gt; ""),ROW($AE$1:INDIRECT("$AE$"&amp;ROW($AD25)-1))), 1)+
INDEX($AE:$AF, LOOKUP(2, 1 / ($AF$1:INDIRECT("$AF$"&amp;ROW($AF25)-1) &lt;&gt; ""),ROW($AF$1:INDIRECT("$AF$"&amp;ROW($AD25)-1))), 1)+
INDEX($AG:$AG, LOOKUP(2, 1 / ($AG$1:INDIRECT("$AG$"&amp;ROW($AG25)-1) &lt;&gt; ""),ROW($AG$1:INDIRECT("$AG$"&amp;ROW($AD25)-1))), 1)+
INDEX($AH:$AH, LOOKUP(2, 1 / ($AH$1:INDIRECT("$AH$"&amp;ROW($AH25)-1) &lt;&gt; ""),ROW($AH$1:INDIRECT("$AH$"&amp;ROW($AD25)-1))), 1)&gt;=510,0,
IF(INDEX($AG:$AG, LOOKUP(2, 1 / ($AG$1:INDIRECT("$AG$"&amp;ROW($AG25)-1) &lt;&gt; ""),ROW($AG$1:INDIRECT("$AG$"&amp;ROW($AG25)-1))), 1)&gt;=255,0,
VLOOKUP(INDIRECT("$G$"&amp;LOOKUP(2, 1 / ($AG$1:INDIRECT("$AG$"&amp;ROW($AG25)-1) &lt;&gt; ""),ROW($AG$1:INDIRECT("$AG$"&amp;ROW($AG25)-1)))), 'EV and Base'!$A$1:$N$671, 7, FALSE))))</f>
        <v>0</v>
      </c>
      <c r="AH25" s="24" cm="1">
        <f t="array" aca="1" ref="AH25" ca="1">IF(NOT(ISNUMBER(INDEX($A:$A,LOOKUP(2,1/($A$1:INDIRECT("$A$"&amp;ROW($A25))&lt;&gt;""),ROW($A$1:INDIRECT("$A$"&amp;ROW($A25)))),1))),"",
INDEX($AH:$AH,LOOKUP(2,1/($AH$1:INDIRECT("$AH$"&amp;ROW($AH25)-1)&lt;&gt;""),ROW($AH$1:INDIRECT("$AH$"&amp;ROW($AH25)-1))),1)+
IF(INDEX($AC:$AC,LOOKUP(2,1/($AC$1:INDIRECT("$AC$"&amp;ROW($AC25)-1)&lt;&gt;""),ROW($AC$1:INDIRECT("$AC$"&amp;ROW($AC25)-1))),1)+
INDEX($AD:$AD,LOOKUP(2,1/($AD$1:INDIRECT("$AD$"&amp;ROW($AD25)-1)&lt;&gt;""),ROW($AD$1:INDIRECT("$AD$"&amp;ROW($AD25)-1))),1)+
INDEX($AE:$AE,LOOKUP(2,1/($AE$1:INDIRECT("$AE$"&amp;ROW($AE25)-1)&lt;&gt;""),ROW($AE$1:INDIRECT("$AE$"&amp;ROW($AD25)-1))),1)+
INDEX($AE:$AF,LOOKUP(2,1/($AF$1:INDIRECT("$AF$"&amp;ROW($AF25)-1)&lt;&gt;""),ROW($AF$1:INDIRECT("$AF$"&amp;ROW($AD25)-1))),1)+
INDEX($AG:$AG,LOOKUP(2,1/($AG$1:INDIRECT("$AG$"&amp;ROW($AG25)-1)&lt;&gt;""),ROW($AG$1:INDIRECT("$AG$"&amp;ROW($AD25)-1))),1)+
INDEX($AH:$AH,LOOKUP(2,1/($AH$1:INDIRECT("$AH$"&amp;ROW($AH25)-1)&lt;&gt;""),ROW($AH$1:INDIRECT("$AH$"&amp;ROW($AD25)-1))),1)&gt;=510,0,
IF(INDEX($AH:$AH,LOOKUP(2,1/($AH$1:INDIRECT("$AH$"&amp;ROW($AH25)-1)&lt;&gt;""),ROW($AH$1:INDIRECT("$AH$"&amp;ROW($AH25)-1))),1)&gt;=255,0,
VLOOKUP(INDIRECT("$G$"&amp;LOOKUP(2,1/($AH$1:INDIRECT("$AH$"&amp;ROW($AH25)-1)&lt;&gt;""),ROW($AH$1:INDIRECT("$AH$"&amp;ROW($AH25)-1)))),'EV and Base'!$A$1:$N$671,8,FALSE))))</f>
        <v>7</v>
      </c>
      <c r="AI25" s="29" cm="1">
        <f t="array" aca="1" ref="AI25" ca="1">IF(NOT(ISNUMBER(INDEX($A:$A,LOOKUP(2,1/($A$1:INDIRECT("$A$"&amp;ROW($A25))&lt;&gt;""),ROW($A$1:INDIRECT("$A$"&amp;ROW($A25)))),1))),"",
ROUNDDOWN((((2*VLOOKUP($AA25,'EV and Base'!$A$1:$N$671,9,FALSE))+31+ROUNDDOWN($AC25/4,0))*$AB25)/100,0)+$AB25+10)</f>
        <v>43</v>
      </c>
      <c r="AJ25" s="21" cm="1">
        <f t="array" aca="1" ref="AJ25" ca="1">IF(NOT(ISNUMBER(INDEX($A:$A, LOOKUP(2, 1 / ($A$1:INDIRECT("$A$"&amp;ROW($A25)) &lt;&gt; ""),ROW($A$1:INDIRECT("$A$"&amp;ROW($A25)))), 1))), "",
ROUNDDOWN((ROUNDDOWN((((2*VLOOKUP($AA25, 'EV and Base'!$A$1:$N$671, 10, FALSE))+31+ROUNDDOWN($AD25/4, 0))*$AB25)/100, 0)+5)*1.1, 0))</f>
        <v>29</v>
      </c>
      <c r="AK25" s="21" t="str" cm="1">
        <f t="array" aca="1" ref="AK25" ca="1">IF(NOT(ISNUMBER(INDEX($A:$A, LOOKUP(2, 1 / ($A$1:INDIRECT("$A$"&amp;ROW($A25)) &lt;&gt; ""),ROW($A$1:INDIRECT("$A$"&amp;ROW($A25)))), 1))), "",
ROUNDDOWN((ROUNDDOWN((((2*VLOOKUP($AA25, 'EV and Base'!$A$1:$N$671, 11, FALSE))+30+ROUNDDOWN($AE25/4, 0))*$AB25)/100, 0)+5), 0)
&amp;"-"&amp;
ROUNDDOWN((ROUNDDOWN((((2*VLOOKUP($AA25, 'EV and Base'!$A$1:$N$671, 11, FALSE))+31+ROUNDDOWN($AE25/4, 0))*$AB25)/100, 0)+5), 0))</f>
        <v>23-23</v>
      </c>
      <c r="AL25" s="21" t="str" cm="1">
        <f t="array" aca="1" ref="AL25" ca="1">IF(NOT(ISNUMBER(INDEX($A:$A, LOOKUP(2, 1 / ($A$1:INDIRECT("$A$"&amp;ROW($A25)) &lt;&gt; ""),ROW($A$1:INDIRECT("$A$"&amp;ROW($A25)))), 1))), "",
ROUNDDOWN((ROUNDDOWN((((2*VLOOKUP($AA25, 'EV and Base'!$A$1:$N$671, 12, FALSE))+0+ROUNDDOWN($AF25/4, 0))*$AB25)/100, 0)+5)*0.9, 0)
&amp;"-"&amp;
ROUNDDOWN((ROUNDDOWN((((2*VLOOKUP($AA25, 'EV and Base'!$A$1:$N$671, 12, FALSE))+31+ROUNDDOWN($AF25/4, 0))*$AB25)/100, 0)+5)*0.9, 0))</f>
        <v>10-15</v>
      </c>
      <c r="AM25" s="21" t="str" cm="1">
        <f t="array" aca="1" ref="AM25" ca="1">IF(NOT(ISNUMBER(INDEX($A:$A, LOOKUP(2, 1 / ($A$1:INDIRECT("$A$"&amp;ROW($A25)) &lt;&gt; ""),ROW($A$1:INDIRECT("$A$"&amp;ROW($A25)))), 1))), "",
ROUNDDOWN((ROUNDDOWN((((2*VLOOKUP($AA25, 'EV and Base'!$A$1:$N$671, 13, FALSE))+30+ROUNDDOWN($AG25/4, 0))*$AB25)/100, 0)+5), 0)
&amp;"-"&amp;
ROUNDDOWN((ROUNDDOWN((((2*VLOOKUP($AA25, 'EV and Base'!$A$1:$N$671, 13, FALSE))+31+ROUNDDOWN($AG25/4, 0))*$AB25)/100, 0)+5), 0))</f>
        <v>23-23</v>
      </c>
      <c r="AN25" s="25" cm="1">
        <f t="array" aca="1" ref="AN25" ca="1">IF(NOT(ISNUMBER(INDEX($A:$A, LOOKUP(2, 1 / ($A$1:INDIRECT("$A$"&amp;ROW($A25)) &lt;&gt; ""),ROW($A$1:INDIRECT("$A$"&amp;ROW($A25)))), 1))), "",
ROUNDDOWN((ROUNDDOWN((((2*VLOOKUP($AA25, 'EV and Base'!$A$1:$N$671, 14, FALSE))+31+ROUNDDOWN($AH25/4, 0))*$AB25)/100, 0)+5), 0))</f>
        <v>26</v>
      </c>
      <c r="AO25" s="23" cm="1">
        <f t="array" aca="1" ref="AO25" ca="1">IF(NOT(ISNUMBER(INDEX($A:$A, LOOKUP(2, 1 / ($A$1:INDIRECT("$A$"&amp;ROW($A25)) &lt;&gt; ""),ROW($A$1:INDIRECT("$A$"&amp;ROW($A25)))), 1))), "",
ROUNDDOWN((((2*VLOOKUP($AA25, 'EV and Base'!$A$1:$N$671, 9, FALSE))+31+ROUNDDOWN($AC25/4, 0))*$AB25)/100, 0)+$AB25+10)</f>
        <v>43</v>
      </c>
      <c r="AP25" s="2" cm="1">
        <f t="array" aca="1" ref="AP25" ca="1">IF(NOT(ISNUMBER(INDEX($A:$A, LOOKUP(2, 1 / ($A$1:INDIRECT("$A$"&amp;ROW($A25)) &lt;&gt; ""),ROW($A$1:INDIRECT("$A$"&amp;ROW($A25)))), 1))), "",
ROUNDDOWN((ROUNDDOWN((((2*VLOOKUP($AA25, 'EV and Base'!$A$1:$N$671, 10, FALSE))+31+ROUNDDOWN($AD25/4, 0))*$AB25)/100, 0)+5)*1.1, 0))</f>
        <v>29</v>
      </c>
      <c r="AQ25" s="2" cm="1">
        <f t="array" aca="1" ref="AQ25" ca="1">IF(NOT(ISNUMBER(INDEX($A:$A, LOOKUP(2, 1 / ($A$1:INDIRECT("$A$"&amp;ROW($A25)) &lt;&gt; ""),ROW($A$1:INDIRECT("$A$"&amp;ROW($A25)))), 1))), "",
ROUNDDOWN((ROUNDDOWN((((2*VLOOKUP($AA25, 'EV and Base'!$A$1:$N$671, 11, FALSE))+$AV$2+ROUNDDOWN($AE25/4, 0))*$AB25)/100, 0)+5), 0))</f>
        <v>23</v>
      </c>
      <c r="AR25" s="22" cm="1">
        <f t="array" aca="1" ref="AR25" ca="1">IF(NOT(ISNUMBER(INDEX($A:$A, LOOKUP(2, 1 / ($A$1:INDIRECT("$A$"&amp;ROW($A25)) &lt;&gt; ""),ROW($A$1:INDIRECT("$A$"&amp;ROW($A25)))), 1))), "",
ROUNDDOWN((ROUNDDOWN((((2*VLOOKUP($AA25, 'EV and Base'!$A$1:$N$671, 12, FALSE))+$AW$2+ROUNDDOWN($AF25/4, 0))*$AB25)/100, 0)+5)*0.9, 0))</f>
        <v>13</v>
      </c>
      <c r="AS25" s="2" cm="1">
        <f t="array" aca="1" ref="AS25" ca="1">IF(NOT(ISNUMBER(INDEX($A:$A, LOOKUP(2, 1 / ($A$1:INDIRECT("$A$"&amp;ROW($A25)) &lt;&gt; ""),ROW($A$1:INDIRECT("$A$"&amp;ROW($A25)))), 1))), "",
ROUNDDOWN((ROUNDDOWN((((2*VLOOKUP($AA25, 'EV and Base'!$A$1:$N$671, 13, FALSE))+$AX$2+ROUNDDOWN($AG25/4, 0))*$AB25)/100, 0)+5), 0))</f>
        <v>23</v>
      </c>
      <c r="AT25" s="24" cm="1">
        <f t="array" aca="1" ref="AT25" ca="1">IF(NOT(ISNUMBER(INDEX($A:$A, LOOKUP(2, 1 / ($A$1:INDIRECT("$A$"&amp;ROW($A25)) &lt;&gt; ""),ROW($A$1:INDIRECT("$A$"&amp;ROW($A25)))), 1))), "",
ROUNDDOWN((ROUNDDOWN((((2*VLOOKUP($AA25, 'EV and Base'!$A$1:$N$671, 14, FALSE))+31+ROUNDDOWN($AH25/4, 0))*$AB25)/100, 0)+5), 0))</f>
        <v>26</v>
      </c>
      <c r="AU25" s="28">
        <v>113</v>
      </c>
      <c r="AY25" cm="1">
        <f t="array" aca="1" ref="AY25" ca="1">IF(NOT(ISNUMBER(INDEX($A:$A,LOOKUP(2,1/($A$1:INDIRECT("$A$"&amp;ROW($A25))&lt;&gt;""),ROW($A$1:INDIRECT("$A$"&amp;ROW($A25)))),1))),"",
INDEX($AY:$AY,LOOKUP(2,1/($AY$1:INDIRECT("$AY$"&amp;ROW($AY25)-1)&lt;&gt;""),ROW($AY$1:INDIRECT("$AY$"&amp;ROW($AY25)-1))),1)+$BL25)</f>
        <v>2073</v>
      </c>
      <c r="AZ25" s="3" cm="1">
        <f t="array" aca="1" ref="AZ25" ca="1">IF(NOT(ISNUMBER(INDEX($A:$A, LOOKUP(2, 1 / ($A$1:INDIRECT("$A$"&amp;ROW($A25)) &lt;&gt; ""),ROW($A$1:INDIRECT("$A$"&amp;ROW($A25)))), 1))), "",
VLOOKUP(INDIRECT("$G$"&amp;LOOKUP(2, 1 / ($AY$1:INDIRECT("$AY$"&amp;ROW($AY25)-1) &lt;&gt; ""),ROW($AY$1:INDIRECT("$AY$"&amp;ROW($AY25)-1)))),'EV and Base'!A20:N690,2,FALSE))</f>
        <v>56</v>
      </c>
      <c r="BA25" s="3" cm="1">
        <f t="array" aca="1" ref="BA25" ca="1">IF(NOT(ISNUMBER(INDEX($A:$A, LOOKUP(2, 1 / ($A$1:INDIRECT("$A$"&amp;ROW($A25)) &lt;&gt; ""),ROW($A$1:INDIRECT("$A$"&amp;ROW($A25)))), 1))), "",
INDIRECT("$I$"&amp;LOOKUP(2, 1 / ($AY$1:INDIRECT("$AY$"&amp;ROW($AY25)-1) &lt;&gt; ""),ROW($AY$1:INDIRECT("$AY$"&amp;ROW($AY25)-1)))))</f>
        <v>10</v>
      </c>
      <c r="BB25" s="1" cm="1">
        <f t="array" aca="1" ref="BB25" ca="1">IF(NOT(ISNUMBER(INDEX($A:$A, LOOKUP(2, 1 / ($A$1:INDIRECT("$A$"&amp;ROW($A25)) &lt;&gt; ""),ROW($A$1:INDIRECT("$A$"&amp;ROW($A25)))), 1))), "",
INDIRECT("$AB$"&amp;LOOKUP(2, 1 / ($AY$1:INDIRECT("$AY$"&amp;ROW($AY25)-1) &lt;&gt; ""),ROW($AY$1:INDIRECT("$AY$"&amp;ROW($AY25)-1)))))</f>
        <v>14</v>
      </c>
      <c r="BC25" s="3" cm="1">
        <f t="array" aca="1" ref="BC25" ca="1">IF(NOT(ISNUMBER(INDEX($A:$A,LOOKUP(2,1/($A$1:INDIRECT("$A$"&amp;ROW($A25))&lt;&gt;""),ROW($A$1:INDIRECT("$A$"&amp;ROW($A25)))),1))),"",
$BA25+$BA25+10)</f>
        <v>30</v>
      </c>
      <c r="BD25" s="3" cm="1">
        <f t="array" aca="1" ref="BD25" ca="1">IF(NOT(ISNUMBER(INDEX($A:$A,LOOKUP(2,1/($A$1:INDIRECT("$A$"&amp;ROW($A25))&lt;&gt;""),ROW($A$1:INDIRECT("$A$"&amp;ROW($A25)))),1))),"",
$BA25+$BB25+10)</f>
        <v>34</v>
      </c>
      <c r="BE25" s="3" cm="1">
        <f t="array" aca="1" ref="BE25" ca="1">IF(NOT(ISNUMBER(INDEX($A:$A,LOOKUP(2,1/($A$1:INDIRECT("$A$"&amp;ROW($A25))&lt;&gt;""),ROW($A$1:INDIRECT("$A$"&amp;ROW($A25)))),1))),"",
$BC25*$BC25)</f>
        <v>900</v>
      </c>
      <c r="BF25" s="3" cm="1">
        <f t="array" aca="1" ref="BF25" ca="1">IF(NOT(ISNUMBER(INDEX($A:$A,LOOKUP(2,1/($A$1:INDIRECT("$A$"&amp;ROW($A25))&lt;&gt;""),ROW($A$1:INDIRECT("$A$"&amp;ROW($A25)))),1))),"",
$BD25*$BD25)</f>
        <v>1156</v>
      </c>
      <c r="BG25" s="3" cm="1">
        <f t="array" aca="1" ref="BG25" ca="1">IF(NOT(ISNUMBER(INDEX($A:$A,LOOKUP(2,1/($A$1:INDIRECT("$A$"&amp;ROW($A25))&lt;&gt;""),ROW($A$1:INDIRECT("$A$"&amp;ROW($A25)))),1))),"",
_xlfn.FLOOR.MATH(1.5*_xlfn.FLOOR.MATH($AZ25*BA25/5)))</f>
        <v>168</v>
      </c>
      <c r="BH25" s="3" cm="1">
        <f t="array" aca="1" ref="BH25" ca="1">IF(NOT(ISNUMBER(INDEX($A:$A, LOOKUP(2, 1 / ($A$1:INDIRECT("$A$"&amp;ROW($A25)) &lt;&gt; ""),ROW($A$1:INDIRECT("$A$"&amp;ROW($A25)))), 1))), "",
_xlfn.FLOOR.MATH($BG25/IF(OR(INDIRECT("$C$"&amp;LOOKUP(2, 1 / ($AY$1:INDIRECT("$AY$"&amp;ROW($AY25)-1) &lt;&gt; ""),ROW($AY$1:INDIRECT("$AY$"&amp;ROW($AY25)-1))))="Multi",
INDIRECT("$C$"&amp;LOOKUP(2, 1 / ($AY$1:INDIRECT("$AY$"&amp;ROW($AY25)-1) &lt;&gt; ""),ROW($AY$1:INDIRECT("$AY$"&amp;ROW($AY25)-1))))="Double"),2,1)))</f>
        <v>84</v>
      </c>
      <c r="BI25" s="3" cm="1">
        <f t="array" aca="1" ref="BI25" ca="1">IF(NOT(ISNUMBER(INDEX($A:$A,LOOKUP(2,1/($A$1:INDIRECT("$A$"&amp;ROW($A25))&lt;&gt;""),ROW($A$1:INDIRECT("$A$"&amp;ROW($A25)))),1))),"",
VLOOKUP($BC25,GameFreakSQRT!$A$1:$B$200,2,FALSE))</f>
        <v>22435</v>
      </c>
      <c r="BJ25" s="3" cm="1">
        <f t="array" aca="1" ref="BJ25" ca="1">IF(NOT(ISNUMBER(INDEX($A:$A,LOOKUP(2,1/($A$1:INDIRECT("$A$"&amp;ROW($A25))&lt;&gt;""),ROW($A$1:INDIRECT("$A$"&amp;ROW($A25)))),1))),"",
VLOOKUP($BD25,GameFreakSQRT!$A$1:$B$200,2,FALSE))</f>
        <v>23884</v>
      </c>
      <c r="BK25" s="3" cm="1">
        <f t="array" aca="1" ref="BK25" ca="1">IF(NOT(ISNUMBER(INDEX($A:$A,LOOKUP(2,1/($A$1:INDIRECT("$A$"&amp;ROW($A25))&lt;&gt;""),ROW($A$1:INDIRECT("$A$"&amp;ROW($A25)))),1))),"",
_xlfn.FLOOR.MATH((($BI25*$BE25)*$BH25)/($BJ25*$BF25))+1)</f>
        <v>62</v>
      </c>
      <c r="BL25" s="3" cm="1">
        <f t="array" aca="1" ref="BL25" ca="1">IF(NOT(ISNUMBER(INDEX($A:$A,LOOKUP(2,1/($A$1:INDIRECT("$A$"&amp;ROW($A25))&lt;&gt;""),ROW($A$1:INDIRECT("$A$"&amp;ROW($A25)))),1))),"",
_xlfn.FLOOR.MATH($BK25*IF(NOT(INDIRECT("$Z$"&amp;LOOKUP(2, 1 / ($AY$1:INDIRECT("$AY$"&amp;ROW($AY25)-1) &lt;&gt; ""),ROW($AY$1:INDIRECT("$AY$"&amp;ROW($AY25)-1))))=""),1.5,1)))</f>
        <v>62</v>
      </c>
      <c r="BM25" s="3" cm="1">
        <f t="array" aca="1" ref="BM25" ca="1">IF(NOT(ISNUMBER(INDEX($A:$A, LOOKUP(2, 1 / ($A$1:INDIRECT("$A$"&amp;ROW($A25)) &lt;&gt; ""),ROW($A$1:INDIRECT("$A$"&amp;ROW($A25)))), 1))), "",
INDIRECT("$Y$"&amp;LOOKUP(2, 1 / ($AY$1:INDIRECT("$AY$"&amp;ROW($AY25)-1) &lt;&gt; ""),ROW($AY$1:INDIRECT("$AY$"&amp;ROW($AY25)-1)))))</f>
        <v>62</v>
      </c>
      <c r="BN25" s="3" t="b">
        <f t="shared" ca="1" si="0"/>
        <v>1</v>
      </c>
      <c r="CT25" s="3" cm="1">
        <f t="array" aca="1" ref="CT25" ca="1">IF(NOT(ISNUMBER(INDEX($A:$A, LOOKUP(2, 1 / ($A$1:INDIRECT("$A$"&amp;ROW($A25)) &lt;&gt; ""),ROW($A$1:INDIRECT("$A$"&amp;ROW($A25)))), 1))), "",
$AY25-INDEX($AY:$AY, LOOKUP(2, 1 / ($AY$1:INDIRECT("$AV$"&amp;ROW($AY25)-1) &lt;&gt; ""),ROW($AY$1:INDIRECT("$AV$"&amp;ROW($AY25)-1))), 1))</f>
        <v>2073</v>
      </c>
      <c r="CU25" s="3" cm="1">
        <f t="array" aca="1" ref="CU25" ca="1">IF(NOT(ISNUMBER(INDEX($A:$A, LOOKUP(2, 1 / ($A$1:INDIRECT("$A$"&amp;ROW($A25)) &lt;&gt; ""),ROW($A$1:INDIRECT("$A$"&amp;ROW($A25)))), 1))), "",
INDEX($Y:$Y, LOOKUP(2, 1 / ($Y$1:INDIRECT("$Y$"&amp;ROW($Y25)-1) &lt;&gt; ""),ROW($Y$1:INDIRECT("$Y$"&amp;ROW($Y25)-1))), 1))</f>
        <v>62</v>
      </c>
      <c r="CV25" s="1">
        <f ca="1">IFERROR(VLOOKUP($AY25, 'Medium-Slow'!$A$1:$B$101, 2, TRUE),"")</f>
        <v>15</v>
      </c>
    </row>
    <row r="26" spans="1:100" x14ac:dyDescent="0.45">
      <c r="A26" s="69" t="s">
        <v>75</v>
      </c>
      <c r="B26" s="69" t="s">
        <v>118</v>
      </c>
      <c r="C26" s="69" t="s">
        <v>46</v>
      </c>
      <c r="D26" s="69" t="s">
        <v>117</v>
      </c>
      <c r="E26" s="69" t="s">
        <v>48</v>
      </c>
      <c r="F26" s="56">
        <v>1</v>
      </c>
      <c r="G26" s="2" t="s">
        <v>81</v>
      </c>
      <c r="H26" s="2" t="s">
        <v>77</v>
      </c>
      <c r="I26" s="2">
        <v>10</v>
      </c>
      <c r="J26" s="2" t="s">
        <v>51</v>
      </c>
      <c r="K26" s="2" t="s">
        <v>83</v>
      </c>
      <c r="L26" s="2" t="s">
        <v>53</v>
      </c>
      <c r="M26" s="2" t="s">
        <v>73</v>
      </c>
      <c r="N26" s="2" t="s">
        <v>54</v>
      </c>
      <c r="O26" s="2" t="s">
        <v>84</v>
      </c>
      <c r="P26" s="2" t="s">
        <v>74</v>
      </c>
      <c r="Q26" s="2">
        <v>3</v>
      </c>
      <c r="R26" s="2">
        <f>_xlfn.FLOOR.MATH((((2*VLOOKUP(G26, 'EV and Base'!$A$1:$N$671, 9, FALSE))+$Q26)*$I26)/100)+$I26+10</f>
        <v>29</v>
      </c>
      <c r="S26" s="2">
        <f>_xlfn.FLOOR.MATH((_xlfn.FLOOR.MATH((((2*VLOOKUP($G26, 'EV and Base'!$A$1:$N$671, 10, FALSE))+$Q26)*$I26)/100)+5)*
IF(OR($J26="Lonely", $J26="Brave", $J26="Adamant", $J26="Naughty"), 1.1,
IF(OR($J26="Bold", $J26="Timid", $J26="Modest", $J26="Calm"), 0.9, 1)))</f>
        <v>17</v>
      </c>
      <c r="T26" s="2">
        <f>_xlfn.FLOOR.MATH((_xlfn.FLOOR.MATH((((2*VLOOKUP($G26, 'EV and Base'!$A$1:$N$671, 11, FALSE))+$Q26)*$I26)/100)+5)*
IF(OR($J26="Bold", $J26="Relaxed", $J26="Impish", $J26="Lax"), 1.1,
IF(OR($J26="Lonely", $J26="Hasty", $J26="Mild", $J26="Gentle"), 0.9, 1)))</f>
        <v>15</v>
      </c>
      <c r="U26" s="2">
        <f>_xlfn.FLOOR.MATH((_xlfn.FLOOR.MATH((((2*VLOOKUP($G26, 'EV and Base'!$A$1:$N$671, 12, FALSE))+$Q26)*$I26)/100)+5)*
IF(OR($J26="Modest", $J26="Mild", $J26="Quiet", $J26="Rash"), 1.1,
IF(OR($J26="Adamant", $J26="Impish", $J26="Jolly", $J26="Careful"), 0.9, 1)))</f>
        <v>10</v>
      </c>
      <c r="V26" s="2">
        <f>_xlfn.FLOOR.MATH((_xlfn.FLOOR.MATH((((2*VLOOKUP($G26, 'EV and Base'!$A$1:$N$671, 13, FALSE))+$Q26)*$I26)/100)+5)*
IF(OR($J26="Calm", $J26="Gentle", $J26="Sassy", $J26="Careful"), 1.1,
IF(OR($J26="Naughty", $J26="Lax", $J26="Naive", $J26="Rash"), 0.9, 1)))</f>
        <v>12</v>
      </c>
      <c r="W26" s="2">
        <f>_xlfn.FLOOR.MATH((_xlfn.FLOOR.MATH((((2*VLOOKUP($G26, 'EV and Base'!$A$1:$N$671, 14, FALSE))+$Q26)*$I26)/100)+5)*
IF(OR($J26="Timid", $J26="Hasty", $J26="Jolly", $J26="Naive"), 1.1,
IF(OR($J26="Brave", $J26="Relaxed", $J26="Quiet", $J26="Sassy"), 0.9, 1)))</f>
        <v>16</v>
      </c>
      <c r="X26" s="69">
        <v>400</v>
      </c>
      <c r="AA26" s="23" t="str" cm="1">
        <f t="array" aca="1" ref="AA26" ca="1">IF(NOT(ISNUMBER(INDEX($A:$A,LOOKUP(2,1/($A$1:INDIRECT("$A$"&amp;ROW($A26))&lt;&gt;""),ROW($A$1:INDIRECT("$A$"&amp;ROW($A26)))),1))),"",
IF(NOT(ISNUMBER($A26)),$AA25,
IF($AB26&lt;16,"Lillipup",
IF($AB26&lt;32,"Herdier",
"Stoutland"))))</f>
        <v/>
      </c>
      <c r="AB26" s="25" t="str" cm="1">
        <f t="array" aca="1" ref="AB26" ca="1">IF(NOT(ISNUMBER(INDEX($A:$A, LOOKUP(2, 1 / ($A$1:INDIRECT("$A$"&amp;ROW($A26)) &lt;&gt; ""),ROW($A$1:INDIRECT("$A$"&amp;ROW($A26)))), 1))), "",
VLOOKUP($AY26,'Medium-Slow'!$A$1:$B$101,2,TRUE))</f>
        <v/>
      </c>
      <c r="AC26" s="23" t="str" cm="1">
        <f t="array" aca="1" ref="AC26" ca="1">IF(NOT(ISNUMBER(INDEX($A:$A, LOOKUP(2, 1 / ($A$1:INDIRECT("$A$"&amp;ROW($A26)) &lt;&gt; ""),ROW($A$1:INDIRECT("$A$"&amp;ROW($A26)))), 1))), "",
INDEX($AC:$AC, LOOKUP(2, 1 / ($AC$1:INDIRECT("$AC$"&amp;ROW($AC26)-1) &lt;&gt; ""),ROW($AC$1:INDIRECT("$AC$"&amp;ROW($AC26)-1))), 1)+
IF(INDEX($AC:$AC, LOOKUP(2, 1 / ($AC$1:INDIRECT("$AC$"&amp;ROW($AC26)-1) &lt;&gt; ""),ROW($AC$1:INDIRECT("$AC$"&amp;ROW($AC26)-1))), 1)+
INDEX($AD:$AD, LOOKUP(2, 1 / ($AD$1:INDIRECT("$AD$"&amp;ROW($AD26)-1) &lt;&gt; ""),ROW($AD$1:INDIRECT("$AD$"&amp;ROW($AD26)-1))), 1)+
INDEX($AE:$AE, LOOKUP(2, 1 / ($AE$1:INDIRECT("$AE$"&amp;ROW($AE26)-1) &lt;&gt; ""),ROW($AE$1:INDIRECT("$AE$"&amp;ROW($AD26)-1))), 1)+
INDEX($AE:$AF, LOOKUP(2, 1 / ($AF$1:INDIRECT("$AF$"&amp;ROW($AF26)-1) &lt;&gt; ""),ROW($AF$1:INDIRECT("$AF$"&amp;ROW($AD26)-1))), 1)+
INDEX($AG:$AG, LOOKUP(2, 1 / ($AG$1:INDIRECT("$AG$"&amp;ROW($AG26)-1) &lt;&gt; ""),ROW($AG$1:INDIRECT("$AG$"&amp;ROW($AD26)-1))), 1)+
INDEX($AH:$AH, LOOKUP(2, 1 / ($AH$1:INDIRECT("$AH$"&amp;ROW($AH26)-1) &lt;&gt; ""),ROW($AH$1:INDIRECT("$AH$"&amp;ROW($AD26)-1))), 1)&gt;=510,0,
IF(INDEX($AC:$AC, LOOKUP(2, 1 / ($AC$1:INDIRECT("$AC$"&amp;ROW($AC26)-1) &lt;&gt; ""),ROW($AC$1:INDIRECT("$AC$"&amp;ROW($AC26)-1))), 1)&gt;=255,0,
VLOOKUP(INDIRECT("$G$"&amp;LOOKUP(2, 1 / ($AC$1:INDIRECT("$AC$"&amp;ROW($AC26)-1) &lt;&gt; ""),ROW($AC$1:INDIRECT("$AC$"&amp;ROW($AC26)-1)))), 'EV and Base'!$A$1:$N$671, 3, FALSE))))</f>
        <v/>
      </c>
      <c r="AD26" s="2" t="str" cm="1">
        <f t="array" aca="1" ref="AD26" ca="1">IF(NOT(ISNUMBER(INDEX($A:$A, LOOKUP(2, 1 / ($A$1:INDIRECT("$A$"&amp;ROW($A26)) &lt;&gt; ""),ROW($A$1:INDIRECT("$A$"&amp;ROW($A26)))), 1))), "",
INDEX($AD:$AD, LOOKUP(2, 1 / ($AD$1:INDIRECT("$AD$"&amp;ROW($AD26)-1) &lt;&gt; ""),ROW($AD$1:INDIRECT("$AD$"&amp;ROW($AD26)-1))), 1)+
IF(INDEX($AC:$AC, LOOKUP(2, 1 / ($AC$1:INDIRECT("$AC$"&amp;ROW($AC26)-1) &lt;&gt; ""),ROW($AC$1:INDIRECT("$AC$"&amp;ROW($AC26)-1))), 1)+
INDEX($AD:$AD, LOOKUP(2, 1 / ($AD$1:INDIRECT("$AD$"&amp;ROW($AD26)-1) &lt;&gt; ""),ROW($AD$1:INDIRECT("$AD$"&amp;ROW($AD26)-1))), 1)+
INDEX($AE:$AE, LOOKUP(2, 1 / ($AE$1:INDIRECT("$AE$"&amp;ROW($AE26)-1) &lt;&gt; ""),ROW($AE$1:INDIRECT("$AE$"&amp;ROW($AD26)-1))), 1)+
INDEX($AE:$AF, LOOKUP(2, 1 / ($AF$1:INDIRECT("$AF$"&amp;ROW($AF26)-1) &lt;&gt; ""),ROW($AF$1:INDIRECT("$AF$"&amp;ROW($AD26)-1))), 1)+
INDEX($AG:$AG, LOOKUP(2, 1 / ($AG$1:INDIRECT("$AG$"&amp;ROW($AG26)-1) &lt;&gt; ""),ROW($AG$1:INDIRECT("$AG$"&amp;ROW($AD26)-1))), 1)+
INDEX($AH:$AH, LOOKUP(2, 1 / ($AH$1:INDIRECT("$AH$"&amp;ROW($AH26)-1) &lt;&gt; ""),ROW($AH$1:INDIRECT("$AH$"&amp;ROW($AD26)-1))), 1)&gt;=510,0,
IF(INDEX($AD:$AD, LOOKUP(2, 1 / ($AD$1:INDIRECT("$AD$"&amp;ROW($AD26)-1) &lt;&gt; ""),ROW($AD$1:INDIRECT("$AD$"&amp;ROW($AD26)-1))), 1)&gt;=255,0,
VLOOKUP(INDIRECT("$G$"&amp;LOOKUP(2, 1 / ($AD$1:INDIRECT("$AD$"&amp;ROW($AD26)-1) &lt;&gt; ""),ROW($AD$1:INDIRECT("$AD$"&amp;ROW($AD26)-1)))), 'EV and Base'!$A$1:$N$671, 4, FALSE))))</f>
        <v/>
      </c>
      <c r="AE26" s="2" t="str" cm="1">
        <f t="array" aca="1" ref="AE26" ca="1">IF(NOT(ISNUMBER(INDEX($A:$A,LOOKUP(2,1/($A$1:INDIRECT("$A$"&amp;ROW($A26))&lt;&gt;""),ROW($A$1:INDIRECT("$A$"&amp;ROW($A26)))),1))),"",
INDEX($AE:$AE,LOOKUP(2,1/($AE$1:INDIRECT("$AE$"&amp;ROW($AE26)-1)&lt;&gt;""),ROW($AE$1:INDIRECT("$AE$"&amp;ROW($AE26)-1))),1)+
IF(INDEX($AC:$AC,LOOKUP(2,1/($AC$1:INDIRECT("$AC$"&amp;ROW($AC26)-1)&lt;&gt;""),ROW($AC$1:INDIRECT("$AC$"&amp;ROW($AC26)-1))),1)+
INDEX($AD:$AD,LOOKUP(2,1/($AD$1:INDIRECT("$AD$"&amp;ROW($AD26)-1)&lt;&gt;""),ROW($AD$1:INDIRECT("$AD$"&amp;ROW($AD26)-1))),1)+
INDEX($AE:$AE,LOOKUP(2,1/($AE$1:INDIRECT("$AE$"&amp;ROW($AE26)-1)&lt;&gt;""),ROW($AE$1:INDIRECT("$AE$"&amp;ROW($AD26)-1))),1)+
INDEX($AE:$AF,LOOKUP(2,1/($AF$1:INDIRECT("$AF$"&amp;ROW($AF26)-1)&lt;&gt;""),ROW($AF$1:INDIRECT("$AF$"&amp;ROW($AD26)-1))),1)+
INDEX($AG:$AG,LOOKUP(2,1/($AG$1:INDIRECT("$AG$"&amp;ROW($AG26)-1)&lt;&gt;""),ROW($AG$1:INDIRECT("$AG$"&amp;ROW($AD26)-1))),1)+
INDEX($AH:$AH,LOOKUP(2,1/($AH$1:INDIRECT("$AH$"&amp;ROW($AH26)-1)&lt;&gt;""),ROW($AH$1:INDIRECT("$AH$"&amp;ROW($AD26)-1))),1)&gt;=510,0,
IF(INDEX($AE:$AE,LOOKUP(2,1/($AE$1:INDIRECT("$AE$"&amp;ROW($AE26)-1)&lt;&gt;""),ROW($AE$1:INDIRECT("$AE$"&amp;ROW($AE26)-1))),1)&gt;=255,0,
VLOOKUP(INDIRECT("$G$"&amp;LOOKUP(2,1/($AE$1:INDIRECT("$AE$"&amp;ROW($AE26)-1)&lt;&gt;""),ROW($AE$1:INDIRECT("$AE$"&amp;ROW($AE26)-1)))),'EV and Base'!$A$1:$N$671,5,FALSE))))</f>
        <v/>
      </c>
      <c r="AF26" s="2" t="str" cm="1">
        <f t="array" aca="1" ref="AF26" ca="1">IF(NOT(ISNUMBER(INDEX($A:$A, LOOKUP(2, 1 / ($A$1:INDIRECT("$A$"&amp;ROW($A26)) &lt;&gt; ""),ROW($A$1:INDIRECT("$A$"&amp;ROW($A26)))), 1))), "",
INDEX($AF:$AF, LOOKUP(2, 1 / ($AF$1:INDIRECT("$AF$"&amp;ROW($AF26)-1) &lt;&gt; ""),ROW($AF$1:INDIRECT("$AF$"&amp;ROW($AF26)-1))), 1)+
IF(INDEX($AC:$AC, LOOKUP(2, 1 / ($AC$1:INDIRECT("$AC$"&amp;ROW($AC26)-1) &lt;&gt; ""),ROW($AC$1:INDIRECT("$AC$"&amp;ROW($AC26)-1))), 1)+
INDEX($AD:$AD, LOOKUP(2, 1 / ($AD$1:INDIRECT("$AD$"&amp;ROW($AD26)-1) &lt;&gt; ""),ROW($AD$1:INDIRECT("$AD$"&amp;ROW($AD26)-1))), 1)+
INDEX($AE:$AE, LOOKUP(2, 1 / ($AE$1:INDIRECT("$AE$"&amp;ROW($AE26)-1) &lt;&gt; ""),ROW($AE$1:INDIRECT("$AE$"&amp;ROW($AD26)-1))), 1)+
INDEX($AE:$AF, LOOKUP(2, 1 / ($AF$1:INDIRECT("$AF$"&amp;ROW($AF26)-1) &lt;&gt; ""),ROW($AF$1:INDIRECT("$AF$"&amp;ROW($AD26)-1))), 1)+
INDEX($AG:$AG, LOOKUP(2, 1 / ($AG$1:INDIRECT("$AG$"&amp;ROW($AG26)-1) &lt;&gt; ""),ROW($AG$1:INDIRECT("$AG$"&amp;ROW($AD26)-1))), 1)+
INDEX($AH:$AH, LOOKUP(2, 1 / ($AH$1:INDIRECT("$AH$"&amp;ROW($AH26)-1) &lt;&gt; ""),ROW($AH$1:INDIRECT("$AH$"&amp;ROW($AD26)-1))), 1)&gt;=510,0,
IF(INDEX($AF:$AF, LOOKUP(2, 1 / ($AF$1:INDIRECT("$AF$"&amp;ROW($AF26)-1) &lt;&gt; ""),ROW($AF$1:INDIRECT("$AF$"&amp;ROW($AF26)-1))), 1)&gt;=255,0,
VLOOKUP(INDIRECT("$G$"&amp;LOOKUP(2, 1 / ($AF$1:INDIRECT("$AF$"&amp;ROW($AF26)-1) &lt;&gt; ""),ROW($AF$1:INDIRECT("$AF$"&amp;ROW($AF26)-1)))), 'EV and Base'!$A$1:$N$671, 6, FALSE))))</f>
        <v/>
      </c>
      <c r="AG26" s="2" t="str" cm="1">
        <f t="array" aca="1" ref="AG26" ca="1">IF(NOT(ISNUMBER(INDEX($A:$A, LOOKUP(2, 1 / ($A$1:INDIRECT("$A$"&amp;ROW($A26)) &lt;&gt; ""),ROW($A$1:INDIRECT("$A$"&amp;ROW($A26)))), 1))), "",
INDEX($AG:$AG, LOOKUP(2, 1 / ($AG$1:INDIRECT("$AG$"&amp;ROW($AG26)-1) &lt;&gt; ""),ROW($AG$1:INDIRECT("$AG$"&amp;ROW($AG26)-1))), 1)+
IF(INDEX($AC:$AC, LOOKUP(2, 1 / ($AC$1:INDIRECT("$AC$"&amp;ROW($AC26)-1) &lt;&gt; ""),ROW($AC$1:INDIRECT("$AC$"&amp;ROW($AC26)-1))), 1)+
INDEX($AD:$AD, LOOKUP(2, 1 / ($AD$1:INDIRECT("$AD$"&amp;ROW($AD26)-1) &lt;&gt; ""),ROW($AD$1:INDIRECT("$AD$"&amp;ROW($AD26)-1))), 1)+
INDEX($AE:$AE, LOOKUP(2, 1 / ($AE$1:INDIRECT("$AE$"&amp;ROW($AE26)-1) &lt;&gt; ""),ROW($AE$1:INDIRECT("$AE$"&amp;ROW($AD26)-1))), 1)+
INDEX($AE:$AF, LOOKUP(2, 1 / ($AF$1:INDIRECT("$AF$"&amp;ROW($AF26)-1) &lt;&gt; ""),ROW($AF$1:INDIRECT("$AF$"&amp;ROW($AD26)-1))), 1)+
INDEX($AG:$AG, LOOKUP(2, 1 / ($AG$1:INDIRECT("$AG$"&amp;ROW($AG26)-1) &lt;&gt; ""),ROW($AG$1:INDIRECT("$AG$"&amp;ROW($AD26)-1))), 1)+
INDEX($AH:$AH, LOOKUP(2, 1 / ($AH$1:INDIRECT("$AH$"&amp;ROW($AH26)-1) &lt;&gt; ""),ROW($AH$1:INDIRECT("$AH$"&amp;ROW($AD26)-1))), 1)&gt;=510,0,
IF(INDEX($AG:$AG, LOOKUP(2, 1 / ($AG$1:INDIRECT("$AG$"&amp;ROW($AG26)-1) &lt;&gt; ""),ROW($AG$1:INDIRECT("$AG$"&amp;ROW($AG26)-1))), 1)&gt;=255,0,
VLOOKUP(INDIRECT("$G$"&amp;LOOKUP(2, 1 / ($AG$1:INDIRECT("$AG$"&amp;ROW($AG26)-1) &lt;&gt; ""),ROW($AG$1:INDIRECT("$AG$"&amp;ROW($AG26)-1)))), 'EV and Base'!$A$1:$N$671, 7, FALSE))))</f>
        <v/>
      </c>
      <c r="AH26" s="24" t="str" cm="1">
        <f t="array" aca="1" ref="AH26" ca="1">IF(NOT(ISNUMBER(INDEX($A:$A,LOOKUP(2,1/($A$1:INDIRECT("$A$"&amp;ROW($A26))&lt;&gt;""),ROW($A$1:INDIRECT("$A$"&amp;ROW($A26)))),1))),"",
INDEX($AH:$AH,LOOKUP(2,1/($AH$1:INDIRECT("$AH$"&amp;ROW($AH26)-1)&lt;&gt;""),ROW($AH$1:INDIRECT("$AH$"&amp;ROW($AH26)-1))),1)+
IF(INDEX($AC:$AC,LOOKUP(2,1/($AC$1:INDIRECT("$AC$"&amp;ROW($AC26)-1)&lt;&gt;""),ROW($AC$1:INDIRECT("$AC$"&amp;ROW($AC26)-1))),1)+
INDEX($AD:$AD,LOOKUP(2,1/($AD$1:INDIRECT("$AD$"&amp;ROW($AD26)-1)&lt;&gt;""),ROW($AD$1:INDIRECT("$AD$"&amp;ROW($AD26)-1))),1)+
INDEX($AE:$AE,LOOKUP(2,1/($AE$1:INDIRECT("$AE$"&amp;ROW($AE26)-1)&lt;&gt;""),ROW($AE$1:INDIRECT("$AE$"&amp;ROW($AD26)-1))),1)+
INDEX($AE:$AF,LOOKUP(2,1/($AF$1:INDIRECT("$AF$"&amp;ROW($AF26)-1)&lt;&gt;""),ROW($AF$1:INDIRECT("$AF$"&amp;ROW($AD26)-1))),1)+
INDEX($AG:$AG,LOOKUP(2,1/($AG$1:INDIRECT("$AG$"&amp;ROW($AG26)-1)&lt;&gt;""),ROW($AG$1:INDIRECT("$AG$"&amp;ROW($AD26)-1))),1)+
INDEX($AH:$AH,LOOKUP(2,1/($AH$1:INDIRECT("$AH$"&amp;ROW($AH26)-1)&lt;&gt;""),ROW($AH$1:INDIRECT("$AH$"&amp;ROW($AD26)-1))),1)&gt;=510,0,
IF(INDEX($AH:$AH,LOOKUP(2,1/($AH$1:INDIRECT("$AH$"&amp;ROW($AH26)-1)&lt;&gt;""),ROW($AH$1:INDIRECT("$AH$"&amp;ROW($AH26)-1))),1)&gt;=255,0,
VLOOKUP(INDIRECT("$G$"&amp;LOOKUP(2,1/($AH$1:INDIRECT("$AH$"&amp;ROW($AH26)-1)&lt;&gt;""),ROW($AH$1:INDIRECT("$AH$"&amp;ROW($AH26)-1)))),'EV and Base'!$A$1:$N$671,8,FALSE))))</f>
        <v/>
      </c>
      <c r="AI26" s="29" t="str" cm="1">
        <f t="array" aca="1" ref="AI26" ca="1">IF(NOT(ISNUMBER(INDEX($A:$A,LOOKUP(2,1/($A$1:INDIRECT("$A$"&amp;ROW($A26))&lt;&gt;""),ROW($A$1:INDIRECT("$A$"&amp;ROW($A26)))),1))),"",
ROUNDDOWN((((2*VLOOKUP($AA26,'EV and Base'!$A$1:$N$671,9,FALSE))+31+ROUNDDOWN($AC26/4,0))*$AB26)/100,0)+$AB26+10)</f>
        <v/>
      </c>
      <c r="AJ26" s="21" t="str" cm="1">
        <f t="array" aca="1" ref="AJ26" ca="1">IF(NOT(ISNUMBER(INDEX($A:$A, LOOKUP(2, 1 / ($A$1:INDIRECT("$A$"&amp;ROW($A26)) &lt;&gt; ""),ROW($A$1:INDIRECT("$A$"&amp;ROW($A26)))), 1))), "",
ROUNDDOWN((ROUNDDOWN((((2*VLOOKUP($AA26, 'EV and Base'!$A$1:$N$671, 10, FALSE))+31+ROUNDDOWN($AD26/4, 0))*$AB26)/100, 0)+5)*1.1, 0))</f>
        <v/>
      </c>
      <c r="AK26" s="21" t="str" cm="1">
        <f t="array" aca="1" ref="AK26" ca="1">IF(NOT(ISNUMBER(INDEX($A:$A, LOOKUP(2, 1 / ($A$1:INDIRECT("$A$"&amp;ROW($A26)) &lt;&gt; ""),ROW($A$1:INDIRECT("$A$"&amp;ROW($A26)))), 1))), "",
ROUNDDOWN((ROUNDDOWN((((2*VLOOKUP($AA26, 'EV and Base'!$A$1:$N$671, 11, FALSE))+30+ROUNDDOWN($AE26/4, 0))*$AB26)/100, 0)+5), 0)
&amp;"-"&amp;
ROUNDDOWN((ROUNDDOWN((((2*VLOOKUP($AA26, 'EV and Base'!$A$1:$N$671, 11, FALSE))+31+ROUNDDOWN($AE26/4, 0))*$AB26)/100, 0)+5), 0))</f>
        <v/>
      </c>
      <c r="AL26" s="21" t="str" cm="1">
        <f t="array" aca="1" ref="AL26" ca="1">IF(NOT(ISNUMBER(INDEX($A:$A, LOOKUP(2, 1 / ($A$1:INDIRECT("$A$"&amp;ROW($A26)) &lt;&gt; ""),ROW($A$1:INDIRECT("$A$"&amp;ROW($A26)))), 1))), "",
ROUNDDOWN((ROUNDDOWN((((2*VLOOKUP($AA26, 'EV and Base'!$A$1:$N$671, 12, FALSE))+0+ROUNDDOWN($AF26/4, 0))*$AB26)/100, 0)+5)*0.9, 0)
&amp;"-"&amp;
ROUNDDOWN((ROUNDDOWN((((2*VLOOKUP($AA26, 'EV and Base'!$A$1:$N$671, 12, FALSE))+31+ROUNDDOWN($AF26/4, 0))*$AB26)/100, 0)+5)*0.9, 0))</f>
        <v/>
      </c>
      <c r="AM26" s="21" t="str" cm="1">
        <f t="array" aca="1" ref="AM26" ca="1">IF(NOT(ISNUMBER(INDEX($A:$A, LOOKUP(2, 1 / ($A$1:INDIRECT("$A$"&amp;ROW($A26)) &lt;&gt; ""),ROW($A$1:INDIRECT("$A$"&amp;ROW($A26)))), 1))), "",
ROUNDDOWN((ROUNDDOWN((((2*VLOOKUP($AA26, 'EV and Base'!$A$1:$N$671, 13, FALSE))+30+ROUNDDOWN($AG26/4, 0))*$AB26)/100, 0)+5), 0)
&amp;"-"&amp;
ROUNDDOWN((ROUNDDOWN((((2*VLOOKUP($AA26, 'EV and Base'!$A$1:$N$671, 13, FALSE))+31+ROUNDDOWN($AG26/4, 0))*$AB26)/100, 0)+5), 0))</f>
        <v/>
      </c>
      <c r="AN26" s="25" t="str" cm="1">
        <f t="array" aca="1" ref="AN26" ca="1">IF(NOT(ISNUMBER(INDEX($A:$A, LOOKUP(2, 1 / ($A$1:INDIRECT("$A$"&amp;ROW($A26)) &lt;&gt; ""),ROW($A$1:INDIRECT("$A$"&amp;ROW($A26)))), 1))), "",
ROUNDDOWN((ROUNDDOWN((((2*VLOOKUP($AA26, 'EV and Base'!$A$1:$N$671, 14, FALSE))+31+ROUNDDOWN($AH26/4, 0))*$AB26)/100, 0)+5), 0))</f>
        <v/>
      </c>
      <c r="AO26" s="23" t="str" cm="1">
        <f t="array" aca="1" ref="AO26" ca="1">IF(NOT(ISNUMBER(INDEX($A:$A, LOOKUP(2, 1 / ($A$1:INDIRECT("$A$"&amp;ROW($A26)) &lt;&gt; ""),ROW($A$1:INDIRECT("$A$"&amp;ROW($A26)))), 1))), "",
ROUNDDOWN((((2*VLOOKUP($AA26, 'EV and Base'!$A$1:$N$671, 9, FALSE))+31+ROUNDDOWN($AC26/4, 0))*$AB26)/100, 0)+$AB26+10)</f>
        <v/>
      </c>
      <c r="AP26" s="2" t="str" cm="1">
        <f t="array" aca="1" ref="AP26" ca="1">IF(NOT(ISNUMBER(INDEX($A:$A, LOOKUP(2, 1 / ($A$1:INDIRECT("$A$"&amp;ROW($A26)) &lt;&gt; ""),ROW($A$1:INDIRECT("$A$"&amp;ROW($A26)))), 1))), "",
ROUNDDOWN((ROUNDDOWN((((2*VLOOKUP($AA26, 'EV and Base'!$A$1:$N$671, 10, FALSE))+31+ROUNDDOWN($AD26/4, 0))*$AB26)/100, 0)+5)*1.1, 0))</f>
        <v/>
      </c>
      <c r="AQ26" s="2" t="str" cm="1">
        <f t="array" aca="1" ref="AQ26" ca="1">IF(NOT(ISNUMBER(INDEX($A:$A, LOOKUP(2, 1 / ($A$1:INDIRECT("$A$"&amp;ROW($A26)) &lt;&gt; ""),ROW($A$1:INDIRECT("$A$"&amp;ROW($A26)))), 1))), "",
ROUNDDOWN((ROUNDDOWN((((2*VLOOKUP($AA26, 'EV and Base'!$A$1:$N$671, 11, FALSE))+$AV$2+ROUNDDOWN($AE26/4, 0))*$AB26)/100, 0)+5), 0))</f>
        <v/>
      </c>
      <c r="AR26" s="22" t="str" cm="1">
        <f t="array" aca="1" ref="AR26" ca="1">IF(NOT(ISNUMBER(INDEX($A:$A, LOOKUP(2, 1 / ($A$1:INDIRECT("$A$"&amp;ROW($A26)) &lt;&gt; ""),ROW($A$1:INDIRECT("$A$"&amp;ROW($A26)))), 1))), "",
ROUNDDOWN((ROUNDDOWN((((2*VLOOKUP($AA26, 'EV and Base'!$A$1:$N$671, 12, FALSE))+$AW$2+ROUNDDOWN($AF26/4, 0))*$AB26)/100, 0)+5)*0.9, 0))</f>
        <v/>
      </c>
      <c r="AS26" s="2" t="str" cm="1">
        <f t="array" aca="1" ref="AS26" ca="1">IF(NOT(ISNUMBER(INDEX($A:$A, LOOKUP(2, 1 / ($A$1:INDIRECT("$A$"&amp;ROW($A26)) &lt;&gt; ""),ROW($A$1:INDIRECT("$A$"&amp;ROW($A26)))), 1))), "",
ROUNDDOWN((ROUNDDOWN((((2*VLOOKUP($AA26, 'EV and Base'!$A$1:$N$671, 13, FALSE))+$AX$2+ROUNDDOWN($AG26/4, 0))*$AB26)/100, 0)+5), 0))</f>
        <v/>
      </c>
      <c r="AT26" s="24" t="str" cm="1">
        <f t="array" aca="1" ref="AT26" ca="1">IF(NOT(ISNUMBER(INDEX($A:$A, LOOKUP(2, 1 / ($A$1:INDIRECT("$A$"&amp;ROW($A26)) &lt;&gt; ""),ROW($A$1:INDIRECT("$A$"&amp;ROW($A26)))), 1))), "",
ROUNDDOWN((ROUNDDOWN((((2*VLOOKUP($AA26, 'EV and Base'!$A$1:$N$671, 14, FALSE))+31+ROUNDDOWN($AH26/4, 0))*$AB26)/100, 0)+5), 0))</f>
        <v/>
      </c>
      <c r="AU26" s="28"/>
      <c r="AY26" t="str" cm="1">
        <f t="array" aca="1" ref="AY26" ca="1">IF(NOT(ISNUMBER(INDEX($A:$A,LOOKUP(2,1/($A$1:INDIRECT("$A$"&amp;ROW($A26))&lt;&gt;""),ROW($A$1:INDIRECT("$A$"&amp;ROW($A26)))),1))),"",
INDEX($AY:$AY,LOOKUP(2,1/($AY$1:INDIRECT("$AY$"&amp;ROW($AY26)-1)&lt;&gt;""),ROW($AY$1:INDIRECT("$AY$"&amp;ROW($AY26)-1))),1)+$BL26)</f>
        <v/>
      </c>
      <c r="AZ26" s="3" t="str" cm="1">
        <f t="array" aca="1" ref="AZ26" ca="1">IF(NOT(ISNUMBER(INDEX($A:$A, LOOKUP(2, 1 / ($A$1:INDIRECT("$A$"&amp;ROW($A26)) &lt;&gt; ""),ROW($A$1:INDIRECT("$A$"&amp;ROW($A26)))), 1))), "",
VLOOKUP(INDIRECT("$G$"&amp;LOOKUP(2, 1 / ($AY$1:INDIRECT("$AY$"&amp;ROW($AY26)-1) &lt;&gt; ""),ROW($AY$1:INDIRECT("$AY$"&amp;ROW($AY26)-1)))),'EV and Base'!A21:N691,2,FALSE))</f>
        <v/>
      </c>
      <c r="BA26" s="3" t="str" cm="1">
        <f t="array" aca="1" ref="BA26" ca="1">IF(NOT(ISNUMBER(INDEX($A:$A, LOOKUP(2, 1 / ($A$1:INDIRECT("$A$"&amp;ROW($A26)) &lt;&gt; ""),ROW($A$1:INDIRECT("$A$"&amp;ROW($A26)))), 1))), "",
INDIRECT("$I$"&amp;LOOKUP(2, 1 / ($AY$1:INDIRECT("$AY$"&amp;ROW($AY26)-1) &lt;&gt; ""),ROW($AY$1:INDIRECT("$AY$"&amp;ROW($AY26)-1)))))</f>
        <v/>
      </c>
      <c r="BB26" s="1" t="str" cm="1">
        <f t="array" aca="1" ref="BB26" ca="1">IF(NOT(ISNUMBER(INDEX($A:$A, LOOKUP(2, 1 / ($A$1:INDIRECT("$A$"&amp;ROW($A26)) &lt;&gt; ""),ROW($A$1:INDIRECT("$A$"&amp;ROW($A26)))), 1))), "",
INDIRECT("$AB$"&amp;LOOKUP(2, 1 / ($AY$1:INDIRECT("$AY$"&amp;ROW($AY26)-1) &lt;&gt; ""),ROW($AY$1:INDIRECT("$AY$"&amp;ROW($AY26)-1)))))</f>
        <v/>
      </c>
      <c r="BC26" s="3" t="str" cm="1">
        <f t="array" aca="1" ref="BC26" ca="1">IF(NOT(ISNUMBER(INDEX($A:$A,LOOKUP(2,1/($A$1:INDIRECT("$A$"&amp;ROW($A26))&lt;&gt;""),ROW($A$1:INDIRECT("$A$"&amp;ROW($A26)))),1))),"",
$BA26+$BA26+10)</f>
        <v/>
      </c>
      <c r="BD26" s="3" t="str" cm="1">
        <f t="array" aca="1" ref="BD26" ca="1">IF(NOT(ISNUMBER(INDEX($A:$A,LOOKUP(2,1/($A$1:INDIRECT("$A$"&amp;ROW($A26))&lt;&gt;""),ROW($A$1:INDIRECT("$A$"&amp;ROW($A26)))),1))),"",
$BA26+$BB26+10)</f>
        <v/>
      </c>
      <c r="BE26" s="3" t="str" cm="1">
        <f t="array" aca="1" ref="BE26" ca="1">IF(NOT(ISNUMBER(INDEX($A:$A,LOOKUP(2,1/($A$1:INDIRECT("$A$"&amp;ROW($A26))&lt;&gt;""),ROW($A$1:INDIRECT("$A$"&amp;ROW($A26)))),1))),"",
$BC26*$BC26)</f>
        <v/>
      </c>
      <c r="BF26" s="3" t="str" cm="1">
        <f t="array" aca="1" ref="BF26" ca="1">IF(NOT(ISNUMBER(INDEX($A:$A,LOOKUP(2,1/($A$1:INDIRECT("$A$"&amp;ROW($A26))&lt;&gt;""),ROW($A$1:INDIRECT("$A$"&amp;ROW($A26)))),1))),"",
$BD26*$BD26)</f>
        <v/>
      </c>
      <c r="BG26" s="3" t="str" cm="1">
        <f t="array" aca="1" ref="BG26" ca="1">IF(NOT(ISNUMBER(INDEX($A:$A,LOOKUP(2,1/($A$1:INDIRECT("$A$"&amp;ROW($A26))&lt;&gt;""),ROW($A$1:INDIRECT("$A$"&amp;ROW($A26)))),1))),"",
_xlfn.FLOOR.MATH(1.5*_xlfn.FLOOR.MATH($AZ26*BA26/5)))</f>
        <v/>
      </c>
      <c r="BH26" s="3" t="str" cm="1">
        <f t="array" aca="1" ref="BH26" ca="1">IF(NOT(ISNUMBER(INDEX($A:$A, LOOKUP(2, 1 / ($A$1:INDIRECT("$A$"&amp;ROW($A26)) &lt;&gt; ""),ROW($A$1:INDIRECT("$A$"&amp;ROW($A26)))), 1))), "",
_xlfn.FLOOR.MATH($BG26/IF(OR(INDIRECT("$C$"&amp;LOOKUP(2, 1 / ($AY$1:INDIRECT("$AY$"&amp;ROW($AY26)-1) &lt;&gt; ""),ROW($AY$1:INDIRECT("$AY$"&amp;ROW($AY26)-1))))="Multi",
INDIRECT("$C$"&amp;LOOKUP(2, 1 / ($AY$1:INDIRECT("$AY$"&amp;ROW($AY26)-1) &lt;&gt; ""),ROW($AY$1:INDIRECT("$AY$"&amp;ROW($AY26)-1))))="Double"),2,1)))</f>
        <v/>
      </c>
      <c r="BI26" s="3" t="str" cm="1">
        <f t="array" aca="1" ref="BI26" ca="1">IF(NOT(ISNUMBER(INDEX($A:$A,LOOKUP(2,1/($A$1:INDIRECT("$A$"&amp;ROW($A26))&lt;&gt;""),ROW($A$1:INDIRECT("$A$"&amp;ROW($A26)))),1))),"",
VLOOKUP($BC26,GameFreakSQRT!$A$1:$B$200,2,FALSE))</f>
        <v/>
      </c>
      <c r="BJ26" s="3" t="str" cm="1">
        <f t="array" aca="1" ref="BJ26" ca="1">IF(NOT(ISNUMBER(INDEX($A:$A,LOOKUP(2,1/($A$1:INDIRECT("$A$"&amp;ROW($A26))&lt;&gt;""),ROW($A$1:INDIRECT("$A$"&amp;ROW($A26)))),1))),"",
VLOOKUP($BD26,GameFreakSQRT!$A$1:$B$200,2,FALSE))</f>
        <v/>
      </c>
      <c r="BK26" s="3" t="str" cm="1">
        <f t="array" aca="1" ref="BK26" ca="1">IF(NOT(ISNUMBER(INDEX($A:$A,LOOKUP(2,1/($A$1:INDIRECT("$A$"&amp;ROW($A26))&lt;&gt;""),ROW($A$1:INDIRECT("$A$"&amp;ROW($A26)))),1))),"",
_xlfn.FLOOR.MATH((($BI26*$BE26)*$BH26)/($BJ26*$BF26))+1)</f>
        <v/>
      </c>
      <c r="BL26" s="3" t="str" cm="1">
        <f t="array" aca="1" ref="BL26" ca="1">IF(NOT(ISNUMBER(INDEX($A:$A,LOOKUP(2,1/($A$1:INDIRECT("$A$"&amp;ROW($A26))&lt;&gt;""),ROW($A$1:INDIRECT("$A$"&amp;ROW($A26)))),1))),"",
_xlfn.FLOOR.MATH($BK26*IF(NOT(INDIRECT("$Z$"&amp;LOOKUP(2, 1 / ($AY$1:INDIRECT("$AY$"&amp;ROW($AY26)-1) &lt;&gt; ""),ROW($AY$1:INDIRECT("$AY$"&amp;ROW($AY26)-1))))=""),1.5,1)))</f>
        <v/>
      </c>
      <c r="BM26" s="3" t="str" cm="1">
        <f t="array" aca="1" ref="BM26" ca="1">IF(NOT(ISNUMBER(INDEX($A:$A, LOOKUP(2, 1 / ($A$1:INDIRECT("$A$"&amp;ROW($A26)) &lt;&gt; ""),ROW($A$1:INDIRECT("$A$"&amp;ROW($A26)))), 1))), "",
INDIRECT("$Y$"&amp;LOOKUP(2, 1 / ($AY$1:INDIRECT("$AY$"&amp;ROW($AY26)-1) &lt;&gt; ""),ROW($AY$1:INDIRECT("$AY$"&amp;ROW($AY26)-1)))))</f>
        <v/>
      </c>
      <c r="BN26" s="3" t="str">
        <f t="shared" ca="1" si="0"/>
        <v/>
      </c>
      <c r="CT26" s="3" t="str" cm="1">
        <f t="array" aca="1" ref="CT26" ca="1">IF(NOT(ISNUMBER(INDEX($A:$A, LOOKUP(2, 1 / ($A$1:INDIRECT("$A$"&amp;ROW($A26)) &lt;&gt; ""),ROW($A$1:INDIRECT("$A$"&amp;ROW($A26)))), 1))), "",
$AY26-INDEX($AY:$AY, LOOKUP(2, 1 / ($AY$1:INDIRECT("$AV$"&amp;ROW($AY26)-1) &lt;&gt; ""),ROW($AY$1:INDIRECT("$AV$"&amp;ROW($AY26)-1))), 1))</f>
        <v/>
      </c>
      <c r="CU26" s="3" t="str" cm="1">
        <f t="array" aca="1" ref="CU26" ca="1">IF(NOT(ISNUMBER(INDEX($A:$A, LOOKUP(2, 1 / ($A$1:INDIRECT("$A$"&amp;ROW($A26)) &lt;&gt; ""),ROW($A$1:INDIRECT("$A$"&amp;ROW($A26)))), 1))), "",
INDEX($Y:$Y, LOOKUP(2, 1 / ($Y$1:INDIRECT("$Y$"&amp;ROW($Y26)-1) &lt;&gt; ""),ROW($Y$1:INDIRECT("$Y$"&amp;ROW($Y26)-1))), 1))</f>
        <v/>
      </c>
      <c r="CV26" s="1" t="str">
        <f ca="1">IFERROR(VLOOKUP($AY26, 'Medium-Slow'!$A$1:$B$101, 2, TRUE),"")</f>
        <v/>
      </c>
    </row>
    <row r="27" spans="1:100" x14ac:dyDescent="0.45">
      <c r="A27" s="69"/>
      <c r="B27" s="69"/>
      <c r="C27" s="69" t="str">
        <f>$C26</f>
        <v>Single</v>
      </c>
      <c r="D27" s="69"/>
      <c r="E27" s="69"/>
      <c r="F27" s="56">
        <v>2</v>
      </c>
      <c r="G27" s="2" t="s">
        <v>119</v>
      </c>
      <c r="H27" s="2" t="s">
        <v>77</v>
      </c>
      <c r="I27" s="2">
        <v>10</v>
      </c>
      <c r="J27" s="2" t="s">
        <v>120</v>
      </c>
      <c r="K27" s="2" t="s">
        <v>121</v>
      </c>
      <c r="L27" s="2" t="s">
        <v>53</v>
      </c>
      <c r="M27" s="2" t="s">
        <v>122</v>
      </c>
      <c r="N27" s="2" t="s">
        <v>123</v>
      </c>
      <c r="O27" s="2" t="s">
        <v>124</v>
      </c>
      <c r="P27" s="2" t="s">
        <v>125</v>
      </c>
      <c r="Q27" s="2">
        <v>3</v>
      </c>
      <c r="R27" s="2">
        <f>_xlfn.FLOOR.MATH((((2*VLOOKUP(G27, 'EV and Base'!$A$1:$N$671, 9, FALSE))+$Q27)*$I27)/100)+$I27+10</f>
        <v>35</v>
      </c>
      <c r="S27" s="2">
        <f>_xlfn.FLOOR.MATH((_xlfn.FLOOR.MATH((((2*VLOOKUP($G27, 'EV and Base'!$A$1:$N$671, 10, FALSE))+$Q27)*$I27)/100)+5)*
IF(OR($J27="Lonely", $J27="Brave", $J27="Adamant", $J27="Naughty"), 1.1,
IF(OR($J27="Bold", $J27="Timid", $J27="Modest", $J27="Calm"), 0.9, 1)))</f>
        <v>11</v>
      </c>
      <c r="T27" s="2">
        <f>_xlfn.FLOOR.MATH((_xlfn.FLOOR.MATH((((2*VLOOKUP($G27, 'EV and Base'!$A$1:$N$671, 11, FALSE))+$Q27)*$I27)/100)+5)*
IF(OR($J27="Bold", $J27="Relaxed", $J27="Impish", $J27="Lax"), 1.1,
IF(OR($J27="Lonely", $J27="Hasty", $J27="Mild", $J27="Gentle"), 0.9, 1)))</f>
        <v>14</v>
      </c>
      <c r="U27" s="2">
        <f>_xlfn.FLOOR.MATH((_xlfn.FLOOR.MATH((((2*VLOOKUP($G27, 'EV and Base'!$A$1:$N$671, 12, FALSE))+$Q27)*$I27)/100)+5)*
IF(OR($J27="Modest", $J27="Mild", $J27="Quiet", $J27="Rash"), 1.1,
IF(OR($J27="Adamant", $J27="Impish", $J27="Jolly", $J27="Careful"), 0.9, 1)))</f>
        <v>18</v>
      </c>
      <c r="V27" s="2">
        <f>_xlfn.FLOOR.MATH((_xlfn.FLOOR.MATH((((2*VLOOKUP($G27, 'EV and Base'!$A$1:$N$671, 13, FALSE))+$Q27)*$I27)/100)+5)*
IF(OR($J27="Calm", $J27="Gentle", $J27="Sassy", $J27="Careful"), 1.1,
IF(OR($J27="Naughty", $J27="Lax", $J27="Naive", $J27="Rash"), 0.9, 1)))</f>
        <v>14</v>
      </c>
      <c r="W27" s="2">
        <f>_xlfn.FLOOR.MATH((_xlfn.FLOOR.MATH((((2*VLOOKUP($G27, 'EV and Base'!$A$1:$N$671, 14, FALSE))+$Q27)*$I27)/100)+5)*
IF(OR($J27="Timid", $J27="Hasty", $J27="Jolly", $J27="Naive"), 1.1,
IF(OR($J27="Brave", $J27="Relaxed", $J27="Quiet", $J27="Sassy"), 0.9, 1)))</f>
        <v>10</v>
      </c>
      <c r="X27" s="69"/>
      <c r="AA27" s="23" t="str" cm="1">
        <f t="array" aca="1" ref="AA27" ca="1">IF(NOT(ISNUMBER(INDEX($A:$A,LOOKUP(2,1/($A$1:INDIRECT("$A$"&amp;ROW($A27))&lt;&gt;""),ROW($A$1:INDIRECT("$A$"&amp;ROW($A27)))),1))),"",
IF(NOT(ISNUMBER($A27)),$AA26,
IF($AB27&lt;16,"Lillipup",
IF($AB27&lt;32,"Herdier",
"Stoutland"))))</f>
        <v/>
      </c>
      <c r="AB27" s="25" t="str" cm="1">
        <f t="array" aca="1" ref="AB27" ca="1">IF(NOT(ISNUMBER(INDEX($A:$A, LOOKUP(2, 1 / ($A$1:INDIRECT("$A$"&amp;ROW($A27)) &lt;&gt; ""),ROW($A$1:INDIRECT("$A$"&amp;ROW($A27)))), 1))), "",
VLOOKUP($AY27,'Medium-Slow'!$A$1:$B$101,2,TRUE))</f>
        <v/>
      </c>
      <c r="AC27" s="23" t="str" cm="1">
        <f t="array" aca="1" ref="AC27" ca="1">IF(NOT(ISNUMBER(INDEX($A:$A, LOOKUP(2, 1 / ($A$1:INDIRECT("$A$"&amp;ROW($A27)) &lt;&gt; ""),ROW($A$1:INDIRECT("$A$"&amp;ROW($A27)))), 1))), "",
INDEX($AC:$AC, LOOKUP(2, 1 / ($AC$1:INDIRECT("$AC$"&amp;ROW($AC27)-1) &lt;&gt; ""),ROW($AC$1:INDIRECT("$AC$"&amp;ROW($AC27)-1))), 1)+
IF(INDEX($AC:$AC, LOOKUP(2, 1 / ($AC$1:INDIRECT("$AC$"&amp;ROW($AC27)-1) &lt;&gt; ""),ROW($AC$1:INDIRECT("$AC$"&amp;ROW($AC27)-1))), 1)+
INDEX($AD:$AD, LOOKUP(2, 1 / ($AD$1:INDIRECT("$AD$"&amp;ROW($AD27)-1) &lt;&gt; ""),ROW($AD$1:INDIRECT("$AD$"&amp;ROW($AD27)-1))), 1)+
INDEX($AE:$AE, LOOKUP(2, 1 / ($AE$1:INDIRECT("$AE$"&amp;ROW($AE27)-1) &lt;&gt; ""),ROW($AE$1:INDIRECT("$AE$"&amp;ROW($AD27)-1))), 1)+
INDEX($AE:$AF, LOOKUP(2, 1 / ($AF$1:INDIRECT("$AF$"&amp;ROW($AF27)-1) &lt;&gt; ""),ROW($AF$1:INDIRECT("$AF$"&amp;ROW($AD27)-1))), 1)+
INDEX($AG:$AG, LOOKUP(2, 1 / ($AG$1:INDIRECT("$AG$"&amp;ROW($AG27)-1) &lt;&gt; ""),ROW($AG$1:INDIRECT("$AG$"&amp;ROW($AD27)-1))), 1)+
INDEX($AH:$AH, LOOKUP(2, 1 / ($AH$1:INDIRECT("$AH$"&amp;ROW($AH27)-1) &lt;&gt; ""),ROW($AH$1:INDIRECT("$AH$"&amp;ROW($AD27)-1))), 1)&gt;=510,0,
IF(INDEX($AC:$AC, LOOKUP(2, 1 / ($AC$1:INDIRECT("$AC$"&amp;ROW($AC27)-1) &lt;&gt; ""),ROW($AC$1:INDIRECT("$AC$"&amp;ROW($AC27)-1))), 1)&gt;=255,0,
VLOOKUP(INDIRECT("$G$"&amp;LOOKUP(2, 1 / ($AC$1:INDIRECT("$AC$"&amp;ROW($AC27)-1) &lt;&gt; ""),ROW($AC$1:INDIRECT("$AC$"&amp;ROW($AC27)-1)))), 'EV and Base'!$A$1:$N$671, 3, FALSE))))</f>
        <v/>
      </c>
      <c r="AD27" s="2" t="str" cm="1">
        <f t="array" aca="1" ref="AD27" ca="1">IF(NOT(ISNUMBER(INDEX($A:$A, LOOKUP(2, 1 / ($A$1:INDIRECT("$A$"&amp;ROW($A27)) &lt;&gt; ""),ROW($A$1:INDIRECT("$A$"&amp;ROW($A27)))), 1))), "",
INDEX($AD:$AD, LOOKUP(2, 1 / ($AD$1:INDIRECT("$AD$"&amp;ROW($AD27)-1) &lt;&gt; ""),ROW($AD$1:INDIRECT("$AD$"&amp;ROW($AD27)-1))), 1)+
IF(INDEX($AC:$AC, LOOKUP(2, 1 / ($AC$1:INDIRECT("$AC$"&amp;ROW($AC27)-1) &lt;&gt; ""),ROW($AC$1:INDIRECT("$AC$"&amp;ROW($AC27)-1))), 1)+
INDEX($AD:$AD, LOOKUP(2, 1 / ($AD$1:INDIRECT("$AD$"&amp;ROW($AD27)-1) &lt;&gt; ""),ROW($AD$1:INDIRECT("$AD$"&amp;ROW($AD27)-1))), 1)+
INDEX($AE:$AE, LOOKUP(2, 1 / ($AE$1:INDIRECT("$AE$"&amp;ROW($AE27)-1) &lt;&gt; ""),ROW($AE$1:INDIRECT("$AE$"&amp;ROW($AD27)-1))), 1)+
INDEX($AE:$AF, LOOKUP(2, 1 / ($AF$1:INDIRECT("$AF$"&amp;ROW($AF27)-1) &lt;&gt; ""),ROW($AF$1:INDIRECT("$AF$"&amp;ROW($AD27)-1))), 1)+
INDEX($AG:$AG, LOOKUP(2, 1 / ($AG$1:INDIRECT("$AG$"&amp;ROW($AG27)-1) &lt;&gt; ""),ROW($AG$1:INDIRECT("$AG$"&amp;ROW($AD27)-1))), 1)+
INDEX($AH:$AH, LOOKUP(2, 1 / ($AH$1:INDIRECT("$AH$"&amp;ROW($AH27)-1) &lt;&gt; ""),ROW($AH$1:INDIRECT("$AH$"&amp;ROW($AD27)-1))), 1)&gt;=510,0,
IF(INDEX($AD:$AD, LOOKUP(2, 1 / ($AD$1:INDIRECT("$AD$"&amp;ROW($AD27)-1) &lt;&gt; ""),ROW($AD$1:INDIRECT("$AD$"&amp;ROW($AD27)-1))), 1)&gt;=255,0,
VLOOKUP(INDIRECT("$G$"&amp;LOOKUP(2, 1 / ($AD$1:INDIRECT("$AD$"&amp;ROW($AD27)-1) &lt;&gt; ""),ROW($AD$1:INDIRECT("$AD$"&amp;ROW($AD27)-1)))), 'EV and Base'!$A$1:$N$671, 4, FALSE))))</f>
        <v/>
      </c>
      <c r="AE27" s="2" t="str" cm="1">
        <f t="array" aca="1" ref="AE27" ca="1">IF(NOT(ISNUMBER(INDEX($A:$A,LOOKUP(2,1/($A$1:INDIRECT("$A$"&amp;ROW($A27))&lt;&gt;""),ROW($A$1:INDIRECT("$A$"&amp;ROW($A27)))),1))),"",
INDEX($AE:$AE,LOOKUP(2,1/($AE$1:INDIRECT("$AE$"&amp;ROW($AE27)-1)&lt;&gt;""),ROW($AE$1:INDIRECT("$AE$"&amp;ROW($AE27)-1))),1)+
IF(INDEX($AC:$AC,LOOKUP(2,1/($AC$1:INDIRECT("$AC$"&amp;ROW($AC27)-1)&lt;&gt;""),ROW($AC$1:INDIRECT("$AC$"&amp;ROW($AC27)-1))),1)+
INDEX($AD:$AD,LOOKUP(2,1/($AD$1:INDIRECT("$AD$"&amp;ROW($AD27)-1)&lt;&gt;""),ROW($AD$1:INDIRECT("$AD$"&amp;ROW($AD27)-1))),1)+
INDEX($AE:$AE,LOOKUP(2,1/($AE$1:INDIRECT("$AE$"&amp;ROW($AE27)-1)&lt;&gt;""),ROW($AE$1:INDIRECT("$AE$"&amp;ROW($AD27)-1))),1)+
INDEX($AE:$AF,LOOKUP(2,1/($AF$1:INDIRECT("$AF$"&amp;ROW($AF27)-1)&lt;&gt;""),ROW($AF$1:INDIRECT("$AF$"&amp;ROW($AD27)-1))),1)+
INDEX($AG:$AG,LOOKUP(2,1/($AG$1:INDIRECT("$AG$"&amp;ROW($AG27)-1)&lt;&gt;""),ROW($AG$1:INDIRECT("$AG$"&amp;ROW($AD27)-1))),1)+
INDEX($AH:$AH,LOOKUP(2,1/($AH$1:INDIRECT("$AH$"&amp;ROW($AH27)-1)&lt;&gt;""),ROW($AH$1:INDIRECT("$AH$"&amp;ROW($AD27)-1))),1)&gt;=510,0,
IF(INDEX($AE:$AE,LOOKUP(2,1/($AE$1:INDIRECT("$AE$"&amp;ROW($AE27)-1)&lt;&gt;""),ROW($AE$1:INDIRECT("$AE$"&amp;ROW($AE27)-1))),1)&gt;=255,0,
VLOOKUP(INDIRECT("$G$"&amp;LOOKUP(2,1/($AE$1:INDIRECT("$AE$"&amp;ROW($AE27)-1)&lt;&gt;""),ROW($AE$1:INDIRECT("$AE$"&amp;ROW($AE27)-1)))),'EV and Base'!$A$1:$N$671,5,FALSE))))</f>
        <v/>
      </c>
      <c r="AF27" s="2" t="str" cm="1">
        <f t="array" aca="1" ref="AF27" ca="1">IF(NOT(ISNUMBER(INDEX($A:$A, LOOKUP(2, 1 / ($A$1:INDIRECT("$A$"&amp;ROW($A27)) &lt;&gt; ""),ROW($A$1:INDIRECT("$A$"&amp;ROW($A27)))), 1))), "",
INDEX($AF:$AF, LOOKUP(2, 1 / ($AF$1:INDIRECT("$AF$"&amp;ROW($AF27)-1) &lt;&gt; ""),ROW($AF$1:INDIRECT("$AF$"&amp;ROW($AF27)-1))), 1)+
IF(INDEX($AC:$AC, LOOKUP(2, 1 / ($AC$1:INDIRECT("$AC$"&amp;ROW($AC27)-1) &lt;&gt; ""),ROW($AC$1:INDIRECT("$AC$"&amp;ROW($AC27)-1))), 1)+
INDEX($AD:$AD, LOOKUP(2, 1 / ($AD$1:INDIRECT("$AD$"&amp;ROW($AD27)-1) &lt;&gt; ""),ROW($AD$1:INDIRECT("$AD$"&amp;ROW($AD27)-1))), 1)+
INDEX($AE:$AE, LOOKUP(2, 1 / ($AE$1:INDIRECT("$AE$"&amp;ROW($AE27)-1) &lt;&gt; ""),ROW($AE$1:INDIRECT("$AE$"&amp;ROW($AD27)-1))), 1)+
INDEX($AE:$AF, LOOKUP(2, 1 / ($AF$1:INDIRECT("$AF$"&amp;ROW($AF27)-1) &lt;&gt; ""),ROW($AF$1:INDIRECT("$AF$"&amp;ROW($AD27)-1))), 1)+
INDEX($AG:$AG, LOOKUP(2, 1 / ($AG$1:INDIRECT("$AG$"&amp;ROW($AG27)-1) &lt;&gt; ""),ROW($AG$1:INDIRECT("$AG$"&amp;ROW($AD27)-1))), 1)+
INDEX($AH:$AH, LOOKUP(2, 1 / ($AH$1:INDIRECT("$AH$"&amp;ROW($AH27)-1) &lt;&gt; ""),ROW($AH$1:INDIRECT("$AH$"&amp;ROW($AD27)-1))), 1)&gt;=510,0,
IF(INDEX($AF:$AF, LOOKUP(2, 1 / ($AF$1:INDIRECT("$AF$"&amp;ROW($AF27)-1) &lt;&gt; ""),ROW($AF$1:INDIRECT("$AF$"&amp;ROW($AF27)-1))), 1)&gt;=255,0,
VLOOKUP(INDIRECT("$G$"&amp;LOOKUP(2, 1 / ($AF$1:INDIRECT("$AF$"&amp;ROW($AF27)-1) &lt;&gt; ""),ROW($AF$1:INDIRECT("$AF$"&amp;ROW($AF27)-1)))), 'EV and Base'!$A$1:$N$671, 6, FALSE))))</f>
        <v/>
      </c>
      <c r="AG27" s="2" t="str" cm="1">
        <f t="array" aca="1" ref="AG27" ca="1">IF(NOT(ISNUMBER(INDEX($A:$A, LOOKUP(2, 1 / ($A$1:INDIRECT("$A$"&amp;ROW($A27)) &lt;&gt; ""),ROW($A$1:INDIRECT("$A$"&amp;ROW($A27)))), 1))), "",
INDEX($AG:$AG, LOOKUP(2, 1 / ($AG$1:INDIRECT("$AG$"&amp;ROW($AG27)-1) &lt;&gt; ""),ROW($AG$1:INDIRECT("$AG$"&amp;ROW($AG27)-1))), 1)+
IF(INDEX($AC:$AC, LOOKUP(2, 1 / ($AC$1:INDIRECT("$AC$"&amp;ROW($AC27)-1) &lt;&gt; ""),ROW($AC$1:INDIRECT("$AC$"&amp;ROW($AC27)-1))), 1)+
INDEX($AD:$AD, LOOKUP(2, 1 / ($AD$1:INDIRECT("$AD$"&amp;ROW($AD27)-1) &lt;&gt; ""),ROW($AD$1:INDIRECT("$AD$"&amp;ROW($AD27)-1))), 1)+
INDEX($AE:$AE, LOOKUP(2, 1 / ($AE$1:INDIRECT("$AE$"&amp;ROW($AE27)-1) &lt;&gt; ""),ROW($AE$1:INDIRECT("$AE$"&amp;ROW($AD27)-1))), 1)+
INDEX($AE:$AF, LOOKUP(2, 1 / ($AF$1:INDIRECT("$AF$"&amp;ROW($AF27)-1) &lt;&gt; ""),ROW($AF$1:INDIRECT("$AF$"&amp;ROW($AD27)-1))), 1)+
INDEX($AG:$AG, LOOKUP(2, 1 / ($AG$1:INDIRECT("$AG$"&amp;ROW($AG27)-1) &lt;&gt; ""),ROW($AG$1:INDIRECT("$AG$"&amp;ROW($AD27)-1))), 1)+
INDEX($AH:$AH, LOOKUP(2, 1 / ($AH$1:INDIRECT("$AH$"&amp;ROW($AH27)-1) &lt;&gt; ""),ROW($AH$1:INDIRECT("$AH$"&amp;ROW($AD27)-1))), 1)&gt;=510,0,
IF(INDEX($AG:$AG, LOOKUP(2, 1 / ($AG$1:INDIRECT("$AG$"&amp;ROW($AG27)-1) &lt;&gt; ""),ROW($AG$1:INDIRECT("$AG$"&amp;ROW($AG27)-1))), 1)&gt;=255,0,
VLOOKUP(INDIRECT("$G$"&amp;LOOKUP(2, 1 / ($AG$1:INDIRECT("$AG$"&amp;ROW($AG27)-1) &lt;&gt; ""),ROW($AG$1:INDIRECT("$AG$"&amp;ROW($AG27)-1)))), 'EV and Base'!$A$1:$N$671, 7, FALSE))))</f>
        <v/>
      </c>
      <c r="AH27" s="24" t="str" cm="1">
        <f t="array" aca="1" ref="AH27" ca="1">IF(NOT(ISNUMBER(INDEX($A:$A,LOOKUP(2,1/($A$1:INDIRECT("$A$"&amp;ROW($A27))&lt;&gt;""),ROW($A$1:INDIRECT("$A$"&amp;ROW($A27)))),1))),"",
INDEX($AH:$AH,LOOKUP(2,1/($AH$1:INDIRECT("$AH$"&amp;ROW($AH27)-1)&lt;&gt;""),ROW($AH$1:INDIRECT("$AH$"&amp;ROW($AH27)-1))),1)+
IF(INDEX($AC:$AC,LOOKUP(2,1/($AC$1:INDIRECT("$AC$"&amp;ROW($AC27)-1)&lt;&gt;""),ROW($AC$1:INDIRECT("$AC$"&amp;ROW($AC27)-1))),1)+
INDEX($AD:$AD,LOOKUP(2,1/($AD$1:INDIRECT("$AD$"&amp;ROW($AD27)-1)&lt;&gt;""),ROW($AD$1:INDIRECT("$AD$"&amp;ROW($AD27)-1))),1)+
INDEX($AE:$AE,LOOKUP(2,1/($AE$1:INDIRECT("$AE$"&amp;ROW($AE27)-1)&lt;&gt;""),ROW($AE$1:INDIRECT("$AE$"&amp;ROW($AD27)-1))),1)+
INDEX($AE:$AF,LOOKUP(2,1/($AF$1:INDIRECT("$AF$"&amp;ROW($AF27)-1)&lt;&gt;""),ROW($AF$1:INDIRECT("$AF$"&amp;ROW($AD27)-1))),1)+
INDEX($AG:$AG,LOOKUP(2,1/($AG$1:INDIRECT("$AG$"&amp;ROW($AG27)-1)&lt;&gt;""),ROW($AG$1:INDIRECT("$AG$"&amp;ROW($AD27)-1))),1)+
INDEX($AH:$AH,LOOKUP(2,1/($AH$1:INDIRECT("$AH$"&amp;ROW($AH27)-1)&lt;&gt;""),ROW($AH$1:INDIRECT("$AH$"&amp;ROW($AD27)-1))),1)&gt;=510,0,
IF(INDEX($AH:$AH,LOOKUP(2,1/($AH$1:INDIRECT("$AH$"&amp;ROW($AH27)-1)&lt;&gt;""),ROW($AH$1:INDIRECT("$AH$"&amp;ROW($AH27)-1))),1)&gt;=255,0,
VLOOKUP(INDIRECT("$G$"&amp;LOOKUP(2,1/($AH$1:INDIRECT("$AH$"&amp;ROW($AH27)-1)&lt;&gt;""),ROW($AH$1:INDIRECT("$AH$"&amp;ROW($AH27)-1)))),'EV and Base'!$A$1:$N$671,8,FALSE))))</f>
        <v/>
      </c>
      <c r="AI27" s="29" t="str" cm="1">
        <f t="array" aca="1" ref="AI27" ca="1">IF(NOT(ISNUMBER(INDEX($A:$A,LOOKUP(2,1/($A$1:INDIRECT("$A$"&amp;ROW($A27))&lt;&gt;""),ROW($A$1:INDIRECT("$A$"&amp;ROW($A27)))),1))),"",
ROUNDDOWN((((2*VLOOKUP($AA27,'EV and Base'!$A$1:$N$671,9,FALSE))+31+ROUNDDOWN($AC27/4,0))*$AB27)/100,0)+$AB27+10)</f>
        <v/>
      </c>
      <c r="AJ27" s="21" t="str" cm="1">
        <f t="array" aca="1" ref="AJ27" ca="1">IF(NOT(ISNUMBER(INDEX($A:$A, LOOKUP(2, 1 / ($A$1:INDIRECT("$A$"&amp;ROW($A27)) &lt;&gt; ""),ROW($A$1:INDIRECT("$A$"&amp;ROW($A27)))), 1))), "",
ROUNDDOWN((ROUNDDOWN((((2*VLOOKUP($AA27, 'EV and Base'!$A$1:$N$671, 10, FALSE))+31+ROUNDDOWN($AD27/4, 0))*$AB27)/100, 0)+5)*1.1, 0))</f>
        <v/>
      </c>
      <c r="AK27" s="21" t="str" cm="1">
        <f t="array" aca="1" ref="AK27" ca="1">IF(NOT(ISNUMBER(INDEX($A:$A, LOOKUP(2, 1 / ($A$1:INDIRECT("$A$"&amp;ROW($A27)) &lt;&gt; ""),ROW($A$1:INDIRECT("$A$"&amp;ROW($A27)))), 1))), "",
ROUNDDOWN((ROUNDDOWN((((2*VLOOKUP($AA27, 'EV and Base'!$A$1:$N$671, 11, FALSE))+30+ROUNDDOWN($AE27/4, 0))*$AB27)/100, 0)+5), 0)
&amp;"-"&amp;
ROUNDDOWN((ROUNDDOWN((((2*VLOOKUP($AA27, 'EV and Base'!$A$1:$N$671, 11, FALSE))+31+ROUNDDOWN($AE27/4, 0))*$AB27)/100, 0)+5), 0))</f>
        <v/>
      </c>
      <c r="AL27" s="21" t="str" cm="1">
        <f t="array" aca="1" ref="AL27" ca="1">IF(NOT(ISNUMBER(INDEX($A:$A, LOOKUP(2, 1 / ($A$1:INDIRECT("$A$"&amp;ROW($A27)) &lt;&gt; ""),ROW($A$1:INDIRECT("$A$"&amp;ROW($A27)))), 1))), "",
ROUNDDOWN((ROUNDDOWN((((2*VLOOKUP($AA27, 'EV and Base'!$A$1:$N$671, 12, FALSE))+0+ROUNDDOWN($AF27/4, 0))*$AB27)/100, 0)+5)*0.9, 0)
&amp;"-"&amp;
ROUNDDOWN((ROUNDDOWN((((2*VLOOKUP($AA27, 'EV and Base'!$A$1:$N$671, 12, FALSE))+31+ROUNDDOWN($AF27/4, 0))*$AB27)/100, 0)+5)*0.9, 0))</f>
        <v/>
      </c>
      <c r="AM27" s="21" t="str" cm="1">
        <f t="array" aca="1" ref="AM27" ca="1">IF(NOT(ISNUMBER(INDEX($A:$A, LOOKUP(2, 1 / ($A$1:INDIRECT("$A$"&amp;ROW($A27)) &lt;&gt; ""),ROW($A$1:INDIRECT("$A$"&amp;ROW($A27)))), 1))), "",
ROUNDDOWN((ROUNDDOWN((((2*VLOOKUP($AA27, 'EV and Base'!$A$1:$N$671, 13, FALSE))+30+ROUNDDOWN($AG27/4, 0))*$AB27)/100, 0)+5), 0)
&amp;"-"&amp;
ROUNDDOWN((ROUNDDOWN((((2*VLOOKUP($AA27, 'EV and Base'!$A$1:$N$671, 13, FALSE))+31+ROUNDDOWN($AG27/4, 0))*$AB27)/100, 0)+5), 0))</f>
        <v/>
      </c>
      <c r="AN27" s="25" t="str" cm="1">
        <f t="array" aca="1" ref="AN27" ca="1">IF(NOT(ISNUMBER(INDEX($A:$A, LOOKUP(2, 1 / ($A$1:INDIRECT("$A$"&amp;ROW($A27)) &lt;&gt; ""),ROW($A$1:INDIRECT("$A$"&amp;ROW($A27)))), 1))), "",
ROUNDDOWN((ROUNDDOWN((((2*VLOOKUP($AA27, 'EV and Base'!$A$1:$N$671, 14, FALSE))+31+ROUNDDOWN($AH27/4, 0))*$AB27)/100, 0)+5), 0))</f>
        <v/>
      </c>
      <c r="AO27" s="23" t="str" cm="1">
        <f t="array" aca="1" ref="AO27" ca="1">IF(NOT(ISNUMBER(INDEX($A:$A, LOOKUP(2, 1 / ($A$1:INDIRECT("$A$"&amp;ROW($A27)) &lt;&gt; ""),ROW($A$1:INDIRECT("$A$"&amp;ROW($A27)))), 1))), "",
ROUNDDOWN((((2*VLOOKUP($AA27, 'EV and Base'!$A$1:$N$671, 9, FALSE))+31+ROUNDDOWN($AC27/4, 0))*$AB27)/100, 0)+$AB27+10)</f>
        <v/>
      </c>
      <c r="AP27" s="2" t="str" cm="1">
        <f t="array" aca="1" ref="AP27" ca="1">IF(NOT(ISNUMBER(INDEX($A:$A, LOOKUP(2, 1 / ($A$1:INDIRECT("$A$"&amp;ROW($A27)) &lt;&gt; ""),ROW($A$1:INDIRECT("$A$"&amp;ROW($A27)))), 1))), "",
ROUNDDOWN((ROUNDDOWN((((2*VLOOKUP($AA27, 'EV and Base'!$A$1:$N$671, 10, FALSE))+31+ROUNDDOWN($AD27/4, 0))*$AB27)/100, 0)+5)*1.1, 0))</f>
        <v/>
      </c>
      <c r="AQ27" s="2" t="str" cm="1">
        <f t="array" aca="1" ref="AQ27" ca="1">IF(NOT(ISNUMBER(INDEX($A:$A, LOOKUP(2, 1 / ($A$1:INDIRECT("$A$"&amp;ROW($A27)) &lt;&gt; ""),ROW($A$1:INDIRECT("$A$"&amp;ROW($A27)))), 1))), "",
ROUNDDOWN((ROUNDDOWN((((2*VLOOKUP($AA27, 'EV and Base'!$A$1:$N$671, 11, FALSE))+$AV$2+ROUNDDOWN($AE27/4, 0))*$AB27)/100, 0)+5), 0))</f>
        <v/>
      </c>
      <c r="AR27" s="22" t="str" cm="1">
        <f t="array" aca="1" ref="AR27" ca="1">IF(NOT(ISNUMBER(INDEX($A:$A, LOOKUP(2, 1 / ($A$1:INDIRECT("$A$"&amp;ROW($A27)) &lt;&gt; ""),ROW($A$1:INDIRECT("$A$"&amp;ROW($A27)))), 1))), "",
ROUNDDOWN((ROUNDDOWN((((2*VLOOKUP($AA27, 'EV and Base'!$A$1:$N$671, 12, FALSE))+$AW$2+ROUNDDOWN($AF27/4, 0))*$AB27)/100, 0)+5)*0.9, 0))</f>
        <v/>
      </c>
      <c r="AS27" s="2" t="str" cm="1">
        <f t="array" aca="1" ref="AS27" ca="1">IF(NOT(ISNUMBER(INDEX($A:$A, LOOKUP(2, 1 / ($A$1:INDIRECT("$A$"&amp;ROW($A27)) &lt;&gt; ""),ROW($A$1:INDIRECT("$A$"&amp;ROW($A27)))), 1))), "",
ROUNDDOWN((ROUNDDOWN((((2*VLOOKUP($AA27, 'EV and Base'!$A$1:$N$671, 13, FALSE))+$AX$2+ROUNDDOWN($AG27/4, 0))*$AB27)/100, 0)+5), 0))</f>
        <v/>
      </c>
      <c r="AT27" s="24" t="str" cm="1">
        <f t="array" aca="1" ref="AT27" ca="1">IF(NOT(ISNUMBER(INDEX($A:$A, LOOKUP(2, 1 / ($A$1:INDIRECT("$A$"&amp;ROW($A27)) &lt;&gt; ""),ROW($A$1:INDIRECT("$A$"&amp;ROW($A27)))), 1))), "",
ROUNDDOWN((ROUNDDOWN((((2*VLOOKUP($AA27, 'EV and Base'!$A$1:$N$671, 14, FALSE))+31+ROUNDDOWN($AH27/4, 0))*$AB27)/100, 0)+5), 0))</f>
        <v/>
      </c>
      <c r="AU27" s="28"/>
      <c r="AY27" t="str" cm="1">
        <f t="array" aca="1" ref="AY27" ca="1">IF(NOT(ISNUMBER(INDEX($A:$A,LOOKUP(2,1/($A$1:INDIRECT("$A$"&amp;ROW($A27))&lt;&gt;""),ROW($A$1:INDIRECT("$A$"&amp;ROW($A27)))),1))),"",
INDEX($AY:$AY,LOOKUP(2,1/($AY$1:INDIRECT("$AY$"&amp;ROW($AY27)-1)&lt;&gt;""),ROW($AY$1:INDIRECT("$AY$"&amp;ROW($AY27)-1))),1)+$BL27)</f>
        <v/>
      </c>
      <c r="AZ27" s="3" t="str" cm="1">
        <f t="array" aca="1" ref="AZ27" ca="1">IF(NOT(ISNUMBER(INDEX($A:$A, LOOKUP(2, 1 / ($A$1:INDIRECT("$A$"&amp;ROW($A27)) &lt;&gt; ""),ROW($A$1:INDIRECT("$A$"&amp;ROW($A27)))), 1))), "",
VLOOKUP(INDIRECT("$G$"&amp;LOOKUP(2, 1 / ($AY$1:INDIRECT("$AY$"&amp;ROW($AY27)-1) &lt;&gt; ""),ROW($AY$1:INDIRECT("$AY$"&amp;ROW($AY27)-1)))),'EV and Base'!A22:N692,2,FALSE))</f>
        <v/>
      </c>
      <c r="BA27" s="3" t="str" cm="1">
        <f t="array" aca="1" ref="BA27" ca="1">IF(NOT(ISNUMBER(INDEX($A:$A, LOOKUP(2, 1 / ($A$1:INDIRECT("$A$"&amp;ROW($A27)) &lt;&gt; ""),ROW($A$1:INDIRECT("$A$"&amp;ROW($A27)))), 1))), "",
INDIRECT("$I$"&amp;LOOKUP(2, 1 / ($AY$1:INDIRECT("$AY$"&amp;ROW($AY27)-1) &lt;&gt; ""),ROW($AY$1:INDIRECT("$AY$"&amp;ROW($AY27)-1)))))</f>
        <v/>
      </c>
      <c r="BB27" s="1" t="str" cm="1">
        <f t="array" aca="1" ref="BB27" ca="1">IF(NOT(ISNUMBER(INDEX($A:$A, LOOKUP(2, 1 / ($A$1:INDIRECT("$A$"&amp;ROW($A27)) &lt;&gt; ""),ROW($A$1:INDIRECT("$A$"&amp;ROW($A27)))), 1))), "",
INDIRECT("$AB$"&amp;LOOKUP(2, 1 / ($AY$1:INDIRECT("$AY$"&amp;ROW($AY27)-1) &lt;&gt; ""),ROW($AY$1:INDIRECT("$AY$"&amp;ROW($AY27)-1)))))</f>
        <v/>
      </c>
      <c r="BC27" s="3" t="str" cm="1">
        <f t="array" aca="1" ref="BC27" ca="1">IF(NOT(ISNUMBER(INDEX($A:$A,LOOKUP(2,1/($A$1:INDIRECT("$A$"&amp;ROW($A27))&lt;&gt;""),ROW($A$1:INDIRECT("$A$"&amp;ROW($A27)))),1))),"",
$BA27+$BA27+10)</f>
        <v/>
      </c>
      <c r="BD27" s="3" t="str" cm="1">
        <f t="array" aca="1" ref="BD27" ca="1">IF(NOT(ISNUMBER(INDEX($A:$A,LOOKUP(2,1/($A$1:INDIRECT("$A$"&amp;ROW($A27))&lt;&gt;""),ROW($A$1:INDIRECT("$A$"&amp;ROW($A27)))),1))),"",
$BA27+$BB27+10)</f>
        <v/>
      </c>
      <c r="BE27" s="3" t="str" cm="1">
        <f t="array" aca="1" ref="BE27" ca="1">IF(NOT(ISNUMBER(INDEX($A:$A,LOOKUP(2,1/($A$1:INDIRECT("$A$"&amp;ROW($A27))&lt;&gt;""),ROW($A$1:INDIRECT("$A$"&amp;ROW($A27)))),1))),"",
$BC27*$BC27)</f>
        <v/>
      </c>
      <c r="BF27" s="3" t="str" cm="1">
        <f t="array" aca="1" ref="BF27" ca="1">IF(NOT(ISNUMBER(INDEX($A:$A,LOOKUP(2,1/($A$1:INDIRECT("$A$"&amp;ROW($A27))&lt;&gt;""),ROW($A$1:INDIRECT("$A$"&amp;ROW($A27)))),1))),"",
$BD27*$BD27)</f>
        <v/>
      </c>
      <c r="BG27" s="3" t="str" cm="1">
        <f t="array" aca="1" ref="BG27" ca="1">IF(NOT(ISNUMBER(INDEX($A:$A,LOOKUP(2,1/($A$1:INDIRECT("$A$"&amp;ROW($A27))&lt;&gt;""),ROW($A$1:INDIRECT("$A$"&amp;ROW($A27)))),1))),"",
_xlfn.FLOOR.MATH(1.5*_xlfn.FLOOR.MATH($AZ27*BA27/5)))</f>
        <v/>
      </c>
      <c r="BH27" s="3" t="str" cm="1">
        <f t="array" aca="1" ref="BH27" ca="1">IF(NOT(ISNUMBER(INDEX($A:$A, LOOKUP(2, 1 / ($A$1:INDIRECT("$A$"&amp;ROW($A27)) &lt;&gt; ""),ROW($A$1:INDIRECT("$A$"&amp;ROW($A27)))), 1))), "",
_xlfn.FLOOR.MATH($BG27/IF(OR(INDIRECT("$C$"&amp;LOOKUP(2, 1 / ($AY$1:INDIRECT("$AY$"&amp;ROW($AY27)-1) &lt;&gt; ""),ROW($AY$1:INDIRECT("$AY$"&amp;ROW($AY27)-1))))="Multi",
INDIRECT("$C$"&amp;LOOKUP(2, 1 / ($AY$1:INDIRECT("$AY$"&amp;ROW($AY27)-1) &lt;&gt; ""),ROW($AY$1:INDIRECT("$AY$"&amp;ROW($AY27)-1))))="Double"),2,1)))</f>
        <v/>
      </c>
      <c r="BI27" s="3" t="str" cm="1">
        <f t="array" aca="1" ref="BI27" ca="1">IF(NOT(ISNUMBER(INDEX($A:$A,LOOKUP(2,1/($A$1:INDIRECT("$A$"&amp;ROW($A27))&lt;&gt;""),ROW($A$1:INDIRECT("$A$"&amp;ROW($A27)))),1))),"",
VLOOKUP($BC27,GameFreakSQRT!$A$1:$B$200,2,FALSE))</f>
        <v/>
      </c>
      <c r="BJ27" s="3" t="str" cm="1">
        <f t="array" aca="1" ref="BJ27" ca="1">IF(NOT(ISNUMBER(INDEX($A:$A,LOOKUP(2,1/($A$1:INDIRECT("$A$"&amp;ROW($A27))&lt;&gt;""),ROW($A$1:INDIRECT("$A$"&amp;ROW($A27)))),1))),"",
VLOOKUP($BD27,GameFreakSQRT!$A$1:$B$200,2,FALSE))</f>
        <v/>
      </c>
      <c r="BK27" s="3" t="str" cm="1">
        <f t="array" aca="1" ref="BK27" ca="1">IF(NOT(ISNUMBER(INDEX($A:$A,LOOKUP(2,1/($A$1:INDIRECT("$A$"&amp;ROW($A27))&lt;&gt;""),ROW($A$1:INDIRECT("$A$"&amp;ROW($A27)))),1))),"",
_xlfn.FLOOR.MATH((($BI27*$BE27)*$BH27)/($BJ27*$BF27))+1)</f>
        <v/>
      </c>
      <c r="BL27" s="3" t="str" cm="1">
        <f t="array" aca="1" ref="BL27" ca="1">IF(NOT(ISNUMBER(INDEX($A:$A,LOOKUP(2,1/($A$1:INDIRECT("$A$"&amp;ROW($A27))&lt;&gt;""),ROW($A$1:INDIRECT("$A$"&amp;ROW($A27)))),1))),"",
_xlfn.FLOOR.MATH($BK27*IF(NOT(INDIRECT("$Z$"&amp;LOOKUP(2, 1 / ($AY$1:INDIRECT("$AY$"&amp;ROW($AY27)-1) &lt;&gt; ""),ROW($AY$1:INDIRECT("$AY$"&amp;ROW($AY27)-1))))=""),1.5,1)))</f>
        <v/>
      </c>
      <c r="BM27" s="3" t="str" cm="1">
        <f t="array" aca="1" ref="BM27" ca="1">IF(NOT(ISNUMBER(INDEX($A:$A, LOOKUP(2, 1 / ($A$1:INDIRECT("$A$"&amp;ROW($A27)) &lt;&gt; ""),ROW($A$1:INDIRECT("$A$"&amp;ROW($A27)))), 1))), "",
INDIRECT("$Y$"&amp;LOOKUP(2, 1 / ($AY$1:INDIRECT("$AY$"&amp;ROW($AY27)-1) &lt;&gt; ""),ROW($AY$1:INDIRECT("$AY$"&amp;ROW($AY27)-1)))))</f>
        <v/>
      </c>
      <c r="BN27" s="3" t="str">
        <f t="shared" ca="1" si="0"/>
        <v/>
      </c>
      <c r="CT27" s="3" t="str" cm="1">
        <f t="array" aca="1" ref="CT27" ca="1">IF(NOT(ISNUMBER(INDEX($A:$A, LOOKUP(2, 1 / ($A$1:INDIRECT("$A$"&amp;ROW($A27)) &lt;&gt; ""),ROW($A$1:INDIRECT("$A$"&amp;ROW($A27)))), 1))), "",
$AY27-INDEX($AY:$AY, LOOKUP(2, 1 / ($AY$1:INDIRECT("$AV$"&amp;ROW($AY27)-1) &lt;&gt; ""),ROW($AY$1:INDIRECT("$AV$"&amp;ROW($AY27)-1))), 1))</f>
        <v/>
      </c>
      <c r="CU27" s="3" t="str" cm="1">
        <f t="array" aca="1" ref="CU27" ca="1">IF(NOT(ISNUMBER(INDEX($A:$A, LOOKUP(2, 1 / ($A$1:INDIRECT("$A$"&amp;ROW($A27)) &lt;&gt; ""),ROW($A$1:INDIRECT("$A$"&amp;ROW($A27)))), 1))), "",
INDEX($Y:$Y, LOOKUP(2, 1 / ($Y$1:INDIRECT("$Y$"&amp;ROW($Y27)-1) &lt;&gt; ""),ROW($Y$1:INDIRECT("$Y$"&amp;ROW($Y27)-1))), 1))</f>
        <v/>
      </c>
      <c r="CV27" s="1" t="str">
        <f ca="1">IFERROR(VLOOKUP($AY27, 'Medium-Slow'!$A$1:$B$101, 2, TRUE),"")</f>
        <v/>
      </c>
    </row>
    <row r="28" spans="1:100" x14ac:dyDescent="0.45">
      <c r="A28" s="56" t="s">
        <v>75</v>
      </c>
      <c r="B28" s="56" t="s">
        <v>126</v>
      </c>
      <c r="C28" s="56" t="s">
        <v>46</v>
      </c>
      <c r="D28" s="56" t="s">
        <v>117</v>
      </c>
      <c r="E28" s="56" t="s">
        <v>48</v>
      </c>
      <c r="F28" s="56">
        <v>1</v>
      </c>
      <c r="G28" s="2" t="s">
        <v>127</v>
      </c>
      <c r="H28" s="2" t="s">
        <v>50</v>
      </c>
      <c r="I28" s="2">
        <v>10</v>
      </c>
      <c r="J28" s="2" t="s">
        <v>71</v>
      </c>
      <c r="K28" s="2" t="s">
        <v>107</v>
      </c>
      <c r="L28" s="2" t="s">
        <v>53</v>
      </c>
      <c r="M28" s="2" t="s">
        <v>66</v>
      </c>
      <c r="N28" s="2" t="s">
        <v>73</v>
      </c>
      <c r="O28" s="2" t="s">
        <v>128</v>
      </c>
      <c r="P28" s="2" t="s">
        <v>88</v>
      </c>
      <c r="Q28" s="2">
        <v>0</v>
      </c>
      <c r="R28" s="2">
        <f>_xlfn.FLOOR.MATH((((2*VLOOKUP(G28, 'EV and Base'!$A$1:$N$671, 9, FALSE))+$Q28)*$I28)/100)+$I28+10</f>
        <v>30</v>
      </c>
      <c r="S28" s="2">
        <f>_xlfn.FLOOR.MATH((_xlfn.FLOOR.MATH((((2*VLOOKUP($G28, 'EV and Base'!$A$1:$N$671, 10, FALSE))+$Q28)*$I28)/100)+5)*
IF(OR($J28="Lonely", $J28="Brave", $J28="Adamant", $J28="Naughty"), 1.1,
IF(OR($J28="Bold", $J28="Timid", $J28="Modest", $J28="Calm"), 0.9, 1)))</f>
        <v>15</v>
      </c>
      <c r="T28" s="2">
        <f>_xlfn.FLOOR.MATH((_xlfn.FLOOR.MATH((((2*VLOOKUP($G28, 'EV and Base'!$A$1:$N$671, 11, FALSE))+$Q28)*$I28)/100)+5)*
IF(OR($J28="Bold", $J28="Relaxed", $J28="Impish", $J28="Lax"), 1.1,
IF(OR($J28="Lonely", $J28="Hasty", $J28="Mild", $J28="Gentle"), 0.9, 1)))</f>
        <v>14</v>
      </c>
      <c r="U28" s="2">
        <f>_xlfn.FLOOR.MATH((_xlfn.FLOOR.MATH((((2*VLOOKUP($G28, 'EV and Base'!$A$1:$N$671, 12, FALSE))+$Q28)*$I28)/100)+5)*
IF(OR($J28="Modest", $J28="Mild", $J28="Quiet", $J28="Rash"), 1.1,
IF(OR($J28="Adamant", $J28="Impish", $J28="Jolly", $J28="Careful"), 0.9, 1)))</f>
        <v>15</v>
      </c>
      <c r="V28" s="2">
        <f>_xlfn.FLOOR.MATH((_xlfn.FLOOR.MATH((((2*VLOOKUP($G28, 'EV and Base'!$A$1:$N$671, 13, FALSE))+$Q28)*$I28)/100)+5)*
IF(OR($J28="Calm", $J28="Gentle", $J28="Sassy", $J28="Careful"), 1.1,
IF(OR($J28="Naughty", $J28="Lax", $J28="Naive", $J28="Rash"), 0.9, 1)))</f>
        <v>14</v>
      </c>
      <c r="W28" s="2">
        <f>_xlfn.FLOOR.MATH((_xlfn.FLOOR.MATH((((2*VLOOKUP($G28, 'EV and Base'!$A$1:$N$671, 14, FALSE))+$Q28)*$I28)/100)+5)*
IF(OR($J28="Timid", $J28="Hasty", $J28="Jolly", $J28="Naive"), 1.1,
IF(OR($J28="Brave", $J28="Relaxed", $J28="Quiet", $J28="Sassy"), 0.9, 1)))</f>
        <v>17</v>
      </c>
      <c r="X28" s="56">
        <v>40</v>
      </c>
      <c r="AA28" s="23" t="str" cm="1">
        <f t="array" aca="1" ref="AA28" ca="1">IF(NOT(ISNUMBER(INDEX($A:$A,LOOKUP(2,1/($A$1:INDIRECT("$A$"&amp;ROW($A28))&lt;&gt;""),ROW($A$1:INDIRECT("$A$"&amp;ROW($A28)))),1))),"",
IF(NOT(ISNUMBER($A28)),$AA27,
IF($AB28&lt;16,"Lillipup",
IF($AB28&lt;32,"Herdier",
"Stoutland"))))</f>
        <v/>
      </c>
      <c r="AB28" s="25" t="str" cm="1">
        <f t="array" aca="1" ref="AB28" ca="1">IF(NOT(ISNUMBER(INDEX($A:$A, LOOKUP(2, 1 / ($A$1:INDIRECT("$A$"&amp;ROW($A28)) &lt;&gt; ""),ROW($A$1:INDIRECT("$A$"&amp;ROW($A28)))), 1))), "",
VLOOKUP($AY28,'Medium-Slow'!$A$1:$B$101,2,TRUE))</f>
        <v/>
      </c>
      <c r="AC28" s="23" t="str" cm="1">
        <f t="array" aca="1" ref="AC28" ca="1">IF(NOT(ISNUMBER(INDEX($A:$A, LOOKUP(2, 1 / ($A$1:INDIRECT("$A$"&amp;ROW($A28)) &lt;&gt; ""),ROW($A$1:INDIRECT("$A$"&amp;ROW($A28)))), 1))), "",
INDEX($AC:$AC, LOOKUP(2, 1 / ($AC$1:INDIRECT("$AC$"&amp;ROW($AC28)-1) &lt;&gt; ""),ROW($AC$1:INDIRECT("$AC$"&amp;ROW($AC28)-1))), 1)+
IF(INDEX($AC:$AC, LOOKUP(2, 1 / ($AC$1:INDIRECT("$AC$"&amp;ROW($AC28)-1) &lt;&gt; ""),ROW($AC$1:INDIRECT("$AC$"&amp;ROW($AC28)-1))), 1)+
INDEX($AD:$AD, LOOKUP(2, 1 / ($AD$1:INDIRECT("$AD$"&amp;ROW($AD28)-1) &lt;&gt; ""),ROW($AD$1:INDIRECT("$AD$"&amp;ROW($AD28)-1))), 1)+
INDEX($AE:$AE, LOOKUP(2, 1 / ($AE$1:INDIRECT("$AE$"&amp;ROW($AE28)-1) &lt;&gt; ""),ROW($AE$1:INDIRECT("$AE$"&amp;ROW($AD28)-1))), 1)+
INDEX($AE:$AF, LOOKUP(2, 1 / ($AF$1:INDIRECT("$AF$"&amp;ROW($AF28)-1) &lt;&gt; ""),ROW($AF$1:INDIRECT("$AF$"&amp;ROW($AD28)-1))), 1)+
INDEX($AG:$AG, LOOKUP(2, 1 / ($AG$1:INDIRECT("$AG$"&amp;ROW($AG28)-1) &lt;&gt; ""),ROW($AG$1:INDIRECT("$AG$"&amp;ROW($AD28)-1))), 1)+
INDEX($AH:$AH, LOOKUP(2, 1 / ($AH$1:INDIRECT("$AH$"&amp;ROW($AH28)-1) &lt;&gt; ""),ROW($AH$1:INDIRECT("$AH$"&amp;ROW($AD28)-1))), 1)&gt;=510,0,
IF(INDEX($AC:$AC, LOOKUP(2, 1 / ($AC$1:INDIRECT("$AC$"&amp;ROW($AC28)-1) &lt;&gt; ""),ROW($AC$1:INDIRECT("$AC$"&amp;ROW($AC28)-1))), 1)&gt;=255,0,
VLOOKUP(INDIRECT("$G$"&amp;LOOKUP(2, 1 / ($AC$1:INDIRECT("$AC$"&amp;ROW($AC28)-1) &lt;&gt; ""),ROW($AC$1:INDIRECT("$AC$"&amp;ROW($AC28)-1)))), 'EV and Base'!$A$1:$N$671, 3, FALSE))))</f>
        <v/>
      </c>
      <c r="AD28" s="2" t="str" cm="1">
        <f t="array" aca="1" ref="AD28" ca="1">IF(NOT(ISNUMBER(INDEX($A:$A, LOOKUP(2, 1 / ($A$1:INDIRECT("$A$"&amp;ROW($A28)) &lt;&gt; ""),ROW($A$1:INDIRECT("$A$"&amp;ROW($A28)))), 1))), "",
INDEX($AD:$AD, LOOKUP(2, 1 / ($AD$1:INDIRECT("$AD$"&amp;ROW($AD28)-1) &lt;&gt; ""),ROW($AD$1:INDIRECT("$AD$"&amp;ROW($AD28)-1))), 1)+
IF(INDEX($AC:$AC, LOOKUP(2, 1 / ($AC$1:INDIRECT("$AC$"&amp;ROW($AC28)-1) &lt;&gt; ""),ROW($AC$1:INDIRECT("$AC$"&amp;ROW($AC28)-1))), 1)+
INDEX($AD:$AD, LOOKUP(2, 1 / ($AD$1:INDIRECT("$AD$"&amp;ROW($AD28)-1) &lt;&gt; ""),ROW($AD$1:INDIRECT("$AD$"&amp;ROW($AD28)-1))), 1)+
INDEX($AE:$AE, LOOKUP(2, 1 / ($AE$1:INDIRECT("$AE$"&amp;ROW($AE28)-1) &lt;&gt; ""),ROW($AE$1:INDIRECT("$AE$"&amp;ROW($AD28)-1))), 1)+
INDEX($AE:$AF, LOOKUP(2, 1 / ($AF$1:INDIRECT("$AF$"&amp;ROW($AF28)-1) &lt;&gt; ""),ROW($AF$1:INDIRECT("$AF$"&amp;ROW($AD28)-1))), 1)+
INDEX($AG:$AG, LOOKUP(2, 1 / ($AG$1:INDIRECT("$AG$"&amp;ROW($AG28)-1) &lt;&gt; ""),ROW($AG$1:INDIRECT("$AG$"&amp;ROW($AD28)-1))), 1)+
INDEX($AH:$AH, LOOKUP(2, 1 / ($AH$1:INDIRECT("$AH$"&amp;ROW($AH28)-1) &lt;&gt; ""),ROW($AH$1:INDIRECT("$AH$"&amp;ROW($AD28)-1))), 1)&gt;=510,0,
IF(INDEX($AD:$AD, LOOKUP(2, 1 / ($AD$1:INDIRECT("$AD$"&amp;ROW($AD28)-1) &lt;&gt; ""),ROW($AD$1:INDIRECT("$AD$"&amp;ROW($AD28)-1))), 1)&gt;=255,0,
VLOOKUP(INDIRECT("$G$"&amp;LOOKUP(2, 1 / ($AD$1:INDIRECT("$AD$"&amp;ROW($AD28)-1) &lt;&gt; ""),ROW($AD$1:INDIRECT("$AD$"&amp;ROW($AD28)-1)))), 'EV and Base'!$A$1:$N$671, 4, FALSE))))</f>
        <v/>
      </c>
      <c r="AE28" s="2" t="str" cm="1">
        <f t="array" aca="1" ref="AE28" ca="1">IF(NOT(ISNUMBER(INDEX($A:$A,LOOKUP(2,1/($A$1:INDIRECT("$A$"&amp;ROW($A28))&lt;&gt;""),ROW($A$1:INDIRECT("$A$"&amp;ROW($A28)))),1))),"",
INDEX($AE:$AE,LOOKUP(2,1/($AE$1:INDIRECT("$AE$"&amp;ROW($AE28)-1)&lt;&gt;""),ROW($AE$1:INDIRECT("$AE$"&amp;ROW($AE28)-1))),1)+
IF(INDEX($AC:$AC,LOOKUP(2,1/($AC$1:INDIRECT("$AC$"&amp;ROW($AC28)-1)&lt;&gt;""),ROW($AC$1:INDIRECT("$AC$"&amp;ROW($AC28)-1))),1)+
INDEX($AD:$AD,LOOKUP(2,1/($AD$1:INDIRECT("$AD$"&amp;ROW($AD28)-1)&lt;&gt;""),ROW($AD$1:INDIRECT("$AD$"&amp;ROW($AD28)-1))),1)+
INDEX($AE:$AE,LOOKUP(2,1/($AE$1:INDIRECT("$AE$"&amp;ROW($AE28)-1)&lt;&gt;""),ROW($AE$1:INDIRECT("$AE$"&amp;ROW($AD28)-1))),1)+
INDEX($AE:$AF,LOOKUP(2,1/($AF$1:INDIRECT("$AF$"&amp;ROW($AF28)-1)&lt;&gt;""),ROW($AF$1:INDIRECT("$AF$"&amp;ROW($AD28)-1))),1)+
INDEX($AG:$AG,LOOKUP(2,1/($AG$1:INDIRECT("$AG$"&amp;ROW($AG28)-1)&lt;&gt;""),ROW($AG$1:INDIRECT("$AG$"&amp;ROW($AD28)-1))),1)+
INDEX($AH:$AH,LOOKUP(2,1/($AH$1:INDIRECT("$AH$"&amp;ROW($AH28)-1)&lt;&gt;""),ROW($AH$1:INDIRECT("$AH$"&amp;ROW($AD28)-1))),1)&gt;=510,0,
IF(INDEX($AE:$AE,LOOKUP(2,1/($AE$1:INDIRECT("$AE$"&amp;ROW($AE28)-1)&lt;&gt;""),ROW($AE$1:INDIRECT("$AE$"&amp;ROW($AE28)-1))),1)&gt;=255,0,
VLOOKUP(INDIRECT("$G$"&amp;LOOKUP(2,1/($AE$1:INDIRECT("$AE$"&amp;ROW($AE28)-1)&lt;&gt;""),ROW($AE$1:INDIRECT("$AE$"&amp;ROW($AE28)-1)))),'EV and Base'!$A$1:$N$671,5,FALSE))))</f>
        <v/>
      </c>
      <c r="AF28" s="2" t="str" cm="1">
        <f t="array" aca="1" ref="AF28" ca="1">IF(NOT(ISNUMBER(INDEX($A:$A, LOOKUP(2, 1 / ($A$1:INDIRECT("$A$"&amp;ROW($A28)) &lt;&gt; ""),ROW($A$1:INDIRECT("$A$"&amp;ROW($A28)))), 1))), "",
INDEX($AF:$AF, LOOKUP(2, 1 / ($AF$1:INDIRECT("$AF$"&amp;ROW($AF28)-1) &lt;&gt; ""),ROW($AF$1:INDIRECT("$AF$"&amp;ROW($AF28)-1))), 1)+
IF(INDEX($AC:$AC, LOOKUP(2, 1 / ($AC$1:INDIRECT("$AC$"&amp;ROW($AC28)-1) &lt;&gt; ""),ROW($AC$1:INDIRECT("$AC$"&amp;ROW($AC28)-1))), 1)+
INDEX($AD:$AD, LOOKUP(2, 1 / ($AD$1:INDIRECT("$AD$"&amp;ROW($AD28)-1) &lt;&gt; ""),ROW($AD$1:INDIRECT("$AD$"&amp;ROW($AD28)-1))), 1)+
INDEX($AE:$AE, LOOKUP(2, 1 / ($AE$1:INDIRECT("$AE$"&amp;ROW($AE28)-1) &lt;&gt; ""),ROW($AE$1:INDIRECT("$AE$"&amp;ROW($AD28)-1))), 1)+
INDEX($AE:$AF, LOOKUP(2, 1 / ($AF$1:INDIRECT("$AF$"&amp;ROW($AF28)-1) &lt;&gt; ""),ROW($AF$1:INDIRECT("$AF$"&amp;ROW($AD28)-1))), 1)+
INDEX($AG:$AG, LOOKUP(2, 1 / ($AG$1:INDIRECT("$AG$"&amp;ROW($AG28)-1) &lt;&gt; ""),ROW($AG$1:INDIRECT("$AG$"&amp;ROW($AD28)-1))), 1)+
INDEX($AH:$AH, LOOKUP(2, 1 / ($AH$1:INDIRECT("$AH$"&amp;ROW($AH28)-1) &lt;&gt; ""),ROW($AH$1:INDIRECT("$AH$"&amp;ROW($AD28)-1))), 1)&gt;=510,0,
IF(INDEX($AF:$AF, LOOKUP(2, 1 / ($AF$1:INDIRECT("$AF$"&amp;ROW($AF28)-1) &lt;&gt; ""),ROW($AF$1:INDIRECT("$AF$"&amp;ROW($AF28)-1))), 1)&gt;=255,0,
VLOOKUP(INDIRECT("$G$"&amp;LOOKUP(2, 1 / ($AF$1:INDIRECT("$AF$"&amp;ROW($AF28)-1) &lt;&gt; ""),ROW($AF$1:INDIRECT("$AF$"&amp;ROW($AF28)-1)))), 'EV and Base'!$A$1:$N$671, 6, FALSE))))</f>
        <v/>
      </c>
      <c r="AG28" s="2" t="str" cm="1">
        <f t="array" aca="1" ref="AG28" ca="1">IF(NOT(ISNUMBER(INDEX($A:$A, LOOKUP(2, 1 / ($A$1:INDIRECT("$A$"&amp;ROW($A28)) &lt;&gt; ""),ROW($A$1:INDIRECT("$A$"&amp;ROW($A28)))), 1))), "",
INDEX($AG:$AG, LOOKUP(2, 1 / ($AG$1:INDIRECT("$AG$"&amp;ROW($AG28)-1) &lt;&gt; ""),ROW($AG$1:INDIRECT("$AG$"&amp;ROW($AG28)-1))), 1)+
IF(INDEX($AC:$AC, LOOKUP(2, 1 / ($AC$1:INDIRECT("$AC$"&amp;ROW($AC28)-1) &lt;&gt; ""),ROW($AC$1:INDIRECT("$AC$"&amp;ROW($AC28)-1))), 1)+
INDEX($AD:$AD, LOOKUP(2, 1 / ($AD$1:INDIRECT("$AD$"&amp;ROW($AD28)-1) &lt;&gt; ""),ROW($AD$1:INDIRECT("$AD$"&amp;ROW($AD28)-1))), 1)+
INDEX($AE:$AE, LOOKUP(2, 1 / ($AE$1:INDIRECT("$AE$"&amp;ROW($AE28)-1) &lt;&gt; ""),ROW($AE$1:INDIRECT("$AE$"&amp;ROW($AD28)-1))), 1)+
INDEX($AE:$AF, LOOKUP(2, 1 / ($AF$1:INDIRECT("$AF$"&amp;ROW($AF28)-1) &lt;&gt; ""),ROW($AF$1:INDIRECT("$AF$"&amp;ROW($AD28)-1))), 1)+
INDEX($AG:$AG, LOOKUP(2, 1 / ($AG$1:INDIRECT("$AG$"&amp;ROW($AG28)-1) &lt;&gt; ""),ROW($AG$1:INDIRECT("$AG$"&amp;ROW($AD28)-1))), 1)+
INDEX($AH:$AH, LOOKUP(2, 1 / ($AH$1:INDIRECT("$AH$"&amp;ROW($AH28)-1) &lt;&gt; ""),ROW($AH$1:INDIRECT("$AH$"&amp;ROW($AD28)-1))), 1)&gt;=510,0,
IF(INDEX($AG:$AG, LOOKUP(2, 1 / ($AG$1:INDIRECT("$AG$"&amp;ROW($AG28)-1) &lt;&gt; ""),ROW($AG$1:INDIRECT("$AG$"&amp;ROW($AG28)-1))), 1)&gt;=255,0,
VLOOKUP(INDIRECT("$G$"&amp;LOOKUP(2, 1 / ($AG$1:INDIRECT("$AG$"&amp;ROW($AG28)-1) &lt;&gt; ""),ROW($AG$1:INDIRECT("$AG$"&amp;ROW($AG28)-1)))), 'EV and Base'!$A$1:$N$671, 7, FALSE))))</f>
        <v/>
      </c>
      <c r="AH28" s="24" t="str" cm="1">
        <f t="array" aca="1" ref="AH28" ca="1">IF(NOT(ISNUMBER(INDEX($A:$A,LOOKUP(2,1/($A$1:INDIRECT("$A$"&amp;ROW($A28))&lt;&gt;""),ROW($A$1:INDIRECT("$A$"&amp;ROW($A28)))),1))),"",
INDEX($AH:$AH,LOOKUP(2,1/($AH$1:INDIRECT("$AH$"&amp;ROW($AH28)-1)&lt;&gt;""),ROW($AH$1:INDIRECT("$AH$"&amp;ROW($AH28)-1))),1)+
IF(INDEX($AC:$AC,LOOKUP(2,1/($AC$1:INDIRECT("$AC$"&amp;ROW($AC28)-1)&lt;&gt;""),ROW($AC$1:INDIRECT("$AC$"&amp;ROW($AC28)-1))),1)+
INDEX($AD:$AD,LOOKUP(2,1/($AD$1:INDIRECT("$AD$"&amp;ROW($AD28)-1)&lt;&gt;""),ROW($AD$1:INDIRECT("$AD$"&amp;ROW($AD28)-1))),1)+
INDEX($AE:$AE,LOOKUP(2,1/($AE$1:INDIRECT("$AE$"&amp;ROW($AE28)-1)&lt;&gt;""),ROW($AE$1:INDIRECT("$AE$"&amp;ROW($AD28)-1))),1)+
INDEX($AE:$AF,LOOKUP(2,1/($AF$1:INDIRECT("$AF$"&amp;ROW($AF28)-1)&lt;&gt;""),ROW($AF$1:INDIRECT("$AF$"&amp;ROW($AD28)-1))),1)+
INDEX($AG:$AG,LOOKUP(2,1/($AG$1:INDIRECT("$AG$"&amp;ROW($AG28)-1)&lt;&gt;""),ROW($AG$1:INDIRECT("$AG$"&amp;ROW($AD28)-1))),1)+
INDEX($AH:$AH,LOOKUP(2,1/($AH$1:INDIRECT("$AH$"&amp;ROW($AH28)-1)&lt;&gt;""),ROW($AH$1:INDIRECT("$AH$"&amp;ROW($AD28)-1))),1)&gt;=510,0,
IF(INDEX($AH:$AH,LOOKUP(2,1/($AH$1:INDIRECT("$AH$"&amp;ROW($AH28)-1)&lt;&gt;""),ROW($AH$1:INDIRECT("$AH$"&amp;ROW($AH28)-1))),1)&gt;=255,0,
VLOOKUP(INDIRECT("$G$"&amp;LOOKUP(2,1/($AH$1:INDIRECT("$AH$"&amp;ROW($AH28)-1)&lt;&gt;""),ROW($AH$1:INDIRECT("$AH$"&amp;ROW($AH28)-1)))),'EV and Base'!$A$1:$N$671,8,FALSE))))</f>
        <v/>
      </c>
      <c r="AI28" s="29" t="str" cm="1">
        <f t="array" aca="1" ref="AI28" ca="1">IF(NOT(ISNUMBER(INDEX($A:$A,LOOKUP(2,1/($A$1:INDIRECT("$A$"&amp;ROW($A28))&lt;&gt;""),ROW($A$1:INDIRECT("$A$"&amp;ROW($A28)))),1))),"",
ROUNDDOWN((((2*VLOOKUP($AA28,'EV and Base'!$A$1:$N$671,9,FALSE))+31+ROUNDDOWN($AC28/4,0))*$AB28)/100,0)+$AB28+10)</f>
        <v/>
      </c>
      <c r="AJ28" s="21" t="str" cm="1">
        <f t="array" aca="1" ref="AJ28" ca="1">IF(NOT(ISNUMBER(INDEX($A:$A, LOOKUP(2, 1 / ($A$1:INDIRECT("$A$"&amp;ROW($A28)) &lt;&gt; ""),ROW($A$1:INDIRECT("$A$"&amp;ROW($A28)))), 1))), "",
ROUNDDOWN((ROUNDDOWN((((2*VLOOKUP($AA28, 'EV and Base'!$A$1:$N$671, 10, FALSE))+31+ROUNDDOWN($AD28/4, 0))*$AB28)/100, 0)+5)*1.1, 0))</f>
        <v/>
      </c>
      <c r="AK28" s="21" t="str" cm="1">
        <f t="array" aca="1" ref="AK28" ca="1">IF(NOT(ISNUMBER(INDEX($A:$A, LOOKUP(2, 1 / ($A$1:INDIRECT("$A$"&amp;ROW($A28)) &lt;&gt; ""),ROW($A$1:INDIRECT("$A$"&amp;ROW($A28)))), 1))), "",
ROUNDDOWN((ROUNDDOWN((((2*VLOOKUP($AA28, 'EV and Base'!$A$1:$N$671, 11, FALSE))+30+ROUNDDOWN($AE28/4, 0))*$AB28)/100, 0)+5), 0)
&amp;"-"&amp;
ROUNDDOWN((ROUNDDOWN((((2*VLOOKUP($AA28, 'EV and Base'!$A$1:$N$671, 11, FALSE))+31+ROUNDDOWN($AE28/4, 0))*$AB28)/100, 0)+5), 0))</f>
        <v/>
      </c>
      <c r="AL28" s="21" t="str" cm="1">
        <f t="array" aca="1" ref="AL28" ca="1">IF(NOT(ISNUMBER(INDEX($A:$A, LOOKUP(2, 1 / ($A$1:INDIRECT("$A$"&amp;ROW($A28)) &lt;&gt; ""),ROW($A$1:INDIRECT("$A$"&amp;ROW($A28)))), 1))), "",
ROUNDDOWN((ROUNDDOWN((((2*VLOOKUP($AA28, 'EV and Base'!$A$1:$N$671, 12, FALSE))+0+ROUNDDOWN($AF28/4, 0))*$AB28)/100, 0)+5)*0.9, 0)
&amp;"-"&amp;
ROUNDDOWN((ROUNDDOWN((((2*VLOOKUP($AA28, 'EV and Base'!$A$1:$N$671, 12, FALSE))+31+ROUNDDOWN($AF28/4, 0))*$AB28)/100, 0)+5)*0.9, 0))</f>
        <v/>
      </c>
      <c r="AM28" s="21" t="str" cm="1">
        <f t="array" aca="1" ref="AM28" ca="1">IF(NOT(ISNUMBER(INDEX($A:$A, LOOKUP(2, 1 / ($A$1:INDIRECT("$A$"&amp;ROW($A28)) &lt;&gt; ""),ROW($A$1:INDIRECT("$A$"&amp;ROW($A28)))), 1))), "",
ROUNDDOWN((ROUNDDOWN((((2*VLOOKUP($AA28, 'EV and Base'!$A$1:$N$671, 13, FALSE))+30+ROUNDDOWN($AG28/4, 0))*$AB28)/100, 0)+5), 0)
&amp;"-"&amp;
ROUNDDOWN((ROUNDDOWN((((2*VLOOKUP($AA28, 'EV and Base'!$A$1:$N$671, 13, FALSE))+31+ROUNDDOWN($AG28/4, 0))*$AB28)/100, 0)+5), 0))</f>
        <v/>
      </c>
      <c r="AN28" s="25" t="str" cm="1">
        <f t="array" aca="1" ref="AN28" ca="1">IF(NOT(ISNUMBER(INDEX($A:$A, LOOKUP(2, 1 / ($A$1:INDIRECT("$A$"&amp;ROW($A28)) &lt;&gt; ""),ROW($A$1:INDIRECT("$A$"&amp;ROW($A28)))), 1))), "",
ROUNDDOWN((ROUNDDOWN((((2*VLOOKUP($AA28, 'EV and Base'!$A$1:$N$671, 14, FALSE))+31+ROUNDDOWN($AH28/4, 0))*$AB28)/100, 0)+5), 0))</f>
        <v/>
      </c>
      <c r="AO28" s="23" t="str" cm="1">
        <f t="array" aca="1" ref="AO28" ca="1">IF(NOT(ISNUMBER(INDEX($A:$A, LOOKUP(2, 1 / ($A$1:INDIRECT("$A$"&amp;ROW($A28)) &lt;&gt; ""),ROW($A$1:INDIRECT("$A$"&amp;ROW($A28)))), 1))), "",
ROUNDDOWN((((2*VLOOKUP($AA28, 'EV and Base'!$A$1:$N$671, 9, FALSE))+31+ROUNDDOWN($AC28/4, 0))*$AB28)/100, 0)+$AB28+10)</f>
        <v/>
      </c>
      <c r="AP28" s="2" t="str" cm="1">
        <f t="array" aca="1" ref="AP28" ca="1">IF(NOT(ISNUMBER(INDEX($A:$A, LOOKUP(2, 1 / ($A$1:INDIRECT("$A$"&amp;ROW($A28)) &lt;&gt; ""),ROW($A$1:INDIRECT("$A$"&amp;ROW($A28)))), 1))), "",
ROUNDDOWN((ROUNDDOWN((((2*VLOOKUP($AA28, 'EV and Base'!$A$1:$N$671, 10, FALSE))+31+ROUNDDOWN($AD28/4, 0))*$AB28)/100, 0)+5)*1.1, 0))</f>
        <v/>
      </c>
      <c r="AQ28" s="2" t="str" cm="1">
        <f t="array" aca="1" ref="AQ28" ca="1">IF(NOT(ISNUMBER(INDEX($A:$A, LOOKUP(2, 1 / ($A$1:INDIRECT("$A$"&amp;ROW($A28)) &lt;&gt; ""),ROW($A$1:INDIRECT("$A$"&amp;ROW($A28)))), 1))), "",
ROUNDDOWN((ROUNDDOWN((((2*VLOOKUP($AA28, 'EV and Base'!$A$1:$N$671, 11, FALSE))+$AV$2+ROUNDDOWN($AE28/4, 0))*$AB28)/100, 0)+5), 0))</f>
        <v/>
      </c>
      <c r="AR28" s="22" t="str" cm="1">
        <f t="array" aca="1" ref="AR28" ca="1">IF(NOT(ISNUMBER(INDEX($A:$A, LOOKUP(2, 1 / ($A$1:INDIRECT("$A$"&amp;ROW($A28)) &lt;&gt; ""),ROW($A$1:INDIRECT("$A$"&amp;ROW($A28)))), 1))), "",
ROUNDDOWN((ROUNDDOWN((((2*VLOOKUP($AA28, 'EV and Base'!$A$1:$N$671, 12, FALSE))+$AW$2+ROUNDDOWN($AF28/4, 0))*$AB28)/100, 0)+5)*0.9, 0))</f>
        <v/>
      </c>
      <c r="AS28" s="2" t="str" cm="1">
        <f t="array" aca="1" ref="AS28" ca="1">IF(NOT(ISNUMBER(INDEX($A:$A, LOOKUP(2, 1 / ($A$1:INDIRECT("$A$"&amp;ROW($A28)) &lt;&gt; ""),ROW($A$1:INDIRECT("$A$"&amp;ROW($A28)))), 1))), "",
ROUNDDOWN((ROUNDDOWN((((2*VLOOKUP($AA28, 'EV and Base'!$A$1:$N$671, 13, FALSE))+$AX$2+ROUNDDOWN($AG28/4, 0))*$AB28)/100, 0)+5), 0))</f>
        <v/>
      </c>
      <c r="AT28" s="24" t="str" cm="1">
        <f t="array" aca="1" ref="AT28" ca="1">IF(NOT(ISNUMBER(INDEX($A:$A, LOOKUP(2, 1 / ($A$1:INDIRECT("$A$"&amp;ROW($A28)) &lt;&gt; ""),ROW($A$1:INDIRECT("$A$"&amp;ROW($A28)))), 1))), "",
ROUNDDOWN((ROUNDDOWN((((2*VLOOKUP($AA28, 'EV and Base'!$A$1:$N$671, 14, FALSE))+31+ROUNDDOWN($AH28/4, 0))*$AB28)/100, 0)+5), 0))</f>
        <v/>
      </c>
      <c r="AU28" s="28"/>
      <c r="AY28" t="str" cm="1">
        <f t="array" aca="1" ref="AY28" ca="1">IF(NOT(ISNUMBER(INDEX($A:$A,LOOKUP(2,1/($A$1:INDIRECT("$A$"&amp;ROW($A28))&lt;&gt;""),ROW($A$1:INDIRECT("$A$"&amp;ROW($A28)))),1))),"",
INDEX($AY:$AY,LOOKUP(2,1/($AY$1:INDIRECT("$AY$"&amp;ROW($AY28)-1)&lt;&gt;""),ROW($AY$1:INDIRECT("$AY$"&amp;ROW($AY28)-1))),1)+$BL28)</f>
        <v/>
      </c>
      <c r="AZ28" s="3" t="str" cm="1">
        <f t="array" aca="1" ref="AZ28" ca="1">IF(NOT(ISNUMBER(INDEX($A:$A, LOOKUP(2, 1 / ($A$1:INDIRECT("$A$"&amp;ROW($A28)) &lt;&gt; ""),ROW($A$1:INDIRECT("$A$"&amp;ROW($A28)))), 1))), "",
VLOOKUP(INDIRECT("$G$"&amp;LOOKUP(2, 1 / ($AY$1:INDIRECT("$AY$"&amp;ROW($AY28)-1) &lt;&gt; ""),ROW($AY$1:INDIRECT("$AY$"&amp;ROW($AY28)-1)))),'EV and Base'!A23:N693,2,FALSE))</f>
        <v/>
      </c>
      <c r="BA28" s="3" t="str" cm="1">
        <f t="array" aca="1" ref="BA28" ca="1">IF(NOT(ISNUMBER(INDEX($A:$A, LOOKUP(2, 1 / ($A$1:INDIRECT("$A$"&amp;ROW($A28)) &lt;&gt; ""),ROW($A$1:INDIRECT("$A$"&amp;ROW($A28)))), 1))), "",
INDIRECT("$I$"&amp;LOOKUP(2, 1 / ($AY$1:INDIRECT("$AY$"&amp;ROW($AY28)-1) &lt;&gt; ""),ROW($AY$1:INDIRECT("$AY$"&amp;ROW($AY28)-1)))))</f>
        <v/>
      </c>
      <c r="BB28" s="1" t="str" cm="1">
        <f t="array" aca="1" ref="BB28" ca="1">IF(NOT(ISNUMBER(INDEX($A:$A, LOOKUP(2, 1 / ($A$1:INDIRECT("$A$"&amp;ROW($A28)) &lt;&gt; ""),ROW($A$1:INDIRECT("$A$"&amp;ROW($A28)))), 1))), "",
INDIRECT("$AB$"&amp;LOOKUP(2, 1 / ($AY$1:INDIRECT("$AY$"&amp;ROW($AY28)-1) &lt;&gt; ""),ROW($AY$1:INDIRECT("$AY$"&amp;ROW($AY28)-1)))))</f>
        <v/>
      </c>
      <c r="BC28" s="3" t="str" cm="1">
        <f t="array" aca="1" ref="BC28" ca="1">IF(NOT(ISNUMBER(INDEX($A:$A,LOOKUP(2,1/($A$1:INDIRECT("$A$"&amp;ROW($A28))&lt;&gt;""),ROW($A$1:INDIRECT("$A$"&amp;ROW($A28)))),1))),"",
$BA28+$BA28+10)</f>
        <v/>
      </c>
      <c r="BD28" s="3" t="str" cm="1">
        <f t="array" aca="1" ref="BD28" ca="1">IF(NOT(ISNUMBER(INDEX($A:$A,LOOKUP(2,1/($A$1:INDIRECT("$A$"&amp;ROW($A28))&lt;&gt;""),ROW($A$1:INDIRECT("$A$"&amp;ROW($A28)))),1))),"",
$BA28+$BB28+10)</f>
        <v/>
      </c>
      <c r="BE28" s="3" t="str" cm="1">
        <f t="array" aca="1" ref="BE28" ca="1">IF(NOT(ISNUMBER(INDEX($A:$A,LOOKUP(2,1/($A$1:INDIRECT("$A$"&amp;ROW($A28))&lt;&gt;""),ROW($A$1:INDIRECT("$A$"&amp;ROW($A28)))),1))),"",
$BC28*$BC28)</f>
        <v/>
      </c>
      <c r="BF28" s="3" t="str" cm="1">
        <f t="array" aca="1" ref="BF28" ca="1">IF(NOT(ISNUMBER(INDEX($A:$A,LOOKUP(2,1/($A$1:INDIRECT("$A$"&amp;ROW($A28))&lt;&gt;""),ROW($A$1:INDIRECT("$A$"&amp;ROW($A28)))),1))),"",
$BD28*$BD28)</f>
        <v/>
      </c>
      <c r="BG28" s="3" t="str" cm="1">
        <f t="array" aca="1" ref="BG28" ca="1">IF(NOT(ISNUMBER(INDEX($A:$A,LOOKUP(2,1/($A$1:INDIRECT("$A$"&amp;ROW($A28))&lt;&gt;""),ROW($A$1:INDIRECT("$A$"&amp;ROW($A28)))),1))),"",
_xlfn.FLOOR.MATH(1.5*_xlfn.FLOOR.MATH($AZ28*BA28/5)))</f>
        <v/>
      </c>
      <c r="BH28" s="3" t="str" cm="1">
        <f t="array" aca="1" ref="BH28" ca="1">IF(NOT(ISNUMBER(INDEX($A:$A, LOOKUP(2, 1 / ($A$1:INDIRECT("$A$"&amp;ROW($A28)) &lt;&gt; ""),ROW($A$1:INDIRECT("$A$"&amp;ROW($A28)))), 1))), "",
_xlfn.FLOOR.MATH($BG28/IF(OR(INDIRECT("$C$"&amp;LOOKUP(2, 1 / ($AY$1:INDIRECT("$AY$"&amp;ROW($AY28)-1) &lt;&gt; ""),ROW($AY$1:INDIRECT("$AY$"&amp;ROW($AY28)-1))))="Multi",
INDIRECT("$C$"&amp;LOOKUP(2, 1 / ($AY$1:INDIRECT("$AY$"&amp;ROW($AY28)-1) &lt;&gt; ""),ROW($AY$1:INDIRECT("$AY$"&amp;ROW($AY28)-1))))="Double"),2,1)))</f>
        <v/>
      </c>
      <c r="BI28" s="3" t="str" cm="1">
        <f t="array" aca="1" ref="BI28" ca="1">IF(NOT(ISNUMBER(INDEX($A:$A,LOOKUP(2,1/($A$1:INDIRECT("$A$"&amp;ROW($A28))&lt;&gt;""),ROW($A$1:INDIRECT("$A$"&amp;ROW($A28)))),1))),"",
VLOOKUP($BC28,GameFreakSQRT!$A$1:$B$200,2,FALSE))</f>
        <v/>
      </c>
      <c r="BJ28" s="3" t="str" cm="1">
        <f t="array" aca="1" ref="BJ28" ca="1">IF(NOT(ISNUMBER(INDEX($A:$A,LOOKUP(2,1/($A$1:INDIRECT("$A$"&amp;ROW($A28))&lt;&gt;""),ROW($A$1:INDIRECT("$A$"&amp;ROW($A28)))),1))),"",
VLOOKUP($BD28,GameFreakSQRT!$A$1:$B$200,2,FALSE))</f>
        <v/>
      </c>
      <c r="BK28" s="3" t="str" cm="1">
        <f t="array" aca="1" ref="BK28" ca="1">IF(NOT(ISNUMBER(INDEX($A:$A,LOOKUP(2,1/($A$1:INDIRECT("$A$"&amp;ROW($A28))&lt;&gt;""),ROW($A$1:INDIRECT("$A$"&amp;ROW($A28)))),1))),"",
_xlfn.FLOOR.MATH((($BI28*$BE28)*$BH28)/($BJ28*$BF28))+1)</f>
        <v/>
      </c>
      <c r="BL28" s="3" t="str" cm="1">
        <f t="array" aca="1" ref="BL28" ca="1">IF(NOT(ISNUMBER(INDEX($A:$A,LOOKUP(2,1/($A$1:INDIRECT("$A$"&amp;ROW($A28))&lt;&gt;""),ROW($A$1:INDIRECT("$A$"&amp;ROW($A28)))),1))),"",
_xlfn.FLOOR.MATH($BK28*IF(NOT(INDIRECT("$Z$"&amp;LOOKUP(2, 1 / ($AY$1:INDIRECT("$AY$"&amp;ROW($AY28)-1) &lt;&gt; ""),ROW($AY$1:INDIRECT("$AY$"&amp;ROW($AY28)-1))))=""),1.5,1)))</f>
        <v/>
      </c>
      <c r="BM28" s="3" t="str" cm="1">
        <f t="array" aca="1" ref="BM28" ca="1">IF(NOT(ISNUMBER(INDEX($A:$A, LOOKUP(2, 1 / ($A$1:INDIRECT("$A$"&amp;ROW($A28)) &lt;&gt; ""),ROW($A$1:INDIRECT("$A$"&amp;ROW($A28)))), 1))), "",
INDIRECT("$Y$"&amp;LOOKUP(2, 1 / ($AY$1:INDIRECT("$AY$"&amp;ROW($AY28)-1) &lt;&gt; ""),ROW($AY$1:INDIRECT("$AY$"&amp;ROW($AY28)-1)))))</f>
        <v/>
      </c>
      <c r="BN28" s="3" t="str">
        <f t="shared" ca="1" si="0"/>
        <v/>
      </c>
      <c r="CT28" s="3" t="str" cm="1">
        <f t="array" aca="1" ref="CT28" ca="1">IF(NOT(ISNUMBER(INDEX($A:$A, LOOKUP(2, 1 / ($A$1:INDIRECT("$A$"&amp;ROW($A28)) &lt;&gt; ""),ROW($A$1:INDIRECT("$A$"&amp;ROW($A28)))), 1))), "",
$AY28-INDEX($AY:$AY, LOOKUP(2, 1 / ($AY$1:INDIRECT("$AV$"&amp;ROW($AY28)-1) &lt;&gt; ""),ROW($AY$1:INDIRECT("$AV$"&amp;ROW($AY28)-1))), 1))</f>
        <v/>
      </c>
      <c r="CU28" s="3" t="str" cm="1">
        <f t="array" aca="1" ref="CU28" ca="1">IF(NOT(ISNUMBER(INDEX($A:$A, LOOKUP(2, 1 / ($A$1:INDIRECT("$A$"&amp;ROW($A28)) &lt;&gt; ""),ROW($A$1:INDIRECT("$A$"&amp;ROW($A28)))), 1))), "",
INDEX($Y:$Y, LOOKUP(2, 1 / ($Y$1:INDIRECT("$Y$"&amp;ROW($Y28)-1) &lt;&gt; ""),ROW($Y$1:INDIRECT("$Y$"&amp;ROW($Y28)-1))), 1))</f>
        <v/>
      </c>
      <c r="CV28" s="1" t="str">
        <f ca="1">IFERROR(VLOOKUP($AY28, 'Medium-Slow'!$A$1:$B$101, 2, TRUE),"")</f>
        <v/>
      </c>
    </row>
    <row r="29" spans="1:100" x14ac:dyDescent="0.45">
      <c r="A29" s="56" t="s">
        <v>75</v>
      </c>
      <c r="B29" s="56" t="s">
        <v>129</v>
      </c>
      <c r="C29" s="56" t="s">
        <v>46</v>
      </c>
      <c r="D29" s="56" t="s">
        <v>117</v>
      </c>
      <c r="E29" s="56" t="s">
        <v>48</v>
      </c>
      <c r="F29" s="56">
        <v>1</v>
      </c>
      <c r="G29" s="2" t="s">
        <v>105</v>
      </c>
      <c r="H29" s="2" t="s">
        <v>50</v>
      </c>
      <c r="I29" s="2">
        <v>10</v>
      </c>
      <c r="J29" s="2" t="s">
        <v>78</v>
      </c>
      <c r="K29" s="2" t="s">
        <v>107</v>
      </c>
      <c r="L29" s="2" t="s">
        <v>53</v>
      </c>
      <c r="M29" s="2" t="s">
        <v>66</v>
      </c>
      <c r="N29" s="2" t="s">
        <v>73</v>
      </c>
      <c r="O29" s="2" t="s">
        <v>128</v>
      </c>
      <c r="P29" s="2" t="s">
        <v>108</v>
      </c>
      <c r="Q29" s="2">
        <v>0</v>
      </c>
      <c r="R29" s="2">
        <f>_xlfn.FLOOR.MATH((((2*VLOOKUP(G29, 'EV and Base'!$A$1:$N$671, 9, FALSE))+$Q29)*$I29)/100)+$I29+10</f>
        <v>30</v>
      </c>
      <c r="S29" s="2">
        <f>_xlfn.FLOOR.MATH((_xlfn.FLOOR.MATH((((2*VLOOKUP($G29, 'EV and Base'!$A$1:$N$671, 10, FALSE))+$Q29)*$I29)/100)+5)*
IF(OR($J29="Lonely", $J29="Brave", $J29="Adamant", $J29="Naughty"), 1.1,
IF(OR($J29="Bold", $J29="Timid", $J29="Modest", $J29="Calm"), 0.9, 1)))</f>
        <v>15</v>
      </c>
      <c r="T29" s="2">
        <f>_xlfn.FLOOR.MATH((_xlfn.FLOOR.MATH((((2*VLOOKUP($G29, 'EV and Base'!$A$1:$N$671, 11, FALSE))+$Q29)*$I29)/100)+5)*
IF(OR($J29="Bold", $J29="Relaxed", $J29="Impish", $J29="Lax"), 1.1,
IF(OR($J29="Lonely", $J29="Hasty", $J29="Mild", $J29="Gentle"), 0.9, 1)))</f>
        <v>14</v>
      </c>
      <c r="U29" s="2">
        <f>_xlfn.FLOOR.MATH((_xlfn.FLOOR.MATH((((2*VLOOKUP($G29, 'EV and Base'!$A$1:$N$671, 12, FALSE))+$Q29)*$I29)/100)+5)*
IF(OR($J29="Modest", $J29="Mild", $J29="Quiet", $J29="Rash"), 1.1,
IF(OR($J29="Adamant", $J29="Impish", $J29="Jolly", $J29="Careful"), 0.9, 1)))</f>
        <v>15</v>
      </c>
      <c r="V29" s="2">
        <f>_xlfn.FLOOR.MATH((_xlfn.FLOOR.MATH((((2*VLOOKUP($G29, 'EV and Base'!$A$1:$N$671, 13, FALSE))+$Q29)*$I29)/100)+5)*
IF(OR($J29="Calm", $J29="Gentle", $J29="Sassy", $J29="Careful"), 1.1,
IF(OR($J29="Naughty", $J29="Lax", $J29="Naive", $J29="Rash"), 0.9, 1)))</f>
        <v>14</v>
      </c>
      <c r="W29" s="2">
        <f>_xlfn.FLOOR.MATH((_xlfn.FLOOR.MATH((((2*VLOOKUP($G29, 'EV and Base'!$A$1:$N$671, 14, FALSE))+$Q29)*$I29)/100)+5)*
IF(OR($J29="Timid", $J29="Hasty", $J29="Jolly", $J29="Naive"), 1.1,
IF(OR($J29="Brave", $J29="Relaxed", $J29="Quiet", $J29="Sassy"), 0.9, 1)))</f>
        <v>17</v>
      </c>
      <c r="X29" s="56">
        <v>40</v>
      </c>
      <c r="AA29" s="23" t="str" cm="1">
        <f t="array" aca="1" ref="AA29" ca="1">IF(NOT(ISNUMBER(INDEX($A:$A,LOOKUP(2,1/($A$1:INDIRECT("$A$"&amp;ROW($A29))&lt;&gt;""),ROW($A$1:INDIRECT("$A$"&amp;ROW($A29)))),1))),"",
IF(NOT(ISNUMBER($A29)),$AA28,
IF($AB29&lt;16,"Lillipup",
IF($AB29&lt;32,"Herdier",
"Stoutland"))))</f>
        <v/>
      </c>
      <c r="AB29" s="25" t="str" cm="1">
        <f t="array" aca="1" ref="AB29" ca="1">IF(NOT(ISNUMBER(INDEX($A:$A, LOOKUP(2, 1 / ($A$1:INDIRECT("$A$"&amp;ROW($A29)) &lt;&gt; ""),ROW($A$1:INDIRECT("$A$"&amp;ROW($A29)))), 1))), "",
VLOOKUP($AY29,'Medium-Slow'!$A$1:$B$101,2,TRUE))</f>
        <v/>
      </c>
      <c r="AC29" s="23" t="str" cm="1">
        <f t="array" aca="1" ref="AC29" ca="1">IF(NOT(ISNUMBER(INDEX($A:$A, LOOKUP(2, 1 / ($A$1:INDIRECT("$A$"&amp;ROW($A29)) &lt;&gt; ""),ROW($A$1:INDIRECT("$A$"&amp;ROW($A29)))), 1))), "",
INDEX($AC:$AC, LOOKUP(2, 1 / ($AC$1:INDIRECT("$AC$"&amp;ROW($AC29)-1) &lt;&gt; ""),ROW($AC$1:INDIRECT("$AC$"&amp;ROW($AC29)-1))), 1)+
IF(INDEX($AC:$AC, LOOKUP(2, 1 / ($AC$1:INDIRECT("$AC$"&amp;ROW($AC29)-1) &lt;&gt; ""),ROW($AC$1:INDIRECT("$AC$"&amp;ROW($AC29)-1))), 1)+
INDEX($AD:$AD, LOOKUP(2, 1 / ($AD$1:INDIRECT("$AD$"&amp;ROW($AD29)-1) &lt;&gt; ""),ROW($AD$1:INDIRECT("$AD$"&amp;ROW($AD29)-1))), 1)+
INDEX($AE:$AE, LOOKUP(2, 1 / ($AE$1:INDIRECT("$AE$"&amp;ROW($AE29)-1) &lt;&gt; ""),ROW($AE$1:INDIRECT("$AE$"&amp;ROW($AD29)-1))), 1)+
INDEX($AE:$AF, LOOKUP(2, 1 / ($AF$1:INDIRECT("$AF$"&amp;ROW($AF29)-1) &lt;&gt; ""),ROW($AF$1:INDIRECT("$AF$"&amp;ROW($AD29)-1))), 1)+
INDEX($AG:$AG, LOOKUP(2, 1 / ($AG$1:INDIRECT("$AG$"&amp;ROW($AG29)-1) &lt;&gt; ""),ROW($AG$1:INDIRECT("$AG$"&amp;ROW($AD29)-1))), 1)+
INDEX($AH:$AH, LOOKUP(2, 1 / ($AH$1:INDIRECT("$AH$"&amp;ROW($AH29)-1) &lt;&gt; ""),ROW($AH$1:INDIRECT("$AH$"&amp;ROW($AD29)-1))), 1)&gt;=510,0,
IF(INDEX($AC:$AC, LOOKUP(2, 1 / ($AC$1:INDIRECT("$AC$"&amp;ROW($AC29)-1) &lt;&gt; ""),ROW($AC$1:INDIRECT("$AC$"&amp;ROW($AC29)-1))), 1)&gt;=255,0,
VLOOKUP(INDIRECT("$G$"&amp;LOOKUP(2, 1 / ($AC$1:INDIRECT("$AC$"&amp;ROW($AC29)-1) &lt;&gt; ""),ROW($AC$1:INDIRECT("$AC$"&amp;ROW($AC29)-1)))), 'EV and Base'!$A$1:$N$671, 3, FALSE))))</f>
        <v/>
      </c>
      <c r="AD29" s="2" t="str" cm="1">
        <f t="array" aca="1" ref="AD29" ca="1">IF(NOT(ISNUMBER(INDEX($A:$A, LOOKUP(2, 1 / ($A$1:INDIRECT("$A$"&amp;ROW($A29)) &lt;&gt; ""),ROW($A$1:INDIRECT("$A$"&amp;ROW($A29)))), 1))), "",
INDEX($AD:$AD, LOOKUP(2, 1 / ($AD$1:INDIRECT("$AD$"&amp;ROW($AD29)-1) &lt;&gt; ""),ROW($AD$1:INDIRECT("$AD$"&amp;ROW($AD29)-1))), 1)+
IF(INDEX($AC:$AC, LOOKUP(2, 1 / ($AC$1:INDIRECT("$AC$"&amp;ROW($AC29)-1) &lt;&gt; ""),ROW($AC$1:INDIRECT("$AC$"&amp;ROW($AC29)-1))), 1)+
INDEX($AD:$AD, LOOKUP(2, 1 / ($AD$1:INDIRECT("$AD$"&amp;ROW($AD29)-1) &lt;&gt; ""),ROW($AD$1:INDIRECT("$AD$"&amp;ROW($AD29)-1))), 1)+
INDEX($AE:$AE, LOOKUP(2, 1 / ($AE$1:INDIRECT("$AE$"&amp;ROW($AE29)-1) &lt;&gt; ""),ROW($AE$1:INDIRECT("$AE$"&amp;ROW($AD29)-1))), 1)+
INDEX($AE:$AF, LOOKUP(2, 1 / ($AF$1:INDIRECT("$AF$"&amp;ROW($AF29)-1) &lt;&gt; ""),ROW($AF$1:INDIRECT("$AF$"&amp;ROW($AD29)-1))), 1)+
INDEX($AG:$AG, LOOKUP(2, 1 / ($AG$1:INDIRECT("$AG$"&amp;ROW($AG29)-1) &lt;&gt; ""),ROW($AG$1:INDIRECT("$AG$"&amp;ROW($AD29)-1))), 1)+
INDEX($AH:$AH, LOOKUP(2, 1 / ($AH$1:INDIRECT("$AH$"&amp;ROW($AH29)-1) &lt;&gt; ""),ROW($AH$1:INDIRECT("$AH$"&amp;ROW($AD29)-1))), 1)&gt;=510,0,
IF(INDEX($AD:$AD, LOOKUP(2, 1 / ($AD$1:INDIRECT("$AD$"&amp;ROW($AD29)-1) &lt;&gt; ""),ROW($AD$1:INDIRECT("$AD$"&amp;ROW($AD29)-1))), 1)&gt;=255,0,
VLOOKUP(INDIRECT("$G$"&amp;LOOKUP(2, 1 / ($AD$1:INDIRECT("$AD$"&amp;ROW($AD29)-1) &lt;&gt; ""),ROW($AD$1:INDIRECT("$AD$"&amp;ROW($AD29)-1)))), 'EV and Base'!$A$1:$N$671, 4, FALSE))))</f>
        <v/>
      </c>
      <c r="AE29" s="2" t="str" cm="1">
        <f t="array" aca="1" ref="AE29" ca="1">IF(NOT(ISNUMBER(INDEX($A:$A,LOOKUP(2,1/($A$1:INDIRECT("$A$"&amp;ROW($A29))&lt;&gt;""),ROW($A$1:INDIRECT("$A$"&amp;ROW($A29)))),1))),"",
INDEX($AE:$AE,LOOKUP(2,1/($AE$1:INDIRECT("$AE$"&amp;ROW($AE29)-1)&lt;&gt;""),ROW($AE$1:INDIRECT("$AE$"&amp;ROW($AE29)-1))),1)+
IF(INDEX($AC:$AC,LOOKUP(2,1/($AC$1:INDIRECT("$AC$"&amp;ROW($AC29)-1)&lt;&gt;""),ROW($AC$1:INDIRECT("$AC$"&amp;ROW($AC29)-1))),1)+
INDEX($AD:$AD,LOOKUP(2,1/($AD$1:INDIRECT("$AD$"&amp;ROW($AD29)-1)&lt;&gt;""),ROW($AD$1:INDIRECT("$AD$"&amp;ROW($AD29)-1))),1)+
INDEX($AE:$AE,LOOKUP(2,1/($AE$1:INDIRECT("$AE$"&amp;ROW($AE29)-1)&lt;&gt;""),ROW($AE$1:INDIRECT("$AE$"&amp;ROW($AD29)-1))),1)+
INDEX($AE:$AF,LOOKUP(2,1/($AF$1:INDIRECT("$AF$"&amp;ROW($AF29)-1)&lt;&gt;""),ROW($AF$1:INDIRECT("$AF$"&amp;ROW($AD29)-1))),1)+
INDEX($AG:$AG,LOOKUP(2,1/($AG$1:INDIRECT("$AG$"&amp;ROW($AG29)-1)&lt;&gt;""),ROW($AG$1:INDIRECT("$AG$"&amp;ROW($AD29)-1))),1)+
INDEX($AH:$AH,LOOKUP(2,1/($AH$1:INDIRECT("$AH$"&amp;ROW($AH29)-1)&lt;&gt;""),ROW($AH$1:INDIRECT("$AH$"&amp;ROW($AD29)-1))),1)&gt;=510,0,
IF(INDEX($AE:$AE,LOOKUP(2,1/($AE$1:INDIRECT("$AE$"&amp;ROW($AE29)-1)&lt;&gt;""),ROW($AE$1:INDIRECT("$AE$"&amp;ROW($AE29)-1))),1)&gt;=255,0,
VLOOKUP(INDIRECT("$G$"&amp;LOOKUP(2,1/($AE$1:INDIRECT("$AE$"&amp;ROW($AE29)-1)&lt;&gt;""),ROW($AE$1:INDIRECT("$AE$"&amp;ROW($AE29)-1)))),'EV and Base'!$A$1:$N$671,5,FALSE))))</f>
        <v/>
      </c>
      <c r="AF29" s="2" t="str" cm="1">
        <f t="array" aca="1" ref="AF29" ca="1">IF(NOT(ISNUMBER(INDEX($A:$A, LOOKUP(2, 1 / ($A$1:INDIRECT("$A$"&amp;ROW($A29)) &lt;&gt; ""),ROW($A$1:INDIRECT("$A$"&amp;ROW($A29)))), 1))), "",
INDEX($AF:$AF, LOOKUP(2, 1 / ($AF$1:INDIRECT("$AF$"&amp;ROW($AF29)-1) &lt;&gt; ""),ROW($AF$1:INDIRECT("$AF$"&amp;ROW($AF29)-1))), 1)+
IF(INDEX($AC:$AC, LOOKUP(2, 1 / ($AC$1:INDIRECT("$AC$"&amp;ROW($AC29)-1) &lt;&gt; ""),ROW($AC$1:INDIRECT("$AC$"&amp;ROW($AC29)-1))), 1)+
INDEX($AD:$AD, LOOKUP(2, 1 / ($AD$1:INDIRECT("$AD$"&amp;ROW($AD29)-1) &lt;&gt; ""),ROW($AD$1:INDIRECT("$AD$"&amp;ROW($AD29)-1))), 1)+
INDEX($AE:$AE, LOOKUP(2, 1 / ($AE$1:INDIRECT("$AE$"&amp;ROW($AE29)-1) &lt;&gt; ""),ROW($AE$1:INDIRECT("$AE$"&amp;ROW($AD29)-1))), 1)+
INDEX($AE:$AF, LOOKUP(2, 1 / ($AF$1:INDIRECT("$AF$"&amp;ROW($AF29)-1) &lt;&gt; ""),ROW($AF$1:INDIRECT("$AF$"&amp;ROW($AD29)-1))), 1)+
INDEX($AG:$AG, LOOKUP(2, 1 / ($AG$1:INDIRECT("$AG$"&amp;ROW($AG29)-1) &lt;&gt; ""),ROW($AG$1:INDIRECT("$AG$"&amp;ROW($AD29)-1))), 1)+
INDEX($AH:$AH, LOOKUP(2, 1 / ($AH$1:INDIRECT("$AH$"&amp;ROW($AH29)-1) &lt;&gt; ""),ROW($AH$1:INDIRECT("$AH$"&amp;ROW($AD29)-1))), 1)&gt;=510,0,
IF(INDEX($AF:$AF, LOOKUP(2, 1 / ($AF$1:INDIRECT("$AF$"&amp;ROW($AF29)-1) &lt;&gt; ""),ROW($AF$1:INDIRECT("$AF$"&amp;ROW($AF29)-1))), 1)&gt;=255,0,
VLOOKUP(INDIRECT("$G$"&amp;LOOKUP(2, 1 / ($AF$1:INDIRECT("$AF$"&amp;ROW($AF29)-1) &lt;&gt; ""),ROW($AF$1:INDIRECT("$AF$"&amp;ROW($AF29)-1)))), 'EV and Base'!$A$1:$N$671, 6, FALSE))))</f>
        <v/>
      </c>
      <c r="AG29" s="2" t="str" cm="1">
        <f t="array" aca="1" ref="AG29" ca="1">IF(NOT(ISNUMBER(INDEX($A:$A, LOOKUP(2, 1 / ($A$1:INDIRECT("$A$"&amp;ROW($A29)) &lt;&gt; ""),ROW($A$1:INDIRECT("$A$"&amp;ROW($A29)))), 1))), "",
INDEX($AG:$AG, LOOKUP(2, 1 / ($AG$1:INDIRECT("$AG$"&amp;ROW($AG29)-1) &lt;&gt; ""),ROW($AG$1:INDIRECT("$AG$"&amp;ROW($AG29)-1))), 1)+
IF(INDEX($AC:$AC, LOOKUP(2, 1 / ($AC$1:INDIRECT("$AC$"&amp;ROW($AC29)-1) &lt;&gt; ""),ROW($AC$1:INDIRECT("$AC$"&amp;ROW($AC29)-1))), 1)+
INDEX($AD:$AD, LOOKUP(2, 1 / ($AD$1:INDIRECT("$AD$"&amp;ROW($AD29)-1) &lt;&gt; ""),ROW($AD$1:INDIRECT("$AD$"&amp;ROW($AD29)-1))), 1)+
INDEX($AE:$AE, LOOKUP(2, 1 / ($AE$1:INDIRECT("$AE$"&amp;ROW($AE29)-1) &lt;&gt; ""),ROW($AE$1:INDIRECT("$AE$"&amp;ROW($AD29)-1))), 1)+
INDEX($AE:$AF, LOOKUP(2, 1 / ($AF$1:INDIRECT("$AF$"&amp;ROW($AF29)-1) &lt;&gt; ""),ROW($AF$1:INDIRECT("$AF$"&amp;ROW($AD29)-1))), 1)+
INDEX($AG:$AG, LOOKUP(2, 1 / ($AG$1:INDIRECT("$AG$"&amp;ROW($AG29)-1) &lt;&gt; ""),ROW($AG$1:INDIRECT("$AG$"&amp;ROW($AD29)-1))), 1)+
INDEX($AH:$AH, LOOKUP(2, 1 / ($AH$1:INDIRECT("$AH$"&amp;ROW($AH29)-1) &lt;&gt; ""),ROW($AH$1:INDIRECT("$AH$"&amp;ROW($AD29)-1))), 1)&gt;=510,0,
IF(INDEX($AG:$AG, LOOKUP(2, 1 / ($AG$1:INDIRECT("$AG$"&amp;ROW($AG29)-1) &lt;&gt; ""),ROW($AG$1:INDIRECT("$AG$"&amp;ROW($AG29)-1))), 1)&gt;=255,0,
VLOOKUP(INDIRECT("$G$"&amp;LOOKUP(2, 1 / ($AG$1:INDIRECT("$AG$"&amp;ROW($AG29)-1) &lt;&gt; ""),ROW($AG$1:INDIRECT("$AG$"&amp;ROW($AG29)-1)))), 'EV and Base'!$A$1:$N$671, 7, FALSE))))</f>
        <v/>
      </c>
      <c r="AH29" s="24" t="str" cm="1">
        <f t="array" aca="1" ref="AH29" ca="1">IF(NOT(ISNUMBER(INDEX($A:$A,LOOKUP(2,1/($A$1:INDIRECT("$A$"&amp;ROW($A29))&lt;&gt;""),ROW($A$1:INDIRECT("$A$"&amp;ROW($A29)))),1))),"",
INDEX($AH:$AH,LOOKUP(2,1/($AH$1:INDIRECT("$AH$"&amp;ROW($AH29)-1)&lt;&gt;""),ROW($AH$1:INDIRECT("$AH$"&amp;ROW($AH29)-1))),1)+
IF(INDEX($AC:$AC,LOOKUP(2,1/($AC$1:INDIRECT("$AC$"&amp;ROW($AC29)-1)&lt;&gt;""),ROW($AC$1:INDIRECT("$AC$"&amp;ROW($AC29)-1))),1)+
INDEX($AD:$AD,LOOKUP(2,1/($AD$1:INDIRECT("$AD$"&amp;ROW($AD29)-1)&lt;&gt;""),ROW($AD$1:INDIRECT("$AD$"&amp;ROW($AD29)-1))),1)+
INDEX($AE:$AE,LOOKUP(2,1/($AE$1:INDIRECT("$AE$"&amp;ROW($AE29)-1)&lt;&gt;""),ROW($AE$1:INDIRECT("$AE$"&amp;ROW($AD29)-1))),1)+
INDEX($AE:$AF,LOOKUP(2,1/($AF$1:INDIRECT("$AF$"&amp;ROW($AF29)-1)&lt;&gt;""),ROW($AF$1:INDIRECT("$AF$"&amp;ROW($AD29)-1))),1)+
INDEX($AG:$AG,LOOKUP(2,1/($AG$1:INDIRECT("$AG$"&amp;ROW($AG29)-1)&lt;&gt;""),ROW($AG$1:INDIRECT("$AG$"&amp;ROW($AD29)-1))),1)+
INDEX($AH:$AH,LOOKUP(2,1/($AH$1:INDIRECT("$AH$"&amp;ROW($AH29)-1)&lt;&gt;""),ROW($AH$1:INDIRECT("$AH$"&amp;ROW($AD29)-1))),1)&gt;=510,0,
IF(INDEX($AH:$AH,LOOKUP(2,1/($AH$1:INDIRECT("$AH$"&amp;ROW($AH29)-1)&lt;&gt;""),ROW($AH$1:INDIRECT("$AH$"&amp;ROW($AH29)-1))),1)&gt;=255,0,
VLOOKUP(INDIRECT("$G$"&amp;LOOKUP(2,1/($AH$1:INDIRECT("$AH$"&amp;ROW($AH29)-1)&lt;&gt;""),ROW($AH$1:INDIRECT("$AH$"&amp;ROW($AH29)-1)))),'EV and Base'!$A$1:$N$671,8,FALSE))))</f>
        <v/>
      </c>
      <c r="AI29" s="29" t="str" cm="1">
        <f t="array" aca="1" ref="AI29" ca="1">IF(NOT(ISNUMBER(INDEX($A:$A,LOOKUP(2,1/($A$1:INDIRECT("$A$"&amp;ROW($A29))&lt;&gt;""),ROW($A$1:INDIRECT("$A$"&amp;ROW($A29)))),1))),"",
ROUNDDOWN((((2*VLOOKUP($AA29,'EV and Base'!$A$1:$N$671,9,FALSE))+31+ROUNDDOWN($AC29/4,0))*$AB29)/100,0)+$AB29+10)</f>
        <v/>
      </c>
      <c r="AJ29" s="21" t="str" cm="1">
        <f t="array" aca="1" ref="AJ29" ca="1">IF(NOT(ISNUMBER(INDEX($A:$A, LOOKUP(2, 1 / ($A$1:INDIRECT("$A$"&amp;ROW($A29)) &lt;&gt; ""),ROW($A$1:INDIRECT("$A$"&amp;ROW($A29)))), 1))), "",
ROUNDDOWN((ROUNDDOWN((((2*VLOOKUP($AA29, 'EV and Base'!$A$1:$N$671, 10, FALSE))+31+ROUNDDOWN($AD29/4, 0))*$AB29)/100, 0)+5)*1.1, 0))</f>
        <v/>
      </c>
      <c r="AK29" s="21" t="str" cm="1">
        <f t="array" aca="1" ref="AK29" ca="1">IF(NOT(ISNUMBER(INDEX($A:$A, LOOKUP(2, 1 / ($A$1:INDIRECT("$A$"&amp;ROW($A29)) &lt;&gt; ""),ROW($A$1:INDIRECT("$A$"&amp;ROW($A29)))), 1))), "",
ROUNDDOWN((ROUNDDOWN((((2*VLOOKUP($AA29, 'EV and Base'!$A$1:$N$671, 11, FALSE))+30+ROUNDDOWN($AE29/4, 0))*$AB29)/100, 0)+5), 0)
&amp;"-"&amp;
ROUNDDOWN((ROUNDDOWN((((2*VLOOKUP($AA29, 'EV and Base'!$A$1:$N$671, 11, FALSE))+31+ROUNDDOWN($AE29/4, 0))*$AB29)/100, 0)+5), 0))</f>
        <v/>
      </c>
      <c r="AL29" s="21" t="str" cm="1">
        <f t="array" aca="1" ref="AL29" ca="1">IF(NOT(ISNUMBER(INDEX($A:$A, LOOKUP(2, 1 / ($A$1:INDIRECT("$A$"&amp;ROW($A29)) &lt;&gt; ""),ROW($A$1:INDIRECT("$A$"&amp;ROW($A29)))), 1))), "",
ROUNDDOWN((ROUNDDOWN((((2*VLOOKUP($AA29, 'EV and Base'!$A$1:$N$671, 12, FALSE))+0+ROUNDDOWN($AF29/4, 0))*$AB29)/100, 0)+5)*0.9, 0)
&amp;"-"&amp;
ROUNDDOWN((ROUNDDOWN((((2*VLOOKUP($AA29, 'EV and Base'!$A$1:$N$671, 12, FALSE))+31+ROUNDDOWN($AF29/4, 0))*$AB29)/100, 0)+5)*0.9, 0))</f>
        <v/>
      </c>
      <c r="AM29" s="21" t="str" cm="1">
        <f t="array" aca="1" ref="AM29" ca="1">IF(NOT(ISNUMBER(INDEX($A:$A, LOOKUP(2, 1 / ($A$1:INDIRECT("$A$"&amp;ROW($A29)) &lt;&gt; ""),ROW($A$1:INDIRECT("$A$"&amp;ROW($A29)))), 1))), "",
ROUNDDOWN((ROUNDDOWN((((2*VLOOKUP($AA29, 'EV and Base'!$A$1:$N$671, 13, FALSE))+30+ROUNDDOWN($AG29/4, 0))*$AB29)/100, 0)+5), 0)
&amp;"-"&amp;
ROUNDDOWN((ROUNDDOWN((((2*VLOOKUP($AA29, 'EV and Base'!$A$1:$N$671, 13, FALSE))+31+ROUNDDOWN($AG29/4, 0))*$AB29)/100, 0)+5), 0))</f>
        <v/>
      </c>
      <c r="AN29" s="25" t="str" cm="1">
        <f t="array" aca="1" ref="AN29" ca="1">IF(NOT(ISNUMBER(INDEX($A:$A, LOOKUP(2, 1 / ($A$1:INDIRECT("$A$"&amp;ROW($A29)) &lt;&gt; ""),ROW($A$1:INDIRECT("$A$"&amp;ROW($A29)))), 1))), "",
ROUNDDOWN((ROUNDDOWN((((2*VLOOKUP($AA29, 'EV and Base'!$A$1:$N$671, 14, FALSE))+31+ROUNDDOWN($AH29/4, 0))*$AB29)/100, 0)+5), 0))</f>
        <v/>
      </c>
      <c r="AO29" s="23" t="str" cm="1">
        <f t="array" aca="1" ref="AO29" ca="1">IF(NOT(ISNUMBER(INDEX($A:$A, LOOKUP(2, 1 / ($A$1:INDIRECT("$A$"&amp;ROW($A29)) &lt;&gt; ""),ROW($A$1:INDIRECT("$A$"&amp;ROW($A29)))), 1))), "",
ROUNDDOWN((((2*VLOOKUP($AA29, 'EV and Base'!$A$1:$N$671, 9, FALSE))+31+ROUNDDOWN($AC29/4, 0))*$AB29)/100, 0)+$AB29+10)</f>
        <v/>
      </c>
      <c r="AP29" s="2" t="str" cm="1">
        <f t="array" aca="1" ref="AP29" ca="1">IF(NOT(ISNUMBER(INDEX($A:$A, LOOKUP(2, 1 / ($A$1:INDIRECT("$A$"&amp;ROW($A29)) &lt;&gt; ""),ROW($A$1:INDIRECT("$A$"&amp;ROW($A29)))), 1))), "",
ROUNDDOWN((ROUNDDOWN((((2*VLOOKUP($AA29, 'EV and Base'!$A$1:$N$671, 10, FALSE))+31+ROUNDDOWN($AD29/4, 0))*$AB29)/100, 0)+5)*1.1, 0))</f>
        <v/>
      </c>
      <c r="AQ29" s="2" t="str" cm="1">
        <f t="array" aca="1" ref="AQ29" ca="1">IF(NOT(ISNUMBER(INDEX($A:$A, LOOKUP(2, 1 / ($A$1:INDIRECT("$A$"&amp;ROW($A29)) &lt;&gt; ""),ROW($A$1:INDIRECT("$A$"&amp;ROW($A29)))), 1))), "",
ROUNDDOWN((ROUNDDOWN((((2*VLOOKUP($AA29, 'EV and Base'!$A$1:$N$671, 11, FALSE))+$AV$2+ROUNDDOWN($AE29/4, 0))*$AB29)/100, 0)+5), 0))</f>
        <v/>
      </c>
      <c r="AR29" s="22" t="str" cm="1">
        <f t="array" aca="1" ref="AR29" ca="1">IF(NOT(ISNUMBER(INDEX($A:$A, LOOKUP(2, 1 / ($A$1:INDIRECT("$A$"&amp;ROW($A29)) &lt;&gt; ""),ROW($A$1:INDIRECT("$A$"&amp;ROW($A29)))), 1))), "",
ROUNDDOWN((ROUNDDOWN((((2*VLOOKUP($AA29, 'EV and Base'!$A$1:$N$671, 12, FALSE))+$AW$2+ROUNDDOWN($AF29/4, 0))*$AB29)/100, 0)+5)*0.9, 0))</f>
        <v/>
      </c>
      <c r="AS29" s="2" t="str" cm="1">
        <f t="array" aca="1" ref="AS29" ca="1">IF(NOT(ISNUMBER(INDEX($A:$A, LOOKUP(2, 1 / ($A$1:INDIRECT("$A$"&amp;ROW($A29)) &lt;&gt; ""),ROW($A$1:INDIRECT("$A$"&amp;ROW($A29)))), 1))), "",
ROUNDDOWN((ROUNDDOWN((((2*VLOOKUP($AA29, 'EV and Base'!$A$1:$N$671, 13, FALSE))+$AX$2+ROUNDDOWN($AG29/4, 0))*$AB29)/100, 0)+5), 0))</f>
        <v/>
      </c>
      <c r="AT29" s="24" t="str" cm="1">
        <f t="array" aca="1" ref="AT29" ca="1">IF(NOT(ISNUMBER(INDEX($A:$A, LOOKUP(2, 1 / ($A$1:INDIRECT("$A$"&amp;ROW($A29)) &lt;&gt; ""),ROW($A$1:INDIRECT("$A$"&amp;ROW($A29)))), 1))), "",
ROUNDDOWN((ROUNDDOWN((((2*VLOOKUP($AA29, 'EV and Base'!$A$1:$N$671, 14, FALSE))+31+ROUNDDOWN($AH29/4, 0))*$AB29)/100, 0)+5), 0))</f>
        <v/>
      </c>
      <c r="AU29" s="28"/>
      <c r="AY29" t="str" cm="1">
        <f t="array" aca="1" ref="AY29" ca="1">IF(NOT(ISNUMBER(INDEX($A:$A,LOOKUP(2,1/($A$1:INDIRECT("$A$"&amp;ROW($A29))&lt;&gt;""),ROW($A$1:INDIRECT("$A$"&amp;ROW($A29)))),1))),"",
INDEX($AY:$AY,LOOKUP(2,1/($AY$1:INDIRECT("$AY$"&amp;ROW($AY29)-1)&lt;&gt;""),ROW($AY$1:INDIRECT("$AY$"&amp;ROW($AY29)-1))),1)+$BL29)</f>
        <v/>
      </c>
      <c r="AZ29" s="3" t="str" cm="1">
        <f t="array" aca="1" ref="AZ29" ca="1">IF(NOT(ISNUMBER(INDEX($A:$A, LOOKUP(2, 1 / ($A$1:INDIRECT("$A$"&amp;ROW($A29)) &lt;&gt; ""),ROW($A$1:INDIRECT("$A$"&amp;ROW($A29)))), 1))), "",
VLOOKUP(INDIRECT("$G$"&amp;LOOKUP(2, 1 / ($AY$1:INDIRECT("$AY$"&amp;ROW($AY29)-1) &lt;&gt; ""),ROW($AY$1:INDIRECT("$AY$"&amp;ROW($AY29)-1)))),'EV and Base'!A24:N694,2,FALSE))</f>
        <v/>
      </c>
      <c r="BA29" s="3" t="str" cm="1">
        <f t="array" aca="1" ref="BA29" ca="1">IF(NOT(ISNUMBER(INDEX($A:$A, LOOKUP(2, 1 / ($A$1:INDIRECT("$A$"&amp;ROW($A29)) &lt;&gt; ""),ROW($A$1:INDIRECT("$A$"&amp;ROW($A29)))), 1))), "",
INDIRECT("$I$"&amp;LOOKUP(2, 1 / ($AY$1:INDIRECT("$AY$"&amp;ROW($AY29)-1) &lt;&gt; ""),ROW($AY$1:INDIRECT("$AY$"&amp;ROW($AY29)-1)))))</f>
        <v/>
      </c>
      <c r="BB29" s="1" t="str" cm="1">
        <f t="array" aca="1" ref="BB29" ca="1">IF(NOT(ISNUMBER(INDEX($A:$A, LOOKUP(2, 1 / ($A$1:INDIRECT("$A$"&amp;ROW($A29)) &lt;&gt; ""),ROW($A$1:INDIRECT("$A$"&amp;ROW($A29)))), 1))), "",
INDIRECT("$AB$"&amp;LOOKUP(2, 1 / ($AY$1:INDIRECT("$AY$"&amp;ROW($AY29)-1) &lt;&gt; ""),ROW($AY$1:INDIRECT("$AY$"&amp;ROW($AY29)-1)))))</f>
        <v/>
      </c>
      <c r="BC29" s="3" t="str" cm="1">
        <f t="array" aca="1" ref="BC29" ca="1">IF(NOT(ISNUMBER(INDEX($A:$A,LOOKUP(2,1/($A$1:INDIRECT("$A$"&amp;ROW($A29))&lt;&gt;""),ROW($A$1:INDIRECT("$A$"&amp;ROW($A29)))),1))),"",
$BA29+$BA29+10)</f>
        <v/>
      </c>
      <c r="BD29" s="3" t="str" cm="1">
        <f t="array" aca="1" ref="BD29" ca="1">IF(NOT(ISNUMBER(INDEX($A:$A,LOOKUP(2,1/($A$1:INDIRECT("$A$"&amp;ROW($A29))&lt;&gt;""),ROW($A$1:INDIRECT("$A$"&amp;ROW($A29)))),1))),"",
$BA29+$BB29+10)</f>
        <v/>
      </c>
      <c r="BE29" s="3" t="str" cm="1">
        <f t="array" aca="1" ref="BE29" ca="1">IF(NOT(ISNUMBER(INDEX($A:$A,LOOKUP(2,1/($A$1:INDIRECT("$A$"&amp;ROW($A29))&lt;&gt;""),ROW($A$1:INDIRECT("$A$"&amp;ROW($A29)))),1))),"",
$BC29*$BC29)</f>
        <v/>
      </c>
      <c r="BF29" s="3" t="str" cm="1">
        <f t="array" aca="1" ref="BF29" ca="1">IF(NOT(ISNUMBER(INDEX($A:$A,LOOKUP(2,1/($A$1:INDIRECT("$A$"&amp;ROW($A29))&lt;&gt;""),ROW($A$1:INDIRECT("$A$"&amp;ROW($A29)))),1))),"",
$BD29*$BD29)</f>
        <v/>
      </c>
      <c r="BG29" s="3" t="str" cm="1">
        <f t="array" aca="1" ref="BG29" ca="1">IF(NOT(ISNUMBER(INDEX($A:$A,LOOKUP(2,1/($A$1:INDIRECT("$A$"&amp;ROW($A29))&lt;&gt;""),ROW($A$1:INDIRECT("$A$"&amp;ROW($A29)))),1))),"",
_xlfn.FLOOR.MATH(1.5*_xlfn.FLOOR.MATH($AZ29*BA29/5)))</f>
        <v/>
      </c>
      <c r="BH29" s="3" t="str" cm="1">
        <f t="array" aca="1" ref="BH29" ca="1">IF(NOT(ISNUMBER(INDEX($A:$A, LOOKUP(2, 1 / ($A$1:INDIRECT("$A$"&amp;ROW($A29)) &lt;&gt; ""),ROW($A$1:INDIRECT("$A$"&amp;ROW($A29)))), 1))), "",
_xlfn.FLOOR.MATH($BG29/IF(OR(INDIRECT("$C$"&amp;LOOKUP(2, 1 / ($AY$1:INDIRECT("$AY$"&amp;ROW($AY29)-1) &lt;&gt; ""),ROW($AY$1:INDIRECT("$AY$"&amp;ROW($AY29)-1))))="Multi",
INDIRECT("$C$"&amp;LOOKUP(2, 1 / ($AY$1:INDIRECT("$AY$"&amp;ROW($AY29)-1) &lt;&gt; ""),ROW($AY$1:INDIRECT("$AY$"&amp;ROW($AY29)-1))))="Double"),2,1)))</f>
        <v/>
      </c>
      <c r="BI29" s="3" t="str" cm="1">
        <f t="array" aca="1" ref="BI29" ca="1">IF(NOT(ISNUMBER(INDEX($A:$A,LOOKUP(2,1/($A$1:INDIRECT("$A$"&amp;ROW($A29))&lt;&gt;""),ROW($A$1:INDIRECT("$A$"&amp;ROW($A29)))),1))),"",
VLOOKUP($BC29,GameFreakSQRT!$A$1:$B$200,2,FALSE))</f>
        <v/>
      </c>
      <c r="BJ29" s="3" t="str" cm="1">
        <f t="array" aca="1" ref="BJ29" ca="1">IF(NOT(ISNUMBER(INDEX($A:$A,LOOKUP(2,1/($A$1:INDIRECT("$A$"&amp;ROW($A29))&lt;&gt;""),ROW($A$1:INDIRECT("$A$"&amp;ROW($A29)))),1))),"",
VLOOKUP($BD29,GameFreakSQRT!$A$1:$B$200,2,FALSE))</f>
        <v/>
      </c>
      <c r="BK29" s="3" t="str" cm="1">
        <f t="array" aca="1" ref="BK29" ca="1">IF(NOT(ISNUMBER(INDEX($A:$A,LOOKUP(2,1/($A$1:INDIRECT("$A$"&amp;ROW($A29))&lt;&gt;""),ROW($A$1:INDIRECT("$A$"&amp;ROW($A29)))),1))),"",
_xlfn.FLOOR.MATH((($BI29*$BE29)*$BH29)/($BJ29*$BF29))+1)</f>
        <v/>
      </c>
      <c r="BL29" s="3" t="str" cm="1">
        <f t="array" aca="1" ref="BL29" ca="1">IF(NOT(ISNUMBER(INDEX($A:$A,LOOKUP(2,1/($A$1:INDIRECT("$A$"&amp;ROW($A29))&lt;&gt;""),ROW($A$1:INDIRECT("$A$"&amp;ROW($A29)))),1))),"",
_xlfn.FLOOR.MATH($BK29*IF(NOT(INDIRECT("$Z$"&amp;LOOKUP(2, 1 / ($AY$1:INDIRECT("$AY$"&amp;ROW($AY29)-1) &lt;&gt; ""),ROW($AY$1:INDIRECT("$AY$"&amp;ROW($AY29)-1))))=""),1.5,1)))</f>
        <v/>
      </c>
      <c r="BM29" s="3" t="str" cm="1">
        <f t="array" aca="1" ref="BM29" ca="1">IF(NOT(ISNUMBER(INDEX($A:$A, LOOKUP(2, 1 / ($A$1:INDIRECT("$A$"&amp;ROW($A29)) &lt;&gt; ""),ROW($A$1:INDIRECT("$A$"&amp;ROW($A29)))), 1))), "",
INDIRECT("$Y$"&amp;LOOKUP(2, 1 / ($AY$1:INDIRECT("$AY$"&amp;ROW($AY29)-1) &lt;&gt; ""),ROW($AY$1:INDIRECT("$AY$"&amp;ROW($AY29)-1)))))</f>
        <v/>
      </c>
      <c r="BN29" s="3" t="str">
        <f t="shared" ca="1" si="0"/>
        <v/>
      </c>
      <c r="CT29" s="3" t="str" cm="1">
        <f t="array" aca="1" ref="CT29" ca="1">IF(NOT(ISNUMBER(INDEX($A:$A, LOOKUP(2, 1 / ($A$1:INDIRECT("$A$"&amp;ROW($A29)) &lt;&gt; ""),ROW($A$1:INDIRECT("$A$"&amp;ROW($A29)))), 1))), "",
$AY29-INDEX($AY:$AY, LOOKUP(2, 1 / ($AY$1:INDIRECT("$AV$"&amp;ROW($AY29)-1) &lt;&gt; ""),ROW($AY$1:INDIRECT("$AV$"&amp;ROW($AY29)-1))), 1))</f>
        <v/>
      </c>
      <c r="CU29" s="3" t="str" cm="1">
        <f t="array" aca="1" ref="CU29" ca="1">IF(NOT(ISNUMBER(INDEX($A:$A, LOOKUP(2, 1 / ($A$1:INDIRECT("$A$"&amp;ROW($A29)) &lt;&gt; ""),ROW($A$1:INDIRECT("$A$"&amp;ROW($A29)))), 1))), "",
INDEX($Y:$Y, LOOKUP(2, 1 / ($Y$1:INDIRECT("$Y$"&amp;ROW($Y29)-1) &lt;&gt; ""),ROW($Y$1:INDIRECT("$Y$"&amp;ROW($Y29)-1))), 1))</f>
        <v/>
      </c>
      <c r="CV29" s="1" t="str">
        <f ca="1">IFERROR(VLOOKUP($AY29, 'Medium-Slow'!$A$1:$B$101, 2, TRUE),"")</f>
        <v/>
      </c>
    </row>
    <row r="30" spans="1:100" x14ac:dyDescent="0.45">
      <c r="A30" s="56" t="s">
        <v>75</v>
      </c>
      <c r="B30" s="56" t="s">
        <v>130</v>
      </c>
      <c r="C30" s="56" t="s">
        <v>46</v>
      </c>
      <c r="D30" s="56" t="s">
        <v>117</v>
      </c>
      <c r="E30" s="56" t="s">
        <v>48</v>
      </c>
      <c r="F30" s="56">
        <v>1</v>
      </c>
      <c r="G30" s="2" t="s">
        <v>131</v>
      </c>
      <c r="H30" s="2" t="s">
        <v>50</v>
      </c>
      <c r="I30" s="2">
        <v>10</v>
      </c>
      <c r="J30" s="2" t="s">
        <v>132</v>
      </c>
      <c r="K30" s="2" t="s">
        <v>107</v>
      </c>
      <c r="L30" s="2" t="s">
        <v>53</v>
      </c>
      <c r="M30" s="2" t="s">
        <v>66</v>
      </c>
      <c r="N30" s="2" t="s">
        <v>73</v>
      </c>
      <c r="O30" s="2" t="s">
        <v>128</v>
      </c>
      <c r="P30" s="2" t="s">
        <v>133</v>
      </c>
      <c r="Q30" s="2">
        <v>0</v>
      </c>
      <c r="R30" s="2">
        <f>_xlfn.FLOOR.MATH((((2*VLOOKUP(G30, 'EV and Base'!$A$1:$N$671, 9, FALSE))+$Q30)*$I30)/100)+$I30+10</f>
        <v>30</v>
      </c>
      <c r="S30" s="2">
        <f>_xlfn.FLOOR.MATH((_xlfn.FLOOR.MATH((((2*VLOOKUP($G30, 'EV and Base'!$A$1:$N$671, 10, FALSE))+$Q30)*$I30)/100)+5)*
IF(OR($J30="Lonely", $J30="Brave", $J30="Adamant", $J30="Naughty"), 1.1,
IF(OR($J30="Bold", $J30="Timid", $J30="Modest", $J30="Calm"), 0.9, 1)))</f>
        <v>15</v>
      </c>
      <c r="T30" s="2">
        <f>_xlfn.FLOOR.MATH((_xlfn.FLOOR.MATH((((2*VLOOKUP($G30, 'EV and Base'!$A$1:$N$671, 11, FALSE))+$Q30)*$I30)/100)+5)*
IF(OR($J30="Bold", $J30="Relaxed", $J30="Impish", $J30="Lax"), 1.1,
IF(OR($J30="Lonely", $J30="Hasty", $J30="Mild", $J30="Gentle"), 0.9, 1)))</f>
        <v>15</v>
      </c>
      <c r="U30" s="2">
        <f>_xlfn.FLOOR.MATH((_xlfn.FLOOR.MATH((((2*VLOOKUP($G30, 'EV and Base'!$A$1:$N$671, 12, FALSE))+$Q30)*$I30)/100)+5)*
IF(OR($J30="Modest", $J30="Mild", $J30="Quiet", $J30="Rash"), 1.1,
IF(OR($J30="Adamant", $J30="Impish", $J30="Jolly", $J30="Careful"), 0.9, 1)))</f>
        <v>15</v>
      </c>
      <c r="V30" s="2">
        <f>_xlfn.FLOOR.MATH((_xlfn.FLOOR.MATH((((2*VLOOKUP($G30, 'EV and Base'!$A$1:$N$671, 13, FALSE))+$Q30)*$I30)/100)+5)*
IF(OR($J30="Calm", $J30="Gentle", $J30="Sassy", $J30="Careful"), 1.1,
IF(OR($J30="Naughty", $J30="Lax", $J30="Naive", $J30="Rash"), 0.9, 1)))</f>
        <v>14</v>
      </c>
      <c r="W30" s="2">
        <f>_xlfn.FLOOR.MATH((_xlfn.FLOOR.MATH((((2*VLOOKUP($G30, 'EV and Base'!$A$1:$N$671, 14, FALSE))+$Q30)*$I30)/100)+5)*
IF(OR($J30="Timid", $J30="Hasty", $J30="Jolly", $J30="Naive"), 1.1,
IF(OR($J30="Brave", $J30="Relaxed", $J30="Quiet", $J30="Sassy"), 0.9, 1)))</f>
        <v>15</v>
      </c>
      <c r="X30" s="56">
        <v>40</v>
      </c>
      <c r="AA30" s="23" t="str" cm="1">
        <f t="array" aca="1" ref="AA30" ca="1">IF(NOT(ISNUMBER(INDEX($A:$A,LOOKUP(2,1/($A$1:INDIRECT("$A$"&amp;ROW($A30))&lt;&gt;""),ROW($A$1:INDIRECT("$A$"&amp;ROW($A30)))),1))),"",
IF(NOT(ISNUMBER($A30)),$AA29,
IF($AB30&lt;16,"Lillipup",
IF($AB30&lt;32,"Herdier",
"Stoutland"))))</f>
        <v/>
      </c>
      <c r="AB30" s="25" t="str" cm="1">
        <f t="array" aca="1" ref="AB30" ca="1">IF(NOT(ISNUMBER(INDEX($A:$A, LOOKUP(2, 1 / ($A$1:INDIRECT("$A$"&amp;ROW($A30)) &lt;&gt; ""),ROW($A$1:INDIRECT("$A$"&amp;ROW($A30)))), 1))), "",
VLOOKUP($AY30,'Medium-Slow'!$A$1:$B$101,2,TRUE))</f>
        <v/>
      </c>
      <c r="AC30" s="23" t="str" cm="1">
        <f t="array" aca="1" ref="AC30" ca="1">IF(NOT(ISNUMBER(INDEX($A:$A, LOOKUP(2, 1 / ($A$1:INDIRECT("$A$"&amp;ROW($A30)) &lt;&gt; ""),ROW($A$1:INDIRECT("$A$"&amp;ROW($A30)))), 1))), "",
INDEX($AC:$AC, LOOKUP(2, 1 / ($AC$1:INDIRECT("$AC$"&amp;ROW($AC30)-1) &lt;&gt; ""),ROW($AC$1:INDIRECT("$AC$"&amp;ROW($AC30)-1))), 1)+
IF(INDEX($AC:$AC, LOOKUP(2, 1 / ($AC$1:INDIRECT("$AC$"&amp;ROW($AC30)-1) &lt;&gt; ""),ROW($AC$1:INDIRECT("$AC$"&amp;ROW($AC30)-1))), 1)+
INDEX($AD:$AD, LOOKUP(2, 1 / ($AD$1:INDIRECT("$AD$"&amp;ROW($AD30)-1) &lt;&gt; ""),ROW($AD$1:INDIRECT("$AD$"&amp;ROW($AD30)-1))), 1)+
INDEX($AE:$AE, LOOKUP(2, 1 / ($AE$1:INDIRECT("$AE$"&amp;ROW($AE30)-1) &lt;&gt; ""),ROW($AE$1:INDIRECT("$AE$"&amp;ROW($AD30)-1))), 1)+
INDEX($AE:$AF, LOOKUP(2, 1 / ($AF$1:INDIRECT("$AF$"&amp;ROW($AF30)-1) &lt;&gt; ""),ROW($AF$1:INDIRECT("$AF$"&amp;ROW($AD30)-1))), 1)+
INDEX($AG:$AG, LOOKUP(2, 1 / ($AG$1:INDIRECT("$AG$"&amp;ROW($AG30)-1) &lt;&gt; ""),ROW($AG$1:INDIRECT("$AG$"&amp;ROW($AD30)-1))), 1)+
INDEX($AH:$AH, LOOKUP(2, 1 / ($AH$1:INDIRECT("$AH$"&amp;ROW($AH30)-1) &lt;&gt; ""),ROW($AH$1:INDIRECT("$AH$"&amp;ROW($AD30)-1))), 1)&gt;=510,0,
IF(INDEX($AC:$AC, LOOKUP(2, 1 / ($AC$1:INDIRECT("$AC$"&amp;ROW($AC30)-1) &lt;&gt; ""),ROW($AC$1:INDIRECT("$AC$"&amp;ROW($AC30)-1))), 1)&gt;=255,0,
VLOOKUP(INDIRECT("$G$"&amp;LOOKUP(2, 1 / ($AC$1:INDIRECT("$AC$"&amp;ROW($AC30)-1) &lt;&gt; ""),ROW($AC$1:INDIRECT("$AC$"&amp;ROW($AC30)-1)))), 'EV and Base'!$A$1:$N$671, 3, FALSE))))</f>
        <v/>
      </c>
      <c r="AD30" s="2" t="str" cm="1">
        <f t="array" aca="1" ref="AD30" ca="1">IF(NOT(ISNUMBER(INDEX($A:$A, LOOKUP(2, 1 / ($A$1:INDIRECT("$A$"&amp;ROW($A30)) &lt;&gt; ""),ROW($A$1:INDIRECT("$A$"&amp;ROW($A30)))), 1))), "",
INDEX($AD:$AD, LOOKUP(2, 1 / ($AD$1:INDIRECT("$AD$"&amp;ROW($AD30)-1) &lt;&gt; ""),ROW($AD$1:INDIRECT("$AD$"&amp;ROW($AD30)-1))), 1)+
IF(INDEX($AC:$AC, LOOKUP(2, 1 / ($AC$1:INDIRECT("$AC$"&amp;ROW($AC30)-1) &lt;&gt; ""),ROW($AC$1:INDIRECT("$AC$"&amp;ROW($AC30)-1))), 1)+
INDEX($AD:$AD, LOOKUP(2, 1 / ($AD$1:INDIRECT("$AD$"&amp;ROW($AD30)-1) &lt;&gt; ""),ROW($AD$1:INDIRECT("$AD$"&amp;ROW($AD30)-1))), 1)+
INDEX($AE:$AE, LOOKUP(2, 1 / ($AE$1:INDIRECT("$AE$"&amp;ROW($AE30)-1) &lt;&gt; ""),ROW($AE$1:INDIRECT("$AE$"&amp;ROW($AD30)-1))), 1)+
INDEX($AE:$AF, LOOKUP(2, 1 / ($AF$1:INDIRECT("$AF$"&amp;ROW($AF30)-1) &lt;&gt; ""),ROW($AF$1:INDIRECT("$AF$"&amp;ROW($AD30)-1))), 1)+
INDEX($AG:$AG, LOOKUP(2, 1 / ($AG$1:INDIRECT("$AG$"&amp;ROW($AG30)-1) &lt;&gt; ""),ROW($AG$1:INDIRECT("$AG$"&amp;ROW($AD30)-1))), 1)+
INDEX($AH:$AH, LOOKUP(2, 1 / ($AH$1:INDIRECT("$AH$"&amp;ROW($AH30)-1) &lt;&gt; ""),ROW($AH$1:INDIRECT("$AH$"&amp;ROW($AD30)-1))), 1)&gt;=510,0,
IF(INDEX($AD:$AD, LOOKUP(2, 1 / ($AD$1:INDIRECT("$AD$"&amp;ROW($AD30)-1) &lt;&gt; ""),ROW($AD$1:INDIRECT("$AD$"&amp;ROW($AD30)-1))), 1)&gt;=255,0,
VLOOKUP(INDIRECT("$G$"&amp;LOOKUP(2, 1 / ($AD$1:INDIRECT("$AD$"&amp;ROW($AD30)-1) &lt;&gt; ""),ROW($AD$1:INDIRECT("$AD$"&amp;ROW($AD30)-1)))), 'EV and Base'!$A$1:$N$671, 4, FALSE))))</f>
        <v/>
      </c>
      <c r="AE30" s="2" t="str" cm="1">
        <f t="array" aca="1" ref="AE30" ca="1">IF(NOT(ISNUMBER(INDEX($A:$A,LOOKUP(2,1/($A$1:INDIRECT("$A$"&amp;ROW($A30))&lt;&gt;""),ROW($A$1:INDIRECT("$A$"&amp;ROW($A30)))),1))),"",
INDEX($AE:$AE,LOOKUP(2,1/($AE$1:INDIRECT("$AE$"&amp;ROW($AE30)-1)&lt;&gt;""),ROW($AE$1:INDIRECT("$AE$"&amp;ROW($AE30)-1))),1)+
IF(INDEX($AC:$AC,LOOKUP(2,1/($AC$1:INDIRECT("$AC$"&amp;ROW($AC30)-1)&lt;&gt;""),ROW($AC$1:INDIRECT("$AC$"&amp;ROW($AC30)-1))),1)+
INDEX($AD:$AD,LOOKUP(2,1/($AD$1:INDIRECT("$AD$"&amp;ROW($AD30)-1)&lt;&gt;""),ROW($AD$1:INDIRECT("$AD$"&amp;ROW($AD30)-1))),1)+
INDEX($AE:$AE,LOOKUP(2,1/($AE$1:INDIRECT("$AE$"&amp;ROW($AE30)-1)&lt;&gt;""),ROW($AE$1:INDIRECT("$AE$"&amp;ROW($AD30)-1))),1)+
INDEX($AE:$AF,LOOKUP(2,1/($AF$1:INDIRECT("$AF$"&amp;ROW($AF30)-1)&lt;&gt;""),ROW($AF$1:INDIRECT("$AF$"&amp;ROW($AD30)-1))),1)+
INDEX($AG:$AG,LOOKUP(2,1/($AG$1:INDIRECT("$AG$"&amp;ROW($AG30)-1)&lt;&gt;""),ROW($AG$1:INDIRECT("$AG$"&amp;ROW($AD30)-1))),1)+
INDEX($AH:$AH,LOOKUP(2,1/($AH$1:INDIRECT("$AH$"&amp;ROW($AH30)-1)&lt;&gt;""),ROW($AH$1:INDIRECT("$AH$"&amp;ROW($AD30)-1))),1)&gt;=510,0,
IF(INDEX($AE:$AE,LOOKUP(2,1/($AE$1:INDIRECT("$AE$"&amp;ROW($AE30)-1)&lt;&gt;""),ROW($AE$1:INDIRECT("$AE$"&amp;ROW($AE30)-1))),1)&gt;=255,0,
VLOOKUP(INDIRECT("$G$"&amp;LOOKUP(2,1/($AE$1:INDIRECT("$AE$"&amp;ROW($AE30)-1)&lt;&gt;""),ROW($AE$1:INDIRECT("$AE$"&amp;ROW($AE30)-1)))),'EV and Base'!$A$1:$N$671,5,FALSE))))</f>
        <v/>
      </c>
      <c r="AF30" s="2" t="str" cm="1">
        <f t="array" aca="1" ref="AF30" ca="1">IF(NOT(ISNUMBER(INDEX($A:$A, LOOKUP(2, 1 / ($A$1:INDIRECT("$A$"&amp;ROW($A30)) &lt;&gt; ""),ROW($A$1:INDIRECT("$A$"&amp;ROW($A30)))), 1))), "",
INDEX($AF:$AF, LOOKUP(2, 1 / ($AF$1:INDIRECT("$AF$"&amp;ROW($AF30)-1) &lt;&gt; ""),ROW($AF$1:INDIRECT("$AF$"&amp;ROW($AF30)-1))), 1)+
IF(INDEX($AC:$AC, LOOKUP(2, 1 / ($AC$1:INDIRECT("$AC$"&amp;ROW($AC30)-1) &lt;&gt; ""),ROW($AC$1:INDIRECT("$AC$"&amp;ROW($AC30)-1))), 1)+
INDEX($AD:$AD, LOOKUP(2, 1 / ($AD$1:INDIRECT("$AD$"&amp;ROW($AD30)-1) &lt;&gt; ""),ROW($AD$1:INDIRECT("$AD$"&amp;ROW($AD30)-1))), 1)+
INDEX($AE:$AE, LOOKUP(2, 1 / ($AE$1:INDIRECT("$AE$"&amp;ROW($AE30)-1) &lt;&gt; ""),ROW($AE$1:INDIRECT("$AE$"&amp;ROW($AD30)-1))), 1)+
INDEX($AE:$AF, LOOKUP(2, 1 / ($AF$1:INDIRECT("$AF$"&amp;ROW($AF30)-1) &lt;&gt; ""),ROW($AF$1:INDIRECT("$AF$"&amp;ROW($AD30)-1))), 1)+
INDEX($AG:$AG, LOOKUP(2, 1 / ($AG$1:INDIRECT("$AG$"&amp;ROW($AG30)-1) &lt;&gt; ""),ROW($AG$1:INDIRECT("$AG$"&amp;ROW($AD30)-1))), 1)+
INDEX($AH:$AH, LOOKUP(2, 1 / ($AH$1:INDIRECT("$AH$"&amp;ROW($AH30)-1) &lt;&gt; ""),ROW($AH$1:INDIRECT("$AH$"&amp;ROW($AD30)-1))), 1)&gt;=510,0,
IF(INDEX($AF:$AF, LOOKUP(2, 1 / ($AF$1:INDIRECT("$AF$"&amp;ROW($AF30)-1) &lt;&gt; ""),ROW($AF$1:INDIRECT("$AF$"&amp;ROW($AF30)-1))), 1)&gt;=255,0,
VLOOKUP(INDIRECT("$G$"&amp;LOOKUP(2, 1 / ($AF$1:INDIRECT("$AF$"&amp;ROW($AF30)-1) &lt;&gt; ""),ROW($AF$1:INDIRECT("$AF$"&amp;ROW($AF30)-1)))), 'EV and Base'!$A$1:$N$671, 6, FALSE))))</f>
        <v/>
      </c>
      <c r="AG30" s="2" t="str" cm="1">
        <f t="array" aca="1" ref="AG30" ca="1">IF(NOT(ISNUMBER(INDEX($A:$A, LOOKUP(2, 1 / ($A$1:INDIRECT("$A$"&amp;ROW($A30)) &lt;&gt; ""),ROW($A$1:INDIRECT("$A$"&amp;ROW($A30)))), 1))), "",
INDEX($AG:$AG, LOOKUP(2, 1 / ($AG$1:INDIRECT("$AG$"&amp;ROW($AG30)-1) &lt;&gt; ""),ROW($AG$1:INDIRECT("$AG$"&amp;ROW($AG30)-1))), 1)+
IF(INDEX($AC:$AC, LOOKUP(2, 1 / ($AC$1:INDIRECT("$AC$"&amp;ROW($AC30)-1) &lt;&gt; ""),ROW($AC$1:INDIRECT("$AC$"&amp;ROW($AC30)-1))), 1)+
INDEX($AD:$AD, LOOKUP(2, 1 / ($AD$1:INDIRECT("$AD$"&amp;ROW($AD30)-1) &lt;&gt; ""),ROW($AD$1:INDIRECT("$AD$"&amp;ROW($AD30)-1))), 1)+
INDEX($AE:$AE, LOOKUP(2, 1 / ($AE$1:INDIRECT("$AE$"&amp;ROW($AE30)-1) &lt;&gt; ""),ROW($AE$1:INDIRECT("$AE$"&amp;ROW($AD30)-1))), 1)+
INDEX($AE:$AF, LOOKUP(2, 1 / ($AF$1:INDIRECT("$AF$"&amp;ROW($AF30)-1) &lt;&gt; ""),ROW($AF$1:INDIRECT("$AF$"&amp;ROW($AD30)-1))), 1)+
INDEX($AG:$AG, LOOKUP(2, 1 / ($AG$1:INDIRECT("$AG$"&amp;ROW($AG30)-1) &lt;&gt; ""),ROW($AG$1:INDIRECT("$AG$"&amp;ROW($AD30)-1))), 1)+
INDEX($AH:$AH, LOOKUP(2, 1 / ($AH$1:INDIRECT("$AH$"&amp;ROW($AH30)-1) &lt;&gt; ""),ROW($AH$1:INDIRECT("$AH$"&amp;ROW($AD30)-1))), 1)&gt;=510,0,
IF(INDEX($AG:$AG, LOOKUP(2, 1 / ($AG$1:INDIRECT("$AG$"&amp;ROW($AG30)-1) &lt;&gt; ""),ROW($AG$1:INDIRECT("$AG$"&amp;ROW($AG30)-1))), 1)&gt;=255,0,
VLOOKUP(INDIRECT("$G$"&amp;LOOKUP(2, 1 / ($AG$1:INDIRECT("$AG$"&amp;ROW($AG30)-1) &lt;&gt; ""),ROW($AG$1:INDIRECT("$AG$"&amp;ROW($AG30)-1)))), 'EV and Base'!$A$1:$N$671, 7, FALSE))))</f>
        <v/>
      </c>
      <c r="AH30" s="24" t="str" cm="1">
        <f t="array" aca="1" ref="AH30" ca="1">IF(NOT(ISNUMBER(INDEX($A:$A,LOOKUP(2,1/($A$1:INDIRECT("$A$"&amp;ROW($A30))&lt;&gt;""),ROW($A$1:INDIRECT("$A$"&amp;ROW($A30)))),1))),"",
INDEX($AH:$AH,LOOKUP(2,1/($AH$1:INDIRECT("$AH$"&amp;ROW($AH30)-1)&lt;&gt;""),ROW($AH$1:INDIRECT("$AH$"&amp;ROW($AH30)-1))),1)+
IF(INDEX($AC:$AC,LOOKUP(2,1/($AC$1:INDIRECT("$AC$"&amp;ROW($AC30)-1)&lt;&gt;""),ROW($AC$1:INDIRECT("$AC$"&amp;ROW($AC30)-1))),1)+
INDEX($AD:$AD,LOOKUP(2,1/($AD$1:INDIRECT("$AD$"&amp;ROW($AD30)-1)&lt;&gt;""),ROW($AD$1:INDIRECT("$AD$"&amp;ROW($AD30)-1))),1)+
INDEX($AE:$AE,LOOKUP(2,1/($AE$1:INDIRECT("$AE$"&amp;ROW($AE30)-1)&lt;&gt;""),ROW($AE$1:INDIRECT("$AE$"&amp;ROW($AD30)-1))),1)+
INDEX($AE:$AF,LOOKUP(2,1/($AF$1:INDIRECT("$AF$"&amp;ROW($AF30)-1)&lt;&gt;""),ROW($AF$1:INDIRECT("$AF$"&amp;ROW($AD30)-1))),1)+
INDEX($AG:$AG,LOOKUP(2,1/($AG$1:INDIRECT("$AG$"&amp;ROW($AG30)-1)&lt;&gt;""),ROW($AG$1:INDIRECT("$AG$"&amp;ROW($AD30)-1))),1)+
INDEX($AH:$AH,LOOKUP(2,1/($AH$1:INDIRECT("$AH$"&amp;ROW($AH30)-1)&lt;&gt;""),ROW($AH$1:INDIRECT("$AH$"&amp;ROW($AD30)-1))),1)&gt;=510,0,
IF(INDEX($AH:$AH,LOOKUP(2,1/($AH$1:INDIRECT("$AH$"&amp;ROW($AH30)-1)&lt;&gt;""),ROW($AH$1:INDIRECT("$AH$"&amp;ROW($AH30)-1))),1)&gt;=255,0,
VLOOKUP(INDIRECT("$G$"&amp;LOOKUP(2,1/($AH$1:INDIRECT("$AH$"&amp;ROW($AH30)-1)&lt;&gt;""),ROW($AH$1:INDIRECT("$AH$"&amp;ROW($AH30)-1)))),'EV and Base'!$A$1:$N$671,8,FALSE))))</f>
        <v/>
      </c>
      <c r="AI30" s="29" t="str" cm="1">
        <f t="array" aca="1" ref="AI30" ca="1">IF(NOT(ISNUMBER(INDEX($A:$A,LOOKUP(2,1/($A$1:INDIRECT("$A$"&amp;ROW($A30))&lt;&gt;""),ROW($A$1:INDIRECT("$A$"&amp;ROW($A30)))),1))),"",
ROUNDDOWN((((2*VLOOKUP($AA30,'EV and Base'!$A$1:$N$671,9,FALSE))+31+ROUNDDOWN($AC30/4,0))*$AB30)/100,0)+$AB30+10)</f>
        <v/>
      </c>
      <c r="AJ30" s="21" t="str" cm="1">
        <f t="array" aca="1" ref="AJ30" ca="1">IF(NOT(ISNUMBER(INDEX($A:$A, LOOKUP(2, 1 / ($A$1:INDIRECT("$A$"&amp;ROW($A30)) &lt;&gt; ""),ROW($A$1:INDIRECT("$A$"&amp;ROW($A30)))), 1))), "",
ROUNDDOWN((ROUNDDOWN((((2*VLOOKUP($AA30, 'EV and Base'!$A$1:$N$671, 10, FALSE))+31+ROUNDDOWN($AD30/4, 0))*$AB30)/100, 0)+5)*1.1, 0))</f>
        <v/>
      </c>
      <c r="AK30" s="21" t="str" cm="1">
        <f t="array" aca="1" ref="AK30" ca="1">IF(NOT(ISNUMBER(INDEX($A:$A, LOOKUP(2, 1 / ($A$1:INDIRECT("$A$"&amp;ROW($A30)) &lt;&gt; ""),ROW($A$1:INDIRECT("$A$"&amp;ROW($A30)))), 1))), "",
ROUNDDOWN((ROUNDDOWN((((2*VLOOKUP($AA30, 'EV and Base'!$A$1:$N$671, 11, FALSE))+30+ROUNDDOWN($AE30/4, 0))*$AB30)/100, 0)+5), 0)
&amp;"-"&amp;
ROUNDDOWN((ROUNDDOWN((((2*VLOOKUP($AA30, 'EV and Base'!$A$1:$N$671, 11, FALSE))+31+ROUNDDOWN($AE30/4, 0))*$AB30)/100, 0)+5), 0))</f>
        <v/>
      </c>
      <c r="AL30" s="21" t="str" cm="1">
        <f t="array" aca="1" ref="AL30" ca="1">IF(NOT(ISNUMBER(INDEX($A:$A, LOOKUP(2, 1 / ($A$1:INDIRECT("$A$"&amp;ROW($A30)) &lt;&gt; ""),ROW($A$1:INDIRECT("$A$"&amp;ROW($A30)))), 1))), "",
ROUNDDOWN((ROUNDDOWN((((2*VLOOKUP($AA30, 'EV and Base'!$A$1:$N$671, 12, FALSE))+0+ROUNDDOWN($AF30/4, 0))*$AB30)/100, 0)+5)*0.9, 0)
&amp;"-"&amp;
ROUNDDOWN((ROUNDDOWN((((2*VLOOKUP($AA30, 'EV and Base'!$A$1:$N$671, 12, FALSE))+31+ROUNDDOWN($AF30/4, 0))*$AB30)/100, 0)+5)*0.9, 0))</f>
        <v/>
      </c>
      <c r="AM30" s="21" t="str" cm="1">
        <f t="array" aca="1" ref="AM30" ca="1">IF(NOT(ISNUMBER(INDEX($A:$A, LOOKUP(2, 1 / ($A$1:INDIRECT("$A$"&amp;ROW($A30)) &lt;&gt; ""),ROW($A$1:INDIRECT("$A$"&amp;ROW($A30)))), 1))), "",
ROUNDDOWN((ROUNDDOWN((((2*VLOOKUP($AA30, 'EV and Base'!$A$1:$N$671, 13, FALSE))+30+ROUNDDOWN($AG30/4, 0))*$AB30)/100, 0)+5), 0)
&amp;"-"&amp;
ROUNDDOWN((ROUNDDOWN((((2*VLOOKUP($AA30, 'EV and Base'!$A$1:$N$671, 13, FALSE))+31+ROUNDDOWN($AG30/4, 0))*$AB30)/100, 0)+5), 0))</f>
        <v/>
      </c>
      <c r="AN30" s="25" t="str" cm="1">
        <f t="array" aca="1" ref="AN30" ca="1">IF(NOT(ISNUMBER(INDEX($A:$A, LOOKUP(2, 1 / ($A$1:INDIRECT("$A$"&amp;ROW($A30)) &lt;&gt; ""),ROW($A$1:INDIRECT("$A$"&amp;ROW($A30)))), 1))), "",
ROUNDDOWN((ROUNDDOWN((((2*VLOOKUP($AA30, 'EV and Base'!$A$1:$N$671, 14, FALSE))+31+ROUNDDOWN($AH30/4, 0))*$AB30)/100, 0)+5), 0))</f>
        <v/>
      </c>
      <c r="AO30" s="23" t="str" cm="1">
        <f t="array" aca="1" ref="AO30" ca="1">IF(NOT(ISNUMBER(INDEX($A:$A, LOOKUP(2, 1 / ($A$1:INDIRECT("$A$"&amp;ROW($A30)) &lt;&gt; ""),ROW($A$1:INDIRECT("$A$"&amp;ROW($A30)))), 1))), "",
ROUNDDOWN((((2*VLOOKUP($AA30, 'EV and Base'!$A$1:$N$671, 9, FALSE))+31+ROUNDDOWN($AC30/4, 0))*$AB30)/100, 0)+$AB30+10)</f>
        <v/>
      </c>
      <c r="AP30" s="2" t="str" cm="1">
        <f t="array" aca="1" ref="AP30" ca="1">IF(NOT(ISNUMBER(INDEX($A:$A, LOOKUP(2, 1 / ($A$1:INDIRECT("$A$"&amp;ROW($A30)) &lt;&gt; ""),ROW($A$1:INDIRECT("$A$"&amp;ROW($A30)))), 1))), "",
ROUNDDOWN((ROUNDDOWN((((2*VLOOKUP($AA30, 'EV and Base'!$A$1:$N$671, 10, FALSE))+31+ROUNDDOWN($AD30/4, 0))*$AB30)/100, 0)+5)*1.1, 0))</f>
        <v/>
      </c>
      <c r="AQ30" s="2" t="str" cm="1">
        <f t="array" aca="1" ref="AQ30" ca="1">IF(NOT(ISNUMBER(INDEX($A:$A, LOOKUP(2, 1 / ($A$1:INDIRECT("$A$"&amp;ROW($A30)) &lt;&gt; ""),ROW($A$1:INDIRECT("$A$"&amp;ROW($A30)))), 1))), "",
ROUNDDOWN((ROUNDDOWN((((2*VLOOKUP($AA30, 'EV and Base'!$A$1:$N$671, 11, FALSE))+$AV$2+ROUNDDOWN($AE30/4, 0))*$AB30)/100, 0)+5), 0))</f>
        <v/>
      </c>
      <c r="AR30" s="22" t="str" cm="1">
        <f t="array" aca="1" ref="AR30" ca="1">IF(NOT(ISNUMBER(INDEX($A:$A, LOOKUP(2, 1 / ($A$1:INDIRECT("$A$"&amp;ROW($A30)) &lt;&gt; ""),ROW($A$1:INDIRECT("$A$"&amp;ROW($A30)))), 1))), "",
ROUNDDOWN((ROUNDDOWN((((2*VLOOKUP($AA30, 'EV and Base'!$A$1:$N$671, 12, FALSE))+$AW$2+ROUNDDOWN($AF30/4, 0))*$AB30)/100, 0)+5)*0.9, 0))</f>
        <v/>
      </c>
      <c r="AS30" s="2" t="str" cm="1">
        <f t="array" aca="1" ref="AS30" ca="1">IF(NOT(ISNUMBER(INDEX($A:$A, LOOKUP(2, 1 / ($A$1:INDIRECT("$A$"&amp;ROW($A30)) &lt;&gt; ""),ROW($A$1:INDIRECT("$A$"&amp;ROW($A30)))), 1))), "",
ROUNDDOWN((ROUNDDOWN((((2*VLOOKUP($AA30, 'EV and Base'!$A$1:$N$671, 13, FALSE))+$AX$2+ROUNDDOWN($AG30/4, 0))*$AB30)/100, 0)+5), 0))</f>
        <v/>
      </c>
      <c r="AT30" s="24" t="str" cm="1">
        <f t="array" aca="1" ref="AT30" ca="1">IF(NOT(ISNUMBER(INDEX($A:$A, LOOKUP(2, 1 / ($A$1:INDIRECT("$A$"&amp;ROW($A30)) &lt;&gt; ""),ROW($A$1:INDIRECT("$A$"&amp;ROW($A30)))), 1))), "",
ROUNDDOWN((ROUNDDOWN((((2*VLOOKUP($AA30, 'EV and Base'!$A$1:$N$671, 14, FALSE))+31+ROUNDDOWN($AH30/4, 0))*$AB30)/100, 0)+5), 0))</f>
        <v/>
      </c>
      <c r="AU30" s="28"/>
      <c r="AY30" t="str" cm="1">
        <f t="array" aca="1" ref="AY30" ca="1">IF(NOT(ISNUMBER(INDEX($A:$A,LOOKUP(2,1/($A$1:INDIRECT("$A$"&amp;ROW($A30))&lt;&gt;""),ROW($A$1:INDIRECT("$A$"&amp;ROW($A30)))),1))),"",
INDEX($AY:$AY,LOOKUP(2,1/($AY$1:INDIRECT("$AY$"&amp;ROW($AY30)-1)&lt;&gt;""),ROW($AY$1:INDIRECT("$AY$"&amp;ROW($AY30)-1))),1)+$BL30)</f>
        <v/>
      </c>
      <c r="AZ30" s="3" t="str" cm="1">
        <f t="array" aca="1" ref="AZ30" ca="1">IF(NOT(ISNUMBER(INDEX($A:$A, LOOKUP(2, 1 / ($A$1:INDIRECT("$A$"&amp;ROW($A30)) &lt;&gt; ""),ROW($A$1:INDIRECT("$A$"&amp;ROW($A30)))), 1))), "",
VLOOKUP(INDIRECT("$G$"&amp;LOOKUP(2, 1 / ($AY$1:INDIRECT("$AY$"&amp;ROW($AY30)-1) &lt;&gt; ""),ROW($AY$1:INDIRECT("$AY$"&amp;ROW($AY30)-1)))),'EV and Base'!A25:N695,2,FALSE))</f>
        <v/>
      </c>
      <c r="BA30" s="3" t="str" cm="1">
        <f t="array" aca="1" ref="BA30" ca="1">IF(NOT(ISNUMBER(INDEX($A:$A, LOOKUP(2, 1 / ($A$1:INDIRECT("$A$"&amp;ROW($A30)) &lt;&gt; ""),ROW($A$1:INDIRECT("$A$"&amp;ROW($A30)))), 1))), "",
INDIRECT("$I$"&amp;LOOKUP(2, 1 / ($AY$1:INDIRECT("$AY$"&amp;ROW($AY30)-1) &lt;&gt; ""),ROW($AY$1:INDIRECT("$AY$"&amp;ROW($AY30)-1)))))</f>
        <v/>
      </c>
      <c r="BB30" s="1" t="str" cm="1">
        <f t="array" aca="1" ref="BB30" ca="1">IF(NOT(ISNUMBER(INDEX($A:$A, LOOKUP(2, 1 / ($A$1:INDIRECT("$A$"&amp;ROW($A30)) &lt;&gt; ""),ROW($A$1:INDIRECT("$A$"&amp;ROW($A30)))), 1))), "",
INDIRECT("$AB$"&amp;LOOKUP(2, 1 / ($AY$1:INDIRECT("$AY$"&amp;ROW($AY30)-1) &lt;&gt; ""),ROW($AY$1:INDIRECT("$AY$"&amp;ROW($AY30)-1)))))</f>
        <v/>
      </c>
      <c r="BC30" s="3" t="str" cm="1">
        <f t="array" aca="1" ref="BC30" ca="1">IF(NOT(ISNUMBER(INDEX($A:$A,LOOKUP(2,1/($A$1:INDIRECT("$A$"&amp;ROW($A30))&lt;&gt;""),ROW($A$1:INDIRECT("$A$"&amp;ROW($A30)))),1))),"",
$BA30+$BA30+10)</f>
        <v/>
      </c>
      <c r="BD30" s="3" t="str" cm="1">
        <f t="array" aca="1" ref="BD30" ca="1">IF(NOT(ISNUMBER(INDEX($A:$A,LOOKUP(2,1/($A$1:INDIRECT("$A$"&amp;ROW($A30))&lt;&gt;""),ROW($A$1:INDIRECT("$A$"&amp;ROW($A30)))),1))),"",
$BA30+$BB30+10)</f>
        <v/>
      </c>
      <c r="BE30" s="3" t="str" cm="1">
        <f t="array" aca="1" ref="BE30" ca="1">IF(NOT(ISNUMBER(INDEX($A:$A,LOOKUP(2,1/($A$1:INDIRECT("$A$"&amp;ROW($A30))&lt;&gt;""),ROW($A$1:INDIRECT("$A$"&amp;ROW($A30)))),1))),"",
$BC30*$BC30)</f>
        <v/>
      </c>
      <c r="BF30" s="3" t="str" cm="1">
        <f t="array" aca="1" ref="BF30" ca="1">IF(NOT(ISNUMBER(INDEX($A:$A,LOOKUP(2,1/($A$1:INDIRECT("$A$"&amp;ROW($A30))&lt;&gt;""),ROW($A$1:INDIRECT("$A$"&amp;ROW($A30)))),1))),"",
$BD30*$BD30)</f>
        <v/>
      </c>
      <c r="BG30" s="3" t="str" cm="1">
        <f t="array" aca="1" ref="BG30" ca="1">IF(NOT(ISNUMBER(INDEX($A:$A,LOOKUP(2,1/($A$1:INDIRECT("$A$"&amp;ROW($A30))&lt;&gt;""),ROW($A$1:INDIRECT("$A$"&amp;ROW($A30)))),1))),"",
_xlfn.FLOOR.MATH(1.5*_xlfn.FLOOR.MATH($AZ30*BA30/5)))</f>
        <v/>
      </c>
      <c r="BH30" s="3" t="str" cm="1">
        <f t="array" aca="1" ref="BH30" ca="1">IF(NOT(ISNUMBER(INDEX($A:$A, LOOKUP(2, 1 / ($A$1:INDIRECT("$A$"&amp;ROW($A30)) &lt;&gt; ""),ROW($A$1:INDIRECT("$A$"&amp;ROW($A30)))), 1))), "",
_xlfn.FLOOR.MATH($BG30/IF(OR(INDIRECT("$C$"&amp;LOOKUP(2, 1 / ($AY$1:INDIRECT("$AY$"&amp;ROW($AY30)-1) &lt;&gt; ""),ROW($AY$1:INDIRECT("$AY$"&amp;ROW($AY30)-1))))="Multi",
INDIRECT("$C$"&amp;LOOKUP(2, 1 / ($AY$1:INDIRECT("$AY$"&amp;ROW($AY30)-1) &lt;&gt; ""),ROW($AY$1:INDIRECT("$AY$"&amp;ROW($AY30)-1))))="Double"),2,1)))</f>
        <v/>
      </c>
      <c r="BI30" s="3" t="str" cm="1">
        <f t="array" aca="1" ref="BI30" ca="1">IF(NOT(ISNUMBER(INDEX($A:$A,LOOKUP(2,1/($A$1:INDIRECT("$A$"&amp;ROW($A30))&lt;&gt;""),ROW($A$1:INDIRECT("$A$"&amp;ROW($A30)))),1))),"",
VLOOKUP($BC30,GameFreakSQRT!$A$1:$B$200,2,FALSE))</f>
        <v/>
      </c>
      <c r="BJ30" s="3" t="str" cm="1">
        <f t="array" aca="1" ref="BJ30" ca="1">IF(NOT(ISNUMBER(INDEX($A:$A,LOOKUP(2,1/($A$1:INDIRECT("$A$"&amp;ROW($A30))&lt;&gt;""),ROW($A$1:INDIRECT("$A$"&amp;ROW($A30)))),1))),"",
VLOOKUP($BD30,GameFreakSQRT!$A$1:$B$200,2,FALSE))</f>
        <v/>
      </c>
      <c r="BK30" s="3" t="str" cm="1">
        <f t="array" aca="1" ref="BK30" ca="1">IF(NOT(ISNUMBER(INDEX($A:$A,LOOKUP(2,1/($A$1:INDIRECT("$A$"&amp;ROW($A30))&lt;&gt;""),ROW($A$1:INDIRECT("$A$"&amp;ROW($A30)))),1))),"",
_xlfn.FLOOR.MATH((($BI30*$BE30)*$BH30)/($BJ30*$BF30))+1)</f>
        <v/>
      </c>
      <c r="BL30" s="3" t="str" cm="1">
        <f t="array" aca="1" ref="BL30" ca="1">IF(NOT(ISNUMBER(INDEX($A:$A,LOOKUP(2,1/($A$1:INDIRECT("$A$"&amp;ROW($A30))&lt;&gt;""),ROW($A$1:INDIRECT("$A$"&amp;ROW($A30)))),1))),"",
_xlfn.FLOOR.MATH($BK30*IF(NOT(INDIRECT("$Z$"&amp;LOOKUP(2, 1 / ($AY$1:INDIRECT("$AY$"&amp;ROW($AY30)-1) &lt;&gt; ""),ROW($AY$1:INDIRECT("$AY$"&amp;ROW($AY30)-1))))=""),1.5,1)))</f>
        <v/>
      </c>
      <c r="BM30" s="3" t="str" cm="1">
        <f t="array" aca="1" ref="BM30" ca="1">IF(NOT(ISNUMBER(INDEX($A:$A, LOOKUP(2, 1 / ($A$1:INDIRECT("$A$"&amp;ROW($A30)) &lt;&gt; ""),ROW($A$1:INDIRECT("$A$"&amp;ROW($A30)))), 1))), "",
INDIRECT("$Y$"&amp;LOOKUP(2, 1 / ($AY$1:INDIRECT("$AY$"&amp;ROW($AY30)-1) &lt;&gt; ""),ROW($AY$1:INDIRECT("$AY$"&amp;ROW($AY30)-1)))))</f>
        <v/>
      </c>
      <c r="BN30" s="3" t="str">
        <f t="shared" ca="1" si="0"/>
        <v/>
      </c>
      <c r="CT30" s="3" t="str" cm="1">
        <f t="array" aca="1" ref="CT30" ca="1">IF(NOT(ISNUMBER(INDEX($A:$A, LOOKUP(2, 1 / ($A$1:INDIRECT("$A$"&amp;ROW($A30)) &lt;&gt; ""),ROW($A$1:INDIRECT("$A$"&amp;ROW($A30)))), 1))), "",
$AY30-INDEX($AY:$AY, LOOKUP(2, 1 / ($AY$1:INDIRECT("$AV$"&amp;ROW($AY30)-1) &lt;&gt; ""),ROW($AY$1:INDIRECT("$AV$"&amp;ROW($AY30)-1))), 1))</f>
        <v/>
      </c>
      <c r="CU30" s="3" t="str" cm="1">
        <f t="array" aca="1" ref="CU30" ca="1">IF(NOT(ISNUMBER(INDEX($A:$A, LOOKUP(2, 1 / ($A$1:INDIRECT("$A$"&amp;ROW($A30)) &lt;&gt; ""),ROW($A$1:INDIRECT("$A$"&amp;ROW($A30)))), 1))), "",
INDEX($Y:$Y, LOOKUP(2, 1 / ($Y$1:INDIRECT("$Y$"&amp;ROW($Y30)-1) &lt;&gt; ""),ROW($Y$1:INDIRECT("$Y$"&amp;ROW($Y30)-1))), 1))</f>
        <v/>
      </c>
      <c r="CV30" s="1" t="str">
        <f ca="1">IFERROR(VLOOKUP($AY30, 'Medium-Slow'!$A$1:$B$101, 2, TRUE),"")</f>
        <v/>
      </c>
    </row>
    <row r="31" spans="1:100" x14ac:dyDescent="0.45">
      <c r="A31" s="69">
        <v>14</v>
      </c>
      <c r="B31" s="69" t="s">
        <v>57</v>
      </c>
      <c r="C31" s="69" t="s">
        <v>46</v>
      </c>
      <c r="D31" s="69" t="s">
        <v>117</v>
      </c>
      <c r="E31" s="69" t="s">
        <v>48</v>
      </c>
      <c r="F31" s="56">
        <v>1</v>
      </c>
      <c r="G31" s="2" t="s">
        <v>58</v>
      </c>
      <c r="H31" s="2" t="s">
        <v>50</v>
      </c>
      <c r="I31" s="2">
        <v>14</v>
      </c>
      <c r="J31" s="2" t="s">
        <v>134</v>
      </c>
      <c r="K31" s="2" t="s">
        <v>60</v>
      </c>
      <c r="L31" s="2" t="s">
        <v>90</v>
      </c>
      <c r="M31" s="2" t="s">
        <v>55</v>
      </c>
      <c r="N31" s="2" t="s">
        <v>91</v>
      </c>
      <c r="O31" s="2" t="s">
        <v>84</v>
      </c>
      <c r="P31" s="2" t="s">
        <v>123</v>
      </c>
      <c r="Q31" s="2">
        <v>6</v>
      </c>
      <c r="R31" s="2">
        <f>_xlfn.FLOOR.MATH((((2*VLOOKUP(G31, 'EV and Base'!$A$1:$N$671, 9, FALSE))+$Q31)*$I31)/100)+$I31+10</f>
        <v>43</v>
      </c>
      <c r="S31" s="2">
        <f>_xlfn.FLOOR.MATH((_xlfn.FLOOR.MATH((((2*VLOOKUP($G31, 'EV and Base'!$A$1:$N$671, 10, FALSE))+$Q31)*$I31)/100)+5)*
IF(OR($J31="Lonely", $J31="Brave", $J31="Adamant", $J31="Naughty"), 1.1,
IF(OR($J31="Bold", $J31="Timid", $J31="Modest", $J31="Calm"), 0.9, 1)))</f>
        <v>25</v>
      </c>
      <c r="T31" s="2">
        <f>_xlfn.FLOOR.MATH((_xlfn.FLOOR.MATH((((2*VLOOKUP($G31, 'EV and Base'!$A$1:$N$671, 11, FALSE))+$Q31)*$I31)/100)+5)*
IF(OR($J31="Bold", $J31="Relaxed", $J31="Impish", $J31="Lax"), 1.1,
IF(OR($J31="Lonely", $J31="Hasty", $J31="Mild", $J31="Gentle"), 0.9, 1)))</f>
        <v>18</v>
      </c>
      <c r="U31" s="2">
        <f>_xlfn.FLOOR.MATH((_xlfn.FLOOR.MATH((((2*VLOOKUP($G31, 'EV and Base'!$A$1:$N$671, 12, FALSE))+$Q31)*$I31)/100)+5)*
IF(OR($J31="Modest", $J31="Mild", $J31="Quiet", $J31="Rash"), 1.1,
IF(OR($J31="Adamant", $J31="Impish", $J31="Jolly", $J31="Careful"), 0.9, 1)))</f>
        <v>16</v>
      </c>
      <c r="V31" s="2">
        <f>_xlfn.FLOOR.MATH((_xlfn.FLOOR.MATH((((2*VLOOKUP($G31, 'EV and Base'!$A$1:$N$671, 13, FALSE))+$Q31)*$I31)/100)+5)*
IF(OR($J31="Calm", $J31="Gentle", $J31="Sassy", $J31="Careful"), 1.1,
IF(OR($J31="Naughty", $J31="Lax", $J31="Naive", $J31="Rash"), 0.9, 1)))</f>
        <v>18</v>
      </c>
      <c r="W31" s="2">
        <f>_xlfn.FLOOR.MATH((_xlfn.FLOOR.MATH((((2*VLOOKUP($G31, 'EV and Base'!$A$1:$N$671, 14, FALSE))+$Q31)*$I31)/100)+5)*
IF(OR($J31="Timid", $J31="Hasty", $J31="Jolly", $J31="Naive"), 1.1,
IF(OR($J31="Brave", $J31="Relaxed", $J31="Quiet", $J31="Sassy"), 0.9, 1)))</f>
        <v>18</v>
      </c>
      <c r="X31" s="69">
        <v>1200</v>
      </c>
      <c r="Y31" s="1">
        <v>110</v>
      </c>
      <c r="AA31" s="23" t="str" cm="1">
        <f t="array" aca="1" ref="AA31" ca="1">IF(NOT(ISNUMBER(INDEX($A:$A,LOOKUP(2,1/($A$1:INDIRECT("$A$"&amp;ROW($A31))&lt;&gt;""),ROW($A$1:INDIRECT("$A$"&amp;ROW($A31)))),1))),"",
IF(NOT(ISNUMBER($A31)),$AA30,
IF($AB31&lt;16,"Lillipup",
IF($AB31&lt;32,"Herdier",
"Stoutland"))))</f>
        <v>Lillipup</v>
      </c>
      <c r="AB31" s="25" cm="1">
        <f t="array" aca="1" ref="AB31" ca="1">IF(NOT(ISNUMBER(INDEX($A:$A, LOOKUP(2, 1 / ($A$1:INDIRECT("$A$"&amp;ROW($A31)) &lt;&gt; ""),ROW($A$1:INDIRECT("$A$"&amp;ROW($A31)))), 1))), "",
VLOOKUP($AY31,'Medium-Slow'!$A$1:$B$101,2,TRUE))</f>
        <v>15</v>
      </c>
      <c r="AC31" s="23" cm="1">
        <f t="array" aca="1" ref="AC31" ca="1">IF(NOT(ISNUMBER(INDEX($A:$A, LOOKUP(2, 1 / ($A$1:INDIRECT("$A$"&amp;ROW($A31)) &lt;&gt; ""),ROW($A$1:INDIRECT("$A$"&amp;ROW($A31)))), 1))), "",
INDEX($AC:$AC, LOOKUP(2, 1 / ($AC$1:INDIRECT("$AC$"&amp;ROW($AC31)-1) &lt;&gt; ""),ROW($AC$1:INDIRECT("$AC$"&amp;ROW($AC31)-1))), 1)+
IF(INDEX($AC:$AC, LOOKUP(2, 1 / ($AC$1:INDIRECT("$AC$"&amp;ROW($AC31)-1) &lt;&gt; ""),ROW($AC$1:INDIRECT("$AC$"&amp;ROW($AC31)-1))), 1)+
INDEX($AD:$AD, LOOKUP(2, 1 / ($AD$1:INDIRECT("$AD$"&amp;ROW($AD31)-1) &lt;&gt; ""),ROW($AD$1:INDIRECT("$AD$"&amp;ROW($AD31)-1))), 1)+
INDEX($AE:$AE, LOOKUP(2, 1 / ($AE$1:INDIRECT("$AE$"&amp;ROW($AE31)-1) &lt;&gt; ""),ROW($AE$1:INDIRECT("$AE$"&amp;ROW($AD31)-1))), 1)+
INDEX($AE:$AF, LOOKUP(2, 1 / ($AF$1:INDIRECT("$AF$"&amp;ROW($AF31)-1) &lt;&gt; ""),ROW($AF$1:INDIRECT("$AF$"&amp;ROW($AD31)-1))), 1)+
INDEX($AG:$AG, LOOKUP(2, 1 / ($AG$1:INDIRECT("$AG$"&amp;ROW($AG31)-1) &lt;&gt; ""),ROW($AG$1:INDIRECT("$AG$"&amp;ROW($AD31)-1))), 1)+
INDEX($AH:$AH, LOOKUP(2, 1 / ($AH$1:INDIRECT("$AH$"&amp;ROW($AH31)-1) &lt;&gt; ""),ROW($AH$1:INDIRECT("$AH$"&amp;ROW($AD31)-1))), 1)&gt;=510,0,
IF(INDEX($AC:$AC, LOOKUP(2, 1 / ($AC$1:INDIRECT("$AC$"&amp;ROW($AC31)-1) &lt;&gt; ""),ROW($AC$1:INDIRECT("$AC$"&amp;ROW($AC31)-1))), 1)&gt;=255,0,
VLOOKUP(INDIRECT("$G$"&amp;LOOKUP(2, 1 / ($AC$1:INDIRECT("$AC$"&amp;ROW($AC31)-1) &lt;&gt; ""),ROW($AC$1:INDIRECT("$AC$"&amp;ROW($AC31)-1)))), 'EV and Base'!$A$1:$N$671, 3, FALSE))))</f>
        <v>1</v>
      </c>
      <c r="AD31" s="2" cm="1">
        <f t="array" aca="1" ref="AD31" ca="1">IF(NOT(ISNUMBER(INDEX($A:$A, LOOKUP(2, 1 / ($A$1:INDIRECT("$A$"&amp;ROW($A31)) &lt;&gt; ""),ROW($A$1:INDIRECT("$A$"&amp;ROW($A31)))), 1))), "",
INDEX($AD:$AD, LOOKUP(2, 1 / ($AD$1:INDIRECT("$AD$"&amp;ROW($AD31)-1) &lt;&gt; ""),ROW($AD$1:INDIRECT("$AD$"&amp;ROW($AD31)-1))), 1)+
IF(INDEX($AC:$AC, LOOKUP(2, 1 / ($AC$1:INDIRECT("$AC$"&amp;ROW($AC31)-1) &lt;&gt; ""),ROW($AC$1:INDIRECT("$AC$"&amp;ROW($AC31)-1))), 1)+
INDEX($AD:$AD, LOOKUP(2, 1 / ($AD$1:INDIRECT("$AD$"&amp;ROW($AD31)-1) &lt;&gt; ""),ROW($AD$1:INDIRECT("$AD$"&amp;ROW($AD31)-1))), 1)+
INDEX($AE:$AE, LOOKUP(2, 1 / ($AE$1:INDIRECT("$AE$"&amp;ROW($AE31)-1) &lt;&gt; ""),ROW($AE$1:INDIRECT("$AE$"&amp;ROW($AD31)-1))), 1)+
INDEX($AE:$AF, LOOKUP(2, 1 / ($AF$1:INDIRECT("$AF$"&amp;ROW($AF31)-1) &lt;&gt; ""),ROW($AF$1:INDIRECT("$AF$"&amp;ROW($AD31)-1))), 1)+
INDEX($AG:$AG, LOOKUP(2, 1 / ($AG$1:INDIRECT("$AG$"&amp;ROW($AG31)-1) &lt;&gt; ""),ROW($AG$1:INDIRECT("$AG$"&amp;ROW($AD31)-1))), 1)+
INDEX($AH:$AH, LOOKUP(2, 1 / ($AH$1:INDIRECT("$AH$"&amp;ROW($AH31)-1) &lt;&gt; ""),ROW($AH$1:INDIRECT("$AH$"&amp;ROW($AD31)-1))), 1)&gt;=510,0,
IF(INDEX($AD:$AD, LOOKUP(2, 1 / ($AD$1:INDIRECT("$AD$"&amp;ROW($AD31)-1) &lt;&gt; ""),ROW($AD$1:INDIRECT("$AD$"&amp;ROW($AD31)-1))), 1)&gt;=255,0,
VLOOKUP(INDIRECT("$G$"&amp;LOOKUP(2, 1 / ($AD$1:INDIRECT("$AD$"&amp;ROW($AD31)-1) &lt;&gt; ""),ROW($AD$1:INDIRECT("$AD$"&amp;ROW($AD31)-1)))), 'EV and Base'!$A$1:$N$671, 4, FALSE))))</f>
        <v>6</v>
      </c>
      <c r="AE31" s="2" cm="1">
        <f t="array" aca="1" ref="AE31" ca="1">IF(NOT(ISNUMBER(INDEX($A:$A,LOOKUP(2,1/($A$1:INDIRECT("$A$"&amp;ROW($A31))&lt;&gt;""),ROW($A$1:INDIRECT("$A$"&amp;ROW($A31)))),1))),"",
INDEX($AE:$AE,LOOKUP(2,1/($AE$1:INDIRECT("$AE$"&amp;ROW($AE31)-1)&lt;&gt;""),ROW($AE$1:INDIRECT("$AE$"&amp;ROW($AE31)-1))),1)+
IF(INDEX($AC:$AC,LOOKUP(2,1/($AC$1:INDIRECT("$AC$"&amp;ROW($AC31)-1)&lt;&gt;""),ROW($AC$1:INDIRECT("$AC$"&amp;ROW($AC31)-1))),1)+
INDEX($AD:$AD,LOOKUP(2,1/($AD$1:INDIRECT("$AD$"&amp;ROW($AD31)-1)&lt;&gt;""),ROW($AD$1:INDIRECT("$AD$"&amp;ROW($AD31)-1))),1)+
INDEX($AE:$AE,LOOKUP(2,1/($AE$1:INDIRECT("$AE$"&amp;ROW($AE31)-1)&lt;&gt;""),ROW($AE$1:INDIRECT("$AE$"&amp;ROW($AD31)-1))),1)+
INDEX($AE:$AF,LOOKUP(2,1/($AF$1:INDIRECT("$AF$"&amp;ROW($AF31)-1)&lt;&gt;""),ROW($AF$1:INDIRECT("$AF$"&amp;ROW($AD31)-1))),1)+
INDEX($AG:$AG,LOOKUP(2,1/($AG$1:INDIRECT("$AG$"&amp;ROW($AG31)-1)&lt;&gt;""),ROW($AG$1:INDIRECT("$AG$"&amp;ROW($AD31)-1))),1)+
INDEX($AH:$AH,LOOKUP(2,1/($AH$1:INDIRECT("$AH$"&amp;ROW($AH31)-1)&lt;&gt;""),ROW($AH$1:INDIRECT("$AH$"&amp;ROW($AD31)-1))),1)&gt;=510,0,
IF(INDEX($AE:$AE,LOOKUP(2,1/($AE$1:INDIRECT("$AE$"&amp;ROW($AE31)-1)&lt;&gt;""),ROW($AE$1:INDIRECT("$AE$"&amp;ROW($AE31)-1))),1)&gt;=255,0,
VLOOKUP(INDIRECT("$G$"&amp;LOOKUP(2,1/($AE$1:INDIRECT("$AE$"&amp;ROW($AE31)-1)&lt;&gt;""),ROW($AE$1:INDIRECT("$AE$"&amp;ROW($AE31)-1)))),'EV and Base'!$A$1:$N$671,5,FALSE))))</f>
        <v>0</v>
      </c>
      <c r="AF31" s="2" cm="1">
        <f t="array" aca="1" ref="AF31" ca="1">IF(NOT(ISNUMBER(INDEX($A:$A, LOOKUP(2, 1 / ($A$1:INDIRECT("$A$"&amp;ROW($A31)) &lt;&gt; ""),ROW($A$1:INDIRECT("$A$"&amp;ROW($A31)))), 1))), "",
INDEX($AF:$AF, LOOKUP(2, 1 / ($AF$1:INDIRECT("$AF$"&amp;ROW($AF31)-1) &lt;&gt; ""),ROW($AF$1:INDIRECT("$AF$"&amp;ROW($AF31)-1))), 1)+
IF(INDEX($AC:$AC, LOOKUP(2, 1 / ($AC$1:INDIRECT("$AC$"&amp;ROW($AC31)-1) &lt;&gt; ""),ROW($AC$1:INDIRECT("$AC$"&amp;ROW($AC31)-1))), 1)+
INDEX($AD:$AD, LOOKUP(2, 1 / ($AD$1:INDIRECT("$AD$"&amp;ROW($AD31)-1) &lt;&gt; ""),ROW($AD$1:INDIRECT("$AD$"&amp;ROW($AD31)-1))), 1)+
INDEX($AE:$AE, LOOKUP(2, 1 / ($AE$1:INDIRECT("$AE$"&amp;ROW($AE31)-1) &lt;&gt; ""),ROW($AE$1:INDIRECT("$AE$"&amp;ROW($AD31)-1))), 1)+
INDEX($AE:$AF, LOOKUP(2, 1 / ($AF$1:INDIRECT("$AF$"&amp;ROW($AF31)-1) &lt;&gt; ""),ROW($AF$1:INDIRECT("$AF$"&amp;ROW($AD31)-1))), 1)+
INDEX($AG:$AG, LOOKUP(2, 1 / ($AG$1:INDIRECT("$AG$"&amp;ROW($AG31)-1) &lt;&gt; ""),ROW($AG$1:INDIRECT("$AG$"&amp;ROW($AD31)-1))), 1)+
INDEX($AH:$AH, LOOKUP(2, 1 / ($AH$1:INDIRECT("$AH$"&amp;ROW($AH31)-1) &lt;&gt; ""),ROW($AH$1:INDIRECT("$AH$"&amp;ROW($AD31)-1))), 1)&gt;=510,0,
IF(INDEX($AF:$AF, LOOKUP(2, 1 / ($AF$1:INDIRECT("$AF$"&amp;ROW($AF31)-1) &lt;&gt; ""),ROW($AF$1:INDIRECT("$AF$"&amp;ROW($AF31)-1))), 1)&gt;=255,0,
VLOOKUP(INDIRECT("$G$"&amp;LOOKUP(2, 1 / ($AF$1:INDIRECT("$AF$"&amp;ROW($AF31)-1) &lt;&gt; ""),ROW($AF$1:INDIRECT("$AF$"&amp;ROW($AF31)-1)))), 'EV and Base'!$A$1:$N$671, 6, FALSE))))</f>
        <v>1</v>
      </c>
      <c r="AG31" s="2" cm="1">
        <f t="array" aca="1" ref="AG31" ca="1">IF(NOT(ISNUMBER(INDEX($A:$A, LOOKUP(2, 1 / ($A$1:INDIRECT("$A$"&amp;ROW($A31)) &lt;&gt; ""),ROW($A$1:INDIRECT("$A$"&amp;ROW($A31)))), 1))), "",
INDEX($AG:$AG, LOOKUP(2, 1 / ($AG$1:INDIRECT("$AG$"&amp;ROW($AG31)-1) &lt;&gt; ""),ROW($AG$1:INDIRECT("$AG$"&amp;ROW($AG31)-1))), 1)+
IF(INDEX($AC:$AC, LOOKUP(2, 1 / ($AC$1:INDIRECT("$AC$"&amp;ROW($AC31)-1) &lt;&gt; ""),ROW($AC$1:INDIRECT("$AC$"&amp;ROW($AC31)-1))), 1)+
INDEX($AD:$AD, LOOKUP(2, 1 / ($AD$1:INDIRECT("$AD$"&amp;ROW($AD31)-1) &lt;&gt; ""),ROW($AD$1:INDIRECT("$AD$"&amp;ROW($AD31)-1))), 1)+
INDEX($AE:$AE, LOOKUP(2, 1 / ($AE$1:INDIRECT("$AE$"&amp;ROW($AE31)-1) &lt;&gt; ""),ROW($AE$1:INDIRECT("$AE$"&amp;ROW($AD31)-1))), 1)+
INDEX($AE:$AF, LOOKUP(2, 1 / ($AF$1:INDIRECT("$AF$"&amp;ROW($AF31)-1) &lt;&gt; ""),ROW($AF$1:INDIRECT("$AF$"&amp;ROW($AD31)-1))), 1)+
INDEX($AG:$AG, LOOKUP(2, 1 / ($AG$1:INDIRECT("$AG$"&amp;ROW($AG31)-1) &lt;&gt; ""),ROW($AG$1:INDIRECT("$AG$"&amp;ROW($AD31)-1))), 1)+
INDEX($AH:$AH, LOOKUP(2, 1 / ($AH$1:INDIRECT("$AH$"&amp;ROW($AH31)-1) &lt;&gt; ""),ROW($AH$1:INDIRECT("$AH$"&amp;ROW($AD31)-1))), 1)&gt;=510,0,
IF(INDEX($AG:$AG, LOOKUP(2, 1 / ($AG$1:INDIRECT("$AG$"&amp;ROW($AG31)-1) &lt;&gt; ""),ROW($AG$1:INDIRECT("$AG$"&amp;ROW($AG31)-1))), 1)&gt;=255,0,
VLOOKUP(INDIRECT("$G$"&amp;LOOKUP(2, 1 / ($AG$1:INDIRECT("$AG$"&amp;ROW($AG31)-1) &lt;&gt; ""),ROW($AG$1:INDIRECT("$AG$"&amp;ROW($AG31)-1)))), 'EV and Base'!$A$1:$N$671, 7, FALSE))))</f>
        <v>0</v>
      </c>
      <c r="AH31" s="24" cm="1">
        <f t="array" aca="1" ref="AH31" ca="1">IF(NOT(ISNUMBER(INDEX($A:$A,LOOKUP(2,1/($A$1:INDIRECT("$A$"&amp;ROW($A31))&lt;&gt;""),ROW($A$1:INDIRECT("$A$"&amp;ROW($A31)))),1))),"",
INDEX($AH:$AH,LOOKUP(2,1/($AH$1:INDIRECT("$AH$"&amp;ROW($AH31)-1)&lt;&gt;""),ROW($AH$1:INDIRECT("$AH$"&amp;ROW($AH31)-1))),1)+
IF(INDEX($AC:$AC,LOOKUP(2,1/($AC$1:INDIRECT("$AC$"&amp;ROW($AC31)-1)&lt;&gt;""),ROW($AC$1:INDIRECT("$AC$"&amp;ROW($AC31)-1))),1)+
INDEX($AD:$AD,LOOKUP(2,1/($AD$1:INDIRECT("$AD$"&amp;ROW($AD31)-1)&lt;&gt;""),ROW($AD$1:INDIRECT("$AD$"&amp;ROW($AD31)-1))),1)+
INDEX($AE:$AE,LOOKUP(2,1/($AE$1:INDIRECT("$AE$"&amp;ROW($AE31)-1)&lt;&gt;""),ROW($AE$1:INDIRECT("$AE$"&amp;ROW($AD31)-1))),1)+
INDEX($AE:$AF,LOOKUP(2,1/($AF$1:INDIRECT("$AF$"&amp;ROW($AF31)-1)&lt;&gt;""),ROW($AF$1:INDIRECT("$AF$"&amp;ROW($AD31)-1))),1)+
INDEX($AG:$AG,LOOKUP(2,1/($AG$1:INDIRECT("$AG$"&amp;ROW($AG31)-1)&lt;&gt;""),ROW($AG$1:INDIRECT("$AG$"&amp;ROW($AD31)-1))),1)+
INDEX($AH:$AH,LOOKUP(2,1/($AH$1:INDIRECT("$AH$"&amp;ROW($AH31)-1)&lt;&gt;""),ROW($AH$1:INDIRECT("$AH$"&amp;ROW($AD31)-1))),1)&gt;=510,0,
IF(INDEX($AH:$AH,LOOKUP(2,1/($AH$1:INDIRECT("$AH$"&amp;ROW($AH31)-1)&lt;&gt;""),ROW($AH$1:INDIRECT("$AH$"&amp;ROW($AH31)-1))),1)&gt;=255,0,
VLOOKUP(INDIRECT("$G$"&amp;LOOKUP(2,1/($AH$1:INDIRECT("$AH$"&amp;ROW($AH31)-1)&lt;&gt;""),ROW($AH$1:INDIRECT("$AH$"&amp;ROW($AH31)-1)))),'EV and Base'!$A$1:$N$671,8,FALSE))))</f>
        <v>8</v>
      </c>
      <c r="AI31" s="29" cm="1">
        <f t="array" aca="1" ref="AI31" ca="1">IF(NOT(ISNUMBER(INDEX($A:$A,LOOKUP(2,1/($A$1:INDIRECT("$A$"&amp;ROW($A31))&lt;&gt;""),ROW($A$1:INDIRECT("$A$"&amp;ROW($A31)))),1))),"",
ROUNDDOWN((((2*VLOOKUP($AA31,'EV and Base'!$A$1:$N$671,9,FALSE))+31+ROUNDDOWN($AC31/4,0))*$AB31)/100,0)+$AB31+10)</f>
        <v>43</v>
      </c>
      <c r="AJ31" s="21" cm="1">
        <f t="array" aca="1" ref="AJ31" ca="1">IF(NOT(ISNUMBER(INDEX($A:$A, LOOKUP(2, 1 / ($A$1:INDIRECT("$A$"&amp;ROW($A31)) &lt;&gt; ""),ROW($A$1:INDIRECT("$A$"&amp;ROW($A31)))), 1))), "",
ROUNDDOWN((ROUNDDOWN((((2*VLOOKUP($AA31, 'EV and Base'!$A$1:$N$671, 10, FALSE))+31+ROUNDDOWN($AD31/4, 0))*$AB31)/100, 0)+5)*1.1, 0))</f>
        <v>29</v>
      </c>
      <c r="AK31" s="21" t="str" cm="1">
        <f t="array" aca="1" ref="AK31" ca="1">IF(NOT(ISNUMBER(INDEX($A:$A, LOOKUP(2, 1 / ($A$1:INDIRECT("$A$"&amp;ROW($A31)) &lt;&gt; ""),ROW($A$1:INDIRECT("$A$"&amp;ROW($A31)))), 1))), "",
ROUNDDOWN((ROUNDDOWN((((2*VLOOKUP($AA31, 'EV and Base'!$A$1:$N$671, 11, FALSE))+30+ROUNDDOWN($AE31/4, 0))*$AB31)/100, 0)+5), 0)
&amp;"-"&amp;
ROUNDDOWN((ROUNDDOWN((((2*VLOOKUP($AA31, 'EV and Base'!$A$1:$N$671, 11, FALSE))+31+ROUNDDOWN($AE31/4, 0))*$AB31)/100, 0)+5), 0))</f>
        <v>23-23</v>
      </c>
      <c r="AL31" s="21" t="str" cm="1">
        <f t="array" aca="1" ref="AL31" ca="1">IF(NOT(ISNUMBER(INDEX($A:$A, LOOKUP(2, 1 / ($A$1:INDIRECT("$A$"&amp;ROW($A31)) &lt;&gt; ""),ROW($A$1:INDIRECT("$A$"&amp;ROW($A31)))), 1))), "",
ROUNDDOWN((ROUNDDOWN((((2*VLOOKUP($AA31, 'EV and Base'!$A$1:$N$671, 12, FALSE))+0+ROUNDDOWN($AF31/4, 0))*$AB31)/100, 0)+5)*0.9, 0)
&amp;"-"&amp;
ROUNDDOWN((ROUNDDOWN((((2*VLOOKUP($AA31, 'EV and Base'!$A$1:$N$671, 12, FALSE))+31+ROUNDDOWN($AF31/4, 0))*$AB31)/100, 0)+5)*0.9, 0))</f>
        <v>10-15</v>
      </c>
      <c r="AM31" s="21" t="str" cm="1">
        <f t="array" aca="1" ref="AM31" ca="1">IF(NOT(ISNUMBER(INDEX($A:$A, LOOKUP(2, 1 / ($A$1:INDIRECT("$A$"&amp;ROW($A31)) &lt;&gt; ""),ROW($A$1:INDIRECT("$A$"&amp;ROW($A31)))), 1))), "",
ROUNDDOWN((ROUNDDOWN((((2*VLOOKUP($AA31, 'EV and Base'!$A$1:$N$671, 13, FALSE))+30+ROUNDDOWN($AG31/4, 0))*$AB31)/100, 0)+5), 0)
&amp;"-"&amp;
ROUNDDOWN((ROUNDDOWN((((2*VLOOKUP($AA31, 'EV and Base'!$A$1:$N$671, 13, FALSE))+31+ROUNDDOWN($AG31/4, 0))*$AB31)/100, 0)+5), 0))</f>
        <v>23-23</v>
      </c>
      <c r="AN31" s="25" cm="1">
        <f t="array" aca="1" ref="AN31" ca="1">IF(NOT(ISNUMBER(INDEX($A:$A, LOOKUP(2, 1 / ($A$1:INDIRECT("$A$"&amp;ROW($A31)) &lt;&gt; ""),ROW($A$1:INDIRECT("$A$"&amp;ROW($A31)))), 1))), "",
ROUNDDOWN((ROUNDDOWN((((2*VLOOKUP($AA31, 'EV and Base'!$A$1:$N$671, 14, FALSE))+31+ROUNDDOWN($AH31/4, 0))*$AB31)/100, 0)+5), 0))</f>
        <v>26</v>
      </c>
      <c r="AO31" s="23" cm="1">
        <f t="array" aca="1" ref="AO31" ca="1">IF(NOT(ISNUMBER(INDEX($A:$A, LOOKUP(2, 1 / ($A$1:INDIRECT("$A$"&amp;ROW($A31)) &lt;&gt; ""),ROW($A$1:INDIRECT("$A$"&amp;ROW($A31)))), 1))), "",
ROUNDDOWN((((2*VLOOKUP($AA31, 'EV and Base'!$A$1:$N$671, 9, FALSE))+31+ROUNDDOWN($AC31/4, 0))*$AB31)/100, 0)+$AB31+10)</f>
        <v>43</v>
      </c>
      <c r="AP31" s="2" cm="1">
        <f t="array" aca="1" ref="AP31" ca="1">IF(NOT(ISNUMBER(INDEX($A:$A, LOOKUP(2, 1 / ($A$1:INDIRECT("$A$"&amp;ROW($A31)) &lt;&gt; ""),ROW($A$1:INDIRECT("$A$"&amp;ROW($A31)))), 1))), "",
ROUNDDOWN((ROUNDDOWN((((2*VLOOKUP($AA31, 'EV and Base'!$A$1:$N$671, 10, FALSE))+31+ROUNDDOWN($AD31/4, 0))*$AB31)/100, 0)+5)*1.1, 0))</f>
        <v>29</v>
      </c>
      <c r="AQ31" s="2" cm="1">
        <f t="array" aca="1" ref="AQ31" ca="1">IF(NOT(ISNUMBER(INDEX($A:$A, LOOKUP(2, 1 / ($A$1:INDIRECT("$A$"&amp;ROW($A31)) &lt;&gt; ""),ROW($A$1:INDIRECT("$A$"&amp;ROW($A31)))), 1))), "",
ROUNDDOWN((ROUNDDOWN((((2*VLOOKUP($AA31, 'EV and Base'!$A$1:$N$671, 11, FALSE))+$AV$2+ROUNDDOWN($AE31/4, 0))*$AB31)/100, 0)+5), 0))</f>
        <v>23</v>
      </c>
      <c r="AR31" s="22" cm="1">
        <f t="array" aca="1" ref="AR31" ca="1">IF(NOT(ISNUMBER(INDEX($A:$A, LOOKUP(2, 1 / ($A$1:INDIRECT("$A$"&amp;ROW($A31)) &lt;&gt; ""),ROW($A$1:INDIRECT("$A$"&amp;ROW($A31)))), 1))), "",
ROUNDDOWN((ROUNDDOWN((((2*VLOOKUP($AA31, 'EV and Base'!$A$1:$N$671, 12, FALSE))+$AW$2+ROUNDDOWN($AF31/4, 0))*$AB31)/100, 0)+5)*0.9, 0))</f>
        <v>13</v>
      </c>
      <c r="AS31" s="2" cm="1">
        <f t="array" aca="1" ref="AS31" ca="1">IF(NOT(ISNUMBER(INDEX($A:$A, LOOKUP(2, 1 / ($A$1:INDIRECT("$A$"&amp;ROW($A31)) &lt;&gt; ""),ROW($A$1:INDIRECT("$A$"&amp;ROW($A31)))), 1))), "",
ROUNDDOWN((ROUNDDOWN((((2*VLOOKUP($AA31, 'EV and Base'!$A$1:$N$671, 13, FALSE))+$AX$2+ROUNDDOWN($AG31/4, 0))*$AB31)/100, 0)+5), 0))</f>
        <v>23</v>
      </c>
      <c r="AT31" s="24" cm="1">
        <f t="array" aca="1" ref="AT31" ca="1">IF(NOT(ISNUMBER(INDEX($A:$A, LOOKUP(2, 1 / ($A$1:INDIRECT("$A$"&amp;ROW($A31)) &lt;&gt; ""),ROW($A$1:INDIRECT("$A$"&amp;ROW($A31)))), 1))), "",
ROUNDDOWN((ROUNDDOWN((((2*VLOOKUP($AA31, 'EV and Base'!$A$1:$N$671, 14, FALSE))+31+ROUNDDOWN($AH31/4, 0))*$AB31)/100, 0)+5), 0))</f>
        <v>26</v>
      </c>
      <c r="AU31" s="28">
        <v>113</v>
      </c>
      <c r="AY31" cm="1">
        <f t="array" aca="1" ref="AY31" ca="1">IF(NOT(ISNUMBER(INDEX($A:$A,LOOKUP(2,1/($A$1:INDIRECT("$A$"&amp;ROW($A31))&lt;&gt;""),ROW($A$1:INDIRECT("$A$"&amp;ROW($A31)))),1))),"",
INDEX($AY:$AY,LOOKUP(2,1/($AY$1:INDIRECT("$AY$"&amp;ROW($AY31)-1)&lt;&gt;""),ROW($AY$1:INDIRECT("$AY$"&amp;ROW($AY31)-1))),1)+$BL31)</f>
        <v>2188</v>
      </c>
      <c r="AZ31" s="3" cm="1">
        <f t="array" aca="1" ref="AZ31" ca="1">IF(NOT(ISNUMBER(INDEX($A:$A, LOOKUP(2, 1 / ($A$1:INDIRECT("$A$"&amp;ROW($A31)) &lt;&gt; ""),ROW($A$1:INDIRECT("$A$"&amp;ROW($A31)))), 1))), "",
VLOOKUP(INDIRECT("$G$"&amp;LOOKUP(2, 1 / ($AY$1:INDIRECT("$AY$"&amp;ROW($AY31)-1) &lt;&gt; ""),ROW($AY$1:INDIRECT("$AY$"&amp;ROW($AY31)-1)))),'EV and Base'!A26:N696,2,FALSE))</f>
        <v>56</v>
      </c>
      <c r="BA31" s="3" cm="1">
        <f t="array" aca="1" ref="BA31" ca="1">IF(NOT(ISNUMBER(INDEX($A:$A, LOOKUP(2, 1 / ($A$1:INDIRECT("$A$"&amp;ROW($A31)) &lt;&gt; ""),ROW($A$1:INDIRECT("$A$"&amp;ROW($A31)))), 1))), "",
INDIRECT("$I$"&amp;LOOKUP(2, 1 / ($AY$1:INDIRECT("$AY$"&amp;ROW($AY31)-1) &lt;&gt; ""),ROW($AY$1:INDIRECT("$AY$"&amp;ROW($AY31)-1)))))</f>
        <v>10</v>
      </c>
      <c r="BB31" s="1" cm="1">
        <f t="array" aca="1" ref="BB31" ca="1">IF(NOT(ISNUMBER(INDEX($A:$A, LOOKUP(2, 1 / ($A$1:INDIRECT("$A$"&amp;ROW($A31)) &lt;&gt; ""),ROW($A$1:INDIRECT("$A$"&amp;ROW($A31)))), 1))), "",
INDIRECT("$AB$"&amp;LOOKUP(2, 1 / ($AY$1:INDIRECT("$AY$"&amp;ROW($AY31)-1) &lt;&gt; ""),ROW($AY$1:INDIRECT("$AY$"&amp;ROW($AY31)-1)))))</f>
        <v>15</v>
      </c>
      <c r="BC31" s="3" cm="1">
        <f t="array" aca="1" ref="BC31" ca="1">IF(NOT(ISNUMBER(INDEX($A:$A,LOOKUP(2,1/($A$1:INDIRECT("$A$"&amp;ROW($A31))&lt;&gt;""),ROW($A$1:INDIRECT("$A$"&amp;ROW($A31)))),1))),"",
$BA31+$BA31+10)</f>
        <v>30</v>
      </c>
      <c r="BD31" s="3" cm="1">
        <f t="array" aca="1" ref="BD31" ca="1">IF(NOT(ISNUMBER(INDEX($A:$A,LOOKUP(2,1/($A$1:INDIRECT("$A$"&amp;ROW($A31))&lt;&gt;""),ROW($A$1:INDIRECT("$A$"&amp;ROW($A31)))),1))),"",
$BA31+$BB31+10)</f>
        <v>35</v>
      </c>
      <c r="BE31" s="3" cm="1">
        <f t="array" aca="1" ref="BE31" ca="1">IF(NOT(ISNUMBER(INDEX($A:$A,LOOKUP(2,1/($A$1:INDIRECT("$A$"&amp;ROW($A31))&lt;&gt;""),ROW($A$1:INDIRECT("$A$"&amp;ROW($A31)))),1))),"",
$BC31*$BC31)</f>
        <v>900</v>
      </c>
      <c r="BF31" s="3" cm="1">
        <f t="array" aca="1" ref="BF31" ca="1">IF(NOT(ISNUMBER(INDEX($A:$A,LOOKUP(2,1/($A$1:INDIRECT("$A$"&amp;ROW($A31))&lt;&gt;""),ROW($A$1:INDIRECT("$A$"&amp;ROW($A31)))),1))),"",
$BD31*$BD31)</f>
        <v>1225</v>
      </c>
      <c r="BG31" s="3" cm="1">
        <f t="array" aca="1" ref="BG31" ca="1">IF(NOT(ISNUMBER(INDEX($A:$A,LOOKUP(2,1/($A$1:INDIRECT("$A$"&amp;ROW($A31))&lt;&gt;""),ROW($A$1:INDIRECT("$A$"&amp;ROW($A31)))),1))),"",
_xlfn.FLOOR.MATH(1.5*_xlfn.FLOOR.MATH($AZ31*BA31/5)))</f>
        <v>168</v>
      </c>
      <c r="BH31" s="3" cm="1">
        <f t="array" aca="1" ref="BH31" ca="1">IF(NOT(ISNUMBER(INDEX($A:$A, LOOKUP(2, 1 / ($A$1:INDIRECT("$A$"&amp;ROW($A31)) &lt;&gt; ""),ROW($A$1:INDIRECT("$A$"&amp;ROW($A31)))), 1))), "",
_xlfn.FLOOR.MATH($BG31/IF(OR(INDIRECT("$C$"&amp;LOOKUP(2, 1 / ($AY$1:INDIRECT("$AY$"&amp;ROW($AY31)-1) &lt;&gt; ""),ROW($AY$1:INDIRECT("$AY$"&amp;ROW($AY31)-1))))="Multi",
INDIRECT("$C$"&amp;LOOKUP(2, 1 / ($AY$1:INDIRECT("$AY$"&amp;ROW($AY31)-1) &lt;&gt; ""),ROW($AY$1:INDIRECT("$AY$"&amp;ROW($AY31)-1))))="Double"),2,1)))</f>
        <v>168</v>
      </c>
      <c r="BI31" s="3" cm="1">
        <f t="array" aca="1" ref="BI31" ca="1">IF(NOT(ISNUMBER(INDEX($A:$A,LOOKUP(2,1/($A$1:INDIRECT("$A$"&amp;ROW($A31))&lt;&gt;""),ROW($A$1:INDIRECT("$A$"&amp;ROW($A31)))),1))),"",
VLOOKUP($BC31,GameFreakSQRT!$A$1:$B$200,2,FALSE))</f>
        <v>22435</v>
      </c>
      <c r="BJ31" s="3" cm="1">
        <f t="array" aca="1" ref="BJ31" ca="1">IF(NOT(ISNUMBER(INDEX($A:$A,LOOKUP(2,1/($A$1:INDIRECT("$A$"&amp;ROW($A31))&lt;&gt;""),ROW($A$1:INDIRECT("$A$"&amp;ROW($A31)))),1))),"",
VLOOKUP($BD31,GameFreakSQRT!$A$1:$B$200,2,FALSE))</f>
        <v>24232</v>
      </c>
      <c r="BK31" s="3" cm="1">
        <f t="array" aca="1" ref="BK31" ca="1">IF(NOT(ISNUMBER(INDEX($A:$A,LOOKUP(2,1/($A$1:INDIRECT("$A$"&amp;ROW($A31))&lt;&gt;""),ROW($A$1:INDIRECT("$A$"&amp;ROW($A31)))),1))),"",
_xlfn.FLOOR.MATH((($BI31*$BE31)*$BH31)/($BJ31*$BF31))+1)</f>
        <v>115</v>
      </c>
      <c r="BL31" s="3" cm="1">
        <f t="array" aca="1" ref="BL31" ca="1">IF(NOT(ISNUMBER(INDEX($A:$A,LOOKUP(2,1/($A$1:INDIRECT("$A$"&amp;ROW($A31))&lt;&gt;""),ROW($A$1:INDIRECT("$A$"&amp;ROW($A31)))),1))),"",
_xlfn.FLOOR.MATH($BK31*IF(NOT(INDIRECT("$Z$"&amp;LOOKUP(2, 1 / ($AY$1:INDIRECT("$AY$"&amp;ROW($AY31)-1) &lt;&gt; ""),ROW($AY$1:INDIRECT("$AY$"&amp;ROW($AY31)-1))))=""),1.5,1)))</f>
        <v>115</v>
      </c>
      <c r="BM31" s="3" cm="1">
        <f t="array" aca="1" ref="BM31" ca="1">IF(NOT(ISNUMBER(INDEX($A:$A, LOOKUP(2, 1 / ($A$1:INDIRECT("$A$"&amp;ROW($A31)) &lt;&gt; ""),ROW($A$1:INDIRECT("$A$"&amp;ROW($A31)))), 1))), "",
INDIRECT("$Y$"&amp;LOOKUP(2, 1 / ($AY$1:INDIRECT("$AY$"&amp;ROW($AY31)-1) &lt;&gt; ""),ROW($AY$1:INDIRECT("$AY$"&amp;ROW($AY31)-1)))))</f>
        <v>115</v>
      </c>
      <c r="BN31" s="3" t="b">
        <f t="shared" ca="1" si="0"/>
        <v>1</v>
      </c>
      <c r="CT31" s="3" cm="1">
        <f t="array" aca="1" ref="CT31" ca="1">IF(NOT(ISNUMBER(INDEX($A:$A, LOOKUP(2, 1 / ($A$1:INDIRECT("$A$"&amp;ROW($A31)) &lt;&gt; ""),ROW($A$1:INDIRECT("$A$"&amp;ROW($A31)))), 1))), "",
$AY31-INDEX($AY:$AY, LOOKUP(2, 1 / ($AY$1:INDIRECT("$AV$"&amp;ROW($AY31)-1) &lt;&gt; ""),ROW($AY$1:INDIRECT("$AV$"&amp;ROW($AY31)-1))), 1))</f>
        <v>2188</v>
      </c>
      <c r="CU31" s="3" cm="1">
        <f t="array" aca="1" ref="CU31" ca="1">IF(NOT(ISNUMBER(INDEX($A:$A, LOOKUP(2, 1 / ($A$1:INDIRECT("$A$"&amp;ROW($A31)) &lt;&gt; ""),ROW($A$1:INDIRECT("$A$"&amp;ROW($A31)))), 1))), "",
INDEX($Y:$Y, LOOKUP(2, 1 / ($Y$1:INDIRECT("$Y$"&amp;ROW($Y31)-1) &lt;&gt; ""),ROW($Y$1:INDIRECT("$Y$"&amp;ROW($Y31)-1))), 1))</f>
        <v>115</v>
      </c>
      <c r="CV31" s="1">
        <f ca="1">IFERROR(VLOOKUP($AY31, 'Medium-Slow'!$A$1:$B$101, 2, TRUE),"")</f>
        <v>15</v>
      </c>
    </row>
    <row r="32" spans="1:100" x14ac:dyDescent="0.45">
      <c r="A32" s="69"/>
      <c r="B32" s="69"/>
      <c r="C32" s="69" t="str">
        <f>$C31</f>
        <v>Single</v>
      </c>
      <c r="D32" s="69"/>
      <c r="E32" s="69"/>
      <c r="F32" s="56">
        <v>2</v>
      </c>
      <c r="G32" s="2" t="s">
        <v>63</v>
      </c>
      <c r="H32" s="2" t="s">
        <v>50</v>
      </c>
      <c r="I32" s="2">
        <v>12</v>
      </c>
      <c r="J32" s="2" t="s">
        <v>134</v>
      </c>
      <c r="K32" s="2" t="s">
        <v>65</v>
      </c>
      <c r="L32" s="2" t="s">
        <v>53</v>
      </c>
      <c r="M32" s="2" t="s">
        <v>67</v>
      </c>
      <c r="N32" s="2" t="s">
        <v>79</v>
      </c>
      <c r="O32" s="2" t="s">
        <v>101</v>
      </c>
      <c r="P32" s="2" t="s">
        <v>135</v>
      </c>
      <c r="Q32" s="2">
        <v>6</v>
      </c>
      <c r="R32" s="2">
        <f>_xlfn.FLOOR.MATH((((2*VLOOKUP(G32, 'EV and Base'!$A$1:$N$671, 9, FALSE))+$Q32)*$I32)/100)+$I32+10</f>
        <v>32</v>
      </c>
      <c r="S32" s="2">
        <f>_xlfn.FLOOR.MATH((_xlfn.FLOOR.MATH((((2*VLOOKUP($G32, 'EV and Base'!$A$1:$N$671, 10, FALSE))+$Q32)*$I32)/100)+5)*
IF(OR($J32="Lonely", $J32="Brave", $J32="Adamant", $J32="Naughty"), 1.1,
IF(OR($J32="Bold", $J32="Timid", $J32="Modest", $J32="Calm"), 0.9, 1)))</f>
        <v>18</v>
      </c>
      <c r="T32" s="2">
        <f>_xlfn.FLOOR.MATH((_xlfn.FLOOR.MATH((((2*VLOOKUP($G32, 'EV and Base'!$A$1:$N$671, 11, FALSE))+$Q32)*$I32)/100)+5)*
IF(OR($J32="Bold", $J32="Relaxed", $J32="Impish", $J32="Lax"), 1.1,
IF(OR($J32="Lonely", $J32="Hasty", $J32="Mild", $J32="Gentle"), 0.9, 1)))</f>
        <v>14</v>
      </c>
      <c r="U32" s="2">
        <f>_xlfn.FLOOR.MATH((_xlfn.FLOOR.MATH((((2*VLOOKUP($G32, 'EV and Base'!$A$1:$N$671, 12, FALSE))+$Q32)*$I32)/100)+5)*
IF(OR($J32="Modest", $J32="Mild", $J32="Quiet", $J32="Rash"), 1.1,
IF(OR($J32="Adamant", $J32="Impish", $J32="Jolly", $J32="Careful"), 0.9, 1)))</f>
        <v>15</v>
      </c>
      <c r="V32" s="2">
        <f>_xlfn.FLOOR.MATH((_xlfn.FLOOR.MATH((((2*VLOOKUP($G32, 'EV and Base'!$A$1:$N$671, 13, FALSE))+$Q32)*$I32)/100)+5)*
IF(OR($J32="Calm", $J32="Gentle", $J32="Sassy", $J32="Careful"), 1.1,
IF(OR($J32="Naughty", $J32="Lax", $J32="Naive", $J32="Rash"), 0.9, 1)))</f>
        <v>14</v>
      </c>
      <c r="W32" s="2">
        <f>_xlfn.FLOOR.MATH((_xlfn.FLOOR.MATH((((2*VLOOKUP($G32, 'EV and Base'!$A$1:$N$671, 14, FALSE))+$Q32)*$I32)/100)+5)*
IF(OR($J32="Timid", $J32="Hasty", $J32="Jolly", $J32="Naive"), 1.1,
IF(OR($J32="Brave", $J32="Relaxed", $J32="Quiet", $J32="Sassy"), 0.9, 1)))</f>
        <v>21</v>
      </c>
      <c r="X32" s="69"/>
      <c r="Y32" s="1">
        <v>163</v>
      </c>
      <c r="AA32" s="23" t="str" cm="1">
        <f t="array" aca="1" ref="AA32" ca="1">IF(NOT(ISNUMBER(INDEX($A:$A,LOOKUP(2,1/($A$1:INDIRECT("$A$"&amp;ROW($A32))&lt;&gt;""),ROW($A$1:INDIRECT("$A$"&amp;ROW($A32)))),1))),"",
IF(NOT(ISNUMBER($A32)),$AA31,
IF($AB32&lt;16,"Lillipup",
IF($AB32&lt;32,"Herdier",
"Stoutland"))))</f>
        <v>Lillipup</v>
      </c>
      <c r="AB32" s="25" cm="1">
        <f t="array" aca="1" ref="AB32" ca="1">IF(NOT(ISNUMBER(INDEX($A:$A, LOOKUP(2, 1 / ($A$1:INDIRECT("$A$"&amp;ROW($A32)) &lt;&gt; ""),ROW($A$1:INDIRECT("$A$"&amp;ROW($A32)))), 1))), "",
VLOOKUP($AY32,'Medium-Slow'!$A$1:$B$101,2,TRUE))</f>
        <v>15</v>
      </c>
      <c r="AC32" s="23" cm="1">
        <f t="array" aca="1" ref="AC32" ca="1">IF(NOT(ISNUMBER(INDEX($A:$A, LOOKUP(2, 1 / ($A$1:INDIRECT("$A$"&amp;ROW($A32)) &lt;&gt; ""),ROW($A$1:INDIRECT("$A$"&amp;ROW($A32)))), 1))), "",
INDEX($AC:$AC, LOOKUP(2, 1 / ($AC$1:INDIRECT("$AC$"&amp;ROW($AC32)-1) &lt;&gt; ""),ROW($AC$1:INDIRECT("$AC$"&amp;ROW($AC32)-1))), 1)+
IF(INDEX($AC:$AC, LOOKUP(2, 1 / ($AC$1:INDIRECT("$AC$"&amp;ROW($AC32)-1) &lt;&gt; ""),ROW($AC$1:INDIRECT("$AC$"&amp;ROW($AC32)-1))), 1)+
INDEX($AD:$AD, LOOKUP(2, 1 / ($AD$1:INDIRECT("$AD$"&amp;ROW($AD32)-1) &lt;&gt; ""),ROW($AD$1:INDIRECT("$AD$"&amp;ROW($AD32)-1))), 1)+
INDEX($AE:$AE, LOOKUP(2, 1 / ($AE$1:INDIRECT("$AE$"&amp;ROW($AE32)-1) &lt;&gt; ""),ROW($AE$1:INDIRECT("$AE$"&amp;ROW($AD32)-1))), 1)+
INDEX($AE:$AF, LOOKUP(2, 1 / ($AF$1:INDIRECT("$AF$"&amp;ROW($AF32)-1) &lt;&gt; ""),ROW($AF$1:INDIRECT("$AF$"&amp;ROW($AD32)-1))), 1)+
INDEX($AG:$AG, LOOKUP(2, 1 / ($AG$1:INDIRECT("$AG$"&amp;ROW($AG32)-1) &lt;&gt; ""),ROW($AG$1:INDIRECT("$AG$"&amp;ROW($AD32)-1))), 1)+
INDEX($AH:$AH, LOOKUP(2, 1 / ($AH$1:INDIRECT("$AH$"&amp;ROW($AH32)-1) &lt;&gt; ""),ROW($AH$1:INDIRECT("$AH$"&amp;ROW($AD32)-1))), 1)&gt;=510,0,
IF(INDEX($AC:$AC, LOOKUP(2, 1 / ($AC$1:INDIRECT("$AC$"&amp;ROW($AC32)-1) &lt;&gt; ""),ROW($AC$1:INDIRECT("$AC$"&amp;ROW($AC32)-1))), 1)&gt;=255,0,
VLOOKUP(INDIRECT("$G$"&amp;LOOKUP(2, 1 / ($AC$1:INDIRECT("$AC$"&amp;ROW($AC32)-1) &lt;&gt; ""),ROW($AC$1:INDIRECT("$AC$"&amp;ROW($AC32)-1)))), 'EV and Base'!$A$1:$N$671, 3, FALSE))))</f>
        <v>2</v>
      </c>
      <c r="AD32" s="2" cm="1">
        <f t="array" aca="1" ref="AD32" ca="1">IF(NOT(ISNUMBER(INDEX($A:$A, LOOKUP(2, 1 / ($A$1:INDIRECT("$A$"&amp;ROW($A32)) &lt;&gt; ""),ROW($A$1:INDIRECT("$A$"&amp;ROW($A32)))), 1))), "",
INDEX($AD:$AD, LOOKUP(2, 1 / ($AD$1:INDIRECT("$AD$"&amp;ROW($AD32)-1) &lt;&gt; ""),ROW($AD$1:INDIRECT("$AD$"&amp;ROW($AD32)-1))), 1)+
IF(INDEX($AC:$AC, LOOKUP(2, 1 / ($AC$1:INDIRECT("$AC$"&amp;ROW($AC32)-1) &lt;&gt; ""),ROW($AC$1:INDIRECT("$AC$"&amp;ROW($AC32)-1))), 1)+
INDEX($AD:$AD, LOOKUP(2, 1 / ($AD$1:INDIRECT("$AD$"&amp;ROW($AD32)-1) &lt;&gt; ""),ROW($AD$1:INDIRECT("$AD$"&amp;ROW($AD32)-1))), 1)+
INDEX($AE:$AE, LOOKUP(2, 1 / ($AE$1:INDIRECT("$AE$"&amp;ROW($AE32)-1) &lt;&gt; ""),ROW($AE$1:INDIRECT("$AE$"&amp;ROW($AD32)-1))), 1)+
INDEX($AE:$AF, LOOKUP(2, 1 / ($AF$1:INDIRECT("$AF$"&amp;ROW($AF32)-1) &lt;&gt; ""),ROW($AF$1:INDIRECT("$AF$"&amp;ROW($AD32)-1))), 1)+
INDEX($AG:$AG, LOOKUP(2, 1 / ($AG$1:INDIRECT("$AG$"&amp;ROW($AG32)-1) &lt;&gt; ""),ROW($AG$1:INDIRECT("$AG$"&amp;ROW($AD32)-1))), 1)+
INDEX($AH:$AH, LOOKUP(2, 1 / ($AH$1:INDIRECT("$AH$"&amp;ROW($AH32)-1) &lt;&gt; ""),ROW($AH$1:INDIRECT("$AH$"&amp;ROW($AD32)-1))), 1)&gt;=510,0,
IF(INDEX($AD:$AD, LOOKUP(2, 1 / ($AD$1:INDIRECT("$AD$"&amp;ROW($AD32)-1) &lt;&gt; ""),ROW($AD$1:INDIRECT("$AD$"&amp;ROW($AD32)-1))), 1)&gt;=255,0,
VLOOKUP(INDIRECT("$G$"&amp;LOOKUP(2, 1 / ($AD$1:INDIRECT("$AD$"&amp;ROW($AD32)-1) &lt;&gt; ""),ROW($AD$1:INDIRECT("$AD$"&amp;ROW($AD32)-1)))), 'EV and Base'!$A$1:$N$671, 4, FALSE))))</f>
        <v>6</v>
      </c>
      <c r="AE32" s="2" cm="1">
        <f t="array" aca="1" ref="AE32" ca="1">IF(NOT(ISNUMBER(INDEX($A:$A,LOOKUP(2,1/($A$1:INDIRECT("$A$"&amp;ROW($A32))&lt;&gt;""),ROW($A$1:INDIRECT("$A$"&amp;ROW($A32)))),1))),"",
INDEX($AE:$AE,LOOKUP(2,1/($AE$1:INDIRECT("$AE$"&amp;ROW($AE32)-1)&lt;&gt;""),ROW($AE$1:INDIRECT("$AE$"&amp;ROW($AE32)-1))),1)+
IF(INDEX($AC:$AC,LOOKUP(2,1/($AC$1:INDIRECT("$AC$"&amp;ROW($AC32)-1)&lt;&gt;""),ROW($AC$1:INDIRECT("$AC$"&amp;ROW($AC32)-1))),1)+
INDEX($AD:$AD,LOOKUP(2,1/($AD$1:INDIRECT("$AD$"&amp;ROW($AD32)-1)&lt;&gt;""),ROW($AD$1:INDIRECT("$AD$"&amp;ROW($AD32)-1))),1)+
INDEX($AE:$AE,LOOKUP(2,1/($AE$1:INDIRECT("$AE$"&amp;ROW($AE32)-1)&lt;&gt;""),ROW($AE$1:INDIRECT("$AE$"&amp;ROW($AD32)-1))),1)+
INDEX($AE:$AF,LOOKUP(2,1/($AF$1:INDIRECT("$AF$"&amp;ROW($AF32)-1)&lt;&gt;""),ROW($AF$1:INDIRECT("$AF$"&amp;ROW($AD32)-1))),1)+
INDEX($AG:$AG,LOOKUP(2,1/($AG$1:INDIRECT("$AG$"&amp;ROW($AG32)-1)&lt;&gt;""),ROW($AG$1:INDIRECT("$AG$"&amp;ROW($AD32)-1))),1)+
INDEX($AH:$AH,LOOKUP(2,1/($AH$1:INDIRECT("$AH$"&amp;ROW($AH32)-1)&lt;&gt;""),ROW($AH$1:INDIRECT("$AH$"&amp;ROW($AD32)-1))),1)&gt;=510,0,
IF(INDEX($AE:$AE,LOOKUP(2,1/($AE$1:INDIRECT("$AE$"&amp;ROW($AE32)-1)&lt;&gt;""),ROW($AE$1:INDIRECT("$AE$"&amp;ROW($AE32)-1))),1)&gt;=255,0,
VLOOKUP(INDIRECT("$G$"&amp;LOOKUP(2,1/($AE$1:INDIRECT("$AE$"&amp;ROW($AE32)-1)&lt;&gt;""),ROW($AE$1:INDIRECT("$AE$"&amp;ROW($AE32)-1)))),'EV and Base'!$A$1:$N$671,5,FALSE))))</f>
        <v>0</v>
      </c>
      <c r="AF32" s="2" cm="1">
        <f t="array" aca="1" ref="AF32" ca="1">IF(NOT(ISNUMBER(INDEX($A:$A, LOOKUP(2, 1 / ($A$1:INDIRECT("$A$"&amp;ROW($A32)) &lt;&gt; ""),ROW($A$1:INDIRECT("$A$"&amp;ROW($A32)))), 1))), "",
INDEX($AF:$AF, LOOKUP(2, 1 / ($AF$1:INDIRECT("$AF$"&amp;ROW($AF32)-1) &lt;&gt; ""),ROW($AF$1:INDIRECT("$AF$"&amp;ROW($AF32)-1))), 1)+
IF(INDEX($AC:$AC, LOOKUP(2, 1 / ($AC$1:INDIRECT("$AC$"&amp;ROW($AC32)-1) &lt;&gt; ""),ROW($AC$1:INDIRECT("$AC$"&amp;ROW($AC32)-1))), 1)+
INDEX($AD:$AD, LOOKUP(2, 1 / ($AD$1:INDIRECT("$AD$"&amp;ROW($AD32)-1) &lt;&gt; ""),ROW($AD$1:INDIRECT("$AD$"&amp;ROW($AD32)-1))), 1)+
INDEX($AE:$AE, LOOKUP(2, 1 / ($AE$1:INDIRECT("$AE$"&amp;ROW($AE32)-1) &lt;&gt; ""),ROW($AE$1:INDIRECT("$AE$"&amp;ROW($AD32)-1))), 1)+
INDEX($AE:$AF, LOOKUP(2, 1 / ($AF$1:INDIRECT("$AF$"&amp;ROW($AF32)-1) &lt;&gt; ""),ROW($AF$1:INDIRECT("$AF$"&amp;ROW($AD32)-1))), 1)+
INDEX($AG:$AG, LOOKUP(2, 1 / ($AG$1:INDIRECT("$AG$"&amp;ROW($AG32)-1) &lt;&gt; ""),ROW($AG$1:INDIRECT("$AG$"&amp;ROW($AD32)-1))), 1)+
INDEX($AH:$AH, LOOKUP(2, 1 / ($AH$1:INDIRECT("$AH$"&amp;ROW($AH32)-1) &lt;&gt; ""),ROW($AH$1:INDIRECT("$AH$"&amp;ROW($AD32)-1))), 1)&gt;=510,0,
IF(INDEX($AF:$AF, LOOKUP(2, 1 / ($AF$1:INDIRECT("$AF$"&amp;ROW($AF32)-1) &lt;&gt; ""),ROW($AF$1:INDIRECT("$AF$"&amp;ROW($AF32)-1))), 1)&gt;=255,0,
VLOOKUP(INDIRECT("$G$"&amp;LOOKUP(2, 1 / ($AF$1:INDIRECT("$AF$"&amp;ROW($AF32)-1) &lt;&gt; ""),ROW($AF$1:INDIRECT("$AF$"&amp;ROW($AF32)-1)))), 'EV and Base'!$A$1:$N$671, 6, FALSE))))</f>
        <v>1</v>
      </c>
      <c r="AG32" s="2" cm="1">
        <f t="array" aca="1" ref="AG32" ca="1">IF(NOT(ISNUMBER(INDEX($A:$A, LOOKUP(2, 1 / ($A$1:INDIRECT("$A$"&amp;ROW($A32)) &lt;&gt; ""),ROW($A$1:INDIRECT("$A$"&amp;ROW($A32)))), 1))), "",
INDEX($AG:$AG, LOOKUP(2, 1 / ($AG$1:INDIRECT("$AG$"&amp;ROW($AG32)-1) &lt;&gt; ""),ROW($AG$1:INDIRECT("$AG$"&amp;ROW($AG32)-1))), 1)+
IF(INDEX($AC:$AC, LOOKUP(2, 1 / ($AC$1:INDIRECT("$AC$"&amp;ROW($AC32)-1) &lt;&gt; ""),ROW($AC$1:INDIRECT("$AC$"&amp;ROW($AC32)-1))), 1)+
INDEX($AD:$AD, LOOKUP(2, 1 / ($AD$1:INDIRECT("$AD$"&amp;ROW($AD32)-1) &lt;&gt; ""),ROW($AD$1:INDIRECT("$AD$"&amp;ROW($AD32)-1))), 1)+
INDEX($AE:$AE, LOOKUP(2, 1 / ($AE$1:INDIRECT("$AE$"&amp;ROW($AE32)-1) &lt;&gt; ""),ROW($AE$1:INDIRECT("$AE$"&amp;ROW($AD32)-1))), 1)+
INDEX($AE:$AF, LOOKUP(2, 1 / ($AF$1:INDIRECT("$AF$"&amp;ROW($AF32)-1) &lt;&gt; ""),ROW($AF$1:INDIRECT("$AF$"&amp;ROW($AD32)-1))), 1)+
INDEX($AG:$AG, LOOKUP(2, 1 / ($AG$1:INDIRECT("$AG$"&amp;ROW($AG32)-1) &lt;&gt; ""),ROW($AG$1:INDIRECT("$AG$"&amp;ROW($AD32)-1))), 1)+
INDEX($AH:$AH, LOOKUP(2, 1 / ($AH$1:INDIRECT("$AH$"&amp;ROW($AH32)-1) &lt;&gt; ""),ROW($AH$1:INDIRECT("$AH$"&amp;ROW($AD32)-1))), 1)&gt;=510,0,
IF(INDEX($AG:$AG, LOOKUP(2, 1 / ($AG$1:INDIRECT("$AG$"&amp;ROW($AG32)-1) &lt;&gt; ""),ROW($AG$1:INDIRECT("$AG$"&amp;ROW($AG32)-1))), 1)&gt;=255,0,
VLOOKUP(INDIRECT("$G$"&amp;LOOKUP(2, 1 / ($AG$1:INDIRECT("$AG$"&amp;ROW($AG32)-1) &lt;&gt; ""),ROW($AG$1:INDIRECT("$AG$"&amp;ROW($AG32)-1)))), 'EV and Base'!$A$1:$N$671, 7, FALSE))))</f>
        <v>0</v>
      </c>
      <c r="AH32" s="24" cm="1">
        <f t="array" aca="1" ref="AH32" ca="1">IF(NOT(ISNUMBER(INDEX($A:$A,LOOKUP(2,1/($A$1:INDIRECT("$A$"&amp;ROW($A32))&lt;&gt;""),ROW($A$1:INDIRECT("$A$"&amp;ROW($A32)))),1))),"",
INDEX($AH:$AH,LOOKUP(2,1/($AH$1:INDIRECT("$AH$"&amp;ROW($AH32)-1)&lt;&gt;""),ROW($AH$1:INDIRECT("$AH$"&amp;ROW($AH32)-1))),1)+
IF(INDEX($AC:$AC,LOOKUP(2,1/($AC$1:INDIRECT("$AC$"&amp;ROW($AC32)-1)&lt;&gt;""),ROW($AC$1:INDIRECT("$AC$"&amp;ROW($AC32)-1))),1)+
INDEX($AD:$AD,LOOKUP(2,1/($AD$1:INDIRECT("$AD$"&amp;ROW($AD32)-1)&lt;&gt;""),ROW($AD$1:INDIRECT("$AD$"&amp;ROW($AD32)-1))),1)+
INDEX($AE:$AE,LOOKUP(2,1/($AE$1:INDIRECT("$AE$"&amp;ROW($AE32)-1)&lt;&gt;""),ROW($AE$1:INDIRECT("$AE$"&amp;ROW($AD32)-1))),1)+
INDEX($AE:$AF,LOOKUP(2,1/($AF$1:INDIRECT("$AF$"&amp;ROW($AF32)-1)&lt;&gt;""),ROW($AF$1:INDIRECT("$AF$"&amp;ROW($AD32)-1))),1)+
INDEX($AG:$AG,LOOKUP(2,1/($AG$1:INDIRECT("$AG$"&amp;ROW($AG32)-1)&lt;&gt;""),ROW($AG$1:INDIRECT("$AG$"&amp;ROW($AD32)-1))),1)+
INDEX($AH:$AH,LOOKUP(2,1/($AH$1:INDIRECT("$AH$"&amp;ROW($AH32)-1)&lt;&gt;""),ROW($AH$1:INDIRECT("$AH$"&amp;ROW($AD32)-1))),1)&gt;=510,0,
IF(INDEX($AH:$AH,LOOKUP(2,1/($AH$1:INDIRECT("$AH$"&amp;ROW($AH32)-1)&lt;&gt;""),ROW($AH$1:INDIRECT("$AH$"&amp;ROW($AH32)-1))),1)&gt;=255,0,
VLOOKUP(INDIRECT("$G$"&amp;LOOKUP(2,1/($AH$1:INDIRECT("$AH$"&amp;ROW($AH32)-1)&lt;&gt;""),ROW($AH$1:INDIRECT("$AH$"&amp;ROW($AH32)-1)))),'EV and Base'!$A$1:$N$671,8,FALSE))))</f>
        <v>8</v>
      </c>
      <c r="AI32" s="29" cm="1">
        <f t="array" aca="1" ref="AI32" ca="1">IF(NOT(ISNUMBER(INDEX($A:$A,LOOKUP(2,1/($A$1:INDIRECT("$A$"&amp;ROW($A32))&lt;&gt;""),ROW($A$1:INDIRECT("$A$"&amp;ROW($A32)))),1))),"",
ROUNDDOWN((((2*VLOOKUP($AA32,'EV and Base'!$A$1:$N$671,9,FALSE))+31+ROUNDDOWN($AC32/4,0))*$AB32)/100,0)+$AB32+10)</f>
        <v>43</v>
      </c>
      <c r="AJ32" s="21" cm="1">
        <f t="array" aca="1" ref="AJ32" ca="1">IF(NOT(ISNUMBER(INDEX($A:$A, LOOKUP(2, 1 / ($A$1:INDIRECT("$A$"&amp;ROW($A32)) &lt;&gt; ""),ROW($A$1:INDIRECT("$A$"&amp;ROW($A32)))), 1))), "",
ROUNDDOWN((ROUNDDOWN((((2*VLOOKUP($AA32, 'EV and Base'!$A$1:$N$671, 10, FALSE))+31+ROUNDDOWN($AD32/4, 0))*$AB32)/100, 0)+5)*1.1, 0))</f>
        <v>29</v>
      </c>
      <c r="AK32" s="21" t="str" cm="1">
        <f t="array" aca="1" ref="AK32" ca="1">IF(NOT(ISNUMBER(INDEX($A:$A, LOOKUP(2, 1 / ($A$1:INDIRECT("$A$"&amp;ROW($A32)) &lt;&gt; ""),ROW($A$1:INDIRECT("$A$"&amp;ROW($A32)))), 1))), "",
ROUNDDOWN((ROUNDDOWN((((2*VLOOKUP($AA32, 'EV and Base'!$A$1:$N$671, 11, FALSE))+30+ROUNDDOWN($AE32/4, 0))*$AB32)/100, 0)+5), 0)
&amp;"-"&amp;
ROUNDDOWN((ROUNDDOWN((((2*VLOOKUP($AA32, 'EV and Base'!$A$1:$N$671, 11, FALSE))+31+ROUNDDOWN($AE32/4, 0))*$AB32)/100, 0)+5), 0))</f>
        <v>23-23</v>
      </c>
      <c r="AL32" s="21" t="str" cm="1">
        <f t="array" aca="1" ref="AL32" ca="1">IF(NOT(ISNUMBER(INDEX($A:$A, LOOKUP(2, 1 / ($A$1:INDIRECT("$A$"&amp;ROW($A32)) &lt;&gt; ""),ROW($A$1:INDIRECT("$A$"&amp;ROW($A32)))), 1))), "",
ROUNDDOWN((ROUNDDOWN((((2*VLOOKUP($AA32, 'EV and Base'!$A$1:$N$671, 12, FALSE))+0+ROUNDDOWN($AF32/4, 0))*$AB32)/100, 0)+5)*0.9, 0)
&amp;"-"&amp;
ROUNDDOWN((ROUNDDOWN((((2*VLOOKUP($AA32, 'EV and Base'!$A$1:$N$671, 12, FALSE))+31+ROUNDDOWN($AF32/4, 0))*$AB32)/100, 0)+5)*0.9, 0))</f>
        <v>10-15</v>
      </c>
      <c r="AM32" s="21" t="str" cm="1">
        <f t="array" aca="1" ref="AM32" ca="1">IF(NOT(ISNUMBER(INDEX($A:$A, LOOKUP(2, 1 / ($A$1:INDIRECT("$A$"&amp;ROW($A32)) &lt;&gt; ""),ROW($A$1:INDIRECT("$A$"&amp;ROW($A32)))), 1))), "",
ROUNDDOWN((ROUNDDOWN((((2*VLOOKUP($AA32, 'EV and Base'!$A$1:$N$671, 13, FALSE))+30+ROUNDDOWN($AG32/4, 0))*$AB32)/100, 0)+5), 0)
&amp;"-"&amp;
ROUNDDOWN((ROUNDDOWN((((2*VLOOKUP($AA32, 'EV and Base'!$A$1:$N$671, 13, FALSE))+31+ROUNDDOWN($AG32/4, 0))*$AB32)/100, 0)+5), 0))</f>
        <v>23-23</v>
      </c>
      <c r="AN32" s="25" cm="1">
        <f t="array" aca="1" ref="AN32" ca="1">IF(NOT(ISNUMBER(INDEX($A:$A, LOOKUP(2, 1 / ($A$1:INDIRECT("$A$"&amp;ROW($A32)) &lt;&gt; ""),ROW($A$1:INDIRECT("$A$"&amp;ROW($A32)))), 1))), "",
ROUNDDOWN((ROUNDDOWN((((2*VLOOKUP($AA32, 'EV and Base'!$A$1:$N$671, 14, FALSE))+31+ROUNDDOWN($AH32/4, 0))*$AB32)/100, 0)+5), 0))</f>
        <v>26</v>
      </c>
      <c r="AO32" s="23" cm="1">
        <f t="array" aca="1" ref="AO32" ca="1">IF(NOT(ISNUMBER(INDEX($A:$A, LOOKUP(2, 1 / ($A$1:INDIRECT("$A$"&amp;ROW($A32)) &lt;&gt; ""),ROW($A$1:INDIRECT("$A$"&amp;ROW($A32)))), 1))), "",
ROUNDDOWN((((2*VLOOKUP($AA32, 'EV and Base'!$A$1:$N$671, 9, FALSE))+31+ROUNDDOWN($AC32/4, 0))*$AB32)/100, 0)+$AB32+10)</f>
        <v>43</v>
      </c>
      <c r="AP32" s="2" cm="1">
        <f t="array" aca="1" ref="AP32" ca="1">IF(NOT(ISNUMBER(INDEX($A:$A, LOOKUP(2, 1 / ($A$1:INDIRECT("$A$"&amp;ROW($A32)) &lt;&gt; ""),ROW($A$1:INDIRECT("$A$"&amp;ROW($A32)))), 1))), "",
ROUNDDOWN((ROUNDDOWN((((2*VLOOKUP($AA32, 'EV and Base'!$A$1:$N$671, 10, FALSE))+31+ROUNDDOWN($AD32/4, 0))*$AB32)/100, 0)+5)*1.1, 0))</f>
        <v>29</v>
      </c>
      <c r="AQ32" s="2" cm="1">
        <f t="array" aca="1" ref="AQ32" ca="1">IF(NOT(ISNUMBER(INDEX($A:$A, LOOKUP(2, 1 / ($A$1:INDIRECT("$A$"&amp;ROW($A32)) &lt;&gt; ""),ROW($A$1:INDIRECT("$A$"&amp;ROW($A32)))), 1))), "",
ROUNDDOWN((ROUNDDOWN((((2*VLOOKUP($AA32, 'EV and Base'!$A$1:$N$671, 11, FALSE))+$AV$2+ROUNDDOWN($AE32/4, 0))*$AB32)/100, 0)+5), 0))</f>
        <v>23</v>
      </c>
      <c r="AR32" s="22" cm="1">
        <f t="array" aca="1" ref="AR32" ca="1">IF(NOT(ISNUMBER(INDEX($A:$A, LOOKUP(2, 1 / ($A$1:INDIRECT("$A$"&amp;ROW($A32)) &lt;&gt; ""),ROW($A$1:INDIRECT("$A$"&amp;ROW($A32)))), 1))), "",
ROUNDDOWN((ROUNDDOWN((((2*VLOOKUP($AA32, 'EV and Base'!$A$1:$N$671, 12, FALSE))+$AW$2+ROUNDDOWN($AF32/4, 0))*$AB32)/100, 0)+5)*0.9, 0))</f>
        <v>13</v>
      </c>
      <c r="AS32" s="2" cm="1">
        <f t="array" aca="1" ref="AS32" ca="1">IF(NOT(ISNUMBER(INDEX($A:$A, LOOKUP(2, 1 / ($A$1:INDIRECT("$A$"&amp;ROW($A32)) &lt;&gt; ""),ROW($A$1:INDIRECT("$A$"&amp;ROW($A32)))), 1))), "",
ROUNDDOWN((ROUNDDOWN((((2*VLOOKUP($AA32, 'EV and Base'!$A$1:$N$671, 13, FALSE))+$AX$2+ROUNDDOWN($AG32/4, 0))*$AB32)/100, 0)+5), 0))</f>
        <v>23</v>
      </c>
      <c r="AT32" s="24" cm="1">
        <f t="array" aca="1" ref="AT32" ca="1">IF(NOT(ISNUMBER(INDEX($A:$A, LOOKUP(2, 1 / ($A$1:INDIRECT("$A$"&amp;ROW($A32)) &lt;&gt; ""),ROW($A$1:INDIRECT("$A$"&amp;ROW($A32)))), 1))), "",
ROUNDDOWN((ROUNDDOWN((((2*VLOOKUP($AA32, 'EV and Base'!$A$1:$N$671, 14, FALSE))+31+ROUNDDOWN($AH32/4, 0))*$AB32)/100, 0)+5), 0))</f>
        <v>26</v>
      </c>
      <c r="AU32" s="28">
        <v>113</v>
      </c>
      <c r="AY32" cm="1">
        <f t="array" aca="1" ref="AY32" ca="1">IF(NOT(ISNUMBER(INDEX($A:$A,LOOKUP(2,1/($A$1:INDIRECT("$A$"&amp;ROW($A32))&lt;&gt;""),ROW($A$1:INDIRECT("$A$"&amp;ROW($A32)))),1))),"",
INDEX($AY:$AY,LOOKUP(2,1/($AY$1:INDIRECT("$AY$"&amp;ROW($AY32)-1)&lt;&gt;""),ROW($AY$1:INDIRECT("$AY$"&amp;ROW($AY32)-1))),1)+$BL32)</f>
        <v>2298</v>
      </c>
      <c r="AZ32" s="3" cm="1">
        <f t="array" aca="1" ref="AZ32" ca="1">IF(NOT(ISNUMBER(INDEX($A:$A, LOOKUP(2, 1 / ($A$1:INDIRECT("$A$"&amp;ROW($A32)) &lt;&gt; ""),ROW($A$1:INDIRECT("$A$"&amp;ROW($A32)))), 1))), "",
VLOOKUP(INDIRECT("$G$"&amp;LOOKUP(2, 1 / ($AY$1:INDIRECT("$AY$"&amp;ROW($AY32)-1) &lt;&gt; ""),ROW($AY$1:INDIRECT("$AY$"&amp;ROW($AY32)-1)))),'EV and Base'!A27:N697,2,FALSE))</f>
        <v>28</v>
      </c>
      <c r="BA32" s="3" cm="1">
        <f t="array" aca="1" ref="BA32" ca="1">IF(NOT(ISNUMBER(INDEX($A:$A, LOOKUP(2, 1 / ($A$1:INDIRECT("$A$"&amp;ROW($A32)) &lt;&gt; ""),ROW($A$1:INDIRECT("$A$"&amp;ROW($A32)))), 1))), "",
INDIRECT("$I$"&amp;LOOKUP(2, 1 / ($AY$1:INDIRECT("$AY$"&amp;ROW($AY32)-1) &lt;&gt; ""),ROW($AY$1:INDIRECT("$AY$"&amp;ROW($AY32)-1)))))</f>
        <v>14</v>
      </c>
      <c r="BB32" s="1" cm="1">
        <f t="array" aca="1" ref="BB32" ca="1">IF(NOT(ISNUMBER(INDEX($A:$A, LOOKUP(2, 1 / ($A$1:INDIRECT("$A$"&amp;ROW($A32)) &lt;&gt; ""),ROW($A$1:INDIRECT("$A$"&amp;ROW($A32)))), 1))), "",
INDIRECT("$AB$"&amp;LOOKUP(2, 1 / ($AY$1:INDIRECT("$AY$"&amp;ROW($AY32)-1) &lt;&gt; ""),ROW($AY$1:INDIRECT("$AY$"&amp;ROW($AY32)-1)))))</f>
        <v>15</v>
      </c>
      <c r="BC32" s="3" cm="1">
        <f t="array" aca="1" ref="BC32" ca="1">IF(NOT(ISNUMBER(INDEX($A:$A,LOOKUP(2,1/($A$1:INDIRECT("$A$"&amp;ROW($A32))&lt;&gt;""),ROW($A$1:INDIRECT("$A$"&amp;ROW($A32)))),1))),"",
$BA32+$BA32+10)</f>
        <v>38</v>
      </c>
      <c r="BD32" s="3" cm="1">
        <f t="array" aca="1" ref="BD32" ca="1">IF(NOT(ISNUMBER(INDEX($A:$A,LOOKUP(2,1/($A$1:INDIRECT("$A$"&amp;ROW($A32))&lt;&gt;""),ROW($A$1:INDIRECT("$A$"&amp;ROW($A32)))),1))),"",
$BA32+$BB32+10)</f>
        <v>39</v>
      </c>
      <c r="BE32" s="3" cm="1">
        <f t="array" aca="1" ref="BE32" ca="1">IF(NOT(ISNUMBER(INDEX($A:$A,LOOKUP(2,1/($A$1:INDIRECT("$A$"&amp;ROW($A32))&lt;&gt;""),ROW($A$1:INDIRECT("$A$"&amp;ROW($A32)))),1))),"",
$BC32*$BC32)</f>
        <v>1444</v>
      </c>
      <c r="BF32" s="3" cm="1">
        <f t="array" aca="1" ref="BF32" ca="1">IF(NOT(ISNUMBER(INDEX($A:$A,LOOKUP(2,1/($A$1:INDIRECT("$A$"&amp;ROW($A32))&lt;&gt;""),ROW($A$1:INDIRECT("$A$"&amp;ROW($A32)))),1))),"",
$BD32*$BD32)</f>
        <v>1521</v>
      </c>
      <c r="BG32" s="3" cm="1">
        <f t="array" aca="1" ref="BG32" ca="1">IF(NOT(ISNUMBER(INDEX($A:$A,LOOKUP(2,1/($A$1:INDIRECT("$A$"&amp;ROW($A32))&lt;&gt;""),ROW($A$1:INDIRECT("$A$"&amp;ROW($A32)))),1))),"",
_xlfn.FLOOR.MATH(1.5*_xlfn.FLOOR.MATH($AZ32*BA32/5)))</f>
        <v>117</v>
      </c>
      <c r="BH32" s="3" cm="1">
        <f t="array" aca="1" ref="BH32" ca="1">IF(NOT(ISNUMBER(INDEX($A:$A, LOOKUP(2, 1 / ($A$1:INDIRECT("$A$"&amp;ROW($A32)) &lt;&gt; ""),ROW($A$1:INDIRECT("$A$"&amp;ROW($A32)))), 1))), "",
_xlfn.FLOOR.MATH($BG32/IF(OR(INDIRECT("$C$"&amp;LOOKUP(2, 1 / ($AY$1:INDIRECT("$AY$"&amp;ROW($AY32)-1) &lt;&gt; ""),ROW($AY$1:INDIRECT("$AY$"&amp;ROW($AY32)-1))))="Multi",
INDIRECT("$C$"&amp;LOOKUP(2, 1 / ($AY$1:INDIRECT("$AY$"&amp;ROW($AY32)-1) &lt;&gt; ""),ROW($AY$1:INDIRECT("$AY$"&amp;ROW($AY32)-1))))="Double"),2,1)))</f>
        <v>117</v>
      </c>
      <c r="BI32" s="3" cm="1">
        <f t="array" aca="1" ref="BI32" ca="1">IF(NOT(ISNUMBER(INDEX($A:$A,LOOKUP(2,1/($A$1:INDIRECT("$A$"&amp;ROW($A32))&lt;&gt;""),ROW($A$1:INDIRECT("$A$"&amp;ROW($A32)))),1))),"",
VLOOKUP($BC32,GameFreakSQRT!$A$1:$B$200,2,FALSE))</f>
        <v>25249</v>
      </c>
      <c r="BJ32" s="3" cm="1">
        <f t="array" aca="1" ref="BJ32" ca="1">IF(NOT(ISNUMBER(INDEX($A:$A,LOOKUP(2,1/($A$1:INDIRECT("$A$"&amp;ROW($A32))&lt;&gt;""),ROW($A$1:INDIRECT("$A$"&amp;ROW($A32)))),1))),"",
VLOOKUP($BD32,GameFreakSQRT!$A$1:$B$200,2,FALSE))</f>
        <v>25580</v>
      </c>
      <c r="BK32" s="3" cm="1">
        <f t="array" aca="1" ref="BK32" ca="1">IF(NOT(ISNUMBER(INDEX($A:$A,LOOKUP(2,1/($A$1:INDIRECT("$A$"&amp;ROW($A32))&lt;&gt;""),ROW($A$1:INDIRECT("$A$"&amp;ROW($A32)))),1))),"",
_xlfn.FLOOR.MATH((($BI32*$BE32)*$BH32)/($BJ32*$BF32))+1)</f>
        <v>110</v>
      </c>
      <c r="BL32" s="3" cm="1">
        <f t="array" aca="1" ref="BL32" ca="1">IF(NOT(ISNUMBER(INDEX($A:$A,LOOKUP(2,1/($A$1:INDIRECT("$A$"&amp;ROW($A32))&lt;&gt;""),ROW($A$1:INDIRECT("$A$"&amp;ROW($A32)))),1))),"",
_xlfn.FLOOR.MATH($BK32*IF(NOT(INDIRECT("$Z$"&amp;LOOKUP(2, 1 / ($AY$1:INDIRECT("$AY$"&amp;ROW($AY32)-1) &lt;&gt; ""),ROW($AY$1:INDIRECT("$AY$"&amp;ROW($AY32)-1))))=""),1.5,1)))</f>
        <v>110</v>
      </c>
      <c r="BM32" s="3" cm="1">
        <f t="array" aca="1" ref="BM32" ca="1">IF(NOT(ISNUMBER(INDEX($A:$A, LOOKUP(2, 1 / ($A$1:INDIRECT("$A$"&amp;ROW($A32)) &lt;&gt; ""),ROW($A$1:INDIRECT("$A$"&amp;ROW($A32)))), 1))), "",
INDIRECT("$Y$"&amp;LOOKUP(2, 1 / ($AY$1:INDIRECT("$AY$"&amp;ROW($AY32)-1) &lt;&gt; ""),ROW($AY$1:INDIRECT("$AY$"&amp;ROW($AY32)-1)))))</f>
        <v>110</v>
      </c>
      <c r="BN32" s="3" t="b">
        <f t="shared" ca="1" si="0"/>
        <v>1</v>
      </c>
      <c r="CT32" s="3" cm="1">
        <f t="array" aca="1" ref="CT32" ca="1">IF(NOT(ISNUMBER(INDEX($A:$A, LOOKUP(2, 1 / ($A$1:INDIRECT("$A$"&amp;ROW($A32)) &lt;&gt; ""),ROW($A$1:INDIRECT("$A$"&amp;ROW($A32)))), 1))), "",
$AY32-INDEX($AY:$AY, LOOKUP(2, 1 / ($AY$1:INDIRECT("$AV$"&amp;ROW($AY32)-1) &lt;&gt; ""),ROW($AY$1:INDIRECT("$AV$"&amp;ROW($AY32)-1))), 1))</f>
        <v>2298</v>
      </c>
      <c r="CU32" s="3" cm="1">
        <f t="array" aca="1" ref="CU32" ca="1">IF(NOT(ISNUMBER(INDEX($A:$A, LOOKUP(2, 1 / ($A$1:INDIRECT("$A$"&amp;ROW($A32)) &lt;&gt; ""),ROW($A$1:INDIRECT("$A$"&amp;ROW($A32)))), 1))), "",
INDEX($Y:$Y, LOOKUP(2, 1 / ($Y$1:INDIRECT("$Y$"&amp;ROW($Y32)-1) &lt;&gt; ""),ROW($Y$1:INDIRECT("$Y$"&amp;ROW($Y32)-1))), 1))</f>
        <v>110</v>
      </c>
      <c r="CV32" s="1">
        <f ca="1">IFERROR(VLOOKUP($AY32, 'Medium-Slow'!$A$1:$B$101, 2, TRUE),"")</f>
        <v>15</v>
      </c>
    </row>
    <row r="33" spans="1:100" x14ac:dyDescent="0.45">
      <c r="A33" s="69" t="s">
        <v>75</v>
      </c>
      <c r="B33" s="69" t="s">
        <v>136</v>
      </c>
      <c r="C33" s="69" t="s">
        <v>46</v>
      </c>
      <c r="D33" s="69" t="s">
        <v>117</v>
      </c>
      <c r="E33" s="69" t="s">
        <v>48</v>
      </c>
      <c r="F33" s="56">
        <v>1</v>
      </c>
      <c r="G33" s="2" t="s">
        <v>70</v>
      </c>
      <c r="H33" s="2" t="s">
        <v>77</v>
      </c>
      <c r="I33" s="2">
        <v>9</v>
      </c>
      <c r="J33" s="2" t="s">
        <v>137</v>
      </c>
      <c r="K33" s="2" t="s">
        <v>72</v>
      </c>
      <c r="L33" s="2" t="s">
        <v>53</v>
      </c>
      <c r="M33" s="2" t="s">
        <v>54</v>
      </c>
      <c r="N33" s="2" t="s">
        <v>73</v>
      </c>
      <c r="O33" s="2" t="s">
        <v>74</v>
      </c>
      <c r="P33" s="2" t="s">
        <v>99</v>
      </c>
      <c r="Q33" s="2">
        <v>12</v>
      </c>
      <c r="R33" s="2">
        <f>_xlfn.FLOOR.MATH((((2*VLOOKUP(G33, 'EV and Base'!$A$1:$N$671, 9, FALSE))+$Q33)*$I33)/100)+$I33+10</f>
        <v>28</v>
      </c>
      <c r="S33" s="2">
        <f>_xlfn.FLOOR.MATH((_xlfn.FLOOR.MATH((((2*VLOOKUP($G33, 'EV and Base'!$A$1:$N$671, 10, FALSE))+$Q33)*$I33)/100)+5)*
IF(OR($J33="Lonely", $J33="Brave", $J33="Adamant", $J33="Naughty"), 1.1,
IF(OR($J33="Bold", $J33="Timid", $J33="Modest", $J33="Calm"), 0.9, 1)))</f>
        <v>16</v>
      </c>
      <c r="T33" s="2">
        <f>_xlfn.FLOOR.MATH((_xlfn.FLOOR.MATH((((2*VLOOKUP($G33, 'EV and Base'!$A$1:$N$671, 11, FALSE))+$Q33)*$I33)/100)+5)*
IF(OR($J33="Bold", $J33="Relaxed", $J33="Impish", $J33="Lax"), 1.1,
IF(OR($J33="Lonely", $J33="Hasty", $J33="Mild", $J33="Gentle"), 0.9, 1)))</f>
        <v>11</v>
      </c>
      <c r="U33" s="2">
        <f>_xlfn.FLOOR.MATH((_xlfn.FLOOR.MATH((((2*VLOOKUP($G33, 'EV and Base'!$A$1:$N$671, 12, FALSE))+$Q33)*$I33)/100)+5)*
IF(OR($J33="Modest", $J33="Mild", $J33="Quiet", $J33="Rash"), 1.1,
IF(OR($J33="Adamant", $J33="Impish", $J33="Jolly", $J33="Careful"), 0.9, 1)))</f>
        <v>12</v>
      </c>
      <c r="V33" s="2">
        <f>_xlfn.FLOOR.MATH((_xlfn.FLOOR.MATH((((2*VLOOKUP($G33, 'EV and Base'!$A$1:$N$671, 13, FALSE))+$Q33)*$I33)/100)+5)*
IF(OR($J33="Calm", $J33="Gentle", $J33="Sassy", $J33="Careful"), 1.1,
IF(OR($J33="Naughty", $J33="Lax", $J33="Naive", $J33="Rash"), 0.9, 1)))</f>
        <v>13</v>
      </c>
      <c r="W33" s="2">
        <f>_xlfn.FLOOR.MATH((_xlfn.FLOOR.MATH((((2*VLOOKUP($G33, 'EV and Base'!$A$1:$N$671, 14, FALSE))+$Q33)*$I33)/100)+5)*
IF(OR($J33="Timid", $J33="Hasty", $J33="Jolly", $J33="Naive"), 1.1,
IF(OR($J33="Brave", $J33="Relaxed", $J33="Quiet", $J33="Sassy"), 0.9, 1)))</f>
        <v>13</v>
      </c>
      <c r="X33" s="69">
        <v>432</v>
      </c>
      <c r="AA33" s="23" t="str" cm="1">
        <f t="array" aca="1" ref="AA33" ca="1">IF(NOT(ISNUMBER(INDEX($A:$A,LOOKUP(2,1/($A$1:INDIRECT("$A$"&amp;ROW($A33))&lt;&gt;""),ROW($A$1:INDIRECT("$A$"&amp;ROW($A33)))),1))),"",
IF(NOT(ISNUMBER($A33)),$AA32,
IF($AB33&lt;16,"Lillipup",
IF($AB33&lt;32,"Herdier",
"Stoutland"))))</f>
        <v/>
      </c>
      <c r="AB33" s="25" t="str" cm="1">
        <f t="array" aca="1" ref="AB33" ca="1">IF(NOT(ISNUMBER(INDEX($A:$A, LOOKUP(2, 1 / ($A$1:INDIRECT("$A$"&amp;ROW($A33)) &lt;&gt; ""),ROW($A$1:INDIRECT("$A$"&amp;ROW($A33)))), 1))), "",
VLOOKUP($AY33,'Medium-Slow'!$A$1:$B$101,2,TRUE))</f>
        <v/>
      </c>
      <c r="AC33" s="23" t="str" cm="1">
        <f t="array" aca="1" ref="AC33" ca="1">IF(NOT(ISNUMBER(INDEX($A:$A, LOOKUP(2, 1 / ($A$1:INDIRECT("$A$"&amp;ROW($A33)) &lt;&gt; ""),ROW($A$1:INDIRECT("$A$"&amp;ROW($A33)))), 1))), "",
INDEX($AC:$AC, LOOKUP(2, 1 / ($AC$1:INDIRECT("$AC$"&amp;ROW($AC33)-1) &lt;&gt; ""),ROW($AC$1:INDIRECT("$AC$"&amp;ROW($AC33)-1))), 1)+
IF(INDEX($AC:$AC, LOOKUP(2, 1 / ($AC$1:INDIRECT("$AC$"&amp;ROW($AC33)-1) &lt;&gt; ""),ROW($AC$1:INDIRECT("$AC$"&amp;ROW($AC33)-1))), 1)+
INDEX($AD:$AD, LOOKUP(2, 1 / ($AD$1:INDIRECT("$AD$"&amp;ROW($AD33)-1) &lt;&gt; ""),ROW($AD$1:INDIRECT("$AD$"&amp;ROW($AD33)-1))), 1)+
INDEX($AE:$AE, LOOKUP(2, 1 / ($AE$1:INDIRECT("$AE$"&amp;ROW($AE33)-1) &lt;&gt; ""),ROW($AE$1:INDIRECT("$AE$"&amp;ROW($AD33)-1))), 1)+
INDEX($AE:$AF, LOOKUP(2, 1 / ($AF$1:INDIRECT("$AF$"&amp;ROW($AF33)-1) &lt;&gt; ""),ROW($AF$1:INDIRECT("$AF$"&amp;ROW($AD33)-1))), 1)+
INDEX($AG:$AG, LOOKUP(2, 1 / ($AG$1:INDIRECT("$AG$"&amp;ROW($AG33)-1) &lt;&gt; ""),ROW($AG$1:INDIRECT("$AG$"&amp;ROW($AD33)-1))), 1)+
INDEX($AH:$AH, LOOKUP(2, 1 / ($AH$1:INDIRECT("$AH$"&amp;ROW($AH33)-1) &lt;&gt; ""),ROW($AH$1:INDIRECT("$AH$"&amp;ROW($AD33)-1))), 1)&gt;=510,0,
IF(INDEX($AC:$AC, LOOKUP(2, 1 / ($AC$1:INDIRECT("$AC$"&amp;ROW($AC33)-1) &lt;&gt; ""),ROW($AC$1:INDIRECT("$AC$"&amp;ROW($AC33)-1))), 1)&gt;=255,0,
VLOOKUP(INDIRECT("$G$"&amp;LOOKUP(2, 1 / ($AC$1:INDIRECT("$AC$"&amp;ROW($AC33)-1) &lt;&gt; ""),ROW($AC$1:INDIRECT("$AC$"&amp;ROW($AC33)-1)))), 'EV and Base'!$A$1:$N$671, 3, FALSE))))</f>
        <v/>
      </c>
      <c r="AD33" s="2" t="str" cm="1">
        <f t="array" aca="1" ref="AD33" ca="1">IF(NOT(ISNUMBER(INDEX($A:$A, LOOKUP(2, 1 / ($A$1:INDIRECT("$A$"&amp;ROW($A33)) &lt;&gt; ""),ROW($A$1:INDIRECT("$A$"&amp;ROW($A33)))), 1))), "",
INDEX($AD:$AD, LOOKUP(2, 1 / ($AD$1:INDIRECT("$AD$"&amp;ROW($AD33)-1) &lt;&gt; ""),ROW($AD$1:INDIRECT("$AD$"&amp;ROW($AD33)-1))), 1)+
IF(INDEX($AC:$AC, LOOKUP(2, 1 / ($AC$1:INDIRECT("$AC$"&amp;ROW($AC33)-1) &lt;&gt; ""),ROW($AC$1:INDIRECT("$AC$"&amp;ROW($AC33)-1))), 1)+
INDEX($AD:$AD, LOOKUP(2, 1 / ($AD$1:INDIRECT("$AD$"&amp;ROW($AD33)-1) &lt;&gt; ""),ROW($AD$1:INDIRECT("$AD$"&amp;ROW($AD33)-1))), 1)+
INDEX($AE:$AE, LOOKUP(2, 1 / ($AE$1:INDIRECT("$AE$"&amp;ROW($AE33)-1) &lt;&gt; ""),ROW($AE$1:INDIRECT("$AE$"&amp;ROW($AD33)-1))), 1)+
INDEX($AE:$AF, LOOKUP(2, 1 / ($AF$1:INDIRECT("$AF$"&amp;ROW($AF33)-1) &lt;&gt; ""),ROW($AF$1:INDIRECT("$AF$"&amp;ROW($AD33)-1))), 1)+
INDEX($AG:$AG, LOOKUP(2, 1 / ($AG$1:INDIRECT("$AG$"&amp;ROW($AG33)-1) &lt;&gt; ""),ROW($AG$1:INDIRECT("$AG$"&amp;ROW($AD33)-1))), 1)+
INDEX($AH:$AH, LOOKUP(2, 1 / ($AH$1:INDIRECT("$AH$"&amp;ROW($AH33)-1) &lt;&gt; ""),ROW($AH$1:INDIRECT("$AH$"&amp;ROW($AD33)-1))), 1)&gt;=510,0,
IF(INDEX($AD:$AD, LOOKUP(2, 1 / ($AD$1:INDIRECT("$AD$"&amp;ROW($AD33)-1) &lt;&gt; ""),ROW($AD$1:INDIRECT("$AD$"&amp;ROW($AD33)-1))), 1)&gt;=255,0,
VLOOKUP(INDIRECT("$G$"&amp;LOOKUP(2, 1 / ($AD$1:INDIRECT("$AD$"&amp;ROW($AD33)-1) &lt;&gt; ""),ROW($AD$1:INDIRECT("$AD$"&amp;ROW($AD33)-1)))), 'EV and Base'!$A$1:$N$671, 4, FALSE))))</f>
        <v/>
      </c>
      <c r="AE33" s="2" t="str" cm="1">
        <f t="array" aca="1" ref="AE33" ca="1">IF(NOT(ISNUMBER(INDEX($A:$A,LOOKUP(2,1/($A$1:INDIRECT("$A$"&amp;ROW($A33))&lt;&gt;""),ROW($A$1:INDIRECT("$A$"&amp;ROW($A33)))),1))),"",
INDEX($AE:$AE,LOOKUP(2,1/($AE$1:INDIRECT("$AE$"&amp;ROW($AE33)-1)&lt;&gt;""),ROW($AE$1:INDIRECT("$AE$"&amp;ROW($AE33)-1))),1)+
IF(INDEX($AC:$AC,LOOKUP(2,1/($AC$1:INDIRECT("$AC$"&amp;ROW($AC33)-1)&lt;&gt;""),ROW($AC$1:INDIRECT("$AC$"&amp;ROW($AC33)-1))),1)+
INDEX($AD:$AD,LOOKUP(2,1/($AD$1:INDIRECT("$AD$"&amp;ROW($AD33)-1)&lt;&gt;""),ROW($AD$1:INDIRECT("$AD$"&amp;ROW($AD33)-1))),1)+
INDEX($AE:$AE,LOOKUP(2,1/($AE$1:INDIRECT("$AE$"&amp;ROW($AE33)-1)&lt;&gt;""),ROW($AE$1:INDIRECT("$AE$"&amp;ROW($AD33)-1))),1)+
INDEX($AE:$AF,LOOKUP(2,1/($AF$1:INDIRECT("$AF$"&amp;ROW($AF33)-1)&lt;&gt;""),ROW($AF$1:INDIRECT("$AF$"&amp;ROW($AD33)-1))),1)+
INDEX($AG:$AG,LOOKUP(2,1/($AG$1:INDIRECT("$AG$"&amp;ROW($AG33)-1)&lt;&gt;""),ROW($AG$1:INDIRECT("$AG$"&amp;ROW($AD33)-1))),1)+
INDEX($AH:$AH,LOOKUP(2,1/($AH$1:INDIRECT("$AH$"&amp;ROW($AH33)-1)&lt;&gt;""),ROW($AH$1:INDIRECT("$AH$"&amp;ROW($AD33)-1))),1)&gt;=510,0,
IF(INDEX($AE:$AE,LOOKUP(2,1/($AE$1:INDIRECT("$AE$"&amp;ROW($AE33)-1)&lt;&gt;""),ROW($AE$1:INDIRECT("$AE$"&amp;ROW($AE33)-1))),1)&gt;=255,0,
VLOOKUP(INDIRECT("$G$"&amp;LOOKUP(2,1/($AE$1:INDIRECT("$AE$"&amp;ROW($AE33)-1)&lt;&gt;""),ROW($AE$1:INDIRECT("$AE$"&amp;ROW($AE33)-1)))),'EV and Base'!$A$1:$N$671,5,FALSE))))</f>
        <v/>
      </c>
      <c r="AF33" s="2" t="str" cm="1">
        <f t="array" aca="1" ref="AF33" ca="1">IF(NOT(ISNUMBER(INDEX($A:$A, LOOKUP(2, 1 / ($A$1:INDIRECT("$A$"&amp;ROW($A33)) &lt;&gt; ""),ROW($A$1:INDIRECT("$A$"&amp;ROW($A33)))), 1))), "",
INDEX($AF:$AF, LOOKUP(2, 1 / ($AF$1:INDIRECT("$AF$"&amp;ROW($AF33)-1) &lt;&gt; ""),ROW($AF$1:INDIRECT("$AF$"&amp;ROW($AF33)-1))), 1)+
IF(INDEX($AC:$AC, LOOKUP(2, 1 / ($AC$1:INDIRECT("$AC$"&amp;ROW($AC33)-1) &lt;&gt; ""),ROW($AC$1:INDIRECT("$AC$"&amp;ROW($AC33)-1))), 1)+
INDEX($AD:$AD, LOOKUP(2, 1 / ($AD$1:INDIRECT("$AD$"&amp;ROW($AD33)-1) &lt;&gt; ""),ROW($AD$1:INDIRECT("$AD$"&amp;ROW($AD33)-1))), 1)+
INDEX($AE:$AE, LOOKUP(2, 1 / ($AE$1:INDIRECT("$AE$"&amp;ROW($AE33)-1) &lt;&gt; ""),ROW($AE$1:INDIRECT("$AE$"&amp;ROW($AD33)-1))), 1)+
INDEX($AE:$AF, LOOKUP(2, 1 / ($AF$1:INDIRECT("$AF$"&amp;ROW($AF33)-1) &lt;&gt; ""),ROW($AF$1:INDIRECT("$AF$"&amp;ROW($AD33)-1))), 1)+
INDEX($AG:$AG, LOOKUP(2, 1 / ($AG$1:INDIRECT("$AG$"&amp;ROW($AG33)-1) &lt;&gt; ""),ROW($AG$1:INDIRECT("$AG$"&amp;ROW($AD33)-1))), 1)+
INDEX($AH:$AH, LOOKUP(2, 1 / ($AH$1:INDIRECT("$AH$"&amp;ROW($AH33)-1) &lt;&gt; ""),ROW($AH$1:INDIRECT("$AH$"&amp;ROW($AD33)-1))), 1)&gt;=510,0,
IF(INDEX($AF:$AF, LOOKUP(2, 1 / ($AF$1:INDIRECT("$AF$"&amp;ROW($AF33)-1) &lt;&gt; ""),ROW($AF$1:INDIRECT("$AF$"&amp;ROW($AF33)-1))), 1)&gt;=255,0,
VLOOKUP(INDIRECT("$G$"&amp;LOOKUP(2, 1 / ($AF$1:INDIRECT("$AF$"&amp;ROW($AF33)-1) &lt;&gt; ""),ROW($AF$1:INDIRECT("$AF$"&amp;ROW($AF33)-1)))), 'EV and Base'!$A$1:$N$671, 6, FALSE))))</f>
        <v/>
      </c>
      <c r="AG33" s="2" t="str" cm="1">
        <f t="array" aca="1" ref="AG33" ca="1">IF(NOT(ISNUMBER(INDEX($A:$A, LOOKUP(2, 1 / ($A$1:INDIRECT("$A$"&amp;ROW($A33)) &lt;&gt; ""),ROW($A$1:INDIRECT("$A$"&amp;ROW($A33)))), 1))), "",
INDEX($AG:$AG, LOOKUP(2, 1 / ($AG$1:INDIRECT("$AG$"&amp;ROW($AG33)-1) &lt;&gt; ""),ROW($AG$1:INDIRECT("$AG$"&amp;ROW($AG33)-1))), 1)+
IF(INDEX($AC:$AC, LOOKUP(2, 1 / ($AC$1:INDIRECT("$AC$"&amp;ROW($AC33)-1) &lt;&gt; ""),ROW($AC$1:INDIRECT("$AC$"&amp;ROW($AC33)-1))), 1)+
INDEX($AD:$AD, LOOKUP(2, 1 / ($AD$1:INDIRECT("$AD$"&amp;ROW($AD33)-1) &lt;&gt; ""),ROW($AD$1:INDIRECT("$AD$"&amp;ROW($AD33)-1))), 1)+
INDEX($AE:$AE, LOOKUP(2, 1 / ($AE$1:INDIRECT("$AE$"&amp;ROW($AE33)-1) &lt;&gt; ""),ROW($AE$1:INDIRECT("$AE$"&amp;ROW($AD33)-1))), 1)+
INDEX($AE:$AF, LOOKUP(2, 1 / ($AF$1:INDIRECT("$AF$"&amp;ROW($AF33)-1) &lt;&gt; ""),ROW($AF$1:INDIRECT("$AF$"&amp;ROW($AD33)-1))), 1)+
INDEX($AG:$AG, LOOKUP(2, 1 / ($AG$1:INDIRECT("$AG$"&amp;ROW($AG33)-1) &lt;&gt; ""),ROW($AG$1:INDIRECT("$AG$"&amp;ROW($AD33)-1))), 1)+
INDEX($AH:$AH, LOOKUP(2, 1 / ($AH$1:INDIRECT("$AH$"&amp;ROW($AH33)-1) &lt;&gt; ""),ROW($AH$1:INDIRECT("$AH$"&amp;ROW($AD33)-1))), 1)&gt;=510,0,
IF(INDEX($AG:$AG, LOOKUP(2, 1 / ($AG$1:INDIRECT("$AG$"&amp;ROW($AG33)-1) &lt;&gt; ""),ROW($AG$1:INDIRECT("$AG$"&amp;ROW($AG33)-1))), 1)&gt;=255,0,
VLOOKUP(INDIRECT("$G$"&amp;LOOKUP(2, 1 / ($AG$1:INDIRECT("$AG$"&amp;ROW($AG33)-1) &lt;&gt; ""),ROW($AG$1:INDIRECT("$AG$"&amp;ROW($AG33)-1)))), 'EV and Base'!$A$1:$N$671, 7, FALSE))))</f>
        <v/>
      </c>
      <c r="AH33" s="24" t="str" cm="1">
        <f t="array" aca="1" ref="AH33" ca="1">IF(NOT(ISNUMBER(INDEX($A:$A,LOOKUP(2,1/($A$1:INDIRECT("$A$"&amp;ROW($A33))&lt;&gt;""),ROW($A$1:INDIRECT("$A$"&amp;ROW($A33)))),1))),"",
INDEX($AH:$AH,LOOKUP(2,1/($AH$1:INDIRECT("$AH$"&amp;ROW($AH33)-1)&lt;&gt;""),ROW($AH$1:INDIRECT("$AH$"&amp;ROW($AH33)-1))),1)+
IF(INDEX($AC:$AC,LOOKUP(2,1/($AC$1:INDIRECT("$AC$"&amp;ROW($AC33)-1)&lt;&gt;""),ROW($AC$1:INDIRECT("$AC$"&amp;ROW($AC33)-1))),1)+
INDEX($AD:$AD,LOOKUP(2,1/($AD$1:INDIRECT("$AD$"&amp;ROW($AD33)-1)&lt;&gt;""),ROW($AD$1:INDIRECT("$AD$"&amp;ROW($AD33)-1))),1)+
INDEX($AE:$AE,LOOKUP(2,1/($AE$1:INDIRECT("$AE$"&amp;ROW($AE33)-1)&lt;&gt;""),ROW($AE$1:INDIRECT("$AE$"&amp;ROW($AD33)-1))),1)+
INDEX($AE:$AF,LOOKUP(2,1/($AF$1:INDIRECT("$AF$"&amp;ROW($AF33)-1)&lt;&gt;""),ROW($AF$1:INDIRECT("$AF$"&amp;ROW($AD33)-1))),1)+
INDEX($AG:$AG,LOOKUP(2,1/($AG$1:INDIRECT("$AG$"&amp;ROW($AG33)-1)&lt;&gt;""),ROW($AG$1:INDIRECT("$AG$"&amp;ROW($AD33)-1))),1)+
INDEX($AH:$AH,LOOKUP(2,1/($AH$1:INDIRECT("$AH$"&amp;ROW($AH33)-1)&lt;&gt;""),ROW($AH$1:INDIRECT("$AH$"&amp;ROW($AD33)-1))),1)&gt;=510,0,
IF(INDEX($AH:$AH,LOOKUP(2,1/($AH$1:INDIRECT("$AH$"&amp;ROW($AH33)-1)&lt;&gt;""),ROW($AH$1:INDIRECT("$AH$"&amp;ROW($AH33)-1))),1)&gt;=255,0,
VLOOKUP(INDIRECT("$G$"&amp;LOOKUP(2,1/($AH$1:INDIRECT("$AH$"&amp;ROW($AH33)-1)&lt;&gt;""),ROW($AH$1:INDIRECT("$AH$"&amp;ROW($AH33)-1)))),'EV and Base'!$A$1:$N$671,8,FALSE))))</f>
        <v/>
      </c>
      <c r="AI33" s="29" t="str" cm="1">
        <f t="array" aca="1" ref="AI33" ca="1">IF(NOT(ISNUMBER(INDEX($A:$A,LOOKUP(2,1/($A$1:INDIRECT("$A$"&amp;ROW($A33))&lt;&gt;""),ROW($A$1:INDIRECT("$A$"&amp;ROW($A33)))),1))),"",
ROUNDDOWN((((2*VLOOKUP($AA33,'EV and Base'!$A$1:$N$671,9,FALSE))+31+ROUNDDOWN($AC33/4,0))*$AB33)/100,0)+$AB33+10)</f>
        <v/>
      </c>
      <c r="AJ33" s="21" t="str" cm="1">
        <f t="array" aca="1" ref="AJ33" ca="1">IF(NOT(ISNUMBER(INDEX($A:$A, LOOKUP(2, 1 / ($A$1:INDIRECT("$A$"&amp;ROW($A33)) &lt;&gt; ""),ROW($A$1:INDIRECT("$A$"&amp;ROW($A33)))), 1))), "",
ROUNDDOWN((ROUNDDOWN((((2*VLOOKUP($AA33, 'EV and Base'!$A$1:$N$671, 10, FALSE))+31+ROUNDDOWN($AD33/4, 0))*$AB33)/100, 0)+5)*1.1, 0))</f>
        <v/>
      </c>
      <c r="AK33" s="21" t="str" cm="1">
        <f t="array" aca="1" ref="AK33" ca="1">IF(NOT(ISNUMBER(INDEX($A:$A, LOOKUP(2, 1 / ($A$1:INDIRECT("$A$"&amp;ROW($A33)) &lt;&gt; ""),ROW($A$1:INDIRECT("$A$"&amp;ROW($A33)))), 1))), "",
ROUNDDOWN((ROUNDDOWN((((2*VLOOKUP($AA33, 'EV and Base'!$A$1:$N$671, 11, FALSE))+30+ROUNDDOWN($AE33/4, 0))*$AB33)/100, 0)+5), 0)
&amp;"-"&amp;
ROUNDDOWN((ROUNDDOWN((((2*VLOOKUP($AA33, 'EV and Base'!$A$1:$N$671, 11, FALSE))+31+ROUNDDOWN($AE33/4, 0))*$AB33)/100, 0)+5), 0))</f>
        <v/>
      </c>
      <c r="AL33" s="21" t="str" cm="1">
        <f t="array" aca="1" ref="AL33" ca="1">IF(NOT(ISNUMBER(INDEX($A:$A, LOOKUP(2, 1 / ($A$1:INDIRECT("$A$"&amp;ROW($A33)) &lt;&gt; ""),ROW($A$1:INDIRECT("$A$"&amp;ROW($A33)))), 1))), "",
ROUNDDOWN((ROUNDDOWN((((2*VLOOKUP($AA33, 'EV and Base'!$A$1:$N$671, 12, FALSE))+0+ROUNDDOWN($AF33/4, 0))*$AB33)/100, 0)+5)*0.9, 0)
&amp;"-"&amp;
ROUNDDOWN((ROUNDDOWN((((2*VLOOKUP($AA33, 'EV and Base'!$A$1:$N$671, 12, FALSE))+31+ROUNDDOWN($AF33/4, 0))*$AB33)/100, 0)+5)*0.9, 0))</f>
        <v/>
      </c>
      <c r="AM33" s="21" t="str" cm="1">
        <f t="array" aca="1" ref="AM33" ca="1">IF(NOT(ISNUMBER(INDEX($A:$A, LOOKUP(2, 1 / ($A$1:INDIRECT("$A$"&amp;ROW($A33)) &lt;&gt; ""),ROW($A$1:INDIRECT("$A$"&amp;ROW($A33)))), 1))), "",
ROUNDDOWN((ROUNDDOWN((((2*VLOOKUP($AA33, 'EV and Base'!$A$1:$N$671, 13, FALSE))+30+ROUNDDOWN($AG33/4, 0))*$AB33)/100, 0)+5), 0)
&amp;"-"&amp;
ROUNDDOWN((ROUNDDOWN((((2*VLOOKUP($AA33, 'EV and Base'!$A$1:$N$671, 13, FALSE))+31+ROUNDDOWN($AG33/4, 0))*$AB33)/100, 0)+5), 0))</f>
        <v/>
      </c>
      <c r="AN33" s="25" t="str" cm="1">
        <f t="array" aca="1" ref="AN33" ca="1">IF(NOT(ISNUMBER(INDEX($A:$A, LOOKUP(2, 1 / ($A$1:INDIRECT("$A$"&amp;ROW($A33)) &lt;&gt; ""),ROW($A$1:INDIRECT("$A$"&amp;ROW($A33)))), 1))), "",
ROUNDDOWN((ROUNDDOWN((((2*VLOOKUP($AA33, 'EV and Base'!$A$1:$N$671, 14, FALSE))+31+ROUNDDOWN($AH33/4, 0))*$AB33)/100, 0)+5), 0))</f>
        <v/>
      </c>
      <c r="AO33" s="23" t="str" cm="1">
        <f t="array" aca="1" ref="AO33" ca="1">IF(NOT(ISNUMBER(INDEX($A:$A, LOOKUP(2, 1 / ($A$1:INDIRECT("$A$"&amp;ROW($A33)) &lt;&gt; ""),ROW($A$1:INDIRECT("$A$"&amp;ROW($A33)))), 1))), "",
ROUNDDOWN((((2*VLOOKUP($AA33, 'EV and Base'!$A$1:$N$671, 9, FALSE))+31+ROUNDDOWN($AC33/4, 0))*$AB33)/100, 0)+$AB33+10)</f>
        <v/>
      </c>
      <c r="AP33" s="2" t="str" cm="1">
        <f t="array" aca="1" ref="AP33" ca="1">IF(NOT(ISNUMBER(INDEX($A:$A, LOOKUP(2, 1 / ($A$1:INDIRECT("$A$"&amp;ROW($A33)) &lt;&gt; ""),ROW($A$1:INDIRECT("$A$"&amp;ROW($A33)))), 1))), "",
ROUNDDOWN((ROUNDDOWN((((2*VLOOKUP($AA33, 'EV and Base'!$A$1:$N$671, 10, FALSE))+31+ROUNDDOWN($AD33/4, 0))*$AB33)/100, 0)+5)*1.1, 0))</f>
        <v/>
      </c>
      <c r="AQ33" s="2" t="str" cm="1">
        <f t="array" aca="1" ref="AQ33" ca="1">IF(NOT(ISNUMBER(INDEX($A:$A, LOOKUP(2, 1 / ($A$1:INDIRECT("$A$"&amp;ROW($A33)) &lt;&gt; ""),ROW($A$1:INDIRECT("$A$"&amp;ROW($A33)))), 1))), "",
ROUNDDOWN((ROUNDDOWN((((2*VLOOKUP($AA33, 'EV and Base'!$A$1:$N$671, 11, FALSE))+$AV$2+ROUNDDOWN($AE33/4, 0))*$AB33)/100, 0)+5), 0))</f>
        <v/>
      </c>
      <c r="AR33" s="22" t="str" cm="1">
        <f t="array" aca="1" ref="AR33" ca="1">IF(NOT(ISNUMBER(INDEX($A:$A, LOOKUP(2, 1 / ($A$1:INDIRECT("$A$"&amp;ROW($A33)) &lt;&gt; ""),ROW($A$1:INDIRECT("$A$"&amp;ROW($A33)))), 1))), "",
ROUNDDOWN((ROUNDDOWN((((2*VLOOKUP($AA33, 'EV and Base'!$A$1:$N$671, 12, FALSE))+$AW$2+ROUNDDOWN($AF33/4, 0))*$AB33)/100, 0)+5)*0.9, 0))</f>
        <v/>
      </c>
      <c r="AS33" s="2" t="str" cm="1">
        <f t="array" aca="1" ref="AS33" ca="1">IF(NOT(ISNUMBER(INDEX($A:$A, LOOKUP(2, 1 / ($A$1:INDIRECT("$A$"&amp;ROW($A33)) &lt;&gt; ""),ROW($A$1:INDIRECT("$A$"&amp;ROW($A33)))), 1))), "",
ROUNDDOWN((ROUNDDOWN((((2*VLOOKUP($AA33, 'EV and Base'!$A$1:$N$671, 13, FALSE))+$AX$2+ROUNDDOWN($AG33/4, 0))*$AB33)/100, 0)+5), 0))</f>
        <v/>
      </c>
      <c r="AT33" s="24" t="str" cm="1">
        <f t="array" aca="1" ref="AT33" ca="1">IF(NOT(ISNUMBER(INDEX($A:$A, LOOKUP(2, 1 / ($A$1:INDIRECT("$A$"&amp;ROW($A33)) &lt;&gt; ""),ROW($A$1:INDIRECT("$A$"&amp;ROW($A33)))), 1))), "",
ROUNDDOWN((ROUNDDOWN((((2*VLOOKUP($AA33, 'EV and Base'!$A$1:$N$671, 14, FALSE))+31+ROUNDDOWN($AH33/4, 0))*$AB33)/100, 0)+5), 0))</f>
        <v/>
      </c>
      <c r="AU33" s="28"/>
      <c r="AY33" t="str" cm="1">
        <f t="array" aca="1" ref="AY33" ca="1">IF(NOT(ISNUMBER(INDEX($A:$A,LOOKUP(2,1/($A$1:INDIRECT("$A$"&amp;ROW($A33))&lt;&gt;""),ROW($A$1:INDIRECT("$A$"&amp;ROW($A33)))),1))),"",
INDEX($AY:$AY,LOOKUP(2,1/($AY$1:INDIRECT("$AY$"&amp;ROW($AY33)-1)&lt;&gt;""),ROW($AY$1:INDIRECT("$AY$"&amp;ROW($AY33)-1))),1)+$BL33)</f>
        <v/>
      </c>
      <c r="AZ33" s="3" t="str" cm="1">
        <f t="array" aca="1" ref="AZ33" ca="1">IF(NOT(ISNUMBER(INDEX($A:$A, LOOKUP(2, 1 / ($A$1:INDIRECT("$A$"&amp;ROW($A33)) &lt;&gt; ""),ROW($A$1:INDIRECT("$A$"&amp;ROW($A33)))), 1))), "",
VLOOKUP(INDIRECT("$G$"&amp;LOOKUP(2, 1 / ($AY$1:INDIRECT("$AY$"&amp;ROW($AY33)-1) &lt;&gt; ""),ROW($AY$1:INDIRECT("$AY$"&amp;ROW($AY33)-1)))),'EV and Base'!A28:N698,2,FALSE))</f>
        <v/>
      </c>
      <c r="BA33" s="3" t="str" cm="1">
        <f t="array" aca="1" ref="BA33" ca="1">IF(NOT(ISNUMBER(INDEX($A:$A, LOOKUP(2, 1 / ($A$1:INDIRECT("$A$"&amp;ROW($A33)) &lt;&gt; ""),ROW($A$1:INDIRECT("$A$"&amp;ROW($A33)))), 1))), "",
INDIRECT("$I$"&amp;LOOKUP(2, 1 / ($AY$1:INDIRECT("$AY$"&amp;ROW($AY33)-1) &lt;&gt; ""),ROW($AY$1:INDIRECT("$AY$"&amp;ROW($AY33)-1)))))</f>
        <v/>
      </c>
      <c r="BB33" s="1" t="str" cm="1">
        <f t="array" aca="1" ref="BB33" ca="1">IF(NOT(ISNUMBER(INDEX($A:$A, LOOKUP(2, 1 / ($A$1:INDIRECT("$A$"&amp;ROW($A33)) &lt;&gt; ""),ROW($A$1:INDIRECT("$A$"&amp;ROW($A33)))), 1))), "",
INDIRECT("$AB$"&amp;LOOKUP(2, 1 / ($AY$1:INDIRECT("$AY$"&amp;ROW($AY33)-1) &lt;&gt; ""),ROW($AY$1:INDIRECT("$AY$"&amp;ROW($AY33)-1)))))</f>
        <v/>
      </c>
      <c r="BC33" s="3" t="str" cm="1">
        <f t="array" aca="1" ref="BC33" ca="1">IF(NOT(ISNUMBER(INDEX($A:$A,LOOKUP(2,1/($A$1:INDIRECT("$A$"&amp;ROW($A33))&lt;&gt;""),ROW($A$1:INDIRECT("$A$"&amp;ROW($A33)))),1))),"",
$BA33+$BA33+10)</f>
        <v/>
      </c>
      <c r="BD33" s="3" t="str" cm="1">
        <f t="array" aca="1" ref="BD33" ca="1">IF(NOT(ISNUMBER(INDEX($A:$A,LOOKUP(2,1/($A$1:INDIRECT("$A$"&amp;ROW($A33))&lt;&gt;""),ROW($A$1:INDIRECT("$A$"&amp;ROW($A33)))),1))),"",
$BA33+$BB33+10)</f>
        <v/>
      </c>
      <c r="BE33" s="3" t="str" cm="1">
        <f t="array" aca="1" ref="BE33" ca="1">IF(NOT(ISNUMBER(INDEX($A:$A,LOOKUP(2,1/($A$1:INDIRECT("$A$"&amp;ROW($A33))&lt;&gt;""),ROW($A$1:INDIRECT("$A$"&amp;ROW($A33)))),1))),"",
$BC33*$BC33)</f>
        <v/>
      </c>
      <c r="BF33" s="3" t="str" cm="1">
        <f t="array" aca="1" ref="BF33" ca="1">IF(NOT(ISNUMBER(INDEX($A:$A,LOOKUP(2,1/($A$1:INDIRECT("$A$"&amp;ROW($A33))&lt;&gt;""),ROW($A$1:INDIRECT("$A$"&amp;ROW($A33)))),1))),"",
$BD33*$BD33)</f>
        <v/>
      </c>
      <c r="BG33" s="3" t="str" cm="1">
        <f t="array" aca="1" ref="BG33" ca="1">IF(NOT(ISNUMBER(INDEX($A:$A,LOOKUP(2,1/($A$1:INDIRECT("$A$"&amp;ROW($A33))&lt;&gt;""),ROW($A$1:INDIRECT("$A$"&amp;ROW($A33)))),1))),"",
_xlfn.FLOOR.MATH(1.5*_xlfn.FLOOR.MATH($AZ33*BA33/5)))</f>
        <v/>
      </c>
      <c r="BH33" s="3" t="str" cm="1">
        <f t="array" aca="1" ref="BH33" ca="1">IF(NOT(ISNUMBER(INDEX($A:$A, LOOKUP(2, 1 / ($A$1:INDIRECT("$A$"&amp;ROW($A33)) &lt;&gt; ""),ROW($A$1:INDIRECT("$A$"&amp;ROW($A33)))), 1))), "",
_xlfn.FLOOR.MATH($BG33/IF(OR(INDIRECT("$C$"&amp;LOOKUP(2, 1 / ($AY$1:INDIRECT("$AY$"&amp;ROW($AY33)-1) &lt;&gt; ""),ROW($AY$1:INDIRECT("$AY$"&amp;ROW($AY33)-1))))="Multi",
INDIRECT("$C$"&amp;LOOKUP(2, 1 / ($AY$1:INDIRECT("$AY$"&amp;ROW($AY33)-1) &lt;&gt; ""),ROW($AY$1:INDIRECT("$AY$"&amp;ROW($AY33)-1))))="Double"),2,1)))</f>
        <v/>
      </c>
      <c r="BI33" s="3" t="str" cm="1">
        <f t="array" aca="1" ref="BI33" ca="1">IF(NOT(ISNUMBER(INDEX($A:$A,LOOKUP(2,1/($A$1:INDIRECT("$A$"&amp;ROW($A33))&lt;&gt;""),ROW($A$1:INDIRECT("$A$"&amp;ROW($A33)))),1))),"",
VLOOKUP($BC33,GameFreakSQRT!$A$1:$B$200,2,FALSE))</f>
        <v/>
      </c>
      <c r="BJ33" s="3" t="str" cm="1">
        <f t="array" aca="1" ref="BJ33" ca="1">IF(NOT(ISNUMBER(INDEX($A:$A,LOOKUP(2,1/($A$1:INDIRECT("$A$"&amp;ROW($A33))&lt;&gt;""),ROW($A$1:INDIRECT("$A$"&amp;ROW($A33)))),1))),"",
VLOOKUP($BD33,GameFreakSQRT!$A$1:$B$200,2,FALSE))</f>
        <v/>
      </c>
      <c r="BK33" s="3" t="str" cm="1">
        <f t="array" aca="1" ref="BK33" ca="1">IF(NOT(ISNUMBER(INDEX($A:$A,LOOKUP(2,1/($A$1:INDIRECT("$A$"&amp;ROW($A33))&lt;&gt;""),ROW($A$1:INDIRECT("$A$"&amp;ROW($A33)))),1))),"",
_xlfn.FLOOR.MATH((($BI33*$BE33)*$BH33)/($BJ33*$BF33))+1)</f>
        <v/>
      </c>
      <c r="BL33" s="3" t="str" cm="1">
        <f t="array" aca="1" ref="BL33" ca="1">IF(NOT(ISNUMBER(INDEX($A:$A,LOOKUP(2,1/($A$1:INDIRECT("$A$"&amp;ROW($A33))&lt;&gt;""),ROW($A$1:INDIRECT("$A$"&amp;ROW($A33)))),1))),"",
_xlfn.FLOOR.MATH($BK33*IF(NOT(INDIRECT("$Z$"&amp;LOOKUP(2, 1 / ($AY$1:INDIRECT("$AY$"&amp;ROW($AY33)-1) &lt;&gt; ""),ROW($AY$1:INDIRECT("$AY$"&amp;ROW($AY33)-1))))=""),1.5,1)))</f>
        <v/>
      </c>
      <c r="BM33" s="3" t="str" cm="1">
        <f t="array" aca="1" ref="BM33" ca="1">IF(NOT(ISNUMBER(INDEX($A:$A, LOOKUP(2, 1 / ($A$1:INDIRECT("$A$"&amp;ROW($A33)) &lt;&gt; ""),ROW($A$1:INDIRECT("$A$"&amp;ROW($A33)))), 1))), "",
INDIRECT("$Y$"&amp;LOOKUP(2, 1 / ($AY$1:INDIRECT("$AY$"&amp;ROW($AY33)-1) &lt;&gt; ""),ROW($AY$1:INDIRECT("$AY$"&amp;ROW($AY33)-1)))))</f>
        <v/>
      </c>
      <c r="BN33" s="3" t="str">
        <f t="shared" ca="1" si="0"/>
        <v/>
      </c>
      <c r="CT33" s="3" t="str" cm="1">
        <f t="array" aca="1" ref="CT33" ca="1">IF(NOT(ISNUMBER(INDEX($A:$A, LOOKUP(2, 1 / ($A$1:INDIRECT("$A$"&amp;ROW($A33)) &lt;&gt; ""),ROW($A$1:INDIRECT("$A$"&amp;ROW($A33)))), 1))), "",
$AY33-INDEX($AY:$AY, LOOKUP(2, 1 / ($AY$1:INDIRECT("$AV$"&amp;ROW($AY33)-1) &lt;&gt; ""),ROW($AY$1:INDIRECT("$AV$"&amp;ROW($AY33)-1))), 1))</f>
        <v/>
      </c>
      <c r="CU33" s="3" t="str" cm="1">
        <f t="array" aca="1" ref="CU33" ca="1">IF(NOT(ISNUMBER(INDEX($A:$A, LOOKUP(2, 1 / ($A$1:INDIRECT("$A$"&amp;ROW($A33)) &lt;&gt; ""),ROW($A$1:INDIRECT("$A$"&amp;ROW($A33)))), 1))), "",
INDEX($Y:$Y, LOOKUP(2, 1 / ($Y$1:INDIRECT("$Y$"&amp;ROW($Y33)-1) &lt;&gt; ""),ROW($Y$1:INDIRECT("$Y$"&amp;ROW($Y33)-1))), 1))</f>
        <v/>
      </c>
      <c r="CV33" s="1" t="str">
        <f ca="1">IFERROR(VLOOKUP($AY33, 'Medium-Slow'!$A$1:$B$101, 2, TRUE),"")</f>
        <v/>
      </c>
    </row>
    <row r="34" spans="1:100" x14ac:dyDescent="0.45">
      <c r="A34" s="69"/>
      <c r="B34" s="69"/>
      <c r="C34" s="69" t="str">
        <f t="shared" ref="C34:C35" si="2">$C33</f>
        <v>Single</v>
      </c>
      <c r="D34" s="69"/>
      <c r="E34" s="69"/>
      <c r="F34" s="56">
        <v>2</v>
      </c>
      <c r="G34" s="2" t="s">
        <v>81</v>
      </c>
      <c r="H34" s="2" t="s">
        <v>77</v>
      </c>
      <c r="I34" s="2">
        <v>9</v>
      </c>
      <c r="J34" s="2" t="s">
        <v>71</v>
      </c>
      <c r="K34" s="2" t="s">
        <v>86</v>
      </c>
      <c r="L34" s="2" t="s">
        <v>53</v>
      </c>
      <c r="M34" s="2" t="s">
        <v>73</v>
      </c>
      <c r="N34" s="2" t="s">
        <v>54</v>
      </c>
      <c r="O34" s="2" t="s">
        <v>84</v>
      </c>
      <c r="P34" s="2" t="s">
        <v>74</v>
      </c>
      <c r="Q34" s="2">
        <v>12</v>
      </c>
      <c r="R34" s="2">
        <f>_xlfn.FLOOR.MATH((((2*VLOOKUP(G34, 'EV and Base'!$A$1:$N$671, 9, FALSE))+$Q34)*$I34)/100)+$I34+10</f>
        <v>28</v>
      </c>
      <c r="S34" s="2">
        <f>_xlfn.FLOOR.MATH((_xlfn.FLOOR.MATH((((2*VLOOKUP($G34, 'EV and Base'!$A$1:$N$671, 10, FALSE))+$Q34)*$I34)/100)+5)*
IF(OR($J34="Lonely", $J34="Brave", $J34="Adamant", $J34="Naughty"), 1.1,
IF(OR($J34="Bold", $J34="Timid", $J34="Modest", $J34="Calm"), 0.9, 1)))</f>
        <v>16</v>
      </c>
      <c r="T34" s="2">
        <f>_xlfn.FLOOR.MATH((_xlfn.FLOOR.MATH((((2*VLOOKUP($G34, 'EV and Base'!$A$1:$N$671, 11, FALSE))+$Q34)*$I34)/100)+5)*
IF(OR($J34="Bold", $J34="Relaxed", $J34="Impish", $J34="Lax"), 1.1,
IF(OR($J34="Lonely", $J34="Hasty", $J34="Mild", $J34="Gentle"), 0.9, 1)))</f>
        <v>14</v>
      </c>
      <c r="U34" s="2">
        <f>_xlfn.FLOOR.MATH((_xlfn.FLOOR.MATH((((2*VLOOKUP($G34, 'EV and Base'!$A$1:$N$671, 12, FALSE))+$Q34)*$I34)/100)+5)*
IF(OR($J34="Modest", $J34="Mild", $J34="Quiet", $J34="Rash"), 1.1,
IF(OR($J34="Adamant", $J34="Impish", $J34="Jolly", $J34="Careful"), 0.9, 1)))</f>
        <v>10</v>
      </c>
      <c r="V34" s="2">
        <f>_xlfn.FLOOR.MATH((_xlfn.FLOOR.MATH((((2*VLOOKUP($G34, 'EV and Base'!$A$1:$N$671, 13, FALSE))+$Q34)*$I34)/100)+5)*
IF(OR($J34="Calm", $J34="Gentle", $J34="Sassy", $J34="Careful"), 1.1,
IF(OR($J34="Naughty", $J34="Lax", $J34="Naive", $J34="Rash"), 0.9, 1)))</f>
        <v>14</v>
      </c>
      <c r="W34" s="2">
        <f>_xlfn.FLOOR.MATH((_xlfn.FLOOR.MATH((((2*VLOOKUP($G34, 'EV and Base'!$A$1:$N$671, 14, FALSE))+$Q34)*$I34)/100)+5)*
IF(OR($J34="Timid", $J34="Hasty", $J34="Jolly", $J34="Naive"), 1.1,
IF(OR($J34="Brave", $J34="Relaxed", $J34="Quiet", $J34="Sassy"), 0.9, 1)))</f>
        <v>15</v>
      </c>
      <c r="X34" s="69"/>
      <c r="AA34" s="23" t="str" cm="1">
        <f t="array" aca="1" ref="AA34" ca="1">IF(NOT(ISNUMBER(INDEX($A:$A,LOOKUP(2,1/($A$1:INDIRECT("$A$"&amp;ROW($A34))&lt;&gt;""),ROW($A$1:INDIRECT("$A$"&amp;ROW($A34)))),1))),"",
IF(NOT(ISNUMBER($A34)),$AA33,
IF($AB34&lt;16,"Lillipup",
IF($AB34&lt;32,"Herdier",
"Stoutland"))))</f>
        <v/>
      </c>
      <c r="AB34" s="25" t="str" cm="1">
        <f t="array" aca="1" ref="AB34" ca="1">IF(NOT(ISNUMBER(INDEX($A:$A, LOOKUP(2, 1 / ($A$1:INDIRECT("$A$"&amp;ROW($A34)) &lt;&gt; ""),ROW($A$1:INDIRECT("$A$"&amp;ROW($A34)))), 1))), "",
VLOOKUP($AY34,'Medium-Slow'!$A$1:$B$101,2,TRUE))</f>
        <v/>
      </c>
      <c r="AC34" s="23" t="str" cm="1">
        <f t="array" aca="1" ref="AC34" ca="1">IF(NOT(ISNUMBER(INDEX($A:$A, LOOKUP(2, 1 / ($A$1:INDIRECT("$A$"&amp;ROW($A34)) &lt;&gt; ""),ROW($A$1:INDIRECT("$A$"&amp;ROW($A34)))), 1))), "",
INDEX($AC:$AC, LOOKUP(2, 1 / ($AC$1:INDIRECT("$AC$"&amp;ROW($AC34)-1) &lt;&gt; ""),ROW($AC$1:INDIRECT("$AC$"&amp;ROW($AC34)-1))), 1)+
IF(INDEX($AC:$AC, LOOKUP(2, 1 / ($AC$1:INDIRECT("$AC$"&amp;ROW($AC34)-1) &lt;&gt; ""),ROW($AC$1:INDIRECT("$AC$"&amp;ROW($AC34)-1))), 1)+
INDEX($AD:$AD, LOOKUP(2, 1 / ($AD$1:INDIRECT("$AD$"&amp;ROW($AD34)-1) &lt;&gt; ""),ROW($AD$1:INDIRECT("$AD$"&amp;ROW($AD34)-1))), 1)+
INDEX($AE:$AE, LOOKUP(2, 1 / ($AE$1:INDIRECT("$AE$"&amp;ROW($AE34)-1) &lt;&gt; ""),ROW($AE$1:INDIRECT("$AE$"&amp;ROW($AD34)-1))), 1)+
INDEX($AE:$AF, LOOKUP(2, 1 / ($AF$1:INDIRECT("$AF$"&amp;ROW($AF34)-1) &lt;&gt; ""),ROW($AF$1:INDIRECT("$AF$"&amp;ROW($AD34)-1))), 1)+
INDEX($AG:$AG, LOOKUP(2, 1 / ($AG$1:INDIRECT("$AG$"&amp;ROW($AG34)-1) &lt;&gt; ""),ROW($AG$1:INDIRECT("$AG$"&amp;ROW($AD34)-1))), 1)+
INDEX($AH:$AH, LOOKUP(2, 1 / ($AH$1:INDIRECT("$AH$"&amp;ROW($AH34)-1) &lt;&gt; ""),ROW($AH$1:INDIRECT("$AH$"&amp;ROW($AD34)-1))), 1)&gt;=510,0,
IF(INDEX($AC:$AC, LOOKUP(2, 1 / ($AC$1:INDIRECT("$AC$"&amp;ROW($AC34)-1) &lt;&gt; ""),ROW($AC$1:INDIRECT("$AC$"&amp;ROW($AC34)-1))), 1)&gt;=255,0,
VLOOKUP(INDIRECT("$G$"&amp;LOOKUP(2, 1 / ($AC$1:INDIRECT("$AC$"&amp;ROW($AC34)-1) &lt;&gt; ""),ROW($AC$1:INDIRECT("$AC$"&amp;ROW($AC34)-1)))), 'EV and Base'!$A$1:$N$671, 3, FALSE))))</f>
        <v/>
      </c>
      <c r="AD34" s="2" t="str" cm="1">
        <f t="array" aca="1" ref="AD34" ca="1">IF(NOT(ISNUMBER(INDEX($A:$A, LOOKUP(2, 1 / ($A$1:INDIRECT("$A$"&amp;ROW($A34)) &lt;&gt; ""),ROW($A$1:INDIRECT("$A$"&amp;ROW($A34)))), 1))), "",
INDEX($AD:$AD, LOOKUP(2, 1 / ($AD$1:INDIRECT("$AD$"&amp;ROW($AD34)-1) &lt;&gt; ""),ROW($AD$1:INDIRECT("$AD$"&amp;ROW($AD34)-1))), 1)+
IF(INDEX($AC:$AC, LOOKUP(2, 1 / ($AC$1:INDIRECT("$AC$"&amp;ROW($AC34)-1) &lt;&gt; ""),ROW($AC$1:INDIRECT("$AC$"&amp;ROW($AC34)-1))), 1)+
INDEX($AD:$AD, LOOKUP(2, 1 / ($AD$1:INDIRECT("$AD$"&amp;ROW($AD34)-1) &lt;&gt; ""),ROW($AD$1:INDIRECT("$AD$"&amp;ROW($AD34)-1))), 1)+
INDEX($AE:$AE, LOOKUP(2, 1 / ($AE$1:INDIRECT("$AE$"&amp;ROW($AE34)-1) &lt;&gt; ""),ROW($AE$1:INDIRECT("$AE$"&amp;ROW($AD34)-1))), 1)+
INDEX($AE:$AF, LOOKUP(2, 1 / ($AF$1:INDIRECT("$AF$"&amp;ROW($AF34)-1) &lt;&gt; ""),ROW($AF$1:INDIRECT("$AF$"&amp;ROW($AD34)-1))), 1)+
INDEX($AG:$AG, LOOKUP(2, 1 / ($AG$1:INDIRECT("$AG$"&amp;ROW($AG34)-1) &lt;&gt; ""),ROW($AG$1:INDIRECT("$AG$"&amp;ROW($AD34)-1))), 1)+
INDEX($AH:$AH, LOOKUP(2, 1 / ($AH$1:INDIRECT("$AH$"&amp;ROW($AH34)-1) &lt;&gt; ""),ROW($AH$1:INDIRECT("$AH$"&amp;ROW($AD34)-1))), 1)&gt;=510,0,
IF(INDEX($AD:$AD, LOOKUP(2, 1 / ($AD$1:INDIRECT("$AD$"&amp;ROW($AD34)-1) &lt;&gt; ""),ROW($AD$1:INDIRECT("$AD$"&amp;ROW($AD34)-1))), 1)&gt;=255,0,
VLOOKUP(INDIRECT("$G$"&amp;LOOKUP(2, 1 / ($AD$1:INDIRECT("$AD$"&amp;ROW($AD34)-1) &lt;&gt; ""),ROW($AD$1:INDIRECT("$AD$"&amp;ROW($AD34)-1)))), 'EV and Base'!$A$1:$N$671, 4, FALSE))))</f>
        <v/>
      </c>
      <c r="AE34" s="2" t="str" cm="1">
        <f t="array" aca="1" ref="AE34" ca="1">IF(NOT(ISNUMBER(INDEX($A:$A,LOOKUP(2,1/($A$1:INDIRECT("$A$"&amp;ROW($A34))&lt;&gt;""),ROW($A$1:INDIRECT("$A$"&amp;ROW($A34)))),1))),"",
INDEX($AE:$AE,LOOKUP(2,1/($AE$1:INDIRECT("$AE$"&amp;ROW($AE34)-1)&lt;&gt;""),ROW($AE$1:INDIRECT("$AE$"&amp;ROW($AE34)-1))),1)+
IF(INDEX($AC:$AC,LOOKUP(2,1/($AC$1:INDIRECT("$AC$"&amp;ROW($AC34)-1)&lt;&gt;""),ROW($AC$1:INDIRECT("$AC$"&amp;ROW($AC34)-1))),1)+
INDEX($AD:$AD,LOOKUP(2,1/($AD$1:INDIRECT("$AD$"&amp;ROW($AD34)-1)&lt;&gt;""),ROW($AD$1:INDIRECT("$AD$"&amp;ROW($AD34)-1))),1)+
INDEX($AE:$AE,LOOKUP(2,1/($AE$1:INDIRECT("$AE$"&amp;ROW($AE34)-1)&lt;&gt;""),ROW($AE$1:INDIRECT("$AE$"&amp;ROW($AD34)-1))),1)+
INDEX($AE:$AF,LOOKUP(2,1/($AF$1:INDIRECT("$AF$"&amp;ROW($AF34)-1)&lt;&gt;""),ROW($AF$1:INDIRECT("$AF$"&amp;ROW($AD34)-1))),1)+
INDEX($AG:$AG,LOOKUP(2,1/($AG$1:INDIRECT("$AG$"&amp;ROW($AG34)-1)&lt;&gt;""),ROW($AG$1:INDIRECT("$AG$"&amp;ROW($AD34)-1))),1)+
INDEX($AH:$AH,LOOKUP(2,1/($AH$1:INDIRECT("$AH$"&amp;ROW($AH34)-1)&lt;&gt;""),ROW($AH$1:INDIRECT("$AH$"&amp;ROW($AD34)-1))),1)&gt;=510,0,
IF(INDEX($AE:$AE,LOOKUP(2,1/($AE$1:INDIRECT("$AE$"&amp;ROW($AE34)-1)&lt;&gt;""),ROW($AE$1:INDIRECT("$AE$"&amp;ROW($AE34)-1))),1)&gt;=255,0,
VLOOKUP(INDIRECT("$G$"&amp;LOOKUP(2,1/($AE$1:INDIRECT("$AE$"&amp;ROW($AE34)-1)&lt;&gt;""),ROW($AE$1:INDIRECT("$AE$"&amp;ROW($AE34)-1)))),'EV and Base'!$A$1:$N$671,5,FALSE))))</f>
        <v/>
      </c>
      <c r="AF34" s="2" t="str" cm="1">
        <f t="array" aca="1" ref="AF34" ca="1">IF(NOT(ISNUMBER(INDEX($A:$A, LOOKUP(2, 1 / ($A$1:INDIRECT("$A$"&amp;ROW($A34)) &lt;&gt; ""),ROW($A$1:INDIRECT("$A$"&amp;ROW($A34)))), 1))), "",
INDEX($AF:$AF, LOOKUP(2, 1 / ($AF$1:INDIRECT("$AF$"&amp;ROW($AF34)-1) &lt;&gt; ""),ROW($AF$1:INDIRECT("$AF$"&amp;ROW($AF34)-1))), 1)+
IF(INDEX($AC:$AC, LOOKUP(2, 1 / ($AC$1:INDIRECT("$AC$"&amp;ROW($AC34)-1) &lt;&gt; ""),ROW($AC$1:INDIRECT("$AC$"&amp;ROW($AC34)-1))), 1)+
INDEX($AD:$AD, LOOKUP(2, 1 / ($AD$1:INDIRECT("$AD$"&amp;ROW($AD34)-1) &lt;&gt; ""),ROW($AD$1:INDIRECT("$AD$"&amp;ROW($AD34)-1))), 1)+
INDEX($AE:$AE, LOOKUP(2, 1 / ($AE$1:INDIRECT("$AE$"&amp;ROW($AE34)-1) &lt;&gt; ""),ROW($AE$1:INDIRECT("$AE$"&amp;ROW($AD34)-1))), 1)+
INDEX($AE:$AF, LOOKUP(2, 1 / ($AF$1:INDIRECT("$AF$"&amp;ROW($AF34)-1) &lt;&gt; ""),ROW($AF$1:INDIRECT("$AF$"&amp;ROW($AD34)-1))), 1)+
INDEX($AG:$AG, LOOKUP(2, 1 / ($AG$1:INDIRECT("$AG$"&amp;ROW($AG34)-1) &lt;&gt; ""),ROW($AG$1:INDIRECT("$AG$"&amp;ROW($AD34)-1))), 1)+
INDEX($AH:$AH, LOOKUP(2, 1 / ($AH$1:INDIRECT("$AH$"&amp;ROW($AH34)-1) &lt;&gt; ""),ROW($AH$1:INDIRECT("$AH$"&amp;ROW($AD34)-1))), 1)&gt;=510,0,
IF(INDEX($AF:$AF, LOOKUP(2, 1 / ($AF$1:INDIRECT("$AF$"&amp;ROW($AF34)-1) &lt;&gt; ""),ROW($AF$1:INDIRECT("$AF$"&amp;ROW($AF34)-1))), 1)&gt;=255,0,
VLOOKUP(INDIRECT("$G$"&amp;LOOKUP(2, 1 / ($AF$1:INDIRECT("$AF$"&amp;ROW($AF34)-1) &lt;&gt; ""),ROW($AF$1:INDIRECT("$AF$"&amp;ROW($AF34)-1)))), 'EV and Base'!$A$1:$N$671, 6, FALSE))))</f>
        <v/>
      </c>
      <c r="AG34" s="2" t="str" cm="1">
        <f t="array" aca="1" ref="AG34" ca="1">IF(NOT(ISNUMBER(INDEX($A:$A, LOOKUP(2, 1 / ($A$1:INDIRECT("$A$"&amp;ROW($A34)) &lt;&gt; ""),ROW($A$1:INDIRECT("$A$"&amp;ROW($A34)))), 1))), "",
INDEX($AG:$AG, LOOKUP(2, 1 / ($AG$1:INDIRECT("$AG$"&amp;ROW($AG34)-1) &lt;&gt; ""),ROW($AG$1:INDIRECT("$AG$"&amp;ROW($AG34)-1))), 1)+
IF(INDEX($AC:$AC, LOOKUP(2, 1 / ($AC$1:INDIRECT("$AC$"&amp;ROW($AC34)-1) &lt;&gt; ""),ROW($AC$1:INDIRECT("$AC$"&amp;ROW($AC34)-1))), 1)+
INDEX($AD:$AD, LOOKUP(2, 1 / ($AD$1:INDIRECT("$AD$"&amp;ROW($AD34)-1) &lt;&gt; ""),ROW($AD$1:INDIRECT("$AD$"&amp;ROW($AD34)-1))), 1)+
INDEX($AE:$AE, LOOKUP(2, 1 / ($AE$1:INDIRECT("$AE$"&amp;ROW($AE34)-1) &lt;&gt; ""),ROW($AE$1:INDIRECT("$AE$"&amp;ROW($AD34)-1))), 1)+
INDEX($AE:$AF, LOOKUP(2, 1 / ($AF$1:INDIRECT("$AF$"&amp;ROW($AF34)-1) &lt;&gt; ""),ROW($AF$1:INDIRECT("$AF$"&amp;ROW($AD34)-1))), 1)+
INDEX($AG:$AG, LOOKUP(2, 1 / ($AG$1:INDIRECT("$AG$"&amp;ROW($AG34)-1) &lt;&gt; ""),ROW($AG$1:INDIRECT("$AG$"&amp;ROW($AD34)-1))), 1)+
INDEX($AH:$AH, LOOKUP(2, 1 / ($AH$1:INDIRECT("$AH$"&amp;ROW($AH34)-1) &lt;&gt; ""),ROW($AH$1:INDIRECT("$AH$"&amp;ROW($AD34)-1))), 1)&gt;=510,0,
IF(INDEX($AG:$AG, LOOKUP(2, 1 / ($AG$1:INDIRECT("$AG$"&amp;ROW($AG34)-1) &lt;&gt; ""),ROW($AG$1:INDIRECT("$AG$"&amp;ROW($AG34)-1))), 1)&gt;=255,0,
VLOOKUP(INDIRECT("$G$"&amp;LOOKUP(2, 1 / ($AG$1:INDIRECT("$AG$"&amp;ROW($AG34)-1) &lt;&gt; ""),ROW($AG$1:INDIRECT("$AG$"&amp;ROW($AG34)-1)))), 'EV and Base'!$A$1:$N$671, 7, FALSE))))</f>
        <v/>
      </c>
      <c r="AH34" s="24" t="str" cm="1">
        <f t="array" aca="1" ref="AH34" ca="1">IF(NOT(ISNUMBER(INDEX($A:$A,LOOKUP(2,1/($A$1:INDIRECT("$A$"&amp;ROW($A34))&lt;&gt;""),ROW($A$1:INDIRECT("$A$"&amp;ROW($A34)))),1))),"",
INDEX($AH:$AH,LOOKUP(2,1/($AH$1:INDIRECT("$AH$"&amp;ROW($AH34)-1)&lt;&gt;""),ROW($AH$1:INDIRECT("$AH$"&amp;ROW($AH34)-1))),1)+
IF(INDEX($AC:$AC,LOOKUP(2,1/($AC$1:INDIRECT("$AC$"&amp;ROW($AC34)-1)&lt;&gt;""),ROW($AC$1:INDIRECT("$AC$"&amp;ROW($AC34)-1))),1)+
INDEX($AD:$AD,LOOKUP(2,1/($AD$1:INDIRECT("$AD$"&amp;ROW($AD34)-1)&lt;&gt;""),ROW($AD$1:INDIRECT("$AD$"&amp;ROW($AD34)-1))),1)+
INDEX($AE:$AE,LOOKUP(2,1/($AE$1:INDIRECT("$AE$"&amp;ROW($AE34)-1)&lt;&gt;""),ROW($AE$1:INDIRECT("$AE$"&amp;ROW($AD34)-1))),1)+
INDEX($AE:$AF,LOOKUP(2,1/($AF$1:INDIRECT("$AF$"&amp;ROW($AF34)-1)&lt;&gt;""),ROW($AF$1:INDIRECT("$AF$"&amp;ROW($AD34)-1))),1)+
INDEX($AG:$AG,LOOKUP(2,1/($AG$1:INDIRECT("$AG$"&amp;ROW($AG34)-1)&lt;&gt;""),ROW($AG$1:INDIRECT("$AG$"&amp;ROW($AD34)-1))),1)+
INDEX($AH:$AH,LOOKUP(2,1/($AH$1:INDIRECT("$AH$"&amp;ROW($AH34)-1)&lt;&gt;""),ROW($AH$1:INDIRECT("$AH$"&amp;ROW($AD34)-1))),1)&gt;=510,0,
IF(INDEX($AH:$AH,LOOKUP(2,1/($AH$1:INDIRECT("$AH$"&amp;ROW($AH34)-1)&lt;&gt;""),ROW($AH$1:INDIRECT("$AH$"&amp;ROW($AH34)-1))),1)&gt;=255,0,
VLOOKUP(INDIRECT("$G$"&amp;LOOKUP(2,1/($AH$1:INDIRECT("$AH$"&amp;ROW($AH34)-1)&lt;&gt;""),ROW($AH$1:INDIRECT("$AH$"&amp;ROW($AH34)-1)))),'EV and Base'!$A$1:$N$671,8,FALSE))))</f>
        <v/>
      </c>
      <c r="AI34" s="29" t="str" cm="1">
        <f t="array" aca="1" ref="AI34" ca="1">IF(NOT(ISNUMBER(INDEX($A:$A,LOOKUP(2,1/($A$1:INDIRECT("$A$"&amp;ROW($A34))&lt;&gt;""),ROW($A$1:INDIRECT("$A$"&amp;ROW($A34)))),1))),"",
ROUNDDOWN((((2*VLOOKUP($AA34,'EV and Base'!$A$1:$N$671,9,FALSE))+31+ROUNDDOWN($AC34/4,0))*$AB34)/100,0)+$AB34+10)</f>
        <v/>
      </c>
      <c r="AJ34" s="21" t="str" cm="1">
        <f t="array" aca="1" ref="AJ34" ca="1">IF(NOT(ISNUMBER(INDEX($A:$A, LOOKUP(2, 1 / ($A$1:INDIRECT("$A$"&amp;ROW($A34)) &lt;&gt; ""),ROW($A$1:INDIRECT("$A$"&amp;ROW($A34)))), 1))), "",
ROUNDDOWN((ROUNDDOWN((((2*VLOOKUP($AA34, 'EV and Base'!$A$1:$N$671, 10, FALSE))+31+ROUNDDOWN($AD34/4, 0))*$AB34)/100, 0)+5)*1.1, 0))</f>
        <v/>
      </c>
      <c r="AK34" s="21" t="str" cm="1">
        <f t="array" aca="1" ref="AK34" ca="1">IF(NOT(ISNUMBER(INDEX($A:$A, LOOKUP(2, 1 / ($A$1:INDIRECT("$A$"&amp;ROW($A34)) &lt;&gt; ""),ROW($A$1:INDIRECT("$A$"&amp;ROW($A34)))), 1))), "",
ROUNDDOWN((ROUNDDOWN((((2*VLOOKUP($AA34, 'EV and Base'!$A$1:$N$671, 11, FALSE))+30+ROUNDDOWN($AE34/4, 0))*$AB34)/100, 0)+5), 0)
&amp;"-"&amp;
ROUNDDOWN((ROUNDDOWN((((2*VLOOKUP($AA34, 'EV and Base'!$A$1:$N$671, 11, FALSE))+31+ROUNDDOWN($AE34/4, 0))*$AB34)/100, 0)+5), 0))</f>
        <v/>
      </c>
      <c r="AL34" s="21" t="str" cm="1">
        <f t="array" aca="1" ref="AL34" ca="1">IF(NOT(ISNUMBER(INDEX($A:$A, LOOKUP(2, 1 / ($A$1:INDIRECT("$A$"&amp;ROW($A34)) &lt;&gt; ""),ROW($A$1:INDIRECT("$A$"&amp;ROW($A34)))), 1))), "",
ROUNDDOWN((ROUNDDOWN((((2*VLOOKUP($AA34, 'EV and Base'!$A$1:$N$671, 12, FALSE))+0+ROUNDDOWN($AF34/4, 0))*$AB34)/100, 0)+5)*0.9, 0)
&amp;"-"&amp;
ROUNDDOWN((ROUNDDOWN((((2*VLOOKUP($AA34, 'EV and Base'!$A$1:$N$671, 12, FALSE))+31+ROUNDDOWN($AF34/4, 0))*$AB34)/100, 0)+5)*0.9, 0))</f>
        <v/>
      </c>
      <c r="AM34" s="21" t="str" cm="1">
        <f t="array" aca="1" ref="AM34" ca="1">IF(NOT(ISNUMBER(INDEX($A:$A, LOOKUP(2, 1 / ($A$1:INDIRECT("$A$"&amp;ROW($A34)) &lt;&gt; ""),ROW($A$1:INDIRECT("$A$"&amp;ROW($A34)))), 1))), "",
ROUNDDOWN((ROUNDDOWN((((2*VLOOKUP($AA34, 'EV and Base'!$A$1:$N$671, 13, FALSE))+30+ROUNDDOWN($AG34/4, 0))*$AB34)/100, 0)+5), 0)
&amp;"-"&amp;
ROUNDDOWN((ROUNDDOWN((((2*VLOOKUP($AA34, 'EV and Base'!$A$1:$N$671, 13, FALSE))+31+ROUNDDOWN($AG34/4, 0))*$AB34)/100, 0)+5), 0))</f>
        <v/>
      </c>
      <c r="AN34" s="25" t="str" cm="1">
        <f t="array" aca="1" ref="AN34" ca="1">IF(NOT(ISNUMBER(INDEX($A:$A, LOOKUP(2, 1 / ($A$1:INDIRECT("$A$"&amp;ROW($A34)) &lt;&gt; ""),ROW($A$1:INDIRECT("$A$"&amp;ROW($A34)))), 1))), "",
ROUNDDOWN((ROUNDDOWN((((2*VLOOKUP($AA34, 'EV and Base'!$A$1:$N$671, 14, FALSE))+31+ROUNDDOWN($AH34/4, 0))*$AB34)/100, 0)+5), 0))</f>
        <v/>
      </c>
      <c r="AO34" s="23" t="str" cm="1">
        <f t="array" aca="1" ref="AO34" ca="1">IF(NOT(ISNUMBER(INDEX($A:$A, LOOKUP(2, 1 / ($A$1:INDIRECT("$A$"&amp;ROW($A34)) &lt;&gt; ""),ROW($A$1:INDIRECT("$A$"&amp;ROW($A34)))), 1))), "",
ROUNDDOWN((((2*VLOOKUP($AA34, 'EV and Base'!$A$1:$N$671, 9, FALSE))+31+ROUNDDOWN($AC34/4, 0))*$AB34)/100, 0)+$AB34+10)</f>
        <v/>
      </c>
      <c r="AP34" s="2" t="str" cm="1">
        <f t="array" aca="1" ref="AP34" ca="1">IF(NOT(ISNUMBER(INDEX($A:$A, LOOKUP(2, 1 / ($A$1:INDIRECT("$A$"&amp;ROW($A34)) &lt;&gt; ""),ROW($A$1:INDIRECT("$A$"&amp;ROW($A34)))), 1))), "",
ROUNDDOWN((ROUNDDOWN((((2*VLOOKUP($AA34, 'EV and Base'!$A$1:$N$671, 10, FALSE))+31+ROUNDDOWN($AD34/4, 0))*$AB34)/100, 0)+5)*1.1, 0))</f>
        <v/>
      </c>
      <c r="AQ34" s="2" t="str" cm="1">
        <f t="array" aca="1" ref="AQ34" ca="1">IF(NOT(ISNUMBER(INDEX($A:$A, LOOKUP(2, 1 / ($A$1:INDIRECT("$A$"&amp;ROW($A34)) &lt;&gt; ""),ROW($A$1:INDIRECT("$A$"&amp;ROW($A34)))), 1))), "",
ROUNDDOWN((ROUNDDOWN((((2*VLOOKUP($AA34, 'EV and Base'!$A$1:$N$671, 11, FALSE))+$AV$2+ROUNDDOWN($AE34/4, 0))*$AB34)/100, 0)+5), 0))</f>
        <v/>
      </c>
      <c r="AR34" s="22" t="str" cm="1">
        <f t="array" aca="1" ref="AR34" ca="1">IF(NOT(ISNUMBER(INDEX($A:$A, LOOKUP(2, 1 / ($A$1:INDIRECT("$A$"&amp;ROW($A34)) &lt;&gt; ""),ROW($A$1:INDIRECT("$A$"&amp;ROW($A34)))), 1))), "",
ROUNDDOWN((ROUNDDOWN((((2*VLOOKUP($AA34, 'EV and Base'!$A$1:$N$671, 12, FALSE))+$AW$2+ROUNDDOWN($AF34/4, 0))*$AB34)/100, 0)+5)*0.9, 0))</f>
        <v/>
      </c>
      <c r="AS34" s="2" t="str" cm="1">
        <f t="array" aca="1" ref="AS34" ca="1">IF(NOT(ISNUMBER(INDEX($A:$A, LOOKUP(2, 1 / ($A$1:INDIRECT("$A$"&amp;ROW($A34)) &lt;&gt; ""),ROW($A$1:INDIRECT("$A$"&amp;ROW($A34)))), 1))), "",
ROUNDDOWN((ROUNDDOWN((((2*VLOOKUP($AA34, 'EV and Base'!$A$1:$N$671, 13, FALSE))+$AX$2+ROUNDDOWN($AG34/4, 0))*$AB34)/100, 0)+5), 0))</f>
        <v/>
      </c>
      <c r="AT34" s="24" t="str" cm="1">
        <f t="array" aca="1" ref="AT34" ca="1">IF(NOT(ISNUMBER(INDEX($A:$A, LOOKUP(2, 1 / ($A$1:INDIRECT("$A$"&amp;ROW($A34)) &lt;&gt; ""),ROW($A$1:INDIRECT("$A$"&amp;ROW($A34)))), 1))), "",
ROUNDDOWN((ROUNDDOWN((((2*VLOOKUP($AA34, 'EV and Base'!$A$1:$N$671, 14, FALSE))+31+ROUNDDOWN($AH34/4, 0))*$AB34)/100, 0)+5), 0))</f>
        <v/>
      </c>
      <c r="AU34" s="28"/>
      <c r="AY34" t="str" cm="1">
        <f t="array" aca="1" ref="AY34" ca="1">IF(NOT(ISNUMBER(INDEX($A:$A,LOOKUP(2,1/($A$1:INDIRECT("$A$"&amp;ROW($A34))&lt;&gt;""),ROW($A$1:INDIRECT("$A$"&amp;ROW($A34)))),1))),"",
INDEX($AY:$AY,LOOKUP(2,1/($AY$1:INDIRECT("$AY$"&amp;ROW($AY34)-1)&lt;&gt;""),ROW($AY$1:INDIRECT("$AY$"&amp;ROW($AY34)-1))),1)+$BL34)</f>
        <v/>
      </c>
      <c r="AZ34" s="3" t="str" cm="1">
        <f t="array" aca="1" ref="AZ34" ca="1">IF(NOT(ISNUMBER(INDEX($A:$A, LOOKUP(2, 1 / ($A$1:INDIRECT("$A$"&amp;ROW($A34)) &lt;&gt; ""),ROW($A$1:INDIRECT("$A$"&amp;ROW($A34)))), 1))), "",
VLOOKUP(INDIRECT("$G$"&amp;LOOKUP(2, 1 / ($AY$1:INDIRECT("$AY$"&amp;ROW($AY34)-1) &lt;&gt; ""),ROW($AY$1:INDIRECT("$AY$"&amp;ROW($AY34)-1)))),'EV and Base'!A29:N699,2,FALSE))</f>
        <v/>
      </c>
      <c r="BA34" s="3" t="str" cm="1">
        <f t="array" aca="1" ref="BA34" ca="1">IF(NOT(ISNUMBER(INDEX($A:$A, LOOKUP(2, 1 / ($A$1:INDIRECT("$A$"&amp;ROW($A34)) &lt;&gt; ""),ROW($A$1:INDIRECT("$A$"&amp;ROW($A34)))), 1))), "",
INDIRECT("$I$"&amp;LOOKUP(2, 1 / ($AY$1:INDIRECT("$AY$"&amp;ROW($AY34)-1) &lt;&gt; ""),ROW($AY$1:INDIRECT("$AY$"&amp;ROW($AY34)-1)))))</f>
        <v/>
      </c>
      <c r="BB34" s="1" t="str" cm="1">
        <f t="array" aca="1" ref="BB34" ca="1">IF(NOT(ISNUMBER(INDEX($A:$A, LOOKUP(2, 1 / ($A$1:INDIRECT("$A$"&amp;ROW($A34)) &lt;&gt; ""),ROW($A$1:INDIRECT("$A$"&amp;ROW($A34)))), 1))), "",
INDIRECT("$AB$"&amp;LOOKUP(2, 1 / ($AY$1:INDIRECT("$AY$"&amp;ROW($AY34)-1) &lt;&gt; ""),ROW($AY$1:INDIRECT("$AY$"&amp;ROW($AY34)-1)))))</f>
        <v/>
      </c>
      <c r="BC34" s="3" t="str" cm="1">
        <f t="array" aca="1" ref="BC34" ca="1">IF(NOT(ISNUMBER(INDEX($A:$A,LOOKUP(2,1/($A$1:INDIRECT("$A$"&amp;ROW($A34))&lt;&gt;""),ROW($A$1:INDIRECT("$A$"&amp;ROW($A34)))),1))),"",
$BA34+$BA34+10)</f>
        <v/>
      </c>
      <c r="BD34" s="3" t="str" cm="1">
        <f t="array" aca="1" ref="BD34" ca="1">IF(NOT(ISNUMBER(INDEX($A:$A,LOOKUP(2,1/($A$1:INDIRECT("$A$"&amp;ROW($A34))&lt;&gt;""),ROW($A$1:INDIRECT("$A$"&amp;ROW($A34)))),1))),"",
$BA34+$BB34+10)</f>
        <v/>
      </c>
      <c r="BE34" s="3" t="str" cm="1">
        <f t="array" aca="1" ref="BE34" ca="1">IF(NOT(ISNUMBER(INDEX($A:$A,LOOKUP(2,1/($A$1:INDIRECT("$A$"&amp;ROW($A34))&lt;&gt;""),ROW($A$1:INDIRECT("$A$"&amp;ROW($A34)))),1))),"",
$BC34*$BC34)</f>
        <v/>
      </c>
      <c r="BF34" s="3" t="str" cm="1">
        <f t="array" aca="1" ref="BF34" ca="1">IF(NOT(ISNUMBER(INDEX($A:$A,LOOKUP(2,1/($A$1:INDIRECT("$A$"&amp;ROW($A34))&lt;&gt;""),ROW($A$1:INDIRECT("$A$"&amp;ROW($A34)))),1))),"",
$BD34*$BD34)</f>
        <v/>
      </c>
      <c r="BG34" s="3" t="str" cm="1">
        <f t="array" aca="1" ref="BG34" ca="1">IF(NOT(ISNUMBER(INDEX($A:$A,LOOKUP(2,1/($A$1:INDIRECT("$A$"&amp;ROW($A34))&lt;&gt;""),ROW($A$1:INDIRECT("$A$"&amp;ROW($A34)))),1))),"",
_xlfn.FLOOR.MATH(1.5*_xlfn.FLOOR.MATH($AZ34*BA34/5)))</f>
        <v/>
      </c>
      <c r="BH34" s="3" t="str" cm="1">
        <f t="array" aca="1" ref="BH34" ca="1">IF(NOT(ISNUMBER(INDEX($A:$A, LOOKUP(2, 1 / ($A$1:INDIRECT("$A$"&amp;ROW($A34)) &lt;&gt; ""),ROW($A$1:INDIRECT("$A$"&amp;ROW($A34)))), 1))), "",
_xlfn.FLOOR.MATH($BG34/IF(OR(INDIRECT("$C$"&amp;LOOKUP(2, 1 / ($AY$1:INDIRECT("$AY$"&amp;ROW($AY34)-1) &lt;&gt; ""),ROW($AY$1:INDIRECT("$AY$"&amp;ROW($AY34)-1))))="Multi",
INDIRECT("$C$"&amp;LOOKUP(2, 1 / ($AY$1:INDIRECT("$AY$"&amp;ROW($AY34)-1) &lt;&gt; ""),ROW($AY$1:INDIRECT("$AY$"&amp;ROW($AY34)-1))))="Double"),2,1)))</f>
        <v/>
      </c>
      <c r="BI34" s="3" t="str" cm="1">
        <f t="array" aca="1" ref="BI34" ca="1">IF(NOT(ISNUMBER(INDEX($A:$A,LOOKUP(2,1/($A$1:INDIRECT("$A$"&amp;ROW($A34))&lt;&gt;""),ROW($A$1:INDIRECT("$A$"&amp;ROW($A34)))),1))),"",
VLOOKUP($BC34,GameFreakSQRT!$A$1:$B$200,2,FALSE))</f>
        <v/>
      </c>
      <c r="BJ34" s="3" t="str" cm="1">
        <f t="array" aca="1" ref="BJ34" ca="1">IF(NOT(ISNUMBER(INDEX($A:$A,LOOKUP(2,1/($A$1:INDIRECT("$A$"&amp;ROW($A34))&lt;&gt;""),ROW($A$1:INDIRECT("$A$"&amp;ROW($A34)))),1))),"",
VLOOKUP($BD34,GameFreakSQRT!$A$1:$B$200,2,FALSE))</f>
        <v/>
      </c>
      <c r="BK34" s="3" t="str" cm="1">
        <f t="array" aca="1" ref="BK34" ca="1">IF(NOT(ISNUMBER(INDEX($A:$A,LOOKUP(2,1/($A$1:INDIRECT("$A$"&amp;ROW($A34))&lt;&gt;""),ROW($A$1:INDIRECT("$A$"&amp;ROW($A34)))),1))),"",
_xlfn.FLOOR.MATH((($BI34*$BE34)*$BH34)/($BJ34*$BF34))+1)</f>
        <v/>
      </c>
      <c r="BL34" s="3" t="str" cm="1">
        <f t="array" aca="1" ref="BL34" ca="1">IF(NOT(ISNUMBER(INDEX($A:$A,LOOKUP(2,1/($A$1:INDIRECT("$A$"&amp;ROW($A34))&lt;&gt;""),ROW($A$1:INDIRECT("$A$"&amp;ROW($A34)))),1))),"",
_xlfn.FLOOR.MATH($BK34*IF(NOT(INDIRECT("$Z$"&amp;LOOKUP(2, 1 / ($AY$1:INDIRECT("$AY$"&amp;ROW($AY34)-1) &lt;&gt; ""),ROW($AY$1:INDIRECT("$AY$"&amp;ROW($AY34)-1))))=""),1.5,1)))</f>
        <v/>
      </c>
      <c r="BM34" s="3" t="str" cm="1">
        <f t="array" aca="1" ref="BM34" ca="1">IF(NOT(ISNUMBER(INDEX($A:$A, LOOKUP(2, 1 / ($A$1:INDIRECT("$A$"&amp;ROW($A34)) &lt;&gt; ""),ROW($A$1:INDIRECT("$A$"&amp;ROW($A34)))), 1))), "",
INDIRECT("$Y$"&amp;LOOKUP(2, 1 / ($AY$1:INDIRECT("$AY$"&amp;ROW($AY34)-1) &lt;&gt; ""),ROW($AY$1:INDIRECT("$AY$"&amp;ROW($AY34)-1)))))</f>
        <v/>
      </c>
      <c r="BN34" s="3" t="str">
        <f t="shared" ca="1" si="0"/>
        <v/>
      </c>
      <c r="CT34" s="3" t="str" cm="1">
        <f t="array" aca="1" ref="CT34" ca="1">IF(NOT(ISNUMBER(INDEX($A:$A, LOOKUP(2, 1 / ($A$1:INDIRECT("$A$"&amp;ROW($A34)) &lt;&gt; ""),ROW($A$1:INDIRECT("$A$"&amp;ROW($A34)))), 1))), "",
$AY34-INDEX($AY:$AY, LOOKUP(2, 1 / ($AY$1:INDIRECT("$AV$"&amp;ROW($AY34)-1) &lt;&gt; ""),ROW($AY$1:INDIRECT("$AV$"&amp;ROW($AY34)-1))), 1))</f>
        <v/>
      </c>
      <c r="CU34" s="3" t="str" cm="1">
        <f t="array" aca="1" ref="CU34" ca="1">IF(NOT(ISNUMBER(INDEX($A:$A, LOOKUP(2, 1 / ($A$1:INDIRECT("$A$"&amp;ROW($A34)) &lt;&gt; ""),ROW($A$1:INDIRECT("$A$"&amp;ROW($A34)))), 1))), "",
INDEX($Y:$Y, LOOKUP(2, 1 / ($Y$1:INDIRECT("$Y$"&amp;ROW($Y34)-1) &lt;&gt; ""),ROW($Y$1:INDIRECT("$Y$"&amp;ROW($Y34)-1))), 1))</f>
        <v/>
      </c>
      <c r="CV34" s="1" t="str">
        <f ca="1">IFERROR(VLOOKUP($AY34, 'Medium-Slow'!$A$1:$B$101, 2, TRUE),"")</f>
        <v/>
      </c>
    </row>
    <row r="35" spans="1:100" x14ac:dyDescent="0.45">
      <c r="A35" s="69"/>
      <c r="B35" s="69"/>
      <c r="C35" s="69" t="str">
        <f t="shared" si="2"/>
        <v>Single</v>
      </c>
      <c r="D35" s="69"/>
      <c r="E35" s="69"/>
      <c r="F35" s="56">
        <v>3</v>
      </c>
      <c r="G35" s="2" t="s">
        <v>138</v>
      </c>
      <c r="H35" s="2" t="s">
        <v>77</v>
      </c>
      <c r="I35" s="2">
        <v>9</v>
      </c>
      <c r="J35" s="2" t="s">
        <v>134</v>
      </c>
      <c r="K35" s="2" t="s">
        <v>139</v>
      </c>
      <c r="L35" s="2" t="s">
        <v>53</v>
      </c>
      <c r="M35" s="2" t="s">
        <v>140</v>
      </c>
      <c r="N35" s="2" t="s">
        <v>67</v>
      </c>
      <c r="O35" s="2" t="s">
        <v>73</v>
      </c>
      <c r="P35" s="22" t="s">
        <v>56</v>
      </c>
      <c r="Q35" s="22">
        <v>12</v>
      </c>
      <c r="R35" s="2">
        <f>_xlfn.FLOOR.MATH((((2*VLOOKUP(G35, 'EV and Base'!$A$1:$N$671, 9, FALSE))+$Q35)*$I35)/100)+$I35+10</f>
        <v>29</v>
      </c>
      <c r="S35" s="2">
        <f>_xlfn.FLOOR.MATH((_xlfn.FLOOR.MATH((((2*VLOOKUP($G35, 'EV and Base'!$A$1:$N$671, 10, FALSE))+$Q35)*$I35)/100)+5)*
IF(OR($J35="Lonely", $J35="Brave", $J35="Adamant", $J35="Naughty"), 1.1,
IF(OR($J35="Bold", $J35="Timid", $J35="Modest", $J35="Calm"), 0.9, 1)))</f>
        <v>16</v>
      </c>
      <c r="T35" s="2">
        <f>_xlfn.FLOOR.MATH((_xlfn.FLOOR.MATH((((2*VLOOKUP($G35, 'EV and Base'!$A$1:$N$671, 11, FALSE))+$Q35)*$I35)/100)+5)*
IF(OR($J35="Bold", $J35="Relaxed", $J35="Impish", $J35="Lax"), 1.1,
IF(OR($J35="Lonely", $J35="Hasty", $J35="Mild", $J35="Gentle"), 0.9, 1)))</f>
        <v>15</v>
      </c>
      <c r="U35" s="2">
        <f>_xlfn.FLOOR.MATH((_xlfn.FLOOR.MATH((((2*VLOOKUP($G35, 'EV and Base'!$A$1:$N$671, 12, FALSE))+$Q35)*$I35)/100)+5)*
IF(OR($J35="Modest", $J35="Mild", $J35="Quiet", $J35="Rash"), 1.1,
IF(OR($J35="Adamant", $J35="Impish", $J35="Jolly", $J35="Careful"), 0.9, 1)))</f>
        <v>10</v>
      </c>
      <c r="V35" s="2">
        <f>_xlfn.FLOOR.MATH((_xlfn.FLOOR.MATH((((2*VLOOKUP($G35, 'EV and Base'!$A$1:$N$671, 13, FALSE))+$Q35)*$I35)/100)+5)*
IF(OR($J35="Calm", $J35="Gentle", $J35="Sassy", $J35="Careful"), 1.1,
IF(OR($J35="Naughty", $J35="Lax", $J35="Naive", $J35="Rash"), 0.9, 1)))</f>
        <v>11</v>
      </c>
      <c r="W35" s="2">
        <f>_xlfn.FLOOR.MATH((_xlfn.FLOOR.MATH((((2*VLOOKUP($G35, 'EV and Base'!$A$1:$N$671, 14, FALSE))+$Q35)*$I35)/100)+5)*
IF(OR($J35="Timid", $J35="Hasty", $J35="Jolly", $J35="Naive"), 1.1,
IF(OR($J35="Brave", $J35="Relaxed", $J35="Quiet", $J35="Sassy"), 0.9, 1)))</f>
        <v>13</v>
      </c>
      <c r="X35" s="69"/>
      <c r="AA35" s="23" t="str" cm="1">
        <f t="array" aca="1" ref="AA35" ca="1">IF(NOT(ISNUMBER(INDEX($A:$A,LOOKUP(2,1/($A$1:INDIRECT("$A$"&amp;ROW($A35))&lt;&gt;""),ROW($A$1:INDIRECT("$A$"&amp;ROW($A35)))),1))),"",
IF(NOT(ISNUMBER($A35)),$AA34,
IF($AB35&lt;16,"Lillipup",
IF($AB35&lt;32,"Herdier",
"Stoutland"))))</f>
        <v/>
      </c>
      <c r="AB35" s="25" t="str" cm="1">
        <f t="array" aca="1" ref="AB35" ca="1">IF(NOT(ISNUMBER(INDEX($A:$A, LOOKUP(2, 1 / ($A$1:INDIRECT("$A$"&amp;ROW($A35)) &lt;&gt; ""),ROW($A$1:INDIRECT("$A$"&amp;ROW($A35)))), 1))), "",
VLOOKUP($AY35,'Medium-Slow'!$A$1:$B$101,2,TRUE))</f>
        <v/>
      </c>
      <c r="AC35" s="23" t="str" cm="1">
        <f t="array" aca="1" ref="AC35" ca="1">IF(NOT(ISNUMBER(INDEX($A:$A, LOOKUP(2, 1 / ($A$1:INDIRECT("$A$"&amp;ROW($A35)) &lt;&gt; ""),ROW($A$1:INDIRECT("$A$"&amp;ROW($A35)))), 1))), "",
INDEX($AC:$AC, LOOKUP(2, 1 / ($AC$1:INDIRECT("$AC$"&amp;ROW($AC35)-1) &lt;&gt; ""),ROW($AC$1:INDIRECT("$AC$"&amp;ROW($AC35)-1))), 1)+
IF(INDEX($AC:$AC, LOOKUP(2, 1 / ($AC$1:INDIRECT("$AC$"&amp;ROW($AC35)-1) &lt;&gt; ""),ROW($AC$1:INDIRECT("$AC$"&amp;ROW($AC35)-1))), 1)+
INDEX($AD:$AD, LOOKUP(2, 1 / ($AD$1:INDIRECT("$AD$"&amp;ROW($AD35)-1) &lt;&gt; ""),ROW($AD$1:INDIRECT("$AD$"&amp;ROW($AD35)-1))), 1)+
INDEX($AE:$AE, LOOKUP(2, 1 / ($AE$1:INDIRECT("$AE$"&amp;ROW($AE35)-1) &lt;&gt; ""),ROW($AE$1:INDIRECT("$AE$"&amp;ROW($AD35)-1))), 1)+
INDEX($AE:$AF, LOOKUP(2, 1 / ($AF$1:INDIRECT("$AF$"&amp;ROW($AF35)-1) &lt;&gt; ""),ROW($AF$1:INDIRECT("$AF$"&amp;ROW($AD35)-1))), 1)+
INDEX($AG:$AG, LOOKUP(2, 1 / ($AG$1:INDIRECT("$AG$"&amp;ROW($AG35)-1) &lt;&gt; ""),ROW($AG$1:INDIRECT("$AG$"&amp;ROW($AD35)-1))), 1)+
INDEX($AH:$AH, LOOKUP(2, 1 / ($AH$1:INDIRECT("$AH$"&amp;ROW($AH35)-1) &lt;&gt; ""),ROW($AH$1:INDIRECT("$AH$"&amp;ROW($AD35)-1))), 1)&gt;=510,0,
IF(INDEX($AC:$AC, LOOKUP(2, 1 / ($AC$1:INDIRECT("$AC$"&amp;ROW($AC35)-1) &lt;&gt; ""),ROW($AC$1:INDIRECT("$AC$"&amp;ROW($AC35)-1))), 1)&gt;=255,0,
VLOOKUP(INDIRECT("$G$"&amp;LOOKUP(2, 1 / ($AC$1:INDIRECT("$AC$"&amp;ROW($AC35)-1) &lt;&gt; ""),ROW($AC$1:INDIRECT("$AC$"&amp;ROW($AC35)-1)))), 'EV and Base'!$A$1:$N$671, 3, FALSE))))</f>
        <v/>
      </c>
      <c r="AD35" s="2" t="str" cm="1">
        <f t="array" aca="1" ref="AD35" ca="1">IF(NOT(ISNUMBER(INDEX($A:$A, LOOKUP(2, 1 / ($A$1:INDIRECT("$A$"&amp;ROW($A35)) &lt;&gt; ""),ROW($A$1:INDIRECT("$A$"&amp;ROW($A35)))), 1))), "",
INDEX($AD:$AD, LOOKUP(2, 1 / ($AD$1:INDIRECT("$AD$"&amp;ROW($AD35)-1) &lt;&gt; ""),ROW($AD$1:INDIRECT("$AD$"&amp;ROW($AD35)-1))), 1)+
IF(INDEX($AC:$AC, LOOKUP(2, 1 / ($AC$1:INDIRECT("$AC$"&amp;ROW($AC35)-1) &lt;&gt; ""),ROW($AC$1:INDIRECT("$AC$"&amp;ROW($AC35)-1))), 1)+
INDEX($AD:$AD, LOOKUP(2, 1 / ($AD$1:INDIRECT("$AD$"&amp;ROW($AD35)-1) &lt;&gt; ""),ROW($AD$1:INDIRECT("$AD$"&amp;ROW($AD35)-1))), 1)+
INDEX($AE:$AE, LOOKUP(2, 1 / ($AE$1:INDIRECT("$AE$"&amp;ROW($AE35)-1) &lt;&gt; ""),ROW($AE$1:INDIRECT("$AE$"&amp;ROW($AD35)-1))), 1)+
INDEX($AE:$AF, LOOKUP(2, 1 / ($AF$1:INDIRECT("$AF$"&amp;ROW($AF35)-1) &lt;&gt; ""),ROW($AF$1:INDIRECT("$AF$"&amp;ROW($AD35)-1))), 1)+
INDEX($AG:$AG, LOOKUP(2, 1 / ($AG$1:INDIRECT("$AG$"&amp;ROW($AG35)-1) &lt;&gt; ""),ROW($AG$1:INDIRECT("$AG$"&amp;ROW($AD35)-1))), 1)+
INDEX($AH:$AH, LOOKUP(2, 1 / ($AH$1:INDIRECT("$AH$"&amp;ROW($AH35)-1) &lt;&gt; ""),ROW($AH$1:INDIRECT("$AH$"&amp;ROW($AD35)-1))), 1)&gt;=510,0,
IF(INDEX($AD:$AD, LOOKUP(2, 1 / ($AD$1:INDIRECT("$AD$"&amp;ROW($AD35)-1) &lt;&gt; ""),ROW($AD$1:INDIRECT("$AD$"&amp;ROW($AD35)-1))), 1)&gt;=255,0,
VLOOKUP(INDIRECT("$G$"&amp;LOOKUP(2, 1 / ($AD$1:INDIRECT("$AD$"&amp;ROW($AD35)-1) &lt;&gt; ""),ROW($AD$1:INDIRECT("$AD$"&amp;ROW($AD35)-1)))), 'EV and Base'!$A$1:$N$671, 4, FALSE))))</f>
        <v/>
      </c>
      <c r="AE35" s="2" t="str" cm="1">
        <f t="array" aca="1" ref="AE35" ca="1">IF(NOT(ISNUMBER(INDEX($A:$A,LOOKUP(2,1/($A$1:INDIRECT("$A$"&amp;ROW($A35))&lt;&gt;""),ROW($A$1:INDIRECT("$A$"&amp;ROW($A35)))),1))),"",
INDEX($AE:$AE,LOOKUP(2,1/($AE$1:INDIRECT("$AE$"&amp;ROW($AE35)-1)&lt;&gt;""),ROW($AE$1:INDIRECT("$AE$"&amp;ROW($AE35)-1))),1)+
IF(INDEX($AC:$AC,LOOKUP(2,1/($AC$1:INDIRECT("$AC$"&amp;ROW($AC35)-1)&lt;&gt;""),ROW($AC$1:INDIRECT("$AC$"&amp;ROW($AC35)-1))),1)+
INDEX($AD:$AD,LOOKUP(2,1/($AD$1:INDIRECT("$AD$"&amp;ROW($AD35)-1)&lt;&gt;""),ROW($AD$1:INDIRECT("$AD$"&amp;ROW($AD35)-1))),1)+
INDEX($AE:$AE,LOOKUP(2,1/($AE$1:INDIRECT("$AE$"&amp;ROW($AE35)-1)&lt;&gt;""),ROW($AE$1:INDIRECT("$AE$"&amp;ROW($AD35)-1))),1)+
INDEX($AE:$AF,LOOKUP(2,1/($AF$1:INDIRECT("$AF$"&amp;ROW($AF35)-1)&lt;&gt;""),ROW($AF$1:INDIRECT("$AF$"&amp;ROW($AD35)-1))),1)+
INDEX($AG:$AG,LOOKUP(2,1/($AG$1:INDIRECT("$AG$"&amp;ROW($AG35)-1)&lt;&gt;""),ROW($AG$1:INDIRECT("$AG$"&amp;ROW($AD35)-1))),1)+
INDEX($AH:$AH,LOOKUP(2,1/($AH$1:INDIRECT("$AH$"&amp;ROW($AH35)-1)&lt;&gt;""),ROW($AH$1:INDIRECT("$AH$"&amp;ROW($AD35)-1))),1)&gt;=510,0,
IF(INDEX($AE:$AE,LOOKUP(2,1/($AE$1:INDIRECT("$AE$"&amp;ROW($AE35)-1)&lt;&gt;""),ROW($AE$1:INDIRECT("$AE$"&amp;ROW($AE35)-1))),1)&gt;=255,0,
VLOOKUP(INDIRECT("$G$"&amp;LOOKUP(2,1/($AE$1:INDIRECT("$AE$"&amp;ROW($AE35)-1)&lt;&gt;""),ROW($AE$1:INDIRECT("$AE$"&amp;ROW($AE35)-1)))),'EV and Base'!$A$1:$N$671,5,FALSE))))</f>
        <v/>
      </c>
      <c r="AF35" s="2" t="str" cm="1">
        <f t="array" aca="1" ref="AF35" ca="1">IF(NOT(ISNUMBER(INDEX($A:$A, LOOKUP(2, 1 / ($A$1:INDIRECT("$A$"&amp;ROW($A35)) &lt;&gt; ""),ROW($A$1:INDIRECT("$A$"&amp;ROW($A35)))), 1))), "",
INDEX($AF:$AF, LOOKUP(2, 1 / ($AF$1:INDIRECT("$AF$"&amp;ROW($AF35)-1) &lt;&gt; ""),ROW($AF$1:INDIRECT("$AF$"&amp;ROW($AF35)-1))), 1)+
IF(INDEX($AC:$AC, LOOKUP(2, 1 / ($AC$1:INDIRECT("$AC$"&amp;ROW($AC35)-1) &lt;&gt; ""),ROW($AC$1:INDIRECT("$AC$"&amp;ROW($AC35)-1))), 1)+
INDEX($AD:$AD, LOOKUP(2, 1 / ($AD$1:INDIRECT("$AD$"&amp;ROW($AD35)-1) &lt;&gt; ""),ROW($AD$1:INDIRECT("$AD$"&amp;ROW($AD35)-1))), 1)+
INDEX($AE:$AE, LOOKUP(2, 1 / ($AE$1:INDIRECT("$AE$"&amp;ROW($AE35)-1) &lt;&gt; ""),ROW($AE$1:INDIRECT("$AE$"&amp;ROW($AD35)-1))), 1)+
INDEX($AE:$AF, LOOKUP(2, 1 / ($AF$1:INDIRECT("$AF$"&amp;ROW($AF35)-1) &lt;&gt; ""),ROW($AF$1:INDIRECT("$AF$"&amp;ROW($AD35)-1))), 1)+
INDEX($AG:$AG, LOOKUP(2, 1 / ($AG$1:INDIRECT("$AG$"&amp;ROW($AG35)-1) &lt;&gt; ""),ROW($AG$1:INDIRECT("$AG$"&amp;ROW($AD35)-1))), 1)+
INDEX($AH:$AH, LOOKUP(2, 1 / ($AH$1:INDIRECT("$AH$"&amp;ROW($AH35)-1) &lt;&gt; ""),ROW($AH$1:INDIRECT("$AH$"&amp;ROW($AD35)-1))), 1)&gt;=510,0,
IF(INDEX($AF:$AF, LOOKUP(2, 1 / ($AF$1:INDIRECT("$AF$"&amp;ROW($AF35)-1) &lt;&gt; ""),ROW($AF$1:INDIRECT("$AF$"&amp;ROW($AF35)-1))), 1)&gt;=255,0,
VLOOKUP(INDIRECT("$G$"&amp;LOOKUP(2, 1 / ($AF$1:INDIRECT("$AF$"&amp;ROW($AF35)-1) &lt;&gt; ""),ROW($AF$1:INDIRECT("$AF$"&amp;ROW($AF35)-1)))), 'EV and Base'!$A$1:$N$671, 6, FALSE))))</f>
        <v/>
      </c>
      <c r="AG35" s="2" t="str" cm="1">
        <f t="array" aca="1" ref="AG35" ca="1">IF(NOT(ISNUMBER(INDEX($A:$A, LOOKUP(2, 1 / ($A$1:INDIRECT("$A$"&amp;ROW($A35)) &lt;&gt; ""),ROW($A$1:INDIRECT("$A$"&amp;ROW($A35)))), 1))), "",
INDEX($AG:$AG, LOOKUP(2, 1 / ($AG$1:INDIRECT("$AG$"&amp;ROW($AG35)-1) &lt;&gt; ""),ROW($AG$1:INDIRECT("$AG$"&amp;ROW($AG35)-1))), 1)+
IF(INDEX($AC:$AC, LOOKUP(2, 1 / ($AC$1:INDIRECT("$AC$"&amp;ROW($AC35)-1) &lt;&gt; ""),ROW($AC$1:INDIRECT("$AC$"&amp;ROW($AC35)-1))), 1)+
INDEX($AD:$AD, LOOKUP(2, 1 / ($AD$1:INDIRECT("$AD$"&amp;ROW($AD35)-1) &lt;&gt; ""),ROW($AD$1:INDIRECT("$AD$"&amp;ROW($AD35)-1))), 1)+
INDEX($AE:$AE, LOOKUP(2, 1 / ($AE$1:INDIRECT("$AE$"&amp;ROW($AE35)-1) &lt;&gt; ""),ROW($AE$1:INDIRECT("$AE$"&amp;ROW($AD35)-1))), 1)+
INDEX($AE:$AF, LOOKUP(2, 1 / ($AF$1:INDIRECT("$AF$"&amp;ROW($AF35)-1) &lt;&gt; ""),ROW($AF$1:INDIRECT("$AF$"&amp;ROW($AD35)-1))), 1)+
INDEX($AG:$AG, LOOKUP(2, 1 / ($AG$1:INDIRECT("$AG$"&amp;ROW($AG35)-1) &lt;&gt; ""),ROW($AG$1:INDIRECT("$AG$"&amp;ROW($AD35)-1))), 1)+
INDEX($AH:$AH, LOOKUP(2, 1 / ($AH$1:INDIRECT("$AH$"&amp;ROW($AH35)-1) &lt;&gt; ""),ROW($AH$1:INDIRECT("$AH$"&amp;ROW($AD35)-1))), 1)&gt;=510,0,
IF(INDEX($AG:$AG, LOOKUP(2, 1 / ($AG$1:INDIRECT("$AG$"&amp;ROW($AG35)-1) &lt;&gt; ""),ROW($AG$1:INDIRECT("$AG$"&amp;ROW($AG35)-1))), 1)&gt;=255,0,
VLOOKUP(INDIRECT("$G$"&amp;LOOKUP(2, 1 / ($AG$1:INDIRECT("$AG$"&amp;ROW($AG35)-1) &lt;&gt; ""),ROW($AG$1:INDIRECT("$AG$"&amp;ROW($AG35)-1)))), 'EV and Base'!$A$1:$N$671, 7, FALSE))))</f>
        <v/>
      </c>
      <c r="AH35" s="24" t="str" cm="1">
        <f t="array" aca="1" ref="AH35" ca="1">IF(NOT(ISNUMBER(INDEX($A:$A,LOOKUP(2,1/($A$1:INDIRECT("$A$"&amp;ROW($A35))&lt;&gt;""),ROW($A$1:INDIRECT("$A$"&amp;ROW($A35)))),1))),"",
INDEX($AH:$AH,LOOKUP(2,1/($AH$1:INDIRECT("$AH$"&amp;ROW($AH35)-1)&lt;&gt;""),ROW($AH$1:INDIRECT("$AH$"&amp;ROW($AH35)-1))),1)+
IF(INDEX($AC:$AC,LOOKUP(2,1/($AC$1:INDIRECT("$AC$"&amp;ROW($AC35)-1)&lt;&gt;""),ROW($AC$1:INDIRECT("$AC$"&amp;ROW($AC35)-1))),1)+
INDEX($AD:$AD,LOOKUP(2,1/($AD$1:INDIRECT("$AD$"&amp;ROW($AD35)-1)&lt;&gt;""),ROW($AD$1:INDIRECT("$AD$"&amp;ROW($AD35)-1))),1)+
INDEX($AE:$AE,LOOKUP(2,1/($AE$1:INDIRECT("$AE$"&amp;ROW($AE35)-1)&lt;&gt;""),ROW($AE$1:INDIRECT("$AE$"&amp;ROW($AD35)-1))),1)+
INDEX($AE:$AF,LOOKUP(2,1/($AF$1:INDIRECT("$AF$"&amp;ROW($AF35)-1)&lt;&gt;""),ROW($AF$1:INDIRECT("$AF$"&amp;ROW($AD35)-1))),1)+
INDEX($AG:$AG,LOOKUP(2,1/($AG$1:INDIRECT("$AG$"&amp;ROW($AG35)-1)&lt;&gt;""),ROW($AG$1:INDIRECT("$AG$"&amp;ROW($AD35)-1))),1)+
INDEX($AH:$AH,LOOKUP(2,1/($AH$1:INDIRECT("$AH$"&amp;ROW($AH35)-1)&lt;&gt;""),ROW($AH$1:INDIRECT("$AH$"&amp;ROW($AD35)-1))),1)&gt;=510,0,
IF(INDEX($AH:$AH,LOOKUP(2,1/($AH$1:INDIRECT("$AH$"&amp;ROW($AH35)-1)&lt;&gt;""),ROW($AH$1:INDIRECT("$AH$"&amp;ROW($AH35)-1))),1)&gt;=255,0,
VLOOKUP(INDIRECT("$G$"&amp;LOOKUP(2,1/($AH$1:INDIRECT("$AH$"&amp;ROW($AH35)-1)&lt;&gt;""),ROW($AH$1:INDIRECT("$AH$"&amp;ROW($AH35)-1)))),'EV and Base'!$A$1:$N$671,8,FALSE))))</f>
        <v/>
      </c>
      <c r="AI35" s="29" t="str" cm="1">
        <f t="array" aca="1" ref="AI35" ca="1">IF(NOT(ISNUMBER(INDEX($A:$A,LOOKUP(2,1/($A$1:INDIRECT("$A$"&amp;ROW($A35))&lt;&gt;""),ROW($A$1:INDIRECT("$A$"&amp;ROW($A35)))),1))),"",
ROUNDDOWN((((2*VLOOKUP($AA35,'EV and Base'!$A$1:$N$671,9,FALSE))+31+ROUNDDOWN($AC35/4,0))*$AB35)/100,0)+$AB35+10)</f>
        <v/>
      </c>
      <c r="AJ35" s="21" t="str" cm="1">
        <f t="array" aca="1" ref="AJ35" ca="1">IF(NOT(ISNUMBER(INDEX($A:$A, LOOKUP(2, 1 / ($A$1:INDIRECT("$A$"&amp;ROW($A35)) &lt;&gt; ""),ROW($A$1:INDIRECT("$A$"&amp;ROW($A35)))), 1))), "",
ROUNDDOWN((ROUNDDOWN((((2*VLOOKUP($AA35, 'EV and Base'!$A$1:$N$671, 10, FALSE))+31+ROUNDDOWN($AD35/4, 0))*$AB35)/100, 0)+5)*1.1, 0))</f>
        <v/>
      </c>
      <c r="AK35" s="21" t="str" cm="1">
        <f t="array" aca="1" ref="AK35" ca="1">IF(NOT(ISNUMBER(INDEX($A:$A, LOOKUP(2, 1 / ($A$1:INDIRECT("$A$"&amp;ROW($A35)) &lt;&gt; ""),ROW($A$1:INDIRECT("$A$"&amp;ROW($A35)))), 1))), "",
ROUNDDOWN((ROUNDDOWN((((2*VLOOKUP($AA35, 'EV and Base'!$A$1:$N$671, 11, FALSE))+30+ROUNDDOWN($AE35/4, 0))*$AB35)/100, 0)+5), 0)
&amp;"-"&amp;
ROUNDDOWN((ROUNDDOWN((((2*VLOOKUP($AA35, 'EV and Base'!$A$1:$N$671, 11, FALSE))+31+ROUNDDOWN($AE35/4, 0))*$AB35)/100, 0)+5), 0))</f>
        <v/>
      </c>
      <c r="AL35" s="21" t="str" cm="1">
        <f t="array" aca="1" ref="AL35" ca="1">IF(NOT(ISNUMBER(INDEX($A:$A, LOOKUP(2, 1 / ($A$1:INDIRECT("$A$"&amp;ROW($A35)) &lt;&gt; ""),ROW($A$1:INDIRECT("$A$"&amp;ROW($A35)))), 1))), "",
ROUNDDOWN((ROUNDDOWN((((2*VLOOKUP($AA35, 'EV and Base'!$A$1:$N$671, 12, FALSE))+0+ROUNDDOWN($AF35/4, 0))*$AB35)/100, 0)+5)*0.9, 0)
&amp;"-"&amp;
ROUNDDOWN((ROUNDDOWN((((2*VLOOKUP($AA35, 'EV and Base'!$A$1:$N$671, 12, FALSE))+31+ROUNDDOWN($AF35/4, 0))*$AB35)/100, 0)+5)*0.9, 0))</f>
        <v/>
      </c>
      <c r="AM35" s="21" t="str" cm="1">
        <f t="array" aca="1" ref="AM35" ca="1">IF(NOT(ISNUMBER(INDEX($A:$A, LOOKUP(2, 1 / ($A$1:INDIRECT("$A$"&amp;ROW($A35)) &lt;&gt; ""),ROW($A$1:INDIRECT("$A$"&amp;ROW($A35)))), 1))), "",
ROUNDDOWN((ROUNDDOWN((((2*VLOOKUP($AA35, 'EV and Base'!$A$1:$N$671, 13, FALSE))+30+ROUNDDOWN($AG35/4, 0))*$AB35)/100, 0)+5), 0)
&amp;"-"&amp;
ROUNDDOWN((ROUNDDOWN((((2*VLOOKUP($AA35, 'EV and Base'!$A$1:$N$671, 13, FALSE))+31+ROUNDDOWN($AG35/4, 0))*$AB35)/100, 0)+5), 0))</f>
        <v/>
      </c>
      <c r="AN35" s="25" t="str" cm="1">
        <f t="array" aca="1" ref="AN35" ca="1">IF(NOT(ISNUMBER(INDEX($A:$A, LOOKUP(2, 1 / ($A$1:INDIRECT("$A$"&amp;ROW($A35)) &lt;&gt; ""),ROW($A$1:INDIRECT("$A$"&amp;ROW($A35)))), 1))), "",
ROUNDDOWN((ROUNDDOWN((((2*VLOOKUP($AA35, 'EV and Base'!$A$1:$N$671, 14, FALSE))+31+ROUNDDOWN($AH35/4, 0))*$AB35)/100, 0)+5), 0))</f>
        <v/>
      </c>
      <c r="AO35" s="23" t="str" cm="1">
        <f t="array" aca="1" ref="AO35" ca="1">IF(NOT(ISNUMBER(INDEX($A:$A, LOOKUP(2, 1 / ($A$1:INDIRECT("$A$"&amp;ROW($A35)) &lt;&gt; ""),ROW($A$1:INDIRECT("$A$"&amp;ROW($A35)))), 1))), "",
ROUNDDOWN((((2*VLOOKUP($AA35, 'EV and Base'!$A$1:$N$671, 9, FALSE))+31+ROUNDDOWN($AC35/4, 0))*$AB35)/100, 0)+$AB35+10)</f>
        <v/>
      </c>
      <c r="AP35" s="2" t="str" cm="1">
        <f t="array" aca="1" ref="AP35" ca="1">IF(NOT(ISNUMBER(INDEX($A:$A, LOOKUP(2, 1 / ($A$1:INDIRECT("$A$"&amp;ROW($A35)) &lt;&gt; ""),ROW($A$1:INDIRECT("$A$"&amp;ROW($A35)))), 1))), "",
ROUNDDOWN((ROUNDDOWN((((2*VLOOKUP($AA35, 'EV and Base'!$A$1:$N$671, 10, FALSE))+31+ROUNDDOWN($AD35/4, 0))*$AB35)/100, 0)+5)*1.1, 0))</f>
        <v/>
      </c>
      <c r="AQ35" s="2" t="str" cm="1">
        <f t="array" aca="1" ref="AQ35" ca="1">IF(NOT(ISNUMBER(INDEX($A:$A, LOOKUP(2, 1 / ($A$1:INDIRECT("$A$"&amp;ROW($A35)) &lt;&gt; ""),ROW($A$1:INDIRECT("$A$"&amp;ROW($A35)))), 1))), "",
ROUNDDOWN((ROUNDDOWN((((2*VLOOKUP($AA35, 'EV and Base'!$A$1:$N$671, 11, FALSE))+$AV$2+ROUNDDOWN($AE35/4, 0))*$AB35)/100, 0)+5), 0))</f>
        <v/>
      </c>
      <c r="AR35" s="22" t="str" cm="1">
        <f t="array" aca="1" ref="AR35" ca="1">IF(NOT(ISNUMBER(INDEX($A:$A, LOOKUP(2, 1 / ($A$1:INDIRECT("$A$"&amp;ROW($A35)) &lt;&gt; ""),ROW($A$1:INDIRECT("$A$"&amp;ROW($A35)))), 1))), "",
ROUNDDOWN((ROUNDDOWN((((2*VLOOKUP($AA35, 'EV and Base'!$A$1:$N$671, 12, FALSE))+$AW$2+ROUNDDOWN($AF35/4, 0))*$AB35)/100, 0)+5)*0.9, 0))</f>
        <v/>
      </c>
      <c r="AS35" s="2" t="str" cm="1">
        <f t="array" aca="1" ref="AS35" ca="1">IF(NOT(ISNUMBER(INDEX($A:$A, LOOKUP(2, 1 / ($A$1:INDIRECT("$A$"&amp;ROW($A35)) &lt;&gt; ""),ROW($A$1:INDIRECT("$A$"&amp;ROW($A35)))), 1))), "",
ROUNDDOWN((ROUNDDOWN((((2*VLOOKUP($AA35, 'EV and Base'!$A$1:$N$671, 13, FALSE))+$AX$2+ROUNDDOWN($AG35/4, 0))*$AB35)/100, 0)+5), 0))</f>
        <v/>
      </c>
      <c r="AT35" s="24" t="str" cm="1">
        <f t="array" aca="1" ref="AT35" ca="1">IF(NOT(ISNUMBER(INDEX($A:$A, LOOKUP(2, 1 / ($A$1:INDIRECT("$A$"&amp;ROW($A35)) &lt;&gt; ""),ROW($A$1:INDIRECT("$A$"&amp;ROW($A35)))), 1))), "",
ROUNDDOWN((ROUNDDOWN((((2*VLOOKUP($AA35, 'EV and Base'!$A$1:$N$671, 14, FALSE))+31+ROUNDDOWN($AH35/4, 0))*$AB35)/100, 0)+5), 0))</f>
        <v/>
      </c>
      <c r="AU35" s="28"/>
      <c r="AY35" t="str" cm="1">
        <f t="array" aca="1" ref="AY35" ca="1">IF(NOT(ISNUMBER(INDEX($A:$A,LOOKUP(2,1/($A$1:INDIRECT("$A$"&amp;ROW($A35))&lt;&gt;""),ROW($A$1:INDIRECT("$A$"&amp;ROW($A35)))),1))),"",
INDEX($AY:$AY,LOOKUP(2,1/($AY$1:INDIRECT("$AY$"&amp;ROW($AY35)-1)&lt;&gt;""),ROW($AY$1:INDIRECT("$AY$"&amp;ROW($AY35)-1))),1)+$BL35)</f>
        <v/>
      </c>
      <c r="AZ35" s="3" t="str" cm="1">
        <f t="array" aca="1" ref="AZ35" ca="1">IF(NOT(ISNUMBER(INDEX($A:$A, LOOKUP(2, 1 / ($A$1:INDIRECT("$A$"&amp;ROW($A35)) &lt;&gt; ""),ROW($A$1:INDIRECT("$A$"&amp;ROW($A35)))), 1))), "",
VLOOKUP(INDIRECT("$G$"&amp;LOOKUP(2, 1 / ($AY$1:INDIRECT("$AY$"&amp;ROW($AY35)-1) &lt;&gt; ""),ROW($AY$1:INDIRECT("$AY$"&amp;ROW($AY35)-1)))),'EV and Base'!A30:N700,2,FALSE))</f>
        <v/>
      </c>
      <c r="BA35" s="3" t="str" cm="1">
        <f t="array" aca="1" ref="BA35" ca="1">IF(NOT(ISNUMBER(INDEX($A:$A, LOOKUP(2, 1 / ($A$1:INDIRECT("$A$"&amp;ROW($A35)) &lt;&gt; ""),ROW($A$1:INDIRECT("$A$"&amp;ROW($A35)))), 1))), "",
INDIRECT("$I$"&amp;LOOKUP(2, 1 / ($AY$1:INDIRECT("$AY$"&amp;ROW($AY35)-1) &lt;&gt; ""),ROW($AY$1:INDIRECT("$AY$"&amp;ROW($AY35)-1)))))</f>
        <v/>
      </c>
      <c r="BB35" s="1" t="str" cm="1">
        <f t="array" aca="1" ref="BB35" ca="1">IF(NOT(ISNUMBER(INDEX($A:$A, LOOKUP(2, 1 / ($A$1:INDIRECT("$A$"&amp;ROW($A35)) &lt;&gt; ""),ROW($A$1:INDIRECT("$A$"&amp;ROW($A35)))), 1))), "",
INDIRECT("$AB$"&amp;LOOKUP(2, 1 / ($AY$1:INDIRECT("$AY$"&amp;ROW($AY35)-1) &lt;&gt; ""),ROW($AY$1:INDIRECT("$AY$"&amp;ROW($AY35)-1)))))</f>
        <v/>
      </c>
      <c r="BC35" s="3" t="str" cm="1">
        <f t="array" aca="1" ref="BC35" ca="1">IF(NOT(ISNUMBER(INDEX($A:$A,LOOKUP(2,1/($A$1:INDIRECT("$A$"&amp;ROW($A35))&lt;&gt;""),ROW($A$1:INDIRECT("$A$"&amp;ROW($A35)))),1))),"",
$BA35+$BA35+10)</f>
        <v/>
      </c>
      <c r="BD35" s="3" t="str" cm="1">
        <f t="array" aca="1" ref="BD35" ca="1">IF(NOT(ISNUMBER(INDEX($A:$A,LOOKUP(2,1/($A$1:INDIRECT("$A$"&amp;ROW($A35))&lt;&gt;""),ROW($A$1:INDIRECT("$A$"&amp;ROW($A35)))),1))),"",
$BA35+$BB35+10)</f>
        <v/>
      </c>
      <c r="BE35" s="3" t="str" cm="1">
        <f t="array" aca="1" ref="BE35" ca="1">IF(NOT(ISNUMBER(INDEX($A:$A,LOOKUP(2,1/($A$1:INDIRECT("$A$"&amp;ROW($A35))&lt;&gt;""),ROW($A$1:INDIRECT("$A$"&amp;ROW($A35)))),1))),"",
$BC35*$BC35)</f>
        <v/>
      </c>
      <c r="BF35" s="3" t="str" cm="1">
        <f t="array" aca="1" ref="BF35" ca="1">IF(NOT(ISNUMBER(INDEX($A:$A,LOOKUP(2,1/($A$1:INDIRECT("$A$"&amp;ROW($A35))&lt;&gt;""),ROW($A$1:INDIRECT("$A$"&amp;ROW($A35)))),1))),"",
$BD35*$BD35)</f>
        <v/>
      </c>
      <c r="BG35" s="3" t="str" cm="1">
        <f t="array" aca="1" ref="BG35" ca="1">IF(NOT(ISNUMBER(INDEX($A:$A,LOOKUP(2,1/($A$1:INDIRECT("$A$"&amp;ROW($A35))&lt;&gt;""),ROW($A$1:INDIRECT("$A$"&amp;ROW($A35)))),1))),"",
_xlfn.FLOOR.MATH(1.5*_xlfn.FLOOR.MATH($AZ35*BA35/5)))</f>
        <v/>
      </c>
      <c r="BH35" s="3" t="str" cm="1">
        <f t="array" aca="1" ref="BH35" ca="1">IF(NOT(ISNUMBER(INDEX($A:$A, LOOKUP(2, 1 / ($A$1:INDIRECT("$A$"&amp;ROW($A35)) &lt;&gt; ""),ROW($A$1:INDIRECT("$A$"&amp;ROW($A35)))), 1))), "",
_xlfn.FLOOR.MATH($BG35/IF(OR(INDIRECT("$C$"&amp;LOOKUP(2, 1 / ($AY$1:INDIRECT("$AY$"&amp;ROW($AY35)-1) &lt;&gt; ""),ROW($AY$1:INDIRECT("$AY$"&amp;ROW($AY35)-1))))="Multi",
INDIRECT("$C$"&amp;LOOKUP(2, 1 / ($AY$1:INDIRECT("$AY$"&amp;ROW($AY35)-1) &lt;&gt; ""),ROW($AY$1:INDIRECT("$AY$"&amp;ROW($AY35)-1))))="Double"),2,1)))</f>
        <v/>
      </c>
      <c r="BI35" s="3" t="str" cm="1">
        <f t="array" aca="1" ref="BI35" ca="1">IF(NOT(ISNUMBER(INDEX($A:$A,LOOKUP(2,1/($A$1:INDIRECT("$A$"&amp;ROW($A35))&lt;&gt;""),ROW($A$1:INDIRECT("$A$"&amp;ROW($A35)))),1))),"",
VLOOKUP($BC35,GameFreakSQRT!$A$1:$B$200,2,FALSE))</f>
        <v/>
      </c>
      <c r="BJ35" s="3" t="str" cm="1">
        <f t="array" aca="1" ref="BJ35" ca="1">IF(NOT(ISNUMBER(INDEX($A:$A,LOOKUP(2,1/($A$1:INDIRECT("$A$"&amp;ROW($A35))&lt;&gt;""),ROW($A$1:INDIRECT("$A$"&amp;ROW($A35)))),1))),"",
VLOOKUP($BD35,GameFreakSQRT!$A$1:$B$200,2,FALSE))</f>
        <v/>
      </c>
      <c r="BK35" s="3" t="str" cm="1">
        <f t="array" aca="1" ref="BK35" ca="1">IF(NOT(ISNUMBER(INDEX($A:$A,LOOKUP(2,1/($A$1:INDIRECT("$A$"&amp;ROW($A35))&lt;&gt;""),ROW($A$1:INDIRECT("$A$"&amp;ROW($A35)))),1))),"",
_xlfn.FLOOR.MATH((($BI35*$BE35)*$BH35)/($BJ35*$BF35))+1)</f>
        <v/>
      </c>
      <c r="BL35" s="3" t="str" cm="1">
        <f t="array" aca="1" ref="BL35" ca="1">IF(NOT(ISNUMBER(INDEX($A:$A,LOOKUP(2,1/($A$1:INDIRECT("$A$"&amp;ROW($A35))&lt;&gt;""),ROW($A$1:INDIRECT("$A$"&amp;ROW($A35)))),1))),"",
_xlfn.FLOOR.MATH($BK35*IF(NOT(INDIRECT("$Z$"&amp;LOOKUP(2, 1 / ($AY$1:INDIRECT("$AY$"&amp;ROW($AY35)-1) &lt;&gt; ""),ROW($AY$1:INDIRECT("$AY$"&amp;ROW($AY35)-1))))=""),1.5,1)))</f>
        <v/>
      </c>
      <c r="BM35" s="3" t="str" cm="1">
        <f t="array" aca="1" ref="BM35" ca="1">IF(NOT(ISNUMBER(INDEX($A:$A, LOOKUP(2, 1 / ($A$1:INDIRECT("$A$"&amp;ROW($A35)) &lt;&gt; ""),ROW($A$1:INDIRECT("$A$"&amp;ROW($A35)))), 1))), "",
INDIRECT("$Y$"&amp;LOOKUP(2, 1 / ($AY$1:INDIRECT("$AY$"&amp;ROW($AY35)-1) &lt;&gt; ""),ROW($AY$1:INDIRECT("$AY$"&amp;ROW($AY35)-1)))))</f>
        <v/>
      </c>
      <c r="BN35" s="3" t="str">
        <f t="shared" ca="1" si="0"/>
        <v/>
      </c>
      <c r="CT35" s="3" t="str" cm="1">
        <f t="array" aca="1" ref="CT35" ca="1">IF(NOT(ISNUMBER(INDEX($A:$A, LOOKUP(2, 1 / ($A$1:INDIRECT("$A$"&amp;ROW($A35)) &lt;&gt; ""),ROW($A$1:INDIRECT("$A$"&amp;ROW($A35)))), 1))), "",
$AY35-INDEX($AY:$AY, LOOKUP(2, 1 / ($AY$1:INDIRECT("$AV$"&amp;ROW($AY35)-1) &lt;&gt; ""),ROW($AY$1:INDIRECT("$AV$"&amp;ROW($AY35)-1))), 1))</f>
        <v/>
      </c>
      <c r="CU35" s="3" t="str" cm="1">
        <f t="array" aca="1" ref="CU35" ca="1">IF(NOT(ISNUMBER(INDEX($A:$A, LOOKUP(2, 1 / ($A$1:INDIRECT("$A$"&amp;ROW($A35)) &lt;&gt; ""),ROW($A$1:INDIRECT("$A$"&amp;ROW($A35)))), 1))), "",
INDEX($Y:$Y, LOOKUP(2, 1 / ($Y$1:INDIRECT("$Y$"&amp;ROW($Y35)-1) &lt;&gt; ""),ROW($Y$1:INDIRECT("$Y$"&amp;ROW($Y35)-1))), 1))</f>
        <v/>
      </c>
      <c r="CV35" s="1" t="str">
        <f ca="1">IFERROR(VLOOKUP($AY35, 'Medium-Slow'!$A$1:$B$101, 2, TRUE),"")</f>
        <v/>
      </c>
    </row>
    <row r="36" spans="1:100" x14ac:dyDescent="0.45">
      <c r="A36" s="56">
        <v>15</v>
      </c>
      <c r="B36" s="56" t="s">
        <v>114</v>
      </c>
      <c r="C36" s="56" t="s">
        <v>46</v>
      </c>
      <c r="D36" s="56" t="s">
        <v>141</v>
      </c>
      <c r="E36" s="56" t="s">
        <v>48</v>
      </c>
      <c r="F36" s="56">
        <v>1</v>
      </c>
      <c r="G36" s="2" t="s">
        <v>70</v>
      </c>
      <c r="H36" s="2" t="s">
        <v>50</v>
      </c>
      <c r="I36" s="2">
        <v>12</v>
      </c>
      <c r="J36" s="2" t="s">
        <v>103</v>
      </c>
      <c r="K36" s="2" t="s">
        <v>72</v>
      </c>
      <c r="L36" s="2" t="s">
        <v>53</v>
      </c>
      <c r="M36" s="2" t="s">
        <v>73</v>
      </c>
      <c r="N36" s="2" t="s">
        <v>74</v>
      </c>
      <c r="O36" s="2" t="s">
        <v>99</v>
      </c>
      <c r="P36" s="2" t="s">
        <v>142</v>
      </c>
      <c r="Q36" s="2">
        <v>0</v>
      </c>
      <c r="R36" s="2">
        <f>_xlfn.FLOOR.MATH((((2*VLOOKUP(G36, 'EV and Base'!$A$1:$N$671, 9, FALSE))+$Q36)*$I36)/100)+$I36+10</f>
        <v>32</v>
      </c>
      <c r="S36" s="2">
        <f>_xlfn.FLOOR.MATH((_xlfn.FLOOR.MATH((((2*VLOOKUP($G36, 'EV and Base'!$A$1:$N$671, 10, FALSE))+$Q36)*$I36)/100)+5)*
IF(OR($J36="Lonely", $J36="Brave", $J36="Adamant", $J36="Naughty"), 1.1,
IF(OR($J36="Bold", $J36="Timid", $J36="Modest", $J36="Calm"), 0.9, 1)))</f>
        <v>18</v>
      </c>
      <c r="T36" s="2">
        <f>_xlfn.FLOOR.MATH((_xlfn.FLOOR.MATH((((2*VLOOKUP($G36, 'EV and Base'!$A$1:$N$671, 11, FALSE))+$Q36)*$I36)/100)+5)*
IF(OR($J36="Bold", $J36="Relaxed", $J36="Impish", $J36="Lax"), 1.1,
IF(OR($J36="Lonely", $J36="Hasty", $J36="Mild", $J36="Gentle"), 0.9, 1)))</f>
        <v>14</v>
      </c>
      <c r="U36" s="2">
        <f>_xlfn.FLOOR.MATH((_xlfn.FLOOR.MATH((((2*VLOOKUP($G36, 'EV and Base'!$A$1:$N$671, 12, FALSE))+$Q36)*$I36)/100)+5)*
IF(OR($J36="Modest", $J36="Mild", $J36="Quiet", $J36="Rash"), 1.1,
IF(OR($J36="Adamant", $J36="Impish", $J36="Jolly", $J36="Careful"), 0.9, 1)))</f>
        <v>11</v>
      </c>
      <c r="V36" s="2">
        <f>_xlfn.FLOOR.MATH((_xlfn.FLOOR.MATH((((2*VLOOKUP($G36, 'EV and Base'!$A$1:$N$671, 13, FALSE))+$Q36)*$I36)/100)+5)*
IF(OR($J36="Calm", $J36="Gentle", $J36="Sassy", $J36="Careful"), 1.1,
IF(OR($J36="Naughty", $J36="Lax", $J36="Naive", $J36="Rash"), 0.9, 1)))</f>
        <v>15</v>
      </c>
      <c r="W36" s="2">
        <f>_xlfn.FLOOR.MATH((_xlfn.FLOOR.MATH((((2*VLOOKUP($G36, 'EV and Base'!$A$1:$N$671, 14, FALSE))+$Q36)*$I36)/100)+5)*
IF(OR($J36="Timid", $J36="Hasty", $J36="Jolly", $J36="Naive"), 1.1,
IF(OR($J36="Brave", $J36="Relaxed", $J36="Quiet", $J36="Sassy"), 0.9, 1)))</f>
        <v>15</v>
      </c>
      <c r="X36" s="56">
        <v>480</v>
      </c>
      <c r="Y36" s="1">
        <v>149</v>
      </c>
      <c r="AA36" s="23" t="str" cm="1">
        <f t="array" aca="1" ref="AA36" ca="1">IF(NOT(ISNUMBER(INDEX($A:$A,LOOKUP(2,1/($A$1:INDIRECT("$A$"&amp;ROW($A36))&lt;&gt;""),ROW($A$1:INDIRECT("$A$"&amp;ROW($A36)))),1))),"",
IF(NOT(ISNUMBER($A36)),$AA35,
IF($AB36&lt;16,"Lillipup",
IF($AB36&lt;32,"Herdier",
"Stoutland"))))</f>
        <v>Lillipup</v>
      </c>
      <c r="AB36" s="25" cm="1">
        <f t="array" aca="1" ref="AB36" ca="1">IF(NOT(ISNUMBER(INDEX($A:$A, LOOKUP(2, 1 / ($A$1:INDIRECT("$A$"&amp;ROW($A36)) &lt;&gt; ""),ROW($A$1:INDIRECT("$A$"&amp;ROW($A36)))), 1))), "",
VLOOKUP($AY36,'Medium-Slow'!$A$1:$B$101,2,TRUE))</f>
        <v>15</v>
      </c>
      <c r="AC36" s="23" cm="1">
        <f t="array" aca="1" ref="AC36" ca="1">IF(NOT(ISNUMBER(INDEX($A:$A, LOOKUP(2, 1 / ($A$1:INDIRECT("$A$"&amp;ROW($A36)) &lt;&gt; ""),ROW($A$1:INDIRECT("$A$"&amp;ROW($A36)))), 1))), "",
INDEX($AC:$AC, LOOKUP(2, 1 / ($AC$1:INDIRECT("$AC$"&amp;ROW($AC36)-1) &lt;&gt; ""),ROW($AC$1:INDIRECT("$AC$"&amp;ROW($AC36)-1))), 1)+
IF(INDEX($AC:$AC, LOOKUP(2, 1 / ($AC$1:INDIRECT("$AC$"&amp;ROW($AC36)-1) &lt;&gt; ""),ROW($AC$1:INDIRECT("$AC$"&amp;ROW($AC36)-1))), 1)+
INDEX($AD:$AD, LOOKUP(2, 1 / ($AD$1:INDIRECT("$AD$"&amp;ROW($AD36)-1) &lt;&gt; ""),ROW($AD$1:INDIRECT("$AD$"&amp;ROW($AD36)-1))), 1)+
INDEX($AE:$AE, LOOKUP(2, 1 / ($AE$1:INDIRECT("$AE$"&amp;ROW($AE36)-1) &lt;&gt; ""),ROW($AE$1:INDIRECT("$AE$"&amp;ROW($AD36)-1))), 1)+
INDEX($AE:$AF, LOOKUP(2, 1 / ($AF$1:INDIRECT("$AF$"&amp;ROW($AF36)-1) &lt;&gt; ""),ROW($AF$1:INDIRECT("$AF$"&amp;ROW($AD36)-1))), 1)+
INDEX($AG:$AG, LOOKUP(2, 1 / ($AG$1:INDIRECT("$AG$"&amp;ROW($AG36)-1) &lt;&gt; ""),ROW($AG$1:INDIRECT("$AG$"&amp;ROW($AD36)-1))), 1)+
INDEX($AH:$AH, LOOKUP(2, 1 / ($AH$1:INDIRECT("$AH$"&amp;ROW($AH36)-1) &lt;&gt; ""),ROW($AH$1:INDIRECT("$AH$"&amp;ROW($AD36)-1))), 1)&gt;=510,0,
IF(INDEX($AC:$AC, LOOKUP(2, 1 / ($AC$1:INDIRECT("$AC$"&amp;ROW($AC36)-1) &lt;&gt; ""),ROW($AC$1:INDIRECT("$AC$"&amp;ROW($AC36)-1))), 1)&gt;=255,0,
VLOOKUP(INDIRECT("$G$"&amp;LOOKUP(2, 1 / ($AC$1:INDIRECT("$AC$"&amp;ROW($AC36)-1) &lt;&gt; ""),ROW($AC$1:INDIRECT("$AC$"&amp;ROW($AC36)-1)))), 'EV and Base'!$A$1:$N$671, 3, FALSE))))</f>
        <v>2</v>
      </c>
      <c r="AD36" s="2" cm="1">
        <f t="array" aca="1" ref="AD36" ca="1">IF(NOT(ISNUMBER(INDEX($A:$A, LOOKUP(2, 1 / ($A$1:INDIRECT("$A$"&amp;ROW($A36)) &lt;&gt; ""),ROW($A$1:INDIRECT("$A$"&amp;ROW($A36)))), 1))), "",
INDEX($AD:$AD, LOOKUP(2, 1 / ($AD$1:INDIRECT("$AD$"&amp;ROW($AD36)-1) &lt;&gt; ""),ROW($AD$1:INDIRECT("$AD$"&amp;ROW($AD36)-1))), 1)+
IF(INDEX($AC:$AC, LOOKUP(2, 1 / ($AC$1:INDIRECT("$AC$"&amp;ROW($AC36)-1) &lt;&gt; ""),ROW($AC$1:INDIRECT("$AC$"&amp;ROW($AC36)-1))), 1)+
INDEX($AD:$AD, LOOKUP(2, 1 / ($AD$1:INDIRECT("$AD$"&amp;ROW($AD36)-1) &lt;&gt; ""),ROW($AD$1:INDIRECT("$AD$"&amp;ROW($AD36)-1))), 1)+
INDEX($AE:$AE, LOOKUP(2, 1 / ($AE$1:INDIRECT("$AE$"&amp;ROW($AE36)-1) &lt;&gt; ""),ROW($AE$1:INDIRECT("$AE$"&amp;ROW($AD36)-1))), 1)+
INDEX($AE:$AF, LOOKUP(2, 1 / ($AF$1:INDIRECT("$AF$"&amp;ROW($AF36)-1) &lt;&gt; ""),ROW($AF$1:INDIRECT("$AF$"&amp;ROW($AD36)-1))), 1)+
INDEX($AG:$AG, LOOKUP(2, 1 / ($AG$1:INDIRECT("$AG$"&amp;ROW($AG36)-1) &lt;&gt; ""),ROW($AG$1:INDIRECT("$AG$"&amp;ROW($AD36)-1))), 1)+
INDEX($AH:$AH, LOOKUP(2, 1 / ($AH$1:INDIRECT("$AH$"&amp;ROW($AH36)-1) &lt;&gt; ""),ROW($AH$1:INDIRECT("$AH$"&amp;ROW($AD36)-1))), 1)&gt;=510,0,
IF(INDEX($AD:$AD, LOOKUP(2, 1 / ($AD$1:INDIRECT("$AD$"&amp;ROW($AD36)-1) &lt;&gt; ""),ROW($AD$1:INDIRECT("$AD$"&amp;ROW($AD36)-1))), 1)&gt;=255,0,
VLOOKUP(INDIRECT("$G$"&amp;LOOKUP(2, 1 / ($AD$1:INDIRECT("$AD$"&amp;ROW($AD36)-1) &lt;&gt; ""),ROW($AD$1:INDIRECT("$AD$"&amp;ROW($AD36)-1)))), 'EV and Base'!$A$1:$N$671, 4, FALSE))))</f>
        <v>6</v>
      </c>
      <c r="AE36" s="2" cm="1">
        <f t="array" aca="1" ref="AE36" ca="1">IF(NOT(ISNUMBER(INDEX($A:$A,LOOKUP(2,1/($A$1:INDIRECT("$A$"&amp;ROW($A36))&lt;&gt;""),ROW($A$1:INDIRECT("$A$"&amp;ROW($A36)))),1))),"",
INDEX($AE:$AE,LOOKUP(2,1/($AE$1:INDIRECT("$AE$"&amp;ROW($AE36)-1)&lt;&gt;""),ROW($AE$1:INDIRECT("$AE$"&amp;ROW($AE36)-1))),1)+
IF(INDEX($AC:$AC,LOOKUP(2,1/($AC$1:INDIRECT("$AC$"&amp;ROW($AC36)-1)&lt;&gt;""),ROW($AC$1:INDIRECT("$AC$"&amp;ROW($AC36)-1))),1)+
INDEX($AD:$AD,LOOKUP(2,1/($AD$1:INDIRECT("$AD$"&amp;ROW($AD36)-1)&lt;&gt;""),ROW($AD$1:INDIRECT("$AD$"&amp;ROW($AD36)-1))),1)+
INDEX($AE:$AE,LOOKUP(2,1/($AE$1:INDIRECT("$AE$"&amp;ROW($AE36)-1)&lt;&gt;""),ROW($AE$1:INDIRECT("$AE$"&amp;ROW($AD36)-1))),1)+
INDEX($AE:$AF,LOOKUP(2,1/($AF$1:INDIRECT("$AF$"&amp;ROW($AF36)-1)&lt;&gt;""),ROW($AF$1:INDIRECT("$AF$"&amp;ROW($AD36)-1))),1)+
INDEX($AG:$AG,LOOKUP(2,1/($AG$1:INDIRECT("$AG$"&amp;ROW($AG36)-1)&lt;&gt;""),ROW($AG$1:INDIRECT("$AG$"&amp;ROW($AD36)-1))),1)+
INDEX($AH:$AH,LOOKUP(2,1/($AH$1:INDIRECT("$AH$"&amp;ROW($AH36)-1)&lt;&gt;""),ROW($AH$1:INDIRECT("$AH$"&amp;ROW($AD36)-1))),1)&gt;=510,0,
IF(INDEX($AE:$AE,LOOKUP(2,1/($AE$1:INDIRECT("$AE$"&amp;ROW($AE36)-1)&lt;&gt;""),ROW($AE$1:INDIRECT("$AE$"&amp;ROW($AE36)-1))),1)&gt;=255,0,
VLOOKUP(INDIRECT("$G$"&amp;LOOKUP(2,1/($AE$1:INDIRECT("$AE$"&amp;ROW($AE36)-1)&lt;&gt;""),ROW($AE$1:INDIRECT("$AE$"&amp;ROW($AE36)-1)))),'EV and Base'!$A$1:$N$671,5,FALSE))))</f>
        <v>0</v>
      </c>
      <c r="AF36" s="2" cm="1">
        <f t="array" aca="1" ref="AF36" ca="1">IF(NOT(ISNUMBER(INDEX($A:$A, LOOKUP(2, 1 / ($A$1:INDIRECT("$A$"&amp;ROW($A36)) &lt;&gt; ""),ROW($A$1:INDIRECT("$A$"&amp;ROW($A36)))), 1))), "",
INDEX($AF:$AF, LOOKUP(2, 1 / ($AF$1:INDIRECT("$AF$"&amp;ROW($AF36)-1) &lt;&gt; ""),ROW($AF$1:INDIRECT("$AF$"&amp;ROW($AF36)-1))), 1)+
IF(INDEX($AC:$AC, LOOKUP(2, 1 / ($AC$1:INDIRECT("$AC$"&amp;ROW($AC36)-1) &lt;&gt; ""),ROW($AC$1:INDIRECT("$AC$"&amp;ROW($AC36)-1))), 1)+
INDEX($AD:$AD, LOOKUP(2, 1 / ($AD$1:INDIRECT("$AD$"&amp;ROW($AD36)-1) &lt;&gt; ""),ROW($AD$1:INDIRECT("$AD$"&amp;ROW($AD36)-1))), 1)+
INDEX($AE:$AE, LOOKUP(2, 1 / ($AE$1:INDIRECT("$AE$"&amp;ROW($AE36)-1) &lt;&gt; ""),ROW($AE$1:INDIRECT("$AE$"&amp;ROW($AD36)-1))), 1)+
INDEX($AE:$AF, LOOKUP(2, 1 / ($AF$1:INDIRECT("$AF$"&amp;ROW($AF36)-1) &lt;&gt; ""),ROW($AF$1:INDIRECT("$AF$"&amp;ROW($AD36)-1))), 1)+
INDEX($AG:$AG, LOOKUP(2, 1 / ($AG$1:INDIRECT("$AG$"&amp;ROW($AG36)-1) &lt;&gt; ""),ROW($AG$1:INDIRECT("$AG$"&amp;ROW($AD36)-1))), 1)+
INDEX($AH:$AH, LOOKUP(2, 1 / ($AH$1:INDIRECT("$AH$"&amp;ROW($AH36)-1) &lt;&gt; ""),ROW($AH$1:INDIRECT("$AH$"&amp;ROW($AD36)-1))), 1)&gt;=510,0,
IF(INDEX($AF:$AF, LOOKUP(2, 1 / ($AF$1:INDIRECT("$AF$"&amp;ROW($AF36)-1) &lt;&gt; ""),ROW($AF$1:INDIRECT("$AF$"&amp;ROW($AF36)-1))), 1)&gt;=255,0,
VLOOKUP(INDIRECT("$G$"&amp;LOOKUP(2, 1 / ($AF$1:INDIRECT("$AF$"&amp;ROW($AF36)-1) &lt;&gt; ""),ROW($AF$1:INDIRECT("$AF$"&amp;ROW($AF36)-1)))), 'EV and Base'!$A$1:$N$671, 6, FALSE))))</f>
        <v>1</v>
      </c>
      <c r="AG36" s="2" cm="1">
        <f t="array" aca="1" ref="AG36" ca="1">IF(NOT(ISNUMBER(INDEX($A:$A, LOOKUP(2, 1 / ($A$1:INDIRECT("$A$"&amp;ROW($A36)) &lt;&gt; ""),ROW($A$1:INDIRECT("$A$"&amp;ROW($A36)))), 1))), "",
INDEX($AG:$AG, LOOKUP(2, 1 / ($AG$1:INDIRECT("$AG$"&amp;ROW($AG36)-1) &lt;&gt; ""),ROW($AG$1:INDIRECT("$AG$"&amp;ROW($AG36)-1))), 1)+
IF(INDEX($AC:$AC, LOOKUP(2, 1 / ($AC$1:INDIRECT("$AC$"&amp;ROW($AC36)-1) &lt;&gt; ""),ROW($AC$1:INDIRECT("$AC$"&amp;ROW($AC36)-1))), 1)+
INDEX($AD:$AD, LOOKUP(2, 1 / ($AD$1:INDIRECT("$AD$"&amp;ROW($AD36)-1) &lt;&gt; ""),ROW($AD$1:INDIRECT("$AD$"&amp;ROW($AD36)-1))), 1)+
INDEX($AE:$AE, LOOKUP(2, 1 / ($AE$1:INDIRECT("$AE$"&amp;ROW($AE36)-1) &lt;&gt; ""),ROW($AE$1:INDIRECT("$AE$"&amp;ROW($AD36)-1))), 1)+
INDEX($AE:$AF, LOOKUP(2, 1 / ($AF$1:INDIRECT("$AF$"&amp;ROW($AF36)-1) &lt;&gt; ""),ROW($AF$1:INDIRECT("$AF$"&amp;ROW($AD36)-1))), 1)+
INDEX($AG:$AG, LOOKUP(2, 1 / ($AG$1:INDIRECT("$AG$"&amp;ROW($AG36)-1) &lt;&gt; ""),ROW($AG$1:INDIRECT("$AG$"&amp;ROW($AD36)-1))), 1)+
INDEX($AH:$AH, LOOKUP(2, 1 / ($AH$1:INDIRECT("$AH$"&amp;ROW($AH36)-1) &lt;&gt; ""),ROW($AH$1:INDIRECT("$AH$"&amp;ROW($AD36)-1))), 1)&gt;=510,0,
IF(INDEX($AG:$AG, LOOKUP(2, 1 / ($AG$1:INDIRECT("$AG$"&amp;ROW($AG36)-1) &lt;&gt; ""),ROW($AG$1:INDIRECT("$AG$"&amp;ROW($AG36)-1))), 1)&gt;=255,0,
VLOOKUP(INDIRECT("$G$"&amp;LOOKUP(2, 1 / ($AG$1:INDIRECT("$AG$"&amp;ROW($AG36)-1) &lt;&gt; ""),ROW($AG$1:INDIRECT("$AG$"&amp;ROW($AG36)-1)))), 'EV and Base'!$A$1:$N$671, 7, FALSE))))</f>
        <v>0</v>
      </c>
      <c r="AH36" s="24" cm="1">
        <f t="array" aca="1" ref="AH36" ca="1">IF(NOT(ISNUMBER(INDEX($A:$A,LOOKUP(2,1/($A$1:INDIRECT("$A$"&amp;ROW($A36))&lt;&gt;""),ROW($A$1:INDIRECT("$A$"&amp;ROW($A36)))),1))),"",
INDEX($AH:$AH,LOOKUP(2,1/($AH$1:INDIRECT("$AH$"&amp;ROW($AH36)-1)&lt;&gt;""),ROW($AH$1:INDIRECT("$AH$"&amp;ROW($AH36)-1))),1)+
IF(INDEX($AC:$AC,LOOKUP(2,1/($AC$1:INDIRECT("$AC$"&amp;ROW($AC36)-1)&lt;&gt;""),ROW($AC$1:INDIRECT("$AC$"&amp;ROW($AC36)-1))),1)+
INDEX($AD:$AD,LOOKUP(2,1/($AD$1:INDIRECT("$AD$"&amp;ROW($AD36)-1)&lt;&gt;""),ROW($AD$1:INDIRECT("$AD$"&amp;ROW($AD36)-1))),1)+
INDEX($AE:$AE,LOOKUP(2,1/($AE$1:INDIRECT("$AE$"&amp;ROW($AE36)-1)&lt;&gt;""),ROW($AE$1:INDIRECT("$AE$"&amp;ROW($AD36)-1))),1)+
INDEX($AE:$AF,LOOKUP(2,1/($AF$1:INDIRECT("$AF$"&amp;ROW($AF36)-1)&lt;&gt;""),ROW($AF$1:INDIRECT("$AF$"&amp;ROW($AD36)-1))),1)+
INDEX($AG:$AG,LOOKUP(2,1/($AG$1:INDIRECT("$AG$"&amp;ROW($AG36)-1)&lt;&gt;""),ROW($AG$1:INDIRECT("$AG$"&amp;ROW($AD36)-1))),1)+
INDEX($AH:$AH,LOOKUP(2,1/($AH$1:INDIRECT("$AH$"&amp;ROW($AH36)-1)&lt;&gt;""),ROW($AH$1:INDIRECT("$AH$"&amp;ROW($AD36)-1))),1)&gt;=510,0,
IF(INDEX($AH:$AH,LOOKUP(2,1/($AH$1:INDIRECT("$AH$"&amp;ROW($AH36)-1)&lt;&gt;""),ROW($AH$1:INDIRECT("$AH$"&amp;ROW($AH36)-1))),1)&gt;=255,0,
VLOOKUP(INDIRECT("$G$"&amp;LOOKUP(2,1/($AH$1:INDIRECT("$AH$"&amp;ROW($AH36)-1)&lt;&gt;""),ROW($AH$1:INDIRECT("$AH$"&amp;ROW($AH36)-1)))),'EV and Base'!$A$1:$N$671,8,FALSE))))</f>
        <v>9</v>
      </c>
      <c r="AI36" s="29" cm="1">
        <f t="array" aca="1" ref="AI36" ca="1">IF(NOT(ISNUMBER(INDEX($A:$A,LOOKUP(2,1/($A$1:INDIRECT("$A$"&amp;ROW($A36))&lt;&gt;""),ROW($A$1:INDIRECT("$A$"&amp;ROW($A36)))),1))),"",
ROUNDDOWN((((2*VLOOKUP($AA36,'EV and Base'!$A$1:$N$671,9,FALSE))+31+ROUNDDOWN($AC36/4,0))*$AB36)/100,0)+$AB36+10)</f>
        <v>43</v>
      </c>
      <c r="AJ36" s="21" cm="1">
        <f t="array" aca="1" ref="AJ36" ca="1">IF(NOT(ISNUMBER(INDEX($A:$A, LOOKUP(2, 1 / ($A$1:INDIRECT("$A$"&amp;ROW($A36)) &lt;&gt; ""),ROW($A$1:INDIRECT("$A$"&amp;ROW($A36)))), 1))), "",
ROUNDDOWN((ROUNDDOWN((((2*VLOOKUP($AA36, 'EV and Base'!$A$1:$N$671, 10, FALSE))+31+ROUNDDOWN($AD36/4, 0))*$AB36)/100, 0)+5)*1.1, 0))</f>
        <v>29</v>
      </c>
      <c r="AK36" s="21" t="str" cm="1">
        <f t="array" aca="1" ref="AK36" ca="1">IF(NOT(ISNUMBER(INDEX($A:$A, LOOKUP(2, 1 / ($A$1:INDIRECT("$A$"&amp;ROW($A36)) &lt;&gt; ""),ROW($A$1:INDIRECT("$A$"&amp;ROW($A36)))), 1))), "",
ROUNDDOWN((ROUNDDOWN((((2*VLOOKUP($AA36, 'EV and Base'!$A$1:$N$671, 11, FALSE))+30+ROUNDDOWN($AE36/4, 0))*$AB36)/100, 0)+5), 0)
&amp;"-"&amp;
ROUNDDOWN((ROUNDDOWN((((2*VLOOKUP($AA36, 'EV and Base'!$A$1:$N$671, 11, FALSE))+31+ROUNDDOWN($AE36/4, 0))*$AB36)/100, 0)+5), 0))</f>
        <v>23-23</v>
      </c>
      <c r="AL36" s="21" t="str" cm="1">
        <f t="array" aca="1" ref="AL36" ca="1">IF(NOT(ISNUMBER(INDEX($A:$A, LOOKUP(2, 1 / ($A$1:INDIRECT("$A$"&amp;ROW($A36)) &lt;&gt; ""),ROW($A$1:INDIRECT("$A$"&amp;ROW($A36)))), 1))), "",
ROUNDDOWN((ROUNDDOWN((((2*VLOOKUP($AA36, 'EV and Base'!$A$1:$N$671, 12, FALSE))+0+ROUNDDOWN($AF36/4, 0))*$AB36)/100, 0)+5)*0.9, 0)
&amp;"-"&amp;
ROUNDDOWN((ROUNDDOWN((((2*VLOOKUP($AA36, 'EV and Base'!$A$1:$N$671, 12, FALSE))+31+ROUNDDOWN($AF36/4, 0))*$AB36)/100, 0)+5)*0.9, 0))</f>
        <v>10-15</v>
      </c>
      <c r="AM36" s="21" t="str" cm="1">
        <f t="array" aca="1" ref="AM36" ca="1">IF(NOT(ISNUMBER(INDEX($A:$A, LOOKUP(2, 1 / ($A$1:INDIRECT("$A$"&amp;ROW($A36)) &lt;&gt; ""),ROW($A$1:INDIRECT("$A$"&amp;ROW($A36)))), 1))), "",
ROUNDDOWN((ROUNDDOWN((((2*VLOOKUP($AA36, 'EV and Base'!$A$1:$N$671, 13, FALSE))+30+ROUNDDOWN($AG36/4, 0))*$AB36)/100, 0)+5), 0)
&amp;"-"&amp;
ROUNDDOWN((ROUNDDOWN((((2*VLOOKUP($AA36, 'EV and Base'!$A$1:$N$671, 13, FALSE))+31+ROUNDDOWN($AG36/4, 0))*$AB36)/100, 0)+5), 0))</f>
        <v>23-23</v>
      </c>
      <c r="AN36" s="25" cm="1">
        <f t="array" aca="1" ref="AN36" ca="1">IF(NOT(ISNUMBER(INDEX($A:$A, LOOKUP(2, 1 / ($A$1:INDIRECT("$A$"&amp;ROW($A36)) &lt;&gt; ""),ROW($A$1:INDIRECT("$A$"&amp;ROW($A36)))), 1))), "",
ROUNDDOWN((ROUNDDOWN((((2*VLOOKUP($AA36, 'EV and Base'!$A$1:$N$671, 14, FALSE))+31+ROUNDDOWN($AH36/4, 0))*$AB36)/100, 0)+5), 0))</f>
        <v>26</v>
      </c>
      <c r="AO36" s="23" cm="1">
        <f t="array" aca="1" ref="AO36" ca="1">IF(NOT(ISNUMBER(INDEX($A:$A, LOOKUP(2, 1 / ($A$1:INDIRECT("$A$"&amp;ROW($A36)) &lt;&gt; ""),ROW($A$1:INDIRECT("$A$"&amp;ROW($A36)))), 1))), "",
ROUNDDOWN((((2*VLOOKUP($AA36, 'EV and Base'!$A$1:$N$671, 9, FALSE))+31+ROUNDDOWN($AC36/4, 0))*$AB36)/100, 0)+$AB36+10)</f>
        <v>43</v>
      </c>
      <c r="AP36" s="2" cm="1">
        <f t="array" aca="1" ref="AP36" ca="1">IF(NOT(ISNUMBER(INDEX($A:$A, LOOKUP(2, 1 / ($A$1:INDIRECT("$A$"&amp;ROW($A36)) &lt;&gt; ""),ROW($A$1:INDIRECT("$A$"&amp;ROW($A36)))), 1))), "",
ROUNDDOWN((ROUNDDOWN((((2*VLOOKUP($AA36, 'EV and Base'!$A$1:$N$671, 10, FALSE))+31+ROUNDDOWN($AD36/4, 0))*$AB36)/100, 0)+5)*1.1, 0))</f>
        <v>29</v>
      </c>
      <c r="AQ36" s="2" cm="1">
        <f t="array" aca="1" ref="AQ36" ca="1">IF(NOT(ISNUMBER(INDEX($A:$A, LOOKUP(2, 1 / ($A$1:INDIRECT("$A$"&amp;ROW($A36)) &lt;&gt; ""),ROW($A$1:INDIRECT("$A$"&amp;ROW($A36)))), 1))), "",
ROUNDDOWN((ROUNDDOWN((((2*VLOOKUP($AA36, 'EV and Base'!$A$1:$N$671, 11, FALSE))+$AV$2+ROUNDDOWN($AE36/4, 0))*$AB36)/100, 0)+5), 0))</f>
        <v>23</v>
      </c>
      <c r="AR36" s="22" cm="1">
        <f t="array" aca="1" ref="AR36" ca="1">IF(NOT(ISNUMBER(INDEX($A:$A, LOOKUP(2, 1 / ($A$1:INDIRECT("$A$"&amp;ROW($A36)) &lt;&gt; ""),ROW($A$1:INDIRECT("$A$"&amp;ROW($A36)))), 1))), "",
ROUNDDOWN((ROUNDDOWN((((2*VLOOKUP($AA36, 'EV and Base'!$A$1:$N$671, 12, FALSE))+$AW$2+ROUNDDOWN($AF36/4, 0))*$AB36)/100, 0)+5)*0.9, 0))</f>
        <v>13</v>
      </c>
      <c r="AS36" s="2" cm="1">
        <f t="array" aca="1" ref="AS36" ca="1">IF(NOT(ISNUMBER(INDEX($A:$A, LOOKUP(2, 1 / ($A$1:INDIRECT("$A$"&amp;ROW($A36)) &lt;&gt; ""),ROW($A$1:INDIRECT("$A$"&amp;ROW($A36)))), 1))), "",
ROUNDDOWN((ROUNDDOWN((((2*VLOOKUP($AA36, 'EV and Base'!$A$1:$N$671, 13, FALSE))+$AX$2+ROUNDDOWN($AG36/4, 0))*$AB36)/100, 0)+5), 0))</f>
        <v>23</v>
      </c>
      <c r="AT36" s="24" cm="1">
        <f t="array" aca="1" ref="AT36" ca="1">IF(NOT(ISNUMBER(INDEX($A:$A, LOOKUP(2, 1 / ($A$1:INDIRECT("$A$"&amp;ROW($A36)) &lt;&gt; ""),ROW($A$1:INDIRECT("$A$"&amp;ROW($A36)))), 1))), "",
ROUNDDOWN((ROUNDDOWN((((2*VLOOKUP($AA36, 'EV and Base'!$A$1:$N$671, 14, FALSE))+31+ROUNDDOWN($AH36/4, 0))*$AB36)/100, 0)+5), 0))</f>
        <v>26</v>
      </c>
      <c r="AU36" s="28">
        <v>113</v>
      </c>
      <c r="AY36" cm="1">
        <f t="array" aca="1" ref="AY36" ca="1">IF(NOT(ISNUMBER(INDEX($A:$A,LOOKUP(2,1/($A$1:INDIRECT("$A$"&amp;ROW($A36))&lt;&gt;""),ROW($A$1:INDIRECT("$A$"&amp;ROW($A36)))),1))),"",
INDEX($AY:$AY,LOOKUP(2,1/($AY$1:INDIRECT("$AY$"&amp;ROW($AY36)-1)&lt;&gt;""),ROW($AY$1:INDIRECT("$AY$"&amp;ROW($AY36)-1))),1)+$BL36)</f>
        <v>2461</v>
      </c>
      <c r="AZ36" s="3" cm="1">
        <f t="array" aca="1" ref="AZ36" ca="1">IF(NOT(ISNUMBER(INDEX($A:$A, LOOKUP(2, 1 / ($A$1:INDIRECT("$A$"&amp;ROW($A36)) &lt;&gt; ""),ROW($A$1:INDIRECT("$A$"&amp;ROW($A36)))), 1))), "",
VLOOKUP(INDIRECT("$G$"&amp;LOOKUP(2, 1 / ($AY$1:INDIRECT("$AY$"&amp;ROW($AY36)-1) &lt;&gt; ""),ROW($AY$1:INDIRECT("$AY$"&amp;ROW($AY36)-1)))),'EV and Base'!A31:N701,2,FALSE))</f>
        <v>56</v>
      </c>
      <c r="BA36" s="3" cm="1">
        <f t="array" aca="1" ref="BA36" ca="1">IF(NOT(ISNUMBER(INDEX($A:$A, LOOKUP(2, 1 / ($A$1:INDIRECT("$A$"&amp;ROW($A36)) &lt;&gt; ""),ROW($A$1:INDIRECT("$A$"&amp;ROW($A36)))), 1))), "",
INDIRECT("$I$"&amp;LOOKUP(2, 1 / ($AY$1:INDIRECT("$AY$"&amp;ROW($AY36)-1) &lt;&gt; ""),ROW($AY$1:INDIRECT("$AY$"&amp;ROW($AY36)-1)))))</f>
        <v>12</v>
      </c>
      <c r="BB36" s="1" cm="1">
        <f t="array" aca="1" ref="BB36" ca="1">IF(NOT(ISNUMBER(INDEX($A:$A, LOOKUP(2, 1 / ($A$1:INDIRECT("$A$"&amp;ROW($A36)) &lt;&gt; ""),ROW($A$1:INDIRECT("$A$"&amp;ROW($A36)))), 1))), "",
INDIRECT("$AB$"&amp;LOOKUP(2, 1 / ($AY$1:INDIRECT("$AY$"&amp;ROW($AY36)-1) &lt;&gt; ""),ROW($AY$1:INDIRECT("$AY$"&amp;ROW($AY36)-1)))))</f>
        <v>15</v>
      </c>
      <c r="BC36" s="3" cm="1">
        <f t="array" aca="1" ref="BC36" ca="1">IF(NOT(ISNUMBER(INDEX($A:$A,LOOKUP(2,1/($A$1:INDIRECT("$A$"&amp;ROW($A36))&lt;&gt;""),ROW($A$1:INDIRECT("$A$"&amp;ROW($A36)))),1))),"",
$BA36+$BA36+10)</f>
        <v>34</v>
      </c>
      <c r="BD36" s="3" cm="1">
        <f t="array" aca="1" ref="BD36" ca="1">IF(NOT(ISNUMBER(INDEX($A:$A,LOOKUP(2,1/($A$1:INDIRECT("$A$"&amp;ROW($A36))&lt;&gt;""),ROW($A$1:INDIRECT("$A$"&amp;ROW($A36)))),1))),"",
$BA36+$BB36+10)</f>
        <v>37</v>
      </c>
      <c r="BE36" s="3" cm="1">
        <f t="array" aca="1" ref="BE36" ca="1">IF(NOT(ISNUMBER(INDEX($A:$A,LOOKUP(2,1/($A$1:INDIRECT("$A$"&amp;ROW($A36))&lt;&gt;""),ROW($A$1:INDIRECT("$A$"&amp;ROW($A36)))),1))),"",
$BC36*$BC36)</f>
        <v>1156</v>
      </c>
      <c r="BF36" s="3" cm="1">
        <f t="array" aca="1" ref="BF36" ca="1">IF(NOT(ISNUMBER(INDEX($A:$A,LOOKUP(2,1/($A$1:INDIRECT("$A$"&amp;ROW($A36))&lt;&gt;""),ROW($A$1:INDIRECT("$A$"&amp;ROW($A36)))),1))),"",
$BD36*$BD36)</f>
        <v>1369</v>
      </c>
      <c r="BG36" s="3" cm="1">
        <f t="array" aca="1" ref="BG36" ca="1">IF(NOT(ISNUMBER(INDEX($A:$A,LOOKUP(2,1/($A$1:INDIRECT("$A$"&amp;ROW($A36))&lt;&gt;""),ROW($A$1:INDIRECT("$A$"&amp;ROW($A36)))),1))),"",
_xlfn.FLOOR.MATH(1.5*_xlfn.FLOOR.MATH($AZ36*BA36/5)))</f>
        <v>201</v>
      </c>
      <c r="BH36" s="3" cm="1">
        <f t="array" aca="1" ref="BH36" ca="1">IF(NOT(ISNUMBER(INDEX($A:$A, LOOKUP(2, 1 / ($A$1:INDIRECT("$A$"&amp;ROW($A36)) &lt;&gt; ""),ROW($A$1:INDIRECT("$A$"&amp;ROW($A36)))), 1))), "",
_xlfn.FLOOR.MATH($BG36/IF(OR(INDIRECT("$C$"&amp;LOOKUP(2, 1 / ($AY$1:INDIRECT("$AY$"&amp;ROW($AY36)-1) &lt;&gt; ""),ROW($AY$1:INDIRECT("$AY$"&amp;ROW($AY36)-1))))="Multi",
INDIRECT("$C$"&amp;LOOKUP(2, 1 / ($AY$1:INDIRECT("$AY$"&amp;ROW($AY36)-1) &lt;&gt; ""),ROW($AY$1:INDIRECT("$AY$"&amp;ROW($AY36)-1))))="Double"),2,1)))</f>
        <v>201</v>
      </c>
      <c r="BI36" s="3" cm="1">
        <f t="array" aca="1" ref="BI36" ca="1">IF(NOT(ISNUMBER(INDEX($A:$A,LOOKUP(2,1/($A$1:INDIRECT("$A$"&amp;ROW($A36))&lt;&gt;""),ROW($A$1:INDIRECT("$A$"&amp;ROW($A36)))),1))),"",
VLOOKUP($BC36,GameFreakSQRT!$A$1:$B$200,2,FALSE))</f>
        <v>23884</v>
      </c>
      <c r="BJ36" s="3" cm="1">
        <f t="array" aca="1" ref="BJ36" ca="1">IF(NOT(ISNUMBER(INDEX($A:$A,LOOKUP(2,1/($A$1:INDIRECT("$A$"&amp;ROW($A36))&lt;&gt;""),ROW($A$1:INDIRECT("$A$"&amp;ROW($A36)))),1))),"",
VLOOKUP($BD36,GameFreakSQRT!$A$1:$B$200,2,FALSE))</f>
        <v>24915</v>
      </c>
      <c r="BK36" s="3" cm="1">
        <f t="array" aca="1" ref="BK36" ca="1">IF(NOT(ISNUMBER(INDEX($A:$A,LOOKUP(2,1/($A$1:INDIRECT("$A$"&amp;ROW($A36))&lt;&gt;""),ROW($A$1:INDIRECT("$A$"&amp;ROW($A36)))),1))),"",
_xlfn.FLOOR.MATH((($BI36*$BE36)*$BH36)/($BJ36*$BF36))+1)</f>
        <v>163</v>
      </c>
      <c r="BL36" s="3" cm="1">
        <f t="array" aca="1" ref="BL36" ca="1">IF(NOT(ISNUMBER(INDEX($A:$A,LOOKUP(2,1/($A$1:INDIRECT("$A$"&amp;ROW($A36))&lt;&gt;""),ROW($A$1:INDIRECT("$A$"&amp;ROW($A36)))),1))),"",
_xlfn.FLOOR.MATH($BK36*IF(NOT(INDIRECT("$Z$"&amp;LOOKUP(2, 1 / ($AY$1:INDIRECT("$AY$"&amp;ROW($AY36)-1) &lt;&gt; ""),ROW($AY$1:INDIRECT("$AY$"&amp;ROW($AY36)-1))))=""),1.5,1)))</f>
        <v>163</v>
      </c>
      <c r="BM36" s="3" cm="1">
        <f t="array" aca="1" ref="BM36" ca="1">IF(NOT(ISNUMBER(INDEX($A:$A, LOOKUP(2, 1 / ($A$1:INDIRECT("$A$"&amp;ROW($A36)) &lt;&gt; ""),ROW($A$1:INDIRECT("$A$"&amp;ROW($A36)))), 1))), "",
INDIRECT("$Y$"&amp;LOOKUP(2, 1 / ($AY$1:INDIRECT("$AY$"&amp;ROW($AY36)-1) &lt;&gt; ""),ROW($AY$1:INDIRECT("$AY$"&amp;ROW($AY36)-1)))))</f>
        <v>163</v>
      </c>
      <c r="BN36" s="3" t="b">
        <f t="shared" ca="1" si="0"/>
        <v>1</v>
      </c>
      <c r="CT36" s="3" cm="1">
        <f t="array" aca="1" ref="CT36" ca="1">IF(NOT(ISNUMBER(INDEX($A:$A, LOOKUP(2, 1 / ($A$1:INDIRECT("$A$"&amp;ROW($A36)) &lt;&gt; ""),ROW($A$1:INDIRECT("$A$"&amp;ROW($A36)))), 1))), "",
$AY36-INDEX($AY:$AY, LOOKUP(2, 1 / ($AY$1:INDIRECT("$AV$"&amp;ROW($AY36)-1) &lt;&gt; ""),ROW($AY$1:INDIRECT("$AV$"&amp;ROW($AY36)-1))), 1))</f>
        <v>2461</v>
      </c>
      <c r="CU36" s="3" cm="1">
        <f t="array" aca="1" ref="CU36" ca="1">IF(NOT(ISNUMBER(INDEX($A:$A, LOOKUP(2, 1 / ($A$1:INDIRECT("$A$"&amp;ROW($A36)) &lt;&gt; ""),ROW($A$1:INDIRECT("$A$"&amp;ROW($A36)))), 1))), "",
INDEX($Y:$Y, LOOKUP(2, 1 / ($Y$1:INDIRECT("$Y$"&amp;ROW($Y36)-1) &lt;&gt; ""),ROW($Y$1:INDIRECT("$Y$"&amp;ROW($Y36)-1))), 1))</f>
        <v>163</v>
      </c>
      <c r="CV36" s="1">
        <f ca="1">IFERROR(VLOOKUP($AY36, 'Medium-Slow'!$A$1:$B$101, 2, TRUE),"")</f>
        <v>15</v>
      </c>
    </row>
    <row r="37" spans="1:100" x14ac:dyDescent="0.45">
      <c r="A37" s="69">
        <v>16</v>
      </c>
      <c r="B37" s="56" t="s">
        <v>114</v>
      </c>
      <c r="C37" s="69" t="s">
        <v>143</v>
      </c>
      <c r="D37" s="69" t="s">
        <v>141</v>
      </c>
      <c r="E37" s="69" t="s">
        <v>48</v>
      </c>
      <c r="F37" s="56">
        <v>1</v>
      </c>
      <c r="G37" s="2" t="s">
        <v>70</v>
      </c>
      <c r="H37" s="2" t="s">
        <v>50</v>
      </c>
      <c r="I37" s="2">
        <v>12</v>
      </c>
      <c r="J37" s="2" t="s">
        <v>64</v>
      </c>
      <c r="K37" s="2" t="s">
        <v>98</v>
      </c>
      <c r="L37" s="2" t="s">
        <v>53</v>
      </c>
      <c r="M37" s="2" t="s">
        <v>73</v>
      </c>
      <c r="N37" s="2" t="s">
        <v>74</v>
      </c>
      <c r="O37" s="2" t="s">
        <v>99</v>
      </c>
      <c r="P37" s="2" t="s">
        <v>142</v>
      </c>
      <c r="Q37" s="2">
        <v>0</v>
      </c>
      <c r="R37" s="2">
        <f>_xlfn.FLOOR.MATH((((2*VLOOKUP(G37, 'EV and Base'!$A$1:$N$671, 9, FALSE))+$Q37)*$I37)/100)+$I37+10</f>
        <v>32</v>
      </c>
      <c r="S37" s="2">
        <f>_xlfn.FLOOR.MATH((_xlfn.FLOOR.MATH((((2*VLOOKUP($G37, 'EV and Base'!$A$1:$N$671, 10, FALSE))+$Q37)*$I37)/100)+5)*
IF(OR($J37="Lonely", $J37="Brave", $J37="Adamant", $J37="Naughty"), 1.1,
IF(OR($J37="Bold", $J37="Timid", $J37="Modest", $J37="Calm"), 0.9, 1)))</f>
        <v>16</v>
      </c>
      <c r="T37" s="2">
        <f>_xlfn.FLOOR.MATH((_xlfn.FLOOR.MATH((((2*VLOOKUP($G37, 'EV and Base'!$A$1:$N$671, 11, FALSE))+$Q37)*$I37)/100)+5)*
IF(OR($J37="Bold", $J37="Relaxed", $J37="Impish", $J37="Lax"), 1.1,
IF(OR($J37="Lonely", $J37="Hasty", $J37="Mild", $J37="Gentle"), 0.9, 1)))</f>
        <v>14</v>
      </c>
      <c r="U37" s="2">
        <f>_xlfn.FLOOR.MATH((_xlfn.FLOOR.MATH((((2*VLOOKUP($G37, 'EV and Base'!$A$1:$N$671, 12, FALSE))+$Q37)*$I37)/100)+5)*
IF(OR($J37="Modest", $J37="Mild", $J37="Quiet", $J37="Rash"), 1.1,
IF(OR($J37="Adamant", $J37="Impish", $J37="Jolly", $J37="Careful"), 0.9, 1)))</f>
        <v>13</v>
      </c>
      <c r="V37" s="2">
        <f>_xlfn.FLOOR.MATH((_xlfn.FLOOR.MATH((((2*VLOOKUP($G37, 'EV and Base'!$A$1:$N$671, 13, FALSE))+$Q37)*$I37)/100)+5)*
IF(OR($J37="Calm", $J37="Gentle", $J37="Sassy", $J37="Careful"), 1.1,
IF(OR($J37="Naughty", $J37="Lax", $J37="Naive", $J37="Rash"), 0.9, 1)))</f>
        <v>14</v>
      </c>
      <c r="W37" s="2">
        <f>_xlfn.FLOOR.MATH((_xlfn.FLOOR.MATH((((2*VLOOKUP($G37, 'EV and Base'!$A$1:$N$671, 14, FALSE))+$Q37)*$I37)/100)+5)*
IF(OR($J37="Timid", $J37="Hasty", $J37="Jolly", $J37="Naive"), 1.1,
IF(OR($J37="Brave", $J37="Relaxed", $J37="Quiet", $J37="Sassy"), 0.9, 1)))</f>
        <v>16</v>
      </c>
      <c r="X37" s="56">
        <v>480</v>
      </c>
      <c r="Y37" s="1">
        <v>69</v>
      </c>
      <c r="AA37" s="23" t="str" cm="1">
        <f t="array" aca="1" ref="AA37" ca="1">IF(NOT(ISNUMBER(INDEX($A:$A,LOOKUP(2,1/($A$1:INDIRECT("$A$"&amp;ROW($A37))&lt;&gt;""),ROW($A$1:INDIRECT("$A$"&amp;ROW($A37)))),1))),"",
IF(NOT(ISNUMBER($A37)),$AA36,
IF($AB37&lt;16,"Lillipup",
IF($AB37&lt;32,"Herdier",
"Stoutland"))))</f>
        <v>Herdier</v>
      </c>
      <c r="AB37" s="25" cm="1">
        <f t="array" aca="1" ref="AB37" ca="1">IF(NOT(ISNUMBER(INDEX($A:$A, LOOKUP(2, 1 / ($A$1:INDIRECT("$A$"&amp;ROW($A37)) &lt;&gt; ""),ROW($A$1:INDIRECT("$A$"&amp;ROW($A37)))), 1))), "",
VLOOKUP($AY37,'Medium-Slow'!$A$1:$B$101,2,TRUE))</f>
        <v>16</v>
      </c>
      <c r="AC37" s="23" cm="1">
        <f t="array" aca="1" ref="AC37" ca="1">IF(NOT(ISNUMBER(INDEX($A:$A, LOOKUP(2, 1 / ($A$1:INDIRECT("$A$"&amp;ROW($A37)) &lt;&gt; ""),ROW($A$1:INDIRECT("$A$"&amp;ROW($A37)))), 1))), "",
INDEX($AC:$AC, LOOKUP(2, 1 / ($AC$1:INDIRECT("$AC$"&amp;ROW($AC37)-1) &lt;&gt; ""),ROW($AC$1:INDIRECT("$AC$"&amp;ROW($AC37)-1))), 1)+
IF(INDEX($AC:$AC, LOOKUP(2, 1 / ($AC$1:INDIRECT("$AC$"&amp;ROW($AC37)-1) &lt;&gt; ""),ROW($AC$1:INDIRECT("$AC$"&amp;ROW($AC37)-1))), 1)+
INDEX($AD:$AD, LOOKUP(2, 1 / ($AD$1:INDIRECT("$AD$"&amp;ROW($AD37)-1) &lt;&gt; ""),ROW($AD$1:INDIRECT("$AD$"&amp;ROW($AD37)-1))), 1)+
INDEX($AE:$AE, LOOKUP(2, 1 / ($AE$1:INDIRECT("$AE$"&amp;ROW($AE37)-1) &lt;&gt; ""),ROW($AE$1:INDIRECT("$AE$"&amp;ROW($AD37)-1))), 1)+
INDEX($AE:$AF, LOOKUP(2, 1 / ($AF$1:INDIRECT("$AF$"&amp;ROW($AF37)-1) &lt;&gt; ""),ROW($AF$1:INDIRECT("$AF$"&amp;ROW($AD37)-1))), 1)+
INDEX($AG:$AG, LOOKUP(2, 1 / ($AG$1:INDIRECT("$AG$"&amp;ROW($AG37)-1) &lt;&gt; ""),ROW($AG$1:INDIRECT("$AG$"&amp;ROW($AD37)-1))), 1)+
INDEX($AH:$AH, LOOKUP(2, 1 / ($AH$1:INDIRECT("$AH$"&amp;ROW($AH37)-1) &lt;&gt; ""),ROW($AH$1:INDIRECT("$AH$"&amp;ROW($AD37)-1))), 1)&gt;=510,0,
IF(INDEX($AC:$AC, LOOKUP(2, 1 / ($AC$1:INDIRECT("$AC$"&amp;ROW($AC37)-1) &lt;&gt; ""),ROW($AC$1:INDIRECT("$AC$"&amp;ROW($AC37)-1))), 1)&gt;=255,0,
VLOOKUP(INDIRECT("$G$"&amp;LOOKUP(2, 1 / ($AC$1:INDIRECT("$AC$"&amp;ROW($AC37)-1) &lt;&gt; ""),ROW($AC$1:INDIRECT("$AC$"&amp;ROW($AC37)-1)))), 'EV and Base'!$A$1:$N$671, 3, FALSE))))</f>
        <v>2</v>
      </c>
      <c r="AD37" s="2" cm="1">
        <f t="array" aca="1" ref="AD37" ca="1">IF(NOT(ISNUMBER(INDEX($A:$A, LOOKUP(2, 1 / ($A$1:INDIRECT("$A$"&amp;ROW($A37)) &lt;&gt; ""),ROW($A$1:INDIRECT("$A$"&amp;ROW($A37)))), 1))), "",
INDEX($AD:$AD, LOOKUP(2, 1 / ($AD$1:INDIRECT("$AD$"&amp;ROW($AD37)-1) &lt;&gt; ""),ROW($AD$1:INDIRECT("$AD$"&amp;ROW($AD37)-1))), 1)+
IF(INDEX($AC:$AC, LOOKUP(2, 1 / ($AC$1:INDIRECT("$AC$"&amp;ROW($AC37)-1) &lt;&gt; ""),ROW($AC$1:INDIRECT("$AC$"&amp;ROW($AC37)-1))), 1)+
INDEX($AD:$AD, LOOKUP(2, 1 / ($AD$1:INDIRECT("$AD$"&amp;ROW($AD37)-1) &lt;&gt; ""),ROW($AD$1:INDIRECT("$AD$"&amp;ROW($AD37)-1))), 1)+
INDEX($AE:$AE, LOOKUP(2, 1 / ($AE$1:INDIRECT("$AE$"&amp;ROW($AE37)-1) &lt;&gt; ""),ROW($AE$1:INDIRECT("$AE$"&amp;ROW($AD37)-1))), 1)+
INDEX($AE:$AF, LOOKUP(2, 1 / ($AF$1:INDIRECT("$AF$"&amp;ROW($AF37)-1) &lt;&gt; ""),ROW($AF$1:INDIRECT("$AF$"&amp;ROW($AD37)-1))), 1)+
INDEX($AG:$AG, LOOKUP(2, 1 / ($AG$1:INDIRECT("$AG$"&amp;ROW($AG37)-1) &lt;&gt; ""),ROW($AG$1:INDIRECT("$AG$"&amp;ROW($AD37)-1))), 1)+
INDEX($AH:$AH, LOOKUP(2, 1 / ($AH$1:INDIRECT("$AH$"&amp;ROW($AH37)-1) &lt;&gt; ""),ROW($AH$1:INDIRECT("$AH$"&amp;ROW($AD37)-1))), 1)&gt;=510,0,
IF(INDEX($AD:$AD, LOOKUP(2, 1 / ($AD$1:INDIRECT("$AD$"&amp;ROW($AD37)-1) &lt;&gt; ""),ROW($AD$1:INDIRECT("$AD$"&amp;ROW($AD37)-1))), 1)&gt;=255,0,
VLOOKUP(INDIRECT("$G$"&amp;LOOKUP(2, 1 / ($AD$1:INDIRECT("$AD$"&amp;ROW($AD37)-1) &lt;&gt; ""),ROW($AD$1:INDIRECT("$AD$"&amp;ROW($AD37)-1)))), 'EV and Base'!$A$1:$N$671, 4, FALSE))))</f>
        <v>7</v>
      </c>
      <c r="AE37" s="2" cm="1">
        <f t="array" aca="1" ref="AE37" ca="1">IF(NOT(ISNUMBER(INDEX($A:$A,LOOKUP(2,1/($A$1:INDIRECT("$A$"&amp;ROW($A37))&lt;&gt;""),ROW($A$1:INDIRECT("$A$"&amp;ROW($A37)))),1))),"",
INDEX($AE:$AE,LOOKUP(2,1/($AE$1:INDIRECT("$AE$"&amp;ROW($AE37)-1)&lt;&gt;""),ROW($AE$1:INDIRECT("$AE$"&amp;ROW($AE37)-1))),1)+
IF(INDEX($AC:$AC,LOOKUP(2,1/($AC$1:INDIRECT("$AC$"&amp;ROW($AC37)-1)&lt;&gt;""),ROW($AC$1:INDIRECT("$AC$"&amp;ROW($AC37)-1))),1)+
INDEX($AD:$AD,LOOKUP(2,1/($AD$1:INDIRECT("$AD$"&amp;ROW($AD37)-1)&lt;&gt;""),ROW($AD$1:INDIRECT("$AD$"&amp;ROW($AD37)-1))),1)+
INDEX($AE:$AE,LOOKUP(2,1/($AE$1:INDIRECT("$AE$"&amp;ROW($AE37)-1)&lt;&gt;""),ROW($AE$1:INDIRECT("$AE$"&amp;ROW($AD37)-1))),1)+
INDEX($AE:$AF,LOOKUP(2,1/($AF$1:INDIRECT("$AF$"&amp;ROW($AF37)-1)&lt;&gt;""),ROW($AF$1:INDIRECT("$AF$"&amp;ROW($AD37)-1))),1)+
INDEX($AG:$AG,LOOKUP(2,1/($AG$1:INDIRECT("$AG$"&amp;ROW($AG37)-1)&lt;&gt;""),ROW($AG$1:INDIRECT("$AG$"&amp;ROW($AD37)-1))),1)+
INDEX($AH:$AH,LOOKUP(2,1/($AH$1:INDIRECT("$AH$"&amp;ROW($AH37)-1)&lt;&gt;""),ROW($AH$1:INDIRECT("$AH$"&amp;ROW($AD37)-1))),1)&gt;=510,0,
IF(INDEX($AE:$AE,LOOKUP(2,1/($AE$1:INDIRECT("$AE$"&amp;ROW($AE37)-1)&lt;&gt;""),ROW($AE$1:INDIRECT("$AE$"&amp;ROW($AE37)-1))),1)&gt;=255,0,
VLOOKUP(INDIRECT("$G$"&amp;LOOKUP(2,1/($AE$1:INDIRECT("$AE$"&amp;ROW($AE37)-1)&lt;&gt;""),ROW($AE$1:INDIRECT("$AE$"&amp;ROW($AE37)-1)))),'EV and Base'!$A$1:$N$671,5,FALSE))))</f>
        <v>0</v>
      </c>
      <c r="AF37" s="2" cm="1">
        <f t="array" aca="1" ref="AF37" ca="1">IF(NOT(ISNUMBER(INDEX($A:$A, LOOKUP(2, 1 / ($A$1:INDIRECT("$A$"&amp;ROW($A37)) &lt;&gt; ""),ROW($A$1:INDIRECT("$A$"&amp;ROW($A37)))), 1))), "",
INDEX($AF:$AF, LOOKUP(2, 1 / ($AF$1:INDIRECT("$AF$"&amp;ROW($AF37)-1) &lt;&gt; ""),ROW($AF$1:INDIRECT("$AF$"&amp;ROW($AF37)-1))), 1)+
IF(INDEX($AC:$AC, LOOKUP(2, 1 / ($AC$1:INDIRECT("$AC$"&amp;ROW($AC37)-1) &lt;&gt; ""),ROW($AC$1:INDIRECT("$AC$"&amp;ROW($AC37)-1))), 1)+
INDEX($AD:$AD, LOOKUP(2, 1 / ($AD$1:INDIRECT("$AD$"&amp;ROW($AD37)-1) &lt;&gt; ""),ROW($AD$1:INDIRECT("$AD$"&amp;ROW($AD37)-1))), 1)+
INDEX($AE:$AE, LOOKUP(2, 1 / ($AE$1:INDIRECT("$AE$"&amp;ROW($AE37)-1) &lt;&gt; ""),ROW($AE$1:INDIRECT("$AE$"&amp;ROW($AD37)-1))), 1)+
INDEX($AE:$AF, LOOKUP(2, 1 / ($AF$1:INDIRECT("$AF$"&amp;ROW($AF37)-1) &lt;&gt; ""),ROW($AF$1:INDIRECT("$AF$"&amp;ROW($AD37)-1))), 1)+
INDEX($AG:$AG, LOOKUP(2, 1 / ($AG$1:INDIRECT("$AG$"&amp;ROW($AG37)-1) &lt;&gt; ""),ROW($AG$1:INDIRECT("$AG$"&amp;ROW($AD37)-1))), 1)+
INDEX($AH:$AH, LOOKUP(2, 1 / ($AH$1:INDIRECT("$AH$"&amp;ROW($AH37)-1) &lt;&gt; ""),ROW($AH$1:INDIRECT("$AH$"&amp;ROW($AD37)-1))), 1)&gt;=510,0,
IF(INDEX($AF:$AF, LOOKUP(2, 1 / ($AF$1:INDIRECT("$AF$"&amp;ROW($AF37)-1) &lt;&gt; ""),ROW($AF$1:INDIRECT("$AF$"&amp;ROW($AF37)-1))), 1)&gt;=255,0,
VLOOKUP(INDIRECT("$G$"&amp;LOOKUP(2, 1 / ($AF$1:INDIRECT("$AF$"&amp;ROW($AF37)-1) &lt;&gt; ""),ROW($AF$1:INDIRECT("$AF$"&amp;ROW($AF37)-1)))), 'EV and Base'!$A$1:$N$671, 6, FALSE))))</f>
        <v>1</v>
      </c>
      <c r="AG37" s="2" cm="1">
        <f t="array" aca="1" ref="AG37" ca="1">IF(NOT(ISNUMBER(INDEX($A:$A, LOOKUP(2, 1 / ($A$1:INDIRECT("$A$"&amp;ROW($A37)) &lt;&gt; ""),ROW($A$1:INDIRECT("$A$"&amp;ROW($A37)))), 1))), "",
INDEX($AG:$AG, LOOKUP(2, 1 / ($AG$1:INDIRECT("$AG$"&amp;ROW($AG37)-1) &lt;&gt; ""),ROW($AG$1:INDIRECT("$AG$"&amp;ROW($AG37)-1))), 1)+
IF(INDEX($AC:$AC, LOOKUP(2, 1 / ($AC$1:INDIRECT("$AC$"&amp;ROW($AC37)-1) &lt;&gt; ""),ROW($AC$1:INDIRECT("$AC$"&amp;ROW($AC37)-1))), 1)+
INDEX($AD:$AD, LOOKUP(2, 1 / ($AD$1:INDIRECT("$AD$"&amp;ROW($AD37)-1) &lt;&gt; ""),ROW($AD$1:INDIRECT("$AD$"&amp;ROW($AD37)-1))), 1)+
INDEX($AE:$AE, LOOKUP(2, 1 / ($AE$1:INDIRECT("$AE$"&amp;ROW($AE37)-1) &lt;&gt; ""),ROW($AE$1:INDIRECT("$AE$"&amp;ROW($AD37)-1))), 1)+
INDEX($AE:$AF, LOOKUP(2, 1 / ($AF$1:INDIRECT("$AF$"&amp;ROW($AF37)-1) &lt;&gt; ""),ROW($AF$1:INDIRECT("$AF$"&amp;ROW($AD37)-1))), 1)+
INDEX($AG:$AG, LOOKUP(2, 1 / ($AG$1:INDIRECT("$AG$"&amp;ROW($AG37)-1) &lt;&gt; ""),ROW($AG$1:INDIRECT("$AG$"&amp;ROW($AD37)-1))), 1)+
INDEX($AH:$AH, LOOKUP(2, 1 / ($AH$1:INDIRECT("$AH$"&amp;ROW($AH37)-1) &lt;&gt; ""),ROW($AH$1:INDIRECT("$AH$"&amp;ROW($AD37)-1))), 1)&gt;=510,0,
IF(INDEX($AG:$AG, LOOKUP(2, 1 / ($AG$1:INDIRECT("$AG$"&amp;ROW($AG37)-1) &lt;&gt; ""),ROW($AG$1:INDIRECT("$AG$"&amp;ROW($AG37)-1))), 1)&gt;=255,0,
VLOOKUP(INDIRECT("$G$"&amp;LOOKUP(2, 1 / ($AG$1:INDIRECT("$AG$"&amp;ROW($AG37)-1) &lt;&gt; ""),ROW($AG$1:INDIRECT("$AG$"&amp;ROW($AG37)-1)))), 'EV and Base'!$A$1:$N$671, 7, FALSE))))</f>
        <v>0</v>
      </c>
      <c r="AH37" s="24" cm="1">
        <f t="array" aca="1" ref="AH37" ca="1">IF(NOT(ISNUMBER(INDEX($A:$A,LOOKUP(2,1/($A$1:INDIRECT("$A$"&amp;ROW($A37))&lt;&gt;""),ROW($A$1:INDIRECT("$A$"&amp;ROW($A37)))),1))),"",
INDEX($AH:$AH,LOOKUP(2,1/($AH$1:INDIRECT("$AH$"&amp;ROW($AH37)-1)&lt;&gt;""),ROW($AH$1:INDIRECT("$AH$"&amp;ROW($AH37)-1))),1)+
IF(INDEX($AC:$AC,LOOKUP(2,1/($AC$1:INDIRECT("$AC$"&amp;ROW($AC37)-1)&lt;&gt;""),ROW($AC$1:INDIRECT("$AC$"&amp;ROW($AC37)-1))),1)+
INDEX($AD:$AD,LOOKUP(2,1/($AD$1:INDIRECT("$AD$"&amp;ROW($AD37)-1)&lt;&gt;""),ROW($AD$1:INDIRECT("$AD$"&amp;ROW($AD37)-1))),1)+
INDEX($AE:$AE,LOOKUP(2,1/($AE$1:INDIRECT("$AE$"&amp;ROW($AE37)-1)&lt;&gt;""),ROW($AE$1:INDIRECT("$AE$"&amp;ROW($AD37)-1))),1)+
INDEX($AE:$AF,LOOKUP(2,1/($AF$1:INDIRECT("$AF$"&amp;ROW($AF37)-1)&lt;&gt;""),ROW($AF$1:INDIRECT("$AF$"&amp;ROW($AD37)-1))),1)+
INDEX($AG:$AG,LOOKUP(2,1/($AG$1:INDIRECT("$AG$"&amp;ROW($AG37)-1)&lt;&gt;""),ROW($AG$1:INDIRECT("$AG$"&amp;ROW($AD37)-1))),1)+
INDEX($AH:$AH,LOOKUP(2,1/($AH$1:INDIRECT("$AH$"&amp;ROW($AH37)-1)&lt;&gt;""),ROW($AH$1:INDIRECT("$AH$"&amp;ROW($AD37)-1))),1)&gt;=510,0,
IF(INDEX($AH:$AH,LOOKUP(2,1/($AH$1:INDIRECT("$AH$"&amp;ROW($AH37)-1)&lt;&gt;""),ROW($AH$1:INDIRECT("$AH$"&amp;ROW($AH37)-1))),1)&gt;=255,0,
VLOOKUP(INDIRECT("$G$"&amp;LOOKUP(2,1/($AH$1:INDIRECT("$AH$"&amp;ROW($AH37)-1)&lt;&gt;""),ROW($AH$1:INDIRECT("$AH$"&amp;ROW($AH37)-1)))),'EV and Base'!$A$1:$N$671,8,FALSE))))</f>
        <v>9</v>
      </c>
      <c r="AI37" s="29" cm="1">
        <f t="array" aca="1" ref="AI37" ca="1">IF(NOT(ISNUMBER(INDEX($A:$A,LOOKUP(2,1/($A$1:INDIRECT("$A$"&amp;ROW($A37))&lt;&gt;""),ROW($A$1:INDIRECT("$A$"&amp;ROW($A37)))),1))),"",
ROUNDDOWN((((2*VLOOKUP($AA37,'EV and Base'!$A$1:$N$671,9,FALSE))+31+ROUNDDOWN($AC37/4,0))*$AB37)/100,0)+$AB37+10)</f>
        <v>51</v>
      </c>
      <c r="AJ37" s="21" cm="1">
        <f t="array" aca="1" ref="AJ37" ca="1">IF(NOT(ISNUMBER(INDEX($A:$A, LOOKUP(2, 1 / ($A$1:INDIRECT("$A$"&amp;ROW($A37)) &lt;&gt; ""),ROW($A$1:INDIRECT("$A$"&amp;ROW($A37)))), 1))), "",
ROUNDDOWN((ROUNDDOWN((((2*VLOOKUP($AA37, 'EV and Base'!$A$1:$N$671, 10, FALSE))+31+ROUNDDOWN($AD37/4, 0))*$AB37)/100, 0)+5)*1.1, 0))</f>
        <v>38</v>
      </c>
      <c r="AK37" s="21" t="str" cm="1">
        <f t="array" aca="1" ref="AK37" ca="1">IF(NOT(ISNUMBER(INDEX($A:$A, LOOKUP(2, 1 / ($A$1:INDIRECT("$A$"&amp;ROW($A37)) &lt;&gt; ""),ROW($A$1:INDIRECT("$A$"&amp;ROW($A37)))), 1))), "",
ROUNDDOWN((ROUNDDOWN((((2*VLOOKUP($AA37, 'EV and Base'!$A$1:$N$671, 11, FALSE))+30+ROUNDDOWN($AE37/4, 0))*$AB37)/100, 0)+5), 0)
&amp;"-"&amp;
ROUNDDOWN((ROUNDDOWN((((2*VLOOKUP($AA37, 'EV and Base'!$A$1:$N$671, 11, FALSE))+31+ROUNDDOWN($AE37/4, 0))*$AB37)/100, 0)+5), 0))</f>
        <v>30-30</v>
      </c>
      <c r="AL37" s="21" t="str" cm="1">
        <f t="array" aca="1" ref="AL37" ca="1">IF(NOT(ISNUMBER(INDEX($A:$A, LOOKUP(2, 1 / ($A$1:INDIRECT("$A$"&amp;ROW($A37)) &lt;&gt; ""),ROW($A$1:INDIRECT("$A$"&amp;ROW($A37)))), 1))), "",
ROUNDDOWN((ROUNDDOWN((((2*VLOOKUP($AA37, 'EV and Base'!$A$1:$N$671, 12, FALSE))+0+ROUNDDOWN($AF37/4, 0))*$AB37)/100, 0)+5)*0.9, 0)
&amp;"-"&amp;
ROUNDDOWN((ROUNDDOWN((((2*VLOOKUP($AA37, 'EV and Base'!$A$1:$N$671, 12, FALSE))+31+ROUNDDOWN($AF37/4, 0))*$AB37)/100, 0)+5)*0.9, 0))</f>
        <v>14-18</v>
      </c>
      <c r="AM37" s="21" t="str" cm="1">
        <f t="array" aca="1" ref="AM37" ca="1">IF(NOT(ISNUMBER(INDEX($A:$A, LOOKUP(2, 1 / ($A$1:INDIRECT("$A$"&amp;ROW($A37)) &lt;&gt; ""),ROW($A$1:INDIRECT("$A$"&amp;ROW($A37)))), 1))), "",
ROUNDDOWN((ROUNDDOWN((((2*VLOOKUP($AA37, 'EV and Base'!$A$1:$N$671, 13, FALSE))+30+ROUNDDOWN($AG37/4, 0))*$AB37)/100, 0)+5), 0)
&amp;"-"&amp;
ROUNDDOWN((ROUNDDOWN((((2*VLOOKUP($AA37, 'EV and Base'!$A$1:$N$671, 13, FALSE))+31+ROUNDDOWN($AG37/4, 0))*$AB37)/100, 0)+5), 0))</f>
        <v>30-30</v>
      </c>
      <c r="AN37" s="25" cm="1">
        <f t="array" aca="1" ref="AN37" ca="1">IF(NOT(ISNUMBER(INDEX($A:$A, LOOKUP(2, 1 / ($A$1:INDIRECT("$A$"&amp;ROW($A37)) &lt;&gt; ""),ROW($A$1:INDIRECT("$A$"&amp;ROW($A37)))), 1))), "",
ROUNDDOWN((ROUNDDOWN((((2*VLOOKUP($AA37, 'EV and Base'!$A$1:$N$671, 14, FALSE))+31+ROUNDDOWN($AH37/4, 0))*$AB37)/100, 0)+5), 0))</f>
        <v>29</v>
      </c>
      <c r="AO37" s="23" cm="1">
        <f t="array" aca="1" ref="AO37" ca="1">IF(NOT(ISNUMBER(INDEX($A:$A, LOOKUP(2, 1 / ($A$1:INDIRECT("$A$"&amp;ROW($A37)) &lt;&gt; ""),ROW($A$1:INDIRECT("$A$"&amp;ROW($A37)))), 1))), "",
ROUNDDOWN((((2*VLOOKUP($AA37, 'EV and Base'!$A$1:$N$671, 9, FALSE))+31+ROUNDDOWN($AC37/4, 0))*$AB37)/100, 0)+$AB37+10)</f>
        <v>51</v>
      </c>
      <c r="AP37" s="2" cm="1">
        <f t="array" aca="1" ref="AP37" ca="1">IF(NOT(ISNUMBER(INDEX($A:$A, LOOKUP(2, 1 / ($A$1:INDIRECT("$A$"&amp;ROW($A37)) &lt;&gt; ""),ROW($A$1:INDIRECT("$A$"&amp;ROW($A37)))), 1))), "",
ROUNDDOWN((ROUNDDOWN((((2*VLOOKUP($AA37, 'EV and Base'!$A$1:$N$671, 10, FALSE))+31+ROUNDDOWN($AD37/4, 0))*$AB37)/100, 0)+5)*1.1, 0))</f>
        <v>38</v>
      </c>
      <c r="AQ37" s="2" cm="1">
        <f t="array" aca="1" ref="AQ37" ca="1">IF(NOT(ISNUMBER(INDEX($A:$A, LOOKUP(2, 1 / ($A$1:INDIRECT("$A$"&amp;ROW($A37)) &lt;&gt; ""),ROW($A$1:INDIRECT("$A$"&amp;ROW($A37)))), 1))), "",
ROUNDDOWN((ROUNDDOWN((((2*VLOOKUP($AA37, 'EV and Base'!$A$1:$N$671, 11, FALSE))+$AV$2+ROUNDDOWN($AE37/4, 0))*$AB37)/100, 0)+5), 0))</f>
        <v>30</v>
      </c>
      <c r="AR37" s="22" cm="1">
        <f t="array" aca="1" ref="AR37" ca="1">IF(NOT(ISNUMBER(INDEX($A:$A, LOOKUP(2, 1 / ($A$1:INDIRECT("$A$"&amp;ROW($A37)) &lt;&gt; ""),ROW($A$1:INDIRECT("$A$"&amp;ROW($A37)))), 1))), "",
ROUNDDOWN((ROUNDDOWN((((2*VLOOKUP($AA37, 'EV and Base'!$A$1:$N$671, 12, FALSE))+$AW$2+ROUNDDOWN($AF37/4, 0))*$AB37)/100, 0)+5)*0.9, 0))</f>
        <v>16</v>
      </c>
      <c r="AS37" s="2" cm="1">
        <f t="array" aca="1" ref="AS37" ca="1">IF(NOT(ISNUMBER(INDEX($A:$A, LOOKUP(2, 1 / ($A$1:INDIRECT("$A$"&amp;ROW($A37)) &lt;&gt; ""),ROW($A$1:INDIRECT("$A$"&amp;ROW($A37)))), 1))), "",
ROUNDDOWN((ROUNDDOWN((((2*VLOOKUP($AA37, 'EV and Base'!$A$1:$N$671, 13, FALSE))+$AX$2+ROUNDDOWN($AG37/4, 0))*$AB37)/100, 0)+5), 0))</f>
        <v>30</v>
      </c>
      <c r="AT37" s="24" cm="1">
        <f t="array" aca="1" ref="AT37" ca="1">IF(NOT(ISNUMBER(INDEX($A:$A, LOOKUP(2, 1 / ($A$1:INDIRECT("$A$"&amp;ROW($A37)) &lt;&gt; ""),ROW($A$1:INDIRECT("$A$"&amp;ROW($A37)))), 1))), "",
ROUNDDOWN((ROUNDDOWN((((2*VLOOKUP($AA37, 'EV and Base'!$A$1:$N$671, 14, FALSE))+31+ROUNDDOWN($AH37/4, 0))*$AB37)/100, 0)+5), 0))</f>
        <v>29</v>
      </c>
      <c r="AU37" s="28">
        <v>117</v>
      </c>
      <c r="AY37" cm="1">
        <f t="array" aca="1" ref="AY37" ca="1">IF(NOT(ISNUMBER(INDEX($A:$A,LOOKUP(2,1/($A$1:INDIRECT("$A$"&amp;ROW($A37))&lt;&gt;""),ROW($A$1:INDIRECT("$A$"&amp;ROW($A37)))),1))),"",
INDEX($AY:$AY,LOOKUP(2,1/($AY$1:INDIRECT("$AY$"&amp;ROW($AY37)-1)&lt;&gt;""),ROW($AY$1:INDIRECT("$AY$"&amp;ROW($AY37)-1))),1)+$BL37)</f>
        <v>2610</v>
      </c>
      <c r="AZ37" s="3" cm="1">
        <f t="array" aca="1" ref="AZ37" ca="1">IF(NOT(ISNUMBER(INDEX($A:$A, LOOKUP(2, 1 / ($A$1:INDIRECT("$A$"&amp;ROW($A37)) &lt;&gt; ""),ROW($A$1:INDIRECT("$A$"&amp;ROW($A37)))), 1))), "",
VLOOKUP(INDIRECT("$G$"&amp;LOOKUP(2, 1 / ($AY$1:INDIRECT("$AY$"&amp;ROW($AY37)-1) &lt;&gt; ""),ROW($AY$1:INDIRECT("$AY$"&amp;ROW($AY37)-1)))),'EV and Base'!A32:N702,2,FALSE))</f>
        <v>51</v>
      </c>
      <c r="BA37" s="3" cm="1">
        <f t="array" aca="1" ref="BA37" ca="1">IF(NOT(ISNUMBER(INDEX($A:$A, LOOKUP(2, 1 / ($A$1:INDIRECT("$A$"&amp;ROW($A37)) &lt;&gt; ""),ROW($A$1:INDIRECT("$A$"&amp;ROW($A37)))), 1))), "",
INDIRECT("$I$"&amp;LOOKUP(2, 1 / ($AY$1:INDIRECT("$AY$"&amp;ROW($AY37)-1) &lt;&gt; ""),ROW($AY$1:INDIRECT("$AY$"&amp;ROW($AY37)-1)))))</f>
        <v>12</v>
      </c>
      <c r="BB37" s="1" cm="1">
        <f t="array" aca="1" ref="BB37" ca="1">IF(NOT(ISNUMBER(INDEX($A:$A, LOOKUP(2, 1 / ($A$1:INDIRECT("$A$"&amp;ROW($A37)) &lt;&gt; ""),ROW($A$1:INDIRECT("$A$"&amp;ROW($A37)))), 1))), "",
INDIRECT("$AB$"&amp;LOOKUP(2, 1 / ($AY$1:INDIRECT("$AY$"&amp;ROW($AY37)-1) &lt;&gt; ""),ROW($AY$1:INDIRECT("$AY$"&amp;ROW($AY37)-1)))))</f>
        <v>15</v>
      </c>
      <c r="BC37" s="3" cm="1">
        <f t="array" aca="1" ref="BC37" ca="1">IF(NOT(ISNUMBER(INDEX($A:$A,LOOKUP(2,1/($A$1:INDIRECT("$A$"&amp;ROW($A37))&lt;&gt;""),ROW($A$1:INDIRECT("$A$"&amp;ROW($A37)))),1))),"",
$BA37+$BA37+10)</f>
        <v>34</v>
      </c>
      <c r="BD37" s="3" cm="1">
        <f t="array" aca="1" ref="BD37" ca="1">IF(NOT(ISNUMBER(INDEX($A:$A,LOOKUP(2,1/($A$1:INDIRECT("$A$"&amp;ROW($A37))&lt;&gt;""),ROW($A$1:INDIRECT("$A$"&amp;ROW($A37)))),1))),"",
$BA37+$BB37+10)</f>
        <v>37</v>
      </c>
      <c r="BE37" s="3" cm="1">
        <f t="array" aca="1" ref="BE37" ca="1">IF(NOT(ISNUMBER(INDEX($A:$A,LOOKUP(2,1/($A$1:INDIRECT("$A$"&amp;ROW($A37))&lt;&gt;""),ROW($A$1:INDIRECT("$A$"&amp;ROW($A37)))),1))),"",
$BC37*$BC37)</f>
        <v>1156</v>
      </c>
      <c r="BF37" s="3" cm="1">
        <f t="array" aca="1" ref="BF37" ca="1">IF(NOT(ISNUMBER(INDEX($A:$A,LOOKUP(2,1/($A$1:INDIRECT("$A$"&amp;ROW($A37))&lt;&gt;""),ROW($A$1:INDIRECT("$A$"&amp;ROW($A37)))),1))),"",
$BD37*$BD37)</f>
        <v>1369</v>
      </c>
      <c r="BG37" s="3" cm="1">
        <f t="array" aca="1" ref="BG37" ca="1">IF(NOT(ISNUMBER(INDEX($A:$A,LOOKUP(2,1/($A$1:INDIRECT("$A$"&amp;ROW($A37))&lt;&gt;""),ROW($A$1:INDIRECT("$A$"&amp;ROW($A37)))),1))),"",
_xlfn.FLOOR.MATH(1.5*_xlfn.FLOOR.MATH($AZ37*BA37/5)))</f>
        <v>183</v>
      </c>
      <c r="BH37" s="3" cm="1">
        <f t="array" aca="1" ref="BH37" ca="1">IF(NOT(ISNUMBER(INDEX($A:$A, LOOKUP(2, 1 / ($A$1:INDIRECT("$A$"&amp;ROW($A37)) &lt;&gt; ""),ROW($A$1:INDIRECT("$A$"&amp;ROW($A37)))), 1))), "",
_xlfn.FLOOR.MATH($BG37/IF(OR(INDIRECT("$C$"&amp;LOOKUP(2, 1 / ($AY$1:INDIRECT("$AY$"&amp;ROW($AY37)-1) &lt;&gt; ""),ROW($AY$1:INDIRECT("$AY$"&amp;ROW($AY37)-1))))="Multi",
INDIRECT("$C$"&amp;LOOKUP(2, 1 / ($AY$1:INDIRECT("$AY$"&amp;ROW($AY37)-1) &lt;&gt; ""),ROW($AY$1:INDIRECT("$AY$"&amp;ROW($AY37)-1))))="Double"),2,1)))</f>
        <v>183</v>
      </c>
      <c r="BI37" s="3" cm="1">
        <f t="array" aca="1" ref="BI37" ca="1">IF(NOT(ISNUMBER(INDEX($A:$A,LOOKUP(2,1/($A$1:INDIRECT("$A$"&amp;ROW($A37))&lt;&gt;""),ROW($A$1:INDIRECT("$A$"&amp;ROW($A37)))),1))),"",
VLOOKUP($BC37,GameFreakSQRT!$A$1:$B$200,2,FALSE))</f>
        <v>23884</v>
      </c>
      <c r="BJ37" s="3" cm="1">
        <f t="array" aca="1" ref="BJ37" ca="1">IF(NOT(ISNUMBER(INDEX($A:$A,LOOKUP(2,1/($A$1:INDIRECT("$A$"&amp;ROW($A37))&lt;&gt;""),ROW($A$1:INDIRECT("$A$"&amp;ROW($A37)))),1))),"",
VLOOKUP($BD37,GameFreakSQRT!$A$1:$B$200,2,FALSE))</f>
        <v>24915</v>
      </c>
      <c r="BK37" s="3" cm="1">
        <f t="array" aca="1" ref="BK37" ca="1">IF(NOT(ISNUMBER(INDEX($A:$A,LOOKUP(2,1/($A$1:INDIRECT("$A$"&amp;ROW($A37))&lt;&gt;""),ROW($A$1:INDIRECT("$A$"&amp;ROW($A37)))),1))),"",
_xlfn.FLOOR.MATH((($BI37*$BE37)*$BH37)/($BJ37*$BF37))+1)</f>
        <v>149</v>
      </c>
      <c r="BL37" s="3" cm="1">
        <f t="array" aca="1" ref="BL37" ca="1">IF(NOT(ISNUMBER(INDEX($A:$A,LOOKUP(2,1/($A$1:INDIRECT("$A$"&amp;ROW($A37))&lt;&gt;""),ROW($A$1:INDIRECT("$A$"&amp;ROW($A37)))),1))),"",
_xlfn.FLOOR.MATH($BK37*IF(NOT(INDIRECT("$Z$"&amp;LOOKUP(2, 1 / ($AY$1:INDIRECT("$AY$"&amp;ROW($AY37)-1) &lt;&gt; ""),ROW($AY$1:INDIRECT("$AY$"&amp;ROW($AY37)-1))))=""),1.5,1)))</f>
        <v>149</v>
      </c>
      <c r="BM37" s="3" cm="1">
        <f t="array" aca="1" ref="BM37" ca="1">IF(NOT(ISNUMBER(INDEX($A:$A, LOOKUP(2, 1 / ($A$1:INDIRECT("$A$"&amp;ROW($A37)) &lt;&gt; ""),ROW($A$1:INDIRECT("$A$"&amp;ROW($A37)))), 1))), "",
INDIRECT("$Y$"&amp;LOOKUP(2, 1 / ($AY$1:INDIRECT("$AY$"&amp;ROW($AY37)-1) &lt;&gt; ""),ROW($AY$1:INDIRECT("$AY$"&amp;ROW($AY37)-1)))))</f>
        <v>149</v>
      </c>
      <c r="BN37" s="3" t="b">
        <f t="shared" ca="1" si="0"/>
        <v>1</v>
      </c>
      <c r="CT37" s="3" cm="1">
        <f t="array" aca="1" ref="CT37" ca="1">IF(NOT(ISNUMBER(INDEX($A:$A, LOOKUP(2, 1 / ($A$1:INDIRECT("$A$"&amp;ROW($A37)) &lt;&gt; ""),ROW($A$1:INDIRECT("$A$"&amp;ROW($A37)))), 1))), "",
$AY37-INDEX($AY:$AY, LOOKUP(2, 1 / ($AY$1:INDIRECT("$AV$"&amp;ROW($AY37)-1) &lt;&gt; ""),ROW($AY$1:INDIRECT("$AV$"&amp;ROW($AY37)-1))), 1))</f>
        <v>2610</v>
      </c>
      <c r="CU37" s="3" cm="1">
        <f t="array" aca="1" ref="CU37" ca="1">IF(NOT(ISNUMBER(INDEX($A:$A, LOOKUP(2, 1 / ($A$1:INDIRECT("$A$"&amp;ROW($A37)) &lt;&gt; ""),ROW($A$1:INDIRECT("$A$"&amp;ROW($A37)))), 1))), "",
INDEX($Y:$Y, LOOKUP(2, 1 / ($Y$1:INDIRECT("$Y$"&amp;ROW($Y37)-1) &lt;&gt; ""),ROW($Y$1:INDIRECT("$Y$"&amp;ROW($Y37)-1))), 1))</f>
        <v>149</v>
      </c>
      <c r="CV37" s="1">
        <f ca="1">IFERROR(VLOOKUP($AY37, 'Medium-Slow'!$A$1:$B$101, 2, TRUE),"")</f>
        <v>16</v>
      </c>
    </row>
    <row r="38" spans="1:100" x14ac:dyDescent="0.45">
      <c r="A38" s="69"/>
      <c r="B38" s="56" t="s">
        <v>114</v>
      </c>
      <c r="C38" s="69" t="str">
        <f>$C37</f>
        <v>Multi</v>
      </c>
      <c r="D38" s="69"/>
      <c r="E38" s="69"/>
      <c r="F38" s="56">
        <v>1</v>
      </c>
      <c r="G38" s="2" t="s">
        <v>70</v>
      </c>
      <c r="H38" s="2" t="s">
        <v>50</v>
      </c>
      <c r="I38" s="2">
        <v>12</v>
      </c>
      <c r="J38" s="2" t="s">
        <v>51</v>
      </c>
      <c r="K38" s="2" t="s">
        <v>98</v>
      </c>
      <c r="L38" s="2" t="s">
        <v>53</v>
      </c>
      <c r="M38" s="2" t="s">
        <v>73</v>
      </c>
      <c r="N38" s="2" t="s">
        <v>74</v>
      </c>
      <c r="O38" s="2" t="s">
        <v>99</v>
      </c>
      <c r="P38" s="2" t="s">
        <v>142</v>
      </c>
      <c r="Q38" s="2">
        <v>0</v>
      </c>
      <c r="R38" s="2">
        <f>_xlfn.FLOOR.MATH((((2*VLOOKUP(G38, 'EV and Base'!$A$1:$N$671, 9, FALSE))+$Q38)*$I38)/100)+$I38+10</f>
        <v>32</v>
      </c>
      <c r="S38" s="2">
        <f>_xlfn.FLOOR.MATH((_xlfn.FLOOR.MATH((((2*VLOOKUP($G38, 'EV and Base'!$A$1:$N$671, 10, FALSE))+$Q38)*$I38)/100)+5)*
IF(OR($J38="Lonely", $J38="Brave", $J38="Adamant", $J38="Naughty"), 1.1,
IF(OR($J38="Bold", $J38="Timid", $J38="Modest", $J38="Calm"), 0.9, 1)))</f>
        <v>18</v>
      </c>
      <c r="T38" s="2">
        <f>_xlfn.FLOOR.MATH((_xlfn.FLOOR.MATH((((2*VLOOKUP($G38, 'EV and Base'!$A$1:$N$671, 11, FALSE))+$Q38)*$I38)/100)+5)*
IF(OR($J38="Bold", $J38="Relaxed", $J38="Impish", $J38="Lax"), 1.1,
IF(OR($J38="Lonely", $J38="Hasty", $J38="Mild", $J38="Gentle"), 0.9, 1)))</f>
        <v>15</v>
      </c>
      <c r="U38" s="2">
        <f>_xlfn.FLOOR.MATH((_xlfn.FLOOR.MATH((((2*VLOOKUP($G38, 'EV and Base'!$A$1:$N$671, 12, FALSE))+$Q38)*$I38)/100)+5)*
IF(OR($J38="Modest", $J38="Mild", $J38="Quiet", $J38="Rash"), 1.1,
IF(OR($J38="Adamant", $J38="Impish", $J38="Jolly", $J38="Careful"), 0.9, 1)))</f>
        <v>13</v>
      </c>
      <c r="V38" s="2">
        <f>_xlfn.FLOOR.MATH((_xlfn.FLOOR.MATH((((2*VLOOKUP($G38, 'EV and Base'!$A$1:$N$671, 13, FALSE))+$Q38)*$I38)/100)+5)*
IF(OR($J38="Calm", $J38="Gentle", $J38="Sassy", $J38="Careful"), 1.1,
IF(OR($J38="Naughty", $J38="Lax", $J38="Naive", $J38="Rash"), 0.9, 1)))</f>
        <v>12</v>
      </c>
      <c r="W38" s="2">
        <f>_xlfn.FLOOR.MATH((_xlfn.FLOOR.MATH((((2*VLOOKUP($G38, 'EV and Base'!$A$1:$N$671, 14, FALSE))+$Q38)*$I38)/100)+5)*
IF(OR($J38="Timid", $J38="Hasty", $J38="Jolly", $J38="Naive"), 1.1,
IF(OR($J38="Brave", $J38="Relaxed", $J38="Quiet", $J38="Sassy"), 0.9, 1)))</f>
        <v>15</v>
      </c>
      <c r="X38" s="56">
        <v>480</v>
      </c>
      <c r="Y38" s="1">
        <v>69</v>
      </c>
      <c r="AA38" s="23" t="str" cm="1">
        <f t="array" aca="1" ref="AA38" ca="1">IF(NOT(ISNUMBER(INDEX($A:$A,LOOKUP(2,1/($A$1:INDIRECT("$A$"&amp;ROW($A38))&lt;&gt;""),ROW($A$1:INDIRECT("$A$"&amp;ROW($A38)))),1))),"",
IF(NOT(ISNUMBER($A38)),$AA37,
IF($AB38&lt;16,"Lillipup",
IF($AB38&lt;32,"Herdier",
"Stoutland"))))</f>
        <v>Herdier</v>
      </c>
      <c r="AB38" s="25" cm="1">
        <f t="array" aca="1" ref="AB38" ca="1">IF(NOT(ISNUMBER(INDEX($A:$A, LOOKUP(2, 1 / ($A$1:INDIRECT("$A$"&amp;ROW($A38)) &lt;&gt; ""),ROW($A$1:INDIRECT("$A$"&amp;ROW($A38)))), 1))), "",
VLOOKUP($AY38,'Medium-Slow'!$A$1:$B$101,2,TRUE))</f>
        <v>16</v>
      </c>
      <c r="AC38" s="23" cm="1">
        <f t="array" aca="1" ref="AC38" ca="1">IF(NOT(ISNUMBER(INDEX($A:$A, LOOKUP(2, 1 / ($A$1:INDIRECT("$A$"&amp;ROW($A38)) &lt;&gt; ""),ROW($A$1:INDIRECT("$A$"&amp;ROW($A38)))), 1))), "",
INDEX($AC:$AC, LOOKUP(2, 1 / ($AC$1:INDIRECT("$AC$"&amp;ROW($AC38)-1) &lt;&gt; ""),ROW($AC$1:INDIRECT("$AC$"&amp;ROW($AC38)-1))), 1)+
IF(INDEX($AC:$AC, LOOKUP(2, 1 / ($AC$1:INDIRECT("$AC$"&amp;ROW($AC38)-1) &lt;&gt; ""),ROW($AC$1:INDIRECT("$AC$"&amp;ROW($AC38)-1))), 1)+
INDEX($AD:$AD, LOOKUP(2, 1 / ($AD$1:INDIRECT("$AD$"&amp;ROW($AD38)-1) &lt;&gt; ""),ROW($AD$1:INDIRECT("$AD$"&amp;ROW($AD38)-1))), 1)+
INDEX($AE:$AE, LOOKUP(2, 1 / ($AE$1:INDIRECT("$AE$"&amp;ROW($AE38)-1) &lt;&gt; ""),ROW($AE$1:INDIRECT("$AE$"&amp;ROW($AD38)-1))), 1)+
INDEX($AE:$AF, LOOKUP(2, 1 / ($AF$1:INDIRECT("$AF$"&amp;ROW($AF38)-1) &lt;&gt; ""),ROW($AF$1:INDIRECT("$AF$"&amp;ROW($AD38)-1))), 1)+
INDEX($AG:$AG, LOOKUP(2, 1 / ($AG$1:INDIRECT("$AG$"&amp;ROW($AG38)-1) &lt;&gt; ""),ROW($AG$1:INDIRECT("$AG$"&amp;ROW($AD38)-1))), 1)+
INDEX($AH:$AH, LOOKUP(2, 1 / ($AH$1:INDIRECT("$AH$"&amp;ROW($AH38)-1) &lt;&gt; ""),ROW($AH$1:INDIRECT("$AH$"&amp;ROW($AD38)-1))), 1)&gt;=510,0,
IF(INDEX($AC:$AC, LOOKUP(2, 1 / ($AC$1:INDIRECT("$AC$"&amp;ROW($AC38)-1) &lt;&gt; ""),ROW($AC$1:INDIRECT("$AC$"&amp;ROW($AC38)-1))), 1)&gt;=255,0,
VLOOKUP(INDIRECT("$G$"&amp;LOOKUP(2, 1 / ($AC$1:INDIRECT("$AC$"&amp;ROW($AC38)-1) &lt;&gt; ""),ROW($AC$1:INDIRECT("$AC$"&amp;ROW($AC38)-1)))), 'EV and Base'!$A$1:$N$671, 3, FALSE))))</f>
        <v>2</v>
      </c>
      <c r="AD38" s="2" cm="1">
        <f t="array" aca="1" ref="AD38" ca="1">IF(NOT(ISNUMBER(INDEX($A:$A, LOOKUP(2, 1 / ($A$1:INDIRECT("$A$"&amp;ROW($A38)) &lt;&gt; ""),ROW($A$1:INDIRECT("$A$"&amp;ROW($A38)))), 1))), "",
INDEX($AD:$AD, LOOKUP(2, 1 / ($AD$1:INDIRECT("$AD$"&amp;ROW($AD38)-1) &lt;&gt; ""),ROW($AD$1:INDIRECT("$AD$"&amp;ROW($AD38)-1))), 1)+
IF(INDEX($AC:$AC, LOOKUP(2, 1 / ($AC$1:INDIRECT("$AC$"&amp;ROW($AC38)-1) &lt;&gt; ""),ROW($AC$1:INDIRECT("$AC$"&amp;ROW($AC38)-1))), 1)+
INDEX($AD:$AD, LOOKUP(2, 1 / ($AD$1:INDIRECT("$AD$"&amp;ROW($AD38)-1) &lt;&gt; ""),ROW($AD$1:INDIRECT("$AD$"&amp;ROW($AD38)-1))), 1)+
INDEX($AE:$AE, LOOKUP(2, 1 / ($AE$1:INDIRECT("$AE$"&amp;ROW($AE38)-1) &lt;&gt; ""),ROW($AE$1:INDIRECT("$AE$"&amp;ROW($AD38)-1))), 1)+
INDEX($AE:$AF, LOOKUP(2, 1 / ($AF$1:INDIRECT("$AF$"&amp;ROW($AF38)-1) &lt;&gt; ""),ROW($AF$1:INDIRECT("$AF$"&amp;ROW($AD38)-1))), 1)+
INDEX($AG:$AG, LOOKUP(2, 1 / ($AG$1:INDIRECT("$AG$"&amp;ROW($AG38)-1) &lt;&gt; ""),ROW($AG$1:INDIRECT("$AG$"&amp;ROW($AD38)-1))), 1)+
INDEX($AH:$AH, LOOKUP(2, 1 / ($AH$1:INDIRECT("$AH$"&amp;ROW($AH38)-1) &lt;&gt; ""),ROW($AH$1:INDIRECT("$AH$"&amp;ROW($AD38)-1))), 1)&gt;=510,0,
IF(INDEX($AD:$AD, LOOKUP(2, 1 / ($AD$1:INDIRECT("$AD$"&amp;ROW($AD38)-1) &lt;&gt; ""),ROW($AD$1:INDIRECT("$AD$"&amp;ROW($AD38)-1))), 1)&gt;=255,0,
VLOOKUP(INDIRECT("$G$"&amp;LOOKUP(2, 1 / ($AD$1:INDIRECT("$AD$"&amp;ROW($AD38)-1) &lt;&gt; ""),ROW($AD$1:INDIRECT("$AD$"&amp;ROW($AD38)-1)))), 'EV and Base'!$A$1:$N$671, 4, FALSE))))</f>
        <v>8</v>
      </c>
      <c r="AE38" s="2" cm="1">
        <f t="array" aca="1" ref="AE38" ca="1">IF(NOT(ISNUMBER(INDEX($A:$A,LOOKUP(2,1/($A$1:INDIRECT("$A$"&amp;ROW($A38))&lt;&gt;""),ROW($A$1:INDIRECT("$A$"&amp;ROW($A38)))),1))),"",
INDEX($AE:$AE,LOOKUP(2,1/($AE$1:INDIRECT("$AE$"&amp;ROW($AE38)-1)&lt;&gt;""),ROW($AE$1:INDIRECT("$AE$"&amp;ROW($AE38)-1))),1)+
IF(INDEX($AC:$AC,LOOKUP(2,1/($AC$1:INDIRECT("$AC$"&amp;ROW($AC38)-1)&lt;&gt;""),ROW($AC$1:INDIRECT("$AC$"&amp;ROW($AC38)-1))),1)+
INDEX($AD:$AD,LOOKUP(2,1/($AD$1:INDIRECT("$AD$"&amp;ROW($AD38)-1)&lt;&gt;""),ROW($AD$1:INDIRECT("$AD$"&amp;ROW($AD38)-1))),1)+
INDEX($AE:$AE,LOOKUP(2,1/($AE$1:INDIRECT("$AE$"&amp;ROW($AE38)-1)&lt;&gt;""),ROW($AE$1:INDIRECT("$AE$"&amp;ROW($AD38)-1))),1)+
INDEX($AE:$AF,LOOKUP(2,1/($AF$1:INDIRECT("$AF$"&amp;ROW($AF38)-1)&lt;&gt;""),ROW($AF$1:INDIRECT("$AF$"&amp;ROW($AD38)-1))),1)+
INDEX($AG:$AG,LOOKUP(2,1/($AG$1:INDIRECT("$AG$"&amp;ROW($AG38)-1)&lt;&gt;""),ROW($AG$1:INDIRECT("$AG$"&amp;ROW($AD38)-1))),1)+
INDEX($AH:$AH,LOOKUP(2,1/($AH$1:INDIRECT("$AH$"&amp;ROW($AH38)-1)&lt;&gt;""),ROW($AH$1:INDIRECT("$AH$"&amp;ROW($AD38)-1))),1)&gt;=510,0,
IF(INDEX($AE:$AE,LOOKUP(2,1/($AE$1:INDIRECT("$AE$"&amp;ROW($AE38)-1)&lt;&gt;""),ROW($AE$1:INDIRECT("$AE$"&amp;ROW($AE38)-1))),1)&gt;=255,0,
VLOOKUP(INDIRECT("$G$"&amp;LOOKUP(2,1/($AE$1:INDIRECT("$AE$"&amp;ROW($AE38)-1)&lt;&gt;""),ROW($AE$1:INDIRECT("$AE$"&amp;ROW($AE38)-1)))),'EV and Base'!$A$1:$N$671,5,FALSE))))</f>
        <v>0</v>
      </c>
      <c r="AF38" s="2" cm="1">
        <f t="array" aca="1" ref="AF38" ca="1">IF(NOT(ISNUMBER(INDEX($A:$A, LOOKUP(2, 1 / ($A$1:INDIRECT("$A$"&amp;ROW($A38)) &lt;&gt; ""),ROW($A$1:INDIRECT("$A$"&amp;ROW($A38)))), 1))), "",
INDEX($AF:$AF, LOOKUP(2, 1 / ($AF$1:INDIRECT("$AF$"&amp;ROW($AF38)-1) &lt;&gt; ""),ROW($AF$1:INDIRECT("$AF$"&amp;ROW($AF38)-1))), 1)+
IF(INDEX($AC:$AC, LOOKUP(2, 1 / ($AC$1:INDIRECT("$AC$"&amp;ROW($AC38)-1) &lt;&gt; ""),ROW($AC$1:INDIRECT("$AC$"&amp;ROW($AC38)-1))), 1)+
INDEX($AD:$AD, LOOKUP(2, 1 / ($AD$1:INDIRECT("$AD$"&amp;ROW($AD38)-1) &lt;&gt; ""),ROW($AD$1:INDIRECT("$AD$"&amp;ROW($AD38)-1))), 1)+
INDEX($AE:$AE, LOOKUP(2, 1 / ($AE$1:INDIRECT("$AE$"&amp;ROW($AE38)-1) &lt;&gt; ""),ROW($AE$1:INDIRECT("$AE$"&amp;ROW($AD38)-1))), 1)+
INDEX($AE:$AF, LOOKUP(2, 1 / ($AF$1:INDIRECT("$AF$"&amp;ROW($AF38)-1) &lt;&gt; ""),ROW($AF$1:INDIRECT("$AF$"&amp;ROW($AD38)-1))), 1)+
INDEX($AG:$AG, LOOKUP(2, 1 / ($AG$1:INDIRECT("$AG$"&amp;ROW($AG38)-1) &lt;&gt; ""),ROW($AG$1:INDIRECT("$AG$"&amp;ROW($AD38)-1))), 1)+
INDEX($AH:$AH, LOOKUP(2, 1 / ($AH$1:INDIRECT("$AH$"&amp;ROW($AH38)-1) &lt;&gt; ""),ROW($AH$1:INDIRECT("$AH$"&amp;ROW($AD38)-1))), 1)&gt;=510,0,
IF(INDEX($AF:$AF, LOOKUP(2, 1 / ($AF$1:INDIRECT("$AF$"&amp;ROW($AF38)-1) &lt;&gt; ""),ROW($AF$1:INDIRECT("$AF$"&amp;ROW($AF38)-1))), 1)&gt;=255,0,
VLOOKUP(INDIRECT("$G$"&amp;LOOKUP(2, 1 / ($AF$1:INDIRECT("$AF$"&amp;ROW($AF38)-1) &lt;&gt; ""),ROW($AF$1:INDIRECT("$AF$"&amp;ROW($AF38)-1)))), 'EV and Base'!$A$1:$N$671, 6, FALSE))))</f>
        <v>1</v>
      </c>
      <c r="AG38" s="2" cm="1">
        <f t="array" aca="1" ref="AG38" ca="1">IF(NOT(ISNUMBER(INDEX($A:$A, LOOKUP(2, 1 / ($A$1:INDIRECT("$A$"&amp;ROW($A38)) &lt;&gt; ""),ROW($A$1:INDIRECT("$A$"&amp;ROW($A38)))), 1))), "",
INDEX($AG:$AG, LOOKUP(2, 1 / ($AG$1:INDIRECT("$AG$"&amp;ROW($AG38)-1) &lt;&gt; ""),ROW($AG$1:INDIRECT("$AG$"&amp;ROW($AG38)-1))), 1)+
IF(INDEX($AC:$AC, LOOKUP(2, 1 / ($AC$1:INDIRECT("$AC$"&amp;ROW($AC38)-1) &lt;&gt; ""),ROW($AC$1:INDIRECT("$AC$"&amp;ROW($AC38)-1))), 1)+
INDEX($AD:$AD, LOOKUP(2, 1 / ($AD$1:INDIRECT("$AD$"&amp;ROW($AD38)-1) &lt;&gt; ""),ROW($AD$1:INDIRECT("$AD$"&amp;ROW($AD38)-1))), 1)+
INDEX($AE:$AE, LOOKUP(2, 1 / ($AE$1:INDIRECT("$AE$"&amp;ROW($AE38)-1) &lt;&gt; ""),ROW($AE$1:INDIRECT("$AE$"&amp;ROW($AD38)-1))), 1)+
INDEX($AE:$AF, LOOKUP(2, 1 / ($AF$1:INDIRECT("$AF$"&amp;ROW($AF38)-1) &lt;&gt; ""),ROW($AF$1:INDIRECT("$AF$"&amp;ROW($AD38)-1))), 1)+
INDEX($AG:$AG, LOOKUP(2, 1 / ($AG$1:INDIRECT("$AG$"&amp;ROW($AG38)-1) &lt;&gt; ""),ROW($AG$1:INDIRECT("$AG$"&amp;ROW($AD38)-1))), 1)+
INDEX($AH:$AH, LOOKUP(2, 1 / ($AH$1:INDIRECT("$AH$"&amp;ROW($AH38)-1) &lt;&gt; ""),ROW($AH$1:INDIRECT("$AH$"&amp;ROW($AD38)-1))), 1)&gt;=510,0,
IF(INDEX($AG:$AG, LOOKUP(2, 1 / ($AG$1:INDIRECT("$AG$"&amp;ROW($AG38)-1) &lt;&gt; ""),ROW($AG$1:INDIRECT("$AG$"&amp;ROW($AG38)-1))), 1)&gt;=255,0,
VLOOKUP(INDIRECT("$G$"&amp;LOOKUP(2, 1 / ($AG$1:INDIRECT("$AG$"&amp;ROW($AG38)-1) &lt;&gt; ""),ROW($AG$1:INDIRECT("$AG$"&amp;ROW($AG38)-1)))), 'EV and Base'!$A$1:$N$671, 7, FALSE))))</f>
        <v>0</v>
      </c>
      <c r="AH38" s="24" cm="1">
        <f t="array" aca="1" ref="AH38" ca="1">IF(NOT(ISNUMBER(INDEX($A:$A,LOOKUP(2,1/($A$1:INDIRECT("$A$"&amp;ROW($A38))&lt;&gt;""),ROW($A$1:INDIRECT("$A$"&amp;ROW($A38)))),1))),"",
INDEX($AH:$AH,LOOKUP(2,1/($AH$1:INDIRECT("$AH$"&amp;ROW($AH38)-1)&lt;&gt;""),ROW($AH$1:INDIRECT("$AH$"&amp;ROW($AH38)-1))),1)+
IF(INDEX($AC:$AC,LOOKUP(2,1/($AC$1:INDIRECT("$AC$"&amp;ROW($AC38)-1)&lt;&gt;""),ROW($AC$1:INDIRECT("$AC$"&amp;ROW($AC38)-1))),1)+
INDEX($AD:$AD,LOOKUP(2,1/($AD$1:INDIRECT("$AD$"&amp;ROW($AD38)-1)&lt;&gt;""),ROW($AD$1:INDIRECT("$AD$"&amp;ROW($AD38)-1))),1)+
INDEX($AE:$AE,LOOKUP(2,1/($AE$1:INDIRECT("$AE$"&amp;ROW($AE38)-1)&lt;&gt;""),ROW($AE$1:INDIRECT("$AE$"&amp;ROW($AD38)-1))),1)+
INDEX($AE:$AF,LOOKUP(2,1/($AF$1:INDIRECT("$AF$"&amp;ROW($AF38)-1)&lt;&gt;""),ROW($AF$1:INDIRECT("$AF$"&amp;ROW($AD38)-1))),1)+
INDEX($AG:$AG,LOOKUP(2,1/($AG$1:INDIRECT("$AG$"&amp;ROW($AG38)-1)&lt;&gt;""),ROW($AG$1:INDIRECT("$AG$"&amp;ROW($AD38)-1))),1)+
INDEX($AH:$AH,LOOKUP(2,1/($AH$1:INDIRECT("$AH$"&amp;ROW($AH38)-1)&lt;&gt;""),ROW($AH$1:INDIRECT("$AH$"&amp;ROW($AD38)-1))),1)&gt;=510,0,
IF(INDEX($AH:$AH,LOOKUP(2,1/($AH$1:INDIRECT("$AH$"&amp;ROW($AH38)-1)&lt;&gt;""),ROW($AH$1:INDIRECT("$AH$"&amp;ROW($AH38)-1))),1)&gt;=255,0,
VLOOKUP(INDIRECT("$G$"&amp;LOOKUP(2,1/($AH$1:INDIRECT("$AH$"&amp;ROW($AH38)-1)&lt;&gt;""),ROW($AH$1:INDIRECT("$AH$"&amp;ROW($AH38)-1)))),'EV and Base'!$A$1:$N$671,8,FALSE))))</f>
        <v>9</v>
      </c>
      <c r="AI38" s="29" cm="1">
        <f t="array" aca="1" ref="AI38" ca="1">IF(NOT(ISNUMBER(INDEX($A:$A,LOOKUP(2,1/($A$1:INDIRECT("$A$"&amp;ROW($A38))&lt;&gt;""),ROW($A$1:INDIRECT("$A$"&amp;ROW($A38)))),1))),"",
ROUNDDOWN((((2*VLOOKUP($AA38,'EV and Base'!$A$1:$N$671,9,FALSE))+31+ROUNDDOWN($AC38/4,0))*$AB38)/100,0)+$AB38+10)</f>
        <v>51</v>
      </c>
      <c r="AJ38" s="21" cm="1">
        <f t="array" aca="1" ref="AJ38" ca="1">IF(NOT(ISNUMBER(INDEX($A:$A, LOOKUP(2, 1 / ($A$1:INDIRECT("$A$"&amp;ROW($A38)) &lt;&gt; ""),ROW($A$1:INDIRECT("$A$"&amp;ROW($A38)))), 1))), "",
ROUNDDOWN((ROUNDDOWN((((2*VLOOKUP($AA38, 'EV and Base'!$A$1:$N$671, 10, FALSE))+31+ROUNDDOWN($AD38/4, 0))*$AB38)/100, 0)+5)*1.1, 0))</f>
        <v>38</v>
      </c>
      <c r="AK38" s="21" t="str" cm="1">
        <f t="array" aca="1" ref="AK38" ca="1">IF(NOT(ISNUMBER(INDEX($A:$A, LOOKUP(2, 1 / ($A$1:INDIRECT("$A$"&amp;ROW($A38)) &lt;&gt; ""),ROW($A$1:INDIRECT("$A$"&amp;ROW($A38)))), 1))), "",
ROUNDDOWN((ROUNDDOWN((((2*VLOOKUP($AA38, 'EV and Base'!$A$1:$N$671, 11, FALSE))+30+ROUNDDOWN($AE38/4, 0))*$AB38)/100, 0)+5), 0)
&amp;"-"&amp;
ROUNDDOWN((ROUNDDOWN((((2*VLOOKUP($AA38, 'EV and Base'!$A$1:$N$671, 11, FALSE))+31+ROUNDDOWN($AE38/4, 0))*$AB38)/100, 0)+5), 0))</f>
        <v>30-30</v>
      </c>
      <c r="AL38" s="21" t="str" cm="1">
        <f t="array" aca="1" ref="AL38" ca="1">IF(NOT(ISNUMBER(INDEX($A:$A, LOOKUP(2, 1 / ($A$1:INDIRECT("$A$"&amp;ROW($A38)) &lt;&gt; ""),ROW($A$1:INDIRECT("$A$"&amp;ROW($A38)))), 1))), "",
ROUNDDOWN((ROUNDDOWN((((2*VLOOKUP($AA38, 'EV and Base'!$A$1:$N$671, 12, FALSE))+0+ROUNDDOWN($AF38/4, 0))*$AB38)/100, 0)+5)*0.9, 0)
&amp;"-"&amp;
ROUNDDOWN((ROUNDDOWN((((2*VLOOKUP($AA38, 'EV and Base'!$A$1:$N$671, 12, FALSE))+31+ROUNDDOWN($AF38/4, 0))*$AB38)/100, 0)+5)*0.9, 0))</f>
        <v>14-18</v>
      </c>
      <c r="AM38" s="21" t="str" cm="1">
        <f t="array" aca="1" ref="AM38" ca="1">IF(NOT(ISNUMBER(INDEX($A:$A, LOOKUP(2, 1 / ($A$1:INDIRECT("$A$"&amp;ROW($A38)) &lt;&gt; ""),ROW($A$1:INDIRECT("$A$"&amp;ROW($A38)))), 1))), "",
ROUNDDOWN((ROUNDDOWN((((2*VLOOKUP($AA38, 'EV and Base'!$A$1:$N$671, 13, FALSE))+30+ROUNDDOWN($AG38/4, 0))*$AB38)/100, 0)+5), 0)
&amp;"-"&amp;
ROUNDDOWN((ROUNDDOWN((((2*VLOOKUP($AA38, 'EV and Base'!$A$1:$N$671, 13, FALSE))+31+ROUNDDOWN($AG38/4, 0))*$AB38)/100, 0)+5), 0))</f>
        <v>30-30</v>
      </c>
      <c r="AN38" s="25" cm="1">
        <f t="array" aca="1" ref="AN38" ca="1">IF(NOT(ISNUMBER(INDEX($A:$A, LOOKUP(2, 1 / ($A$1:INDIRECT("$A$"&amp;ROW($A38)) &lt;&gt; ""),ROW($A$1:INDIRECT("$A$"&amp;ROW($A38)))), 1))), "",
ROUNDDOWN((ROUNDDOWN((((2*VLOOKUP($AA38, 'EV and Base'!$A$1:$N$671, 14, FALSE))+31+ROUNDDOWN($AH38/4, 0))*$AB38)/100, 0)+5), 0))</f>
        <v>29</v>
      </c>
      <c r="AO38" s="23" cm="1">
        <f t="array" aca="1" ref="AO38" ca="1">IF(NOT(ISNUMBER(INDEX($A:$A, LOOKUP(2, 1 / ($A$1:INDIRECT("$A$"&amp;ROW($A38)) &lt;&gt; ""),ROW($A$1:INDIRECT("$A$"&amp;ROW($A38)))), 1))), "",
ROUNDDOWN((((2*VLOOKUP($AA38, 'EV and Base'!$A$1:$N$671, 9, FALSE))+31+ROUNDDOWN($AC38/4, 0))*$AB38)/100, 0)+$AB38+10)</f>
        <v>51</v>
      </c>
      <c r="AP38" s="2" cm="1">
        <f t="array" aca="1" ref="AP38" ca="1">IF(NOT(ISNUMBER(INDEX($A:$A, LOOKUP(2, 1 / ($A$1:INDIRECT("$A$"&amp;ROW($A38)) &lt;&gt; ""),ROW($A$1:INDIRECT("$A$"&amp;ROW($A38)))), 1))), "",
ROUNDDOWN((ROUNDDOWN((((2*VLOOKUP($AA38, 'EV and Base'!$A$1:$N$671, 10, FALSE))+31+ROUNDDOWN($AD38/4, 0))*$AB38)/100, 0)+5)*1.1, 0))</f>
        <v>38</v>
      </c>
      <c r="AQ38" s="2" cm="1">
        <f t="array" aca="1" ref="AQ38" ca="1">IF(NOT(ISNUMBER(INDEX($A:$A, LOOKUP(2, 1 / ($A$1:INDIRECT("$A$"&amp;ROW($A38)) &lt;&gt; ""),ROW($A$1:INDIRECT("$A$"&amp;ROW($A38)))), 1))), "",
ROUNDDOWN((ROUNDDOWN((((2*VLOOKUP($AA38, 'EV and Base'!$A$1:$N$671, 11, FALSE))+$AV$2+ROUNDDOWN($AE38/4, 0))*$AB38)/100, 0)+5), 0))</f>
        <v>30</v>
      </c>
      <c r="AR38" s="22" cm="1">
        <f t="array" aca="1" ref="AR38" ca="1">IF(NOT(ISNUMBER(INDEX($A:$A, LOOKUP(2, 1 / ($A$1:INDIRECT("$A$"&amp;ROW($A38)) &lt;&gt; ""),ROW($A$1:INDIRECT("$A$"&amp;ROW($A38)))), 1))), "",
ROUNDDOWN((ROUNDDOWN((((2*VLOOKUP($AA38, 'EV and Base'!$A$1:$N$671, 12, FALSE))+$AW$2+ROUNDDOWN($AF38/4, 0))*$AB38)/100, 0)+5)*0.9, 0))</f>
        <v>16</v>
      </c>
      <c r="AS38" s="2" cm="1">
        <f t="array" aca="1" ref="AS38" ca="1">IF(NOT(ISNUMBER(INDEX($A:$A, LOOKUP(2, 1 / ($A$1:INDIRECT("$A$"&amp;ROW($A38)) &lt;&gt; ""),ROW($A$1:INDIRECT("$A$"&amp;ROW($A38)))), 1))), "",
ROUNDDOWN((ROUNDDOWN((((2*VLOOKUP($AA38, 'EV and Base'!$A$1:$N$671, 13, FALSE))+$AX$2+ROUNDDOWN($AG38/4, 0))*$AB38)/100, 0)+5), 0))</f>
        <v>30</v>
      </c>
      <c r="AT38" s="24" cm="1">
        <f t="array" aca="1" ref="AT38" ca="1">IF(NOT(ISNUMBER(INDEX($A:$A, LOOKUP(2, 1 / ($A$1:INDIRECT("$A$"&amp;ROW($A38)) &lt;&gt; ""),ROW($A$1:INDIRECT("$A$"&amp;ROW($A38)))), 1))), "",
ROUNDDOWN((ROUNDDOWN((((2*VLOOKUP($AA38, 'EV and Base'!$A$1:$N$671, 14, FALSE))+31+ROUNDDOWN($AH38/4, 0))*$AB38)/100, 0)+5), 0))</f>
        <v>29</v>
      </c>
      <c r="AU38" s="28">
        <v>117</v>
      </c>
      <c r="AY38" cm="1">
        <f t="array" aca="1" ref="AY38" ca="1">IF(NOT(ISNUMBER(INDEX($A:$A,LOOKUP(2,1/($A$1:INDIRECT("$A$"&amp;ROW($A38))&lt;&gt;""),ROW($A$1:INDIRECT("$A$"&amp;ROW($A38)))),1))),"",
INDEX($AY:$AY,LOOKUP(2,1/($AY$1:INDIRECT("$AY$"&amp;ROW($AY38)-1)&lt;&gt;""),ROW($AY$1:INDIRECT("$AY$"&amp;ROW($AY38)-1))),1)+$BL38)</f>
        <v>2679</v>
      </c>
      <c r="AZ38" s="3" cm="1">
        <f t="array" aca="1" ref="AZ38" ca="1">IF(NOT(ISNUMBER(INDEX($A:$A, LOOKUP(2, 1 / ($A$1:INDIRECT("$A$"&amp;ROW($A38)) &lt;&gt; ""),ROW($A$1:INDIRECT("$A$"&amp;ROW($A38)))), 1))), "",
VLOOKUP(INDIRECT("$G$"&amp;LOOKUP(2, 1 / ($AY$1:INDIRECT("$AY$"&amp;ROW($AY38)-1) &lt;&gt; ""),ROW($AY$1:INDIRECT("$AY$"&amp;ROW($AY38)-1)))),'EV and Base'!A33:N703,2,FALSE))</f>
        <v>51</v>
      </c>
      <c r="BA38" s="3" cm="1">
        <f t="array" aca="1" ref="BA38" ca="1">IF(NOT(ISNUMBER(INDEX($A:$A, LOOKUP(2, 1 / ($A$1:INDIRECT("$A$"&amp;ROW($A38)) &lt;&gt; ""),ROW($A$1:INDIRECT("$A$"&amp;ROW($A38)))), 1))), "",
INDIRECT("$I$"&amp;LOOKUP(2, 1 / ($AY$1:INDIRECT("$AY$"&amp;ROW($AY38)-1) &lt;&gt; ""),ROW($AY$1:INDIRECT("$AY$"&amp;ROW($AY38)-1)))))</f>
        <v>12</v>
      </c>
      <c r="BB38" s="1" cm="1">
        <f t="array" aca="1" ref="BB38" ca="1">IF(NOT(ISNUMBER(INDEX($A:$A, LOOKUP(2, 1 / ($A$1:INDIRECT("$A$"&amp;ROW($A38)) &lt;&gt; ""),ROW($A$1:INDIRECT("$A$"&amp;ROW($A38)))), 1))), "",
INDIRECT("$AB$"&amp;LOOKUP(2, 1 / ($AY$1:INDIRECT("$AY$"&amp;ROW($AY38)-1) &lt;&gt; ""),ROW($AY$1:INDIRECT("$AY$"&amp;ROW($AY38)-1)))))</f>
        <v>16</v>
      </c>
      <c r="BC38" s="3" cm="1">
        <f t="array" aca="1" ref="BC38" ca="1">IF(NOT(ISNUMBER(INDEX($A:$A,LOOKUP(2,1/($A$1:INDIRECT("$A$"&amp;ROW($A38))&lt;&gt;""),ROW($A$1:INDIRECT("$A$"&amp;ROW($A38)))),1))),"",
$BA38+$BA38+10)</f>
        <v>34</v>
      </c>
      <c r="BD38" s="3" cm="1">
        <f t="array" aca="1" ref="BD38" ca="1">IF(NOT(ISNUMBER(INDEX($A:$A,LOOKUP(2,1/($A$1:INDIRECT("$A$"&amp;ROW($A38))&lt;&gt;""),ROW($A$1:INDIRECT("$A$"&amp;ROW($A38)))),1))),"",
$BA38+$BB38+10)</f>
        <v>38</v>
      </c>
      <c r="BE38" s="3" cm="1">
        <f t="array" aca="1" ref="BE38" ca="1">IF(NOT(ISNUMBER(INDEX($A:$A,LOOKUP(2,1/($A$1:INDIRECT("$A$"&amp;ROW($A38))&lt;&gt;""),ROW($A$1:INDIRECT("$A$"&amp;ROW($A38)))),1))),"",
$BC38*$BC38)</f>
        <v>1156</v>
      </c>
      <c r="BF38" s="3" cm="1">
        <f t="array" aca="1" ref="BF38" ca="1">IF(NOT(ISNUMBER(INDEX($A:$A,LOOKUP(2,1/($A$1:INDIRECT("$A$"&amp;ROW($A38))&lt;&gt;""),ROW($A$1:INDIRECT("$A$"&amp;ROW($A38)))),1))),"",
$BD38*$BD38)</f>
        <v>1444</v>
      </c>
      <c r="BG38" s="3" cm="1">
        <f t="array" aca="1" ref="BG38" ca="1">IF(NOT(ISNUMBER(INDEX($A:$A,LOOKUP(2,1/($A$1:INDIRECT("$A$"&amp;ROW($A38))&lt;&gt;""),ROW($A$1:INDIRECT("$A$"&amp;ROW($A38)))),1))),"",
_xlfn.FLOOR.MATH(1.5*_xlfn.FLOOR.MATH($AZ38*BA38/5)))</f>
        <v>183</v>
      </c>
      <c r="BH38" s="3" cm="1">
        <f t="array" aca="1" ref="BH38" ca="1">IF(NOT(ISNUMBER(INDEX($A:$A, LOOKUP(2, 1 / ($A$1:INDIRECT("$A$"&amp;ROW($A38)) &lt;&gt; ""),ROW($A$1:INDIRECT("$A$"&amp;ROW($A38)))), 1))), "",
_xlfn.FLOOR.MATH($BG38/IF(OR(INDIRECT("$C$"&amp;LOOKUP(2, 1 / ($AY$1:INDIRECT("$AY$"&amp;ROW($AY38)-1) &lt;&gt; ""),ROW($AY$1:INDIRECT("$AY$"&amp;ROW($AY38)-1))))="Multi",
INDIRECT("$C$"&amp;LOOKUP(2, 1 / ($AY$1:INDIRECT("$AY$"&amp;ROW($AY38)-1) &lt;&gt; ""),ROW($AY$1:INDIRECT("$AY$"&amp;ROW($AY38)-1))))="Double"),2,1)))</f>
        <v>91</v>
      </c>
      <c r="BI38" s="3" cm="1">
        <f t="array" aca="1" ref="BI38" ca="1">IF(NOT(ISNUMBER(INDEX($A:$A,LOOKUP(2,1/($A$1:INDIRECT("$A$"&amp;ROW($A38))&lt;&gt;""),ROW($A$1:INDIRECT("$A$"&amp;ROW($A38)))),1))),"",
VLOOKUP($BC38,GameFreakSQRT!$A$1:$B$200,2,FALSE))</f>
        <v>23884</v>
      </c>
      <c r="BJ38" s="3" cm="1">
        <f t="array" aca="1" ref="BJ38" ca="1">IF(NOT(ISNUMBER(INDEX($A:$A,LOOKUP(2,1/($A$1:INDIRECT("$A$"&amp;ROW($A38))&lt;&gt;""),ROW($A$1:INDIRECT("$A$"&amp;ROW($A38)))),1))),"",
VLOOKUP($BD38,GameFreakSQRT!$A$1:$B$200,2,FALSE))</f>
        <v>25249</v>
      </c>
      <c r="BK38" s="3" cm="1">
        <f t="array" aca="1" ref="BK38" ca="1">IF(NOT(ISNUMBER(INDEX($A:$A,LOOKUP(2,1/($A$1:INDIRECT("$A$"&amp;ROW($A38))&lt;&gt;""),ROW($A$1:INDIRECT("$A$"&amp;ROW($A38)))),1))),"",
_xlfn.FLOOR.MATH((($BI38*$BE38)*$BH38)/($BJ38*$BF38))+1)</f>
        <v>69</v>
      </c>
      <c r="BL38" s="3" cm="1">
        <f t="array" aca="1" ref="BL38" ca="1">IF(NOT(ISNUMBER(INDEX($A:$A,LOOKUP(2,1/($A$1:INDIRECT("$A$"&amp;ROW($A38))&lt;&gt;""),ROW($A$1:INDIRECT("$A$"&amp;ROW($A38)))),1))),"",
_xlfn.FLOOR.MATH($BK38*IF(NOT(INDIRECT("$Z$"&amp;LOOKUP(2, 1 / ($AY$1:INDIRECT("$AY$"&amp;ROW($AY38)-1) &lt;&gt; ""),ROW($AY$1:INDIRECT("$AY$"&amp;ROW($AY38)-1))))=""),1.5,1)))</f>
        <v>69</v>
      </c>
      <c r="BM38" s="3" cm="1">
        <f t="array" aca="1" ref="BM38" ca="1">IF(NOT(ISNUMBER(INDEX($A:$A, LOOKUP(2, 1 / ($A$1:INDIRECT("$A$"&amp;ROW($A38)) &lt;&gt; ""),ROW($A$1:INDIRECT("$A$"&amp;ROW($A38)))), 1))), "",
INDIRECT("$Y$"&amp;LOOKUP(2, 1 / ($AY$1:INDIRECT("$AY$"&amp;ROW($AY38)-1) &lt;&gt; ""),ROW($AY$1:INDIRECT("$AY$"&amp;ROW($AY38)-1)))))</f>
        <v>69</v>
      </c>
      <c r="BN38" s="3" t="b">
        <f t="shared" ca="1" si="0"/>
        <v>1</v>
      </c>
      <c r="CT38" s="3" cm="1">
        <f t="array" aca="1" ref="CT38" ca="1">IF(NOT(ISNUMBER(INDEX($A:$A, LOOKUP(2, 1 / ($A$1:INDIRECT("$A$"&amp;ROW($A38)) &lt;&gt; ""),ROW($A$1:INDIRECT("$A$"&amp;ROW($A38)))), 1))), "",
$AY38-INDEX($AY:$AY, LOOKUP(2, 1 / ($AY$1:INDIRECT("$AV$"&amp;ROW($AY38)-1) &lt;&gt; ""),ROW($AY$1:INDIRECT("$AV$"&amp;ROW($AY38)-1))), 1))</f>
        <v>2679</v>
      </c>
      <c r="CU38" s="3" cm="1">
        <f t="array" aca="1" ref="CU38" ca="1">IF(NOT(ISNUMBER(INDEX($A:$A, LOOKUP(2, 1 / ($A$1:INDIRECT("$A$"&amp;ROW($A38)) &lt;&gt; ""),ROW($A$1:INDIRECT("$A$"&amp;ROW($A38)))), 1))), "",
INDEX($Y:$Y, LOOKUP(2, 1 / ($Y$1:INDIRECT("$Y$"&amp;ROW($Y38)-1) &lt;&gt; ""),ROW($Y$1:INDIRECT("$Y$"&amp;ROW($Y38)-1))), 1))</f>
        <v>69</v>
      </c>
      <c r="CV38" s="1">
        <f ca="1">IFERROR(VLOOKUP($AY38, 'Medium-Slow'!$A$1:$B$101, 2, TRUE),"")</f>
        <v>16</v>
      </c>
    </row>
    <row r="39" spans="1:100" x14ac:dyDescent="0.45">
      <c r="A39" s="56" t="s">
        <v>75</v>
      </c>
      <c r="B39" s="56" t="s">
        <v>144</v>
      </c>
      <c r="C39" s="56" t="s">
        <v>46</v>
      </c>
      <c r="D39" s="56" t="s">
        <v>117</v>
      </c>
      <c r="E39" s="56" t="s">
        <v>48</v>
      </c>
      <c r="F39" s="56">
        <v>1</v>
      </c>
      <c r="G39" s="2" t="s">
        <v>145</v>
      </c>
      <c r="H39" s="2" t="s">
        <v>50</v>
      </c>
      <c r="I39" s="2">
        <v>13</v>
      </c>
      <c r="J39" s="2" t="s">
        <v>95</v>
      </c>
      <c r="K39" s="2" t="s">
        <v>146</v>
      </c>
      <c r="L39" s="2" t="s">
        <v>53</v>
      </c>
      <c r="M39" s="2" t="s">
        <v>147</v>
      </c>
      <c r="N39" s="2" t="s">
        <v>55</v>
      </c>
      <c r="O39" s="2" t="s">
        <v>148</v>
      </c>
      <c r="P39" s="2" t="s">
        <v>149</v>
      </c>
      <c r="Q39" s="2">
        <v>6</v>
      </c>
      <c r="R39" s="2">
        <f>_xlfn.FLOOR.MATH((((2*VLOOKUP(G39, 'EV and Base'!$A$1:$N$671, 9, FALSE))+$Q39)*$I39)/100)+$I39+10</f>
        <v>35</v>
      </c>
      <c r="S39" s="2">
        <f>_xlfn.FLOOR.MATH((_xlfn.FLOOR.MATH((((2*VLOOKUP($G39, 'EV and Base'!$A$1:$N$671, 10, FALSE))+$Q39)*$I39)/100)+5)*
IF(OR($J39="Lonely", $J39="Brave", $J39="Adamant", $J39="Naughty"), 1.1,
IF(OR($J39="Bold", $J39="Timid", $J39="Modest", $J39="Calm"), 0.9, 1)))</f>
        <v>18</v>
      </c>
      <c r="T39" s="2">
        <f>_xlfn.FLOOR.MATH((_xlfn.FLOOR.MATH((((2*VLOOKUP($G39, 'EV and Base'!$A$1:$N$671, 11, FALSE))+$Q39)*$I39)/100)+5)*
IF(OR($J39="Bold", $J39="Relaxed", $J39="Impish", $J39="Lax"), 1.1,
IF(OR($J39="Lonely", $J39="Hasty", $J39="Mild", $J39="Gentle"), 0.9, 1)))</f>
        <v>15</v>
      </c>
      <c r="U39" s="2">
        <f>_xlfn.FLOOR.MATH((_xlfn.FLOOR.MATH((((2*VLOOKUP($G39, 'EV and Base'!$A$1:$N$671, 12, FALSE))+$Q39)*$I39)/100)+5)*
IF(OR($J39="Modest", $J39="Mild", $J39="Quiet", $J39="Rash"), 1.1,
IF(OR($J39="Adamant", $J39="Impish", $J39="Jolly", $J39="Careful"), 0.9, 1)))</f>
        <v>18</v>
      </c>
      <c r="V39" s="2">
        <f>_xlfn.FLOOR.MATH((_xlfn.FLOOR.MATH((((2*VLOOKUP($G39, 'EV and Base'!$A$1:$N$671, 13, FALSE))+$Q39)*$I39)/100)+5)*
IF(OR($J39="Calm", $J39="Gentle", $J39="Sassy", $J39="Careful"), 1.1,
IF(OR($J39="Naughty", $J39="Lax", $J39="Naive", $J39="Rash"), 0.9, 1)))</f>
        <v>14</v>
      </c>
      <c r="W39" s="2">
        <f>_xlfn.FLOOR.MATH((_xlfn.FLOOR.MATH((((2*VLOOKUP($G39, 'EV and Base'!$A$1:$N$671, 14, FALSE))+$Q39)*$I39)/100)+5)*
IF(OR($J39="Timid", $J39="Hasty", $J39="Jolly", $J39="Naive"), 1.1,
IF(OR($J39="Brave", $J39="Relaxed", $J39="Quiet", $J39="Sassy"), 0.9, 1)))</f>
        <v>25</v>
      </c>
      <c r="X39" s="56">
        <v>260</v>
      </c>
      <c r="AA39" s="23" t="str" cm="1">
        <f t="array" aca="1" ref="AA39" ca="1">IF(NOT(ISNUMBER(INDEX($A:$A,LOOKUP(2,1/($A$1:INDIRECT("$A$"&amp;ROW($A39))&lt;&gt;""),ROW($A$1:INDIRECT("$A$"&amp;ROW($A39)))),1))),"",
IF(NOT(ISNUMBER($A39)),$AA38,
IF($AB39&lt;16,"Lillipup",
IF($AB39&lt;32,"Herdier",
"Stoutland"))))</f>
        <v/>
      </c>
      <c r="AB39" s="25" t="str" cm="1">
        <f t="array" aca="1" ref="AB39" ca="1">IF(NOT(ISNUMBER(INDEX($A:$A, LOOKUP(2, 1 / ($A$1:INDIRECT("$A$"&amp;ROW($A39)) &lt;&gt; ""),ROW($A$1:INDIRECT("$A$"&amp;ROW($A39)))), 1))), "",
VLOOKUP($AY39,'Medium-Slow'!$A$1:$B$101,2,TRUE))</f>
        <v/>
      </c>
      <c r="AC39" s="23" t="str" cm="1">
        <f t="array" aca="1" ref="AC39" ca="1">IF(NOT(ISNUMBER(INDEX($A:$A, LOOKUP(2, 1 / ($A$1:INDIRECT("$A$"&amp;ROW($A39)) &lt;&gt; ""),ROW($A$1:INDIRECT("$A$"&amp;ROW($A39)))), 1))), "",
INDEX($AC:$AC, LOOKUP(2, 1 / ($AC$1:INDIRECT("$AC$"&amp;ROW($AC39)-1) &lt;&gt; ""),ROW($AC$1:INDIRECT("$AC$"&amp;ROW($AC39)-1))), 1)+
IF(INDEX($AC:$AC, LOOKUP(2, 1 / ($AC$1:INDIRECT("$AC$"&amp;ROW($AC39)-1) &lt;&gt; ""),ROW($AC$1:INDIRECT("$AC$"&amp;ROW($AC39)-1))), 1)+
INDEX($AD:$AD, LOOKUP(2, 1 / ($AD$1:INDIRECT("$AD$"&amp;ROW($AD39)-1) &lt;&gt; ""),ROW($AD$1:INDIRECT("$AD$"&amp;ROW($AD39)-1))), 1)+
INDEX($AE:$AE, LOOKUP(2, 1 / ($AE$1:INDIRECT("$AE$"&amp;ROW($AE39)-1) &lt;&gt; ""),ROW($AE$1:INDIRECT("$AE$"&amp;ROW($AD39)-1))), 1)+
INDEX($AE:$AF, LOOKUP(2, 1 / ($AF$1:INDIRECT("$AF$"&amp;ROW($AF39)-1) &lt;&gt; ""),ROW($AF$1:INDIRECT("$AF$"&amp;ROW($AD39)-1))), 1)+
INDEX($AG:$AG, LOOKUP(2, 1 / ($AG$1:INDIRECT("$AG$"&amp;ROW($AG39)-1) &lt;&gt; ""),ROW($AG$1:INDIRECT("$AG$"&amp;ROW($AD39)-1))), 1)+
INDEX($AH:$AH, LOOKUP(2, 1 / ($AH$1:INDIRECT("$AH$"&amp;ROW($AH39)-1) &lt;&gt; ""),ROW($AH$1:INDIRECT("$AH$"&amp;ROW($AD39)-1))), 1)&gt;=510,0,
IF(INDEX($AC:$AC, LOOKUP(2, 1 / ($AC$1:INDIRECT("$AC$"&amp;ROW($AC39)-1) &lt;&gt; ""),ROW($AC$1:INDIRECT("$AC$"&amp;ROW($AC39)-1))), 1)&gt;=255,0,
VLOOKUP(INDIRECT("$G$"&amp;LOOKUP(2, 1 / ($AC$1:INDIRECT("$AC$"&amp;ROW($AC39)-1) &lt;&gt; ""),ROW($AC$1:INDIRECT("$AC$"&amp;ROW($AC39)-1)))), 'EV and Base'!$A$1:$N$671, 3, FALSE))))</f>
        <v/>
      </c>
      <c r="AD39" s="2" t="str" cm="1">
        <f t="array" aca="1" ref="AD39" ca="1">IF(NOT(ISNUMBER(INDEX($A:$A, LOOKUP(2, 1 / ($A$1:INDIRECT("$A$"&amp;ROW($A39)) &lt;&gt; ""),ROW($A$1:INDIRECT("$A$"&amp;ROW($A39)))), 1))), "",
INDEX($AD:$AD, LOOKUP(2, 1 / ($AD$1:INDIRECT("$AD$"&amp;ROW($AD39)-1) &lt;&gt; ""),ROW($AD$1:INDIRECT("$AD$"&amp;ROW($AD39)-1))), 1)+
IF(INDEX($AC:$AC, LOOKUP(2, 1 / ($AC$1:INDIRECT("$AC$"&amp;ROW($AC39)-1) &lt;&gt; ""),ROW($AC$1:INDIRECT("$AC$"&amp;ROW($AC39)-1))), 1)+
INDEX($AD:$AD, LOOKUP(2, 1 / ($AD$1:INDIRECT("$AD$"&amp;ROW($AD39)-1) &lt;&gt; ""),ROW($AD$1:INDIRECT("$AD$"&amp;ROW($AD39)-1))), 1)+
INDEX($AE:$AE, LOOKUP(2, 1 / ($AE$1:INDIRECT("$AE$"&amp;ROW($AE39)-1) &lt;&gt; ""),ROW($AE$1:INDIRECT("$AE$"&amp;ROW($AD39)-1))), 1)+
INDEX($AE:$AF, LOOKUP(2, 1 / ($AF$1:INDIRECT("$AF$"&amp;ROW($AF39)-1) &lt;&gt; ""),ROW($AF$1:INDIRECT("$AF$"&amp;ROW($AD39)-1))), 1)+
INDEX($AG:$AG, LOOKUP(2, 1 / ($AG$1:INDIRECT("$AG$"&amp;ROW($AG39)-1) &lt;&gt; ""),ROW($AG$1:INDIRECT("$AG$"&amp;ROW($AD39)-1))), 1)+
INDEX($AH:$AH, LOOKUP(2, 1 / ($AH$1:INDIRECT("$AH$"&amp;ROW($AH39)-1) &lt;&gt; ""),ROW($AH$1:INDIRECT("$AH$"&amp;ROW($AD39)-1))), 1)&gt;=510,0,
IF(INDEX($AD:$AD, LOOKUP(2, 1 / ($AD$1:INDIRECT("$AD$"&amp;ROW($AD39)-1) &lt;&gt; ""),ROW($AD$1:INDIRECT("$AD$"&amp;ROW($AD39)-1))), 1)&gt;=255,0,
VLOOKUP(INDIRECT("$G$"&amp;LOOKUP(2, 1 / ($AD$1:INDIRECT("$AD$"&amp;ROW($AD39)-1) &lt;&gt; ""),ROW($AD$1:INDIRECT("$AD$"&amp;ROW($AD39)-1)))), 'EV and Base'!$A$1:$N$671, 4, FALSE))))</f>
        <v/>
      </c>
      <c r="AE39" s="2" t="str" cm="1">
        <f t="array" aca="1" ref="AE39" ca="1">IF(NOT(ISNUMBER(INDEX($A:$A,LOOKUP(2,1/($A$1:INDIRECT("$A$"&amp;ROW($A39))&lt;&gt;""),ROW($A$1:INDIRECT("$A$"&amp;ROW($A39)))),1))),"",
INDEX($AE:$AE,LOOKUP(2,1/($AE$1:INDIRECT("$AE$"&amp;ROW($AE39)-1)&lt;&gt;""),ROW($AE$1:INDIRECT("$AE$"&amp;ROW($AE39)-1))),1)+
IF(INDEX($AC:$AC,LOOKUP(2,1/($AC$1:INDIRECT("$AC$"&amp;ROW($AC39)-1)&lt;&gt;""),ROW($AC$1:INDIRECT("$AC$"&amp;ROW($AC39)-1))),1)+
INDEX($AD:$AD,LOOKUP(2,1/($AD$1:INDIRECT("$AD$"&amp;ROW($AD39)-1)&lt;&gt;""),ROW($AD$1:INDIRECT("$AD$"&amp;ROW($AD39)-1))),1)+
INDEX($AE:$AE,LOOKUP(2,1/($AE$1:INDIRECT("$AE$"&amp;ROW($AE39)-1)&lt;&gt;""),ROW($AE$1:INDIRECT("$AE$"&amp;ROW($AD39)-1))),1)+
INDEX($AE:$AF,LOOKUP(2,1/($AF$1:INDIRECT("$AF$"&amp;ROW($AF39)-1)&lt;&gt;""),ROW($AF$1:INDIRECT("$AF$"&amp;ROW($AD39)-1))),1)+
INDEX($AG:$AG,LOOKUP(2,1/($AG$1:INDIRECT("$AG$"&amp;ROW($AG39)-1)&lt;&gt;""),ROW($AG$1:INDIRECT("$AG$"&amp;ROW($AD39)-1))),1)+
INDEX($AH:$AH,LOOKUP(2,1/($AH$1:INDIRECT("$AH$"&amp;ROW($AH39)-1)&lt;&gt;""),ROW($AH$1:INDIRECT("$AH$"&amp;ROW($AD39)-1))),1)&gt;=510,0,
IF(INDEX($AE:$AE,LOOKUP(2,1/($AE$1:INDIRECT("$AE$"&amp;ROW($AE39)-1)&lt;&gt;""),ROW($AE$1:INDIRECT("$AE$"&amp;ROW($AE39)-1))),1)&gt;=255,0,
VLOOKUP(INDIRECT("$G$"&amp;LOOKUP(2,1/($AE$1:INDIRECT("$AE$"&amp;ROW($AE39)-1)&lt;&gt;""),ROW($AE$1:INDIRECT("$AE$"&amp;ROW($AE39)-1)))),'EV and Base'!$A$1:$N$671,5,FALSE))))</f>
        <v/>
      </c>
      <c r="AF39" s="2" t="str" cm="1">
        <f t="array" aca="1" ref="AF39" ca="1">IF(NOT(ISNUMBER(INDEX($A:$A, LOOKUP(2, 1 / ($A$1:INDIRECT("$A$"&amp;ROW($A39)) &lt;&gt; ""),ROW($A$1:INDIRECT("$A$"&amp;ROW($A39)))), 1))), "",
INDEX($AF:$AF, LOOKUP(2, 1 / ($AF$1:INDIRECT("$AF$"&amp;ROW($AF39)-1) &lt;&gt; ""),ROW($AF$1:INDIRECT("$AF$"&amp;ROW($AF39)-1))), 1)+
IF(INDEX($AC:$AC, LOOKUP(2, 1 / ($AC$1:INDIRECT("$AC$"&amp;ROW($AC39)-1) &lt;&gt; ""),ROW($AC$1:INDIRECT("$AC$"&amp;ROW($AC39)-1))), 1)+
INDEX($AD:$AD, LOOKUP(2, 1 / ($AD$1:INDIRECT("$AD$"&amp;ROW($AD39)-1) &lt;&gt; ""),ROW($AD$1:INDIRECT("$AD$"&amp;ROW($AD39)-1))), 1)+
INDEX($AE:$AE, LOOKUP(2, 1 / ($AE$1:INDIRECT("$AE$"&amp;ROW($AE39)-1) &lt;&gt; ""),ROW($AE$1:INDIRECT("$AE$"&amp;ROW($AD39)-1))), 1)+
INDEX($AE:$AF, LOOKUP(2, 1 / ($AF$1:INDIRECT("$AF$"&amp;ROW($AF39)-1) &lt;&gt; ""),ROW($AF$1:INDIRECT("$AF$"&amp;ROW($AD39)-1))), 1)+
INDEX($AG:$AG, LOOKUP(2, 1 / ($AG$1:INDIRECT("$AG$"&amp;ROW($AG39)-1) &lt;&gt; ""),ROW($AG$1:INDIRECT("$AG$"&amp;ROW($AD39)-1))), 1)+
INDEX($AH:$AH, LOOKUP(2, 1 / ($AH$1:INDIRECT("$AH$"&amp;ROW($AH39)-1) &lt;&gt; ""),ROW($AH$1:INDIRECT("$AH$"&amp;ROW($AD39)-1))), 1)&gt;=510,0,
IF(INDEX($AF:$AF, LOOKUP(2, 1 / ($AF$1:INDIRECT("$AF$"&amp;ROW($AF39)-1) &lt;&gt; ""),ROW($AF$1:INDIRECT("$AF$"&amp;ROW($AF39)-1))), 1)&gt;=255,0,
VLOOKUP(INDIRECT("$G$"&amp;LOOKUP(2, 1 / ($AF$1:INDIRECT("$AF$"&amp;ROW($AF39)-1) &lt;&gt; ""),ROW($AF$1:INDIRECT("$AF$"&amp;ROW($AF39)-1)))), 'EV and Base'!$A$1:$N$671, 6, FALSE))))</f>
        <v/>
      </c>
      <c r="AG39" s="2" t="str" cm="1">
        <f t="array" aca="1" ref="AG39" ca="1">IF(NOT(ISNUMBER(INDEX($A:$A, LOOKUP(2, 1 / ($A$1:INDIRECT("$A$"&amp;ROW($A39)) &lt;&gt; ""),ROW($A$1:INDIRECT("$A$"&amp;ROW($A39)))), 1))), "",
INDEX($AG:$AG, LOOKUP(2, 1 / ($AG$1:INDIRECT("$AG$"&amp;ROW($AG39)-1) &lt;&gt; ""),ROW($AG$1:INDIRECT("$AG$"&amp;ROW($AG39)-1))), 1)+
IF(INDEX($AC:$AC, LOOKUP(2, 1 / ($AC$1:INDIRECT("$AC$"&amp;ROW($AC39)-1) &lt;&gt; ""),ROW($AC$1:INDIRECT("$AC$"&amp;ROW($AC39)-1))), 1)+
INDEX($AD:$AD, LOOKUP(2, 1 / ($AD$1:INDIRECT("$AD$"&amp;ROW($AD39)-1) &lt;&gt; ""),ROW($AD$1:INDIRECT("$AD$"&amp;ROW($AD39)-1))), 1)+
INDEX($AE:$AE, LOOKUP(2, 1 / ($AE$1:INDIRECT("$AE$"&amp;ROW($AE39)-1) &lt;&gt; ""),ROW($AE$1:INDIRECT("$AE$"&amp;ROW($AD39)-1))), 1)+
INDEX($AE:$AF, LOOKUP(2, 1 / ($AF$1:INDIRECT("$AF$"&amp;ROW($AF39)-1) &lt;&gt; ""),ROW($AF$1:INDIRECT("$AF$"&amp;ROW($AD39)-1))), 1)+
INDEX($AG:$AG, LOOKUP(2, 1 / ($AG$1:INDIRECT("$AG$"&amp;ROW($AG39)-1) &lt;&gt; ""),ROW($AG$1:INDIRECT("$AG$"&amp;ROW($AD39)-1))), 1)+
INDEX($AH:$AH, LOOKUP(2, 1 / ($AH$1:INDIRECT("$AH$"&amp;ROW($AH39)-1) &lt;&gt; ""),ROW($AH$1:INDIRECT("$AH$"&amp;ROW($AD39)-1))), 1)&gt;=510,0,
IF(INDEX($AG:$AG, LOOKUP(2, 1 / ($AG$1:INDIRECT("$AG$"&amp;ROW($AG39)-1) &lt;&gt; ""),ROW($AG$1:INDIRECT("$AG$"&amp;ROW($AG39)-1))), 1)&gt;=255,0,
VLOOKUP(INDIRECT("$G$"&amp;LOOKUP(2, 1 / ($AG$1:INDIRECT("$AG$"&amp;ROW($AG39)-1) &lt;&gt; ""),ROW($AG$1:INDIRECT("$AG$"&amp;ROW($AG39)-1)))), 'EV and Base'!$A$1:$N$671, 7, FALSE))))</f>
        <v/>
      </c>
      <c r="AH39" s="24" t="str" cm="1">
        <f t="array" aca="1" ref="AH39" ca="1">IF(NOT(ISNUMBER(INDEX($A:$A,LOOKUP(2,1/($A$1:INDIRECT("$A$"&amp;ROW($A39))&lt;&gt;""),ROW($A$1:INDIRECT("$A$"&amp;ROW($A39)))),1))),"",
INDEX($AH:$AH,LOOKUP(2,1/($AH$1:INDIRECT("$AH$"&amp;ROW($AH39)-1)&lt;&gt;""),ROW($AH$1:INDIRECT("$AH$"&amp;ROW($AH39)-1))),1)+
IF(INDEX($AC:$AC,LOOKUP(2,1/($AC$1:INDIRECT("$AC$"&amp;ROW($AC39)-1)&lt;&gt;""),ROW($AC$1:INDIRECT("$AC$"&amp;ROW($AC39)-1))),1)+
INDEX($AD:$AD,LOOKUP(2,1/($AD$1:INDIRECT("$AD$"&amp;ROW($AD39)-1)&lt;&gt;""),ROW($AD$1:INDIRECT("$AD$"&amp;ROW($AD39)-1))),1)+
INDEX($AE:$AE,LOOKUP(2,1/($AE$1:INDIRECT("$AE$"&amp;ROW($AE39)-1)&lt;&gt;""),ROW($AE$1:INDIRECT("$AE$"&amp;ROW($AD39)-1))),1)+
INDEX($AE:$AF,LOOKUP(2,1/($AF$1:INDIRECT("$AF$"&amp;ROW($AF39)-1)&lt;&gt;""),ROW($AF$1:INDIRECT("$AF$"&amp;ROW($AD39)-1))),1)+
INDEX($AG:$AG,LOOKUP(2,1/($AG$1:INDIRECT("$AG$"&amp;ROW($AG39)-1)&lt;&gt;""),ROW($AG$1:INDIRECT("$AG$"&amp;ROW($AD39)-1))),1)+
INDEX($AH:$AH,LOOKUP(2,1/($AH$1:INDIRECT("$AH$"&amp;ROW($AH39)-1)&lt;&gt;""),ROW($AH$1:INDIRECT("$AH$"&amp;ROW($AD39)-1))),1)&gt;=510,0,
IF(INDEX($AH:$AH,LOOKUP(2,1/($AH$1:INDIRECT("$AH$"&amp;ROW($AH39)-1)&lt;&gt;""),ROW($AH$1:INDIRECT("$AH$"&amp;ROW($AH39)-1))),1)&gt;=255,0,
VLOOKUP(INDIRECT("$G$"&amp;LOOKUP(2,1/($AH$1:INDIRECT("$AH$"&amp;ROW($AH39)-1)&lt;&gt;""),ROW($AH$1:INDIRECT("$AH$"&amp;ROW($AH39)-1)))),'EV and Base'!$A$1:$N$671,8,FALSE))))</f>
        <v/>
      </c>
      <c r="AI39" s="29" t="str" cm="1">
        <f t="array" aca="1" ref="AI39" ca="1">IF(NOT(ISNUMBER(INDEX($A:$A,LOOKUP(2,1/($A$1:INDIRECT("$A$"&amp;ROW($A39))&lt;&gt;""),ROW($A$1:INDIRECT("$A$"&amp;ROW($A39)))),1))),"",
ROUNDDOWN((((2*VLOOKUP($AA39,'EV and Base'!$A$1:$N$671,9,FALSE))+31+ROUNDDOWN($AC39/4,0))*$AB39)/100,0)+$AB39+10)</f>
        <v/>
      </c>
      <c r="AJ39" s="21" t="str" cm="1">
        <f t="array" aca="1" ref="AJ39" ca="1">IF(NOT(ISNUMBER(INDEX($A:$A, LOOKUP(2, 1 / ($A$1:INDIRECT("$A$"&amp;ROW($A39)) &lt;&gt; ""),ROW($A$1:INDIRECT("$A$"&amp;ROW($A39)))), 1))), "",
ROUNDDOWN((ROUNDDOWN((((2*VLOOKUP($AA39, 'EV and Base'!$A$1:$N$671, 10, FALSE))+31+ROUNDDOWN($AD39/4, 0))*$AB39)/100, 0)+5)*1.1, 0))</f>
        <v/>
      </c>
      <c r="AK39" s="21" t="str" cm="1">
        <f t="array" aca="1" ref="AK39" ca="1">IF(NOT(ISNUMBER(INDEX($A:$A, LOOKUP(2, 1 / ($A$1:INDIRECT("$A$"&amp;ROW($A39)) &lt;&gt; ""),ROW($A$1:INDIRECT("$A$"&amp;ROW($A39)))), 1))), "",
ROUNDDOWN((ROUNDDOWN((((2*VLOOKUP($AA39, 'EV and Base'!$A$1:$N$671, 11, FALSE))+30+ROUNDDOWN($AE39/4, 0))*$AB39)/100, 0)+5), 0)
&amp;"-"&amp;
ROUNDDOWN((ROUNDDOWN((((2*VLOOKUP($AA39, 'EV and Base'!$A$1:$N$671, 11, FALSE))+31+ROUNDDOWN($AE39/4, 0))*$AB39)/100, 0)+5), 0))</f>
        <v/>
      </c>
      <c r="AL39" s="21" t="str" cm="1">
        <f t="array" aca="1" ref="AL39" ca="1">IF(NOT(ISNUMBER(INDEX($A:$A, LOOKUP(2, 1 / ($A$1:INDIRECT("$A$"&amp;ROW($A39)) &lt;&gt; ""),ROW($A$1:INDIRECT("$A$"&amp;ROW($A39)))), 1))), "",
ROUNDDOWN((ROUNDDOWN((((2*VLOOKUP($AA39, 'EV and Base'!$A$1:$N$671, 12, FALSE))+0+ROUNDDOWN($AF39/4, 0))*$AB39)/100, 0)+5)*0.9, 0)
&amp;"-"&amp;
ROUNDDOWN((ROUNDDOWN((((2*VLOOKUP($AA39, 'EV and Base'!$A$1:$N$671, 12, FALSE))+31+ROUNDDOWN($AF39/4, 0))*$AB39)/100, 0)+5)*0.9, 0))</f>
        <v/>
      </c>
      <c r="AM39" s="21" t="str" cm="1">
        <f t="array" aca="1" ref="AM39" ca="1">IF(NOT(ISNUMBER(INDEX($A:$A, LOOKUP(2, 1 / ($A$1:INDIRECT("$A$"&amp;ROW($A39)) &lt;&gt; ""),ROW($A$1:INDIRECT("$A$"&amp;ROW($A39)))), 1))), "",
ROUNDDOWN((ROUNDDOWN((((2*VLOOKUP($AA39, 'EV and Base'!$A$1:$N$671, 13, FALSE))+30+ROUNDDOWN($AG39/4, 0))*$AB39)/100, 0)+5), 0)
&amp;"-"&amp;
ROUNDDOWN((ROUNDDOWN((((2*VLOOKUP($AA39, 'EV and Base'!$A$1:$N$671, 13, FALSE))+31+ROUNDDOWN($AG39/4, 0))*$AB39)/100, 0)+5), 0))</f>
        <v/>
      </c>
      <c r="AN39" s="25" t="str" cm="1">
        <f t="array" aca="1" ref="AN39" ca="1">IF(NOT(ISNUMBER(INDEX($A:$A, LOOKUP(2, 1 / ($A$1:INDIRECT("$A$"&amp;ROW($A39)) &lt;&gt; ""),ROW($A$1:INDIRECT("$A$"&amp;ROW($A39)))), 1))), "",
ROUNDDOWN((ROUNDDOWN((((2*VLOOKUP($AA39, 'EV and Base'!$A$1:$N$671, 14, FALSE))+31+ROUNDDOWN($AH39/4, 0))*$AB39)/100, 0)+5), 0))</f>
        <v/>
      </c>
      <c r="AO39" s="23" t="str" cm="1">
        <f t="array" aca="1" ref="AO39" ca="1">IF(NOT(ISNUMBER(INDEX($A:$A, LOOKUP(2, 1 / ($A$1:INDIRECT("$A$"&amp;ROW($A39)) &lt;&gt; ""),ROW($A$1:INDIRECT("$A$"&amp;ROW($A39)))), 1))), "",
ROUNDDOWN((((2*VLOOKUP($AA39, 'EV and Base'!$A$1:$N$671, 9, FALSE))+31+ROUNDDOWN($AC39/4, 0))*$AB39)/100, 0)+$AB39+10)</f>
        <v/>
      </c>
      <c r="AP39" s="2" t="str" cm="1">
        <f t="array" aca="1" ref="AP39" ca="1">IF(NOT(ISNUMBER(INDEX($A:$A, LOOKUP(2, 1 / ($A$1:INDIRECT("$A$"&amp;ROW($A39)) &lt;&gt; ""),ROW($A$1:INDIRECT("$A$"&amp;ROW($A39)))), 1))), "",
ROUNDDOWN((ROUNDDOWN((((2*VLOOKUP($AA39, 'EV and Base'!$A$1:$N$671, 10, FALSE))+31+ROUNDDOWN($AD39/4, 0))*$AB39)/100, 0)+5)*1.1, 0))</f>
        <v/>
      </c>
      <c r="AQ39" s="2" t="str" cm="1">
        <f t="array" aca="1" ref="AQ39" ca="1">IF(NOT(ISNUMBER(INDEX($A:$A, LOOKUP(2, 1 / ($A$1:INDIRECT("$A$"&amp;ROW($A39)) &lt;&gt; ""),ROW($A$1:INDIRECT("$A$"&amp;ROW($A39)))), 1))), "",
ROUNDDOWN((ROUNDDOWN((((2*VLOOKUP($AA39, 'EV and Base'!$A$1:$N$671, 11, FALSE))+$AV$2+ROUNDDOWN($AE39/4, 0))*$AB39)/100, 0)+5), 0))</f>
        <v/>
      </c>
      <c r="AR39" s="22" t="str" cm="1">
        <f t="array" aca="1" ref="AR39" ca="1">IF(NOT(ISNUMBER(INDEX($A:$A, LOOKUP(2, 1 / ($A$1:INDIRECT("$A$"&amp;ROW($A39)) &lt;&gt; ""),ROW($A$1:INDIRECT("$A$"&amp;ROW($A39)))), 1))), "",
ROUNDDOWN((ROUNDDOWN((((2*VLOOKUP($AA39, 'EV and Base'!$A$1:$N$671, 12, FALSE))+$AW$2+ROUNDDOWN($AF39/4, 0))*$AB39)/100, 0)+5)*0.9, 0))</f>
        <v/>
      </c>
      <c r="AS39" s="2" t="str" cm="1">
        <f t="array" aca="1" ref="AS39" ca="1">IF(NOT(ISNUMBER(INDEX($A:$A, LOOKUP(2, 1 / ($A$1:INDIRECT("$A$"&amp;ROW($A39)) &lt;&gt; ""),ROW($A$1:INDIRECT("$A$"&amp;ROW($A39)))), 1))), "",
ROUNDDOWN((ROUNDDOWN((((2*VLOOKUP($AA39, 'EV and Base'!$A$1:$N$671, 13, FALSE))+$AX$2+ROUNDDOWN($AG39/4, 0))*$AB39)/100, 0)+5), 0))</f>
        <v/>
      </c>
      <c r="AT39" s="24" t="str" cm="1">
        <f t="array" aca="1" ref="AT39" ca="1">IF(NOT(ISNUMBER(INDEX($A:$A, LOOKUP(2, 1 / ($A$1:INDIRECT("$A$"&amp;ROW($A39)) &lt;&gt; ""),ROW($A$1:INDIRECT("$A$"&amp;ROW($A39)))), 1))), "",
ROUNDDOWN((ROUNDDOWN((((2*VLOOKUP($AA39, 'EV and Base'!$A$1:$N$671, 14, FALSE))+31+ROUNDDOWN($AH39/4, 0))*$AB39)/100, 0)+5), 0))</f>
        <v/>
      </c>
      <c r="AU39" s="28"/>
      <c r="AY39" t="str" cm="1">
        <f t="array" aca="1" ref="AY39" ca="1">IF(NOT(ISNUMBER(INDEX($A:$A,LOOKUP(2,1/($A$1:INDIRECT("$A$"&amp;ROW($A39))&lt;&gt;""),ROW($A$1:INDIRECT("$A$"&amp;ROW($A39)))),1))),"",
INDEX($AY:$AY,LOOKUP(2,1/($AY$1:INDIRECT("$AY$"&amp;ROW($AY39)-1)&lt;&gt;""),ROW($AY$1:INDIRECT("$AY$"&amp;ROW($AY39)-1))),1)+$BL39)</f>
        <v/>
      </c>
      <c r="AZ39" s="3" t="str" cm="1">
        <f t="array" aca="1" ref="AZ39" ca="1">IF(NOT(ISNUMBER(INDEX($A:$A, LOOKUP(2, 1 / ($A$1:INDIRECT("$A$"&amp;ROW($A39)) &lt;&gt; ""),ROW($A$1:INDIRECT("$A$"&amp;ROW($A39)))), 1))), "",
VLOOKUP(INDIRECT("$G$"&amp;LOOKUP(2, 1 / ($AY$1:INDIRECT("$AY$"&amp;ROW($AY39)-1) &lt;&gt; ""),ROW($AY$1:INDIRECT("$AY$"&amp;ROW($AY39)-1)))),'EV and Base'!A34:N704,2,FALSE))</f>
        <v/>
      </c>
      <c r="BA39" s="3" t="str" cm="1">
        <f t="array" aca="1" ref="BA39" ca="1">IF(NOT(ISNUMBER(INDEX($A:$A, LOOKUP(2, 1 / ($A$1:INDIRECT("$A$"&amp;ROW($A39)) &lt;&gt; ""),ROW($A$1:INDIRECT("$A$"&amp;ROW($A39)))), 1))), "",
INDIRECT("$I$"&amp;LOOKUP(2, 1 / ($AY$1:INDIRECT("$AY$"&amp;ROW($AY39)-1) &lt;&gt; ""),ROW($AY$1:INDIRECT("$AY$"&amp;ROW($AY39)-1)))))</f>
        <v/>
      </c>
      <c r="BB39" s="1" t="str" cm="1">
        <f t="array" aca="1" ref="BB39" ca="1">IF(NOT(ISNUMBER(INDEX($A:$A, LOOKUP(2, 1 / ($A$1:INDIRECT("$A$"&amp;ROW($A39)) &lt;&gt; ""),ROW($A$1:INDIRECT("$A$"&amp;ROW($A39)))), 1))), "",
INDIRECT("$AB$"&amp;LOOKUP(2, 1 / ($AY$1:INDIRECT("$AY$"&amp;ROW($AY39)-1) &lt;&gt; ""),ROW($AY$1:INDIRECT("$AY$"&amp;ROW($AY39)-1)))))</f>
        <v/>
      </c>
      <c r="BC39" s="3" t="str" cm="1">
        <f t="array" aca="1" ref="BC39" ca="1">IF(NOT(ISNUMBER(INDEX($A:$A,LOOKUP(2,1/($A$1:INDIRECT("$A$"&amp;ROW($A39))&lt;&gt;""),ROW($A$1:INDIRECT("$A$"&amp;ROW($A39)))),1))),"",
$BA39+$BA39+10)</f>
        <v/>
      </c>
      <c r="BD39" s="3" t="str" cm="1">
        <f t="array" aca="1" ref="BD39" ca="1">IF(NOT(ISNUMBER(INDEX($A:$A,LOOKUP(2,1/($A$1:INDIRECT("$A$"&amp;ROW($A39))&lt;&gt;""),ROW($A$1:INDIRECT("$A$"&amp;ROW($A39)))),1))),"",
$BA39+$BB39+10)</f>
        <v/>
      </c>
      <c r="BE39" s="3" t="str" cm="1">
        <f t="array" aca="1" ref="BE39" ca="1">IF(NOT(ISNUMBER(INDEX($A:$A,LOOKUP(2,1/($A$1:INDIRECT("$A$"&amp;ROW($A39))&lt;&gt;""),ROW($A$1:INDIRECT("$A$"&amp;ROW($A39)))),1))),"",
$BC39*$BC39)</f>
        <v/>
      </c>
      <c r="BF39" s="3" t="str" cm="1">
        <f t="array" aca="1" ref="BF39" ca="1">IF(NOT(ISNUMBER(INDEX($A:$A,LOOKUP(2,1/($A$1:INDIRECT("$A$"&amp;ROW($A39))&lt;&gt;""),ROW($A$1:INDIRECT("$A$"&amp;ROW($A39)))),1))),"",
$BD39*$BD39)</f>
        <v/>
      </c>
      <c r="BG39" s="3" t="str" cm="1">
        <f t="array" aca="1" ref="BG39" ca="1">IF(NOT(ISNUMBER(INDEX($A:$A,LOOKUP(2,1/($A$1:INDIRECT("$A$"&amp;ROW($A39))&lt;&gt;""),ROW($A$1:INDIRECT("$A$"&amp;ROW($A39)))),1))),"",
_xlfn.FLOOR.MATH(1.5*_xlfn.FLOOR.MATH($AZ39*BA39/5)))</f>
        <v/>
      </c>
      <c r="BH39" s="3" t="str" cm="1">
        <f t="array" aca="1" ref="BH39" ca="1">IF(NOT(ISNUMBER(INDEX($A:$A, LOOKUP(2, 1 / ($A$1:INDIRECT("$A$"&amp;ROW($A39)) &lt;&gt; ""),ROW($A$1:INDIRECT("$A$"&amp;ROW($A39)))), 1))), "",
_xlfn.FLOOR.MATH($BG39/IF(OR(INDIRECT("$C$"&amp;LOOKUP(2, 1 / ($AY$1:INDIRECT("$AY$"&amp;ROW($AY39)-1) &lt;&gt; ""),ROW($AY$1:INDIRECT("$AY$"&amp;ROW($AY39)-1))))="Multi",
INDIRECT("$C$"&amp;LOOKUP(2, 1 / ($AY$1:INDIRECT("$AY$"&amp;ROW($AY39)-1) &lt;&gt; ""),ROW($AY$1:INDIRECT("$AY$"&amp;ROW($AY39)-1))))="Double"),2,1)))</f>
        <v/>
      </c>
      <c r="BI39" s="3" t="str" cm="1">
        <f t="array" aca="1" ref="BI39" ca="1">IF(NOT(ISNUMBER(INDEX($A:$A,LOOKUP(2,1/($A$1:INDIRECT("$A$"&amp;ROW($A39))&lt;&gt;""),ROW($A$1:INDIRECT("$A$"&amp;ROW($A39)))),1))),"",
VLOOKUP($BC39,GameFreakSQRT!$A$1:$B$200,2,FALSE))</f>
        <v/>
      </c>
      <c r="BJ39" s="3" t="str" cm="1">
        <f t="array" aca="1" ref="BJ39" ca="1">IF(NOT(ISNUMBER(INDEX($A:$A,LOOKUP(2,1/($A$1:INDIRECT("$A$"&amp;ROW($A39))&lt;&gt;""),ROW($A$1:INDIRECT("$A$"&amp;ROW($A39)))),1))),"",
VLOOKUP($BD39,GameFreakSQRT!$A$1:$B$200,2,FALSE))</f>
        <v/>
      </c>
      <c r="BK39" s="3" t="str" cm="1">
        <f t="array" aca="1" ref="BK39" ca="1">IF(NOT(ISNUMBER(INDEX($A:$A,LOOKUP(2,1/($A$1:INDIRECT("$A$"&amp;ROW($A39))&lt;&gt;""),ROW($A$1:INDIRECT("$A$"&amp;ROW($A39)))),1))),"",
_xlfn.FLOOR.MATH((($BI39*$BE39)*$BH39)/($BJ39*$BF39))+1)</f>
        <v/>
      </c>
      <c r="BL39" s="3" t="str" cm="1">
        <f t="array" aca="1" ref="BL39" ca="1">IF(NOT(ISNUMBER(INDEX($A:$A,LOOKUP(2,1/($A$1:INDIRECT("$A$"&amp;ROW($A39))&lt;&gt;""),ROW($A$1:INDIRECT("$A$"&amp;ROW($A39)))),1))),"",
_xlfn.FLOOR.MATH($BK39*IF(NOT(INDIRECT("$Z$"&amp;LOOKUP(2, 1 / ($AY$1:INDIRECT("$AY$"&amp;ROW($AY39)-1) &lt;&gt; ""),ROW($AY$1:INDIRECT("$AY$"&amp;ROW($AY39)-1))))=""),1.5,1)))</f>
        <v/>
      </c>
      <c r="BM39" s="3" t="str" cm="1">
        <f t="array" aca="1" ref="BM39" ca="1">IF(NOT(ISNUMBER(INDEX($A:$A, LOOKUP(2, 1 / ($A$1:INDIRECT("$A$"&amp;ROW($A39)) &lt;&gt; ""),ROW($A$1:INDIRECT("$A$"&amp;ROW($A39)))), 1))), "",
INDIRECT("$Y$"&amp;LOOKUP(2, 1 / ($AY$1:INDIRECT("$AY$"&amp;ROW($AY39)-1) &lt;&gt; ""),ROW($AY$1:INDIRECT("$AY$"&amp;ROW($AY39)-1)))))</f>
        <v/>
      </c>
      <c r="BN39" s="3" t="str">
        <f t="shared" ca="1" si="0"/>
        <v/>
      </c>
      <c r="CT39" s="3" t="str" cm="1">
        <f t="array" aca="1" ref="CT39" ca="1">IF(NOT(ISNUMBER(INDEX($A:$A, LOOKUP(2, 1 / ($A$1:INDIRECT("$A$"&amp;ROW($A39)) &lt;&gt; ""),ROW($A$1:INDIRECT("$A$"&amp;ROW($A39)))), 1))), "",
$AY39-INDEX($AY:$AY, LOOKUP(2, 1 / ($AY$1:INDIRECT("$AV$"&amp;ROW($AY39)-1) &lt;&gt; ""),ROW($AY$1:INDIRECT("$AV$"&amp;ROW($AY39)-1))), 1))</f>
        <v/>
      </c>
      <c r="CU39" s="3" t="str" cm="1">
        <f t="array" aca="1" ref="CU39" ca="1">IF(NOT(ISNUMBER(INDEX($A:$A, LOOKUP(2, 1 / ($A$1:INDIRECT("$A$"&amp;ROW($A39)) &lt;&gt; ""),ROW($A$1:INDIRECT("$A$"&amp;ROW($A39)))), 1))), "",
INDEX($Y:$Y, LOOKUP(2, 1 / ($Y$1:INDIRECT("$Y$"&amp;ROW($Y39)-1) &lt;&gt; ""),ROW($Y$1:INDIRECT("$Y$"&amp;ROW($Y39)-1))), 1))</f>
        <v/>
      </c>
      <c r="CV39" s="1" t="str">
        <f ca="1">IFERROR(VLOOKUP($AY39, 'Medium-Slow'!$A$1:$B$101, 2, TRUE),"")</f>
        <v/>
      </c>
    </row>
    <row r="40" spans="1:100" x14ac:dyDescent="0.45">
      <c r="A40" s="56" t="s">
        <v>75</v>
      </c>
      <c r="B40" s="56" t="s">
        <v>150</v>
      </c>
      <c r="C40" s="56" t="s">
        <v>46</v>
      </c>
      <c r="D40" s="56" t="s">
        <v>117</v>
      </c>
      <c r="E40" s="56" t="s">
        <v>48</v>
      </c>
      <c r="F40" s="56">
        <v>1</v>
      </c>
      <c r="G40" s="2" t="s">
        <v>151</v>
      </c>
      <c r="H40" s="2" t="s">
        <v>77</v>
      </c>
      <c r="I40" s="2">
        <v>13</v>
      </c>
      <c r="J40" s="2" t="s">
        <v>97</v>
      </c>
      <c r="K40" s="2" t="s">
        <v>152</v>
      </c>
      <c r="L40" s="2" t="s">
        <v>53</v>
      </c>
      <c r="M40" s="2" t="s">
        <v>153</v>
      </c>
      <c r="N40" s="2" t="s">
        <v>84</v>
      </c>
      <c r="O40" s="2" t="s">
        <v>140</v>
      </c>
      <c r="P40" s="2" t="s">
        <v>154</v>
      </c>
      <c r="Q40" s="2">
        <v>6</v>
      </c>
      <c r="R40" s="2">
        <f>_xlfn.FLOOR.MATH((((2*VLOOKUP(G40, 'EV and Base'!$A$1:$N$671, 9, FALSE))+$Q40)*$I40)/100)+$I40+10</f>
        <v>38</v>
      </c>
      <c r="S40" s="2">
        <f>_xlfn.FLOOR.MATH((_xlfn.FLOOR.MATH((((2*VLOOKUP($G40, 'EV and Base'!$A$1:$N$671, 10, FALSE))+$Q40)*$I40)/100)+5)*
IF(OR($J40="Lonely", $J40="Brave", $J40="Adamant", $J40="Naughty"), 1.1,
IF(OR($J40="Bold", $J40="Timid", $J40="Modest", $J40="Calm"), 0.9, 1)))</f>
        <v>17</v>
      </c>
      <c r="T40" s="2">
        <f>_xlfn.FLOOR.MATH((_xlfn.FLOOR.MATH((((2*VLOOKUP($G40, 'EV and Base'!$A$1:$N$671, 11, FALSE))+$Q40)*$I40)/100)+5)*
IF(OR($J40="Bold", $J40="Relaxed", $J40="Impish", $J40="Lax"), 1.1,
IF(OR($J40="Lonely", $J40="Hasty", $J40="Mild", $J40="Gentle"), 0.9, 1)))</f>
        <v>16</v>
      </c>
      <c r="U40" s="2">
        <f>_xlfn.FLOOR.MATH((_xlfn.FLOOR.MATH((((2*VLOOKUP($G40, 'EV and Base'!$A$1:$N$671, 12, FALSE))+$Q40)*$I40)/100)+5)*
IF(OR($J40="Modest", $J40="Mild", $J40="Quiet", $J40="Rash"), 1.1,
IF(OR($J40="Adamant", $J40="Impish", $J40="Jolly", $J40="Careful"), 0.9, 1)))</f>
        <v>20</v>
      </c>
      <c r="V40" s="2">
        <f>_xlfn.FLOOR.MATH((_xlfn.FLOOR.MATH((((2*VLOOKUP($G40, 'EV and Base'!$A$1:$N$671, 13, FALSE))+$Q40)*$I40)/100)+5)*
IF(OR($J40="Calm", $J40="Gentle", $J40="Sassy", $J40="Careful"), 1.1,
IF(OR($J40="Naughty", $J40="Lax", $J40="Naive", $J40="Rash"), 0.9, 1)))</f>
        <v>16</v>
      </c>
      <c r="W40" s="2">
        <f>_xlfn.FLOOR.MATH((_xlfn.FLOOR.MATH((((2*VLOOKUP($G40, 'EV and Base'!$A$1:$N$671, 14, FALSE))+$Q40)*$I40)/100)+5)*
IF(OR($J40="Timid", $J40="Hasty", $J40="Jolly", $J40="Naive"), 1.1,
IF(OR($J40="Brave", $J40="Relaxed", $J40="Quiet", $J40="Sassy"), 0.9, 1)))</f>
        <v>24</v>
      </c>
      <c r="X40" s="56">
        <v>260</v>
      </c>
      <c r="AA40" s="23" t="str" cm="1">
        <f t="array" aca="1" ref="AA40" ca="1">IF(NOT(ISNUMBER(INDEX($A:$A,LOOKUP(2,1/($A$1:INDIRECT("$A$"&amp;ROW($A40))&lt;&gt;""),ROW($A$1:INDIRECT("$A$"&amp;ROW($A40)))),1))),"",
IF(NOT(ISNUMBER($A40)),$AA39,
IF($AB40&lt;16,"Lillipup",
IF($AB40&lt;32,"Herdier",
"Stoutland"))))</f>
        <v/>
      </c>
      <c r="AB40" s="25" t="str" cm="1">
        <f t="array" aca="1" ref="AB40" ca="1">IF(NOT(ISNUMBER(INDEX($A:$A, LOOKUP(2, 1 / ($A$1:INDIRECT("$A$"&amp;ROW($A40)) &lt;&gt; ""),ROW($A$1:INDIRECT("$A$"&amp;ROW($A40)))), 1))), "",
VLOOKUP($AY40,'Medium-Slow'!$A$1:$B$101,2,TRUE))</f>
        <v/>
      </c>
      <c r="AC40" s="23" t="str" cm="1">
        <f t="array" aca="1" ref="AC40" ca="1">IF(NOT(ISNUMBER(INDEX($A:$A, LOOKUP(2, 1 / ($A$1:INDIRECT("$A$"&amp;ROW($A40)) &lt;&gt; ""),ROW($A$1:INDIRECT("$A$"&amp;ROW($A40)))), 1))), "",
INDEX($AC:$AC, LOOKUP(2, 1 / ($AC$1:INDIRECT("$AC$"&amp;ROW($AC40)-1) &lt;&gt; ""),ROW($AC$1:INDIRECT("$AC$"&amp;ROW($AC40)-1))), 1)+
IF(INDEX($AC:$AC, LOOKUP(2, 1 / ($AC$1:INDIRECT("$AC$"&amp;ROW($AC40)-1) &lt;&gt; ""),ROW($AC$1:INDIRECT("$AC$"&amp;ROW($AC40)-1))), 1)+
INDEX($AD:$AD, LOOKUP(2, 1 / ($AD$1:INDIRECT("$AD$"&amp;ROW($AD40)-1) &lt;&gt; ""),ROW($AD$1:INDIRECT("$AD$"&amp;ROW($AD40)-1))), 1)+
INDEX($AE:$AE, LOOKUP(2, 1 / ($AE$1:INDIRECT("$AE$"&amp;ROW($AE40)-1) &lt;&gt; ""),ROW($AE$1:INDIRECT("$AE$"&amp;ROW($AD40)-1))), 1)+
INDEX($AE:$AF, LOOKUP(2, 1 / ($AF$1:INDIRECT("$AF$"&amp;ROW($AF40)-1) &lt;&gt; ""),ROW($AF$1:INDIRECT("$AF$"&amp;ROW($AD40)-1))), 1)+
INDEX($AG:$AG, LOOKUP(2, 1 / ($AG$1:INDIRECT("$AG$"&amp;ROW($AG40)-1) &lt;&gt; ""),ROW($AG$1:INDIRECT("$AG$"&amp;ROW($AD40)-1))), 1)+
INDEX($AH:$AH, LOOKUP(2, 1 / ($AH$1:INDIRECT("$AH$"&amp;ROW($AH40)-1) &lt;&gt; ""),ROW($AH$1:INDIRECT("$AH$"&amp;ROW($AD40)-1))), 1)&gt;=510,0,
IF(INDEX($AC:$AC, LOOKUP(2, 1 / ($AC$1:INDIRECT("$AC$"&amp;ROW($AC40)-1) &lt;&gt; ""),ROW($AC$1:INDIRECT("$AC$"&amp;ROW($AC40)-1))), 1)&gt;=255,0,
VLOOKUP(INDIRECT("$G$"&amp;LOOKUP(2, 1 / ($AC$1:INDIRECT("$AC$"&amp;ROW($AC40)-1) &lt;&gt; ""),ROW($AC$1:INDIRECT("$AC$"&amp;ROW($AC40)-1)))), 'EV and Base'!$A$1:$N$671, 3, FALSE))))</f>
        <v/>
      </c>
      <c r="AD40" s="2" t="str" cm="1">
        <f t="array" aca="1" ref="AD40" ca="1">IF(NOT(ISNUMBER(INDEX($A:$A, LOOKUP(2, 1 / ($A$1:INDIRECT("$A$"&amp;ROW($A40)) &lt;&gt; ""),ROW($A$1:INDIRECT("$A$"&amp;ROW($A40)))), 1))), "",
INDEX($AD:$AD, LOOKUP(2, 1 / ($AD$1:INDIRECT("$AD$"&amp;ROW($AD40)-1) &lt;&gt; ""),ROW($AD$1:INDIRECT("$AD$"&amp;ROW($AD40)-1))), 1)+
IF(INDEX($AC:$AC, LOOKUP(2, 1 / ($AC$1:INDIRECT("$AC$"&amp;ROW($AC40)-1) &lt;&gt; ""),ROW($AC$1:INDIRECT("$AC$"&amp;ROW($AC40)-1))), 1)+
INDEX($AD:$AD, LOOKUP(2, 1 / ($AD$1:INDIRECT("$AD$"&amp;ROW($AD40)-1) &lt;&gt; ""),ROW($AD$1:INDIRECT("$AD$"&amp;ROW($AD40)-1))), 1)+
INDEX($AE:$AE, LOOKUP(2, 1 / ($AE$1:INDIRECT("$AE$"&amp;ROW($AE40)-1) &lt;&gt; ""),ROW($AE$1:INDIRECT("$AE$"&amp;ROW($AD40)-1))), 1)+
INDEX($AE:$AF, LOOKUP(2, 1 / ($AF$1:INDIRECT("$AF$"&amp;ROW($AF40)-1) &lt;&gt; ""),ROW($AF$1:INDIRECT("$AF$"&amp;ROW($AD40)-1))), 1)+
INDEX($AG:$AG, LOOKUP(2, 1 / ($AG$1:INDIRECT("$AG$"&amp;ROW($AG40)-1) &lt;&gt; ""),ROW($AG$1:INDIRECT("$AG$"&amp;ROW($AD40)-1))), 1)+
INDEX($AH:$AH, LOOKUP(2, 1 / ($AH$1:INDIRECT("$AH$"&amp;ROW($AH40)-1) &lt;&gt; ""),ROW($AH$1:INDIRECT("$AH$"&amp;ROW($AD40)-1))), 1)&gt;=510,0,
IF(INDEX($AD:$AD, LOOKUP(2, 1 / ($AD$1:INDIRECT("$AD$"&amp;ROW($AD40)-1) &lt;&gt; ""),ROW($AD$1:INDIRECT("$AD$"&amp;ROW($AD40)-1))), 1)&gt;=255,0,
VLOOKUP(INDIRECT("$G$"&amp;LOOKUP(2, 1 / ($AD$1:INDIRECT("$AD$"&amp;ROW($AD40)-1) &lt;&gt; ""),ROW($AD$1:INDIRECT("$AD$"&amp;ROW($AD40)-1)))), 'EV and Base'!$A$1:$N$671, 4, FALSE))))</f>
        <v/>
      </c>
      <c r="AE40" s="2" t="str" cm="1">
        <f t="array" aca="1" ref="AE40" ca="1">IF(NOT(ISNUMBER(INDEX($A:$A,LOOKUP(2,1/($A$1:INDIRECT("$A$"&amp;ROW($A40))&lt;&gt;""),ROW($A$1:INDIRECT("$A$"&amp;ROW($A40)))),1))),"",
INDEX($AE:$AE,LOOKUP(2,1/($AE$1:INDIRECT("$AE$"&amp;ROW($AE40)-1)&lt;&gt;""),ROW($AE$1:INDIRECT("$AE$"&amp;ROW($AE40)-1))),1)+
IF(INDEX($AC:$AC,LOOKUP(2,1/($AC$1:INDIRECT("$AC$"&amp;ROW($AC40)-1)&lt;&gt;""),ROW($AC$1:INDIRECT("$AC$"&amp;ROW($AC40)-1))),1)+
INDEX($AD:$AD,LOOKUP(2,1/($AD$1:INDIRECT("$AD$"&amp;ROW($AD40)-1)&lt;&gt;""),ROW($AD$1:INDIRECT("$AD$"&amp;ROW($AD40)-1))),1)+
INDEX($AE:$AE,LOOKUP(2,1/($AE$1:INDIRECT("$AE$"&amp;ROW($AE40)-1)&lt;&gt;""),ROW($AE$1:INDIRECT("$AE$"&amp;ROW($AD40)-1))),1)+
INDEX($AE:$AF,LOOKUP(2,1/($AF$1:INDIRECT("$AF$"&amp;ROW($AF40)-1)&lt;&gt;""),ROW($AF$1:INDIRECT("$AF$"&amp;ROW($AD40)-1))),1)+
INDEX($AG:$AG,LOOKUP(2,1/($AG$1:INDIRECT("$AG$"&amp;ROW($AG40)-1)&lt;&gt;""),ROW($AG$1:INDIRECT("$AG$"&amp;ROW($AD40)-1))),1)+
INDEX($AH:$AH,LOOKUP(2,1/($AH$1:INDIRECT("$AH$"&amp;ROW($AH40)-1)&lt;&gt;""),ROW($AH$1:INDIRECT("$AH$"&amp;ROW($AD40)-1))),1)&gt;=510,0,
IF(INDEX($AE:$AE,LOOKUP(2,1/($AE$1:INDIRECT("$AE$"&amp;ROW($AE40)-1)&lt;&gt;""),ROW($AE$1:INDIRECT("$AE$"&amp;ROW($AE40)-1))),1)&gt;=255,0,
VLOOKUP(INDIRECT("$G$"&amp;LOOKUP(2,1/($AE$1:INDIRECT("$AE$"&amp;ROW($AE40)-1)&lt;&gt;""),ROW($AE$1:INDIRECT("$AE$"&amp;ROW($AE40)-1)))),'EV and Base'!$A$1:$N$671,5,FALSE))))</f>
        <v/>
      </c>
      <c r="AF40" s="2" t="str" cm="1">
        <f t="array" aca="1" ref="AF40" ca="1">IF(NOT(ISNUMBER(INDEX($A:$A, LOOKUP(2, 1 / ($A$1:INDIRECT("$A$"&amp;ROW($A40)) &lt;&gt; ""),ROW($A$1:INDIRECT("$A$"&amp;ROW($A40)))), 1))), "",
INDEX($AF:$AF, LOOKUP(2, 1 / ($AF$1:INDIRECT("$AF$"&amp;ROW($AF40)-1) &lt;&gt; ""),ROW($AF$1:INDIRECT("$AF$"&amp;ROW($AF40)-1))), 1)+
IF(INDEX($AC:$AC, LOOKUP(2, 1 / ($AC$1:INDIRECT("$AC$"&amp;ROW($AC40)-1) &lt;&gt; ""),ROW($AC$1:INDIRECT("$AC$"&amp;ROW($AC40)-1))), 1)+
INDEX($AD:$AD, LOOKUP(2, 1 / ($AD$1:INDIRECT("$AD$"&amp;ROW($AD40)-1) &lt;&gt; ""),ROW($AD$1:INDIRECT("$AD$"&amp;ROW($AD40)-1))), 1)+
INDEX($AE:$AE, LOOKUP(2, 1 / ($AE$1:INDIRECT("$AE$"&amp;ROW($AE40)-1) &lt;&gt; ""),ROW($AE$1:INDIRECT("$AE$"&amp;ROW($AD40)-1))), 1)+
INDEX($AE:$AF, LOOKUP(2, 1 / ($AF$1:INDIRECT("$AF$"&amp;ROW($AF40)-1) &lt;&gt; ""),ROW($AF$1:INDIRECT("$AF$"&amp;ROW($AD40)-1))), 1)+
INDEX($AG:$AG, LOOKUP(2, 1 / ($AG$1:INDIRECT("$AG$"&amp;ROW($AG40)-1) &lt;&gt; ""),ROW($AG$1:INDIRECT("$AG$"&amp;ROW($AD40)-1))), 1)+
INDEX($AH:$AH, LOOKUP(2, 1 / ($AH$1:INDIRECT("$AH$"&amp;ROW($AH40)-1) &lt;&gt; ""),ROW($AH$1:INDIRECT("$AH$"&amp;ROW($AD40)-1))), 1)&gt;=510,0,
IF(INDEX($AF:$AF, LOOKUP(2, 1 / ($AF$1:INDIRECT("$AF$"&amp;ROW($AF40)-1) &lt;&gt; ""),ROW($AF$1:INDIRECT("$AF$"&amp;ROW($AF40)-1))), 1)&gt;=255,0,
VLOOKUP(INDIRECT("$G$"&amp;LOOKUP(2, 1 / ($AF$1:INDIRECT("$AF$"&amp;ROW($AF40)-1) &lt;&gt; ""),ROW($AF$1:INDIRECT("$AF$"&amp;ROW($AF40)-1)))), 'EV and Base'!$A$1:$N$671, 6, FALSE))))</f>
        <v/>
      </c>
      <c r="AG40" s="2" t="str" cm="1">
        <f t="array" aca="1" ref="AG40" ca="1">IF(NOT(ISNUMBER(INDEX($A:$A, LOOKUP(2, 1 / ($A$1:INDIRECT("$A$"&amp;ROW($A40)) &lt;&gt; ""),ROW($A$1:INDIRECT("$A$"&amp;ROW($A40)))), 1))), "",
INDEX($AG:$AG, LOOKUP(2, 1 / ($AG$1:INDIRECT("$AG$"&amp;ROW($AG40)-1) &lt;&gt; ""),ROW($AG$1:INDIRECT("$AG$"&amp;ROW($AG40)-1))), 1)+
IF(INDEX($AC:$AC, LOOKUP(2, 1 / ($AC$1:INDIRECT("$AC$"&amp;ROW($AC40)-1) &lt;&gt; ""),ROW($AC$1:INDIRECT("$AC$"&amp;ROW($AC40)-1))), 1)+
INDEX($AD:$AD, LOOKUP(2, 1 / ($AD$1:INDIRECT("$AD$"&amp;ROW($AD40)-1) &lt;&gt; ""),ROW($AD$1:INDIRECT("$AD$"&amp;ROW($AD40)-1))), 1)+
INDEX($AE:$AE, LOOKUP(2, 1 / ($AE$1:INDIRECT("$AE$"&amp;ROW($AE40)-1) &lt;&gt; ""),ROW($AE$1:INDIRECT("$AE$"&amp;ROW($AD40)-1))), 1)+
INDEX($AE:$AF, LOOKUP(2, 1 / ($AF$1:INDIRECT("$AF$"&amp;ROW($AF40)-1) &lt;&gt; ""),ROW($AF$1:INDIRECT("$AF$"&amp;ROW($AD40)-1))), 1)+
INDEX($AG:$AG, LOOKUP(2, 1 / ($AG$1:INDIRECT("$AG$"&amp;ROW($AG40)-1) &lt;&gt; ""),ROW($AG$1:INDIRECT("$AG$"&amp;ROW($AD40)-1))), 1)+
INDEX($AH:$AH, LOOKUP(2, 1 / ($AH$1:INDIRECT("$AH$"&amp;ROW($AH40)-1) &lt;&gt; ""),ROW($AH$1:INDIRECT("$AH$"&amp;ROW($AD40)-1))), 1)&gt;=510,0,
IF(INDEX($AG:$AG, LOOKUP(2, 1 / ($AG$1:INDIRECT("$AG$"&amp;ROW($AG40)-1) &lt;&gt; ""),ROW($AG$1:INDIRECT("$AG$"&amp;ROW($AG40)-1))), 1)&gt;=255,0,
VLOOKUP(INDIRECT("$G$"&amp;LOOKUP(2, 1 / ($AG$1:INDIRECT("$AG$"&amp;ROW($AG40)-1) &lt;&gt; ""),ROW($AG$1:INDIRECT("$AG$"&amp;ROW($AG40)-1)))), 'EV and Base'!$A$1:$N$671, 7, FALSE))))</f>
        <v/>
      </c>
      <c r="AH40" s="24" t="str" cm="1">
        <f t="array" aca="1" ref="AH40" ca="1">IF(NOT(ISNUMBER(INDEX($A:$A,LOOKUP(2,1/($A$1:INDIRECT("$A$"&amp;ROW($A40))&lt;&gt;""),ROW($A$1:INDIRECT("$A$"&amp;ROW($A40)))),1))),"",
INDEX($AH:$AH,LOOKUP(2,1/($AH$1:INDIRECT("$AH$"&amp;ROW($AH40)-1)&lt;&gt;""),ROW($AH$1:INDIRECT("$AH$"&amp;ROW($AH40)-1))),1)+
IF(INDEX($AC:$AC,LOOKUP(2,1/($AC$1:INDIRECT("$AC$"&amp;ROW($AC40)-1)&lt;&gt;""),ROW($AC$1:INDIRECT("$AC$"&amp;ROW($AC40)-1))),1)+
INDEX($AD:$AD,LOOKUP(2,1/($AD$1:INDIRECT("$AD$"&amp;ROW($AD40)-1)&lt;&gt;""),ROW($AD$1:INDIRECT("$AD$"&amp;ROW($AD40)-1))),1)+
INDEX($AE:$AE,LOOKUP(2,1/($AE$1:INDIRECT("$AE$"&amp;ROW($AE40)-1)&lt;&gt;""),ROW($AE$1:INDIRECT("$AE$"&amp;ROW($AD40)-1))),1)+
INDEX($AE:$AF,LOOKUP(2,1/($AF$1:INDIRECT("$AF$"&amp;ROW($AF40)-1)&lt;&gt;""),ROW($AF$1:INDIRECT("$AF$"&amp;ROW($AD40)-1))),1)+
INDEX($AG:$AG,LOOKUP(2,1/($AG$1:INDIRECT("$AG$"&amp;ROW($AG40)-1)&lt;&gt;""),ROW($AG$1:INDIRECT("$AG$"&amp;ROW($AD40)-1))),1)+
INDEX($AH:$AH,LOOKUP(2,1/($AH$1:INDIRECT("$AH$"&amp;ROW($AH40)-1)&lt;&gt;""),ROW($AH$1:INDIRECT("$AH$"&amp;ROW($AD40)-1))),1)&gt;=510,0,
IF(INDEX($AH:$AH,LOOKUP(2,1/($AH$1:INDIRECT("$AH$"&amp;ROW($AH40)-1)&lt;&gt;""),ROW($AH$1:INDIRECT("$AH$"&amp;ROW($AH40)-1))),1)&gt;=255,0,
VLOOKUP(INDIRECT("$G$"&amp;LOOKUP(2,1/($AH$1:INDIRECT("$AH$"&amp;ROW($AH40)-1)&lt;&gt;""),ROW($AH$1:INDIRECT("$AH$"&amp;ROW($AH40)-1)))),'EV and Base'!$A$1:$N$671,8,FALSE))))</f>
        <v/>
      </c>
      <c r="AI40" s="29" t="str" cm="1">
        <f t="array" aca="1" ref="AI40" ca="1">IF(NOT(ISNUMBER(INDEX($A:$A,LOOKUP(2,1/($A$1:INDIRECT("$A$"&amp;ROW($A40))&lt;&gt;""),ROW($A$1:INDIRECT("$A$"&amp;ROW($A40)))),1))),"",
ROUNDDOWN((((2*VLOOKUP($AA40,'EV and Base'!$A$1:$N$671,9,FALSE))+31+ROUNDDOWN($AC40/4,0))*$AB40)/100,0)+$AB40+10)</f>
        <v/>
      </c>
      <c r="AJ40" s="21" t="str" cm="1">
        <f t="array" aca="1" ref="AJ40" ca="1">IF(NOT(ISNUMBER(INDEX($A:$A, LOOKUP(2, 1 / ($A$1:INDIRECT("$A$"&amp;ROW($A40)) &lt;&gt; ""),ROW($A$1:INDIRECT("$A$"&amp;ROW($A40)))), 1))), "",
ROUNDDOWN((ROUNDDOWN((((2*VLOOKUP($AA40, 'EV and Base'!$A$1:$N$671, 10, FALSE))+31+ROUNDDOWN($AD40/4, 0))*$AB40)/100, 0)+5)*1.1, 0))</f>
        <v/>
      </c>
      <c r="AK40" s="21" t="str" cm="1">
        <f t="array" aca="1" ref="AK40" ca="1">IF(NOT(ISNUMBER(INDEX($A:$A, LOOKUP(2, 1 / ($A$1:INDIRECT("$A$"&amp;ROW($A40)) &lt;&gt; ""),ROW($A$1:INDIRECT("$A$"&amp;ROW($A40)))), 1))), "",
ROUNDDOWN((ROUNDDOWN((((2*VLOOKUP($AA40, 'EV and Base'!$A$1:$N$671, 11, FALSE))+30+ROUNDDOWN($AE40/4, 0))*$AB40)/100, 0)+5), 0)
&amp;"-"&amp;
ROUNDDOWN((ROUNDDOWN((((2*VLOOKUP($AA40, 'EV and Base'!$A$1:$N$671, 11, FALSE))+31+ROUNDDOWN($AE40/4, 0))*$AB40)/100, 0)+5), 0))</f>
        <v/>
      </c>
      <c r="AL40" s="21" t="str" cm="1">
        <f t="array" aca="1" ref="AL40" ca="1">IF(NOT(ISNUMBER(INDEX($A:$A, LOOKUP(2, 1 / ($A$1:INDIRECT("$A$"&amp;ROW($A40)) &lt;&gt; ""),ROW($A$1:INDIRECT("$A$"&amp;ROW($A40)))), 1))), "",
ROUNDDOWN((ROUNDDOWN((((2*VLOOKUP($AA40, 'EV and Base'!$A$1:$N$671, 12, FALSE))+0+ROUNDDOWN($AF40/4, 0))*$AB40)/100, 0)+5)*0.9, 0)
&amp;"-"&amp;
ROUNDDOWN((ROUNDDOWN((((2*VLOOKUP($AA40, 'EV and Base'!$A$1:$N$671, 12, FALSE))+31+ROUNDDOWN($AF40/4, 0))*$AB40)/100, 0)+5)*0.9, 0))</f>
        <v/>
      </c>
      <c r="AM40" s="21" t="str" cm="1">
        <f t="array" aca="1" ref="AM40" ca="1">IF(NOT(ISNUMBER(INDEX($A:$A, LOOKUP(2, 1 / ($A$1:INDIRECT("$A$"&amp;ROW($A40)) &lt;&gt; ""),ROW($A$1:INDIRECT("$A$"&amp;ROW($A40)))), 1))), "",
ROUNDDOWN((ROUNDDOWN((((2*VLOOKUP($AA40, 'EV and Base'!$A$1:$N$671, 13, FALSE))+30+ROUNDDOWN($AG40/4, 0))*$AB40)/100, 0)+5), 0)
&amp;"-"&amp;
ROUNDDOWN((ROUNDDOWN((((2*VLOOKUP($AA40, 'EV and Base'!$A$1:$N$671, 13, FALSE))+31+ROUNDDOWN($AG40/4, 0))*$AB40)/100, 0)+5), 0))</f>
        <v/>
      </c>
      <c r="AN40" s="25" t="str" cm="1">
        <f t="array" aca="1" ref="AN40" ca="1">IF(NOT(ISNUMBER(INDEX($A:$A, LOOKUP(2, 1 / ($A$1:INDIRECT("$A$"&amp;ROW($A40)) &lt;&gt; ""),ROW($A$1:INDIRECT("$A$"&amp;ROW($A40)))), 1))), "",
ROUNDDOWN((ROUNDDOWN((((2*VLOOKUP($AA40, 'EV and Base'!$A$1:$N$671, 14, FALSE))+31+ROUNDDOWN($AH40/4, 0))*$AB40)/100, 0)+5), 0))</f>
        <v/>
      </c>
      <c r="AO40" s="23" t="str" cm="1">
        <f t="array" aca="1" ref="AO40" ca="1">IF(NOT(ISNUMBER(INDEX($A:$A, LOOKUP(2, 1 / ($A$1:INDIRECT("$A$"&amp;ROW($A40)) &lt;&gt; ""),ROW($A$1:INDIRECT("$A$"&amp;ROW($A40)))), 1))), "",
ROUNDDOWN((((2*VLOOKUP($AA40, 'EV and Base'!$A$1:$N$671, 9, FALSE))+31+ROUNDDOWN($AC40/4, 0))*$AB40)/100, 0)+$AB40+10)</f>
        <v/>
      </c>
      <c r="AP40" s="2" t="str" cm="1">
        <f t="array" aca="1" ref="AP40" ca="1">IF(NOT(ISNUMBER(INDEX($A:$A, LOOKUP(2, 1 / ($A$1:INDIRECT("$A$"&amp;ROW($A40)) &lt;&gt; ""),ROW($A$1:INDIRECT("$A$"&amp;ROW($A40)))), 1))), "",
ROUNDDOWN((ROUNDDOWN((((2*VLOOKUP($AA40, 'EV and Base'!$A$1:$N$671, 10, FALSE))+31+ROUNDDOWN($AD40/4, 0))*$AB40)/100, 0)+5)*1.1, 0))</f>
        <v/>
      </c>
      <c r="AQ40" s="2" t="str" cm="1">
        <f t="array" aca="1" ref="AQ40" ca="1">IF(NOT(ISNUMBER(INDEX($A:$A, LOOKUP(2, 1 / ($A$1:INDIRECT("$A$"&amp;ROW($A40)) &lt;&gt; ""),ROW($A$1:INDIRECT("$A$"&amp;ROW($A40)))), 1))), "",
ROUNDDOWN((ROUNDDOWN((((2*VLOOKUP($AA40, 'EV and Base'!$A$1:$N$671, 11, FALSE))+$AV$2+ROUNDDOWN($AE40/4, 0))*$AB40)/100, 0)+5), 0))</f>
        <v/>
      </c>
      <c r="AR40" s="22" t="str" cm="1">
        <f t="array" aca="1" ref="AR40" ca="1">IF(NOT(ISNUMBER(INDEX($A:$A, LOOKUP(2, 1 / ($A$1:INDIRECT("$A$"&amp;ROW($A40)) &lt;&gt; ""),ROW($A$1:INDIRECT("$A$"&amp;ROW($A40)))), 1))), "",
ROUNDDOWN((ROUNDDOWN((((2*VLOOKUP($AA40, 'EV and Base'!$A$1:$N$671, 12, FALSE))+$AW$2+ROUNDDOWN($AF40/4, 0))*$AB40)/100, 0)+5)*0.9, 0))</f>
        <v/>
      </c>
      <c r="AS40" s="2" t="str" cm="1">
        <f t="array" aca="1" ref="AS40" ca="1">IF(NOT(ISNUMBER(INDEX($A:$A, LOOKUP(2, 1 / ($A$1:INDIRECT("$A$"&amp;ROW($A40)) &lt;&gt; ""),ROW($A$1:INDIRECT("$A$"&amp;ROW($A40)))), 1))), "",
ROUNDDOWN((ROUNDDOWN((((2*VLOOKUP($AA40, 'EV and Base'!$A$1:$N$671, 13, FALSE))+$AX$2+ROUNDDOWN($AG40/4, 0))*$AB40)/100, 0)+5), 0))</f>
        <v/>
      </c>
      <c r="AT40" s="24" t="str" cm="1">
        <f t="array" aca="1" ref="AT40" ca="1">IF(NOT(ISNUMBER(INDEX($A:$A, LOOKUP(2, 1 / ($A$1:INDIRECT("$A$"&amp;ROW($A40)) &lt;&gt; ""),ROW($A$1:INDIRECT("$A$"&amp;ROW($A40)))), 1))), "",
ROUNDDOWN((ROUNDDOWN((((2*VLOOKUP($AA40, 'EV and Base'!$A$1:$N$671, 14, FALSE))+31+ROUNDDOWN($AH40/4, 0))*$AB40)/100, 0)+5), 0))</f>
        <v/>
      </c>
      <c r="AU40" s="28"/>
      <c r="AY40" t="str" cm="1">
        <f t="array" aca="1" ref="AY40" ca="1">IF(NOT(ISNUMBER(INDEX($A:$A,LOOKUP(2,1/($A$1:INDIRECT("$A$"&amp;ROW($A40))&lt;&gt;""),ROW($A$1:INDIRECT("$A$"&amp;ROW($A40)))),1))),"",
INDEX($AY:$AY,LOOKUP(2,1/($AY$1:INDIRECT("$AY$"&amp;ROW($AY40)-1)&lt;&gt;""),ROW($AY$1:INDIRECT("$AY$"&amp;ROW($AY40)-1))),1)+$BL40)</f>
        <v/>
      </c>
      <c r="AZ40" s="3" t="str" cm="1">
        <f t="array" aca="1" ref="AZ40" ca="1">IF(NOT(ISNUMBER(INDEX($A:$A, LOOKUP(2, 1 / ($A$1:INDIRECT("$A$"&amp;ROW($A40)) &lt;&gt; ""),ROW($A$1:INDIRECT("$A$"&amp;ROW($A40)))), 1))), "",
VLOOKUP(INDIRECT("$G$"&amp;LOOKUP(2, 1 / ($AY$1:INDIRECT("$AY$"&amp;ROW($AY40)-1) &lt;&gt; ""),ROW($AY$1:INDIRECT("$AY$"&amp;ROW($AY40)-1)))),'EV and Base'!A35:N705,2,FALSE))</f>
        <v/>
      </c>
      <c r="BA40" s="3" t="str" cm="1">
        <f t="array" aca="1" ref="BA40" ca="1">IF(NOT(ISNUMBER(INDEX($A:$A, LOOKUP(2, 1 / ($A$1:INDIRECT("$A$"&amp;ROW($A40)) &lt;&gt; ""),ROW($A$1:INDIRECT("$A$"&amp;ROW($A40)))), 1))), "",
INDIRECT("$I$"&amp;LOOKUP(2, 1 / ($AY$1:INDIRECT("$AY$"&amp;ROW($AY40)-1) &lt;&gt; ""),ROW($AY$1:INDIRECT("$AY$"&amp;ROW($AY40)-1)))))</f>
        <v/>
      </c>
      <c r="BB40" s="1" t="str" cm="1">
        <f t="array" aca="1" ref="BB40" ca="1">IF(NOT(ISNUMBER(INDEX($A:$A, LOOKUP(2, 1 / ($A$1:INDIRECT("$A$"&amp;ROW($A40)) &lt;&gt; ""),ROW($A$1:INDIRECT("$A$"&amp;ROW($A40)))), 1))), "",
INDIRECT("$AB$"&amp;LOOKUP(2, 1 / ($AY$1:INDIRECT("$AY$"&amp;ROW($AY40)-1) &lt;&gt; ""),ROW($AY$1:INDIRECT("$AY$"&amp;ROW($AY40)-1)))))</f>
        <v/>
      </c>
      <c r="BC40" s="3" t="str" cm="1">
        <f t="array" aca="1" ref="BC40" ca="1">IF(NOT(ISNUMBER(INDEX($A:$A,LOOKUP(2,1/($A$1:INDIRECT("$A$"&amp;ROW($A40))&lt;&gt;""),ROW($A$1:INDIRECT("$A$"&amp;ROW($A40)))),1))),"",
$BA40+$BA40+10)</f>
        <v/>
      </c>
      <c r="BD40" s="3" t="str" cm="1">
        <f t="array" aca="1" ref="BD40" ca="1">IF(NOT(ISNUMBER(INDEX($A:$A,LOOKUP(2,1/($A$1:INDIRECT("$A$"&amp;ROW($A40))&lt;&gt;""),ROW($A$1:INDIRECT("$A$"&amp;ROW($A40)))),1))),"",
$BA40+$BB40+10)</f>
        <v/>
      </c>
      <c r="BE40" s="3" t="str" cm="1">
        <f t="array" aca="1" ref="BE40" ca="1">IF(NOT(ISNUMBER(INDEX($A:$A,LOOKUP(2,1/($A$1:INDIRECT("$A$"&amp;ROW($A40))&lt;&gt;""),ROW($A$1:INDIRECT("$A$"&amp;ROW($A40)))),1))),"",
$BC40*$BC40)</f>
        <v/>
      </c>
      <c r="BF40" s="3" t="str" cm="1">
        <f t="array" aca="1" ref="BF40" ca="1">IF(NOT(ISNUMBER(INDEX($A:$A,LOOKUP(2,1/($A$1:INDIRECT("$A$"&amp;ROW($A40))&lt;&gt;""),ROW($A$1:INDIRECT("$A$"&amp;ROW($A40)))),1))),"",
$BD40*$BD40)</f>
        <v/>
      </c>
      <c r="BG40" s="3" t="str" cm="1">
        <f t="array" aca="1" ref="BG40" ca="1">IF(NOT(ISNUMBER(INDEX($A:$A,LOOKUP(2,1/($A$1:INDIRECT("$A$"&amp;ROW($A40))&lt;&gt;""),ROW($A$1:INDIRECT("$A$"&amp;ROW($A40)))),1))),"",
_xlfn.FLOOR.MATH(1.5*_xlfn.FLOOR.MATH($AZ40*BA40/5)))</f>
        <v/>
      </c>
      <c r="BH40" s="3" t="str" cm="1">
        <f t="array" aca="1" ref="BH40" ca="1">IF(NOT(ISNUMBER(INDEX($A:$A, LOOKUP(2, 1 / ($A$1:INDIRECT("$A$"&amp;ROW($A40)) &lt;&gt; ""),ROW($A$1:INDIRECT("$A$"&amp;ROW($A40)))), 1))), "",
_xlfn.FLOOR.MATH($BG40/IF(OR(INDIRECT("$C$"&amp;LOOKUP(2, 1 / ($AY$1:INDIRECT("$AY$"&amp;ROW($AY40)-1) &lt;&gt; ""),ROW($AY$1:INDIRECT("$AY$"&amp;ROW($AY40)-1))))="Multi",
INDIRECT("$C$"&amp;LOOKUP(2, 1 / ($AY$1:INDIRECT("$AY$"&amp;ROW($AY40)-1) &lt;&gt; ""),ROW($AY$1:INDIRECT("$AY$"&amp;ROW($AY40)-1))))="Double"),2,1)))</f>
        <v/>
      </c>
      <c r="BI40" s="3" t="str" cm="1">
        <f t="array" aca="1" ref="BI40" ca="1">IF(NOT(ISNUMBER(INDEX($A:$A,LOOKUP(2,1/($A$1:INDIRECT("$A$"&amp;ROW($A40))&lt;&gt;""),ROW($A$1:INDIRECT("$A$"&amp;ROW($A40)))),1))),"",
VLOOKUP($BC40,GameFreakSQRT!$A$1:$B$200,2,FALSE))</f>
        <v/>
      </c>
      <c r="BJ40" s="3" t="str" cm="1">
        <f t="array" aca="1" ref="BJ40" ca="1">IF(NOT(ISNUMBER(INDEX($A:$A,LOOKUP(2,1/($A$1:INDIRECT("$A$"&amp;ROW($A40))&lt;&gt;""),ROW($A$1:INDIRECT("$A$"&amp;ROW($A40)))),1))),"",
VLOOKUP($BD40,GameFreakSQRT!$A$1:$B$200,2,FALSE))</f>
        <v/>
      </c>
      <c r="BK40" s="3" t="str" cm="1">
        <f t="array" aca="1" ref="BK40" ca="1">IF(NOT(ISNUMBER(INDEX($A:$A,LOOKUP(2,1/($A$1:INDIRECT("$A$"&amp;ROW($A40))&lt;&gt;""),ROW($A$1:INDIRECT("$A$"&amp;ROW($A40)))),1))),"",
_xlfn.FLOOR.MATH((($BI40*$BE40)*$BH40)/($BJ40*$BF40))+1)</f>
        <v/>
      </c>
      <c r="BL40" s="3" t="str" cm="1">
        <f t="array" aca="1" ref="BL40" ca="1">IF(NOT(ISNUMBER(INDEX($A:$A,LOOKUP(2,1/($A$1:INDIRECT("$A$"&amp;ROW($A40))&lt;&gt;""),ROW($A$1:INDIRECT("$A$"&amp;ROW($A40)))),1))),"",
_xlfn.FLOOR.MATH($BK40*IF(NOT(INDIRECT("$Z$"&amp;LOOKUP(2, 1 / ($AY$1:INDIRECT("$AY$"&amp;ROW($AY40)-1) &lt;&gt; ""),ROW($AY$1:INDIRECT("$AY$"&amp;ROW($AY40)-1))))=""),1.5,1)))</f>
        <v/>
      </c>
      <c r="BM40" s="3" t="str" cm="1">
        <f t="array" aca="1" ref="BM40" ca="1">IF(NOT(ISNUMBER(INDEX($A:$A, LOOKUP(2, 1 / ($A$1:INDIRECT("$A$"&amp;ROW($A40)) &lt;&gt; ""),ROW($A$1:INDIRECT("$A$"&amp;ROW($A40)))), 1))), "",
INDIRECT("$Y$"&amp;LOOKUP(2, 1 / ($AY$1:INDIRECT("$AY$"&amp;ROW($AY40)-1) &lt;&gt; ""),ROW($AY$1:INDIRECT("$AY$"&amp;ROW($AY40)-1)))))</f>
        <v/>
      </c>
      <c r="BN40" s="3" t="str">
        <f t="shared" ca="1" si="0"/>
        <v/>
      </c>
      <c r="CT40" s="3" t="str" cm="1">
        <f t="array" aca="1" ref="CT40" ca="1">IF(NOT(ISNUMBER(INDEX($A:$A, LOOKUP(2, 1 / ($A$1:INDIRECT("$A$"&amp;ROW($A40)) &lt;&gt; ""),ROW($A$1:INDIRECT("$A$"&amp;ROW($A40)))), 1))), "",
$AY40-INDEX($AY:$AY, LOOKUP(2, 1 / ($AY$1:INDIRECT("$AV$"&amp;ROW($AY40)-1) &lt;&gt; ""),ROW($AY$1:INDIRECT("$AV$"&amp;ROW($AY40)-1))), 1))</f>
        <v/>
      </c>
      <c r="CU40" s="3" t="str" cm="1">
        <f t="array" aca="1" ref="CU40" ca="1">IF(NOT(ISNUMBER(INDEX($A:$A, LOOKUP(2, 1 / ($A$1:INDIRECT("$A$"&amp;ROW($A40)) &lt;&gt; ""),ROW($A$1:INDIRECT("$A$"&amp;ROW($A40)))), 1))), "",
INDEX($Y:$Y, LOOKUP(2, 1 / ($Y$1:INDIRECT("$Y$"&amp;ROW($Y40)-1) &lt;&gt; ""),ROW($Y$1:INDIRECT("$Y$"&amp;ROW($Y40)-1))), 1))</f>
        <v/>
      </c>
      <c r="CV40" s="1" t="str">
        <f ca="1">IFERROR(VLOOKUP($AY40, 'Medium-Slow'!$A$1:$B$101, 2, TRUE),"")</f>
        <v/>
      </c>
    </row>
    <row r="41" spans="1:100" x14ac:dyDescent="0.45">
      <c r="A41" s="69" t="s">
        <v>75</v>
      </c>
      <c r="B41" s="69" t="s">
        <v>155</v>
      </c>
      <c r="C41" s="69" t="s">
        <v>46</v>
      </c>
      <c r="D41" s="69" t="s">
        <v>117</v>
      </c>
      <c r="E41" s="69" t="s">
        <v>48</v>
      </c>
      <c r="F41" s="56">
        <v>1</v>
      </c>
      <c r="G41" s="2" t="s">
        <v>70</v>
      </c>
      <c r="H41" s="2" t="s">
        <v>77</v>
      </c>
      <c r="I41" s="2">
        <v>12</v>
      </c>
      <c r="J41" s="2" t="s">
        <v>87</v>
      </c>
      <c r="K41" s="2" t="s">
        <v>98</v>
      </c>
      <c r="L41" s="2" t="s">
        <v>53</v>
      </c>
      <c r="M41" s="2" t="s">
        <v>73</v>
      </c>
      <c r="N41" s="2" t="s">
        <v>74</v>
      </c>
      <c r="O41" s="2" t="s">
        <v>99</v>
      </c>
      <c r="P41" s="2" t="s">
        <v>142</v>
      </c>
      <c r="Q41" s="2">
        <v>6</v>
      </c>
      <c r="R41" s="2">
        <f>_xlfn.FLOOR.MATH((((2*VLOOKUP(G41, 'EV and Base'!$A$1:$N$671, 9, FALSE))+$Q41)*$I41)/100)+$I41+10</f>
        <v>33</v>
      </c>
      <c r="S41" s="2">
        <f>_xlfn.FLOOR.MATH((_xlfn.FLOOR.MATH((((2*VLOOKUP($G41, 'EV and Base'!$A$1:$N$671, 10, FALSE))+$Q41)*$I41)/100)+5)*
IF(OR($J41="Lonely", $J41="Brave", $J41="Adamant", $J41="Naughty"), 1.1,
IF(OR($J41="Bold", $J41="Timid", $J41="Modest", $J41="Calm"), 0.9, 1)))</f>
        <v>18</v>
      </c>
      <c r="T41" s="2">
        <f>_xlfn.FLOOR.MATH((_xlfn.FLOOR.MATH((((2*VLOOKUP($G41, 'EV and Base'!$A$1:$N$671, 11, FALSE))+$Q41)*$I41)/100)+5)*
IF(OR($J41="Bold", $J41="Relaxed", $J41="Impish", $J41="Lax"), 1.1,
IF(OR($J41="Lonely", $J41="Hasty", $J41="Mild", $J41="Gentle"), 0.9, 1)))</f>
        <v>15</v>
      </c>
      <c r="U41" s="2">
        <f>_xlfn.FLOOR.MATH((_xlfn.FLOOR.MATH((((2*VLOOKUP($G41, 'EV and Base'!$A$1:$N$671, 12, FALSE))+$Q41)*$I41)/100)+5)*
IF(OR($J41="Modest", $J41="Mild", $J41="Quiet", $J41="Rash"), 1.1,
IF(OR($J41="Adamant", $J41="Impish", $J41="Jolly", $J41="Careful"), 0.9, 1)))</f>
        <v>14</v>
      </c>
      <c r="V41" s="2">
        <f>_xlfn.FLOOR.MATH((_xlfn.FLOOR.MATH((((2*VLOOKUP($G41, 'EV and Base'!$A$1:$N$671, 13, FALSE))+$Q41)*$I41)/100)+5)*
IF(OR($J41="Calm", $J41="Gentle", $J41="Sassy", $J41="Careful"), 1.1,
IF(OR($J41="Naughty", $J41="Lax", $J41="Naive", $J41="Rash"), 0.9, 1)))</f>
        <v>16</v>
      </c>
      <c r="W41" s="2">
        <f>_xlfn.FLOOR.MATH((_xlfn.FLOOR.MATH((((2*VLOOKUP($G41, 'EV and Base'!$A$1:$N$671, 14, FALSE))+$Q41)*$I41)/100)+5)*
IF(OR($J41="Timid", $J41="Hasty", $J41="Jolly", $J41="Naive"), 1.1,
IF(OR($J41="Brave", $J41="Relaxed", $J41="Quiet", $J41="Sassy"), 0.9, 1)))</f>
        <v>13</v>
      </c>
      <c r="X41" s="69">
        <v>240</v>
      </c>
      <c r="AA41" s="23" t="str" cm="1">
        <f t="array" aca="1" ref="AA41" ca="1">IF(NOT(ISNUMBER(INDEX($A:$A,LOOKUP(2,1/($A$1:INDIRECT("$A$"&amp;ROW($A41))&lt;&gt;""),ROW($A$1:INDIRECT("$A$"&amp;ROW($A41)))),1))),"",
IF(NOT(ISNUMBER($A41)),$AA40,
IF($AB41&lt;16,"Lillipup",
IF($AB41&lt;32,"Herdier",
"Stoutland"))))</f>
        <v/>
      </c>
      <c r="AB41" s="25" t="str" cm="1">
        <f t="array" aca="1" ref="AB41" ca="1">IF(NOT(ISNUMBER(INDEX($A:$A, LOOKUP(2, 1 / ($A$1:INDIRECT("$A$"&amp;ROW($A41)) &lt;&gt; ""),ROW($A$1:INDIRECT("$A$"&amp;ROW($A41)))), 1))), "",
VLOOKUP($AY41,'Medium-Slow'!$A$1:$B$101,2,TRUE))</f>
        <v/>
      </c>
      <c r="AC41" s="23" t="str" cm="1">
        <f t="array" aca="1" ref="AC41" ca="1">IF(NOT(ISNUMBER(INDEX($A:$A, LOOKUP(2, 1 / ($A$1:INDIRECT("$A$"&amp;ROW($A41)) &lt;&gt; ""),ROW($A$1:INDIRECT("$A$"&amp;ROW($A41)))), 1))), "",
INDEX($AC:$AC, LOOKUP(2, 1 / ($AC$1:INDIRECT("$AC$"&amp;ROW($AC41)-1) &lt;&gt; ""),ROW($AC$1:INDIRECT("$AC$"&amp;ROW($AC41)-1))), 1)+
IF(INDEX($AC:$AC, LOOKUP(2, 1 / ($AC$1:INDIRECT("$AC$"&amp;ROW($AC41)-1) &lt;&gt; ""),ROW($AC$1:INDIRECT("$AC$"&amp;ROW($AC41)-1))), 1)+
INDEX($AD:$AD, LOOKUP(2, 1 / ($AD$1:INDIRECT("$AD$"&amp;ROW($AD41)-1) &lt;&gt; ""),ROW($AD$1:INDIRECT("$AD$"&amp;ROW($AD41)-1))), 1)+
INDEX($AE:$AE, LOOKUP(2, 1 / ($AE$1:INDIRECT("$AE$"&amp;ROW($AE41)-1) &lt;&gt; ""),ROW($AE$1:INDIRECT("$AE$"&amp;ROW($AD41)-1))), 1)+
INDEX($AE:$AF, LOOKUP(2, 1 / ($AF$1:INDIRECT("$AF$"&amp;ROW($AF41)-1) &lt;&gt; ""),ROW($AF$1:INDIRECT("$AF$"&amp;ROW($AD41)-1))), 1)+
INDEX($AG:$AG, LOOKUP(2, 1 / ($AG$1:INDIRECT("$AG$"&amp;ROW($AG41)-1) &lt;&gt; ""),ROW($AG$1:INDIRECT("$AG$"&amp;ROW($AD41)-1))), 1)+
INDEX($AH:$AH, LOOKUP(2, 1 / ($AH$1:INDIRECT("$AH$"&amp;ROW($AH41)-1) &lt;&gt; ""),ROW($AH$1:INDIRECT("$AH$"&amp;ROW($AD41)-1))), 1)&gt;=510,0,
IF(INDEX($AC:$AC, LOOKUP(2, 1 / ($AC$1:INDIRECT("$AC$"&amp;ROW($AC41)-1) &lt;&gt; ""),ROW($AC$1:INDIRECT("$AC$"&amp;ROW($AC41)-1))), 1)&gt;=255,0,
VLOOKUP(INDIRECT("$G$"&amp;LOOKUP(2, 1 / ($AC$1:INDIRECT("$AC$"&amp;ROW($AC41)-1) &lt;&gt; ""),ROW($AC$1:INDIRECT("$AC$"&amp;ROW($AC41)-1)))), 'EV and Base'!$A$1:$N$671, 3, FALSE))))</f>
        <v/>
      </c>
      <c r="AD41" s="2" t="str" cm="1">
        <f t="array" aca="1" ref="AD41" ca="1">IF(NOT(ISNUMBER(INDEX($A:$A, LOOKUP(2, 1 / ($A$1:INDIRECT("$A$"&amp;ROW($A41)) &lt;&gt; ""),ROW($A$1:INDIRECT("$A$"&amp;ROW($A41)))), 1))), "",
INDEX($AD:$AD, LOOKUP(2, 1 / ($AD$1:INDIRECT("$AD$"&amp;ROW($AD41)-1) &lt;&gt; ""),ROW($AD$1:INDIRECT("$AD$"&amp;ROW($AD41)-1))), 1)+
IF(INDEX($AC:$AC, LOOKUP(2, 1 / ($AC$1:INDIRECT("$AC$"&amp;ROW($AC41)-1) &lt;&gt; ""),ROW($AC$1:INDIRECT("$AC$"&amp;ROW($AC41)-1))), 1)+
INDEX($AD:$AD, LOOKUP(2, 1 / ($AD$1:INDIRECT("$AD$"&amp;ROW($AD41)-1) &lt;&gt; ""),ROW($AD$1:INDIRECT("$AD$"&amp;ROW($AD41)-1))), 1)+
INDEX($AE:$AE, LOOKUP(2, 1 / ($AE$1:INDIRECT("$AE$"&amp;ROW($AE41)-1) &lt;&gt; ""),ROW($AE$1:INDIRECT("$AE$"&amp;ROW($AD41)-1))), 1)+
INDEX($AE:$AF, LOOKUP(2, 1 / ($AF$1:INDIRECT("$AF$"&amp;ROW($AF41)-1) &lt;&gt; ""),ROW($AF$1:INDIRECT("$AF$"&amp;ROW($AD41)-1))), 1)+
INDEX($AG:$AG, LOOKUP(2, 1 / ($AG$1:INDIRECT("$AG$"&amp;ROW($AG41)-1) &lt;&gt; ""),ROW($AG$1:INDIRECT("$AG$"&amp;ROW($AD41)-1))), 1)+
INDEX($AH:$AH, LOOKUP(2, 1 / ($AH$1:INDIRECT("$AH$"&amp;ROW($AH41)-1) &lt;&gt; ""),ROW($AH$1:INDIRECT("$AH$"&amp;ROW($AD41)-1))), 1)&gt;=510,0,
IF(INDEX($AD:$AD, LOOKUP(2, 1 / ($AD$1:INDIRECT("$AD$"&amp;ROW($AD41)-1) &lt;&gt; ""),ROW($AD$1:INDIRECT("$AD$"&amp;ROW($AD41)-1))), 1)&gt;=255,0,
VLOOKUP(INDIRECT("$G$"&amp;LOOKUP(2, 1 / ($AD$1:INDIRECT("$AD$"&amp;ROW($AD41)-1) &lt;&gt; ""),ROW($AD$1:INDIRECT("$AD$"&amp;ROW($AD41)-1)))), 'EV and Base'!$A$1:$N$671, 4, FALSE))))</f>
        <v/>
      </c>
      <c r="AE41" s="2" t="str" cm="1">
        <f t="array" aca="1" ref="AE41" ca="1">IF(NOT(ISNUMBER(INDEX($A:$A,LOOKUP(2,1/($A$1:INDIRECT("$A$"&amp;ROW($A41))&lt;&gt;""),ROW($A$1:INDIRECT("$A$"&amp;ROW($A41)))),1))),"",
INDEX($AE:$AE,LOOKUP(2,1/($AE$1:INDIRECT("$AE$"&amp;ROW($AE41)-1)&lt;&gt;""),ROW($AE$1:INDIRECT("$AE$"&amp;ROW($AE41)-1))),1)+
IF(INDEX($AC:$AC,LOOKUP(2,1/($AC$1:INDIRECT("$AC$"&amp;ROW($AC41)-1)&lt;&gt;""),ROW($AC$1:INDIRECT("$AC$"&amp;ROW($AC41)-1))),1)+
INDEX($AD:$AD,LOOKUP(2,1/($AD$1:INDIRECT("$AD$"&amp;ROW($AD41)-1)&lt;&gt;""),ROW($AD$1:INDIRECT("$AD$"&amp;ROW($AD41)-1))),1)+
INDEX($AE:$AE,LOOKUP(2,1/($AE$1:INDIRECT("$AE$"&amp;ROW($AE41)-1)&lt;&gt;""),ROW($AE$1:INDIRECT("$AE$"&amp;ROW($AD41)-1))),1)+
INDEX($AE:$AF,LOOKUP(2,1/($AF$1:INDIRECT("$AF$"&amp;ROW($AF41)-1)&lt;&gt;""),ROW($AF$1:INDIRECT("$AF$"&amp;ROW($AD41)-1))),1)+
INDEX($AG:$AG,LOOKUP(2,1/($AG$1:INDIRECT("$AG$"&amp;ROW($AG41)-1)&lt;&gt;""),ROW($AG$1:INDIRECT("$AG$"&amp;ROW($AD41)-1))),1)+
INDEX($AH:$AH,LOOKUP(2,1/($AH$1:INDIRECT("$AH$"&amp;ROW($AH41)-1)&lt;&gt;""),ROW($AH$1:INDIRECT("$AH$"&amp;ROW($AD41)-1))),1)&gt;=510,0,
IF(INDEX($AE:$AE,LOOKUP(2,1/($AE$1:INDIRECT("$AE$"&amp;ROW($AE41)-1)&lt;&gt;""),ROW($AE$1:INDIRECT("$AE$"&amp;ROW($AE41)-1))),1)&gt;=255,0,
VLOOKUP(INDIRECT("$G$"&amp;LOOKUP(2,1/($AE$1:INDIRECT("$AE$"&amp;ROW($AE41)-1)&lt;&gt;""),ROW($AE$1:INDIRECT("$AE$"&amp;ROW($AE41)-1)))),'EV and Base'!$A$1:$N$671,5,FALSE))))</f>
        <v/>
      </c>
      <c r="AF41" s="2" t="str" cm="1">
        <f t="array" aca="1" ref="AF41" ca="1">IF(NOT(ISNUMBER(INDEX($A:$A, LOOKUP(2, 1 / ($A$1:INDIRECT("$A$"&amp;ROW($A41)) &lt;&gt; ""),ROW($A$1:INDIRECT("$A$"&amp;ROW($A41)))), 1))), "",
INDEX($AF:$AF, LOOKUP(2, 1 / ($AF$1:INDIRECT("$AF$"&amp;ROW($AF41)-1) &lt;&gt; ""),ROW($AF$1:INDIRECT("$AF$"&amp;ROW($AF41)-1))), 1)+
IF(INDEX($AC:$AC, LOOKUP(2, 1 / ($AC$1:INDIRECT("$AC$"&amp;ROW($AC41)-1) &lt;&gt; ""),ROW($AC$1:INDIRECT("$AC$"&amp;ROW($AC41)-1))), 1)+
INDEX($AD:$AD, LOOKUP(2, 1 / ($AD$1:INDIRECT("$AD$"&amp;ROW($AD41)-1) &lt;&gt; ""),ROW($AD$1:INDIRECT("$AD$"&amp;ROW($AD41)-1))), 1)+
INDEX($AE:$AE, LOOKUP(2, 1 / ($AE$1:INDIRECT("$AE$"&amp;ROW($AE41)-1) &lt;&gt; ""),ROW($AE$1:INDIRECT("$AE$"&amp;ROW($AD41)-1))), 1)+
INDEX($AE:$AF, LOOKUP(2, 1 / ($AF$1:INDIRECT("$AF$"&amp;ROW($AF41)-1) &lt;&gt; ""),ROW($AF$1:INDIRECT("$AF$"&amp;ROW($AD41)-1))), 1)+
INDEX($AG:$AG, LOOKUP(2, 1 / ($AG$1:INDIRECT("$AG$"&amp;ROW($AG41)-1) &lt;&gt; ""),ROW($AG$1:INDIRECT("$AG$"&amp;ROW($AD41)-1))), 1)+
INDEX($AH:$AH, LOOKUP(2, 1 / ($AH$1:INDIRECT("$AH$"&amp;ROW($AH41)-1) &lt;&gt; ""),ROW($AH$1:INDIRECT("$AH$"&amp;ROW($AD41)-1))), 1)&gt;=510,0,
IF(INDEX($AF:$AF, LOOKUP(2, 1 / ($AF$1:INDIRECT("$AF$"&amp;ROW($AF41)-1) &lt;&gt; ""),ROW($AF$1:INDIRECT("$AF$"&amp;ROW($AF41)-1))), 1)&gt;=255,0,
VLOOKUP(INDIRECT("$G$"&amp;LOOKUP(2, 1 / ($AF$1:INDIRECT("$AF$"&amp;ROW($AF41)-1) &lt;&gt; ""),ROW($AF$1:INDIRECT("$AF$"&amp;ROW($AF41)-1)))), 'EV and Base'!$A$1:$N$671, 6, FALSE))))</f>
        <v/>
      </c>
      <c r="AG41" s="2" t="str" cm="1">
        <f t="array" aca="1" ref="AG41" ca="1">IF(NOT(ISNUMBER(INDEX($A:$A, LOOKUP(2, 1 / ($A$1:INDIRECT("$A$"&amp;ROW($A41)) &lt;&gt; ""),ROW($A$1:INDIRECT("$A$"&amp;ROW($A41)))), 1))), "",
INDEX($AG:$AG, LOOKUP(2, 1 / ($AG$1:INDIRECT("$AG$"&amp;ROW($AG41)-1) &lt;&gt; ""),ROW($AG$1:INDIRECT("$AG$"&amp;ROW($AG41)-1))), 1)+
IF(INDEX($AC:$AC, LOOKUP(2, 1 / ($AC$1:INDIRECT("$AC$"&amp;ROW($AC41)-1) &lt;&gt; ""),ROW($AC$1:INDIRECT("$AC$"&amp;ROW($AC41)-1))), 1)+
INDEX($AD:$AD, LOOKUP(2, 1 / ($AD$1:INDIRECT("$AD$"&amp;ROW($AD41)-1) &lt;&gt; ""),ROW($AD$1:INDIRECT("$AD$"&amp;ROW($AD41)-1))), 1)+
INDEX($AE:$AE, LOOKUP(2, 1 / ($AE$1:INDIRECT("$AE$"&amp;ROW($AE41)-1) &lt;&gt; ""),ROW($AE$1:INDIRECT("$AE$"&amp;ROW($AD41)-1))), 1)+
INDEX($AE:$AF, LOOKUP(2, 1 / ($AF$1:INDIRECT("$AF$"&amp;ROW($AF41)-1) &lt;&gt; ""),ROW($AF$1:INDIRECT("$AF$"&amp;ROW($AD41)-1))), 1)+
INDEX($AG:$AG, LOOKUP(2, 1 / ($AG$1:INDIRECT("$AG$"&amp;ROW($AG41)-1) &lt;&gt; ""),ROW($AG$1:INDIRECT("$AG$"&amp;ROW($AD41)-1))), 1)+
INDEX($AH:$AH, LOOKUP(2, 1 / ($AH$1:INDIRECT("$AH$"&amp;ROW($AH41)-1) &lt;&gt; ""),ROW($AH$1:INDIRECT("$AH$"&amp;ROW($AD41)-1))), 1)&gt;=510,0,
IF(INDEX($AG:$AG, LOOKUP(2, 1 / ($AG$1:INDIRECT("$AG$"&amp;ROW($AG41)-1) &lt;&gt; ""),ROW($AG$1:INDIRECT("$AG$"&amp;ROW($AG41)-1))), 1)&gt;=255,0,
VLOOKUP(INDIRECT("$G$"&amp;LOOKUP(2, 1 / ($AG$1:INDIRECT("$AG$"&amp;ROW($AG41)-1) &lt;&gt; ""),ROW($AG$1:INDIRECT("$AG$"&amp;ROW($AG41)-1)))), 'EV and Base'!$A$1:$N$671, 7, FALSE))))</f>
        <v/>
      </c>
      <c r="AH41" s="24" t="str" cm="1">
        <f t="array" aca="1" ref="AH41" ca="1">IF(NOT(ISNUMBER(INDEX($A:$A,LOOKUP(2,1/($A$1:INDIRECT("$A$"&amp;ROW($A41))&lt;&gt;""),ROW($A$1:INDIRECT("$A$"&amp;ROW($A41)))),1))),"",
INDEX($AH:$AH,LOOKUP(2,1/($AH$1:INDIRECT("$AH$"&amp;ROW($AH41)-1)&lt;&gt;""),ROW($AH$1:INDIRECT("$AH$"&amp;ROW($AH41)-1))),1)+
IF(INDEX($AC:$AC,LOOKUP(2,1/($AC$1:INDIRECT("$AC$"&amp;ROW($AC41)-1)&lt;&gt;""),ROW($AC$1:INDIRECT("$AC$"&amp;ROW($AC41)-1))),1)+
INDEX($AD:$AD,LOOKUP(2,1/($AD$1:INDIRECT("$AD$"&amp;ROW($AD41)-1)&lt;&gt;""),ROW($AD$1:INDIRECT("$AD$"&amp;ROW($AD41)-1))),1)+
INDEX($AE:$AE,LOOKUP(2,1/($AE$1:INDIRECT("$AE$"&amp;ROW($AE41)-1)&lt;&gt;""),ROW($AE$1:INDIRECT("$AE$"&amp;ROW($AD41)-1))),1)+
INDEX($AE:$AF,LOOKUP(2,1/($AF$1:INDIRECT("$AF$"&amp;ROW($AF41)-1)&lt;&gt;""),ROW($AF$1:INDIRECT("$AF$"&amp;ROW($AD41)-1))),1)+
INDEX($AG:$AG,LOOKUP(2,1/($AG$1:INDIRECT("$AG$"&amp;ROW($AG41)-1)&lt;&gt;""),ROW($AG$1:INDIRECT("$AG$"&amp;ROW($AD41)-1))),1)+
INDEX($AH:$AH,LOOKUP(2,1/($AH$1:INDIRECT("$AH$"&amp;ROW($AH41)-1)&lt;&gt;""),ROW($AH$1:INDIRECT("$AH$"&amp;ROW($AD41)-1))),1)&gt;=510,0,
IF(INDEX($AH:$AH,LOOKUP(2,1/($AH$1:INDIRECT("$AH$"&amp;ROW($AH41)-1)&lt;&gt;""),ROW($AH$1:INDIRECT("$AH$"&amp;ROW($AH41)-1))),1)&gt;=255,0,
VLOOKUP(INDIRECT("$G$"&amp;LOOKUP(2,1/($AH$1:INDIRECT("$AH$"&amp;ROW($AH41)-1)&lt;&gt;""),ROW($AH$1:INDIRECT("$AH$"&amp;ROW($AH41)-1)))),'EV and Base'!$A$1:$N$671,8,FALSE))))</f>
        <v/>
      </c>
      <c r="AI41" s="29" t="str" cm="1">
        <f t="array" aca="1" ref="AI41" ca="1">IF(NOT(ISNUMBER(INDEX($A:$A,LOOKUP(2,1/($A$1:INDIRECT("$A$"&amp;ROW($A41))&lt;&gt;""),ROW($A$1:INDIRECT("$A$"&amp;ROW($A41)))),1))),"",
ROUNDDOWN((((2*VLOOKUP($AA41,'EV and Base'!$A$1:$N$671,9,FALSE))+31+ROUNDDOWN($AC41/4,0))*$AB41)/100,0)+$AB41+10)</f>
        <v/>
      </c>
      <c r="AJ41" s="21" t="str" cm="1">
        <f t="array" aca="1" ref="AJ41" ca="1">IF(NOT(ISNUMBER(INDEX($A:$A, LOOKUP(2, 1 / ($A$1:INDIRECT("$A$"&amp;ROW($A41)) &lt;&gt; ""),ROW($A$1:INDIRECT("$A$"&amp;ROW($A41)))), 1))), "",
ROUNDDOWN((ROUNDDOWN((((2*VLOOKUP($AA41, 'EV and Base'!$A$1:$N$671, 10, FALSE))+31+ROUNDDOWN($AD41/4, 0))*$AB41)/100, 0)+5)*1.1, 0))</f>
        <v/>
      </c>
      <c r="AK41" s="21" t="str" cm="1">
        <f t="array" aca="1" ref="AK41" ca="1">IF(NOT(ISNUMBER(INDEX($A:$A, LOOKUP(2, 1 / ($A$1:INDIRECT("$A$"&amp;ROW($A41)) &lt;&gt; ""),ROW($A$1:INDIRECT("$A$"&amp;ROW($A41)))), 1))), "",
ROUNDDOWN((ROUNDDOWN((((2*VLOOKUP($AA41, 'EV and Base'!$A$1:$N$671, 11, FALSE))+30+ROUNDDOWN($AE41/4, 0))*$AB41)/100, 0)+5), 0)
&amp;"-"&amp;
ROUNDDOWN((ROUNDDOWN((((2*VLOOKUP($AA41, 'EV and Base'!$A$1:$N$671, 11, FALSE))+31+ROUNDDOWN($AE41/4, 0))*$AB41)/100, 0)+5), 0))</f>
        <v/>
      </c>
      <c r="AL41" s="21" t="str" cm="1">
        <f t="array" aca="1" ref="AL41" ca="1">IF(NOT(ISNUMBER(INDEX($A:$A, LOOKUP(2, 1 / ($A$1:INDIRECT("$A$"&amp;ROW($A41)) &lt;&gt; ""),ROW($A$1:INDIRECT("$A$"&amp;ROW($A41)))), 1))), "",
ROUNDDOWN((ROUNDDOWN((((2*VLOOKUP($AA41, 'EV and Base'!$A$1:$N$671, 12, FALSE))+0+ROUNDDOWN($AF41/4, 0))*$AB41)/100, 0)+5)*0.9, 0)
&amp;"-"&amp;
ROUNDDOWN((ROUNDDOWN((((2*VLOOKUP($AA41, 'EV and Base'!$A$1:$N$671, 12, FALSE))+31+ROUNDDOWN($AF41/4, 0))*$AB41)/100, 0)+5)*0.9, 0))</f>
        <v/>
      </c>
      <c r="AM41" s="21" t="str" cm="1">
        <f t="array" aca="1" ref="AM41" ca="1">IF(NOT(ISNUMBER(INDEX($A:$A, LOOKUP(2, 1 / ($A$1:INDIRECT("$A$"&amp;ROW($A41)) &lt;&gt; ""),ROW($A$1:INDIRECT("$A$"&amp;ROW($A41)))), 1))), "",
ROUNDDOWN((ROUNDDOWN((((2*VLOOKUP($AA41, 'EV and Base'!$A$1:$N$671, 13, FALSE))+30+ROUNDDOWN($AG41/4, 0))*$AB41)/100, 0)+5), 0)
&amp;"-"&amp;
ROUNDDOWN((ROUNDDOWN((((2*VLOOKUP($AA41, 'EV and Base'!$A$1:$N$671, 13, FALSE))+31+ROUNDDOWN($AG41/4, 0))*$AB41)/100, 0)+5), 0))</f>
        <v/>
      </c>
      <c r="AN41" s="25" t="str" cm="1">
        <f t="array" aca="1" ref="AN41" ca="1">IF(NOT(ISNUMBER(INDEX($A:$A, LOOKUP(2, 1 / ($A$1:INDIRECT("$A$"&amp;ROW($A41)) &lt;&gt; ""),ROW($A$1:INDIRECT("$A$"&amp;ROW($A41)))), 1))), "",
ROUNDDOWN((ROUNDDOWN((((2*VLOOKUP($AA41, 'EV and Base'!$A$1:$N$671, 14, FALSE))+31+ROUNDDOWN($AH41/4, 0))*$AB41)/100, 0)+5), 0))</f>
        <v/>
      </c>
      <c r="AO41" s="23" t="str" cm="1">
        <f t="array" aca="1" ref="AO41" ca="1">IF(NOT(ISNUMBER(INDEX($A:$A, LOOKUP(2, 1 / ($A$1:INDIRECT("$A$"&amp;ROW($A41)) &lt;&gt; ""),ROW($A$1:INDIRECT("$A$"&amp;ROW($A41)))), 1))), "",
ROUNDDOWN((((2*VLOOKUP($AA41, 'EV and Base'!$A$1:$N$671, 9, FALSE))+31+ROUNDDOWN($AC41/4, 0))*$AB41)/100, 0)+$AB41+10)</f>
        <v/>
      </c>
      <c r="AP41" s="2" t="str" cm="1">
        <f t="array" aca="1" ref="AP41" ca="1">IF(NOT(ISNUMBER(INDEX($A:$A, LOOKUP(2, 1 / ($A$1:INDIRECT("$A$"&amp;ROW($A41)) &lt;&gt; ""),ROW($A$1:INDIRECT("$A$"&amp;ROW($A41)))), 1))), "",
ROUNDDOWN((ROUNDDOWN((((2*VLOOKUP($AA41, 'EV and Base'!$A$1:$N$671, 10, FALSE))+31+ROUNDDOWN($AD41/4, 0))*$AB41)/100, 0)+5)*1.1, 0))</f>
        <v/>
      </c>
      <c r="AQ41" s="2" t="str" cm="1">
        <f t="array" aca="1" ref="AQ41" ca="1">IF(NOT(ISNUMBER(INDEX($A:$A, LOOKUP(2, 1 / ($A$1:INDIRECT("$A$"&amp;ROW($A41)) &lt;&gt; ""),ROW($A$1:INDIRECT("$A$"&amp;ROW($A41)))), 1))), "",
ROUNDDOWN((ROUNDDOWN((((2*VLOOKUP($AA41, 'EV and Base'!$A$1:$N$671, 11, FALSE))+$AV$2+ROUNDDOWN($AE41/4, 0))*$AB41)/100, 0)+5), 0))</f>
        <v/>
      </c>
      <c r="AR41" s="22" t="str" cm="1">
        <f t="array" aca="1" ref="AR41" ca="1">IF(NOT(ISNUMBER(INDEX($A:$A, LOOKUP(2, 1 / ($A$1:INDIRECT("$A$"&amp;ROW($A41)) &lt;&gt; ""),ROW($A$1:INDIRECT("$A$"&amp;ROW($A41)))), 1))), "",
ROUNDDOWN((ROUNDDOWN((((2*VLOOKUP($AA41, 'EV and Base'!$A$1:$N$671, 12, FALSE))+$AW$2+ROUNDDOWN($AF41/4, 0))*$AB41)/100, 0)+5)*0.9, 0))</f>
        <v/>
      </c>
      <c r="AS41" s="2" t="str" cm="1">
        <f t="array" aca="1" ref="AS41" ca="1">IF(NOT(ISNUMBER(INDEX($A:$A, LOOKUP(2, 1 / ($A$1:INDIRECT("$A$"&amp;ROW($A41)) &lt;&gt; ""),ROW($A$1:INDIRECT("$A$"&amp;ROW($A41)))), 1))), "",
ROUNDDOWN((ROUNDDOWN((((2*VLOOKUP($AA41, 'EV and Base'!$A$1:$N$671, 13, FALSE))+$AX$2+ROUNDDOWN($AG41/4, 0))*$AB41)/100, 0)+5), 0))</f>
        <v/>
      </c>
      <c r="AT41" s="24" t="str" cm="1">
        <f t="array" aca="1" ref="AT41" ca="1">IF(NOT(ISNUMBER(INDEX($A:$A, LOOKUP(2, 1 / ($A$1:INDIRECT("$A$"&amp;ROW($A41)) &lt;&gt; ""),ROW($A$1:INDIRECT("$A$"&amp;ROW($A41)))), 1))), "",
ROUNDDOWN((ROUNDDOWN((((2*VLOOKUP($AA41, 'EV and Base'!$A$1:$N$671, 14, FALSE))+31+ROUNDDOWN($AH41/4, 0))*$AB41)/100, 0)+5), 0))</f>
        <v/>
      </c>
      <c r="AU41" s="28"/>
      <c r="AY41" t="str" cm="1">
        <f t="array" aca="1" ref="AY41" ca="1">IF(NOT(ISNUMBER(INDEX($A:$A,LOOKUP(2,1/($A$1:INDIRECT("$A$"&amp;ROW($A41))&lt;&gt;""),ROW($A$1:INDIRECT("$A$"&amp;ROW($A41)))),1))),"",
INDEX($AY:$AY,LOOKUP(2,1/($AY$1:INDIRECT("$AY$"&amp;ROW($AY41)-1)&lt;&gt;""),ROW($AY$1:INDIRECT("$AY$"&amp;ROW($AY41)-1))),1)+$BL41)</f>
        <v/>
      </c>
      <c r="AZ41" s="3" t="str" cm="1">
        <f t="array" aca="1" ref="AZ41" ca="1">IF(NOT(ISNUMBER(INDEX($A:$A, LOOKUP(2, 1 / ($A$1:INDIRECT("$A$"&amp;ROW($A41)) &lt;&gt; ""),ROW($A$1:INDIRECT("$A$"&amp;ROW($A41)))), 1))), "",
VLOOKUP(INDIRECT("$G$"&amp;LOOKUP(2, 1 / ($AY$1:INDIRECT("$AY$"&amp;ROW($AY41)-1) &lt;&gt; ""),ROW($AY$1:INDIRECT("$AY$"&amp;ROW($AY41)-1)))),'EV and Base'!A36:N706,2,FALSE))</f>
        <v/>
      </c>
      <c r="BA41" s="3" t="str" cm="1">
        <f t="array" aca="1" ref="BA41" ca="1">IF(NOT(ISNUMBER(INDEX($A:$A, LOOKUP(2, 1 / ($A$1:INDIRECT("$A$"&amp;ROW($A41)) &lt;&gt; ""),ROW($A$1:INDIRECT("$A$"&amp;ROW($A41)))), 1))), "",
INDIRECT("$I$"&amp;LOOKUP(2, 1 / ($AY$1:INDIRECT("$AY$"&amp;ROW($AY41)-1) &lt;&gt; ""),ROW($AY$1:INDIRECT("$AY$"&amp;ROW($AY41)-1)))))</f>
        <v/>
      </c>
      <c r="BB41" s="1" t="str" cm="1">
        <f t="array" aca="1" ref="BB41" ca="1">IF(NOT(ISNUMBER(INDEX($A:$A, LOOKUP(2, 1 / ($A$1:INDIRECT("$A$"&amp;ROW($A41)) &lt;&gt; ""),ROW($A$1:INDIRECT("$A$"&amp;ROW($A41)))), 1))), "",
INDIRECT("$AB$"&amp;LOOKUP(2, 1 / ($AY$1:INDIRECT("$AY$"&amp;ROW($AY41)-1) &lt;&gt; ""),ROW($AY$1:INDIRECT("$AY$"&amp;ROW($AY41)-1)))))</f>
        <v/>
      </c>
      <c r="BC41" s="3" t="str" cm="1">
        <f t="array" aca="1" ref="BC41" ca="1">IF(NOT(ISNUMBER(INDEX($A:$A,LOOKUP(2,1/($A$1:INDIRECT("$A$"&amp;ROW($A41))&lt;&gt;""),ROW($A$1:INDIRECT("$A$"&amp;ROW($A41)))),1))),"",
$BA41+$BA41+10)</f>
        <v/>
      </c>
      <c r="BD41" s="3" t="str" cm="1">
        <f t="array" aca="1" ref="BD41" ca="1">IF(NOT(ISNUMBER(INDEX($A:$A,LOOKUP(2,1/($A$1:INDIRECT("$A$"&amp;ROW($A41))&lt;&gt;""),ROW($A$1:INDIRECT("$A$"&amp;ROW($A41)))),1))),"",
$BA41+$BB41+10)</f>
        <v/>
      </c>
      <c r="BE41" s="3" t="str" cm="1">
        <f t="array" aca="1" ref="BE41" ca="1">IF(NOT(ISNUMBER(INDEX($A:$A,LOOKUP(2,1/($A$1:INDIRECT("$A$"&amp;ROW($A41))&lt;&gt;""),ROW($A$1:INDIRECT("$A$"&amp;ROW($A41)))),1))),"",
$BC41*$BC41)</f>
        <v/>
      </c>
      <c r="BF41" s="3" t="str" cm="1">
        <f t="array" aca="1" ref="BF41" ca="1">IF(NOT(ISNUMBER(INDEX($A:$A,LOOKUP(2,1/($A$1:INDIRECT("$A$"&amp;ROW($A41))&lt;&gt;""),ROW($A$1:INDIRECT("$A$"&amp;ROW($A41)))),1))),"",
$BD41*$BD41)</f>
        <v/>
      </c>
      <c r="BG41" s="3" t="str" cm="1">
        <f t="array" aca="1" ref="BG41" ca="1">IF(NOT(ISNUMBER(INDEX($A:$A,LOOKUP(2,1/($A$1:INDIRECT("$A$"&amp;ROW($A41))&lt;&gt;""),ROW($A$1:INDIRECT("$A$"&amp;ROW($A41)))),1))),"",
_xlfn.FLOOR.MATH(1.5*_xlfn.FLOOR.MATH($AZ41*BA41/5)))</f>
        <v/>
      </c>
      <c r="BH41" s="3" t="str" cm="1">
        <f t="array" aca="1" ref="BH41" ca="1">IF(NOT(ISNUMBER(INDEX($A:$A, LOOKUP(2, 1 / ($A$1:INDIRECT("$A$"&amp;ROW($A41)) &lt;&gt; ""),ROW($A$1:INDIRECT("$A$"&amp;ROW($A41)))), 1))), "",
_xlfn.FLOOR.MATH($BG41/IF(OR(INDIRECT("$C$"&amp;LOOKUP(2, 1 / ($AY$1:INDIRECT("$AY$"&amp;ROW($AY41)-1) &lt;&gt; ""),ROW($AY$1:INDIRECT("$AY$"&amp;ROW($AY41)-1))))="Multi",
INDIRECT("$C$"&amp;LOOKUP(2, 1 / ($AY$1:INDIRECT("$AY$"&amp;ROW($AY41)-1) &lt;&gt; ""),ROW($AY$1:INDIRECT("$AY$"&amp;ROW($AY41)-1))))="Double"),2,1)))</f>
        <v/>
      </c>
      <c r="BI41" s="3" t="str" cm="1">
        <f t="array" aca="1" ref="BI41" ca="1">IF(NOT(ISNUMBER(INDEX($A:$A,LOOKUP(2,1/($A$1:INDIRECT("$A$"&amp;ROW($A41))&lt;&gt;""),ROW($A$1:INDIRECT("$A$"&amp;ROW($A41)))),1))),"",
VLOOKUP($BC41,GameFreakSQRT!$A$1:$B$200,2,FALSE))</f>
        <v/>
      </c>
      <c r="BJ41" s="3" t="str" cm="1">
        <f t="array" aca="1" ref="BJ41" ca="1">IF(NOT(ISNUMBER(INDEX($A:$A,LOOKUP(2,1/($A$1:INDIRECT("$A$"&amp;ROW($A41))&lt;&gt;""),ROW($A$1:INDIRECT("$A$"&amp;ROW($A41)))),1))),"",
VLOOKUP($BD41,GameFreakSQRT!$A$1:$B$200,2,FALSE))</f>
        <v/>
      </c>
      <c r="BK41" s="3" t="str" cm="1">
        <f t="array" aca="1" ref="BK41" ca="1">IF(NOT(ISNUMBER(INDEX($A:$A,LOOKUP(2,1/($A$1:INDIRECT("$A$"&amp;ROW($A41))&lt;&gt;""),ROW($A$1:INDIRECT("$A$"&amp;ROW($A41)))),1))),"",
_xlfn.FLOOR.MATH((($BI41*$BE41)*$BH41)/($BJ41*$BF41))+1)</f>
        <v/>
      </c>
      <c r="BL41" s="3" t="str" cm="1">
        <f t="array" aca="1" ref="BL41" ca="1">IF(NOT(ISNUMBER(INDEX($A:$A,LOOKUP(2,1/($A$1:INDIRECT("$A$"&amp;ROW($A41))&lt;&gt;""),ROW($A$1:INDIRECT("$A$"&amp;ROW($A41)))),1))),"",
_xlfn.FLOOR.MATH($BK41*IF(NOT(INDIRECT("$Z$"&amp;LOOKUP(2, 1 / ($AY$1:INDIRECT("$AY$"&amp;ROW($AY41)-1) &lt;&gt; ""),ROW($AY$1:INDIRECT("$AY$"&amp;ROW($AY41)-1))))=""),1.5,1)))</f>
        <v/>
      </c>
      <c r="BM41" s="3" t="str" cm="1">
        <f t="array" aca="1" ref="BM41" ca="1">IF(NOT(ISNUMBER(INDEX($A:$A, LOOKUP(2, 1 / ($A$1:INDIRECT("$A$"&amp;ROW($A41)) &lt;&gt; ""),ROW($A$1:INDIRECT("$A$"&amp;ROW($A41)))), 1))), "",
INDIRECT("$Y$"&amp;LOOKUP(2, 1 / ($AY$1:INDIRECT("$AY$"&amp;ROW($AY41)-1) &lt;&gt; ""),ROW($AY$1:INDIRECT("$AY$"&amp;ROW($AY41)-1)))))</f>
        <v/>
      </c>
      <c r="BN41" s="3" t="str">
        <f t="shared" ca="1" si="0"/>
        <v/>
      </c>
      <c r="CT41" s="3" t="str" cm="1">
        <f t="array" aca="1" ref="CT41" ca="1">IF(NOT(ISNUMBER(INDEX($A:$A, LOOKUP(2, 1 / ($A$1:INDIRECT("$A$"&amp;ROW($A41)) &lt;&gt; ""),ROW($A$1:INDIRECT("$A$"&amp;ROW($A41)))), 1))), "",
$AY41-INDEX($AY:$AY, LOOKUP(2, 1 / ($AY$1:INDIRECT("$AV$"&amp;ROW($AY41)-1) &lt;&gt; ""),ROW($AY$1:INDIRECT("$AV$"&amp;ROW($AY41)-1))), 1))</f>
        <v/>
      </c>
      <c r="CU41" s="3" t="str" cm="1">
        <f t="array" aca="1" ref="CU41" ca="1">IF(NOT(ISNUMBER(INDEX($A:$A, LOOKUP(2, 1 / ($A$1:INDIRECT("$A$"&amp;ROW($A41)) &lt;&gt; ""),ROW($A$1:INDIRECT("$A$"&amp;ROW($A41)))), 1))), "",
INDEX($Y:$Y, LOOKUP(2, 1 / ($Y$1:INDIRECT("$Y$"&amp;ROW($Y41)-1) &lt;&gt; ""),ROW($Y$1:INDIRECT("$Y$"&amp;ROW($Y41)-1))), 1))</f>
        <v/>
      </c>
      <c r="CV41" s="1" t="str">
        <f ca="1">IFERROR(VLOOKUP($AY41, 'Medium-Slow'!$A$1:$B$101, 2, TRUE),"")</f>
        <v/>
      </c>
    </row>
    <row r="42" spans="1:100" x14ac:dyDescent="0.45">
      <c r="A42" s="69"/>
      <c r="B42" s="69"/>
      <c r="C42" s="69" t="str">
        <f>$C41</f>
        <v>Single</v>
      </c>
      <c r="D42" s="69"/>
      <c r="E42" s="69"/>
      <c r="F42" s="56">
        <v>2</v>
      </c>
      <c r="G42" s="2" t="s">
        <v>63</v>
      </c>
      <c r="H42" s="2" t="s">
        <v>77</v>
      </c>
      <c r="I42" s="2">
        <v>12</v>
      </c>
      <c r="J42" s="2" t="s">
        <v>103</v>
      </c>
      <c r="K42" s="2" t="s">
        <v>65</v>
      </c>
      <c r="L42" s="2" t="s">
        <v>53</v>
      </c>
      <c r="M42" s="2" t="s">
        <v>67</v>
      </c>
      <c r="N42" s="2" t="s">
        <v>79</v>
      </c>
      <c r="O42" s="2" t="s">
        <v>101</v>
      </c>
      <c r="P42" s="2" t="s">
        <v>135</v>
      </c>
      <c r="Q42" s="2">
        <v>6</v>
      </c>
      <c r="R42" s="2">
        <f>_xlfn.FLOOR.MATH((((2*VLOOKUP(G42, 'EV and Base'!$A$1:$N$671, 9, FALSE))+$Q42)*$I42)/100)+$I42+10</f>
        <v>32</v>
      </c>
      <c r="S42" s="2">
        <f>_xlfn.FLOOR.MATH((_xlfn.FLOOR.MATH((((2*VLOOKUP($G42, 'EV and Base'!$A$1:$N$671, 10, FALSE))+$Q42)*$I42)/100)+5)*
IF(OR($J42="Lonely", $J42="Brave", $J42="Adamant", $J42="Naughty"), 1.1,
IF(OR($J42="Bold", $J42="Timid", $J42="Modest", $J42="Calm"), 0.9, 1)))</f>
        <v>17</v>
      </c>
      <c r="T42" s="2">
        <f>_xlfn.FLOOR.MATH((_xlfn.FLOOR.MATH((((2*VLOOKUP($G42, 'EV and Base'!$A$1:$N$671, 11, FALSE))+$Q42)*$I42)/100)+5)*
IF(OR($J42="Bold", $J42="Relaxed", $J42="Impish", $J42="Lax"), 1.1,
IF(OR($J42="Lonely", $J42="Hasty", $J42="Mild", $J42="Gentle"), 0.9, 1)))</f>
        <v>14</v>
      </c>
      <c r="U42" s="2">
        <f>_xlfn.FLOOR.MATH((_xlfn.FLOOR.MATH((((2*VLOOKUP($G42, 'EV and Base'!$A$1:$N$671, 12, FALSE))+$Q42)*$I42)/100)+5)*
IF(OR($J42="Modest", $J42="Mild", $J42="Quiet", $J42="Rash"), 1.1,
IF(OR($J42="Adamant", $J42="Impish", $J42="Jolly", $J42="Careful"), 0.9, 1)))</f>
        <v>15</v>
      </c>
      <c r="V42" s="2">
        <f>_xlfn.FLOOR.MATH((_xlfn.FLOOR.MATH((((2*VLOOKUP($G42, 'EV and Base'!$A$1:$N$671, 13, FALSE))+$Q42)*$I42)/100)+5)*
IF(OR($J42="Calm", $J42="Gentle", $J42="Sassy", $J42="Careful"), 1.1,
IF(OR($J42="Naughty", $J42="Lax", $J42="Naive", $J42="Rash"), 0.9, 1)))</f>
        <v>15</v>
      </c>
      <c r="W42" s="2">
        <f>_xlfn.FLOOR.MATH((_xlfn.FLOOR.MATH((((2*VLOOKUP($G42, 'EV and Base'!$A$1:$N$671, 14, FALSE))+$Q42)*$I42)/100)+5)*
IF(OR($J42="Timid", $J42="Hasty", $J42="Jolly", $J42="Naive"), 1.1,
IF(OR($J42="Brave", $J42="Relaxed", $J42="Quiet", $J42="Sassy"), 0.9, 1)))</f>
        <v>21</v>
      </c>
      <c r="X42" s="69"/>
      <c r="AA42" s="23" t="str" cm="1">
        <f t="array" aca="1" ref="AA42" ca="1">IF(NOT(ISNUMBER(INDEX($A:$A,LOOKUP(2,1/($A$1:INDIRECT("$A$"&amp;ROW($A42))&lt;&gt;""),ROW($A$1:INDIRECT("$A$"&amp;ROW($A42)))),1))),"",
IF(NOT(ISNUMBER($A42)),$AA41,
IF($AB42&lt;16,"Lillipup",
IF($AB42&lt;32,"Herdier",
"Stoutland"))))</f>
        <v/>
      </c>
      <c r="AB42" s="25" t="str" cm="1">
        <f t="array" aca="1" ref="AB42" ca="1">IF(NOT(ISNUMBER(INDEX($A:$A, LOOKUP(2, 1 / ($A$1:INDIRECT("$A$"&amp;ROW($A42)) &lt;&gt; ""),ROW($A$1:INDIRECT("$A$"&amp;ROW($A42)))), 1))), "",
VLOOKUP($AY42,'Medium-Slow'!$A$1:$B$101,2,TRUE))</f>
        <v/>
      </c>
      <c r="AC42" s="23" t="str" cm="1">
        <f t="array" aca="1" ref="AC42" ca="1">IF(NOT(ISNUMBER(INDEX($A:$A, LOOKUP(2, 1 / ($A$1:INDIRECT("$A$"&amp;ROW($A42)) &lt;&gt; ""),ROW($A$1:INDIRECT("$A$"&amp;ROW($A42)))), 1))), "",
INDEX($AC:$AC, LOOKUP(2, 1 / ($AC$1:INDIRECT("$AC$"&amp;ROW($AC42)-1) &lt;&gt; ""),ROW($AC$1:INDIRECT("$AC$"&amp;ROW($AC42)-1))), 1)+
IF(INDEX($AC:$AC, LOOKUP(2, 1 / ($AC$1:INDIRECT("$AC$"&amp;ROW($AC42)-1) &lt;&gt; ""),ROW($AC$1:INDIRECT("$AC$"&amp;ROW($AC42)-1))), 1)+
INDEX($AD:$AD, LOOKUP(2, 1 / ($AD$1:INDIRECT("$AD$"&amp;ROW($AD42)-1) &lt;&gt; ""),ROW($AD$1:INDIRECT("$AD$"&amp;ROW($AD42)-1))), 1)+
INDEX($AE:$AE, LOOKUP(2, 1 / ($AE$1:INDIRECT("$AE$"&amp;ROW($AE42)-1) &lt;&gt; ""),ROW($AE$1:INDIRECT("$AE$"&amp;ROW($AD42)-1))), 1)+
INDEX($AE:$AF, LOOKUP(2, 1 / ($AF$1:INDIRECT("$AF$"&amp;ROW($AF42)-1) &lt;&gt; ""),ROW($AF$1:INDIRECT("$AF$"&amp;ROW($AD42)-1))), 1)+
INDEX($AG:$AG, LOOKUP(2, 1 / ($AG$1:INDIRECT("$AG$"&amp;ROW($AG42)-1) &lt;&gt; ""),ROW($AG$1:INDIRECT("$AG$"&amp;ROW($AD42)-1))), 1)+
INDEX($AH:$AH, LOOKUP(2, 1 / ($AH$1:INDIRECT("$AH$"&amp;ROW($AH42)-1) &lt;&gt; ""),ROW($AH$1:INDIRECT("$AH$"&amp;ROW($AD42)-1))), 1)&gt;=510,0,
IF(INDEX($AC:$AC, LOOKUP(2, 1 / ($AC$1:INDIRECT("$AC$"&amp;ROW($AC42)-1) &lt;&gt; ""),ROW($AC$1:INDIRECT("$AC$"&amp;ROW($AC42)-1))), 1)&gt;=255,0,
VLOOKUP(INDIRECT("$G$"&amp;LOOKUP(2, 1 / ($AC$1:INDIRECT("$AC$"&amp;ROW($AC42)-1) &lt;&gt; ""),ROW($AC$1:INDIRECT("$AC$"&amp;ROW($AC42)-1)))), 'EV and Base'!$A$1:$N$671, 3, FALSE))))</f>
        <v/>
      </c>
      <c r="AD42" s="2" t="str" cm="1">
        <f t="array" aca="1" ref="AD42" ca="1">IF(NOT(ISNUMBER(INDEX($A:$A, LOOKUP(2, 1 / ($A$1:INDIRECT("$A$"&amp;ROW($A42)) &lt;&gt; ""),ROW($A$1:INDIRECT("$A$"&amp;ROW($A42)))), 1))), "",
INDEX($AD:$AD, LOOKUP(2, 1 / ($AD$1:INDIRECT("$AD$"&amp;ROW($AD42)-1) &lt;&gt; ""),ROW($AD$1:INDIRECT("$AD$"&amp;ROW($AD42)-1))), 1)+
IF(INDEX($AC:$AC, LOOKUP(2, 1 / ($AC$1:INDIRECT("$AC$"&amp;ROW($AC42)-1) &lt;&gt; ""),ROW($AC$1:INDIRECT("$AC$"&amp;ROW($AC42)-1))), 1)+
INDEX($AD:$AD, LOOKUP(2, 1 / ($AD$1:INDIRECT("$AD$"&amp;ROW($AD42)-1) &lt;&gt; ""),ROW($AD$1:INDIRECT("$AD$"&amp;ROW($AD42)-1))), 1)+
INDEX($AE:$AE, LOOKUP(2, 1 / ($AE$1:INDIRECT("$AE$"&amp;ROW($AE42)-1) &lt;&gt; ""),ROW($AE$1:INDIRECT("$AE$"&amp;ROW($AD42)-1))), 1)+
INDEX($AE:$AF, LOOKUP(2, 1 / ($AF$1:INDIRECT("$AF$"&amp;ROW($AF42)-1) &lt;&gt; ""),ROW($AF$1:INDIRECT("$AF$"&amp;ROW($AD42)-1))), 1)+
INDEX($AG:$AG, LOOKUP(2, 1 / ($AG$1:INDIRECT("$AG$"&amp;ROW($AG42)-1) &lt;&gt; ""),ROW($AG$1:INDIRECT("$AG$"&amp;ROW($AD42)-1))), 1)+
INDEX($AH:$AH, LOOKUP(2, 1 / ($AH$1:INDIRECT("$AH$"&amp;ROW($AH42)-1) &lt;&gt; ""),ROW($AH$1:INDIRECT("$AH$"&amp;ROW($AD42)-1))), 1)&gt;=510,0,
IF(INDEX($AD:$AD, LOOKUP(2, 1 / ($AD$1:INDIRECT("$AD$"&amp;ROW($AD42)-1) &lt;&gt; ""),ROW($AD$1:INDIRECT("$AD$"&amp;ROW($AD42)-1))), 1)&gt;=255,0,
VLOOKUP(INDIRECT("$G$"&amp;LOOKUP(2, 1 / ($AD$1:INDIRECT("$AD$"&amp;ROW($AD42)-1) &lt;&gt; ""),ROW($AD$1:INDIRECT("$AD$"&amp;ROW($AD42)-1)))), 'EV and Base'!$A$1:$N$671, 4, FALSE))))</f>
        <v/>
      </c>
      <c r="AE42" s="2" t="str" cm="1">
        <f t="array" aca="1" ref="AE42" ca="1">IF(NOT(ISNUMBER(INDEX($A:$A,LOOKUP(2,1/($A$1:INDIRECT("$A$"&amp;ROW($A42))&lt;&gt;""),ROW($A$1:INDIRECT("$A$"&amp;ROW($A42)))),1))),"",
INDEX($AE:$AE,LOOKUP(2,1/($AE$1:INDIRECT("$AE$"&amp;ROW($AE42)-1)&lt;&gt;""),ROW($AE$1:INDIRECT("$AE$"&amp;ROW($AE42)-1))),1)+
IF(INDEX($AC:$AC,LOOKUP(2,1/($AC$1:INDIRECT("$AC$"&amp;ROW($AC42)-1)&lt;&gt;""),ROW($AC$1:INDIRECT("$AC$"&amp;ROW($AC42)-1))),1)+
INDEX($AD:$AD,LOOKUP(2,1/($AD$1:INDIRECT("$AD$"&amp;ROW($AD42)-1)&lt;&gt;""),ROW($AD$1:INDIRECT("$AD$"&amp;ROW($AD42)-1))),1)+
INDEX($AE:$AE,LOOKUP(2,1/($AE$1:INDIRECT("$AE$"&amp;ROW($AE42)-1)&lt;&gt;""),ROW($AE$1:INDIRECT("$AE$"&amp;ROW($AD42)-1))),1)+
INDEX($AE:$AF,LOOKUP(2,1/($AF$1:INDIRECT("$AF$"&amp;ROW($AF42)-1)&lt;&gt;""),ROW($AF$1:INDIRECT("$AF$"&amp;ROW($AD42)-1))),1)+
INDEX($AG:$AG,LOOKUP(2,1/($AG$1:INDIRECT("$AG$"&amp;ROW($AG42)-1)&lt;&gt;""),ROW($AG$1:INDIRECT("$AG$"&amp;ROW($AD42)-1))),1)+
INDEX($AH:$AH,LOOKUP(2,1/($AH$1:INDIRECT("$AH$"&amp;ROW($AH42)-1)&lt;&gt;""),ROW($AH$1:INDIRECT("$AH$"&amp;ROW($AD42)-1))),1)&gt;=510,0,
IF(INDEX($AE:$AE,LOOKUP(2,1/($AE$1:INDIRECT("$AE$"&amp;ROW($AE42)-1)&lt;&gt;""),ROW($AE$1:INDIRECT("$AE$"&amp;ROW($AE42)-1))),1)&gt;=255,0,
VLOOKUP(INDIRECT("$G$"&amp;LOOKUP(2,1/($AE$1:INDIRECT("$AE$"&amp;ROW($AE42)-1)&lt;&gt;""),ROW($AE$1:INDIRECT("$AE$"&amp;ROW($AE42)-1)))),'EV and Base'!$A$1:$N$671,5,FALSE))))</f>
        <v/>
      </c>
      <c r="AF42" s="2" t="str" cm="1">
        <f t="array" aca="1" ref="AF42" ca="1">IF(NOT(ISNUMBER(INDEX($A:$A, LOOKUP(2, 1 / ($A$1:INDIRECT("$A$"&amp;ROW($A42)) &lt;&gt; ""),ROW($A$1:INDIRECT("$A$"&amp;ROW($A42)))), 1))), "",
INDEX($AF:$AF, LOOKUP(2, 1 / ($AF$1:INDIRECT("$AF$"&amp;ROW($AF42)-1) &lt;&gt; ""),ROW($AF$1:INDIRECT("$AF$"&amp;ROW($AF42)-1))), 1)+
IF(INDEX($AC:$AC, LOOKUP(2, 1 / ($AC$1:INDIRECT("$AC$"&amp;ROW($AC42)-1) &lt;&gt; ""),ROW($AC$1:INDIRECT("$AC$"&amp;ROW($AC42)-1))), 1)+
INDEX($AD:$AD, LOOKUP(2, 1 / ($AD$1:INDIRECT("$AD$"&amp;ROW($AD42)-1) &lt;&gt; ""),ROW($AD$1:INDIRECT("$AD$"&amp;ROW($AD42)-1))), 1)+
INDEX($AE:$AE, LOOKUP(2, 1 / ($AE$1:INDIRECT("$AE$"&amp;ROW($AE42)-1) &lt;&gt; ""),ROW($AE$1:INDIRECT("$AE$"&amp;ROW($AD42)-1))), 1)+
INDEX($AE:$AF, LOOKUP(2, 1 / ($AF$1:INDIRECT("$AF$"&amp;ROW($AF42)-1) &lt;&gt; ""),ROW($AF$1:INDIRECT("$AF$"&amp;ROW($AD42)-1))), 1)+
INDEX($AG:$AG, LOOKUP(2, 1 / ($AG$1:INDIRECT("$AG$"&amp;ROW($AG42)-1) &lt;&gt; ""),ROW($AG$1:INDIRECT("$AG$"&amp;ROW($AD42)-1))), 1)+
INDEX($AH:$AH, LOOKUP(2, 1 / ($AH$1:INDIRECT("$AH$"&amp;ROW($AH42)-1) &lt;&gt; ""),ROW($AH$1:INDIRECT("$AH$"&amp;ROW($AD42)-1))), 1)&gt;=510,0,
IF(INDEX($AF:$AF, LOOKUP(2, 1 / ($AF$1:INDIRECT("$AF$"&amp;ROW($AF42)-1) &lt;&gt; ""),ROW($AF$1:INDIRECT("$AF$"&amp;ROW($AF42)-1))), 1)&gt;=255,0,
VLOOKUP(INDIRECT("$G$"&amp;LOOKUP(2, 1 / ($AF$1:INDIRECT("$AF$"&amp;ROW($AF42)-1) &lt;&gt; ""),ROW($AF$1:INDIRECT("$AF$"&amp;ROW($AF42)-1)))), 'EV and Base'!$A$1:$N$671, 6, FALSE))))</f>
        <v/>
      </c>
      <c r="AG42" s="2" t="str" cm="1">
        <f t="array" aca="1" ref="AG42" ca="1">IF(NOT(ISNUMBER(INDEX($A:$A, LOOKUP(2, 1 / ($A$1:INDIRECT("$A$"&amp;ROW($A42)) &lt;&gt; ""),ROW($A$1:INDIRECT("$A$"&amp;ROW($A42)))), 1))), "",
INDEX($AG:$AG, LOOKUP(2, 1 / ($AG$1:INDIRECT("$AG$"&amp;ROW($AG42)-1) &lt;&gt; ""),ROW($AG$1:INDIRECT("$AG$"&amp;ROW($AG42)-1))), 1)+
IF(INDEX($AC:$AC, LOOKUP(2, 1 / ($AC$1:INDIRECT("$AC$"&amp;ROW($AC42)-1) &lt;&gt; ""),ROW($AC$1:INDIRECT("$AC$"&amp;ROW($AC42)-1))), 1)+
INDEX($AD:$AD, LOOKUP(2, 1 / ($AD$1:INDIRECT("$AD$"&amp;ROW($AD42)-1) &lt;&gt; ""),ROW($AD$1:INDIRECT("$AD$"&amp;ROW($AD42)-1))), 1)+
INDEX($AE:$AE, LOOKUP(2, 1 / ($AE$1:INDIRECT("$AE$"&amp;ROW($AE42)-1) &lt;&gt; ""),ROW($AE$1:INDIRECT("$AE$"&amp;ROW($AD42)-1))), 1)+
INDEX($AE:$AF, LOOKUP(2, 1 / ($AF$1:INDIRECT("$AF$"&amp;ROW($AF42)-1) &lt;&gt; ""),ROW($AF$1:INDIRECT("$AF$"&amp;ROW($AD42)-1))), 1)+
INDEX($AG:$AG, LOOKUP(2, 1 / ($AG$1:INDIRECT("$AG$"&amp;ROW($AG42)-1) &lt;&gt; ""),ROW($AG$1:INDIRECT("$AG$"&amp;ROW($AD42)-1))), 1)+
INDEX($AH:$AH, LOOKUP(2, 1 / ($AH$1:INDIRECT("$AH$"&amp;ROW($AH42)-1) &lt;&gt; ""),ROW($AH$1:INDIRECT("$AH$"&amp;ROW($AD42)-1))), 1)&gt;=510,0,
IF(INDEX($AG:$AG, LOOKUP(2, 1 / ($AG$1:INDIRECT("$AG$"&amp;ROW($AG42)-1) &lt;&gt; ""),ROW($AG$1:INDIRECT("$AG$"&amp;ROW($AG42)-1))), 1)&gt;=255,0,
VLOOKUP(INDIRECT("$G$"&amp;LOOKUP(2, 1 / ($AG$1:INDIRECT("$AG$"&amp;ROW($AG42)-1) &lt;&gt; ""),ROW($AG$1:INDIRECT("$AG$"&amp;ROW($AG42)-1)))), 'EV and Base'!$A$1:$N$671, 7, FALSE))))</f>
        <v/>
      </c>
      <c r="AH42" s="24" t="str" cm="1">
        <f t="array" aca="1" ref="AH42" ca="1">IF(NOT(ISNUMBER(INDEX($A:$A,LOOKUP(2,1/($A$1:INDIRECT("$A$"&amp;ROW($A42))&lt;&gt;""),ROW($A$1:INDIRECT("$A$"&amp;ROW($A42)))),1))),"",
INDEX($AH:$AH,LOOKUP(2,1/($AH$1:INDIRECT("$AH$"&amp;ROW($AH42)-1)&lt;&gt;""),ROW($AH$1:INDIRECT("$AH$"&amp;ROW($AH42)-1))),1)+
IF(INDEX($AC:$AC,LOOKUP(2,1/($AC$1:INDIRECT("$AC$"&amp;ROW($AC42)-1)&lt;&gt;""),ROW($AC$1:INDIRECT("$AC$"&amp;ROW($AC42)-1))),1)+
INDEX($AD:$AD,LOOKUP(2,1/($AD$1:INDIRECT("$AD$"&amp;ROW($AD42)-1)&lt;&gt;""),ROW($AD$1:INDIRECT("$AD$"&amp;ROW($AD42)-1))),1)+
INDEX($AE:$AE,LOOKUP(2,1/($AE$1:INDIRECT("$AE$"&amp;ROW($AE42)-1)&lt;&gt;""),ROW($AE$1:INDIRECT("$AE$"&amp;ROW($AD42)-1))),1)+
INDEX($AE:$AF,LOOKUP(2,1/($AF$1:INDIRECT("$AF$"&amp;ROW($AF42)-1)&lt;&gt;""),ROW($AF$1:INDIRECT("$AF$"&amp;ROW($AD42)-1))),1)+
INDEX($AG:$AG,LOOKUP(2,1/($AG$1:INDIRECT("$AG$"&amp;ROW($AG42)-1)&lt;&gt;""),ROW($AG$1:INDIRECT("$AG$"&amp;ROW($AD42)-1))),1)+
INDEX($AH:$AH,LOOKUP(2,1/($AH$1:INDIRECT("$AH$"&amp;ROW($AH42)-1)&lt;&gt;""),ROW($AH$1:INDIRECT("$AH$"&amp;ROW($AD42)-1))),1)&gt;=510,0,
IF(INDEX($AH:$AH,LOOKUP(2,1/($AH$1:INDIRECT("$AH$"&amp;ROW($AH42)-1)&lt;&gt;""),ROW($AH$1:INDIRECT("$AH$"&amp;ROW($AH42)-1))),1)&gt;=255,0,
VLOOKUP(INDIRECT("$G$"&amp;LOOKUP(2,1/($AH$1:INDIRECT("$AH$"&amp;ROW($AH42)-1)&lt;&gt;""),ROW($AH$1:INDIRECT("$AH$"&amp;ROW($AH42)-1)))),'EV and Base'!$A$1:$N$671,8,FALSE))))</f>
        <v/>
      </c>
      <c r="AI42" s="29" t="str" cm="1">
        <f t="array" aca="1" ref="AI42" ca="1">IF(NOT(ISNUMBER(INDEX($A:$A,LOOKUP(2,1/($A$1:INDIRECT("$A$"&amp;ROW($A42))&lt;&gt;""),ROW($A$1:INDIRECT("$A$"&amp;ROW($A42)))),1))),"",
ROUNDDOWN((((2*VLOOKUP($AA42,'EV and Base'!$A$1:$N$671,9,FALSE))+31+ROUNDDOWN($AC42/4,0))*$AB42)/100,0)+$AB42+10)</f>
        <v/>
      </c>
      <c r="AJ42" s="21" t="str" cm="1">
        <f t="array" aca="1" ref="AJ42" ca="1">IF(NOT(ISNUMBER(INDEX($A:$A, LOOKUP(2, 1 / ($A$1:INDIRECT("$A$"&amp;ROW($A42)) &lt;&gt; ""),ROW($A$1:INDIRECT("$A$"&amp;ROW($A42)))), 1))), "",
ROUNDDOWN((ROUNDDOWN((((2*VLOOKUP($AA42, 'EV and Base'!$A$1:$N$671, 10, FALSE))+31+ROUNDDOWN($AD42/4, 0))*$AB42)/100, 0)+5)*1.1, 0))</f>
        <v/>
      </c>
      <c r="AK42" s="21" t="str" cm="1">
        <f t="array" aca="1" ref="AK42" ca="1">IF(NOT(ISNUMBER(INDEX($A:$A, LOOKUP(2, 1 / ($A$1:INDIRECT("$A$"&amp;ROW($A42)) &lt;&gt; ""),ROW($A$1:INDIRECT("$A$"&amp;ROW($A42)))), 1))), "",
ROUNDDOWN((ROUNDDOWN((((2*VLOOKUP($AA42, 'EV and Base'!$A$1:$N$671, 11, FALSE))+30+ROUNDDOWN($AE42/4, 0))*$AB42)/100, 0)+5), 0)
&amp;"-"&amp;
ROUNDDOWN((ROUNDDOWN((((2*VLOOKUP($AA42, 'EV and Base'!$A$1:$N$671, 11, FALSE))+31+ROUNDDOWN($AE42/4, 0))*$AB42)/100, 0)+5), 0))</f>
        <v/>
      </c>
      <c r="AL42" s="21" t="str" cm="1">
        <f t="array" aca="1" ref="AL42" ca="1">IF(NOT(ISNUMBER(INDEX($A:$A, LOOKUP(2, 1 / ($A$1:INDIRECT("$A$"&amp;ROW($A42)) &lt;&gt; ""),ROW($A$1:INDIRECT("$A$"&amp;ROW($A42)))), 1))), "",
ROUNDDOWN((ROUNDDOWN((((2*VLOOKUP($AA42, 'EV and Base'!$A$1:$N$671, 12, FALSE))+0+ROUNDDOWN($AF42/4, 0))*$AB42)/100, 0)+5)*0.9, 0)
&amp;"-"&amp;
ROUNDDOWN((ROUNDDOWN((((2*VLOOKUP($AA42, 'EV and Base'!$A$1:$N$671, 12, FALSE))+31+ROUNDDOWN($AF42/4, 0))*$AB42)/100, 0)+5)*0.9, 0))</f>
        <v/>
      </c>
      <c r="AM42" s="21" t="str" cm="1">
        <f t="array" aca="1" ref="AM42" ca="1">IF(NOT(ISNUMBER(INDEX($A:$A, LOOKUP(2, 1 / ($A$1:INDIRECT("$A$"&amp;ROW($A42)) &lt;&gt; ""),ROW($A$1:INDIRECT("$A$"&amp;ROW($A42)))), 1))), "",
ROUNDDOWN((ROUNDDOWN((((2*VLOOKUP($AA42, 'EV and Base'!$A$1:$N$671, 13, FALSE))+30+ROUNDDOWN($AG42/4, 0))*$AB42)/100, 0)+5), 0)
&amp;"-"&amp;
ROUNDDOWN((ROUNDDOWN((((2*VLOOKUP($AA42, 'EV and Base'!$A$1:$N$671, 13, FALSE))+31+ROUNDDOWN($AG42/4, 0))*$AB42)/100, 0)+5), 0))</f>
        <v/>
      </c>
      <c r="AN42" s="25" t="str" cm="1">
        <f t="array" aca="1" ref="AN42" ca="1">IF(NOT(ISNUMBER(INDEX($A:$A, LOOKUP(2, 1 / ($A$1:INDIRECT("$A$"&amp;ROW($A42)) &lt;&gt; ""),ROW($A$1:INDIRECT("$A$"&amp;ROW($A42)))), 1))), "",
ROUNDDOWN((ROUNDDOWN((((2*VLOOKUP($AA42, 'EV and Base'!$A$1:$N$671, 14, FALSE))+31+ROUNDDOWN($AH42/4, 0))*$AB42)/100, 0)+5), 0))</f>
        <v/>
      </c>
      <c r="AO42" s="23" t="str" cm="1">
        <f t="array" aca="1" ref="AO42" ca="1">IF(NOT(ISNUMBER(INDEX($A:$A, LOOKUP(2, 1 / ($A$1:INDIRECT("$A$"&amp;ROW($A42)) &lt;&gt; ""),ROW($A$1:INDIRECT("$A$"&amp;ROW($A42)))), 1))), "",
ROUNDDOWN((((2*VLOOKUP($AA42, 'EV and Base'!$A$1:$N$671, 9, FALSE))+31+ROUNDDOWN($AC42/4, 0))*$AB42)/100, 0)+$AB42+10)</f>
        <v/>
      </c>
      <c r="AP42" s="2" t="str" cm="1">
        <f t="array" aca="1" ref="AP42" ca="1">IF(NOT(ISNUMBER(INDEX($A:$A, LOOKUP(2, 1 / ($A$1:INDIRECT("$A$"&amp;ROW($A42)) &lt;&gt; ""),ROW($A$1:INDIRECT("$A$"&amp;ROW($A42)))), 1))), "",
ROUNDDOWN((ROUNDDOWN((((2*VLOOKUP($AA42, 'EV and Base'!$A$1:$N$671, 10, FALSE))+31+ROUNDDOWN($AD42/4, 0))*$AB42)/100, 0)+5)*1.1, 0))</f>
        <v/>
      </c>
      <c r="AQ42" s="2" t="str" cm="1">
        <f t="array" aca="1" ref="AQ42" ca="1">IF(NOT(ISNUMBER(INDEX($A:$A, LOOKUP(2, 1 / ($A$1:INDIRECT("$A$"&amp;ROW($A42)) &lt;&gt; ""),ROW($A$1:INDIRECT("$A$"&amp;ROW($A42)))), 1))), "",
ROUNDDOWN((ROUNDDOWN((((2*VLOOKUP($AA42, 'EV and Base'!$A$1:$N$671, 11, FALSE))+$AV$2+ROUNDDOWN($AE42/4, 0))*$AB42)/100, 0)+5), 0))</f>
        <v/>
      </c>
      <c r="AR42" s="22" t="str" cm="1">
        <f t="array" aca="1" ref="AR42" ca="1">IF(NOT(ISNUMBER(INDEX($A:$A, LOOKUP(2, 1 / ($A$1:INDIRECT("$A$"&amp;ROW($A42)) &lt;&gt; ""),ROW($A$1:INDIRECT("$A$"&amp;ROW($A42)))), 1))), "",
ROUNDDOWN((ROUNDDOWN((((2*VLOOKUP($AA42, 'EV and Base'!$A$1:$N$671, 12, FALSE))+$AW$2+ROUNDDOWN($AF42/4, 0))*$AB42)/100, 0)+5)*0.9, 0))</f>
        <v/>
      </c>
      <c r="AS42" s="2" t="str" cm="1">
        <f t="array" aca="1" ref="AS42" ca="1">IF(NOT(ISNUMBER(INDEX($A:$A, LOOKUP(2, 1 / ($A$1:INDIRECT("$A$"&amp;ROW($A42)) &lt;&gt; ""),ROW($A$1:INDIRECT("$A$"&amp;ROW($A42)))), 1))), "",
ROUNDDOWN((ROUNDDOWN((((2*VLOOKUP($AA42, 'EV and Base'!$A$1:$N$671, 13, FALSE))+$AX$2+ROUNDDOWN($AG42/4, 0))*$AB42)/100, 0)+5), 0))</f>
        <v/>
      </c>
      <c r="AT42" s="24" t="str" cm="1">
        <f t="array" aca="1" ref="AT42" ca="1">IF(NOT(ISNUMBER(INDEX($A:$A, LOOKUP(2, 1 / ($A$1:INDIRECT("$A$"&amp;ROW($A42)) &lt;&gt; ""),ROW($A$1:INDIRECT("$A$"&amp;ROW($A42)))), 1))), "",
ROUNDDOWN((ROUNDDOWN((((2*VLOOKUP($AA42, 'EV and Base'!$A$1:$N$671, 14, FALSE))+31+ROUNDDOWN($AH42/4, 0))*$AB42)/100, 0)+5), 0))</f>
        <v/>
      </c>
      <c r="AU42" s="28"/>
      <c r="AY42" t="str" cm="1">
        <f t="array" aca="1" ref="AY42" ca="1">IF(NOT(ISNUMBER(INDEX($A:$A,LOOKUP(2,1/($A$1:INDIRECT("$A$"&amp;ROW($A42))&lt;&gt;""),ROW($A$1:INDIRECT("$A$"&amp;ROW($A42)))),1))),"",
INDEX($AY:$AY,LOOKUP(2,1/($AY$1:INDIRECT("$AY$"&amp;ROW($AY42)-1)&lt;&gt;""),ROW($AY$1:INDIRECT("$AY$"&amp;ROW($AY42)-1))),1)+$BL42)</f>
        <v/>
      </c>
      <c r="AZ42" s="3" t="str" cm="1">
        <f t="array" aca="1" ref="AZ42" ca="1">IF(NOT(ISNUMBER(INDEX($A:$A, LOOKUP(2, 1 / ($A$1:INDIRECT("$A$"&amp;ROW($A42)) &lt;&gt; ""),ROW($A$1:INDIRECT("$A$"&amp;ROW($A42)))), 1))), "",
VLOOKUP(INDIRECT("$G$"&amp;LOOKUP(2, 1 / ($AY$1:INDIRECT("$AY$"&amp;ROW($AY42)-1) &lt;&gt; ""),ROW($AY$1:INDIRECT("$AY$"&amp;ROW($AY42)-1)))),'EV and Base'!A37:N707,2,FALSE))</f>
        <v/>
      </c>
      <c r="BA42" s="3" t="str" cm="1">
        <f t="array" aca="1" ref="BA42" ca="1">IF(NOT(ISNUMBER(INDEX($A:$A, LOOKUP(2, 1 / ($A$1:INDIRECT("$A$"&amp;ROW($A42)) &lt;&gt; ""),ROW($A$1:INDIRECT("$A$"&amp;ROW($A42)))), 1))), "",
INDIRECT("$I$"&amp;LOOKUP(2, 1 / ($AY$1:INDIRECT("$AY$"&amp;ROW($AY42)-1) &lt;&gt; ""),ROW($AY$1:INDIRECT("$AY$"&amp;ROW($AY42)-1)))))</f>
        <v/>
      </c>
      <c r="BB42" s="1" t="str" cm="1">
        <f t="array" aca="1" ref="BB42" ca="1">IF(NOT(ISNUMBER(INDEX($A:$A, LOOKUP(2, 1 / ($A$1:INDIRECT("$A$"&amp;ROW($A42)) &lt;&gt; ""),ROW($A$1:INDIRECT("$A$"&amp;ROW($A42)))), 1))), "",
INDIRECT("$AB$"&amp;LOOKUP(2, 1 / ($AY$1:INDIRECT("$AY$"&amp;ROW($AY42)-1) &lt;&gt; ""),ROW($AY$1:INDIRECT("$AY$"&amp;ROW($AY42)-1)))))</f>
        <v/>
      </c>
      <c r="BC42" s="3" t="str" cm="1">
        <f t="array" aca="1" ref="BC42" ca="1">IF(NOT(ISNUMBER(INDEX($A:$A,LOOKUP(2,1/($A$1:INDIRECT("$A$"&amp;ROW($A42))&lt;&gt;""),ROW($A$1:INDIRECT("$A$"&amp;ROW($A42)))),1))),"",
$BA42+$BA42+10)</f>
        <v/>
      </c>
      <c r="BD42" s="3" t="str" cm="1">
        <f t="array" aca="1" ref="BD42" ca="1">IF(NOT(ISNUMBER(INDEX($A:$A,LOOKUP(2,1/($A$1:INDIRECT("$A$"&amp;ROW($A42))&lt;&gt;""),ROW($A$1:INDIRECT("$A$"&amp;ROW($A42)))),1))),"",
$BA42+$BB42+10)</f>
        <v/>
      </c>
      <c r="BE42" s="3" t="str" cm="1">
        <f t="array" aca="1" ref="BE42" ca="1">IF(NOT(ISNUMBER(INDEX($A:$A,LOOKUP(2,1/($A$1:INDIRECT("$A$"&amp;ROW($A42))&lt;&gt;""),ROW($A$1:INDIRECT("$A$"&amp;ROW($A42)))),1))),"",
$BC42*$BC42)</f>
        <v/>
      </c>
      <c r="BF42" s="3" t="str" cm="1">
        <f t="array" aca="1" ref="BF42" ca="1">IF(NOT(ISNUMBER(INDEX($A:$A,LOOKUP(2,1/($A$1:INDIRECT("$A$"&amp;ROW($A42))&lt;&gt;""),ROW($A$1:INDIRECT("$A$"&amp;ROW($A42)))),1))),"",
$BD42*$BD42)</f>
        <v/>
      </c>
      <c r="BG42" s="3" t="str" cm="1">
        <f t="array" aca="1" ref="BG42" ca="1">IF(NOT(ISNUMBER(INDEX($A:$A,LOOKUP(2,1/($A$1:INDIRECT("$A$"&amp;ROW($A42))&lt;&gt;""),ROW($A$1:INDIRECT("$A$"&amp;ROW($A42)))),1))),"",
_xlfn.FLOOR.MATH(1.5*_xlfn.FLOOR.MATH($AZ42*BA42/5)))</f>
        <v/>
      </c>
      <c r="BH42" s="3" t="str" cm="1">
        <f t="array" aca="1" ref="BH42" ca="1">IF(NOT(ISNUMBER(INDEX($A:$A, LOOKUP(2, 1 / ($A$1:INDIRECT("$A$"&amp;ROW($A42)) &lt;&gt; ""),ROW($A$1:INDIRECT("$A$"&amp;ROW($A42)))), 1))), "",
_xlfn.FLOOR.MATH($BG42/IF(OR(INDIRECT("$C$"&amp;LOOKUP(2, 1 / ($AY$1:INDIRECT("$AY$"&amp;ROW($AY42)-1) &lt;&gt; ""),ROW($AY$1:INDIRECT("$AY$"&amp;ROW($AY42)-1))))="Multi",
INDIRECT("$C$"&amp;LOOKUP(2, 1 / ($AY$1:INDIRECT("$AY$"&amp;ROW($AY42)-1) &lt;&gt; ""),ROW($AY$1:INDIRECT("$AY$"&amp;ROW($AY42)-1))))="Double"),2,1)))</f>
        <v/>
      </c>
      <c r="BI42" s="3" t="str" cm="1">
        <f t="array" aca="1" ref="BI42" ca="1">IF(NOT(ISNUMBER(INDEX($A:$A,LOOKUP(2,1/($A$1:INDIRECT("$A$"&amp;ROW($A42))&lt;&gt;""),ROW($A$1:INDIRECT("$A$"&amp;ROW($A42)))),1))),"",
VLOOKUP($BC42,GameFreakSQRT!$A$1:$B$200,2,FALSE))</f>
        <v/>
      </c>
      <c r="BJ42" s="3" t="str" cm="1">
        <f t="array" aca="1" ref="BJ42" ca="1">IF(NOT(ISNUMBER(INDEX($A:$A,LOOKUP(2,1/($A$1:INDIRECT("$A$"&amp;ROW($A42))&lt;&gt;""),ROW($A$1:INDIRECT("$A$"&amp;ROW($A42)))),1))),"",
VLOOKUP($BD42,GameFreakSQRT!$A$1:$B$200,2,FALSE))</f>
        <v/>
      </c>
      <c r="BK42" s="3" t="str" cm="1">
        <f t="array" aca="1" ref="BK42" ca="1">IF(NOT(ISNUMBER(INDEX($A:$A,LOOKUP(2,1/($A$1:INDIRECT("$A$"&amp;ROW($A42))&lt;&gt;""),ROW($A$1:INDIRECT("$A$"&amp;ROW($A42)))),1))),"",
_xlfn.FLOOR.MATH((($BI42*$BE42)*$BH42)/($BJ42*$BF42))+1)</f>
        <v/>
      </c>
      <c r="BL42" s="3" t="str" cm="1">
        <f t="array" aca="1" ref="BL42" ca="1">IF(NOT(ISNUMBER(INDEX($A:$A,LOOKUP(2,1/($A$1:INDIRECT("$A$"&amp;ROW($A42))&lt;&gt;""),ROW($A$1:INDIRECT("$A$"&amp;ROW($A42)))),1))),"",
_xlfn.FLOOR.MATH($BK42*IF(NOT(INDIRECT("$Z$"&amp;LOOKUP(2, 1 / ($AY$1:INDIRECT("$AY$"&amp;ROW($AY42)-1) &lt;&gt; ""),ROW($AY$1:INDIRECT("$AY$"&amp;ROW($AY42)-1))))=""),1.5,1)))</f>
        <v/>
      </c>
      <c r="BM42" s="3" t="str" cm="1">
        <f t="array" aca="1" ref="BM42" ca="1">IF(NOT(ISNUMBER(INDEX($A:$A, LOOKUP(2, 1 / ($A$1:INDIRECT("$A$"&amp;ROW($A42)) &lt;&gt; ""),ROW($A$1:INDIRECT("$A$"&amp;ROW($A42)))), 1))), "",
INDIRECT("$Y$"&amp;LOOKUP(2, 1 / ($AY$1:INDIRECT("$AY$"&amp;ROW($AY42)-1) &lt;&gt; ""),ROW($AY$1:INDIRECT("$AY$"&amp;ROW($AY42)-1)))))</f>
        <v/>
      </c>
      <c r="BN42" s="3" t="str">
        <f t="shared" ca="1" si="0"/>
        <v/>
      </c>
      <c r="CT42" s="3" t="str" cm="1">
        <f t="array" aca="1" ref="CT42" ca="1">IF(NOT(ISNUMBER(INDEX($A:$A, LOOKUP(2, 1 / ($A$1:INDIRECT("$A$"&amp;ROW($A42)) &lt;&gt; ""),ROW($A$1:INDIRECT("$A$"&amp;ROW($A42)))), 1))), "",
$AY42-INDEX($AY:$AY, LOOKUP(2, 1 / ($AY$1:INDIRECT("$AV$"&amp;ROW($AY42)-1) &lt;&gt; ""),ROW($AY$1:INDIRECT("$AV$"&amp;ROW($AY42)-1))), 1))</f>
        <v/>
      </c>
      <c r="CU42" s="3" t="str" cm="1">
        <f t="array" aca="1" ref="CU42" ca="1">IF(NOT(ISNUMBER(INDEX($A:$A, LOOKUP(2, 1 / ($A$1:INDIRECT("$A$"&amp;ROW($A42)) &lt;&gt; ""),ROW($A$1:INDIRECT("$A$"&amp;ROW($A42)))), 1))), "",
INDEX($Y:$Y, LOOKUP(2, 1 / ($Y$1:INDIRECT("$Y$"&amp;ROW($Y42)-1) &lt;&gt; ""),ROW($Y$1:INDIRECT("$Y$"&amp;ROW($Y42)-1))), 1))</f>
        <v/>
      </c>
      <c r="CV42" s="1" t="str">
        <f ca="1">IFERROR(VLOOKUP($AY42, 'Medium-Slow'!$A$1:$B$101, 2, TRUE),"")</f>
        <v/>
      </c>
    </row>
    <row r="43" spans="1:100" x14ac:dyDescent="0.45">
      <c r="A43" s="69" t="s">
        <v>75</v>
      </c>
      <c r="B43" s="69" t="s">
        <v>156</v>
      </c>
      <c r="C43" s="69" t="s">
        <v>46</v>
      </c>
      <c r="D43" s="69" t="s">
        <v>117</v>
      </c>
      <c r="E43" s="69" t="s">
        <v>48</v>
      </c>
      <c r="F43" s="56">
        <v>1</v>
      </c>
      <c r="G43" s="2" t="s">
        <v>138</v>
      </c>
      <c r="H43" s="2" t="s">
        <v>50</v>
      </c>
      <c r="I43" s="2">
        <v>12</v>
      </c>
      <c r="J43" s="2" t="s">
        <v>157</v>
      </c>
      <c r="K43" s="2" t="s">
        <v>158</v>
      </c>
      <c r="L43" s="2" t="s">
        <v>53</v>
      </c>
      <c r="M43" s="2" t="s">
        <v>140</v>
      </c>
      <c r="N43" s="2" t="s">
        <v>67</v>
      </c>
      <c r="O43" s="2" t="s">
        <v>73</v>
      </c>
      <c r="P43" s="2" t="s">
        <v>147</v>
      </c>
      <c r="Q43" s="2">
        <v>6</v>
      </c>
      <c r="R43" s="2">
        <f>_xlfn.FLOOR.MATH((((2*VLOOKUP(G43, 'EV and Base'!$A$1:$N$671, 9, FALSE))+$Q43)*$I43)/100)+$I43+10</f>
        <v>34</v>
      </c>
      <c r="S43" s="2">
        <f>_xlfn.FLOOR.MATH((_xlfn.FLOOR.MATH((((2*VLOOKUP($G43, 'EV and Base'!$A$1:$N$671, 10, FALSE))+$Q43)*$I43)/100)+5)*
IF(OR($J43="Lonely", $J43="Brave", $J43="Adamant", $J43="Naughty"), 1.1,
IF(OR($J43="Bold", $J43="Timid", $J43="Modest", $J43="Calm"), 0.9, 1)))</f>
        <v>18</v>
      </c>
      <c r="T43" s="2">
        <f>_xlfn.FLOOR.MATH((_xlfn.FLOOR.MATH((((2*VLOOKUP($G43, 'EV and Base'!$A$1:$N$671, 11, FALSE))+$Q43)*$I43)/100)+5)*
IF(OR($J43="Bold", $J43="Relaxed", $J43="Impish", $J43="Lax"), 1.1,
IF(OR($J43="Lonely", $J43="Hasty", $J43="Mild", $J43="Gentle"), 0.9, 1)))</f>
        <v>17</v>
      </c>
      <c r="U43" s="2">
        <f>_xlfn.FLOOR.MATH((_xlfn.FLOOR.MATH((((2*VLOOKUP($G43, 'EV and Base'!$A$1:$N$671, 12, FALSE))+$Q43)*$I43)/100)+5)*
IF(OR($J43="Modest", $J43="Mild", $J43="Quiet", $J43="Rash"), 1.1,
IF(OR($J43="Adamant", $J43="Impish", $J43="Jolly", $J43="Careful"), 0.9, 1)))</f>
        <v>14</v>
      </c>
      <c r="V43" s="2">
        <f>_xlfn.FLOOR.MATH((_xlfn.FLOOR.MATH((((2*VLOOKUP($G43, 'EV and Base'!$A$1:$N$671, 13, FALSE))+$Q43)*$I43)/100)+5)*
IF(OR($J43="Calm", $J43="Gentle", $J43="Sassy", $J43="Careful"), 1.1,
IF(OR($J43="Naughty", $J43="Lax", $J43="Naive", $J43="Rash"), 0.9, 1)))</f>
        <v>12</v>
      </c>
      <c r="W43" s="2">
        <f>_xlfn.FLOOR.MATH((_xlfn.FLOOR.MATH((((2*VLOOKUP($G43, 'EV and Base'!$A$1:$N$671, 14, FALSE))+$Q43)*$I43)/100)+5)*
IF(OR($J43="Timid", $J43="Hasty", $J43="Jolly", $J43="Naive"), 1.1,
IF(OR($J43="Brave", $J43="Relaxed", $J43="Quiet", $J43="Sassy"), 0.9, 1)))</f>
        <v>16</v>
      </c>
      <c r="X43" s="69">
        <v>240</v>
      </c>
      <c r="AA43" s="23" t="str" cm="1">
        <f t="array" aca="1" ref="AA43" ca="1">IF(NOT(ISNUMBER(INDEX($A:$A,LOOKUP(2,1/($A$1:INDIRECT("$A$"&amp;ROW($A43))&lt;&gt;""),ROW($A$1:INDIRECT("$A$"&amp;ROW($A43)))),1))),"",
IF(NOT(ISNUMBER($A43)),$AA42,
IF($AB43&lt;16,"Lillipup",
IF($AB43&lt;32,"Herdier",
"Stoutland"))))</f>
        <v/>
      </c>
      <c r="AB43" s="25" t="str" cm="1">
        <f t="array" aca="1" ref="AB43" ca="1">IF(NOT(ISNUMBER(INDEX($A:$A, LOOKUP(2, 1 / ($A$1:INDIRECT("$A$"&amp;ROW($A43)) &lt;&gt; ""),ROW($A$1:INDIRECT("$A$"&amp;ROW($A43)))), 1))), "",
VLOOKUP($AY43,'Medium-Slow'!$A$1:$B$101,2,TRUE))</f>
        <v/>
      </c>
      <c r="AC43" s="23" t="str" cm="1">
        <f t="array" aca="1" ref="AC43" ca="1">IF(NOT(ISNUMBER(INDEX($A:$A, LOOKUP(2, 1 / ($A$1:INDIRECT("$A$"&amp;ROW($A43)) &lt;&gt; ""),ROW($A$1:INDIRECT("$A$"&amp;ROW($A43)))), 1))), "",
INDEX($AC:$AC, LOOKUP(2, 1 / ($AC$1:INDIRECT("$AC$"&amp;ROW($AC43)-1) &lt;&gt; ""),ROW($AC$1:INDIRECT("$AC$"&amp;ROW($AC43)-1))), 1)+
IF(INDEX($AC:$AC, LOOKUP(2, 1 / ($AC$1:INDIRECT("$AC$"&amp;ROW($AC43)-1) &lt;&gt; ""),ROW($AC$1:INDIRECT("$AC$"&amp;ROW($AC43)-1))), 1)+
INDEX($AD:$AD, LOOKUP(2, 1 / ($AD$1:INDIRECT("$AD$"&amp;ROW($AD43)-1) &lt;&gt; ""),ROW($AD$1:INDIRECT("$AD$"&amp;ROW($AD43)-1))), 1)+
INDEX($AE:$AE, LOOKUP(2, 1 / ($AE$1:INDIRECT("$AE$"&amp;ROW($AE43)-1) &lt;&gt; ""),ROW($AE$1:INDIRECT("$AE$"&amp;ROW($AD43)-1))), 1)+
INDEX($AE:$AF, LOOKUP(2, 1 / ($AF$1:INDIRECT("$AF$"&amp;ROW($AF43)-1) &lt;&gt; ""),ROW($AF$1:INDIRECT("$AF$"&amp;ROW($AD43)-1))), 1)+
INDEX($AG:$AG, LOOKUP(2, 1 / ($AG$1:INDIRECT("$AG$"&amp;ROW($AG43)-1) &lt;&gt; ""),ROW($AG$1:INDIRECT("$AG$"&amp;ROW($AD43)-1))), 1)+
INDEX($AH:$AH, LOOKUP(2, 1 / ($AH$1:INDIRECT("$AH$"&amp;ROW($AH43)-1) &lt;&gt; ""),ROW($AH$1:INDIRECT("$AH$"&amp;ROW($AD43)-1))), 1)&gt;=510,0,
IF(INDEX($AC:$AC, LOOKUP(2, 1 / ($AC$1:INDIRECT("$AC$"&amp;ROW($AC43)-1) &lt;&gt; ""),ROW($AC$1:INDIRECT("$AC$"&amp;ROW($AC43)-1))), 1)&gt;=255,0,
VLOOKUP(INDIRECT("$G$"&amp;LOOKUP(2, 1 / ($AC$1:INDIRECT("$AC$"&amp;ROW($AC43)-1) &lt;&gt; ""),ROW($AC$1:INDIRECT("$AC$"&amp;ROW($AC43)-1)))), 'EV and Base'!$A$1:$N$671, 3, FALSE))))</f>
        <v/>
      </c>
      <c r="AD43" s="2" t="str" cm="1">
        <f t="array" aca="1" ref="AD43" ca="1">IF(NOT(ISNUMBER(INDEX($A:$A, LOOKUP(2, 1 / ($A$1:INDIRECT("$A$"&amp;ROW($A43)) &lt;&gt; ""),ROW($A$1:INDIRECT("$A$"&amp;ROW($A43)))), 1))), "",
INDEX($AD:$AD, LOOKUP(2, 1 / ($AD$1:INDIRECT("$AD$"&amp;ROW($AD43)-1) &lt;&gt; ""),ROW($AD$1:INDIRECT("$AD$"&amp;ROW($AD43)-1))), 1)+
IF(INDEX($AC:$AC, LOOKUP(2, 1 / ($AC$1:INDIRECT("$AC$"&amp;ROW($AC43)-1) &lt;&gt; ""),ROW($AC$1:INDIRECT("$AC$"&amp;ROW($AC43)-1))), 1)+
INDEX($AD:$AD, LOOKUP(2, 1 / ($AD$1:INDIRECT("$AD$"&amp;ROW($AD43)-1) &lt;&gt; ""),ROW($AD$1:INDIRECT("$AD$"&amp;ROW($AD43)-1))), 1)+
INDEX($AE:$AE, LOOKUP(2, 1 / ($AE$1:INDIRECT("$AE$"&amp;ROW($AE43)-1) &lt;&gt; ""),ROW($AE$1:INDIRECT("$AE$"&amp;ROW($AD43)-1))), 1)+
INDEX($AE:$AF, LOOKUP(2, 1 / ($AF$1:INDIRECT("$AF$"&amp;ROW($AF43)-1) &lt;&gt; ""),ROW($AF$1:INDIRECT("$AF$"&amp;ROW($AD43)-1))), 1)+
INDEX($AG:$AG, LOOKUP(2, 1 / ($AG$1:INDIRECT("$AG$"&amp;ROW($AG43)-1) &lt;&gt; ""),ROW($AG$1:INDIRECT("$AG$"&amp;ROW($AD43)-1))), 1)+
INDEX($AH:$AH, LOOKUP(2, 1 / ($AH$1:INDIRECT("$AH$"&amp;ROW($AH43)-1) &lt;&gt; ""),ROW($AH$1:INDIRECT("$AH$"&amp;ROW($AD43)-1))), 1)&gt;=510,0,
IF(INDEX($AD:$AD, LOOKUP(2, 1 / ($AD$1:INDIRECT("$AD$"&amp;ROW($AD43)-1) &lt;&gt; ""),ROW($AD$1:INDIRECT("$AD$"&amp;ROW($AD43)-1))), 1)&gt;=255,0,
VLOOKUP(INDIRECT("$G$"&amp;LOOKUP(2, 1 / ($AD$1:INDIRECT("$AD$"&amp;ROW($AD43)-1) &lt;&gt; ""),ROW($AD$1:INDIRECT("$AD$"&amp;ROW($AD43)-1)))), 'EV and Base'!$A$1:$N$671, 4, FALSE))))</f>
        <v/>
      </c>
      <c r="AE43" s="2" t="str" cm="1">
        <f t="array" aca="1" ref="AE43" ca="1">IF(NOT(ISNUMBER(INDEX($A:$A,LOOKUP(2,1/($A$1:INDIRECT("$A$"&amp;ROW($A43))&lt;&gt;""),ROW($A$1:INDIRECT("$A$"&amp;ROW($A43)))),1))),"",
INDEX($AE:$AE,LOOKUP(2,1/($AE$1:INDIRECT("$AE$"&amp;ROW($AE43)-1)&lt;&gt;""),ROW($AE$1:INDIRECT("$AE$"&amp;ROW($AE43)-1))),1)+
IF(INDEX($AC:$AC,LOOKUP(2,1/($AC$1:INDIRECT("$AC$"&amp;ROW($AC43)-1)&lt;&gt;""),ROW($AC$1:INDIRECT("$AC$"&amp;ROW($AC43)-1))),1)+
INDEX($AD:$AD,LOOKUP(2,1/($AD$1:INDIRECT("$AD$"&amp;ROW($AD43)-1)&lt;&gt;""),ROW($AD$1:INDIRECT("$AD$"&amp;ROW($AD43)-1))),1)+
INDEX($AE:$AE,LOOKUP(2,1/($AE$1:INDIRECT("$AE$"&amp;ROW($AE43)-1)&lt;&gt;""),ROW($AE$1:INDIRECT("$AE$"&amp;ROW($AD43)-1))),1)+
INDEX($AE:$AF,LOOKUP(2,1/($AF$1:INDIRECT("$AF$"&amp;ROW($AF43)-1)&lt;&gt;""),ROW($AF$1:INDIRECT("$AF$"&amp;ROW($AD43)-1))),1)+
INDEX($AG:$AG,LOOKUP(2,1/($AG$1:INDIRECT("$AG$"&amp;ROW($AG43)-1)&lt;&gt;""),ROW($AG$1:INDIRECT("$AG$"&amp;ROW($AD43)-1))),1)+
INDEX($AH:$AH,LOOKUP(2,1/($AH$1:INDIRECT("$AH$"&amp;ROW($AH43)-1)&lt;&gt;""),ROW($AH$1:INDIRECT("$AH$"&amp;ROW($AD43)-1))),1)&gt;=510,0,
IF(INDEX($AE:$AE,LOOKUP(2,1/($AE$1:INDIRECT("$AE$"&amp;ROW($AE43)-1)&lt;&gt;""),ROW($AE$1:INDIRECT("$AE$"&amp;ROW($AE43)-1))),1)&gt;=255,0,
VLOOKUP(INDIRECT("$G$"&amp;LOOKUP(2,1/($AE$1:INDIRECT("$AE$"&amp;ROW($AE43)-1)&lt;&gt;""),ROW($AE$1:INDIRECT("$AE$"&amp;ROW($AE43)-1)))),'EV and Base'!$A$1:$N$671,5,FALSE))))</f>
        <v/>
      </c>
      <c r="AF43" s="2" t="str" cm="1">
        <f t="array" aca="1" ref="AF43" ca="1">IF(NOT(ISNUMBER(INDEX($A:$A, LOOKUP(2, 1 / ($A$1:INDIRECT("$A$"&amp;ROW($A43)) &lt;&gt; ""),ROW($A$1:INDIRECT("$A$"&amp;ROW($A43)))), 1))), "",
INDEX($AF:$AF, LOOKUP(2, 1 / ($AF$1:INDIRECT("$AF$"&amp;ROW($AF43)-1) &lt;&gt; ""),ROW($AF$1:INDIRECT("$AF$"&amp;ROW($AF43)-1))), 1)+
IF(INDEX($AC:$AC, LOOKUP(2, 1 / ($AC$1:INDIRECT("$AC$"&amp;ROW($AC43)-1) &lt;&gt; ""),ROW($AC$1:INDIRECT("$AC$"&amp;ROW($AC43)-1))), 1)+
INDEX($AD:$AD, LOOKUP(2, 1 / ($AD$1:INDIRECT("$AD$"&amp;ROW($AD43)-1) &lt;&gt; ""),ROW($AD$1:INDIRECT("$AD$"&amp;ROW($AD43)-1))), 1)+
INDEX($AE:$AE, LOOKUP(2, 1 / ($AE$1:INDIRECT("$AE$"&amp;ROW($AE43)-1) &lt;&gt; ""),ROW($AE$1:INDIRECT("$AE$"&amp;ROW($AD43)-1))), 1)+
INDEX($AE:$AF, LOOKUP(2, 1 / ($AF$1:INDIRECT("$AF$"&amp;ROW($AF43)-1) &lt;&gt; ""),ROW($AF$1:INDIRECT("$AF$"&amp;ROW($AD43)-1))), 1)+
INDEX($AG:$AG, LOOKUP(2, 1 / ($AG$1:INDIRECT("$AG$"&amp;ROW($AG43)-1) &lt;&gt; ""),ROW($AG$1:INDIRECT("$AG$"&amp;ROW($AD43)-1))), 1)+
INDEX($AH:$AH, LOOKUP(2, 1 / ($AH$1:INDIRECT("$AH$"&amp;ROW($AH43)-1) &lt;&gt; ""),ROW($AH$1:INDIRECT("$AH$"&amp;ROW($AD43)-1))), 1)&gt;=510,0,
IF(INDEX($AF:$AF, LOOKUP(2, 1 / ($AF$1:INDIRECT("$AF$"&amp;ROW($AF43)-1) &lt;&gt; ""),ROW($AF$1:INDIRECT("$AF$"&amp;ROW($AF43)-1))), 1)&gt;=255,0,
VLOOKUP(INDIRECT("$G$"&amp;LOOKUP(2, 1 / ($AF$1:INDIRECT("$AF$"&amp;ROW($AF43)-1) &lt;&gt; ""),ROW($AF$1:INDIRECT("$AF$"&amp;ROW($AF43)-1)))), 'EV and Base'!$A$1:$N$671, 6, FALSE))))</f>
        <v/>
      </c>
      <c r="AG43" s="2" t="str" cm="1">
        <f t="array" aca="1" ref="AG43" ca="1">IF(NOT(ISNUMBER(INDEX($A:$A, LOOKUP(2, 1 / ($A$1:INDIRECT("$A$"&amp;ROW($A43)) &lt;&gt; ""),ROW($A$1:INDIRECT("$A$"&amp;ROW($A43)))), 1))), "",
INDEX($AG:$AG, LOOKUP(2, 1 / ($AG$1:INDIRECT("$AG$"&amp;ROW($AG43)-1) &lt;&gt; ""),ROW($AG$1:INDIRECT("$AG$"&amp;ROW($AG43)-1))), 1)+
IF(INDEX($AC:$AC, LOOKUP(2, 1 / ($AC$1:INDIRECT("$AC$"&amp;ROW($AC43)-1) &lt;&gt; ""),ROW($AC$1:INDIRECT("$AC$"&amp;ROW($AC43)-1))), 1)+
INDEX($AD:$AD, LOOKUP(2, 1 / ($AD$1:INDIRECT("$AD$"&amp;ROW($AD43)-1) &lt;&gt; ""),ROW($AD$1:INDIRECT("$AD$"&amp;ROW($AD43)-1))), 1)+
INDEX($AE:$AE, LOOKUP(2, 1 / ($AE$1:INDIRECT("$AE$"&amp;ROW($AE43)-1) &lt;&gt; ""),ROW($AE$1:INDIRECT("$AE$"&amp;ROW($AD43)-1))), 1)+
INDEX($AE:$AF, LOOKUP(2, 1 / ($AF$1:INDIRECT("$AF$"&amp;ROW($AF43)-1) &lt;&gt; ""),ROW($AF$1:INDIRECT("$AF$"&amp;ROW($AD43)-1))), 1)+
INDEX($AG:$AG, LOOKUP(2, 1 / ($AG$1:INDIRECT("$AG$"&amp;ROW($AG43)-1) &lt;&gt; ""),ROW($AG$1:INDIRECT("$AG$"&amp;ROW($AD43)-1))), 1)+
INDEX($AH:$AH, LOOKUP(2, 1 / ($AH$1:INDIRECT("$AH$"&amp;ROW($AH43)-1) &lt;&gt; ""),ROW($AH$1:INDIRECT("$AH$"&amp;ROW($AD43)-1))), 1)&gt;=510,0,
IF(INDEX($AG:$AG, LOOKUP(2, 1 / ($AG$1:INDIRECT("$AG$"&amp;ROW($AG43)-1) &lt;&gt; ""),ROW($AG$1:INDIRECT("$AG$"&amp;ROW($AG43)-1))), 1)&gt;=255,0,
VLOOKUP(INDIRECT("$G$"&amp;LOOKUP(2, 1 / ($AG$1:INDIRECT("$AG$"&amp;ROW($AG43)-1) &lt;&gt; ""),ROW($AG$1:INDIRECT("$AG$"&amp;ROW($AG43)-1)))), 'EV and Base'!$A$1:$N$671, 7, FALSE))))</f>
        <v/>
      </c>
      <c r="AH43" s="24" t="str" cm="1">
        <f t="array" aca="1" ref="AH43" ca="1">IF(NOT(ISNUMBER(INDEX($A:$A,LOOKUP(2,1/($A$1:INDIRECT("$A$"&amp;ROW($A43))&lt;&gt;""),ROW($A$1:INDIRECT("$A$"&amp;ROW($A43)))),1))),"",
INDEX($AH:$AH,LOOKUP(2,1/($AH$1:INDIRECT("$AH$"&amp;ROW($AH43)-1)&lt;&gt;""),ROW($AH$1:INDIRECT("$AH$"&amp;ROW($AH43)-1))),1)+
IF(INDEX($AC:$AC,LOOKUP(2,1/($AC$1:INDIRECT("$AC$"&amp;ROW($AC43)-1)&lt;&gt;""),ROW($AC$1:INDIRECT("$AC$"&amp;ROW($AC43)-1))),1)+
INDEX($AD:$AD,LOOKUP(2,1/($AD$1:INDIRECT("$AD$"&amp;ROW($AD43)-1)&lt;&gt;""),ROW($AD$1:INDIRECT("$AD$"&amp;ROW($AD43)-1))),1)+
INDEX($AE:$AE,LOOKUP(2,1/($AE$1:INDIRECT("$AE$"&amp;ROW($AE43)-1)&lt;&gt;""),ROW($AE$1:INDIRECT("$AE$"&amp;ROW($AD43)-1))),1)+
INDEX($AE:$AF,LOOKUP(2,1/($AF$1:INDIRECT("$AF$"&amp;ROW($AF43)-1)&lt;&gt;""),ROW($AF$1:INDIRECT("$AF$"&amp;ROW($AD43)-1))),1)+
INDEX($AG:$AG,LOOKUP(2,1/($AG$1:INDIRECT("$AG$"&amp;ROW($AG43)-1)&lt;&gt;""),ROW($AG$1:INDIRECT("$AG$"&amp;ROW($AD43)-1))),1)+
INDEX($AH:$AH,LOOKUP(2,1/($AH$1:INDIRECT("$AH$"&amp;ROW($AH43)-1)&lt;&gt;""),ROW($AH$1:INDIRECT("$AH$"&amp;ROW($AD43)-1))),1)&gt;=510,0,
IF(INDEX($AH:$AH,LOOKUP(2,1/($AH$1:INDIRECT("$AH$"&amp;ROW($AH43)-1)&lt;&gt;""),ROW($AH$1:INDIRECT("$AH$"&amp;ROW($AH43)-1))),1)&gt;=255,0,
VLOOKUP(INDIRECT("$G$"&amp;LOOKUP(2,1/($AH$1:INDIRECT("$AH$"&amp;ROW($AH43)-1)&lt;&gt;""),ROW($AH$1:INDIRECT("$AH$"&amp;ROW($AH43)-1)))),'EV and Base'!$A$1:$N$671,8,FALSE))))</f>
        <v/>
      </c>
      <c r="AI43" s="29" t="str" cm="1">
        <f t="array" aca="1" ref="AI43" ca="1">IF(NOT(ISNUMBER(INDEX($A:$A,LOOKUP(2,1/($A$1:INDIRECT("$A$"&amp;ROW($A43))&lt;&gt;""),ROW($A$1:INDIRECT("$A$"&amp;ROW($A43)))),1))),"",
ROUNDDOWN((((2*VLOOKUP($AA43,'EV and Base'!$A$1:$N$671,9,FALSE))+31+ROUNDDOWN($AC43/4,0))*$AB43)/100,0)+$AB43+10)</f>
        <v/>
      </c>
      <c r="AJ43" s="21" t="str" cm="1">
        <f t="array" aca="1" ref="AJ43" ca="1">IF(NOT(ISNUMBER(INDEX($A:$A, LOOKUP(2, 1 / ($A$1:INDIRECT("$A$"&amp;ROW($A43)) &lt;&gt; ""),ROW($A$1:INDIRECT("$A$"&amp;ROW($A43)))), 1))), "",
ROUNDDOWN((ROUNDDOWN((((2*VLOOKUP($AA43, 'EV and Base'!$A$1:$N$671, 10, FALSE))+31+ROUNDDOWN($AD43/4, 0))*$AB43)/100, 0)+5)*1.1, 0))</f>
        <v/>
      </c>
      <c r="AK43" s="21" t="str" cm="1">
        <f t="array" aca="1" ref="AK43" ca="1">IF(NOT(ISNUMBER(INDEX($A:$A, LOOKUP(2, 1 / ($A$1:INDIRECT("$A$"&amp;ROW($A43)) &lt;&gt; ""),ROW($A$1:INDIRECT("$A$"&amp;ROW($A43)))), 1))), "",
ROUNDDOWN((ROUNDDOWN((((2*VLOOKUP($AA43, 'EV and Base'!$A$1:$N$671, 11, FALSE))+30+ROUNDDOWN($AE43/4, 0))*$AB43)/100, 0)+5), 0)
&amp;"-"&amp;
ROUNDDOWN((ROUNDDOWN((((2*VLOOKUP($AA43, 'EV and Base'!$A$1:$N$671, 11, FALSE))+31+ROUNDDOWN($AE43/4, 0))*$AB43)/100, 0)+5), 0))</f>
        <v/>
      </c>
      <c r="AL43" s="21" t="str" cm="1">
        <f t="array" aca="1" ref="AL43" ca="1">IF(NOT(ISNUMBER(INDEX($A:$A, LOOKUP(2, 1 / ($A$1:INDIRECT("$A$"&amp;ROW($A43)) &lt;&gt; ""),ROW($A$1:INDIRECT("$A$"&amp;ROW($A43)))), 1))), "",
ROUNDDOWN((ROUNDDOWN((((2*VLOOKUP($AA43, 'EV and Base'!$A$1:$N$671, 12, FALSE))+0+ROUNDDOWN($AF43/4, 0))*$AB43)/100, 0)+5)*0.9, 0)
&amp;"-"&amp;
ROUNDDOWN((ROUNDDOWN((((2*VLOOKUP($AA43, 'EV and Base'!$A$1:$N$671, 12, FALSE))+31+ROUNDDOWN($AF43/4, 0))*$AB43)/100, 0)+5)*0.9, 0))</f>
        <v/>
      </c>
      <c r="AM43" s="21" t="str" cm="1">
        <f t="array" aca="1" ref="AM43" ca="1">IF(NOT(ISNUMBER(INDEX($A:$A, LOOKUP(2, 1 / ($A$1:INDIRECT("$A$"&amp;ROW($A43)) &lt;&gt; ""),ROW($A$1:INDIRECT("$A$"&amp;ROW($A43)))), 1))), "",
ROUNDDOWN((ROUNDDOWN((((2*VLOOKUP($AA43, 'EV and Base'!$A$1:$N$671, 13, FALSE))+30+ROUNDDOWN($AG43/4, 0))*$AB43)/100, 0)+5), 0)
&amp;"-"&amp;
ROUNDDOWN((ROUNDDOWN((((2*VLOOKUP($AA43, 'EV and Base'!$A$1:$N$671, 13, FALSE))+31+ROUNDDOWN($AG43/4, 0))*$AB43)/100, 0)+5), 0))</f>
        <v/>
      </c>
      <c r="AN43" s="25" t="str" cm="1">
        <f t="array" aca="1" ref="AN43" ca="1">IF(NOT(ISNUMBER(INDEX($A:$A, LOOKUP(2, 1 / ($A$1:INDIRECT("$A$"&amp;ROW($A43)) &lt;&gt; ""),ROW($A$1:INDIRECT("$A$"&amp;ROW($A43)))), 1))), "",
ROUNDDOWN((ROUNDDOWN((((2*VLOOKUP($AA43, 'EV and Base'!$A$1:$N$671, 14, FALSE))+31+ROUNDDOWN($AH43/4, 0))*$AB43)/100, 0)+5), 0))</f>
        <v/>
      </c>
      <c r="AO43" s="23" t="str" cm="1">
        <f t="array" aca="1" ref="AO43" ca="1">IF(NOT(ISNUMBER(INDEX($A:$A, LOOKUP(2, 1 / ($A$1:INDIRECT("$A$"&amp;ROW($A43)) &lt;&gt; ""),ROW($A$1:INDIRECT("$A$"&amp;ROW($A43)))), 1))), "",
ROUNDDOWN((((2*VLOOKUP($AA43, 'EV and Base'!$A$1:$N$671, 9, FALSE))+31+ROUNDDOWN($AC43/4, 0))*$AB43)/100, 0)+$AB43+10)</f>
        <v/>
      </c>
      <c r="AP43" s="2" t="str" cm="1">
        <f t="array" aca="1" ref="AP43" ca="1">IF(NOT(ISNUMBER(INDEX($A:$A, LOOKUP(2, 1 / ($A$1:INDIRECT("$A$"&amp;ROW($A43)) &lt;&gt; ""),ROW($A$1:INDIRECT("$A$"&amp;ROW($A43)))), 1))), "",
ROUNDDOWN((ROUNDDOWN((((2*VLOOKUP($AA43, 'EV and Base'!$A$1:$N$671, 10, FALSE))+31+ROUNDDOWN($AD43/4, 0))*$AB43)/100, 0)+5)*1.1, 0))</f>
        <v/>
      </c>
      <c r="AQ43" s="2" t="str" cm="1">
        <f t="array" aca="1" ref="AQ43" ca="1">IF(NOT(ISNUMBER(INDEX($A:$A, LOOKUP(2, 1 / ($A$1:INDIRECT("$A$"&amp;ROW($A43)) &lt;&gt; ""),ROW($A$1:INDIRECT("$A$"&amp;ROW($A43)))), 1))), "",
ROUNDDOWN((ROUNDDOWN((((2*VLOOKUP($AA43, 'EV and Base'!$A$1:$N$671, 11, FALSE))+$AV$2+ROUNDDOWN($AE43/4, 0))*$AB43)/100, 0)+5), 0))</f>
        <v/>
      </c>
      <c r="AR43" s="22" t="str" cm="1">
        <f t="array" aca="1" ref="AR43" ca="1">IF(NOT(ISNUMBER(INDEX($A:$A, LOOKUP(2, 1 / ($A$1:INDIRECT("$A$"&amp;ROW($A43)) &lt;&gt; ""),ROW($A$1:INDIRECT("$A$"&amp;ROW($A43)))), 1))), "",
ROUNDDOWN((ROUNDDOWN((((2*VLOOKUP($AA43, 'EV and Base'!$A$1:$N$671, 12, FALSE))+$AW$2+ROUNDDOWN($AF43/4, 0))*$AB43)/100, 0)+5)*0.9, 0))</f>
        <v/>
      </c>
      <c r="AS43" s="2" t="str" cm="1">
        <f t="array" aca="1" ref="AS43" ca="1">IF(NOT(ISNUMBER(INDEX($A:$A, LOOKUP(2, 1 / ($A$1:INDIRECT("$A$"&amp;ROW($A43)) &lt;&gt; ""),ROW($A$1:INDIRECT("$A$"&amp;ROW($A43)))), 1))), "",
ROUNDDOWN((ROUNDDOWN((((2*VLOOKUP($AA43, 'EV and Base'!$A$1:$N$671, 13, FALSE))+$AX$2+ROUNDDOWN($AG43/4, 0))*$AB43)/100, 0)+5), 0))</f>
        <v/>
      </c>
      <c r="AT43" s="24" t="str" cm="1">
        <f t="array" aca="1" ref="AT43" ca="1">IF(NOT(ISNUMBER(INDEX($A:$A, LOOKUP(2, 1 / ($A$1:INDIRECT("$A$"&amp;ROW($A43)) &lt;&gt; ""),ROW($A$1:INDIRECT("$A$"&amp;ROW($A43)))), 1))), "",
ROUNDDOWN((ROUNDDOWN((((2*VLOOKUP($AA43, 'EV and Base'!$A$1:$N$671, 14, FALSE))+31+ROUNDDOWN($AH43/4, 0))*$AB43)/100, 0)+5), 0))</f>
        <v/>
      </c>
      <c r="AU43" s="28"/>
      <c r="AY43" t="str" cm="1">
        <f t="array" aca="1" ref="AY43" ca="1">IF(NOT(ISNUMBER(INDEX($A:$A,LOOKUP(2,1/($A$1:INDIRECT("$A$"&amp;ROW($A43))&lt;&gt;""),ROW($A$1:INDIRECT("$A$"&amp;ROW($A43)))),1))),"",
INDEX($AY:$AY,LOOKUP(2,1/($AY$1:INDIRECT("$AY$"&amp;ROW($AY43)-1)&lt;&gt;""),ROW($AY$1:INDIRECT("$AY$"&amp;ROW($AY43)-1))),1)+$BL43)</f>
        <v/>
      </c>
      <c r="AZ43" s="3" t="str" cm="1">
        <f t="array" aca="1" ref="AZ43" ca="1">IF(NOT(ISNUMBER(INDEX($A:$A, LOOKUP(2, 1 / ($A$1:INDIRECT("$A$"&amp;ROW($A43)) &lt;&gt; ""),ROW($A$1:INDIRECT("$A$"&amp;ROW($A43)))), 1))), "",
VLOOKUP(INDIRECT("$G$"&amp;LOOKUP(2, 1 / ($AY$1:INDIRECT("$AY$"&amp;ROW($AY43)-1) &lt;&gt; ""),ROW($AY$1:INDIRECT("$AY$"&amp;ROW($AY43)-1)))),'EV and Base'!A38:N708,2,FALSE))</f>
        <v/>
      </c>
      <c r="BA43" s="3" t="str" cm="1">
        <f t="array" aca="1" ref="BA43" ca="1">IF(NOT(ISNUMBER(INDEX($A:$A, LOOKUP(2, 1 / ($A$1:INDIRECT("$A$"&amp;ROW($A43)) &lt;&gt; ""),ROW($A$1:INDIRECT("$A$"&amp;ROW($A43)))), 1))), "",
INDIRECT("$I$"&amp;LOOKUP(2, 1 / ($AY$1:INDIRECT("$AY$"&amp;ROW($AY43)-1) &lt;&gt; ""),ROW($AY$1:INDIRECT("$AY$"&amp;ROW($AY43)-1)))))</f>
        <v/>
      </c>
      <c r="BB43" s="1" t="str" cm="1">
        <f t="array" aca="1" ref="BB43" ca="1">IF(NOT(ISNUMBER(INDEX($A:$A, LOOKUP(2, 1 / ($A$1:INDIRECT("$A$"&amp;ROW($A43)) &lt;&gt; ""),ROW($A$1:INDIRECT("$A$"&amp;ROW($A43)))), 1))), "",
INDIRECT("$AB$"&amp;LOOKUP(2, 1 / ($AY$1:INDIRECT("$AY$"&amp;ROW($AY43)-1) &lt;&gt; ""),ROW($AY$1:INDIRECT("$AY$"&amp;ROW($AY43)-1)))))</f>
        <v/>
      </c>
      <c r="BC43" s="3" t="str" cm="1">
        <f t="array" aca="1" ref="BC43" ca="1">IF(NOT(ISNUMBER(INDEX($A:$A,LOOKUP(2,1/($A$1:INDIRECT("$A$"&amp;ROW($A43))&lt;&gt;""),ROW($A$1:INDIRECT("$A$"&amp;ROW($A43)))),1))),"",
$BA43+$BA43+10)</f>
        <v/>
      </c>
      <c r="BD43" s="3" t="str" cm="1">
        <f t="array" aca="1" ref="BD43" ca="1">IF(NOT(ISNUMBER(INDEX($A:$A,LOOKUP(2,1/($A$1:INDIRECT("$A$"&amp;ROW($A43))&lt;&gt;""),ROW($A$1:INDIRECT("$A$"&amp;ROW($A43)))),1))),"",
$BA43+$BB43+10)</f>
        <v/>
      </c>
      <c r="BE43" s="3" t="str" cm="1">
        <f t="array" aca="1" ref="BE43" ca="1">IF(NOT(ISNUMBER(INDEX($A:$A,LOOKUP(2,1/($A$1:INDIRECT("$A$"&amp;ROW($A43))&lt;&gt;""),ROW($A$1:INDIRECT("$A$"&amp;ROW($A43)))),1))),"",
$BC43*$BC43)</f>
        <v/>
      </c>
      <c r="BF43" s="3" t="str" cm="1">
        <f t="array" aca="1" ref="BF43" ca="1">IF(NOT(ISNUMBER(INDEX($A:$A,LOOKUP(2,1/($A$1:INDIRECT("$A$"&amp;ROW($A43))&lt;&gt;""),ROW($A$1:INDIRECT("$A$"&amp;ROW($A43)))),1))),"",
$BD43*$BD43)</f>
        <v/>
      </c>
      <c r="BG43" s="3" t="str" cm="1">
        <f t="array" aca="1" ref="BG43" ca="1">IF(NOT(ISNUMBER(INDEX($A:$A,LOOKUP(2,1/($A$1:INDIRECT("$A$"&amp;ROW($A43))&lt;&gt;""),ROW($A$1:INDIRECT("$A$"&amp;ROW($A43)))),1))),"",
_xlfn.FLOOR.MATH(1.5*_xlfn.FLOOR.MATH($AZ43*BA43/5)))</f>
        <v/>
      </c>
      <c r="BH43" s="3" t="str" cm="1">
        <f t="array" aca="1" ref="BH43" ca="1">IF(NOT(ISNUMBER(INDEX($A:$A, LOOKUP(2, 1 / ($A$1:INDIRECT("$A$"&amp;ROW($A43)) &lt;&gt; ""),ROW($A$1:INDIRECT("$A$"&amp;ROW($A43)))), 1))), "",
_xlfn.FLOOR.MATH($BG43/IF(OR(INDIRECT("$C$"&amp;LOOKUP(2, 1 / ($AY$1:INDIRECT("$AY$"&amp;ROW($AY43)-1) &lt;&gt; ""),ROW($AY$1:INDIRECT("$AY$"&amp;ROW($AY43)-1))))="Multi",
INDIRECT("$C$"&amp;LOOKUP(2, 1 / ($AY$1:INDIRECT("$AY$"&amp;ROW($AY43)-1) &lt;&gt; ""),ROW($AY$1:INDIRECT("$AY$"&amp;ROW($AY43)-1))))="Double"),2,1)))</f>
        <v/>
      </c>
      <c r="BI43" s="3" t="str" cm="1">
        <f t="array" aca="1" ref="BI43" ca="1">IF(NOT(ISNUMBER(INDEX($A:$A,LOOKUP(2,1/($A$1:INDIRECT("$A$"&amp;ROW($A43))&lt;&gt;""),ROW($A$1:INDIRECT("$A$"&amp;ROW($A43)))),1))),"",
VLOOKUP($BC43,GameFreakSQRT!$A$1:$B$200,2,FALSE))</f>
        <v/>
      </c>
      <c r="BJ43" s="3" t="str" cm="1">
        <f t="array" aca="1" ref="BJ43" ca="1">IF(NOT(ISNUMBER(INDEX($A:$A,LOOKUP(2,1/($A$1:INDIRECT("$A$"&amp;ROW($A43))&lt;&gt;""),ROW($A$1:INDIRECT("$A$"&amp;ROW($A43)))),1))),"",
VLOOKUP($BD43,GameFreakSQRT!$A$1:$B$200,2,FALSE))</f>
        <v/>
      </c>
      <c r="BK43" s="3" t="str" cm="1">
        <f t="array" aca="1" ref="BK43" ca="1">IF(NOT(ISNUMBER(INDEX($A:$A,LOOKUP(2,1/($A$1:INDIRECT("$A$"&amp;ROW($A43))&lt;&gt;""),ROW($A$1:INDIRECT("$A$"&amp;ROW($A43)))),1))),"",
_xlfn.FLOOR.MATH((($BI43*$BE43)*$BH43)/($BJ43*$BF43))+1)</f>
        <v/>
      </c>
      <c r="BL43" s="3" t="str" cm="1">
        <f t="array" aca="1" ref="BL43" ca="1">IF(NOT(ISNUMBER(INDEX($A:$A,LOOKUP(2,1/($A$1:INDIRECT("$A$"&amp;ROW($A43))&lt;&gt;""),ROW($A$1:INDIRECT("$A$"&amp;ROW($A43)))),1))),"",
_xlfn.FLOOR.MATH($BK43*IF(NOT(INDIRECT("$Z$"&amp;LOOKUP(2, 1 / ($AY$1:INDIRECT("$AY$"&amp;ROW($AY43)-1) &lt;&gt; ""),ROW($AY$1:INDIRECT("$AY$"&amp;ROW($AY43)-1))))=""),1.5,1)))</f>
        <v/>
      </c>
      <c r="BM43" s="3" t="str" cm="1">
        <f t="array" aca="1" ref="BM43" ca="1">IF(NOT(ISNUMBER(INDEX($A:$A, LOOKUP(2, 1 / ($A$1:INDIRECT("$A$"&amp;ROW($A43)) &lt;&gt; ""),ROW($A$1:INDIRECT("$A$"&amp;ROW($A43)))), 1))), "",
INDIRECT("$Y$"&amp;LOOKUP(2, 1 / ($AY$1:INDIRECT("$AY$"&amp;ROW($AY43)-1) &lt;&gt; ""),ROW($AY$1:INDIRECT("$AY$"&amp;ROW($AY43)-1)))))</f>
        <v/>
      </c>
      <c r="BN43" s="3" t="str">
        <f t="shared" ca="1" si="0"/>
        <v/>
      </c>
      <c r="CT43" s="3" t="str" cm="1">
        <f t="array" aca="1" ref="CT43" ca="1">IF(NOT(ISNUMBER(INDEX($A:$A, LOOKUP(2, 1 / ($A$1:INDIRECT("$A$"&amp;ROW($A43)) &lt;&gt; ""),ROW($A$1:INDIRECT("$A$"&amp;ROW($A43)))), 1))), "",
$AY43-INDEX($AY:$AY, LOOKUP(2, 1 / ($AY$1:INDIRECT("$AV$"&amp;ROW($AY43)-1) &lt;&gt; ""),ROW($AY$1:INDIRECT("$AV$"&amp;ROW($AY43)-1))), 1))</f>
        <v/>
      </c>
      <c r="CU43" s="3" t="str" cm="1">
        <f t="array" aca="1" ref="CU43" ca="1">IF(NOT(ISNUMBER(INDEX($A:$A, LOOKUP(2, 1 / ($A$1:INDIRECT("$A$"&amp;ROW($A43)) &lt;&gt; ""),ROW($A$1:INDIRECT("$A$"&amp;ROW($A43)))), 1))), "",
INDEX($Y:$Y, LOOKUP(2, 1 / ($Y$1:INDIRECT("$Y$"&amp;ROW($Y43)-1) &lt;&gt; ""),ROW($Y$1:INDIRECT("$Y$"&amp;ROW($Y43)-1))), 1))</f>
        <v/>
      </c>
      <c r="CV43" s="1" t="str">
        <f ca="1">IFERROR(VLOOKUP($AY43, 'Medium-Slow'!$A$1:$B$101, 2, TRUE),"")</f>
        <v/>
      </c>
    </row>
    <row r="44" spans="1:100" x14ac:dyDescent="0.45">
      <c r="A44" s="69"/>
      <c r="B44" s="69"/>
      <c r="C44" s="69" t="str">
        <f>$C43</f>
        <v>Single</v>
      </c>
      <c r="D44" s="69"/>
      <c r="E44" s="69"/>
      <c r="F44" s="56">
        <v>2</v>
      </c>
      <c r="G44" s="2" t="s">
        <v>159</v>
      </c>
      <c r="H44" s="2" t="s">
        <v>50</v>
      </c>
      <c r="I44" s="2">
        <v>12</v>
      </c>
      <c r="J44" s="2" t="s">
        <v>160</v>
      </c>
      <c r="K44" s="2" t="s">
        <v>161</v>
      </c>
      <c r="L44" s="2" t="s">
        <v>53</v>
      </c>
      <c r="M44" s="2" t="s">
        <v>54</v>
      </c>
      <c r="N44" s="2" t="s">
        <v>162</v>
      </c>
      <c r="O44" s="2" t="s">
        <v>101</v>
      </c>
      <c r="P44" s="2" t="s">
        <v>163</v>
      </c>
      <c r="Q44" s="2">
        <v>6</v>
      </c>
      <c r="R44" s="2">
        <f>_xlfn.FLOOR.MATH((((2*VLOOKUP(G44, 'EV and Base'!$A$1:$N$671, 9, FALSE))+$Q44)*$I44)/100)+$I44+10</f>
        <v>35</v>
      </c>
      <c r="S44" s="2">
        <f>_xlfn.FLOOR.MATH((_xlfn.FLOOR.MATH((((2*VLOOKUP($G44, 'EV and Base'!$A$1:$N$671, 10, FALSE))+$Q44)*$I44)/100)+5)*
IF(OR($J44="Lonely", $J44="Brave", $J44="Adamant", $J44="Naughty"), 1.1,
IF(OR($J44="Bold", $J44="Timid", $J44="Modest", $J44="Calm"), 0.9, 1)))</f>
        <v>23</v>
      </c>
      <c r="T44" s="2">
        <f>_xlfn.FLOOR.MATH((_xlfn.FLOOR.MATH((((2*VLOOKUP($G44, 'EV and Base'!$A$1:$N$671, 11, FALSE))+$Q44)*$I44)/100)+5)*
IF(OR($J44="Bold", $J44="Relaxed", $J44="Impish", $J44="Lax"), 1.1,
IF(OR($J44="Lonely", $J44="Hasty", $J44="Mild", $J44="Gentle"), 0.9, 1)))</f>
        <v>26</v>
      </c>
      <c r="U44" s="2">
        <f>_xlfn.FLOOR.MATH((_xlfn.FLOOR.MATH((((2*VLOOKUP($G44, 'EV and Base'!$A$1:$N$671, 12, FALSE))+$Q44)*$I44)/100)+5)*
IF(OR($J44="Modest", $J44="Mild", $J44="Quiet", $J44="Rash"), 1.1,
IF(OR($J44="Adamant", $J44="Impish", $J44="Jolly", $J44="Careful"), 0.9, 1)))</f>
        <v>12</v>
      </c>
      <c r="V44" s="2">
        <f>_xlfn.FLOOR.MATH((_xlfn.FLOOR.MATH((((2*VLOOKUP($G44, 'EV and Base'!$A$1:$N$671, 13, FALSE))+$Q44)*$I44)/100)+5)*
IF(OR($J44="Calm", $J44="Gentle", $J44="Sassy", $J44="Careful"), 1.1,
IF(OR($J44="Naughty", $J44="Lax", $J44="Naive", $J44="Rash"), 0.9, 1)))</f>
        <v>9</v>
      </c>
      <c r="W44" s="2">
        <f>_xlfn.FLOOR.MATH((_xlfn.FLOOR.MATH((((2*VLOOKUP($G44, 'EV and Base'!$A$1:$N$671, 14, FALSE))+$Q44)*$I44)/100)+5)*
IF(OR($J44="Timid", $J44="Hasty", $J44="Jolly", $J44="Naive"), 1.1,
IF(OR($J44="Brave", $J44="Relaxed", $J44="Quiet", $J44="Sassy"), 0.9, 1)))</f>
        <v>9</v>
      </c>
      <c r="X44" s="69"/>
      <c r="AA44" s="23" t="str" cm="1">
        <f t="array" aca="1" ref="AA44" ca="1">IF(NOT(ISNUMBER(INDEX($A:$A,LOOKUP(2,1/($A$1:INDIRECT("$A$"&amp;ROW($A44))&lt;&gt;""),ROW($A$1:INDIRECT("$A$"&amp;ROW($A44)))),1))),"",
IF(NOT(ISNUMBER($A44)),$AA43,
IF($AB44&lt;16,"Lillipup",
IF($AB44&lt;32,"Herdier",
"Stoutland"))))</f>
        <v/>
      </c>
      <c r="AB44" s="25" t="str" cm="1">
        <f t="array" aca="1" ref="AB44" ca="1">IF(NOT(ISNUMBER(INDEX($A:$A, LOOKUP(2, 1 / ($A$1:INDIRECT("$A$"&amp;ROW($A44)) &lt;&gt; ""),ROW($A$1:INDIRECT("$A$"&amp;ROW($A44)))), 1))), "",
VLOOKUP($AY44,'Medium-Slow'!$A$1:$B$101,2,TRUE))</f>
        <v/>
      </c>
      <c r="AC44" s="23" t="str" cm="1">
        <f t="array" aca="1" ref="AC44" ca="1">IF(NOT(ISNUMBER(INDEX($A:$A, LOOKUP(2, 1 / ($A$1:INDIRECT("$A$"&amp;ROW($A44)) &lt;&gt; ""),ROW($A$1:INDIRECT("$A$"&amp;ROW($A44)))), 1))), "",
INDEX($AC:$AC, LOOKUP(2, 1 / ($AC$1:INDIRECT("$AC$"&amp;ROW($AC44)-1) &lt;&gt; ""),ROW($AC$1:INDIRECT("$AC$"&amp;ROW($AC44)-1))), 1)+
IF(INDEX($AC:$AC, LOOKUP(2, 1 / ($AC$1:INDIRECT("$AC$"&amp;ROW($AC44)-1) &lt;&gt; ""),ROW($AC$1:INDIRECT("$AC$"&amp;ROW($AC44)-1))), 1)+
INDEX($AD:$AD, LOOKUP(2, 1 / ($AD$1:INDIRECT("$AD$"&amp;ROW($AD44)-1) &lt;&gt; ""),ROW($AD$1:INDIRECT("$AD$"&amp;ROW($AD44)-1))), 1)+
INDEX($AE:$AE, LOOKUP(2, 1 / ($AE$1:INDIRECT("$AE$"&amp;ROW($AE44)-1) &lt;&gt; ""),ROW($AE$1:INDIRECT("$AE$"&amp;ROW($AD44)-1))), 1)+
INDEX($AE:$AF, LOOKUP(2, 1 / ($AF$1:INDIRECT("$AF$"&amp;ROW($AF44)-1) &lt;&gt; ""),ROW($AF$1:INDIRECT("$AF$"&amp;ROW($AD44)-1))), 1)+
INDEX($AG:$AG, LOOKUP(2, 1 / ($AG$1:INDIRECT("$AG$"&amp;ROW($AG44)-1) &lt;&gt; ""),ROW($AG$1:INDIRECT("$AG$"&amp;ROW($AD44)-1))), 1)+
INDEX($AH:$AH, LOOKUP(2, 1 / ($AH$1:INDIRECT("$AH$"&amp;ROW($AH44)-1) &lt;&gt; ""),ROW($AH$1:INDIRECT("$AH$"&amp;ROW($AD44)-1))), 1)&gt;=510,0,
IF(INDEX($AC:$AC, LOOKUP(2, 1 / ($AC$1:INDIRECT("$AC$"&amp;ROW($AC44)-1) &lt;&gt; ""),ROW($AC$1:INDIRECT("$AC$"&amp;ROW($AC44)-1))), 1)&gt;=255,0,
VLOOKUP(INDIRECT("$G$"&amp;LOOKUP(2, 1 / ($AC$1:INDIRECT("$AC$"&amp;ROW($AC44)-1) &lt;&gt; ""),ROW($AC$1:INDIRECT("$AC$"&amp;ROW($AC44)-1)))), 'EV and Base'!$A$1:$N$671, 3, FALSE))))</f>
        <v/>
      </c>
      <c r="AD44" s="2" t="str" cm="1">
        <f t="array" aca="1" ref="AD44" ca="1">IF(NOT(ISNUMBER(INDEX($A:$A, LOOKUP(2, 1 / ($A$1:INDIRECT("$A$"&amp;ROW($A44)) &lt;&gt; ""),ROW($A$1:INDIRECT("$A$"&amp;ROW($A44)))), 1))), "",
INDEX($AD:$AD, LOOKUP(2, 1 / ($AD$1:INDIRECT("$AD$"&amp;ROW($AD44)-1) &lt;&gt; ""),ROW($AD$1:INDIRECT("$AD$"&amp;ROW($AD44)-1))), 1)+
IF(INDEX($AC:$AC, LOOKUP(2, 1 / ($AC$1:INDIRECT("$AC$"&amp;ROW($AC44)-1) &lt;&gt; ""),ROW($AC$1:INDIRECT("$AC$"&amp;ROW($AC44)-1))), 1)+
INDEX($AD:$AD, LOOKUP(2, 1 / ($AD$1:INDIRECT("$AD$"&amp;ROW($AD44)-1) &lt;&gt; ""),ROW($AD$1:INDIRECT("$AD$"&amp;ROW($AD44)-1))), 1)+
INDEX($AE:$AE, LOOKUP(2, 1 / ($AE$1:INDIRECT("$AE$"&amp;ROW($AE44)-1) &lt;&gt; ""),ROW($AE$1:INDIRECT("$AE$"&amp;ROW($AD44)-1))), 1)+
INDEX($AE:$AF, LOOKUP(2, 1 / ($AF$1:INDIRECT("$AF$"&amp;ROW($AF44)-1) &lt;&gt; ""),ROW($AF$1:INDIRECT("$AF$"&amp;ROW($AD44)-1))), 1)+
INDEX($AG:$AG, LOOKUP(2, 1 / ($AG$1:INDIRECT("$AG$"&amp;ROW($AG44)-1) &lt;&gt; ""),ROW($AG$1:INDIRECT("$AG$"&amp;ROW($AD44)-1))), 1)+
INDEX($AH:$AH, LOOKUP(2, 1 / ($AH$1:INDIRECT("$AH$"&amp;ROW($AH44)-1) &lt;&gt; ""),ROW($AH$1:INDIRECT("$AH$"&amp;ROW($AD44)-1))), 1)&gt;=510,0,
IF(INDEX($AD:$AD, LOOKUP(2, 1 / ($AD$1:INDIRECT("$AD$"&amp;ROW($AD44)-1) &lt;&gt; ""),ROW($AD$1:INDIRECT("$AD$"&amp;ROW($AD44)-1))), 1)&gt;=255,0,
VLOOKUP(INDIRECT("$G$"&amp;LOOKUP(2, 1 / ($AD$1:INDIRECT("$AD$"&amp;ROW($AD44)-1) &lt;&gt; ""),ROW($AD$1:INDIRECT("$AD$"&amp;ROW($AD44)-1)))), 'EV and Base'!$A$1:$N$671, 4, FALSE))))</f>
        <v/>
      </c>
      <c r="AE44" s="2" t="str" cm="1">
        <f t="array" aca="1" ref="AE44" ca="1">IF(NOT(ISNUMBER(INDEX($A:$A,LOOKUP(2,1/($A$1:INDIRECT("$A$"&amp;ROW($A44))&lt;&gt;""),ROW($A$1:INDIRECT("$A$"&amp;ROW($A44)))),1))),"",
INDEX($AE:$AE,LOOKUP(2,1/($AE$1:INDIRECT("$AE$"&amp;ROW($AE44)-1)&lt;&gt;""),ROW($AE$1:INDIRECT("$AE$"&amp;ROW($AE44)-1))),1)+
IF(INDEX($AC:$AC,LOOKUP(2,1/($AC$1:INDIRECT("$AC$"&amp;ROW($AC44)-1)&lt;&gt;""),ROW($AC$1:INDIRECT("$AC$"&amp;ROW($AC44)-1))),1)+
INDEX($AD:$AD,LOOKUP(2,1/($AD$1:INDIRECT("$AD$"&amp;ROW($AD44)-1)&lt;&gt;""),ROW($AD$1:INDIRECT("$AD$"&amp;ROW($AD44)-1))),1)+
INDEX($AE:$AE,LOOKUP(2,1/($AE$1:INDIRECT("$AE$"&amp;ROW($AE44)-1)&lt;&gt;""),ROW($AE$1:INDIRECT("$AE$"&amp;ROW($AD44)-1))),1)+
INDEX($AE:$AF,LOOKUP(2,1/($AF$1:INDIRECT("$AF$"&amp;ROW($AF44)-1)&lt;&gt;""),ROW($AF$1:INDIRECT("$AF$"&amp;ROW($AD44)-1))),1)+
INDEX($AG:$AG,LOOKUP(2,1/($AG$1:INDIRECT("$AG$"&amp;ROW($AG44)-1)&lt;&gt;""),ROW($AG$1:INDIRECT("$AG$"&amp;ROW($AD44)-1))),1)+
INDEX($AH:$AH,LOOKUP(2,1/($AH$1:INDIRECT("$AH$"&amp;ROW($AH44)-1)&lt;&gt;""),ROW($AH$1:INDIRECT("$AH$"&amp;ROW($AD44)-1))),1)&gt;=510,0,
IF(INDEX($AE:$AE,LOOKUP(2,1/($AE$1:INDIRECT("$AE$"&amp;ROW($AE44)-1)&lt;&gt;""),ROW($AE$1:INDIRECT("$AE$"&amp;ROW($AE44)-1))),1)&gt;=255,0,
VLOOKUP(INDIRECT("$G$"&amp;LOOKUP(2,1/($AE$1:INDIRECT("$AE$"&amp;ROW($AE44)-1)&lt;&gt;""),ROW($AE$1:INDIRECT("$AE$"&amp;ROW($AE44)-1)))),'EV and Base'!$A$1:$N$671,5,FALSE))))</f>
        <v/>
      </c>
      <c r="AF44" s="2" t="str" cm="1">
        <f t="array" aca="1" ref="AF44" ca="1">IF(NOT(ISNUMBER(INDEX($A:$A, LOOKUP(2, 1 / ($A$1:INDIRECT("$A$"&amp;ROW($A44)) &lt;&gt; ""),ROW($A$1:INDIRECT("$A$"&amp;ROW($A44)))), 1))), "",
INDEX($AF:$AF, LOOKUP(2, 1 / ($AF$1:INDIRECT("$AF$"&amp;ROW($AF44)-1) &lt;&gt; ""),ROW($AF$1:INDIRECT("$AF$"&amp;ROW($AF44)-1))), 1)+
IF(INDEX($AC:$AC, LOOKUP(2, 1 / ($AC$1:INDIRECT("$AC$"&amp;ROW($AC44)-1) &lt;&gt; ""),ROW($AC$1:INDIRECT("$AC$"&amp;ROW($AC44)-1))), 1)+
INDEX($AD:$AD, LOOKUP(2, 1 / ($AD$1:INDIRECT("$AD$"&amp;ROW($AD44)-1) &lt;&gt; ""),ROW($AD$1:INDIRECT("$AD$"&amp;ROW($AD44)-1))), 1)+
INDEX($AE:$AE, LOOKUP(2, 1 / ($AE$1:INDIRECT("$AE$"&amp;ROW($AE44)-1) &lt;&gt; ""),ROW($AE$1:INDIRECT("$AE$"&amp;ROW($AD44)-1))), 1)+
INDEX($AE:$AF, LOOKUP(2, 1 / ($AF$1:INDIRECT("$AF$"&amp;ROW($AF44)-1) &lt;&gt; ""),ROW($AF$1:INDIRECT("$AF$"&amp;ROW($AD44)-1))), 1)+
INDEX($AG:$AG, LOOKUP(2, 1 / ($AG$1:INDIRECT("$AG$"&amp;ROW($AG44)-1) &lt;&gt; ""),ROW($AG$1:INDIRECT("$AG$"&amp;ROW($AD44)-1))), 1)+
INDEX($AH:$AH, LOOKUP(2, 1 / ($AH$1:INDIRECT("$AH$"&amp;ROW($AH44)-1) &lt;&gt; ""),ROW($AH$1:INDIRECT("$AH$"&amp;ROW($AD44)-1))), 1)&gt;=510,0,
IF(INDEX($AF:$AF, LOOKUP(2, 1 / ($AF$1:INDIRECT("$AF$"&amp;ROW($AF44)-1) &lt;&gt; ""),ROW($AF$1:INDIRECT("$AF$"&amp;ROW($AF44)-1))), 1)&gt;=255,0,
VLOOKUP(INDIRECT("$G$"&amp;LOOKUP(2, 1 / ($AF$1:INDIRECT("$AF$"&amp;ROW($AF44)-1) &lt;&gt; ""),ROW($AF$1:INDIRECT("$AF$"&amp;ROW($AF44)-1)))), 'EV and Base'!$A$1:$N$671, 6, FALSE))))</f>
        <v/>
      </c>
      <c r="AG44" s="2" t="str" cm="1">
        <f t="array" aca="1" ref="AG44" ca="1">IF(NOT(ISNUMBER(INDEX($A:$A, LOOKUP(2, 1 / ($A$1:INDIRECT("$A$"&amp;ROW($A44)) &lt;&gt; ""),ROW($A$1:INDIRECT("$A$"&amp;ROW($A44)))), 1))), "",
INDEX($AG:$AG, LOOKUP(2, 1 / ($AG$1:INDIRECT("$AG$"&amp;ROW($AG44)-1) &lt;&gt; ""),ROW($AG$1:INDIRECT("$AG$"&amp;ROW($AG44)-1))), 1)+
IF(INDEX($AC:$AC, LOOKUP(2, 1 / ($AC$1:INDIRECT("$AC$"&amp;ROW($AC44)-1) &lt;&gt; ""),ROW($AC$1:INDIRECT("$AC$"&amp;ROW($AC44)-1))), 1)+
INDEX($AD:$AD, LOOKUP(2, 1 / ($AD$1:INDIRECT("$AD$"&amp;ROW($AD44)-1) &lt;&gt; ""),ROW($AD$1:INDIRECT("$AD$"&amp;ROW($AD44)-1))), 1)+
INDEX($AE:$AE, LOOKUP(2, 1 / ($AE$1:INDIRECT("$AE$"&amp;ROW($AE44)-1) &lt;&gt; ""),ROW($AE$1:INDIRECT("$AE$"&amp;ROW($AD44)-1))), 1)+
INDEX($AE:$AF, LOOKUP(2, 1 / ($AF$1:INDIRECT("$AF$"&amp;ROW($AF44)-1) &lt;&gt; ""),ROW($AF$1:INDIRECT("$AF$"&amp;ROW($AD44)-1))), 1)+
INDEX($AG:$AG, LOOKUP(2, 1 / ($AG$1:INDIRECT("$AG$"&amp;ROW($AG44)-1) &lt;&gt; ""),ROW($AG$1:INDIRECT("$AG$"&amp;ROW($AD44)-1))), 1)+
INDEX($AH:$AH, LOOKUP(2, 1 / ($AH$1:INDIRECT("$AH$"&amp;ROW($AH44)-1) &lt;&gt; ""),ROW($AH$1:INDIRECT("$AH$"&amp;ROW($AD44)-1))), 1)&gt;=510,0,
IF(INDEX($AG:$AG, LOOKUP(2, 1 / ($AG$1:INDIRECT("$AG$"&amp;ROW($AG44)-1) &lt;&gt; ""),ROW($AG$1:INDIRECT("$AG$"&amp;ROW($AG44)-1))), 1)&gt;=255,0,
VLOOKUP(INDIRECT("$G$"&amp;LOOKUP(2, 1 / ($AG$1:INDIRECT("$AG$"&amp;ROW($AG44)-1) &lt;&gt; ""),ROW($AG$1:INDIRECT("$AG$"&amp;ROW($AG44)-1)))), 'EV and Base'!$A$1:$N$671, 7, FALSE))))</f>
        <v/>
      </c>
      <c r="AH44" s="24" t="str" cm="1">
        <f t="array" aca="1" ref="AH44" ca="1">IF(NOT(ISNUMBER(INDEX($A:$A,LOOKUP(2,1/($A$1:INDIRECT("$A$"&amp;ROW($A44))&lt;&gt;""),ROW($A$1:INDIRECT("$A$"&amp;ROW($A44)))),1))),"",
INDEX($AH:$AH,LOOKUP(2,1/($AH$1:INDIRECT("$AH$"&amp;ROW($AH44)-1)&lt;&gt;""),ROW($AH$1:INDIRECT("$AH$"&amp;ROW($AH44)-1))),1)+
IF(INDEX($AC:$AC,LOOKUP(2,1/($AC$1:INDIRECT("$AC$"&amp;ROW($AC44)-1)&lt;&gt;""),ROW($AC$1:INDIRECT("$AC$"&amp;ROW($AC44)-1))),1)+
INDEX($AD:$AD,LOOKUP(2,1/($AD$1:INDIRECT("$AD$"&amp;ROW($AD44)-1)&lt;&gt;""),ROW($AD$1:INDIRECT("$AD$"&amp;ROW($AD44)-1))),1)+
INDEX($AE:$AE,LOOKUP(2,1/($AE$1:INDIRECT("$AE$"&amp;ROW($AE44)-1)&lt;&gt;""),ROW($AE$1:INDIRECT("$AE$"&amp;ROW($AD44)-1))),1)+
INDEX($AE:$AF,LOOKUP(2,1/($AF$1:INDIRECT("$AF$"&amp;ROW($AF44)-1)&lt;&gt;""),ROW($AF$1:INDIRECT("$AF$"&amp;ROW($AD44)-1))),1)+
INDEX($AG:$AG,LOOKUP(2,1/($AG$1:INDIRECT("$AG$"&amp;ROW($AG44)-1)&lt;&gt;""),ROW($AG$1:INDIRECT("$AG$"&amp;ROW($AD44)-1))),1)+
INDEX($AH:$AH,LOOKUP(2,1/($AH$1:INDIRECT("$AH$"&amp;ROW($AH44)-1)&lt;&gt;""),ROW($AH$1:INDIRECT("$AH$"&amp;ROW($AD44)-1))),1)&gt;=510,0,
IF(INDEX($AH:$AH,LOOKUP(2,1/($AH$1:INDIRECT("$AH$"&amp;ROW($AH44)-1)&lt;&gt;""),ROW($AH$1:INDIRECT("$AH$"&amp;ROW($AH44)-1))),1)&gt;=255,0,
VLOOKUP(INDIRECT("$G$"&amp;LOOKUP(2,1/($AH$1:INDIRECT("$AH$"&amp;ROW($AH44)-1)&lt;&gt;""),ROW($AH$1:INDIRECT("$AH$"&amp;ROW($AH44)-1)))),'EV and Base'!$A$1:$N$671,8,FALSE))))</f>
        <v/>
      </c>
      <c r="AI44" s="29" t="str" cm="1">
        <f t="array" aca="1" ref="AI44" ca="1">IF(NOT(ISNUMBER(INDEX($A:$A,LOOKUP(2,1/($A$1:INDIRECT("$A$"&amp;ROW($A44))&lt;&gt;""),ROW($A$1:INDIRECT("$A$"&amp;ROW($A44)))),1))),"",
ROUNDDOWN((((2*VLOOKUP($AA44,'EV and Base'!$A$1:$N$671,9,FALSE))+31+ROUNDDOWN($AC44/4,0))*$AB44)/100,0)+$AB44+10)</f>
        <v/>
      </c>
      <c r="AJ44" s="21" t="str" cm="1">
        <f t="array" aca="1" ref="AJ44" ca="1">IF(NOT(ISNUMBER(INDEX($A:$A, LOOKUP(2, 1 / ($A$1:INDIRECT("$A$"&amp;ROW($A44)) &lt;&gt; ""),ROW($A$1:INDIRECT("$A$"&amp;ROW($A44)))), 1))), "",
ROUNDDOWN((ROUNDDOWN((((2*VLOOKUP($AA44, 'EV and Base'!$A$1:$N$671, 10, FALSE))+31+ROUNDDOWN($AD44/4, 0))*$AB44)/100, 0)+5)*1.1, 0))</f>
        <v/>
      </c>
      <c r="AK44" s="21" t="str" cm="1">
        <f t="array" aca="1" ref="AK44" ca="1">IF(NOT(ISNUMBER(INDEX($A:$A, LOOKUP(2, 1 / ($A$1:INDIRECT("$A$"&amp;ROW($A44)) &lt;&gt; ""),ROW($A$1:INDIRECT("$A$"&amp;ROW($A44)))), 1))), "",
ROUNDDOWN((ROUNDDOWN((((2*VLOOKUP($AA44, 'EV and Base'!$A$1:$N$671, 11, FALSE))+30+ROUNDDOWN($AE44/4, 0))*$AB44)/100, 0)+5), 0)
&amp;"-"&amp;
ROUNDDOWN((ROUNDDOWN((((2*VLOOKUP($AA44, 'EV and Base'!$A$1:$N$671, 11, FALSE))+31+ROUNDDOWN($AE44/4, 0))*$AB44)/100, 0)+5), 0))</f>
        <v/>
      </c>
      <c r="AL44" s="21" t="str" cm="1">
        <f t="array" aca="1" ref="AL44" ca="1">IF(NOT(ISNUMBER(INDEX($A:$A, LOOKUP(2, 1 / ($A$1:INDIRECT("$A$"&amp;ROW($A44)) &lt;&gt; ""),ROW($A$1:INDIRECT("$A$"&amp;ROW($A44)))), 1))), "",
ROUNDDOWN((ROUNDDOWN((((2*VLOOKUP($AA44, 'EV and Base'!$A$1:$N$671, 12, FALSE))+0+ROUNDDOWN($AF44/4, 0))*$AB44)/100, 0)+5)*0.9, 0)
&amp;"-"&amp;
ROUNDDOWN((ROUNDDOWN((((2*VLOOKUP($AA44, 'EV and Base'!$A$1:$N$671, 12, FALSE))+31+ROUNDDOWN($AF44/4, 0))*$AB44)/100, 0)+5)*0.9, 0))</f>
        <v/>
      </c>
      <c r="AM44" s="21" t="str" cm="1">
        <f t="array" aca="1" ref="AM44" ca="1">IF(NOT(ISNUMBER(INDEX($A:$A, LOOKUP(2, 1 / ($A$1:INDIRECT("$A$"&amp;ROW($A44)) &lt;&gt; ""),ROW($A$1:INDIRECT("$A$"&amp;ROW($A44)))), 1))), "",
ROUNDDOWN((ROUNDDOWN((((2*VLOOKUP($AA44, 'EV and Base'!$A$1:$N$671, 13, FALSE))+30+ROUNDDOWN($AG44/4, 0))*$AB44)/100, 0)+5), 0)
&amp;"-"&amp;
ROUNDDOWN((ROUNDDOWN((((2*VLOOKUP($AA44, 'EV and Base'!$A$1:$N$671, 13, FALSE))+31+ROUNDDOWN($AG44/4, 0))*$AB44)/100, 0)+5), 0))</f>
        <v/>
      </c>
      <c r="AN44" s="25" t="str" cm="1">
        <f t="array" aca="1" ref="AN44" ca="1">IF(NOT(ISNUMBER(INDEX($A:$A, LOOKUP(2, 1 / ($A$1:INDIRECT("$A$"&amp;ROW($A44)) &lt;&gt; ""),ROW($A$1:INDIRECT("$A$"&amp;ROW($A44)))), 1))), "",
ROUNDDOWN((ROUNDDOWN((((2*VLOOKUP($AA44, 'EV and Base'!$A$1:$N$671, 14, FALSE))+31+ROUNDDOWN($AH44/4, 0))*$AB44)/100, 0)+5), 0))</f>
        <v/>
      </c>
      <c r="AO44" s="23" t="str" cm="1">
        <f t="array" aca="1" ref="AO44" ca="1">IF(NOT(ISNUMBER(INDEX($A:$A, LOOKUP(2, 1 / ($A$1:INDIRECT("$A$"&amp;ROW($A44)) &lt;&gt; ""),ROW($A$1:INDIRECT("$A$"&amp;ROW($A44)))), 1))), "",
ROUNDDOWN((((2*VLOOKUP($AA44, 'EV and Base'!$A$1:$N$671, 9, FALSE))+31+ROUNDDOWN($AC44/4, 0))*$AB44)/100, 0)+$AB44+10)</f>
        <v/>
      </c>
      <c r="AP44" s="2" t="str" cm="1">
        <f t="array" aca="1" ref="AP44" ca="1">IF(NOT(ISNUMBER(INDEX($A:$A, LOOKUP(2, 1 / ($A$1:INDIRECT("$A$"&amp;ROW($A44)) &lt;&gt; ""),ROW($A$1:INDIRECT("$A$"&amp;ROW($A44)))), 1))), "",
ROUNDDOWN((ROUNDDOWN((((2*VLOOKUP($AA44, 'EV and Base'!$A$1:$N$671, 10, FALSE))+31+ROUNDDOWN($AD44/4, 0))*$AB44)/100, 0)+5)*1.1, 0))</f>
        <v/>
      </c>
      <c r="AQ44" s="2" t="str" cm="1">
        <f t="array" aca="1" ref="AQ44" ca="1">IF(NOT(ISNUMBER(INDEX($A:$A, LOOKUP(2, 1 / ($A$1:INDIRECT("$A$"&amp;ROW($A44)) &lt;&gt; ""),ROW($A$1:INDIRECT("$A$"&amp;ROW($A44)))), 1))), "",
ROUNDDOWN((ROUNDDOWN((((2*VLOOKUP($AA44, 'EV and Base'!$A$1:$N$671, 11, FALSE))+$AV$2+ROUNDDOWN($AE44/4, 0))*$AB44)/100, 0)+5), 0))</f>
        <v/>
      </c>
      <c r="AR44" s="22" t="str" cm="1">
        <f t="array" aca="1" ref="AR44" ca="1">IF(NOT(ISNUMBER(INDEX($A:$A, LOOKUP(2, 1 / ($A$1:INDIRECT("$A$"&amp;ROW($A44)) &lt;&gt; ""),ROW($A$1:INDIRECT("$A$"&amp;ROW($A44)))), 1))), "",
ROUNDDOWN((ROUNDDOWN((((2*VLOOKUP($AA44, 'EV and Base'!$A$1:$N$671, 12, FALSE))+$AW$2+ROUNDDOWN($AF44/4, 0))*$AB44)/100, 0)+5)*0.9, 0))</f>
        <v/>
      </c>
      <c r="AS44" s="2" t="str" cm="1">
        <f t="array" aca="1" ref="AS44" ca="1">IF(NOT(ISNUMBER(INDEX($A:$A, LOOKUP(2, 1 / ($A$1:INDIRECT("$A$"&amp;ROW($A44)) &lt;&gt; ""),ROW($A$1:INDIRECT("$A$"&amp;ROW($A44)))), 1))), "",
ROUNDDOWN((ROUNDDOWN((((2*VLOOKUP($AA44, 'EV and Base'!$A$1:$N$671, 13, FALSE))+$AX$2+ROUNDDOWN($AG44/4, 0))*$AB44)/100, 0)+5), 0))</f>
        <v/>
      </c>
      <c r="AT44" s="24" t="str" cm="1">
        <f t="array" aca="1" ref="AT44" ca="1">IF(NOT(ISNUMBER(INDEX($A:$A, LOOKUP(2, 1 / ($A$1:INDIRECT("$A$"&amp;ROW($A44)) &lt;&gt; ""),ROW($A$1:INDIRECT("$A$"&amp;ROW($A44)))), 1))), "",
ROUNDDOWN((ROUNDDOWN((((2*VLOOKUP($AA44, 'EV and Base'!$A$1:$N$671, 14, FALSE))+31+ROUNDDOWN($AH44/4, 0))*$AB44)/100, 0)+5), 0))</f>
        <v/>
      </c>
      <c r="AU44" s="28"/>
      <c r="AY44" t="str" cm="1">
        <f t="array" aca="1" ref="AY44" ca="1">IF(NOT(ISNUMBER(INDEX($A:$A,LOOKUP(2,1/($A$1:INDIRECT("$A$"&amp;ROW($A44))&lt;&gt;""),ROW($A$1:INDIRECT("$A$"&amp;ROW($A44)))),1))),"",
INDEX($AY:$AY,LOOKUP(2,1/($AY$1:INDIRECT("$AY$"&amp;ROW($AY44)-1)&lt;&gt;""),ROW($AY$1:INDIRECT("$AY$"&amp;ROW($AY44)-1))),1)+$BL44)</f>
        <v/>
      </c>
      <c r="AZ44" s="3" t="str" cm="1">
        <f t="array" aca="1" ref="AZ44" ca="1">IF(NOT(ISNUMBER(INDEX($A:$A, LOOKUP(2, 1 / ($A$1:INDIRECT("$A$"&amp;ROW($A44)) &lt;&gt; ""),ROW($A$1:INDIRECT("$A$"&amp;ROW($A44)))), 1))), "",
VLOOKUP(INDIRECT("$G$"&amp;LOOKUP(2, 1 / ($AY$1:INDIRECT("$AY$"&amp;ROW($AY44)-1) &lt;&gt; ""),ROW($AY$1:INDIRECT("$AY$"&amp;ROW($AY44)-1)))),'EV and Base'!A39:N709,2,FALSE))</f>
        <v/>
      </c>
      <c r="BA44" s="3" t="str" cm="1">
        <f t="array" aca="1" ref="BA44" ca="1">IF(NOT(ISNUMBER(INDEX($A:$A, LOOKUP(2, 1 / ($A$1:INDIRECT("$A$"&amp;ROW($A44)) &lt;&gt; ""),ROW($A$1:INDIRECT("$A$"&amp;ROW($A44)))), 1))), "",
INDIRECT("$I$"&amp;LOOKUP(2, 1 / ($AY$1:INDIRECT("$AY$"&amp;ROW($AY44)-1) &lt;&gt; ""),ROW($AY$1:INDIRECT("$AY$"&amp;ROW($AY44)-1)))))</f>
        <v/>
      </c>
      <c r="BB44" s="1" t="str" cm="1">
        <f t="array" aca="1" ref="BB44" ca="1">IF(NOT(ISNUMBER(INDEX($A:$A, LOOKUP(2, 1 / ($A$1:INDIRECT("$A$"&amp;ROW($A44)) &lt;&gt; ""),ROW($A$1:INDIRECT("$A$"&amp;ROW($A44)))), 1))), "",
INDIRECT("$AB$"&amp;LOOKUP(2, 1 / ($AY$1:INDIRECT("$AY$"&amp;ROW($AY44)-1) &lt;&gt; ""),ROW($AY$1:INDIRECT("$AY$"&amp;ROW($AY44)-1)))))</f>
        <v/>
      </c>
      <c r="BC44" s="3" t="str" cm="1">
        <f t="array" aca="1" ref="BC44" ca="1">IF(NOT(ISNUMBER(INDEX($A:$A,LOOKUP(2,1/($A$1:INDIRECT("$A$"&amp;ROW($A44))&lt;&gt;""),ROW($A$1:INDIRECT("$A$"&amp;ROW($A44)))),1))),"",
$BA44+$BA44+10)</f>
        <v/>
      </c>
      <c r="BD44" s="3" t="str" cm="1">
        <f t="array" aca="1" ref="BD44" ca="1">IF(NOT(ISNUMBER(INDEX($A:$A,LOOKUP(2,1/($A$1:INDIRECT("$A$"&amp;ROW($A44))&lt;&gt;""),ROW($A$1:INDIRECT("$A$"&amp;ROW($A44)))),1))),"",
$BA44+$BB44+10)</f>
        <v/>
      </c>
      <c r="BE44" s="3" t="str" cm="1">
        <f t="array" aca="1" ref="BE44" ca="1">IF(NOT(ISNUMBER(INDEX($A:$A,LOOKUP(2,1/($A$1:INDIRECT("$A$"&amp;ROW($A44))&lt;&gt;""),ROW($A$1:INDIRECT("$A$"&amp;ROW($A44)))),1))),"",
$BC44*$BC44)</f>
        <v/>
      </c>
      <c r="BF44" s="3" t="str" cm="1">
        <f t="array" aca="1" ref="BF44" ca="1">IF(NOT(ISNUMBER(INDEX($A:$A,LOOKUP(2,1/($A$1:INDIRECT("$A$"&amp;ROW($A44))&lt;&gt;""),ROW($A$1:INDIRECT("$A$"&amp;ROW($A44)))),1))),"",
$BD44*$BD44)</f>
        <v/>
      </c>
      <c r="BG44" s="3" t="str" cm="1">
        <f t="array" aca="1" ref="BG44" ca="1">IF(NOT(ISNUMBER(INDEX($A:$A,LOOKUP(2,1/($A$1:INDIRECT("$A$"&amp;ROW($A44))&lt;&gt;""),ROW($A$1:INDIRECT("$A$"&amp;ROW($A44)))),1))),"",
_xlfn.FLOOR.MATH(1.5*_xlfn.FLOOR.MATH($AZ44*BA44/5)))</f>
        <v/>
      </c>
      <c r="BH44" s="3" t="str" cm="1">
        <f t="array" aca="1" ref="BH44" ca="1">IF(NOT(ISNUMBER(INDEX($A:$A, LOOKUP(2, 1 / ($A$1:INDIRECT("$A$"&amp;ROW($A44)) &lt;&gt; ""),ROW($A$1:INDIRECT("$A$"&amp;ROW($A44)))), 1))), "",
_xlfn.FLOOR.MATH($BG44/IF(OR(INDIRECT("$C$"&amp;LOOKUP(2, 1 / ($AY$1:INDIRECT("$AY$"&amp;ROW($AY44)-1) &lt;&gt; ""),ROW($AY$1:INDIRECT("$AY$"&amp;ROW($AY44)-1))))="Multi",
INDIRECT("$C$"&amp;LOOKUP(2, 1 / ($AY$1:INDIRECT("$AY$"&amp;ROW($AY44)-1) &lt;&gt; ""),ROW($AY$1:INDIRECT("$AY$"&amp;ROW($AY44)-1))))="Double"),2,1)))</f>
        <v/>
      </c>
      <c r="BI44" s="3" t="str" cm="1">
        <f t="array" aca="1" ref="BI44" ca="1">IF(NOT(ISNUMBER(INDEX($A:$A,LOOKUP(2,1/($A$1:INDIRECT("$A$"&amp;ROW($A44))&lt;&gt;""),ROW($A$1:INDIRECT("$A$"&amp;ROW($A44)))),1))),"",
VLOOKUP($BC44,GameFreakSQRT!$A$1:$B$200,2,FALSE))</f>
        <v/>
      </c>
      <c r="BJ44" s="3" t="str" cm="1">
        <f t="array" aca="1" ref="BJ44" ca="1">IF(NOT(ISNUMBER(INDEX($A:$A,LOOKUP(2,1/($A$1:INDIRECT("$A$"&amp;ROW($A44))&lt;&gt;""),ROW($A$1:INDIRECT("$A$"&amp;ROW($A44)))),1))),"",
VLOOKUP($BD44,GameFreakSQRT!$A$1:$B$200,2,FALSE))</f>
        <v/>
      </c>
      <c r="BK44" s="3" t="str" cm="1">
        <f t="array" aca="1" ref="BK44" ca="1">IF(NOT(ISNUMBER(INDEX($A:$A,LOOKUP(2,1/($A$1:INDIRECT("$A$"&amp;ROW($A44))&lt;&gt;""),ROW($A$1:INDIRECT("$A$"&amp;ROW($A44)))),1))),"",
_xlfn.FLOOR.MATH((($BI44*$BE44)*$BH44)/($BJ44*$BF44))+1)</f>
        <v/>
      </c>
      <c r="BL44" s="3" t="str" cm="1">
        <f t="array" aca="1" ref="BL44" ca="1">IF(NOT(ISNUMBER(INDEX($A:$A,LOOKUP(2,1/($A$1:INDIRECT("$A$"&amp;ROW($A44))&lt;&gt;""),ROW($A$1:INDIRECT("$A$"&amp;ROW($A44)))),1))),"",
_xlfn.FLOOR.MATH($BK44*IF(NOT(INDIRECT("$Z$"&amp;LOOKUP(2, 1 / ($AY$1:INDIRECT("$AY$"&amp;ROW($AY44)-1) &lt;&gt; ""),ROW($AY$1:INDIRECT("$AY$"&amp;ROW($AY44)-1))))=""),1.5,1)))</f>
        <v/>
      </c>
      <c r="BM44" s="3" t="str" cm="1">
        <f t="array" aca="1" ref="BM44" ca="1">IF(NOT(ISNUMBER(INDEX($A:$A, LOOKUP(2, 1 / ($A$1:INDIRECT("$A$"&amp;ROW($A44)) &lt;&gt; ""),ROW($A$1:INDIRECT("$A$"&amp;ROW($A44)))), 1))), "",
INDIRECT("$Y$"&amp;LOOKUP(2, 1 / ($AY$1:INDIRECT("$AY$"&amp;ROW($AY44)-1) &lt;&gt; ""),ROW($AY$1:INDIRECT("$AY$"&amp;ROW($AY44)-1)))))</f>
        <v/>
      </c>
      <c r="BN44" s="3" t="str">
        <f t="shared" ca="1" si="0"/>
        <v/>
      </c>
      <c r="CT44" s="3" t="str" cm="1">
        <f t="array" aca="1" ref="CT44" ca="1">IF(NOT(ISNUMBER(INDEX($A:$A, LOOKUP(2, 1 / ($A$1:INDIRECT("$A$"&amp;ROW($A44)) &lt;&gt; ""),ROW($A$1:INDIRECT("$A$"&amp;ROW($A44)))), 1))), "",
$AY44-INDEX($AY:$AY, LOOKUP(2, 1 / ($AY$1:INDIRECT("$AV$"&amp;ROW($AY44)-1) &lt;&gt; ""),ROW($AY$1:INDIRECT("$AV$"&amp;ROW($AY44)-1))), 1))</f>
        <v/>
      </c>
      <c r="CU44" s="3" t="str" cm="1">
        <f t="array" aca="1" ref="CU44" ca="1">IF(NOT(ISNUMBER(INDEX($A:$A, LOOKUP(2, 1 / ($A$1:INDIRECT("$A$"&amp;ROW($A44)) &lt;&gt; ""),ROW($A$1:INDIRECT("$A$"&amp;ROW($A44)))), 1))), "",
INDEX($Y:$Y, LOOKUP(2, 1 / ($Y$1:INDIRECT("$Y$"&amp;ROW($Y44)-1) &lt;&gt; ""),ROW($Y$1:INDIRECT("$Y$"&amp;ROW($Y44)-1))), 1))</f>
        <v/>
      </c>
      <c r="CV44" s="1" t="str">
        <f ca="1">IFERROR(VLOOKUP($AY44, 'Medium-Slow'!$A$1:$B$101, 2, TRUE),"")</f>
        <v/>
      </c>
    </row>
    <row r="45" spans="1:100" x14ac:dyDescent="0.45">
      <c r="A45" s="69">
        <v>17</v>
      </c>
      <c r="B45" s="69" t="s">
        <v>164</v>
      </c>
      <c r="C45" s="69" t="s">
        <v>46</v>
      </c>
      <c r="D45" s="69" t="s">
        <v>165</v>
      </c>
      <c r="E45" s="69" t="s">
        <v>48</v>
      </c>
      <c r="F45" s="56">
        <v>1</v>
      </c>
      <c r="G45" s="2" t="s">
        <v>138</v>
      </c>
      <c r="H45" s="2" t="s">
        <v>50</v>
      </c>
      <c r="I45" s="2">
        <v>13</v>
      </c>
      <c r="J45" s="2" t="s">
        <v>87</v>
      </c>
      <c r="K45" s="2" t="s">
        <v>158</v>
      </c>
      <c r="L45" s="2" t="s">
        <v>53</v>
      </c>
      <c r="M45" s="2" t="s">
        <v>140</v>
      </c>
      <c r="N45" s="2" t="s">
        <v>67</v>
      </c>
      <c r="O45" s="2" t="s">
        <v>73</v>
      </c>
      <c r="P45" s="2" t="s">
        <v>147</v>
      </c>
      <c r="Q45" s="2">
        <v>12</v>
      </c>
      <c r="R45" s="2">
        <f>_xlfn.FLOOR.MATH((((2*VLOOKUP(G45, 'EV and Base'!$A$1:$N$671, 9, FALSE))+$Q45)*$I45)/100)+$I45+10</f>
        <v>37</v>
      </c>
      <c r="S45" s="2">
        <f>_xlfn.FLOOR.MATH((_xlfn.FLOOR.MATH((((2*VLOOKUP($G45, 'EV and Base'!$A$1:$N$671, 10, FALSE))+$Q45)*$I45)/100)+5)*
IF(OR($J45="Lonely", $J45="Brave", $J45="Adamant", $J45="Naughty"), 1.1,
IF(OR($J45="Bold", $J45="Timid", $J45="Modest", $J45="Calm"), 0.9, 1)))</f>
        <v>20</v>
      </c>
      <c r="T45" s="2">
        <f>_xlfn.FLOOR.MATH((_xlfn.FLOOR.MATH((((2*VLOOKUP($G45, 'EV and Base'!$A$1:$N$671, 11, FALSE))+$Q45)*$I45)/100)+5)*
IF(OR($J45="Bold", $J45="Relaxed", $J45="Impish", $J45="Lax"), 1.1,
IF(OR($J45="Lonely", $J45="Hasty", $J45="Mild", $J45="Gentle"), 0.9, 1)))</f>
        <v>19</v>
      </c>
      <c r="U45" s="2">
        <f>_xlfn.FLOOR.MATH((_xlfn.FLOOR.MATH((((2*VLOOKUP($G45, 'EV and Base'!$A$1:$N$671, 12, FALSE))+$Q45)*$I45)/100)+5)*
IF(OR($J45="Modest", $J45="Mild", $J45="Quiet", $J45="Rash"), 1.1,
IF(OR($J45="Adamant", $J45="Impish", $J45="Jolly", $J45="Careful"), 0.9, 1)))</f>
        <v>15</v>
      </c>
      <c r="V45" s="2">
        <f>_xlfn.FLOOR.MATH((_xlfn.FLOOR.MATH((((2*VLOOKUP($G45, 'EV and Base'!$A$1:$N$671, 13, FALSE))+$Q45)*$I45)/100)+5)*
IF(OR($J45="Calm", $J45="Gentle", $J45="Sassy", $J45="Careful"), 1.1,
IF(OR($J45="Naughty", $J45="Lax", $J45="Naive", $J45="Rash"), 0.9, 1)))</f>
        <v>15</v>
      </c>
      <c r="W45" s="2">
        <f>_xlfn.FLOOR.MATH((_xlfn.FLOOR.MATH((((2*VLOOKUP($G45, 'EV and Base'!$A$1:$N$671, 14, FALSE))+$Q45)*$I45)/100)+5)*
IF(OR($J45="Timid", $J45="Hasty", $J45="Jolly", $J45="Naive"), 1.1,
IF(OR($J45="Brave", $J45="Relaxed", $J45="Quiet", $J45="Sassy"), 0.9, 1)))</f>
        <v>15</v>
      </c>
      <c r="X45" s="69">
        <v>1300</v>
      </c>
      <c r="Y45" s="1">
        <v>168</v>
      </c>
      <c r="AA45" s="23" t="str" cm="1">
        <f t="array" aca="1" ref="AA45" ca="1">IF(NOT(ISNUMBER(INDEX($A:$A,LOOKUP(2,1/($A$1:INDIRECT("$A$"&amp;ROW($A45))&lt;&gt;""),ROW($A$1:INDIRECT("$A$"&amp;ROW($A45)))),1))),"",
IF(NOT(ISNUMBER($A45)),$AA44,
IF($AB45&lt;16,"Lillipup",
IF($AB45&lt;32,"Herdier",
"Stoutland"))))</f>
        <v>Herdier</v>
      </c>
      <c r="AB45" s="25" cm="1">
        <f t="array" aca="1" ref="AB45" ca="1">IF(NOT(ISNUMBER(INDEX($A:$A, LOOKUP(2, 1 / ($A$1:INDIRECT("$A$"&amp;ROW($A45)) &lt;&gt; ""),ROW($A$1:INDIRECT("$A$"&amp;ROW($A45)))), 1))), "",
VLOOKUP($AY45,'Medium-Slow'!$A$1:$B$101,2,TRUE))</f>
        <v>16</v>
      </c>
      <c r="AC45" s="23" cm="1">
        <f t="array" aca="1" ref="AC45" ca="1">IF(NOT(ISNUMBER(INDEX($A:$A, LOOKUP(2, 1 / ($A$1:INDIRECT("$A$"&amp;ROW($A45)) &lt;&gt; ""),ROW($A$1:INDIRECT("$A$"&amp;ROW($A45)))), 1))), "",
INDEX($AC:$AC, LOOKUP(2, 1 / ($AC$1:INDIRECT("$AC$"&amp;ROW($AC45)-1) &lt;&gt; ""),ROW($AC$1:INDIRECT("$AC$"&amp;ROW($AC45)-1))), 1)+
IF(INDEX($AC:$AC, LOOKUP(2, 1 / ($AC$1:INDIRECT("$AC$"&amp;ROW($AC45)-1) &lt;&gt; ""),ROW($AC$1:INDIRECT("$AC$"&amp;ROW($AC45)-1))), 1)+
INDEX($AD:$AD, LOOKUP(2, 1 / ($AD$1:INDIRECT("$AD$"&amp;ROW($AD45)-1) &lt;&gt; ""),ROW($AD$1:INDIRECT("$AD$"&amp;ROW($AD45)-1))), 1)+
INDEX($AE:$AE, LOOKUP(2, 1 / ($AE$1:INDIRECT("$AE$"&amp;ROW($AE45)-1) &lt;&gt; ""),ROW($AE$1:INDIRECT("$AE$"&amp;ROW($AD45)-1))), 1)+
INDEX($AE:$AF, LOOKUP(2, 1 / ($AF$1:INDIRECT("$AF$"&amp;ROW($AF45)-1) &lt;&gt; ""),ROW($AF$1:INDIRECT("$AF$"&amp;ROW($AD45)-1))), 1)+
INDEX($AG:$AG, LOOKUP(2, 1 / ($AG$1:INDIRECT("$AG$"&amp;ROW($AG45)-1) &lt;&gt; ""),ROW($AG$1:INDIRECT("$AG$"&amp;ROW($AD45)-1))), 1)+
INDEX($AH:$AH, LOOKUP(2, 1 / ($AH$1:INDIRECT("$AH$"&amp;ROW($AH45)-1) &lt;&gt; ""),ROW($AH$1:INDIRECT("$AH$"&amp;ROW($AD45)-1))), 1)&gt;=510,0,
IF(INDEX($AC:$AC, LOOKUP(2, 1 / ($AC$1:INDIRECT("$AC$"&amp;ROW($AC45)-1) &lt;&gt; ""),ROW($AC$1:INDIRECT("$AC$"&amp;ROW($AC45)-1))), 1)&gt;=255,0,
VLOOKUP(INDIRECT("$G$"&amp;LOOKUP(2, 1 / ($AC$1:INDIRECT("$AC$"&amp;ROW($AC45)-1) &lt;&gt; ""),ROW($AC$1:INDIRECT("$AC$"&amp;ROW($AC45)-1)))), 'EV and Base'!$A$1:$N$671, 3, FALSE))))</f>
        <v>2</v>
      </c>
      <c r="AD45" s="2" cm="1">
        <f t="array" aca="1" ref="AD45" ca="1">IF(NOT(ISNUMBER(INDEX($A:$A, LOOKUP(2, 1 / ($A$1:INDIRECT("$A$"&amp;ROW($A45)) &lt;&gt; ""),ROW($A$1:INDIRECT("$A$"&amp;ROW($A45)))), 1))), "",
INDEX($AD:$AD, LOOKUP(2, 1 / ($AD$1:INDIRECT("$AD$"&amp;ROW($AD45)-1) &lt;&gt; ""),ROW($AD$1:INDIRECT("$AD$"&amp;ROW($AD45)-1))), 1)+
IF(INDEX($AC:$AC, LOOKUP(2, 1 / ($AC$1:INDIRECT("$AC$"&amp;ROW($AC45)-1) &lt;&gt; ""),ROW($AC$1:INDIRECT("$AC$"&amp;ROW($AC45)-1))), 1)+
INDEX($AD:$AD, LOOKUP(2, 1 / ($AD$1:INDIRECT("$AD$"&amp;ROW($AD45)-1) &lt;&gt; ""),ROW($AD$1:INDIRECT("$AD$"&amp;ROW($AD45)-1))), 1)+
INDEX($AE:$AE, LOOKUP(2, 1 / ($AE$1:INDIRECT("$AE$"&amp;ROW($AE45)-1) &lt;&gt; ""),ROW($AE$1:INDIRECT("$AE$"&amp;ROW($AD45)-1))), 1)+
INDEX($AE:$AF, LOOKUP(2, 1 / ($AF$1:INDIRECT("$AF$"&amp;ROW($AF45)-1) &lt;&gt; ""),ROW($AF$1:INDIRECT("$AF$"&amp;ROW($AD45)-1))), 1)+
INDEX($AG:$AG, LOOKUP(2, 1 / ($AG$1:INDIRECT("$AG$"&amp;ROW($AG45)-1) &lt;&gt; ""),ROW($AG$1:INDIRECT("$AG$"&amp;ROW($AD45)-1))), 1)+
INDEX($AH:$AH, LOOKUP(2, 1 / ($AH$1:INDIRECT("$AH$"&amp;ROW($AH45)-1) &lt;&gt; ""),ROW($AH$1:INDIRECT("$AH$"&amp;ROW($AD45)-1))), 1)&gt;=510,0,
IF(INDEX($AD:$AD, LOOKUP(2, 1 / ($AD$1:INDIRECT("$AD$"&amp;ROW($AD45)-1) &lt;&gt; ""),ROW($AD$1:INDIRECT("$AD$"&amp;ROW($AD45)-1))), 1)&gt;=255,0,
VLOOKUP(INDIRECT("$G$"&amp;LOOKUP(2, 1 / ($AD$1:INDIRECT("$AD$"&amp;ROW($AD45)-1) &lt;&gt; ""),ROW($AD$1:INDIRECT("$AD$"&amp;ROW($AD45)-1)))), 'EV and Base'!$A$1:$N$671, 4, FALSE))))</f>
        <v>9</v>
      </c>
      <c r="AE45" s="2" cm="1">
        <f t="array" aca="1" ref="AE45" ca="1">IF(NOT(ISNUMBER(INDEX($A:$A,LOOKUP(2,1/($A$1:INDIRECT("$A$"&amp;ROW($A45))&lt;&gt;""),ROW($A$1:INDIRECT("$A$"&amp;ROW($A45)))),1))),"",
INDEX($AE:$AE,LOOKUP(2,1/($AE$1:INDIRECT("$AE$"&amp;ROW($AE45)-1)&lt;&gt;""),ROW($AE$1:INDIRECT("$AE$"&amp;ROW($AE45)-1))),1)+
IF(INDEX($AC:$AC,LOOKUP(2,1/($AC$1:INDIRECT("$AC$"&amp;ROW($AC45)-1)&lt;&gt;""),ROW($AC$1:INDIRECT("$AC$"&amp;ROW($AC45)-1))),1)+
INDEX($AD:$AD,LOOKUP(2,1/($AD$1:INDIRECT("$AD$"&amp;ROW($AD45)-1)&lt;&gt;""),ROW($AD$1:INDIRECT("$AD$"&amp;ROW($AD45)-1))),1)+
INDEX($AE:$AE,LOOKUP(2,1/($AE$1:INDIRECT("$AE$"&amp;ROW($AE45)-1)&lt;&gt;""),ROW($AE$1:INDIRECT("$AE$"&amp;ROW($AD45)-1))),1)+
INDEX($AE:$AF,LOOKUP(2,1/($AF$1:INDIRECT("$AF$"&amp;ROW($AF45)-1)&lt;&gt;""),ROW($AF$1:INDIRECT("$AF$"&amp;ROW($AD45)-1))),1)+
INDEX($AG:$AG,LOOKUP(2,1/($AG$1:INDIRECT("$AG$"&amp;ROW($AG45)-1)&lt;&gt;""),ROW($AG$1:INDIRECT("$AG$"&amp;ROW($AD45)-1))),1)+
INDEX($AH:$AH,LOOKUP(2,1/($AH$1:INDIRECT("$AH$"&amp;ROW($AH45)-1)&lt;&gt;""),ROW($AH$1:INDIRECT("$AH$"&amp;ROW($AD45)-1))),1)&gt;=510,0,
IF(INDEX($AE:$AE,LOOKUP(2,1/($AE$1:INDIRECT("$AE$"&amp;ROW($AE45)-1)&lt;&gt;""),ROW($AE$1:INDIRECT("$AE$"&amp;ROW($AE45)-1))),1)&gt;=255,0,
VLOOKUP(INDIRECT("$G$"&amp;LOOKUP(2,1/($AE$1:INDIRECT("$AE$"&amp;ROW($AE45)-1)&lt;&gt;""),ROW($AE$1:INDIRECT("$AE$"&amp;ROW($AE45)-1)))),'EV and Base'!$A$1:$N$671,5,FALSE))))</f>
        <v>0</v>
      </c>
      <c r="AF45" s="2" cm="1">
        <f t="array" aca="1" ref="AF45" ca="1">IF(NOT(ISNUMBER(INDEX($A:$A, LOOKUP(2, 1 / ($A$1:INDIRECT("$A$"&amp;ROW($A45)) &lt;&gt; ""),ROW($A$1:INDIRECT("$A$"&amp;ROW($A45)))), 1))), "",
INDEX($AF:$AF, LOOKUP(2, 1 / ($AF$1:INDIRECT("$AF$"&amp;ROW($AF45)-1) &lt;&gt; ""),ROW($AF$1:INDIRECT("$AF$"&amp;ROW($AF45)-1))), 1)+
IF(INDEX($AC:$AC, LOOKUP(2, 1 / ($AC$1:INDIRECT("$AC$"&amp;ROW($AC45)-1) &lt;&gt; ""),ROW($AC$1:INDIRECT("$AC$"&amp;ROW($AC45)-1))), 1)+
INDEX($AD:$AD, LOOKUP(2, 1 / ($AD$1:INDIRECT("$AD$"&amp;ROW($AD45)-1) &lt;&gt; ""),ROW($AD$1:INDIRECT("$AD$"&amp;ROW($AD45)-1))), 1)+
INDEX($AE:$AE, LOOKUP(2, 1 / ($AE$1:INDIRECT("$AE$"&amp;ROW($AE45)-1) &lt;&gt; ""),ROW($AE$1:INDIRECT("$AE$"&amp;ROW($AD45)-1))), 1)+
INDEX($AE:$AF, LOOKUP(2, 1 / ($AF$1:INDIRECT("$AF$"&amp;ROW($AF45)-1) &lt;&gt; ""),ROW($AF$1:INDIRECT("$AF$"&amp;ROW($AD45)-1))), 1)+
INDEX($AG:$AG, LOOKUP(2, 1 / ($AG$1:INDIRECT("$AG$"&amp;ROW($AG45)-1) &lt;&gt; ""),ROW($AG$1:INDIRECT("$AG$"&amp;ROW($AD45)-1))), 1)+
INDEX($AH:$AH, LOOKUP(2, 1 / ($AH$1:INDIRECT("$AH$"&amp;ROW($AH45)-1) &lt;&gt; ""),ROW($AH$1:INDIRECT("$AH$"&amp;ROW($AD45)-1))), 1)&gt;=510,0,
IF(INDEX($AF:$AF, LOOKUP(2, 1 / ($AF$1:INDIRECT("$AF$"&amp;ROW($AF45)-1) &lt;&gt; ""),ROW($AF$1:INDIRECT("$AF$"&amp;ROW($AF45)-1))), 1)&gt;=255,0,
VLOOKUP(INDIRECT("$G$"&amp;LOOKUP(2, 1 / ($AF$1:INDIRECT("$AF$"&amp;ROW($AF45)-1) &lt;&gt; ""),ROW($AF$1:INDIRECT("$AF$"&amp;ROW($AF45)-1)))), 'EV and Base'!$A$1:$N$671, 6, FALSE))))</f>
        <v>1</v>
      </c>
      <c r="AG45" s="2" cm="1">
        <f t="array" aca="1" ref="AG45" ca="1">IF(NOT(ISNUMBER(INDEX($A:$A, LOOKUP(2, 1 / ($A$1:INDIRECT("$A$"&amp;ROW($A45)) &lt;&gt; ""),ROW($A$1:INDIRECT("$A$"&amp;ROW($A45)))), 1))), "",
INDEX($AG:$AG, LOOKUP(2, 1 / ($AG$1:INDIRECT("$AG$"&amp;ROW($AG45)-1) &lt;&gt; ""),ROW($AG$1:INDIRECT("$AG$"&amp;ROW($AG45)-1))), 1)+
IF(INDEX($AC:$AC, LOOKUP(2, 1 / ($AC$1:INDIRECT("$AC$"&amp;ROW($AC45)-1) &lt;&gt; ""),ROW($AC$1:INDIRECT("$AC$"&amp;ROW($AC45)-1))), 1)+
INDEX($AD:$AD, LOOKUP(2, 1 / ($AD$1:INDIRECT("$AD$"&amp;ROW($AD45)-1) &lt;&gt; ""),ROW($AD$1:INDIRECT("$AD$"&amp;ROW($AD45)-1))), 1)+
INDEX($AE:$AE, LOOKUP(2, 1 / ($AE$1:INDIRECT("$AE$"&amp;ROW($AE45)-1) &lt;&gt; ""),ROW($AE$1:INDIRECT("$AE$"&amp;ROW($AD45)-1))), 1)+
INDEX($AE:$AF, LOOKUP(2, 1 / ($AF$1:INDIRECT("$AF$"&amp;ROW($AF45)-1) &lt;&gt; ""),ROW($AF$1:INDIRECT("$AF$"&amp;ROW($AD45)-1))), 1)+
INDEX($AG:$AG, LOOKUP(2, 1 / ($AG$1:INDIRECT("$AG$"&amp;ROW($AG45)-1) &lt;&gt; ""),ROW($AG$1:INDIRECT("$AG$"&amp;ROW($AD45)-1))), 1)+
INDEX($AH:$AH, LOOKUP(2, 1 / ($AH$1:INDIRECT("$AH$"&amp;ROW($AH45)-1) &lt;&gt; ""),ROW($AH$1:INDIRECT("$AH$"&amp;ROW($AD45)-1))), 1)&gt;=510,0,
IF(INDEX($AG:$AG, LOOKUP(2, 1 / ($AG$1:INDIRECT("$AG$"&amp;ROW($AG45)-1) &lt;&gt; ""),ROW($AG$1:INDIRECT("$AG$"&amp;ROW($AG45)-1))), 1)&gt;=255,0,
VLOOKUP(INDIRECT("$G$"&amp;LOOKUP(2, 1 / ($AG$1:INDIRECT("$AG$"&amp;ROW($AG45)-1) &lt;&gt; ""),ROW($AG$1:INDIRECT("$AG$"&amp;ROW($AG45)-1)))), 'EV and Base'!$A$1:$N$671, 7, FALSE))))</f>
        <v>0</v>
      </c>
      <c r="AH45" s="24" cm="1">
        <f t="array" aca="1" ref="AH45" ca="1">IF(NOT(ISNUMBER(INDEX($A:$A,LOOKUP(2,1/($A$1:INDIRECT("$A$"&amp;ROW($A45))&lt;&gt;""),ROW($A$1:INDIRECT("$A$"&amp;ROW($A45)))),1))),"",
INDEX($AH:$AH,LOOKUP(2,1/($AH$1:INDIRECT("$AH$"&amp;ROW($AH45)-1)&lt;&gt;""),ROW($AH$1:INDIRECT("$AH$"&amp;ROW($AH45)-1))),1)+
IF(INDEX($AC:$AC,LOOKUP(2,1/($AC$1:INDIRECT("$AC$"&amp;ROW($AC45)-1)&lt;&gt;""),ROW($AC$1:INDIRECT("$AC$"&amp;ROW($AC45)-1))),1)+
INDEX($AD:$AD,LOOKUP(2,1/($AD$1:INDIRECT("$AD$"&amp;ROW($AD45)-1)&lt;&gt;""),ROW($AD$1:INDIRECT("$AD$"&amp;ROW($AD45)-1))),1)+
INDEX($AE:$AE,LOOKUP(2,1/($AE$1:INDIRECT("$AE$"&amp;ROW($AE45)-1)&lt;&gt;""),ROW($AE$1:INDIRECT("$AE$"&amp;ROW($AD45)-1))),1)+
INDEX($AE:$AF,LOOKUP(2,1/($AF$1:INDIRECT("$AF$"&amp;ROW($AF45)-1)&lt;&gt;""),ROW($AF$1:INDIRECT("$AF$"&amp;ROW($AD45)-1))),1)+
INDEX($AG:$AG,LOOKUP(2,1/($AG$1:INDIRECT("$AG$"&amp;ROW($AG45)-1)&lt;&gt;""),ROW($AG$1:INDIRECT("$AG$"&amp;ROW($AD45)-1))),1)+
INDEX($AH:$AH,LOOKUP(2,1/($AH$1:INDIRECT("$AH$"&amp;ROW($AH45)-1)&lt;&gt;""),ROW($AH$1:INDIRECT("$AH$"&amp;ROW($AD45)-1))),1)&gt;=510,0,
IF(INDEX($AH:$AH,LOOKUP(2,1/($AH$1:INDIRECT("$AH$"&amp;ROW($AH45)-1)&lt;&gt;""),ROW($AH$1:INDIRECT("$AH$"&amp;ROW($AH45)-1))),1)&gt;=255,0,
VLOOKUP(INDIRECT("$G$"&amp;LOOKUP(2,1/($AH$1:INDIRECT("$AH$"&amp;ROW($AH45)-1)&lt;&gt;""),ROW($AH$1:INDIRECT("$AH$"&amp;ROW($AH45)-1)))),'EV and Base'!$A$1:$N$671,8,FALSE))))</f>
        <v>9</v>
      </c>
      <c r="AI45" s="29" cm="1">
        <f t="array" aca="1" ref="AI45" ca="1">IF(NOT(ISNUMBER(INDEX($A:$A,LOOKUP(2,1/($A$1:INDIRECT("$A$"&amp;ROW($A45))&lt;&gt;""),ROW($A$1:INDIRECT("$A$"&amp;ROW($A45)))),1))),"",
ROUNDDOWN((((2*VLOOKUP($AA45,'EV and Base'!$A$1:$N$671,9,FALSE))+31+ROUNDDOWN($AC45/4,0))*$AB45)/100,0)+$AB45+10)</f>
        <v>51</v>
      </c>
      <c r="AJ45" s="21" cm="1">
        <f t="array" aca="1" ref="AJ45" ca="1">IF(NOT(ISNUMBER(INDEX($A:$A, LOOKUP(2, 1 / ($A$1:INDIRECT("$A$"&amp;ROW($A45)) &lt;&gt; ""),ROW($A$1:INDIRECT("$A$"&amp;ROW($A45)))), 1))), "",
ROUNDDOWN((ROUNDDOWN((((2*VLOOKUP($AA45, 'EV and Base'!$A$1:$N$671, 10, FALSE))+31+ROUNDDOWN($AD45/4, 0))*$AB45)/100, 0)+5)*1.1, 0))</f>
        <v>38</v>
      </c>
      <c r="AK45" s="21" t="str" cm="1">
        <f t="array" aca="1" ref="AK45" ca="1">IF(NOT(ISNUMBER(INDEX($A:$A, LOOKUP(2, 1 / ($A$1:INDIRECT("$A$"&amp;ROW($A45)) &lt;&gt; ""),ROW($A$1:INDIRECT("$A$"&amp;ROW($A45)))), 1))), "",
ROUNDDOWN((ROUNDDOWN((((2*VLOOKUP($AA45, 'EV and Base'!$A$1:$N$671, 11, FALSE))+30+ROUNDDOWN($AE45/4, 0))*$AB45)/100, 0)+5), 0)
&amp;"-"&amp;
ROUNDDOWN((ROUNDDOWN((((2*VLOOKUP($AA45, 'EV and Base'!$A$1:$N$671, 11, FALSE))+31+ROUNDDOWN($AE45/4, 0))*$AB45)/100, 0)+5), 0))</f>
        <v>30-30</v>
      </c>
      <c r="AL45" s="21" t="str" cm="1">
        <f t="array" aca="1" ref="AL45" ca="1">IF(NOT(ISNUMBER(INDEX($A:$A, LOOKUP(2, 1 / ($A$1:INDIRECT("$A$"&amp;ROW($A45)) &lt;&gt; ""),ROW($A$1:INDIRECT("$A$"&amp;ROW($A45)))), 1))), "",
ROUNDDOWN((ROUNDDOWN((((2*VLOOKUP($AA45, 'EV and Base'!$A$1:$N$671, 12, FALSE))+0+ROUNDDOWN($AF45/4, 0))*$AB45)/100, 0)+5)*0.9, 0)
&amp;"-"&amp;
ROUNDDOWN((ROUNDDOWN((((2*VLOOKUP($AA45, 'EV and Base'!$A$1:$N$671, 12, FALSE))+31+ROUNDDOWN($AF45/4, 0))*$AB45)/100, 0)+5)*0.9, 0))</f>
        <v>14-18</v>
      </c>
      <c r="AM45" s="21" t="str" cm="1">
        <f t="array" aca="1" ref="AM45" ca="1">IF(NOT(ISNUMBER(INDEX($A:$A, LOOKUP(2, 1 / ($A$1:INDIRECT("$A$"&amp;ROW($A45)) &lt;&gt; ""),ROW($A$1:INDIRECT("$A$"&amp;ROW($A45)))), 1))), "",
ROUNDDOWN((ROUNDDOWN((((2*VLOOKUP($AA45, 'EV and Base'!$A$1:$N$671, 13, FALSE))+30+ROUNDDOWN($AG45/4, 0))*$AB45)/100, 0)+5), 0)
&amp;"-"&amp;
ROUNDDOWN((ROUNDDOWN((((2*VLOOKUP($AA45, 'EV and Base'!$A$1:$N$671, 13, FALSE))+31+ROUNDDOWN($AG45/4, 0))*$AB45)/100, 0)+5), 0))</f>
        <v>30-30</v>
      </c>
      <c r="AN45" s="25" cm="1">
        <f t="array" aca="1" ref="AN45" ca="1">IF(NOT(ISNUMBER(INDEX($A:$A, LOOKUP(2, 1 / ($A$1:INDIRECT("$A$"&amp;ROW($A45)) &lt;&gt; ""),ROW($A$1:INDIRECT("$A$"&amp;ROW($A45)))), 1))), "",
ROUNDDOWN((ROUNDDOWN((((2*VLOOKUP($AA45, 'EV and Base'!$A$1:$N$671, 14, FALSE))+31+ROUNDDOWN($AH45/4, 0))*$AB45)/100, 0)+5), 0))</f>
        <v>29</v>
      </c>
      <c r="AO45" s="23" cm="1">
        <f t="array" aca="1" ref="AO45" ca="1">IF(NOT(ISNUMBER(INDEX($A:$A, LOOKUP(2, 1 / ($A$1:INDIRECT("$A$"&amp;ROW($A45)) &lt;&gt; ""),ROW($A$1:INDIRECT("$A$"&amp;ROW($A45)))), 1))), "",
ROUNDDOWN((((2*VLOOKUP($AA45, 'EV and Base'!$A$1:$N$671, 9, FALSE))+31+ROUNDDOWN($AC45/4, 0))*$AB45)/100, 0)+$AB45+10)</f>
        <v>51</v>
      </c>
      <c r="AP45" s="2" cm="1">
        <f t="array" aca="1" ref="AP45" ca="1">IF(NOT(ISNUMBER(INDEX($A:$A, LOOKUP(2, 1 / ($A$1:INDIRECT("$A$"&amp;ROW($A45)) &lt;&gt; ""),ROW($A$1:INDIRECT("$A$"&amp;ROW($A45)))), 1))), "",
ROUNDDOWN((ROUNDDOWN((((2*VLOOKUP($AA45, 'EV and Base'!$A$1:$N$671, 10, FALSE))+31+ROUNDDOWN($AD45/4, 0))*$AB45)/100, 0)+5)*1.1, 0))</f>
        <v>38</v>
      </c>
      <c r="AQ45" s="2" cm="1">
        <f t="array" aca="1" ref="AQ45" ca="1">IF(NOT(ISNUMBER(INDEX($A:$A, LOOKUP(2, 1 / ($A$1:INDIRECT("$A$"&amp;ROW($A45)) &lt;&gt; ""),ROW($A$1:INDIRECT("$A$"&amp;ROW($A45)))), 1))), "",
ROUNDDOWN((ROUNDDOWN((((2*VLOOKUP($AA45, 'EV and Base'!$A$1:$N$671, 11, FALSE))+$AV$2+ROUNDDOWN($AE45/4, 0))*$AB45)/100, 0)+5), 0))</f>
        <v>30</v>
      </c>
      <c r="AR45" s="22" cm="1">
        <f t="array" aca="1" ref="AR45" ca="1">IF(NOT(ISNUMBER(INDEX($A:$A, LOOKUP(2, 1 / ($A$1:INDIRECT("$A$"&amp;ROW($A45)) &lt;&gt; ""),ROW($A$1:INDIRECT("$A$"&amp;ROW($A45)))), 1))), "",
ROUNDDOWN((ROUNDDOWN((((2*VLOOKUP($AA45, 'EV and Base'!$A$1:$N$671, 12, FALSE))+$AW$2+ROUNDDOWN($AF45/4, 0))*$AB45)/100, 0)+5)*0.9, 0))</f>
        <v>16</v>
      </c>
      <c r="AS45" s="2" cm="1">
        <f t="array" aca="1" ref="AS45" ca="1">IF(NOT(ISNUMBER(INDEX($A:$A, LOOKUP(2, 1 / ($A$1:INDIRECT("$A$"&amp;ROW($A45)) &lt;&gt; ""),ROW($A$1:INDIRECT("$A$"&amp;ROW($A45)))), 1))), "",
ROUNDDOWN((ROUNDDOWN((((2*VLOOKUP($AA45, 'EV and Base'!$A$1:$N$671, 13, FALSE))+$AX$2+ROUNDDOWN($AG45/4, 0))*$AB45)/100, 0)+5), 0))</f>
        <v>30</v>
      </c>
      <c r="AT45" s="24" cm="1">
        <f t="array" aca="1" ref="AT45" ca="1">IF(NOT(ISNUMBER(INDEX($A:$A, LOOKUP(2, 1 / ($A$1:INDIRECT("$A$"&amp;ROW($A45)) &lt;&gt; ""),ROW($A$1:INDIRECT("$A$"&amp;ROW($A45)))), 1))), "",
ROUNDDOWN((ROUNDDOWN((((2*VLOOKUP($AA45, 'EV and Base'!$A$1:$N$671, 14, FALSE))+31+ROUNDDOWN($AH45/4, 0))*$AB45)/100, 0)+5), 0))</f>
        <v>29</v>
      </c>
      <c r="AU45" s="28">
        <v>117</v>
      </c>
      <c r="AY45" cm="1">
        <f t="array" aca="1" ref="AY45" ca="1">IF(NOT(ISNUMBER(INDEX($A:$A,LOOKUP(2,1/($A$1:INDIRECT("$A$"&amp;ROW($A45))&lt;&gt;""),ROW($A$1:INDIRECT("$A$"&amp;ROW($A45)))),1))),"",
INDEX($AY:$AY,LOOKUP(2,1/($AY$1:INDIRECT("$AY$"&amp;ROW($AY45)-1)&lt;&gt;""),ROW($AY$1:INDIRECT("$AY$"&amp;ROW($AY45)-1))),1)+$BL45)</f>
        <v>2748</v>
      </c>
      <c r="AZ45" s="3" cm="1">
        <f t="array" aca="1" ref="AZ45" ca="1">IF(NOT(ISNUMBER(INDEX($A:$A, LOOKUP(2, 1 / ($A$1:INDIRECT("$A$"&amp;ROW($A45)) &lt;&gt; ""),ROW($A$1:INDIRECT("$A$"&amp;ROW($A45)))), 1))), "",
VLOOKUP(INDIRECT("$G$"&amp;LOOKUP(2, 1 / ($AY$1:INDIRECT("$AY$"&amp;ROW($AY45)-1) &lt;&gt; ""),ROW($AY$1:INDIRECT("$AY$"&amp;ROW($AY45)-1)))),'EV and Base'!A40:N710,2,FALSE))</f>
        <v>51</v>
      </c>
      <c r="BA45" s="3" cm="1">
        <f t="array" aca="1" ref="BA45" ca="1">IF(NOT(ISNUMBER(INDEX($A:$A, LOOKUP(2, 1 / ($A$1:INDIRECT("$A$"&amp;ROW($A45)) &lt;&gt; ""),ROW($A$1:INDIRECT("$A$"&amp;ROW($A45)))), 1))), "",
INDIRECT("$I$"&amp;LOOKUP(2, 1 / ($AY$1:INDIRECT("$AY$"&amp;ROW($AY45)-1) &lt;&gt; ""),ROW($AY$1:INDIRECT("$AY$"&amp;ROW($AY45)-1)))))</f>
        <v>12</v>
      </c>
      <c r="BB45" s="1" cm="1">
        <f t="array" aca="1" ref="BB45" ca="1">IF(NOT(ISNUMBER(INDEX($A:$A, LOOKUP(2, 1 / ($A$1:INDIRECT("$A$"&amp;ROW($A45)) &lt;&gt; ""),ROW($A$1:INDIRECT("$A$"&amp;ROW($A45)))), 1))), "",
INDIRECT("$AB$"&amp;LOOKUP(2, 1 / ($AY$1:INDIRECT("$AY$"&amp;ROW($AY45)-1) &lt;&gt; ""),ROW($AY$1:INDIRECT("$AY$"&amp;ROW($AY45)-1)))))</f>
        <v>16</v>
      </c>
      <c r="BC45" s="3" cm="1">
        <f t="array" aca="1" ref="BC45" ca="1">IF(NOT(ISNUMBER(INDEX($A:$A,LOOKUP(2,1/($A$1:INDIRECT("$A$"&amp;ROW($A45))&lt;&gt;""),ROW($A$1:INDIRECT("$A$"&amp;ROW($A45)))),1))),"",
$BA45+$BA45+10)</f>
        <v>34</v>
      </c>
      <c r="BD45" s="3" cm="1">
        <f t="array" aca="1" ref="BD45" ca="1">IF(NOT(ISNUMBER(INDEX($A:$A,LOOKUP(2,1/($A$1:INDIRECT("$A$"&amp;ROW($A45))&lt;&gt;""),ROW($A$1:INDIRECT("$A$"&amp;ROW($A45)))),1))),"",
$BA45+$BB45+10)</f>
        <v>38</v>
      </c>
      <c r="BE45" s="3" cm="1">
        <f t="array" aca="1" ref="BE45" ca="1">IF(NOT(ISNUMBER(INDEX($A:$A,LOOKUP(2,1/($A$1:INDIRECT("$A$"&amp;ROW($A45))&lt;&gt;""),ROW($A$1:INDIRECT("$A$"&amp;ROW($A45)))),1))),"",
$BC45*$BC45)</f>
        <v>1156</v>
      </c>
      <c r="BF45" s="3" cm="1">
        <f t="array" aca="1" ref="BF45" ca="1">IF(NOT(ISNUMBER(INDEX($A:$A,LOOKUP(2,1/($A$1:INDIRECT("$A$"&amp;ROW($A45))&lt;&gt;""),ROW($A$1:INDIRECT("$A$"&amp;ROW($A45)))),1))),"",
$BD45*$BD45)</f>
        <v>1444</v>
      </c>
      <c r="BG45" s="3" cm="1">
        <f t="array" aca="1" ref="BG45" ca="1">IF(NOT(ISNUMBER(INDEX($A:$A,LOOKUP(2,1/($A$1:INDIRECT("$A$"&amp;ROW($A45))&lt;&gt;""),ROW($A$1:INDIRECT("$A$"&amp;ROW($A45)))),1))),"",
_xlfn.FLOOR.MATH(1.5*_xlfn.FLOOR.MATH($AZ45*BA45/5)))</f>
        <v>183</v>
      </c>
      <c r="BH45" s="3" cm="1">
        <f t="array" aca="1" ref="BH45" ca="1">IF(NOT(ISNUMBER(INDEX($A:$A, LOOKUP(2, 1 / ($A$1:INDIRECT("$A$"&amp;ROW($A45)) &lt;&gt; ""),ROW($A$1:INDIRECT("$A$"&amp;ROW($A45)))), 1))), "",
_xlfn.FLOOR.MATH($BG45/IF(OR(INDIRECT("$C$"&amp;LOOKUP(2, 1 / ($AY$1:INDIRECT("$AY$"&amp;ROW($AY45)-1) &lt;&gt; ""),ROW($AY$1:INDIRECT("$AY$"&amp;ROW($AY45)-1))))="Multi",
INDIRECT("$C$"&amp;LOOKUP(2, 1 / ($AY$1:INDIRECT("$AY$"&amp;ROW($AY45)-1) &lt;&gt; ""),ROW($AY$1:INDIRECT("$AY$"&amp;ROW($AY45)-1))))="Double"),2,1)))</f>
        <v>91</v>
      </c>
      <c r="BI45" s="3" cm="1">
        <f t="array" aca="1" ref="BI45" ca="1">IF(NOT(ISNUMBER(INDEX($A:$A,LOOKUP(2,1/($A$1:INDIRECT("$A$"&amp;ROW($A45))&lt;&gt;""),ROW($A$1:INDIRECT("$A$"&amp;ROW($A45)))),1))),"",
VLOOKUP($BC45,GameFreakSQRT!$A$1:$B$200,2,FALSE))</f>
        <v>23884</v>
      </c>
      <c r="BJ45" s="3" cm="1">
        <f t="array" aca="1" ref="BJ45" ca="1">IF(NOT(ISNUMBER(INDEX($A:$A,LOOKUP(2,1/($A$1:INDIRECT("$A$"&amp;ROW($A45))&lt;&gt;""),ROW($A$1:INDIRECT("$A$"&amp;ROW($A45)))),1))),"",
VLOOKUP($BD45,GameFreakSQRT!$A$1:$B$200,2,FALSE))</f>
        <v>25249</v>
      </c>
      <c r="BK45" s="3" cm="1">
        <f t="array" aca="1" ref="BK45" ca="1">IF(NOT(ISNUMBER(INDEX($A:$A,LOOKUP(2,1/($A$1:INDIRECT("$A$"&amp;ROW($A45))&lt;&gt;""),ROW($A$1:INDIRECT("$A$"&amp;ROW($A45)))),1))),"",
_xlfn.FLOOR.MATH((($BI45*$BE45)*$BH45)/($BJ45*$BF45))+1)</f>
        <v>69</v>
      </c>
      <c r="BL45" s="3" cm="1">
        <f t="array" aca="1" ref="BL45" ca="1">IF(NOT(ISNUMBER(INDEX($A:$A,LOOKUP(2,1/($A$1:INDIRECT("$A$"&amp;ROW($A45))&lt;&gt;""),ROW($A$1:INDIRECT("$A$"&amp;ROW($A45)))),1))),"",
_xlfn.FLOOR.MATH($BK45*IF(NOT(INDIRECT("$Z$"&amp;LOOKUP(2, 1 / ($AY$1:INDIRECT("$AY$"&amp;ROW($AY45)-1) &lt;&gt; ""),ROW($AY$1:INDIRECT("$AY$"&amp;ROW($AY45)-1))))=""),1.5,1)))</f>
        <v>69</v>
      </c>
      <c r="BM45" s="3" cm="1">
        <f t="array" aca="1" ref="BM45" ca="1">IF(NOT(ISNUMBER(INDEX($A:$A, LOOKUP(2, 1 / ($A$1:INDIRECT("$A$"&amp;ROW($A45)) &lt;&gt; ""),ROW($A$1:INDIRECT("$A$"&amp;ROW($A45)))), 1))), "",
INDIRECT("$Y$"&amp;LOOKUP(2, 1 / ($AY$1:INDIRECT("$AY$"&amp;ROW($AY45)-1) &lt;&gt; ""),ROW($AY$1:INDIRECT("$AY$"&amp;ROW($AY45)-1)))))</f>
        <v>69</v>
      </c>
      <c r="BN45" s="3" t="b">
        <f t="shared" ca="1" si="0"/>
        <v>1</v>
      </c>
      <c r="CT45" s="3" cm="1">
        <f t="array" aca="1" ref="CT45" ca="1">IF(NOT(ISNUMBER(INDEX($A:$A, LOOKUP(2, 1 / ($A$1:INDIRECT("$A$"&amp;ROW($A45)) &lt;&gt; ""),ROW($A$1:INDIRECT("$A$"&amp;ROW($A45)))), 1))), "",
$AY45-INDEX($AY:$AY, LOOKUP(2, 1 / ($AY$1:INDIRECT("$AV$"&amp;ROW($AY45)-1) &lt;&gt; ""),ROW($AY$1:INDIRECT("$AV$"&amp;ROW($AY45)-1))), 1))</f>
        <v>2748</v>
      </c>
      <c r="CU45" s="3" cm="1">
        <f t="array" aca="1" ref="CU45" ca="1">IF(NOT(ISNUMBER(INDEX($A:$A, LOOKUP(2, 1 / ($A$1:INDIRECT("$A$"&amp;ROW($A45)) &lt;&gt; ""),ROW($A$1:INDIRECT("$A$"&amp;ROW($A45)))), 1))), "",
INDEX($Y:$Y, LOOKUP(2, 1 / ($Y$1:INDIRECT("$Y$"&amp;ROW($Y45)-1) &lt;&gt; ""),ROW($Y$1:INDIRECT("$Y$"&amp;ROW($Y45)-1))), 1))</f>
        <v>69</v>
      </c>
      <c r="CV45" s="1">
        <f ca="1">IFERROR(VLOOKUP($AY45, 'Medium-Slow'!$A$1:$B$101, 2, TRUE),"")</f>
        <v>16</v>
      </c>
    </row>
    <row r="46" spans="1:100" x14ac:dyDescent="0.45">
      <c r="A46" s="69"/>
      <c r="B46" s="69"/>
      <c r="C46" s="69" t="str">
        <f t="shared" ref="C46:C47" si="3">$C45</f>
        <v>Single</v>
      </c>
      <c r="D46" s="69"/>
      <c r="E46" s="69"/>
      <c r="F46" s="56">
        <v>3</v>
      </c>
      <c r="G46" s="2" t="s">
        <v>166</v>
      </c>
      <c r="H46" s="2" t="s">
        <v>50</v>
      </c>
      <c r="I46" s="2">
        <v>13</v>
      </c>
      <c r="J46" s="2" t="s">
        <v>160</v>
      </c>
      <c r="K46" s="2" t="s">
        <v>167</v>
      </c>
      <c r="L46" s="2" t="s">
        <v>53</v>
      </c>
      <c r="M46" s="2" t="s">
        <v>73</v>
      </c>
      <c r="N46" s="2" t="s">
        <v>168</v>
      </c>
      <c r="O46" s="2" t="s">
        <v>99</v>
      </c>
      <c r="P46" s="2" t="s">
        <v>169</v>
      </c>
      <c r="Q46" s="2">
        <v>12</v>
      </c>
      <c r="R46" s="2">
        <f>_xlfn.FLOOR.MATH((((2*VLOOKUP(G46, 'EV and Base'!$A$1:$N$671, 9, FALSE))+$Q46)*$I46)/100)+$I46+10</f>
        <v>44</v>
      </c>
      <c r="S46" s="2">
        <f>_xlfn.FLOOR.MATH((_xlfn.FLOOR.MATH((((2*VLOOKUP($G46, 'EV and Base'!$A$1:$N$671, 10, FALSE))+$Q46)*$I46)/100)+5)*
IF(OR($J46="Lonely", $J46="Brave", $J46="Adamant", $J46="Naughty"), 1.1,
IF(OR($J46="Bold", $J46="Timid", $J46="Modest", $J46="Calm"), 0.9, 1)))</f>
        <v>27</v>
      </c>
      <c r="T46" s="2">
        <f>_xlfn.FLOOR.MATH((_xlfn.FLOOR.MATH((((2*VLOOKUP($G46, 'EV and Base'!$A$1:$N$671, 11, FALSE))+$Q46)*$I46)/100)+5)*
IF(OR($J46="Bold", $J46="Relaxed", $J46="Impish", $J46="Lax"), 1.1,
IF(OR($J46="Lonely", $J46="Hasty", $J46="Mild", $J46="Gentle"), 0.9, 1)))</f>
        <v>20</v>
      </c>
      <c r="U46" s="2">
        <f>_xlfn.FLOOR.MATH((_xlfn.FLOOR.MATH((((2*VLOOKUP($G46, 'EV and Base'!$A$1:$N$671, 12, FALSE))+$Q46)*$I46)/100)+5)*
IF(OR($J46="Modest", $J46="Mild", $J46="Quiet", $J46="Rash"), 1.1,
IF(OR($J46="Adamant", $J46="Impish", $J46="Jolly", $J46="Careful"), 0.9, 1)))</f>
        <v>14</v>
      </c>
      <c r="V46" s="2">
        <f>_xlfn.FLOOR.MATH((_xlfn.FLOOR.MATH((((2*VLOOKUP($G46, 'EV and Base'!$A$1:$N$671, 13, FALSE))+$Q46)*$I46)/100)+5)*
IF(OR($J46="Calm", $J46="Gentle", $J46="Sassy", $J46="Careful"), 1.1,
IF(OR($J46="Naughty", $J46="Lax", $J46="Naive", $J46="Rash"), 0.9, 1)))</f>
        <v>13</v>
      </c>
      <c r="W46" s="2">
        <f>_xlfn.FLOOR.MATH((_xlfn.FLOOR.MATH((((2*VLOOKUP($G46, 'EV and Base'!$A$1:$N$671, 14, FALSE))+$Q46)*$I46)/100)+5)*
IF(OR($J46="Timid", $J46="Hasty", $J46="Jolly", $J46="Naive"), 1.1,
IF(OR($J46="Brave", $J46="Relaxed", $J46="Quiet", $J46="Sassy"), 0.9, 1)))</f>
        <v>15</v>
      </c>
      <c r="X46" s="69"/>
      <c r="Y46" s="1">
        <v>195</v>
      </c>
      <c r="AA46" s="23" t="str" cm="1">
        <f t="array" aca="1" ref="AA46" ca="1">IF(NOT(ISNUMBER(INDEX($A:$A,LOOKUP(2,1/($A$1:INDIRECT("$A$"&amp;ROW($A46))&lt;&gt;""),ROW($A$1:INDIRECT("$A$"&amp;ROW($A46)))),1))),"",
IF(NOT(ISNUMBER($A46)),$AA45,
IF($AB46&lt;16,"Lillipup",
IF($AB46&lt;32,"Herdier",
"Stoutland"))))</f>
        <v>Herdier</v>
      </c>
      <c r="AB46" s="25" cm="1">
        <f t="array" aca="1" ref="AB46" ca="1">IF(NOT(ISNUMBER(INDEX($A:$A, LOOKUP(2, 1 / ($A$1:INDIRECT("$A$"&amp;ROW($A46)) &lt;&gt; ""),ROW($A$1:INDIRECT("$A$"&amp;ROW($A46)))), 1))), "",
VLOOKUP($AY46,'Medium-Slow'!$A$1:$B$101,2,TRUE))</f>
        <v>16</v>
      </c>
      <c r="AC46" s="23" cm="1">
        <f t="array" aca="1" ref="AC46" ca="1">IF(NOT(ISNUMBER(INDEX($A:$A, LOOKUP(2, 1 / ($A$1:INDIRECT("$A$"&amp;ROW($A46)) &lt;&gt; ""),ROW($A$1:INDIRECT("$A$"&amp;ROW($A46)))), 1))), "",
INDEX($AC:$AC, LOOKUP(2, 1 / ($AC$1:INDIRECT("$AC$"&amp;ROW($AC46)-1) &lt;&gt; ""),ROW($AC$1:INDIRECT("$AC$"&amp;ROW($AC46)-1))), 1)+
IF(INDEX($AC:$AC, LOOKUP(2, 1 / ($AC$1:INDIRECT("$AC$"&amp;ROW($AC46)-1) &lt;&gt; ""),ROW($AC$1:INDIRECT("$AC$"&amp;ROW($AC46)-1))), 1)+
INDEX($AD:$AD, LOOKUP(2, 1 / ($AD$1:INDIRECT("$AD$"&amp;ROW($AD46)-1) &lt;&gt; ""),ROW($AD$1:INDIRECT("$AD$"&amp;ROW($AD46)-1))), 1)+
INDEX($AE:$AE, LOOKUP(2, 1 / ($AE$1:INDIRECT("$AE$"&amp;ROW($AE46)-1) &lt;&gt; ""),ROW($AE$1:INDIRECT("$AE$"&amp;ROW($AD46)-1))), 1)+
INDEX($AE:$AF, LOOKUP(2, 1 / ($AF$1:INDIRECT("$AF$"&amp;ROW($AF46)-1) &lt;&gt; ""),ROW($AF$1:INDIRECT("$AF$"&amp;ROW($AD46)-1))), 1)+
INDEX($AG:$AG, LOOKUP(2, 1 / ($AG$1:INDIRECT("$AG$"&amp;ROW($AG46)-1) &lt;&gt; ""),ROW($AG$1:INDIRECT("$AG$"&amp;ROW($AD46)-1))), 1)+
INDEX($AH:$AH, LOOKUP(2, 1 / ($AH$1:INDIRECT("$AH$"&amp;ROW($AH46)-1) &lt;&gt; ""),ROW($AH$1:INDIRECT("$AH$"&amp;ROW($AD46)-1))), 1)&gt;=510,0,
IF(INDEX($AC:$AC, LOOKUP(2, 1 / ($AC$1:INDIRECT("$AC$"&amp;ROW($AC46)-1) &lt;&gt; ""),ROW($AC$1:INDIRECT("$AC$"&amp;ROW($AC46)-1))), 1)&gt;=255,0,
VLOOKUP(INDIRECT("$G$"&amp;LOOKUP(2, 1 / ($AC$1:INDIRECT("$AC$"&amp;ROW($AC46)-1) &lt;&gt; ""),ROW($AC$1:INDIRECT("$AC$"&amp;ROW($AC46)-1)))), 'EV and Base'!$A$1:$N$671, 3, FALSE))))</f>
        <v>2</v>
      </c>
      <c r="AD46" s="2" cm="1">
        <f t="array" aca="1" ref="AD46" ca="1">IF(NOT(ISNUMBER(INDEX($A:$A, LOOKUP(2, 1 / ($A$1:INDIRECT("$A$"&amp;ROW($A46)) &lt;&gt; ""),ROW($A$1:INDIRECT("$A$"&amp;ROW($A46)))), 1))), "",
INDEX($AD:$AD, LOOKUP(2, 1 / ($AD$1:INDIRECT("$AD$"&amp;ROW($AD46)-1) &lt;&gt; ""),ROW($AD$1:INDIRECT("$AD$"&amp;ROW($AD46)-1))), 1)+
IF(INDEX($AC:$AC, LOOKUP(2, 1 / ($AC$1:INDIRECT("$AC$"&amp;ROW($AC46)-1) &lt;&gt; ""),ROW($AC$1:INDIRECT("$AC$"&amp;ROW($AC46)-1))), 1)+
INDEX($AD:$AD, LOOKUP(2, 1 / ($AD$1:INDIRECT("$AD$"&amp;ROW($AD46)-1) &lt;&gt; ""),ROW($AD$1:INDIRECT("$AD$"&amp;ROW($AD46)-1))), 1)+
INDEX($AE:$AE, LOOKUP(2, 1 / ($AE$1:INDIRECT("$AE$"&amp;ROW($AE46)-1) &lt;&gt; ""),ROW($AE$1:INDIRECT("$AE$"&amp;ROW($AD46)-1))), 1)+
INDEX($AE:$AF, LOOKUP(2, 1 / ($AF$1:INDIRECT("$AF$"&amp;ROW($AF46)-1) &lt;&gt; ""),ROW($AF$1:INDIRECT("$AF$"&amp;ROW($AD46)-1))), 1)+
INDEX($AG:$AG, LOOKUP(2, 1 / ($AG$1:INDIRECT("$AG$"&amp;ROW($AG46)-1) &lt;&gt; ""),ROW($AG$1:INDIRECT("$AG$"&amp;ROW($AD46)-1))), 1)+
INDEX($AH:$AH, LOOKUP(2, 1 / ($AH$1:INDIRECT("$AH$"&amp;ROW($AH46)-1) &lt;&gt; ""),ROW($AH$1:INDIRECT("$AH$"&amp;ROW($AD46)-1))), 1)&gt;=510,0,
IF(INDEX($AD:$AD, LOOKUP(2, 1 / ($AD$1:INDIRECT("$AD$"&amp;ROW($AD46)-1) &lt;&gt; ""),ROW($AD$1:INDIRECT("$AD$"&amp;ROW($AD46)-1))), 1)&gt;=255,0,
VLOOKUP(INDIRECT("$G$"&amp;LOOKUP(2, 1 / ($AD$1:INDIRECT("$AD$"&amp;ROW($AD46)-1) &lt;&gt; ""),ROW($AD$1:INDIRECT("$AD$"&amp;ROW($AD46)-1)))), 'EV and Base'!$A$1:$N$671, 4, FALSE))))</f>
        <v>10</v>
      </c>
      <c r="AE46" s="2" cm="1">
        <f t="array" aca="1" ref="AE46" ca="1">IF(NOT(ISNUMBER(INDEX($A:$A,LOOKUP(2,1/($A$1:INDIRECT("$A$"&amp;ROW($A46))&lt;&gt;""),ROW($A$1:INDIRECT("$A$"&amp;ROW($A46)))),1))),"",
INDEX($AE:$AE,LOOKUP(2,1/($AE$1:INDIRECT("$AE$"&amp;ROW($AE46)-1)&lt;&gt;""),ROW($AE$1:INDIRECT("$AE$"&amp;ROW($AE46)-1))),1)+
IF(INDEX($AC:$AC,LOOKUP(2,1/($AC$1:INDIRECT("$AC$"&amp;ROW($AC46)-1)&lt;&gt;""),ROW($AC$1:INDIRECT("$AC$"&amp;ROW($AC46)-1))),1)+
INDEX($AD:$AD,LOOKUP(2,1/($AD$1:INDIRECT("$AD$"&amp;ROW($AD46)-1)&lt;&gt;""),ROW($AD$1:INDIRECT("$AD$"&amp;ROW($AD46)-1))),1)+
INDEX($AE:$AE,LOOKUP(2,1/($AE$1:INDIRECT("$AE$"&amp;ROW($AE46)-1)&lt;&gt;""),ROW($AE$1:INDIRECT("$AE$"&amp;ROW($AD46)-1))),1)+
INDEX($AE:$AF,LOOKUP(2,1/($AF$1:INDIRECT("$AF$"&amp;ROW($AF46)-1)&lt;&gt;""),ROW($AF$1:INDIRECT("$AF$"&amp;ROW($AD46)-1))),1)+
INDEX($AG:$AG,LOOKUP(2,1/($AG$1:INDIRECT("$AG$"&amp;ROW($AG46)-1)&lt;&gt;""),ROW($AG$1:INDIRECT("$AG$"&amp;ROW($AD46)-1))),1)+
INDEX($AH:$AH,LOOKUP(2,1/($AH$1:INDIRECT("$AH$"&amp;ROW($AH46)-1)&lt;&gt;""),ROW($AH$1:INDIRECT("$AH$"&amp;ROW($AD46)-1))),1)&gt;=510,0,
IF(INDEX($AE:$AE,LOOKUP(2,1/($AE$1:INDIRECT("$AE$"&amp;ROW($AE46)-1)&lt;&gt;""),ROW($AE$1:INDIRECT("$AE$"&amp;ROW($AE46)-1))),1)&gt;=255,0,
VLOOKUP(INDIRECT("$G$"&amp;LOOKUP(2,1/($AE$1:INDIRECT("$AE$"&amp;ROW($AE46)-1)&lt;&gt;""),ROW($AE$1:INDIRECT("$AE$"&amp;ROW($AE46)-1)))),'EV and Base'!$A$1:$N$671,5,FALSE))))</f>
        <v>0</v>
      </c>
      <c r="AF46" s="2" cm="1">
        <f t="array" aca="1" ref="AF46" ca="1">IF(NOT(ISNUMBER(INDEX($A:$A, LOOKUP(2, 1 / ($A$1:INDIRECT("$A$"&amp;ROW($A46)) &lt;&gt; ""),ROW($A$1:INDIRECT("$A$"&amp;ROW($A46)))), 1))), "",
INDEX($AF:$AF, LOOKUP(2, 1 / ($AF$1:INDIRECT("$AF$"&amp;ROW($AF46)-1) &lt;&gt; ""),ROW($AF$1:INDIRECT("$AF$"&amp;ROW($AF46)-1))), 1)+
IF(INDEX($AC:$AC, LOOKUP(2, 1 / ($AC$1:INDIRECT("$AC$"&amp;ROW($AC46)-1) &lt;&gt; ""),ROW($AC$1:INDIRECT("$AC$"&amp;ROW($AC46)-1))), 1)+
INDEX($AD:$AD, LOOKUP(2, 1 / ($AD$1:INDIRECT("$AD$"&amp;ROW($AD46)-1) &lt;&gt; ""),ROW($AD$1:INDIRECT("$AD$"&amp;ROW($AD46)-1))), 1)+
INDEX($AE:$AE, LOOKUP(2, 1 / ($AE$1:INDIRECT("$AE$"&amp;ROW($AE46)-1) &lt;&gt; ""),ROW($AE$1:INDIRECT("$AE$"&amp;ROW($AD46)-1))), 1)+
INDEX($AE:$AF, LOOKUP(2, 1 / ($AF$1:INDIRECT("$AF$"&amp;ROW($AF46)-1) &lt;&gt; ""),ROW($AF$1:INDIRECT("$AF$"&amp;ROW($AD46)-1))), 1)+
INDEX($AG:$AG, LOOKUP(2, 1 / ($AG$1:INDIRECT("$AG$"&amp;ROW($AG46)-1) &lt;&gt; ""),ROW($AG$1:INDIRECT("$AG$"&amp;ROW($AD46)-1))), 1)+
INDEX($AH:$AH, LOOKUP(2, 1 / ($AH$1:INDIRECT("$AH$"&amp;ROW($AH46)-1) &lt;&gt; ""),ROW($AH$1:INDIRECT("$AH$"&amp;ROW($AD46)-1))), 1)&gt;=510,0,
IF(INDEX($AF:$AF, LOOKUP(2, 1 / ($AF$1:INDIRECT("$AF$"&amp;ROW($AF46)-1) &lt;&gt; ""),ROW($AF$1:INDIRECT("$AF$"&amp;ROW($AF46)-1))), 1)&gt;=255,0,
VLOOKUP(INDIRECT("$G$"&amp;LOOKUP(2, 1 / ($AF$1:INDIRECT("$AF$"&amp;ROW($AF46)-1) &lt;&gt; ""),ROW($AF$1:INDIRECT("$AF$"&amp;ROW($AF46)-1)))), 'EV and Base'!$A$1:$N$671, 6, FALSE))))</f>
        <v>1</v>
      </c>
      <c r="AG46" s="2" cm="1">
        <f t="array" aca="1" ref="AG46" ca="1">IF(NOT(ISNUMBER(INDEX($A:$A, LOOKUP(2, 1 / ($A$1:INDIRECT("$A$"&amp;ROW($A46)) &lt;&gt; ""),ROW($A$1:INDIRECT("$A$"&amp;ROW($A46)))), 1))), "",
INDEX($AG:$AG, LOOKUP(2, 1 / ($AG$1:INDIRECT("$AG$"&amp;ROW($AG46)-1) &lt;&gt; ""),ROW($AG$1:INDIRECT("$AG$"&amp;ROW($AG46)-1))), 1)+
IF(INDEX($AC:$AC, LOOKUP(2, 1 / ($AC$1:INDIRECT("$AC$"&amp;ROW($AC46)-1) &lt;&gt; ""),ROW($AC$1:INDIRECT("$AC$"&amp;ROW($AC46)-1))), 1)+
INDEX($AD:$AD, LOOKUP(2, 1 / ($AD$1:INDIRECT("$AD$"&amp;ROW($AD46)-1) &lt;&gt; ""),ROW($AD$1:INDIRECT("$AD$"&amp;ROW($AD46)-1))), 1)+
INDEX($AE:$AE, LOOKUP(2, 1 / ($AE$1:INDIRECT("$AE$"&amp;ROW($AE46)-1) &lt;&gt; ""),ROW($AE$1:INDIRECT("$AE$"&amp;ROW($AD46)-1))), 1)+
INDEX($AE:$AF, LOOKUP(2, 1 / ($AF$1:INDIRECT("$AF$"&amp;ROW($AF46)-1) &lt;&gt; ""),ROW($AF$1:INDIRECT("$AF$"&amp;ROW($AD46)-1))), 1)+
INDEX($AG:$AG, LOOKUP(2, 1 / ($AG$1:INDIRECT("$AG$"&amp;ROW($AG46)-1) &lt;&gt; ""),ROW($AG$1:INDIRECT("$AG$"&amp;ROW($AD46)-1))), 1)+
INDEX($AH:$AH, LOOKUP(2, 1 / ($AH$1:INDIRECT("$AH$"&amp;ROW($AH46)-1) &lt;&gt; ""),ROW($AH$1:INDIRECT("$AH$"&amp;ROW($AD46)-1))), 1)&gt;=510,0,
IF(INDEX($AG:$AG, LOOKUP(2, 1 / ($AG$1:INDIRECT("$AG$"&amp;ROW($AG46)-1) &lt;&gt; ""),ROW($AG$1:INDIRECT("$AG$"&amp;ROW($AG46)-1))), 1)&gt;=255,0,
VLOOKUP(INDIRECT("$G$"&amp;LOOKUP(2, 1 / ($AG$1:INDIRECT("$AG$"&amp;ROW($AG46)-1) &lt;&gt; ""),ROW($AG$1:INDIRECT("$AG$"&amp;ROW($AG46)-1)))), 'EV and Base'!$A$1:$N$671, 7, FALSE))))</f>
        <v>0</v>
      </c>
      <c r="AH46" s="24" cm="1">
        <f t="array" aca="1" ref="AH46" ca="1">IF(NOT(ISNUMBER(INDEX($A:$A,LOOKUP(2,1/($A$1:INDIRECT("$A$"&amp;ROW($A46))&lt;&gt;""),ROW($A$1:INDIRECT("$A$"&amp;ROW($A46)))),1))),"",
INDEX($AH:$AH,LOOKUP(2,1/($AH$1:INDIRECT("$AH$"&amp;ROW($AH46)-1)&lt;&gt;""),ROW($AH$1:INDIRECT("$AH$"&amp;ROW($AH46)-1))),1)+
IF(INDEX($AC:$AC,LOOKUP(2,1/($AC$1:INDIRECT("$AC$"&amp;ROW($AC46)-1)&lt;&gt;""),ROW($AC$1:INDIRECT("$AC$"&amp;ROW($AC46)-1))),1)+
INDEX($AD:$AD,LOOKUP(2,1/($AD$1:INDIRECT("$AD$"&amp;ROW($AD46)-1)&lt;&gt;""),ROW($AD$1:INDIRECT("$AD$"&amp;ROW($AD46)-1))),1)+
INDEX($AE:$AE,LOOKUP(2,1/($AE$1:INDIRECT("$AE$"&amp;ROW($AE46)-1)&lt;&gt;""),ROW($AE$1:INDIRECT("$AE$"&amp;ROW($AD46)-1))),1)+
INDEX($AE:$AF,LOOKUP(2,1/($AF$1:INDIRECT("$AF$"&amp;ROW($AF46)-1)&lt;&gt;""),ROW($AF$1:INDIRECT("$AF$"&amp;ROW($AD46)-1))),1)+
INDEX($AG:$AG,LOOKUP(2,1/($AG$1:INDIRECT("$AG$"&amp;ROW($AG46)-1)&lt;&gt;""),ROW($AG$1:INDIRECT("$AG$"&amp;ROW($AD46)-1))),1)+
INDEX($AH:$AH,LOOKUP(2,1/($AH$1:INDIRECT("$AH$"&amp;ROW($AH46)-1)&lt;&gt;""),ROW($AH$1:INDIRECT("$AH$"&amp;ROW($AD46)-1))),1)&gt;=510,0,
IF(INDEX($AH:$AH,LOOKUP(2,1/($AH$1:INDIRECT("$AH$"&amp;ROW($AH46)-1)&lt;&gt;""),ROW($AH$1:INDIRECT("$AH$"&amp;ROW($AH46)-1))),1)&gt;=255,0,
VLOOKUP(INDIRECT("$G$"&amp;LOOKUP(2,1/($AH$1:INDIRECT("$AH$"&amp;ROW($AH46)-1)&lt;&gt;""),ROW($AH$1:INDIRECT("$AH$"&amp;ROW($AH46)-1)))),'EV and Base'!$A$1:$N$671,8,FALSE))))</f>
        <v>9</v>
      </c>
      <c r="AI46" s="29" cm="1">
        <f t="array" aca="1" ref="AI46" ca="1">IF(NOT(ISNUMBER(INDEX($A:$A,LOOKUP(2,1/($A$1:INDIRECT("$A$"&amp;ROW($A46))&lt;&gt;""),ROW($A$1:INDIRECT("$A$"&amp;ROW($A46)))),1))),"",
ROUNDDOWN((((2*VLOOKUP($AA46,'EV and Base'!$A$1:$N$671,9,FALSE))+31+ROUNDDOWN($AC46/4,0))*$AB46)/100,0)+$AB46+10)</f>
        <v>51</v>
      </c>
      <c r="AJ46" s="21" cm="1">
        <f t="array" aca="1" ref="AJ46" ca="1">IF(NOT(ISNUMBER(INDEX($A:$A, LOOKUP(2, 1 / ($A$1:INDIRECT("$A$"&amp;ROW($A46)) &lt;&gt; ""),ROW($A$1:INDIRECT("$A$"&amp;ROW($A46)))), 1))), "",
ROUNDDOWN((ROUNDDOWN((((2*VLOOKUP($AA46, 'EV and Base'!$A$1:$N$671, 10, FALSE))+31+ROUNDDOWN($AD46/4, 0))*$AB46)/100, 0)+5)*1.1, 0))</f>
        <v>38</v>
      </c>
      <c r="AK46" s="21" t="str" cm="1">
        <f t="array" aca="1" ref="AK46" ca="1">IF(NOT(ISNUMBER(INDEX($A:$A, LOOKUP(2, 1 / ($A$1:INDIRECT("$A$"&amp;ROW($A46)) &lt;&gt; ""),ROW($A$1:INDIRECT("$A$"&amp;ROW($A46)))), 1))), "",
ROUNDDOWN((ROUNDDOWN((((2*VLOOKUP($AA46, 'EV and Base'!$A$1:$N$671, 11, FALSE))+30+ROUNDDOWN($AE46/4, 0))*$AB46)/100, 0)+5), 0)
&amp;"-"&amp;
ROUNDDOWN((ROUNDDOWN((((2*VLOOKUP($AA46, 'EV and Base'!$A$1:$N$671, 11, FALSE))+31+ROUNDDOWN($AE46/4, 0))*$AB46)/100, 0)+5), 0))</f>
        <v>30-30</v>
      </c>
      <c r="AL46" s="21" t="str" cm="1">
        <f t="array" aca="1" ref="AL46" ca="1">IF(NOT(ISNUMBER(INDEX($A:$A, LOOKUP(2, 1 / ($A$1:INDIRECT("$A$"&amp;ROW($A46)) &lt;&gt; ""),ROW($A$1:INDIRECT("$A$"&amp;ROW($A46)))), 1))), "",
ROUNDDOWN((ROUNDDOWN((((2*VLOOKUP($AA46, 'EV and Base'!$A$1:$N$671, 12, FALSE))+0+ROUNDDOWN($AF46/4, 0))*$AB46)/100, 0)+5)*0.9, 0)
&amp;"-"&amp;
ROUNDDOWN((ROUNDDOWN((((2*VLOOKUP($AA46, 'EV and Base'!$A$1:$N$671, 12, FALSE))+31+ROUNDDOWN($AF46/4, 0))*$AB46)/100, 0)+5)*0.9, 0))</f>
        <v>14-18</v>
      </c>
      <c r="AM46" s="21" t="str" cm="1">
        <f t="array" aca="1" ref="AM46" ca="1">IF(NOT(ISNUMBER(INDEX($A:$A, LOOKUP(2, 1 / ($A$1:INDIRECT("$A$"&amp;ROW($A46)) &lt;&gt; ""),ROW($A$1:INDIRECT("$A$"&amp;ROW($A46)))), 1))), "",
ROUNDDOWN((ROUNDDOWN((((2*VLOOKUP($AA46, 'EV and Base'!$A$1:$N$671, 13, FALSE))+30+ROUNDDOWN($AG46/4, 0))*$AB46)/100, 0)+5), 0)
&amp;"-"&amp;
ROUNDDOWN((ROUNDDOWN((((2*VLOOKUP($AA46, 'EV and Base'!$A$1:$N$671, 13, FALSE))+31+ROUNDDOWN($AG46/4, 0))*$AB46)/100, 0)+5), 0))</f>
        <v>30-30</v>
      </c>
      <c r="AN46" s="25" cm="1">
        <f t="array" aca="1" ref="AN46" ca="1">IF(NOT(ISNUMBER(INDEX($A:$A, LOOKUP(2, 1 / ($A$1:INDIRECT("$A$"&amp;ROW($A46)) &lt;&gt; ""),ROW($A$1:INDIRECT("$A$"&amp;ROW($A46)))), 1))), "",
ROUNDDOWN((ROUNDDOWN((((2*VLOOKUP($AA46, 'EV and Base'!$A$1:$N$671, 14, FALSE))+31+ROUNDDOWN($AH46/4, 0))*$AB46)/100, 0)+5), 0))</f>
        <v>29</v>
      </c>
      <c r="AO46" s="23" cm="1">
        <f t="array" aca="1" ref="AO46" ca="1">IF(NOT(ISNUMBER(INDEX($A:$A, LOOKUP(2, 1 / ($A$1:INDIRECT("$A$"&amp;ROW($A46)) &lt;&gt; ""),ROW($A$1:INDIRECT("$A$"&amp;ROW($A46)))), 1))), "",
ROUNDDOWN((((2*VLOOKUP($AA46, 'EV and Base'!$A$1:$N$671, 9, FALSE))+31+ROUNDDOWN($AC46/4, 0))*$AB46)/100, 0)+$AB46+10)</f>
        <v>51</v>
      </c>
      <c r="AP46" s="2" cm="1">
        <f t="array" aca="1" ref="AP46" ca="1">IF(NOT(ISNUMBER(INDEX($A:$A, LOOKUP(2, 1 / ($A$1:INDIRECT("$A$"&amp;ROW($A46)) &lt;&gt; ""),ROW($A$1:INDIRECT("$A$"&amp;ROW($A46)))), 1))), "",
ROUNDDOWN((ROUNDDOWN((((2*VLOOKUP($AA46, 'EV and Base'!$A$1:$N$671, 10, FALSE))+31+ROUNDDOWN($AD46/4, 0))*$AB46)/100, 0)+5)*1.1, 0))</f>
        <v>38</v>
      </c>
      <c r="AQ46" s="2" cm="1">
        <f t="array" aca="1" ref="AQ46" ca="1">IF(NOT(ISNUMBER(INDEX($A:$A, LOOKUP(2, 1 / ($A$1:INDIRECT("$A$"&amp;ROW($A46)) &lt;&gt; ""),ROW($A$1:INDIRECT("$A$"&amp;ROW($A46)))), 1))), "",
ROUNDDOWN((ROUNDDOWN((((2*VLOOKUP($AA46, 'EV and Base'!$A$1:$N$671, 11, FALSE))+$AV$2+ROUNDDOWN($AE46/4, 0))*$AB46)/100, 0)+5), 0))</f>
        <v>30</v>
      </c>
      <c r="AR46" s="22" cm="1">
        <f t="array" aca="1" ref="AR46" ca="1">IF(NOT(ISNUMBER(INDEX($A:$A, LOOKUP(2, 1 / ($A$1:INDIRECT("$A$"&amp;ROW($A46)) &lt;&gt; ""),ROW($A$1:INDIRECT("$A$"&amp;ROW($A46)))), 1))), "",
ROUNDDOWN((ROUNDDOWN((((2*VLOOKUP($AA46, 'EV and Base'!$A$1:$N$671, 12, FALSE))+$AW$2+ROUNDDOWN($AF46/4, 0))*$AB46)/100, 0)+5)*0.9, 0))</f>
        <v>16</v>
      </c>
      <c r="AS46" s="2" cm="1">
        <f t="array" aca="1" ref="AS46" ca="1">IF(NOT(ISNUMBER(INDEX($A:$A, LOOKUP(2, 1 / ($A$1:INDIRECT("$A$"&amp;ROW($A46)) &lt;&gt; ""),ROW($A$1:INDIRECT("$A$"&amp;ROW($A46)))), 1))), "",
ROUNDDOWN((ROUNDDOWN((((2*VLOOKUP($AA46, 'EV and Base'!$A$1:$N$671, 13, FALSE))+$AX$2+ROUNDDOWN($AG46/4, 0))*$AB46)/100, 0)+5), 0))</f>
        <v>30</v>
      </c>
      <c r="AT46" s="24" cm="1">
        <f t="array" aca="1" ref="AT46" ca="1">IF(NOT(ISNUMBER(INDEX($A:$A, LOOKUP(2, 1 / ($A$1:INDIRECT("$A$"&amp;ROW($A46)) &lt;&gt; ""),ROW($A$1:INDIRECT("$A$"&amp;ROW($A46)))), 1))), "",
ROUNDDOWN((ROUNDDOWN((((2*VLOOKUP($AA46, 'EV and Base'!$A$1:$N$671, 14, FALSE))+31+ROUNDDOWN($AH46/4, 0))*$AB46)/100, 0)+5), 0))</f>
        <v>29</v>
      </c>
      <c r="AU46" s="28">
        <v>117</v>
      </c>
      <c r="AY46" cm="1">
        <f t="array" aca="1" ref="AY46" ca="1">IF(NOT(ISNUMBER(INDEX($A:$A,LOOKUP(2,1/($A$1:INDIRECT("$A$"&amp;ROW($A46))&lt;&gt;""),ROW($A$1:INDIRECT("$A$"&amp;ROW($A46)))),1))),"",
INDEX($AY:$AY,LOOKUP(2,1/($AY$1:INDIRECT("$AY$"&amp;ROW($AY46)-1)&lt;&gt;""),ROW($AY$1:INDIRECT("$AY$"&amp;ROW($AY46)-1))),1)+$BL46)</f>
        <v>2916</v>
      </c>
      <c r="AZ46" s="3" cm="1">
        <f t="array" aca="1" ref="AZ46" ca="1">IF(NOT(ISNUMBER(INDEX($A:$A, LOOKUP(2, 1 / ($A$1:INDIRECT("$A$"&amp;ROW($A46)) &lt;&gt; ""),ROW($A$1:INDIRECT("$A$"&amp;ROW($A46)))), 1))), "",
VLOOKUP(INDIRECT("$G$"&amp;LOOKUP(2, 1 / ($AY$1:INDIRECT("$AY$"&amp;ROW($AY46)-1) &lt;&gt; ""),ROW($AY$1:INDIRECT("$AY$"&amp;ROW($AY46)-1)))),'EV and Base'!A41:N711,2,FALSE))</f>
        <v>53</v>
      </c>
      <c r="BA46" s="3" cm="1">
        <f t="array" aca="1" ref="BA46" ca="1">IF(NOT(ISNUMBER(INDEX($A:$A, LOOKUP(2, 1 / ($A$1:INDIRECT("$A$"&amp;ROW($A46)) &lt;&gt; ""),ROW($A$1:INDIRECT("$A$"&amp;ROW($A46)))), 1))), "",
INDIRECT("$I$"&amp;LOOKUP(2, 1 / ($AY$1:INDIRECT("$AY$"&amp;ROW($AY46)-1) &lt;&gt; ""),ROW($AY$1:INDIRECT("$AY$"&amp;ROW($AY46)-1)))))</f>
        <v>13</v>
      </c>
      <c r="BB46" s="1" cm="1">
        <f t="array" aca="1" ref="BB46" ca="1">IF(NOT(ISNUMBER(INDEX($A:$A, LOOKUP(2, 1 / ($A$1:INDIRECT("$A$"&amp;ROW($A46)) &lt;&gt; ""),ROW($A$1:INDIRECT("$A$"&amp;ROW($A46)))), 1))), "",
INDIRECT("$AB$"&amp;LOOKUP(2, 1 / ($AY$1:INDIRECT("$AY$"&amp;ROW($AY46)-1) &lt;&gt; ""),ROW($AY$1:INDIRECT("$AY$"&amp;ROW($AY46)-1)))))</f>
        <v>16</v>
      </c>
      <c r="BC46" s="3" cm="1">
        <f t="array" aca="1" ref="BC46" ca="1">IF(NOT(ISNUMBER(INDEX($A:$A,LOOKUP(2,1/($A$1:INDIRECT("$A$"&amp;ROW($A46))&lt;&gt;""),ROW($A$1:INDIRECT("$A$"&amp;ROW($A46)))),1))),"",
$BA46+$BA46+10)</f>
        <v>36</v>
      </c>
      <c r="BD46" s="3" cm="1">
        <f t="array" aca="1" ref="BD46" ca="1">IF(NOT(ISNUMBER(INDEX($A:$A,LOOKUP(2,1/($A$1:INDIRECT("$A$"&amp;ROW($A46))&lt;&gt;""),ROW($A$1:INDIRECT("$A$"&amp;ROW($A46)))),1))),"",
$BA46+$BB46+10)</f>
        <v>39</v>
      </c>
      <c r="BE46" s="3" cm="1">
        <f t="array" aca="1" ref="BE46" ca="1">IF(NOT(ISNUMBER(INDEX($A:$A,LOOKUP(2,1/($A$1:INDIRECT("$A$"&amp;ROW($A46))&lt;&gt;""),ROW($A$1:INDIRECT("$A$"&amp;ROW($A46)))),1))),"",
$BC46*$BC46)</f>
        <v>1296</v>
      </c>
      <c r="BF46" s="3" cm="1">
        <f t="array" aca="1" ref="BF46" ca="1">IF(NOT(ISNUMBER(INDEX($A:$A,LOOKUP(2,1/($A$1:INDIRECT("$A$"&amp;ROW($A46))&lt;&gt;""),ROW($A$1:INDIRECT("$A$"&amp;ROW($A46)))),1))),"",
$BD46*$BD46)</f>
        <v>1521</v>
      </c>
      <c r="BG46" s="3" cm="1">
        <f t="array" aca="1" ref="BG46" ca="1">IF(NOT(ISNUMBER(INDEX($A:$A,LOOKUP(2,1/($A$1:INDIRECT("$A$"&amp;ROW($A46))&lt;&gt;""),ROW($A$1:INDIRECT("$A$"&amp;ROW($A46)))),1))),"",
_xlfn.FLOOR.MATH(1.5*_xlfn.FLOOR.MATH($AZ46*BA46/5)))</f>
        <v>205</v>
      </c>
      <c r="BH46" s="3" cm="1">
        <f t="array" aca="1" ref="BH46" ca="1">IF(NOT(ISNUMBER(INDEX($A:$A, LOOKUP(2, 1 / ($A$1:INDIRECT("$A$"&amp;ROW($A46)) &lt;&gt; ""),ROW($A$1:INDIRECT("$A$"&amp;ROW($A46)))), 1))), "",
_xlfn.FLOOR.MATH($BG46/IF(OR(INDIRECT("$C$"&amp;LOOKUP(2, 1 / ($AY$1:INDIRECT("$AY$"&amp;ROW($AY46)-1) &lt;&gt; ""),ROW($AY$1:INDIRECT("$AY$"&amp;ROW($AY46)-1))))="Multi",
INDIRECT("$C$"&amp;LOOKUP(2, 1 / ($AY$1:INDIRECT("$AY$"&amp;ROW($AY46)-1) &lt;&gt; ""),ROW($AY$1:INDIRECT("$AY$"&amp;ROW($AY46)-1))))="Double"),2,1)))</f>
        <v>205</v>
      </c>
      <c r="BI46" s="3" cm="1">
        <f t="array" aca="1" ref="BI46" ca="1">IF(NOT(ISNUMBER(INDEX($A:$A,LOOKUP(2,1/($A$1:INDIRECT("$A$"&amp;ROW($A46))&lt;&gt;""),ROW($A$1:INDIRECT("$A$"&amp;ROW($A46)))),1))),"",
VLOOKUP($BC46,GameFreakSQRT!$A$1:$B$200,2,FALSE))</f>
        <v>24576</v>
      </c>
      <c r="BJ46" s="3" cm="1">
        <f t="array" aca="1" ref="BJ46" ca="1">IF(NOT(ISNUMBER(INDEX($A:$A,LOOKUP(2,1/($A$1:INDIRECT("$A$"&amp;ROW($A46))&lt;&gt;""),ROW($A$1:INDIRECT("$A$"&amp;ROW($A46)))),1))),"",
VLOOKUP($BD46,GameFreakSQRT!$A$1:$B$200,2,FALSE))</f>
        <v>25580</v>
      </c>
      <c r="BK46" s="3" cm="1">
        <f t="array" aca="1" ref="BK46" ca="1">IF(NOT(ISNUMBER(INDEX($A:$A,LOOKUP(2,1/($A$1:INDIRECT("$A$"&amp;ROW($A46))&lt;&gt;""),ROW($A$1:INDIRECT("$A$"&amp;ROW($A46)))),1))),"",
_xlfn.FLOOR.MATH((($BI46*$BE46)*$BH46)/($BJ46*$BF46))+1)</f>
        <v>168</v>
      </c>
      <c r="BL46" s="3" cm="1">
        <f t="array" aca="1" ref="BL46" ca="1">IF(NOT(ISNUMBER(INDEX($A:$A,LOOKUP(2,1/($A$1:INDIRECT("$A$"&amp;ROW($A46))&lt;&gt;""),ROW($A$1:INDIRECT("$A$"&amp;ROW($A46)))),1))),"",
_xlfn.FLOOR.MATH($BK46*IF(NOT(INDIRECT("$Z$"&amp;LOOKUP(2, 1 / ($AY$1:INDIRECT("$AY$"&amp;ROW($AY46)-1) &lt;&gt; ""),ROW($AY$1:INDIRECT("$AY$"&amp;ROW($AY46)-1))))=""),1.5,1)))</f>
        <v>168</v>
      </c>
      <c r="BM46" s="3" cm="1">
        <f t="array" aca="1" ref="BM46" ca="1">IF(NOT(ISNUMBER(INDEX($A:$A, LOOKUP(2, 1 / ($A$1:INDIRECT("$A$"&amp;ROW($A46)) &lt;&gt; ""),ROW($A$1:INDIRECT("$A$"&amp;ROW($A46)))), 1))), "",
INDIRECT("$Y$"&amp;LOOKUP(2, 1 / ($AY$1:INDIRECT("$AY$"&amp;ROW($AY46)-1) &lt;&gt; ""),ROW($AY$1:INDIRECT("$AY$"&amp;ROW($AY46)-1)))))</f>
        <v>168</v>
      </c>
      <c r="BN46" s="3" t="b">
        <f t="shared" ca="1" si="0"/>
        <v>1</v>
      </c>
      <c r="CT46" s="3" cm="1">
        <f t="array" aca="1" ref="CT46" ca="1">IF(NOT(ISNUMBER(INDEX($A:$A, LOOKUP(2, 1 / ($A$1:INDIRECT("$A$"&amp;ROW($A46)) &lt;&gt; ""),ROW($A$1:INDIRECT("$A$"&amp;ROW($A46)))), 1))), "",
$AY46-INDEX($AY:$AY, LOOKUP(2, 1 / ($AY$1:INDIRECT("$AV$"&amp;ROW($AY46)-1) &lt;&gt; ""),ROW($AY$1:INDIRECT("$AV$"&amp;ROW($AY46)-1))), 1))</f>
        <v>2916</v>
      </c>
      <c r="CU46" s="3" cm="1">
        <f t="array" aca="1" ref="CU46" ca="1">IF(NOT(ISNUMBER(INDEX($A:$A, LOOKUP(2, 1 / ($A$1:INDIRECT("$A$"&amp;ROW($A46)) &lt;&gt; ""),ROW($A$1:INDIRECT("$A$"&amp;ROW($A46)))), 1))), "",
INDEX($Y:$Y, LOOKUP(2, 1 / ($Y$1:INDIRECT("$Y$"&amp;ROW($Y46)-1) &lt;&gt; ""),ROW($Y$1:INDIRECT("$Y$"&amp;ROW($Y46)-1))), 1))</f>
        <v>168</v>
      </c>
      <c r="CV46" s="1">
        <f ca="1">IFERROR(VLOOKUP($AY46, 'Medium-Slow'!$A$1:$B$101, 2, TRUE),"")</f>
        <v>16</v>
      </c>
    </row>
    <row r="47" spans="1:100" x14ac:dyDescent="0.45">
      <c r="A47" s="69"/>
      <c r="B47" s="69"/>
      <c r="C47" s="69" t="str">
        <f t="shared" si="3"/>
        <v>Single</v>
      </c>
      <c r="D47" s="69"/>
      <c r="E47" s="69"/>
      <c r="F47" s="56">
        <v>2</v>
      </c>
      <c r="G47" s="2" t="s">
        <v>170</v>
      </c>
      <c r="H47" s="2" t="s">
        <v>50</v>
      </c>
      <c r="I47" s="2">
        <v>13</v>
      </c>
      <c r="J47" s="2" t="s">
        <v>92</v>
      </c>
      <c r="K47" s="2" t="s">
        <v>171</v>
      </c>
      <c r="L47" s="2" t="s">
        <v>53</v>
      </c>
      <c r="M47" s="2" t="s">
        <v>67</v>
      </c>
      <c r="N47" s="2" t="s">
        <v>172</v>
      </c>
      <c r="O47" s="2" t="s">
        <v>173</v>
      </c>
      <c r="P47" s="2" t="s">
        <v>174</v>
      </c>
      <c r="Q47" s="2">
        <v>12</v>
      </c>
      <c r="R47" s="2">
        <f>_xlfn.FLOOR.MATH((((2*VLOOKUP(G47, 'EV and Base'!$A$1:$N$671, 9, FALSE))+$Q47)*$I47)/100)+$I47+10</f>
        <v>37</v>
      </c>
      <c r="S47" s="2">
        <f>_xlfn.FLOOR.MATH((_xlfn.FLOOR.MATH((((2*VLOOKUP($G47, 'EV and Base'!$A$1:$N$671, 10, FALSE))+$Q47)*$I47)/100)+5)*
IF(OR($J47="Lonely", $J47="Brave", $J47="Adamant", $J47="Naughty"), 1.1,
IF(OR($J47="Bold", $J47="Timid", $J47="Modest", $J47="Calm"), 0.9, 1)))</f>
        <v>17</v>
      </c>
      <c r="T47" s="2">
        <f>_xlfn.FLOOR.MATH((_xlfn.FLOOR.MATH((((2*VLOOKUP($G47, 'EV and Base'!$A$1:$N$671, 11, FALSE))+$Q47)*$I47)/100)+5)*
IF(OR($J47="Bold", $J47="Relaxed", $J47="Impish", $J47="Lax"), 1.1,
IF(OR($J47="Lonely", $J47="Hasty", $J47="Mild", $J47="Gentle"), 0.9, 1)))</f>
        <v>16</v>
      </c>
      <c r="U47" s="2">
        <f>_xlfn.FLOOR.MATH((_xlfn.FLOOR.MATH((((2*VLOOKUP($G47, 'EV and Base'!$A$1:$N$671, 12, FALSE))+$Q47)*$I47)/100)+5)*
IF(OR($J47="Modest", $J47="Mild", $J47="Quiet", $J47="Rash"), 1.1,
IF(OR($J47="Adamant", $J47="Impish", $J47="Jolly", $J47="Careful"), 0.9, 1)))</f>
        <v>20</v>
      </c>
      <c r="V47" s="2">
        <f>_xlfn.FLOOR.MATH((_xlfn.FLOOR.MATH((((2*VLOOKUP($G47, 'EV and Base'!$A$1:$N$671, 13, FALSE))+$Q47)*$I47)/100)+5)*
IF(OR($J47="Calm", $J47="Gentle", $J47="Sassy", $J47="Careful"), 1.1,
IF(OR($J47="Naughty", $J47="Lax", $J47="Naive", $J47="Rash"), 0.9, 1)))</f>
        <v>16</v>
      </c>
      <c r="W47" s="2">
        <f>_xlfn.FLOOR.MATH((_xlfn.FLOOR.MATH((((2*VLOOKUP($G47, 'EV and Base'!$A$1:$N$671, 14, FALSE))+$Q47)*$I47)/100)+5)*
IF(OR($J47="Timid", $J47="Hasty", $J47="Jolly", $J47="Naive"), 1.1,
IF(OR($J47="Brave", $J47="Relaxed", $J47="Quiet", $J47="Sassy"), 0.9, 1)))</f>
        <v>23</v>
      </c>
      <c r="X47" s="69"/>
      <c r="Y47" s="1">
        <v>188</v>
      </c>
      <c r="AA47" s="23" t="str" cm="1">
        <f t="array" aca="1" ref="AA47" ca="1">IF(NOT(ISNUMBER(INDEX($A:$A,LOOKUP(2,1/($A$1:INDIRECT("$A$"&amp;ROW($A47))&lt;&gt;""),ROW($A$1:INDIRECT("$A$"&amp;ROW($A47)))),1))),"",
IF(NOT(ISNUMBER($A47)),$AA46,
IF($AB47&lt;16,"Lillipup",
IF($AB47&lt;32,"Herdier",
"Stoutland"))))</f>
        <v>Herdier</v>
      </c>
      <c r="AB47" s="25" cm="1">
        <f t="array" aca="1" ref="AB47" ca="1">IF(NOT(ISNUMBER(INDEX($A:$A, LOOKUP(2, 1 / ($A$1:INDIRECT("$A$"&amp;ROW($A47)) &lt;&gt; ""),ROW($A$1:INDIRECT("$A$"&amp;ROW($A47)))), 1))), "",
VLOOKUP($AY47,'Medium-Slow'!$A$1:$B$101,2,TRUE))</f>
        <v>16</v>
      </c>
      <c r="AC47" s="23" cm="1">
        <f t="array" aca="1" ref="AC47" ca="1">IF(NOT(ISNUMBER(INDEX($A:$A, LOOKUP(2, 1 / ($A$1:INDIRECT("$A$"&amp;ROW($A47)) &lt;&gt; ""),ROW($A$1:INDIRECT("$A$"&amp;ROW($A47)))), 1))), "",
INDEX($AC:$AC, LOOKUP(2, 1 / ($AC$1:INDIRECT("$AC$"&amp;ROW($AC47)-1) &lt;&gt; ""),ROW($AC$1:INDIRECT("$AC$"&amp;ROW($AC47)-1))), 1)+
IF(INDEX($AC:$AC, LOOKUP(2, 1 / ($AC$1:INDIRECT("$AC$"&amp;ROW($AC47)-1) &lt;&gt; ""),ROW($AC$1:INDIRECT("$AC$"&amp;ROW($AC47)-1))), 1)+
INDEX($AD:$AD, LOOKUP(2, 1 / ($AD$1:INDIRECT("$AD$"&amp;ROW($AD47)-1) &lt;&gt; ""),ROW($AD$1:INDIRECT("$AD$"&amp;ROW($AD47)-1))), 1)+
INDEX($AE:$AE, LOOKUP(2, 1 / ($AE$1:INDIRECT("$AE$"&amp;ROW($AE47)-1) &lt;&gt; ""),ROW($AE$1:INDIRECT("$AE$"&amp;ROW($AD47)-1))), 1)+
INDEX($AE:$AF, LOOKUP(2, 1 / ($AF$1:INDIRECT("$AF$"&amp;ROW($AF47)-1) &lt;&gt; ""),ROW($AF$1:INDIRECT("$AF$"&amp;ROW($AD47)-1))), 1)+
INDEX($AG:$AG, LOOKUP(2, 1 / ($AG$1:INDIRECT("$AG$"&amp;ROW($AG47)-1) &lt;&gt; ""),ROW($AG$1:INDIRECT("$AG$"&amp;ROW($AD47)-1))), 1)+
INDEX($AH:$AH, LOOKUP(2, 1 / ($AH$1:INDIRECT("$AH$"&amp;ROW($AH47)-1) &lt;&gt; ""),ROW($AH$1:INDIRECT("$AH$"&amp;ROW($AD47)-1))), 1)&gt;=510,0,
IF(INDEX($AC:$AC, LOOKUP(2, 1 / ($AC$1:INDIRECT("$AC$"&amp;ROW($AC47)-1) &lt;&gt; ""),ROW($AC$1:INDIRECT("$AC$"&amp;ROW($AC47)-1))), 1)&gt;=255,0,
VLOOKUP(INDIRECT("$G$"&amp;LOOKUP(2, 1 / ($AC$1:INDIRECT("$AC$"&amp;ROW($AC47)-1) &lt;&gt; ""),ROW($AC$1:INDIRECT("$AC$"&amp;ROW($AC47)-1)))), 'EV and Base'!$A$1:$N$671, 3, FALSE))))</f>
        <v>2</v>
      </c>
      <c r="AD47" s="2" cm="1">
        <f t="array" aca="1" ref="AD47" ca="1">IF(NOT(ISNUMBER(INDEX($A:$A, LOOKUP(2, 1 / ($A$1:INDIRECT("$A$"&amp;ROW($A47)) &lt;&gt; ""),ROW($A$1:INDIRECT("$A$"&amp;ROW($A47)))), 1))), "",
INDEX($AD:$AD, LOOKUP(2, 1 / ($AD$1:INDIRECT("$AD$"&amp;ROW($AD47)-1) &lt;&gt; ""),ROW($AD$1:INDIRECT("$AD$"&amp;ROW($AD47)-1))), 1)+
IF(INDEX($AC:$AC, LOOKUP(2, 1 / ($AC$1:INDIRECT("$AC$"&amp;ROW($AC47)-1) &lt;&gt; ""),ROW($AC$1:INDIRECT("$AC$"&amp;ROW($AC47)-1))), 1)+
INDEX($AD:$AD, LOOKUP(2, 1 / ($AD$1:INDIRECT("$AD$"&amp;ROW($AD47)-1) &lt;&gt; ""),ROW($AD$1:INDIRECT("$AD$"&amp;ROW($AD47)-1))), 1)+
INDEX($AE:$AE, LOOKUP(2, 1 / ($AE$1:INDIRECT("$AE$"&amp;ROW($AE47)-1) &lt;&gt; ""),ROW($AE$1:INDIRECT("$AE$"&amp;ROW($AD47)-1))), 1)+
INDEX($AE:$AF, LOOKUP(2, 1 / ($AF$1:INDIRECT("$AF$"&amp;ROW($AF47)-1) &lt;&gt; ""),ROW($AF$1:INDIRECT("$AF$"&amp;ROW($AD47)-1))), 1)+
INDEX($AG:$AG, LOOKUP(2, 1 / ($AG$1:INDIRECT("$AG$"&amp;ROW($AG47)-1) &lt;&gt; ""),ROW($AG$1:INDIRECT("$AG$"&amp;ROW($AD47)-1))), 1)+
INDEX($AH:$AH, LOOKUP(2, 1 / ($AH$1:INDIRECT("$AH$"&amp;ROW($AH47)-1) &lt;&gt; ""),ROW($AH$1:INDIRECT("$AH$"&amp;ROW($AD47)-1))), 1)&gt;=510,0,
IF(INDEX($AD:$AD, LOOKUP(2, 1 / ($AD$1:INDIRECT("$AD$"&amp;ROW($AD47)-1) &lt;&gt; ""),ROW($AD$1:INDIRECT("$AD$"&amp;ROW($AD47)-1))), 1)&gt;=255,0,
VLOOKUP(INDIRECT("$G$"&amp;LOOKUP(2, 1 / ($AD$1:INDIRECT("$AD$"&amp;ROW($AD47)-1) &lt;&gt; ""),ROW($AD$1:INDIRECT("$AD$"&amp;ROW($AD47)-1)))), 'EV and Base'!$A$1:$N$671, 4, FALSE))))</f>
        <v>11</v>
      </c>
      <c r="AE47" s="2" cm="1">
        <f t="array" aca="1" ref="AE47" ca="1">IF(NOT(ISNUMBER(INDEX($A:$A,LOOKUP(2,1/($A$1:INDIRECT("$A$"&amp;ROW($A47))&lt;&gt;""),ROW($A$1:INDIRECT("$A$"&amp;ROW($A47)))),1))),"",
INDEX($AE:$AE,LOOKUP(2,1/($AE$1:INDIRECT("$AE$"&amp;ROW($AE47)-1)&lt;&gt;""),ROW($AE$1:INDIRECT("$AE$"&amp;ROW($AE47)-1))),1)+
IF(INDEX($AC:$AC,LOOKUP(2,1/($AC$1:INDIRECT("$AC$"&amp;ROW($AC47)-1)&lt;&gt;""),ROW($AC$1:INDIRECT("$AC$"&amp;ROW($AC47)-1))),1)+
INDEX($AD:$AD,LOOKUP(2,1/($AD$1:INDIRECT("$AD$"&amp;ROW($AD47)-1)&lt;&gt;""),ROW($AD$1:INDIRECT("$AD$"&amp;ROW($AD47)-1))),1)+
INDEX($AE:$AE,LOOKUP(2,1/($AE$1:INDIRECT("$AE$"&amp;ROW($AE47)-1)&lt;&gt;""),ROW($AE$1:INDIRECT("$AE$"&amp;ROW($AD47)-1))),1)+
INDEX($AE:$AF,LOOKUP(2,1/($AF$1:INDIRECT("$AF$"&amp;ROW($AF47)-1)&lt;&gt;""),ROW($AF$1:INDIRECT("$AF$"&amp;ROW($AD47)-1))),1)+
INDEX($AG:$AG,LOOKUP(2,1/($AG$1:INDIRECT("$AG$"&amp;ROW($AG47)-1)&lt;&gt;""),ROW($AG$1:INDIRECT("$AG$"&amp;ROW($AD47)-1))),1)+
INDEX($AH:$AH,LOOKUP(2,1/($AH$1:INDIRECT("$AH$"&amp;ROW($AH47)-1)&lt;&gt;""),ROW($AH$1:INDIRECT("$AH$"&amp;ROW($AD47)-1))),1)&gt;=510,0,
IF(INDEX($AE:$AE,LOOKUP(2,1/($AE$1:INDIRECT("$AE$"&amp;ROW($AE47)-1)&lt;&gt;""),ROW($AE$1:INDIRECT("$AE$"&amp;ROW($AE47)-1))),1)&gt;=255,0,
VLOOKUP(INDIRECT("$G$"&amp;LOOKUP(2,1/($AE$1:INDIRECT("$AE$"&amp;ROW($AE47)-1)&lt;&gt;""),ROW($AE$1:INDIRECT("$AE$"&amp;ROW($AE47)-1)))),'EV and Base'!$A$1:$N$671,5,FALSE))))</f>
        <v>0</v>
      </c>
      <c r="AF47" s="2" cm="1">
        <f t="array" aca="1" ref="AF47" ca="1">IF(NOT(ISNUMBER(INDEX($A:$A, LOOKUP(2, 1 / ($A$1:INDIRECT("$A$"&amp;ROW($A47)) &lt;&gt; ""),ROW($A$1:INDIRECT("$A$"&amp;ROW($A47)))), 1))), "",
INDEX($AF:$AF, LOOKUP(2, 1 / ($AF$1:INDIRECT("$AF$"&amp;ROW($AF47)-1) &lt;&gt; ""),ROW($AF$1:INDIRECT("$AF$"&amp;ROW($AF47)-1))), 1)+
IF(INDEX($AC:$AC, LOOKUP(2, 1 / ($AC$1:INDIRECT("$AC$"&amp;ROW($AC47)-1) &lt;&gt; ""),ROW($AC$1:INDIRECT("$AC$"&amp;ROW($AC47)-1))), 1)+
INDEX($AD:$AD, LOOKUP(2, 1 / ($AD$1:INDIRECT("$AD$"&amp;ROW($AD47)-1) &lt;&gt; ""),ROW($AD$1:INDIRECT("$AD$"&amp;ROW($AD47)-1))), 1)+
INDEX($AE:$AE, LOOKUP(2, 1 / ($AE$1:INDIRECT("$AE$"&amp;ROW($AE47)-1) &lt;&gt; ""),ROW($AE$1:INDIRECT("$AE$"&amp;ROW($AD47)-1))), 1)+
INDEX($AE:$AF, LOOKUP(2, 1 / ($AF$1:INDIRECT("$AF$"&amp;ROW($AF47)-1) &lt;&gt; ""),ROW($AF$1:INDIRECT("$AF$"&amp;ROW($AD47)-1))), 1)+
INDEX($AG:$AG, LOOKUP(2, 1 / ($AG$1:INDIRECT("$AG$"&amp;ROW($AG47)-1) &lt;&gt; ""),ROW($AG$1:INDIRECT("$AG$"&amp;ROW($AD47)-1))), 1)+
INDEX($AH:$AH, LOOKUP(2, 1 / ($AH$1:INDIRECT("$AH$"&amp;ROW($AH47)-1) &lt;&gt; ""),ROW($AH$1:INDIRECT("$AH$"&amp;ROW($AD47)-1))), 1)&gt;=510,0,
IF(INDEX($AF:$AF, LOOKUP(2, 1 / ($AF$1:INDIRECT("$AF$"&amp;ROW($AF47)-1) &lt;&gt; ""),ROW($AF$1:INDIRECT("$AF$"&amp;ROW($AF47)-1))), 1)&gt;=255,0,
VLOOKUP(INDIRECT("$G$"&amp;LOOKUP(2, 1 / ($AF$1:INDIRECT("$AF$"&amp;ROW($AF47)-1) &lt;&gt; ""),ROW($AF$1:INDIRECT("$AF$"&amp;ROW($AF47)-1)))), 'EV and Base'!$A$1:$N$671, 6, FALSE))))</f>
        <v>1</v>
      </c>
      <c r="AG47" s="2" cm="1">
        <f t="array" aca="1" ref="AG47" ca="1">IF(NOT(ISNUMBER(INDEX($A:$A, LOOKUP(2, 1 / ($A$1:INDIRECT("$A$"&amp;ROW($A47)) &lt;&gt; ""),ROW($A$1:INDIRECT("$A$"&amp;ROW($A47)))), 1))), "",
INDEX($AG:$AG, LOOKUP(2, 1 / ($AG$1:INDIRECT("$AG$"&amp;ROW($AG47)-1) &lt;&gt; ""),ROW($AG$1:INDIRECT("$AG$"&amp;ROW($AG47)-1))), 1)+
IF(INDEX($AC:$AC, LOOKUP(2, 1 / ($AC$1:INDIRECT("$AC$"&amp;ROW($AC47)-1) &lt;&gt; ""),ROW($AC$1:INDIRECT("$AC$"&amp;ROW($AC47)-1))), 1)+
INDEX($AD:$AD, LOOKUP(2, 1 / ($AD$1:INDIRECT("$AD$"&amp;ROW($AD47)-1) &lt;&gt; ""),ROW($AD$1:INDIRECT("$AD$"&amp;ROW($AD47)-1))), 1)+
INDEX($AE:$AE, LOOKUP(2, 1 / ($AE$1:INDIRECT("$AE$"&amp;ROW($AE47)-1) &lt;&gt; ""),ROW($AE$1:INDIRECT("$AE$"&amp;ROW($AD47)-1))), 1)+
INDEX($AE:$AF, LOOKUP(2, 1 / ($AF$1:INDIRECT("$AF$"&amp;ROW($AF47)-1) &lt;&gt; ""),ROW($AF$1:INDIRECT("$AF$"&amp;ROW($AD47)-1))), 1)+
INDEX($AG:$AG, LOOKUP(2, 1 / ($AG$1:INDIRECT("$AG$"&amp;ROW($AG47)-1) &lt;&gt; ""),ROW($AG$1:INDIRECT("$AG$"&amp;ROW($AD47)-1))), 1)+
INDEX($AH:$AH, LOOKUP(2, 1 / ($AH$1:INDIRECT("$AH$"&amp;ROW($AH47)-1) &lt;&gt; ""),ROW($AH$1:INDIRECT("$AH$"&amp;ROW($AD47)-1))), 1)&gt;=510,0,
IF(INDEX($AG:$AG, LOOKUP(2, 1 / ($AG$1:INDIRECT("$AG$"&amp;ROW($AG47)-1) &lt;&gt; ""),ROW($AG$1:INDIRECT("$AG$"&amp;ROW($AG47)-1))), 1)&gt;=255,0,
VLOOKUP(INDIRECT("$G$"&amp;LOOKUP(2, 1 / ($AG$1:INDIRECT("$AG$"&amp;ROW($AG47)-1) &lt;&gt; ""),ROW($AG$1:INDIRECT("$AG$"&amp;ROW($AG47)-1)))), 'EV and Base'!$A$1:$N$671, 7, FALSE))))</f>
        <v>0</v>
      </c>
      <c r="AH47" s="24" cm="1">
        <f t="array" aca="1" ref="AH47" ca="1">IF(NOT(ISNUMBER(INDEX($A:$A,LOOKUP(2,1/($A$1:INDIRECT("$A$"&amp;ROW($A47))&lt;&gt;""),ROW($A$1:INDIRECT("$A$"&amp;ROW($A47)))),1))),"",
INDEX($AH:$AH,LOOKUP(2,1/($AH$1:INDIRECT("$AH$"&amp;ROW($AH47)-1)&lt;&gt;""),ROW($AH$1:INDIRECT("$AH$"&amp;ROW($AH47)-1))),1)+
IF(INDEX($AC:$AC,LOOKUP(2,1/($AC$1:INDIRECT("$AC$"&amp;ROW($AC47)-1)&lt;&gt;""),ROW($AC$1:INDIRECT("$AC$"&amp;ROW($AC47)-1))),1)+
INDEX($AD:$AD,LOOKUP(2,1/($AD$1:INDIRECT("$AD$"&amp;ROW($AD47)-1)&lt;&gt;""),ROW($AD$1:INDIRECT("$AD$"&amp;ROW($AD47)-1))),1)+
INDEX($AE:$AE,LOOKUP(2,1/($AE$1:INDIRECT("$AE$"&amp;ROW($AE47)-1)&lt;&gt;""),ROW($AE$1:INDIRECT("$AE$"&amp;ROW($AD47)-1))),1)+
INDEX($AE:$AF,LOOKUP(2,1/($AF$1:INDIRECT("$AF$"&amp;ROW($AF47)-1)&lt;&gt;""),ROW($AF$1:INDIRECT("$AF$"&amp;ROW($AD47)-1))),1)+
INDEX($AG:$AG,LOOKUP(2,1/($AG$1:INDIRECT("$AG$"&amp;ROW($AG47)-1)&lt;&gt;""),ROW($AG$1:INDIRECT("$AG$"&amp;ROW($AD47)-1))),1)+
INDEX($AH:$AH,LOOKUP(2,1/($AH$1:INDIRECT("$AH$"&amp;ROW($AH47)-1)&lt;&gt;""),ROW($AH$1:INDIRECT("$AH$"&amp;ROW($AD47)-1))),1)&gt;=510,0,
IF(INDEX($AH:$AH,LOOKUP(2,1/($AH$1:INDIRECT("$AH$"&amp;ROW($AH47)-1)&lt;&gt;""),ROW($AH$1:INDIRECT("$AH$"&amp;ROW($AH47)-1))),1)&gt;=255,0,
VLOOKUP(INDIRECT("$G$"&amp;LOOKUP(2,1/($AH$1:INDIRECT("$AH$"&amp;ROW($AH47)-1)&lt;&gt;""),ROW($AH$1:INDIRECT("$AH$"&amp;ROW($AH47)-1)))),'EV and Base'!$A$1:$N$671,8,FALSE))))</f>
        <v>9</v>
      </c>
      <c r="AI47" s="29" cm="1">
        <f t="array" aca="1" ref="AI47" ca="1">IF(NOT(ISNUMBER(INDEX($A:$A,LOOKUP(2,1/($A$1:INDIRECT("$A$"&amp;ROW($A47))&lt;&gt;""),ROW($A$1:INDIRECT("$A$"&amp;ROW($A47)))),1))),"",
ROUNDDOWN((((2*VLOOKUP($AA47,'EV and Base'!$A$1:$N$671,9,FALSE))+31+ROUNDDOWN($AC47/4,0))*$AB47)/100,0)+$AB47+10)</f>
        <v>51</v>
      </c>
      <c r="AJ47" s="21" cm="1">
        <f t="array" aca="1" ref="AJ47" ca="1">IF(NOT(ISNUMBER(INDEX($A:$A, LOOKUP(2, 1 / ($A$1:INDIRECT("$A$"&amp;ROW($A47)) &lt;&gt; ""),ROW($A$1:INDIRECT("$A$"&amp;ROW($A47)))), 1))), "",
ROUNDDOWN((ROUNDDOWN((((2*VLOOKUP($AA47, 'EV and Base'!$A$1:$N$671, 10, FALSE))+31+ROUNDDOWN($AD47/4, 0))*$AB47)/100, 0)+5)*1.1, 0))</f>
        <v>38</v>
      </c>
      <c r="AK47" s="21" t="str" cm="1">
        <f t="array" aca="1" ref="AK47" ca="1">IF(NOT(ISNUMBER(INDEX($A:$A, LOOKUP(2, 1 / ($A$1:INDIRECT("$A$"&amp;ROW($A47)) &lt;&gt; ""),ROW($A$1:INDIRECT("$A$"&amp;ROW($A47)))), 1))), "",
ROUNDDOWN((ROUNDDOWN((((2*VLOOKUP($AA47, 'EV and Base'!$A$1:$N$671, 11, FALSE))+30+ROUNDDOWN($AE47/4, 0))*$AB47)/100, 0)+5), 0)
&amp;"-"&amp;
ROUNDDOWN((ROUNDDOWN((((2*VLOOKUP($AA47, 'EV and Base'!$A$1:$N$671, 11, FALSE))+31+ROUNDDOWN($AE47/4, 0))*$AB47)/100, 0)+5), 0))</f>
        <v>30-30</v>
      </c>
      <c r="AL47" s="21" t="str" cm="1">
        <f t="array" aca="1" ref="AL47" ca="1">IF(NOT(ISNUMBER(INDEX($A:$A, LOOKUP(2, 1 / ($A$1:INDIRECT("$A$"&amp;ROW($A47)) &lt;&gt; ""),ROW($A$1:INDIRECT("$A$"&amp;ROW($A47)))), 1))), "",
ROUNDDOWN((ROUNDDOWN((((2*VLOOKUP($AA47, 'EV and Base'!$A$1:$N$671, 12, FALSE))+0+ROUNDDOWN($AF47/4, 0))*$AB47)/100, 0)+5)*0.9, 0)
&amp;"-"&amp;
ROUNDDOWN((ROUNDDOWN((((2*VLOOKUP($AA47, 'EV and Base'!$A$1:$N$671, 12, FALSE))+31+ROUNDDOWN($AF47/4, 0))*$AB47)/100, 0)+5)*0.9, 0))</f>
        <v>14-18</v>
      </c>
      <c r="AM47" s="21" t="str" cm="1">
        <f t="array" aca="1" ref="AM47" ca="1">IF(NOT(ISNUMBER(INDEX($A:$A, LOOKUP(2, 1 / ($A$1:INDIRECT("$A$"&amp;ROW($A47)) &lt;&gt; ""),ROW($A$1:INDIRECT("$A$"&amp;ROW($A47)))), 1))), "",
ROUNDDOWN((ROUNDDOWN((((2*VLOOKUP($AA47, 'EV and Base'!$A$1:$N$671, 13, FALSE))+30+ROUNDDOWN($AG47/4, 0))*$AB47)/100, 0)+5), 0)
&amp;"-"&amp;
ROUNDDOWN((ROUNDDOWN((((2*VLOOKUP($AA47, 'EV and Base'!$A$1:$N$671, 13, FALSE))+31+ROUNDDOWN($AG47/4, 0))*$AB47)/100, 0)+5), 0))</f>
        <v>30-30</v>
      </c>
      <c r="AN47" s="25" cm="1">
        <f t="array" aca="1" ref="AN47" ca="1">IF(NOT(ISNUMBER(INDEX($A:$A, LOOKUP(2, 1 / ($A$1:INDIRECT("$A$"&amp;ROW($A47)) &lt;&gt; ""),ROW($A$1:INDIRECT("$A$"&amp;ROW($A47)))), 1))), "",
ROUNDDOWN((ROUNDDOWN((((2*VLOOKUP($AA47, 'EV and Base'!$A$1:$N$671, 14, FALSE))+31+ROUNDDOWN($AH47/4, 0))*$AB47)/100, 0)+5), 0))</f>
        <v>29</v>
      </c>
      <c r="AO47" s="23" cm="1">
        <f t="array" aca="1" ref="AO47" ca="1">IF(NOT(ISNUMBER(INDEX($A:$A, LOOKUP(2, 1 / ($A$1:INDIRECT("$A$"&amp;ROW($A47)) &lt;&gt; ""),ROW($A$1:INDIRECT("$A$"&amp;ROW($A47)))), 1))), "",
ROUNDDOWN((((2*VLOOKUP($AA47, 'EV and Base'!$A$1:$N$671, 9, FALSE))+31+ROUNDDOWN($AC47/4, 0))*$AB47)/100, 0)+$AB47+10)</f>
        <v>51</v>
      </c>
      <c r="AP47" s="2" cm="1">
        <f t="array" aca="1" ref="AP47" ca="1">IF(NOT(ISNUMBER(INDEX($A:$A, LOOKUP(2, 1 / ($A$1:INDIRECT("$A$"&amp;ROW($A47)) &lt;&gt; ""),ROW($A$1:INDIRECT("$A$"&amp;ROW($A47)))), 1))), "",
ROUNDDOWN((ROUNDDOWN((((2*VLOOKUP($AA47, 'EV and Base'!$A$1:$N$671, 10, FALSE))+31+ROUNDDOWN($AD47/4, 0))*$AB47)/100, 0)+5)*1.1, 0))</f>
        <v>38</v>
      </c>
      <c r="AQ47" s="2" cm="1">
        <f t="array" aca="1" ref="AQ47" ca="1">IF(NOT(ISNUMBER(INDEX($A:$A, LOOKUP(2, 1 / ($A$1:INDIRECT("$A$"&amp;ROW($A47)) &lt;&gt; ""),ROW($A$1:INDIRECT("$A$"&amp;ROW($A47)))), 1))), "",
ROUNDDOWN((ROUNDDOWN((((2*VLOOKUP($AA47, 'EV and Base'!$A$1:$N$671, 11, FALSE))+$AV$2+ROUNDDOWN($AE47/4, 0))*$AB47)/100, 0)+5), 0))</f>
        <v>30</v>
      </c>
      <c r="AR47" s="22" cm="1">
        <f t="array" aca="1" ref="AR47" ca="1">IF(NOT(ISNUMBER(INDEX($A:$A, LOOKUP(2, 1 / ($A$1:INDIRECT("$A$"&amp;ROW($A47)) &lt;&gt; ""),ROW($A$1:INDIRECT("$A$"&amp;ROW($A47)))), 1))), "",
ROUNDDOWN((ROUNDDOWN((((2*VLOOKUP($AA47, 'EV and Base'!$A$1:$N$671, 12, FALSE))+$AW$2+ROUNDDOWN($AF47/4, 0))*$AB47)/100, 0)+5)*0.9, 0))</f>
        <v>16</v>
      </c>
      <c r="AS47" s="2" cm="1">
        <f t="array" aca="1" ref="AS47" ca="1">IF(NOT(ISNUMBER(INDEX($A:$A, LOOKUP(2, 1 / ($A$1:INDIRECT("$A$"&amp;ROW($A47)) &lt;&gt; ""),ROW($A$1:INDIRECT("$A$"&amp;ROW($A47)))), 1))), "",
ROUNDDOWN((ROUNDDOWN((((2*VLOOKUP($AA47, 'EV and Base'!$A$1:$N$671, 13, FALSE))+$AX$2+ROUNDDOWN($AG47/4, 0))*$AB47)/100, 0)+5), 0))</f>
        <v>30</v>
      </c>
      <c r="AT47" s="24" cm="1">
        <f t="array" aca="1" ref="AT47" ca="1">IF(NOT(ISNUMBER(INDEX($A:$A, LOOKUP(2, 1 / ($A$1:INDIRECT("$A$"&amp;ROW($A47)) &lt;&gt; ""),ROW($A$1:INDIRECT("$A$"&amp;ROW($A47)))), 1))), "",
ROUNDDOWN((ROUNDDOWN((((2*VLOOKUP($AA47, 'EV and Base'!$A$1:$N$671, 14, FALSE))+31+ROUNDDOWN($AH47/4, 0))*$AB47)/100, 0)+5), 0))</f>
        <v>29</v>
      </c>
      <c r="AU47" s="28">
        <v>117</v>
      </c>
      <c r="AY47" cm="1">
        <f t="array" aca="1" ref="AY47" ca="1">IF(NOT(ISNUMBER(INDEX($A:$A,LOOKUP(2,1/($A$1:INDIRECT("$A$"&amp;ROW($A47))&lt;&gt;""),ROW($A$1:INDIRECT("$A$"&amp;ROW($A47)))),1))),"",
INDEX($AY:$AY,LOOKUP(2,1/($AY$1:INDIRECT("$AY$"&amp;ROW($AY47)-1)&lt;&gt;""),ROW($AY$1:INDIRECT("$AY$"&amp;ROW($AY47)-1))),1)+$BL47)</f>
        <v>3111</v>
      </c>
      <c r="AZ47" s="3" cm="1">
        <f t="array" aca="1" ref="AZ47" ca="1">IF(NOT(ISNUMBER(INDEX($A:$A, LOOKUP(2, 1 / ($A$1:INDIRECT("$A$"&amp;ROW($A47)) &lt;&gt; ""),ROW($A$1:INDIRECT("$A$"&amp;ROW($A47)))), 1))), "",
VLOOKUP(INDIRECT("$G$"&amp;LOOKUP(2, 1 / ($AY$1:INDIRECT("$AY$"&amp;ROW($AY47)-1) &lt;&gt; ""),ROW($AY$1:INDIRECT("$AY$"&amp;ROW($AY47)-1)))),'EV and Base'!A42:N712,2,FALSE))</f>
        <v>61</v>
      </c>
      <c r="BA47" s="3" cm="1">
        <f t="array" aca="1" ref="BA47" ca="1">IF(NOT(ISNUMBER(INDEX($A:$A, LOOKUP(2, 1 / ($A$1:INDIRECT("$A$"&amp;ROW($A47)) &lt;&gt; ""),ROW($A$1:INDIRECT("$A$"&amp;ROW($A47)))), 1))), "",
INDIRECT("$I$"&amp;LOOKUP(2, 1 / ($AY$1:INDIRECT("$AY$"&amp;ROW($AY47)-1) &lt;&gt; ""),ROW($AY$1:INDIRECT("$AY$"&amp;ROW($AY47)-1)))))</f>
        <v>13</v>
      </c>
      <c r="BB47" s="1" cm="1">
        <f t="array" aca="1" ref="BB47" ca="1">IF(NOT(ISNUMBER(INDEX($A:$A, LOOKUP(2, 1 / ($A$1:INDIRECT("$A$"&amp;ROW($A47)) &lt;&gt; ""),ROW($A$1:INDIRECT("$A$"&amp;ROW($A47)))), 1))), "",
INDIRECT("$AB$"&amp;LOOKUP(2, 1 / ($AY$1:INDIRECT("$AY$"&amp;ROW($AY47)-1) &lt;&gt; ""),ROW($AY$1:INDIRECT("$AY$"&amp;ROW($AY47)-1)))))</f>
        <v>16</v>
      </c>
      <c r="BC47" s="3" cm="1">
        <f t="array" aca="1" ref="BC47" ca="1">IF(NOT(ISNUMBER(INDEX($A:$A,LOOKUP(2,1/($A$1:INDIRECT("$A$"&amp;ROW($A47))&lt;&gt;""),ROW($A$1:INDIRECT("$A$"&amp;ROW($A47)))),1))),"",
$BA47+$BA47+10)</f>
        <v>36</v>
      </c>
      <c r="BD47" s="3" cm="1">
        <f t="array" aca="1" ref="BD47" ca="1">IF(NOT(ISNUMBER(INDEX($A:$A,LOOKUP(2,1/($A$1:INDIRECT("$A$"&amp;ROW($A47))&lt;&gt;""),ROW($A$1:INDIRECT("$A$"&amp;ROW($A47)))),1))),"",
$BA47+$BB47+10)</f>
        <v>39</v>
      </c>
      <c r="BE47" s="3" cm="1">
        <f t="array" aca="1" ref="BE47" ca="1">IF(NOT(ISNUMBER(INDEX($A:$A,LOOKUP(2,1/($A$1:INDIRECT("$A$"&amp;ROW($A47))&lt;&gt;""),ROW($A$1:INDIRECT("$A$"&amp;ROW($A47)))),1))),"",
$BC47*$BC47)</f>
        <v>1296</v>
      </c>
      <c r="BF47" s="3" cm="1">
        <f t="array" aca="1" ref="BF47" ca="1">IF(NOT(ISNUMBER(INDEX($A:$A,LOOKUP(2,1/($A$1:INDIRECT("$A$"&amp;ROW($A47))&lt;&gt;""),ROW($A$1:INDIRECT("$A$"&amp;ROW($A47)))),1))),"",
$BD47*$BD47)</f>
        <v>1521</v>
      </c>
      <c r="BG47" s="3" cm="1">
        <f t="array" aca="1" ref="BG47" ca="1">IF(NOT(ISNUMBER(INDEX($A:$A,LOOKUP(2,1/($A$1:INDIRECT("$A$"&amp;ROW($A47))&lt;&gt;""),ROW($A$1:INDIRECT("$A$"&amp;ROW($A47)))),1))),"",
_xlfn.FLOOR.MATH(1.5*_xlfn.FLOOR.MATH($AZ47*BA47/5)))</f>
        <v>237</v>
      </c>
      <c r="BH47" s="3" cm="1">
        <f t="array" aca="1" ref="BH47" ca="1">IF(NOT(ISNUMBER(INDEX($A:$A, LOOKUP(2, 1 / ($A$1:INDIRECT("$A$"&amp;ROW($A47)) &lt;&gt; ""),ROW($A$1:INDIRECT("$A$"&amp;ROW($A47)))), 1))), "",
_xlfn.FLOOR.MATH($BG47/IF(OR(INDIRECT("$C$"&amp;LOOKUP(2, 1 / ($AY$1:INDIRECT("$AY$"&amp;ROW($AY47)-1) &lt;&gt; ""),ROW($AY$1:INDIRECT("$AY$"&amp;ROW($AY47)-1))))="Multi",
INDIRECT("$C$"&amp;LOOKUP(2, 1 / ($AY$1:INDIRECT("$AY$"&amp;ROW($AY47)-1) &lt;&gt; ""),ROW($AY$1:INDIRECT("$AY$"&amp;ROW($AY47)-1))))="Double"),2,1)))</f>
        <v>237</v>
      </c>
      <c r="BI47" s="3" cm="1">
        <f t="array" aca="1" ref="BI47" ca="1">IF(NOT(ISNUMBER(INDEX($A:$A,LOOKUP(2,1/($A$1:INDIRECT("$A$"&amp;ROW($A47))&lt;&gt;""),ROW($A$1:INDIRECT("$A$"&amp;ROW($A47)))),1))),"",
VLOOKUP($BC47,GameFreakSQRT!$A$1:$B$200,2,FALSE))</f>
        <v>24576</v>
      </c>
      <c r="BJ47" s="3" cm="1">
        <f t="array" aca="1" ref="BJ47" ca="1">IF(NOT(ISNUMBER(INDEX($A:$A,LOOKUP(2,1/($A$1:INDIRECT("$A$"&amp;ROW($A47))&lt;&gt;""),ROW($A$1:INDIRECT("$A$"&amp;ROW($A47)))),1))),"",
VLOOKUP($BD47,GameFreakSQRT!$A$1:$B$200,2,FALSE))</f>
        <v>25580</v>
      </c>
      <c r="BK47" s="3" cm="1">
        <f t="array" aca="1" ref="BK47" ca="1">IF(NOT(ISNUMBER(INDEX($A:$A,LOOKUP(2,1/($A$1:INDIRECT("$A$"&amp;ROW($A47))&lt;&gt;""),ROW($A$1:INDIRECT("$A$"&amp;ROW($A47)))),1))),"",
_xlfn.FLOOR.MATH((($BI47*$BE47)*$BH47)/($BJ47*$BF47))+1)</f>
        <v>195</v>
      </c>
      <c r="BL47" s="3" cm="1">
        <f t="array" aca="1" ref="BL47" ca="1">IF(NOT(ISNUMBER(INDEX($A:$A,LOOKUP(2,1/($A$1:INDIRECT("$A$"&amp;ROW($A47))&lt;&gt;""),ROW($A$1:INDIRECT("$A$"&amp;ROW($A47)))),1))),"",
_xlfn.FLOOR.MATH($BK47*IF(NOT(INDIRECT("$Z$"&amp;LOOKUP(2, 1 / ($AY$1:INDIRECT("$AY$"&amp;ROW($AY47)-1) &lt;&gt; ""),ROW($AY$1:INDIRECT("$AY$"&amp;ROW($AY47)-1))))=""),1.5,1)))</f>
        <v>195</v>
      </c>
      <c r="BM47" s="3" cm="1">
        <f t="array" aca="1" ref="BM47" ca="1">IF(NOT(ISNUMBER(INDEX($A:$A, LOOKUP(2, 1 / ($A$1:INDIRECT("$A$"&amp;ROW($A47)) &lt;&gt; ""),ROW($A$1:INDIRECT("$A$"&amp;ROW($A47)))), 1))), "",
INDIRECT("$Y$"&amp;LOOKUP(2, 1 / ($AY$1:INDIRECT("$AY$"&amp;ROW($AY47)-1) &lt;&gt; ""),ROW($AY$1:INDIRECT("$AY$"&amp;ROW($AY47)-1)))))</f>
        <v>195</v>
      </c>
      <c r="BN47" s="3" t="b">
        <f t="shared" ca="1" si="0"/>
        <v>1</v>
      </c>
      <c r="CT47" s="3" cm="1">
        <f t="array" aca="1" ref="CT47" ca="1">IF(NOT(ISNUMBER(INDEX($A:$A, LOOKUP(2, 1 / ($A$1:INDIRECT("$A$"&amp;ROW($A47)) &lt;&gt; ""),ROW($A$1:INDIRECT("$A$"&amp;ROW($A47)))), 1))), "",
$AY47-INDEX($AY:$AY, LOOKUP(2, 1 / ($AY$1:INDIRECT("$AV$"&amp;ROW($AY47)-1) &lt;&gt; ""),ROW($AY$1:INDIRECT("$AV$"&amp;ROW($AY47)-1))), 1))</f>
        <v>3111</v>
      </c>
      <c r="CU47" s="3" cm="1">
        <f t="array" aca="1" ref="CU47" ca="1">IF(NOT(ISNUMBER(INDEX($A:$A, LOOKUP(2, 1 / ($A$1:INDIRECT("$A$"&amp;ROW($A47)) &lt;&gt; ""),ROW($A$1:INDIRECT("$A$"&amp;ROW($A47)))), 1))), "",
INDEX($Y:$Y, LOOKUP(2, 1 / ($Y$1:INDIRECT("$Y$"&amp;ROW($Y47)-1) &lt;&gt; ""),ROW($Y$1:INDIRECT("$Y$"&amp;ROW($Y47)-1))), 1))</f>
        <v>195</v>
      </c>
      <c r="CV47" s="1">
        <f ca="1">IFERROR(VLOOKUP($AY47, 'Medium-Slow'!$A$1:$B$101, 2, TRUE),"")</f>
        <v>16</v>
      </c>
    </row>
    <row r="48" spans="1:100" x14ac:dyDescent="0.45">
      <c r="A48" s="56">
        <v>18</v>
      </c>
      <c r="B48" s="56" t="s">
        <v>175</v>
      </c>
      <c r="C48" s="56" t="s">
        <v>46</v>
      </c>
      <c r="D48" s="56" t="s">
        <v>176</v>
      </c>
      <c r="E48" s="56" t="s">
        <v>48</v>
      </c>
      <c r="F48" s="56">
        <v>1</v>
      </c>
      <c r="G48" s="2" t="s">
        <v>70</v>
      </c>
      <c r="H48" s="2" t="s">
        <v>50</v>
      </c>
      <c r="I48" s="2">
        <v>17</v>
      </c>
      <c r="J48" s="2" t="s">
        <v>97</v>
      </c>
      <c r="K48" s="2" t="s">
        <v>98</v>
      </c>
      <c r="L48" s="2" t="s">
        <v>53</v>
      </c>
      <c r="M48" s="2" t="s">
        <v>99</v>
      </c>
      <c r="N48" s="2" t="s">
        <v>142</v>
      </c>
      <c r="O48" s="2" t="s">
        <v>101</v>
      </c>
      <c r="P48" s="2" t="s">
        <v>177</v>
      </c>
      <c r="Q48" s="2">
        <v>6</v>
      </c>
      <c r="R48" s="2">
        <f>_xlfn.FLOOR.MATH((((2*VLOOKUP(G48, 'EV and Base'!$A$1:$N$671, 9, FALSE))+$Q48)*$I48)/100)+$I48+10</f>
        <v>43</v>
      </c>
      <c r="S48" s="2">
        <f>_xlfn.FLOOR.MATH((_xlfn.FLOOR.MATH((((2*VLOOKUP($G48, 'EV and Base'!$A$1:$N$671, 10, FALSE))+$Q48)*$I48)/100)+5)*
IF(OR($J48="Lonely", $J48="Brave", $J48="Adamant", $J48="Naughty"), 1.1,
IF(OR($J48="Bold", $J48="Timid", $J48="Modest", $J48="Calm"), 0.9, 1)))</f>
        <v>24</v>
      </c>
      <c r="T48" s="2">
        <f>_xlfn.FLOOR.MATH((_xlfn.FLOOR.MATH((((2*VLOOKUP($G48, 'EV and Base'!$A$1:$N$671, 11, FALSE))+$Q48)*$I48)/100)+5)*
IF(OR($J48="Bold", $J48="Relaxed", $J48="Impish", $J48="Lax"), 1.1,
IF(OR($J48="Lonely", $J48="Hasty", $J48="Mild", $J48="Gentle"), 0.9, 1)))</f>
        <v>19</v>
      </c>
      <c r="U48" s="2">
        <f>_xlfn.FLOOR.MATH((_xlfn.FLOOR.MATH((((2*VLOOKUP($G48, 'EV and Base'!$A$1:$N$671, 12, FALSE))+$Q48)*$I48)/100)+5)*
IF(OR($J48="Modest", $J48="Mild", $J48="Quiet", $J48="Rash"), 1.1,
IF(OR($J48="Adamant", $J48="Impish", $J48="Jolly", $J48="Careful"), 0.9, 1)))</f>
        <v>17</v>
      </c>
      <c r="V48" s="2">
        <f>_xlfn.FLOOR.MATH((_xlfn.FLOOR.MATH((((2*VLOOKUP($G48, 'EV and Base'!$A$1:$N$671, 13, FALSE))+$Q48)*$I48)/100)+5)*
IF(OR($J48="Calm", $J48="Gentle", $J48="Sassy", $J48="Careful"), 1.1,
IF(OR($J48="Naughty", $J48="Lax", $J48="Naive", $J48="Rash"), 0.9, 1)))</f>
        <v>19</v>
      </c>
      <c r="W48" s="2">
        <f>_xlfn.FLOOR.MATH((_xlfn.FLOOR.MATH((((2*VLOOKUP($G48, 'EV and Base'!$A$1:$N$671, 14, FALSE))+$Q48)*$I48)/100)+5)*
IF(OR($J48="Timid", $J48="Hasty", $J48="Jolly", $J48="Naive"), 1.1,
IF(OR($J48="Brave", $J48="Relaxed", $J48="Quiet", $J48="Sassy"), 0.9, 1)))</f>
        <v>20</v>
      </c>
      <c r="X48" s="56">
        <v>340</v>
      </c>
      <c r="Y48" s="1">
        <v>260</v>
      </c>
      <c r="AA48" s="23" t="str" cm="1">
        <f t="array" aca="1" ref="AA48" ca="1">IF(NOT(ISNUMBER(INDEX($A:$A,LOOKUP(2,1/($A$1:INDIRECT("$A$"&amp;ROW($A48))&lt;&gt;""),ROW($A$1:INDIRECT("$A$"&amp;ROW($A48)))),1))),"",
IF(NOT(ISNUMBER($A48)),$AA47,
IF($AB48&lt;16,"Lillipup",
IF($AB48&lt;32,"Herdier",
"Stoutland"))))</f>
        <v>Herdier</v>
      </c>
      <c r="AB48" s="25" cm="1">
        <f t="array" aca="1" ref="AB48" ca="1">IF(NOT(ISNUMBER(INDEX($A:$A, LOOKUP(2, 1 / ($A$1:INDIRECT("$A$"&amp;ROW($A48)) &lt;&gt; ""),ROW($A$1:INDIRECT("$A$"&amp;ROW($A48)))), 1))), "",
VLOOKUP($AY48,'Medium-Slow'!$A$1:$B$101,2,TRUE))</f>
        <v>17</v>
      </c>
      <c r="AC48" s="23" cm="1">
        <f t="array" aca="1" ref="AC48" ca="1">IF(NOT(ISNUMBER(INDEX($A:$A, LOOKUP(2, 1 / ($A$1:INDIRECT("$A$"&amp;ROW($A48)) &lt;&gt; ""),ROW($A$1:INDIRECT("$A$"&amp;ROW($A48)))), 1))), "",
INDEX($AC:$AC, LOOKUP(2, 1 / ($AC$1:INDIRECT("$AC$"&amp;ROW($AC48)-1) &lt;&gt; ""),ROW($AC$1:INDIRECT("$AC$"&amp;ROW($AC48)-1))), 1)+
IF(INDEX($AC:$AC, LOOKUP(2, 1 / ($AC$1:INDIRECT("$AC$"&amp;ROW($AC48)-1) &lt;&gt; ""),ROW($AC$1:INDIRECT("$AC$"&amp;ROW($AC48)-1))), 1)+
INDEX($AD:$AD, LOOKUP(2, 1 / ($AD$1:INDIRECT("$AD$"&amp;ROW($AD48)-1) &lt;&gt; ""),ROW($AD$1:INDIRECT("$AD$"&amp;ROW($AD48)-1))), 1)+
INDEX($AE:$AE, LOOKUP(2, 1 / ($AE$1:INDIRECT("$AE$"&amp;ROW($AE48)-1) &lt;&gt; ""),ROW($AE$1:INDIRECT("$AE$"&amp;ROW($AD48)-1))), 1)+
INDEX($AE:$AF, LOOKUP(2, 1 / ($AF$1:INDIRECT("$AF$"&amp;ROW($AF48)-1) &lt;&gt; ""),ROW($AF$1:INDIRECT("$AF$"&amp;ROW($AD48)-1))), 1)+
INDEX($AG:$AG, LOOKUP(2, 1 / ($AG$1:INDIRECT("$AG$"&amp;ROW($AG48)-1) &lt;&gt; ""),ROW($AG$1:INDIRECT("$AG$"&amp;ROW($AD48)-1))), 1)+
INDEX($AH:$AH, LOOKUP(2, 1 / ($AH$1:INDIRECT("$AH$"&amp;ROW($AH48)-1) &lt;&gt; ""),ROW($AH$1:INDIRECT("$AH$"&amp;ROW($AD48)-1))), 1)&gt;=510,0,
IF(INDEX($AC:$AC, LOOKUP(2, 1 / ($AC$1:INDIRECT("$AC$"&amp;ROW($AC48)-1) &lt;&gt; ""),ROW($AC$1:INDIRECT("$AC$"&amp;ROW($AC48)-1))), 1)&gt;=255,0,
VLOOKUP(INDIRECT("$G$"&amp;LOOKUP(2, 1 / ($AC$1:INDIRECT("$AC$"&amp;ROW($AC48)-1) &lt;&gt; ""),ROW($AC$1:INDIRECT("$AC$"&amp;ROW($AC48)-1)))), 'EV and Base'!$A$1:$N$671, 3, FALSE))))</f>
        <v>2</v>
      </c>
      <c r="AD48" s="2" cm="1">
        <f t="array" aca="1" ref="AD48" ca="1">IF(NOT(ISNUMBER(INDEX($A:$A, LOOKUP(2, 1 / ($A$1:INDIRECT("$A$"&amp;ROW($A48)) &lt;&gt; ""),ROW($A$1:INDIRECT("$A$"&amp;ROW($A48)))), 1))), "",
INDEX($AD:$AD, LOOKUP(2, 1 / ($AD$1:INDIRECT("$AD$"&amp;ROW($AD48)-1) &lt;&gt; ""),ROW($AD$1:INDIRECT("$AD$"&amp;ROW($AD48)-1))), 1)+
IF(INDEX($AC:$AC, LOOKUP(2, 1 / ($AC$1:INDIRECT("$AC$"&amp;ROW($AC48)-1) &lt;&gt; ""),ROW($AC$1:INDIRECT("$AC$"&amp;ROW($AC48)-1))), 1)+
INDEX($AD:$AD, LOOKUP(2, 1 / ($AD$1:INDIRECT("$AD$"&amp;ROW($AD48)-1) &lt;&gt; ""),ROW($AD$1:INDIRECT("$AD$"&amp;ROW($AD48)-1))), 1)+
INDEX($AE:$AE, LOOKUP(2, 1 / ($AE$1:INDIRECT("$AE$"&amp;ROW($AE48)-1) &lt;&gt; ""),ROW($AE$1:INDIRECT("$AE$"&amp;ROW($AD48)-1))), 1)+
INDEX($AE:$AF, LOOKUP(2, 1 / ($AF$1:INDIRECT("$AF$"&amp;ROW($AF48)-1) &lt;&gt; ""),ROW($AF$1:INDIRECT("$AF$"&amp;ROW($AD48)-1))), 1)+
INDEX($AG:$AG, LOOKUP(2, 1 / ($AG$1:INDIRECT("$AG$"&amp;ROW($AG48)-1) &lt;&gt; ""),ROW($AG$1:INDIRECT("$AG$"&amp;ROW($AD48)-1))), 1)+
INDEX($AH:$AH, LOOKUP(2, 1 / ($AH$1:INDIRECT("$AH$"&amp;ROW($AH48)-1) &lt;&gt; ""),ROW($AH$1:INDIRECT("$AH$"&amp;ROW($AD48)-1))), 1)&gt;=510,0,
IF(INDEX($AD:$AD, LOOKUP(2, 1 / ($AD$1:INDIRECT("$AD$"&amp;ROW($AD48)-1) &lt;&gt; ""),ROW($AD$1:INDIRECT("$AD$"&amp;ROW($AD48)-1))), 1)&gt;=255,0,
VLOOKUP(INDIRECT("$G$"&amp;LOOKUP(2, 1 / ($AD$1:INDIRECT("$AD$"&amp;ROW($AD48)-1) &lt;&gt; ""),ROW($AD$1:INDIRECT("$AD$"&amp;ROW($AD48)-1)))), 'EV and Base'!$A$1:$N$671, 4, FALSE))))</f>
        <v>11</v>
      </c>
      <c r="AE48" s="2" cm="1">
        <f t="array" aca="1" ref="AE48" ca="1">IF(NOT(ISNUMBER(INDEX($A:$A,LOOKUP(2,1/($A$1:INDIRECT("$A$"&amp;ROW($A48))&lt;&gt;""),ROW($A$1:INDIRECT("$A$"&amp;ROW($A48)))),1))),"",
INDEX($AE:$AE,LOOKUP(2,1/($AE$1:INDIRECT("$AE$"&amp;ROW($AE48)-1)&lt;&gt;""),ROW($AE$1:INDIRECT("$AE$"&amp;ROW($AE48)-1))),1)+
IF(INDEX($AC:$AC,LOOKUP(2,1/($AC$1:INDIRECT("$AC$"&amp;ROW($AC48)-1)&lt;&gt;""),ROW($AC$1:INDIRECT("$AC$"&amp;ROW($AC48)-1))),1)+
INDEX($AD:$AD,LOOKUP(2,1/($AD$1:INDIRECT("$AD$"&amp;ROW($AD48)-1)&lt;&gt;""),ROW($AD$1:INDIRECT("$AD$"&amp;ROW($AD48)-1))),1)+
INDEX($AE:$AE,LOOKUP(2,1/($AE$1:INDIRECT("$AE$"&amp;ROW($AE48)-1)&lt;&gt;""),ROW($AE$1:INDIRECT("$AE$"&amp;ROW($AD48)-1))),1)+
INDEX($AE:$AF,LOOKUP(2,1/($AF$1:INDIRECT("$AF$"&amp;ROW($AF48)-1)&lt;&gt;""),ROW($AF$1:INDIRECT("$AF$"&amp;ROW($AD48)-1))),1)+
INDEX($AG:$AG,LOOKUP(2,1/($AG$1:INDIRECT("$AG$"&amp;ROW($AG48)-1)&lt;&gt;""),ROW($AG$1:INDIRECT("$AG$"&amp;ROW($AD48)-1))),1)+
INDEX($AH:$AH,LOOKUP(2,1/($AH$1:INDIRECT("$AH$"&amp;ROW($AH48)-1)&lt;&gt;""),ROW($AH$1:INDIRECT("$AH$"&amp;ROW($AD48)-1))),1)&gt;=510,0,
IF(INDEX($AE:$AE,LOOKUP(2,1/($AE$1:INDIRECT("$AE$"&amp;ROW($AE48)-1)&lt;&gt;""),ROW($AE$1:INDIRECT("$AE$"&amp;ROW($AE48)-1))),1)&gt;=255,0,
VLOOKUP(INDIRECT("$G$"&amp;LOOKUP(2,1/($AE$1:INDIRECT("$AE$"&amp;ROW($AE48)-1)&lt;&gt;""),ROW($AE$1:INDIRECT("$AE$"&amp;ROW($AE48)-1)))),'EV and Base'!$A$1:$N$671,5,FALSE))))</f>
        <v>0</v>
      </c>
      <c r="AF48" s="2" cm="1">
        <f t="array" aca="1" ref="AF48" ca="1">IF(NOT(ISNUMBER(INDEX($A:$A, LOOKUP(2, 1 / ($A$1:INDIRECT("$A$"&amp;ROW($A48)) &lt;&gt; ""),ROW($A$1:INDIRECT("$A$"&amp;ROW($A48)))), 1))), "",
INDEX($AF:$AF, LOOKUP(2, 1 / ($AF$1:INDIRECT("$AF$"&amp;ROW($AF48)-1) &lt;&gt; ""),ROW($AF$1:INDIRECT("$AF$"&amp;ROW($AF48)-1))), 1)+
IF(INDEX($AC:$AC, LOOKUP(2, 1 / ($AC$1:INDIRECT("$AC$"&amp;ROW($AC48)-1) &lt;&gt; ""),ROW($AC$1:INDIRECT("$AC$"&amp;ROW($AC48)-1))), 1)+
INDEX($AD:$AD, LOOKUP(2, 1 / ($AD$1:INDIRECT("$AD$"&amp;ROW($AD48)-1) &lt;&gt; ""),ROW($AD$1:INDIRECT("$AD$"&amp;ROW($AD48)-1))), 1)+
INDEX($AE:$AE, LOOKUP(2, 1 / ($AE$1:INDIRECT("$AE$"&amp;ROW($AE48)-1) &lt;&gt; ""),ROW($AE$1:INDIRECT("$AE$"&amp;ROW($AD48)-1))), 1)+
INDEX($AE:$AF, LOOKUP(2, 1 / ($AF$1:INDIRECT("$AF$"&amp;ROW($AF48)-1) &lt;&gt; ""),ROW($AF$1:INDIRECT("$AF$"&amp;ROW($AD48)-1))), 1)+
INDEX($AG:$AG, LOOKUP(2, 1 / ($AG$1:INDIRECT("$AG$"&amp;ROW($AG48)-1) &lt;&gt; ""),ROW($AG$1:INDIRECT("$AG$"&amp;ROW($AD48)-1))), 1)+
INDEX($AH:$AH, LOOKUP(2, 1 / ($AH$1:INDIRECT("$AH$"&amp;ROW($AH48)-1) &lt;&gt; ""),ROW($AH$1:INDIRECT("$AH$"&amp;ROW($AD48)-1))), 1)&gt;=510,0,
IF(INDEX($AF:$AF, LOOKUP(2, 1 / ($AF$1:INDIRECT("$AF$"&amp;ROW($AF48)-1) &lt;&gt; ""),ROW($AF$1:INDIRECT("$AF$"&amp;ROW($AF48)-1))), 1)&gt;=255,0,
VLOOKUP(INDIRECT("$G$"&amp;LOOKUP(2, 1 / ($AF$1:INDIRECT("$AF$"&amp;ROW($AF48)-1) &lt;&gt; ""),ROW($AF$1:INDIRECT("$AF$"&amp;ROW($AF48)-1)))), 'EV and Base'!$A$1:$N$671, 6, FALSE))))</f>
        <v>1</v>
      </c>
      <c r="AG48" s="2" cm="1">
        <f t="array" aca="1" ref="AG48" ca="1">IF(NOT(ISNUMBER(INDEX($A:$A, LOOKUP(2, 1 / ($A$1:INDIRECT("$A$"&amp;ROW($A48)) &lt;&gt; ""),ROW($A$1:INDIRECT("$A$"&amp;ROW($A48)))), 1))), "",
INDEX($AG:$AG, LOOKUP(2, 1 / ($AG$1:INDIRECT("$AG$"&amp;ROW($AG48)-1) &lt;&gt; ""),ROW($AG$1:INDIRECT("$AG$"&amp;ROW($AG48)-1))), 1)+
IF(INDEX($AC:$AC, LOOKUP(2, 1 / ($AC$1:INDIRECT("$AC$"&amp;ROW($AC48)-1) &lt;&gt; ""),ROW($AC$1:INDIRECT("$AC$"&amp;ROW($AC48)-1))), 1)+
INDEX($AD:$AD, LOOKUP(2, 1 / ($AD$1:INDIRECT("$AD$"&amp;ROW($AD48)-1) &lt;&gt; ""),ROW($AD$1:INDIRECT("$AD$"&amp;ROW($AD48)-1))), 1)+
INDEX($AE:$AE, LOOKUP(2, 1 / ($AE$1:INDIRECT("$AE$"&amp;ROW($AE48)-1) &lt;&gt; ""),ROW($AE$1:INDIRECT("$AE$"&amp;ROW($AD48)-1))), 1)+
INDEX($AE:$AF, LOOKUP(2, 1 / ($AF$1:INDIRECT("$AF$"&amp;ROW($AF48)-1) &lt;&gt; ""),ROW($AF$1:INDIRECT("$AF$"&amp;ROW($AD48)-1))), 1)+
INDEX($AG:$AG, LOOKUP(2, 1 / ($AG$1:INDIRECT("$AG$"&amp;ROW($AG48)-1) &lt;&gt; ""),ROW($AG$1:INDIRECT("$AG$"&amp;ROW($AD48)-1))), 1)+
INDEX($AH:$AH, LOOKUP(2, 1 / ($AH$1:INDIRECT("$AH$"&amp;ROW($AH48)-1) &lt;&gt; ""),ROW($AH$1:INDIRECT("$AH$"&amp;ROW($AD48)-1))), 1)&gt;=510,0,
IF(INDEX($AG:$AG, LOOKUP(2, 1 / ($AG$1:INDIRECT("$AG$"&amp;ROW($AG48)-1) &lt;&gt; ""),ROW($AG$1:INDIRECT("$AG$"&amp;ROW($AG48)-1))), 1)&gt;=255,0,
VLOOKUP(INDIRECT("$G$"&amp;LOOKUP(2, 1 / ($AG$1:INDIRECT("$AG$"&amp;ROW($AG48)-1) &lt;&gt; ""),ROW($AG$1:INDIRECT("$AG$"&amp;ROW($AG48)-1)))), 'EV and Base'!$A$1:$N$671, 7, FALSE))))</f>
        <v>0</v>
      </c>
      <c r="AH48" s="24" cm="1">
        <f t="array" aca="1" ref="AH48" ca="1">IF(NOT(ISNUMBER(INDEX($A:$A,LOOKUP(2,1/($A$1:INDIRECT("$A$"&amp;ROW($A48))&lt;&gt;""),ROW($A$1:INDIRECT("$A$"&amp;ROW($A48)))),1))),"",
INDEX($AH:$AH,LOOKUP(2,1/($AH$1:INDIRECT("$AH$"&amp;ROW($AH48)-1)&lt;&gt;""),ROW($AH$1:INDIRECT("$AH$"&amp;ROW($AH48)-1))),1)+
IF(INDEX($AC:$AC,LOOKUP(2,1/($AC$1:INDIRECT("$AC$"&amp;ROW($AC48)-1)&lt;&gt;""),ROW($AC$1:INDIRECT("$AC$"&amp;ROW($AC48)-1))),1)+
INDEX($AD:$AD,LOOKUP(2,1/($AD$1:INDIRECT("$AD$"&amp;ROW($AD48)-1)&lt;&gt;""),ROW($AD$1:INDIRECT("$AD$"&amp;ROW($AD48)-1))),1)+
INDEX($AE:$AE,LOOKUP(2,1/($AE$1:INDIRECT("$AE$"&amp;ROW($AE48)-1)&lt;&gt;""),ROW($AE$1:INDIRECT("$AE$"&amp;ROW($AD48)-1))),1)+
INDEX($AE:$AF,LOOKUP(2,1/($AF$1:INDIRECT("$AF$"&amp;ROW($AF48)-1)&lt;&gt;""),ROW($AF$1:INDIRECT("$AF$"&amp;ROW($AD48)-1))),1)+
INDEX($AG:$AG,LOOKUP(2,1/($AG$1:INDIRECT("$AG$"&amp;ROW($AG48)-1)&lt;&gt;""),ROW($AG$1:INDIRECT("$AG$"&amp;ROW($AD48)-1))),1)+
INDEX($AH:$AH,LOOKUP(2,1/($AH$1:INDIRECT("$AH$"&amp;ROW($AH48)-1)&lt;&gt;""),ROW($AH$1:INDIRECT("$AH$"&amp;ROW($AD48)-1))),1)&gt;=510,0,
IF(INDEX($AH:$AH,LOOKUP(2,1/($AH$1:INDIRECT("$AH$"&amp;ROW($AH48)-1)&lt;&gt;""),ROW($AH$1:INDIRECT("$AH$"&amp;ROW($AH48)-1))),1)&gt;=255,0,
VLOOKUP(INDIRECT("$G$"&amp;LOOKUP(2,1/($AH$1:INDIRECT("$AH$"&amp;ROW($AH48)-1)&lt;&gt;""),ROW($AH$1:INDIRECT("$AH$"&amp;ROW($AH48)-1)))),'EV and Base'!$A$1:$N$671,8,FALSE))))</f>
        <v>10</v>
      </c>
      <c r="AI48" s="29" cm="1">
        <f t="array" aca="1" ref="AI48" ca="1">IF(NOT(ISNUMBER(INDEX($A:$A,LOOKUP(2,1/($A$1:INDIRECT("$A$"&amp;ROW($A48))&lt;&gt;""),ROW($A$1:INDIRECT("$A$"&amp;ROW($A48)))),1))),"",
ROUNDDOWN((((2*VLOOKUP($AA48,'EV and Base'!$A$1:$N$671,9,FALSE))+31+ROUNDDOWN($AC48/4,0))*$AB48)/100,0)+$AB48+10)</f>
        <v>54</v>
      </c>
      <c r="AJ48" s="21" cm="1">
        <f t="array" aca="1" ref="AJ48" ca="1">IF(NOT(ISNUMBER(INDEX($A:$A, LOOKUP(2, 1 / ($A$1:INDIRECT("$A$"&amp;ROW($A48)) &lt;&gt; ""),ROW($A$1:INDIRECT("$A$"&amp;ROW($A48)))), 1))), "",
ROUNDDOWN((ROUNDDOWN((((2*VLOOKUP($AA48, 'EV and Base'!$A$1:$N$671, 10, FALSE))+31+ROUNDDOWN($AD48/4, 0))*$AB48)/100, 0)+5)*1.1, 0))</f>
        <v>40</v>
      </c>
      <c r="AK48" s="21" t="str" cm="1">
        <f t="array" aca="1" ref="AK48" ca="1">IF(NOT(ISNUMBER(INDEX($A:$A, LOOKUP(2, 1 / ($A$1:INDIRECT("$A$"&amp;ROW($A48)) &lt;&gt; ""),ROW($A$1:INDIRECT("$A$"&amp;ROW($A48)))), 1))), "",
ROUNDDOWN((ROUNDDOWN((((2*VLOOKUP($AA48, 'EV and Base'!$A$1:$N$671, 11, FALSE))+30+ROUNDDOWN($AE48/4, 0))*$AB48)/100, 0)+5), 0)
&amp;"-"&amp;
ROUNDDOWN((ROUNDDOWN((((2*VLOOKUP($AA48, 'EV and Base'!$A$1:$N$671, 11, FALSE))+31+ROUNDDOWN($AE48/4, 0))*$AB48)/100, 0)+5), 0))</f>
        <v>32-32</v>
      </c>
      <c r="AL48" s="21" t="str" cm="1">
        <f t="array" aca="1" ref="AL48" ca="1">IF(NOT(ISNUMBER(INDEX($A:$A, LOOKUP(2, 1 / ($A$1:INDIRECT("$A$"&amp;ROW($A48)) &lt;&gt; ""),ROW($A$1:INDIRECT("$A$"&amp;ROW($A48)))), 1))), "",
ROUNDDOWN((ROUNDDOWN((((2*VLOOKUP($AA48, 'EV and Base'!$A$1:$N$671, 12, FALSE))+0+ROUNDDOWN($AF48/4, 0))*$AB48)/100, 0)+5)*0.9, 0)
&amp;"-"&amp;
ROUNDDOWN((ROUNDDOWN((((2*VLOOKUP($AA48, 'EV and Base'!$A$1:$N$671, 12, FALSE))+31+ROUNDDOWN($AF48/4, 0))*$AB48)/100, 0)+5)*0.9, 0))</f>
        <v>14-19</v>
      </c>
      <c r="AM48" s="21" t="str" cm="1">
        <f t="array" aca="1" ref="AM48" ca="1">IF(NOT(ISNUMBER(INDEX($A:$A, LOOKUP(2, 1 / ($A$1:INDIRECT("$A$"&amp;ROW($A48)) &lt;&gt; ""),ROW($A$1:INDIRECT("$A$"&amp;ROW($A48)))), 1))), "",
ROUNDDOWN((ROUNDDOWN((((2*VLOOKUP($AA48, 'EV and Base'!$A$1:$N$671, 13, FALSE))+30+ROUNDDOWN($AG48/4, 0))*$AB48)/100, 0)+5), 0)
&amp;"-"&amp;
ROUNDDOWN((ROUNDDOWN((((2*VLOOKUP($AA48, 'EV and Base'!$A$1:$N$671, 13, FALSE))+31+ROUNDDOWN($AG48/4, 0))*$AB48)/100, 0)+5), 0))</f>
        <v>32-32</v>
      </c>
      <c r="AN48" s="25" cm="1">
        <f t="array" aca="1" ref="AN48" ca="1">IF(NOT(ISNUMBER(INDEX($A:$A, LOOKUP(2, 1 / ($A$1:INDIRECT("$A$"&amp;ROW($A48)) &lt;&gt; ""),ROW($A$1:INDIRECT("$A$"&amp;ROW($A48)))), 1))), "",
ROUNDDOWN((ROUNDDOWN((((2*VLOOKUP($AA48, 'EV and Base'!$A$1:$N$671, 14, FALSE))+31+ROUNDDOWN($AH48/4, 0))*$AB48)/100, 0)+5), 0))</f>
        <v>31</v>
      </c>
      <c r="AO48" s="23" cm="1">
        <f t="array" aca="1" ref="AO48" ca="1">IF(NOT(ISNUMBER(INDEX($A:$A, LOOKUP(2, 1 / ($A$1:INDIRECT("$A$"&amp;ROW($A48)) &lt;&gt; ""),ROW($A$1:INDIRECT("$A$"&amp;ROW($A48)))), 1))), "",
ROUNDDOWN((((2*VLOOKUP($AA48, 'EV and Base'!$A$1:$N$671, 9, FALSE))+31+ROUNDDOWN($AC48/4, 0))*$AB48)/100, 0)+$AB48+10)</f>
        <v>54</v>
      </c>
      <c r="AP48" s="2" cm="1">
        <f t="array" aca="1" ref="AP48" ca="1">IF(NOT(ISNUMBER(INDEX($A:$A, LOOKUP(2, 1 / ($A$1:INDIRECT("$A$"&amp;ROW($A48)) &lt;&gt; ""),ROW($A$1:INDIRECT("$A$"&amp;ROW($A48)))), 1))), "",
ROUNDDOWN((ROUNDDOWN((((2*VLOOKUP($AA48, 'EV and Base'!$A$1:$N$671, 10, FALSE))+31+ROUNDDOWN($AD48/4, 0))*$AB48)/100, 0)+5)*1.1, 0))</f>
        <v>40</v>
      </c>
      <c r="AQ48" s="2" cm="1">
        <f t="array" aca="1" ref="AQ48" ca="1">IF(NOT(ISNUMBER(INDEX($A:$A, LOOKUP(2, 1 / ($A$1:INDIRECT("$A$"&amp;ROW($A48)) &lt;&gt; ""),ROW($A$1:INDIRECT("$A$"&amp;ROW($A48)))), 1))), "",
ROUNDDOWN((ROUNDDOWN((((2*VLOOKUP($AA48, 'EV and Base'!$A$1:$N$671, 11, FALSE))+$AV$2+ROUNDDOWN($AE48/4, 0))*$AB48)/100, 0)+5), 0))</f>
        <v>32</v>
      </c>
      <c r="AR48" s="22" cm="1">
        <f t="array" aca="1" ref="AR48" ca="1">IF(NOT(ISNUMBER(INDEX($A:$A, LOOKUP(2, 1 / ($A$1:INDIRECT("$A$"&amp;ROW($A48)) &lt;&gt; ""),ROW($A$1:INDIRECT("$A$"&amp;ROW($A48)))), 1))), "",
ROUNDDOWN((ROUNDDOWN((((2*VLOOKUP($AA48, 'EV and Base'!$A$1:$N$671, 12, FALSE))+$AW$2+ROUNDDOWN($AF48/4, 0))*$AB48)/100, 0)+5)*0.9, 0))</f>
        <v>17</v>
      </c>
      <c r="AS48" s="2" cm="1">
        <f t="array" aca="1" ref="AS48" ca="1">IF(NOT(ISNUMBER(INDEX($A:$A, LOOKUP(2, 1 / ($A$1:INDIRECT("$A$"&amp;ROW($A48)) &lt;&gt; ""),ROW($A$1:INDIRECT("$A$"&amp;ROW($A48)))), 1))), "",
ROUNDDOWN((ROUNDDOWN((((2*VLOOKUP($AA48, 'EV and Base'!$A$1:$N$671, 13, FALSE))+$AX$2+ROUNDDOWN($AG48/4, 0))*$AB48)/100, 0)+5), 0))</f>
        <v>32</v>
      </c>
      <c r="AT48" s="24" cm="1">
        <f t="array" aca="1" ref="AT48" ca="1">IF(NOT(ISNUMBER(INDEX($A:$A, LOOKUP(2, 1 / ($A$1:INDIRECT("$A$"&amp;ROW($A48)) &lt;&gt; ""),ROW($A$1:INDIRECT("$A$"&amp;ROW($A48)))), 1))), "",
ROUNDDOWN((ROUNDDOWN((((2*VLOOKUP($AA48, 'EV and Base'!$A$1:$N$671, 14, FALSE))+31+ROUNDDOWN($AH48/4, 0))*$AB48)/100, 0)+5), 0))</f>
        <v>31</v>
      </c>
      <c r="AU48" s="28">
        <v>121</v>
      </c>
      <c r="AY48" cm="1">
        <f t="array" aca="1" ref="AY48" ca="1">IF(NOT(ISNUMBER(INDEX($A:$A,LOOKUP(2,1/($A$1:INDIRECT("$A$"&amp;ROW($A48))&lt;&gt;""),ROW($A$1:INDIRECT("$A$"&amp;ROW($A48)))),1))),"",
INDEX($AY:$AY,LOOKUP(2,1/($AY$1:INDIRECT("$AY$"&amp;ROW($AY48)-1)&lt;&gt;""),ROW($AY$1:INDIRECT("$AY$"&amp;ROW($AY48)-1))),1)+$BL48)</f>
        <v>3299</v>
      </c>
      <c r="AZ48" s="3" cm="1">
        <f t="array" aca="1" ref="AZ48" ca="1">IF(NOT(ISNUMBER(INDEX($A:$A, LOOKUP(2, 1 / ($A$1:INDIRECT("$A$"&amp;ROW($A48)) &lt;&gt; ""),ROW($A$1:INDIRECT("$A$"&amp;ROW($A48)))), 1))), "",
VLOOKUP(INDIRECT("$G$"&amp;LOOKUP(2, 1 / ($AY$1:INDIRECT("$AY$"&amp;ROW($AY48)-1) &lt;&gt; ""),ROW($AY$1:INDIRECT("$AY$"&amp;ROW($AY48)-1)))),'EV and Base'!A43:N713,2,FALSE))</f>
        <v>59</v>
      </c>
      <c r="BA48" s="3" cm="1">
        <f t="array" aca="1" ref="BA48" ca="1">IF(NOT(ISNUMBER(INDEX($A:$A, LOOKUP(2, 1 / ($A$1:INDIRECT("$A$"&amp;ROW($A48)) &lt;&gt; ""),ROW($A$1:INDIRECT("$A$"&amp;ROW($A48)))), 1))), "",
INDIRECT("$I$"&amp;LOOKUP(2, 1 / ($AY$1:INDIRECT("$AY$"&amp;ROW($AY48)-1) &lt;&gt; ""),ROW($AY$1:INDIRECT("$AY$"&amp;ROW($AY48)-1)))))</f>
        <v>13</v>
      </c>
      <c r="BB48" s="1" cm="1">
        <f t="array" aca="1" ref="BB48" ca="1">IF(NOT(ISNUMBER(INDEX($A:$A, LOOKUP(2, 1 / ($A$1:INDIRECT("$A$"&amp;ROW($A48)) &lt;&gt; ""),ROW($A$1:INDIRECT("$A$"&amp;ROW($A48)))), 1))), "",
INDIRECT("$AB$"&amp;LOOKUP(2, 1 / ($AY$1:INDIRECT("$AY$"&amp;ROW($AY48)-1) &lt;&gt; ""),ROW($AY$1:INDIRECT("$AY$"&amp;ROW($AY48)-1)))))</f>
        <v>16</v>
      </c>
      <c r="BC48" s="3" cm="1">
        <f t="array" aca="1" ref="BC48" ca="1">IF(NOT(ISNUMBER(INDEX($A:$A,LOOKUP(2,1/($A$1:INDIRECT("$A$"&amp;ROW($A48))&lt;&gt;""),ROW($A$1:INDIRECT("$A$"&amp;ROW($A48)))),1))),"",
$BA48+$BA48+10)</f>
        <v>36</v>
      </c>
      <c r="BD48" s="3" cm="1">
        <f t="array" aca="1" ref="BD48" ca="1">IF(NOT(ISNUMBER(INDEX($A:$A,LOOKUP(2,1/($A$1:INDIRECT("$A$"&amp;ROW($A48))&lt;&gt;""),ROW($A$1:INDIRECT("$A$"&amp;ROW($A48)))),1))),"",
$BA48+$BB48+10)</f>
        <v>39</v>
      </c>
      <c r="BE48" s="3" cm="1">
        <f t="array" aca="1" ref="BE48" ca="1">IF(NOT(ISNUMBER(INDEX($A:$A,LOOKUP(2,1/($A$1:INDIRECT("$A$"&amp;ROW($A48))&lt;&gt;""),ROW($A$1:INDIRECT("$A$"&amp;ROW($A48)))),1))),"",
$BC48*$BC48)</f>
        <v>1296</v>
      </c>
      <c r="BF48" s="3" cm="1">
        <f t="array" aca="1" ref="BF48" ca="1">IF(NOT(ISNUMBER(INDEX($A:$A,LOOKUP(2,1/($A$1:INDIRECT("$A$"&amp;ROW($A48))&lt;&gt;""),ROW($A$1:INDIRECT("$A$"&amp;ROW($A48)))),1))),"",
$BD48*$BD48)</f>
        <v>1521</v>
      </c>
      <c r="BG48" s="3" cm="1">
        <f t="array" aca="1" ref="BG48" ca="1">IF(NOT(ISNUMBER(INDEX($A:$A,LOOKUP(2,1/($A$1:INDIRECT("$A$"&amp;ROW($A48))&lt;&gt;""),ROW($A$1:INDIRECT("$A$"&amp;ROW($A48)))),1))),"",
_xlfn.FLOOR.MATH(1.5*_xlfn.FLOOR.MATH($AZ48*BA48/5)))</f>
        <v>229</v>
      </c>
      <c r="BH48" s="3" cm="1">
        <f t="array" aca="1" ref="BH48" ca="1">IF(NOT(ISNUMBER(INDEX($A:$A, LOOKUP(2, 1 / ($A$1:INDIRECT("$A$"&amp;ROW($A48)) &lt;&gt; ""),ROW($A$1:INDIRECT("$A$"&amp;ROW($A48)))), 1))), "",
_xlfn.FLOOR.MATH($BG48/IF(OR(INDIRECT("$C$"&amp;LOOKUP(2, 1 / ($AY$1:INDIRECT("$AY$"&amp;ROW($AY48)-1) &lt;&gt; ""),ROW($AY$1:INDIRECT("$AY$"&amp;ROW($AY48)-1))))="Multi",
INDIRECT("$C$"&amp;LOOKUP(2, 1 / ($AY$1:INDIRECT("$AY$"&amp;ROW($AY48)-1) &lt;&gt; ""),ROW($AY$1:INDIRECT("$AY$"&amp;ROW($AY48)-1))))="Double"),2,1)))</f>
        <v>229</v>
      </c>
      <c r="BI48" s="3" cm="1">
        <f t="array" aca="1" ref="BI48" ca="1">IF(NOT(ISNUMBER(INDEX($A:$A,LOOKUP(2,1/($A$1:INDIRECT("$A$"&amp;ROW($A48))&lt;&gt;""),ROW($A$1:INDIRECT("$A$"&amp;ROW($A48)))),1))),"",
VLOOKUP($BC48,GameFreakSQRT!$A$1:$B$200,2,FALSE))</f>
        <v>24576</v>
      </c>
      <c r="BJ48" s="3" cm="1">
        <f t="array" aca="1" ref="BJ48" ca="1">IF(NOT(ISNUMBER(INDEX($A:$A,LOOKUP(2,1/($A$1:INDIRECT("$A$"&amp;ROW($A48))&lt;&gt;""),ROW($A$1:INDIRECT("$A$"&amp;ROW($A48)))),1))),"",
VLOOKUP($BD48,GameFreakSQRT!$A$1:$B$200,2,FALSE))</f>
        <v>25580</v>
      </c>
      <c r="BK48" s="3" cm="1">
        <f t="array" aca="1" ref="BK48" ca="1">IF(NOT(ISNUMBER(INDEX($A:$A,LOOKUP(2,1/($A$1:INDIRECT("$A$"&amp;ROW($A48))&lt;&gt;""),ROW($A$1:INDIRECT("$A$"&amp;ROW($A48)))),1))),"",
_xlfn.FLOOR.MATH((($BI48*$BE48)*$BH48)/($BJ48*$BF48))+1)</f>
        <v>188</v>
      </c>
      <c r="BL48" s="3" cm="1">
        <f t="array" aca="1" ref="BL48" ca="1">IF(NOT(ISNUMBER(INDEX($A:$A,LOOKUP(2,1/($A$1:INDIRECT("$A$"&amp;ROW($A48))&lt;&gt;""),ROW($A$1:INDIRECT("$A$"&amp;ROW($A48)))),1))),"",
_xlfn.FLOOR.MATH($BK48*IF(NOT(INDIRECT("$Z$"&amp;LOOKUP(2, 1 / ($AY$1:INDIRECT("$AY$"&amp;ROW($AY48)-1) &lt;&gt; ""),ROW($AY$1:INDIRECT("$AY$"&amp;ROW($AY48)-1))))=""),1.5,1)))</f>
        <v>188</v>
      </c>
      <c r="BM48" s="3" cm="1">
        <f t="array" aca="1" ref="BM48" ca="1">IF(NOT(ISNUMBER(INDEX($A:$A, LOOKUP(2, 1 / ($A$1:INDIRECT("$A$"&amp;ROW($A48)) &lt;&gt; ""),ROW($A$1:INDIRECT("$A$"&amp;ROW($A48)))), 1))), "",
INDIRECT("$Y$"&amp;LOOKUP(2, 1 / ($AY$1:INDIRECT("$AY$"&amp;ROW($AY48)-1) &lt;&gt; ""),ROW($AY$1:INDIRECT("$AY$"&amp;ROW($AY48)-1)))))</f>
        <v>188</v>
      </c>
      <c r="BN48" s="3" t="b">
        <f t="shared" ca="1" si="0"/>
        <v>1</v>
      </c>
      <c r="CT48" s="3" cm="1">
        <f t="array" aca="1" ref="CT48" ca="1">IF(NOT(ISNUMBER(INDEX($A:$A, LOOKUP(2, 1 / ($A$1:INDIRECT("$A$"&amp;ROW($A48)) &lt;&gt; ""),ROW($A$1:INDIRECT("$A$"&amp;ROW($A48)))), 1))), "",
$AY48-INDEX($AY:$AY, LOOKUP(2, 1 / ($AY$1:INDIRECT("$AV$"&amp;ROW($AY48)-1) &lt;&gt; ""),ROW($AY$1:INDIRECT("$AV$"&amp;ROW($AY48)-1))), 1))</f>
        <v>3299</v>
      </c>
      <c r="CU48" s="3" cm="1">
        <f t="array" aca="1" ref="CU48" ca="1">IF(NOT(ISNUMBER(INDEX($A:$A, LOOKUP(2, 1 / ($A$1:INDIRECT("$A$"&amp;ROW($A48)) &lt;&gt; ""),ROW($A$1:INDIRECT("$A$"&amp;ROW($A48)))), 1))), "",
INDEX($Y:$Y, LOOKUP(2, 1 / ($Y$1:INDIRECT("$Y$"&amp;ROW($Y48)-1) &lt;&gt; ""),ROW($Y$1:INDIRECT("$Y$"&amp;ROW($Y48)-1))), 1))</f>
        <v>188</v>
      </c>
      <c r="CV48" s="1">
        <f ca="1">IFERROR(VLOOKUP($AY48, 'Medium-Slow'!$A$1:$B$101, 2, TRUE),"")</f>
        <v>17</v>
      </c>
    </row>
    <row r="49" spans="1:100" x14ac:dyDescent="0.45">
      <c r="A49" s="56">
        <v>19</v>
      </c>
      <c r="B49" s="56" t="s">
        <v>178</v>
      </c>
      <c r="C49" s="56" t="s">
        <v>46</v>
      </c>
      <c r="D49" s="56" t="s">
        <v>176</v>
      </c>
      <c r="E49" s="56" t="s">
        <v>48</v>
      </c>
      <c r="F49" s="56">
        <v>1</v>
      </c>
      <c r="G49" s="2" t="s">
        <v>179</v>
      </c>
      <c r="H49" s="2" t="s">
        <v>77</v>
      </c>
      <c r="I49" s="2">
        <v>17</v>
      </c>
      <c r="J49" s="2" t="s">
        <v>180</v>
      </c>
      <c r="K49" s="2" t="s">
        <v>181</v>
      </c>
      <c r="L49" s="2" t="s">
        <v>53</v>
      </c>
      <c r="M49" s="2" t="s">
        <v>54</v>
      </c>
      <c r="N49" s="2" t="s">
        <v>74</v>
      </c>
      <c r="O49" s="2" t="s">
        <v>73</v>
      </c>
      <c r="P49" s="22" t="s">
        <v>56</v>
      </c>
      <c r="Q49" s="22">
        <v>12</v>
      </c>
      <c r="R49" s="2">
        <f>_xlfn.FLOOR.MATH((((2*VLOOKUP(G49, 'EV and Base'!$A$1:$N$671, 9, FALSE))+$Q49)*$I49)/100)+$I49+10</f>
        <v>51</v>
      </c>
      <c r="S49" s="2">
        <f>_xlfn.FLOOR.MATH((_xlfn.FLOOR.MATH((((2*VLOOKUP($G49, 'EV and Base'!$A$1:$N$671, 10, FALSE))+$Q49)*$I49)/100)+5)*
IF(OR($J49="Lonely", $J49="Brave", $J49="Adamant", $J49="Naughty"), 1.1,
IF(OR($J49="Bold", $J49="Timid", $J49="Modest", $J49="Calm"), 0.9, 1)))</f>
        <v>34</v>
      </c>
      <c r="T49" s="2">
        <f>_xlfn.FLOOR.MATH((_xlfn.FLOOR.MATH((((2*VLOOKUP($G49, 'EV and Base'!$A$1:$N$671, 11, FALSE))+$Q49)*$I49)/100)+5)*
IF(OR($J49="Bold", $J49="Relaxed", $J49="Impish", $J49="Lax"), 1.1,
IF(OR($J49="Lonely", $J49="Hasty", $J49="Mild", $J49="Gentle"), 0.9, 1)))</f>
        <v>26</v>
      </c>
      <c r="U49" s="2">
        <f>_xlfn.FLOOR.MATH((_xlfn.FLOOR.MATH((((2*VLOOKUP($G49, 'EV and Base'!$A$1:$N$671, 12, FALSE))+$Q49)*$I49)/100)+5)*
IF(OR($J49="Modest", $J49="Mild", $J49="Quiet", $J49="Rash"), 1.1,
IF(OR($J49="Adamant", $J49="Impish", $J49="Jolly", $J49="Careful"), 0.9, 1)))</f>
        <v>18</v>
      </c>
      <c r="V49" s="2">
        <f>_xlfn.FLOOR.MATH((_xlfn.FLOOR.MATH((((2*VLOOKUP($G49, 'EV and Base'!$A$1:$N$671, 13, FALSE))+$Q49)*$I49)/100)+5)*
IF(OR($J49="Calm", $J49="Gentle", $J49="Sassy", $J49="Careful"), 1.1,
IF(OR($J49="Naughty", $J49="Lax", $J49="Naive", $J49="Rash"), 0.9, 1)))</f>
        <v>29</v>
      </c>
      <c r="W49" s="2">
        <f>_xlfn.FLOOR.MATH((_xlfn.FLOOR.MATH((((2*VLOOKUP($G49, 'EV and Base'!$A$1:$N$671, 14, FALSE))+$Q49)*$I49)/100)+5)*
IF(OR($J49="Timid", $J49="Hasty", $J49="Jolly", $J49="Naive"), 1.1,
IF(OR($J49="Brave", $J49="Relaxed", $J49="Quiet", $J49="Sassy"), 0.9, 1)))</f>
        <v>29</v>
      </c>
      <c r="X49" s="56">
        <v>816</v>
      </c>
      <c r="Y49" s="1">
        <v>664</v>
      </c>
      <c r="AA49" s="23" t="str" cm="1">
        <f t="array" aca="1" ref="AA49" ca="1">IF(NOT(ISNUMBER(INDEX($A:$A,LOOKUP(2,1/($A$1:INDIRECT("$A$"&amp;ROW($A49))&lt;&gt;""),ROW($A$1:INDIRECT("$A$"&amp;ROW($A49)))),1))),"",
IF(NOT(ISNUMBER($A49)),$AA48,
IF($AB49&lt;16,"Lillipup",
IF($AB49&lt;32,"Herdier",
"Stoutland"))))</f>
        <v>Herdier</v>
      </c>
      <c r="AB49" s="25" cm="1">
        <f t="array" aca="1" ref="AB49" ca="1">IF(NOT(ISNUMBER(INDEX($A:$A, LOOKUP(2, 1 / ($A$1:INDIRECT("$A$"&amp;ROW($A49)) &lt;&gt; ""),ROW($A$1:INDIRECT("$A$"&amp;ROW($A49)))), 1))), "",
VLOOKUP($AY49,'Medium-Slow'!$A$1:$B$101,2,TRUE))</f>
        <v>17</v>
      </c>
      <c r="AC49" s="23" cm="1">
        <f t="array" aca="1" ref="AC49" ca="1">IF(NOT(ISNUMBER(INDEX($A:$A, LOOKUP(2, 1 / ($A$1:INDIRECT("$A$"&amp;ROW($A49)) &lt;&gt; ""),ROW($A$1:INDIRECT("$A$"&amp;ROW($A49)))), 1))), "",
INDEX($AC:$AC, LOOKUP(2, 1 / ($AC$1:INDIRECT("$AC$"&amp;ROW($AC49)-1) &lt;&gt; ""),ROW($AC$1:INDIRECT("$AC$"&amp;ROW($AC49)-1))), 1)+
IF(INDEX($AC:$AC, LOOKUP(2, 1 / ($AC$1:INDIRECT("$AC$"&amp;ROW($AC49)-1) &lt;&gt; ""),ROW($AC$1:INDIRECT("$AC$"&amp;ROW($AC49)-1))), 1)+
INDEX($AD:$AD, LOOKUP(2, 1 / ($AD$1:INDIRECT("$AD$"&amp;ROW($AD49)-1) &lt;&gt; ""),ROW($AD$1:INDIRECT("$AD$"&amp;ROW($AD49)-1))), 1)+
INDEX($AE:$AE, LOOKUP(2, 1 / ($AE$1:INDIRECT("$AE$"&amp;ROW($AE49)-1) &lt;&gt; ""),ROW($AE$1:INDIRECT("$AE$"&amp;ROW($AD49)-1))), 1)+
INDEX($AE:$AF, LOOKUP(2, 1 / ($AF$1:INDIRECT("$AF$"&amp;ROW($AF49)-1) &lt;&gt; ""),ROW($AF$1:INDIRECT("$AF$"&amp;ROW($AD49)-1))), 1)+
INDEX($AG:$AG, LOOKUP(2, 1 / ($AG$1:INDIRECT("$AG$"&amp;ROW($AG49)-1) &lt;&gt; ""),ROW($AG$1:INDIRECT("$AG$"&amp;ROW($AD49)-1))), 1)+
INDEX($AH:$AH, LOOKUP(2, 1 / ($AH$1:INDIRECT("$AH$"&amp;ROW($AH49)-1) &lt;&gt; ""),ROW($AH$1:INDIRECT("$AH$"&amp;ROW($AD49)-1))), 1)&gt;=510,0,
IF(INDEX($AC:$AC, LOOKUP(2, 1 / ($AC$1:INDIRECT("$AC$"&amp;ROW($AC49)-1) &lt;&gt; ""),ROW($AC$1:INDIRECT("$AC$"&amp;ROW($AC49)-1))), 1)&gt;=255,0,
VLOOKUP(INDIRECT("$G$"&amp;LOOKUP(2, 1 / ($AC$1:INDIRECT("$AC$"&amp;ROW($AC49)-1) &lt;&gt; ""),ROW($AC$1:INDIRECT("$AC$"&amp;ROW($AC49)-1)))), 'EV and Base'!$A$1:$N$671, 3, FALSE))))</f>
        <v>2</v>
      </c>
      <c r="AD49" s="2" cm="1">
        <f t="array" aca="1" ref="AD49" ca="1">IF(NOT(ISNUMBER(INDEX($A:$A, LOOKUP(2, 1 / ($A$1:INDIRECT("$A$"&amp;ROW($A49)) &lt;&gt; ""),ROW($A$1:INDIRECT("$A$"&amp;ROW($A49)))), 1))), "",
INDEX($AD:$AD, LOOKUP(2, 1 / ($AD$1:INDIRECT("$AD$"&amp;ROW($AD49)-1) &lt;&gt; ""),ROW($AD$1:INDIRECT("$AD$"&amp;ROW($AD49)-1))), 1)+
IF(INDEX($AC:$AC, LOOKUP(2, 1 / ($AC$1:INDIRECT("$AC$"&amp;ROW($AC49)-1) &lt;&gt; ""),ROW($AC$1:INDIRECT("$AC$"&amp;ROW($AC49)-1))), 1)+
INDEX($AD:$AD, LOOKUP(2, 1 / ($AD$1:INDIRECT("$AD$"&amp;ROW($AD49)-1) &lt;&gt; ""),ROW($AD$1:INDIRECT("$AD$"&amp;ROW($AD49)-1))), 1)+
INDEX($AE:$AE, LOOKUP(2, 1 / ($AE$1:INDIRECT("$AE$"&amp;ROW($AE49)-1) &lt;&gt; ""),ROW($AE$1:INDIRECT("$AE$"&amp;ROW($AD49)-1))), 1)+
INDEX($AE:$AF, LOOKUP(2, 1 / ($AF$1:INDIRECT("$AF$"&amp;ROW($AF49)-1) &lt;&gt; ""),ROW($AF$1:INDIRECT("$AF$"&amp;ROW($AD49)-1))), 1)+
INDEX($AG:$AG, LOOKUP(2, 1 / ($AG$1:INDIRECT("$AG$"&amp;ROW($AG49)-1) &lt;&gt; ""),ROW($AG$1:INDIRECT("$AG$"&amp;ROW($AD49)-1))), 1)+
INDEX($AH:$AH, LOOKUP(2, 1 / ($AH$1:INDIRECT("$AH$"&amp;ROW($AH49)-1) &lt;&gt; ""),ROW($AH$1:INDIRECT("$AH$"&amp;ROW($AD49)-1))), 1)&gt;=510,0,
IF(INDEX($AD:$AD, LOOKUP(2, 1 / ($AD$1:INDIRECT("$AD$"&amp;ROW($AD49)-1) &lt;&gt; ""),ROW($AD$1:INDIRECT("$AD$"&amp;ROW($AD49)-1))), 1)&gt;=255,0,
VLOOKUP(INDIRECT("$G$"&amp;LOOKUP(2, 1 / ($AD$1:INDIRECT("$AD$"&amp;ROW($AD49)-1) &lt;&gt; ""),ROW($AD$1:INDIRECT("$AD$"&amp;ROW($AD49)-1)))), 'EV and Base'!$A$1:$N$671, 4, FALSE))))</f>
        <v>12</v>
      </c>
      <c r="AE49" s="2" cm="1">
        <f t="array" aca="1" ref="AE49" ca="1">IF(NOT(ISNUMBER(INDEX($A:$A,LOOKUP(2,1/($A$1:INDIRECT("$A$"&amp;ROW($A49))&lt;&gt;""),ROW($A$1:INDIRECT("$A$"&amp;ROW($A49)))),1))),"",
INDEX($AE:$AE,LOOKUP(2,1/($AE$1:INDIRECT("$AE$"&amp;ROW($AE49)-1)&lt;&gt;""),ROW($AE$1:INDIRECT("$AE$"&amp;ROW($AE49)-1))),1)+
IF(INDEX($AC:$AC,LOOKUP(2,1/($AC$1:INDIRECT("$AC$"&amp;ROW($AC49)-1)&lt;&gt;""),ROW($AC$1:INDIRECT("$AC$"&amp;ROW($AC49)-1))),1)+
INDEX($AD:$AD,LOOKUP(2,1/($AD$1:INDIRECT("$AD$"&amp;ROW($AD49)-1)&lt;&gt;""),ROW($AD$1:INDIRECT("$AD$"&amp;ROW($AD49)-1))),1)+
INDEX($AE:$AE,LOOKUP(2,1/($AE$1:INDIRECT("$AE$"&amp;ROW($AE49)-1)&lt;&gt;""),ROW($AE$1:INDIRECT("$AE$"&amp;ROW($AD49)-1))),1)+
INDEX($AE:$AF,LOOKUP(2,1/($AF$1:INDIRECT("$AF$"&amp;ROW($AF49)-1)&lt;&gt;""),ROW($AF$1:INDIRECT("$AF$"&amp;ROW($AD49)-1))),1)+
INDEX($AG:$AG,LOOKUP(2,1/($AG$1:INDIRECT("$AG$"&amp;ROW($AG49)-1)&lt;&gt;""),ROW($AG$1:INDIRECT("$AG$"&amp;ROW($AD49)-1))),1)+
INDEX($AH:$AH,LOOKUP(2,1/($AH$1:INDIRECT("$AH$"&amp;ROW($AH49)-1)&lt;&gt;""),ROW($AH$1:INDIRECT("$AH$"&amp;ROW($AD49)-1))),1)&gt;=510,0,
IF(INDEX($AE:$AE,LOOKUP(2,1/($AE$1:INDIRECT("$AE$"&amp;ROW($AE49)-1)&lt;&gt;""),ROW($AE$1:INDIRECT("$AE$"&amp;ROW($AE49)-1))),1)&gt;=255,0,
VLOOKUP(INDIRECT("$G$"&amp;LOOKUP(2,1/($AE$1:INDIRECT("$AE$"&amp;ROW($AE49)-1)&lt;&gt;""),ROW($AE$1:INDIRECT("$AE$"&amp;ROW($AE49)-1)))),'EV and Base'!$A$1:$N$671,5,FALSE))))</f>
        <v>0</v>
      </c>
      <c r="AF49" s="2" cm="1">
        <f t="array" aca="1" ref="AF49" ca="1">IF(NOT(ISNUMBER(INDEX($A:$A, LOOKUP(2, 1 / ($A$1:INDIRECT("$A$"&amp;ROW($A49)) &lt;&gt; ""),ROW($A$1:INDIRECT("$A$"&amp;ROW($A49)))), 1))), "",
INDEX($AF:$AF, LOOKUP(2, 1 / ($AF$1:INDIRECT("$AF$"&amp;ROW($AF49)-1) &lt;&gt; ""),ROW($AF$1:INDIRECT("$AF$"&amp;ROW($AF49)-1))), 1)+
IF(INDEX($AC:$AC, LOOKUP(2, 1 / ($AC$1:INDIRECT("$AC$"&amp;ROW($AC49)-1) &lt;&gt; ""),ROW($AC$1:INDIRECT("$AC$"&amp;ROW($AC49)-1))), 1)+
INDEX($AD:$AD, LOOKUP(2, 1 / ($AD$1:INDIRECT("$AD$"&amp;ROW($AD49)-1) &lt;&gt; ""),ROW($AD$1:INDIRECT("$AD$"&amp;ROW($AD49)-1))), 1)+
INDEX($AE:$AE, LOOKUP(2, 1 / ($AE$1:INDIRECT("$AE$"&amp;ROW($AE49)-1) &lt;&gt; ""),ROW($AE$1:INDIRECT("$AE$"&amp;ROW($AD49)-1))), 1)+
INDEX($AE:$AF, LOOKUP(2, 1 / ($AF$1:INDIRECT("$AF$"&amp;ROW($AF49)-1) &lt;&gt; ""),ROW($AF$1:INDIRECT("$AF$"&amp;ROW($AD49)-1))), 1)+
INDEX($AG:$AG, LOOKUP(2, 1 / ($AG$1:INDIRECT("$AG$"&amp;ROW($AG49)-1) &lt;&gt; ""),ROW($AG$1:INDIRECT("$AG$"&amp;ROW($AD49)-1))), 1)+
INDEX($AH:$AH, LOOKUP(2, 1 / ($AH$1:INDIRECT("$AH$"&amp;ROW($AH49)-1) &lt;&gt; ""),ROW($AH$1:INDIRECT("$AH$"&amp;ROW($AD49)-1))), 1)&gt;=510,0,
IF(INDEX($AF:$AF, LOOKUP(2, 1 / ($AF$1:INDIRECT("$AF$"&amp;ROW($AF49)-1) &lt;&gt; ""),ROW($AF$1:INDIRECT("$AF$"&amp;ROW($AF49)-1))), 1)&gt;=255,0,
VLOOKUP(INDIRECT("$G$"&amp;LOOKUP(2, 1 / ($AF$1:INDIRECT("$AF$"&amp;ROW($AF49)-1) &lt;&gt; ""),ROW($AF$1:INDIRECT("$AF$"&amp;ROW($AF49)-1)))), 'EV and Base'!$A$1:$N$671, 6, FALSE))))</f>
        <v>1</v>
      </c>
      <c r="AG49" s="2" cm="1">
        <f t="array" aca="1" ref="AG49" ca="1">IF(NOT(ISNUMBER(INDEX($A:$A, LOOKUP(2, 1 / ($A$1:INDIRECT("$A$"&amp;ROW($A49)) &lt;&gt; ""),ROW($A$1:INDIRECT("$A$"&amp;ROW($A49)))), 1))), "",
INDEX($AG:$AG, LOOKUP(2, 1 / ($AG$1:INDIRECT("$AG$"&amp;ROW($AG49)-1) &lt;&gt; ""),ROW($AG$1:INDIRECT("$AG$"&amp;ROW($AG49)-1))), 1)+
IF(INDEX($AC:$AC, LOOKUP(2, 1 / ($AC$1:INDIRECT("$AC$"&amp;ROW($AC49)-1) &lt;&gt; ""),ROW($AC$1:INDIRECT("$AC$"&amp;ROW($AC49)-1))), 1)+
INDEX($AD:$AD, LOOKUP(2, 1 / ($AD$1:INDIRECT("$AD$"&amp;ROW($AD49)-1) &lt;&gt; ""),ROW($AD$1:INDIRECT("$AD$"&amp;ROW($AD49)-1))), 1)+
INDEX($AE:$AE, LOOKUP(2, 1 / ($AE$1:INDIRECT("$AE$"&amp;ROW($AE49)-1) &lt;&gt; ""),ROW($AE$1:INDIRECT("$AE$"&amp;ROW($AD49)-1))), 1)+
INDEX($AE:$AF, LOOKUP(2, 1 / ($AF$1:INDIRECT("$AF$"&amp;ROW($AF49)-1) &lt;&gt; ""),ROW($AF$1:INDIRECT("$AF$"&amp;ROW($AD49)-1))), 1)+
INDEX($AG:$AG, LOOKUP(2, 1 / ($AG$1:INDIRECT("$AG$"&amp;ROW($AG49)-1) &lt;&gt; ""),ROW($AG$1:INDIRECT("$AG$"&amp;ROW($AD49)-1))), 1)+
INDEX($AH:$AH, LOOKUP(2, 1 / ($AH$1:INDIRECT("$AH$"&amp;ROW($AH49)-1) &lt;&gt; ""),ROW($AH$1:INDIRECT("$AH$"&amp;ROW($AD49)-1))), 1)&gt;=510,0,
IF(INDEX($AG:$AG, LOOKUP(2, 1 / ($AG$1:INDIRECT("$AG$"&amp;ROW($AG49)-1) &lt;&gt; ""),ROW($AG$1:INDIRECT("$AG$"&amp;ROW($AG49)-1))), 1)&gt;=255,0,
VLOOKUP(INDIRECT("$G$"&amp;LOOKUP(2, 1 / ($AG$1:INDIRECT("$AG$"&amp;ROW($AG49)-1) &lt;&gt; ""),ROW($AG$1:INDIRECT("$AG$"&amp;ROW($AG49)-1)))), 'EV and Base'!$A$1:$N$671, 7, FALSE))))</f>
        <v>0</v>
      </c>
      <c r="AH49" s="24" cm="1">
        <f t="array" aca="1" ref="AH49" ca="1">IF(NOT(ISNUMBER(INDEX($A:$A,LOOKUP(2,1/($A$1:INDIRECT("$A$"&amp;ROW($A49))&lt;&gt;""),ROW($A$1:INDIRECT("$A$"&amp;ROW($A49)))),1))),"",
INDEX($AH:$AH,LOOKUP(2,1/($AH$1:INDIRECT("$AH$"&amp;ROW($AH49)-1)&lt;&gt;""),ROW($AH$1:INDIRECT("$AH$"&amp;ROW($AH49)-1))),1)+
IF(INDEX($AC:$AC,LOOKUP(2,1/($AC$1:INDIRECT("$AC$"&amp;ROW($AC49)-1)&lt;&gt;""),ROW($AC$1:INDIRECT("$AC$"&amp;ROW($AC49)-1))),1)+
INDEX($AD:$AD,LOOKUP(2,1/($AD$1:INDIRECT("$AD$"&amp;ROW($AD49)-1)&lt;&gt;""),ROW($AD$1:INDIRECT("$AD$"&amp;ROW($AD49)-1))),1)+
INDEX($AE:$AE,LOOKUP(2,1/($AE$1:INDIRECT("$AE$"&amp;ROW($AE49)-1)&lt;&gt;""),ROW($AE$1:INDIRECT("$AE$"&amp;ROW($AD49)-1))),1)+
INDEX($AE:$AF,LOOKUP(2,1/($AF$1:INDIRECT("$AF$"&amp;ROW($AF49)-1)&lt;&gt;""),ROW($AF$1:INDIRECT("$AF$"&amp;ROW($AD49)-1))),1)+
INDEX($AG:$AG,LOOKUP(2,1/($AG$1:INDIRECT("$AG$"&amp;ROW($AG49)-1)&lt;&gt;""),ROW($AG$1:INDIRECT("$AG$"&amp;ROW($AD49)-1))),1)+
INDEX($AH:$AH,LOOKUP(2,1/($AH$1:INDIRECT("$AH$"&amp;ROW($AH49)-1)&lt;&gt;""),ROW($AH$1:INDIRECT("$AH$"&amp;ROW($AD49)-1))),1)&gt;=510,0,
IF(INDEX($AH:$AH,LOOKUP(2,1/($AH$1:INDIRECT("$AH$"&amp;ROW($AH49)-1)&lt;&gt;""),ROW($AH$1:INDIRECT("$AH$"&amp;ROW($AH49)-1))),1)&gt;=255,0,
VLOOKUP(INDIRECT("$G$"&amp;LOOKUP(2,1/($AH$1:INDIRECT("$AH$"&amp;ROW($AH49)-1)&lt;&gt;""),ROW($AH$1:INDIRECT("$AH$"&amp;ROW($AH49)-1)))),'EV and Base'!$A$1:$N$671,8,FALSE))))</f>
        <v>10</v>
      </c>
      <c r="AI49" s="29" cm="1">
        <f t="array" aca="1" ref="AI49" ca="1">IF(NOT(ISNUMBER(INDEX($A:$A,LOOKUP(2,1/($A$1:INDIRECT("$A$"&amp;ROW($A49))&lt;&gt;""),ROW($A$1:INDIRECT("$A$"&amp;ROW($A49)))),1))),"",
ROUNDDOWN((((2*VLOOKUP($AA49,'EV and Base'!$A$1:$N$671,9,FALSE))+31+ROUNDDOWN($AC49/4,0))*$AB49)/100,0)+$AB49+10)</f>
        <v>54</v>
      </c>
      <c r="AJ49" s="21" cm="1">
        <f t="array" aca="1" ref="AJ49" ca="1">IF(NOT(ISNUMBER(INDEX($A:$A, LOOKUP(2, 1 / ($A$1:INDIRECT("$A$"&amp;ROW($A49)) &lt;&gt; ""),ROW($A$1:INDIRECT("$A$"&amp;ROW($A49)))), 1))), "",
ROUNDDOWN((ROUNDDOWN((((2*VLOOKUP($AA49, 'EV and Base'!$A$1:$N$671, 10, FALSE))+31+ROUNDDOWN($AD49/4, 0))*$AB49)/100, 0)+5)*1.1, 0))</f>
        <v>40</v>
      </c>
      <c r="AK49" s="21" t="str" cm="1">
        <f t="array" aca="1" ref="AK49" ca="1">IF(NOT(ISNUMBER(INDEX($A:$A, LOOKUP(2, 1 / ($A$1:INDIRECT("$A$"&amp;ROW($A49)) &lt;&gt; ""),ROW($A$1:INDIRECT("$A$"&amp;ROW($A49)))), 1))), "",
ROUNDDOWN((ROUNDDOWN((((2*VLOOKUP($AA49, 'EV and Base'!$A$1:$N$671, 11, FALSE))+30+ROUNDDOWN($AE49/4, 0))*$AB49)/100, 0)+5), 0)
&amp;"-"&amp;
ROUNDDOWN((ROUNDDOWN((((2*VLOOKUP($AA49, 'EV and Base'!$A$1:$N$671, 11, FALSE))+31+ROUNDDOWN($AE49/4, 0))*$AB49)/100, 0)+5), 0))</f>
        <v>32-32</v>
      </c>
      <c r="AL49" s="21" t="str" cm="1">
        <f t="array" aca="1" ref="AL49" ca="1">IF(NOT(ISNUMBER(INDEX($A:$A, LOOKUP(2, 1 / ($A$1:INDIRECT("$A$"&amp;ROW($A49)) &lt;&gt; ""),ROW($A$1:INDIRECT("$A$"&amp;ROW($A49)))), 1))), "",
ROUNDDOWN((ROUNDDOWN((((2*VLOOKUP($AA49, 'EV and Base'!$A$1:$N$671, 12, FALSE))+0+ROUNDDOWN($AF49/4, 0))*$AB49)/100, 0)+5)*0.9, 0)
&amp;"-"&amp;
ROUNDDOWN((ROUNDDOWN((((2*VLOOKUP($AA49, 'EV and Base'!$A$1:$N$671, 12, FALSE))+31+ROUNDDOWN($AF49/4, 0))*$AB49)/100, 0)+5)*0.9, 0))</f>
        <v>14-19</v>
      </c>
      <c r="AM49" s="21" t="str" cm="1">
        <f t="array" aca="1" ref="AM49" ca="1">IF(NOT(ISNUMBER(INDEX($A:$A, LOOKUP(2, 1 / ($A$1:INDIRECT("$A$"&amp;ROW($A49)) &lt;&gt; ""),ROW($A$1:INDIRECT("$A$"&amp;ROW($A49)))), 1))), "",
ROUNDDOWN((ROUNDDOWN((((2*VLOOKUP($AA49, 'EV and Base'!$A$1:$N$671, 13, FALSE))+30+ROUNDDOWN($AG49/4, 0))*$AB49)/100, 0)+5), 0)
&amp;"-"&amp;
ROUNDDOWN((ROUNDDOWN((((2*VLOOKUP($AA49, 'EV and Base'!$A$1:$N$671, 13, FALSE))+31+ROUNDDOWN($AG49/4, 0))*$AB49)/100, 0)+5), 0))</f>
        <v>32-32</v>
      </c>
      <c r="AN49" s="25" cm="1">
        <f t="array" aca="1" ref="AN49" ca="1">IF(NOT(ISNUMBER(INDEX($A:$A, LOOKUP(2, 1 / ($A$1:INDIRECT("$A$"&amp;ROW($A49)) &lt;&gt; ""),ROW($A$1:INDIRECT("$A$"&amp;ROW($A49)))), 1))), "",
ROUNDDOWN((ROUNDDOWN((((2*VLOOKUP($AA49, 'EV and Base'!$A$1:$N$671, 14, FALSE))+31+ROUNDDOWN($AH49/4, 0))*$AB49)/100, 0)+5), 0))</f>
        <v>31</v>
      </c>
      <c r="AO49" s="23" cm="1">
        <f t="array" aca="1" ref="AO49" ca="1">IF(NOT(ISNUMBER(INDEX($A:$A, LOOKUP(2, 1 / ($A$1:INDIRECT("$A$"&amp;ROW($A49)) &lt;&gt; ""),ROW($A$1:INDIRECT("$A$"&amp;ROW($A49)))), 1))), "",
ROUNDDOWN((((2*VLOOKUP($AA49, 'EV and Base'!$A$1:$N$671, 9, FALSE))+31+ROUNDDOWN($AC49/4, 0))*$AB49)/100, 0)+$AB49+10)</f>
        <v>54</v>
      </c>
      <c r="AP49" s="2" cm="1">
        <f t="array" aca="1" ref="AP49" ca="1">IF(NOT(ISNUMBER(INDEX($A:$A, LOOKUP(2, 1 / ($A$1:INDIRECT("$A$"&amp;ROW($A49)) &lt;&gt; ""),ROW($A$1:INDIRECT("$A$"&amp;ROW($A49)))), 1))), "",
ROUNDDOWN((ROUNDDOWN((((2*VLOOKUP($AA49, 'EV and Base'!$A$1:$N$671, 10, FALSE))+31+ROUNDDOWN($AD49/4, 0))*$AB49)/100, 0)+5)*1.1, 0))</f>
        <v>40</v>
      </c>
      <c r="AQ49" s="2" cm="1">
        <f t="array" aca="1" ref="AQ49" ca="1">IF(NOT(ISNUMBER(INDEX($A:$A, LOOKUP(2, 1 / ($A$1:INDIRECT("$A$"&amp;ROW($A49)) &lt;&gt; ""),ROW($A$1:INDIRECT("$A$"&amp;ROW($A49)))), 1))), "",
ROUNDDOWN((ROUNDDOWN((((2*VLOOKUP($AA49, 'EV and Base'!$A$1:$N$671, 11, FALSE))+$AV$2+ROUNDDOWN($AE49/4, 0))*$AB49)/100, 0)+5), 0))</f>
        <v>32</v>
      </c>
      <c r="AR49" s="22" cm="1">
        <f t="array" aca="1" ref="AR49" ca="1">IF(NOT(ISNUMBER(INDEX($A:$A, LOOKUP(2, 1 / ($A$1:INDIRECT("$A$"&amp;ROW($A49)) &lt;&gt; ""),ROW($A$1:INDIRECT("$A$"&amp;ROW($A49)))), 1))), "",
ROUNDDOWN((ROUNDDOWN((((2*VLOOKUP($AA49, 'EV and Base'!$A$1:$N$671, 12, FALSE))+$AW$2+ROUNDDOWN($AF49/4, 0))*$AB49)/100, 0)+5)*0.9, 0))</f>
        <v>17</v>
      </c>
      <c r="AS49" s="2" cm="1">
        <f t="array" aca="1" ref="AS49" ca="1">IF(NOT(ISNUMBER(INDEX($A:$A, LOOKUP(2, 1 / ($A$1:INDIRECT("$A$"&amp;ROW($A49)) &lt;&gt; ""),ROW($A$1:INDIRECT("$A$"&amp;ROW($A49)))), 1))), "",
ROUNDDOWN((ROUNDDOWN((((2*VLOOKUP($AA49, 'EV and Base'!$A$1:$N$671, 13, FALSE))+$AX$2+ROUNDDOWN($AG49/4, 0))*$AB49)/100, 0)+5), 0))</f>
        <v>32</v>
      </c>
      <c r="AT49" s="24" cm="1">
        <f t="array" aca="1" ref="AT49" ca="1">IF(NOT(ISNUMBER(INDEX($A:$A, LOOKUP(2, 1 / ($A$1:INDIRECT("$A$"&amp;ROW($A49)) &lt;&gt; ""),ROW($A$1:INDIRECT("$A$"&amp;ROW($A49)))), 1))), "",
ROUNDDOWN((ROUNDDOWN((((2*VLOOKUP($AA49, 'EV and Base'!$A$1:$N$671, 14, FALSE))+31+ROUNDDOWN($AH49/4, 0))*$AB49)/100, 0)+5), 0))</f>
        <v>31</v>
      </c>
      <c r="AU49" s="28">
        <v>121</v>
      </c>
      <c r="AY49" cm="1">
        <f t="array" aca="1" ref="AY49" ca="1">IF(NOT(ISNUMBER(INDEX($A:$A,LOOKUP(2,1/($A$1:INDIRECT("$A$"&amp;ROW($A49))&lt;&gt;""),ROW($A$1:INDIRECT("$A$"&amp;ROW($A49)))),1))),"",
INDEX($AY:$AY,LOOKUP(2,1/($AY$1:INDIRECT("$AY$"&amp;ROW($AY49)-1)&lt;&gt;""),ROW($AY$1:INDIRECT("$AY$"&amp;ROW($AY49)-1))),1)+$BL49)</f>
        <v>3559</v>
      </c>
      <c r="AZ49" s="3" cm="1">
        <f t="array" aca="1" ref="AZ49" ca="1">IF(NOT(ISNUMBER(INDEX($A:$A, LOOKUP(2, 1 / ($A$1:INDIRECT("$A$"&amp;ROW($A49)) &lt;&gt; ""),ROW($A$1:INDIRECT("$A$"&amp;ROW($A49)))), 1))), "",
VLOOKUP(INDIRECT("$G$"&amp;LOOKUP(2, 1 / ($AY$1:INDIRECT("$AY$"&amp;ROW($AY49)-1) &lt;&gt; ""),ROW($AY$1:INDIRECT("$AY$"&amp;ROW($AY49)-1)))),'EV and Base'!A44:N714,2,FALSE))</f>
        <v>51</v>
      </c>
      <c r="BA49" s="3" cm="1">
        <f t="array" aca="1" ref="BA49" ca="1">IF(NOT(ISNUMBER(INDEX($A:$A, LOOKUP(2, 1 / ($A$1:INDIRECT("$A$"&amp;ROW($A49)) &lt;&gt; ""),ROW($A$1:INDIRECT("$A$"&amp;ROW($A49)))), 1))), "",
INDIRECT("$I$"&amp;LOOKUP(2, 1 / ($AY$1:INDIRECT("$AY$"&amp;ROW($AY49)-1) &lt;&gt; ""),ROW($AY$1:INDIRECT("$AY$"&amp;ROW($AY49)-1)))))</f>
        <v>17</v>
      </c>
      <c r="BB49" s="1" cm="1">
        <f t="array" aca="1" ref="BB49" ca="1">IF(NOT(ISNUMBER(INDEX($A:$A, LOOKUP(2, 1 / ($A$1:INDIRECT("$A$"&amp;ROW($A49)) &lt;&gt; ""),ROW($A$1:INDIRECT("$A$"&amp;ROW($A49)))), 1))), "",
INDIRECT("$AB$"&amp;LOOKUP(2, 1 / ($AY$1:INDIRECT("$AY$"&amp;ROW($AY49)-1) &lt;&gt; ""),ROW($AY$1:INDIRECT("$AY$"&amp;ROW($AY49)-1)))))</f>
        <v>17</v>
      </c>
      <c r="BC49" s="3" cm="1">
        <f t="array" aca="1" ref="BC49" ca="1">IF(NOT(ISNUMBER(INDEX($A:$A,LOOKUP(2,1/($A$1:INDIRECT("$A$"&amp;ROW($A49))&lt;&gt;""),ROW($A$1:INDIRECT("$A$"&amp;ROW($A49)))),1))),"",
$BA49+$BA49+10)</f>
        <v>44</v>
      </c>
      <c r="BD49" s="3" cm="1">
        <f t="array" aca="1" ref="BD49" ca="1">IF(NOT(ISNUMBER(INDEX($A:$A,LOOKUP(2,1/($A$1:INDIRECT("$A$"&amp;ROW($A49))&lt;&gt;""),ROW($A$1:INDIRECT("$A$"&amp;ROW($A49)))),1))),"",
$BA49+$BB49+10)</f>
        <v>44</v>
      </c>
      <c r="BE49" s="3" cm="1">
        <f t="array" aca="1" ref="BE49" ca="1">IF(NOT(ISNUMBER(INDEX($A:$A,LOOKUP(2,1/($A$1:INDIRECT("$A$"&amp;ROW($A49))&lt;&gt;""),ROW($A$1:INDIRECT("$A$"&amp;ROW($A49)))),1))),"",
$BC49*$BC49)</f>
        <v>1936</v>
      </c>
      <c r="BF49" s="3" cm="1">
        <f t="array" aca="1" ref="BF49" ca="1">IF(NOT(ISNUMBER(INDEX($A:$A,LOOKUP(2,1/($A$1:INDIRECT("$A$"&amp;ROW($A49))&lt;&gt;""),ROW($A$1:INDIRECT("$A$"&amp;ROW($A49)))),1))),"",
$BD49*$BD49)</f>
        <v>1936</v>
      </c>
      <c r="BG49" s="3" cm="1">
        <f t="array" aca="1" ref="BG49" ca="1">IF(NOT(ISNUMBER(INDEX($A:$A,LOOKUP(2,1/($A$1:INDIRECT("$A$"&amp;ROW($A49))&lt;&gt;""),ROW($A$1:INDIRECT("$A$"&amp;ROW($A49)))),1))),"",
_xlfn.FLOOR.MATH(1.5*_xlfn.FLOOR.MATH($AZ49*BA49/5)))</f>
        <v>259</v>
      </c>
      <c r="BH49" s="3" cm="1">
        <f t="array" aca="1" ref="BH49" ca="1">IF(NOT(ISNUMBER(INDEX($A:$A, LOOKUP(2, 1 / ($A$1:INDIRECT("$A$"&amp;ROW($A49)) &lt;&gt; ""),ROW($A$1:INDIRECT("$A$"&amp;ROW($A49)))), 1))), "",
_xlfn.FLOOR.MATH($BG49/IF(OR(INDIRECT("$C$"&amp;LOOKUP(2, 1 / ($AY$1:INDIRECT("$AY$"&amp;ROW($AY49)-1) &lt;&gt; ""),ROW($AY$1:INDIRECT("$AY$"&amp;ROW($AY49)-1))))="Multi",
INDIRECT("$C$"&amp;LOOKUP(2, 1 / ($AY$1:INDIRECT("$AY$"&amp;ROW($AY49)-1) &lt;&gt; ""),ROW($AY$1:INDIRECT("$AY$"&amp;ROW($AY49)-1))))="Double"),2,1)))</f>
        <v>259</v>
      </c>
      <c r="BI49" s="3" cm="1">
        <f t="array" aca="1" ref="BI49" ca="1">IF(NOT(ISNUMBER(INDEX($A:$A,LOOKUP(2,1/($A$1:INDIRECT("$A$"&amp;ROW($A49))&lt;&gt;""),ROW($A$1:INDIRECT("$A$"&amp;ROW($A49)))),1))),"",
VLOOKUP($BC49,GameFreakSQRT!$A$1:$B$200,2,FALSE))</f>
        <v>27170</v>
      </c>
      <c r="BJ49" s="3" cm="1">
        <f t="array" aca="1" ref="BJ49" ca="1">IF(NOT(ISNUMBER(INDEX($A:$A,LOOKUP(2,1/($A$1:INDIRECT("$A$"&amp;ROW($A49))&lt;&gt;""),ROW($A$1:INDIRECT("$A$"&amp;ROW($A49)))),1))),"",
VLOOKUP($BD49,GameFreakSQRT!$A$1:$B$200,2,FALSE))</f>
        <v>27170</v>
      </c>
      <c r="BK49" s="3" cm="1">
        <f t="array" aca="1" ref="BK49" ca="1">IF(NOT(ISNUMBER(INDEX($A:$A,LOOKUP(2,1/($A$1:INDIRECT("$A$"&amp;ROW($A49))&lt;&gt;""),ROW($A$1:INDIRECT("$A$"&amp;ROW($A49)))),1))),"",
_xlfn.FLOOR.MATH((($BI49*$BE49)*$BH49)/($BJ49*$BF49))+1)</f>
        <v>260</v>
      </c>
      <c r="BL49" s="3" cm="1">
        <f t="array" aca="1" ref="BL49" ca="1">IF(NOT(ISNUMBER(INDEX($A:$A,LOOKUP(2,1/($A$1:INDIRECT("$A$"&amp;ROW($A49))&lt;&gt;""),ROW($A$1:INDIRECT("$A$"&amp;ROW($A49)))),1))),"",
_xlfn.FLOOR.MATH($BK49*IF(NOT(INDIRECT("$Z$"&amp;LOOKUP(2, 1 / ($AY$1:INDIRECT("$AY$"&amp;ROW($AY49)-1) &lt;&gt; ""),ROW($AY$1:INDIRECT("$AY$"&amp;ROW($AY49)-1))))=""),1.5,1)))</f>
        <v>260</v>
      </c>
      <c r="BM49" s="3" cm="1">
        <f t="array" aca="1" ref="BM49" ca="1">IF(NOT(ISNUMBER(INDEX($A:$A, LOOKUP(2, 1 / ($A$1:INDIRECT("$A$"&amp;ROW($A49)) &lt;&gt; ""),ROW($A$1:INDIRECT("$A$"&amp;ROW($A49)))), 1))), "",
INDIRECT("$Y$"&amp;LOOKUP(2, 1 / ($AY$1:INDIRECT("$AY$"&amp;ROW($AY49)-1) &lt;&gt; ""),ROW($AY$1:INDIRECT("$AY$"&amp;ROW($AY49)-1)))))</f>
        <v>260</v>
      </c>
      <c r="BN49" s="3" t="b">
        <f t="shared" ca="1" si="0"/>
        <v>1</v>
      </c>
      <c r="CT49" s="3" cm="1">
        <f t="array" aca="1" ref="CT49" ca="1">IF(NOT(ISNUMBER(INDEX($A:$A, LOOKUP(2, 1 / ($A$1:INDIRECT("$A$"&amp;ROW($A49)) &lt;&gt; ""),ROW($A$1:INDIRECT("$A$"&amp;ROW($A49)))), 1))), "",
$AY49-INDEX($AY:$AY, LOOKUP(2, 1 / ($AY$1:INDIRECT("$AV$"&amp;ROW($AY49)-1) &lt;&gt; ""),ROW($AY$1:INDIRECT("$AV$"&amp;ROW($AY49)-1))), 1))</f>
        <v>3559</v>
      </c>
      <c r="CU49" s="3" cm="1">
        <f t="array" aca="1" ref="CU49" ca="1">IF(NOT(ISNUMBER(INDEX($A:$A, LOOKUP(2, 1 / ($A$1:INDIRECT("$A$"&amp;ROW($A49)) &lt;&gt; ""),ROW($A$1:INDIRECT("$A$"&amp;ROW($A49)))), 1))), "",
INDEX($Y:$Y, LOOKUP(2, 1 / ($Y$1:INDIRECT("$Y$"&amp;ROW($Y49)-1) &lt;&gt; ""),ROW($Y$1:INDIRECT("$Y$"&amp;ROW($Y49)-1))), 1))</f>
        <v>260</v>
      </c>
      <c r="CV49" s="1">
        <f ca="1">IFERROR(VLOOKUP($AY49, 'Medium-Slow'!$A$1:$B$101, 2, TRUE),"")</f>
        <v>17</v>
      </c>
    </row>
    <row r="50" spans="1:100" x14ac:dyDescent="0.45">
      <c r="A50" s="69">
        <v>20</v>
      </c>
      <c r="B50" s="69" t="s">
        <v>182</v>
      </c>
      <c r="C50" s="69" t="s">
        <v>46</v>
      </c>
      <c r="D50" s="69" t="s">
        <v>176</v>
      </c>
      <c r="E50" s="69" t="s">
        <v>48</v>
      </c>
      <c r="F50" s="56">
        <v>1</v>
      </c>
      <c r="G50" s="2" t="s">
        <v>81</v>
      </c>
      <c r="H50" s="2" t="s">
        <v>77</v>
      </c>
      <c r="I50" s="2">
        <v>15</v>
      </c>
      <c r="J50" s="2" t="s">
        <v>82</v>
      </c>
      <c r="K50" s="2" t="s">
        <v>83</v>
      </c>
      <c r="L50" s="2" t="s">
        <v>53</v>
      </c>
      <c r="M50" s="2" t="s">
        <v>54</v>
      </c>
      <c r="N50" s="2" t="s">
        <v>74</v>
      </c>
      <c r="O50" s="2" t="s">
        <v>73</v>
      </c>
      <c r="P50" s="22" t="s">
        <v>56</v>
      </c>
      <c r="Q50" s="22">
        <v>6</v>
      </c>
      <c r="R50" s="2">
        <f>_xlfn.FLOOR.MATH((((2*VLOOKUP(G50, 'EV and Base'!$A$1:$N$671, 9, FALSE))+$Q50)*$I50)/100)+$I50+10</f>
        <v>39</v>
      </c>
      <c r="S50" s="2">
        <f>_xlfn.FLOOR.MATH((_xlfn.FLOOR.MATH((((2*VLOOKUP($G50, 'EV and Base'!$A$1:$N$671, 10, FALSE))+$Q50)*$I50)/100)+5)*
IF(OR($J50="Lonely", $J50="Brave", $J50="Adamant", $J50="Naughty"), 1.1,
IF(OR($J50="Bold", $J50="Timid", $J50="Modest", $J50="Calm"), 0.9, 1)))</f>
        <v>23</v>
      </c>
      <c r="T50" s="2">
        <f>_xlfn.FLOOR.MATH((_xlfn.FLOOR.MATH((((2*VLOOKUP($G50, 'EV and Base'!$A$1:$N$671, 11, FALSE))+$Q50)*$I50)/100)+5)*
IF(OR($J50="Bold", $J50="Relaxed", $J50="Impish", $J50="Lax"), 1.1,
IF(OR($J50="Lonely", $J50="Hasty", $J50="Mild", $J50="Gentle"), 0.9, 1)))</f>
        <v>19</v>
      </c>
      <c r="U50" s="2">
        <f>_xlfn.FLOOR.MATH((_xlfn.FLOOR.MATH((((2*VLOOKUP($G50, 'EV and Base'!$A$1:$N$671, 12, FALSE))+$Q50)*$I50)/100)+5)*
IF(OR($J50="Modest", $J50="Mild", $J50="Quiet", $J50="Rash"), 1.1,
IF(OR($J50="Adamant", $J50="Impish", $J50="Jolly", $J50="Careful"), 0.9, 1)))</f>
        <v>14</v>
      </c>
      <c r="V50" s="2">
        <f>_xlfn.FLOOR.MATH((_xlfn.FLOOR.MATH((((2*VLOOKUP($G50, 'EV and Base'!$A$1:$N$671, 13, FALSE))+$Q50)*$I50)/100)+5)*
IF(OR($J50="Calm", $J50="Gentle", $J50="Sassy", $J50="Careful"), 1.1,
IF(OR($J50="Naughty", $J50="Lax", $J50="Naive", $J50="Rash"), 0.9, 1)))</f>
        <v>19</v>
      </c>
      <c r="W50" s="2">
        <f>_xlfn.FLOOR.MATH((_xlfn.FLOOR.MATH((((2*VLOOKUP($G50, 'EV and Base'!$A$1:$N$671, 14, FALSE))+$Q50)*$I50)/100)+5)*
IF(OR($J50="Timid", $J50="Hasty", $J50="Jolly", $J50="Naive"), 1.1,
IF(OR($J50="Brave", $J50="Relaxed", $J50="Quiet", $J50="Sassy"), 0.9, 1)))</f>
        <v>19</v>
      </c>
      <c r="X50" s="69">
        <v>300</v>
      </c>
      <c r="Y50" s="1">
        <v>207</v>
      </c>
      <c r="AA50" s="23" t="str" cm="1">
        <f t="array" aca="1" ref="AA50" ca="1">IF(NOT(ISNUMBER(INDEX($A:$A,LOOKUP(2,1/($A$1:INDIRECT("$A$"&amp;ROW($A50))&lt;&gt;""),ROW($A$1:INDIRECT("$A$"&amp;ROW($A50)))),1))),"",
IF(NOT(ISNUMBER($A50)),$AA49,
IF($AB50&lt;16,"Lillipup",
IF($AB50&lt;32,"Herdier",
"Stoutland"))))</f>
        <v>Herdier</v>
      </c>
      <c r="AB50" s="25" cm="1">
        <f t="array" aca="1" ref="AB50" ca="1">IF(NOT(ISNUMBER(INDEX($A:$A, LOOKUP(2, 1 / ($A$1:INDIRECT("$A$"&amp;ROW($A50)) &lt;&gt; ""),ROW($A$1:INDIRECT("$A$"&amp;ROW($A50)))), 1))), "",
VLOOKUP($AY50,'Medium-Slow'!$A$1:$B$101,2,TRUE))</f>
        <v>18</v>
      </c>
      <c r="AC50" s="23" cm="1">
        <f t="array" aca="1" ref="AC50" ca="1">IF(NOT(ISNUMBER(INDEX($A:$A, LOOKUP(2, 1 / ($A$1:INDIRECT("$A$"&amp;ROW($A50)) &lt;&gt; ""),ROW($A$1:INDIRECT("$A$"&amp;ROW($A50)))), 1))), "",
INDEX($AC:$AC, LOOKUP(2, 1 / ($AC$1:INDIRECT("$AC$"&amp;ROW($AC50)-1) &lt;&gt; ""),ROW($AC$1:INDIRECT("$AC$"&amp;ROW($AC50)-1))), 1)+
IF(INDEX($AC:$AC, LOOKUP(2, 1 / ($AC$1:INDIRECT("$AC$"&amp;ROW($AC50)-1) &lt;&gt; ""),ROW($AC$1:INDIRECT("$AC$"&amp;ROW($AC50)-1))), 1)+
INDEX($AD:$AD, LOOKUP(2, 1 / ($AD$1:INDIRECT("$AD$"&amp;ROW($AD50)-1) &lt;&gt; ""),ROW($AD$1:INDIRECT("$AD$"&amp;ROW($AD50)-1))), 1)+
INDEX($AE:$AE, LOOKUP(2, 1 / ($AE$1:INDIRECT("$AE$"&amp;ROW($AE50)-1) &lt;&gt; ""),ROW($AE$1:INDIRECT("$AE$"&amp;ROW($AD50)-1))), 1)+
INDEX($AE:$AF, LOOKUP(2, 1 / ($AF$1:INDIRECT("$AF$"&amp;ROW($AF50)-1) &lt;&gt; ""),ROW($AF$1:INDIRECT("$AF$"&amp;ROW($AD50)-1))), 1)+
INDEX($AG:$AG, LOOKUP(2, 1 / ($AG$1:INDIRECT("$AG$"&amp;ROW($AG50)-1) &lt;&gt; ""),ROW($AG$1:INDIRECT("$AG$"&amp;ROW($AD50)-1))), 1)+
INDEX($AH:$AH, LOOKUP(2, 1 / ($AH$1:INDIRECT("$AH$"&amp;ROW($AH50)-1) &lt;&gt; ""),ROW($AH$1:INDIRECT("$AH$"&amp;ROW($AD50)-1))), 1)&gt;=510,0,
IF(INDEX($AC:$AC, LOOKUP(2, 1 / ($AC$1:INDIRECT("$AC$"&amp;ROW($AC50)-1) &lt;&gt; ""),ROW($AC$1:INDIRECT("$AC$"&amp;ROW($AC50)-1))), 1)&gt;=255,0,
VLOOKUP(INDIRECT("$G$"&amp;LOOKUP(2, 1 / ($AC$1:INDIRECT("$AC$"&amp;ROW($AC50)-1) &lt;&gt; ""),ROW($AC$1:INDIRECT("$AC$"&amp;ROW($AC50)-1)))), 'EV and Base'!$A$1:$N$671, 3, FALSE))))</f>
        <v>2</v>
      </c>
      <c r="AD50" s="2" cm="1">
        <f t="array" aca="1" ref="AD50" ca="1">IF(NOT(ISNUMBER(INDEX($A:$A, LOOKUP(2, 1 / ($A$1:INDIRECT("$A$"&amp;ROW($A50)) &lt;&gt; ""),ROW($A$1:INDIRECT("$A$"&amp;ROW($A50)))), 1))), "",
INDEX($AD:$AD, LOOKUP(2, 1 / ($AD$1:INDIRECT("$AD$"&amp;ROW($AD50)-1) &lt;&gt; ""),ROW($AD$1:INDIRECT("$AD$"&amp;ROW($AD50)-1))), 1)+
IF(INDEX($AC:$AC, LOOKUP(2, 1 / ($AC$1:INDIRECT("$AC$"&amp;ROW($AC50)-1) &lt;&gt; ""),ROW($AC$1:INDIRECT("$AC$"&amp;ROW($AC50)-1))), 1)+
INDEX($AD:$AD, LOOKUP(2, 1 / ($AD$1:INDIRECT("$AD$"&amp;ROW($AD50)-1) &lt;&gt; ""),ROW($AD$1:INDIRECT("$AD$"&amp;ROW($AD50)-1))), 1)+
INDEX($AE:$AE, LOOKUP(2, 1 / ($AE$1:INDIRECT("$AE$"&amp;ROW($AE50)-1) &lt;&gt; ""),ROW($AE$1:INDIRECT("$AE$"&amp;ROW($AD50)-1))), 1)+
INDEX($AE:$AF, LOOKUP(2, 1 / ($AF$1:INDIRECT("$AF$"&amp;ROW($AF50)-1) &lt;&gt; ""),ROW($AF$1:INDIRECT("$AF$"&amp;ROW($AD50)-1))), 1)+
INDEX($AG:$AG, LOOKUP(2, 1 / ($AG$1:INDIRECT("$AG$"&amp;ROW($AG50)-1) &lt;&gt; ""),ROW($AG$1:INDIRECT("$AG$"&amp;ROW($AD50)-1))), 1)+
INDEX($AH:$AH, LOOKUP(2, 1 / ($AH$1:INDIRECT("$AH$"&amp;ROW($AH50)-1) &lt;&gt; ""),ROW($AH$1:INDIRECT("$AH$"&amp;ROW($AD50)-1))), 1)&gt;=510,0,
IF(INDEX($AD:$AD, LOOKUP(2, 1 / ($AD$1:INDIRECT("$AD$"&amp;ROW($AD50)-1) &lt;&gt; ""),ROW($AD$1:INDIRECT("$AD$"&amp;ROW($AD50)-1))), 1)&gt;=255,0,
VLOOKUP(INDIRECT("$G$"&amp;LOOKUP(2, 1 / ($AD$1:INDIRECT("$AD$"&amp;ROW($AD50)-1) &lt;&gt; ""),ROW($AD$1:INDIRECT("$AD$"&amp;ROW($AD50)-1)))), 'EV and Base'!$A$1:$N$671, 4, FALSE))))</f>
        <v>14</v>
      </c>
      <c r="AE50" s="2" cm="1">
        <f t="array" aca="1" ref="AE50" ca="1">IF(NOT(ISNUMBER(INDEX($A:$A,LOOKUP(2,1/($A$1:INDIRECT("$A$"&amp;ROW($A50))&lt;&gt;""),ROW($A$1:INDIRECT("$A$"&amp;ROW($A50)))),1))),"",
INDEX($AE:$AE,LOOKUP(2,1/($AE$1:INDIRECT("$AE$"&amp;ROW($AE50)-1)&lt;&gt;""),ROW($AE$1:INDIRECT("$AE$"&amp;ROW($AE50)-1))),1)+
IF(INDEX($AC:$AC,LOOKUP(2,1/($AC$1:INDIRECT("$AC$"&amp;ROW($AC50)-1)&lt;&gt;""),ROW($AC$1:INDIRECT("$AC$"&amp;ROW($AC50)-1))),1)+
INDEX($AD:$AD,LOOKUP(2,1/($AD$1:INDIRECT("$AD$"&amp;ROW($AD50)-1)&lt;&gt;""),ROW($AD$1:INDIRECT("$AD$"&amp;ROW($AD50)-1))),1)+
INDEX($AE:$AE,LOOKUP(2,1/($AE$1:INDIRECT("$AE$"&amp;ROW($AE50)-1)&lt;&gt;""),ROW($AE$1:INDIRECT("$AE$"&amp;ROW($AD50)-1))),1)+
INDEX($AE:$AF,LOOKUP(2,1/($AF$1:INDIRECT("$AF$"&amp;ROW($AF50)-1)&lt;&gt;""),ROW($AF$1:INDIRECT("$AF$"&amp;ROW($AD50)-1))),1)+
INDEX($AG:$AG,LOOKUP(2,1/($AG$1:INDIRECT("$AG$"&amp;ROW($AG50)-1)&lt;&gt;""),ROW($AG$1:INDIRECT("$AG$"&amp;ROW($AD50)-1))),1)+
INDEX($AH:$AH,LOOKUP(2,1/($AH$1:INDIRECT("$AH$"&amp;ROW($AH50)-1)&lt;&gt;""),ROW($AH$1:INDIRECT("$AH$"&amp;ROW($AD50)-1))),1)&gt;=510,0,
IF(INDEX($AE:$AE,LOOKUP(2,1/($AE$1:INDIRECT("$AE$"&amp;ROW($AE50)-1)&lt;&gt;""),ROW($AE$1:INDIRECT("$AE$"&amp;ROW($AE50)-1))),1)&gt;=255,0,
VLOOKUP(INDIRECT("$G$"&amp;LOOKUP(2,1/($AE$1:INDIRECT("$AE$"&amp;ROW($AE50)-1)&lt;&gt;""),ROW($AE$1:INDIRECT("$AE$"&amp;ROW($AE50)-1)))),'EV and Base'!$A$1:$N$671,5,FALSE))))</f>
        <v>0</v>
      </c>
      <c r="AF50" s="2" cm="1">
        <f t="array" aca="1" ref="AF50" ca="1">IF(NOT(ISNUMBER(INDEX($A:$A, LOOKUP(2, 1 / ($A$1:INDIRECT("$A$"&amp;ROW($A50)) &lt;&gt; ""),ROW($A$1:INDIRECT("$A$"&amp;ROW($A50)))), 1))), "",
INDEX($AF:$AF, LOOKUP(2, 1 / ($AF$1:INDIRECT("$AF$"&amp;ROW($AF50)-1) &lt;&gt; ""),ROW($AF$1:INDIRECT("$AF$"&amp;ROW($AF50)-1))), 1)+
IF(INDEX($AC:$AC, LOOKUP(2, 1 / ($AC$1:INDIRECT("$AC$"&amp;ROW($AC50)-1) &lt;&gt; ""),ROW($AC$1:INDIRECT("$AC$"&amp;ROW($AC50)-1))), 1)+
INDEX($AD:$AD, LOOKUP(2, 1 / ($AD$1:INDIRECT("$AD$"&amp;ROW($AD50)-1) &lt;&gt; ""),ROW($AD$1:INDIRECT("$AD$"&amp;ROW($AD50)-1))), 1)+
INDEX($AE:$AE, LOOKUP(2, 1 / ($AE$1:INDIRECT("$AE$"&amp;ROW($AE50)-1) &lt;&gt; ""),ROW($AE$1:INDIRECT("$AE$"&amp;ROW($AD50)-1))), 1)+
INDEX($AE:$AF, LOOKUP(2, 1 / ($AF$1:INDIRECT("$AF$"&amp;ROW($AF50)-1) &lt;&gt; ""),ROW($AF$1:INDIRECT("$AF$"&amp;ROW($AD50)-1))), 1)+
INDEX($AG:$AG, LOOKUP(2, 1 / ($AG$1:INDIRECT("$AG$"&amp;ROW($AG50)-1) &lt;&gt; ""),ROW($AG$1:INDIRECT("$AG$"&amp;ROW($AD50)-1))), 1)+
INDEX($AH:$AH, LOOKUP(2, 1 / ($AH$1:INDIRECT("$AH$"&amp;ROW($AH50)-1) &lt;&gt; ""),ROW($AH$1:INDIRECT("$AH$"&amp;ROW($AD50)-1))), 1)&gt;=510,0,
IF(INDEX($AF:$AF, LOOKUP(2, 1 / ($AF$1:INDIRECT("$AF$"&amp;ROW($AF50)-1) &lt;&gt; ""),ROW($AF$1:INDIRECT("$AF$"&amp;ROW($AF50)-1))), 1)&gt;=255,0,
VLOOKUP(INDIRECT("$G$"&amp;LOOKUP(2, 1 / ($AF$1:INDIRECT("$AF$"&amp;ROW($AF50)-1) &lt;&gt; ""),ROW($AF$1:INDIRECT("$AF$"&amp;ROW($AF50)-1)))), 'EV and Base'!$A$1:$N$671, 6, FALSE))))</f>
        <v>1</v>
      </c>
      <c r="AG50" s="2" cm="1">
        <f t="array" aca="1" ref="AG50" ca="1">IF(NOT(ISNUMBER(INDEX($A:$A, LOOKUP(2, 1 / ($A$1:INDIRECT("$A$"&amp;ROW($A50)) &lt;&gt; ""),ROW($A$1:INDIRECT("$A$"&amp;ROW($A50)))), 1))), "",
INDEX($AG:$AG, LOOKUP(2, 1 / ($AG$1:INDIRECT("$AG$"&amp;ROW($AG50)-1) &lt;&gt; ""),ROW($AG$1:INDIRECT("$AG$"&amp;ROW($AG50)-1))), 1)+
IF(INDEX($AC:$AC, LOOKUP(2, 1 / ($AC$1:INDIRECT("$AC$"&amp;ROW($AC50)-1) &lt;&gt; ""),ROW($AC$1:INDIRECT("$AC$"&amp;ROW($AC50)-1))), 1)+
INDEX($AD:$AD, LOOKUP(2, 1 / ($AD$1:INDIRECT("$AD$"&amp;ROW($AD50)-1) &lt;&gt; ""),ROW($AD$1:INDIRECT("$AD$"&amp;ROW($AD50)-1))), 1)+
INDEX($AE:$AE, LOOKUP(2, 1 / ($AE$1:INDIRECT("$AE$"&amp;ROW($AE50)-1) &lt;&gt; ""),ROW($AE$1:INDIRECT("$AE$"&amp;ROW($AD50)-1))), 1)+
INDEX($AE:$AF, LOOKUP(2, 1 / ($AF$1:INDIRECT("$AF$"&amp;ROW($AF50)-1) &lt;&gt; ""),ROW($AF$1:INDIRECT("$AF$"&amp;ROW($AD50)-1))), 1)+
INDEX($AG:$AG, LOOKUP(2, 1 / ($AG$1:INDIRECT("$AG$"&amp;ROW($AG50)-1) &lt;&gt; ""),ROW($AG$1:INDIRECT("$AG$"&amp;ROW($AD50)-1))), 1)+
INDEX($AH:$AH, LOOKUP(2, 1 / ($AH$1:INDIRECT("$AH$"&amp;ROW($AH50)-1) &lt;&gt; ""),ROW($AH$1:INDIRECT("$AH$"&amp;ROW($AD50)-1))), 1)&gt;=510,0,
IF(INDEX($AG:$AG, LOOKUP(2, 1 / ($AG$1:INDIRECT("$AG$"&amp;ROW($AG50)-1) &lt;&gt; ""),ROW($AG$1:INDIRECT("$AG$"&amp;ROW($AG50)-1))), 1)&gt;=255,0,
VLOOKUP(INDIRECT("$G$"&amp;LOOKUP(2, 1 / ($AG$1:INDIRECT("$AG$"&amp;ROW($AG50)-1) &lt;&gt; ""),ROW($AG$1:INDIRECT("$AG$"&amp;ROW($AG50)-1)))), 'EV and Base'!$A$1:$N$671, 7, FALSE))))</f>
        <v>0</v>
      </c>
      <c r="AH50" s="24" cm="1">
        <f t="array" aca="1" ref="AH50" ca="1">IF(NOT(ISNUMBER(INDEX($A:$A,LOOKUP(2,1/($A$1:INDIRECT("$A$"&amp;ROW($A50))&lt;&gt;""),ROW($A$1:INDIRECT("$A$"&amp;ROW($A50)))),1))),"",
INDEX($AH:$AH,LOOKUP(2,1/($AH$1:INDIRECT("$AH$"&amp;ROW($AH50)-1)&lt;&gt;""),ROW($AH$1:INDIRECT("$AH$"&amp;ROW($AH50)-1))),1)+
IF(INDEX($AC:$AC,LOOKUP(2,1/($AC$1:INDIRECT("$AC$"&amp;ROW($AC50)-1)&lt;&gt;""),ROW($AC$1:INDIRECT("$AC$"&amp;ROW($AC50)-1))),1)+
INDEX($AD:$AD,LOOKUP(2,1/($AD$1:INDIRECT("$AD$"&amp;ROW($AD50)-1)&lt;&gt;""),ROW($AD$1:INDIRECT("$AD$"&amp;ROW($AD50)-1))),1)+
INDEX($AE:$AE,LOOKUP(2,1/($AE$1:INDIRECT("$AE$"&amp;ROW($AE50)-1)&lt;&gt;""),ROW($AE$1:INDIRECT("$AE$"&amp;ROW($AD50)-1))),1)+
INDEX($AE:$AF,LOOKUP(2,1/($AF$1:INDIRECT("$AF$"&amp;ROW($AF50)-1)&lt;&gt;""),ROW($AF$1:INDIRECT("$AF$"&amp;ROW($AD50)-1))),1)+
INDEX($AG:$AG,LOOKUP(2,1/($AG$1:INDIRECT("$AG$"&amp;ROW($AG50)-1)&lt;&gt;""),ROW($AG$1:INDIRECT("$AG$"&amp;ROW($AD50)-1))),1)+
INDEX($AH:$AH,LOOKUP(2,1/($AH$1:INDIRECT("$AH$"&amp;ROW($AH50)-1)&lt;&gt;""),ROW($AH$1:INDIRECT("$AH$"&amp;ROW($AD50)-1))),1)&gt;=510,0,
IF(INDEX($AH:$AH,LOOKUP(2,1/($AH$1:INDIRECT("$AH$"&amp;ROW($AH50)-1)&lt;&gt;""),ROW($AH$1:INDIRECT("$AH$"&amp;ROW($AH50)-1))),1)&gt;=255,0,
VLOOKUP(INDIRECT("$G$"&amp;LOOKUP(2,1/($AH$1:INDIRECT("$AH$"&amp;ROW($AH50)-1)&lt;&gt;""),ROW($AH$1:INDIRECT("$AH$"&amp;ROW($AH50)-1)))),'EV and Base'!$A$1:$N$671,8,FALSE))))</f>
        <v>10</v>
      </c>
      <c r="AI50" s="29" cm="1">
        <f t="array" aca="1" ref="AI50" ca="1">IF(NOT(ISNUMBER(INDEX($A:$A,LOOKUP(2,1/($A$1:INDIRECT("$A$"&amp;ROW($A50))&lt;&gt;""),ROW($A$1:INDIRECT("$A$"&amp;ROW($A50)))),1))),"",
ROUNDDOWN((((2*VLOOKUP($AA50,'EV and Base'!$A$1:$N$671,9,FALSE))+31+ROUNDDOWN($AC50/4,0))*$AB50)/100,0)+$AB50+10)</f>
        <v>56</v>
      </c>
      <c r="AJ50" s="21" cm="1">
        <f t="array" aca="1" ref="AJ50" ca="1">IF(NOT(ISNUMBER(INDEX($A:$A, LOOKUP(2, 1 / ($A$1:INDIRECT("$A$"&amp;ROW($A50)) &lt;&gt; ""),ROW($A$1:INDIRECT("$A$"&amp;ROW($A50)))), 1))), "",
ROUNDDOWN((ROUNDDOWN((((2*VLOOKUP($AA50, 'EV and Base'!$A$1:$N$671, 10, FALSE))+31+ROUNDDOWN($AD50/4, 0))*$AB50)/100, 0)+5)*1.1, 0))</f>
        <v>42</v>
      </c>
      <c r="AK50" s="21" t="str" cm="1">
        <f t="array" aca="1" ref="AK50" ca="1">IF(NOT(ISNUMBER(INDEX($A:$A, LOOKUP(2, 1 / ($A$1:INDIRECT("$A$"&amp;ROW($A50)) &lt;&gt; ""),ROW($A$1:INDIRECT("$A$"&amp;ROW($A50)))), 1))), "",
ROUNDDOWN((ROUNDDOWN((((2*VLOOKUP($AA50, 'EV and Base'!$A$1:$N$671, 11, FALSE))+30+ROUNDDOWN($AE50/4, 0))*$AB50)/100, 0)+5), 0)
&amp;"-"&amp;
ROUNDDOWN((ROUNDDOWN((((2*VLOOKUP($AA50, 'EV and Base'!$A$1:$N$671, 11, FALSE))+31+ROUNDDOWN($AE50/4, 0))*$AB50)/100, 0)+5), 0))</f>
        <v>33-33</v>
      </c>
      <c r="AL50" s="21" t="str" cm="1">
        <f t="array" aca="1" ref="AL50" ca="1">IF(NOT(ISNUMBER(INDEX($A:$A, LOOKUP(2, 1 / ($A$1:INDIRECT("$A$"&amp;ROW($A50)) &lt;&gt; ""),ROW($A$1:INDIRECT("$A$"&amp;ROW($A50)))), 1))), "",
ROUNDDOWN((ROUNDDOWN((((2*VLOOKUP($AA50, 'EV and Base'!$A$1:$N$671, 12, FALSE))+0+ROUNDDOWN($AF50/4, 0))*$AB50)/100, 0)+5)*0.9, 0)
&amp;"-"&amp;
ROUNDDOWN((ROUNDDOWN((((2*VLOOKUP($AA50, 'EV and Base'!$A$1:$N$671, 12, FALSE))+31+ROUNDDOWN($AF50/4, 0))*$AB50)/100, 0)+5)*0.9, 0))</f>
        <v>15-20</v>
      </c>
      <c r="AM50" s="21" t="str" cm="1">
        <f t="array" aca="1" ref="AM50" ca="1">IF(NOT(ISNUMBER(INDEX($A:$A, LOOKUP(2, 1 / ($A$1:INDIRECT("$A$"&amp;ROW($A50)) &lt;&gt; ""),ROW($A$1:INDIRECT("$A$"&amp;ROW($A50)))), 1))), "",
ROUNDDOWN((ROUNDDOWN((((2*VLOOKUP($AA50, 'EV and Base'!$A$1:$N$671, 13, FALSE))+30+ROUNDDOWN($AG50/4, 0))*$AB50)/100, 0)+5), 0)
&amp;"-"&amp;
ROUNDDOWN((ROUNDDOWN((((2*VLOOKUP($AA50, 'EV and Base'!$A$1:$N$671, 13, FALSE))+31+ROUNDDOWN($AG50/4, 0))*$AB50)/100, 0)+5), 0))</f>
        <v>33-33</v>
      </c>
      <c r="AN50" s="25" cm="1">
        <f t="array" aca="1" ref="AN50" ca="1">IF(NOT(ISNUMBER(INDEX($A:$A, LOOKUP(2, 1 / ($A$1:INDIRECT("$A$"&amp;ROW($A50)) &lt;&gt; ""),ROW($A$1:INDIRECT("$A$"&amp;ROW($A50)))), 1))), "",
ROUNDDOWN((ROUNDDOWN((((2*VLOOKUP($AA50, 'EV and Base'!$A$1:$N$671, 14, FALSE))+31+ROUNDDOWN($AH50/4, 0))*$AB50)/100, 0)+5), 0))</f>
        <v>32</v>
      </c>
      <c r="AO50" s="23" cm="1">
        <f t="array" aca="1" ref="AO50" ca="1">IF(NOT(ISNUMBER(INDEX($A:$A, LOOKUP(2, 1 / ($A$1:INDIRECT("$A$"&amp;ROW($A50)) &lt;&gt; ""),ROW($A$1:INDIRECT("$A$"&amp;ROW($A50)))), 1))), "",
ROUNDDOWN((((2*VLOOKUP($AA50, 'EV and Base'!$A$1:$N$671, 9, FALSE))+31+ROUNDDOWN($AC50/4, 0))*$AB50)/100, 0)+$AB50+10)</f>
        <v>56</v>
      </c>
      <c r="AP50" s="2" cm="1">
        <f t="array" aca="1" ref="AP50" ca="1">IF(NOT(ISNUMBER(INDEX($A:$A, LOOKUP(2, 1 / ($A$1:INDIRECT("$A$"&amp;ROW($A50)) &lt;&gt; ""),ROW($A$1:INDIRECT("$A$"&amp;ROW($A50)))), 1))), "",
ROUNDDOWN((ROUNDDOWN((((2*VLOOKUP($AA50, 'EV and Base'!$A$1:$N$671, 10, FALSE))+31+ROUNDDOWN($AD50/4, 0))*$AB50)/100, 0)+5)*1.1, 0))</f>
        <v>42</v>
      </c>
      <c r="AQ50" s="2" cm="1">
        <f t="array" aca="1" ref="AQ50" ca="1">IF(NOT(ISNUMBER(INDEX($A:$A, LOOKUP(2, 1 / ($A$1:INDIRECT("$A$"&amp;ROW($A50)) &lt;&gt; ""),ROW($A$1:INDIRECT("$A$"&amp;ROW($A50)))), 1))), "",
ROUNDDOWN((ROUNDDOWN((((2*VLOOKUP($AA50, 'EV and Base'!$A$1:$N$671, 11, FALSE))+$AV$2+ROUNDDOWN($AE50/4, 0))*$AB50)/100, 0)+5), 0))</f>
        <v>33</v>
      </c>
      <c r="AR50" s="22" cm="1">
        <f t="array" aca="1" ref="AR50" ca="1">IF(NOT(ISNUMBER(INDEX($A:$A, LOOKUP(2, 1 / ($A$1:INDIRECT("$A$"&amp;ROW($A50)) &lt;&gt; ""),ROW($A$1:INDIRECT("$A$"&amp;ROW($A50)))), 1))), "",
ROUNDDOWN((ROUNDDOWN((((2*VLOOKUP($AA50, 'EV and Base'!$A$1:$N$671, 12, FALSE))+$AW$2+ROUNDDOWN($AF50/4, 0))*$AB50)/100, 0)+5)*0.9, 0))</f>
        <v>18</v>
      </c>
      <c r="AS50" s="2" cm="1">
        <f t="array" aca="1" ref="AS50" ca="1">IF(NOT(ISNUMBER(INDEX($A:$A, LOOKUP(2, 1 / ($A$1:INDIRECT("$A$"&amp;ROW($A50)) &lt;&gt; ""),ROW($A$1:INDIRECT("$A$"&amp;ROW($A50)))), 1))), "",
ROUNDDOWN((ROUNDDOWN((((2*VLOOKUP($AA50, 'EV and Base'!$A$1:$N$671, 13, FALSE))+$AX$2+ROUNDDOWN($AG50/4, 0))*$AB50)/100, 0)+5), 0))</f>
        <v>33</v>
      </c>
      <c r="AT50" s="24" cm="1">
        <f t="array" aca="1" ref="AT50" ca="1">IF(NOT(ISNUMBER(INDEX($A:$A, LOOKUP(2, 1 / ($A$1:INDIRECT("$A$"&amp;ROW($A50)) &lt;&gt; ""),ROW($A$1:INDIRECT("$A$"&amp;ROW($A50)))), 1))), "",
ROUNDDOWN((ROUNDDOWN((((2*VLOOKUP($AA50, 'EV and Base'!$A$1:$N$671, 14, FALSE))+31+ROUNDDOWN($AH50/4, 0))*$AB50)/100, 0)+5), 0))</f>
        <v>32</v>
      </c>
      <c r="AU50" s="28">
        <v>125</v>
      </c>
      <c r="AY50" cm="1">
        <f t="array" aca="1" ref="AY50" ca="1">IF(NOT(ISNUMBER(INDEX($A:$A,LOOKUP(2,1/($A$1:INDIRECT("$A$"&amp;ROW($A50))&lt;&gt;""),ROW($A$1:INDIRECT("$A$"&amp;ROW($A50)))),1))),"",
INDEX($AY:$AY,LOOKUP(2,1/($AY$1:INDIRECT("$AY$"&amp;ROW($AY50)-1)&lt;&gt;""),ROW($AY$1:INDIRECT("$AY$"&amp;ROW($AY50)-1))),1)+$BL50)</f>
        <v>4223</v>
      </c>
      <c r="AZ50" s="3" cm="1">
        <f t="array" aca="1" ref="AZ50" ca="1">IF(NOT(ISNUMBER(INDEX($A:$A, LOOKUP(2, 1 / ($A$1:INDIRECT("$A$"&amp;ROW($A50)) &lt;&gt; ""),ROW($A$1:INDIRECT("$A$"&amp;ROW($A50)))), 1))), "",
VLOOKUP(INDIRECT("$G$"&amp;LOOKUP(2, 1 / ($AY$1:INDIRECT("$AY$"&amp;ROW($AY50)-1) &lt;&gt; ""),ROW($AY$1:INDIRECT("$AY$"&amp;ROW($AY50)-1)))),'EV and Base'!A45:N715,2,FALSE))</f>
        <v>130</v>
      </c>
      <c r="BA50" s="3" cm="1">
        <f t="array" aca="1" ref="BA50" ca="1">IF(NOT(ISNUMBER(INDEX($A:$A, LOOKUP(2, 1 / ($A$1:INDIRECT("$A$"&amp;ROW($A50)) &lt;&gt; ""),ROW($A$1:INDIRECT("$A$"&amp;ROW($A50)))), 1))), "",
INDIRECT("$I$"&amp;LOOKUP(2, 1 / ($AY$1:INDIRECT("$AY$"&amp;ROW($AY50)-1) &lt;&gt; ""),ROW($AY$1:INDIRECT("$AY$"&amp;ROW($AY50)-1)))))</f>
        <v>17</v>
      </c>
      <c r="BB50" s="1" cm="1">
        <f t="array" aca="1" ref="BB50" ca="1">IF(NOT(ISNUMBER(INDEX($A:$A, LOOKUP(2, 1 / ($A$1:INDIRECT("$A$"&amp;ROW($A50)) &lt;&gt; ""),ROW($A$1:INDIRECT("$A$"&amp;ROW($A50)))), 1))), "",
INDIRECT("$AB$"&amp;LOOKUP(2, 1 / ($AY$1:INDIRECT("$AY$"&amp;ROW($AY50)-1) &lt;&gt; ""),ROW($AY$1:INDIRECT("$AY$"&amp;ROW($AY50)-1)))))</f>
        <v>17</v>
      </c>
      <c r="BC50" s="3" cm="1">
        <f t="array" aca="1" ref="BC50" ca="1">IF(NOT(ISNUMBER(INDEX($A:$A,LOOKUP(2,1/($A$1:INDIRECT("$A$"&amp;ROW($A50))&lt;&gt;""),ROW($A$1:INDIRECT("$A$"&amp;ROW($A50)))),1))),"",
$BA50+$BA50+10)</f>
        <v>44</v>
      </c>
      <c r="BD50" s="3" cm="1">
        <f t="array" aca="1" ref="BD50" ca="1">IF(NOT(ISNUMBER(INDEX($A:$A,LOOKUP(2,1/($A$1:INDIRECT("$A$"&amp;ROW($A50))&lt;&gt;""),ROW($A$1:INDIRECT("$A$"&amp;ROW($A50)))),1))),"",
$BA50+$BB50+10)</f>
        <v>44</v>
      </c>
      <c r="BE50" s="3" cm="1">
        <f t="array" aca="1" ref="BE50" ca="1">IF(NOT(ISNUMBER(INDEX($A:$A,LOOKUP(2,1/($A$1:INDIRECT("$A$"&amp;ROW($A50))&lt;&gt;""),ROW($A$1:INDIRECT("$A$"&amp;ROW($A50)))),1))),"",
$BC50*$BC50)</f>
        <v>1936</v>
      </c>
      <c r="BF50" s="3" cm="1">
        <f t="array" aca="1" ref="BF50" ca="1">IF(NOT(ISNUMBER(INDEX($A:$A,LOOKUP(2,1/($A$1:INDIRECT("$A$"&amp;ROW($A50))&lt;&gt;""),ROW($A$1:INDIRECT("$A$"&amp;ROW($A50)))),1))),"",
$BD50*$BD50)</f>
        <v>1936</v>
      </c>
      <c r="BG50" s="3" cm="1">
        <f t="array" aca="1" ref="BG50" ca="1">IF(NOT(ISNUMBER(INDEX($A:$A,LOOKUP(2,1/($A$1:INDIRECT("$A$"&amp;ROW($A50))&lt;&gt;""),ROW($A$1:INDIRECT("$A$"&amp;ROW($A50)))),1))),"",
_xlfn.FLOOR.MATH(1.5*_xlfn.FLOOR.MATH($AZ50*BA50/5)))</f>
        <v>663</v>
      </c>
      <c r="BH50" s="3" cm="1">
        <f t="array" aca="1" ref="BH50" ca="1">IF(NOT(ISNUMBER(INDEX($A:$A, LOOKUP(2, 1 / ($A$1:INDIRECT("$A$"&amp;ROW($A50)) &lt;&gt; ""),ROW($A$1:INDIRECT("$A$"&amp;ROW($A50)))), 1))), "",
_xlfn.FLOOR.MATH($BG50/IF(OR(INDIRECT("$C$"&amp;LOOKUP(2, 1 / ($AY$1:INDIRECT("$AY$"&amp;ROW($AY50)-1) &lt;&gt; ""),ROW($AY$1:INDIRECT("$AY$"&amp;ROW($AY50)-1))))="Multi",
INDIRECT("$C$"&amp;LOOKUP(2, 1 / ($AY$1:INDIRECT("$AY$"&amp;ROW($AY50)-1) &lt;&gt; ""),ROW($AY$1:INDIRECT("$AY$"&amp;ROW($AY50)-1))))="Double"),2,1)))</f>
        <v>663</v>
      </c>
      <c r="BI50" s="3" cm="1">
        <f t="array" aca="1" ref="BI50" ca="1">IF(NOT(ISNUMBER(INDEX($A:$A,LOOKUP(2,1/($A$1:INDIRECT("$A$"&amp;ROW($A50))&lt;&gt;""),ROW($A$1:INDIRECT("$A$"&amp;ROW($A50)))),1))),"",
VLOOKUP($BC50,GameFreakSQRT!$A$1:$B$200,2,FALSE))</f>
        <v>27170</v>
      </c>
      <c r="BJ50" s="3" cm="1">
        <f t="array" aca="1" ref="BJ50" ca="1">IF(NOT(ISNUMBER(INDEX($A:$A,LOOKUP(2,1/($A$1:INDIRECT("$A$"&amp;ROW($A50))&lt;&gt;""),ROW($A$1:INDIRECT("$A$"&amp;ROW($A50)))),1))),"",
VLOOKUP($BD50,GameFreakSQRT!$A$1:$B$200,2,FALSE))</f>
        <v>27170</v>
      </c>
      <c r="BK50" s="3" cm="1">
        <f t="array" aca="1" ref="BK50" ca="1">IF(NOT(ISNUMBER(INDEX($A:$A,LOOKUP(2,1/($A$1:INDIRECT("$A$"&amp;ROW($A50))&lt;&gt;""),ROW($A$1:INDIRECT("$A$"&amp;ROW($A50)))),1))),"",
_xlfn.FLOOR.MATH((($BI50*$BE50)*$BH50)/($BJ50*$BF50))+1)</f>
        <v>664</v>
      </c>
      <c r="BL50" s="3" cm="1">
        <f t="array" aca="1" ref="BL50" ca="1">IF(NOT(ISNUMBER(INDEX($A:$A,LOOKUP(2,1/($A$1:INDIRECT("$A$"&amp;ROW($A50))&lt;&gt;""),ROW($A$1:INDIRECT("$A$"&amp;ROW($A50)))),1))),"",
_xlfn.FLOOR.MATH($BK50*IF(NOT(INDIRECT("$Z$"&amp;LOOKUP(2, 1 / ($AY$1:INDIRECT("$AY$"&amp;ROW($AY50)-1) &lt;&gt; ""),ROW($AY$1:INDIRECT("$AY$"&amp;ROW($AY50)-1))))=""),1.5,1)))</f>
        <v>664</v>
      </c>
      <c r="BM50" s="3" cm="1">
        <f t="array" aca="1" ref="BM50" ca="1">IF(NOT(ISNUMBER(INDEX($A:$A, LOOKUP(2, 1 / ($A$1:INDIRECT("$A$"&amp;ROW($A50)) &lt;&gt; ""),ROW($A$1:INDIRECT("$A$"&amp;ROW($A50)))), 1))), "",
INDIRECT("$Y$"&amp;LOOKUP(2, 1 / ($AY$1:INDIRECT("$AY$"&amp;ROW($AY50)-1) &lt;&gt; ""),ROW($AY$1:INDIRECT("$AY$"&amp;ROW($AY50)-1)))))</f>
        <v>664</v>
      </c>
      <c r="BN50" s="3" t="b">
        <f t="shared" ca="1" si="0"/>
        <v>1</v>
      </c>
      <c r="CT50" s="3" cm="1">
        <f t="array" aca="1" ref="CT50" ca="1">IF(NOT(ISNUMBER(INDEX($A:$A, LOOKUP(2, 1 / ($A$1:INDIRECT("$A$"&amp;ROW($A50)) &lt;&gt; ""),ROW($A$1:INDIRECT("$A$"&amp;ROW($A50)))), 1))), "",
$AY50-INDEX($AY:$AY, LOOKUP(2, 1 / ($AY$1:INDIRECT("$AV$"&amp;ROW($AY50)-1) &lt;&gt; ""),ROW($AY$1:INDIRECT("$AV$"&amp;ROW($AY50)-1))), 1))</f>
        <v>4223</v>
      </c>
      <c r="CU50" s="3" cm="1">
        <f t="array" aca="1" ref="CU50" ca="1">IF(NOT(ISNUMBER(INDEX($A:$A, LOOKUP(2, 1 / ($A$1:INDIRECT("$A$"&amp;ROW($A50)) &lt;&gt; ""),ROW($A$1:INDIRECT("$A$"&amp;ROW($A50)))), 1))), "",
INDEX($Y:$Y, LOOKUP(2, 1 / ($Y$1:INDIRECT("$Y$"&amp;ROW($Y50)-1) &lt;&gt; ""),ROW($Y$1:INDIRECT("$Y$"&amp;ROW($Y50)-1))), 1))</f>
        <v>664</v>
      </c>
      <c r="CV50" s="1">
        <f ca="1">IFERROR(VLOOKUP($AY50, 'Medium-Slow'!$A$1:$B$101, 2, TRUE),"")</f>
        <v>18</v>
      </c>
    </row>
    <row r="51" spans="1:100" x14ac:dyDescent="0.45">
      <c r="A51" s="69"/>
      <c r="B51" s="69"/>
      <c r="C51" s="69" t="str">
        <f t="shared" ref="C51:C52" si="4">$C50</f>
        <v>Single</v>
      </c>
      <c r="D51" s="69"/>
      <c r="E51" s="69"/>
      <c r="F51" s="56">
        <v>2</v>
      </c>
      <c r="G51" s="2" t="s">
        <v>81</v>
      </c>
      <c r="H51" s="2" t="s">
        <v>77</v>
      </c>
      <c r="I51" s="2">
        <v>15</v>
      </c>
      <c r="J51" s="2" t="s">
        <v>82</v>
      </c>
      <c r="K51" s="2" t="s">
        <v>83</v>
      </c>
      <c r="L51" s="2" t="s">
        <v>53</v>
      </c>
      <c r="M51" s="2" t="s">
        <v>54</v>
      </c>
      <c r="N51" s="2" t="s">
        <v>74</v>
      </c>
      <c r="O51" s="2" t="s">
        <v>73</v>
      </c>
      <c r="P51" s="22" t="s">
        <v>56</v>
      </c>
      <c r="Q51" s="22">
        <v>6</v>
      </c>
      <c r="R51" s="2">
        <f>_xlfn.FLOOR.MATH((((2*VLOOKUP(G51, 'EV and Base'!$A$1:$N$671, 9, FALSE))+$Q51)*$I51)/100)+$I51+10</f>
        <v>39</v>
      </c>
      <c r="S51" s="2">
        <f>_xlfn.FLOOR.MATH((_xlfn.FLOOR.MATH((((2*VLOOKUP($G51, 'EV and Base'!$A$1:$N$671, 10, FALSE))+$Q51)*$I51)/100)+5)*
IF(OR($J51="Lonely", $J51="Brave", $J51="Adamant", $J51="Naughty"), 1.1,
IF(OR($J51="Bold", $J51="Timid", $J51="Modest", $J51="Calm"), 0.9, 1)))</f>
        <v>23</v>
      </c>
      <c r="T51" s="2">
        <f>_xlfn.FLOOR.MATH((_xlfn.FLOOR.MATH((((2*VLOOKUP($G51, 'EV and Base'!$A$1:$N$671, 11, FALSE))+$Q51)*$I51)/100)+5)*
IF(OR($J51="Bold", $J51="Relaxed", $J51="Impish", $J51="Lax"), 1.1,
IF(OR($J51="Lonely", $J51="Hasty", $J51="Mild", $J51="Gentle"), 0.9, 1)))</f>
        <v>19</v>
      </c>
      <c r="U51" s="2">
        <f>_xlfn.FLOOR.MATH((_xlfn.FLOOR.MATH((((2*VLOOKUP($G51, 'EV and Base'!$A$1:$N$671, 12, FALSE))+$Q51)*$I51)/100)+5)*
IF(OR($J51="Modest", $J51="Mild", $J51="Quiet", $J51="Rash"), 1.1,
IF(OR($J51="Adamant", $J51="Impish", $J51="Jolly", $J51="Careful"), 0.9, 1)))</f>
        <v>14</v>
      </c>
      <c r="V51" s="2">
        <f>_xlfn.FLOOR.MATH((_xlfn.FLOOR.MATH((((2*VLOOKUP($G51, 'EV and Base'!$A$1:$N$671, 13, FALSE))+$Q51)*$I51)/100)+5)*
IF(OR($J51="Calm", $J51="Gentle", $J51="Sassy", $J51="Careful"), 1.1,
IF(OR($J51="Naughty", $J51="Lax", $J51="Naive", $J51="Rash"), 0.9, 1)))</f>
        <v>19</v>
      </c>
      <c r="W51" s="2">
        <f>_xlfn.FLOOR.MATH((_xlfn.FLOOR.MATH((((2*VLOOKUP($G51, 'EV and Base'!$A$1:$N$671, 14, FALSE))+$Q51)*$I51)/100)+5)*
IF(OR($J51="Timid", $J51="Hasty", $J51="Jolly", $J51="Naive"), 1.1,
IF(OR($J51="Brave", $J51="Relaxed", $J51="Quiet", $J51="Sassy"), 0.9, 1)))</f>
        <v>19</v>
      </c>
      <c r="X51" s="69"/>
      <c r="Y51" s="1">
        <v>207</v>
      </c>
      <c r="AA51" s="23" t="str" cm="1">
        <f t="array" aca="1" ref="AA51" ca="1">IF(NOT(ISNUMBER(INDEX($A:$A,LOOKUP(2,1/($A$1:INDIRECT("$A$"&amp;ROW($A51))&lt;&gt;""),ROW($A$1:INDIRECT("$A$"&amp;ROW($A51)))),1))),"",
IF(NOT(ISNUMBER($A51)),$AA50,
IF($AB51&lt;16,"Lillipup",
IF($AB51&lt;32,"Herdier",
"Stoutland"))))</f>
        <v>Herdier</v>
      </c>
      <c r="AB51" s="25" cm="1">
        <f t="array" aca="1" ref="AB51" ca="1">IF(NOT(ISNUMBER(INDEX($A:$A, LOOKUP(2, 1 / ($A$1:INDIRECT("$A$"&amp;ROW($A51)) &lt;&gt; ""),ROW($A$1:INDIRECT("$A$"&amp;ROW($A51)))), 1))), "",
VLOOKUP($AY51,'Medium-Slow'!$A$1:$B$101,2,TRUE))</f>
        <v>18</v>
      </c>
      <c r="AC51" s="23" cm="1">
        <f t="array" aca="1" ref="AC51" ca="1">IF(NOT(ISNUMBER(INDEX($A:$A, LOOKUP(2, 1 / ($A$1:INDIRECT("$A$"&amp;ROW($A51)) &lt;&gt; ""),ROW($A$1:INDIRECT("$A$"&amp;ROW($A51)))), 1))), "",
INDEX($AC:$AC, LOOKUP(2, 1 / ($AC$1:INDIRECT("$AC$"&amp;ROW($AC51)-1) &lt;&gt; ""),ROW($AC$1:INDIRECT("$AC$"&amp;ROW($AC51)-1))), 1)+
IF(INDEX($AC:$AC, LOOKUP(2, 1 / ($AC$1:INDIRECT("$AC$"&amp;ROW($AC51)-1) &lt;&gt; ""),ROW($AC$1:INDIRECT("$AC$"&amp;ROW($AC51)-1))), 1)+
INDEX($AD:$AD, LOOKUP(2, 1 / ($AD$1:INDIRECT("$AD$"&amp;ROW($AD51)-1) &lt;&gt; ""),ROW($AD$1:INDIRECT("$AD$"&amp;ROW($AD51)-1))), 1)+
INDEX($AE:$AE, LOOKUP(2, 1 / ($AE$1:INDIRECT("$AE$"&amp;ROW($AE51)-1) &lt;&gt; ""),ROW($AE$1:INDIRECT("$AE$"&amp;ROW($AD51)-1))), 1)+
INDEX($AE:$AF, LOOKUP(2, 1 / ($AF$1:INDIRECT("$AF$"&amp;ROW($AF51)-1) &lt;&gt; ""),ROW($AF$1:INDIRECT("$AF$"&amp;ROW($AD51)-1))), 1)+
INDEX($AG:$AG, LOOKUP(2, 1 / ($AG$1:INDIRECT("$AG$"&amp;ROW($AG51)-1) &lt;&gt; ""),ROW($AG$1:INDIRECT("$AG$"&amp;ROW($AD51)-1))), 1)+
INDEX($AH:$AH, LOOKUP(2, 1 / ($AH$1:INDIRECT("$AH$"&amp;ROW($AH51)-1) &lt;&gt; ""),ROW($AH$1:INDIRECT("$AH$"&amp;ROW($AD51)-1))), 1)&gt;=510,0,
IF(INDEX($AC:$AC, LOOKUP(2, 1 / ($AC$1:INDIRECT("$AC$"&amp;ROW($AC51)-1) &lt;&gt; ""),ROW($AC$1:INDIRECT("$AC$"&amp;ROW($AC51)-1))), 1)&gt;=255,0,
VLOOKUP(INDIRECT("$G$"&amp;LOOKUP(2, 1 / ($AC$1:INDIRECT("$AC$"&amp;ROW($AC51)-1) &lt;&gt; ""),ROW($AC$1:INDIRECT("$AC$"&amp;ROW($AC51)-1)))), 'EV and Base'!$A$1:$N$671, 3, FALSE))))</f>
        <v>2</v>
      </c>
      <c r="AD51" s="2" cm="1">
        <f t="array" aca="1" ref="AD51" ca="1">IF(NOT(ISNUMBER(INDEX($A:$A, LOOKUP(2, 1 / ($A$1:INDIRECT("$A$"&amp;ROW($A51)) &lt;&gt; ""),ROW($A$1:INDIRECT("$A$"&amp;ROW($A51)))), 1))), "",
INDEX($AD:$AD, LOOKUP(2, 1 / ($AD$1:INDIRECT("$AD$"&amp;ROW($AD51)-1) &lt;&gt; ""),ROW($AD$1:INDIRECT("$AD$"&amp;ROW($AD51)-1))), 1)+
IF(INDEX($AC:$AC, LOOKUP(2, 1 / ($AC$1:INDIRECT("$AC$"&amp;ROW($AC51)-1) &lt;&gt; ""),ROW($AC$1:INDIRECT("$AC$"&amp;ROW($AC51)-1))), 1)+
INDEX($AD:$AD, LOOKUP(2, 1 / ($AD$1:INDIRECT("$AD$"&amp;ROW($AD51)-1) &lt;&gt; ""),ROW($AD$1:INDIRECT("$AD$"&amp;ROW($AD51)-1))), 1)+
INDEX($AE:$AE, LOOKUP(2, 1 / ($AE$1:INDIRECT("$AE$"&amp;ROW($AE51)-1) &lt;&gt; ""),ROW($AE$1:INDIRECT("$AE$"&amp;ROW($AD51)-1))), 1)+
INDEX($AE:$AF, LOOKUP(2, 1 / ($AF$1:INDIRECT("$AF$"&amp;ROW($AF51)-1) &lt;&gt; ""),ROW($AF$1:INDIRECT("$AF$"&amp;ROW($AD51)-1))), 1)+
INDEX($AG:$AG, LOOKUP(2, 1 / ($AG$1:INDIRECT("$AG$"&amp;ROW($AG51)-1) &lt;&gt; ""),ROW($AG$1:INDIRECT("$AG$"&amp;ROW($AD51)-1))), 1)+
INDEX($AH:$AH, LOOKUP(2, 1 / ($AH$1:INDIRECT("$AH$"&amp;ROW($AH51)-1) &lt;&gt; ""),ROW($AH$1:INDIRECT("$AH$"&amp;ROW($AD51)-1))), 1)&gt;=510,0,
IF(INDEX($AD:$AD, LOOKUP(2, 1 / ($AD$1:INDIRECT("$AD$"&amp;ROW($AD51)-1) &lt;&gt; ""),ROW($AD$1:INDIRECT("$AD$"&amp;ROW($AD51)-1))), 1)&gt;=255,0,
VLOOKUP(INDIRECT("$G$"&amp;LOOKUP(2, 1 / ($AD$1:INDIRECT("$AD$"&amp;ROW($AD51)-1) &lt;&gt; ""),ROW($AD$1:INDIRECT("$AD$"&amp;ROW($AD51)-1)))), 'EV and Base'!$A$1:$N$671, 4, FALSE))))</f>
        <v>15</v>
      </c>
      <c r="AE51" s="2" cm="1">
        <f t="array" aca="1" ref="AE51" ca="1">IF(NOT(ISNUMBER(INDEX($A:$A,LOOKUP(2,1/($A$1:INDIRECT("$A$"&amp;ROW($A51))&lt;&gt;""),ROW($A$1:INDIRECT("$A$"&amp;ROW($A51)))),1))),"",
INDEX($AE:$AE,LOOKUP(2,1/($AE$1:INDIRECT("$AE$"&amp;ROW($AE51)-1)&lt;&gt;""),ROW($AE$1:INDIRECT("$AE$"&amp;ROW($AE51)-1))),1)+
IF(INDEX($AC:$AC,LOOKUP(2,1/($AC$1:INDIRECT("$AC$"&amp;ROW($AC51)-1)&lt;&gt;""),ROW($AC$1:INDIRECT("$AC$"&amp;ROW($AC51)-1))),1)+
INDEX($AD:$AD,LOOKUP(2,1/($AD$1:INDIRECT("$AD$"&amp;ROW($AD51)-1)&lt;&gt;""),ROW($AD$1:INDIRECT("$AD$"&amp;ROW($AD51)-1))),1)+
INDEX($AE:$AE,LOOKUP(2,1/($AE$1:INDIRECT("$AE$"&amp;ROW($AE51)-1)&lt;&gt;""),ROW($AE$1:INDIRECT("$AE$"&amp;ROW($AD51)-1))),1)+
INDEX($AE:$AF,LOOKUP(2,1/($AF$1:INDIRECT("$AF$"&amp;ROW($AF51)-1)&lt;&gt;""),ROW($AF$1:INDIRECT("$AF$"&amp;ROW($AD51)-1))),1)+
INDEX($AG:$AG,LOOKUP(2,1/($AG$1:INDIRECT("$AG$"&amp;ROW($AG51)-1)&lt;&gt;""),ROW($AG$1:INDIRECT("$AG$"&amp;ROW($AD51)-1))),1)+
INDEX($AH:$AH,LOOKUP(2,1/($AH$1:INDIRECT("$AH$"&amp;ROW($AH51)-1)&lt;&gt;""),ROW($AH$1:INDIRECT("$AH$"&amp;ROW($AD51)-1))),1)&gt;=510,0,
IF(INDEX($AE:$AE,LOOKUP(2,1/($AE$1:INDIRECT("$AE$"&amp;ROW($AE51)-1)&lt;&gt;""),ROW($AE$1:INDIRECT("$AE$"&amp;ROW($AE51)-1))),1)&gt;=255,0,
VLOOKUP(INDIRECT("$G$"&amp;LOOKUP(2,1/($AE$1:INDIRECT("$AE$"&amp;ROW($AE51)-1)&lt;&gt;""),ROW($AE$1:INDIRECT("$AE$"&amp;ROW($AE51)-1)))),'EV and Base'!$A$1:$N$671,5,FALSE))))</f>
        <v>0</v>
      </c>
      <c r="AF51" s="2" cm="1">
        <f t="array" aca="1" ref="AF51" ca="1">IF(NOT(ISNUMBER(INDEX($A:$A, LOOKUP(2, 1 / ($A$1:INDIRECT("$A$"&amp;ROW($A51)) &lt;&gt; ""),ROW($A$1:INDIRECT("$A$"&amp;ROW($A51)))), 1))), "",
INDEX($AF:$AF, LOOKUP(2, 1 / ($AF$1:INDIRECT("$AF$"&amp;ROW($AF51)-1) &lt;&gt; ""),ROW($AF$1:INDIRECT("$AF$"&amp;ROW($AF51)-1))), 1)+
IF(INDEX($AC:$AC, LOOKUP(2, 1 / ($AC$1:INDIRECT("$AC$"&amp;ROW($AC51)-1) &lt;&gt; ""),ROW($AC$1:INDIRECT("$AC$"&amp;ROW($AC51)-1))), 1)+
INDEX($AD:$AD, LOOKUP(2, 1 / ($AD$1:INDIRECT("$AD$"&amp;ROW($AD51)-1) &lt;&gt; ""),ROW($AD$1:INDIRECT("$AD$"&amp;ROW($AD51)-1))), 1)+
INDEX($AE:$AE, LOOKUP(2, 1 / ($AE$1:INDIRECT("$AE$"&amp;ROW($AE51)-1) &lt;&gt; ""),ROW($AE$1:INDIRECT("$AE$"&amp;ROW($AD51)-1))), 1)+
INDEX($AE:$AF, LOOKUP(2, 1 / ($AF$1:INDIRECT("$AF$"&amp;ROW($AF51)-1) &lt;&gt; ""),ROW($AF$1:INDIRECT("$AF$"&amp;ROW($AD51)-1))), 1)+
INDEX($AG:$AG, LOOKUP(2, 1 / ($AG$1:INDIRECT("$AG$"&amp;ROW($AG51)-1) &lt;&gt; ""),ROW($AG$1:INDIRECT("$AG$"&amp;ROW($AD51)-1))), 1)+
INDEX($AH:$AH, LOOKUP(2, 1 / ($AH$1:INDIRECT("$AH$"&amp;ROW($AH51)-1) &lt;&gt; ""),ROW($AH$1:INDIRECT("$AH$"&amp;ROW($AD51)-1))), 1)&gt;=510,0,
IF(INDEX($AF:$AF, LOOKUP(2, 1 / ($AF$1:INDIRECT("$AF$"&amp;ROW($AF51)-1) &lt;&gt; ""),ROW($AF$1:INDIRECT("$AF$"&amp;ROW($AF51)-1))), 1)&gt;=255,0,
VLOOKUP(INDIRECT("$G$"&amp;LOOKUP(2, 1 / ($AF$1:INDIRECT("$AF$"&amp;ROW($AF51)-1) &lt;&gt; ""),ROW($AF$1:INDIRECT("$AF$"&amp;ROW($AF51)-1)))), 'EV and Base'!$A$1:$N$671, 6, FALSE))))</f>
        <v>1</v>
      </c>
      <c r="AG51" s="2" cm="1">
        <f t="array" aca="1" ref="AG51" ca="1">IF(NOT(ISNUMBER(INDEX($A:$A, LOOKUP(2, 1 / ($A$1:INDIRECT("$A$"&amp;ROW($A51)) &lt;&gt; ""),ROW($A$1:INDIRECT("$A$"&amp;ROW($A51)))), 1))), "",
INDEX($AG:$AG, LOOKUP(2, 1 / ($AG$1:INDIRECT("$AG$"&amp;ROW($AG51)-1) &lt;&gt; ""),ROW($AG$1:INDIRECT("$AG$"&amp;ROW($AG51)-1))), 1)+
IF(INDEX($AC:$AC, LOOKUP(2, 1 / ($AC$1:INDIRECT("$AC$"&amp;ROW($AC51)-1) &lt;&gt; ""),ROW($AC$1:INDIRECT("$AC$"&amp;ROW($AC51)-1))), 1)+
INDEX($AD:$AD, LOOKUP(2, 1 / ($AD$1:INDIRECT("$AD$"&amp;ROW($AD51)-1) &lt;&gt; ""),ROW($AD$1:INDIRECT("$AD$"&amp;ROW($AD51)-1))), 1)+
INDEX($AE:$AE, LOOKUP(2, 1 / ($AE$1:INDIRECT("$AE$"&amp;ROW($AE51)-1) &lt;&gt; ""),ROW($AE$1:INDIRECT("$AE$"&amp;ROW($AD51)-1))), 1)+
INDEX($AE:$AF, LOOKUP(2, 1 / ($AF$1:INDIRECT("$AF$"&amp;ROW($AF51)-1) &lt;&gt; ""),ROW($AF$1:INDIRECT("$AF$"&amp;ROW($AD51)-1))), 1)+
INDEX($AG:$AG, LOOKUP(2, 1 / ($AG$1:INDIRECT("$AG$"&amp;ROW($AG51)-1) &lt;&gt; ""),ROW($AG$1:INDIRECT("$AG$"&amp;ROW($AD51)-1))), 1)+
INDEX($AH:$AH, LOOKUP(2, 1 / ($AH$1:INDIRECT("$AH$"&amp;ROW($AH51)-1) &lt;&gt; ""),ROW($AH$1:INDIRECT("$AH$"&amp;ROW($AD51)-1))), 1)&gt;=510,0,
IF(INDEX($AG:$AG, LOOKUP(2, 1 / ($AG$1:INDIRECT("$AG$"&amp;ROW($AG51)-1) &lt;&gt; ""),ROW($AG$1:INDIRECT("$AG$"&amp;ROW($AG51)-1))), 1)&gt;=255,0,
VLOOKUP(INDIRECT("$G$"&amp;LOOKUP(2, 1 / ($AG$1:INDIRECT("$AG$"&amp;ROW($AG51)-1) &lt;&gt; ""),ROW($AG$1:INDIRECT("$AG$"&amp;ROW($AG51)-1)))), 'EV and Base'!$A$1:$N$671, 7, FALSE))))</f>
        <v>0</v>
      </c>
      <c r="AH51" s="24" cm="1">
        <f t="array" aca="1" ref="AH51" ca="1">IF(NOT(ISNUMBER(INDEX($A:$A,LOOKUP(2,1/($A$1:INDIRECT("$A$"&amp;ROW($A51))&lt;&gt;""),ROW($A$1:INDIRECT("$A$"&amp;ROW($A51)))),1))),"",
INDEX($AH:$AH,LOOKUP(2,1/($AH$1:INDIRECT("$AH$"&amp;ROW($AH51)-1)&lt;&gt;""),ROW($AH$1:INDIRECT("$AH$"&amp;ROW($AH51)-1))),1)+
IF(INDEX($AC:$AC,LOOKUP(2,1/($AC$1:INDIRECT("$AC$"&amp;ROW($AC51)-1)&lt;&gt;""),ROW($AC$1:INDIRECT("$AC$"&amp;ROW($AC51)-1))),1)+
INDEX($AD:$AD,LOOKUP(2,1/($AD$1:INDIRECT("$AD$"&amp;ROW($AD51)-1)&lt;&gt;""),ROW($AD$1:INDIRECT("$AD$"&amp;ROW($AD51)-1))),1)+
INDEX($AE:$AE,LOOKUP(2,1/($AE$1:INDIRECT("$AE$"&amp;ROW($AE51)-1)&lt;&gt;""),ROW($AE$1:INDIRECT("$AE$"&amp;ROW($AD51)-1))),1)+
INDEX($AE:$AF,LOOKUP(2,1/($AF$1:INDIRECT("$AF$"&amp;ROW($AF51)-1)&lt;&gt;""),ROW($AF$1:INDIRECT("$AF$"&amp;ROW($AD51)-1))),1)+
INDEX($AG:$AG,LOOKUP(2,1/($AG$1:INDIRECT("$AG$"&amp;ROW($AG51)-1)&lt;&gt;""),ROW($AG$1:INDIRECT("$AG$"&amp;ROW($AD51)-1))),1)+
INDEX($AH:$AH,LOOKUP(2,1/($AH$1:INDIRECT("$AH$"&amp;ROW($AH51)-1)&lt;&gt;""),ROW($AH$1:INDIRECT("$AH$"&amp;ROW($AD51)-1))),1)&gt;=510,0,
IF(INDEX($AH:$AH,LOOKUP(2,1/($AH$1:INDIRECT("$AH$"&amp;ROW($AH51)-1)&lt;&gt;""),ROW($AH$1:INDIRECT("$AH$"&amp;ROW($AH51)-1))),1)&gt;=255,0,
VLOOKUP(INDIRECT("$G$"&amp;LOOKUP(2,1/($AH$1:INDIRECT("$AH$"&amp;ROW($AH51)-1)&lt;&gt;""),ROW($AH$1:INDIRECT("$AH$"&amp;ROW($AH51)-1)))),'EV and Base'!$A$1:$N$671,8,FALSE))))</f>
        <v>10</v>
      </c>
      <c r="AI51" s="29" cm="1">
        <f t="array" aca="1" ref="AI51" ca="1">IF(NOT(ISNUMBER(INDEX($A:$A,LOOKUP(2,1/($A$1:INDIRECT("$A$"&amp;ROW($A51))&lt;&gt;""),ROW($A$1:INDIRECT("$A$"&amp;ROW($A51)))),1))),"",
ROUNDDOWN((((2*VLOOKUP($AA51,'EV and Base'!$A$1:$N$671,9,FALSE))+31+ROUNDDOWN($AC51/4,0))*$AB51)/100,0)+$AB51+10)</f>
        <v>56</v>
      </c>
      <c r="AJ51" s="21" cm="1">
        <f t="array" aca="1" ref="AJ51" ca="1">IF(NOT(ISNUMBER(INDEX($A:$A, LOOKUP(2, 1 / ($A$1:INDIRECT("$A$"&amp;ROW($A51)) &lt;&gt; ""),ROW($A$1:INDIRECT("$A$"&amp;ROW($A51)))), 1))), "",
ROUNDDOWN((ROUNDDOWN((((2*VLOOKUP($AA51, 'EV and Base'!$A$1:$N$671, 10, FALSE))+31+ROUNDDOWN($AD51/4, 0))*$AB51)/100, 0)+5)*1.1, 0))</f>
        <v>42</v>
      </c>
      <c r="AK51" s="21" t="str" cm="1">
        <f t="array" aca="1" ref="AK51" ca="1">IF(NOT(ISNUMBER(INDEX($A:$A, LOOKUP(2, 1 / ($A$1:INDIRECT("$A$"&amp;ROW($A51)) &lt;&gt; ""),ROW($A$1:INDIRECT("$A$"&amp;ROW($A51)))), 1))), "",
ROUNDDOWN((ROUNDDOWN((((2*VLOOKUP($AA51, 'EV and Base'!$A$1:$N$671, 11, FALSE))+30+ROUNDDOWN($AE51/4, 0))*$AB51)/100, 0)+5), 0)
&amp;"-"&amp;
ROUNDDOWN((ROUNDDOWN((((2*VLOOKUP($AA51, 'EV and Base'!$A$1:$N$671, 11, FALSE))+31+ROUNDDOWN($AE51/4, 0))*$AB51)/100, 0)+5), 0))</f>
        <v>33-33</v>
      </c>
      <c r="AL51" s="21" t="str" cm="1">
        <f t="array" aca="1" ref="AL51" ca="1">IF(NOT(ISNUMBER(INDEX($A:$A, LOOKUP(2, 1 / ($A$1:INDIRECT("$A$"&amp;ROW($A51)) &lt;&gt; ""),ROW($A$1:INDIRECT("$A$"&amp;ROW($A51)))), 1))), "",
ROUNDDOWN((ROUNDDOWN((((2*VLOOKUP($AA51, 'EV and Base'!$A$1:$N$671, 12, FALSE))+0+ROUNDDOWN($AF51/4, 0))*$AB51)/100, 0)+5)*0.9, 0)
&amp;"-"&amp;
ROUNDDOWN((ROUNDDOWN((((2*VLOOKUP($AA51, 'EV and Base'!$A$1:$N$671, 12, FALSE))+31+ROUNDDOWN($AF51/4, 0))*$AB51)/100, 0)+5)*0.9, 0))</f>
        <v>15-20</v>
      </c>
      <c r="AM51" s="21" t="str" cm="1">
        <f t="array" aca="1" ref="AM51" ca="1">IF(NOT(ISNUMBER(INDEX($A:$A, LOOKUP(2, 1 / ($A$1:INDIRECT("$A$"&amp;ROW($A51)) &lt;&gt; ""),ROW($A$1:INDIRECT("$A$"&amp;ROW($A51)))), 1))), "",
ROUNDDOWN((ROUNDDOWN((((2*VLOOKUP($AA51, 'EV and Base'!$A$1:$N$671, 13, FALSE))+30+ROUNDDOWN($AG51/4, 0))*$AB51)/100, 0)+5), 0)
&amp;"-"&amp;
ROUNDDOWN((ROUNDDOWN((((2*VLOOKUP($AA51, 'EV and Base'!$A$1:$N$671, 13, FALSE))+31+ROUNDDOWN($AG51/4, 0))*$AB51)/100, 0)+5), 0))</f>
        <v>33-33</v>
      </c>
      <c r="AN51" s="25" cm="1">
        <f t="array" aca="1" ref="AN51" ca="1">IF(NOT(ISNUMBER(INDEX($A:$A, LOOKUP(2, 1 / ($A$1:INDIRECT("$A$"&amp;ROW($A51)) &lt;&gt; ""),ROW($A$1:INDIRECT("$A$"&amp;ROW($A51)))), 1))), "",
ROUNDDOWN((ROUNDDOWN((((2*VLOOKUP($AA51, 'EV and Base'!$A$1:$N$671, 14, FALSE))+31+ROUNDDOWN($AH51/4, 0))*$AB51)/100, 0)+5), 0))</f>
        <v>32</v>
      </c>
      <c r="AO51" s="23" cm="1">
        <f t="array" aca="1" ref="AO51" ca="1">IF(NOT(ISNUMBER(INDEX($A:$A, LOOKUP(2, 1 / ($A$1:INDIRECT("$A$"&amp;ROW($A51)) &lt;&gt; ""),ROW($A$1:INDIRECT("$A$"&amp;ROW($A51)))), 1))), "",
ROUNDDOWN((((2*VLOOKUP($AA51, 'EV and Base'!$A$1:$N$671, 9, FALSE))+31+ROUNDDOWN($AC51/4, 0))*$AB51)/100, 0)+$AB51+10)</f>
        <v>56</v>
      </c>
      <c r="AP51" s="2" cm="1">
        <f t="array" aca="1" ref="AP51" ca="1">IF(NOT(ISNUMBER(INDEX($A:$A, LOOKUP(2, 1 / ($A$1:INDIRECT("$A$"&amp;ROW($A51)) &lt;&gt; ""),ROW($A$1:INDIRECT("$A$"&amp;ROW($A51)))), 1))), "",
ROUNDDOWN((ROUNDDOWN((((2*VLOOKUP($AA51, 'EV and Base'!$A$1:$N$671, 10, FALSE))+31+ROUNDDOWN($AD51/4, 0))*$AB51)/100, 0)+5)*1.1, 0))</f>
        <v>42</v>
      </c>
      <c r="AQ51" s="2" cm="1">
        <f t="array" aca="1" ref="AQ51" ca="1">IF(NOT(ISNUMBER(INDEX($A:$A, LOOKUP(2, 1 / ($A$1:INDIRECT("$A$"&amp;ROW($A51)) &lt;&gt; ""),ROW($A$1:INDIRECT("$A$"&amp;ROW($A51)))), 1))), "",
ROUNDDOWN((ROUNDDOWN((((2*VLOOKUP($AA51, 'EV and Base'!$A$1:$N$671, 11, FALSE))+$AV$2+ROUNDDOWN($AE51/4, 0))*$AB51)/100, 0)+5), 0))</f>
        <v>33</v>
      </c>
      <c r="AR51" s="22" cm="1">
        <f t="array" aca="1" ref="AR51" ca="1">IF(NOT(ISNUMBER(INDEX($A:$A, LOOKUP(2, 1 / ($A$1:INDIRECT("$A$"&amp;ROW($A51)) &lt;&gt; ""),ROW($A$1:INDIRECT("$A$"&amp;ROW($A51)))), 1))), "",
ROUNDDOWN((ROUNDDOWN((((2*VLOOKUP($AA51, 'EV and Base'!$A$1:$N$671, 12, FALSE))+$AW$2+ROUNDDOWN($AF51/4, 0))*$AB51)/100, 0)+5)*0.9, 0))</f>
        <v>18</v>
      </c>
      <c r="AS51" s="2" cm="1">
        <f t="array" aca="1" ref="AS51" ca="1">IF(NOT(ISNUMBER(INDEX($A:$A, LOOKUP(2, 1 / ($A$1:INDIRECT("$A$"&amp;ROW($A51)) &lt;&gt; ""),ROW($A$1:INDIRECT("$A$"&amp;ROW($A51)))), 1))), "",
ROUNDDOWN((ROUNDDOWN((((2*VLOOKUP($AA51, 'EV and Base'!$A$1:$N$671, 13, FALSE))+$AX$2+ROUNDDOWN($AG51/4, 0))*$AB51)/100, 0)+5), 0))</f>
        <v>33</v>
      </c>
      <c r="AT51" s="24" cm="1">
        <f t="array" aca="1" ref="AT51" ca="1">IF(NOT(ISNUMBER(INDEX($A:$A, LOOKUP(2, 1 / ($A$1:INDIRECT("$A$"&amp;ROW($A51)) &lt;&gt; ""),ROW($A$1:INDIRECT("$A$"&amp;ROW($A51)))), 1))), "",
ROUNDDOWN((ROUNDDOWN((((2*VLOOKUP($AA51, 'EV and Base'!$A$1:$N$671, 14, FALSE))+31+ROUNDDOWN($AH51/4, 0))*$AB51)/100, 0)+5), 0))</f>
        <v>32</v>
      </c>
      <c r="AU51" s="28">
        <v>125</v>
      </c>
      <c r="AY51" cm="1">
        <f t="array" aca="1" ref="AY51" ca="1">IF(NOT(ISNUMBER(INDEX($A:$A,LOOKUP(2,1/($A$1:INDIRECT("$A$"&amp;ROW($A51))&lt;&gt;""),ROW($A$1:INDIRECT("$A$"&amp;ROW($A51)))),1))),"",
INDEX($AY:$AY,LOOKUP(2,1/($AY$1:INDIRECT("$AY$"&amp;ROW($AY51)-1)&lt;&gt;""),ROW($AY$1:INDIRECT("$AY$"&amp;ROW($AY51)-1))),1)+$BL51)</f>
        <v>4430</v>
      </c>
      <c r="AZ51" s="3" cm="1">
        <f t="array" aca="1" ref="AZ51" ca="1">IF(NOT(ISNUMBER(INDEX($A:$A, LOOKUP(2, 1 / ($A$1:INDIRECT("$A$"&amp;ROW($A51)) &lt;&gt; ""),ROW($A$1:INDIRECT("$A$"&amp;ROW($A51)))), 1))), "",
VLOOKUP(INDIRECT("$G$"&amp;LOOKUP(2, 1 / ($AY$1:INDIRECT("$AY$"&amp;ROW($AY51)-1) &lt;&gt; ""),ROW($AY$1:INDIRECT("$AY$"&amp;ROW($AY51)-1)))),'EV and Base'!A46:N716,2,FALSE))</f>
        <v>55</v>
      </c>
      <c r="BA51" s="3" cm="1">
        <f t="array" aca="1" ref="BA51" ca="1">IF(NOT(ISNUMBER(INDEX($A:$A, LOOKUP(2, 1 / ($A$1:INDIRECT("$A$"&amp;ROW($A51)) &lt;&gt; ""),ROW($A$1:INDIRECT("$A$"&amp;ROW($A51)))), 1))), "",
INDIRECT("$I$"&amp;LOOKUP(2, 1 / ($AY$1:INDIRECT("$AY$"&amp;ROW($AY51)-1) &lt;&gt; ""),ROW($AY$1:INDIRECT("$AY$"&amp;ROW($AY51)-1)))))</f>
        <v>15</v>
      </c>
      <c r="BB51" s="1" cm="1">
        <f t="array" aca="1" ref="BB51" ca="1">IF(NOT(ISNUMBER(INDEX($A:$A, LOOKUP(2, 1 / ($A$1:INDIRECT("$A$"&amp;ROW($A51)) &lt;&gt; ""),ROW($A$1:INDIRECT("$A$"&amp;ROW($A51)))), 1))), "",
INDIRECT("$AB$"&amp;LOOKUP(2, 1 / ($AY$1:INDIRECT("$AY$"&amp;ROW($AY51)-1) &lt;&gt; ""),ROW($AY$1:INDIRECT("$AY$"&amp;ROW($AY51)-1)))))</f>
        <v>18</v>
      </c>
      <c r="BC51" s="3" cm="1">
        <f t="array" aca="1" ref="BC51" ca="1">IF(NOT(ISNUMBER(INDEX($A:$A,LOOKUP(2,1/($A$1:INDIRECT("$A$"&amp;ROW($A51))&lt;&gt;""),ROW($A$1:INDIRECT("$A$"&amp;ROW($A51)))),1))),"",
$BA51+$BA51+10)</f>
        <v>40</v>
      </c>
      <c r="BD51" s="3" cm="1">
        <f t="array" aca="1" ref="BD51" ca="1">IF(NOT(ISNUMBER(INDEX($A:$A,LOOKUP(2,1/($A$1:INDIRECT("$A$"&amp;ROW($A51))&lt;&gt;""),ROW($A$1:INDIRECT("$A$"&amp;ROW($A51)))),1))),"",
$BA51+$BB51+10)</f>
        <v>43</v>
      </c>
      <c r="BE51" s="3" cm="1">
        <f t="array" aca="1" ref="BE51" ca="1">IF(NOT(ISNUMBER(INDEX($A:$A,LOOKUP(2,1/($A$1:INDIRECT("$A$"&amp;ROW($A51))&lt;&gt;""),ROW($A$1:INDIRECT("$A$"&amp;ROW($A51)))),1))),"",
$BC51*$BC51)</f>
        <v>1600</v>
      </c>
      <c r="BF51" s="3" cm="1">
        <f t="array" aca="1" ref="BF51" ca="1">IF(NOT(ISNUMBER(INDEX($A:$A,LOOKUP(2,1/($A$1:INDIRECT("$A$"&amp;ROW($A51))&lt;&gt;""),ROW($A$1:INDIRECT("$A$"&amp;ROW($A51)))),1))),"",
$BD51*$BD51)</f>
        <v>1849</v>
      </c>
      <c r="BG51" s="3" cm="1">
        <f t="array" aca="1" ref="BG51" ca="1">IF(NOT(ISNUMBER(INDEX($A:$A,LOOKUP(2,1/($A$1:INDIRECT("$A$"&amp;ROW($A51))&lt;&gt;""),ROW($A$1:INDIRECT("$A$"&amp;ROW($A51)))),1))),"",
_xlfn.FLOOR.MATH(1.5*_xlfn.FLOOR.MATH($AZ51*BA51/5)))</f>
        <v>247</v>
      </c>
      <c r="BH51" s="3" cm="1">
        <f t="array" aca="1" ref="BH51" ca="1">IF(NOT(ISNUMBER(INDEX($A:$A, LOOKUP(2, 1 / ($A$1:INDIRECT("$A$"&amp;ROW($A51)) &lt;&gt; ""),ROW($A$1:INDIRECT("$A$"&amp;ROW($A51)))), 1))), "",
_xlfn.FLOOR.MATH($BG51/IF(OR(INDIRECT("$C$"&amp;LOOKUP(2, 1 / ($AY$1:INDIRECT("$AY$"&amp;ROW($AY51)-1) &lt;&gt; ""),ROW($AY$1:INDIRECT("$AY$"&amp;ROW($AY51)-1))))="Multi",
INDIRECT("$C$"&amp;LOOKUP(2, 1 / ($AY$1:INDIRECT("$AY$"&amp;ROW($AY51)-1) &lt;&gt; ""),ROW($AY$1:INDIRECT("$AY$"&amp;ROW($AY51)-1))))="Double"),2,1)))</f>
        <v>247</v>
      </c>
      <c r="BI51" s="3" cm="1">
        <f t="array" aca="1" ref="BI51" ca="1">IF(NOT(ISNUMBER(INDEX($A:$A,LOOKUP(2,1/($A$1:INDIRECT("$A$"&amp;ROW($A51))&lt;&gt;""),ROW($A$1:INDIRECT("$A$"&amp;ROW($A51)))),1))),"",
VLOOKUP($BC51,GameFreakSQRT!$A$1:$B$200,2,FALSE))</f>
        <v>25905</v>
      </c>
      <c r="BJ51" s="3" cm="1">
        <f t="array" aca="1" ref="BJ51" ca="1">IF(NOT(ISNUMBER(INDEX($A:$A,LOOKUP(2,1/($A$1:INDIRECT("$A$"&amp;ROW($A51))&lt;&gt;""),ROW($A$1:INDIRECT("$A$"&amp;ROW($A51)))),1))),"",
VLOOKUP($BD51,GameFreakSQRT!$A$1:$B$200,2,FALSE))</f>
        <v>26859</v>
      </c>
      <c r="BK51" s="3" cm="1">
        <f t="array" aca="1" ref="BK51" ca="1">IF(NOT(ISNUMBER(INDEX($A:$A,LOOKUP(2,1/($A$1:INDIRECT("$A$"&amp;ROW($A51))&lt;&gt;""),ROW($A$1:INDIRECT("$A$"&amp;ROW($A51)))),1))),"",
_xlfn.FLOOR.MATH((($BI51*$BE51)*$BH51)/($BJ51*$BF51))+1)</f>
        <v>207</v>
      </c>
      <c r="BL51" s="3" cm="1">
        <f t="array" aca="1" ref="BL51" ca="1">IF(NOT(ISNUMBER(INDEX($A:$A,LOOKUP(2,1/($A$1:INDIRECT("$A$"&amp;ROW($A51))&lt;&gt;""),ROW($A$1:INDIRECT("$A$"&amp;ROW($A51)))),1))),"",
_xlfn.FLOOR.MATH($BK51*IF(NOT(INDIRECT("$Z$"&amp;LOOKUP(2, 1 / ($AY$1:INDIRECT("$AY$"&amp;ROW($AY51)-1) &lt;&gt; ""),ROW($AY$1:INDIRECT("$AY$"&amp;ROW($AY51)-1))))=""),1.5,1)))</f>
        <v>207</v>
      </c>
      <c r="BM51" s="3" cm="1">
        <f t="array" aca="1" ref="BM51" ca="1">IF(NOT(ISNUMBER(INDEX($A:$A, LOOKUP(2, 1 / ($A$1:INDIRECT("$A$"&amp;ROW($A51)) &lt;&gt; ""),ROW($A$1:INDIRECT("$A$"&amp;ROW($A51)))), 1))), "",
INDIRECT("$Y$"&amp;LOOKUP(2, 1 / ($AY$1:INDIRECT("$AY$"&amp;ROW($AY51)-1) &lt;&gt; ""),ROW($AY$1:INDIRECT("$AY$"&amp;ROW($AY51)-1)))))</f>
        <v>207</v>
      </c>
      <c r="BN51" s="3" t="b">
        <f t="shared" ca="1" si="0"/>
        <v>1</v>
      </c>
      <c r="CT51" s="3" cm="1">
        <f t="array" aca="1" ref="CT51" ca="1">IF(NOT(ISNUMBER(INDEX($A:$A, LOOKUP(2, 1 / ($A$1:INDIRECT("$A$"&amp;ROW($A51)) &lt;&gt; ""),ROW($A$1:INDIRECT("$A$"&amp;ROW($A51)))), 1))), "",
$AY51-INDEX($AY:$AY, LOOKUP(2, 1 / ($AY$1:INDIRECT("$AV$"&amp;ROW($AY51)-1) &lt;&gt; ""),ROW($AY$1:INDIRECT("$AV$"&amp;ROW($AY51)-1))), 1))</f>
        <v>4430</v>
      </c>
      <c r="CU51" s="3" cm="1">
        <f t="array" aca="1" ref="CU51" ca="1">IF(NOT(ISNUMBER(INDEX($A:$A, LOOKUP(2, 1 / ($A$1:INDIRECT("$A$"&amp;ROW($A51)) &lt;&gt; ""),ROW($A$1:INDIRECT("$A$"&amp;ROW($A51)))), 1))), "",
INDEX($Y:$Y, LOOKUP(2, 1 / ($Y$1:INDIRECT("$Y$"&amp;ROW($Y51)-1) &lt;&gt; ""),ROW($Y$1:INDIRECT("$Y$"&amp;ROW($Y51)-1))), 1))</f>
        <v>207</v>
      </c>
      <c r="CV51" s="1">
        <f ca="1">IFERROR(VLOOKUP($AY51, 'Medium-Slow'!$A$1:$B$101, 2, TRUE),"")</f>
        <v>18</v>
      </c>
    </row>
    <row r="52" spans="1:100" x14ac:dyDescent="0.45">
      <c r="A52" s="69"/>
      <c r="B52" s="69"/>
      <c r="C52" s="69" t="str">
        <f t="shared" si="4"/>
        <v>Single</v>
      </c>
      <c r="D52" s="69"/>
      <c r="E52" s="69"/>
      <c r="F52" s="56">
        <v>3</v>
      </c>
      <c r="G52" s="2" t="s">
        <v>81</v>
      </c>
      <c r="H52" s="2" t="s">
        <v>77</v>
      </c>
      <c r="I52" s="2">
        <v>15</v>
      </c>
      <c r="J52" s="2" t="s">
        <v>82</v>
      </c>
      <c r="K52" s="2" t="s">
        <v>83</v>
      </c>
      <c r="L52" s="2" t="s">
        <v>53</v>
      </c>
      <c r="M52" s="2" t="s">
        <v>54</v>
      </c>
      <c r="N52" s="2" t="s">
        <v>74</v>
      </c>
      <c r="O52" s="2" t="s">
        <v>73</v>
      </c>
      <c r="P52" s="22" t="s">
        <v>56</v>
      </c>
      <c r="Q52" s="22">
        <v>6</v>
      </c>
      <c r="R52" s="2">
        <f>_xlfn.FLOOR.MATH((((2*VLOOKUP(G52, 'EV and Base'!$A$1:$N$671, 9, FALSE))+$Q52)*$I52)/100)+$I52+10</f>
        <v>39</v>
      </c>
      <c r="S52" s="2">
        <f>_xlfn.FLOOR.MATH((_xlfn.FLOOR.MATH((((2*VLOOKUP($G52, 'EV and Base'!$A$1:$N$671, 10, FALSE))+$Q52)*$I52)/100)+5)*
IF(OR($J52="Lonely", $J52="Brave", $J52="Adamant", $J52="Naughty"), 1.1,
IF(OR($J52="Bold", $J52="Timid", $J52="Modest", $J52="Calm"), 0.9, 1)))</f>
        <v>23</v>
      </c>
      <c r="T52" s="2">
        <f>_xlfn.FLOOR.MATH((_xlfn.FLOOR.MATH((((2*VLOOKUP($G52, 'EV and Base'!$A$1:$N$671, 11, FALSE))+$Q52)*$I52)/100)+5)*
IF(OR($J52="Bold", $J52="Relaxed", $J52="Impish", $J52="Lax"), 1.1,
IF(OR($J52="Lonely", $J52="Hasty", $J52="Mild", $J52="Gentle"), 0.9, 1)))</f>
        <v>19</v>
      </c>
      <c r="U52" s="2">
        <f>_xlfn.FLOOR.MATH((_xlfn.FLOOR.MATH((((2*VLOOKUP($G52, 'EV and Base'!$A$1:$N$671, 12, FALSE))+$Q52)*$I52)/100)+5)*
IF(OR($J52="Modest", $J52="Mild", $J52="Quiet", $J52="Rash"), 1.1,
IF(OR($J52="Adamant", $J52="Impish", $J52="Jolly", $J52="Careful"), 0.9, 1)))</f>
        <v>14</v>
      </c>
      <c r="V52" s="2">
        <f>_xlfn.FLOOR.MATH((_xlfn.FLOOR.MATH((((2*VLOOKUP($G52, 'EV and Base'!$A$1:$N$671, 13, FALSE))+$Q52)*$I52)/100)+5)*
IF(OR($J52="Calm", $J52="Gentle", $J52="Sassy", $J52="Careful"), 1.1,
IF(OR($J52="Naughty", $J52="Lax", $J52="Naive", $J52="Rash"), 0.9, 1)))</f>
        <v>19</v>
      </c>
      <c r="W52" s="2">
        <f>_xlfn.FLOOR.MATH((_xlfn.FLOOR.MATH((((2*VLOOKUP($G52, 'EV and Base'!$A$1:$N$671, 14, FALSE))+$Q52)*$I52)/100)+5)*
IF(OR($J52="Timid", $J52="Hasty", $J52="Jolly", $J52="Naive"), 1.1,
IF(OR($J52="Brave", $J52="Relaxed", $J52="Quiet", $J52="Sassy"), 0.9, 1)))</f>
        <v>19</v>
      </c>
      <c r="X52" s="69"/>
      <c r="Y52" s="1">
        <v>195</v>
      </c>
      <c r="AA52" s="23" t="str" cm="1">
        <f t="array" aca="1" ref="AA52" ca="1">IF(NOT(ISNUMBER(INDEX($A:$A,LOOKUP(2,1/($A$1:INDIRECT("$A$"&amp;ROW($A52))&lt;&gt;""),ROW($A$1:INDIRECT("$A$"&amp;ROW($A52)))),1))),"",
IF(NOT(ISNUMBER($A52)),$AA51,
IF($AB52&lt;16,"Lillipup",
IF($AB52&lt;32,"Herdier",
"Stoutland"))))</f>
        <v>Herdier</v>
      </c>
      <c r="AB52" s="25" cm="1">
        <f t="array" aca="1" ref="AB52" ca="1">IF(NOT(ISNUMBER(INDEX($A:$A, LOOKUP(2, 1 / ($A$1:INDIRECT("$A$"&amp;ROW($A52)) &lt;&gt; ""),ROW($A$1:INDIRECT("$A$"&amp;ROW($A52)))), 1))), "",
VLOOKUP($AY52,'Medium-Slow'!$A$1:$B$101,2,TRUE))</f>
        <v>19</v>
      </c>
      <c r="AC52" s="23" cm="1">
        <f t="array" aca="1" ref="AC52" ca="1">IF(NOT(ISNUMBER(INDEX($A:$A, LOOKUP(2, 1 / ($A$1:INDIRECT("$A$"&amp;ROW($A52)) &lt;&gt; ""),ROW($A$1:INDIRECT("$A$"&amp;ROW($A52)))), 1))), "",
INDEX($AC:$AC, LOOKUP(2, 1 / ($AC$1:INDIRECT("$AC$"&amp;ROW($AC52)-1) &lt;&gt; ""),ROW($AC$1:INDIRECT("$AC$"&amp;ROW($AC52)-1))), 1)+
IF(INDEX($AC:$AC, LOOKUP(2, 1 / ($AC$1:INDIRECT("$AC$"&amp;ROW($AC52)-1) &lt;&gt; ""),ROW($AC$1:INDIRECT("$AC$"&amp;ROW($AC52)-1))), 1)+
INDEX($AD:$AD, LOOKUP(2, 1 / ($AD$1:INDIRECT("$AD$"&amp;ROW($AD52)-1) &lt;&gt; ""),ROW($AD$1:INDIRECT("$AD$"&amp;ROW($AD52)-1))), 1)+
INDEX($AE:$AE, LOOKUP(2, 1 / ($AE$1:INDIRECT("$AE$"&amp;ROW($AE52)-1) &lt;&gt; ""),ROW($AE$1:INDIRECT("$AE$"&amp;ROW($AD52)-1))), 1)+
INDEX($AE:$AF, LOOKUP(2, 1 / ($AF$1:INDIRECT("$AF$"&amp;ROW($AF52)-1) &lt;&gt; ""),ROW($AF$1:INDIRECT("$AF$"&amp;ROW($AD52)-1))), 1)+
INDEX($AG:$AG, LOOKUP(2, 1 / ($AG$1:INDIRECT("$AG$"&amp;ROW($AG52)-1) &lt;&gt; ""),ROW($AG$1:INDIRECT("$AG$"&amp;ROW($AD52)-1))), 1)+
INDEX($AH:$AH, LOOKUP(2, 1 / ($AH$1:INDIRECT("$AH$"&amp;ROW($AH52)-1) &lt;&gt; ""),ROW($AH$1:INDIRECT("$AH$"&amp;ROW($AD52)-1))), 1)&gt;=510,0,
IF(INDEX($AC:$AC, LOOKUP(2, 1 / ($AC$1:INDIRECT("$AC$"&amp;ROW($AC52)-1) &lt;&gt; ""),ROW($AC$1:INDIRECT("$AC$"&amp;ROW($AC52)-1))), 1)&gt;=255,0,
VLOOKUP(INDIRECT("$G$"&amp;LOOKUP(2, 1 / ($AC$1:INDIRECT("$AC$"&amp;ROW($AC52)-1) &lt;&gt; ""),ROW($AC$1:INDIRECT("$AC$"&amp;ROW($AC52)-1)))), 'EV and Base'!$A$1:$N$671, 3, FALSE))))</f>
        <v>2</v>
      </c>
      <c r="AD52" s="2" cm="1">
        <f t="array" aca="1" ref="AD52" ca="1">IF(NOT(ISNUMBER(INDEX($A:$A, LOOKUP(2, 1 / ($A$1:INDIRECT("$A$"&amp;ROW($A52)) &lt;&gt; ""),ROW($A$1:INDIRECT("$A$"&amp;ROW($A52)))), 1))), "",
INDEX($AD:$AD, LOOKUP(2, 1 / ($AD$1:INDIRECT("$AD$"&amp;ROW($AD52)-1) &lt;&gt; ""),ROW($AD$1:INDIRECT("$AD$"&amp;ROW($AD52)-1))), 1)+
IF(INDEX($AC:$AC, LOOKUP(2, 1 / ($AC$1:INDIRECT("$AC$"&amp;ROW($AC52)-1) &lt;&gt; ""),ROW($AC$1:INDIRECT("$AC$"&amp;ROW($AC52)-1))), 1)+
INDEX($AD:$AD, LOOKUP(2, 1 / ($AD$1:INDIRECT("$AD$"&amp;ROW($AD52)-1) &lt;&gt; ""),ROW($AD$1:INDIRECT("$AD$"&amp;ROW($AD52)-1))), 1)+
INDEX($AE:$AE, LOOKUP(2, 1 / ($AE$1:INDIRECT("$AE$"&amp;ROW($AE52)-1) &lt;&gt; ""),ROW($AE$1:INDIRECT("$AE$"&amp;ROW($AD52)-1))), 1)+
INDEX($AE:$AF, LOOKUP(2, 1 / ($AF$1:INDIRECT("$AF$"&amp;ROW($AF52)-1) &lt;&gt; ""),ROW($AF$1:INDIRECT("$AF$"&amp;ROW($AD52)-1))), 1)+
INDEX($AG:$AG, LOOKUP(2, 1 / ($AG$1:INDIRECT("$AG$"&amp;ROW($AG52)-1) &lt;&gt; ""),ROW($AG$1:INDIRECT("$AG$"&amp;ROW($AD52)-1))), 1)+
INDEX($AH:$AH, LOOKUP(2, 1 / ($AH$1:INDIRECT("$AH$"&amp;ROW($AH52)-1) &lt;&gt; ""),ROW($AH$1:INDIRECT("$AH$"&amp;ROW($AD52)-1))), 1)&gt;=510,0,
IF(INDEX($AD:$AD, LOOKUP(2, 1 / ($AD$1:INDIRECT("$AD$"&amp;ROW($AD52)-1) &lt;&gt; ""),ROW($AD$1:INDIRECT("$AD$"&amp;ROW($AD52)-1))), 1)&gt;=255,0,
VLOOKUP(INDIRECT("$G$"&amp;LOOKUP(2, 1 / ($AD$1:INDIRECT("$AD$"&amp;ROW($AD52)-1) &lt;&gt; ""),ROW($AD$1:INDIRECT("$AD$"&amp;ROW($AD52)-1)))), 'EV and Base'!$A$1:$N$671, 4, FALSE))))</f>
        <v>16</v>
      </c>
      <c r="AE52" s="2" cm="1">
        <f t="array" aca="1" ref="AE52" ca="1">IF(NOT(ISNUMBER(INDEX($A:$A,LOOKUP(2,1/($A$1:INDIRECT("$A$"&amp;ROW($A52))&lt;&gt;""),ROW($A$1:INDIRECT("$A$"&amp;ROW($A52)))),1))),"",
INDEX($AE:$AE,LOOKUP(2,1/($AE$1:INDIRECT("$AE$"&amp;ROW($AE52)-1)&lt;&gt;""),ROW($AE$1:INDIRECT("$AE$"&amp;ROW($AE52)-1))),1)+
IF(INDEX($AC:$AC,LOOKUP(2,1/($AC$1:INDIRECT("$AC$"&amp;ROW($AC52)-1)&lt;&gt;""),ROW($AC$1:INDIRECT("$AC$"&amp;ROW($AC52)-1))),1)+
INDEX($AD:$AD,LOOKUP(2,1/($AD$1:INDIRECT("$AD$"&amp;ROW($AD52)-1)&lt;&gt;""),ROW($AD$1:INDIRECT("$AD$"&amp;ROW($AD52)-1))),1)+
INDEX($AE:$AE,LOOKUP(2,1/($AE$1:INDIRECT("$AE$"&amp;ROW($AE52)-1)&lt;&gt;""),ROW($AE$1:INDIRECT("$AE$"&amp;ROW($AD52)-1))),1)+
INDEX($AE:$AF,LOOKUP(2,1/($AF$1:INDIRECT("$AF$"&amp;ROW($AF52)-1)&lt;&gt;""),ROW($AF$1:INDIRECT("$AF$"&amp;ROW($AD52)-1))),1)+
INDEX($AG:$AG,LOOKUP(2,1/($AG$1:INDIRECT("$AG$"&amp;ROW($AG52)-1)&lt;&gt;""),ROW($AG$1:INDIRECT("$AG$"&amp;ROW($AD52)-1))),1)+
INDEX($AH:$AH,LOOKUP(2,1/($AH$1:INDIRECT("$AH$"&amp;ROW($AH52)-1)&lt;&gt;""),ROW($AH$1:INDIRECT("$AH$"&amp;ROW($AD52)-1))),1)&gt;=510,0,
IF(INDEX($AE:$AE,LOOKUP(2,1/($AE$1:INDIRECT("$AE$"&amp;ROW($AE52)-1)&lt;&gt;""),ROW($AE$1:INDIRECT("$AE$"&amp;ROW($AE52)-1))),1)&gt;=255,0,
VLOOKUP(INDIRECT("$G$"&amp;LOOKUP(2,1/($AE$1:INDIRECT("$AE$"&amp;ROW($AE52)-1)&lt;&gt;""),ROW($AE$1:INDIRECT("$AE$"&amp;ROW($AE52)-1)))),'EV and Base'!$A$1:$N$671,5,FALSE))))</f>
        <v>0</v>
      </c>
      <c r="AF52" s="2" cm="1">
        <f t="array" aca="1" ref="AF52" ca="1">IF(NOT(ISNUMBER(INDEX($A:$A, LOOKUP(2, 1 / ($A$1:INDIRECT("$A$"&amp;ROW($A52)) &lt;&gt; ""),ROW($A$1:INDIRECT("$A$"&amp;ROW($A52)))), 1))), "",
INDEX($AF:$AF, LOOKUP(2, 1 / ($AF$1:INDIRECT("$AF$"&amp;ROW($AF52)-1) &lt;&gt; ""),ROW($AF$1:INDIRECT("$AF$"&amp;ROW($AF52)-1))), 1)+
IF(INDEX($AC:$AC, LOOKUP(2, 1 / ($AC$1:INDIRECT("$AC$"&amp;ROW($AC52)-1) &lt;&gt; ""),ROW($AC$1:INDIRECT("$AC$"&amp;ROW($AC52)-1))), 1)+
INDEX($AD:$AD, LOOKUP(2, 1 / ($AD$1:INDIRECT("$AD$"&amp;ROW($AD52)-1) &lt;&gt; ""),ROW($AD$1:INDIRECT("$AD$"&amp;ROW($AD52)-1))), 1)+
INDEX($AE:$AE, LOOKUP(2, 1 / ($AE$1:INDIRECT("$AE$"&amp;ROW($AE52)-1) &lt;&gt; ""),ROW($AE$1:INDIRECT("$AE$"&amp;ROW($AD52)-1))), 1)+
INDEX($AE:$AF, LOOKUP(2, 1 / ($AF$1:INDIRECT("$AF$"&amp;ROW($AF52)-1) &lt;&gt; ""),ROW($AF$1:INDIRECT("$AF$"&amp;ROW($AD52)-1))), 1)+
INDEX($AG:$AG, LOOKUP(2, 1 / ($AG$1:INDIRECT("$AG$"&amp;ROW($AG52)-1) &lt;&gt; ""),ROW($AG$1:INDIRECT("$AG$"&amp;ROW($AD52)-1))), 1)+
INDEX($AH:$AH, LOOKUP(2, 1 / ($AH$1:INDIRECT("$AH$"&amp;ROW($AH52)-1) &lt;&gt; ""),ROW($AH$1:INDIRECT("$AH$"&amp;ROW($AD52)-1))), 1)&gt;=510,0,
IF(INDEX($AF:$AF, LOOKUP(2, 1 / ($AF$1:INDIRECT("$AF$"&amp;ROW($AF52)-1) &lt;&gt; ""),ROW($AF$1:INDIRECT("$AF$"&amp;ROW($AF52)-1))), 1)&gt;=255,0,
VLOOKUP(INDIRECT("$G$"&amp;LOOKUP(2, 1 / ($AF$1:INDIRECT("$AF$"&amp;ROW($AF52)-1) &lt;&gt; ""),ROW($AF$1:INDIRECT("$AF$"&amp;ROW($AF52)-1)))), 'EV and Base'!$A$1:$N$671, 6, FALSE))))</f>
        <v>1</v>
      </c>
      <c r="AG52" s="2" cm="1">
        <f t="array" aca="1" ref="AG52" ca="1">IF(NOT(ISNUMBER(INDEX($A:$A, LOOKUP(2, 1 / ($A$1:INDIRECT("$A$"&amp;ROW($A52)) &lt;&gt; ""),ROW($A$1:INDIRECT("$A$"&amp;ROW($A52)))), 1))), "",
INDEX($AG:$AG, LOOKUP(2, 1 / ($AG$1:INDIRECT("$AG$"&amp;ROW($AG52)-1) &lt;&gt; ""),ROW($AG$1:INDIRECT("$AG$"&amp;ROW($AG52)-1))), 1)+
IF(INDEX($AC:$AC, LOOKUP(2, 1 / ($AC$1:INDIRECT("$AC$"&amp;ROW($AC52)-1) &lt;&gt; ""),ROW($AC$1:INDIRECT("$AC$"&amp;ROW($AC52)-1))), 1)+
INDEX($AD:$AD, LOOKUP(2, 1 / ($AD$1:INDIRECT("$AD$"&amp;ROW($AD52)-1) &lt;&gt; ""),ROW($AD$1:INDIRECT("$AD$"&amp;ROW($AD52)-1))), 1)+
INDEX($AE:$AE, LOOKUP(2, 1 / ($AE$1:INDIRECT("$AE$"&amp;ROW($AE52)-1) &lt;&gt; ""),ROW($AE$1:INDIRECT("$AE$"&amp;ROW($AD52)-1))), 1)+
INDEX($AE:$AF, LOOKUP(2, 1 / ($AF$1:INDIRECT("$AF$"&amp;ROW($AF52)-1) &lt;&gt; ""),ROW($AF$1:INDIRECT("$AF$"&amp;ROW($AD52)-1))), 1)+
INDEX($AG:$AG, LOOKUP(2, 1 / ($AG$1:INDIRECT("$AG$"&amp;ROW($AG52)-1) &lt;&gt; ""),ROW($AG$1:INDIRECT("$AG$"&amp;ROW($AD52)-1))), 1)+
INDEX($AH:$AH, LOOKUP(2, 1 / ($AH$1:INDIRECT("$AH$"&amp;ROW($AH52)-1) &lt;&gt; ""),ROW($AH$1:INDIRECT("$AH$"&amp;ROW($AD52)-1))), 1)&gt;=510,0,
IF(INDEX($AG:$AG, LOOKUP(2, 1 / ($AG$1:INDIRECT("$AG$"&amp;ROW($AG52)-1) &lt;&gt; ""),ROW($AG$1:INDIRECT("$AG$"&amp;ROW($AG52)-1))), 1)&gt;=255,0,
VLOOKUP(INDIRECT("$G$"&amp;LOOKUP(2, 1 / ($AG$1:INDIRECT("$AG$"&amp;ROW($AG52)-1) &lt;&gt; ""),ROW($AG$1:INDIRECT("$AG$"&amp;ROW($AG52)-1)))), 'EV and Base'!$A$1:$N$671, 7, FALSE))))</f>
        <v>0</v>
      </c>
      <c r="AH52" s="24" cm="1">
        <f t="array" aca="1" ref="AH52" ca="1">IF(NOT(ISNUMBER(INDEX($A:$A,LOOKUP(2,1/($A$1:INDIRECT("$A$"&amp;ROW($A52))&lt;&gt;""),ROW($A$1:INDIRECT("$A$"&amp;ROW($A52)))),1))),"",
INDEX($AH:$AH,LOOKUP(2,1/($AH$1:INDIRECT("$AH$"&amp;ROW($AH52)-1)&lt;&gt;""),ROW($AH$1:INDIRECT("$AH$"&amp;ROW($AH52)-1))),1)+
IF(INDEX($AC:$AC,LOOKUP(2,1/($AC$1:INDIRECT("$AC$"&amp;ROW($AC52)-1)&lt;&gt;""),ROW($AC$1:INDIRECT("$AC$"&amp;ROW($AC52)-1))),1)+
INDEX($AD:$AD,LOOKUP(2,1/($AD$1:INDIRECT("$AD$"&amp;ROW($AD52)-1)&lt;&gt;""),ROW($AD$1:INDIRECT("$AD$"&amp;ROW($AD52)-1))),1)+
INDEX($AE:$AE,LOOKUP(2,1/($AE$1:INDIRECT("$AE$"&amp;ROW($AE52)-1)&lt;&gt;""),ROW($AE$1:INDIRECT("$AE$"&amp;ROW($AD52)-1))),1)+
INDEX($AE:$AF,LOOKUP(2,1/($AF$1:INDIRECT("$AF$"&amp;ROW($AF52)-1)&lt;&gt;""),ROW($AF$1:INDIRECT("$AF$"&amp;ROW($AD52)-1))),1)+
INDEX($AG:$AG,LOOKUP(2,1/($AG$1:INDIRECT("$AG$"&amp;ROW($AG52)-1)&lt;&gt;""),ROW($AG$1:INDIRECT("$AG$"&amp;ROW($AD52)-1))),1)+
INDEX($AH:$AH,LOOKUP(2,1/($AH$1:INDIRECT("$AH$"&amp;ROW($AH52)-1)&lt;&gt;""),ROW($AH$1:INDIRECT("$AH$"&amp;ROW($AD52)-1))),1)&gt;=510,0,
IF(INDEX($AH:$AH,LOOKUP(2,1/($AH$1:INDIRECT("$AH$"&amp;ROW($AH52)-1)&lt;&gt;""),ROW($AH$1:INDIRECT("$AH$"&amp;ROW($AH52)-1))),1)&gt;=255,0,
VLOOKUP(INDIRECT("$G$"&amp;LOOKUP(2,1/($AH$1:INDIRECT("$AH$"&amp;ROW($AH52)-1)&lt;&gt;""),ROW($AH$1:INDIRECT("$AH$"&amp;ROW($AH52)-1)))),'EV and Base'!$A$1:$N$671,8,FALSE))))</f>
        <v>10</v>
      </c>
      <c r="AI52" s="29" cm="1">
        <f t="array" aca="1" ref="AI52" ca="1">IF(NOT(ISNUMBER(INDEX($A:$A,LOOKUP(2,1/($A$1:INDIRECT("$A$"&amp;ROW($A52))&lt;&gt;""),ROW($A$1:INDIRECT("$A$"&amp;ROW($A52)))),1))),"",
ROUNDDOWN((((2*VLOOKUP($AA52,'EV and Base'!$A$1:$N$671,9,FALSE))+31+ROUNDDOWN($AC52/4,0))*$AB52)/100,0)+$AB52+10)</f>
        <v>59</v>
      </c>
      <c r="AJ52" s="21" cm="1">
        <f t="array" aca="1" ref="AJ52" ca="1">IF(NOT(ISNUMBER(INDEX($A:$A, LOOKUP(2, 1 / ($A$1:INDIRECT("$A$"&amp;ROW($A52)) &lt;&gt; ""),ROW($A$1:INDIRECT("$A$"&amp;ROW($A52)))), 1))), "",
ROUNDDOWN((ROUNDDOWN((((2*VLOOKUP($AA52, 'EV and Base'!$A$1:$N$671, 10, FALSE))+31+ROUNDDOWN($AD52/4, 0))*$AB52)/100, 0)+5)*1.1, 0))</f>
        <v>46</v>
      </c>
      <c r="AK52" s="21" t="str" cm="1">
        <f t="array" aca="1" ref="AK52" ca="1">IF(NOT(ISNUMBER(INDEX($A:$A, LOOKUP(2, 1 / ($A$1:INDIRECT("$A$"&amp;ROW($A52)) &lt;&gt; ""),ROW($A$1:INDIRECT("$A$"&amp;ROW($A52)))), 1))), "",
ROUNDDOWN((ROUNDDOWN((((2*VLOOKUP($AA52, 'EV and Base'!$A$1:$N$671, 11, FALSE))+30+ROUNDDOWN($AE52/4, 0))*$AB52)/100, 0)+5), 0)
&amp;"-"&amp;
ROUNDDOWN((ROUNDDOWN((((2*VLOOKUP($AA52, 'EV and Base'!$A$1:$N$671, 11, FALSE))+31+ROUNDDOWN($AE52/4, 0))*$AB52)/100, 0)+5), 0))</f>
        <v>35-35</v>
      </c>
      <c r="AL52" s="21" t="str" cm="1">
        <f t="array" aca="1" ref="AL52" ca="1">IF(NOT(ISNUMBER(INDEX($A:$A, LOOKUP(2, 1 / ($A$1:INDIRECT("$A$"&amp;ROW($A52)) &lt;&gt; ""),ROW($A$1:INDIRECT("$A$"&amp;ROW($A52)))), 1))), "",
ROUNDDOWN((ROUNDDOWN((((2*VLOOKUP($AA52, 'EV and Base'!$A$1:$N$671, 12, FALSE))+0+ROUNDDOWN($AF52/4, 0))*$AB52)/100, 0)+5)*0.9, 0)
&amp;"-"&amp;
ROUNDDOWN((ROUNDDOWN((((2*VLOOKUP($AA52, 'EV and Base'!$A$1:$N$671, 12, FALSE))+31+ROUNDDOWN($AF52/4, 0))*$AB52)/100, 0)+5)*0.9, 0))</f>
        <v>16-21</v>
      </c>
      <c r="AM52" s="21" t="str" cm="1">
        <f t="array" aca="1" ref="AM52" ca="1">IF(NOT(ISNUMBER(INDEX($A:$A, LOOKUP(2, 1 / ($A$1:INDIRECT("$A$"&amp;ROW($A52)) &lt;&gt; ""),ROW($A$1:INDIRECT("$A$"&amp;ROW($A52)))), 1))), "",
ROUNDDOWN((ROUNDDOWN((((2*VLOOKUP($AA52, 'EV and Base'!$A$1:$N$671, 13, FALSE))+30+ROUNDDOWN($AG52/4, 0))*$AB52)/100, 0)+5), 0)
&amp;"-"&amp;
ROUNDDOWN((ROUNDDOWN((((2*VLOOKUP($AA52, 'EV and Base'!$A$1:$N$671, 13, FALSE))+31+ROUNDDOWN($AG52/4, 0))*$AB52)/100, 0)+5), 0))</f>
        <v>35-35</v>
      </c>
      <c r="AN52" s="25" cm="1">
        <f t="array" aca="1" ref="AN52" ca="1">IF(NOT(ISNUMBER(INDEX($A:$A, LOOKUP(2, 1 / ($A$1:INDIRECT("$A$"&amp;ROW($A52)) &lt;&gt; ""),ROW($A$1:INDIRECT("$A$"&amp;ROW($A52)))), 1))), "",
ROUNDDOWN((ROUNDDOWN((((2*VLOOKUP($AA52, 'EV and Base'!$A$1:$N$671, 14, FALSE))+31+ROUNDDOWN($AH52/4, 0))*$AB52)/100, 0)+5), 0))</f>
        <v>34</v>
      </c>
      <c r="AO52" s="23" cm="1">
        <f t="array" aca="1" ref="AO52" ca="1">IF(NOT(ISNUMBER(INDEX($A:$A, LOOKUP(2, 1 / ($A$1:INDIRECT("$A$"&amp;ROW($A52)) &lt;&gt; ""),ROW($A$1:INDIRECT("$A$"&amp;ROW($A52)))), 1))), "",
ROUNDDOWN((((2*VLOOKUP($AA52, 'EV and Base'!$A$1:$N$671, 9, FALSE))+31+ROUNDDOWN($AC52/4, 0))*$AB52)/100, 0)+$AB52+10)</f>
        <v>59</v>
      </c>
      <c r="AP52" s="2" cm="1">
        <f t="array" aca="1" ref="AP52" ca="1">IF(NOT(ISNUMBER(INDEX($A:$A, LOOKUP(2, 1 / ($A$1:INDIRECT("$A$"&amp;ROW($A52)) &lt;&gt; ""),ROW($A$1:INDIRECT("$A$"&amp;ROW($A52)))), 1))), "",
ROUNDDOWN((ROUNDDOWN((((2*VLOOKUP($AA52, 'EV and Base'!$A$1:$N$671, 10, FALSE))+31+ROUNDDOWN($AD52/4, 0))*$AB52)/100, 0)+5)*1.1, 0))</f>
        <v>46</v>
      </c>
      <c r="AQ52" s="2" cm="1">
        <f t="array" aca="1" ref="AQ52" ca="1">IF(NOT(ISNUMBER(INDEX($A:$A, LOOKUP(2, 1 / ($A$1:INDIRECT("$A$"&amp;ROW($A52)) &lt;&gt; ""),ROW($A$1:INDIRECT("$A$"&amp;ROW($A52)))), 1))), "",
ROUNDDOWN((ROUNDDOWN((((2*VLOOKUP($AA52, 'EV and Base'!$A$1:$N$671, 11, FALSE))+$AV$2+ROUNDDOWN($AE52/4, 0))*$AB52)/100, 0)+5), 0))</f>
        <v>35</v>
      </c>
      <c r="AR52" s="22" cm="1">
        <f t="array" aca="1" ref="AR52" ca="1">IF(NOT(ISNUMBER(INDEX($A:$A, LOOKUP(2, 1 / ($A$1:INDIRECT("$A$"&amp;ROW($A52)) &lt;&gt; ""),ROW($A$1:INDIRECT("$A$"&amp;ROW($A52)))), 1))), "",
ROUNDDOWN((ROUNDDOWN((((2*VLOOKUP($AA52, 'EV and Base'!$A$1:$N$671, 12, FALSE))+$AW$2+ROUNDDOWN($AF52/4, 0))*$AB52)/100, 0)+5)*0.9, 0))</f>
        <v>18</v>
      </c>
      <c r="AS52" s="2" cm="1">
        <f t="array" aca="1" ref="AS52" ca="1">IF(NOT(ISNUMBER(INDEX($A:$A, LOOKUP(2, 1 / ($A$1:INDIRECT("$A$"&amp;ROW($A52)) &lt;&gt; ""),ROW($A$1:INDIRECT("$A$"&amp;ROW($A52)))), 1))), "",
ROUNDDOWN((ROUNDDOWN((((2*VLOOKUP($AA52, 'EV and Base'!$A$1:$N$671, 13, FALSE))+$AX$2+ROUNDDOWN($AG52/4, 0))*$AB52)/100, 0)+5), 0))</f>
        <v>35</v>
      </c>
      <c r="AT52" s="24" cm="1">
        <f t="array" aca="1" ref="AT52" ca="1">IF(NOT(ISNUMBER(INDEX($A:$A, LOOKUP(2, 1 / ($A$1:INDIRECT("$A$"&amp;ROW($A52)) &lt;&gt; ""),ROW($A$1:INDIRECT("$A$"&amp;ROW($A52)))), 1))), "",
ROUNDDOWN((ROUNDDOWN((((2*VLOOKUP($AA52, 'EV and Base'!$A$1:$N$671, 14, FALSE))+31+ROUNDDOWN($AH52/4, 0))*$AB52)/100, 0)+5), 0))</f>
        <v>34</v>
      </c>
      <c r="AU52" s="28">
        <v>129</v>
      </c>
      <c r="AY52" cm="1">
        <f t="array" aca="1" ref="AY52" ca="1">IF(NOT(ISNUMBER(INDEX($A:$A,LOOKUP(2,1/($A$1:INDIRECT("$A$"&amp;ROW($A52))&lt;&gt;""),ROW($A$1:INDIRECT("$A$"&amp;ROW($A52)))),1))),"",
INDEX($AY:$AY,LOOKUP(2,1/($AY$1:INDIRECT("$AY$"&amp;ROW($AY52)-1)&lt;&gt;""),ROW($AY$1:INDIRECT("$AY$"&amp;ROW($AY52)-1))),1)+$BL52)</f>
        <v>4637</v>
      </c>
      <c r="AZ52" s="3" cm="1">
        <f t="array" aca="1" ref="AZ52" ca="1">IF(NOT(ISNUMBER(INDEX($A:$A, LOOKUP(2, 1 / ($A$1:INDIRECT("$A$"&amp;ROW($A52)) &lt;&gt; ""),ROW($A$1:INDIRECT("$A$"&amp;ROW($A52)))), 1))), "",
VLOOKUP(INDIRECT("$G$"&amp;LOOKUP(2, 1 / ($AY$1:INDIRECT("$AY$"&amp;ROW($AY52)-1) &lt;&gt; ""),ROW($AY$1:INDIRECT("$AY$"&amp;ROW($AY52)-1)))),'EV and Base'!A47:N717,2,FALSE))</f>
        <v>55</v>
      </c>
      <c r="BA52" s="3" cm="1">
        <f t="array" aca="1" ref="BA52" ca="1">IF(NOT(ISNUMBER(INDEX($A:$A, LOOKUP(2, 1 / ($A$1:INDIRECT("$A$"&amp;ROW($A52)) &lt;&gt; ""),ROW($A$1:INDIRECT("$A$"&amp;ROW($A52)))), 1))), "",
INDIRECT("$I$"&amp;LOOKUP(2, 1 / ($AY$1:INDIRECT("$AY$"&amp;ROW($AY52)-1) &lt;&gt; ""),ROW($AY$1:INDIRECT("$AY$"&amp;ROW($AY52)-1)))))</f>
        <v>15</v>
      </c>
      <c r="BB52" s="1" cm="1">
        <f t="array" aca="1" ref="BB52" ca="1">IF(NOT(ISNUMBER(INDEX($A:$A, LOOKUP(2, 1 / ($A$1:INDIRECT("$A$"&amp;ROW($A52)) &lt;&gt; ""),ROW($A$1:INDIRECT("$A$"&amp;ROW($A52)))), 1))), "",
INDIRECT("$AB$"&amp;LOOKUP(2, 1 / ($AY$1:INDIRECT("$AY$"&amp;ROW($AY52)-1) &lt;&gt; ""),ROW($AY$1:INDIRECT("$AY$"&amp;ROW($AY52)-1)))))</f>
        <v>18</v>
      </c>
      <c r="BC52" s="3" cm="1">
        <f t="array" aca="1" ref="BC52" ca="1">IF(NOT(ISNUMBER(INDEX($A:$A,LOOKUP(2,1/($A$1:INDIRECT("$A$"&amp;ROW($A52))&lt;&gt;""),ROW($A$1:INDIRECT("$A$"&amp;ROW($A52)))),1))),"",
$BA52+$BA52+10)</f>
        <v>40</v>
      </c>
      <c r="BD52" s="3" cm="1">
        <f t="array" aca="1" ref="BD52" ca="1">IF(NOT(ISNUMBER(INDEX($A:$A,LOOKUP(2,1/($A$1:INDIRECT("$A$"&amp;ROW($A52))&lt;&gt;""),ROW($A$1:INDIRECT("$A$"&amp;ROW($A52)))),1))),"",
$BA52+$BB52+10)</f>
        <v>43</v>
      </c>
      <c r="BE52" s="3" cm="1">
        <f t="array" aca="1" ref="BE52" ca="1">IF(NOT(ISNUMBER(INDEX($A:$A,LOOKUP(2,1/($A$1:INDIRECT("$A$"&amp;ROW($A52))&lt;&gt;""),ROW($A$1:INDIRECT("$A$"&amp;ROW($A52)))),1))),"",
$BC52*$BC52)</f>
        <v>1600</v>
      </c>
      <c r="BF52" s="3" cm="1">
        <f t="array" aca="1" ref="BF52" ca="1">IF(NOT(ISNUMBER(INDEX($A:$A,LOOKUP(2,1/($A$1:INDIRECT("$A$"&amp;ROW($A52))&lt;&gt;""),ROW($A$1:INDIRECT("$A$"&amp;ROW($A52)))),1))),"",
$BD52*$BD52)</f>
        <v>1849</v>
      </c>
      <c r="BG52" s="3" cm="1">
        <f t="array" aca="1" ref="BG52" ca="1">IF(NOT(ISNUMBER(INDEX($A:$A,LOOKUP(2,1/($A$1:INDIRECT("$A$"&amp;ROW($A52))&lt;&gt;""),ROW($A$1:INDIRECT("$A$"&amp;ROW($A52)))),1))),"",
_xlfn.FLOOR.MATH(1.5*_xlfn.FLOOR.MATH($AZ52*BA52/5)))</f>
        <v>247</v>
      </c>
      <c r="BH52" s="3" cm="1">
        <f t="array" aca="1" ref="BH52" ca="1">IF(NOT(ISNUMBER(INDEX($A:$A, LOOKUP(2, 1 / ($A$1:INDIRECT("$A$"&amp;ROW($A52)) &lt;&gt; ""),ROW($A$1:INDIRECT("$A$"&amp;ROW($A52)))), 1))), "",
_xlfn.FLOOR.MATH($BG52/IF(OR(INDIRECT("$C$"&amp;LOOKUP(2, 1 / ($AY$1:INDIRECT("$AY$"&amp;ROW($AY52)-1) &lt;&gt; ""),ROW($AY$1:INDIRECT("$AY$"&amp;ROW($AY52)-1))))="Multi",
INDIRECT("$C$"&amp;LOOKUP(2, 1 / ($AY$1:INDIRECT("$AY$"&amp;ROW($AY52)-1) &lt;&gt; ""),ROW($AY$1:INDIRECT("$AY$"&amp;ROW($AY52)-1))))="Double"),2,1)))</f>
        <v>247</v>
      </c>
      <c r="BI52" s="3" cm="1">
        <f t="array" aca="1" ref="BI52" ca="1">IF(NOT(ISNUMBER(INDEX($A:$A,LOOKUP(2,1/($A$1:INDIRECT("$A$"&amp;ROW($A52))&lt;&gt;""),ROW($A$1:INDIRECT("$A$"&amp;ROW($A52)))),1))),"",
VLOOKUP($BC52,GameFreakSQRT!$A$1:$B$200,2,FALSE))</f>
        <v>25905</v>
      </c>
      <c r="BJ52" s="3" cm="1">
        <f t="array" aca="1" ref="BJ52" ca="1">IF(NOT(ISNUMBER(INDEX($A:$A,LOOKUP(2,1/($A$1:INDIRECT("$A$"&amp;ROW($A52))&lt;&gt;""),ROW($A$1:INDIRECT("$A$"&amp;ROW($A52)))),1))),"",
VLOOKUP($BD52,GameFreakSQRT!$A$1:$B$200,2,FALSE))</f>
        <v>26859</v>
      </c>
      <c r="BK52" s="3" cm="1">
        <f t="array" aca="1" ref="BK52" ca="1">IF(NOT(ISNUMBER(INDEX($A:$A,LOOKUP(2,1/($A$1:INDIRECT("$A$"&amp;ROW($A52))&lt;&gt;""),ROW($A$1:INDIRECT("$A$"&amp;ROW($A52)))),1))),"",
_xlfn.FLOOR.MATH((($BI52*$BE52)*$BH52)/($BJ52*$BF52))+1)</f>
        <v>207</v>
      </c>
      <c r="BL52" s="3" cm="1">
        <f t="array" aca="1" ref="BL52" ca="1">IF(NOT(ISNUMBER(INDEX($A:$A,LOOKUP(2,1/($A$1:INDIRECT("$A$"&amp;ROW($A52))&lt;&gt;""),ROW($A$1:INDIRECT("$A$"&amp;ROW($A52)))),1))),"",
_xlfn.FLOOR.MATH($BK52*IF(NOT(INDIRECT("$Z$"&amp;LOOKUP(2, 1 / ($AY$1:INDIRECT("$AY$"&amp;ROW($AY52)-1) &lt;&gt; ""),ROW($AY$1:INDIRECT("$AY$"&amp;ROW($AY52)-1))))=""),1.5,1)))</f>
        <v>207</v>
      </c>
      <c r="BM52" s="3" cm="1">
        <f t="array" aca="1" ref="BM52" ca="1">IF(NOT(ISNUMBER(INDEX($A:$A, LOOKUP(2, 1 / ($A$1:INDIRECT("$A$"&amp;ROW($A52)) &lt;&gt; ""),ROW($A$1:INDIRECT("$A$"&amp;ROW($A52)))), 1))), "",
INDIRECT("$Y$"&amp;LOOKUP(2, 1 / ($AY$1:INDIRECT("$AY$"&amp;ROW($AY52)-1) &lt;&gt; ""),ROW($AY$1:INDIRECT("$AY$"&amp;ROW($AY52)-1)))))</f>
        <v>207</v>
      </c>
      <c r="BN52" s="3" t="b">
        <f t="shared" ca="1" si="0"/>
        <v>1</v>
      </c>
      <c r="CT52" s="3" cm="1">
        <f t="array" aca="1" ref="CT52" ca="1">IF(NOT(ISNUMBER(INDEX($A:$A, LOOKUP(2, 1 / ($A$1:INDIRECT("$A$"&amp;ROW($A52)) &lt;&gt; ""),ROW($A$1:INDIRECT("$A$"&amp;ROW($A52)))), 1))), "",
$AY52-INDEX($AY:$AY, LOOKUP(2, 1 / ($AY$1:INDIRECT("$AV$"&amp;ROW($AY52)-1) &lt;&gt; ""),ROW($AY$1:INDIRECT("$AV$"&amp;ROW($AY52)-1))), 1))</f>
        <v>4637</v>
      </c>
      <c r="CU52" s="3" cm="1">
        <f t="array" aca="1" ref="CU52" ca="1">IF(NOT(ISNUMBER(INDEX($A:$A, LOOKUP(2, 1 / ($A$1:INDIRECT("$A$"&amp;ROW($A52)) &lt;&gt; ""),ROW($A$1:INDIRECT("$A$"&amp;ROW($A52)))), 1))), "",
INDEX($Y:$Y, LOOKUP(2, 1 / ($Y$1:INDIRECT("$Y$"&amp;ROW($Y52)-1) &lt;&gt; ""),ROW($Y$1:INDIRECT("$Y$"&amp;ROW($Y52)-1))), 1))</f>
        <v>207</v>
      </c>
      <c r="CV52" s="1">
        <f ca="1">IFERROR(VLOOKUP($AY52, 'Medium-Slow'!$A$1:$B$101, 2, TRUE),"")</f>
        <v>19</v>
      </c>
    </row>
    <row r="53" spans="1:100" x14ac:dyDescent="0.45">
      <c r="A53" s="69">
        <v>21</v>
      </c>
      <c r="B53" s="69" t="s">
        <v>183</v>
      </c>
      <c r="C53" s="69" t="s">
        <v>46</v>
      </c>
      <c r="D53" s="69" t="s">
        <v>176</v>
      </c>
      <c r="E53" s="69" t="s">
        <v>48</v>
      </c>
      <c r="F53" s="56">
        <v>1</v>
      </c>
      <c r="G53" s="2" t="s">
        <v>179</v>
      </c>
      <c r="H53" s="2" t="s">
        <v>77</v>
      </c>
      <c r="I53" s="2">
        <v>18</v>
      </c>
      <c r="J53" s="2" t="s">
        <v>134</v>
      </c>
      <c r="K53" s="2" t="s">
        <v>184</v>
      </c>
      <c r="L53" s="2" t="s">
        <v>53</v>
      </c>
      <c r="M53" s="2" t="s">
        <v>185</v>
      </c>
      <c r="N53" s="2" t="s">
        <v>74</v>
      </c>
      <c r="O53" s="2" t="s">
        <v>186</v>
      </c>
      <c r="P53" s="2" t="s">
        <v>73</v>
      </c>
      <c r="Q53" s="2">
        <v>6</v>
      </c>
      <c r="R53" s="2">
        <f>_xlfn.FLOOR.MATH((((2*VLOOKUP(G53, 'EV and Base'!$A$1:$N$671, 9, FALSE))+$Q53)*$I53)/100)+$I53+10</f>
        <v>52</v>
      </c>
      <c r="S53" s="2">
        <f>_xlfn.FLOOR.MATH((_xlfn.FLOOR.MATH((((2*VLOOKUP($G53, 'EV and Base'!$A$1:$N$671, 10, FALSE))+$Q53)*$I53)/100)+5)*
IF(OR($J53="Lonely", $J53="Brave", $J53="Adamant", $J53="Naughty"), 1.1,
IF(OR($J53="Bold", $J53="Timid", $J53="Modest", $J53="Calm"), 0.9, 1)))</f>
        <v>37</v>
      </c>
      <c r="T53" s="2">
        <f>_xlfn.FLOOR.MATH((_xlfn.FLOOR.MATH((((2*VLOOKUP($G53, 'EV and Base'!$A$1:$N$671, 11, FALSE))+$Q53)*$I53)/100)+5)*
IF(OR($J53="Bold", $J53="Relaxed", $J53="Impish", $J53="Lax"), 1.1,
IF(OR($J53="Lonely", $J53="Hasty", $J53="Mild", $J53="Gentle"), 0.9, 1)))</f>
        <v>29</v>
      </c>
      <c r="U53" s="2">
        <f>_xlfn.FLOOR.MATH((_xlfn.FLOOR.MATH((((2*VLOOKUP($G53, 'EV and Base'!$A$1:$N$671, 12, FALSE))+$Q53)*$I53)/100)+5)*
IF(OR($J53="Modest", $J53="Mild", $J53="Quiet", $J53="Rash"), 1.1,
IF(OR($J53="Adamant", $J53="Impish", $J53="Jolly", $J53="Careful"), 0.9, 1)))</f>
        <v>16</v>
      </c>
      <c r="V53" s="2">
        <f>_xlfn.FLOOR.MATH((_xlfn.FLOOR.MATH((((2*VLOOKUP($G53, 'EV and Base'!$A$1:$N$671, 13, FALSE))+$Q53)*$I53)/100)+5)*
IF(OR($J53="Calm", $J53="Gentle", $J53="Sassy", $J53="Careful"), 1.1,
IF(OR($J53="Naughty", $J53="Lax", $J53="Naive", $J53="Rash"), 0.9, 1)))</f>
        <v>29</v>
      </c>
      <c r="W53" s="2">
        <f>_xlfn.FLOOR.MATH((_xlfn.FLOOR.MATH((((2*VLOOKUP($G53, 'EV and Base'!$A$1:$N$671, 14, FALSE))+$Q53)*$I53)/100)+5)*
IF(OR($J53="Timid", $J53="Hasty", $J53="Jolly", $J53="Naive"), 1.1,
IF(OR($J53="Brave", $J53="Relaxed", $J53="Quiet", $J53="Sassy"), 0.9, 1)))</f>
        <v>27</v>
      </c>
      <c r="X53" s="69">
        <v>2400</v>
      </c>
      <c r="Y53" s="1">
        <v>666</v>
      </c>
      <c r="AA53" s="23" t="str" cm="1">
        <f t="array" aca="1" ref="AA53" ca="1">IF(NOT(ISNUMBER(INDEX($A:$A,LOOKUP(2,1/($A$1:INDIRECT("$A$"&amp;ROW($A53))&lt;&gt;""),ROW($A$1:INDIRECT("$A$"&amp;ROW($A53)))),1))),"",
IF(NOT(ISNUMBER($A53)),$AA52,
IF($AB53&lt;16,"Lillipup",
IF($AB53&lt;32,"Herdier",
"Stoutland"))))</f>
        <v>Herdier</v>
      </c>
      <c r="AB53" s="25" cm="1">
        <f t="array" aca="1" ref="AB53" ca="1">IF(NOT(ISNUMBER(INDEX($A:$A, LOOKUP(2, 1 / ($A$1:INDIRECT("$A$"&amp;ROW($A53)) &lt;&gt; ""),ROW($A$1:INDIRECT("$A$"&amp;ROW($A53)))), 1))), "",
VLOOKUP($AY53,'Medium-Slow'!$A$1:$B$101,2,TRUE))</f>
        <v>19</v>
      </c>
      <c r="AC53" s="23" cm="1">
        <f t="array" aca="1" ref="AC53" ca="1">IF(NOT(ISNUMBER(INDEX($A:$A, LOOKUP(2, 1 / ($A$1:INDIRECT("$A$"&amp;ROW($A53)) &lt;&gt; ""),ROW($A$1:INDIRECT("$A$"&amp;ROW($A53)))), 1))), "",
INDEX($AC:$AC, LOOKUP(2, 1 / ($AC$1:INDIRECT("$AC$"&amp;ROW($AC53)-1) &lt;&gt; ""),ROW($AC$1:INDIRECT("$AC$"&amp;ROW($AC53)-1))), 1)+
IF(INDEX($AC:$AC, LOOKUP(2, 1 / ($AC$1:INDIRECT("$AC$"&amp;ROW($AC53)-1) &lt;&gt; ""),ROW($AC$1:INDIRECT("$AC$"&amp;ROW($AC53)-1))), 1)+
INDEX($AD:$AD, LOOKUP(2, 1 / ($AD$1:INDIRECT("$AD$"&amp;ROW($AD53)-1) &lt;&gt; ""),ROW($AD$1:INDIRECT("$AD$"&amp;ROW($AD53)-1))), 1)+
INDEX($AE:$AE, LOOKUP(2, 1 / ($AE$1:INDIRECT("$AE$"&amp;ROW($AE53)-1) &lt;&gt; ""),ROW($AE$1:INDIRECT("$AE$"&amp;ROW($AD53)-1))), 1)+
INDEX($AE:$AF, LOOKUP(2, 1 / ($AF$1:INDIRECT("$AF$"&amp;ROW($AF53)-1) &lt;&gt; ""),ROW($AF$1:INDIRECT("$AF$"&amp;ROW($AD53)-1))), 1)+
INDEX($AG:$AG, LOOKUP(2, 1 / ($AG$1:INDIRECT("$AG$"&amp;ROW($AG53)-1) &lt;&gt; ""),ROW($AG$1:INDIRECT("$AG$"&amp;ROW($AD53)-1))), 1)+
INDEX($AH:$AH, LOOKUP(2, 1 / ($AH$1:INDIRECT("$AH$"&amp;ROW($AH53)-1) &lt;&gt; ""),ROW($AH$1:INDIRECT("$AH$"&amp;ROW($AD53)-1))), 1)&gt;=510,0,
IF(INDEX($AC:$AC, LOOKUP(2, 1 / ($AC$1:INDIRECT("$AC$"&amp;ROW($AC53)-1) &lt;&gt; ""),ROW($AC$1:INDIRECT("$AC$"&amp;ROW($AC53)-1))), 1)&gt;=255,0,
VLOOKUP(INDIRECT("$G$"&amp;LOOKUP(2, 1 / ($AC$1:INDIRECT("$AC$"&amp;ROW($AC53)-1) &lt;&gt; ""),ROW($AC$1:INDIRECT("$AC$"&amp;ROW($AC53)-1)))), 'EV and Base'!$A$1:$N$671, 3, FALSE))))</f>
        <v>2</v>
      </c>
      <c r="AD53" s="2" cm="1">
        <f t="array" aca="1" ref="AD53" ca="1">IF(NOT(ISNUMBER(INDEX($A:$A, LOOKUP(2, 1 / ($A$1:INDIRECT("$A$"&amp;ROW($A53)) &lt;&gt; ""),ROW($A$1:INDIRECT("$A$"&amp;ROW($A53)))), 1))), "",
INDEX($AD:$AD, LOOKUP(2, 1 / ($AD$1:INDIRECT("$AD$"&amp;ROW($AD53)-1) &lt;&gt; ""),ROW($AD$1:INDIRECT("$AD$"&amp;ROW($AD53)-1))), 1)+
IF(INDEX($AC:$AC, LOOKUP(2, 1 / ($AC$1:INDIRECT("$AC$"&amp;ROW($AC53)-1) &lt;&gt; ""),ROW($AC$1:INDIRECT("$AC$"&amp;ROW($AC53)-1))), 1)+
INDEX($AD:$AD, LOOKUP(2, 1 / ($AD$1:INDIRECT("$AD$"&amp;ROW($AD53)-1) &lt;&gt; ""),ROW($AD$1:INDIRECT("$AD$"&amp;ROW($AD53)-1))), 1)+
INDEX($AE:$AE, LOOKUP(2, 1 / ($AE$1:INDIRECT("$AE$"&amp;ROW($AE53)-1) &lt;&gt; ""),ROW($AE$1:INDIRECT("$AE$"&amp;ROW($AD53)-1))), 1)+
INDEX($AE:$AF, LOOKUP(2, 1 / ($AF$1:INDIRECT("$AF$"&amp;ROW($AF53)-1) &lt;&gt; ""),ROW($AF$1:INDIRECT("$AF$"&amp;ROW($AD53)-1))), 1)+
INDEX($AG:$AG, LOOKUP(2, 1 / ($AG$1:INDIRECT("$AG$"&amp;ROW($AG53)-1) &lt;&gt; ""),ROW($AG$1:INDIRECT("$AG$"&amp;ROW($AD53)-1))), 1)+
INDEX($AH:$AH, LOOKUP(2, 1 / ($AH$1:INDIRECT("$AH$"&amp;ROW($AH53)-1) &lt;&gt; ""),ROW($AH$1:INDIRECT("$AH$"&amp;ROW($AD53)-1))), 1)&gt;=510,0,
IF(INDEX($AD:$AD, LOOKUP(2, 1 / ($AD$1:INDIRECT("$AD$"&amp;ROW($AD53)-1) &lt;&gt; ""),ROW($AD$1:INDIRECT("$AD$"&amp;ROW($AD53)-1))), 1)&gt;=255,0,
VLOOKUP(INDIRECT("$G$"&amp;LOOKUP(2, 1 / ($AD$1:INDIRECT("$AD$"&amp;ROW($AD53)-1) &lt;&gt; ""),ROW($AD$1:INDIRECT("$AD$"&amp;ROW($AD53)-1)))), 'EV and Base'!$A$1:$N$671, 4, FALSE))))</f>
        <v>17</v>
      </c>
      <c r="AE53" s="2" cm="1">
        <f t="array" aca="1" ref="AE53" ca="1">IF(NOT(ISNUMBER(INDEX($A:$A,LOOKUP(2,1/($A$1:INDIRECT("$A$"&amp;ROW($A53))&lt;&gt;""),ROW($A$1:INDIRECT("$A$"&amp;ROW($A53)))),1))),"",
INDEX($AE:$AE,LOOKUP(2,1/($AE$1:INDIRECT("$AE$"&amp;ROW($AE53)-1)&lt;&gt;""),ROW($AE$1:INDIRECT("$AE$"&amp;ROW($AE53)-1))),1)+
IF(INDEX($AC:$AC,LOOKUP(2,1/($AC$1:INDIRECT("$AC$"&amp;ROW($AC53)-1)&lt;&gt;""),ROW($AC$1:INDIRECT("$AC$"&amp;ROW($AC53)-1))),1)+
INDEX($AD:$AD,LOOKUP(2,1/($AD$1:INDIRECT("$AD$"&amp;ROW($AD53)-1)&lt;&gt;""),ROW($AD$1:INDIRECT("$AD$"&amp;ROW($AD53)-1))),1)+
INDEX($AE:$AE,LOOKUP(2,1/($AE$1:INDIRECT("$AE$"&amp;ROW($AE53)-1)&lt;&gt;""),ROW($AE$1:INDIRECT("$AE$"&amp;ROW($AD53)-1))),1)+
INDEX($AE:$AF,LOOKUP(2,1/($AF$1:INDIRECT("$AF$"&amp;ROW($AF53)-1)&lt;&gt;""),ROW($AF$1:INDIRECT("$AF$"&amp;ROW($AD53)-1))),1)+
INDEX($AG:$AG,LOOKUP(2,1/($AG$1:INDIRECT("$AG$"&amp;ROW($AG53)-1)&lt;&gt;""),ROW($AG$1:INDIRECT("$AG$"&amp;ROW($AD53)-1))),1)+
INDEX($AH:$AH,LOOKUP(2,1/($AH$1:INDIRECT("$AH$"&amp;ROW($AH53)-1)&lt;&gt;""),ROW($AH$1:INDIRECT("$AH$"&amp;ROW($AD53)-1))),1)&gt;=510,0,
IF(INDEX($AE:$AE,LOOKUP(2,1/($AE$1:INDIRECT("$AE$"&amp;ROW($AE53)-1)&lt;&gt;""),ROW($AE$1:INDIRECT("$AE$"&amp;ROW($AE53)-1))),1)&gt;=255,0,
VLOOKUP(INDIRECT("$G$"&amp;LOOKUP(2,1/($AE$1:INDIRECT("$AE$"&amp;ROW($AE53)-1)&lt;&gt;""),ROW($AE$1:INDIRECT("$AE$"&amp;ROW($AE53)-1)))),'EV and Base'!$A$1:$N$671,5,FALSE))))</f>
        <v>0</v>
      </c>
      <c r="AF53" s="2" cm="1">
        <f t="array" aca="1" ref="AF53" ca="1">IF(NOT(ISNUMBER(INDEX($A:$A, LOOKUP(2, 1 / ($A$1:INDIRECT("$A$"&amp;ROW($A53)) &lt;&gt; ""),ROW($A$1:INDIRECT("$A$"&amp;ROW($A53)))), 1))), "",
INDEX($AF:$AF, LOOKUP(2, 1 / ($AF$1:INDIRECT("$AF$"&amp;ROW($AF53)-1) &lt;&gt; ""),ROW($AF$1:INDIRECT("$AF$"&amp;ROW($AF53)-1))), 1)+
IF(INDEX($AC:$AC, LOOKUP(2, 1 / ($AC$1:INDIRECT("$AC$"&amp;ROW($AC53)-1) &lt;&gt; ""),ROW($AC$1:INDIRECT("$AC$"&amp;ROW($AC53)-1))), 1)+
INDEX($AD:$AD, LOOKUP(2, 1 / ($AD$1:INDIRECT("$AD$"&amp;ROW($AD53)-1) &lt;&gt; ""),ROW($AD$1:INDIRECT("$AD$"&amp;ROW($AD53)-1))), 1)+
INDEX($AE:$AE, LOOKUP(2, 1 / ($AE$1:INDIRECT("$AE$"&amp;ROW($AE53)-1) &lt;&gt; ""),ROW($AE$1:INDIRECT("$AE$"&amp;ROW($AD53)-1))), 1)+
INDEX($AE:$AF, LOOKUP(2, 1 / ($AF$1:INDIRECT("$AF$"&amp;ROW($AF53)-1) &lt;&gt; ""),ROW($AF$1:INDIRECT("$AF$"&amp;ROW($AD53)-1))), 1)+
INDEX($AG:$AG, LOOKUP(2, 1 / ($AG$1:INDIRECT("$AG$"&amp;ROW($AG53)-1) &lt;&gt; ""),ROW($AG$1:INDIRECT("$AG$"&amp;ROW($AD53)-1))), 1)+
INDEX($AH:$AH, LOOKUP(2, 1 / ($AH$1:INDIRECT("$AH$"&amp;ROW($AH53)-1) &lt;&gt; ""),ROW($AH$1:INDIRECT("$AH$"&amp;ROW($AD53)-1))), 1)&gt;=510,0,
IF(INDEX($AF:$AF, LOOKUP(2, 1 / ($AF$1:INDIRECT("$AF$"&amp;ROW($AF53)-1) &lt;&gt; ""),ROW($AF$1:INDIRECT("$AF$"&amp;ROW($AF53)-1))), 1)&gt;=255,0,
VLOOKUP(INDIRECT("$G$"&amp;LOOKUP(2, 1 / ($AF$1:INDIRECT("$AF$"&amp;ROW($AF53)-1) &lt;&gt; ""),ROW($AF$1:INDIRECT("$AF$"&amp;ROW($AF53)-1)))), 'EV and Base'!$A$1:$N$671, 6, FALSE))))</f>
        <v>1</v>
      </c>
      <c r="AG53" s="2" cm="1">
        <f t="array" aca="1" ref="AG53" ca="1">IF(NOT(ISNUMBER(INDEX($A:$A, LOOKUP(2, 1 / ($A$1:INDIRECT("$A$"&amp;ROW($A53)) &lt;&gt; ""),ROW($A$1:INDIRECT("$A$"&amp;ROW($A53)))), 1))), "",
INDEX($AG:$AG, LOOKUP(2, 1 / ($AG$1:INDIRECT("$AG$"&amp;ROW($AG53)-1) &lt;&gt; ""),ROW($AG$1:INDIRECT("$AG$"&amp;ROW($AG53)-1))), 1)+
IF(INDEX($AC:$AC, LOOKUP(2, 1 / ($AC$1:INDIRECT("$AC$"&amp;ROW($AC53)-1) &lt;&gt; ""),ROW($AC$1:INDIRECT("$AC$"&amp;ROW($AC53)-1))), 1)+
INDEX($AD:$AD, LOOKUP(2, 1 / ($AD$1:INDIRECT("$AD$"&amp;ROW($AD53)-1) &lt;&gt; ""),ROW($AD$1:INDIRECT("$AD$"&amp;ROW($AD53)-1))), 1)+
INDEX($AE:$AE, LOOKUP(2, 1 / ($AE$1:INDIRECT("$AE$"&amp;ROW($AE53)-1) &lt;&gt; ""),ROW($AE$1:INDIRECT("$AE$"&amp;ROW($AD53)-1))), 1)+
INDEX($AE:$AF, LOOKUP(2, 1 / ($AF$1:INDIRECT("$AF$"&amp;ROW($AF53)-1) &lt;&gt; ""),ROW($AF$1:INDIRECT("$AF$"&amp;ROW($AD53)-1))), 1)+
INDEX($AG:$AG, LOOKUP(2, 1 / ($AG$1:INDIRECT("$AG$"&amp;ROW($AG53)-1) &lt;&gt; ""),ROW($AG$1:INDIRECT("$AG$"&amp;ROW($AD53)-1))), 1)+
INDEX($AH:$AH, LOOKUP(2, 1 / ($AH$1:INDIRECT("$AH$"&amp;ROW($AH53)-1) &lt;&gt; ""),ROW($AH$1:INDIRECT("$AH$"&amp;ROW($AD53)-1))), 1)&gt;=510,0,
IF(INDEX($AG:$AG, LOOKUP(2, 1 / ($AG$1:INDIRECT("$AG$"&amp;ROW($AG53)-1) &lt;&gt; ""),ROW($AG$1:INDIRECT("$AG$"&amp;ROW($AG53)-1))), 1)&gt;=255,0,
VLOOKUP(INDIRECT("$G$"&amp;LOOKUP(2, 1 / ($AG$1:INDIRECT("$AG$"&amp;ROW($AG53)-1) &lt;&gt; ""),ROW($AG$1:INDIRECT("$AG$"&amp;ROW($AG53)-1)))), 'EV and Base'!$A$1:$N$671, 7, FALSE))))</f>
        <v>0</v>
      </c>
      <c r="AH53" s="24" cm="1">
        <f t="array" aca="1" ref="AH53" ca="1">IF(NOT(ISNUMBER(INDEX($A:$A,LOOKUP(2,1/($A$1:INDIRECT("$A$"&amp;ROW($A53))&lt;&gt;""),ROW($A$1:INDIRECT("$A$"&amp;ROW($A53)))),1))),"",
INDEX($AH:$AH,LOOKUP(2,1/($AH$1:INDIRECT("$AH$"&amp;ROW($AH53)-1)&lt;&gt;""),ROW($AH$1:INDIRECT("$AH$"&amp;ROW($AH53)-1))),1)+
IF(INDEX($AC:$AC,LOOKUP(2,1/($AC$1:INDIRECT("$AC$"&amp;ROW($AC53)-1)&lt;&gt;""),ROW($AC$1:INDIRECT("$AC$"&amp;ROW($AC53)-1))),1)+
INDEX($AD:$AD,LOOKUP(2,1/($AD$1:INDIRECT("$AD$"&amp;ROW($AD53)-1)&lt;&gt;""),ROW($AD$1:INDIRECT("$AD$"&amp;ROW($AD53)-1))),1)+
INDEX($AE:$AE,LOOKUP(2,1/($AE$1:INDIRECT("$AE$"&amp;ROW($AE53)-1)&lt;&gt;""),ROW($AE$1:INDIRECT("$AE$"&amp;ROW($AD53)-1))),1)+
INDEX($AE:$AF,LOOKUP(2,1/($AF$1:INDIRECT("$AF$"&amp;ROW($AF53)-1)&lt;&gt;""),ROW($AF$1:INDIRECT("$AF$"&amp;ROW($AD53)-1))),1)+
INDEX($AG:$AG,LOOKUP(2,1/($AG$1:INDIRECT("$AG$"&amp;ROW($AG53)-1)&lt;&gt;""),ROW($AG$1:INDIRECT("$AG$"&amp;ROW($AD53)-1))),1)+
INDEX($AH:$AH,LOOKUP(2,1/($AH$1:INDIRECT("$AH$"&amp;ROW($AH53)-1)&lt;&gt;""),ROW($AH$1:INDIRECT("$AH$"&amp;ROW($AD53)-1))),1)&gt;=510,0,
IF(INDEX($AH:$AH,LOOKUP(2,1/($AH$1:INDIRECT("$AH$"&amp;ROW($AH53)-1)&lt;&gt;""),ROW($AH$1:INDIRECT("$AH$"&amp;ROW($AH53)-1))),1)&gt;=255,0,
VLOOKUP(INDIRECT("$G$"&amp;LOOKUP(2,1/($AH$1:INDIRECT("$AH$"&amp;ROW($AH53)-1)&lt;&gt;""),ROW($AH$1:INDIRECT("$AH$"&amp;ROW($AH53)-1)))),'EV and Base'!$A$1:$N$671,8,FALSE))))</f>
        <v>10</v>
      </c>
      <c r="AI53" s="29" cm="1">
        <f t="array" aca="1" ref="AI53" ca="1">IF(NOT(ISNUMBER(INDEX($A:$A,LOOKUP(2,1/($A$1:INDIRECT("$A$"&amp;ROW($A53))&lt;&gt;""),ROW($A$1:INDIRECT("$A$"&amp;ROW($A53)))),1))),"",
ROUNDDOWN((((2*VLOOKUP($AA53,'EV and Base'!$A$1:$N$671,9,FALSE))+31+ROUNDDOWN($AC53/4,0))*$AB53)/100,0)+$AB53+10)</f>
        <v>59</v>
      </c>
      <c r="AJ53" s="21" cm="1">
        <f t="array" aca="1" ref="AJ53" ca="1">IF(NOT(ISNUMBER(INDEX($A:$A, LOOKUP(2, 1 / ($A$1:INDIRECT("$A$"&amp;ROW($A53)) &lt;&gt; ""),ROW($A$1:INDIRECT("$A$"&amp;ROW($A53)))), 1))), "",
ROUNDDOWN((ROUNDDOWN((((2*VLOOKUP($AA53, 'EV and Base'!$A$1:$N$671, 10, FALSE))+31+ROUNDDOWN($AD53/4, 0))*$AB53)/100, 0)+5)*1.1, 0))</f>
        <v>46</v>
      </c>
      <c r="AK53" s="21" t="str" cm="1">
        <f t="array" aca="1" ref="AK53" ca="1">IF(NOT(ISNUMBER(INDEX($A:$A, LOOKUP(2, 1 / ($A$1:INDIRECT("$A$"&amp;ROW($A53)) &lt;&gt; ""),ROW($A$1:INDIRECT("$A$"&amp;ROW($A53)))), 1))), "",
ROUNDDOWN((ROUNDDOWN((((2*VLOOKUP($AA53, 'EV and Base'!$A$1:$N$671, 11, FALSE))+30+ROUNDDOWN($AE53/4, 0))*$AB53)/100, 0)+5), 0)
&amp;"-"&amp;
ROUNDDOWN((ROUNDDOWN((((2*VLOOKUP($AA53, 'EV and Base'!$A$1:$N$671, 11, FALSE))+31+ROUNDDOWN($AE53/4, 0))*$AB53)/100, 0)+5), 0))</f>
        <v>35-35</v>
      </c>
      <c r="AL53" s="21" t="str" cm="1">
        <f t="array" aca="1" ref="AL53" ca="1">IF(NOT(ISNUMBER(INDEX($A:$A, LOOKUP(2, 1 / ($A$1:INDIRECT("$A$"&amp;ROW($A53)) &lt;&gt; ""),ROW($A$1:INDIRECT("$A$"&amp;ROW($A53)))), 1))), "",
ROUNDDOWN((ROUNDDOWN((((2*VLOOKUP($AA53, 'EV and Base'!$A$1:$N$671, 12, FALSE))+0+ROUNDDOWN($AF53/4, 0))*$AB53)/100, 0)+5)*0.9, 0)
&amp;"-"&amp;
ROUNDDOWN((ROUNDDOWN((((2*VLOOKUP($AA53, 'EV and Base'!$A$1:$N$671, 12, FALSE))+31+ROUNDDOWN($AF53/4, 0))*$AB53)/100, 0)+5)*0.9, 0))</f>
        <v>16-21</v>
      </c>
      <c r="AM53" s="21" t="str" cm="1">
        <f t="array" aca="1" ref="AM53" ca="1">IF(NOT(ISNUMBER(INDEX($A:$A, LOOKUP(2, 1 / ($A$1:INDIRECT("$A$"&amp;ROW($A53)) &lt;&gt; ""),ROW($A$1:INDIRECT("$A$"&amp;ROW($A53)))), 1))), "",
ROUNDDOWN((ROUNDDOWN((((2*VLOOKUP($AA53, 'EV and Base'!$A$1:$N$671, 13, FALSE))+30+ROUNDDOWN($AG53/4, 0))*$AB53)/100, 0)+5), 0)
&amp;"-"&amp;
ROUNDDOWN((ROUNDDOWN((((2*VLOOKUP($AA53, 'EV and Base'!$A$1:$N$671, 13, FALSE))+31+ROUNDDOWN($AG53/4, 0))*$AB53)/100, 0)+5), 0))</f>
        <v>35-35</v>
      </c>
      <c r="AN53" s="25" cm="1">
        <f t="array" aca="1" ref="AN53" ca="1">IF(NOT(ISNUMBER(INDEX($A:$A, LOOKUP(2, 1 / ($A$1:INDIRECT("$A$"&amp;ROW($A53)) &lt;&gt; ""),ROW($A$1:INDIRECT("$A$"&amp;ROW($A53)))), 1))), "",
ROUNDDOWN((ROUNDDOWN((((2*VLOOKUP($AA53, 'EV and Base'!$A$1:$N$671, 14, FALSE))+31+ROUNDDOWN($AH53/4, 0))*$AB53)/100, 0)+5), 0))</f>
        <v>34</v>
      </c>
      <c r="AO53" s="23" cm="1">
        <f t="array" aca="1" ref="AO53" ca="1">IF(NOT(ISNUMBER(INDEX($A:$A, LOOKUP(2, 1 / ($A$1:INDIRECT("$A$"&amp;ROW($A53)) &lt;&gt; ""),ROW($A$1:INDIRECT("$A$"&amp;ROW($A53)))), 1))), "",
ROUNDDOWN((((2*VLOOKUP($AA53, 'EV and Base'!$A$1:$N$671, 9, FALSE))+31+ROUNDDOWN($AC53/4, 0))*$AB53)/100, 0)+$AB53+10)</f>
        <v>59</v>
      </c>
      <c r="AP53" s="2" cm="1">
        <f t="array" aca="1" ref="AP53" ca="1">IF(NOT(ISNUMBER(INDEX($A:$A, LOOKUP(2, 1 / ($A$1:INDIRECT("$A$"&amp;ROW($A53)) &lt;&gt; ""),ROW($A$1:INDIRECT("$A$"&amp;ROW($A53)))), 1))), "",
ROUNDDOWN((ROUNDDOWN((((2*VLOOKUP($AA53, 'EV and Base'!$A$1:$N$671, 10, FALSE))+31+ROUNDDOWN($AD53/4, 0))*$AB53)/100, 0)+5)*1.1, 0))</f>
        <v>46</v>
      </c>
      <c r="AQ53" s="2" cm="1">
        <f t="array" aca="1" ref="AQ53" ca="1">IF(NOT(ISNUMBER(INDEX($A:$A, LOOKUP(2, 1 / ($A$1:INDIRECT("$A$"&amp;ROW($A53)) &lt;&gt; ""),ROW($A$1:INDIRECT("$A$"&amp;ROW($A53)))), 1))), "",
ROUNDDOWN((ROUNDDOWN((((2*VLOOKUP($AA53, 'EV and Base'!$A$1:$N$671, 11, FALSE))+$AV$2+ROUNDDOWN($AE53/4, 0))*$AB53)/100, 0)+5), 0))</f>
        <v>35</v>
      </c>
      <c r="AR53" s="22" cm="1">
        <f t="array" aca="1" ref="AR53" ca="1">IF(NOT(ISNUMBER(INDEX($A:$A, LOOKUP(2, 1 / ($A$1:INDIRECT("$A$"&amp;ROW($A53)) &lt;&gt; ""),ROW($A$1:INDIRECT("$A$"&amp;ROW($A53)))), 1))), "",
ROUNDDOWN((ROUNDDOWN((((2*VLOOKUP($AA53, 'EV and Base'!$A$1:$N$671, 12, FALSE))+$AW$2+ROUNDDOWN($AF53/4, 0))*$AB53)/100, 0)+5)*0.9, 0))</f>
        <v>18</v>
      </c>
      <c r="AS53" s="2" cm="1">
        <f t="array" aca="1" ref="AS53" ca="1">IF(NOT(ISNUMBER(INDEX($A:$A, LOOKUP(2, 1 / ($A$1:INDIRECT("$A$"&amp;ROW($A53)) &lt;&gt; ""),ROW($A$1:INDIRECT("$A$"&amp;ROW($A53)))), 1))), "",
ROUNDDOWN((ROUNDDOWN((((2*VLOOKUP($AA53, 'EV and Base'!$A$1:$N$671, 13, FALSE))+$AX$2+ROUNDDOWN($AG53/4, 0))*$AB53)/100, 0)+5), 0))</f>
        <v>35</v>
      </c>
      <c r="AT53" s="24" cm="1">
        <f t="array" aca="1" ref="AT53" ca="1">IF(NOT(ISNUMBER(INDEX($A:$A, LOOKUP(2, 1 / ($A$1:INDIRECT("$A$"&amp;ROW($A53)) &lt;&gt; ""),ROW($A$1:INDIRECT("$A$"&amp;ROW($A53)))), 1))), "",
ROUNDDOWN((ROUNDDOWN((((2*VLOOKUP($AA53, 'EV and Base'!$A$1:$N$671, 14, FALSE))+31+ROUNDDOWN($AH53/4, 0))*$AB53)/100, 0)+5), 0))</f>
        <v>34</v>
      </c>
      <c r="AU53" s="28">
        <v>129</v>
      </c>
      <c r="AY53" cm="1">
        <f t="array" aca="1" ref="AY53" ca="1">IF(NOT(ISNUMBER(INDEX($A:$A,LOOKUP(2,1/($A$1:INDIRECT("$A$"&amp;ROW($A53))&lt;&gt;""),ROW($A$1:INDIRECT("$A$"&amp;ROW($A53)))),1))),"",
INDEX($AY:$AY,LOOKUP(2,1/($AY$1:INDIRECT("$AY$"&amp;ROW($AY53)-1)&lt;&gt;""),ROW($AY$1:INDIRECT("$AY$"&amp;ROW($AY53)-1))),1)+$BL53)</f>
        <v>4832</v>
      </c>
      <c r="AZ53" s="3" cm="1">
        <f t="array" aca="1" ref="AZ53" ca="1">IF(NOT(ISNUMBER(INDEX($A:$A, LOOKUP(2, 1 / ($A$1:INDIRECT("$A$"&amp;ROW($A53)) &lt;&gt; ""),ROW($A$1:INDIRECT("$A$"&amp;ROW($A53)))), 1))), "",
VLOOKUP(INDIRECT("$G$"&amp;LOOKUP(2, 1 / ($AY$1:INDIRECT("$AY$"&amp;ROW($AY53)-1) &lt;&gt; ""),ROW($AY$1:INDIRECT("$AY$"&amp;ROW($AY53)-1)))),'EV and Base'!A48:N718,2,FALSE))</f>
        <v>55</v>
      </c>
      <c r="BA53" s="3" cm="1">
        <f t="array" aca="1" ref="BA53" ca="1">IF(NOT(ISNUMBER(INDEX($A:$A, LOOKUP(2, 1 / ($A$1:INDIRECT("$A$"&amp;ROW($A53)) &lt;&gt; ""),ROW($A$1:INDIRECT("$A$"&amp;ROW($A53)))), 1))), "",
INDIRECT("$I$"&amp;LOOKUP(2, 1 / ($AY$1:INDIRECT("$AY$"&amp;ROW($AY53)-1) &lt;&gt; ""),ROW($AY$1:INDIRECT("$AY$"&amp;ROW($AY53)-1)))))</f>
        <v>15</v>
      </c>
      <c r="BB53" s="1" cm="1">
        <f t="array" aca="1" ref="BB53" ca="1">IF(NOT(ISNUMBER(INDEX($A:$A, LOOKUP(2, 1 / ($A$1:INDIRECT("$A$"&amp;ROW($A53)) &lt;&gt; ""),ROW($A$1:INDIRECT("$A$"&amp;ROW($A53)))), 1))), "",
INDIRECT("$AB$"&amp;LOOKUP(2, 1 / ($AY$1:INDIRECT("$AY$"&amp;ROW($AY53)-1) &lt;&gt; ""),ROW($AY$1:INDIRECT("$AY$"&amp;ROW($AY53)-1)))))</f>
        <v>19</v>
      </c>
      <c r="BC53" s="3" cm="1">
        <f t="array" aca="1" ref="BC53" ca="1">IF(NOT(ISNUMBER(INDEX($A:$A,LOOKUP(2,1/($A$1:INDIRECT("$A$"&amp;ROW($A53))&lt;&gt;""),ROW($A$1:INDIRECT("$A$"&amp;ROW($A53)))),1))),"",
$BA53+$BA53+10)</f>
        <v>40</v>
      </c>
      <c r="BD53" s="3" cm="1">
        <f t="array" aca="1" ref="BD53" ca="1">IF(NOT(ISNUMBER(INDEX($A:$A,LOOKUP(2,1/($A$1:INDIRECT("$A$"&amp;ROW($A53))&lt;&gt;""),ROW($A$1:INDIRECT("$A$"&amp;ROW($A53)))),1))),"",
$BA53+$BB53+10)</f>
        <v>44</v>
      </c>
      <c r="BE53" s="3" cm="1">
        <f t="array" aca="1" ref="BE53" ca="1">IF(NOT(ISNUMBER(INDEX($A:$A,LOOKUP(2,1/($A$1:INDIRECT("$A$"&amp;ROW($A53))&lt;&gt;""),ROW($A$1:INDIRECT("$A$"&amp;ROW($A53)))),1))),"",
$BC53*$BC53)</f>
        <v>1600</v>
      </c>
      <c r="BF53" s="3" cm="1">
        <f t="array" aca="1" ref="BF53" ca="1">IF(NOT(ISNUMBER(INDEX($A:$A,LOOKUP(2,1/($A$1:INDIRECT("$A$"&amp;ROW($A53))&lt;&gt;""),ROW($A$1:INDIRECT("$A$"&amp;ROW($A53)))),1))),"",
$BD53*$BD53)</f>
        <v>1936</v>
      </c>
      <c r="BG53" s="3" cm="1">
        <f t="array" aca="1" ref="BG53" ca="1">IF(NOT(ISNUMBER(INDEX($A:$A,LOOKUP(2,1/($A$1:INDIRECT("$A$"&amp;ROW($A53))&lt;&gt;""),ROW($A$1:INDIRECT("$A$"&amp;ROW($A53)))),1))),"",
_xlfn.FLOOR.MATH(1.5*_xlfn.FLOOR.MATH($AZ53*BA53/5)))</f>
        <v>247</v>
      </c>
      <c r="BH53" s="3" cm="1">
        <f t="array" aca="1" ref="BH53" ca="1">IF(NOT(ISNUMBER(INDEX($A:$A, LOOKUP(2, 1 / ($A$1:INDIRECT("$A$"&amp;ROW($A53)) &lt;&gt; ""),ROW($A$1:INDIRECT("$A$"&amp;ROW($A53)))), 1))), "",
_xlfn.FLOOR.MATH($BG53/IF(OR(INDIRECT("$C$"&amp;LOOKUP(2, 1 / ($AY$1:INDIRECT("$AY$"&amp;ROW($AY53)-1) &lt;&gt; ""),ROW($AY$1:INDIRECT("$AY$"&amp;ROW($AY53)-1))))="Multi",
INDIRECT("$C$"&amp;LOOKUP(2, 1 / ($AY$1:INDIRECT("$AY$"&amp;ROW($AY53)-1) &lt;&gt; ""),ROW($AY$1:INDIRECT("$AY$"&amp;ROW($AY53)-1))))="Double"),2,1)))</f>
        <v>247</v>
      </c>
      <c r="BI53" s="3" cm="1">
        <f t="array" aca="1" ref="BI53" ca="1">IF(NOT(ISNUMBER(INDEX($A:$A,LOOKUP(2,1/($A$1:INDIRECT("$A$"&amp;ROW($A53))&lt;&gt;""),ROW($A$1:INDIRECT("$A$"&amp;ROW($A53)))),1))),"",
VLOOKUP($BC53,GameFreakSQRT!$A$1:$B$200,2,FALSE))</f>
        <v>25905</v>
      </c>
      <c r="BJ53" s="3" cm="1">
        <f t="array" aca="1" ref="BJ53" ca="1">IF(NOT(ISNUMBER(INDEX($A:$A,LOOKUP(2,1/($A$1:INDIRECT("$A$"&amp;ROW($A53))&lt;&gt;""),ROW($A$1:INDIRECT("$A$"&amp;ROW($A53)))),1))),"",
VLOOKUP($BD53,GameFreakSQRT!$A$1:$B$200,2,FALSE))</f>
        <v>27170</v>
      </c>
      <c r="BK53" s="3" cm="1">
        <f t="array" aca="1" ref="BK53" ca="1">IF(NOT(ISNUMBER(INDEX($A:$A,LOOKUP(2,1/($A$1:INDIRECT("$A$"&amp;ROW($A53))&lt;&gt;""),ROW($A$1:INDIRECT("$A$"&amp;ROW($A53)))),1))),"",
_xlfn.FLOOR.MATH((($BI53*$BE53)*$BH53)/($BJ53*$BF53))+1)</f>
        <v>195</v>
      </c>
      <c r="BL53" s="3" cm="1">
        <f t="array" aca="1" ref="BL53" ca="1">IF(NOT(ISNUMBER(INDEX($A:$A,LOOKUP(2,1/($A$1:INDIRECT("$A$"&amp;ROW($A53))&lt;&gt;""),ROW($A$1:INDIRECT("$A$"&amp;ROW($A53)))),1))),"",
_xlfn.FLOOR.MATH($BK53*IF(NOT(INDIRECT("$Z$"&amp;LOOKUP(2, 1 / ($AY$1:INDIRECT("$AY$"&amp;ROW($AY53)-1) &lt;&gt; ""),ROW($AY$1:INDIRECT("$AY$"&amp;ROW($AY53)-1))))=""),1.5,1)))</f>
        <v>195</v>
      </c>
      <c r="BM53" s="3" cm="1">
        <f t="array" aca="1" ref="BM53" ca="1">IF(NOT(ISNUMBER(INDEX($A:$A, LOOKUP(2, 1 / ($A$1:INDIRECT("$A$"&amp;ROW($A53)) &lt;&gt; ""),ROW($A$1:INDIRECT("$A$"&amp;ROW($A53)))), 1))), "",
INDIRECT("$Y$"&amp;LOOKUP(2, 1 / ($AY$1:INDIRECT("$AY$"&amp;ROW($AY53)-1) &lt;&gt; ""),ROW($AY$1:INDIRECT("$AY$"&amp;ROW($AY53)-1)))))</f>
        <v>195</v>
      </c>
      <c r="BN53" s="3" t="b">
        <f t="shared" ca="1" si="0"/>
        <v>1</v>
      </c>
      <c r="CT53" s="3" cm="1">
        <f t="array" aca="1" ref="CT53" ca="1">IF(NOT(ISNUMBER(INDEX($A:$A, LOOKUP(2, 1 / ($A$1:INDIRECT("$A$"&amp;ROW($A53)) &lt;&gt; ""),ROW($A$1:INDIRECT("$A$"&amp;ROW($A53)))), 1))), "",
$AY53-INDEX($AY:$AY, LOOKUP(2, 1 / ($AY$1:INDIRECT("$AV$"&amp;ROW($AY53)-1) &lt;&gt; ""),ROW($AY$1:INDIRECT("$AV$"&amp;ROW($AY53)-1))), 1))</f>
        <v>4832</v>
      </c>
      <c r="CU53" s="3" cm="1">
        <f t="array" aca="1" ref="CU53" ca="1">IF(NOT(ISNUMBER(INDEX($A:$A, LOOKUP(2, 1 / ($A$1:INDIRECT("$A$"&amp;ROW($A53)) &lt;&gt; ""),ROW($A$1:INDIRECT("$A$"&amp;ROW($A53)))), 1))), "",
INDEX($Y:$Y, LOOKUP(2, 1 / ($Y$1:INDIRECT("$Y$"&amp;ROW($Y53)-1) &lt;&gt; ""),ROW($Y$1:INDIRECT("$Y$"&amp;ROW($Y53)-1))), 1))</f>
        <v>195</v>
      </c>
      <c r="CV53" s="1">
        <f ca="1">IFERROR(VLOOKUP($AY53, 'Medium-Slow'!$A$1:$B$101, 2, TRUE),"")</f>
        <v>19</v>
      </c>
    </row>
    <row r="54" spans="1:100" x14ac:dyDescent="0.45">
      <c r="A54" s="69"/>
      <c r="B54" s="69"/>
      <c r="C54" s="69" t="str">
        <f>$C53</f>
        <v>Single</v>
      </c>
      <c r="D54" s="69"/>
      <c r="E54" s="69"/>
      <c r="F54" s="56">
        <v>2</v>
      </c>
      <c r="G54" s="2" t="s">
        <v>187</v>
      </c>
      <c r="H54" s="2" t="s">
        <v>77</v>
      </c>
      <c r="I54" s="2">
        <v>20</v>
      </c>
      <c r="J54" s="2" t="s">
        <v>92</v>
      </c>
      <c r="K54" s="2" t="s">
        <v>188</v>
      </c>
      <c r="L54" s="2" t="s">
        <v>53</v>
      </c>
      <c r="M54" s="2" t="s">
        <v>73</v>
      </c>
      <c r="N54" s="2" t="s">
        <v>177</v>
      </c>
      <c r="O54" s="2" t="s">
        <v>186</v>
      </c>
      <c r="P54" s="2" t="s">
        <v>189</v>
      </c>
      <c r="Q54" s="2">
        <v>12</v>
      </c>
      <c r="R54" s="2">
        <f>_xlfn.FLOOR.MATH((((2*VLOOKUP(G54, 'EV and Base'!$A$1:$N$671, 9, FALSE))+$Q54)*$I54)/100)+$I54+10</f>
        <v>56</v>
      </c>
      <c r="S54" s="2">
        <f>_xlfn.FLOOR.MATH((_xlfn.FLOOR.MATH((((2*VLOOKUP($G54, 'EV and Base'!$A$1:$N$671, 10, FALSE))+$Q54)*$I54)/100)+5)*
IF(OR($J54="Lonely", $J54="Brave", $J54="Adamant", $J54="Naughty"), 1.1,
IF(OR($J54="Bold", $J54="Timid", $J54="Modest", $J54="Calm"), 0.9, 1)))</f>
        <v>36</v>
      </c>
      <c r="T54" s="2">
        <f>_xlfn.FLOOR.MATH((_xlfn.FLOOR.MATH((((2*VLOOKUP($G54, 'EV and Base'!$A$1:$N$671, 11, FALSE))+$Q54)*$I54)/100)+5)*
IF(OR($J54="Bold", $J54="Relaxed", $J54="Impish", $J54="Lax"), 1.1,
IF(OR($J54="Lonely", $J54="Hasty", $J54="Mild", $J54="Gentle"), 0.9, 1)))</f>
        <v>35</v>
      </c>
      <c r="U54" s="2">
        <f>_xlfn.FLOOR.MATH((_xlfn.FLOOR.MATH((((2*VLOOKUP($G54, 'EV and Base'!$A$1:$N$671, 12, FALSE))+$Q54)*$I54)/100)+5)*
IF(OR($J54="Modest", $J54="Mild", $J54="Quiet", $J54="Rash"), 1.1,
IF(OR($J54="Adamant", $J54="Impish", $J54="Jolly", $J54="Careful"), 0.9, 1)))</f>
        <v>34</v>
      </c>
      <c r="V54" s="2">
        <f>_xlfn.FLOOR.MATH((_xlfn.FLOOR.MATH((((2*VLOOKUP($G54, 'EV and Base'!$A$1:$N$671, 13, FALSE))+$Q54)*$I54)/100)+5)*
IF(OR($J54="Calm", $J54="Gentle", $J54="Sassy", $J54="Careful"), 1.1,
IF(OR($J54="Naughty", $J54="Lax", $J54="Naive", $J54="Rash"), 0.9, 1)))</f>
        <v>35</v>
      </c>
      <c r="W54" s="2">
        <f>_xlfn.FLOOR.MATH((_xlfn.FLOOR.MATH((((2*VLOOKUP($G54, 'EV and Base'!$A$1:$N$671, 14, FALSE))+$Q54)*$I54)/100)+5)*
IF(OR($J54="Timid", $J54="Hasty", $J54="Jolly", $J54="Naive"), 1.1,
IF(OR($J54="Brave", $J54="Relaxed", $J54="Quiet", $J54="Sassy"), 0.9, 1)))</f>
        <v>38</v>
      </c>
      <c r="X54" s="69"/>
      <c r="Y54" s="1">
        <v>883</v>
      </c>
      <c r="AA54" s="23" t="str" cm="1">
        <f t="array" aca="1" ref="AA54" ca="1">IF(NOT(ISNUMBER(INDEX($A:$A,LOOKUP(2,1/($A$1:INDIRECT("$A$"&amp;ROW($A54))&lt;&gt;""),ROW($A$1:INDIRECT("$A$"&amp;ROW($A54)))),1))),"",
IF(NOT(ISNUMBER($A54)),$AA53,
IF($AB54&lt;16,"Lillipup",
IF($AB54&lt;32,"Herdier",
"Stoutland"))))</f>
        <v>Herdier</v>
      </c>
      <c r="AB54" s="25" cm="1">
        <f t="array" aca="1" ref="AB54" ca="1">IF(NOT(ISNUMBER(INDEX($A:$A, LOOKUP(2, 1 / ($A$1:INDIRECT("$A$"&amp;ROW($A54)) &lt;&gt; ""),ROW($A$1:INDIRECT("$A$"&amp;ROW($A54)))), 1))), "",
VLOOKUP($AY54,'Medium-Slow'!$A$1:$B$101,2,TRUE))</f>
        <v>20</v>
      </c>
      <c r="AC54" s="23" cm="1">
        <f t="array" aca="1" ref="AC54" ca="1">IF(NOT(ISNUMBER(INDEX($A:$A, LOOKUP(2, 1 / ($A$1:INDIRECT("$A$"&amp;ROW($A54)) &lt;&gt; ""),ROW($A$1:INDIRECT("$A$"&amp;ROW($A54)))), 1))), "",
INDEX($AC:$AC, LOOKUP(2, 1 / ($AC$1:INDIRECT("$AC$"&amp;ROW($AC54)-1) &lt;&gt; ""),ROW($AC$1:INDIRECT("$AC$"&amp;ROW($AC54)-1))), 1)+
IF(INDEX($AC:$AC, LOOKUP(2, 1 / ($AC$1:INDIRECT("$AC$"&amp;ROW($AC54)-1) &lt;&gt; ""),ROW($AC$1:INDIRECT("$AC$"&amp;ROW($AC54)-1))), 1)+
INDEX($AD:$AD, LOOKUP(2, 1 / ($AD$1:INDIRECT("$AD$"&amp;ROW($AD54)-1) &lt;&gt; ""),ROW($AD$1:INDIRECT("$AD$"&amp;ROW($AD54)-1))), 1)+
INDEX($AE:$AE, LOOKUP(2, 1 / ($AE$1:INDIRECT("$AE$"&amp;ROW($AE54)-1) &lt;&gt; ""),ROW($AE$1:INDIRECT("$AE$"&amp;ROW($AD54)-1))), 1)+
INDEX($AE:$AF, LOOKUP(2, 1 / ($AF$1:INDIRECT("$AF$"&amp;ROW($AF54)-1) &lt;&gt; ""),ROW($AF$1:INDIRECT("$AF$"&amp;ROW($AD54)-1))), 1)+
INDEX($AG:$AG, LOOKUP(2, 1 / ($AG$1:INDIRECT("$AG$"&amp;ROW($AG54)-1) &lt;&gt; ""),ROW($AG$1:INDIRECT("$AG$"&amp;ROW($AD54)-1))), 1)+
INDEX($AH:$AH, LOOKUP(2, 1 / ($AH$1:INDIRECT("$AH$"&amp;ROW($AH54)-1) &lt;&gt; ""),ROW($AH$1:INDIRECT("$AH$"&amp;ROW($AD54)-1))), 1)&gt;=510,0,
IF(INDEX($AC:$AC, LOOKUP(2, 1 / ($AC$1:INDIRECT("$AC$"&amp;ROW($AC54)-1) &lt;&gt; ""),ROW($AC$1:INDIRECT("$AC$"&amp;ROW($AC54)-1))), 1)&gt;=255,0,
VLOOKUP(INDIRECT("$G$"&amp;LOOKUP(2, 1 / ($AC$1:INDIRECT("$AC$"&amp;ROW($AC54)-1) &lt;&gt; ""),ROW($AC$1:INDIRECT("$AC$"&amp;ROW($AC54)-1)))), 'EV and Base'!$A$1:$N$671, 3, FALSE))))</f>
        <v>2</v>
      </c>
      <c r="AD54" s="2" cm="1">
        <f t="array" aca="1" ref="AD54" ca="1">IF(NOT(ISNUMBER(INDEX($A:$A, LOOKUP(2, 1 / ($A$1:INDIRECT("$A$"&amp;ROW($A54)) &lt;&gt; ""),ROW($A$1:INDIRECT("$A$"&amp;ROW($A54)))), 1))), "",
INDEX($AD:$AD, LOOKUP(2, 1 / ($AD$1:INDIRECT("$AD$"&amp;ROW($AD54)-1) &lt;&gt; ""),ROW($AD$1:INDIRECT("$AD$"&amp;ROW($AD54)-1))), 1)+
IF(INDEX($AC:$AC, LOOKUP(2, 1 / ($AC$1:INDIRECT("$AC$"&amp;ROW($AC54)-1) &lt;&gt; ""),ROW($AC$1:INDIRECT("$AC$"&amp;ROW($AC54)-1))), 1)+
INDEX($AD:$AD, LOOKUP(2, 1 / ($AD$1:INDIRECT("$AD$"&amp;ROW($AD54)-1) &lt;&gt; ""),ROW($AD$1:INDIRECT("$AD$"&amp;ROW($AD54)-1))), 1)+
INDEX($AE:$AE, LOOKUP(2, 1 / ($AE$1:INDIRECT("$AE$"&amp;ROW($AE54)-1) &lt;&gt; ""),ROW($AE$1:INDIRECT("$AE$"&amp;ROW($AD54)-1))), 1)+
INDEX($AE:$AF, LOOKUP(2, 1 / ($AF$1:INDIRECT("$AF$"&amp;ROW($AF54)-1) &lt;&gt; ""),ROW($AF$1:INDIRECT("$AF$"&amp;ROW($AD54)-1))), 1)+
INDEX($AG:$AG, LOOKUP(2, 1 / ($AG$1:INDIRECT("$AG$"&amp;ROW($AG54)-1) &lt;&gt; ""),ROW($AG$1:INDIRECT("$AG$"&amp;ROW($AD54)-1))), 1)+
INDEX($AH:$AH, LOOKUP(2, 1 / ($AH$1:INDIRECT("$AH$"&amp;ROW($AH54)-1) &lt;&gt; ""),ROW($AH$1:INDIRECT("$AH$"&amp;ROW($AD54)-1))), 1)&gt;=510,0,
IF(INDEX($AD:$AD, LOOKUP(2, 1 / ($AD$1:INDIRECT("$AD$"&amp;ROW($AD54)-1) &lt;&gt; ""),ROW($AD$1:INDIRECT("$AD$"&amp;ROW($AD54)-1))), 1)&gt;=255,0,
VLOOKUP(INDIRECT("$G$"&amp;LOOKUP(2, 1 / ($AD$1:INDIRECT("$AD$"&amp;ROW($AD54)-1) &lt;&gt; ""),ROW($AD$1:INDIRECT("$AD$"&amp;ROW($AD54)-1)))), 'EV and Base'!$A$1:$N$671, 4, FALSE))))</f>
        <v>19</v>
      </c>
      <c r="AE54" s="2" cm="1">
        <f t="array" aca="1" ref="AE54" ca="1">IF(NOT(ISNUMBER(INDEX($A:$A,LOOKUP(2,1/($A$1:INDIRECT("$A$"&amp;ROW($A54))&lt;&gt;""),ROW($A$1:INDIRECT("$A$"&amp;ROW($A54)))),1))),"",
INDEX($AE:$AE,LOOKUP(2,1/($AE$1:INDIRECT("$AE$"&amp;ROW($AE54)-1)&lt;&gt;""),ROW($AE$1:INDIRECT("$AE$"&amp;ROW($AE54)-1))),1)+
IF(INDEX($AC:$AC,LOOKUP(2,1/($AC$1:INDIRECT("$AC$"&amp;ROW($AC54)-1)&lt;&gt;""),ROW($AC$1:INDIRECT("$AC$"&amp;ROW($AC54)-1))),1)+
INDEX($AD:$AD,LOOKUP(2,1/($AD$1:INDIRECT("$AD$"&amp;ROW($AD54)-1)&lt;&gt;""),ROW($AD$1:INDIRECT("$AD$"&amp;ROW($AD54)-1))),1)+
INDEX($AE:$AE,LOOKUP(2,1/($AE$1:INDIRECT("$AE$"&amp;ROW($AE54)-1)&lt;&gt;""),ROW($AE$1:INDIRECT("$AE$"&amp;ROW($AD54)-1))),1)+
INDEX($AE:$AF,LOOKUP(2,1/($AF$1:INDIRECT("$AF$"&amp;ROW($AF54)-1)&lt;&gt;""),ROW($AF$1:INDIRECT("$AF$"&amp;ROW($AD54)-1))),1)+
INDEX($AG:$AG,LOOKUP(2,1/($AG$1:INDIRECT("$AG$"&amp;ROW($AG54)-1)&lt;&gt;""),ROW($AG$1:INDIRECT("$AG$"&amp;ROW($AD54)-1))),1)+
INDEX($AH:$AH,LOOKUP(2,1/($AH$1:INDIRECT("$AH$"&amp;ROW($AH54)-1)&lt;&gt;""),ROW($AH$1:INDIRECT("$AH$"&amp;ROW($AD54)-1))),1)&gt;=510,0,
IF(INDEX($AE:$AE,LOOKUP(2,1/($AE$1:INDIRECT("$AE$"&amp;ROW($AE54)-1)&lt;&gt;""),ROW($AE$1:INDIRECT("$AE$"&amp;ROW($AE54)-1))),1)&gt;=255,0,
VLOOKUP(INDIRECT("$G$"&amp;LOOKUP(2,1/($AE$1:INDIRECT("$AE$"&amp;ROW($AE54)-1)&lt;&gt;""),ROW($AE$1:INDIRECT("$AE$"&amp;ROW($AE54)-1)))),'EV and Base'!$A$1:$N$671,5,FALSE))))</f>
        <v>0</v>
      </c>
      <c r="AF54" s="2" cm="1">
        <f t="array" aca="1" ref="AF54" ca="1">IF(NOT(ISNUMBER(INDEX($A:$A, LOOKUP(2, 1 / ($A$1:INDIRECT("$A$"&amp;ROW($A54)) &lt;&gt; ""),ROW($A$1:INDIRECT("$A$"&amp;ROW($A54)))), 1))), "",
INDEX($AF:$AF, LOOKUP(2, 1 / ($AF$1:INDIRECT("$AF$"&amp;ROW($AF54)-1) &lt;&gt; ""),ROW($AF$1:INDIRECT("$AF$"&amp;ROW($AF54)-1))), 1)+
IF(INDEX($AC:$AC, LOOKUP(2, 1 / ($AC$1:INDIRECT("$AC$"&amp;ROW($AC54)-1) &lt;&gt; ""),ROW($AC$1:INDIRECT("$AC$"&amp;ROW($AC54)-1))), 1)+
INDEX($AD:$AD, LOOKUP(2, 1 / ($AD$1:INDIRECT("$AD$"&amp;ROW($AD54)-1) &lt;&gt; ""),ROW($AD$1:INDIRECT("$AD$"&amp;ROW($AD54)-1))), 1)+
INDEX($AE:$AE, LOOKUP(2, 1 / ($AE$1:INDIRECT("$AE$"&amp;ROW($AE54)-1) &lt;&gt; ""),ROW($AE$1:INDIRECT("$AE$"&amp;ROW($AD54)-1))), 1)+
INDEX($AE:$AF, LOOKUP(2, 1 / ($AF$1:INDIRECT("$AF$"&amp;ROW($AF54)-1) &lt;&gt; ""),ROW($AF$1:INDIRECT("$AF$"&amp;ROW($AD54)-1))), 1)+
INDEX($AG:$AG, LOOKUP(2, 1 / ($AG$1:INDIRECT("$AG$"&amp;ROW($AG54)-1) &lt;&gt; ""),ROW($AG$1:INDIRECT("$AG$"&amp;ROW($AD54)-1))), 1)+
INDEX($AH:$AH, LOOKUP(2, 1 / ($AH$1:INDIRECT("$AH$"&amp;ROW($AH54)-1) &lt;&gt; ""),ROW($AH$1:INDIRECT("$AH$"&amp;ROW($AD54)-1))), 1)&gt;=510,0,
IF(INDEX($AF:$AF, LOOKUP(2, 1 / ($AF$1:INDIRECT("$AF$"&amp;ROW($AF54)-1) &lt;&gt; ""),ROW($AF$1:INDIRECT("$AF$"&amp;ROW($AF54)-1))), 1)&gt;=255,0,
VLOOKUP(INDIRECT("$G$"&amp;LOOKUP(2, 1 / ($AF$1:INDIRECT("$AF$"&amp;ROW($AF54)-1) &lt;&gt; ""),ROW($AF$1:INDIRECT("$AF$"&amp;ROW($AF54)-1)))), 'EV and Base'!$A$1:$N$671, 6, FALSE))))</f>
        <v>1</v>
      </c>
      <c r="AG54" s="2" cm="1">
        <f t="array" aca="1" ref="AG54" ca="1">IF(NOT(ISNUMBER(INDEX($A:$A, LOOKUP(2, 1 / ($A$1:INDIRECT("$A$"&amp;ROW($A54)) &lt;&gt; ""),ROW($A$1:INDIRECT("$A$"&amp;ROW($A54)))), 1))), "",
INDEX($AG:$AG, LOOKUP(2, 1 / ($AG$1:INDIRECT("$AG$"&amp;ROW($AG54)-1) &lt;&gt; ""),ROW($AG$1:INDIRECT("$AG$"&amp;ROW($AG54)-1))), 1)+
IF(INDEX($AC:$AC, LOOKUP(2, 1 / ($AC$1:INDIRECT("$AC$"&amp;ROW($AC54)-1) &lt;&gt; ""),ROW($AC$1:INDIRECT("$AC$"&amp;ROW($AC54)-1))), 1)+
INDEX($AD:$AD, LOOKUP(2, 1 / ($AD$1:INDIRECT("$AD$"&amp;ROW($AD54)-1) &lt;&gt; ""),ROW($AD$1:INDIRECT("$AD$"&amp;ROW($AD54)-1))), 1)+
INDEX($AE:$AE, LOOKUP(2, 1 / ($AE$1:INDIRECT("$AE$"&amp;ROW($AE54)-1) &lt;&gt; ""),ROW($AE$1:INDIRECT("$AE$"&amp;ROW($AD54)-1))), 1)+
INDEX($AE:$AF, LOOKUP(2, 1 / ($AF$1:INDIRECT("$AF$"&amp;ROW($AF54)-1) &lt;&gt; ""),ROW($AF$1:INDIRECT("$AF$"&amp;ROW($AD54)-1))), 1)+
INDEX($AG:$AG, LOOKUP(2, 1 / ($AG$1:INDIRECT("$AG$"&amp;ROW($AG54)-1) &lt;&gt; ""),ROW($AG$1:INDIRECT("$AG$"&amp;ROW($AD54)-1))), 1)+
INDEX($AH:$AH, LOOKUP(2, 1 / ($AH$1:INDIRECT("$AH$"&amp;ROW($AH54)-1) &lt;&gt; ""),ROW($AH$1:INDIRECT("$AH$"&amp;ROW($AD54)-1))), 1)&gt;=510,0,
IF(INDEX($AG:$AG, LOOKUP(2, 1 / ($AG$1:INDIRECT("$AG$"&amp;ROW($AG54)-1) &lt;&gt; ""),ROW($AG$1:INDIRECT("$AG$"&amp;ROW($AG54)-1))), 1)&gt;=255,0,
VLOOKUP(INDIRECT("$G$"&amp;LOOKUP(2, 1 / ($AG$1:INDIRECT("$AG$"&amp;ROW($AG54)-1) &lt;&gt; ""),ROW($AG$1:INDIRECT("$AG$"&amp;ROW($AG54)-1)))), 'EV and Base'!$A$1:$N$671, 7, FALSE))))</f>
        <v>0</v>
      </c>
      <c r="AH54" s="24" cm="1">
        <f t="array" aca="1" ref="AH54" ca="1">IF(NOT(ISNUMBER(INDEX($A:$A,LOOKUP(2,1/($A$1:INDIRECT("$A$"&amp;ROW($A54))&lt;&gt;""),ROW($A$1:INDIRECT("$A$"&amp;ROW($A54)))),1))),"",
INDEX($AH:$AH,LOOKUP(2,1/($AH$1:INDIRECT("$AH$"&amp;ROW($AH54)-1)&lt;&gt;""),ROW($AH$1:INDIRECT("$AH$"&amp;ROW($AH54)-1))),1)+
IF(INDEX($AC:$AC,LOOKUP(2,1/($AC$1:INDIRECT("$AC$"&amp;ROW($AC54)-1)&lt;&gt;""),ROW($AC$1:INDIRECT("$AC$"&amp;ROW($AC54)-1))),1)+
INDEX($AD:$AD,LOOKUP(2,1/($AD$1:INDIRECT("$AD$"&amp;ROW($AD54)-1)&lt;&gt;""),ROW($AD$1:INDIRECT("$AD$"&amp;ROW($AD54)-1))),1)+
INDEX($AE:$AE,LOOKUP(2,1/($AE$1:INDIRECT("$AE$"&amp;ROW($AE54)-1)&lt;&gt;""),ROW($AE$1:INDIRECT("$AE$"&amp;ROW($AD54)-1))),1)+
INDEX($AE:$AF,LOOKUP(2,1/($AF$1:INDIRECT("$AF$"&amp;ROW($AF54)-1)&lt;&gt;""),ROW($AF$1:INDIRECT("$AF$"&amp;ROW($AD54)-1))),1)+
INDEX($AG:$AG,LOOKUP(2,1/($AG$1:INDIRECT("$AG$"&amp;ROW($AG54)-1)&lt;&gt;""),ROW($AG$1:INDIRECT("$AG$"&amp;ROW($AD54)-1))),1)+
INDEX($AH:$AH,LOOKUP(2,1/($AH$1:INDIRECT("$AH$"&amp;ROW($AH54)-1)&lt;&gt;""),ROW($AH$1:INDIRECT("$AH$"&amp;ROW($AD54)-1))),1)&gt;=510,0,
IF(INDEX($AH:$AH,LOOKUP(2,1/($AH$1:INDIRECT("$AH$"&amp;ROW($AH54)-1)&lt;&gt;""),ROW($AH$1:INDIRECT("$AH$"&amp;ROW($AH54)-1))),1)&gt;=255,0,
VLOOKUP(INDIRECT("$G$"&amp;LOOKUP(2,1/($AH$1:INDIRECT("$AH$"&amp;ROW($AH54)-1)&lt;&gt;""),ROW($AH$1:INDIRECT("$AH$"&amp;ROW($AH54)-1)))),'EV and Base'!$A$1:$N$671,8,FALSE))))</f>
        <v>10</v>
      </c>
      <c r="AI54" s="29" cm="1">
        <f t="array" aca="1" ref="AI54" ca="1">IF(NOT(ISNUMBER(INDEX($A:$A,LOOKUP(2,1/($A$1:INDIRECT("$A$"&amp;ROW($A54))&lt;&gt;""),ROW($A$1:INDIRECT("$A$"&amp;ROW($A54)))),1))),"",
ROUNDDOWN((((2*VLOOKUP($AA54,'EV and Base'!$A$1:$N$671,9,FALSE))+31+ROUNDDOWN($AC54/4,0))*$AB54)/100,0)+$AB54+10)</f>
        <v>62</v>
      </c>
      <c r="AJ54" s="21" cm="1">
        <f t="array" aca="1" ref="AJ54" ca="1">IF(NOT(ISNUMBER(INDEX($A:$A, LOOKUP(2, 1 / ($A$1:INDIRECT("$A$"&amp;ROW($A54)) &lt;&gt; ""),ROW($A$1:INDIRECT("$A$"&amp;ROW($A54)))), 1))), "",
ROUNDDOWN((ROUNDDOWN((((2*VLOOKUP($AA54, 'EV and Base'!$A$1:$N$671, 10, FALSE))+31+ROUNDDOWN($AD54/4, 0))*$AB54)/100, 0)+5)*1.1, 0))</f>
        <v>48</v>
      </c>
      <c r="AK54" s="21" t="str" cm="1">
        <f t="array" aca="1" ref="AK54" ca="1">IF(NOT(ISNUMBER(INDEX($A:$A, LOOKUP(2, 1 / ($A$1:INDIRECT("$A$"&amp;ROW($A54)) &lt;&gt; ""),ROW($A$1:INDIRECT("$A$"&amp;ROW($A54)))), 1))), "",
ROUNDDOWN((ROUNDDOWN((((2*VLOOKUP($AA54, 'EV and Base'!$A$1:$N$671, 11, FALSE))+30+ROUNDDOWN($AE54/4, 0))*$AB54)/100, 0)+5), 0)
&amp;"-"&amp;
ROUNDDOWN((ROUNDDOWN((((2*VLOOKUP($AA54, 'EV and Base'!$A$1:$N$671, 11, FALSE))+31+ROUNDDOWN($AE54/4, 0))*$AB54)/100, 0)+5), 0))</f>
        <v>37-37</v>
      </c>
      <c r="AL54" s="21" t="str" cm="1">
        <f t="array" aca="1" ref="AL54" ca="1">IF(NOT(ISNUMBER(INDEX($A:$A, LOOKUP(2, 1 / ($A$1:INDIRECT("$A$"&amp;ROW($A54)) &lt;&gt; ""),ROW($A$1:INDIRECT("$A$"&amp;ROW($A54)))), 1))), "",
ROUNDDOWN((ROUNDDOWN((((2*VLOOKUP($AA54, 'EV and Base'!$A$1:$N$671, 12, FALSE))+0+ROUNDDOWN($AF54/4, 0))*$AB54)/100, 0)+5)*0.9, 0)
&amp;"-"&amp;
ROUNDDOWN((ROUNDDOWN((((2*VLOOKUP($AA54, 'EV and Base'!$A$1:$N$671, 12, FALSE))+31+ROUNDDOWN($AF54/4, 0))*$AB54)/100, 0)+5)*0.9, 0))</f>
        <v>17-22</v>
      </c>
      <c r="AM54" s="21" t="str" cm="1">
        <f t="array" aca="1" ref="AM54" ca="1">IF(NOT(ISNUMBER(INDEX($A:$A, LOOKUP(2, 1 / ($A$1:INDIRECT("$A$"&amp;ROW($A54)) &lt;&gt; ""),ROW($A$1:INDIRECT("$A$"&amp;ROW($A54)))), 1))), "",
ROUNDDOWN((ROUNDDOWN((((2*VLOOKUP($AA54, 'EV and Base'!$A$1:$N$671, 13, FALSE))+30+ROUNDDOWN($AG54/4, 0))*$AB54)/100, 0)+5), 0)
&amp;"-"&amp;
ROUNDDOWN((ROUNDDOWN((((2*VLOOKUP($AA54, 'EV and Base'!$A$1:$N$671, 13, FALSE))+31+ROUNDDOWN($AG54/4, 0))*$AB54)/100, 0)+5), 0))</f>
        <v>37-37</v>
      </c>
      <c r="AN54" s="25" cm="1">
        <f t="array" aca="1" ref="AN54" ca="1">IF(NOT(ISNUMBER(INDEX($A:$A, LOOKUP(2, 1 / ($A$1:INDIRECT("$A$"&amp;ROW($A54)) &lt;&gt; ""),ROW($A$1:INDIRECT("$A$"&amp;ROW($A54)))), 1))), "",
ROUNDDOWN((ROUNDDOWN((((2*VLOOKUP($AA54, 'EV and Base'!$A$1:$N$671, 14, FALSE))+31+ROUNDDOWN($AH54/4, 0))*$AB54)/100, 0)+5), 0))</f>
        <v>35</v>
      </c>
      <c r="AO54" s="23" cm="1">
        <f t="array" aca="1" ref="AO54" ca="1">IF(NOT(ISNUMBER(INDEX($A:$A, LOOKUP(2, 1 / ($A$1:INDIRECT("$A$"&amp;ROW($A54)) &lt;&gt; ""),ROW($A$1:INDIRECT("$A$"&amp;ROW($A54)))), 1))), "",
ROUNDDOWN((((2*VLOOKUP($AA54, 'EV and Base'!$A$1:$N$671, 9, FALSE))+31+ROUNDDOWN($AC54/4, 0))*$AB54)/100, 0)+$AB54+10)</f>
        <v>62</v>
      </c>
      <c r="AP54" s="2" cm="1">
        <f t="array" aca="1" ref="AP54" ca="1">IF(NOT(ISNUMBER(INDEX($A:$A, LOOKUP(2, 1 / ($A$1:INDIRECT("$A$"&amp;ROW($A54)) &lt;&gt; ""),ROW($A$1:INDIRECT("$A$"&amp;ROW($A54)))), 1))), "",
ROUNDDOWN((ROUNDDOWN((((2*VLOOKUP($AA54, 'EV and Base'!$A$1:$N$671, 10, FALSE))+31+ROUNDDOWN($AD54/4, 0))*$AB54)/100, 0)+5)*1.1, 0))</f>
        <v>48</v>
      </c>
      <c r="AQ54" s="2" cm="1">
        <f t="array" aca="1" ref="AQ54" ca="1">IF(NOT(ISNUMBER(INDEX($A:$A, LOOKUP(2, 1 / ($A$1:INDIRECT("$A$"&amp;ROW($A54)) &lt;&gt; ""),ROW($A$1:INDIRECT("$A$"&amp;ROW($A54)))), 1))), "",
ROUNDDOWN((ROUNDDOWN((((2*VLOOKUP($AA54, 'EV and Base'!$A$1:$N$671, 11, FALSE))+$AV$2+ROUNDDOWN($AE54/4, 0))*$AB54)/100, 0)+5), 0))</f>
        <v>37</v>
      </c>
      <c r="AR54" s="22" cm="1">
        <f t="array" aca="1" ref="AR54" ca="1">IF(NOT(ISNUMBER(INDEX($A:$A, LOOKUP(2, 1 / ($A$1:INDIRECT("$A$"&amp;ROW($A54)) &lt;&gt; ""),ROW($A$1:INDIRECT("$A$"&amp;ROW($A54)))), 1))), "",
ROUNDDOWN((ROUNDDOWN((((2*VLOOKUP($AA54, 'EV and Base'!$A$1:$N$671, 12, FALSE))+$AW$2+ROUNDDOWN($AF54/4, 0))*$AB54)/100, 0)+5)*0.9, 0))</f>
        <v>19</v>
      </c>
      <c r="AS54" s="2" cm="1">
        <f t="array" aca="1" ref="AS54" ca="1">IF(NOT(ISNUMBER(INDEX($A:$A, LOOKUP(2, 1 / ($A$1:INDIRECT("$A$"&amp;ROW($A54)) &lt;&gt; ""),ROW($A$1:INDIRECT("$A$"&amp;ROW($A54)))), 1))), "",
ROUNDDOWN((ROUNDDOWN((((2*VLOOKUP($AA54, 'EV and Base'!$A$1:$N$671, 13, FALSE))+$AX$2+ROUNDDOWN($AG54/4, 0))*$AB54)/100, 0)+5), 0))</f>
        <v>37</v>
      </c>
      <c r="AT54" s="24" cm="1">
        <f t="array" aca="1" ref="AT54" ca="1">IF(NOT(ISNUMBER(INDEX($A:$A, LOOKUP(2, 1 / ($A$1:INDIRECT("$A$"&amp;ROW($A54)) &lt;&gt; ""),ROW($A$1:INDIRECT("$A$"&amp;ROW($A54)))), 1))), "",
ROUNDDOWN((ROUNDDOWN((((2*VLOOKUP($AA54, 'EV and Base'!$A$1:$N$671, 14, FALSE))+31+ROUNDDOWN($AH54/4, 0))*$AB54)/100, 0)+5), 0))</f>
        <v>35</v>
      </c>
      <c r="AU54" s="28">
        <v>133</v>
      </c>
      <c r="AY54" cm="1">
        <f t="array" aca="1" ref="AY54" ca="1">IF(NOT(ISNUMBER(INDEX($A:$A,LOOKUP(2,1/($A$1:INDIRECT("$A$"&amp;ROW($A54))&lt;&gt;""),ROW($A$1:INDIRECT("$A$"&amp;ROW($A54)))),1))),"",
INDEX($AY:$AY,LOOKUP(2,1/($AY$1:INDIRECT("$AY$"&amp;ROW($AY54)-1)&lt;&gt;""),ROW($AY$1:INDIRECT("$AY$"&amp;ROW($AY54)-1))),1)+$BL54)</f>
        <v>5498</v>
      </c>
      <c r="AZ54" s="3" cm="1">
        <f t="array" aca="1" ref="AZ54" ca="1">IF(NOT(ISNUMBER(INDEX($A:$A, LOOKUP(2, 1 / ($A$1:INDIRECT("$A$"&amp;ROW($A54)) &lt;&gt; ""),ROW($A$1:INDIRECT("$A$"&amp;ROW($A54)))), 1))), "",
VLOOKUP(INDIRECT("$G$"&amp;LOOKUP(2, 1 / ($AY$1:INDIRECT("$AY$"&amp;ROW($AY54)-1) &lt;&gt; ""),ROW($AY$1:INDIRECT("$AY$"&amp;ROW($AY54)-1)))),'EV and Base'!A49:N719,2,FALSE))</f>
        <v>130</v>
      </c>
      <c r="BA54" s="3" cm="1">
        <f t="array" aca="1" ref="BA54" ca="1">IF(NOT(ISNUMBER(INDEX($A:$A, LOOKUP(2, 1 / ($A$1:INDIRECT("$A$"&amp;ROW($A54)) &lt;&gt; ""),ROW($A$1:INDIRECT("$A$"&amp;ROW($A54)))), 1))), "",
INDIRECT("$I$"&amp;LOOKUP(2, 1 / ($AY$1:INDIRECT("$AY$"&amp;ROW($AY54)-1) &lt;&gt; ""),ROW($AY$1:INDIRECT("$AY$"&amp;ROW($AY54)-1)))))</f>
        <v>18</v>
      </c>
      <c r="BB54" s="1" cm="1">
        <f t="array" aca="1" ref="BB54" ca="1">IF(NOT(ISNUMBER(INDEX($A:$A, LOOKUP(2, 1 / ($A$1:INDIRECT("$A$"&amp;ROW($A54)) &lt;&gt; ""),ROW($A$1:INDIRECT("$A$"&amp;ROW($A54)))), 1))), "",
INDIRECT("$AB$"&amp;LOOKUP(2, 1 / ($AY$1:INDIRECT("$AY$"&amp;ROW($AY54)-1) &lt;&gt; ""),ROW($AY$1:INDIRECT("$AY$"&amp;ROW($AY54)-1)))))</f>
        <v>19</v>
      </c>
      <c r="BC54" s="3" cm="1">
        <f t="array" aca="1" ref="BC54" ca="1">IF(NOT(ISNUMBER(INDEX($A:$A,LOOKUP(2,1/($A$1:INDIRECT("$A$"&amp;ROW($A54))&lt;&gt;""),ROW($A$1:INDIRECT("$A$"&amp;ROW($A54)))),1))),"",
$BA54+$BA54+10)</f>
        <v>46</v>
      </c>
      <c r="BD54" s="3" cm="1">
        <f t="array" aca="1" ref="BD54" ca="1">IF(NOT(ISNUMBER(INDEX($A:$A,LOOKUP(2,1/($A$1:INDIRECT("$A$"&amp;ROW($A54))&lt;&gt;""),ROW($A$1:INDIRECT("$A$"&amp;ROW($A54)))),1))),"",
$BA54+$BB54+10)</f>
        <v>47</v>
      </c>
      <c r="BE54" s="3" cm="1">
        <f t="array" aca="1" ref="BE54" ca="1">IF(NOT(ISNUMBER(INDEX($A:$A,LOOKUP(2,1/($A$1:INDIRECT("$A$"&amp;ROW($A54))&lt;&gt;""),ROW($A$1:INDIRECT("$A$"&amp;ROW($A54)))),1))),"",
$BC54*$BC54)</f>
        <v>2116</v>
      </c>
      <c r="BF54" s="3" cm="1">
        <f t="array" aca="1" ref="BF54" ca="1">IF(NOT(ISNUMBER(INDEX($A:$A,LOOKUP(2,1/($A$1:INDIRECT("$A$"&amp;ROW($A54))&lt;&gt;""),ROW($A$1:INDIRECT("$A$"&amp;ROW($A54)))),1))),"",
$BD54*$BD54)</f>
        <v>2209</v>
      </c>
      <c r="BG54" s="3" cm="1">
        <f t="array" aca="1" ref="BG54" ca="1">IF(NOT(ISNUMBER(INDEX($A:$A,LOOKUP(2,1/($A$1:INDIRECT("$A$"&amp;ROW($A54))&lt;&gt;""),ROW($A$1:INDIRECT("$A$"&amp;ROW($A54)))),1))),"",
_xlfn.FLOOR.MATH(1.5*_xlfn.FLOOR.MATH($AZ54*BA54/5)))</f>
        <v>702</v>
      </c>
      <c r="BH54" s="3" cm="1">
        <f t="array" aca="1" ref="BH54" ca="1">IF(NOT(ISNUMBER(INDEX($A:$A, LOOKUP(2, 1 / ($A$1:INDIRECT("$A$"&amp;ROW($A54)) &lt;&gt; ""),ROW($A$1:INDIRECT("$A$"&amp;ROW($A54)))), 1))), "",
_xlfn.FLOOR.MATH($BG54/IF(OR(INDIRECT("$C$"&amp;LOOKUP(2, 1 / ($AY$1:INDIRECT("$AY$"&amp;ROW($AY54)-1) &lt;&gt; ""),ROW($AY$1:INDIRECT("$AY$"&amp;ROW($AY54)-1))))="Multi",
INDIRECT("$C$"&amp;LOOKUP(2, 1 / ($AY$1:INDIRECT("$AY$"&amp;ROW($AY54)-1) &lt;&gt; ""),ROW($AY$1:INDIRECT("$AY$"&amp;ROW($AY54)-1))))="Double"),2,1)))</f>
        <v>702</v>
      </c>
      <c r="BI54" s="3" cm="1">
        <f t="array" aca="1" ref="BI54" ca="1">IF(NOT(ISNUMBER(INDEX($A:$A,LOOKUP(2,1/($A$1:INDIRECT("$A$"&amp;ROW($A54))&lt;&gt;""),ROW($A$1:INDIRECT("$A$"&amp;ROW($A54)))),1))),"",
VLOOKUP($BC54,GameFreakSQRT!$A$1:$B$200,2,FALSE))</f>
        <v>27780</v>
      </c>
      <c r="BJ54" s="3" cm="1">
        <f t="array" aca="1" ref="BJ54" ca="1">IF(NOT(ISNUMBER(INDEX($A:$A,LOOKUP(2,1/($A$1:INDIRECT("$A$"&amp;ROW($A54))&lt;&gt;""),ROW($A$1:INDIRECT("$A$"&amp;ROW($A54)))),1))),"",
VLOOKUP($BD54,GameFreakSQRT!$A$1:$B$200,2,FALSE))</f>
        <v>28081</v>
      </c>
      <c r="BK54" s="3" cm="1">
        <f t="array" aca="1" ref="BK54" ca="1">IF(NOT(ISNUMBER(INDEX($A:$A,LOOKUP(2,1/($A$1:INDIRECT("$A$"&amp;ROW($A54))&lt;&gt;""),ROW($A$1:INDIRECT("$A$"&amp;ROW($A54)))),1))),"",
_xlfn.FLOOR.MATH((($BI54*$BE54)*$BH54)/($BJ54*$BF54))+1)</f>
        <v>666</v>
      </c>
      <c r="BL54" s="3" cm="1">
        <f t="array" aca="1" ref="BL54" ca="1">IF(NOT(ISNUMBER(INDEX($A:$A,LOOKUP(2,1/($A$1:INDIRECT("$A$"&amp;ROW($A54))&lt;&gt;""),ROW($A$1:INDIRECT("$A$"&amp;ROW($A54)))),1))),"",
_xlfn.FLOOR.MATH($BK54*IF(NOT(INDIRECT("$Z$"&amp;LOOKUP(2, 1 / ($AY$1:INDIRECT("$AY$"&amp;ROW($AY54)-1) &lt;&gt; ""),ROW($AY$1:INDIRECT("$AY$"&amp;ROW($AY54)-1))))=""),1.5,1)))</f>
        <v>666</v>
      </c>
      <c r="BM54" s="3" cm="1">
        <f t="array" aca="1" ref="BM54" ca="1">IF(NOT(ISNUMBER(INDEX($A:$A, LOOKUP(2, 1 / ($A$1:INDIRECT("$A$"&amp;ROW($A54)) &lt;&gt; ""),ROW($A$1:INDIRECT("$A$"&amp;ROW($A54)))), 1))), "",
INDIRECT("$Y$"&amp;LOOKUP(2, 1 / ($AY$1:INDIRECT("$AY$"&amp;ROW($AY54)-1) &lt;&gt; ""),ROW($AY$1:INDIRECT("$AY$"&amp;ROW($AY54)-1)))))</f>
        <v>666</v>
      </c>
      <c r="BN54" s="3" t="b">
        <f t="shared" ca="1" si="0"/>
        <v>1</v>
      </c>
      <c r="CT54" s="3" cm="1">
        <f t="array" aca="1" ref="CT54" ca="1">IF(NOT(ISNUMBER(INDEX($A:$A, LOOKUP(2, 1 / ($A$1:INDIRECT("$A$"&amp;ROW($A54)) &lt;&gt; ""),ROW($A$1:INDIRECT("$A$"&amp;ROW($A54)))), 1))), "",
$AY54-INDEX($AY:$AY, LOOKUP(2, 1 / ($AY$1:INDIRECT("$AV$"&amp;ROW($AY54)-1) &lt;&gt; ""),ROW($AY$1:INDIRECT("$AV$"&amp;ROW($AY54)-1))), 1))</f>
        <v>5498</v>
      </c>
      <c r="CU54" s="3" cm="1">
        <f t="array" aca="1" ref="CU54" ca="1">IF(NOT(ISNUMBER(INDEX($A:$A, LOOKUP(2, 1 / ($A$1:INDIRECT("$A$"&amp;ROW($A54)) &lt;&gt; ""),ROW($A$1:INDIRECT("$A$"&amp;ROW($A54)))), 1))), "",
INDEX($Y:$Y, LOOKUP(2, 1 / ($Y$1:INDIRECT("$Y$"&amp;ROW($Y54)-1) &lt;&gt; ""),ROW($Y$1:INDIRECT("$Y$"&amp;ROW($Y54)-1))), 1))</f>
        <v>666</v>
      </c>
      <c r="CV54" s="1">
        <f ca="1">IFERROR(VLOOKUP($AY54, 'Medium-Slow'!$A$1:$B$101, 2, TRUE),"")</f>
        <v>20</v>
      </c>
    </row>
    <row r="55" spans="1:100" x14ac:dyDescent="0.45">
      <c r="A55" s="56" t="s">
        <v>75</v>
      </c>
      <c r="B55" s="56" t="s">
        <v>190</v>
      </c>
      <c r="C55" s="56" t="s">
        <v>46</v>
      </c>
      <c r="D55" s="56" t="s">
        <v>191</v>
      </c>
      <c r="E55" s="56" t="s">
        <v>48</v>
      </c>
      <c r="F55" s="56">
        <v>1</v>
      </c>
      <c r="G55" s="2" t="s">
        <v>119</v>
      </c>
      <c r="H55" s="2" t="s">
        <v>77</v>
      </c>
      <c r="I55" s="2">
        <v>15</v>
      </c>
      <c r="J55" s="2" t="s">
        <v>192</v>
      </c>
      <c r="K55" s="2" t="s">
        <v>121</v>
      </c>
      <c r="L55" s="2" t="s">
        <v>53</v>
      </c>
      <c r="M55" s="2" t="s">
        <v>124</v>
      </c>
      <c r="N55" s="2" t="s">
        <v>125</v>
      </c>
      <c r="O55" s="2" t="s">
        <v>193</v>
      </c>
      <c r="P55" s="2" t="s">
        <v>194</v>
      </c>
      <c r="Q55" s="2">
        <v>0</v>
      </c>
      <c r="R55" s="2">
        <f>_xlfn.FLOOR.MATH((((2*VLOOKUP(G55, 'EV and Base'!$A$1:$N$671, 9, FALSE))+$Q55)*$I55)/100)+$I55+10</f>
        <v>47</v>
      </c>
      <c r="S55" s="2">
        <f>_xlfn.FLOOR.MATH((_xlfn.FLOOR.MATH((((2*VLOOKUP($G55, 'EV and Base'!$A$1:$N$671, 10, FALSE))+$Q55)*$I55)/100)+5)*
IF(OR($J55="Lonely", $J55="Brave", $J55="Adamant", $J55="Naughty"), 1.1,
IF(OR($J55="Bold", $J55="Timid", $J55="Modest", $J55="Calm"), 0.9, 1)))</f>
        <v>12</v>
      </c>
      <c r="T55" s="2">
        <f>_xlfn.FLOOR.MATH((_xlfn.FLOOR.MATH((((2*VLOOKUP($G55, 'EV and Base'!$A$1:$N$671, 11, FALSE))+$Q55)*$I55)/100)+5)*
IF(OR($J55="Bold", $J55="Relaxed", $J55="Impish", $J55="Lax"), 1.1,
IF(OR($J55="Lonely", $J55="Hasty", $J55="Mild", $J55="Gentle"), 0.9, 1)))</f>
        <v>18</v>
      </c>
      <c r="U55" s="2">
        <f>_xlfn.FLOOR.MATH((_xlfn.FLOOR.MATH((((2*VLOOKUP($G55, 'EV and Base'!$A$1:$N$671, 12, FALSE))+$Q55)*$I55)/100)+5)*
IF(OR($J55="Modest", $J55="Mild", $J55="Quiet", $J55="Rash"), 1.1,
IF(OR($J55="Adamant", $J55="Impish", $J55="Jolly", $J55="Careful"), 0.9, 1)))</f>
        <v>22</v>
      </c>
      <c r="V55" s="2">
        <f>_xlfn.FLOOR.MATH((_xlfn.FLOOR.MATH((((2*VLOOKUP($G55, 'EV and Base'!$A$1:$N$671, 13, FALSE))+$Q55)*$I55)/100)+5)*
IF(OR($J55="Calm", $J55="Gentle", $J55="Sassy", $J55="Careful"), 1.1,
IF(OR($J55="Naughty", $J55="Lax", $J55="Naive", $J55="Rash"), 0.9, 1)))</f>
        <v>21</v>
      </c>
      <c r="W55" s="2">
        <f>_xlfn.FLOOR.MATH((_xlfn.FLOOR.MATH((((2*VLOOKUP($G55, 'EV and Base'!$A$1:$N$671, 14, FALSE))+$Q55)*$I55)/100)+5)*
IF(OR($J55="Timid", $J55="Hasty", $J55="Jolly", $J55="Naive"), 1.1,
IF(OR($J55="Brave", $J55="Relaxed", $J55="Quiet", $J55="Sassy"), 0.9, 1)))</f>
        <v>13</v>
      </c>
      <c r="X55" s="56">
        <v>600</v>
      </c>
      <c r="AA55" s="23" t="str" cm="1">
        <f t="array" aca="1" ref="AA55" ca="1">IF(NOT(ISNUMBER(INDEX($A:$A,LOOKUP(2,1/($A$1:INDIRECT("$A$"&amp;ROW($A55))&lt;&gt;""),ROW($A$1:INDIRECT("$A$"&amp;ROW($A55)))),1))),"",
IF(NOT(ISNUMBER($A55)),$AA54,
IF($AB55&lt;16,"Lillipup",
IF($AB55&lt;32,"Herdier",
"Stoutland"))))</f>
        <v/>
      </c>
      <c r="AB55" s="25" t="str" cm="1">
        <f t="array" aca="1" ref="AB55" ca="1">IF(NOT(ISNUMBER(INDEX($A:$A, LOOKUP(2, 1 / ($A$1:INDIRECT("$A$"&amp;ROW($A55)) &lt;&gt; ""),ROW($A$1:INDIRECT("$A$"&amp;ROW($A55)))), 1))), "",
VLOOKUP($AY55,'Medium-Slow'!$A$1:$B$101,2,TRUE))</f>
        <v/>
      </c>
      <c r="AC55" s="23" t="str" cm="1">
        <f t="array" aca="1" ref="AC55" ca="1">IF(NOT(ISNUMBER(INDEX($A:$A, LOOKUP(2, 1 / ($A$1:INDIRECT("$A$"&amp;ROW($A55)) &lt;&gt; ""),ROW($A$1:INDIRECT("$A$"&amp;ROW($A55)))), 1))), "",
INDEX($AC:$AC, LOOKUP(2, 1 / ($AC$1:INDIRECT("$AC$"&amp;ROW($AC55)-1) &lt;&gt; ""),ROW($AC$1:INDIRECT("$AC$"&amp;ROW($AC55)-1))), 1)+
IF(INDEX($AC:$AC, LOOKUP(2, 1 / ($AC$1:INDIRECT("$AC$"&amp;ROW($AC55)-1) &lt;&gt; ""),ROW($AC$1:INDIRECT("$AC$"&amp;ROW($AC55)-1))), 1)+
INDEX($AD:$AD, LOOKUP(2, 1 / ($AD$1:INDIRECT("$AD$"&amp;ROW($AD55)-1) &lt;&gt; ""),ROW($AD$1:INDIRECT("$AD$"&amp;ROW($AD55)-1))), 1)+
INDEX($AE:$AE, LOOKUP(2, 1 / ($AE$1:INDIRECT("$AE$"&amp;ROW($AE55)-1) &lt;&gt; ""),ROW($AE$1:INDIRECT("$AE$"&amp;ROW($AD55)-1))), 1)+
INDEX($AE:$AF, LOOKUP(2, 1 / ($AF$1:INDIRECT("$AF$"&amp;ROW($AF55)-1) &lt;&gt; ""),ROW($AF$1:INDIRECT("$AF$"&amp;ROW($AD55)-1))), 1)+
INDEX($AG:$AG, LOOKUP(2, 1 / ($AG$1:INDIRECT("$AG$"&amp;ROW($AG55)-1) &lt;&gt; ""),ROW($AG$1:INDIRECT("$AG$"&amp;ROW($AD55)-1))), 1)+
INDEX($AH:$AH, LOOKUP(2, 1 / ($AH$1:INDIRECT("$AH$"&amp;ROW($AH55)-1) &lt;&gt; ""),ROW($AH$1:INDIRECT("$AH$"&amp;ROW($AD55)-1))), 1)&gt;=510,0,
IF(INDEX($AC:$AC, LOOKUP(2, 1 / ($AC$1:INDIRECT("$AC$"&amp;ROW($AC55)-1) &lt;&gt; ""),ROW($AC$1:INDIRECT("$AC$"&amp;ROW($AC55)-1))), 1)&gt;=255,0,
VLOOKUP(INDIRECT("$G$"&amp;LOOKUP(2, 1 / ($AC$1:INDIRECT("$AC$"&amp;ROW($AC55)-1) &lt;&gt; ""),ROW($AC$1:INDIRECT("$AC$"&amp;ROW($AC55)-1)))), 'EV and Base'!$A$1:$N$671, 3, FALSE))))</f>
        <v/>
      </c>
      <c r="AD55" s="2" t="str" cm="1">
        <f t="array" aca="1" ref="AD55" ca="1">IF(NOT(ISNUMBER(INDEX($A:$A, LOOKUP(2, 1 / ($A$1:INDIRECT("$A$"&amp;ROW($A55)) &lt;&gt; ""),ROW($A$1:INDIRECT("$A$"&amp;ROW($A55)))), 1))), "",
INDEX($AD:$AD, LOOKUP(2, 1 / ($AD$1:INDIRECT("$AD$"&amp;ROW($AD55)-1) &lt;&gt; ""),ROW($AD$1:INDIRECT("$AD$"&amp;ROW($AD55)-1))), 1)+
IF(INDEX($AC:$AC, LOOKUP(2, 1 / ($AC$1:INDIRECT("$AC$"&amp;ROW($AC55)-1) &lt;&gt; ""),ROW($AC$1:INDIRECT("$AC$"&amp;ROW($AC55)-1))), 1)+
INDEX($AD:$AD, LOOKUP(2, 1 / ($AD$1:INDIRECT("$AD$"&amp;ROW($AD55)-1) &lt;&gt; ""),ROW($AD$1:INDIRECT("$AD$"&amp;ROW($AD55)-1))), 1)+
INDEX($AE:$AE, LOOKUP(2, 1 / ($AE$1:INDIRECT("$AE$"&amp;ROW($AE55)-1) &lt;&gt; ""),ROW($AE$1:INDIRECT("$AE$"&amp;ROW($AD55)-1))), 1)+
INDEX($AE:$AF, LOOKUP(2, 1 / ($AF$1:INDIRECT("$AF$"&amp;ROW($AF55)-1) &lt;&gt; ""),ROW($AF$1:INDIRECT("$AF$"&amp;ROW($AD55)-1))), 1)+
INDEX($AG:$AG, LOOKUP(2, 1 / ($AG$1:INDIRECT("$AG$"&amp;ROW($AG55)-1) &lt;&gt; ""),ROW($AG$1:INDIRECT("$AG$"&amp;ROW($AD55)-1))), 1)+
INDEX($AH:$AH, LOOKUP(2, 1 / ($AH$1:INDIRECT("$AH$"&amp;ROW($AH55)-1) &lt;&gt; ""),ROW($AH$1:INDIRECT("$AH$"&amp;ROW($AD55)-1))), 1)&gt;=510,0,
IF(INDEX($AD:$AD, LOOKUP(2, 1 / ($AD$1:INDIRECT("$AD$"&amp;ROW($AD55)-1) &lt;&gt; ""),ROW($AD$1:INDIRECT("$AD$"&amp;ROW($AD55)-1))), 1)&gt;=255,0,
VLOOKUP(INDIRECT("$G$"&amp;LOOKUP(2, 1 / ($AD$1:INDIRECT("$AD$"&amp;ROW($AD55)-1) &lt;&gt; ""),ROW($AD$1:INDIRECT("$AD$"&amp;ROW($AD55)-1)))), 'EV and Base'!$A$1:$N$671, 4, FALSE))))</f>
        <v/>
      </c>
      <c r="AE55" s="2" t="str" cm="1">
        <f t="array" aca="1" ref="AE55" ca="1">IF(NOT(ISNUMBER(INDEX($A:$A,LOOKUP(2,1/($A$1:INDIRECT("$A$"&amp;ROW($A55))&lt;&gt;""),ROW($A$1:INDIRECT("$A$"&amp;ROW($A55)))),1))),"",
INDEX($AE:$AE,LOOKUP(2,1/($AE$1:INDIRECT("$AE$"&amp;ROW($AE55)-1)&lt;&gt;""),ROW($AE$1:INDIRECT("$AE$"&amp;ROW($AE55)-1))),1)+
IF(INDEX($AC:$AC,LOOKUP(2,1/($AC$1:INDIRECT("$AC$"&amp;ROW($AC55)-1)&lt;&gt;""),ROW($AC$1:INDIRECT("$AC$"&amp;ROW($AC55)-1))),1)+
INDEX($AD:$AD,LOOKUP(2,1/($AD$1:INDIRECT("$AD$"&amp;ROW($AD55)-1)&lt;&gt;""),ROW($AD$1:INDIRECT("$AD$"&amp;ROW($AD55)-1))),1)+
INDEX($AE:$AE,LOOKUP(2,1/($AE$1:INDIRECT("$AE$"&amp;ROW($AE55)-1)&lt;&gt;""),ROW($AE$1:INDIRECT("$AE$"&amp;ROW($AD55)-1))),1)+
INDEX($AE:$AF,LOOKUP(2,1/($AF$1:INDIRECT("$AF$"&amp;ROW($AF55)-1)&lt;&gt;""),ROW($AF$1:INDIRECT("$AF$"&amp;ROW($AD55)-1))),1)+
INDEX($AG:$AG,LOOKUP(2,1/($AG$1:INDIRECT("$AG$"&amp;ROW($AG55)-1)&lt;&gt;""),ROW($AG$1:INDIRECT("$AG$"&amp;ROW($AD55)-1))),1)+
INDEX($AH:$AH,LOOKUP(2,1/($AH$1:INDIRECT("$AH$"&amp;ROW($AH55)-1)&lt;&gt;""),ROW($AH$1:INDIRECT("$AH$"&amp;ROW($AD55)-1))),1)&gt;=510,0,
IF(INDEX($AE:$AE,LOOKUP(2,1/($AE$1:INDIRECT("$AE$"&amp;ROW($AE55)-1)&lt;&gt;""),ROW($AE$1:INDIRECT("$AE$"&amp;ROW($AE55)-1))),1)&gt;=255,0,
VLOOKUP(INDIRECT("$G$"&amp;LOOKUP(2,1/($AE$1:INDIRECT("$AE$"&amp;ROW($AE55)-1)&lt;&gt;""),ROW($AE$1:INDIRECT("$AE$"&amp;ROW($AE55)-1)))),'EV and Base'!$A$1:$N$671,5,FALSE))))</f>
        <v/>
      </c>
      <c r="AF55" s="2" t="str" cm="1">
        <f t="array" aca="1" ref="AF55" ca="1">IF(NOT(ISNUMBER(INDEX($A:$A, LOOKUP(2, 1 / ($A$1:INDIRECT("$A$"&amp;ROW($A55)) &lt;&gt; ""),ROW($A$1:INDIRECT("$A$"&amp;ROW($A55)))), 1))), "",
INDEX($AF:$AF, LOOKUP(2, 1 / ($AF$1:INDIRECT("$AF$"&amp;ROW($AF55)-1) &lt;&gt; ""),ROW($AF$1:INDIRECT("$AF$"&amp;ROW($AF55)-1))), 1)+
IF(INDEX($AC:$AC, LOOKUP(2, 1 / ($AC$1:INDIRECT("$AC$"&amp;ROW($AC55)-1) &lt;&gt; ""),ROW($AC$1:INDIRECT("$AC$"&amp;ROW($AC55)-1))), 1)+
INDEX($AD:$AD, LOOKUP(2, 1 / ($AD$1:INDIRECT("$AD$"&amp;ROW($AD55)-1) &lt;&gt; ""),ROW($AD$1:INDIRECT("$AD$"&amp;ROW($AD55)-1))), 1)+
INDEX($AE:$AE, LOOKUP(2, 1 / ($AE$1:INDIRECT("$AE$"&amp;ROW($AE55)-1) &lt;&gt; ""),ROW($AE$1:INDIRECT("$AE$"&amp;ROW($AD55)-1))), 1)+
INDEX($AE:$AF, LOOKUP(2, 1 / ($AF$1:INDIRECT("$AF$"&amp;ROW($AF55)-1) &lt;&gt; ""),ROW($AF$1:INDIRECT("$AF$"&amp;ROW($AD55)-1))), 1)+
INDEX($AG:$AG, LOOKUP(2, 1 / ($AG$1:INDIRECT("$AG$"&amp;ROW($AG55)-1) &lt;&gt; ""),ROW($AG$1:INDIRECT("$AG$"&amp;ROW($AD55)-1))), 1)+
INDEX($AH:$AH, LOOKUP(2, 1 / ($AH$1:INDIRECT("$AH$"&amp;ROW($AH55)-1) &lt;&gt; ""),ROW($AH$1:INDIRECT("$AH$"&amp;ROW($AD55)-1))), 1)&gt;=510,0,
IF(INDEX($AF:$AF, LOOKUP(2, 1 / ($AF$1:INDIRECT("$AF$"&amp;ROW($AF55)-1) &lt;&gt; ""),ROW($AF$1:INDIRECT("$AF$"&amp;ROW($AF55)-1))), 1)&gt;=255,0,
VLOOKUP(INDIRECT("$G$"&amp;LOOKUP(2, 1 / ($AF$1:INDIRECT("$AF$"&amp;ROW($AF55)-1) &lt;&gt; ""),ROW($AF$1:INDIRECT("$AF$"&amp;ROW($AF55)-1)))), 'EV and Base'!$A$1:$N$671, 6, FALSE))))</f>
        <v/>
      </c>
      <c r="AG55" s="2" t="str" cm="1">
        <f t="array" aca="1" ref="AG55" ca="1">IF(NOT(ISNUMBER(INDEX($A:$A, LOOKUP(2, 1 / ($A$1:INDIRECT("$A$"&amp;ROW($A55)) &lt;&gt; ""),ROW($A$1:INDIRECT("$A$"&amp;ROW($A55)))), 1))), "",
INDEX($AG:$AG, LOOKUP(2, 1 / ($AG$1:INDIRECT("$AG$"&amp;ROW($AG55)-1) &lt;&gt; ""),ROW($AG$1:INDIRECT("$AG$"&amp;ROW($AG55)-1))), 1)+
IF(INDEX($AC:$AC, LOOKUP(2, 1 / ($AC$1:INDIRECT("$AC$"&amp;ROW($AC55)-1) &lt;&gt; ""),ROW($AC$1:INDIRECT("$AC$"&amp;ROW($AC55)-1))), 1)+
INDEX($AD:$AD, LOOKUP(2, 1 / ($AD$1:INDIRECT("$AD$"&amp;ROW($AD55)-1) &lt;&gt; ""),ROW($AD$1:INDIRECT("$AD$"&amp;ROW($AD55)-1))), 1)+
INDEX($AE:$AE, LOOKUP(2, 1 / ($AE$1:INDIRECT("$AE$"&amp;ROW($AE55)-1) &lt;&gt; ""),ROW($AE$1:INDIRECT("$AE$"&amp;ROW($AD55)-1))), 1)+
INDEX($AE:$AF, LOOKUP(2, 1 / ($AF$1:INDIRECT("$AF$"&amp;ROW($AF55)-1) &lt;&gt; ""),ROW($AF$1:INDIRECT("$AF$"&amp;ROW($AD55)-1))), 1)+
INDEX($AG:$AG, LOOKUP(2, 1 / ($AG$1:INDIRECT("$AG$"&amp;ROW($AG55)-1) &lt;&gt; ""),ROW($AG$1:INDIRECT("$AG$"&amp;ROW($AD55)-1))), 1)+
INDEX($AH:$AH, LOOKUP(2, 1 / ($AH$1:INDIRECT("$AH$"&amp;ROW($AH55)-1) &lt;&gt; ""),ROW($AH$1:INDIRECT("$AH$"&amp;ROW($AD55)-1))), 1)&gt;=510,0,
IF(INDEX($AG:$AG, LOOKUP(2, 1 / ($AG$1:INDIRECT("$AG$"&amp;ROW($AG55)-1) &lt;&gt; ""),ROW($AG$1:INDIRECT("$AG$"&amp;ROW($AG55)-1))), 1)&gt;=255,0,
VLOOKUP(INDIRECT("$G$"&amp;LOOKUP(2, 1 / ($AG$1:INDIRECT("$AG$"&amp;ROW($AG55)-1) &lt;&gt; ""),ROW($AG$1:INDIRECT("$AG$"&amp;ROW($AG55)-1)))), 'EV and Base'!$A$1:$N$671, 7, FALSE))))</f>
        <v/>
      </c>
      <c r="AH55" s="24" t="str" cm="1">
        <f t="array" aca="1" ref="AH55" ca="1">IF(NOT(ISNUMBER(INDEX($A:$A,LOOKUP(2,1/($A$1:INDIRECT("$A$"&amp;ROW($A55))&lt;&gt;""),ROW($A$1:INDIRECT("$A$"&amp;ROW($A55)))),1))),"",
INDEX($AH:$AH,LOOKUP(2,1/($AH$1:INDIRECT("$AH$"&amp;ROW($AH55)-1)&lt;&gt;""),ROW($AH$1:INDIRECT("$AH$"&amp;ROW($AH55)-1))),1)+
IF(INDEX($AC:$AC,LOOKUP(2,1/($AC$1:INDIRECT("$AC$"&amp;ROW($AC55)-1)&lt;&gt;""),ROW($AC$1:INDIRECT("$AC$"&amp;ROW($AC55)-1))),1)+
INDEX($AD:$AD,LOOKUP(2,1/($AD$1:INDIRECT("$AD$"&amp;ROW($AD55)-1)&lt;&gt;""),ROW($AD$1:INDIRECT("$AD$"&amp;ROW($AD55)-1))),1)+
INDEX($AE:$AE,LOOKUP(2,1/($AE$1:INDIRECT("$AE$"&amp;ROW($AE55)-1)&lt;&gt;""),ROW($AE$1:INDIRECT("$AE$"&amp;ROW($AD55)-1))),1)+
INDEX($AE:$AF,LOOKUP(2,1/($AF$1:INDIRECT("$AF$"&amp;ROW($AF55)-1)&lt;&gt;""),ROW($AF$1:INDIRECT("$AF$"&amp;ROW($AD55)-1))),1)+
INDEX($AG:$AG,LOOKUP(2,1/($AG$1:INDIRECT("$AG$"&amp;ROW($AG55)-1)&lt;&gt;""),ROW($AG$1:INDIRECT("$AG$"&amp;ROW($AD55)-1))),1)+
INDEX($AH:$AH,LOOKUP(2,1/($AH$1:INDIRECT("$AH$"&amp;ROW($AH55)-1)&lt;&gt;""),ROW($AH$1:INDIRECT("$AH$"&amp;ROW($AD55)-1))),1)&gt;=510,0,
IF(INDEX($AH:$AH,LOOKUP(2,1/($AH$1:INDIRECT("$AH$"&amp;ROW($AH55)-1)&lt;&gt;""),ROW($AH$1:INDIRECT("$AH$"&amp;ROW($AH55)-1))),1)&gt;=255,0,
VLOOKUP(INDIRECT("$G$"&amp;LOOKUP(2,1/($AH$1:INDIRECT("$AH$"&amp;ROW($AH55)-1)&lt;&gt;""),ROW($AH$1:INDIRECT("$AH$"&amp;ROW($AH55)-1)))),'EV and Base'!$A$1:$N$671,8,FALSE))))</f>
        <v/>
      </c>
      <c r="AI55" s="29" t="str" cm="1">
        <f t="array" aca="1" ref="AI55" ca="1">IF(NOT(ISNUMBER(INDEX($A:$A,LOOKUP(2,1/($A$1:INDIRECT("$A$"&amp;ROW($A55))&lt;&gt;""),ROW($A$1:INDIRECT("$A$"&amp;ROW($A55)))),1))),"",
ROUNDDOWN((((2*VLOOKUP($AA55,'EV and Base'!$A$1:$N$671,9,FALSE))+31+ROUNDDOWN($AC55/4,0))*$AB55)/100,0)+$AB55+10)</f>
        <v/>
      </c>
      <c r="AJ55" s="21" t="str" cm="1">
        <f t="array" aca="1" ref="AJ55" ca="1">IF(NOT(ISNUMBER(INDEX($A:$A, LOOKUP(2, 1 / ($A$1:INDIRECT("$A$"&amp;ROW($A55)) &lt;&gt; ""),ROW($A$1:INDIRECT("$A$"&amp;ROW($A55)))), 1))), "",
ROUNDDOWN((ROUNDDOWN((((2*VLOOKUP($AA55, 'EV and Base'!$A$1:$N$671, 10, FALSE))+31+ROUNDDOWN($AD55/4, 0))*$AB55)/100, 0)+5)*1.1, 0))</f>
        <v/>
      </c>
      <c r="AK55" s="21" t="str" cm="1">
        <f t="array" aca="1" ref="AK55" ca="1">IF(NOT(ISNUMBER(INDEX($A:$A, LOOKUP(2, 1 / ($A$1:INDIRECT("$A$"&amp;ROW($A55)) &lt;&gt; ""),ROW($A$1:INDIRECT("$A$"&amp;ROW($A55)))), 1))), "",
ROUNDDOWN((ROUNDDOWN((((2*VLOOKUP($AA55, 'EV and Base'!$A$1:$N$671, 11, FALSE))+30+ROUNDDOWN($AE55/4, 0))*$AB55)/100, 0)+5), 0)
&amp;"-"&amp;
ROUNDDOWN((ROUNDDOWN((((2*VLOOKUP($AA55, 'EV and Base'!$A$1:$N$671, 11, FALSE))+31+ROUNDDOWN($AE55/4, 0))*$AB55)/100, 0)+5), 0))</f>
        <v/>
      </c>
      <c r="AL55" s="21" t="str" cm="1">
        <f t="array" aca="1" ref="AL55" ca="1">IF(NOT(ISNUMBER(INDEX($A:$A, LOOKUP(2, 1 / ($A$1:INDIRECT("$A$"&amp;ROW($A55)) &lt;&gt; ""),ROW($A$1:INDIRECT("$A$"&amp;ROW($A55)))), 1))), "",
ROUNDDOWN((ROUNDDOWN((((2*VLOOKUP($AA55, 'EV and Base'!$A$1:$N$671, 12, FALSE))+0+ROUNDDOWN($AF55/4, 0))*$AB55)/100, 0)+5)*0.9, 0)
&amp;"-"&amp;
ROUNDDOWN((ROUNDDOWN((((2*VLOOKUP($AA55, 'EV and Base'!$A$1:$N$671, 12, FALSE))+31+ROUNDDOWN($AF55/4, 0))*$AB55)/100, 0)+5)*0.9, 0))</f>
        <v/>
      </c>
      <c r="AM55" s="21" t="str" cm="1">
        <f t="array" aca="1" ref="AM55" ca="1">IF(NOT(ISNUMBER(INDEX($A:$A, LOOKUP(2, 1 / ($A$1:INDIRECT("$A$"&amp;ROW($A55)) &lt;&gt; ""),ROW($A$1:INDIRECT("$A$"&amp;ROW($A55)))), 1))), "",
ROUNDDOWN((ROUNDDOWN((((2*VLOOKUP($AA55, 'EV and Base'!$A$1:$N$671, 13, FALSE))+30+ROUNDDOWN($AG55/4, 0))*$AB55)/100, 0)+5), 0)
&amp;"-"&amp;
ROUNDDOWN((ROUNDDOWN((((2*VLOOKUP($AA55, 'EV and Base'!$A$1:$N$671, 13, FALSE))+31+ROUNDDOWN($AG55/4, 0))*$AB55)/100, 0)+5), 0))</f>
        <v/>
      </c>
      <c r="AN55" s="25" t="str" cm="1">
        <f t="array" aca="1" ref="AN55" ca="1">IF(NOT(ISNUMBER(INDEX($A:$A, LOOKUP(2, 1 / ($A$1:INDIRECT("$A$"&amp;ROW($A55)) &lt;&gt; ""),ROW($A$1:INDIRECT("$A$"&amp;ROW($A55)))), 1))), "",
ROUNDDOWN((ROUNDDOWN((((2*VLOOKUP($AA55, 'EV and Base'!$A$1:$N$671, 14, FALSE))+31+ROUNDDOWN($AH55/4, 0))*$AB55)/100, 0)+5), 0))</f>
        <v/>
      </c>
      <c r="AO55" s="23" t="str" cm="1">
        <f t="array" aca="1" ref="AO55" ca="1">IF(NOT(ISNUMBER(INDEX($A:$A, LOOKUP(2, 1 / ($A$1:INDIRECT("$A$"&amp;ROW($A55)) &lt;&gt; ""),ROW($A$1:INDIRECT("$A$"&amp;ROW($A55)))), 1))), "",
ROUNDDOWN((((2*VLOOKUP($AA55, 'EV and Base'!$A$1:$N$671, 9, FALSE))+31+ROUNDDOWN($AC55/4, 0))*$AB55)/100, 0)+$AB55+10)</f>
        <v/>
      </c>
      <c r="AP55" s="2" t="str" cm="1">
        <f t="array" aca="1" ref="AP55" ca="1">IF(NOT(ISNUMBER(INDEX($A:$A, LOOKUP(2, 1 / ($A$1:INDIRECT("$A$"&amp;ROW($A55)) &lt;&gt; ""),ROW($A$1:INDIRECT("$A$"&amp;ROW($A55)))), 1))), "",
ROUNDDOWN((ROUNDDOWN((((2*VLOOKUP($AA55, 'EV and Base'!$A$1:$N$671, 10, FALSE))+31+ROUNDDOWN($AD55/4, 0))*$AB55)/100, 0)+5)*1.1, 0))</f>
        <v/>
      </c>
      <c r="AQ55" s="2" t="str" cm="1">
        <f t="array" aca="1" ref="AQ55" ca="1">IF(NOT(ISNUMBER(INDEX($A:$A, LOOKUP(2, 1 / ($A$1:INDIRECT("$A$"&amp;ROW($A55)) &lt;&gt; ""),ROW($A$1:INDIRECT("$A$"&amp;ROW($A55)))), 1))), "",
ROUNDDOWN((ROUNDDOWN((((2*VLOOKUP($AA55, 'EV and Base'!$A$1:$N$671, 11, FALSE))+$AV$2+ROUNDDOWN($AE55/4, 0))*$AB55)/100, 0)+5), 0))</f>
        <v/>
      </c>
      <c r="AR55" s="22" t="str" cm="1">
        <f t="array" aca="1" ref="AR55" ca="1">IF(NOT(ISNUMBER(INDEX($A:$A, LOOKUP(2, 1 / ($A$1:INDIRECT("$A$"&amp;ROW($A55)) &lt;&gt; ""),ROW($A$1:INDIRECT("$A$"&amp;ROW($A55)))), 1))), "",
ROUNDDOWN((ROUNDDOWN((((2*VLOOKUP($AA55, 'EV and Base'!$A$1:$N$671, 12, FALSE))+$AW$2+ROUNDDOWN($AF55/4, 0))*$AB55)/100, 0)+5)*0.9, 0))</f>
        <v/>
      </c>
      <c r="AS55" s="2" t="str" cm="1">
        <f t="array" aca="1" ref="AS55" ca="1">IF(NOT(ISNUMBER(INDEX($A:$A, LOOKUP(2, 1 / ($A$1:INDIRECT("$A$"&amp;ROW($A55)) &lt;&gt; ""),ROW($A$1:INDIRECT("$A$"&amp;ROW($A55)))), 1))), "",
ROUNDDOWN((ROUNDDOWN((((2*VLOOKUP($AA55, 'EV and Base'!$A$1:$N$671, 13, FALSE))+$AX$2+ROUNDDOWN($AG55/4, 0))*$AB55)/100, 0)+5), 0))</f>
        <v/>
      </c>
      <c r="AT55" s="24" t="str" cm="1">
        <f t="array" aca="1" ref="AT55" ca="1">IF(NOT(ISNUMBER(INDEX($A:$A, LOOKUP(2, 1 / ($A$1:INDIRECT("$A$"&amp;ROW($A55)) &lt;&gt; ""),ROW($A$1:INDIRECT("$A$"&amp;ROW($A55)))), 1))), "",
ROUNDDOWN((ROUNDDOWN((((2*VLOOKUP($AA55, 'EV and Base'!$A$1:$N$671, 14, FALSE))+31+ROUNDDOWN($AH55/4, 0))*$AB55)/100, 0)+5), 0))</f>
        <v/>
      </c>
      <c r="AU55" s="28"/>
      <c r="AY55" t="str" cm="1">
        <f t="array" aca="1" ref="AY55" ca="1">IF(NOT(ISNUMBER(INDEX($A:$A,LOOKUP(2,1/($A$1:INDIRECT("$A$"&amp;ROW($A55))&lt;&gt;""),ROW($A$1:INDIRECT("$A$"&amp;ROW($A55)))),1))),"",
INDEX($AY:$AY,LOOKUP(2,1/($AY$1:INDIRECT("$AY$"&amp;ROW($AY55)-1)&lt;&gt;""),ROW($AY$1:INDIRECT("$AY$"&amp;ROW($AY55)-1))),1)+$BL55)</f>
        <v/>
      </c>
      <c r="AZ55" s="3" t="str" cm="1">
        <f t="array" aca="1" ref="AZ55" ca="1">IF(NOT(ISNUMBER(INDEX($A:$A, LOOKUP(2, 1 / ($A$1:INDIRECT("$A$"&amp;ROW($A55)) &lt;&gt; ""),ROW($A$1:INDIRECT("$A$"&amp;ROW($A55)))), 1))), "",
VLOOKUP(INDIRECT("$G$"&amp;LOOKUP(2, 1 / ($AY$1:INDIRECT("$AY$"&amp;ROW($AY55)-1) &lt;&gt; ""),ROW($AY$1:INDIRECT("$AY$"&amp;ROW($AY55)-1)))),'EV and Base'!A50:N720,2,FALSE))</f>
        <v/>
      </c>
      <c r="BA55" s="3" t="str" cm="1">
        <f t="array" aca="1" ref="BA55" ca="1">IF(NOT(ISNUMBER(INDEX($A:$A, LOOKUP(2, 1 / ($A$1:INDIRECT("$A$"&amp;ROW($A55)) &lt;&gt; ""),ROW($A$1:INDIRECT("$A$"&amp;ROW($A55)))), 1))), "",
INDIRECT("$I$"&amp;LOOKUP(2, 1 / ($AY$1:INDIRECT("$AY$"&amp;ROW($AY55)-1) &lt;&gt; ""),ROW($AY$1:INDIRECT("$AY$"&amp;ROW($AY55)-1)))))</f>
        <v/>
      </c>
      <c r="BB55" s="1" t="str" cm="1">
        <f t="array" aca="1" ref="BB55" ca="1">IF(NOT(ISNUMBER(INDEX($A:$A, LOOKUP(2, 1 / ($A$1:INDIRECT("$A$"&amp;ROW($A55)) &lt;&gt; ""),ROW($A$1:INDIRECT("$A$"&amp;ROW($A55)))), 1))), "",
INDIRECT("$AB$"&amp;LOOKUP(2, 1 / ($AY$1:INDIRECT("$AY$"&amp;ROW($AY55)-1) &lt;&gt; ""),ROW($AY$1:INDIRECT("$AY$"&amp;ROW($AY55)-1)))))</f>
        <v/>
      </c>
      <c r="BC55" s="3" t="str" cm="1">
        <f t="array" aca="1" ref="BC55" ca="1">IF(NOT(ISNUMBER(INDEX($A:$A,LOOKUP(2,1/($A$1:INDIRECT("$A$"&amp;ROW($A55))&lt;&gt;""),ROW($A$1:INDIRECT("$A$"&amp;ROW($A55)))),1))),"",
$BA55+$BA55+10)</f>
        <v/>
      </c>
      <c r="BD55" s="3" t="str" cm="1">
        <f t="array" aca="1" ref="BD55" ca="1">IF(NOT(ISNUMBER(INDEX($A:$A,LOOKUP(2,1/($A$1:INDIRECT("$A$"&amp;ROW($A55))&lt;&gt;""),ROW($A$1:INDIRECT("$A$"&amp;ROW($A55)))),1))),"",
$BA55+$BB55+10)</f>
        <v/>
      </c>
      <c r="BE55" s="3" t="str" cm="1">
        <f t="array" aca="1" ref="BE55" ca="1">IF(NOT(ISNUMBER(INDEX($A:$A,LOOKUP(2,1/($A$1:INDIRECT("$A$"&amp;ROW($A55))&lt;&gt;""),ROW($A$1:INDIRECT("$A$"&amp;ROW($A55)))),1))),"",
$BC55*$BC55)</f>
        <v/>
      </c>
      <c r="BF55" s="3" t="str" cm="1">
        <f t="array" aca="1" ref="BF55" ca="1">IF(NOT(ISNUMBER(INDEX($A:$A,LOOKUP(2,1/($A$1:INDIRECT("$A$"&amp;ROW($A55))&lt;&gt;""),ROW($A$1:INDIRECT("$A$"&amp;ROW($A55)))),1))),"",
$BD55*$BD55)</f>
        <v/>
      </c>
      <c r="BG55" s="3" t="str" cm="1">
        <f t="array" aca="1" ref="BG55" ca="1">IF(NOT(ISNUMBER(INDEX($A:$A,LOOKUP(2,1/($A$1:INDIRECT("$A$"&amp;ROW($A55))&lt;&gt;""),ROW($A$1:INDIRECT("$A$"&amp;ROW($A55)))),1))),"",
_xlfn.FLOOR.MATH(1.5*_xlfn.FLOOR.MATH($AZ55*BA55/5)))</f>
        <v/>
      </c>
      <c r="BH55" s="3" t="str" cm="1">
        <f t="array" aca="1" ref="BH55" ca="1">IF(NOT(ISNUMBER(INDEX($A:$A, LOOKUP(2, 1 / ($A$1:INDIRECT("$A$"&amp;ROW($A55)) &lt;&gt; ""),ROW($A$1:INDIRECT("$A$"&amp;ROW($A55)))), 1))), "",
_xlfn.FLOOR.MATH($BG55/IF(OR(INDIRECT("$C$"&amp;LOOKUP(2, 1 / ($AY$1:INDIRECT("$AY$"&amp;ROW($AY55)-1) &lt;&gt; ""),ROW($AY$1:INDIRECT("$AY$"&amp;ROW($AY55)-1))))="Multi",
INDIRECT("$C$"&amp;LOOKUP(2, 1 / ($AY$1:INDIRECT("$AY$"&amp;ROW($AY55)-1) &lt;&gt; ""),ROW($AY$1:INDIRECT("$AY$"&amp;ROW($AY55)-1))))="Double"),2,1)))</f>
        <v/>
      </c>
      <c r="BI55" s="3" t="str" cm="1">
        <f t="array" aca="1" ref="BI55" ca="1">IF(NOT(ISNUMBER(INDEX($A:$A,LOOKUP(2,1/($A$1:INDIRECT("$A$"&amp;ROW($A55))&lt;&gt;""),ROW($A$1:INDIRECT("$A$"&amp;ROW($A55)))),1))),"",
VLOOKUP($BC55,GameFreakSQRT!$A$1:$B$200,2,FALSE))</f>
        <v/>
      </c>
      <c r="BJ55" s="3" t="str" cm="1">
        <f t="array" aca="1" ref="BJ55" ca="1">IF(NOT(ISNUMBER(INDEX($A:$A,LOOKUP(2,1/($A$1:INDIRECT("$A$"&amp;ROW($A55))&lt;&gt;""),ROW($A$1:INDIRECT("$A$"&amp;ROW($A55)))),1))),"",
VLOOKUP($BD55,GameFreakSQRT!$A$1:$B$200,2,FALSE))</f>
        <v/>
      </c>
      <c r="BK55" s="3" t="str" cm="1">
        <f t="array" aca="1" ref="BK55" ca="1">IF(NOT(ISNUMBER(INDEX($A:$A,LOOKUP(2,1/($A$1:INDIRECT("$A$"&amp;ROW($A55))&lt;&gt;""),ROW($A$1:INDIRECT("$A$"&amp;ROW($A55)))),1))),"",
_xlfn.FLOOR.MATH((($BI55*$BE55)*$BH55)/($BJ55*$BF55))+1)</f>
        <v/>
      </c>
      <c r="BL55" s="3" t="str" cm="1">
        <f t="array" aca="1" ref="BL55" ca="1">IF(NOT(ISNUMBER(INDEX($A:$A,LOOKUP(2,1/($A$1:INDIRECT("$A$"&amp;ROW($A55))&lt;&gt;""),ROW($A$1:INDIRECT("$A$"&amp;ROW($A55)))),1))),"",
_xlfn.FLOOR.MATH($BK55*IF(NOT(INDIRECT("$Z$"&amp;LOOKUP(2, 1 / ($AY$1:INDIRECT("$AY$"&amp;ROW($AY55)-1) &lt;&gt; ""),ROW($AY$1:INDIRECT("$AY$"&amp;ROW($AY55)-1))))=""),1.5,1)))</f>
        <v/>
      </c>
      <c r="BM55" s="3" t="str" cm="1">
        <f t="array" aca="1" ref="BM55" ca="1">IF(NOT(ISNUMBER(INDEX($A:$A, LOOKUP(2, 1 / ($A$1:INDIRECT("$A$"&amp;ROW($A55)) &lt;&gt; ""),ROW($A$1:INDIRECT("$A$"&amp;ROW($A55)))), 1))), "",
INDIRECT("$Y$"&amp;LOOKUP(2, 1 / ($AY$1:INDIRECT("$AY$"&amp;ROW($AY55)-1) &lt;&gt; ""),ROW($AY$1:INDIRECT("$AY$"&amp;ROW($AY55)-1)))))</f>
        <v/>
      </c>
      <c r="BN55" s="3" t="str">
        <f t="shared" ca="1" si="0"/>
        <v/>
      </c>
      <c r="CT55" s="3" t="str" cm="1">
        <f t="array" aca="1" ref="CT55" ca="1">IF(NOT(ISNUMBER(INDEX($A:$A, LOOKUP(2, 1 / ($A$1:INDIRECT("$A$"&amp;ROW($A55)) &lt;&gt; ""),ROW($A$1:INDIRECT("$A$"&amp;ROW($A55)))), 1))), "",
$AY55-INDEX($AY:$AY, LOOKUP(2, 1 / ($AY$1:INDIRECT("$AV$"&amp;ROW($AY55)-1) &lt;&gt; ""),ROW($AY$1:INDIRECT("$AV$"&amp;ROW($AY55)-1))), 1))</f>
        <v/>
      </c>
      <c r="CU55" s="3" t="str" cm="1">
        <f t="array" aca="1" ref="CU55" ca="1">IF(NOT(ISNUMBER(INDEX($A:$A, LOOKUP(2, 1 / ($A$1:INDIRECT("$A$"&amp;ROW($A55)) &lt;&gt; ""),ROW($A$1:INDIRECT("$A$"&amp;ROW($A55)))), 1))), "",
INDEX($Y:$Y, LOOKUP(2, 1 / ($Y$1:INDIRECT("$Y$"&amp;ROW($Y55)-1) &lt;&gt; ""),ROW($Y$1:INDIRECT("$Y$"&amp;ROW($Y55)-1))), 1))</f>
        <v/>
      </c>
      <c r="CV55" s="1" t="str">
        <f ca="1">IFERROR(VLOOKUP($AY55, 'Medium-Slow'!$A$1:$B$101, 2, TRUE),"")</f>
        <v/>
      </c>
    </row>
    <row r="56" spans="1:100" x14ac:dyDescent="0.45">
      <c r="A56" s="69" t="s">
        <v>75</v>
      </c>
      <c r="B56" s="69" t="s">
        <v>195</v>
      </c>
      <c r="C56" s="69" t="s">
        <v>46</v>
      </c>
      <c r="D56" s="69" t="s">
        <v>191</v>
      </c>
      <c r="E56" s="69" t="s">
        <v>48</v>
      </c>
      <c r="F56" s="56">
        <v>1</v>
      </c>
      <c r="G56" s="2" t="s">
        <v>196</v>
      </c>
      <c r="H56" s="2" t="s">
        <v>77</v>
      </c>
      <c r="I56" s="2">
        <v>13</v>
      </c>
      <c r="J56" s="2" t="s">
        <v>197</v>
      </c>
      <c r="K56" s="2" t="s">
        <v>198</v>
      </c>
      <c r="L56" s="2" t="s">
        <v>53</v>
      </c>
      <c r="M56" s="2" t="s">
        <v>199</v>
      </c>
      <c r="N56" s="2" t="s">
        <v>200</v>
      </c>
      <c r="O56" s="2" t="s">
        <v>201</v>
      </c>
      <c r="P56" s="2" t="s">
        <v>202</v>
      </c>
      <c r="Q56" s="2">
        <v>0</v>
      </c>
      <c r="R56" s="2">
        <f>_xlfn.FLOOR.MATH((((2*VLOOKUP(G56, 'EV and Base'!$A$1:$N$671, 9, FALSE))+$Q56)*$I56)/100)+$I56+10</f>
        <v>33</v>
      </c>
      <c r="S56" s="2">
        <f>_xlfn.FLOOR.MATH((_xlfn.FLOOR.MATH((((2*VLOOKUP($G56, 'EV and Base'!$A$1:$N$671, 10, FALSE))+$Q56)*$I56)/100)+5)*
IF(OR($J56="Lonely", $J56="Brave", $J56="Adamant", $J56="Naughty"), 1.1,
IF(OR($J56="Bold", $J56="Timid", $J56="Modest", $J56="Calm"), 0.9, 1)))</f>
        <v>12</v>
      </c>
      <c r="T56" s="2">
        <f>_xlfn.FLOOR.MATH((_xlfn.FLOOR.MATH((((2*VLOOKUP($G56, 'EV and Base'!$A$1:$N$671, 11, FALSE))+$Q56)*$I56)/100)+5)*
IF(OR($J56="Bold", $J56="Relaxed", $J56="Impish", $J56="Lax"), 1.1,
IF(OR($J56="Lonely", $J56="Hasty", $J56="Mild", $J56="Gentle"), 0.9, 1)))</f>
        <v>18</v>
      </c>
      <c r="U56" s="2">
        <f>_xlfn.FLOOR.MATH((_xlfn.FLOOR.MATH((((2*VLOOKUP($G56, 'EV and Base'!$A$1:$N$671, 12, FALSE))+$Q56)*$I56)/100)+5)*
IF(OR($J56="Modest", $J56="Mild", $J56="Quiet", $J56="Rash"), 1.1,
IF(OR($J56="Adamant", $J56="Impish", $J56="Jolly", $J56="Careful"), 0.9, 1)))</f>
        <v>15</v>
      </c>
      <c r="V56" s="2">
        <f>_xlfn.FLOOR.MATH((_xlfn.FLOOR.MATH((((2*VLOOKUP($G56, 'EV and Base'!$A$1:$N$671, 13, FALSE))+$Q56)*$I56)/100)+5)*
IF(OR($J56="Calm", $J56="Gentle", $J56="Sassy", $J56="Careful"), 1.1,
IF(OR($J56="Naughty", $J56="Lax", $J56="Naive", $J56="Rash"), 0.9, 1)))</f>
        <v>18</v>
      </c>
      <c r="W56" s="2">
        <f>_xlfn.FLOOR.MATH((_xlfn.FLOOR.MATH((((2*VLOOKUP($G56, 'EV and Base'!$A$1:$N$671, 14, FALSE))+$Q56)*$I56)/100)+5)*
IF(OR($J56="Timid", $J56="Hasty", $J56="Jolly", $J56="Naive"), 1.1,
IF(OR($J56="Brave", $J56="Relaxed", $J56="Quiet", $J56="Sassy"), 0.9, 1)))</f>
        <v>22</v>
      </c>
      <c r="X56" s="69">
        <v>52</v>
      </c>
      <c r="AA56" s="23" t="str" cm="1">
        <f t="array" aca="1" ref="AA56" ca="1">IF(NOT(ISNUMBER(INDEX($A:$A,LOOKUP(2,1/($A$1:INDIRECT("$A$"&amp;ROW($A56))&lt;&gt;""),ROW($A$1:INDIRECT("$A$"&amp;ROW($A56)))),1))),"",
IF(NOT(ISNUMBER($A56)),$AA55,
IF($AB56&lt;16,"Lillipup",
IF($AB56&lt;32,"Herdier",
"Stoutland"))))</f>
        <v/>
      </c>
      <c r="AB56" s="25" t="str" cm="1">
        <f t="array" aca="1" ref="AB56" ca="1">IF(NOT(ISNUMBER(INDEX($A:$A, LOOKUP(2, 1 / ($A$1:INDIRECT("$A$"&amp;ROW($A56)) &lt;&gt; ""),ROW($A$1:INDIRECT("$A$"&amp;ROW($A56)))), 1))), "",
VLOOKUP($AY56,'Medium-Slow'!$A$1:$B$101,2,TRUE))</f>
        <v/>
      </c>
      <c r="AC56" s="23" t="str" cm="1">
        <f t="array" aca="1" ref="AC56" ca="1">IF(NOT(ISNUMBER(INDEX($A:$A, LOOKUP(2, 1 / ($A$1:INDIRECT("$A$"&amp;ROW($A56)) &lt;&gt; ""),ROW($A$1:INDIRECT("$A$"&amp;ROW($A56)))), 1))), "",
INDEX($AC:$AC, LOOKUP(2, 1 / ($AC$1:INDIRECT("$AC$"&amp;ROW($AC56)-1) &lt;&gt; ""),ROW($AC$1:INDIRECT("$AC$"&amp;ROW($AC56)-1))), 1)+
IF(INDEX($AC:$AC, LOOKUP(2, 1 / ($AC$1:INDIRECT("$AC$"&amp;ROW($AC56)-1) &lt;&gt; ""),ROW($AC$1:INDIRECT("$AC$"&amp;ROW($AC56)-1))), 1)+
INDEX($AD:$AD, LOOKUP(2, 1 / ($AD$1:INDIRECT("$AD$"&amp;ROW($AD56)-1) &lt;&gt; ""),ROW($AD$1:INDIRECT("$AD$"&amp;ROW($AD56)-1))), 1)+
INDEX($AE:$AE, LOOKUP(2, 1 / ($AE$1:INDIRECT("$AE$"&amp;ROW($AE56)-1) &lt;&gt; ""),ROW($AE$1:INDIRECT("$AE$"&amp;ROW($AD56)-1))), 1)+
INDEX($AE:$AF, LOOKUP(2, 1 / ($AF$1:INDIRECT("$AF$"&amp;ROW($AF56)-1) &lt;&gt; ""),ROW($AF$1:INDIRECT("$AF$"&amp;ROW($AD56)-1))), 1)+
INDEX($AG:$AG, LOOKUP(2, 1 / ($AG$1:INDIRECT("$AG$"&amp;ROW($AG56)-1) &lt;&gt; ""),ROW($AG$1:INDIRECT("$AG$"&amp;ROW($AD56)-1))), 1)+
INDEX($AH:$AH, LOOKUP(2, 1 / ($AH$1:INDIRECT("$AH$"&amp;ROW($AH56)-1) &lt;&gt; ""),ROW($AH$1:INDIRECT("$AH$"&amp;ROW($AD56)-1))), 1)&gt;=510,0,
IF(INDEX($AC:$AC, LOOKUP(2, 1 / ($AC$1:INDIRECT("$AC$"&amp;ROW($AC56)-1) &lt;&gt; ""),ROW($AC$1:INDIRECT("$AC$"&amp;ROW($AC56)-1))), 1)&gt;=255,0,
VLOOKUP(INDIRECT("$G$"&amp;LOOKUP(2, 1 / ($AC$1:INDIRECT("$AC$"&amp;ROW($AC56)-1) &lt;&gt; ""),ROW($AC$1:INDIRECT("$AC$"&amp;ROW($AC56)-1)))), 'EV and Base'!$A$1:$N$671, 3, FALSE))))</f>
        <v/>
      </c>
      <c r="AD56" s="2" t="str" cm="1">
        <f t="array" aca="1" ref="AD56" ca="1">IF(NOT(ISNUMBER(INDEX($A:$A, LOOKUP(2, 1 / ($A$1:INDIRECT("$A$"&amp;ROW($A56)) &lt;&gt; ""),ROW($A$1:INDIRECT("$A$"&amp;ROW($A56)))), 1))), "",
INDEX($AD:$AD, LOOKUP(2, 1 / ($AD$1:INDIRECT("$AD$"&amp;ROW($AD56)-1) &lt;&gt; ""),ROW($AD$1:INDIRECT("$AD$"&amp;ROW($AD56)-1))), 1)+
IF(INDEX($AC:$AC, LOOKUP(2, 1 / ($AC$1:INDIRECT("$AC$"&amp;ROW($AC56)-1) &lt;&gt; ""),ROW($AC$1:INDIRECT("$AC$"&amp;ROW($AC56)-1))), 1)+
INDEX($AD:$AD, LOOKUP(2, 1 / ($AD$1:INDIRECT("$AD$"&amp;ROW($AD56)-1) &lt;&gt; ""),ROW($AD$1:INDIRECT("$AD$"&amp;ROW($AD56)-1))), 1)+
INDEX($AE:$AE, LOOKUP(2, 1 / ($AE$1:INDIRECT("$AE$"&amp;ROW($AE56)-1) &lt;&gt; ""),ROW($AE$1:INDIRECT("$AE$"&amp;ROW($AD56)-1))), 1)+
INDEX($AE:$AF, LOOKUP(2, 1 / ($AF$1:INDIRECT("$AF$"&amp;ROW($AF56)-1) &lt;&gt; ""),ROW($AF$1:INDIRECT("$AF$"&amp;ROW($AD56)-1))), 1)+
INDEX($AG:$AG, LOOKUP(2, 1 / ($AG$1:INDIRECT("$AG$"&amp;ROW($AG56)-1) &lt;&gt; ""),ROW($AG$1:INDIRECT("$AG$"&amp;ROW($AD56)-1))), 1)+
INDEX($AH:$AH, LOOKUP(2, 1 / ($AH$1:INDIRECT("$AH$"&amp;ROW($AH56)-1) &lt;&gt; ""),ROW($AH$1:INDIRECT("$AH$"&amp;ROW($AD56)-1))), 1)&gt;=510,0,
IF(INDEX($AD:$AD, LOOKUP(2, 1 / ($AD$1:INDIRECT("$AD$"&amp;ROW($AD56)-1) &lt;&gt; ""),ROW($AD$1:INDIRECT("$AD$"&amp;ROW($AD56)-1))), 1)&gt;=255,0,
VLOOKUP(INDIRECT("$G$"&amp;LOOKUP(2, 1 / ($AD$1:INDIRECT("$AD$"&amp;ROW($AD56)-1) &lt;&gt; ""),ROW($AD$1:INDIRECT("$AD$"&amp;ROW($AD56)-1)))), 'EV and Base'!$A$1:$N$671, 4, FALSE))))</f>
        <v/>
      </c>
      <c r="AE56" s="2" t="str" cm="1">
        <f t="array" aca="1" ref="AE56" ca="1">IF(NOT(ISNUMBER(INDEX($A:$A,LOOKUP(2,1/($A$1:INDIRECT("$A$"&amp;ROW($A56))&lt;&gt;""),ROW($A$1:INDIRECT("$A$"&amp;ROW($A56)))),1))),"",
INDEX($AE:$AE,LOOKUP(2,1/($AE$1:INDIRECT("$AE$"&amp;ROW($AE56)-1)&lt;&gt;""),ROW($AE$1:INDIRECT("$AE$"&amp;ROW($AE56)-1))),1)+
IF(INDEX($AC:$AC,LOOKUP(2,1/($AC$1:INDIRECT("$AC$"&amp;ROW($AC56)-1)&lt;&gt;""),ROW($AC$1:INDIRECT("$AC$"&amp;ROW($AC56)-1))),1)+
INDEX($AD:$AD,LOOKUP(2,1/($AD$1:INDIRECT("$AD$"&amp;ROW($AD56)-1)&lt;&gt;""),ROW($AD$1:INDIRECT("$AD$"&amp;ROW($AD56)-1))),1)+
INDEX($AE:$AE,LOOKUP(2,1/($AE$1:INDIRECT("$AE$"&amp;ROW($AE56)-1)&lt;&gt;""),ROW($AE$1:INDIRECT("$AE$"&amp;ROW($AD56)-1))),1)+
INDEX($AE:$AF,LOOKUP(2,1/($AF$1:INDIRECT("$AF$"&amp;ROW($AF56)-1)&lt;&gt;""),ROW($AF$1:INDIRECT("$AF$"&amp;ROW($AD56)-1))),1)+
INDEX($AG:$AG,LOOKUP(2,1/($AG$1:INDIRECT("$AG$"&amp;ROW($AG56)-1)&lt;&gt;""),ROW($AG$1:INDIRECT("$AG$"&amp;ROW($AD56)-1))),1)+
INDEX($AH:$AH,LOOKUP(2,1/($AH$1:INDIRECT("$AH$"&amp;ROW($AH56)-1)&lt;&gt;""),ROW($AH$1:INDIRECT("$AH$"&amp;ROW($AD56)-1))),1)&gt;=510,0,
IF(INDEX($AE:$AE,LOOKUP(2,1/($AE$1:INDIRECT("$AE$"&amp;ROW($AE56)-1)&lt;&gt;""),ROW($AE$1:INDIRECT("$AE$"&amp;ROW($AE56)-1))),1)&gt;=255,0,
VLOOKUP(INDIRECT("$G$"&amp;LOOKUP(2,1/($AE$1:INDIRECT("$AE$"&amp;ROW($AE56)-1)&lt;&gt;""),ROW($AE$1:INDIRECT("$AE$"&amp;ROW($AE56)-1)))),'EV and Base'!$A$1:$N$671,5,FALSE))))</f>
        <v/>
      </c>
      <c r="AF56" s="2" t="str" cm="1">
        <f t="array" aca="1" ref="AF56" ca="1">IF(NOT(ISNUMBER(INDEX($A:$A, LOOKUP(2, 1 / ($A$1:INDIRECT("$A$"&amp;ROW($A56)) &lt;&gt; ""),ROW($A$1:INDIRECT("$A$"&amp;ROW($A56)))), 1))), "",
INDEX($AF:$AF, LOOKUP(2, 1 / ($AF$1:INDIRECT("$AF$"&amp;ROW($AF56)-1) &lt;&gt; ""),ROW($AF$1:INDIRECT("$AF$"&amp;ROW($AF56)-1))), 1)+
IF(INDEX($AC:$AC, LOOKUP(2, 1 / ($AC$1:INDIRECT("$AC$"&amp;ROW($AC56)-1) &lt;&gt; ""),ROW($AC$1:INDIRECT("$AC$"&amp;ROW($AC56)-1))), 1)+
INDEX($AD:$AD, LOOKUP(2, 1 / ($AD$1:INDIRECT("$AD$"&amp;ROW($AD56)-1) &lt;&gt; ""),ROW($AD$1:INDIRECT("$AD$"&amp;ROW($AD56)-1))), 1)+
INDEX($AE:$AE, LOOKUP(2, 1 / ($AE$1:INDIRECT("$AE$"&amp;ROW($AE56)-1) &lt;&gt; ""),ROW($AE$1:INDIRECT("$AE$"&amp;ROW($AD56)-1))), 1)+
INDEX($AE:$AF, LOOKUP(2, 1 / ($AF$1:INDIRECT("$AF$"&amp;ROW($AF56)-1) &lt;&gt; ""),ROW($AF$1:INDIRECT("$AF$"&amp;ROW($AD56)-1))), 1)+
INDEX($AG:$AG, LOOKUP(2, 1 / ($AG$1:INDIRECT("$AG$"&amp;ROW($AG56)-1) &lt;&gt; ""),ROW($AG$1:INDIRECT("$AG$"&amp;ROW($AD56)-1))), 1)+
INDEX($AH:$AH, LOOKUP(2, 1 / ($AH$1:INDIRECT("$AH$"&amp;ROW($AH56)-1) &lt;&gt; ""),ROW($AH$1:INDIRECT("$AH$"&amp;ROW($AD56)-1))), 1)&gt;=510,0,
IF(INDEX($AF:$AF, LOOKUP(2, 1 / ($AF$1:INDIRECT("$AF$"&amp;ROW($AF56)-1) &lt;&gt; ""),ROW($AF$1:INDIRECT("$AF$"&amp;ROW($AF56)-1))), 1)&gt;=255,0,
VLOOKUP(INDIRECT("$G$"&amp;LOOKUP(2, 1 / ($AF$1:INDIRECT("$AF$"&amp;ROW($AF56)-1) &lt;&gt; ""),ROW($AF$1:INDIRECT("$AF$"&amp;ROW($AF56)-1)))), 'EV and Base'!$A$1:$N$671, 6, FALSE))))</f>
        <v/>
      </c>
      <c r="AG56" s="2" t="str" cm="1">
        <f t="array" aca="1" ref="AG56" ca="1">IF(NOT(ISNUMBER(INDEX($A:$A, LOOKUP(2, 1 / ($A$1:INDIRECT("$A$"&amp;ROW($A56)) &lt;&gt; ""),ROW($A$1:INDIRECT("$A$"&amp;ROW($A56)))), 1))), "",
INDEX($AG:$AG, LOOKUP(2, 1 / ($AG$1:INDIRECT("$AG$"&amp;ROW($AG56)-1) &lt;&gt; ""),ROW($AG$1:INDIRECT("$AG$"&amp;ROW($AG56)-1))), 1)+
IF(INDEX($AC:$AC, LOOKUP(2, 1 / ($AC$1:INDIRECT("$AC$"&amp;ROW($AC56)-1) &lt;&gt; ""),ROW($AC$1:INDIRECT("$AC$"&amp;ROW($AC56)-1))), 1)+
INDEX($AD:$AD, LOOKUP(2, 1 / ($AD$1:INDIRECT("$AD$"&amp;ROW($AD56)-1) &lt;&gt; ""),ROW($AD$1:INDIRECT("$AD$"&amp;ROW($AD56)-1))), 1)+
INDEX($AE:$AE, LOOKUP(2, 1 / ($AE$1:INDIRECT("$AE$"&amp;ROW($AE56)-1) &lt;&gt; ""),ROW($AE$1:INDIRECT("$AE$"&amp;ROW($AD56)-1))), 1)+
INDEX($AE:$AF, LOOKUP(2, 1 / ($AF$1:INDIRECT("$AF$"&amp;ROW($AF56)-1) &lt;&gt; ""),ROW($AF$1:INDIRECT("$AF$"&amp;ROW($AD56)-1))), 1)+
INDEX($AG:$AG, LOOKUP(2, 1 / ($AG$1:INDIRECT("$AG$"&amp;ROW($AG56)-1) &lt;&gt; ""),ROW($AG$1:INDIRECT("$AG$"&amp;ROW($AD56)-1))), 1)+
INDEX($AH:$AH, LOOKUP(2, 1 / ($AH$1:INDIRECT("$AH$"&amp;ROW($AH56)-1) &lt;&gt; ""),ROW($AH$1:INDIRECT("$AH$"&amp;ROW($AD56)-1))), 1)&gt;=510,0,
IF(INDEX($AG:$AG, LOOKUP(2, 1 / ($AG$1:INDIRECT("$AG$"&amp;ROW($AG56)-1) &lt;&gt; ""),ROW($AG$1:INDIRECT("$AG$"&amp;ROW($AG56)-1))), 1)&gt;=255,0,
VLOOKUP(INDIRECT("$G$"&amp;LOOKUP(2, 1 / ($AG$1:INDIRECT("$AG$"&amp;ROW($AG56)-1) &lt;&gt; ""),ROW($AG$1:INDIRECT("$AG$"&amp;ROW($AG56)-1)))), 'EV and Base'!$A$1:$N$671, 7, FALSE))))</f>
        <v/>
      </c>
      <c r="AH56" s="24" t="str" cm="1">
        <f t="array" aca="1" ref="AH56" ca="1">IF(NOT(ISNUMBER(INDEX($A:$A,LOOKUP(2,1/($A$1:INDIRECT("$A$"&amp;ROW($A56))&lt;&gt;""),ROW($A$1:INDIRECT("$A$"&amp;ROW($A56)))),1))),"",
INDEX($AH:$AH,LOOKUP(2,1/($AH$1:INDIRECT("$AH$"&amp;ROW($AH56)-1)&lt;&gt;""),ROW($AH$1:INDIRECT("$AH$"&amp;ROW($AH56)-1))),1)+
IF(INDEX($AC:$AC,LOOKUP(2,1/($AC$1:INDIRECT("$AC$"&amp;ROW($AC56)-1)&lt;&gt;""),ROW($AC$1:INDIRECT("$AC$"&amp;ROW($AC56)-1))),1)+
INDEX($AD:$AD,LOOKUP(2,1/($AD$1:INDIRECT("$AD$"&amp;ROW($AD56)-1)&lt;&gt;""),ROW($AD$1:INDIRECT("$AD$"&amp;ROW($AD56)-1))),1)+
INDEX($AE:$AE,LOOKUP(2,1/($AE$1:INDIRECT("$AE$"&amp;ROW($AE56)-1)&lt;&gt;""),ROW($AE$1:INDIRECT("$AE$"&amp;ROW($AD56)-1))),1)+
INDEX($AE:$AF,LOOKUP(2,1/($AF$1:INDIRECT("$AF$"&amp;ROW($AF56)-1)&lt;&gt;""),ROW($AF$1:INDIRECT("$AF$"&amp;ROW($AD56)-1))),1)+
INDEX($AG:$AG,LOOKUP(2,1/($AG$1:INDIRECT("$AG$"&amp;ROW($AG56)-1)&lt;&gt;""),ROW($AG$1:INDIRECT("$AG$"&amp;ROW($AD56)-1))),1)+
INDEX($AH:$AH,LOOKUP(2,1/($AH$1:INDIRECT("$AH$"&amp;ROW($AH56)-1)&lt;&gt;""),ROW($AH$1:INDIRECT("$AH$"&amp;ROW($AD56)-1))),1)&gt;=510,0,
IF(INDEX($AH:$AH,LOOKUP(2,1/($AH$1:INDIRECT("$AH$"&amp;ROW($AH56)-1)&lt;&gt;""),ROW($AH$1:INDIRECT("$AH$"&amp;ROW($AH56)-1))),1)&gt;=255,0,
VLOOKUP(INDIRECT("$G$"&amp;LOOKUP(2,1/($AH$1:INDIRECT("$AH$"&amp;ROW($AH56)-1)&lt;&gt;""),ROW($AH$1:INDIRECT("$AH$"&amp;ROW($AH56)-1)))),'EV and Base'!$A$1:$N$671,8,FALSE))))</f>
        <v/>
      </c>
      <c r="AI56" s="29" t="str" cm="1">
        <f t="array" aca="1" ref="AI56" ca="1">IF(NOT(ISNUMBER(INDEX($A:$A,LOOKUP(2,1/($A$1:INDIRECT("$A$"&amp;ROW($A56))&lt;&gt;""),ROW($A$1:INDIRECT("$A$"&amp;ROW($A56)))),1))),"",
ROUNDDOWN((((2*VLOOKUP($AA56,'EV and Base'!$A$1:$N$671,9,FALSE))+31+ROUNDDOWN($AC56/4,0))*$AB56)/100,0)+$AB56+10)</f>
        <v/>
      </c>
      <c r="AJ56" s="21" t="str" cm="1">
        <f t="array" aca="1" ref="AJ56" ca="1">IF(NOT(ISNUMBER(INDEX($A:$A, LOOKUP(2, 1 / ($A$1:INDIRECT("$A$"&amp;ROW($A56)) &lt;&gt; ""),ROW($A$1:INDIRECT("$A$"&amp;ROW($A56)))), 1))), "",
ROUNDDOWN((ROUNDDOWN((((2*VLOOKUP($AA56, 'EV and Base'!$A$1:$N$671, 10, FALSE))+31+ROUNDDOWN($AD56/4, 0))*$AB56)/100, 0)+5)*1.1, 0))</f>
        <v/>
      </c>
      <c r="AK56" s="21" t="str" cm="1">
        <f t="array" aca="1" ref="AK56" ca="1">IF(NOT(ISNUMBER(INDEX($A:$A, LOOKUP(2, 1 / ($A$1:INDIRECT("$A$"&amp;ROW($A56)) &lt;&gt; ""),ROW($A$1:INDIRECT("$A$"&amp;ROW($A56)))), 1))), "",
ROUNDDOWN((ROUNDDOWN((((2*VLOOKUP($AA56, 'EV and Base'!$A$1:$N$671, 11, FALSE))+30+ROUNDDOWN($AE56/4, 0))*$AB56)/100, 0)+5), 0)
&amp;"-"&amp;
ROUNDDOWN((ROUNDDOWN((((2*VLOOKUP($AA56, 'EV and Base'!$A$1:$N$671, 11, FALSE))+31+ROUNDDOWN($AE56/4, 0))*$AB56)/100, 0)+5), 0))</f>
        <v/>
      </c>
      <c r="AL56" s="21" t="str" cm="1">
        <f t="array" aca="1" ref="AL56" ca="1">IF(NOT(ISNUMBER(INDEX($A:$A, LOOKUP(2, 1 / ($A$1:INDIRECT("$A$"&amp;ROW($A56)) &lt;&gt; ""),ROW($A$1:INDIRECT("$A$"&amp;ROW($A56)))), 1))), "",
ROUNDDOWN((ROUNDDOWN((((2*VLOOKUP($AA56, 'EV and Base'!$A$1:$N$671, 12, FALSE))+0+ROUNDDOWN($AF56/4, 0))*$AB56)/100, 0)+5)*0.9, 0)
&amp;"-"&amp;
ROUNDDOWN((ROUNDDOWN((((2*VLOOKUP($AA56, 'EV and Base'!$A$1:$N$671, 12, FALSE))+31+ROUNDDOWN($AF56/4, 0))*$AB56)/100, 0)+5)*0.9, 0))</f>
        <v/>
      </c>
      <c r="AM56" s="21" t="str" cm="1">
        <f t="array" aca="1" ref="AM56" ca="1">IF(NOT(ISNUMBER(INDEX($A:$A, LOOKUP(2, 1 / ($A$1:INDIRECT("$A$"&amp;ROW($A56)) &lt;&gt; ""),ROW($A$1:INDIRECT("$A$"&amp;ROW($A56)))), 1))), "",
ROUNDDOWN((ROUNDDOWN((((2*VLOOKUP($AA56, 'EV and Base'!$A$1:$N$671, 13, FALSE))+30+ROUNDDOWN($AG56/4, 0))*$AB56)/100, 0)+5), 0)
&amp;"-"&amp;
ROUNDDOWN((ROUNDDOWN((((2*VLOOKUP($AA56, 'EV and Base'!$A$1:$N$671, 13, FALSE))+31+ROUNDDOWN($AG56/4, 0))*$AB56)/100, 0)+5), 0))</f>
        <v/>
      </c>
      <c r="AN56" s="25" t="str" cm="1">
        <f t="array" aca="1" ref="AN56" ca="1">IF(NOT(ISNUMBER(INDEX($A:$A, LOOKUP(2, 1 / ($A$1:INDIRECT("$A$"&amp;ROW($A56)) &lt;&gt; ""),ROW($A$1:INDIRECT("$A$"&amp;ROW($A56)))), 1))), "",
ROUNDDOWN((ROUNDDOWN((((2*VLOOKUP($AA56, 'EV and Base'!$A$1:$N$671, 14, FALSE))+31+ROUNDDOWN($AH56/4, 0))*$AB56)/100, 0)+5), 0))</f>
        <v/>
      </c>
      <c r="AO56" s="23" t="str" cm="1">
        <f t="array" aca="1" ref="AO56" ca="1">IF(NOT(ISNUMBER(INDEX($A:$A, LOOKUP(2, 1 / ($A$1:INDIRECT("$A$"&amp;ROW($A56)) &lt;&gt; ""),ROW($A$1:INDIRECT("$A$"&amp;ROW($A56)))), 1))), "",
ROUNDDOWN((((2*VLOOKUP($AA56, 'EV and Base'!$A$1:$N$671, 9, FALSE))+31+ROUNDDOWN($AC56/4, 0))*$AB56)/100, 0)+$AB56+10)</f>
        <v/>
      </c>
      <c r="AP56" s="2" t="str" cm="1">
        <f t="array" aca="1" ref="AP56" ca="1">IF(NOT(ISNUMBER(INDEX($A:$A, LOOKUP(2, 1 / ($A$1:INDIRECT("$A$"&amp;ROW($A56)) &lt;&gt; ""),ROW($A$1:INDIRECT("$A$"&amp;ROW($A56)))), 1))), "",
ROUNDDOWN((ROUNDDOWN((((2*VLOOKUP($AA56, 'EV and Base'!$A$1:$N$671, 10, FALSE))+31+ROUNDDOWN($AD56/4, 0))*$AB56)/100, 0)+5)*1.1, 0))</f>
        <v/>
      </c>
      <c r="AQ56" s="2" t="str" cm="1">
        <f t="array" aca="1" ref="AQ56" ca="1">IF(NOT(ISNUMBER(INDEX($A:$A, LOOKUP(2, 1 / ($A$1:INDIRECT("$A$"&amp;ROW($A56)) &lt;&gt; ""),ROW($A$1:INDIRECT("$A$"&amp;ROW($A56)))), 1))), "",
ROUNDDOWN((ROUNDDOWN((((2*VLOOKUP($AA56, 'EV and Base'!$A$1:$N$671, 11, FALSE))+$AV$2+ROUNDDOWN($AE56/4, 0))*$AB56)/100, 0)+5), 0))</f>
        <v/>
      </c>
      <c r="AR56" s="22" t="str" cm="1">
        <f t="array" aca="1" ref="AR56" ca="1">IF(NOT(ISNUMBER(INDEX($A:$A, LOOKUP(2, 1 / ($A$1:INDIRECT("$A$"&amp;ROW($A56)) &lt;&gt; ""),ROW($A$1:INDIRECT("$A$"&amp;ROW($A56)))), 1))), "",
ROUNDDOWN((ROUNDDOWN((((2*VLOOKUP($AA56, 'EV and Base'!$A$1:$N$671, 12, FALSE))+$AW$2+ROUNDDOWN($AF56/4, 0))*$AB56)/100, 0)+5)*0.9, 0))</f>
        <v/>
      </c>
      <c r="AS56" s="2" t="str" cm="1">
        <f t="array" aca="1" ref="AS56" ca="1">IF(NOT(ISNUMBER(INDEX($A:$A, LOOKUP(2, 1 / ($A$1:INDIRECT("$A$"&amp;ROW($A56)) &lt;&gt; ""),ROW($A$1:INDIRECT("$A$"&amp;ROW($A56)))), 1))), "",
ROUNDDOWN((ROUNDDOWN((((2*VLOOKUP($AA56, 'EV and Base'!$A$1:$N$671, 13, FALSE))+$AX$2+ROUNDDOWN($AG56/4, 0))*$AB56)/100, 0)+5), 0))</f>
        <v/>
      </c>
      <c r="AT56" s="24" t="str" cm="1">
        <f t="array" aca="1" ref="AT56" ca="1">IF(NOT(ISNUMBER(INDEX($A:$A, LOOKUP(2, 1 / ($A$1:INDIRECT("$A$"&amp;ROW($A56)) &lt;&gt; ""),ROW($A$1:INDIRECT("$A$"&amp;ROW($A56)))), 1))), "",
ROUNDDOWN((ROUNDDOWN((((2*VLOOKUP($AA56, 'EV and Base'!$A$1:$N$671, 14, FALSE))+31+ROUNDDOWN($AH56/4, 0))*$AB56)/100, 0)+5), 0))</f>
        <v/>
      </c>
      <c r="AU56" s="28"/>
      <c r="AY56" t="str" cm="1">
        <f t="array" aca="1" ref="AY56" ca="1">IF(NOT(ISNUMBER(INDEX($A:$A,LOOKUP(2,1/($A$1:INDIRECT("$A$"&amp;ROW($A56))&lt;&gt;""),ROW($A$1:INDIRECT("$A$"&amp;ROW($A56)))),1))),"",
INDEX($AY:$AY,LOOKUP(2,1/($AY$1:INDIRECT("$AY$"&amp;ROW($AY56)-1)&lt;&gt;""),ROW($AY$1:INDIRECT("$AY$"&amp;ROW($AY56)-1))),1)+$BL56)</f>
        <v/>
      </c>
      <c r="AZ56" s="3" t="str" cm="1">
        <f t="array" aca="1" ref="AZ56" ca="1">IF(NOT(ISNUMBER(INDEX($A:$A, LOOKUP(2, 1 / ($A$1:INDIRECT("$A$"&amp;ROW($A56)) &lt;&gt; ""),ROW($A$1:INDIRECT("$A$"&amp;ROW($A56)))), 1))), "",
VLOOKUP(INDIRECT("$G$"&amp;LOOKUP(2, 1 / ($AY$1:INDIRECT("$AY$"&amp;ROW($AY56)-1) &lt;&gt; ""),ROW($AY$1:INDIRECT("$AY$"&amp;ROW($AY56)-1)))),'EV and Base'!A51:N721,2,FALSE))</f>
        <v/>
      </c>
      <c r="BA56" s="3" t="str" cm="1">
        <f t="array" aca="1" ref="BA56" ca="1">IF(NOT(ISNUMBER(INDEX($A:$A, LOOKUP(2, 1 / ($A$1:INDIRECT("$A$"&amp;ROW($A56)) &lt;&gt; ""),ROW($A$1:INDIRECT("$A$"&amp;ROW($A56)))), 1))), "",
INDIRECT("$I$"&amp;LOOKUP(2, 1 / ($AY$1:INDIRECT("$AY$"&amp;ROW($AY56)-1) &lt;&gt; ""),ROW($AY$1:INDIRECT("$AY$"&amp;ROW($AY56)-1)))))</f>
        <v/>
      </c>
      <c r="BB56" s="1" t="str" cm="1">
        <f t="array" aca="1" ref="BB56" ca="1">IF(NOT(ISNUMBER(INDEX($A:$A, LOOKUP(2, 1 / ($A$1:INDIRECT("$A$"&amp;ROW($A56)) &lt;&gt; ""),ROW($A$1:INDIRECT("$A$"&amp;ROW($A56)))), 1))), "",
INDIRECT("$AB$"&amp;LOOKUP(2, 1 / ($AY$1:INDIRECT("$AY$"&amp;ROW($AY56)-1) &lt;&gt; ""),ROW($AY$1:INDIRECT("$AY$"&amp;ROW($AY56)-1)))))</f>
        <v/>
      </c>
      <c r="BC56" s="3" t="str" cm="1">
        <f t="array" aca="1" ref="BC56" ca="1">IF(NOT(ISNUMBER(INDEX($A:$A,LOOKUP(2,1/($A$1:INDIRECT("$A$"&amp;ROW($A56))&lt;&gt;""),ROW($A$1:INDIRECT("$A$"&amp;ROW($A56)))),1))),"",
$BA56+$BA56+10)</f>
        <v/>
      </c>
      <c r="BD56" s="3" t="str" cm="1">
        <f t="array" aca="1" ref="BD56" ca="1">IF(NOT(ISNUMBER(INDEX($A:$A,LOOKUP(2,1/($A$1:INDIRECT("$A$"&amp;ROW($A56))&lt;&gt;""),ROW($A$1:INDIRECT("$A$"&amp;ROW($A56)))),1))),"",
$BA56+$BB56+10)</f>
        <v/>
      </c>
      <c r="BE56" s="3" t="str" cm="1">
        <f t="array" aca="1" ref="BE56" ca="1">IF(NOT(ISNUMBER(INDEX($A:$A,LOOKUP(2,1/($A$1:INDIRECT("$A$"&amp;ROW($A56))&lt;&gt;""),ROW($A$1:INDIRECT("$A$"&amp;ROW($A56)))),1))),"",
$BC56*$BC56)</f>
        <v/>
      </c>
      <c r="BF56" s="3" t="str" cm="1">
        <f t="array" aca="1" ref="BF56" ca="1">IF(NOT(ISNUMBER(INDEX($A:$A,LOOKUP(2,1/($A$1:INDIRECT("$A$"&amp;ROW($A56))&lt;&gt;""),ROW($A$1:INDIRECT("$A$"&amp;ROW($A56)))),1))),"",
$BD56*$BD56)</f>
        <v/>
      </c>
      <c r="BG56" s="3" t="str" cm="1">
        <f t="array" aca="1" ref="BG56" ca="1">IF(NOT(ISNUMBER(INDEX($A:$A,LOOKUP(2,1/($A$1:INDIRECT("$A$"&amp;ROW($A56))&lt;&gt;""),ROW($A$1:INDIRECT("$A$"&amp;ROW($A56)))),1))),"",
_xlfn.FLOOR.MATH(1.5*_xlfn.FLOOR.MATH($AZ56*BA56/5)))</f>
        <v/>
      </c>
      <c r="BH56" s="3" t="str" cm="1">
        <f t="array" aca="1" ref="BH56" ca="1">IF(NOT(ISNUMBER(INDEX($A:$A, LOOKUP(2, 1 / ($A$1:INDIRECT("$A$"&amp;ROW($A56)) &lt;&gt; ""),ROW($A$1:INDIRECT("$A$"&amp;ROW($A56)))), 1))), "",
_xlfn.FLOOR.MATH($BG56/IF(OR(INDIRECT("$C$"&amp;LOOKUP(2, 1 / ($AY$1:INDIRECT("$AY$"&amp;ROW($AY56)-1) &lt;&gt; ""),ROW($AY$1:INDIRECT("$AY$"&amp;ROW($AY56)-1))))="Multi",
INDIRECT("$C$"&amp;LOOKUP(2, 1 / ($AY$1:INDIRECT("$AY$"&amp;ROW($AY56)-1) &lt;&gt; ""),ROW($AY$1:INDIRECT("$AY$"&amp;ROW($AY56)-1))))="Double"),2,1)))</f>
        <v/>
      </c>
      <c r="BI56" s="3" t="str" cm="1">
        <f t="array" aca="1" ref="BI56" ca="1">IF(NOT(ISNUMBER(INDEX($A:$A,LOOKUP(2,1/($A$1:INDIRECT("$A$"&amp;ROW($A56))&lt;&gt;""),ROW($A$1:INDIRECT("$A$"&amp;ROW($A56)))),1))),"",
VLOOKUP($BC56,GameFreakSQRT!$A$1:$B$200,2,FALSE))</f>
        <v/>
      </c>
      <c r="BJ56" s="3" t="str" cm="1">
        <f t="array" aca="1" ref="BJ56" ca="1">IF(NOT(ISNUMBER(INDEX($A:$A,LOOKUP(2,1/($A$1:INDIRECT("$A$"&amp;ROW($A56))&lt;&gt;""),ROW($A$1:INDIRECT("$A$"&amp;ROW($A56)))),1))),"",
VLOOKUP($BD56,GameFreakSQRT!$A$1:$B$200,2,FALSE))</f>
        <v/>
      </c>
      <c r="BK56" s="3" t="str" cm="1">
        <f t="array" aca="1" ref="BK56" ca="1">IF(NOT(ISNUMBER(INDEX($A:$A,LOOKUP(2,1/($A$1:INDIRECT("$A$"&amp;ROW($A56))&lt;&gt;""),ROW($A$1:INDIRECT("$A$"&amp;ROW($A56)))),1))),"",
_xlfn.FLOOR.MATH((($BI56*$BE56)*$BH56)/($BJ56*$BF56))+1)</f>
        <v/>
      </c>
      <c r="BL56" s="3" t="str" cm="1">
        <f t="array" aca="1" ref="BL56" ca="1">IF(NOT(ISNUMBER(INDEX($A:$A,LOOKUP(2,1/($A$1:INDIRECT("$A$"&amp;ROW($A56))&lt;&gt;""),ROW($A$1:INDIRECT("$A$"&amp;ROW($A56)))),1))),"",
_xlfn.FLOOR.MATH($BK56*IF(NOT(INDIRECT("$Z$"&amp;LOOKUP(2, 1 / ($AY$1:INDIRECT("$AY$"&amp;ROW($AY56)-1) &lt;&gt; ""),ROW($AY$1:INDIRECT("$AY$"&amp;ROW($AY56)-1))))=""),1.5,1)))</f>
        <v/>
      </c>
      <c r="BM56" s="3" t="str" cm="1">
        <f t="array" aca="1" ref="BM56" ca="1">IF(NOT(ISNUMBER(INDEX($A:$A, LOOKUP(2, 1 / ($A$1:INDIRECT("$A$"&amp;ROW($A56)) &lt;&gt; ""),ROW($A$1:INDIRECT("$A$"&amp;ROW($A56)))), 1))), "",
INDIRECT("$Y$"&amp;LOOKUP(2, 1 / ($AY$1:INDIRECT("$AY$"&amp;ROW($AY56)-1) &lt;&gt; ""),ROW($AY$1:INDIRECT("$AY$"&amp;ROW($AY56)-1)))))</f>
        <v/>
      </c>
      <c r="BN56" s="3" t="str">
        <f t="shared" ca="1" si="0"/>
        <v/>
      </c>
      <c r="CT56" s="3" t="str" cm="1">
        <f t="array" aca="1" ref="CT56" ca="1">IF(NOT(ISNUMBER(INDEX($A:$A, LOOKUP(2, 1 / ($A$1:INDIRECT("$A$"&amp;ROW($A56)) &lt;&gt; ""),ROW($A$1:INDIRECT("$A$"&amp;ROW($A56)))), 1))), "",
$AY56-INDEX($AY:$AY, LOOKUP(2, 1 / ($AY$1:INDIRECT("$AV$"&amp;ROW($AY56)-1) &lt;&gt; ""),ROW($AY$1:INDIRECT("$AV$"&amp;ROW($AY56)-1))), 1))</f>
        <v/>
      </c>
      <c r="CU56" s="3" t="str" cm="1">
        <f t="array" aca="1" ref="CU56" ca="1">IF(NOT(ISNUMBER(INDEX($A:$A, LOOKUP(2, 1 / ($A$1:INDIRECT("$A$"&amp;ROW($A56)) &lt;&gt; ""),ROW($A$1:INDIRECT("$A$"&amp;ROW($A56)))), 1))), "",
INDEX($Y:$Y, LOOKUP(2, 1 / ($Y$1:INDIRECT("$Y$"&amp;ROW($Y56)-1) &lt;&gt; ""),ROW($Y$1:INDIRECT("$Y$"&amp;ROW($Y56)-1))), 1))</f>
        <v/>
      </c>
      <c r="CV56" s="1" t="str">
        <f ca="1">IFERROR(VLOOKUP($AY56, 'Medium-Slow'!$A$1:$B$101, 2, TRUE),"")</f>
        <v/>
      </c>
    </row>
    <row r="57" spans="1:100" x14ac:dyDescent="0.45">
      <c r="A57" s="69"/>
      <c r="B57" s="69"/>
      <c r="C57" s="69" t="str">
        <f>$C56</f>
        <v>Single</v>
      </c>
      <c r="D57" s="69"/>
      <c r="E57" s="69"/>
      <c r="F57" s="56">
        <v>2</v>
      </c>
      <c r="G57" s="2" t="s">
        <v>203</v>
      </c>
      <c r="H57" s="2" t="s">
        <v>77</v>
      </c>
      <c r="I57" s="2">
        <v>13</v>
      </c>
      <c r="J57" s="2" t="s">
        <v>95</v>
      </c>
      <c r="K57" s="2" t="s">
        <v>204</v>
      </c>
      <c r="L57" s="2" t="s">
        <v>53</v>
      </c>
      <c r="M57" s="2" t="s">
        <v>199</v>
      </c>
      <c r="N57" s="2" t="s">
        <v>200</v>
      </c>
      <c r="O57" s="2" t="s">
        <v>205</v>
      </c>
      <c r="P57" s="2" t="s">
        <v>202</v>
      </c>
      <c r="Q57" s="2">
        <v>0</v>
      </c>
      <c r="R57" s="2">
        <f>_xlfn.FLOOR.MATH((((2*VLOOKUP(G57, 'EV and Base'!$A$1:$N$671, 9, FALSE))+$Q57)*$I57)/100)+$I57+10</f>
        <v>34</v>
      </c>
      <c r="S57" s="2">
        <f>_xlfn.FLOOR.MATH((_xlfn.FLOOR.MATH((((2*VLOOKUP($G57, 'EV and Base'!$A$1:$N$671, 10, FALSE))+$Q57)*$I57)/100)+5)*
IF(OR($J57="Lonely", $J57="Brave", $J57="Adamant", $J57="Naughty"), 1.1,
IF(OR($J57="Bold", $J57="Timid", $J57="Modest", $J57="Calm"), 0.9, 1)))</f>
        <v>12</v>
      </c>
      <c r="T57" s="2">
        <f>_xlfn.FLOOR.MATH((_xlfn.FLOOR.MATH((((2*VLOOKUP($G57, 'EV and Base'!$A$1:$N$671, 11, FALSE))+$Q57)*$I57)/100)+5)*
IF(OR($J57="Bold", $J57="Relaxed", $J57="Impish", $J57="Lax"), 1.1,
IF(OR($J57="Lonely", $J57="Hasty", $J57="Mild", $J57="Gentle"), 0.9, 1)))</f>
        <v>19</v>
      </c>
      <c r="U57" s="2">
        <f>_xlfn.FLOOR.MATH((_xlfn.FLOOR.MATH((((2*VLOOKUP($G57, 'EV and Base'!$A$1:$N$671, 12, FALSE))+$Q57)*$I57)/100)+5)*
IF(OR($J57="Modest", $J57="Mild", $J57="Quiet", $J57="Rash"), 1.1,
IF(OR($J57="Adamant", $J57="Impish", $J57="Jolly", $J57="Careful"), 0.9, 1)))</f>
        <v>23</v>
      </c>
      <c r="V57" s="2">
        <f>_xlfn.FLOOR.MATH((_xlfn.FLOOR.MATH((((2*VLOOKUP($G57, 'EV and Base'!$A$1:$N$671, 13, FALSE))+$Q57)*$I57)/100)+5)*
IF(OR($J57="Calm", $J57="Gentle", $J57="Sassy", $J57="Careful"), 1.1,
IF(OR($J57="Naughty", $J57="Lax", $J57="Naive", $J57="Rash"), 0.9, 1)))</f>
        <v>18</v>
      </c>
      <c r="W57" s="2">
        <f>_xlfn.FLOOR.MATH((_xlfn.FLOOR.MATH((((2*VLOOKUP($G57, 'EV and Base'!$A$1:$N$671, 14, FALSE))+$Q57)*$I57)/100)+5)*
IF(OR($J57="Timid", $J57="Hasty", $J57="Jolly", $J57="Naive"), 1.1,
IF(OR($J57="Brave", $J57="Relaxed", $J57="Quiet", $J57="Sassy"), 0.9, 1)))</f>
        <v>12</v>
      </c>
      <c r="X57" s="69"/>
      <c r="AA57" s="23" t="str" cm="1">
        <f t="array" aca="1" ref="AA57" ca="1">IF(NOT(ISNUMBER(INDEX($A:$A,LOOKUP(2,1/($A$1:INDIRECT("$A$"&amp;ROW($A57))&lt;&gt;""),ROW($A$1:INDIRECT("$A$"&amp;ROW($A57)))),1))),"",
IF(NOT(ISNUMBER($A57)),$AA56,
IF($AB57&lt;16,"Lillipup",
IF($AB57&lt;32,"Herdier",
"Stoutland"))))</f>
        <v/>
      </c>
      <c r="AB57" s="25" t="str" cm="1">
        <f t="array" aca="1" ref="AB57" ca="1">IF(NOT(ISNUMBER(INDEX($A:$A, LOOKUP(2, 1 / ($A$1:INDIRECT("$A$"&amp;ROW($A57)) &lt;&gt; ""),ROW($A$1:INDIRECT("$A$"&amp;ROW($A57)))), 1))), "",
VLOOKUP($AY57,'Medium-Slow'!$A$1:$B$101,2,TRUE))</f>
        <v/>
      </c>
      <c r="AC57" s="23" t="str" cm="1">
        <f t="array" aca="1" ref="AC57" ca="1">IF(NOT(ISNUMBER(INDEX($A:$A, LOOKUP(2, 1 / ($A$1:INDIRECT("$A$"&amp;ROW($A57)) &lt;&gt; ""),ROW($A$1:INDIRECT("$A$"&amp;ROW($A57)))), 1))), "",
INDEX($AC:$AC, LOOKUP(2, 1 / ($AC$1:INDIRECT("$AC$"&amp;ROW($AC57)-1) &lt;&gt; ""),ROW($AC$1:INDIRECT("$AC$"&amp;ROW($AC57)-1))), 1)+
IF(INDEX($AC:$AC, LOOKUP(2, 1 / ($AC$1:INDIRECT("$AC$"&amp;ROW($AC57)-1) &lt;&gt; ""),ROW($AC$1:INDIRECT("$AC$"&amp;ROW($AC57)-1))), 1)+
INDEX($AD:$AD, LOOKUP(2, 1 / ($AD$1:INDIRECT("$AD$"&amp;ROW($AD57)-1) &lt;&gt; ""),ROW($AD$1:INDIRECT("$AD$"&amp;ROW($AD57)-1))), 1)+
INDEX($AE:$AE, LOOKUP(2, 1 / ($AE$1:INDIRECT("$AE$"&amp;ROW($AE57)-1) &lt;&gt; ""),ROW($AE$1:INDIRECT("$AE$"&amp;ROW($AD57)-1))), 1)+
INDEX($AE:$AF, LOOKUP(2, 1 / ($AF$1:INDIRECT("$AF$"&amp;ROW($AF57)-1) &lt;&gt; ""),ROW($AF$1:INDIRECT("$AF$"&amp;ROW($AD57)-1))), 1)+
INDEX($AG:$AG, LOOKUP(2, 1 / ($AG$1:INDIRECT("$AG$"&amp;ROW($AG57)-1) &lt;&gt; ""),ROW($AG$1:INDIRECT("$AG$"&amp;ROW($AD57)-1))), 1)+
INDEX($AH:$AH, LOOKUP(2, 1 / ($AH$1:INDIRECT("$AH$"&amp;ROW($AH57)-1) &lt;&gt; ""),ROW($AH$1:INDIRECT("$AH$"&amp;ROW($AD57)-1))), 1)&gt;=510,0,
IF(INDEX($AC:$AC, LOOKUP(2, 1 / ($AC$1:INDIRECT("$AC$"&amp;ROW($AC57)-1) &lt;&gt; ""),ROW($AC$1:INDIRECT("$AC$"&amp;ROW($AC57)-1))), 1)&gt;=255,0,
VLOOKUP(INDIRECT("$G$"&amp;LOOKUP(2, 1 / ($AC$1:INDIRECT("$AC$"&amp;ROW($AC57)-1) &lt;&gt; ""),ROW($AC$1:INDIRECT("$AC$"&amp;ROW($AC57)-1)))), 'EV and Base'!$A$1:$N$671, 3, FALSE))))</f>
        <v/>
      </c>
      <c r="AD57" s="2" t="str" cm="1">
        <f t="array" aca="1" ref="AD57" ca="1">IF(NOT(ISNUMBER(INDEX($A:$A, LOOKUP(2, 1 / ($A$1:INDIRECT("$A$"&amp;ROW($A57)) &lt;&gt; ""),ROW($A$1:INDIRECT("$A$"&amp;ROW($A57)))), 1))), "",
INDEX($AD:$AD, LOOKUP(2, 1 / ($AD$1:INDIRECT("$AD$"&amp;ROW($AD57)-1) &lt;&gt; ""),ROW($AD$1:INDIRECT("$AD$"&amp;ROW($AD57)-1))), 1)+
IF(INDEX($AC:$AC, LOOKUP(2, 1 / ($AC$1:INDIRECT("$AC$"&amp;ROW($AC57)-1) &lt;&gt; ""),ROW($AC$1:INDIRECT("$AC$"&amp;ROW($AC57)-1))), 1)+
INDEX($AD:$AD, LOOKUP(2, 1 / ($AD$1:INDIRECT("$AD$"&amp;ROW($AD57)-1) &lt;&gt; ""),ROW($AD$1:INDIRECT("$AD$"&amp;ROW($AD57)-1))), 1)+
INDEX($AE:$AE, LOOKUP(2, 1 / ($AE$1:INDIRECT("$AE$"&amp;ROW($AE57)-1) &lt;&gt; ""),ROW($AE$1:INDIRECT("$AE$"&amp;ROW($AD57)-1))), 1)+
INDEX($AE:$AF, LOOKUP(2, 1 / ($AF$1:INDIRECT("$AF$"&amp;ROW($AF57)-1) &lt;&gt; ""),ROW($AF$1:INDIRECT("$AF$"&amp;ROW($AD57)-1))), 1)+
INDEX($AG:$AG, LOOKUP(2, 1 / ($AG$1:INDIRECT("$AG$"&amp;ROW($AG57)-1) &lt;&gt; ""),ROW($AG$1:INDIRECT("$AG$"&amp;ROW($AD57)-1))), 1)+
INDEX($AH:$AH, LOOKUP(2, 1 / ($AH$1:INDIRECT("$AH$"&amp;ROW($AH57)-1) &lt;&gt; ""),ROW($AH$1:INDIRECT("$AH$"&amp;ROW($AD57)-1))), 1)&gt;=510,0,
IF(INDEX($AD:$AD, LOOKUP(2, 1 / ($AD$1:INDIRECT("$AD$"&amp;ROW($AD57)-1) &lt;&gt; ""),ROW($AD$1:INDIRECT("$AD$"&amp;ROW($AD57)-1))), 1)&gt;=255,0,
VLOOKUP(INDIRECT("$G$"&amp;LOOKUP(2, 1 / ($AD$1:INDIRECT("$AD$"&amp;ROW($AD57)-1) &lt;&gt; ""),ROW($AD$1:INDIRECT("$AD$"&amp;ROW($AD57)-1)))), 'EV and Base'!$A$1:$N$671, 4, FALSE))))</f>
        <v/>
      </c>
      <c r="AE57" s="2" t="str" cm="1">
        <f t="array" aca="1" ref="AE57" ca="1">IF(NOT(ISNUMBER(INDEX($A:$A,LOOKUP(2,1/($A$1:INDIRECT("$A$"&amp;ROW($A57))&lt;&gt;""),ROW($A$1:INDIRECT("$A$"&amp;ROW($A57)))),1))),"",
INDEX($AE:$AE,LOOKUP(2,1/($AE$1:INDIRECT("$AE$"&amp;ROW($AE57)-1)&lt;&gt;""),ROW($AE$1:INDIRECT("$AE$"&amp;ROW($AE57)-1))),1)+
IF(INDEX($AC:$AC,LOOKUP(2,1/($AC$1:INDIRECT("$AC$"&amp;ROW($AC57)-1)&lt;&gt;""),ROW($AC$1:INDIRECT("$AC$"&amp;ROW($AC57)-1))),1)+
INDEX($AD:$AD,LOOKUP(2,1/($AD$1:INDIRECT("$AD$"&amp;ROW($AD57)-1)&lt;&gt;""),ROW($AD$1:INDIRECT("$AD$"&amp;ROW($AD57)-1))),1)+
INDEX($AE:$AE,LOOKUP(2,1/($AE$1:INDIRECT("$AE$"&amp;ROW($AE57)-1)&lt;&gt;""),ROW($AE$1:INDIRECT("$AE$"&amp;ROW($AD57)-1))),1)+
INDEX($AE:$AF,LOOKUP(2,1/($AF$1:INDIRECT("$AF$"&amp;ROW($AF57)-1)&lt;&gt;""),ROW($AF$1:INDIRECT("$AF$"&amp;ROW($AD57)-1))),1)+
INDEX($AG:$AG,LOOKUP(2,1/($AG$1:INDIRECT("$AG$"&amp;ROW($AG57)-1)&lt;&gt;""),ROW($AG$1:INDIRECT("$AG$"&amp;ROW($AD57)-1))),1)+
INDEX($AH:$AH,LOOKUP(2,1/($AH$1:INDIRECT("$AH$"&amp;ROW($AH57)-1)&lt;&gt;""),ROW($AH$1:INDIRECT("$AH$"&amp;ROW($AD57)-1))),1)&gt;=510,0,
IF(INDEX($AE:$AE,LOOKUP(2,1/($AE$1:INDIRECT("$AE$"&amp;ROW($AE57)-1)&lt;&gt;""),ROW($AE$1:INDIRECT("$AE$"&amp;ROW($AE57)-1))),1)&gt;=255,0,
VLOOKUP(INDIRECT("$G$"&amp;LOOKUP(2,1/($AE$1:INDIRECT("$AE$"&amp;ROW($AE57)-1)&lt;&gt;""),ROW($AE$1:INDIRECT("$AE$"&amp;ROW($AE57)-1)))),'EV and Base'!$A$1:$N$671,5,FALSE))))</f>
        <v/>
      </c>
      <c r="AF57" s="2" t="str" cm="1">
        <f t="array" aca="1" ref="AF57" ca="1">IF(NOT(ISNUMBER(INDEX($A:$A, LOOKUP(2, 1 / ($A$1:INDIRECT("$A$"&amp;ROW($A57)) &lt;&gt; ""),ROW($A$1:INDIRECT("$A$"&amp;ROW($A57)))), 1))), "",
INDEX($AF:$AF, LOOKUP(2, 1 / ($AF$1:INDIRECT("$AF$"&amp;ROW($AF57)-1) &lt;&gt; ""),ROW($AF$1:INDIRECT("$AF$"&amp;ROW($AF57)-1))), 1)+
IF(INDEX($AC:$AC, LOOKUP(2, 1 / ($AC$1:INDIRECT("$AC$"&amp;ROW($AC57)-1) &lt;&gt; ""),ROW($AC$1:INDIRECT("$AC$"&amp;ROW($AC57)-1))), 1)+
INDEX($AD:$AD, LOOKUP(2, 1 / ($AD$1:INDIRECT("$AD$"&amp;ROW($AD57)-1) &lt;&gt; ""),ROW($AD$1:INDIRECT("$AD$"&amp;ROW($AD57)-1))), 1)+
INDEX($AE:$AE, LOOKUP(2, 1 / ($AE$1:INDIRECT("$AE$"&amp;ROW($AE57)-1) &lt;&gt; ""),ROW($AE$1:INDIRECT("$AE$"&amp;ROW($AD57)-1))), 1)+
INDEX($AE:$AF, LOOKUP(2, 1 / ($AF$1:INDIRECT("$AF$"&amp;ROW($AF57)-1) &lt;&gt; ""),ROW($AF$1:INDIRECT("$AF$"&amp;ROW($AD57)-1))), 1)+
INDEX($AG:$AG, LOOKUP(2, 1 / ($AG$1:INDIRECT("$AG$"&amp;ROW($AG57)-1) &lt;&gt; ""),ROW($AG$1:INDIRECT("$AG$"&amp;ROW($AD57)-1))), 1)+
INDEX($AH:$AH, LOOKUP(2, 1 / ($AH$1:INDIRECT("$AH$"&amp;ROW($AH57)-1) &lt;&gt; ""),ROW($AH$1:INDIRECT("$AH$"&amp;ROW($AD57)-1))), 1)&gt;=510,0,
IF(INDEX($AF:$AF, LOOKUP(2, 1 / ($AF$1:INDIRECT("$AF$"&amp;ROW($AF57)-1) &lt;&gt; ""),ROW($AF$1:INDIRECT("$AF$"&amp;ROW($AF57)-1))), 1)&gt;=255,0,
VLOOKUP(INDIRECT("$G$"&amp;LOOKUP(2, 1 / ($AF$1:INDIRECT("$AF$"&amp;ROW($AF57)-1) &lt;&gt; ""),ROW($AF$1:INDIRECT("$AF$"&amp;ROW($AF57)-1)))), 'EV and Base'!$A$1:$N$671, 6, FALSE))))</f>
        <v/>
      </c>
      <c r="AG57" s="2" t="str" cm="1">
        <f t="array" aca="1" ref="AG57" ca="1">IF(NOT(ISNUMBER(INDEX($A:$A, LOOKUP(2, 1 / ($A$1:INDIRECT("$A$"&amp;ROW($A57)) &lt;&gt; ""),ROW($A$1:INDIRECT("$A$"&amp;ROW($A57)))), 1))), "",
INDEX($AG:$AG, LOOKUP(2, 1 / ($AG$1:INDIRECT("$AG$"&amp;ROW($AG57)-1) &lt;&gt; ""),ROW($AG$1:INDIRECT("$AG$"&amp;ROW($AG57)-1))), 1)+
IF(INDEX($AC:$AC, LOOKUP(2, 1 / ($AC$1:INDIRECT("$AC$"&amp;ROW($AC57)-1) &lt;&gt; ""),ROW($AC$1:INDIRECT("$AC$"&amp;ROW($AC57)-1))), 1)+
INDEX($AD:$AD, LOOKUP(2, 1 / ($AD$1:INDIRECT("$AD$"&amp;ROW($AD57)-1) &lt;&gt; ""),ROW($AD$1:INDIRECT("$AD$"&amp;ROW($AD57)-1))), 1)+
INDEX($AE:$AE, LOOKUP(2, 1 / ($AE$1:INDIRECT("$AE$"&amp;ROW($AE57)-1) &lt;&gt; ""),ROW($AE$1:INDIRECT("$AE$"&amp;ROW($AD57)-1))), 1)+
INDEX($AE:$AF, LOOKUP(2, 1 / ($AF$1:INDIRECT("$AF$"&amp;ROW($AF57)-1) &lt;&gt; ""),ROW($AF$1:INDIRECT("$AF$"&amp;ROW($AD57)-1))), 1)+
INDEX($AG:$AG, LOOKUP(2, 1 / ($AG$1:INDIRECT("$AG$"&amp;ROW($AG57)-1) &lt;&gt; ""),ROW($AG$1:INDIRECT("$AG$"&amp;ROW($AD57)-1))), 1)+
INDEX($AH:$AH, LOOKUP(2, 1 / ($AH$1:INDIRECT("$AH$"&amp;ROW($AH57)-1) &lt;&gt; ""),ROW($AH$1:INDIRECT("$AH$"&amp;ROW($AD57)-1))), 1)&gt;=510,0,
IF(INDEX($AG:$AG, LOOKUP(2, 1 / ($AG$1:INDIRECT("$AG$"&amp;ROW($AG57)-1) &lt;&gt; ""),ROW($AG$1:INDIRECT("$AG$"&amp;ROW($AG57)-1))), 1)&gt;=255,0,
VLOOKUP(INDIRECT("$G$"&amp;LOOKUP(2, 1 / ($AG$1:INDIRECT("$AG$"&amp;ROW($AG57)-1) &lt;&gt; ""),ROW($AG$1:INDIRECT("$AG$"&amp;ROW($AG57)-1)))), 'EV and Base'!$A$1:$N$671, 7, FALSE))))</f>
        <v/>
      </c>
      <c r="AH57" s="24" t="str" cm="1">
        <f t="array" aca="1" ref="AH57" ca="1">IF(NOT(ISNUMBER(INDEX($A:$A,LOOKUP(2,1/($A$1:INDIRECT("$A$"&amp;ROW($A57))&lt;&gt;""),ROW($A$1:INDIRECT("$A$"&amp;ROW($A57)))),1))),"",
INDEX($AH:$AH,LOOKUP(2,1/($AH$1:INDIRECT("$AH$"&amp;ROW($AH57)-1)&lt;&gt;""),ROW($AH$1:INDIRECT("$AH$"&amp;ROW($AH57)-1))),1)+
IF(INDEX($AC:$AC,LOOKUP(2,1/($AC$1:INDIRECT("$AC$"&amp;ROW($AC57)-1)&lt;&gt;""),ROW($AC$1:INDIRECT("$AC$"&amp;ROW($AC57)-1))),1)+
INDEX($AD:$AD,LOOKUP(2,1/($AD$1:INDIRECT("$AD$"&amp;ROW($AD57)-1)&lt;&gt;""),ROW($AD$1:INDIRECT("$AD$"&amp;ROW($AD57)-1))),1)+
INDEX($AE:$AE,LOOKUP(2,1/($AE$1:INDIRECT("$AE$"&amp;ROW($AE57)-1)&lt;&gt;""),ROW($AE$1:INDIRECT("$AE$"&amp;ROW($AD57)-1))),1)+
INDEX($AE:$AF,LOOKUP(2,1/($AF$1:INDIRECT("$AF$"&amp;ROW($AF57)-1)&lt;&gt;""),ROW($AF$1:INDIRECT("$AF$"&amp;ROW($AD57)-1))),1)+
INDEX($AG:$AG,LOOKUP(2,1/($AG$1:INDIRECT("$AG$"&amp;ROW($AG57)-1)&lt;&gt;""),ROW($AG$1:INDIRECT("$AG$"&amp;ROW($AD57)-1))),1)+
INDEX($AH:$AH,LOOKUP(2,1/($AH$1:INDIRECT("$AH$"&amp;ROW($AH57)-1)&lt;&gt;""),ROW($AH$1:INDIRECT("$AH$"&amp;ROW($AD57)-1))),1)&gt;=510,0,
IF(INDEX($AH:$AH,LOOKUP(2,1/($AH$1:INDIRECT("$AH$"&amp;ROW($AH57)-1)&lt;&gt;""),ROW($AH$1:INDIRECT("$AH$"&amp;ROW($AH57)-1))),1)&gt;=255,0,
VLOOKUP(INDIRECT("$G$"&amp;LOOKUP(2,1/($AH$1:INDIRECT("$AH$"&amp;ROW($AH57)-1)&lt;&gt;""),ROW($AH$1:INDIRECT("$AH$"&amp;ROW($AH57)-1)))),'EV and Base'!$A$1:$N$671,8,FALSE))))</f>
        <v/>
      </c>
      <c r="AI57" s="29" t="str" cm="1">
        <f t="array" aca="1" ref="AI57" ca="1">IF(NOT(ISNUMBER(INDEX($A:$A,LOOKUP(2,1/($A$1:INDIRECT("$A$"&amp;ROW($A57))&lt;&gt;""),ROW($A$1:INDIRECT("$A$"&amp;ROW($A57)))),1))),"",
ROUNDDOWN((((2*VLOOKUP($AA57,'EV and Base'!$A$1:$N$671,9,FALSE))+31+ROUNDDOWN($AC57/4,0))*$AB57)/100,0)+$AB57+10)</f>
        <v/>
      </c>
      <c r="AJ57" s="21" t="str" cm="1">
        <f t="array" aca="1" ref="AJ57" ca="1">IF(NOT(ISNUMBER(INDEX($A:$A, LOOKUP(2, 1 / ($A$1:INDIRECT("$A$"&amp;ROW($A57)) &lt;&gt; ""),ROW($A$1:INDIRECT("$A$"&amp;ROW($A57)))), 1))), "",
ROUNDDOWN((ROUNDDOWN((((2*VLOOKUP($AA57, 'EV and Base'!$A$1:$N$671, 10, FALSE))+31+ROUNDDOWN($AD57/4, 0))*$AB57)/100, 0)+5)*1.1, 0))</f>
        <v/>
      </c>
      <c r="AK57" s="21" t="str" cm="1">
        <f t="array" aca="1" ref="AK57" ca="1">IF(NOT(ISNUMBER(INDEX($A:$A, LOOKUP(2, 1 / ($A$1:INDIRECT("$A$"&amp;ROW($A57)) &lt;&gt; ""),ROW($A$1:INDIRECT("$A$"&amp;ROW($A57)))), 1))), "",
ROUNDDOWN((ROUNDDOWN((((2*VLOOKUP($AA57, 'EV and Base'!$A$1:$N$671, 11, FALSE))+30+ROUNDDOWN($AE57/4, 0))*$AB57)/100, 0)+5), 0)
&amp;"-"&amp;
ROUNDDOWN((ROUNDDOWN((((2*VLOOKUP($AA57, 'EV and Base'!$A$1:$N$671, 11, FALSE))+31+ROUNDDOWN($AE57/4, 0))*$AB57)/100, 0)+5), 0))</f>
        <v/>
      </c>
      <c r="AL57" s="21" t="str" cm="1">
        <f t="array" aca="1" ref="AL57" ca="1">IF(NOT(ISNUMBER(INDEX($A:$A, LOOKUP(2, 1 / ($A$1:INDIRECT("$A$"&amp;ROW($A57)) &lt;&gt; ""),ROW($A$1:INDIRECT("$A$"&amp;ROW($A57)))), 1))), "",
ROUNDDOWN((ROUNDDOWN((((2*VLOOKUP($AA57, 'EV and Base'!$A$1:$N$671, 12, FALSE))+0+ROUNDDOWN($AF57/4, 0))*$AB57)/100, 0)+5)*0.9, 0)
&amp;"-"&amp;
ROUNDDOWN((ROUNDDOWN((((2*VLOOKUP($AA57, 'EV and Base'!$A$1:$N$671, 12, FALSE))+31+ROUNDDOWN($AF57/4, 0))*$AB57)/100, 0)+5)*0.9, 0))</f>
        <v/>
      </c>
      <c r="AM57" s="21" t="str" cm="1">
        <f t="array" aca="1" ref="AM57" ca="1">IF(NOT(ISNUMBER(INDEX($A:$A, LOOKUP(2, 1 / ($A$1:INDIRECT("$A$"&amp;ROW($A57)) &lt;&gt; ""),ROW($A$1:INDIRECT("$A$"&amp;ROW($A57)))), 1))), "",
ROUNDDOWN((ROUNDDOWN((((2*VLOOKUP($AA57, 'EV and Base'!$A$1:$N$671, 13, FALSE))+30+ROUNDDOWN($AG57/4, 0))*$AB57)/100, 0)+5), 0)
&amp;"-"&amp;
ROUNDDOWN((ROUNDDOWN((((2*VLOOKUP($AA57, 'EV and Base'!$A$1:$N$671, 13, FALSE))+31+ROUNDDOWN($AG57/4, 0))*$AB57)/100, 0)+5), 0))</f>
        <v/>
      </c>
      <c r="AN57" s="25" t="str" cm="1">
        <f t="array" aca="1" ref="AN57" ca="1">IF(NOT(ISNUMBER(INDEX($A:$A, LOOKUP(2, 1 / ($A$1:INDIRECT("$A$"&amp;ROW($A57)) &lt;&gt; ""),ROW($A$1:INDIRECT("$A$"&amp;ROW($A57)))), 1))), "",
ROUNDDOWN((ROUNDDOWN((((2*VLOOKUP($AA57, 'EV and Base'!$A$1:$N$671, 14, FALSE))+31+ROUNDDOWN($AH57/4, 0))*$AB57)/100, 0)+5), 0))</f>
        <v/>
      </c>
      <c r="AO57" s="23" t="str" cm="1">
        <f t="array" aca="1" ref="AO57" ca="1">IF(NOT(ISNUMBER(INDEX($A:$A, LOOKUP(2, 1 / ($A$1:INDIRECT("$A$"&amp;ROW($A57)) &lt;&gt; ""),ROW($A$1:INDIRECT("$A$"&amp;ROW($A57)))), 1))), "",
ROUNDDOWN((((2*VLOOKUP($AA57, 'EV and Base'!$A$1:$N$671, 9, FALSE))+31+ROUNDDOWN($AC57/4, 0))*$AB57)/100, 0)+$AB57+10)</f>
        <v/>
      </c>
      <c r="AP57" s="2" t="str" cm="1">
        <f t="array" aca="1" ref="AP57" ca="1">IF(NOT(ISNUMBER(INDEX($A:$A, LOOKUP(2, 1 / ($A$1:INDIRECT("$A$"&amp;ROW($A57)) &lt;&gt; ""),ROW($A$1:INDIRECT("$A$"&amp;ROW($A57)))), 1))), "",
ROUNDDOWN((ROUNDDOWN((((2*VLOOKUP($AA57, 'EV and Base'!$A$1:$N$671, 10, FALSE))+31+ROUNDDOWN($AD57/4, 0))*$AB57)/100, 0)+5)*1.1, 0))</f>
        <v/>
      </c>
      <c r="AQ57" s="2" t="str" cm="1">
        <f t="array" aca="1" ref="AQ57" ca="1">IF(NOT(ISNUMBER(INDEX($A:$A, LOOKUP(2, 1 / ($A$1:INDIRECT("$A$"&amp;ROW($A57)) &lt;&gt; ""),ROW($A$1:INDIRECT("$A$"&amp;ROW($A57)))), 1))), "",
ROUNDDOWN((ROUNDDOWN((((2*VLOOKUP($AA57, 'EV and Base'!$A$1:$N$671, 11, FALSE))+$AV$2+ROUNDDOWN($AE57/4, 0))*$AB57)/100, 0)+5), 0))</f>
        <v/>
      </c>
      <c r="AR57" s="22" t="str" cm="1">
        <f t="array" aca="1" ref="AR57" ca="1">IF(NOT(ISNUMBER(INDEX($A:$A, LOOKUP(2, 1 / ($A$1:INDIRECT("$A$"&amp;ROW($A57)) &lt;&gt; ""),ROW($A$1:INDIRECT("$A$"&amp;ROW($A57)))), 1))), "",
ROUNDDOWN((ROUNDDOWN((((2*VLOOKUP($AA57, 'EV and Base'!$A$1:$N$671, 12, FALSE))+$AW$2+ROUNDDOWN($AF57/4, 0))*$AB57)/100, 0)+5)*0.9, 0))</f>
        <v/>
      </c>
      <c r="AS57" s="2" t="str" cm="1">
        <f t="array" aca="1" ref="AS57" ca="1">IF(NOT(ISNUMBER(INDEX($A:$A, LOOKUP(2, 1 / ($A$1:INDIRECT("$A$"&amp;ROW($A57)) &lt;&gt; ""),ROW($A$1:INDIRECT("$A$"&amp;ROW($A57)))), 1))), "",
ROUNDDOWN((ROUNDDOWN((((2*VLOOKUP($AA57, 'EV and Base'!$A$1:$N$671, 13, FALSE))+$AX$2+ROUNDDOWN($AG57/4, 0))*$AB57)/100, 0)+5), 0))</f>
        <v/>
      </c>
      <c r="AT57" s="24" t="str" cm="1">
        <f t="array" aca="1" ref="AT57" ca="1">IF(NOT(ISNUMBER(INDEX($A:$A, LOOKUP(2, 1 / ($A$1:INDIRECT("$A$"&amp;ROW($A57)) &lt;&gt; ""),ROW($A$1:INDIRECT("$A$"&amp;ROW($A57)))), 1))), "",
ROUNDDOWN((ROUNDDOWN((((2*VLOOKUP($AA57, 'EV and Base'!$A$1:$N$671, 14, FALSE))+31+ROUNDDOWN($AH57/4, 0))*$AB57)/100, 0)+5), 0))</f>
        <v/>
      </c>
      <c r="AU57" s="28"/>
      <c r="AY57" t="str" cm="1">
        <f t="array" aca="1" ref="AY57" ca="1">IF(NOT(ISNUMBER(INDEX($A:$A,LOOKUP(2,1/($A$1:INDIRECT("$A$"&amp;ROW($A57))&lt;&gt;""),ROW($A$1:INDIRECT("$A$"&amp;ROW($A57)))),1))),"",
INDEX($AY:$AY,LOOKUP(2,1/($AY$1:INDIRECT("$AY$"&amp;ROW($AY57)-1)&lt;&gt;""),ROW($AY$1:INDIRECT("$AY$"&amp;ROW($AY57)-1))),1)+$BL57)</f>
        <v/>
      </c>
      <c r="AZ57" s="3" t="str" cm="1">
        <f t="array" aca="1" ref="AZ57" ca="1">IF(NOT(ISNUMBER(INDEX($A:$A, LOOKUP(2, 1 / ($A$1:INDIRECT("$A$"&amp;ROW($A57)) &lt;&gt; ""),ROW($A$1:INDIRECT("$A$"&amp;ROW($A57)))), 1))), "",
VLOOKUP(INDIRECT("$G$"&amp;LOOKUP(2, 1 / ($AY$1:INDIRECT("$AY$"&amp;ROW($AY57)-1) &lt;&gt; ""),ROW($AY$1:INDIRECT("$AY$"&amp;ROW($AY57)-1)))),'EV and Base'!A52:N722,2,FALSE))</f>
        <v/>
      </c>
      <c r="BA57" s="3" t="str" cm="1">
        <f t="array" aca="1" ref="BA57" ca="1">IF(NOT(ISNUMBER(INDEX($A:$A, LOOKUP(2, 1 / ($A$1:INDIRECT("$A$"&amp;ROW($A57)) &lt;&gt; ""),ROW($A$1:INDIRECT("$A$"&amp;ROW($A57)))), 1))), "",
INDIRECT("$I$"&amp;LOOKUP(2, 1 / ($AY$1:INDIRECT("$AY$"&amp;ROW($AY57)-1) &lt;&gt; ""),ROW($AY$1:INDIRECT("$AY$"&amp;ROW($AY57)-1)))))</f>
        <v/>
      </c>
      <c r="BB57" s="1" t="str" cm="1">
        <f t="array" aca="1" ref="BB57" ca="1">IF(NOT(ISNUMBER(INDEX($A:$A, LOOKUP(2, 1 / ($A$1:INDIRECT("$A$"&amp;ROW($A57)) &lt;&gt; ""),ROW($A$1:INDIRECT("$A$"&amp;ROW($A57)))), 1))), "",
INDIRECT("$AB$"&amp;LOOKUP(2, 1 / ($AY$1:INDIRECT("$AY$"&amp;ROW($AY57)-1) &lt;&gt; ""),ROW($AY$1:INDIRECT("$AY$"&amp;ROW($AY57)-1)))))</f>
        <v/>
      </c>
      <c r="BC57" s="3" t="str" cm="1">
        <f t="array" aca="1" ref="BC57" ca="1">IF(NOT(ISNUMBER(INDEX($A:$A,LOOKUP(2,1/($A$1:INDIRECT("$A$"&amp;ROW($A57))&lt;&gt;""),ROW($A$1:INDIRECT("$A$"&amp;ROW($A57)))),1))),"",
$BA57+$BA57+10)</f>
        <v/>
      </c>
      <c r="BD57" s="3" t="str" cm="1">
        <f t="array" aca="1" ref="BD57" ca="1">IF(NOT(ISNUMBER(INDEX($A:$A,LOOKUP(2,1/($A$1:INDIRECT("$A$"&amp;ROW($A57))&lt;&gt;""),ROW($A$1:INDIRECT("$A$"&amp;ROW($A57)))),1))),"",
$BA57+$BB57+10)</f>
        <v/>
      </c>
      <c r="BE57" s="3" t="str" cm="1">
        <f t="array" aca="1" ref="BE57" ca="1">IF(NOT(ISNUMBER(INDEX($A:$A,LOOKUP(2,1/($A$1:INDIRECT("$A$"&amp;ROW($A57))&lt;&gt;""),ROW($A$1:INDIRECT("$A$"&amp;ROW($A57)))),1))),"",
$BC57*$BC57)</f>
        <v/>
      </c>
      <c r="BF57" s="3" t="str" cm="1">
        <f t="array" aca="1" ref="BF57" ca="1">IF(NOT(ISNUMBER(INDEX($A:$A,LOOKUP(2,1/($A$1:INDIRECT("$A$"&amp;ROW($A57))&lt;&gt;""),ROW($A$1:INDIRECT("$A$"&amp;ROW($A57)))),1))),"",
$BD57*$BD57)</f>
        <v/>
      </c>
      <c r="BG57" s="3" t="str" cm="1">
        <f t="array" aca="1" ref="BG57" ca="1">IF(NOT(ISNUMBER(INDEX($A:$A,LOOKUP(2,1/($A$1:INDIRECT("$A$"&amp;ROW($A57))&lt;&gt;""),ROW($A$1:INDIRECT("$A$"&amp;ROW($A57)))),1))),"",
_xlfn.FLOOR.MATH(1.5*_xlfn.FLOOR.MATH($AZ57*BA57/5)))</f>
        <v/>
      </c>
      <c r="BH57" s="3" t="str" cm="1">
        <f t="array" aca="1" ref="BH57" ca="1">IF(NOT(ISNUMBER(INDEX($A:$A, LOOKUP(2, 1 / ($A$1:INDIRECT("$A$"&amp;ROW($A57)) &lt;&gt; ""),ROW($A$1:INDIRECT("$A$"&amp;ROW($A57)))), 1))), "",
_xlfn.FLOOR.MATH($BG57/IF(OR(INDIRECT("$C$"&amp;LOOKUP(2, 1 / ($AY$1:INDIRECT("$AY$"&amp;ROW($AY57)-1) &lt;&gt; ""),ROW($AY$1:INDIRECT("$AY$"&amp;ROW($AY57)-1))))="Multi",
INDIRECT("$C$"&amp;LOOKUP(2, 1 / ($AY$1:INDIRECT("$AY$"&amp;ROW($AY57)-1) &lt;&gt; ""),ROW($AY$1:INDIRECT("$AY$"&amp;ROW($AY57)-1))))="Double"),2,1)))</f>
        <v/>
      </c>
      <c r="BI57" s="3" t="str" cm="1">
        <f t="array" aca="1" ref="BI57" ca="1">IF(NOT(ISNUMBER(INDEX($A:$A,LOOKUP(2,1/($A$1:INDIRECT("$A$"&amp;ROW($A57))&lt;&gt;""),ROW($A$1:INDIRECT("$A$"&amp;ROW($A57)))),1))),"",
VLOOKUP($BC57,GameFreakSQRT!$A$1:$B$200,2,FALSE))</f>
        <v/>
      </c>
      <c r="BJ57" s="3" t="str" cm="1">
        <f t="array" aca="1" ref="BJ57" ca="1">IF(NOT(ISNUMBER(INDEX($A:$A,LOOKUP(2,1/($A$1:INDIRECT("$A$"&amp;ROW($A57))&lt;&gt;""),ROW($A$1:INDIRECT("$A$"&amp;ROW($A57)))),1))),"",
VLOOKUP($BD57,GameFreakSQRT!$A$1:$B$200,2,FALSE))</f>
        <v/>
      </c>
      <c r="BK57" s="3" t="str" cm="1">
        <f t="array" aca="1" ref="BK57" ca="1">IF(NOT(ISNUMBER(INDEX($A:$A,LOOKUP(2,1/($A$1:INDIRECT("$A$"&amp;ROW($A57))&lt;&gt;""),ROW($A$1:INDIRECT("$A$"&amp;ROW($A57)))),1))),"",
_xlfn.FLOOR.MATH((($BI57*$BE57)*$BH57)/($BJ57*$BF57))+1)</f>
        <v/>
      </c>
      <c r="BL57" s="3" t="str" cm="1">
        <f t="array" aca="1" ref="BL57" ca="1">IF(NOT(ISNUMBER(INDEX($A:$A,LOOKUP(2,1/($A$1:INDIRECT("$A$"&amp;ROW($A57))&lt;&gt;""),ROW($A$1:INDIRECT("$A$"&amp;ROW($A57)))),1))),"",
_xlfn.FLOOR.MATH($BK57*IF(NOT(INDIRECT("$Z$"&amp;LOOKUP(2, 1 / ($AY$1:INDIRECT("$AY$"&amp;ROW($AY57)-1) &lt;&gt; ""),ROW($AY$1:INDIRECT("$AY$"&amp;ROW($AY57)-1))))=""),1.5,1)))</f>
        <v/>
      </c>
      <c r="BM57" s="3" t="str" cm="1">
        <f t="array" aca="1" ref="BM57" ca="1">IF(NOT(ISNUMBER(INDEX($A:$A, LOOKUP(2, 1 / ($A$1:INDIRECT("$A$"&amp;ROW($A57)) &lt;&gt; ""),ROW($A$1:INDIRECT("$A$"&amp;ROW($A57)))), 1))), "",
INDIRECT("$Y$"&amp;LOOKUP(2, 1 / ($AY$1:INDIRECT("$AY$"&amp;ROW($AY57)-1) &lt;&gt; ""),ROW($AY$1:INDIRECT("$AY$"&amp;ROW($AY57)-1)))))</f>
        <v/>
      </c>
      <c r="BN57" s="3" t="str">
        <f t="shared" ca="1" si="0"/>
        <v/>
      </c>
      <c r="CT57" s="3" t="str" cm="1">
        <f t="array" aca="1" ref="CT57" ca="1">IF(NOT(ISNUMBER(INDEX($A:$A, LOOKUP(2, 1 / ($A$1:INDIRECT("$A$"&amp;ROW($A57)) &lt;&gt; ""),ROW($A$1:INDIRECT("$A$"&amp;ROW($A57)))), 1))), "",
$AY57-INDEX($AY:$AY, LOOKUP(2, 1 / ($AY$1:INDIRECT("$AV$"&amp;ROW($AY57)-1) &lt;&gt; ""),ROW($AY$1:INDIRECT("$AV$"&amp;ROW($AY57)-1))), 1))</f>
        <v/>
      </c>
      <c r="CU57" s="3" t="str" cm="1">
        <f t="array" aca="1" ref="CU57" ca="1">IF(NOT(ISNUMBER(INDEX($A:$A, LOOKUP(2, 1 / ($A$1:INDIRECT("$A$"&amp;ROW($A57)) &lt;&gt; ""),ROW($A$1:INDIRECT("$A$"&amp;ROW($A57)))), 1))), "",
INDEX($Y:$Y, LOOKUP(2, 1 / ($Y$1:INDIRECT("$Y$"&amp;ROW($Y57)-1) &lt;&gt; ""),ROW($Y$1:INDIRECT("$Y$"&amp;ROW($Y57)-1))), 1))</f>
        <v/>
      </c>
      <c r="CV57" s="1" t="str">
        <f ca="1">IFERROR(VLOOKUP($AY57, 'Medium-Slow'!$A$1:$B$101, 2, TRUE),"")</f>
        <v/>
      </c>
    </row>
    <row r="58" spans="1:100" x14ac:dyDescent="0.45">
      <c r="A58" s="56" t="s">
        <v>75</v>
      </c>
      <c r="B58" s="56" t="s">
        <v>206</v>
      </c>
      <c r="C58" s="56" t="s">
        <v>46</v>
      </c>
      <c r="D58" s="56" t="s">
        <v>191</v>
      </c>
      <c r="E58" s="56" t="s">
        <v>48</v>
      </c>
      <c r="F58" s="56">
        <v>1</v>
      </c>
      <c r="G58" s="2" t="s">
        <v>159</v>
      </c>
      <c r="H58" s="2" t="s">
        <v>50</v>
      </c>
      <c r="I58" s="2">
        <v>14</v>
      </c>
      <c r="J58" s="2" t="s">
        <v>134</v>
      </c>
      <c r="K58" s="2" t="s">
        <v>161</v>
      </c>
      <c r="L58" s="2" t="s">
        <v>53</v>
      </c>
      <c r="M58" s="2" t="s">
        <v>162</v>
      </c>
      <c r="N58" s="2" t="s">
        <v>101</v>
      </c>
      <c r="O58" s="2" t="s">
        <v>163</v>
      </c>
      <c r="P58" s="2" t="s">
        <v>207</v>
      </c>
      <c r="Q58" s="2">
        <v>0</v>
      </c>
      <c r="R58" s="2">
        <f>_xlfn.FLOOR.MATH((((2*VLOOKUP(G58, 'EV and Base'!$A$1:$N$671, 9, FALSE))+$Q58)*$I58)/100)+$I58+10</f>
        <v>39</v>
      </c>
      <c r="S58" s="2">
        <f>_xlfn.FLOOR.MATH((_xlfn.FLOOR.MATH((((2*VLOOKUP($G58, 'EV and Base'!$A$1:$N$671, 10, FALSE))+$Q58)*$I58)/100)+5)*
IF(OR($J58="Lonely", $J58="Brave", $J58="Adamant", $J58="Naughty"), 1.1,
IF(OR($J58="Bold", $J58="Timid", $J58="Modest", $J58="Calm"), 0.9, 1)))</f>
        <v>28</v>
      </c>
      <c r="T58" s="2">
        <f>_xlfn.FLOOR.MATH((_xlfn.FLOOR.MATH((((2*VLOOKUP($G58, 'EV and Base'!$A$1:$N$671, 11, FALSE))+$Q58)*$I58)/100)+5)*
IF(OR($J58="Bold", $J58="Relaxed", $J58="Impish", $J58="Lax"), 1.1,
IF(OR($J58="Lonely", $J58="Hasty", $J58="Mild", $J58="Gentle"), 0.9, 1)))</f>
        <v>28</v>
      </c>
      <c r="U58" s="2">
        <f>_xlfn.FLOOR.MATH((_xlfn.FLOOR.MATH((((2*VLOOKUP($G58, 'EV and Base'!$A$1:$N$671, 12, FALSE))+$Q58)*$I58)/100)+5)*
IF(OR($J58="Modest", $J58="Mild", $J58="Quiet", $J58="Rash"), 1.1,
IF(OR($J58="Adamant", $J58="Impish", $J58="Jolly", $J58="Careful"), 0.9, 1)))</f>
        <v>10</v>
      </c>
      <c r="V58" s="2">
        <f>_xlfn.FLOOR.MATH((_xlfn.FLOOR.MATH((((2*VLOOKUP($G58, 'EV and Base'!$A$1:$N$671, 13, FALSE))+$Q58)*$I58)/100)+5)*
IF(OR($J58="Calm", $J58="Gentle", $J58="Sassy", $J58="Careful"), 1.1,
IF(OR($J58="Naughty", $J58="Lax", $J58="Naive", $J58="Rash"), 0.9, 1)))</f>
        <v>12</v>
      </c>
      <c r="W58" s="2">
        <f>_xlfn.FLOOR.MATH((_xlfn.FLOOR.MATH((((2*VLOOKUP($G58, 'EV and Base'!$A$1:$N$671, 14, FALSE))+$Q58)*$I58)/100)+5)*
IF(OR($J58="Timid", $J58="Hasty", $J58="Jolly", $J58="Naive"), 1.1,
IF(OR($J58="Brave", $J58="Relaxed", $J58="Quiet", $J58="Sassy"), 0.9, 1)))</f>
        <v>9</v>
      </c>
      <c r="X58" s="56">
        <v>56</v>
      </c>
      <c r="AA58" s="23" t="str" cm="1">
        <f t="array" aca="1" ref="AA58" ca="1">IF(NOT(ISNUMBER(INDEX($A:$A,LOOKUP(2,1/($A$1:INDIRECT("$A$"&amp;ROW($A58))&lt;&gt;""),ROW($A$1:INDIRECT("$A$"&amp;ROW($A58)))),1))),"",
IF(NOT(ISNUMBER($A58)),$AA57,
IF($AB58&lt;16,"Lillipup",
IF($AB58&lt;32,"Herdier",
"Stoutland"))))</f>
        <v/>
      </c>
      <c r="AB58" s="25" t="str" cm="1">
        <f t="array" aca="1" ref="AB58" ca="1">IF(NOT(ISNUMBER(INDEX($A:$A, LOOKUP(2, 1 / ($A$1:INDIRECT("$A$"&amp;ROW($A58)) &lt;&gt; ""),ROW($A$1:INDIRECT("$A$"&amp;ROW($A58)))), 1))), "",
VLOOKUP($AY58,'Medium-Slow'!$A$1:$B$101,2,TRUE))</f>
        <v/>
      </c>
      <c r="AC58" s="23" t="str" cm="1">
        <f t="array" aca="1" ref="AC58" ca="1">IF(NOT(ISNUMBER(INDEX($A:$A, LOOKUP(2, 1 / ($A$1:INDIRECT("$A$"&amp;ROW($A58)) &lt;&gt; ""),ROW($A$1:INDIRECT("$A$"&amp;ROW($A58)))), 1))), "",
INDEX($AC:$AC, LOOKUP(2, 1 / ($AC$1:INDIRECT("$AC$"&amp;ROW($AC58)-1) &lt;&gt; ""),ROW($AC$1:INDIRECT("$AC$"&amp;ROW($AC58)-1))), 1)+
IF(INDEX($AC:$AC, LOOKUP(2, 1 / ($AC$1:INDIRECT("$AC$"&amp;ROW($AC58)-1) &lt;&gt; ""),ROW($AC$1:INDIRECT("$AC$"&amp;ROW($AC58)-1))), 1)+
INDEX($AD:$AD, LOOKUP(2, 1 / ($AD$1:INDIRECT("$AD$"&amp;ROW($AD58)-1) &lt;&gt; ""),ROW($AD$1:INDIRECT("$AD$"&amp;ROW($AD58)-1))), 1)+
INDEX($AE:$AE, LOOKUP(2, 1 / ($AE$1:INDIRECT("$AE$"&amp;ROW($AE58)-1) &lt;&gt; ""),ROW($AE$1:INDIRECT("$AE$"&amp;ROW($AD58)-1))), 1)+
INDEX($AE:$AF, LOOKUP(2, 1 / ($AF$1:INDIRECT("$AF$"&amp;ROW($AF58)-1) &lt;&gt; ""),ROW($AF$1:INDIRECT("$AF$"&amp;ROW($AD58)-1))), 1)+
INDEX($AG:$AG, LOOKUP(2, 1 / ($AG$1:INDIRECT("$AG$"&amp;ROW($AG58)-1) &lt;&gt; ""),ROW($AG$1:INDIRECT("$AG$"&amp;ROW($AD58)-1))), 1)+
INDEX($AH:$AH, LOOKUP(2, 1 / ($AH$1:INDIRECT("$AH$"&amp;ROW($AH58)-1) &lt;&gt; ""),ROW($AH$1:INDIRECT("$AH$"&amp;ROW($AD58)-1))), 1)&gt;=510,0,
IF(INDEX($AC:$AC, LOOKUP(2, 1 / ($AC$1:INDIRECT("$AC$"&amp;ROW($AC58)-1) &lt;&gt; ""),ROW($AC$1:INDIRECT("$AC$"&amp;ROW($AC58)-1))), 1)&gt;=255,0,
VLOOKUP(INDIRECT("$G$"&amp;LOOKUP(2, 1 / ($AC$1:INDIRECT("$AC$"&amp;ROW($AC58)-1) &lt;&gt; ""),ROW($AC$1:INDIRECT("$AC$"&amp;ROW($AC58)-1)))), 'EV and Base'!$A$1:$N$671, 3, FALSE))))</f>
        <v/>
      </c>
      <c r="AD58" s="2" t="str" cm="1">
        <f t="array" aca="1" ref="AD58" ca="1">IF(NOT(ISNUMBER(INDEX($A:$A, LOOKUP(2, 1 / ($A$1:INDIRECT("$A$"&amp;ROW($A58)) &lt;&gt; ""),ROW($A$1:INDIRECT("$A$"&amp;ROW($A58)))), 1))), "",
INDEX($AD:$AD, LOOKUP(2, 1 / ($AD$1:INDIRECT("$AD$"&amp;ROW($AD58)-1) &lt;&gt; ""),ROW($AD$1:INDIRECT("$AD$"&amp;ROW($AD58)-1))), 1)+
IF(INDEX($AC:$AC, LOOKUP(2, 1 / ($AC$1:INDIRECT("$AC$"&amp;ROW($AC58)-1) &lt;&gt; ""),ROW($AC$1:INDIRECT("$AC$"&amp;ROW($AC58)-1))), 1)+
INDEX($AD:$AD, LOOKUP(2, 1 / ($AD$1:INDIRECT("$AD$"&amp;ROW($AD58)-1) &lt;&gt; ""),ROW($AD$1:INDIRECT("$AD$"&amp;ROW($AD58)-1))), 1)+
INDEX($AE:$AE, LOOKUP(2, 1 / ($AE$1:INDIRECT("$AE$"&amp;ROW($AE58)-1) &lt;&gt; ""),ROW($AE$1:INDIRECT("$AE$"&amp;ROW($AD58)-1))), 1)+
INDEX($AE:$AF, LOOKUP(2, 1 / ($AF$1:INDIRECT("$AF$"&amp;ROW($AF58)-1) &lt;&gt; ""),ROW($AF$1:INDIRECT("$AF$"&amp;ROW($AD58)-1))), 1)+
INDEX($AG:$AG, LOOKUP(2, 1 / ($AG$1:INDIRECT("$AG$"&amp;ROW($AG58)-1) &lt;&gt; ""),ROW($AG$1:INDIRECT("$AG$"&amp;ROW($AD58)-1))), 1)+
INDEX($AH:$AH, LOOKUP(2, 1 / ($AH$1:INDIRECT("$AH$"&amp;ROW($AH58)-1) &lt;&gt; ""),ROW($AH$1:INDIRECT("$AH$"&amp;ROW($AD58)-1))), 1)&gt;=510,0,
IF(INDEX($AD:$AD, LOOKUP(2, 1 / ($AD$1:INDIRECT("$AD$"&amp;ROW($AD58)-1) &lt;&gt; ""),ROW($AD$1:INDIRECT("$AD$"&amp;ROW($AD58)-1))), 1)&gt;=255,0,
VLOOKUP(INDIRECT("$G$"&amp;LOOKUP(2, 1 / ($AD$1:INDIRECT("$AD$"&amp;ROW($AD58)-1) &lt;&gt; ""),ROW($AD$1:INDIRECT("$AD$"&amp;ROW($AD58)-1)))), 'EV and Base'!$A$1:$N$671, 4, FALSE))))</f>
        <v/>
      </c>
      <c r="AE58" s="2" t="str" cm="1">
        <f t="array" aca="1" ref="AE58" ca="1">IF(NOT(ISNUMBER(INDEX($A:$A,LOOKUP(2,1/($A$1:INDIRECT("$A$"&amp;ROW($A58))&lt;&gt;""),ROW($A$1:INDIRECT("$A$"&amp;ROW($A58)))),1))),"",
INDEX($AE:$AE,LOOKUP(2,1/($AE$1:INDIRECT("$AE$"&amp;ROW($AE58)-1)&lt;&gt;""),ROW($AE$1:INDIRECT("$AE$"&amp;ROW($AE58)-1))),1)+
IF(INDEX($AC:$AC,LOOKUP(2,1/($AC$1:INDIRECT("$AC$"&amp;ROW($AC58)-1)&lt;&gt;""),ROW($AC$1:INDIRECT("$AC$"&amp;ROW($AC58)-1))),1)+
INDEX($AD:$AD,LOOKUP(2,1/($AD$1:INDIRECT("$AD$"&amp;ROW($AD58)-1)&lt;&gt;""),ROW($AD$1:INDIRECT("$AD$"&amp;ROW($AD58)-1))),1)+
INDEX($AE:$AE,LOOKUP(2,1/($AE$1:INDIRECT("$AE$"&amp;ROW($AE58)-1)&lt;&gt;""),ROW($AE$1:INDIRECT("$AE$"&amp;ROW($AD58)-1))),1)+
INDEX($AE:$AF,LOOKUP(2,1/($AF$1:INDIRECT("$AF$"&amp;ROW($AF58)-1)&lt;&gt;""),ROW($AF$1:INDIRECT("$AF$"&amp;ROW($AD58)-1))),1)+
INDEX($AG:$AG,LOOKUP(2,1/($AG$1:INDIRECT("$AG$"&amp;ROW($AG58)-1)&lt;&gt;""),ROW($AG$1:INDIRECT("$AG$"&amp;ROW($AD58)-1))),1)+
INDEX($AH:$AH,LOOKUP(2,1/($AH$1:INDIRECT("$AH$"&amp;ROW($AH58)-1)&lt;&gt;""),ROW($AH$1:INDIRECT("$AH$"&amp;ROW($AD58)-1))),1)&gt;=510,0,
IF(INDEX($AE:$AE,LOOKUP(2,1/($AE$1:INDIRECT("$AE$"&amp;ROW($AE58)-1)&lt;&gt;""),ROW($AE$1:INDIRECT("$AE$"&amp;ROW($AE58)-1))),1)&gt;=255,0,
VLOOKUP(INDIRECT("$G$"&amp;LOOKUP(2,1/($AE$1:INDIRECT("$AE$"&amp;ROW($AE58)-1)&lt;&gt;""),ROW($AE$1:INDIRECT("$AE$"&amp;ROW($AE58)-1)))),'EV and Base'!$A$1:$N$671,5,FALSE))))</f>
        <v/>
      </c>
      <c r="AF58" s="2" t="str" cm="1">
        <f t="array" aca="1" ref="AF58" ca="1">IF(NOT(ISNUMBER(INDEX($A:$A, LOOKUP(2, 1 / ($A$1:INDIRECT("$A$"&amp;ROW($A58)) &lt;&gt; ""),ROW($A$1:INDIRECT("$A$"&amp;ROW($A58)))), 1))), "",
INDEX($AF:$AF, LOOKUP(2, 1 / ($AF$1:INDIRECT("$AF$"&amp;ROW($AF58)-1) &lt;&gt; ""),ROW($AF$1:INDIRECT("$AF$"&amp;ROW($AF58)-1))), 1)+
IF(INDEX($AC:$AC, LOOKUP(2, 1 / ($AC$1:INDIRECT("$AC$"&amp;ROW($AC58)-1) &lt;&gt; ""),ROW($AC$1:INDIRECT("$AC$"&amp;ROW($AC58)-1))), 1)+
INDEX($AD:$AD, LOOKUP(2, 1 / ($AD$1:INDIRECT("$AD$"&amp;ROW($AD58)-1) &lt;&gt; ""),ROW($AD$1:INDIRECT("$AD$"&amp;ROW($AD58)-1))), 1)+
INDEX($AE:$AE, LOOKUP(2, 1 / ($AE$1:INDIRECT("$AE$"&amp;ROW($AE58)-1) &lt;&gt; ""),ROW($AE$1:INDIRECT("$AE$"&amp;ROW($AD58)-1))), 1)+
INDEX($AE:$AF, LOOKUP(2, 1 / ($AF$1:INDIRECT("$AF$"&amp;ROW($AF58)-1) &lt;&gt; ""),ROW($AF$1:INDIRECT("$AF$"&amp;ROW($AD58)-1))), 1)+
INDEX($AG:$AG, LOOKUP(2, 1 / ($AG$1:INDIRECT("$AG$"&amp;ROW($AG58)-1) &lt;&gt; ""),ROW($AG$1:INDIRECT("$AG$"&amp;ROW($AD58)-1))), 1)+
INDEX($AH:$AH, LOOKUP(2, 1 / ($AH$1:INDIRECT("$AH$"&amp;ROW($AH58)-1) &lt;&gt; ""),ROW($AH$1:INDIRECT("$AH$"&amp;ROW($AD58)-1))), 1)&gt;=510,0,
IF(INDEX($AF:$AF, LOOKUP(2, 1 / ($AF$1:INDIRECT("$AF$"&amp;ROW($AF58)-1) &lt;&gt; ""),ROW($AF$1:INDIRECT("$AF$"&amp;ROW($AF58)-1))), 1)&gt;=255,0,
VLOOKUP(INDIRECT("$G$"&amp;LOOKUP(2, 1 / ($AF$1:INDIRECT("$AF$"&amp;ROW($AF58)-1) &lt;&gt; ""),ROW($AF$1:INDIRECT("$AF$"&amp;ROW($AF58)-1)))), 'EV and Base'!$A$1:$N$671, 6, FALSE))))</f>
        <v/>
      </c>
      <c r="AG58" s="2" t="str" cm="1">
        <f t="array" aca="1" ref="AG58" ca="1">IF(NOT(ISNUMBER(INDEX($A:$A, LOOKUP(2, 1 / ($A$1:INDIRECT("$A$"&amp;ROW($A58)) &lt;&gt; ""),ROW($A$1:INDIRECT("$A$"&amp;ROW($A58)))), 1))), "",
INDEX($AG:$AG, LOOKUP(2, 1 / ($AG$1:INDIRECT("$AG$"&amp;ROW($AG58)-1) &lt;&gt; ""),ROW($AG$1:INDIRECT("$AG$"&amp;ROW($AG58)-1))), 1)+
IF(INDEX($AC:$AC, LOOKUP(2, 1 / ($AC$1:INDIRECT("$AC$"&amp;ROW($AC58)-1) &lt;&gt; ""),ROW($AC$1:INDIRECT("$AC$"&amp;ROW($AC58)-1))), 1)+
INDEX($AD:$AD, LOOKUP(2, 1 / ($AD$1:INDIRECT("$AD$"&amp;ROW($AD58)-1) &lt;&gt; ""),ROW($AD$1:INDIRECT("$AD$"&amp;ROW($AD58)-1))), 1)+
INDEX($AE:$AE, LOOKUP(2, 1 / ($AE$1:INDIRECT("$AE$"&amp;ROW($AE58)-1) &lt;&gt; ""),ROW($AE$1:INDIRECT("$AE$"&amp;ROW($AD58)-1))), 1)+
INDEX($AE:$AF, LOOKUP(2, 1 / ($AF$1:INDIRECT("$AF$"&amp;ROW($AF58)-1) &lt;&gt; ""),ROW($AF$1:INDIRECT("$AF$"&amp;ROW($AD58)-1))), 1)+
INDEX($AG:$AG, LOOKUP(2, 1 / ($AG$1:INDIRECT("$AG$"&amp;ROW($AG58)-1) &lt;&gt; ""),ROW($AG$1:INDIRECT("$AG$"&amp;ROW($AD58)-1))), 1)+
INDEX($AH:$AH, LOOKUP(2, 1 / ($AH$1:INDIRECT("$AH$"&amp;ROW($AH58)-1) &lt;&gt; ""),ROW($AH$1:INDIRECT("$AH$"&amp;ROW($AD58)-1))), 1)&gt;=510,0,
IF(INDEX($AG:$AG, LOOKUP(2, 1 / ($AG$1:INDIRECT("$AG$"&amp;ROW($AG58)-1) &lt;&gt; ""),ROW($AG$1:INDIRECT("$AG$"&amp;ROW($AG58)-1))), 1)&gt;=255,0,
VLOOKUP(INDIRECT("$G$"&amp;LOOKUP(2, 1 / ($AG$1:INDIRECT("$AG$"&amp;ROW($AG58)-1) &lt;&gt; ""),ROW($AG$1:INDIRECT("$AG$"&amp;ROW($AG58)-1)))), 'EV and Base'!$A$1:$N$671, 7, FALSE))))</f>
        <v/>
      </c>
      <c r="AH58" s="24" t="str" cm="1">
        <f t="array" aca="1" ref="AH58" ca="1">IF(NOT(ISNUMBER(INDEX($A:$A,LOOKUP(2,1/($A$1:INDIRECT("$A$"&amp;ROW($A58))&lt;&gt;""),ROW($A$1:INDIRECT("$A$"&amp;ROW($A58)))),1))),"",
INDEX($AH:$AH,LOOKUP(2,1/($AH$1:INDIRECT("$AH$"&amp;ROW($AH58)-1)&lt;&gt;""),ROW($AH$1:INDIRECT("$AH$"&amp;ROW($AH58)-1))),1)+
IF(INDEX($AC:$AC,LOOKUP(2,1/($AC$1:INDIRECT("$AC$"&amp;ROW($AC58)-1)&lt;&gt;""),ROW($AC$1:INDIRECT("$AC$"&amp;ROW($AC58)-1))),1)+
INDEX($AD:$AD,LOOKUP(2,1/($AD$1:INDIRECT("$AD$"&amp;ROW($AD58)-1)&lt;&gt;""),ROW($AD$1:INDIRECT("$AD$"&amp;ROW($AD58)-1))),1)+
INDEX($AE:$AE,LOOKUP(2,1/($AE$1:INDIRECT("$AE$"&amp;ROW($AE58)-1)&lt;&gt;""),ROW($AE$1:INDIRECT("$AE$"&amp;ROW($AD58)-1))),1)+
INDEX($AE:$AF,LOOKUP(2,1/($AF$1:INDIRECT("$AF$"&amp;ROW($AF58)-1)&lt;&gt;""),ROW($AF$1:INDIRECT("$AF$"&amp;ROW($AD58)-1))),1)+
INDEX($AG:$AG,LOOKUP(2,1/($AG$1:INDIRECT("$AG$"&amp;ROW($AG58)-1)&lt;&gt;""),ROW($AG$1:INDIRECT("$AG$"&amp;ROW($AD58)-1))),1)+
INDEX($AH:$AH,LOOKUP(2,1/($AH$1:INDIRECT("$AH$"&amp;ROW($AH58)-1)&lt;&gt;""),ROW($AH$1:INDIRECT("$AH$"&amp;ROW($AD58)-1))),1)&gt;=510,0,
IF(INDEX($AH:$AH,LOOKUP(2,1/($AH$1:INDIRECT("$AH$"&amp;ROW($AH58)-1)&lt;&gt;""),ROW($AH$1:INDIRECT("$AH$"&amp;ROW($AH58)-1))),1)&gt;=255,0,
VLOOKUP(INDIRECT("$G$"&amp;LOOKUP(2,1/($AH$1:INDIRECT("$AH$"&amp;ROW($AH58)-1)&lt;&gt;""),ROW($AH$1:INDIRECT("$AH$"&amp;ROW($AH58)-1)))),'EV and Base'!$A$1:$N$671,8,FALSE))))</f>
        <v/>
      </c>
      <c r="AI58" s="29" t="str" cm="1">
        <f t="array" aca="1" ref="AI58" ca="1">IF(NOT(ISNUMBER(INDEX($A:$A,LOOKUP(2,1/($A$1:INDIRECT("$A$"&amp;ROW($A58))&lt;&gt;""),ROW($A$1:INDIRECT("$A$"&amp;ROW($A58)))),1))),"",
ROUNDDOWN((((2*VLOOKUP($AA58,'EV and Base'!$A$1:$N$671,9,FALSE))+31+ROUNDDOWN($AC58/4,0))*$AB58)/100,0)+$AB58+10)</f>
        <v/>
      </c>
      <c r="AJ58" s="21" t="str" cm="1">
        <f t="array" aca="1" ref="AJ58" ca="1">IF(NOT(ISNUMBER(INDEX($A:$A, LOOKUP(2, 1 / ($A$1:INDIRECT("$A$"&amp;ROW($A58)) &lt;&gt; ""),ROW($A$1:INDIRECT("$A$"&amp;ROW($A58)))), 1))), "",
ROUNDDOWN((ROUNDDOWN((((2*VLOOKUP($AA58, 'EV and Base'!$A$1:$N$671, 10, FALSE))+31+ROUNDDOWN($AD58/4, 0))*$AB58)/100, 0)+5)*1.1, 0))</f>
        <v/>
      </c>
      <c r="AK58" s="21" t="str" cm="1">
        <f t="array" aca="1" ref="AK58" ca="1">IF(NOT(ISNUMBER(INDEX($A:$A, LOOKUP(2, 1 / ($A$1:INDIRECT("$A$"&amp;ROW($A58)) &lt;&gt; ""),ROW($A$1:INDIRECT("$A$"&amp;ROW($A58)))), 1))), "",
ROUNDDOWN((ROUNDDOWN((((2*VLOOKUP($AA58, 'EV and Base'!$A$1:$N$671, 11, FALSE))+30+ROUNDDOWN($AE58/4, 0))*$AB58)/100, 0)+5), 0)
&amp;"-"&amp;
ROUNDDOWN((ROUNDDOWN((((2*VLOOKUP($AA58, 'EV and Base'!$A$1:$N$671, 11, FALSE))+31+ROUNDDOWN($AE58/4, 0))*$AB58)/100, 0)+5), 0))</f>
        <v/>
      </c>
      <c r="AL58" s="21" t="str" cm="1">
        <f t="array" aca="1" ref="AL58" ca="1">IF(NOT(ISNUMBER(INDEX($A:$A, LOOKUP(2, 1 / ($A$1:INDIRECT("$A$"&amp;ROW($A58)) &lt;&gt; ""),ROW($A$1:INDIRECT("$A$"&amp;ROW($A58)))), 1))), "",
ROUNDDOWN((ROUNDDOWN((((2*VLOOKUP($AA58, 'EV and Base'!$A$1:$N$671, 12, FALSE))+0+ROUNDDOWN($AF58/4, 0))*$AB58)/100, 0)+5)*0.9, 0)
&amp;"-"&amp;
ROUNDDOWN((ROUNDDOWN((((2*VLOOKUP($AA58, 'EV and Base'!$A$1:$N$671, 12, FALSE))+31+ROUNDDOWN($AF58/4, 0))*$AB58)/100, 0)+5)*0.9, 0))</f>
        <v/>
      </c>
      <c r="AM58" s="21" t="str" cm="1">
        <f t="array" aca="1" ref="AM58" ca="1">IF(NOT(ISNUMBER(INDEX($A:$A, LOOKUP(2, 1 / ($A$1:INDIRECT("$A$"&amp;ROW($A58)) &lt;&gt; ""),ROW($A$1:INDIRECT("$A$"&amp;ROW($A58)))), 1))), "",
ROUNDDOWN((ROUNDDOWN((((2*VLOOKUP($AA58, 'EV and Base'!$A$1:$N$671, 13, FALSE))+30+ROUNDDOWN($AG58/4, 0))*$AB58)/100, 0)+5), 0)
&amp;"-"&amp;
ROUNDDOWN((ROUNDDOWN((((2*VLOOKUP($AA58, 'EV and Base'!$A$1:$N$671, 13, FALSE))+31+ROUNDDOWN($AG58/4, 0))*$AB58)/100, 0)+5), 0))</f>
        <v/>
      </c>
      <c r="AN58" s="25" t="str" cm="1">
        <f t="array" aca="1" ref="AN58" ca="1">IF(NOT(ISNUMBER(INDEX($A:$A, LOOKUP(2, 1 / ($A$1:INDIRECT("$A$"&amp;ROW($A58)) &lt;&gt; ""),ROW($A$1:INDIRECT("$A$"&amp;ROW($A58)))), 1))), "",
ROUNDDOWN((ROUNDDOWN((((2*VLOOKUP($AA58, 'EV and Base'!$A$1:$N$671, 14, FALSE))+31+ROUNDDOWN($AH58/4, 0))*$AB58)/100, 0)+5), 0))</f>
        <v/>
      </c>
      <c r="AO58" s="23" t="str" cm="1">
        <f t="array" aca="1" ref="AO58" ca="1">IF(NOT(ISNUMBER(INDEX($A:$A, LOOKUP(2, 1 / ($A$1:INDIRECT("$A$"&amp;ROW($A58)) &lt;&gt; ""),ROW($A$1:INDIRECT("$A$"&amp;ROW($A58)))), 1))), "",
ROUNDDOWN((((2*VLOOKUP($AA58, 'EV and Base'!$A$1:$N$671, 9, FALSE))+31+ROUNDDOWN($AC58/4, 0))*$AB58)/100, 0)+$AB58+10)</f>
        <v/>
      </c>
      <c r="AP58" s="2" t="str" cm="1">
        <f t="array" aca="1" ref="AP58" ca="1">IF(NOT(ISNUMBER(INDEX($A:$A, LOOKUP(2, 1 / ($A$1:INDIRECT("$A$"&amp;ROW($A58)) &lt;&gt; ""),ROW($A$1:INDIRECT("$A$"&amp;ROW($A58)))), 1))), "",
ROUNDDOWN((ROUNDDOWN((((2*VLOOKUP($AA58, 'EV and Base'!$A$1:$N$671, 10, FALSE))+31+ROUNDDOWN($AD58/4, 0))*$AB58)/100, 0)+5)*1.1, 0))</f>
        <v/>
      </c>
      <c r="AQ58" s="2" t="str" cm="1">
        <f t="array" aca="1" ref="AQ58" ca="1">IF(NOT(ISNUMBER(INDEX($A:$A, LOOKUP(2, 1 / ($A$1:INDIRECT("$A$"&amp;ROW($A58)) &lt;&gt; ""),ROW($A$1:INDIRECT("$A$"&amp;ROW($A58)))), 1))), "",
ROUNDDOWN((ROUNDDOWN((((2*VLOOKUP($AA58, 'EV and Base'!$A$1:$N$671, 11, FALSE))+$AV$2+ROUNDDOWN($AE58/4, 0))*$AB58)/100, 0)+5), 0))</f>
        <v/>
      </c>
      <c r="AR58" s="22" t="str" cm="1">
        <f t="array" aca="1" ref="AR58" ca="1">IF(NOT(ISNUMBER(INDEX($A:$A, LOOKUP(2, 1 / ($A$1:INDIRECT("$A$"&amp;ROW($A58)) &lt;&gt; ""),ROW($A$1:INDIRECT("$A$"&amp;ROW($A58)))), 1))), "",
ROUNDDOWN((ROUNDDOWN((((2*VLOOKUP($AA58, 'EV and Base'!$A$1:$N$671, 12, FALSE))+$AW$2+ROUNDDOWN($AF58/4, 0))*$AB58)/100, 0)+5)*0.9, 0))</f>
        <v/>
      </c>
      <c r="AS58" s="2" t="str" cm="1">
        <f t="array" aca="1" ref="AS58" ca="1">IF(NOT(ISNUMBER(INDEX($A:$A, LOOKUP(2, 1 / ($A$1:INDIRECT("$A$"&amp;ROW($A58)) &lt;&gt; ""),ROW($A$1:INDIRECT("$A$"&amp;ROW($A58)))), 1))), "",
ROUNDDOWN((ROUNDDOWN((((2*VLOOKUP($AA58, 'EV and Base'!$A$1:$N$671, 13, FALSE))+$AX$2+ROUNDDOWN($AG58/4, 0))*$AB58)/100, 0)+5), 0))</f>
        <v/>
      </c>
      <c r="AT58" s="24" t="str" cm="1">
        <f t="array" aca="1" ref="AT58" ca="1">IF(NOT(ISNUMBER(INDEX($A:$A, LOOKUP(2, 1 / ($A$1:INDIRECT("$A$"&amp;ROW($A58)) &lt;&gt; ""),ROW($A$1:INDIRECT("$A$"&amp;ROW($A58)))), 1))), "",
ROUNDDOWN((ROUNDDOWN((((2*VLOOKUP($AA58, 'EV and Base'!$A$1:$N$671, 14, FALSE))+31+ROUNDDOWN($AH58/4, 0))*$AB58)/100, 0)+5), 0))</f>
        <v/>
      </c>
      <c r="AU58" s="28"/>
      <c r="AY58" t="str" cm="1">
        <f t="array" aca="1" ref="AY58" ca="1">IF(NOT(ISNUMBER(INDEX($A:$A,LOOKUP(2,1/($A$1:INDIRECT("$A$"&amp;ROW($A58))&lt;&gt;""),ROW($A$1:INDIRECT("$A$"&amp;ROW($A58)))),1))),"",
INDEX($AY:$AY,LOOKUP(2,1/($AY$1:INDIRECT("$AY$"&amp;ROW($AY58)-1)&lt;&gt;""),ROW($AY$1:INDIRECT("$AY$"&amp;ROW($AY58)-1))),1)+$BL58)</f>
        <v/>
      </c>
      <c r="AZ58" s="3" t="str" cm="1">
        <f t="array" aca="1" ref="AZ58" ca="1">IF(NOT(ISNUMBER(INDEX($A:$A, LOOKUP(2, 1 / ($A$1:INDIRECT("$A$"&amp;ROW($A58)) &lt;&gt; ""),ROW($A$1:INDIRECT("$A$"&amp;ROW($A58)))), 1))), "",
VLOOKUP(INDIRECT("$G$"&amp;LOOKUP(2, 1 / ($AY$1:INDIRECT("$AY$"&amp;ROW($AY58)-1) &lt;&gt; ""),ROW($AY$1:INDIRECT("$AY$"&amp;ROW($AY58)-1)))),'EV and Base'!A53:N723,2,FALSE))</f>
        <v/>
      </c>
      <c r="BA58" s="3" t="str" cm="1">
        <f t="array" aca="1" ref="BA58" ca="1">IF(NOT(ISNUMBER(INDEX($A:$A, LOOKUP(2, 1 / ($A$1:INDIRECT("$A$"&amp;ROW($A58)) &lt;&gt; ""),ROW($A$1:INDIRECT("$A$"&amp;ROW($A58)))), 1))), "",
INDIRECT("$I$"&amp;LOOKUP(2, 1 / ($AY$1:INDIRECT("$AY$"&amp;ROW($AY58)-1) &lt;&gt; ""),ROW($AY$1:INDIRECT("$AY$"&amp;ROW($AY58)-1)))))</f>
        <v/>
      </c>
      <c r="BB58" s="1" t="str" cm="1">
        <f t="array" aca="1" ref="BB58" ca="1">IF(NOT(ISNUMBER(INDEX($A:$A, LOOKUP(2, 1 / ($A$1:INDIRECT("$A$"&amp;ROW($A58)) &lt;&gt; ""),ROW($A$1:INDIRECT("$A$"&amp;ROW($A58)))), 1))), "",
INDIRECT("$AB$"&amp;LOOKUP(2, 1 / ($AY$1:INDIRECT("$AY$"&amp;ROW($AY58)-1) &lt;&gt; ""),ROW($AY$1:INDIRECT("$AY$"&amp;ROW($AY58)-1)))))</f>
        <v/>
      </c>
      <c r="BC58" s="3" t="str" cm="1">
        <f t="array" aca="1" ref="BC58" ca="1">IF(NOT(ISNUMBER(INDEX($A:$A,LOOKUP(2,1/($A$1:INDIRECT("$A$"&amp;ROW($A58))&lt;&gt;""),ROW($A$1:INDIRECT("$A$"&amp;ROW($A58)))),1))),"",
$BA58+$BA58+10)</f>
        <v/>
      </c>
      <c r="BD58" s="3" t="str" cm="1">
        <f t="array" aca="1" ref="BD58" ca="1">IF(NOT(ISNUMBER(INDEX($A:$A,LOOKUP(2,1/($A$1:INDIRECT("$A$"&amp;ROW($A58))&lt;&gt;""),ROW($A$1:INDIRECT("$A$"&amp;ROW($A58)))),1))),"",
$BA58+$BB58+10)</f>
        <v/>
      </c>
      <c r="BE58" s="3" t="str" cm="1">
        <f t="array" aca="1" ref="BE58" ca="1">IF(NOT(ISNUMBER(INDEX($A:$A,LOOKUP(2,1/($A$1:INDIRECT("$A$"&amp;ROW($A58))&lt;&gt;""),ROW($A$1:INDIRECT("$A$"&amp;ROW($A58)))),1))),"",
$BC58*$BC58)</f>
        <v/>
      </c>
      <c r="BF58" s="3" t="str" cm="1">
        <f t="array" aca="1" ref="BF58" ca="1">IF(NOT(ISNUMBER(INDEX($A:$A,LOOKUP(2,1/($A$1:INDIRECT("$A$"&amp;ROW($A58))&lt;&gt;""),ROW($A$1:INDIRECT("$A$"&amp;ROW($A58)))),1))),"",
$BD58*$BD58)</f>
        <v/>
      </c>
      <c r="BG58" s="3" t="str" cm="1">
        <f t="array" aca="1" ref="BG58" ca="1">IF(NOT(ISNUMBER(INDEX($A:$A,LOOKUP(2,1/($A$1:INDIRECT("$A$"&amp;ROW($A58))&lt;&gt;""),ROW($A$1:INDIRECT("$A$"&amp;ROW($A58)))),1))),"",
_xlfn.FLOOR.MATH(1.5*_xlfn.FLOOR.MATH($AZ58*BA58/5)))</f>
        <v/>
      </c>
      <c r="BH58" s="3" t="str" cm="1">
        <f t="array" aca="1" ref="BH58" ca="1">IF(NOT(ISNUMBER(INDEX($A:$A, LOOKUP(2, 1 / ($A$1:INDIRECT("$A$"&amp;ROW($A58)) &lt;&gt; ""),ROW($A$1:INDIRECT("$A$"&amp;ROW($A58)))), 1))), "",
_xlfn.FLOOR.MATH($BG58/IF(OR(INDIRECT("$C$"&amp;LOOKUP(2, 1 / ($AY$1:INDIRECT("$AY$"&amp;ROW($AY58)-1) &lt;&gt; ""),ROW($AY$1:INDIRECT("$AY$"&amp;ROW($AY58)-1))))="Multi",
INDIRECT("$C$"&amp;LOOKUP(2, 1 / ($AY$1:INDIRECT("$AY$"&amp;ROW($AY58)-1) &lt;&gt; ""),ROW($AY$1:INDIRECT("$AY$"&amp;ROW($AY58)-1))))="Double"),2,1)))</f>
        <v/>
      </c>
      <c r="BI58" s="3" t="str" cm="1">
        <f t="array" aca="1" ref="BI58" ca="1">IF(NOT(ISNUMBER(INDEX($A:$A,LOOKUP(2,1/($A$1:INDIRECT("$A$"&amp;ROW($A58))&lt;&gt;""),ROW($A$1:INDIRECT("$A$"&amp;ROW($A58)))),1))),"",
VLOOKUP($BC58,GameFreakSQRT!$A$1:$B$200,2,FALSE))</f>
        <v/>
      </c>
      <c r="BJ58" s="3" t="str" cm="1">
        <f t="array" aca="1" ref="BJ58" ca="1">IF(NOT(ISNUMBER(INDEX($A:$A,LOOKUP(2,1/($A$1:INDIRECT("$A$"&amp;ROW($A58))&lt;&gt;""),ROW($A$1:INDIRECT("$A$"&amp;ROW($A58)))),1))),"",
VLOOKUP($BD58,GameFreakSQRT!$A$1:$B$200,2,FALSE))</f>
        <v/>
      </c>
      <c r="BK58" s="3" t="str" cm="1">
        <f t="array" aca="1" ref="BK58" ca="1">IF(NOT(ISNUMBER(INDEX($A:$A,LOOKUP(2,1/($A$1:INDIRECT("$A$"&amp;ROW($A58))&lt;&gt;""),ROW($A$1:INDIRECT("$A$"&amp;ROW($A58)))),1))),"",
_xlfn.FLOOR.MATH((($BI58*$BE58)*$BH58)/($BJ58*$BF58))+1)</f>
        <v/>
      </c>
      <c r="BL58" s="3" t="str" cm="1">
        <f t="array" aca="1" ref="BL58" ca="1">IF(NOT(ISNUMBER(INDEX($A:$A,LOOKUP(2,1/($A$1:INDIRECT("$A$"&amp;ROW($A58))&lt;&gt;""),ROW($A$1:INDIRECT("$A$"&amp;ROW($A58)))),1))),"",
_xlfn.FLOOR.MATH($BK58*IF(NOT(INDIRECT("$Z$"&amp;LOOKUP(2, 1 / ($AY$1:INDIRECT("$AY$"&amp;ROW($AY58)-1) &lt;&gt; ""),ROW($AY$1:INDIRECT("$AY$"&amp;ROW($AY58)-1))))=""),1.5,1)))</f>
        <v/>
      </c>
      <c r="BM58" s="3" t="str" cm="1">
        <f t="array" aca="1" ref="BM58" ca="1">IF(NOT(ISNUMBER(INDEX($A:$A, LOOKUP(2, 1 / ($A$1:INDIRECT("$A$"&amp;ROW($A58)) &lt;&gt; ""),ROW($A$1:INDIRECT("$A$"&amp;ROW($A58)))), 1))), "",
INDIRECT("$Y$"&amp;LOOKUP(2, 1 / ($AY$1:INDIRECT("$AY$"&amp;ROW($AY58)-1) &lt;&gt; ""),ROW($AY$1:INDIRECT("$AY$"&amp;ROW($AY58)-1)))))</f>
        <v/>
      </c>
      <c r="BN58" s="3" t="str">
        <f t="shared" ca="1" si="0"/>
        <v/>
      </c>
      <c r="CT58" s="3" t="str" cm="1">
        <f t="array" aca="1" ref="CT58" ca="1">IF(NOT(ISNUMBER(INDEX($A:$A, LOOKUP(2, 1 / ($A$1:INDIRECT("$A$"&amp;ROW($A58)) &lt;&gt; ""),ROW($A$1:INDIRECT("$A$"&amp;ROW($A58)))), 1))), "",
$AY58-INDEX($AY:$AY, LOOKUP(2, 1 / ($AY$1:INDIRECT("$AV$"&amp;ROW($AY58)-1) &lt;&gt; ""),ROW($AY$1:INDIRECT("$AV$"&amp;ROW($AY58)-1))), 1))</f>
        <v/>
      </c>
      <c r="CU58" s="3" t="str" cm="1">
        <f t="array" aca="1" ref="CU58" ca="1">IF(NOT(ISNUMBER(INDEX($A:$A, LOOKUP(2, 1 / ($A$1:INDIRECT("$A$"&amp;ROW($A58)) &lt;&gt; ""),ROW($A$1:INDIRECT("$A$"&amp;ROW($A58)))), 1))), "",
INDEX($Y:$Y, LOOKUP(2, 1 / ($Y$1:INDIRECT("$Y$"&amp;ROW($Y58)-1) &lt;&gt; ""),ROW($Y$1:INDIRECT("$Y$"&amp;ROW($Y58)-1))), 1))</f>
        <v/>
      </c>
      <c r="CV58" s="1" t="str">
        <f ca="1">IFERROR(VLOOKUP($AY58, 'Medium-Slow'!$A$1:$B$101, 2, TRUE),"")</f>
        <v/>
      </c>
    </row>
    <row r="59" spans="1:100" x14ac:dyDescent="0.45">
      <c r="A59" s="69" t="s">
        <v>75</v>
      </c>
      <c r="B59" s="69" t="s">
        <v>208</v>
      </c>
      <c r="C59" s="69" t="s">
        <v>46</v>
      </c>
      <c r="D59" s="69" t="s">
        <v>191</v>
      </c>
      <c r="E59" s="69" t="s">
        <v>48</v>
      </c>
      <c r="F59" s="56">
        <v>1</v>
      </c>
      <c r="G59" s="2" t="s">
        <v>170</v>
      </c>
      <c r="H59" s="2" t="s">
        <v>50</v>
      </c>
      <c r="I59" s="2">
        <v>13</v>
      </c>
      <c r="J59" s="2" t="s">
        <v>59</v>
      </c>
      <c r="K59" s="2" t="s">
        <v>171</v>
      </c>
      <c r="L59" s="2" t="s">
        <v>53</v>
      </c>
      <c r="M59" s="2" t="s">
        <v>67</v>
      </c>
      <c r="N59" s="2" t="s">
        <v>172</v>
      </c>
      <c r="O59" s="2" t="s">
        <v>173</v>
      </c>
      <c r="P59" s="2" t="s">
        <v>174</v>
      </c>
      <c r="Q59" s="2">
        <v>0</v>
      </c>
      <c r="R59" s="2">
        <f>_xlfn.FLOOR.MATH((((2*VLOOKUP(G59, 'EV and Base'!$A$1:$N$671, 9, FALSE))+$Q59)*$I59)/100)+$I59+10</f>
        <v>36</v>
      </c>
      <c r="S59" s="2">
        <f>_xlfn.FLOOR.MATH((_xlfn.FLOOR.MATH((((2*VLOOKUP($G59, 'EV and Base'!$A$1:$N$671, 10, FALSE))+$Q59)*$I59)/100)+5)*
IF(OR($J59="Lonely", $J59="Brave", $J59="Adamant", $J59="Naughty"), 1.1,
IF(OR($J59="Bold", $J59="Timid", $J59="Modest", $J59="Calm"), 0.9, 1)))</f>
        <v>18</v>
      </c>
      <c r="T59" s="2">
        <f>_xlfn.FLOOR.MATH((_xlfn.FLOOR.MATH((((2*VLOOKUP($G59, 'EV and Base'!$A$1:$N$671, 11, FALSE))+$Q59)*$I59)/100)+5)*
IF(OR($J59="Bold", $J59="Relaxed", $J59="Impish", $J59="Lax"), 1.1,
IF(OR($J59="Lonely", $J59="Hasty", $J59="Mild", $J59="Gentle"), 0.9, 1)))</f>
        <v>16</v>
      </c>
      <c r="U59" s="2">
        <f>_xlfn.FLOOR.MATH((_xlfn.FLOOR.MATH((((2*VLOOKUP($G59, 'EV and Base'!$A$1:$N$671, 12, FALSE))+$Q59)*$I59)/100)+5)*
IF(OR($J59="Modest", $J59="Mild", $J59="Quiet", $J59="Rash"), 1.1,
IF(OR($J59="Adamant", $J59="Impish", $J59="Jolly", $J59="Careful"), 0.9, 1)))</f>
        <v>16</v>
      </c>
      <c r="V59" s="2">
        <f>_xlfn.FLOOR.MATH((_xlfn.FLOOR.MATH((((2*VLOOKUP($G59, 'EV and Base'!$A$1:$N$671, 13, FALSE))+$Q59)*$I59)/100)+5)*
IF(OR($J59="Calm", $J59="Gentle", $J59="Sassy", $J59="Careful"), 1.1,
IF(OR($J59="Naughty", $J59="Lax", $J59="Naive", $J59="Rash"), 0.9, 1)))</f>
        <v>15</v>
      </c>
      <c r="W59" s="2">
        <f>_xlfn.FLOOR.MATH((_xlfn.FLOOR.MATH((((2*VLOOKUP($G59, 'EV and Base'!$A$1:$N$671, 14, FALSE))+$Q59)*$I59)/100)+5)*
IF(OR($J59="Timid", $J59="Hasty", $J59="Jolly", $J59="Naive"), 1.1,
IF(OR($J59="Brave", $J59="Relaxed", $J59="Quiet", $J59="Sassy"), 0.9, 1)))</f>
        <v>21</v>
      </c>
      <c r="X59" s="69">
        <v>208</v>
      </c>
      <c r="AA59" s="23" t="str" cm="1">
        <f t="array" aca="1" ref="AA59" ca="1">IF(NOT(ISNUMBER(INDEX($A:$A,LOOKUP(2,1/($A$1:INDIRECT("$A$"&amp;ROW($A59))&lt;&gt;""),ROW($A$1:INDIRECT("$A$"&amp;ROW($A59)))),1))),"",
IF(NOT(ISNUMBER($A59)),$AA58,
IF($AB59&lt;16,"Lillipup",
IF($AB59&lt;32,"Herdier",
"Stoutland"))))</f>
        <v/>
      </c>
      <c r="AB59" s="25" t="str" cm="1">
        <f t="array" aca="1" ref="AB59" ca="1">IF(NOT(ISNUMBER(INDEX($A:$A, LOOKUP(2, 1 / ($A$1:INDIRECT("$A$"&amp;ROW($A59)) &lt;&gt; ""),ROW($A$1:INDIRECT("$A$"&amp;ROW($A59)))), 1))), "",
VLOOKUP($AY59,'Medium-Slow'!$A$1:$B$101,2,TRUE))</f>
        <v/>
      </c>
      <c r="AC59" s="23" t="str" cm="1">
        <f t="array" aca="1" ref="AC59" ca="1">IF(NOT(ISNUMBER(INDEX($A:$A, LOOKUP(2, 1 / ($A$1:INDIRECT("$A$"&amp;ROW($A59)) &lt;&gt; ""),ROW($A$1:INDIRECT("$A$"&amp;ROW($A59)))), 1))), "",
INDEX($AC:$AC, LOOKUP(2, 1 / ($AC$1:INDIRECT("$AC$"&amp;ROW($AC59)-1) &lt;&gt; ""),ROW($AC$1:INDIRECT("$AC$"&amp;ROW($AC59)-1))), 1)+
IF(INDEX($AC:$AC, LOOKUP(2, 1 / ($AC$1:INDIRECT("$AC$"&amp;ROW($AC59)-1) &lt;&gt; ""),ROW($AC$1:INDIRECT("$AC$"&amp;ROW($AC59)-1))), 1)+
INDEX($AD:$AD, LOOKUP(2, 1 / ($AD$1:INDIRECT("$AD$"&amp;ROW($AD59)-1) &lt;&gt; ""),ROW($AD$1:INDIRECT("$AD$"&amp;ROW($AD59)-1))), 1)+
INDEX($AE:$AE, LOOKUP(2, 1 / ($AE$1:INDIRECT("$AE$"&amp;ROW($AE59)-1) &lt;&gt; ""),ROW($AE$1:INDIRECT("$AE$"&amp;ROW($AD59)-1))), 1)+
INDEX($AE:$AF, LOOKUP(2, 1 / ($AF$1:INDIRECT("$AF$"&amp;ROW($AF59)-1) &lt;&gt; ""),ROW($AF$1:INDIRECT("$AF$"&amp;ROW($AD59)-1))), 1)+
INDEX($AG:$AG, LOOKUP(2, 1 / ($AG$1:INDIRECT("$AG$"&amp;ROW($AG59)-1) &lt;&gt; ""),ROW($AG$1:INDIRECT("$AG$"&amp;ROW($AD59)-1))), 1)+
INDEX($AH:$AH, LOOKUP(2, 1 / ($AH$1:INDIRECT("$AH$"&amp;ROW($AH59)-1) &lt;&gt; ""),ROW($AH$1:INDIRECT("$AH$"&amp;ROW($AD59)-1))), 1)&gt;=510,0,
IF(INDEX($AC:$AC, LOOKUP(2, 1 / ($AC$1:INDIRECT("$AC$"&amp;ROW($AC59)-1) &lt;&gt; ""),ROW($AC$1:INDIRECT("$AC$"&amp;ROW($AC59)-1))), 1)&gt;=255,0,
VLOOKUP(INDIRECT("$G$"&amp;LOOKUP(2, 1 / ($AC$1:INDIRECT("$AC$"&amp;ROW($AC59)-1) &lt;&gt; ""),ROW($AC$1:INDIRECT("$AC$"&amp;ROW($AC59)-1)))), 'EV and Base'!$A$1:$N$671, 3, FALSE))))</f>
        <v/>
      </c>
      <c r="AD59" s="2" t="str" cm="1">
        <f t="array" aca="1" ref="AD59" ca="1">IF(NOT(ISNUMBER(INDEX($A:$A, LOOKUP(2, 1 / ($A$1:INDIRECT("$A$"&amp;ROW($A59)) &lt;&gt; ""),ROW($A$1:INDIRECT("$A$"&amp;ROW($A59)))), 1))), "",
INDEX($AD:$AD, LOOKUP(2, 1 / ($AD$1:INDIRECT("$AD$"&amp;ROW($AD59)-1) &lt;&gt; ""),ROW($AD$1:INDIRECT("$AD$"&amp;ROW($AD59)-1))), 1)+
IF(INDEX($AC:$AC, LOOKUP(2, 1 / ($AC$1:INDIRECT("$AC$"&amp;ROW($AC59)-1) &lt;&gt; ""),ROW($AC$1:INDIRECT("$AC$"&amp;ROW($AC59)-1))), 1)+
INDEX($AD:$AD, LOOKUP(2, 1 / ($AD$1:INDIRECT("$AD$"&amp;ROW($AD59)-1) &lt;&gt; ""),ROW($AD$1:INDIRECT("$AD$"&amp;ROW($AD59)-1))), 1)+
INDEX($AE:$AE, LOOKUP(2, 1 / ($AE$1:INDIRECT("$AE$"&amp;ROW($AE59)-1) &lt;&gt; ""),ROW($AE$1:INDIRECT("$AE$"&amp;ROW($AD59)-1))), 1)+
INDEX($AE:$AF, LOOKUP(2, 1 / ($AF$1:INDIRECT("$AF$"&amp;ROW($AF59)-1) &lt;&gt; ""),ROW($AF$1:INDIRECT("$AF$"&amp;ROW($AD59)-1))), 1)+
INDEX($AG:$AG, LOOKUP(2, 1 / ($AG$1:INDIRECT("$AG$"&amp;ROW($AG59)-1) &lt;&gt; ""),ROW($AG$1:INDIRECT("$AG$"&amp;ROW($AD59)-1))), 1)+
INDEX($AH:$AH, LOOKUP(2, 1 / ($AH$1:INDIRECT("$AH$"&amp;ROW($AH59)-1) &lt;&gt; ""),ROW($AH$1:INDIRECT("$AH$"&amp;ROW($AD59)-1))), 1)&gt;=510,0,
IF(INDEX($AD:$AD, LOOKUP(2, 1 / ($AD$1:INDIRECT("$AD$"&amp;ROW($AD59)-1) &lt;&gt; ""),ROW($AD$1:INDIRECT("$AD$"&amp;ROW($AD59)-1))), 1)&gt;=255,0,
VLOOKUP(INDIRECT("$G$"&amp;LOOKUP(2, 1 / ($AD$1:INDIRECT("$AD$"&amp;ROW($AD59)-1) &lt;&gt; ""),ROW($AD$1:INDIRECT("$AD$"&amp;ROW($AD59)-1)))), 'EV and Base'!$A$1:$N$671, 4, FALSE))))</f>
        <v/>
      </c>
      <c r="AE59" s="2" t="str" cm="1">
        <f t="array" aca="1" ref="AE59" ca="1">IF(NOT(ISNUMBER(INDEX($A:$A,LOOKUP(2,1/($A$1:INDIRECT("$A$"&amp;ROW($A59))&lt;&gt;""),ROW($A$1:INDIRECT("$A$"&amp;ROW($A59)))),1))),"",
INDEX($AE:$AE,LOOKUP(2,1/($AE$1:INDIRECT("$AE$"&amp;ROW($AE59)-1)&lt;&gt;""),ROW($AE$1:INDIRECT("$AE$"&amp;ROW($AE59)-1))),1)+
IF(INDEX($AC:$AC,LOOKUP(2,1/($AC$1:INDIRECT("$AC$"&amp;ROW($AC59)-1)&lt;&gt;""),ROW($AC$1:INDIRECT("$AC$"&amp;ROW($AC59)-1))),1)+
INDEX($AD:$AD,LOOKUP(2,1/($AD$1:INDIRECT("$AD$"&amp;ROW($AD59)-1)&lt;&gt;""),ROW($AD$1:INDIRECT("$AD$"&amp;ROW($AD59)-1))),1)+
INDEX($AE:$AE,LOOKUP(2,1/($AE$1:INDIRECT("$AE$"&amp;ROW($AE59)-1)&lt;&gt;""),ROW($AE$1:INDIRECT("$AE$"&amp;ROW($AD59)-1))),1)+
INDEX($AE:$AF,LOOKUP(2,1/($AF$1:INDIRECT("$AF$"&amp;ROW($AF59)-1)&lt;&gt;""),ROW($AF$1:INDIRECT("$AF$"&amp;ROW($AD59)-1))),1)+
INDEX($AG:$AG,LOOKUP(2,1/($AG$1:INDIRECT("$AG$"&amp;ROW($AG59)-1)&lt;&gt;""),ROW($AG$1:INDIRECT("$AG$"&amp;ROW($AD59)-1))),1)+
INDEX($AH:$AH,LOOKUP(2,1/($AH$1:INDIRECT("$AH$"&amp;ROW($AH59)-1)&lt;&gt;""),ROW($AH$1:INDIRECT("$AH$"&amp;ROW($AD59)-1))),1)&gt;=510,0,
IF(INDEX($AE:$AE,LOOKUP(2,1/($AE$1:INDIRECT("$AE$"&amp;ROW($AE59)-1)&lt;&gt;""),ROW($AE$1:INDIRECT("$AE$"&amp;ROW($AE59)-1))),1)&gt;=255,0,
VLOOKUP(INDIRECT("$G$"&amp;LOOKUP(2,1/($AE$1:INDIRECT("$AE$"&amp;ROW($AE59)-1)&lt;&gt;""),ROW($AE$1:INDIRECT("$AE$"&amp;ROW($AE59)-1)))),'EV and Base'!$A$1:$N$671,5,FALSE))))</f>
        <v/>
      </c>
      <c r="AF59" s="2" t="str" cm="1">
        <f t="array" aca="1" ref="AF59" ca="1">IF(NOT(ISNUMBER(INDEX($A:$A, LOOKUP(2, 1 / ($A$1:INDIRECT("$A$"&amp;ROW($A59)) &lt;&gt; ""),ROW($A$1:INDIRECT("$A$"&amp;ROW($A59)))), 1))), "",
INDEX($AF:$AF, LOOKUP(2, 1 / ($AF$1:INDIRECT("$AF$"&amp;ROW($AF59)-1) &lt;&gt; ""),ROW($AF$1:INDIRECT("$AF$"&amp;ROW($AF59)-1))), 1)+
IF(INDEX($AC:$AC, LOOKUP(2, 1 / ($AC$1:INDIRECT("$AC$"&amp;ROW($AC59)-1) &lt;&gt; ""),ROW($AC$1:INDIRECT("$AC$"&amp;ROW($AC59)-1))), 1)+
INDEX($AD:$AD, LOOKUP(2, 1 / ($AD$1:INDIRECT("$AD$"&amp;ROW($AD59)-1) &lt;&gt; ""),ROW($AD$1:INDIRECT("$AD$"&amp;ROW($AD59)-1))), 1)+
INDEX($AE:$AE, LOOKUP(2, 1 / ($AE$1:INDIRECT("$AE$"&amp;ROW($AE59)-1) &lt;&gt; ""),ROW($AE$1:INDIRECT("$AE$"&amp;ROW($AD59)-1))), 1)+
INDEX($AE:$AF, LOOKUP(2, 1 / ($AF$1:INDIRECT("$AF$"&amp;ROW($AF59)-1) &lt;&gt; ""),ROW($AF$1:INDIRECT("$AF$"&amp;ROW($AD59)-1))), 1)+
INDEX($AG:$AG, LOOKUP(2, 1 / ($AG$1:INDIRECT("$AG$"&amp;ROW($AG59)-1) &lt;&gt; ""),ROW($AG$1:INDIRECT("$AG$"&amp;ROW($AD59)-1))), 1)+
INDEX($AH:$AH, LOOKUP(2, 1 / ($AH$1:INDIRECT("$AH$"&amp;ROW($AH59)-1) &lt;&gt; ""),ROW($AH$1:INDIRECT("$AH$"&amp;ROW($AD59)-1))), 1)&gt;=510,0,
IF(INDEX($AF:$AF, LOOKUP(2, 1 / ($AF$1:INDIRECT("$AF$"&amp;ROW($AF59)-1) &lt;&gt; ""),ROW($AF$1:INDIRECT("$AF$"&amp;ROW($AF59)-1))), 1)&gt;=255,0,
VLOOKUP(INDIRECT("$G$"&amp;LOOKUP(2, 1 / ($AF$1:INDIRECT("$AF$"&amp;ROW($AF59)-1) &lt;&gt; ""),ROW($AF$1:INDIRECT("$AF$"&amp;ROW($AF59)-1)))), 'EV and Base'!$A$1:$N$671, 6, FALSE))))</f>
        <v/>
      </c>
      <c r="AG59" s="2" t="str" cm="1">
        <f t="array" aca="1" ref="AG59" ca="1">IF(NOT(ISNUMBER(INDEX($A:$A, LOOKUP(2, 1 / ($A$1:INDIRECT("$A$"&amp;ROW($A59)) &lt;&gt; ""),ROW($A$1:INDIRECT("$A$"&amp;ROW($A59)))), 1))), "",
INDEX($AG:$AG, LOOKUP(2, 1 / ($AG$1:INDIRECT("$AG$"&amp;ROW($AG59)-1) &lt;&gt; ""),ROW($AG$1:INDIRECT("$AG$"&amp;ROW($AG59)-1))), 1)+
IF(INDEX($AC:$AC, LOOKUP(2, 1 / ($AC$1:INDIRECT("$AC$"&amp;ROW($AC59)-1) &lt;&gt; ""),ROW($AC$1:INDIRECT("$AC$"&amp;ROW($AC59)-1))), 1)+
INDEX($AD:$AD, LOOKUP(2, 1 / ($AD$1:INDIRECT("$AD$"&amp;ROW($AD59)-1) &lt;&gt; ""),ROW($AD$1:INDIRECT("$AD$"&amp;ROW($AD59)-1))), 1)+
INDEX($AE:$AE, LOOKUP(2, 1 / ($AE$1:INDIRECT("$AE$"&amp;ROW($AE59)-1) &lt;&gt; ""),ROW($AE$1:INDIRECT("$AE$"&amp;ROW($AD59)-1))), 1)+
INDEX($AE:$AF, LOOKUP(2, 1 / ($AF$1:INDIRECT("$AF$"&amp;ROW($AF59)-1) &lt;&gt; ""),ROW($AF$1:INDIRECT("$AF$"&amp;ROW($AD59)-1))), 1)+
INDEX($AG:$AG, LOOKUP(2, 1 / ($AG$1:INDIRECT("$AG$"&amp;ROW($AG59)-1) &lt;&gt; ""),ROW($AG$1:INDIRECT("$AG$"&amp;ROW($AD59)-1))), 1)+
INDEX($AH:$AH, LOOKUP(2, 1 / ($AH$1:INDIRECT("$AH$"&amp;ROW($AH59)-1) &lt;&gt; ""),ROW($AH$1:INDIRECT("$AH$"&amp;ROW($AD59)-1))), 1)&gt;=510,0,
IF(INDEX($AG:$AG, LOOKUP(2, 1 / ($AG$1:INDIRECT("$AG$"&amp;ROW($AG59)-1) &lt;&gt; ""),ROW($AG$1:INDIRECT("$AG$"&amp;ROW($AG59)-1))), 1)&gt;=255,0,
VLOOKUP(INDIRECT("$G$"&amp;LOOKUP(2, 1 / ($AG$1:INDIRECT("$AG$"&amp;ROW($AG59)-1) &lt;&gt; ""),ROW($AG$1:INDIRECT("$AG$"&amp;ROW($AG59)-1)))), 'EV and Base'!$A$1:$N$671, 7, FALSE))))</f>
        <v/>
      </c>
      <c r="AH59" s="24" t="str" cm="1">
        <f t="array" aca="1" ref="AH59" ca="1">IF(NOT(ISNUMBER(INDEX($A:$A,LOOKUP(2,1/($A$1:INDIRECT("$A$"&amp;ROW($A59))&lt;&gt;""),ROW($A$1:INDIRECT("$A$"&amp;ROW($A59)))),1))),"",
INDEX($AH:$AH,LOOKUP(2,1/($AH$1:INDIRECT("$AH$"&amp;ROW($AH59)-1)&lt;&gt;""),ROW($AH$1:INDIRECT("$AH$"&amp;ROW($AH59)-1))),1)+
IF(INDEX($AC:$AC,LOOKUP(2,1/($AC$1:INDIRECT("$AC$"&amp;ROW($AC59)-1)&lt;&gt;""),ROW($AC$1:INDIRECT("$AC$"&amp;ROW($AC59)-1))),1)+
INDEX($AD:$AD,LOOKUP(2,1/($AD$1:INDIRECT("$AD$"&amp;ROW($AD59)-1)&lt;&gt;""),ROW($AD$1:INDIRECT("$AD$"&amp;ROW($AD59)-1))),1)+
INDEX($AE:$AE,LOOKUP(2,1/($AE$1:INDIRECT("$AE$"&amp;ROW($AE59)-1)&lt;&gt;""),ROW($AE$1:INDIRECT("$AE$"&amp;ROW($AD59)-1))),1)+
INDEX($AE:$AF,LOOKUP(2,1/($AF$1:INDIRECT("$AF$"&amp;ROW($AF59)-1)&lt;&gt;""),ROW($AF$1:INDIRECT("$AF$"&amp;ROW($AD59)-1))),1)+
INDEX($AG:$AG,LOOKUP(2,1/($AG$1:INDIRECT("$AG$"&amp;ROW($AG59)-1)&lt;&gt;""),ROW($AG$1:INDIRECT("$AG$"&amp;ROW($AD59)-1))),1)+
INDEX($AH:$AH,LOOKUP(2,1/($AH$1:INDIRECT("$AH$"&amp;ROW($AH59)-1)&lt;&gt;""),ROW($AH$1:INDIRECT("$AH$"&amp;ROW($AD59)-1))),1)&gt;=510,0,
IF(INDEX($AH:$AH,LOOKUP(2,1/($AH$1:INDIRECT("$AH$"&amp;ROW($AH59)-1)&lt;&gt;""),ROW($AH$1:INDIRECT("$AH$"&amp;ROW($AH59)-1))),1)&gt;=255,0,
VLOOKUP(INDIRECT("$G$"&amp;LOOKUP(2,1/($AH$1:INDIRECT("$AH$"&amp;ROW($AH59)-1)&lt;&gt;""),ROW($AH$1:INDIRECT("$AH$"&amp;ROW($AH59)-1)))),'EV and Base'!$A$1:$N$671,8,FALSE))))</f>
        <v/>
      </c>
      <c r="AI59" s="29" t="str" cm="1">
        <f t="array" aca="1" ref="AI59" ca="1">IF(NOT(ISNUMBER(INDEX($A:$A,LOOKUP(2,1/($A$1:INDIRECT("$A$"&amp;ROW($A59))&lt;&gt;""),ROW($A$1:INDIRECT("$A$"&amp;ROW($A59)))),1))),"",
ROUNDDOWN((((2*VLOOKUP($AA59,'EV and Base'!$A$1:$N$671,9,FALSE))+31+ROUNDDOWN($AC59/4,0))*$AB59)/100,0)+$AB59+10)</f>
        <v/>
      </c>
      <c r="AJ59" s="21" t="str" cm="1">
        <f t="array" aca="1" ref="AJ59" ca="1">IF(NOT(ISNUMBER(INDEX($A:$A, LOOKUP(2, 1 / ($A$1:INDIRECT("$A$"&amp;ROW($A59)) &lt;&gt; ""),ROW($A$1:INDIRECT("$A$"&amp;ROW($A59)))), 1))), "",
ROUNDDOWN((ROUNDDOWN((((2*VLOOKUP($AA59, 'EV and Base'!$A$1:$N$671, 10, FALSE))+31+ROUNDDOWN($AD59/4, 0))*$AB59)/100, 0)+5)*1.1, 0))</f>
        <v/>
      </c>
      <c r="AK59" s="21" t="str" cm="1">
        <f t="array" aca="1" ref="AK59" ca="1">IF(NOT(ISNUMBER(INDEX($A:$A, LOOKUP(2, 1 / ($A$1:INDIRECT("$A$"&amp;ROW($A59)) &lt;&gt; ""),ROW($A$1:INDIRECT("$A$"&amp;ROW($A59)))), 1))), "",
ROUNDDOWN((ROUNDDOWN((((2*VLOOKUP($AA59, 'EV and Base'!$A$1:$N$671, 11, FALSE))+30+ROUNDDOWN($AE59/4, 0))*$AB59)/100, 0)+5), 0)
&amp;"-"&amp;
ROUNDDOWN((ROUNDDOWN((((2*VLOOKUP($AA59, 'EV and Base'!$A$1:$N$671, 11, FALSE))+31+ROUNDDOWN($AE59/4, 0))*$AB59)/100, 0)+5), 0))</f>
        <v/>
      </c>
      <c r="AL59" s="21" t="str" cm="1">
        <f t="array" aca="1" ref="AL59" ca="1">IF(NOT(ISNUMBER(INDEX($A:$A, LOOKUP(2, 1 / ($A$1:INDIRECT("$A$"&amp;ROW($A59)) &lt;&gt; ""),ROW($A$1:INDIRECT("$A$"&amp;ROW($A59)))), 1))), "",
ROUNDDOWN((ROUNDDOWN((((2*VLOOKUP($AA59, 'EV and Base'!$A$1:$N$671, 12, FALSE))+0+ROUNDDOWN($AF59/4, 0))*$AB59)/100, 0)+5)*0.9, 0)
&amp;"-"&amp;
ROUNDDOWN((ROUNDDOWN((((2*VLOOKUP($AA59, 'EV and Base'!$A$1:$N$671, 12, FALSE))+31+ROUNDDOWN($AF59/4, 0))*$AB59)/100, 0)+5)*0.9, 0))</f>
        <v/>
      </c>
      <c r="AM59" s="21" t="str" cm="1">
        <f t="array" aca="1" ref="AM59" ca="1">IF(NOT(ISNUMBER(INDEX($A:$A, LOOKUP(2, 1 / ($A$1:INDIRECT("$A$"&amp;ROW($A59)) &lt;&gt; ""),ROW($A$1:INDIRECT("$A$"&amp;ROW($A59)))), 1))), "",
ROUNDDOWN((ROUNDDOWN((((2*VLOOKUP($AA59, 'EV and Base'!$A$1:$N$671, 13, FALSE))+30+ROUNDDOWN($AG59/4, 0))*$AB59)/100, 0)+5), 0)
&amp;"-"&amp;
ROUNDDOWN((ROUNDDOWN((((2*VLOOKUP($AA59, 'EV and Base'!$A$1:$N$671, 13, FALSE))+31+ROUNDDOWN($AG59/4, 0))*$AB59)/100, 0)+5), 0))</f>
        <v/>
      </c>
      <c r="AN59" s="25" t="str" cm="1">
        <f t="array" aca="1" ref="AN59" ca="1">IF(NOT(ISNUMBER(INDEX($A:$A, LOOKUP(2, 1 / ($A$1:INDIRECT("$A$"&amp;ROW($A59)) &lt;&gt; ""),ROW($A$1:INDIRECT("$A$"&amp;ROW($A59)))), 1))), "",
ROUNDDOWN((ROUNDDOWN((((2*VLOOKUP($AA59, 'EV and Base'!$A$1:$N$671, 14, FALSE))+31+ROUNDDOWN($AH59/4, 0))*$AB59)/100, 0)+5), 0))</f>
        <v/>
      </c>
      <c r="AO59" s="23" t="str" cm="1">
        <f t="array" aca="1" ref="AO59" ca="1">IF(NOT(ISNUMBER(INDEX($A:$A, LOOKUP(2, 1 / ($A$1:INDIRECT("$A$"&amp;ROW($A59)) &lt;&gt; ""),ROW($A$1:INDIRECT("$A$"&amp;ROW($A59)))), 1))), "",
ROUNDDOWN((((2*VLOOKUP($AA59, 'EV and Base'!$A$1:$N$671, 9, FALSE))+31+ROUNDDOWN($AC59/4, 0))*$AB59)/100, 0)+$AB59+10)</f>
        <v/>
      </c>
      <c r="AP59" s="2" t="str" cm="1">
        <f t="array" aca="1" ref="AP59" ca="1">IF(NOT(ISNUMBER(INDEX($A:$A, LOOKUP(2, 1 / ($A$1:INDIRECT("$A$"&amp;ROW($A59)) &lt;&gt; ""),ROW($A$1:INDIRECT("$A$"&amp;ROW($A59)))), 1))), "",
ROUNDDOWN((ROUNDDOWN((((2*VLOOKUP($AA59, 'EV and Base'!$A$1:$N$671, 10, FALSE))+31+ROUNDDOWN($AD59/4, 0))*$AB59)/100, 0)+5)*1.1, 0))</f>
        <v/>
      </c>
      <c r="AQ59" s="2" t="str" cm="1">
        <f t="array" aca="1" ref="AQ59" ca="1">IF(NOT(ISNUMBER(INDEX($A:$A, LOOKUP(2, 1 / ($A$1:INDIRECT("$A$"&amp;ROW($A59)) &lt;&gt; ""),ROW($A$1:INDIRECT("$A$"&amp;ROW($A59)))), 1))), "",
ROUNDDOWN((ROUNDDOWN((((2*VLOOKUP($AA59, 'EV and Base'!$A$1:$N$671, 11, FALSE))+$AV$2+ROUNDDOWN($AE59/4, 0))*$AB59)/100, 0)+5), 0))</f>
        <v/>
      </c>
      <c r="AR59" s="22" t="str" cm="1">
        <f t="array" aca="1" ref="AR59" ca="1">IF(NOT(ISNUMBER(INDEX($A:$A, LOOKUP(2, 1 / ($A$1:INDIRECT("$A$"&amp;ROW($A59)) &lt;&gt; ""),ROW($A$1:INDIRECT("$A$"&amp;ROW($A59)))), 1))), "",
ROUNDDOWN((ROUNDDOWN((((2*VLOOKUP($AA59, 'EV and Base'!$A$1:$N$671, 12, FALSE))+$AW$2+ROUNDDOWN($AF59/4, 0))*$AB59)/100, 0)+5)*0.9, 0))</f>
        <v/>
      </c>
      <c r="AS59" s="2" t="str" cm="1">
        <f t="array" aca="1" ref="AS59" ca="1">IF(NOT(ISNUMBER(INDEX($A:$A, LOOKUP(2, 1 / ($A$1:INDIRECT("$A$"&amp;ROW($A59)) &lt;&gt; ""),ROW($A$1:INDIRECT("$A$"&amp;ROW($A59)))), 1))), "",
ROUNDDOWN((ROUNDDOWN((((2*VLOOKUP($AA59, 'EV and Base'!$A$1:$N$671, 13, FALSE))+$AX$2+ROUNDDOWN($AG59/4, 0))*$AB59)/100, 0)+5), 0))</f>
        <v/>
      </c>
      <c r="AT59" s="24" t="str" cm="1">
        <f t="array" aca="1" ref="AT59" ca="1">IF(NOT(ISNUMBER(INDEX($A:$A, LOOKUP(2, 1 / ($A$1:INDIRECT("$A$"&amp;ROW($A59)) &lt;&gt; ""),ROW($A$1:INDIRECT("$A$"&amp;ROW($A59)))), 1))), "",
ROUNDDOWN((ROUNDDOWN((((2*VLOOKUP($AA59, 'EV and Base'!$A$1:$N$671, 14, FALSE))+31+ROUNDDOWN($AH59/4, 0))*$AB59)/100, 0)+5), 0))</f>
        <v/>
      </c>
      <c r="AU59" s="28"/>
      <c r="AY59" t="str" cm="1">
        <f t="array" aca="1" ref="AY59" ca="1">IF(NOT(ISNUMBER(INDEX($A:$A,LOOKUP(2,1/($A$1:INDIRECT("$A$"&amp;ROW($A59))&lt;&gt;""),ROW($A$1:INDIRECT("$A$"&amp;ROW($A59)))),1))),"",
INDEX($AY:$AY,LOOKUP(2,1/($AY$1:INDIRECT("$AY$"&amp;ROW($AY59)-1)&lt;&gt;""),ROW($AY$1:INDIRECT("$AY$"&amp;ROW($AY59)-1))),1)+$BL59)</f>
        <v/>
      </c>
      <c r="AZ59" s="3" t="str" cm="1">
        <f t="array" aca="1" ref="AZ59" ca="1">IF(NOT(ISNUMBER(INDEX($A:$A, LOOKUP(2, 1 / ($A$1:INDIRECT("$A$"&amp;ROW($A59)) &lt;&gt; ""),ROW($A$1:INDIRECT("$A$"&amp;ROW($A59)))), 1))), "",
VLOOKUP(INDIRECT("$G$"&amp;LOOKUP(2, 1 / ($AY$1:INDIRECT("$AY$"&amp;ROW($AY59)-1) &lt;&gt; ""),ROW($AY$1:INDIRECT("$AY$"&amp;ROW($AY59)-1)))),'EV and Base'!A54:N724,2,FALSE))</f>
        <v/>
      </c>
      <c r="BA59" s="3" t="str" cm="1">
        <f t="array" aca="1" ref="BA59" ca="1">IF(NOT(ISNUMBER(INDEX($A:$A, LOOKUP(2, 1 / ($A$1:INDIRECT("$A$"&amp;ROW($A59)) &lt;&gt; ""),ROW($A$1:INDIRECT("$A$"&amp;ROW($A59)))), 1))), "",
INDIRECT("$I$"&amp;LOOKUP(2, 1 / ($AY$1:INDIRECT("$AY$"&amp;ROW($AY59)-1) &lt;&gt; ""),ROW($AY$1:INDIRECT("$AY$"&amp;ROW($AY59)-1)))))</f>
        <v/>
      </c>
      <c r="BB59" s="1" t="str" cm="1">
        <f t="array" aca="1" ref="BB59" ca="1">IF(NOT(ISNUMBER(INDEX($A:$A, LOOKUP(2, 1 / ($A$1:INDIRECT("$A$"&amp;ROW($A59)) &lt;&gt; ""),ROW($A$1:INDIRECT("$A$"&amp;ROW($A59)))), 1))), "",
INDIRECT("$AB$"&amp;LOOKUP(2, 1 / ($AY$1:INDIRECT("$AY$"&amp;ROW($AY59)-1) &lt;&gt; ""),ROW($AY$1:INDIRECT("$AY$"&amp;ROW($AY59)-1)))))</f>
        <v/>
      </c>
      <c r="BC59" s="3" t="str" cm="1">
        <f t="array" aca="1" ref="BC59" ca="1">IF(NOT(ISNUMBER(INDEX($A:$A,LOOKUP(2,1/($A$1:INDIRECT("$A$"&amp;ROW($A59))&lt;&gt;""),ROW($A$1:INDIRECT("$A$"&amp;ROW($A59)))),1))),"",
$BA59+$BA59+10)</f>
        <v/>
      </c>
      <c r="BD59" s="3" t="str" cm="1">
        <f t="array" aca="1" ref="BD59" ca="1">IF(NOT(ISNUMBER(INDEX($A:$A,LOOKUP(2,1/($A$1:INDIRECT("$A$"&amp;ROW($A59))&lt;&gt;""),ROW($A$1:INDIRECT("$A$"&amp;ROW($A59)))),1))),"",
$BA59+$BB59+10)</f>
        <v/>
      </c>
      <c r="BE59" s="3" t="str" cm="1">
        <f t="array" aca="1" ref="BE59" ca="1">IF(NOT(ISNUMBER(INDEX($A:$A,LOOKUP(2,1/($A$1:INDIRECT("$A$"&amp;ROW($A59))&lt;&gt;""),ROW($A$1:INDIRECT("$A$"&amp;ROW($A59)))),1))),"",
$BC59*$BC59)</f>
        <v/>
      </c>
      <c r="BF59" s="3" t="str" cm="1">
        <f t="array" aca="1" ref="BF59" ca="1">IF(NOT(ISNUMBER(INDEX($A:$A,LOOKUP(2,1/($A$1:INDIRECT("$A$"&amp;ROW($A59))&lt;&gt;""),ROW($A$1:INDIRECT("$A$"&amp;ROW($A59)))),1))),"",
$BD59*$BD59)</f>
        <v/>
      </c>
      <c r="BG59" s="3" t="str" cm="1">
        <f t="array" aca="1" ref="BG59" ca="1">IF(NOT(ISNUMBER(INDEX($A:$A,LOOKUP(2,1/($A$1:INDIRECT("$A$"&amp;ROW($A59))&lt;&gt;""),ROW($A$1:INDIRECT("$A$"&amp;ROW($A59)))),1))),"",
_xlfn.FLOOR.MATH(1.5*_xlfn.FLOOR.MATH($AZ59*BA59/5)))</f>
        <v/>
      </c>
      <c r="BH59" s="3" t="str" cm="1">
        <f t="array" aca="1" ref="BH59" ca="1">IF(NOT(ISNUMBER(INDEX($A:$A, LOOKUP(2, 1 / ($A$1:INDIRECT("$A$"&amp;ROW($A59)) &lt;&gt; ""),ROW($A$1:INDIRECT("$A$"&amp;ROW($A59)))), 1))), "",
_xlfn.FLOOR.MATH($BG59/IF(OR(INDIRECT("$C$"&amp;LOOKUP(2, 1 / ($AY$1:INDIRECT("$AY$"&amp;ROW($AY59)-1) &lt;&gt; ""),ROW($AY$1:INDIRECT("$AY$"&amp;ROW($AY59)-1))))="Multi",
INDIRECT("$C$"&amp;LOOKUP(2, 1 / ($AY$1:INDIRECT("$AY$"&amp;ROW($AY59)-1) &lt;&gt; ""),ROW($AY$1:INDIRECT("$AY$"&amp;ROW($AY59)-1))))="Double"),2,1)))</f>
        <v/>
      </c>
      <c r="BI59" s="3" t="str" cm="1">
        <f t="array" aca="1" ref="BI59" ca="1">IF(NOT(ISNUMBER(INDEX($A:$A,LOOKUP(2,1/($A$1:INDIRECT("$A$"&amp;ROW($A59))&lt;&gt;""),ROW($A$1:INDIRECT("$A$"&amp;ROW($A59)))),1))),"",
VLOOKUP($BC59,GameFreakSQRT!$A$1:$B$200,2,FALSE))</f>
        <v/>
      </c>
      <c r="BJ59" s="3" t="str" cm="1">
        <f t="array" aca="1" ref="BJ59" ca="1">IF(NOT(ISNUMBER(INDEX($A:$A,LOOKUP(2,1/($A$1:INDIRECT("$A$"&amp;ROW($A59))&lt;&gt;""),ROW($A$1:INDIRECT("$A$"&amp;ROW($A59)))),1))),"",
VLOOKUP($BD59,GameFreakSQRT!$A$1:$B$200,2,FALSE))</f>
        <v/>
      </c>
      <c r="BK59" s="3" t="str" cm="1">
        <f t="array" aca="1" ref="BK59" ca="1">IF(NOT(ISNUMBER(INDEX($A:$A,LOOKUP(2,1/($A$1:INDIRECT("$A$"&amp;ROW($A59))&lt;&gt;""),ROW($A$1:INDIRECT("$A$"&amp;ROW($A59)))),1))),"",
_xlfn.FLOOR.MATH((($BI59*$BE59)*$BH59)/($BJ59*$BF59))+1)</f>
        <v/>
      </c>
      <c r="BL59" s="3" t="str" cm="1">
        <f t="array" aca="1" ref="BL59" ca="1">IF(NOT(ISNUMBER(INDEX($A:$A,LOOKUP(2,1/($A$1:INDIRECT("$A$"&amp;ROW($A59))&lt;&gt;""),ROW($A$1:INDIRECT("$A$"&amp;ROW($A59)))),1))),"",
_xlfn.FLOOR.MATH($BK59*IF(NOT(INDIRECT("$Z$"&amp;LOOKUP(2, 1 / ($AY$1:INDIRECT("$AY$"&amp;ROW($AY59)-1) &lt;&gt; ""),ROW($AY$1:INDIRECT("$AY$"&amp;ROW($AY59)-1))))=""),1.5,1)))</f>
        <v/>
      </c>
      <c r="BM59" s="3" t="str" cm="1">
        <f t="array" aca="1" ref="BM59" ca="1">IF(NOT(ISNUMBER(INDEX($A:$A, LOOKUP(2, 1 / ($A$1:INDIRECT("$A$"&amp;ROW($A59)) &lt;&gt; ""),ROW($A$1:INDIRECT("$A$"&amp;ROW($A59)))), 1))), "",
INDIRECT("$Y$"&amp;LOOKUP(2, 1 / ($AY$1:INDIRECT("$AY$"&amp;ROW($AY59)-1) &lt;&gt; ""),ROW($AY$1:INDIRECT("$AY$"&amp;ROW($AY59)-1)))))</f>
        <v/>
      </c>
      <c r="BN59" s="3" t="str">
        <f t="shared" ca="1" si="0"/>
        <v/>
      </c>
      <c r="CT59" s="3" t="str" cm="1">
        <f t="array" aca="1" ref="CT59" ca="1">IF(NOT(ISNUMBER(INDEX($A:$A, LOOKUP(2, 1 / ($A$1:INDIRECT("$A$"&amp;ROW($A59)) &lt;&gt; ""),ROW($A$1:INDIRECT("$A$"&amp;ROW($A59)))), 1))), "",
$AY59-INDEX($AY:$AY, LOOKUP(2, 1 / ($AY$1:INDIRECT("$AV$"&amp;ROW($AY59)-1) &lt;&gt; ""),ROW($AY$1:INDIRECT("$AV$"&amp;ROW($AY59)-1))), 1))</f>
        <v/>
      </c>
      <c r="CU59" s="3" t="str" cm="1">
        <f t="array" aca="1" ref="CU59" ca="1">IF(NOT(ISNUMBER(INDEX($A:$A, LOOKUP(2, 1 / ($A$1:INDIRECT("$A$"&amp;ROW($A59)) &lt;&gt; ""),ROW($A$1:INDIRECT("$A$"&amp;ROW($A59)))), 1))), "",
INDEX($Y:$Y, LOOKUP(2, 1 / ($Y$1:INDIRECT("$Y$"&amp;ROW($Y59)-1) &lt;&gt; ""),ROW($Y$1:INDIRECT("$Y$"&amp;ROW($Y59)-1))), 1))</f>
        <v/>
      </c>
      <c r="CV59" s="1" t="str">
        <f ca="1">IFERROR(VLOOKUP($AY59, 'Medium-Slow'!$A$1:$B$101, 2, TRUE),"")</f>
        <v/>
      </c>
    </row>
    <row r="60" spans="1:100" x14ac:dyDescent="0.45">
      <c r="A60" s="69"/>
      <c r="B60" s="69"/>
      <c r="C60" s="69" t="str">
        <f t="shared" ref="C60:C61" si="5">$C59</f>
        <v>Single</v>
      </c>
      <c r="D60" s="69"/>
      <c r="E60" s="69"/>
      <c r="F60" s="56">
        <v>2</v>
      </c>
      <c r="G60" s="2" t="s">
        <v>170</v>
      </c>
      <c r="H60" s="2" t="s">
        <v>50</v>
      </c>
      <c r="I60" s="2">
        <v>13</v>
      </c>
      <c r="J60" s="2" t="s">
        <v>59</v>
      </c>
      <c r="K60" s="2" t="s">
        <v>171</v>
      </c>
      <c r="L60" s="2" t="s">
        <v>53</v>
      </c>
      <c r="M60" s="2" t="s">
        <v>67</v>
      </c>
      <c r="N60" s="2" t="s">
        <v>172</v>
      </c>
      <c r="O60" s="2" t="s">
        <v>173</v>
      </c>
      <c r="P60" s="2" t="s">
        <v>174</v>
      </c>
      <c r="Q60" s="2">
        <v>0</v>
      </c>
      <c r="R60" s="2">
        <f>_xlfn.FLOOR.MATH((((2*VLOOKUP(G60, 'EV and Base'!$A$1:$N$671, 9, FALSE))+$Q60)*$I60)/100)+$I60+10</f>
        <v>36</v>
      </c>
      <c r="S60" s="2">
        <f>_xlfn.FLOOR.MATH((_xlfn.FLOOR.MATH((((2*VLOOKUP($G60, 'EV and Base'!$A$1:$N$671, 10, FALSE))+$Q60)*$I60)/100)+5)*
IF(OR($J60="Lonely", $J60="Brave", $J60="Adamant", $J60="Naughty"), 1.1,
IF(OR($J60="Bold", $J60="Timid", $J60="Modest", $J60="Calm"), 0.9, 1)))</f>
        <v>18</v>
      </c>
      <c r="T60" s="2">
        <f>_xlfn.FLOOR.MATH((_xlfn.FLOOR.MATH((((2*VLOOKUP($G60, 'EV and Base'!$A$1:$N$671, 11, FALSE))+$Q60)*$I60)/100)+5)*
IF(OR($J60="Bold", $J60="Relaxed", $J60="Impish", $J60="Lax"), 1.1,
IF(OR($J60="Lonely", $J60="Hasty", $J60="Mild", $J60="Gentle"), 0.9, 1)))</f>
        <v>16</v>
      </c>
      <c r="U60" s="2">
        <f>_xlfn.FLOOR.MATH((_xlfn.FLOOR.MATH((((2*VLOOKUP($G60, 'EV and Base'!$A$1:$N$671, 12, FALSE))+$Q60)*$I60)/100)+5)*
IF(OR($J60="Modest", $J60="Mild", $J60="Quiet", $J60="Rash"), 1.1,
IF(OR($J60="Adamant", $J60="Impish", $J60="Jolly", $J60="Careful"), 0.9, 1)))</f>
        <v>16</v>
      </c>
      <c r="V60" s="2">
        <f>_xlfn.FLOOR.MATH((_xlfn.FLOOR.MATH((((2*VLOOKUP($G60, 'EV and Base'!$A$1:$N$671, 13, FALSE))+$Q60)*$I60)/100)+5)*
IF(OR($J60="Calm", $J60="Gentle", $J60="Sassy", $J60="Careful"), 1.1,
IF(OR($J60="Naughty", $J60="Lax", $J60="Naive", $J60="Rash"), 0.9, 1)))</f>
        <v>15</v>
      </c>
      <c r="W60" s="2">
        <f>_xlfn.FLOOR.MATH((_xlfn.FLOOR.MATH((((2*VLOOKUP($G60, 'EV and Base'!$A$1:$N$671, 14, FALSE))+$Q60)*$I60)/100)+5)*
IF(OR($J60="Timid", $J60="Hasty", $J60="Jolly", $J60="Naive"), 1.1,
IF(OR($J60="Brave", $J60="Relaxed", $J60="Quiet", $J60="Sassy"), 0.9, 1)))</f>
        <v>21</v>
      </c>
      <c r="X60" s="69"/>
      <c r="AA60" s="23" t="str" cm="1">
        <f t="array" aca="1" ref="AA60" ca="1">IF(NOT(ISNUMBER(INDEX($A:$A,LOOKUP(2,1/($A$1:INDIRECT("$A$"&amp;ROW($A60))&lt;&gt;""),ROW($A$1:INDIRECT("$A$"&amp;ROW($A60)))),1))),"",
IF(NOT(ISNUMBER($A60)),$AA59,
IF($AB60&lt;16,"Lillipup",
IF($AB60&lt;32,"Herdier",
"Stoutland"))))</f>
        <v/>
      </c>
      <c r="AB60" s="25" t="str" cm="1">
        <f t="array" aca="1" ref="AB60" ca="1">IF(NOT(ISNUMBER(INDEX($A:$A, LOOKUP(2, 1 / ($A$1:INDIRECT("$A$"&amp;ROW($A60)) &lt;&gt; ""),ROW($A$1:INDIRECT("$A$"&amp;ROW($A60)))), 1))), "",
VLOOKUP($AY60,'Medium-Slow'!$A$1:$B$101,2,TRUE))</f>
        <v/>
      </c>
      <c r="AC60" s="23" t="str" cm="1">
        <f t="array" aca="1" ref="AC60" ca="1">IF(NOT(ISNUMBER(INDEX($A:$A, LOOKUP(2, 1 / ($A$1:INDIRECT("$A$"&amp;ROW($A60)) &lt;&gt; ""),ROW($A$1:INDIRECT("$A$"&amp;ROW($A60)))), 1))), "",
INDEX($AC:$AC, LOOKUP(2, 1 / ($AC$1:INDIRECT("$AC$"&amp;ROW($AC60)-1) &lt;&gt; ""),ROW($AC$1:INDIRECT("$AC$"&amp;ROW($AC60)-1))), 1)+
IF(INDEX($AC:$AC, LOOKUP(2, 1 / ($AC$1:INDIRECT("$AC$"&amp;ROW($AC60)-1) &lt;&gt; ""),ROW($AC$1:INDIRECT("$AC$"&amp;ROW($AC60)-1))), 1)+
INDEX($AD:$AD, LOOKUP(2, 1 / ($AD$1:INDIRECT("$AD$"&amp;ROW($AD60)-1) &lt;&gt; ""),ROW($AD$1:INDIRECT("$AD$"&amp;ROW($AD60)-1))), 1)+
INDEX($AE:$AE, LOOKUP(2, 1 / ($AE$1:INDIRECT("$AE$"&amp;ROW($AE60)-1) &lt;&gt; ""),ROW($AE$1:INDIRECT("$AE$"&amp;ROW($AD60)-1))), 1)+
INDEX($AE:$AF, LOOKUP(2, 1 / ($AF$1:INDIRECT("$AF$"&amp;ROW($AF60)-1) &lt;&gt; ""),ROW($AF$1:INDIRECT("$AF$"&amp;ROW($AD60)-1))), 1)+
INDEX($AG:$AG, LOOKUP(2, 1 / ($AG$1:INDIRECT("$AG$"&amp;ROW($AG60)-1) &lt;&gt; ""),ROW($AG$1:INDIRECT("$AG$"&amp;ROW($AD60)-1))), 1)+
INDEX($AH:$AH, LOOKUP(2, 1 / ($AH$1:INDIRECT("$AH$"&amp;ROW($AH60)-1) &lt;&gt; ""),ROW($AH$1:INDIRECT("$AH$"&amp;ROW($AD60)-1))), 1)&gt;=510,0,
IF(INDEX($AC:$AC, LOOKUP(2, 1 / ($AC$1:INDIRECT("$AC$"&amp;ROW($AC60)-1) &lt;&gt; ""),ROW($AC$1:INDIRECT("$AC$"&amp;ROW($AC60)-1))), 1)&gt;=255,0,
VLOOKUP(INDIRECT("$G$"&amp;LOOKUP(2, 1 / ($AC$1:INDIRECT("$AC$"&amp;ROW($AC60)-1) &lt;&gt; ""),ROW($AC$1:INDIRECT("$AC$"&amp;ROW($AC60)-1)))), 'EV and Base'!$A$1:$N$671, 3, FALSE))))</f>
        <v/>
      </c>
      <c r="AD60" s="2" t="str" cm="1">
        <f t="array" aca="1" ref="AD60" ca="1">IF(NOT(ISNUMBER(INDEX($A:$A, LOOKUP(2, 1 / ($A$1:INDIRECT("$A$"&amp;ROW($A60)) &lt;&gt; ""),ROW($A$1:INDIRECT("$A$"&amp;ROW($A60)))), 1))), "",
INDEX($AD:$AD, LOOKUP(2, 1 / ($AD$1:INDIRECT("$AD$"&amp;ROW($AD60)-1) &lt;&gt; ""),ROW($AD$1:INDIRECT("$AD$"&amp;ROW($AD60)-1))), 1)+
IF(INDEX($AC:$AC, LOOKUP(2, 1 / ($AC$1:INDIRECT("$AC$"&amp;ROW($AC60)-1) &lt;&gt; ""),ROW($AC$1:INDIRECT("$AC$"&amp;ROW($AC60)-1))), 1)+
INDEX($AD:$AD, LOOKUP(2, 1 / ($AD$1:INDIRECT("$AD$"&amp;ROW($AD60)-1) &lt;&gt; ""),ROW($AD$1:INDIRECT("$AD$"&amp;ROW($AD60)-1))), 1)+
INDEX($AE:$AE, LOOKUP(2, 1 / ($AE$1:INDIRECT("$AE$"&amp;ROW($AE60)-1) &lt;&gt; ""),ROW($AE$1:INDIRECT("$AE$"&amp;ROW($AD60)-1))), 1)+
INDEX($AE:$AF, LOOKUP(2, 1 / ($AF$1:INDIRECT("$AF$"&amp;ROW($AF60)-1) &lt;&gt; ""),ROW($AF$1:INDIRECT("$AF$"&amp;ROW($AD60)-1))), 1)+
INDEX($AG:$AG, LOOKUP(2, 1 / ($AG$1:INDIRECT("$AG$"&amp;ROW($AG60)-1) &lt;&gt; ""),ROW($AG$1:INDIRECT("$AG$"&amp;ROW($AD60)-1))), 1)+
INDEX($AH:$AH, LOOKUP(2, 1 / ($AH$1:INDIRECT("$AH$"&amp;ROW($AH60)-1) &lt;&gt; ""),ROW($AH$1:INDIRECT("$AH$"&amp;ROW($AD60)-1))), 1)&gt;=510,0,
IF(INDEX($AD:$AD, LOOKUP(2, 1 / ($AD$1:INDIRECT("$AD$"&amp;ROW($AD60)-1) &lt;&gt; ""),ROW($AD$1:INDIRECT("$AD$"&amp;ROW($AD60)-1))), 1)&gt;=255,0,
VLOOKUP(INDIRECT("$G$"&amp;LOOKUP(2, 1 / ($AD$1:INDIRECT("$AD$"&amp;ROW($AD60)-1) &lt;&gt; ""),ROW($AD$1:INDIRECT("$AD$"&amp;ROW($AD60)-1)))), 'EV and Base'!$A$1:$N$671, 4, FALSE))))</f>
        <v/>
      </c>
      <c r="AE60" s="2" t="str" cm="1">
        <f t="array" aca="1" ref="AE60" ca="1">IF(NOT(ISNUMBER(INDEX($A:$A,LOOKUP(2,1/($A$1:INDIRECT("$A$"&amp;ROW($A60))&lt;&gt;""),ROW($A$1:INDIRECT("$A$"&amp;ROW($A60)))),1))),"",
INDEX($AE:$AE,LOOKUP(2,1/($AE$1:INDIRECT("$AE$"&amp;ROW($AE60)-1)&lt;&gt;""),ROW($AE$1:INDIRECT("$AE$"&amp;ROW($AE60)-1))),1)+
IF(INDEX($AC:$AC,LOOKUP(2,1/($AC$1:INDIRECT("$AC$"&amp;ROW($AC60)-1)&lt;&gt;""),ROW($AC$1:INDIRECT("$AC$"&amp;ROW($AC60)-1))),1)+
INDEX($AD:$AD,LOOKUP(2,1/($AD$1:INDIRECT("$AD$"&amp;ROW($AD60)-1)&lt;&gt;""),ROW($AD$1:INDIRECT("$AD$"&amp;ROW($AD60)-1))),1)+
INDEX($AE:$AE,LOOKUP(2,1/($AE$1:INDIRECT("$AE$"&amp;ROW($AE60)-1)&lt;&gt;""),ROW($AE$1:INDIRECT("$AE$"&amp;ROW($AD60)-1))),1)+
INDEX($AE:$AF,LOOKUP(2,1/($AF$1:INDIRECT("$AF$"&amp;ROW($AF60)-1)&lt;&gt;""),ROW($AF$1:INDIRECT("$AF$"&amp;ROW($AD60)-1))),1)+
INDEX($AG:$AG,LOOKUP(2,1/($AG$1:INDIRECT("$AG$"&amp;ROW($AG60)-1)&lt;&gt;""),ROW($AG$1:INDIRECT("$AG$"&amp;ROW($AD60)-1))),1)+
INDEX($AH:$AH,LOOKUP(2,1/($AH$1:INDIRECT("$AH$"&amp;ROW($AH60)-1)&lt;&gt;""),ROW($AH$1:INDIRECT("$AH$"&amp;ROW($AD60)-1))),1)&gt;=510,0,
IF(INDEX($AE:$AE,LOOKUP(2,1/($AE$1:INDIRECT("$AE$"&amp;ROW($AE60)-1)&lt;&gt;""),ROW($AE$1:INDIRECT("$AE$"&amp;ROW($AE60)-1))),1)&gt;=255,0,
VLOOKUP(INDIRECT("$G$"&amp;LOOKUP(2,1/($AE$1:INDIRECT("$AE$"&amp;ROW($AE60)-1)&lt;&gt;""),ROW($AE$1:INDIRECT("$AE$"&amp;ROW($AE60)-1)))),'EV and Base'!$A$1:$N$671,5,FALSE))))</f>
        <v/>
      </c>
      <c r="AF60" s="2" t="str" cm="1">
        <f t="array" aca="1" ref="AF60" ca="1">IF(NOT(ISNUMBER(INDEX($A:$A, LOOKUP(2, 1 / ($A$1:INDIRECT("$A$"&amp;ROW($A60)) &lt;&gt; ""),ROW($A$1:INDIRECT("$A$"&amp;ROW($A60)))), 1))), "",
INDEX($AF:$AF, LOOKUP(2, 1 / ($AF$1:INDIRECT("$AF$"&amp;ROW($AF60)-1) &lt;&gt; ""),ROW($AF$1:INDIRECT("$AF$"&amp;ROW($AF60)-1))), 1)+
IF(INDEX($AC:$AC, LOOKUP(2, 1 / ($AC$1:INDIRECT("$AC$"&amp;ROW($AC60)-1) &lt;&gt; ""),ROW($AC$1:INDIRECT("$AC$"&amp;ROW($AC60)-1))), 1)+
INDEX($AD:$AD, LOOKUP(2, 1 / ($AD$1:INDIRECT("$AD$"&amp;ROW($AD60)-1) &lt;&gt; ""),ROW($AD$1:INDIRECT("$AD$"&amp;ROW($AD60)-1))), 1)+
INDEX($AE:$AE, LOOKUP(2, 1 / ($AE$1:INDIRECT("$AE$"&amp;ROW($AE60)-1) &lt;&gt; ""),ROW($AE$1:INDIRECT("$AE$"&amp;ROW($AD60)-1))), 1)+
INDEX($AE:$AF, LOOKUP(2, 1 / ($AF$1:INDIRECT("$AF$"&amp;ROW($AF60)-1) &lt;&gt; ""),ROW($AF$1:INDIRECT("$AF$"&amp;ROW($AD60)-1))), 1)+
INDEX($AG:$AG, LOOKUP(2, 1 / ($AG$1:INDIRECT("$AG$"&amp;ROW($AG60)-1) &lt;&gt; ""),ROW($AG$1:INDIRECT("$AG$"&amp;ROW($AD60)-1))), 1)+
INDEX($AH:$AH, LOOKUP(2, 1 / ($AH$1:INDIRECT("$AH$"&amp;ROW($AH60)-1) &lt;&gt; ""),ROW($AH$1:INDIRECT("$AH$"&amp;ROW($AD60)-1))), 1)&gt;=510,0,
IF(INDEX($AF:$AF, LOOKUP(2, 1 / ($AF$1:INDIRECT("$AF$"&amp;ROW($AF60)-1) &lt;&gt; ""),ROW($AF$1:INDIRECT("$AF$"&amp;ROW($AF60)-1))), 1)&gt;=255,0,
VLOOKUP(INDIRECT("$G$"&amp;LOOKUP(2, 1 / ($AF$1:INDIRECT("$AF$"&amp;ROW($AF60)-1) &lt;&gt; ""),ROW($AF$1:INDIRECT("$AF$"&amp;ROW($AF60)-1)))), 'EV and Base'!$A$1:$N$671, 6, FALSE))))</f>
        <v/>
      </c>
      <c r="AG60" s="2" t="str" cm="1">
        <f t="array" aca="1" ref="AG60" ca="1">IF(NOT(ISNUMBER(INDEX($A:$A, LOOKUP(2, 1 / ($A$1:INDIRECT("$A$"&amp;ROW($A60)) &lt;&gt; ""),ROW($A$1:INDIRECT("$A$"&amp;ROW($A60)))), 1))), "",
INDEX($AG:$AG, LOOKUP(2, 1 / ($AG$1:INDIRECT("$AG$"&amp;ROW($AG60)-1) &lt;&gt; ""),ROW($AG$1:INDIRECT("$AG$"&amp;ROW($AG60)-1))), 1)+
IF(INDEX($AC:$AC, LOOKUP(2, 1 / ($AC$1:INDIRECT("$AC$"&amp;ROW($AC60)-1) &lt;&gt; ""),ROW($AC$1:INDIRECT("$AC$"&amp;ROW($AC60)-1))), 1)+
INDEX($AD:$AD, LOOKUP(2, 1 / ($AD$1:INDIRECT("$AD$"&amp;ROW($AD60)-1) &lt;&gt; ""),ROW($AD$1:INDIRECT("$AD$"&amp;ROW($AD60)-1))), 1)+
INDEX($AE:$AE, LOOKUP(2, 1 / ($AE$1:INDIRECT("$AE$"&amp;ROW($AE60)-1) &lt;&gt; ""),ROW($AE$1:INDIRECT("$AE$"&amp;ROW($AD60)-1))), 1)+
INDEX($AE:$AF, LOOKUP(2, 1 / ($AF$1:INDIRECT("$AF$"&amp;ROW($AF60)-1) &lt;&gt; ""),ROW($AF$1:INDIRECT("$AF$"&amp;ROW($AD60)-1))), 1)+
INDEX($AG:$AG, LOOKUP(2, 1 / ($AG$1:INDIRECT("$AG$"&amp;ROW($AG60)-1) &lt;&gt; ""),ROW($AG$1:INDIRECT("$AG$"&amp;ROW($AD60)-1))), 1)+
INDEX($AH:$AH, LOOKUP(2, 1 / ($AH$1:INDIRECT("$AH$"&amp;ROW($AH60)-1) &lt;&gt; ""),ROW($AH$1:INDIRECT("$AH$"&amp;ROW($AD60)-1))), 1)&gt;=510,0,
IF(INDEX($AG:$AG, LOOKUP(2, 1 / ($AG$1:INDIRECT("$AG$"&amp;ROW($AG60)-1) &lt;&gt; ""),ROW($AG$1:INDIRECT("$AG$"&amp;ROW($AG60)-1))), 1)&gt;=255,0,
VLOOKUP(INDIRECT("$G$"&amp;LOOKUP(2, 1 / ($AG$1:INDIRECT("$AG$"&amp;ROW($AG60)-1) &lt;&gt; ""),ROW($AG$1:INDIRECT("$AG$"&amp;ROW($AG60)-1)))), 'EV and Base'!$A$1:$N$671, 7, FALSE))))</f>
        <v/>
      </c>
      <c r="AH60" s="24" t="str" cm="1">
        <f t="array" aca="1" ref="AH60" ca="1">IF(NOT(ISNUMBER(INDEX($A:$A,LOOKUP(2,1/($A$1:INDIRECT("$A$"&amp;ROW($A60))&lt;&gt;""),ROW($A$1:INDIRECT("$A$"&amp;ROW($A60)))),1))),"",
INDEX($AH:$AH,LOOKUP(2,1/($AH$1:INDIRECT("$AH$"&amp;ROW($AH60)-1)&lt;&gt;""),ROW($AH$1:INDIRECT("$AH$"&amp;ROW($AH60)-1))),1)+
IF(INDEX($AC:$AC,LOOKUP(2,1/($AC$1:INDIRECT("$AC$"&amp;ROW($AC60)-1)&lt;&gt;""),ROW($AC$1:INDIRECT("$AC$"&amp;ROW($AC60)-1))),1)+
INDEX($AD:$AD,LOOKUP(2,1/($AD$1:INDIRECT("$AD$"&amp;ROW($AD60)-1)&lt;&gt;""),ROW($AD$1:INDIRECT("$AD$"&amp;ROW($AD60)-1))),1)+
INDEX($AE:$AE,LOOKUP(2,1/($AE$1:INDIRECT("$AE$"&amp;ROW($AE60)-1)&lt;&gt;""),ROW($AE$1:INDIRECT("$AE$"&amp;ROW($AD60)-1))),1)+
INDEX($AE:$AF,LOOKUP(2,1/($AF$1:INDIRECT("$AF$"&amp;ROW($AF60)-1)&lt;&gt;""),ROW($AF$1:INDIRECT("$AF$"&amp;ROW($AD60)-1))),1)+
INDEX($AG:$AG,LOOKUP(2,1/($AG$1:INDIRECT("$AG$"&amp;ROW($AG60)-1)&lt;&gt;""),ROW($AG$1:INDIRECT("$AG$"&amp;ROW($AD60)-1))),1)+
INDEX($AH:$AH,LOOKUP(2,1/($AH$1:INDIRECT("$AH$"&amp;ROW($AH60)-1)&lt;&gt;""),ROW($AH$1:INDIRECT("$AH$"&amp;ROW($AD60)-1))),1)&gt;=510,0,
IF(INDEX($AH:$AH,LOOKUP(2,1/($AH$1:INDIRECT("$AH$"&amp;ROW($AH60)-1)&lt;&gt;""),ROW($AH$1:INDIRECT("$AH$"&amp;ROW($AH60)-1))),1)&gt;=255,0,
VLOOKUP(INDIRECT("$G$"&amp;LOOKUP(2,1/($AH$1:INDIRECT("$AH$"&amp;ROW($AH60)-1)&lt;&gt;""),ROW($AH$1:INDIRECT("$AH$"&amp;ROW($AH60)-1)))),'EV and Base'!$A$1:$N$671,8,FALSE))))</f>
        <v/>
      </c>
      <c r="AI60" s="29" t="str" cm="1">
        <f t="array" aca="1" ref="AI60" ca="1">IF(NOT(ISNUMBER(INDEX($A:$A,LOOKUP(2,1/($A$1:INDIRECT("$A$"&amp;ROW($A60))&lt;&gt;""),ROW($A$1:INDIRECT("$A$"&amp;ROW($A60)))),1))),"",
ROUNDDOWN((((2*VLOOKUP($AA60,'EV and Base'!$A$1:$N$671,9,FALSE))+31+ROUNDDOWN($AC60/4,0))*$AB60)/100,0)+$AB60+10)</f>
        <v/>
      </c>
      <c r="AJ60" s="21" t="str" cm="1">
        <f t="array" aca="1" ref="AJ60" ca="1">IF(NOT(ISNUMBER(INDEX($A:$A, LOOKUP(2, 1 / ($A$1:INDIRECT("$A$"&amp;ROW($A60)) &lt;&gt; ""),ROW($A$1:INDIRECT("$A$"&amp;ROW($A60)))), 1))), "",
ROUNDDOWN((ROUNDDOWN((((2*VLOOKUP($AA60, 'EV and Base'!$A$1:$N$671, 10, FALSE))+31+ROUNDDOWN($AD60/4, 0))*$AB60)/100, 0)+5)*1.1, 0))</f>
        <v/>
      </c>
      <c r="AK60" s="21" t="str" cm="1">
        <f t="array" aca="1" ref="AK60" ca="1">IF(NOT(ISNUMBER(INDEX($A:$A, LOOKUP(2, 1 / ($A$1:INDIRECT("$A$"&amp;ROW($A60)) &lt;&gt; ""),ROW($A$1:INDIRECT("$A$"&amp;ROW($A60)))), 1))), "",
ROUNDDOWN((ROUNDDOWN((((2*VLOOKUP($AA60, 'EV and Base'!$A$1:$N$671, 11, FALSE))+30+ROUNDDOWN($AE60/4, 0))*$AB60)/100, 0)+5), 0)
&amp;"-"&amp;
ROUNDDOWN((ROUNDDOWN((((2*VLOOKUP($AA60, 'EV and Base'!$A$1:$N$671, 11, FALSE))+31+ROUNDDOWN($AE60/4, 0))*$AB60)/100, 0)+5), 0))</f>
        <v/>
      </c>
      <c r="AL60" s="21" t="str" cm="1">
        <f t="array" aca="1" ref="AL60" ca="1">IF(NOT(ISNUMBER(INDEX($A:$A, LOOKUP(2, 1 / ($A$1:INDIRECT("$A$"&amp;ROW($A60)) &lt;&gt; ""),ROW($A$1:INDIRECT("$A$"&amp;ROW($A60)))), 1))), "",
ROUNDDOWN((ROUNDDOWN((((2*VLOOKUP($AA60, 'EV and Base'!$A$1:$N$671, 12, FALSE))+0+ROUNDDOWN($AF60/4, 0))*$AB60)/100, 0)+5)*0.9, 0)
&amp;"-"&amp;
ROUNDDOWN((ROUNDDOWN((((2*VLOOKUP($AA60, 'EV and Base'!$A$1:$N$671, 12, FALSE))+31+ROUNDDOWN($AF60/4, 0))*$AB60)/100, 0)+5)*0.9, 0))</f>
        <v/>
      </c>
      <c r="AM60" s="21" t="str" cm="1">
        <f t="array" aca="1" ref="AM60" ca="1">IF(NOT(ISNUMBER(INDEX($A:$A, LOOKUP(2, 1 / ($A$1:INDIRECT("$A$"&amp;ROW($A60)) &lt;&gt; ""),ROW($A$1:INDIRECT("$A$"&amp;ROW($A60)))), 1))), "",
ROUNDDOWN((ROUNDDOWN((((2*VLOOKUP($AA60, 'EV and Base'!$A$1:$N$671, 13, FALSE))+30+ROUNDDOWN($AG60/4, 0))*$AB60)/100, 0)+5), 0)
&amp;"-"&amp;
ROUNDDOWN((ROUNDDOWN((((2*VLOOKUP($AA60, 'EV and Base'!$A$1:$N$671, 13, FALSE))+31+ROUNDDOWN($AG60/4, 0))*$AB60)/100, 0)+5), 0))</f>
        <v/>
      </c>
      <c r="AN60" s="25" t="str" cm="1">
        <f t="array" aca="1" ref="AN60" ca="1">IF(NOT(ISNUMBER(INDEX($A:$A, LOOKUP(2, 1 / ($A$1:INDIRECT("$A$"&amp;ROW($A60)) &lt;&gt; ""),ROW($A$1:INDIRECT("$A$"&amp;ROW($A60)))), 1))), "",
ROUNDDOWN((ROUNDDOWN((((2*VLOOKUP($AA60, 'EV and Base'!$A$1:$N$671, 14, FALSE))+31+ROUNDDOWN($AH60/4, 0))*$AB60)/100, 0)+5), 0))</f>
        <v/>
      </c>
      <c r="AO60" s="23" t="str" cm="1">
        <f t="array" aca="1" ref="AO60" ca="1">IF(NOT(ISNUMBER(INDEX($A:$A, LOOKUP(2, 1 / ($A$1:INDIRECT("$A$"&amp;ROW($A60)) &lt;&gt; ""),ROW($A$1:INDIRECT("$A$"&amp;ROW($A60)))), 1))), "",
ROUNDDOWN((((2*VLOOKUP($AA60, 'EV and Base'!$A$1:$N$671, 9, FALSE))+31+ROUNDDOWN($AC60/4, 0))*$AB60)/100, 0)+$AB60+10)</f>
        <v/>
      </c>
      <c r="AP60" s="2" t="str" cm="1">
        <f t="array" aca="1" ref="AP60" ca="1">IF(NOT(ISNUMBER(INDEX($A:$A, LOOKUP(2, 1 / ($A$1:INDIRECT("$A$"&amp;ROW($A60)) &lt;&gt; ""),ROW($A$1:INDIRECT("$A$"&amp;ROW($A60)))), 1))), "",
ROUNDDOWN((ROUNDDOWN((((2*VLOOKUP($AA60, 'EV and Base'!$A$1:$N$671, 10, FALSE))+31+ROUNDDOWN($AD60/4, 0))*$AB60)/100, 0)+5)*1.1, 0))</f>
        <v/>
      </c>
      <c r="AQ60" s="2" t="str" cm="1">
        <f t="array" aca="1" ref="AQ60" ca="1">IF(NOT(ISNUMBER(INDEX($A:$A, LOOKUP(2, 1 / ($A$1:INDIRECT("$A$"&amp;ROW($A60)) &lt;&gt; ""),ROW($A$1:INDIRECT("$A$"&amp;ROW($A60)))), 1))), "",
ROUNDDOWN((ROUNDDOWN((((2*VLOOKUP($AA60, 'EV and Base'!$A$1:$N$671, 11, FALSE))+$AV$2+ROUNDDOWN($AE60/4, 0))*$AB60)/100, 0)+5), 0))</f>
        <v/>
      </c>
      <c r="AR60" s="22" t="str" cm="1">
        <f t="array" aca="1" ref="AR60" ca="1">IF(NOT(ISNUMBER(INDEX($A:$A, LOOKUP(2, 1 / ($A$1:INDIRECT("$A$"&amp;ROW($A60)) &lt;&gt; ""),ROW($A$1:INDIRECT("$A$"&amp;ROW($A60)))), 1))), "",
ROUNDDOWN((ROUNDDOWN((((2*VLOOKUP($AA60, 'EV and Base'!$A$1:$N$671, 12, FALSE))+$AW$2+ROUNDDOWN($AF60/4, 0))*$AB60)/100, 0)+5)*0.9, 0))</f>
        <v/>
      </c>
      <c r="AS60" s="2" t="str" cm="1">
        <f t="array" aca="1" ref="AS60" ca="1">IF(NOT(ISNUMBER(INDEX($A:$A, LOOKUP(2, 1 / ($A$1:INDIRECT("$A$"&amp;ROW($A60)) &lt;&gt; ""),ROW($A$1:INDIRECT("$A$"&amp;ROW($A60)))), 1))), "",
ROUNDDOWN((ROUNDDOWN((((2*VLOOKUP($AA60, 'EV and Base'!$A$1:$N$671, 13, FALSE))+$AX$2+ROUNDDOWN($AG60/4, 0))*$AB60)/100, 0)+5), 0))</f>
        <v/>
      </c>
      <c r="AT60" s="24" t="str" cm="1">
        <f t="array" aca="1" ref="AT60" ca="1">IF(NOT(ISNUMBER(INDEX($A:$A, LOOKUP(2, 1 / ($A$1:INDIRECT("$A$"&amp;ROW($A60)) &lt;&gt; ""),ROW($A$1:INDIRECT("$A$"&amp;ROW($A60)))), 1))), "",
ROUNDDOWN((ROUNDDOWN((((2*VLOOKUP($AA60, 'EV and Base'!$A$1:$N$671, 14, FALSE))+31+ROUNDDOWN($AH60/4, 0))*$AB60)/100, 0)+5), 0))</f>
        <v/>
      </c>
      <c r="AU60" s="28"/>
      <c r="AY60" t="str" cm="1">
        <f t="array" aca="1" ref="AY60" ca="1">IF(NOT(ISNUMBER(INDEX($A:$A,LOOKUP(2,1/($A$1:INDIRECT("$A$"&amp;ROW($A60))&lt;&gt;""),ROW($A$1:INDIRECT("$A$"&amp;ROW($A60)))),1))),"",
INDEX($AY:$AY,LOOKUP(2,1/($AY$1:INDIRECT("$AY$"&amp;ROW($AY60)-1)&lt;&gt;""),ROW($AY$1:INDIRECT("$AY$"&amp;ROW($AY60)-1))),1)+$BL60)</f>
        <v/>
      </c>
      <c r="AZ60" s="3" t="str" cm="1">
        <f t="array" aca="1" ref="AZ60" ca="1">IF(NOT(ISNUMBER(INDEX($A:$A, LOOKUP(2, 1 / ($A$1:INDIRECT("$A$"&amp;ROW($A60)) &lt;&gt; ""),ROW($A$1:INDIRECT("$A$"&amp;ROW($A60)))), 1))), "",
VLOOKUP(INDIRECT("$G$"&amp;LOOKUP(2, 1 / ($AY$1:INDIRECT("$AY$"&amp;ROW($AY60)-1) &lt;&gt; ""),ROW($AY$1:INDIRECT("$AY$"&amp;ROW($AY60)-1)))),'EV and Base'!A55:N725,2,FALSE))</f>
        <v/>
      </c>
      <c r="BA60" s="3" t="str" cm="1">
        <f t="array" aca="1" ref="BA60" ca="1">IF(NOT(ISNUMBER(INDEX($A:$A, LOOKUP(2, 1 / ($A$1:INDIRECT("$A$"&amp;ROW($A60)) &lt;&gt; ""),ROW($A$1:INDIRECT("$A$"&amp;ROW($A60)))), 1))), "",
INDIRECT("$I$"&amp;LOOKUP(2, 1 / ($AY$1:INDIRECT("$AY$"&amp;ROW($AY60)-1) &lt;&gt; ""),ROW($AY$1:INDIRECT("$AY$"&amp;ROW($AY60)-1)))))</f>
        <v/>
      </c>
      <c r="BB60" s="1" t="str" cm="1">
        <f t="array" aca="1" ref="BB60" ca="1">IF(NOT(ISNUMBER(INDEX($A:$A, LOOKUP(2, 1 / ($A$1:INDIRECT("$A$"&amp;ROW($A60)) &lt;&gt; ""),ROW($A$1:INDIRECT("$A$"&amp;ROW($A60)))), 1))), "",
INDIRECT("$AB$"&amp;LOOKUP(2, 1 / ($AY$1:INDIRECT("$AY$"&amp;ROW($AY60)-1) &lt;&gt; ""),ROW($AY$1:INDIRECT("$AY$"&amp;ROW($AY60)-1)))))</f>
        <v/>
      </c>
      <c r="BC60" s="3" t="str" cm="1">
        <f t="array" aca="1" ref="BC60" ca="1">IF(NOT(ISNUMBER(INDEX($A:$A,LOOKUP(2,1/($A$1:INDIRECT("$A$"&amp;ROW($A60))&lt;&gt;""),ROW($A$1:INDIRECT("$A$"&amp;ROW($A60)))),1))),"",
$BA60+$BA60+10)</f>
        <v/>
      </c>
      <c r="BD60" s="3" t="str" cm="1">
        <f t="array" aca="1" ref="BD60" ca="1">IF(NOT(ISNUMBER(INDEX($A:$A,LOOKUP(2,1/($A$1:INDIRECT("$A$"&amp;ROW($A60))&lt;&gt;""),ROW($A$1:INDIRECT("$A$"&amp;ROW($A60)))),1))),"",
$BA60+$BB60+10)</f>
        <v/>
      </c>
      <c r="BE60" s="3" t="str" cm="1">
        <f t="array" aca="1" ref="BE60" ca="1">IF(NOT(ISNUMBER(INDEX($A:$A,LOOKUP(2,1/($A$1:INDIRECT("$A$"&amp;ROW($A60))&lt;&gt;""),ROW($A$1:INDIRECT("$A$"&amp;ROW($A60)))),1))),"",
$BC60*$BC60)</f>
        <v/>
      </c>
      <c r="BF60" s="3" t="str" cm="1">
        <f t="array" aca="1" ref="BF60" ca="1">IF(NOT(ISNUMBER(INDEX($A:$A,LOOKUP(2,1/($A$1:INDIRECT("$A$"&amp;ROW($A60))&lt;&gt;""),ROW($A$1:INDIRECT("$A$"&amp;ROW($A60)))),1))),"",
$BD60*$BD60)</f>
        <v/>
      </c>
      <c r="BG60" s="3" t="str" cm="1">
        <f t="array" aca="1" ref="BG60" ca="1">IF(NOT(ISNUMBER(INDEX($A:$A,LOOKUP(2,1/($A$1:INDIRECT("$A$"&amp;ROW($A60))&lt;&gt;""),ROW($A$1:INDIRECT("$A$"&amp;ROW($A60)))),1))),"",
_xlfn.FLOOR.MATH(1.5*_xlfn.FLOOR.MATH($AZ60*BA60/5)))</f>
        <v/>
      </c>
      <c r="BH60" s="3" t="str" cm="1">
        <f t="array" aca="1" ref="BH60" ca="1">IF(NOT(ISNUMBER(INDEX($A:$A, LOOKUP(2, 1 / ($A$1:INDIRECT("$A$"&amp;ROW($A60)) &lt;&gt; ""),ROW($A$1:INDIRECT("$A$"&amp;ROW($A60)))), 1))), "",
_xlfn.FLOOR.MATH($BG60/IF(OR(INDIRECT("$C$"&amp;LOOKUP(2, 1 / ($AY$1:INDIRECT("$AY$"&amp;ROW($AY60)-1) &lt;&gt; ""),ROW($AY$1:INDIRECT("$AY$"&amp;ROW($AY60)-1))))="Multi",
INDIRECT("$C$"&amp;LOOKUP(2, 1 / ($AY$1:INDIRECT("$AY$"&amp;ROW($AY60)-1) &lt;&gt; ""),ROW($AY$1:INDIRECT("$AY$"&amp;ROW($AY60)-1))))="Double"),2,1)))</f>
        <v/>
      </c>
      <c r="BI60" s="3" t="str" cm="1">
        <f t="array" aca="1" ref="BI60" ca="1">IF(NOT(ISNUMBER(INDEX($A:$A,LOOKUP(2,1/($A$1:INDIRECT("$A$"&amp;ROW($A60))&lt;&gt;""),ROW($A$1:INDIRECT("$A$"&amp;ROW($A60)))),1))),"",
VLOOKUP($BC60,GameFreakSQRT!$A$1:$B$200,2,FALSE))</f>
        <v/>
      </c>
      <c r="BJ60" s="3" t="str" cm="1">
        <f t="array" aca="1" ref="BJ60" ca="1">IF(NOT(ISNUMBER(INDEX($A:$A,LOOKUP(2,1/($A$1:INDIRECT("$A$"&amp;ROW($A60))&lt;&gt;""),ROW($A$1:INDIRECT("$A$"&amp;ROW($A60)))),1))),"",
VLOOKUP($BD60,GameFreakSQRT!$A$1:$B$200,2,FALSE))</f>
        <v/>
      </c>
      <c r="BK60" s="3" t="str" cm="1">
        <f t="array" aca="1" ref="BK60" ca="1">IF(NOT(ISNUMBER(INDEX($A:$A,LOOKUP(2,1/($A$1:INDIRECT("$A$"&amp;ROW($A60))&lt;&gt;""),ROW($A$1:INDIRECT("$A$"&amp;ROW($A60)))),1))),"",
_xlfn.FLOOR.MATH((($BI60*$BE60)*$BH60)/($BJ60*$BF60))+1)</f>
        <v/>
      </c>
      <c r="BL60" s="3" t="str" cm="1">
        <f t="array" aca="1" ref="BL60" ca="1">IF(NOT(ISNUMBER(INDEX($A:$A,LOOKUP(2,1/($A$1:INDIRECT("$A$"&amp;ROW($A60))&lt;&gt;""),ROW($A$1:INDIRECT("$A$"&amp;ROW($A60)))),1))),"",
_xlfn.FLOOR.MATH($BK60*IF(NOT(INDIRECT("$Z$"&amp;LOOKUP(2, 1 / ($AY$1:INDIRECT("$AY$"&amp;ROW($AY60)-1) &lt;&gt; ""),ROW($AY$1:INDIRECT("$AY$"&amp;ROW($AY60)-1))))=""),1.5,1)))</f>
        <v/>
      </c>
      <c r="BM60" s="3" t="str" cm="1">
        <f t="array" aca="1" ref="BM60" ca="1">IF(NOT(ISNUMBER(INDEX($A:$A, LOOKUP(2, 1 / ($A$1:INDIRECT("$A$"&amp;ROW($A60)) &lt;&gt; ""),ROW($A$1:INDIRECT("$A$"&amp;ROW($A60)))), 1))), "",
INDIRECT("$Y$"&amp;LOOKUP(2, 1 / ($AY$1:INDIRECT("$AY$"&amp;ROW($AY60)-1) &lt;&gt; ""),ROW($AY$1:INDIRECT("$AY$"&amp;ROW($AY60)-1)))))</f>
        <v/>
      </c>
      <c r="BN60" s="3" t="str">
        <f t="shared" ca="1" si="0"/>
        <v/>
      </c>
      <c r="CT60" s="3" t="str" cm="1">
        <f t="array" aca="1" ref="CT60" ca="1">IF(NOT(ISNUMBER(INDEX($A:$A, LOOKUP(2, 1 / ($A$1:INDIRECT("$A$"&amp;ROW($A60)) &lt;&gt; ""),ROW($A$1:INDIRECT("$A$"&amp;ROW($A60)))), 1))), "",
$AY60-INDEX($AY:$AY, LOOKUP(2, 1 / ($AY$1:INDIRECT("$AV$"&amp;ROW($AY60)-1) &lt;&gt; ""),ROW($AY$1:INDIRECT("$AV$"&amp;ROW($AY60)-1))), 1))</f>
        <v/>
      </c>
      <c r="CU60" s="3" t="str" cm="1">
        <f t="array" aca="1" ref="CU60" ca="1">IF(NOT(ISNUMBER(INDEX($A:$A, LOOKUP(2, 1 / ($A$1:INDIRECT("$A$"&amp;ROW($A60)) &lt;&gt; ""),ROW($A$1:INDIRECT("$A$"&amp;ROW($A60)))), 1))), "",
INDEX($Y:$Y, LOOKUP(2, 1 / ($Y$1:INDIRECT("$Y$"&amp;ROW($Y60)-1) &lt;&gt; ""),ROW($Y$1:INDIRECT("$Y$"&amp;ROW($Y60)-1))), 1))</f>
        <v/>
      </c>
      <c r="CV60" s="1" t="str">
        <f ca="1">IFERROR(VLOOKUP($AY60, 'Medium-Slow'!$A$1:$B$101, 2, TRUE),"")</f>
        <v/>
      </c>
    </row>
    <row r="61" spans="1:100" x14ac:dyDescent="0.45">
      <c r="A61" s="69"/>
      <c r="B61" s="69"/>
      <c r="C61" s="69" t="str">
        <f t="shared" si="5"/>
        <v>Single</v>
      </c>
      <c r="D61" s="69"/>
      <c r="E61" s="69"/>
      <c r="F61" s="56">
        <v>3</v>
      </c>
      <c r="G61" s="2" t="s">
        <v>170</v>
      </c>
      <c r="H61" s="2" t="s">
        <v>50</v>
      </c>
      <c r="I61" s="2">
        <v>13</v>
      </c>
      <c r="J61" s="2" t="s">
        <v>59</v>
      </c>
      <c r="K61" s="2" t="s">
        <v>171</v>
      </c>
      <c r="L61" s="2" t="s">
        <v>53</v>
      </c>
      <c r="M61" s="2" t="s">
        <v>67</v>
      </c>
      <c r="N61" s="2" t="s">
        <v>172</v>
      </c>
      <c r="O61" s="2" t="s">
        <v>173</v>
      </c>
      <c r="P61" s="2" t="s">
        <v>174</v>
      </c>
      <c r="Q61" s="2">
        <v>0</v>
      </c>
      <c r="R61" s="2">
        <f>_xlfn.FLOOR.MATH((((2*VLOOKUP(G61, 'EV and Base'!$A$1:$N$671, 9, FALSE))+$Q61)*$I61)/100)+$I61+10</f>
        <v>36</v>
      </c>
      <c r="S61" s="2">
        <f>_xlfn.FLOOR.MATH((_xlfn.FLOOR.MATH((((2*VLOOKUP($G61, 'EV and Base'!$A$1:$N$671, 10, FALSE))+$Q61)*$I61)/100)+5)*
IF(OR($J61="Lonely", $J61="Brave", $J61="Adamant", $J61="Naughty"), 1.1,
IF(OR($J61="Bold", $J61="Timid", $J61="Modest", $J61="Calm"), 0.9, 1)))</f>
        <v>18</v>
      </c>
      <c r="T61" s="2">
        <f>_xlfn.FLOOR.MATH((_xlfn.FLOOR.MATH((((2*VLOOKUP($G61, 'EV and Base'!$A$1:$N$671, 11, FALSE))+$Q61)*$I61)/100)+5)*
IF(OR($J61="Bold", $J61="Relaxed", $J61="Impish", $J61="Lax"), 1.1,
IF(OR($J61="Lonely", $J61="Hasty", $J61="Mild", $J61="Gentle"), 0.9, 1)))</f>
        <v>16</v>
      </c>
      <c r="U61" s="2">
        <f>_xlfn.FLOOR.MATH((_xlfn.FLOOR.MATH((((2*VLOOKUP($G61, 'EV and Base'!$A$1:$N$671, 12, FALSE))+$Q61)*$I61)/100)+5)*
IF(OR($J61="Modest", $J61="Mild", $J61="Quiet", $J61="Rash"), 1.1,
IF(OR($J61="Adamant", $J61="Impish", $J61="Jolly", $J61="Careful"), 0.9, 1)))</f>
        <v>16</v>
      </c>
      <c r="V61" s="2">
        <f>_xlfn.FLOOR.MATH((_xlfn.FLOOR.MATH((((2*VLOOKUP($G61, 'EV and Base'!$A$1:$N$671, 13, FALSE))+$Q61)*$I61)/100)+5)*
IF(OR($J61="Calm", $J61="Gentle", $J61="Sassy", $J61="Careful"), 1.1,
IF(OR($J61="Naughty", $J61="Lax", $J61="Naive", $J61="Rash"), 0.9, 1)))</f>
        <v>15</v>
      </c>
      <c r="W61" s="2">
        <f>_xlfn.FLOOR.MATH((_xlfn.FLOOR.MATH((((2*VLOOKUP($G61, 'EV and Base'!$A$1:$N$671, 14, FALSE))+$Q61)*$I61)/100)+5)*
IF(OR($J61="Timid", $J61="Hasty", $J61="Jolly", $J61="Naive"), 1.1,
IF(OR($J61="Brave", $J61="Relaxed", $J61="Quiet", $J61="Sassy"), 0.9, 1)))</f>
        <v>21</v>
      </c>
      <c r="X61" s="69"/>
      <c r="AA61" s="23" t="str" cm="1">
        <f t="array" aca="1" ref="AA61" ca="1">IF(NOT(ISNUMBER(INDEX($A:$A,LOOKUP(2,1/($A$1:INDIRECT("$A$"&amp;ROW($A61))&lt;&gt;""),ROW($A$1:INDIRECT("$A$"&amp;ROW($A61)))),1))),"",
IF(NOT(ISNUMBER($A61)),$AA60,
IF($AB61&lt;16,"Lillipup",
IF($AB61&lt;32,"Herdier",
"Stoutland"))))</f>
        <v/>
      </c>
      <c r="AB61" s="25" t="str" cm="1">
        <f t="array" aca="1" ref="AB61" ca="1">IF(NOT(ISNUMBER(INDEX($A:$A, LOOKUP(2, 1 / ($A$1:INDIRECT("$A$"&amp;ROW($A61)) &lt;&gt; ""),ROW($A$1:INDIRECT("$A$"&amp;ROW($A61)))), 1))), "",
VLOOKUP($AY61,'Medium-Slow'!$A$1:$B$101,2,TRUE))</f>
        <v/>
      </c>
      <c r="AC61" s="23" t="str" cm="1">
        <f t="array" aca="1" ref="AC61" ca="1">IF(NOT(ISNUMBER(INDEX($A:$A, LOOKUP(2, 1 / ($A$1:INDIRECT("$A$"&amp;ROW($A61)) &lt;&gt; ""),ROW($A$1:INDIRECT("$A$"&amp;ROW($A61)))), 1))), "",
INDEX($AC:$AC, LOOKUP(2, 1 / ($AC$1:INDIRECT("$AC$"&amp;ROW($AC61)-1) &lt;&gt; ""),ROW($AC$1:INDIRECT("$AC$"&amp;ROW($AC61)-1))), 1)+
IF(INDEX($AC:$AC, LOOKUP(2, 1 / ($AC$1:INDIRECT("$AC$"&amp;ROW($AC61)-1) &lt;&gt; ""),ROW($AC$1:INDIRECT("$AC$"&amp;ROW($AC61)-1))), 1)+
INDEX($AD:$AD, LOOKUP(2, 1 / ($AD$1:INDIRECT("$AD$"&amp;ROW($AD61)-1) &lt;&gt; ""),ROW($AD$1:INDIRECT("$AD$"&amp;ROW($AD61)-1))), 1)+
INDEX($AE:$AE, LOOKUP(2, 1 / ($AE$1:INDIRECT("$AE$"&amp;ROW($AE61)-1) &lt;&gt; ""),ROW($AE$1:INDIRECT("$AE$"&amp;ROW($AD61)-1))), 1)+
INDEX($AE:$AF, LOOKUP(2, 1 / ($AF$1:INDIRECT("$AF$"&amp;ROW($AF61)-1) &lt;&gt; ""),ROW($AF$1:INDIRECT("$AF$"&amp;ROW($AD61)-1))), 1)+
INDEX($AG:$AG, LOOKUP(2, 1 / ($AG$1:INDIRECT("$AG$"&amp;ROW($AG61)-1) &lt;&gt; ""),ROW($AG$1:INDIRECT("$AG$"&amp;ROW($AD61)-1))), 1)+
INDEX($AH:$AH, LOOKUP(2, 1 / ($AH$1:INDIRECT("$AH$"&amp;ROW($AH61)-1) &lt;&gt; ""),ROW($AH$1:INDIRECT("$AH$"&amp;ROW($AD61)-1))), 1)&gt;=510,0,
IF(INDEX($AC:$AC, LOOKUP(2, 1 / ($AC$1:INDIRECT("$AC$"&amp;ROW($AC61)-1) &lt;&gt; ""),ROW($AC$1:INDIRECT("$AC$"&amp;ROW($AC61)-1))), 1)&gt;=255,0,
VLOOKUP(INDIRECT("$G$"&amp;LOOKUP(2, 1 / ($AC$1:INDIRECT("$AC$"&amp;ROW($AC61)-1) &lt;&gt; ""),ROW($AC$1:INDIRECT("$AC$"&amp;ROW($AC61)-1)))), 'EV and Base'!$A$1:$N$671, 3, FALSE))))</f>
        <v/>
      </c>
      <c r="AD61" s="2" t="str" cm="1">
        <f t="array" aca="1" ref="AD61" ca="1">IF(NOT(ISNUMBER(INDEX($A:$A, LOOKUP(2, 1 / ($A$1:INDIRECT("$A$"&amp;ROW($A61)) &lt;&gt; ""),ROW($A$1:INDIRECT("$A$"&amp;ROW($A61)))), 1))), "",
INDEX($AD:$AD, LOOKUP(2, 1 / ($AD$1:INDIRECT("$AD$"&amp;ROW($AD61)-1) &lt;&gt; ""),ROW($AD$1:INDIRECT("$AD$"&amp;ROW($AD61)-1))), 1)+
IF(INDEX($AC:$AC, LOOKUP(2, 1 / ($AC$1:INDIRECT("$AC$"&amp;ROW($AC61)-1) &lt;&gt; ""),ROW($AC$1:INDIRECT("$AC$"&amp;ROW($AC61)-1))), 1)+
INDEX($AD:$AD, LOOKUP(2, 1 / ($AD$1:INDIRECT("$AD$"&amp;ROW($AD61)-1) &lt;&gt; ""),ROW($AD$1:INDIRECT("$AD$"&amp;ROW($AD61)-1))), 1)+
INDEX($AE:$AE, LOOKUP(2, 1 / ($AE$1:INDIRECT("$AE$"&amp;ROW($AE61)-1) &lt;&gt; ""),ROW($AE$1:INDIRECT("$AE$"&amp;ROW($AD61)-1))), 1)+
INDEX($AE:$AF, LOOKUP(2, 1 / ($AF$1:INDIRECT("$AF$"&amp;ROW($AF61)-1) &lt;&gt; ""),ROW($AF$1:INDIRECT("$AF$"&amp;ROW($AD61)-1))), 1)+
INDEX($AG:$AG, LOOKUP(2, 1 / ($AG$1:INDIRECT("$AG$"&amp;ROW($AG61)-1) &lt;&gt; ""),ROW($AG$1:INDIRECT("$AG$"&amp;ROW($AD61)-1))), 1)+
INDEX($AH:$AH, LOOKUP(2, 1 / ($AH$1:INDIRECT("$AH$"&amp;ROW($AH61)-1) &lt;&gt; ""),ROW($AH$1:INDIRECT("$AH$"&amp;ROW($AD61)-1))), 1)&gt;=510,0,
IF(INDEX($AD:$AD, LOOKUP(2, 1 / ($AD$1:INDIRECT("$AD$"&amp;ROW($AD61)-1) &lt;&gt; ""),ROW($AD$1:INDIRECT("$AD$"&amp;ROW($AD61)-1))), 1)&gt;=255,0,
VLOOKUP(INDIRECT("$G$"&amp;LOOKUP(2, 1 / ($AD$1:INDIRECT("$AD$"&amp;ROW($AD61)-1) &lt;&gt; ""),ROW($AD$1:INDIRECT("$AD$"&amp;ROW($AD61)-1)))), 'EV and Base'!$A$1:$N$671, 4, FALSE))))</f>
        <v/>
      </c>
      <c r="AE61" s="2" t="str" cm="1">
        <f t="array" aca="1" ref="AE61" ca="1">IF(NOT(ISNUMBER(INDEX($A:$A,LOOKUP(2,1/($A$1:INDIRECT("$A$"&amp;ROW($A61))&lt;&gt;""),ROW($A$1:INDIRECT("$A$"&amp;ROW($A61)))),1))),"",
INDEX($AE:$AE,LOOKUP(2,1/($AE$1:INDIRECT("$AE$"&amp;ROW($AE61)-1)&lt;&gt;""),ROW($AE$1:INDIRECT("$AE$"&amp;ROW($AE61)-1))),1)+
IF(INDEX($AC:$AC,LOOKUP(2,1/($AC$1:INDIRECT("$AC$"&amp;ROW($AC61)-1)&lt;&gt;""),ROW($AC$1:INDIRECT("$AC$"&amp;ROW($AC61)-1))),1)+
INDEX($AD:$AD,LOOKUP(2,1/($AD$1:INDIRECT("$AD$"&amp;ROW($AD61)-1)&lt;&gt;""),ROW($AD$1:INDIRECT("$AD$"&amp;ROW($AD61)-1))),1)+
INDEX($AE:$AE,LOOKUP(2,1/($AE$1:INDIRECT("$AE$"&amp;ROW($AE61)-1)&lt;&gt;""),ROW($AE$1:INDIRECT("$AE$"&amp;ROW($AD61)-1))),1)+
INDEX($AE:$AF,LOOKUP(2,1/($AF$1:INDIRECT("$AF$"&amp;ROW($AF61)-1)&lt;&gt;""),ROW($AF$1:INDIRECT("$AF$"&amp;ROW($AD61)-1))),1)+
INDEX($AG:$AG,LOOKUP(2,1/($AG$1:INDIRECT("$AG$"&amp;ROW($AG61)-1)&lt;&gt;""),ROW($AG$1:INDIRECT("$AG$"&amp;ROW($AD61)-1))),1)+
INDEX($AH:$AH,LOOKUP(2,1/($AH$1:INDIRECT("$AH$"&amp;ROW($AH61)-1)&lt;&gt;""),ROW($AH$1:INDIRECT("$AH$"&amp;ROW($AD61)-1))),1)&gt;=510,0,
IF(INDEX($AE:$AE,LOOKUP(2,1/($AE$1:INDIRECT("$AE$"&amp;ROW($AE61)-1)&lt;&gt;""),ROW($AE$1:INDIRECT("$AE$"&amp;ROW($AE61)-1))),1)&gt;=255,0,
VLOOKUP(INDIRECT("$G$"&amp;LOOKUP(2,1/($AE$1:INDIRECT("$AE$"&amp;ROW($AE61)-1)&lt;&gt;""),ROW($AE$1:INDIRECT("$AE$"&amp;ROW($AE61)-1)))),'EV and Base'!$A$1:$N$671,5,FALSE))))</f>
        <v/>
      </c>
      <c r="AF61" s="2" t="str" cm="1">
        <f t="array" aca="1" ref="AF61" ca="1">IF(NOT(ISNUMBER(INDEX($A:$A, LOOKUP(2, 1 / ($A$1:INDIRECT("$A$"&amp;ROW($A61)) &lt;&gt; ""),ROW($A$1:INDIRECT("$A$"&amp;ROW($A61)))), 1))), "",
INDEX($AF:$AF, LOOKUP(2, 1 / ($AF$1:INDIRECT("$AF$"&amp;ROW($AF61)-1) &lt;&gt; ""),ROW($AF$1:INDIRECT("$AF$"&amp;ROW($AF61)-1))), 1)+
IF(INDEX($AC:$AC, LOOKUP(2, 1 / ($AC$1:INDIRECT("$AC$"&amp;ROW($AC61)-1) &lt;&gt; ""),ROW($AC$1:INDIRECT("$AC$"&amp;ROW($AC61)-1))), 1)+
INDEX($AD:$AD, LOOKUP(2, 1 / ($AD$1:INDIRECT("$AD$"&amp;ROW($AD61)-1) &lt;&gt; ""),ROW($AD$1:INDIRECT("$AD$"&amp;ROW($AD61)-1))), 1)+
INDEX($AE:$AE, LOOKUP(2, 1 / ($AE$1:INDIRECT("$AE$"&amp;ROW($AE61)-1) &lt;&gt; ""),ROW($AE$1:INDIRECT("$AE$"&amp;ROW($AD61)-1))), 1)+
INDEX($AE:$AF, LOOKUP(2, 1 / ($AF$1:INDIRECT("$AF$"&amp;ROW($AF61)-1) &lt;&gt; ""),ROW($AF$1:INDIRECT("$AF$"&amp;ROW($AD61)-1))), 1)+
INDEX($AG:$AG, LOOKUP(2, 1 / ($AG$1:INDIRECT("$AG$"&amp;ROW($AG61)-1) &lt;&gt; ""),ROW($AG$1:INDIRECT("$AG$"&amp;ROW($AD61)-1))), 1)+
INDEX($AH:$AH, LOOKUP(2, 1 / ($AH$1:INDIRECT("$AH$"&amp;ROW($AH61)-1) &lt;&gt; ""),ROW($AH$1:INDIRECT("$AH$"&amp;ROW($AD61)-1))), 1)&gt;=510,0,
IF(INDEX($AF:$AF, LOOKUP(2, 1 / ($AF$1:INDIRECT("$AF$"&amp;ROW($AF61)-1) &lt;&gt; ""),ROW($AF$1:INDIRECT("$AF$"&amp;ROW($AF61)-1))), 1)&gt;=255,0,
VLOOKUP(INDIRECT("$G$"&amp;LOOKUP(2, 1 / ($AF$1:INDIRECT("$AF$"&amp;ROW($AF61)-1) &lt;&gt; ""),ROW($AF$1:INDIRECT("$AF$"&amp;ROW($AF61)-1)))), 'EV and Base'!$A$1:$N$671, 6, FALSE))))</f>
        <v/>
      </c>
      <c r="AG61" s="2" t="str" cm="1">
        <f t="array" aca="1" ref="AG61" ca="1">IF(NOT(ISNUMBER(INDEX($A:$A, LOOKUP(2, 1 / ($A$1:INDIRECT("$A$"&amp;ROW($A61)) &lt;&gt; ""),ROW($A$1:INDIRECT("$A$"&amp;ROW($A61)))), 1))), "",
INDEX($AG:$AG, LOOKUP(2, 1 / ($AG$1:INDIRECT("$AG$"&amp;ROW($AG61)-1) &lt;&gt; ""),ROW($AG$1:INDIRECT("$AG$"&amp;ROW($AG61)-1))), 1)+
IF(INDEX($AC:$AC, LOOKUP(2, 1 / ($AC$1:INDIRECT("$AC$"&amp;ROW($AC61)-1) &lt;&gt; ""),ROW($AC$1:INDIRECT("$AC$"&amp;ROW($AC61)-1))), 1)+
INDEX($AD:$AD, LOOKUP(2, 1 / ($AD$1:INDIRECT("$AD$"&amp;ROW($AD61)-1) &lt;&gt; ""),ROW($AD$1:INDIRECT("$AD$"&amp;ROW($AD61)-1))), 1)+
INDEX($AE:$AE, LOOKUP(2, 1 / ($AE$1:INDIRECT("$AE$"&amp;ROW($AE61)-1) &lt;&gt; ""),ROW($AE$1:INDIRECT("$AE$"&amp;ROW($AD61)-1))), 1)+
INDEX($AE:$AF, LOOKUP(2, 1 / ($AF$1:INDIRECT("$AF$"&amp;ROW($AF61)-1) &lt;&gt; ""),ROW($AF$1:INDIRECT("$AF$"&amp;ROW($AD61)-1))), 1)+
INDEX($AG:$AG, LOOKUP(2, 1 / ($AG$1:INDIRECT("$AG$"&amp;ROW($AG61)-1) &lt;&gt; ""),ROW($AG$1:INDIRECT("$AG$"&amp;ROW($AD61)-1))), 1)+
INDEX($AH:$AH, LOOKUP(2, 1 / ($AH$1:INDIRECT("$AH$"&amp;ROW($AH61)-1) &lt;&gt; ""),ROW($AH$1:INDIRECT("$AH$"&amp;ROW($AD61)-1))), 1)&gt;=510,0,
IF(INDEX($AG:$AG, LOOKUP(2, 1 / ($AG$1:INDIRECT("$AG$"&amp;ROW($AG61)-1) &lt;&gt; ""),ROW($AG$1:INDIRECT("$AG$"&amp;ROW($AG61)-1))), 1)&gt;=255,0,
VLOOKUP(INDIRECT("$G$"&amp;LOOKUP(2, 1 / ($AG$1:INDIRECT("$AG$"&amp;ROW($AG61)-1) &lt;&gt; ""),ROW($AG$1:INDIRECT("$AG$"&amp;ROW($AG61)-1)))), 'EV and Base'!$A$1:$N$671, 7, FALSE))))</f>
        <v/>
      </c>
      <c r="AH61" s="24" t="str" cm="1">
        <f t="array" aca="1" ref="AH61" ca="1">IF(NOT(ISNUMBER(INDEX($A:$A,LOOKUP(2,1/($A$1:INDIRECT("$A$"&amp;ROW($A61))&lt;&gt;""),ROW($A$1:INDIRECT("$A$"&amp;ROW($A61)))),1))),"",
INDEX($AH:$AH,LOOKUP(2,1/($AH$1:INDIRECT("$AH$"&amp;ROW($AH61)-1)&lt;&gt;""),ROW($AH$1:INDIRECT("$AH$"&amp;ROW($AH61)-1))),1)+
IF(INDEX($AC:$AC,LOOKUP(2,1/($AC$1:INDIRECT("$AC$"&amp;ROW($AC61)-1)&lt;&gt;""),ROW($AC$1:INDIRECT("$AC$"&amp;ROW($AC61)-1))),1)+
INDEX($AD:$AD,LOOKUP(2,1/($AD$1:INDIRECT("$AD$"&amp;ROW($AD61)-1)&lt;&gt;""),ROW($AD$1:INDIRECT("$AD$"&amp;ROW($AD61)-1))),1)+
INDEX($AE:$AE,LOOKUP(2,1/($AE$1:INDIRECT("$AE$"&amp;ROW($AE61)-1)&lt;&gt;""),ROW($AE$1:INDIRECT("$AE$"&amp;ROW($AD61)-1))),1)+
INDEX($AE:$AF,LOOKUP(2,1/($AF$1:INDIRECT("$AF$"&amp;ROW($AF61)-1)&lt;&gt;""),ROW($AF$1:INDIRECT("$AF$"&amp;ROW($AD61)-1))),1)+
INDEX($AG:$AG,LOOKUP(2,1/($AG$1:INDIRECT("$AG$"&amp;ROW($AG61)-1)&lt;&gt;""),ROW($AG$1:INDIRECT("$AG$"&amp;ROW($AD61)-1))),1)+
INDEX($AH:$AH,LOOKUP(2,1/($AH$1:INDIRECT("$AH$"&amp;ROW($AH61)-1)&lt;&gt;""),ROW($AH$1:INDIRECT("$AH$"&amp;ROW($AD61)-1))),1)&gt;=510,0,
IF(INDEX($AH:$AH,LOOKUP(2,1/($AH$1:INDIRECT("$AH$"&amp;ROW($AH61)-1)&lt;&gt;""),ROW($AH$1:INDIRECT("$AH$"&amp;ROW($AH61)-1))),1)&gt;=255,0,
VLOOKUP(INDIRECT("$G$"&amp;LOOKUP(2,1/($AH$1:INDIRECT("$AH$"&amp;ROW($AH61)-1)&lt;&gt;""),ROW($AH$1:INDIRECT("$AH$"&amp;ROW($AH61)-1)))),'EV and Base'!$A$1:$N$671,8,FALSE))))</f>
        <v/>
      </c>
      <c r="AI61" s="29" t="str" cm="1">
        <f t="array" aca="1" ref="AI61" ca="1">IF(NOT(ISNUMBER(INDEX($A:$A,LOOKUP(2,1/($A$1:INDIRECT("$A$"&amp;ROW($A61))&lt;&gt;""),ROW($A$1:INDIRECT("$A$"&amp;ROW($A61)))),1))),"",
ROUNDDOWN((((2*VLOOKUP($AA61,'EV and Base'!$A$1:$N$671,9,FALSE))+31+ROUNDDOWN($AC61/4,0))*$AB61)/100,0)+$AB61+10)</f>
        <v/>
      </c>
      <c r="AJ61" s="21" t="str" cm="1">
        <f t="array" aca="1" ref="AJ61" ca="1">IF(NOT(ISNUMBER(INDEX($A:$A, LOOKUP(2, 1 / ($A$1:INDIRECT("$A$"&amp;ROW($A61)) &lt;&gt; ""),ROW($A$1:INDIRECT("$A$"&amp;ROW($A61)))), 1))), "",
ROUNDDOWN((ROUNDDOWN((((2*VLOOKUP($AA61, 'EV and Base'!$A$1:$N$671, 10, FALSE))+31+ROUNDDOWN($AD61/4, 0))*$AB61)/100, 0)+5)*1.1, 0))</f>
        <v/>
      </c>
      <c r="AK61" s="21" t="str" cm="1">
        <f t="array" aca="1" ref="AK61" ca="1">IF(NOT(ISNUMBER(INDEX($A:$A, LOOKUP(2, 1 / ($A$1:INDIRECT("$A$"&amp;ROW($A61)) &lt;&gt; ""),ROW($A$1:INDIRECT("$A$"&amp;ROW($A61)))), 1))), "",
ROUNDDOWN((ROUNDDOWN((((2*VLOOKUP($AA61, 'EV and Base'!$A$1:$N$671, 11, FALSE))+30+ROUNDDOWN($AE61/4, 0))*$AB61)/100, 0)+5), 0)
&amp;"-"&amp;
ROUNDDOWN((ROUNDDOWN((((2*VLOOKUP($AA61, 'EV and Base'!$A$1:$N$671, 11, FALSE))+31+ROUNDDOWN($AE61/4, 0))*$AB61)/100, 0)+5), 0))</f>
        <v/>
      </c>
      <c r="AL61" s="21" t="str" cm="1">
        <f t="array" aca="1" ref="AL61" ca="1">IF(NOT(ISNUMBER(INDEX($A:$A, LOOKUP(2, 1 / ($A$1:INDIRECT("$A$"&amp;ROW($A61)) &lt;&gt; ""),ROW($A$1:INDIRECT("$A$"&amp;ROW($A61)))), 1))), "",
ROUNDDOWN((ROUNDDOWN((((2*VLOOKUP($AA61, 'EV and Base'!$A$1:$N$671, 12, FALSE))+0+ROUNDDOWN($AF61/4, 0))*$AB61)/100, 0)+5)*0.9, 0)
&amp;"-"&amp;
ROUNDDOWN((ROUNDDOWN((((2*VLOOKUP($AA61, 'EV and Base'!$A$1:$N$671, 12, FALSE))+31+ROUNDDOWN($AF61/4, 0))*$AB61)/100, 0)+5)*0.9, 0))</f>
        <v/>
      </c>
      <c r="AM61" s="21" t="str" cm="1">
        <f t="array" aca="1" ref="AM61" ca="1">IF(NOT(ISNUMBER(INDEX($A:$A, LOOKUP(2, 1 / ($A$1:INDIRECT("$A$"&amp;ROW($A61)) &lt;&gt; ""),ROW($A$1:INDIRECT("$A$"&amp;ROW($A61)))), 1))), "",
ROUNDDOWN((ROUNDDOWN((((2*VLOOKUP($AA61, 'EV and Base'!$A$1:$N$671, 13, FALSE))+30+ROUNDDOWN($AG61/4, 0))*$AB61)/100, 0)+5), 0)
&amp;"-"&amp;
ROUNDDOWN((ROUNDDOWN((((2*VLOOKUP($AA61, 'EV and Base'!$A$1:$N$671, 13, FALSE))+31+ROUNDDOWN($AG61/4, 0))*$AB61)/100, 0)+5), 0))</f>
        <v/>
      </c>
      <c r="AN61" s="25" t="str" cm="1">
        <f t="array" aca="1" ref="AN61" ca="1">IF(NOT(ISNUMBER(INDEX($A:$A, LOOKUP(2, 1 / ($A$1:INDIRECT("$A$"&amp;ROW($A61)) &lt;&gt; ""),ROW($A$1:INDIRECT("$A$"&amp;ROW($A61)))), 1))), "",
ROUNDDOWN((ROUNDDOWN((((2*VLOOKUP($AA61, 'EV and Base'!$A$1:$N$671, 14, FALSE))+31+ROUNDDOWN($AH61/4, 0))*$AB61)/100, 0)+5), 0))</f>
        <v/>
      </c>
      <c r="AO61" s="23" t="str" cm="1">
        <f t="array" aca="1" ref="AO61" ca="1">IF(NOT(ISNUMBER(INDEX($A:$A, LOOKUP(2, 1 / ($A$1:INDIRECT("$A$"&amp;ROW($A61)) &lt;&gt; ""),ROW($A$1:INDIRECT("$A$"&amp;ROW($A61)))), 1))), "",
ROUNDDOWN((((2*VLOOKUP($AA61, 'EV and Base'!$A$1:$N$671, 9, FALSE))+31+ROUNDDOWN($AC61/4, 0))*$AB61)/100, 0)+$AB61+10)</f>
        <v/>
      </c>
      <c r="AP61" s="2" t="str" cm="1">
        <f t="array" aca="1" ref="AP61" ca="1">IF(NOT(ISNUMBER(INDEX($A:$A, LOOKUP(2, 1 / ($A$1:INDIRECT("$A$"&amp;ROW($A61)) &lt;&gt; ""),ROW($A$1:INDIRECT("$A$"&amp;ROW($A61)))), 1))), "",
ROUNDDOWN((ROUNDDOWN((((2*VLOOKUP($AA61, 'EV and Base'!$A$1:$N$671, 10, FALSE))+31+ROUNDDOWN($AD61/4, 0))*$AB61)/100, 0)+5)*1.1, 0))</f>
        <v/>
      </c>
      <c r="AQ61" s="2" t="str" cm="1">
        <f t="array" aca="1" ref="AQ61" ca="1">IF(NOT(ISNUMBER(INDEX($A:$A, LOOKUP(2, 1 / ($A$1:INDIRECT("$A$"&amp;ROW($A61)) &lt;&gt; ""),ROW($A$1:INDIRECT("$A$"&amp;ROW($A61)))), 1))), "",
ROUNDDOWN((ROUNDDOWN((((2*VLOOKUP($AA61, 'EV and Base'!$A$1:$N$671, 11, FALSE))+$AV$2+ROUNDDOWN($AE61/4, 0))*$AB61)/100, 0)+5), 0))</f>
        <v/>
      </c>
      <c r="AR61" s="22" t="str" cm="1">
        <f t="array" aca="1" ref="AR61" ca="1">IF(NOT(ISNUMBER(INDEX($A:$A, LOOKUP(2, 1 / ($A$1:INDIRECT("$A$"&amp;ROW($A61)) &lt;&gt; ""),ROW($A$1:INDIRECT("$A$"&amp;ROW($A61)))), 1))), "",
ROUNDDOWN((ROUNDDOWN((((2*VLOOKUP($AA61, 'EV and Base'!$A$1:$N$671, 12, FALSE))+$AW$2+ROUNDDOWN($AF61/4, 0))*$AB61)/100, 0)+5)*0.9, 0))</f>
        <v/>
      </c>
      <c r="AS61" s="2" t="str" cm="1">
        <f t="array" aca="1" ref="AS61" ca="1">IF(NOT(ISNUMBER(INDEX($A:$A, LOOKUP(2, 1 / ($A$1:INDIRECT("$A$"&amp;ROW($A61)) &lt;&gt; ""),ROW($A$1:INDIRECT("$A$"&amp;ROW($A61)))), 1))), "",
ROUNDDOWN((ROUNDDOWN((((2*VLOOKUP($AA61, 'EV and Base'!$A$1:$N$671, 13, FALSE))+$AX$2+ROUNDDOWN($AG61/4, 0))*$AB61)/100, 0)+5), 0))</f>
        <v/>
      </c>
      <c r="AT61" s="24" t="str" cm="1">
        <f t="array" aca="1" ref="AT61" ca="1">IF(NOT(ISNUMBER(INDEX($A:$A, LOOKUP(2, 1 / ($A$1:INDIRECT("$A$"&amp;ROW($A61)) &lt;&gt; ""),ROW($A$1:INDIRECT("$A$"&amp;ROW($A61)))), 1))), "",
ROUNDDOWN((ROUNDDOWN((((2*VLOOKUP($AA61, 'EV and Base'!$A$1:$N$671, 14, FALSE))+31+ROUNDDOWN($AH61/4, 0))*$AB61)/100, 0)+5), 0))</f>
        <v/>
      </c>
      <c r="AU61" s="28"/>
      <c r="AY61" t="str" cm="1">
        <f t="array" aca="1" ref="AY61" ca="1">IF(NOT(ISNUMBER(INDEX($A:$A,LOOKUP(2,1/($A$1:INDIRECT("$A$"&amp;ROW($A61))&lt;&gt;""),ROW($A$1:INDIRECT("$A$"&amp;ROW($A61)))),1))),"",
INDEX($AY:$AY,LOOKUP(2,1/($AY$1:INDIRECT("$AY$"&amp;ROW($AY61)-1)&lt;&gt;""),ROW($AY$1:INDIRECT("$AY$"&amp;ROW($AY61)-1))),1)+$BL61)</f>
        <v/>
      </c>
      <c r="AZ61" s="3" t="str" cm="1">
        <f t="array" aca="1" ref="AZ61" ca="1">IF(NOT(ISNUMBER(INDEX($A:$A, LOOKUP(2, 1 / ($A$1:INDIRECT("$A$"&amp;ROW($A61)) &lt;&gt; ""),ROW($A$1:INDIRECT("$A$"&amp;ROW($A61)))), 1))), "",
VLOOKUP(INDIRECT("$G$"&amp;LOOKUP(2, 1 / ($AY$1:INDIRECT("$AY$"&amp;ROW($AY61)-1) &lt;&gt; ""),ROW($AY$1:INDIRECT("$AY$"&amp;ROW($AY61)-1)))),'EV and Base'!A56:N726,2,FALSE))</f>
        <v/>
      </c>
      <c r="BA61" s="3" t="str" cm="1">
        <f t="array" aca="1" ref="BA61" ca="1">IF(NOT(ISNUMBER(INDEX($A:$A, LOOKUP(2, 1 / ($A$1:INDIRECT("$A$"&amp;ROW($A61)) &lt;&gt; ""),ROW($A$1:INDIRECT("$A$"&amp;ROW($A61)))), 1))), "",
INDIRECT("$I$"&amp;LOOKUP(2, 1 / ($AY$1:INDIRECT("$AY$"&amp;ROW($AY61)-1) &lt;&gt; ""),ROW($AY$1:INDIRECT("$AY$"&amp;ROW($AY61)-1)))))</f>
        <v/>
      </c>
      <c r="BB61" s="1" t="str" cm="1">
        <f t="array" aca="1" ref="BB61" ca="1">IF(NOT(ISNUMBER(INDEX($A:$A, LOOKUP(2, 1 / ($A$1:INDIRECT("$A$"&amp;ROW($A61)) &lt;&gt; ""),ROW($A$1:INDIRECT("$A$"&amp;ROW($A61)))), 1))), "",
INDIRECT("$AB$"&amp;LOOKUP(2, 1 / ($AY$1:INDIRECT("$AY$"&amp;ROW($AY61)-1) &lt;&gt; ""),ROW($AY$1:INDIRECT("$AY$"&amp;ROW($AY61)-1)))))</f>
        <v/>
      </c>
      <c r="BC61" s="3" t="str" cm="1">
        <f t="array" aca="1" ref="BC61" ca="1">IF(NOT(ISNUMBER(INDEX($A:$A,LOOKUP(2,1/($A$1:INDIRECT("$A$"&amp;ROW($A61))&lt;&gt;""),ROW($A$1:INDIRECT("$A$"&amp;ROW($A61)))),1))),"",
$BA61+$BA61+10)</f>
        <v/>
      </c>
      <c r="BD61" s="3" t="str" cm="1">
        <f t="array" aca="1" ref="BD61" ca="1">IF(NOT(ISNUMBER(INDEX($A:$A,LOOKUP(2,1/($A$1:INDIRECT("$A$"&amp;ROW($A61))&lt;&gt;""),ROW($A$1:INDIRECT("$A$"&amp;ROW($A61)))),1))),"",
$BA61+$BB61+10)</f>
        <v/>
      </c>
      <c r="BE61" s="3" t="str" cm="1">
        <f t="array" aca="1" ref="BE61" ca="1">IF(NOT(ISNUMBER(INDEX($A:$A,LOOKUP(2,1/($A$1:INDIRECT("$A$"&amp;ROW($A61))&lt;&gt;""),ROW($A$1:INDIRECT("$A$"&amp;ROW($A61)))),1))),"",
$BC61*$BC61)</f>
        <v/>
      </c>
      <c r="BF61" s="3" t="str" cm="1">
        <f t="array" aca="1" ref="BF61" ca="1">IF(NOT(ISNUMBER(INDEX($A:$A,LOOKUP(2,1/($A$1:INDIRECT("$A$"&amp;ROW($A61))&lt;&gt;""),ROW($A$1:INDIRECT("$A$"&amp;ROW($A61)))),1))),"",
$BD61*$BD61)</f>
        <v/>
      </c>
      <c r="BG61" s="3" t="str" cm="1">
        <f t="array" aca="1" ref="BG61" ca="1">IF(NOT(ISNUMBER(INDEX($A:$A,LOOKUP(2,1/($A$1:INDIRECT("$A$"&amp;ROW($A61))&lt;&gt;""),ROW($A$1:INDIRECT("$A$"&amp;ROW($A61)))),1))),"",
_xlfn.FLOOR.MATH(1.5*_xlfn.FLOOR.MATH($AZ61*BA61/5)))</f>
        <v/>
      </c>
      <c r="BH61" s="3" t="str" cm="1">
        <f t="array" aca="1" ref="BH61" ca="1">IF(NOT(ISNUMBER(INDEX($A:$A, LOOKUP(2, 1 / ($A$1:INDIRECT("$A$"&amp;ROW($A61)) &lt;&gt; ""),ROW($A$1:INDIRECT("$A$"&amp;ROW($A61)))), 1))), "",
_xlfn.FLOOR.MATH($BG61/IF(OR(INDIRECT("$C$"&amp;LOOKUP(2, 1 / ($AY$1:INDIRECT("$AY$"&amp;ROW($AY61)-1) &lt;&gt; ""),ROW($AY$1:INDIRECT("$AY$"&amp;ROW($AY61)-1))))="Multi",
INDIRECT("$C$"&amp;LOOKUP(2, 1 / ($AY$1:INDIRECT("$AY$"&amp;ROW($AY61)-1) &lt;&gt; ""),ROW($AY$1:INDIRECT("$AY$"&amp;ROW($AY61)-1))))="Double"),2,1)))</f>
        <v/>
      </c>
      <c r="BI61" s="3" t="str" cm="1">
        <f t="array" aca="1" ref="BI61" ca="1">IF(NOT(ISNUMBER(INDEX($A:$A,LOOKUP(2,1/($A$1:INDIRECT("$A$"&amp;ROW($A61))&lt;&gt;""),ROW($A$1:INDIRECT("$A$"&amp;ROW($A61)))),1))),"",
VLOOKUP($BC61,GameFreakSQRT!$A$1:$B$200,2,FALSE))</f>
        <v/>
      </c>
      <c r="BJ61" s="3" t="str" cm="1">
        <f t="array" aca="1" ref="BJ61" ca="1">IF(NOT(ISNUMBER(INDEX($A:$A,LOOKUP(2,1/($A$1:INDIRECT("$A$"&amp;ROW($A61))&lt;&gt;""),ROW($A$1:INDIRECT("$A$"&amp;ROW($A61)))),1))),"",
VLOOKUP($BD61,GameFreakSQRT!$A$1:$B$200,2,FALSE))</f>
        <v/>
      </c>
      <c r="BK61" s="3" t="str" cm="1">
        <f t="array" aca="1" ref="BK61" ca="1">IF(NOT(ISNUMBER(INDEX($A:$A,LOOKUP(2,1/($A$1:INDIRECT("$A$"&amp;ROW($A61))&lt;&gt;""),ROW($A$1:INDIRECT("$A$"&amp;ROW($A61)))),1))),"",
_xlfn.FLOOR.MATH((($BI61*$BE61)*$BH61)/($BJ61*$BF61))+1)</f>
        <v/>
      </c>
      <c r="BL61" s="3" t="str" cm="1">
        <f t="array" aca="1" ref="BL61" ca="1">IF(NOT(ISNUMBER(INDEX($A:$A,LOOKUP(2,1/($A$1:INDIRECT("$A$"&amp;ROW($A61))&lt;&gt;""),ROW($A$1:INDIRECT("$A$"&amp;ROW($A61)))),1))),"",
_xlfn.FLOOR.MATH($BK61*IF(NOT(INDIRECT("$Z$"&amp;LOOKUP(2, 1 / ($AY$1:INDIRECT("$AY$"&amp;ROW($AY61)-1) &lt;&gt; ""),ROW($AY$1:INDIRECT("$AY$"&amp;ROW($AY61)-1))))=""),1.5,1)))</f>
        <v/>
      </c>
      <c r="BM61" s="3" t="str" cm="1">
        <f t="array" aca="1" ref="BM61" ca="1">IF(NOT(ISNUMBER(INDEX($A:$A, LOOKUP(2, 1 / ($A$1:INDIRECT("$A$"&amp;ROW($A61)) &lt;&gt; ""),ROW($A$1:INDIRECT("$A$"&amp;ROW($A61)))), 1))), "",
INDIRECT("$Y$"&amp;LOOKUP(2, 1 / ($AY$1:INDIRECT("$AY$"&amp;ROW($AY61)-1) &lt;&gt; ""),ROW($AY$1:INDIRECT("$AY$"&amp;ROW($AY61)-1)))))</f>
        <v/>
      </c>
      <c r="BN61" s="3" t="str">
        <f t="shared" ca="1" si="0"/>
        <v/>
      </c>
      <c r="CT61" s="3" t="str" cm="1">
        <f t="array" aca="1" ref="CT61" ca="1">IF(NOT(ISNUMBER(INDEX($A:$A, LOOKUP(2, 1 / ($A$1:INDIRECT("$A$"&amp;ROW($A61)) &lt;&gt; ""),ROW($A$1:INDIRECT("$A$"&amp;ROW($A61)))), 1))), "",
$AY61-INDEX($AY:$AY, LOOKUP(2, 1 / ($AY$1:INDIRECT("$AV$"&amp;ROW($AY61)-1) &lt;&gt; ""),ROW($AY$1:INDIRECT("$AV$"&amp;ROW($AY61)-1))), 1))</f>
        <v/>
      </c>
      <c r="CU61" s="3" t="str" cm="1">
        <f t="array" aca="1" ref="CU61" ca="1">IF(NOT(ISNUMBER(INDEX($A:$A, LOOKUP(2, 1 / ($A$1:INDIRECT("$A$"&amp;ROW($A61)) &lt;&gt; ""),ROW($A$1:INDIRECT("$A$"&amp;ROW($A61)))), 1))), "",
INDEX($Y:$Y, LOOKUP(2, 1 / ($Y$1:INDIRECT("$Y$"&amp;ROW($Y61)-1) &lt;&gt; ""),ROW($Y$1:INDIRECT("$Y$"&amp;ROW($Y61)-1))), 1))</f>
        <v/>
      </c>
      <c r="CV61" s="1" t="str">
        <f ca="1">IFERROR(VLOOKUP($AY61, 'Medium-Slow'!$A$1:$B$101, 2, TRUE),"")</f>
        <v/>
      </c>
    </row>
    <row r="62" spans="1:100" x14ac:dyDescent="0.45">
      <c r="A62" s="69" t="s">
        <v>75</v>
      </c>
      <c r="B62" s="69" t="s">
        <v>209</v>
      </c>
      <c r="C62" s="69" t="s">
        <v>46</v>
      </c>
      <c r="D62" s="69" t="s">
        <v>191</v>
      </c>
      <c r="E62" s="69" t="s">
        <v>48</v>
      </c>
      <c r="F62" s="56">
        <v>1</v>
      </c>
      <c r="G62" s="2" t="s">
        <v>210</v>
      </c>
      <c r="H62" s="2" t="s">
        <v>50</v>
      </c>
      <c r="I62" s="2">
        <v>14</v>
      </c>
      <c r="J62" s="2" t="s">
        <v>82</v>
      </c>
      <c r="K62" s="2" t="s">
        <v>211</v>
      </c>
      <c r="L62" s="2" t="s">
        <v>53</v>
      </c>
      <c r="M62" s="2" t="s">
        <v>212</v>
      </c>
      <c r="N62" s="2" t="s">
        <v>213</v>
      </c>
      <c r="O62" s="2" t="s">
        <v>214</v>
      </c>
      <c r="P62" s="2" t="s">
        <v>215</v>
      </c>
      <c r="Q62" s="2">
        <v>0</v>
      </c>
      <c r="R62" s="2">
        <f>_xlfn.FLOOR.MATH((((2*VLOOKUP(G62, 'EV and Base'!$A$1:$N$671, 9, FALSE))+$Q62)*$I62)/100)+$I62+10</f>
        <v>32</v>
      </c>
      <c r="S62" s="2">
        <f>_xlfn.FLOOR.MATH((_xlfn.FLOOR.MATH((((2*VLOOKUP($G62, 'EV and Base'!$A$1:$N$671, 10, FALSE))+$Q62)*$I62)/100)+5)*
IF(OR($J62="Lonely", $J62="Brave", $J62="Adamant", $J62="Naughty"), 1.1,
IF(OR($J62="Bold", $J62="Timid", $J62="Modest", $J62="Calm"), 0.9, 1)))</f>
        <v>17</v>
      </c>
      <c r="T62" s="2">
        <f>_xlfn.FLOOR.MATH((_xlfn.FLOOR.MATH((((2*VLOOKUP($G62, 'EV and Base'!$A$1:$N$671, 11, FALSE))+$Q62)*$I62)/100)+5)*
IF(OR($J62="Bold", $J62="Relaxed", $J62="Impish", $J62="Lax"), 1.1,
IF(OR($J62="Lonely", $J62="Hasty", $J62="Mild", $J62="Gentle"), 0.9, 1)))</f>
        <v>21</v>
      </c>
      <c r="U62" s="2">
        <f>_xlfn.FLOOR.MATH((_xlfn.FLOOR.MATH((((2*VLOOKUP($G62, 'EV and Base'!$A$1:$N$671, 12, FALSE))+$Q62)*$I62)/100)+5)*
IF(OR($J62="Modest", $J62="Mild", $J62="Quiet", $J62="Rash"), 1.1,
IF(OR($J62="Adamant", $J62="Impish", $J62="Jolly", $J62="Careful"), 0.9, 1)))</f>
        <v>14</v>
      </c>
      <c r="V62" s="2">
        <f>_xlfn.FLOOR.MATH((_xlfn.FLOOR.MATH((((2*VLOOKUP($G62, 'EV and Base'!$A$1:$N$671, 13, FALSE))+$Q62)*$I62)/100)+5)*
IF(OR($J62="Calm", $J62="Gentle", $J62="Sassy", $J62="Careful"), 1.1,
IF(OR($J62="Naughty", $J62="Lax", $J62="Naive", $J62="Rash"), 0.9, 1)))</f>
        <v>15</v>
      </c>
      <c r="W62" s="2">
        <f>_xlfn.FLOOR.MATH((_xlfn.FLOOR.MATH((((2*VLOOKUP($G62, 'EV and Base'!$A$1:$N$671, 14, FALSE))+$Q62)*$I62)/100)+5)*
IF(OR($J62="Timid", $J62="Hasty", $J62="Jolly", $J62="Naive"), 1.1,
IF(OR($J62="Brave", $J62="Relaxed", $J62="Quiet", $J62="Sassy"), 0.9, 1)))</f>
        <v>18</v>
      </c>
      <c r="X62" s="69">
        <v>224</v>
      </c>
      <c r="AA62" s="23" t="str" cm="1">
        <f t="array" aca="1" ref="AA62" ca="1">IF(NOT(ISNUMBER(INDEX($A:$A,LOOKUP(2,1/($A$1:INDIRECT("$A$"&amp;ROW($A62))&lt;&gt;""),ROW($A$1:INDIRECT("$A$"&amp;ROW($A62)))),1))),"",
IF(NOT(ISNUMBER($A62)),$AA61,
IF($AB62&lt;16,"Lillipup",
IF($AB62&lt;32,"Herdier",
"Stoutland"))))</f>
        <v/>
      </c>
      <c r="AB62" s="25" t="str" cm="1">
        <f t="array" aca="1" ref="AB62" ca="1">IF(NOT(ISNUMBER(INDEX($A:$A, LOOKUP(2, 1 / ($A$1:INDIRECT("$A$"&amp;ROW($A62)) &lt;&gt; ""),ROW($A$1:INDIRECT("$A$"&amp;ROW($A62)))), 1))), "",
VLOOKUP($AY62,'Medium-Slow'!$A$1:$B$101,2,TRUE))</f>
        <v/>
      </c>
      <c r="AC62" s="23" t="str" cm="1">
        <f t="array" aca="1" ref="AC62" ca="1">IF(NOT(ISNUMBER(INDEX($A:$A, LOOKUP(2, 1 / ($A$1:INDIRECT("$A$"&amp;ROW($A62)) &lt;&gt; ""),ROW($A$1:INDIRECT("$A$"&amp;ROW($A62)))), 1))), "",
INDEX($AC:$AC, LOOKUP(2, 1 / ($AC$1:INDIRECT("$AC$"&amp;ROW($AC62)-1) &lt;&gt; ""),ROW($AC$1:INDIRECT("$AC$"&amp;ROW($AC62)-1))), 1)+
IF(INDEX($AC:$AC, LOOKUP(2, 1 / ($AC$1:INDIRECT("$AC$"&amp;ROW($AC62)-1) &lt;&gt; ""),ROW($AC$1:INDIRECT("$AC$"&amp;ROW($AC62)-1))), 1)+
INDEX($AD:$AD, LOOKUP(2, 1 / ($AD$1:INDIRECT("$AD$"&amp;ROW($AD62)-1) &lt;&gt; ""),ROW($AD$1:INDIRECT("$AD$"&amp;ROW($AD62)-1))), 1)+
INDEX($AE:$AE, LOOKUP(2, 1 / ($AE$1:INDIRECT("$AE$"&amp;ROW($AE62)-1) &lt;&gt; ""),ROW($AE$1:INDIRECT("$AE$"&amp;ROW($AD62)-1))), 1)+
INDEX($AE:$AF, LOOKUP(2, 1 / ($AF$1:INDIRECT("$AF$"&amp;ROW($AF62)-1) &lt;&gt; ""),ROW($AF$1:INDIRECT("$AF$"&amp;ROW($AD62)-1))), 1)+
INDEX($AG:$AG, LOOKUP(2, 1 / ($AG$1:INDIRECT("$AG$"&amp;ROW($AG62)-1) &lt;&gt; ""),ROW($AG$1:INDIRECT("$AG$"&amp;ROW($AD62)-1))), 1)+
INDEX($AH:$AH, LOOKUP(2, 1 / ($AH$1:INDIRECT("$AH$"&amp;ROW($AH62)-1) &lt;&gt; ""),ROW($AH$1:INDIRECT("$AH$"&amp;ROW($AD62)-1))), 1)&gt;=510,0,
IF(INDEX($AC:$AC, LOOKUP(2, 1 / ($AC$1:INDIRECT("$AC$"&amp;ROW($AC62)-1) &lt;&gt; ""),ROW($AC$1:INDIRECT("$AC$"&amp;ROW($AC62)-1))), 1)&gt;=255,0,
VLOOKUP(INDIRECT("$G$"&amp;LOOKUP(2, 1 / ($AC$1:INDIRECT("$AC$"&amp;ROW($AC62)-1) &lt;&gt; ""),ROW($AC$1:INDIRECT("$AC$"&amp;ROW($AC62)-1)))), 'EV and Base'!$A$1:$N$671, 3, FALSE))))</f>
        <v/>
      </c>
      <c r="AD62" s="2" t="str" cm="1">
        <f t="array" aca="1" ref="AD62" ca="1">IF(NOT(ISNUMBER(INDEX($A:$A, LOOKUP(2, 1 / ($A$1:INDIRECT("$A$"&amp;ROW($A62)) &lt;&gt; ""),ROW($A$1:INDIRECT("$A$"&amp;ROW($A62)))), 1))), "",
INDEX($AD:$AD, LOOKUP(2, 1 / ($AD$1:INDIRECT("$AD$"&amp;ROW($AD62)-1) &lt;&gt; ""),ROW($AD$1:INDIRECT("$AD$"&amp;ROW($AD62)-1))), 1)+
IF(INDEX($AC:$AC, LOOKUP(2, 1 / ($AC$1:INDIRECT("$AC$"&amp;ROW($AC62)-1) &lt;&gt; ""),ROW($AC$1:INDIRECT("$AC$"&amp;ROW($AC62)-1))), 1)+
INDEX($AD:$AD, LOOKUP(2, 1 / ($AD$1:INDIRECT("$AD$"&amp;ROW($AD62)-1) &lt;&gt; ""),ROW($AD$1:INDIRECT("$AD$"&amp;ROW($AD62)-1))), 1)+
INDEX($AE:$AE, LOOKUP(2, 1 / ($AE$1:INDIRECT("$AE$"&amp;ROW($AE62)-1) &lt;&gt; ""),ROW($AE$1:INDIRECT("$AE$"&amp;ROW($AD62)-1))), 1)+
INDEX($AE:$AF, LOOKUP(2, 1 / ($AF$1:INDIRECT("$AF$"&amp;ROW($AF62)-1) &lt;&gt; ""),ROW($AF$1:INDIRECT("$AF$"&amp;ROW($AD62)-1))), 1)+
INDEX($AG:$AG, LOOKUP(2, 1 / ($AG$1:INDIRECT("$AG$"&amp;ROW($AG62)-1) &lt;&gt; ""),ROW($AG$1:INDIRECT("$AG$"&amp;ROW($AD62)-1))), 1)+
INDEX($AH:$AH, LOOKUP(2, 1 / ($AH$1:INDIRECT("$AH$"&amp;ROW($AH62)-1) &lt;&gt; ""),ROW($AH$1:INDIRECT("$AH$"&amp;ROW($AD62)-1))), 1)&gt;=510,0,
IF(INDEX($AD:$AD, LOOKUP(2, 1 / ($AD$1:INDIRECT("$AD$"&amp;ROW($AD62)-1) &lt;&gt; ""),ROW($AD$1:INDIRECT("$AD$"&amp;ROW($AD62)-1))), 1)&gt;=255,0,
VLOOKUP(INDIRECT("$G$"&amp;LOOKUP(2, 1 / ($AD$1:INDIRECT("$AD$"&amp;ROW($AD62)-1) &lt;&gt; ""),ROW($AD$1:INDIRECT("$AD$"&amp;ROW($AD62)-1)))), 'EV and Base'!$A$1:$N$671, 4, FALSE))))</f>
        <v/>
      </c>
      <c r="AE62" s="2" t="str" cm="1">
        <f t="array" aca="1" ref="AE62" ca="1">IF(NOT(ISNUMBER(INDEX($A:$A,LOOKUP(2,1/($A$1:INDIRECT("$A$"&amp;ROW($A62))&lt;&gt;""),ROW($A$1:INDIRECT("$A$"&amp;ROW($A62)))),1))),"",
INDEX($AE:$AE,LOOKUP(2,1/($AE$1:INDIRECT("$AE$"&amp;ROW($AE62)-1)&lt;&gt;""),ROW($AE$1:INDIRECT("$AE$"&amp;ROW($AE62)-1))),1)+
IF(INDEX($AC:$AC,LOOKUP(2,1/($AC$1:INDIRECT("$AC$"&amp;ROW($AC62)-1)&lt;&gt;""),ROW($AC$1:INDIRECT("$AC$"&amp;ROW($AC62)-1))),1)+
INDEX($AD:$AD,LOOKUP(2,1/($AD$1:INDIRECT("$AD$"&amp;ROW($AD62)-1)&lt;&gt;""),ROW($AD$1:INDIRECT("$AD$"&amp;ROW($AD62)-1))),1)+
INDEX($AE:$AE,LOOKUP(2,1/($AE$1:INDIRECT("$AE$"&amp;ROW($AE62)-1)&lt;&gt;""),ROW($AE$1:INDIRECT("$AE$"&amp;ROW($AD62)-1))),1)+
INDEX($AE:$AF,LOOKUP(2,1/($AF$1:INDIRECT("$AF$"&amp;ROW($AF62)-1)&lt;&gt;""),ROW($AF$1:INDIRECT("$AF$"&amp;ROW($AD62)-1))),1)+
INDEX($AG:$AG,LOOKUP(2,1/($AG$1:INDIRECT("$AG$"&amp;ROW($AG62)-1)&lt;&gt;""),ROW($AG$1:INDIRECT("$AG$"&amp;ROW($AD62)-1))),1)+
INDEX($AH:$AH,LOOKUP(2,1/($AH$1:INDIRECT("$AH$"&amp;ROW($AH62)-1)&lt;&gt;""),ROW($AH$1:INDIRECT("$AH$"&amp;ROW($AD62)-1))),1)&gt;=510,0,
IF(INDEX($AE:$AE,LOOKUP(2,1/($AE$1:INDIRECT("$AE$"&amp;ROW($AE62)-1)&lt;&gt;""),ROW($AE$1:INDIRECT("$AE$"&amp;ROW($AE62)-1))),1)&gt;=255,0,
VLOOKUP(INDIRECT("$G$"&amp;LOOKUP(2,1/($AE$1:INDIRECT("$AE$"&amp;ROW($AE62)-1)&lt;&gt;""),ROW($AE$1:INDIRECT("$AE$"&amp;ROW($AE62)-1)))),'EV and Base'!$A$1:$N$671,5,FALSE))))</f>
        <v/>
      </c>
      <c r="AF62" s="2" t="str" cm="1">
        <f t="array" aca="1" ref="AF62" ca="1">IF(NOT(ISNUMBER(INDEX($A:$A, LOOKUP(2, 1 / ($A$1:INDIRECT("$A$"&amp;ROW($A62)) &lt;&gt; ""),ROW($A$1:INDIRECT("$A$"&amp;ROW($A62)))), 1))), "",
INDEX($AF:$AF, LOOKUP(2, 1 / ($AF$1:INDIRECT("$AF$"&amp;ROW($AF62)-1) &lt;&gt; ""),ROW($AF$1:INDIRECT("$AF$"&amp;ROW($AF62)-1))), 1)+
IF(INDEX($AC:$AC, LOOKUP(2, 1 / ($AC$1:INDIRECT("$AC$"&amp;ROW($AC62)-1) &lt;&gt; ""),ROW($AC$1:INDIRECT("$AC$"&amp;ROW($AC62)-1))), 1)+
INDEX($AD:$AD, LOOKUP(2, 1 / ($AD$1:INDIRECT("$AD$"&amp;ROW($AD62)-1) &lt;&gt; ""),ROW($AD$1:INDIRECT("$AD$"&amp;ROW($AD62)-1))), 1)+
INDEX($AE:$AE, LOOKUP(2, 1 / ($AE$1:INDIRECT("$AE$"&amp;ROW($AE62)-1) &lt;&gt; ""),ROW($AE$1:INDIRECT("$AE$"&amp;ROW($AD62)-1))), 1)+
INDEX($AE:$AF, LOOKUP(2, 1 / ($AF$1:INDIRECT("$AF$"&amp;ROW($AF62)-1) &lt;&gt; ""),ROW($AF$1:INDIRECT("$AF$"&amp;ROW($AD62)-1))), 1)+
INDEX($AG:$AG, LOOKUP(2, 1 / ($AG$1:INDIRECT("$AG$"&amp;ROW($AG62)-1) &lt;&gt; ""),ROW($AG$1:INDIRECT("$AG$"&amp;ROW($AD62)-1))), 1)+
INDEX($AH:$AH, LOOKUP(2, 1 / ($AH$1:INDIRECT("$AH$"&amp;ROW($AH62)-1) &lt;&gt; ""),ROW($AH$1:INDIRECT("$AH$"&amp;ROW($AD62)-1))), 1)&gt;=510,0,
IF(INDEX($AF:$AF, LOOKUP(2, 1 / ($AF$1:INDIRECT("$AF$"&amp;ROW($AF62)-1) &lt;&gt; ""),ROW($AF$1:INDIRECT("$AF$"&amp;ROW($AF62)-1))), 1)&gt;=255,0,
VLOOKUP(INDIRECT("$G$"&amp;LOOKUP(2, 1 / ($AF$1:INDIRECT("$AF$"&amp;ROW($AF62)-1) &lt;&gt; ""),ROW($AF$1:INDIRECT("$AF$"&amp;ROW($AF62)-1)))), 'EV and Base'!$A$1:$N$671, 6, FALSE))))</f>
        <v/>
      </c>
      <c r="AG62" s="2" t="str" cm="1">
        <f t="array" aca="1" ref="AG62" ca="1">IF(NOT(ISNUMBER(INDEX($A:$A, LOOKUP(2, 1 / ($A$1:INDIRECT("$A$"&amp;ROW($A62)) &lt;&gt; ""),ROW($A$1:INDIRECT("$A$"&amp;ROW($A62)))), 1))), "",
INDEX($AG:$AG, LOOKUP(2, 1 / ($AG$1:INDIRECT("$AG$"&amp;ROW($AG62)-1) &lt;&gt; ""),ROW($AG$1:INDIRECT("$AG$"&amp;ROW($AG62)-1))), 1)+
IF(INDEX($AC:$AC, LOOKUP(2, 1 / ($AC$1:INDIRECT("$AC$"&amp;ROW($AC62)-1) &lt;&gt; ""),ROW($AC$1:INDIRECT("$AC$"&amp;ROW($AC62)-1))), 1)+
INDEX($AD:$AD, LOOKUP(2, 1 / ($AD$1:INDIRECT("$AD$"&amp;ROW($AD62)-1) &lt;&gt; ""),ROW($AD$1:INDIRECT("$AD$"&amp;ROW($AD62)-1))), 1)+
INDEX($AE:$AE, LOOKUP(2, 1 / ($AE$1:INDIRECT("$AE$"&amp;ROW($AE62)-1) &lt;&gt; ""),ROW($AE$1:INDIRECT("$AE$"&amp;ROW($AD62)-1))), 1)+
INDEX($AE:$AF, LOOKUP(2, 1 / ($AF$1:INDIRECT("$AF$"&amp;ROW($AF62)-1) &lt;&gt; ""),ROW($AF$1:INDIRECT("$AF$"&amp;ROW($AD62)-1))), 1)+
INDEX($AG:$AG, LOOKUP(2, 1 / ($AG$1:INDIRECT("$AG$"&amp;ROW($AG62)-1) &lt;&gt; ""),ROW($AG$1:INDIRECT("$AG$"&amp;ROW($AD62)-1))), 1)+
INDEX($AH:$AH, LOOKUP(2, 1 / ($AH$1:INDIRECT("$AH$"&amp;ROW($AH62)-1) &lt;&gt; ""),ROW($AH$1:INDIRECT("$AH$"&amp;ROW($AD62)-1))), 1)&gt;=510,0,
IF(INDEX($AG:$AG, LOOKUP(2, 1 / ($AG$1:INDIRECT("$AG$"&amp;ROW($AG62)-1) &lt;&gt; ""),ROW($AG$1:INDIRECT("$AG$"&amp;ROW($AG62)-1))), 1)&gt;=255,0,
VLOOKUP(INDIRECT("$G$"&amp;LOOKUP(2, 1 / ($AG$1:INDIRECT("$AG$"&amp;ROW($AG62)-1) &lt;&gt; ""),ROW($AG$1:INDIRECT("$AG$"&amp;ROW($AG62)-1)))), 'EV and Base'!$A$1:$N$671, 7, FALSE))))</f>
        <v/>
      </c>
      <c r="AH62" s="24" t="str" cm="1">
        <f t="array" aca="1" ref="AH62" ca="1">IF(NOT(ISNUMBER(INDEX($A:$A,LOOKUP(2,1/($A$1:INDIRECT("$A$"&amp;ROW($A62))&lt;&gt;""),ROW($A$1:INDIRECT("$A$"&amp;ROW($A62)))),1))),"",
INDEX($AH:$AH,LOOKUP(2,1/($AH$1:INDIRECT("$AH$"&amp;ROW($AH62)-1)&lt;&gt;""),ROW($AH$1:INDIRECT("$AH$"&amp;ROW($AH62)-1))),1)+
IF(INDEX($AC:$AC,LOOKUP(2,1/($AC$1:INDIRECT("$AC$"&amp;ROW($AC62)-1)&lt;&gt;""),ROW($AC$1:INDIRECT("$AC$"&amp;ROW($AC62)-1))),1)+
INDEX($AD:$AD,LOOKUP(2,1/($AD$1:INDIRECT("$AD$"&amp;ROW($AD62)-1)&lt;&gt;""),ROW($AD$1:INDIRECT("$AD$"&amp;ROW($AD62)-1))),1)+
INDEX($AE:$AE,LOOKUP(2,1/($AE$1:INDIRECT("$AE$"&amp;ROW($AE62)-1)&lt;&gt;""),ROW($AE$1:INDIRECT("$AE$"&amp;ROW($AD62)-1))),1)+
INDEX($AE:$AF,LOOKUP(2,1/($AF$1:INDIRECT("$AF$"&amp;ROW($AF62)-1)&lt;&gt;""),ROW($AF$1:INDIRECT("$AF$"&amp;ROW($AD62)-1))),1)+
INDEX($AG:$AG,LOOKUP(2,1/($AG$1:INDIRECT("$AG$"&amp;ROW($AG62)-1)&lt;&gt;""),ROW($AG$1:INDIRECT("$AG$"&amp;ROW($AD62)-1))),1)+
INDEX($AH:$AH,LOOKUP(2,1/($AH$1:INDIRECT("$AH$"&amp;ROW($AH62)-1)&lt;&gt;""),ROW($AH$1:INDIRECT("$AH$"&amp;ROW($AD62)-1))),1)&gt;=510,0,
IF(INDEX($AH:$AH,LOOKUP(2,1/($AH$1:INDIRECT("$AH$"&amp;ROW($AH62)-1)&lt;&gt;""),ROW($AH$1:INDIRECT("$AH$"&amp;ROW($AH62)-1))),1)&gt;=255,0,
VLOOKUP(INDIRECT("$G$"&amp;LOOKUP(2,1/($AH$1:INDIRECT("$AH$"&amp;ROW($AH62)-1)&lt;&gt;""),ROW($AH$1:INDIRECT("$AH$"&amp;ROW($AH62)-1)))),'EV and Base'!$A$1:$N$671,8,FALSE))))</f>
        <v/>
      </c>
      <c r="AI62" s="29" t="str" cm="1">
        <f t="array" aca="1" ref="AI62" ca="1">IF(NOT(ISNUMBER(INDEX($A:$A,LOOKUP(2,1/($A$1:INDIRECT("$A$"&amp;ROW($A62))&lt;&gt;""),ROW($A$1:INDIRECT("$A$"&amp;ROW($A62)))),1))),"",
ROUNDDOWN((((2*VLOOKUP($AA62,'EV and Base'!$A$1:$N$671,9,FALSE))+31+ROUNDDOWN($AC62/4,0))*$AB62)/100,0)+$AB62+10)</f>
        <v/>
      </c>
      <c r="AJ62" s="21" t="str" cm="1">
        <f t="array" aca="1" ref="AJ62" ca="1">IF(NOT(ISNUMBER(INDEX($A:$A, LOOKUP(2, 1 / ($A$1:INDIRECT("$A$"&amp;ROW($A62)) &lt;&gt; ""),ROW($A$1:INDIRECT("$A$"&amp;ROW($A62)))), 1))), "",
ROUNDDOWN((ROUNDDOWN((((2*VLOOKUP($AA62, 'EV and Base'!$A$1:$N$671, 10, FALSE))+31+ROUNDDOWN($AD62/4, 0))*$AB62)/100, 0)+5)*1.1, 0))</f>
        <v/>
      </c>
      <c r="AK62" s="21" t="str" cm="1">
        <f t="array" aca="1" ref="AK62" ca="1">IF(NOT(ISNUMBER(INDEX($A:$A, LOOKUP(2, 1 / ($A$1:INDIRECT("$A$"&amp;ROW($A62)) &lt;&gt; ""),ROW($A$1:INDIRECT("$A$"&amp;ROW($A62)))), 1))), "",
ROUNDDOWN((ROUNDDOWN((((2*VLOOKUP($AA62, 'EV and Base'!$A$1:$N$671, 11, FALSE))+30+ROUNDDOWN($AE62/4, 0))*$AB62)/100, 0)+5), 0)
&amp;"-"&amp;
ROUNDDOWN((ROUNDDOWN((((2*VLOOKUP($AA62, 'EV and Base'!$A$1:$N$671, 11, FALSE))+31+ROUNDDOWN($AE62/4, 0))*$AB62)/100, 0)+5), 0))</f>
        <v/>
      </c>
      <c r="AL62" s="21" t="str" cm="1">
        <f t="array" aca="1" ref="AL62" ca="1">IF(NOT(ISNUMBER(INDEX($A:$A, LOOKUP(2, 1 / ($A$1:INDIRECT("$A$"&amp;ROW($A62)) &lt;&gt; ""),ROW($A$1:INDIRECT("$A$"&amp;ROW($A62)))), 1))), "",
ROUNDDOWN((ROUNDDOWN((((2*VLOOKUP($AA62, 'EV and Base'!$A$1:$N$671, 12, FALSE))+0+ROUNDDOWN($AF62/4, 0))*$AB62)/100, 0)+5)*0.9, 0)
&amp;"-"&amp;
ROUNDDOWN((ROUNDDOWN((((2*VLOOKUP($AA62, 'EV and Base'!$A$1:$N$671, 12, FALSE))+31+ROUNDDOWN($AF62/4, 0))*$AB62)/100, 0)+5)*0.9, 0))</f>
        <v/>
      </c>
      <c r="AM62" s="21" t="str" cm="1">
        <f t="array" aca="1" ref="AM62" ca="1">IF(NOT(ISNUMBER(INDEX($A:$A, LOOKUP(2, 1 / ($A$1:INDIRECT("$A$"&amp;ROW($A62)) &lt;&gt; ""),ROW($A$1:INDIRECT("$A$"&amp;ROW($A62)))), 1))), "",
ROUNDDOWN((ROUNDDOWN((((2*VLOOKUP($AA62, 'EV and Base'!$A$1:$N$671, 13, FALSE))+30+ROUNDDOWN($AG62/4, 0))*$AB62)/100, 0)+5), 0)
&amp;"-"&amp;
ROUNDDOWN((ROUNDDOWN((((2*VLOOKUP($AA62, 'EV and Base'!$A$1:$N$671, 13, FALSE))+31+ROUNDDOWN($AG62/4, 0))*$AB62)/100, 0)+5), 0))</f>
        <v/>
      </c>
      <c r="AN62" s="25" t="str" cm="1">
        <f t="array" aca="1" ref="AN62" ca="1">IF(NOT(ISNUMBER(INDEX($A:$A, LOOKUP(2, 1 / ($A$1:INDIRECT("$A$"&amp;ROW($A62)) &lt;&gt; ""),ROW($A$1:INDIRECT("$A$"&amp;ROW($A62)))), 1))), "",
ROUNDDOWN((ROUNDDOWN((((2*VLOOKUP($AA62, 'EV and Base'!$A$1:$N$671, 14, FALSE))+31+ROUNDDOWN($AH62/4, 0))*$AB62)/100, 0)+5), 0))</f>
        <v/>
      </c>
      <c r="AO62" s="23" t="str" cm="1">
        <f t="array" aca="1" ref="AO62" ca="1">IF(NOT(ISNUMBER(INDEX($A:$A, LOOKUP(2, 1 / ($A$1:INDIRECT("$A$"&amp;ROW($A62)) &lt;&gt; ""),ROW($A$1:INDIRECT("$A$"&amp;ROW($A62)))), 1))), "",
ROUNDDOWN((((2*VLOOKUP($AA62, 'EV and Base'!$A$1:$N$671, 9, FALSE))+31+ROUNDDOWN($AC62/4, 0))*$AB62)/100, 0)+$AB62+10)</f>
        <v/>
      </c>
      <c r="AP62" s="2" t="str" cm="1">
        <f t="array" aca="1" ref="AP62" ca="1">IF(NOT(ISNUMBER(INDEX($A:$A, LOOKUP(2, 1 / ($A$1:INDIRECT("$A$"&amp;ROW($A62)) &lt;&gt; ""),ROW($A$1:INDIRECT("$A$"&amp;ROW($A62)))), 1))), "",
ROUNDDOWN((ROUNDDOWN((((2*VLOOKUP($AA62, 'EV and Base'!$A$1:$N$671, 10, FALSE))+31+ROUNDDOWN($AD62/4, 0))*$AB62)/100, 0)+5)*1.1, 0))</f>
        <v/>
      </c>
      <c r="AQ62" s="2" t="str" cm="1">
        <f t="array" aca="1" ref="AQ62" ca="1">IF(NOT(ISNUMBER(INDEX($A:$A, LOOKUP(2, 1 / ($A$1:INDIRECT("$A$"&amp;ROW($A62)) &lt;&gt; ""),ROW($A$1:INDIRECT("$A$"&amp;ROW($A62)))), 1))), "",
ROUNDDOWN((ROUNDDOWN((((2*VLOOKUP($AA62, 'EV and Base'!$A$1:$N$671, 11, FALSE))+$AV$2+ROUNDDOWN($AE62/4, 0))*$AB62)/100, 0)+5), 0))</f>
        <v/>
      </c>
      <c r="AR62" s="22" t="str" cm="1">
        <f t="array" aca="1" ref="AR62" ca="1">IF(NOT(ISNUMBER(INDEX($A:$A, LOOKUP(2, 1 / ($A$1:INDIRECT("$A$"&amp;ROW($A62)) &lt;&gt; ""),ROW($A$1:INDIRECT("$A$"&amp;ROW($A62)))), 1))), "",
ROUNDDOWN((ROUNDDOWN((((2*VLOOKUP($AA62, 'EV and Base'!$A$1:$N$671, 12, FALSE))+$AW$2+ROUNDDOWN($AF62/4, 0))*$AB62)/100, 0)+5)*0.9, 0))</f>
        <v/>
      </c>
      <c r="AS62" s="2" t="str" cm="1">
        <f t="array" aca="1" ref="AS62" ca="1">IF(NOT(ISNUMBER(INDEX($A:$A, LOOKUP(2, 1 / ($A$1:INDIRECT("$A$"&amp;ROW($A62)) &lt;&gt; ""),ROW($A$1:INDIRECT("$A$"&amp;ROW($A62)))), 1))), "",
ROUNDDOWN((ROUNDDOWN((((2*VLOOKUP($AA62, 'EV and Base'!$A$1:$N$671, 13, FALSE))+$AX$2+ROUNDDOWN($AG62/4, 0))*$AB62)/100, 0)+5), 0))</f>
        <v/>
      </c>
      <c r="AT62" s="24" t="str" cm="1">
        <f t="array" aca="1" ref="AT62" ca="1">IF(NOT(ISNUMBER(INDEX($A:$A, LOOKUP(2, 1 / ($A$1:INDIRECT("$A$"&amp;ROW($A62)) &lt;&gt; ""),ROW($A$1:INDIRECT("$A$"&amp;ROW($A62)))), 1))), "",
ROUNDDOWN((ROUNDDOWN((((2*VLOOKUP($AA62, 'EV and Base'!$A$1:$N$671, 14, FALSE))+31+ROUNDDOWN($AH62/4, 0))*$AB62)/100, 0)+5), 0))</f>
        <v/>
      </c>
      <c r="AU62" s="28"/>
      <c r="AY62" t="str" cm="1">
        <f t="array" aca="1" ref="AY62" ca="1">IF(NOT(ISNUMBER(INDEX($A:$A,LOOKUP(2,1/($A$1:INDIRECT("$A$"&amp;ROW($A62))&lt;&gt;""),ROW($A$1:INDIRECT("$A$"&amp;ROW($A62)))),1))),"",
INDEX($AY:$AY,LOOKUP(2,1/($AY$1:INDIRECT("$AY$"&amp;ROW($AY62)-1)&lt;&gt;""),ROW($AY$1:INDIRECT("$AY$"&amp;ROW($AY62)-1))),1)+$BL62)</f>
        <v/>
      </c>
      <c r="AZ62" s="3" t="str" cm="1">
        <f t="array" aca="1" ref="AZ62" ca="1">IF(NOT(ISNUMBER(INDEX($A:$A, LOOKUP(2, 1 / ($A$1:INDIRECT("$A$"&amp;ROW($A62)) &lt;&gt; ""),ROW($A$1:INDIRECT("$A$"&amp;ROW($A62)))), 1))), "",
VLOOKUP(INDIRECT("$G$"&amp;LOOKUP(2, 1 / ($AY$1:INDIRECT("$AY$"&amp;ROW($AY62)-1) &lt;&gt; ""),ROW($AY$1:INDIRECT("$AY$"&amp;ROW($AY62)-1)))),'EV and Base'!A57:N727,2,FALSE))</f>
        <v/>
      </c>
      <c r="BA62" s="3" t="str" cm="1">
        <f t="array" aca="1" ref="BA62" ca="1">IF(NOT(ISNUMBER(INDEX($A:$A, LOOKUP(2, 1 / ($A$1:INDIRECT("$A$"&amp;ROW($A62)) &lt;&gt; ""),ROW($A$1:INDIRECT("$A$"&amp;ROW($A62)))), 1))), "",
INDIRECT("$I$"&amp;LOOKUP(2, 1 / ($AY$1:INDIRECT("$AY$"&amp;ROW($AY62)-1) &lt;&gt; ""),ROW($AY$1:INDIRECT("$AY$"&amp;ROW($AY62)-1)))))</f>
        <v/>
      </c>
      <c r="BB62" s="1" t="str" cm="1">
        <f t="array" aca="1" ref="BB62" ca="1">IF(NOT(ISNUMBER(INDEX($A:$A, LOOKUP(2, 1 / ($A$1:INDIRECT("$A$"&amp;ROW($A62)) &lt;&gt; ""),ROW($A$1:INDIRECT("$A$"&amp;ROW($A62)))), 1))), "",
INDIRECT("$AB$"&amp;LOOKUP(2, 1 / ($AY$1:INDIRECT("$AY$"&amp;ROW($AY62)-1) &lt;&gt; ""),ROW($AY$1:INDIRECT("$AY$"&amp;ROW($AY62)-1)))))</f>
        <v/>
      </c>
      <c r="BC62" s="3" t="str" cm="1">
        <f t="array" aca="1" ref="BC62" ca="1">IF(NOT(ISNUMBER(INDEX($A:$A,LOOKUP(2,1/($A$1:INDIRECT("$A$"&amp;ROW($A62))&lt;&gt;""),ROW($A$1:INDIRECT("$A$"&amp;ROW($A62)))),1))),"",
$BA62+$BA62+10)</f>
        <v/>
      </c>
      <c r="BD62" s="3" t="str" cm="1">
        <f t="array" aca="1" ref="BD62" ca="1">IF(NOT(ISNUMBER(INDEX($A:$A,LOOKUP(2,1/($A$1:INDIRECT("$A$"&amp;ROW($A62))&lt;&gt;""),ROW($A$1:INDIRECT("$A$"&amp;ROW($A62)))),1))),"",
$BA62+$BB62+10)</f>
        <v/>
      </c>
      <c r="BE62" s="3" t="str" cm="1">
        <f t="array" aca="1" ref="BE62" ca="1">IF(NOT(ISNUMBER(INDEX($A:$A,LOOKUP(2,1/($A$1:INDIRECT("$A$"&amp;ROW($A62))&lt;&gt;""),ROW($A$1:INDIRECT("$A$"&amp;ROW($A62)))),1))),"",
$BC62*$BC62)</f>
        <v/>
      </c>
      <c r="BF62" s="3" t="str" cm="1">
        <f t="array" aca="1" ref="BF62" ca="1">IF(NOT(ISNUMBER(INDEX($A:$A,LOOKUP(2,1/($A$1:INDIRECT("$A$"&amp;ROW($A62))&lt;&gt;""),ROW($A$1:INDIRECT("$A$"&amp;ROW($A62)))),1))),"",
$BD62*$BD62)</f>
        <v/>
      </c>
      <c r="BG62" s="3" t="str" cm="1">
        <f t="array" aca="1" ref="BG62" ca="1">IF(NOT(ISNUMBER(INDEX($A:$A,LOOKUP(2,1/($A$1:INDIRECT("$A$"&amp;ROW($A62))&lt;&gt;""),ROW($A$1:INDIRECT("$A$"&amp;ROW($A62)))),1))),"",
_xlfn.FLOOR.MATH(1.5*_xlfn.FLOOR.MATH($AZ62*BA62/5)))</f>
        <v/>
      </c>
      <c r="BH62" s="3" t="str" cm="1">
        <f t="array" aca="1" ref="BH62" ca="1">IF(NOT(ISNUMBER(INDEX($A:$A, LOOKUP(2, 1 / ($A$1:INDIRECT("$A$"&amp;ROW($A62)) &lt;&gt; ""),ROW($A$1:INDIRECT("$A$"&amp;ROW($A62)))), 1))), "",
_xlfn.FLOOR.MATH($BG62/IF(OR(INDIRECT("$C$"&amp;LOOKUP(2, 1 / ($AY$1:INDIRECT("$AY$"&amp;ROW($AY62)-1) &lt;&gt; ""),ROW($AY$1:INDIRECT("$AY$"&amp;ROW($AY62)-1))))="Multi",
INDIRECT("$C$"&amp;LOOKUP(2, 1 / ($AY$1:INDIRECT("$AY$"&amp;ROW($AY62)-1) &lt;&gt; ""),ROW($AY$1:INDIRECT("$AY$"&amp;ROW($AY62)-1))))="Double"),2,1)))</f>
        <v/>
      </c>
      <c r="BI62" s="3" t="str" cm="1">
        <f t="array" aca="1" ref="BI62" ca="1">IF(NOT(ISNUMBER(INDEX($A:$A,LOOKUP(2,1/($A$1:INDIRECT("$A$"&amp;ROW($A62))&lt;&gt;""),ROW($A$1:INDIRECT("$A$"&amp;ROW($A62)))),1))),"",
VLOOKUP($BC62,GameFreakSQRT!$A$1:$B$200,2,FALSE))</f>
        <v/>
      </c>
      <c r="BJ62" s="3" t="str" cm="1">
        <f t="array" aca="1" ref="BJ62" ca="1">IF(NOT(ISNUMBER(INDEX($A:$A,LOOKUP(2,1/($A$1:INDIRECT("$A$"&amp;ROW($A62))&lt;&gt;""),ROW($A$1:INDIRECT("$A$"&amp;ROW($A62)))),1))),"",
VLOOKUP($BD62,GameFreakSQRT!$A$1:$B$200,2,FALSE))</f>
        <v/>
      </c>
      <c r="BK62" s="3" t="str" cm="1">
        <f t="array" aca="1" ref="BK62" ca="1">IF(NOT(ISNUMBER(INDEX($A:$A,LOOKUP(2,1/($A$1:INDIRECT("$A$"&amp;ROW($A62))&lt;&gt;""),ROW($A$1:INDIRECT("$A$"&amp;ROW($A62)))),1))),"",
_xlfn.FLOOR.MATH((($BI62*$BE62)*$BH62)/($BJ62*$BF62))+1)</f>
        <v/>
      </c>
      <c r="BL62" s="3" t="str" cm="1">
        <f t="array" aca="1" ref="BL62" ca="1">IF(NOT(ISNUMBER(INDEX($A:$A,LOOKUP(2,1/($A$1:INDIRECT("$A$"&amp;ROW($A62))&lt;&gt;""),ROW($A$1:INDIRECT("$A$"&amp;ROW($A62)))),1))),"",
_xlfn.FLOOR.MATH($BK62*IF(NOT(INDIRECT("$Z$"&amp;LOOKUP(2, 1 / ($AY$1:INDIRECT("$AY$"&amp;ROW($AY62)-1) &lt;&gt; ""),ROW($AY$1:INDIRECT("$AY$"&amp;ROW($AY62)-1))))=""),1.5,1)))</f>
        <v/>
      </c>
      <c r="BM62" s="3" t="str" cm="1">
        <f t="array" aca="1" ref="BM62" ca="1">IF(NOT(ISNUMBER(INDEX($A:$A, LOOKUP(2, 1 / ($A$1:INDIRECT("$A$"&amp;ROW($A62)) &lt;&gt; ""),ROW($A$1:INDIRECT("$A$"&amp;ROW($A62)))), 1))), "",
INDIRECT("$Y$"&amp;LOOKUP(2, 1 / ($AY$1:INDIRECT("$AY$"&amp;ROW($AY62)-1) &lt;&gt; ""),ROW($AY$1:INDIRECT("$AY$"&amp;ROW($AY62)-1)))))</f>
        <v/>
      </c>
      <c r="BN62" s="3" t="str">
        <f t="shared" ca="1" si="0"/>
        <v/>
      </c>
      <c r="CT62" s="3" t="str" cm="1">
        <f t="array" aca="1" ref="CT62" ca="1">IF(NOT(ISNUMBER(INDEX($A:$A, LOOKUP(2, 1 / ($A$1:INDIRECT("$A$"&amp;ROW($A62)) &lt;&gt; ""),ROW($A$1:INDIRECT("$A$"&amp;ROW($A62)))), 1))), "",
$AY62-INDEX($AY:$AY, LOOKUP(2, 1 / ($AY$1:INDIRECT("$AV$"&amp;ROW($AY62)-1) &lt;&gt; ""),ROW($AY$1:INDIRECT("$AV$"&amp;ROW($AY62)-1))), 1))</f>
        <v/>
      </c>
      <c r="CU62" s="3" t="str" cm="1">
        <f t="array" aca="1" ref="CU62" ca="1">IF(NOT(ISNUMBER(INDEX($A:$A, LOOKUP(2, 1 / ($A$1:INDIRECT("$A$"&amp;ROW($A62)) &lt;&gt; ""),ROW($A$1:INDIRECT("$A$"&amp;ROW($A62)))), 1))), "",
INDEX($Y:$Y, LOOKUP(2, 1 / ($Y$1:INDIRECT("$Y$"&amp;ROW($Y62)-1) &lt;&gt; ""),ROW($Y$1:INDIRECT("$Y$"&amp;ROW($Y62)-1))), 1))</f>
        <v/>
      </c>
      <c r="CV62" s="1" t="str">
        <f ca="1">IFERROR(VLOOKUP($AY62, 'Medium-Slow'!$A$1:$B$101, 2, TRUE),"")</f>
        <v/>
      </c>
    </row>
    <row r="63" spans="1:100" x14ac:dyDescent="0.45">
      <c r="A63" s="69"/>
      <c r="B63" s="69"/>
      <c r="C63" s="69" t="str">
        <f>$C62</f>
        <v>Single</v>
      </c>
      <c r="D63" s="69"/>
      <c r="E63" s="69"/>
      <c r="F63" s="56">
        <v>2</v>
      </c>
      <c r="G63" s="2" t="s">
        <v>81</v>
      </c>
      <c r="H63" s="2" t="s">
        <v>50</v>
      </c>
      <c r="I63" s="2">
        <v>14</v>
      </c>
      <c r="J63" s="2" t="s">
        <v>137</v>
      </c>
      <c r="K63" s="2" t="s">
        <v>86</v>
      </c>
      <c r="L63" s="2" t="s">
        <v>53</v>
      </c>
      <c r="M63" s="2" t="s">
        <v>54</v>
      </c>
      <c r="N63" s="2" t="s">
        <v>84</v>
      </c>
      <c r="O63" s="2" t="s">
        <v>74</v>
      </c>
      <c r="P63" s="2" t="s">
        <v>216</v>
      </c>
      <c r="Q63" s="2">
        <v>0</v>
      </c>
      <c r="R63" s="2">
        <f>_xlfn.FLOOR.MATH((((2*VLOOKUP(G63, 'EV and Base'!$A$1:$N$671, 9, FALSE))+$Q63)*$I63)/100)+$I63+10</f>
        <v>36</v>
      </c>
      <c r="S63" s="2">
        <f>_xlfn.FLOOR.MATH((_xlfn.FLOOR.MATH((((2*VLOOKUP($G63, 'EV and Base'!$A$1:$N$671, 10, FALSE))+$Q63)*$I63)/100)+5)*
IF(OR($J63="Lonely", $J63="Brave", $J63="Adamant", $J63="Naughty"), 1.1,
IF(OR($J63="Bold", $J63="Timid", $J63="Modest", $J63="Calm"), 0.9, 1)))</f>
        <v>23</v>
      </c>
      <c r="T63" s="2">
        <f>_xlfn.FLOOR.MATH((_xlfn.FLOOR.MATH((((2*VLOOKUP($G63, 'EV and Base'!$A$1:$N$671, 11, FALSE))+$Q63)*$I63)/100)+5)*
IF(OR($J63="Bold", $J63="Relaxed", $J63="Impish", $J63="Lax"), 1.1,
IF(OR($J63="Lonely", $J63="Hasty", $J63="Mild", $J63="Gentle"), 0.9, 1)))</f>
        <v>15</v>
      </c>
      <c r="U63" s="2">
        <f>_xlfn.FLOOR.MATH((_xlfn.FLOOR.MATH((((2*VLOOKUP($G63, 'EV and Base'!$A$1:$N$671, 12, FALSE))+$Q63)*$I63)/100)+5)*
IF(OR($J63="Modest", $J63="Mild", $J63="Quiet", $J63="Rash"), 1.1,
IF(OR($J63="Adamant", $J63="Impish", $J63="Jolly", $J63="Careful"), 0.9, 1)))</f>
        <v>12</v>
      </c>
      <c r="V63" s="2">
        <f>_xlfn.FLOOR.MATH((_xlfn.FLOOR.MATH((((2*VLOOKUP($G63, 'EV and Base'!$A$1:$N$671, 13, FALSE))+$Q63)*$I63)/100)+5)*
IF(OR($J63="Calm", $J63="Gentle", $J63="Sassy", $J63="Careful"), 1.1,
IF(OR($J63="Naughty", $J63="Lax", $J63="Naive", $J63="Rash"), 0.9, 1)))</f>
        <v>17</v>
      </c>
      <c r="W63" s="2">
        <f>_xlfn.FLOOR.MATH((_xlfn.FLOOR.MATH((((2*VLOOKUP($G63, 'EV and Base'!$A$1:$N$671, 14, FALSE))+$Q63)*$I63)/100)+5)*
IF(OR($J63="Timid", $J63="Hasty", $J63="Jolly", $J63="Naive"), 1.1,
IF(OR($J63="Brave", $J63="Relaxed", $J63="Quiet", $J63="Sassy"), 0.9, 1)))</f>
        <v>20</v>
      </c>
      <c r="X63" s="69"/>
      <c r="AA63" s="23" t="str" cm="1">
        <f t="array" aca="1" ref="AA63" ca="1">IF(NOT(ISNUMBER(INDEX($A:$A,LOOKUP(2,1/($A$1:INDIRECT("$A$"&amp;ROW($A63))&lt;&gt;""),ROW($A$1:INDIRECT("$A$"&amp;ROW($A63)))),1))),"",
IF(NOT(ISNUMBER($A63)),$AA62,
IF($AB63&lt;16,"Lillipup",
IF($AB63&lt;32,"Herdier",
"Stoutland"))))</f>
        <v/>
      </c>
      <c r="AB63" s="25" t="str" cm="1">
        <f t="array" aca="1" ref="AB63" ca="1">IF(NOT(ISNUMBER(INDEX($A:$A, LOOKUP(2, 1 / ($A$1:INDIRECT("$A$"&amp;ROW($A63)) &lt;&gt; ""),ROW($A$1:INDIRECT("$A$"&amp;ROW($A63)))), 1))), "",
VLOOKUP($AY63,'Medium-Slow'!$A$1:$B$101,2,TRUE))</f>
        <v/>
      </c>
      <c r="AC63" s="23" t="str" cm="1">
        <f t="array" aca="1" ref="AC63" ca="1">IF(NOT(ISNUMBER(INDEX($A:$A, LOOKUP(2, 1 / ($A$1:INDIRECT("$A$"&amp;ROW($A63)) &lt;&gt; ""),ROW($A$1:INDIRECT("$A$"&amp;ROW($A63)))), 1))), "",
INDEX($AC:$AC, LOOKUP(2, 1 / ($AC$1:INDIRECT("$AC$"&amp;ROW($AC63)-1) &lt;&gt; ""),ROW($AC$1:INDIRECT("$AC$"&amp;ROW($AC63)-1))), 1)+
IF(INDEX($AC:$AC, LOOKUP(2, 1 / ($AC$1:INDIRECT("$AC$"&amp;ROW($AC63)-1) &lt;&gt; ""),ROW($AC$1:INDIRECT("$AC$"&amp;ROW($AC63)-1))), 1)+
INDEX($AD:$AD, LOOKUP(2, 1 / ($AD$1:INDIRECT("$AD$"&amp;ROW($AD63)-1) &lt;&gt; ""),ROW($AD$1:INDIRECT("$AD$"&amp;ROW($AD63)-1))), 1)+
INDEX($AE:$AE, LOOKUP(2, 1 / ($AE$1:INDIRECT("$AE$"&amp;ROW($AE63)-1) &lt;&gt; ""),ROW($AE$1:INDIRECT("$AE$"&amp;ROW($AD63)-1))), 1)+
INDEX($AE:$AF, LOOKUP(2, 1 / ($AF$1:INDIRECT("$AF$"&amp;ROW($AF63)-1) &lt;&gt; ""),ROW($AF$1:INDIRECT("$AF$"&amp;ROW($AD63)-1))), 1)+
INDEX($AG:$AG, LOOKUP(2, 1 / ($AG$1:INDIRECT("$AG$"&amp;ROW($AG63)-1) &lt;&gt; ""),ROW($AG$1:INDIRECT("$AG$"&amp;ROW($AD63)-1))), 1)+
INDEX($AH:$AH, LOOKUP(2, 1 / ($AH$1:INDIRECT("$AH$"&amp;ROW($AH63)-1) &lt;&gt; ""),ROW($AH$1:INDIRECT("$AH$"&amp;ROW($AD63)-1))), 1)&gt;=510,0,
IF(INDEX($AC:$AC, LOOKUP(2, 1 / ($AC$1:INDIRECT("$AC$"&amp;ROW($AC63)-1) &lt;&gt; ""),ROW($AC$1:INDIRECT("$AC$"&amp;ROW($AC63)-1))), 1)&gt;=255,0,
VLOOKUP(INDIRECT("$G$"&amp;LOOKUP(2, 1 / ($AC$1:INDIRECT("$AC$"&amp;ROW($AC63)-1) &lt;&gt; ""),ROW($AC$1:INDIRECT("$AC$"&amp;ROW($AC63)-1)))), 'EV and Base'!$A$1:$N$671, 3, FALSE))))</f>
        <v/>
      </c>
      <c r="AD63" s="2" t="str" cm="1">
        <f t="array" aca="1" ref="AD63" ca="1">IF(NOT(ISNUMBER(INDEX($A:$A, LOOKUP(2, 1 / ($A$1:INDIRECT("$A$"&amp;ROW($A63)) &lt;&gt; ""),ROW($A$1:INDIRECT("$A$"&amp;ROW($A63)))), 1))), "",
INDEX($AD:$AD, LOOKUP(2, 1 / ($AD$1:INDIRECT("$AD$"&amp;ROW($AD63)-1) &lt;&gt; ""),ROW($AD$1:INDIRECT("$AD$"&amp;ROW($AD63)-1))), 1)+
IF(INDEX($AC:$AC, LOOKUP(2, 1 / ($AC$1:INDIRECT("$AC$"&amp;ROW($AC63)-1) &lt;&gt; ""),ROW($AC$1:INDIRECT("$AC$"&amp;ROW($AC63)-1))), 1)+
INDEX($AD:$AD, LOOKUP(2, 1 / ($AD$1:INDIRECT("$AD$"&amp;ROW($AD63)-1) &lt;&gt; ""),ROW($AD$1:INDIRECT("$AD$"&amp;ROW($AD63)-1))), 1)+
INDEX($AE:$AE, LOOKUP(2, 1 / ($AE$1:INDIRECT("$AE$"&amp;ROW($AE63)-1) &lt;&gt; ""),ROW($AE$1:INDIRECT("$AE$"&amp;ROW($AD63)-1))), 1)+
INDEX($AE:$AF, LOOKUP(2, 1 / ($AF$1:INDIRECT("$AF$"&amp;ROW($AF63)-1) &lt;&gt; ""),ROW($AF$1:INDIRECT("$AF$"&amp;ROW($AD63)-1))), 1)+
INDEX($AG:$AG, LOOKUP(2, 1 / ($AG$1:INDIRECT("$AG$"&amp;ROW($AG63)-1) &lt;&gt; ""),ROW($AG$1:INDIRECT("$AG$"&amp;ROW($AD63)-1))), 1)+
INDEX($AH:$AH, LOOKUP(2, 1 / ($AH$1:INDIRECT("$AH$"&amp;ROW($AH63)-1) &lt;&gt; ""),ROW($AH$1:INDIRECT("$AH$"&amp;ROW($AD63)-1))), 1)&gt;=510,0,
IF(INDEX($AD:$AD, LOOKUP(2, 1 / ($AD$1:INDIRECT("$AD$"&amp;ROW($AD63)-1) &lt;&gt; ""),ROW($AD$1:INDIRECT("$AD$"&amp;ROW($AD63)-1))), 1)&gt;=255,0,
VLOOKUP(INDIRECT("$G$"&amp;LOOKUP(2, 1 / ($AD$1:INDIRECT("$AD$"&amp;ROW($AD63)-1) &lt;&gt; ""),ROW($AD$1:INDIRECT("$AD$"&amp;ROW($AD63)-1)))), 'EV and Base'!$A$1:$N$671, 4, FALSE))))</f>
        <v/>
      </c>
      <c r="AE63" s="2" t="str" cm="1">
        <f t="array" aca="1" ref="AE63" ca="1">IF(NOT(ISNUMBER(INDEX($A:$A,LOOKUP(2,1/($A$1:INDIRECT("$A$"&amp;ROW($A63))&lt;&gt;""),ROW($A$1:INDIRECT("$A$"&amp;ROW($A63)))),1))),"",
INDEX($AE:$AE,LOOKUP(2,1/($AE$1:INDIRECT("$AE$"&amp;ROW($AE63)-1)&lt;&gt;""),ROW($AE$1:INDIRECT("$AE$"&amp;ROW($AE63)-1))),1)+
IF(INDEX($AC:$AC,LOOKUP(2,1/($AC$1:INDIRECT("$AC$"&amp;ROW($AC63)-1)&lt;&gt;""),ROW($AC$1:INDIRECT("$AC$"&amp;ROW($AC63)-1))),1)+
INDEX($AD:$AD,LOOKUP(2,1/($AD$1:INDIRECT("$AD$"&amp;ROW($AD63)-1)&lt;&gt;""),ROW($AD$1:INDIRECT("$AD$"&amp;ROW($AD63)-1))),1)+
INDEX($AE:$AE,LOOKUP(2,1/($AE$1:INDIRECT("$AE$"&amp;ROW($AE63)-1)&lt;&gt;""),ROW($AE$1:INDIRECT("$AE$"&amp;ROW($AD63)-1))),1)+
INDEX($AE:$AF,LOOKUP(2,1/($AF$1:INDIRECT("$AF$"&amp;ROW($AF63)-1)&lt;&gt;""),ROW($AF$1:INDIRECT("$AF$"&amp;ROW($AD63)-1))),1)+
INDEX($AG:$AG,LOOKUP(2,1/($AG$1:INDIRECT("$AG$"&amp;ROW($AG63)-1)&lt;&gt;""),ROW($AG$1:INDIRECT("$AG$"&amp;ROW($AD63)-1))),1)+
INDEX($AH:$AH,LOOKUP(2,1/($AH$1:INDIRECT("$AH$"&amp;ROW($AH63)-1)&lt;&gt;""),ROW($AH$1:INDIRECT("$AH$"&amp;ROW($AD63)-1))),1)&gt;=510,0,
IF(INDEX($AE:$AE,LOOKUP(2,1/($AE$1:INDIRECT("$AE$"&amp;ROW($AE63)-1)&lt;&gt;""),ROW($AE$1:INDIRECT("$AE$"&amp;ROW($AE63)-1))),1)&gt;=255,0,
VLOOKUP(INDIRECT("$G$"&amp;LOOKUP(2,1/($AE$1:INDIRECT("$AE$"&amp;ROW($AE63)-1)&lt;&gt;""),ROW($AE$1:INDIRECT("$AE$"&amp;ROW($AE63)-1)))),'EV and Base'!$A$1:$N$671,5,FALSE))))</f>
        <v/>
      </c>
      <c r="AF63" s="2" t="str" cm="1">
        <f t="array" aca="1" ref="AF63" ca="1">IF(NOT(ISNUMBER(INDEX($A:$A, LOOKUP(2, 1 / ($A$1:INDIRECT("$A$"&amp;ROW($A63)) &lt;&gt; ""),ROW($A$1:INDIRECT("$A$"&amp;ROW($A63)))), 1))), "",
INDEX($AF:$AF, LOOKUP(2, 1 / ($AF$1:INDIRECT("$AF$"&amp;ROW($AF63)-1) &lt;&gt; ""),ROW($AF$1:INDIRECT("$AF$"&amp;ROW($AF63)-1))), 1)+
IF(INDEX($AC:$AC, LOOKUP(2, 1 / ($AC$1:INDIRECT("$AC$"&amp;ROW($AC63)-1) &lt;&gt; ""),ROW($AC$1:INDIRECT("$AC$"&amp;ROW($AC63)-1))), 1)+
INDEX($AD:$AD, LOOKUP(2, 1 / ($AD$1:INDIRECT("$AD$"&amp;ROW($AD63)-1) &lt;&gt; ""),ROW($AD$1:INDIRECT("$AD$"&amp;ROW($AD63)-1))), 1)+
INDEX($AE:$AE, LOOKUP(2, 1 / ($AE$1:INDIRECT("$AE$"&amp;ROW($AE63)-1) &lt;&gt; ""),ROW($AE$1:INDIRECT("$AE$"&amp;ROW($AD63)-1))), 1)+
INDEX($AE:$AF, LOOKUP(2, 1 / ($AF$1:INDIRECT("$AF$"&amp;ROW($AF63)-1) &lt;&gt; ""),ROW($AF$1:INDIRECT("$AF$"&amp;ROW($AD63)-1))), 1)+
INDEX($AG:$AG, LOOKUP(2, 1 / ($AG$1:INDIRECT("$AG$"&amp;ROW($AG63)-1) &lt;&gt; ""),ROW($AG$1:INDIRECT("$AG$"&amp;ROW($AD63)-1))), 1)+
INDEX($AH:$AH, LOOKUP(2, 1 / ($AH$1:INDIRECT("$AH$"&amp;ROW($AH63)-1) &lt;&gt; ""),ROW($AH$1:INDIRECT("$AH$"&amp;ROW($AD63)-1))), 1)&gt;=510,0,
IF(INDEX($AF:$AF, LOOKUP(2, 1 / ($AF$1:INDIRECT("$AF$"&amp;ROW($AF63)-1) &lt;&gt; ""),ROW($AF$1:INDIRECT("$AF$"&amp;ROW($AF63)-1))), 1)&gt;=255,0,
VLOOKUP(INDIRECT("$G$"&amp;LOOKUP(2, 1 / ($AF$1:INDIRECT("$AF$"&amp;ROW($AF63)-1) &lt;&gt; ""),ROW($AF$1:INDIRECT("$AF$"&amp;ROW($AF63)-1)))), 'EV and Base'!$A$1:$N$671, 6, FALSE))))</f>
        <v/>
      </c>
      <c r="AG63" s="2" t="str" cm="1">
        <f t="array" aca="1" ref="AG63" ca="1">IF(NOT(ISNUMBER(INDEX($A:$A, LOOKUP(2, 1 / ($A$1:INDIRECT("$A$"&amp;ROW($A63)) &lt;&gt; ""),ROW($A$1:INDIRECT("$A$"&amp;ROW($A63)))), 1))), "",
INDEX($AG:$AG, LOOKUP(2, 1 / ($AG$1:INDIRECT("$AG$"&amp;ROW($AG63)-1) &lt;&gt; ""),ROW($AG$1:INDIRECT("$AG$"&amp;ROW($AG63)-1))), 1)+
IF(INDEX($AC:$AC, LOOKUP(2, 1 / ($AC$1:INDIRECT("$AC$"&amp;ROW($AC63)-1) &lt;&gt; ""),ROW($AC$1:INDIRECT("$AC$"&amp;ROW($AC63)-1))), 1)+
INDEX($AD:$AD, LOOKUP(2, 1 / ($AD$1:INDIRECT("$AD$"&amp;ROW($AD63)-1) &lt;&gt; ""),ROW($AD$1:INDIRECT("$AD$"&amp;ROW($AD63)-1))), 1)+
INDEX($AE:$AE, LOOKUP(2, 1 / ($AE$1:INDIRECT("$AE$"&amp;ROW($AE63)-1) &lt;&gt; ""),ROW($AE$1:INDIRECT("$AE$"&amp;ROW($AD63)-1))), 1)+
INDEX($AE:$AF, LOOKUP(2, 1 / ($AF$1:INDIRECT("$AF$"&amp;ROW($AF63)-1) &lt;&gt; ""),ROW($AF$1:INDIRECT("$AF$"&amp;ROW($AD63)-1))), 1)+
INDEX($AG:$AG, LOOKUP(2, 1 / ($AG$1:INDIRECT("$AG$"&amp;ROW($AG63)-1) &lt;&gt; ""),ROW($AG$1:INDIRECT("$AG$"&amp;ROW($AD63)-1))), 1)+
INDEX($AH:$AH, LOOKUP(2, 1 / ($AH$1:INDIRECT("$AH$"&amp;ROW($AH63)-1) &lt;&gt; ""),ROW($AH$1:INDIRECT("$AH$"&amp;ROW($AD63)-1))), 1)&gt;=510,0,
IF(INDEX($AG:$AG, LOOKUP(2, 1 / ($AG$1:INDIRECT("$AG$"&amp;ROW($AG63)-1) &lt;&gt; ""),ROW($AG$1:INDIRECT("$AG$"&amp;ROW($AG63)-1))), 1)&gt;=255,0,
VLOOKUP(INDIRECT("$G$"&amp;LOOKUP(2, 1 / ($AG$1:INDIRECT("$AG$"&amp;ROW($AG63)-1) &lt;&gt; ""),ROW($AG$1:INDIRECT("$AG$"&amp;ROW($AG63)-1)))), 'EV and Base'!$A$1:$N$671, 7, FALSE))))</f>
        <v/>
      </c>
      <c r="AH63" s="24" t="str" cm="1">
        <f t="array" aca="1" ref="AH63" ca="1">IF(NOT(ISNUMBER(INDEX($A:$A,LOOKUP(2,1/($A$1:INDIRECT("$A$"&amp;ROW($A63))&lt;&gt;""),ROW($A$1:INDIRECT("$A$"&amp;ROW($A63)))),1))),"",
INDEX($AH:$AH,LOOKUP(2,1/($AH$1:INDIRECT("$AH$"&amp;ROW($AH63)-1)&lt;&gt;""),ROW($AH$1:INDIRECT("$AH$"&amp;ROW($AH63)-1))),1)+
IF(INDEX($AC:$AC,LOOKUP(2,1/($AC$1:INDIRECT("$AC$"&amp;ROW($AC63)-1)&lt;&gt;""),ROW($AC$1:INDIRECT("$AC$"&amp;ROW($AC63)-1))),1)+
INDEX($AD:$AD,LOOKUP(2,1/($AD$1:INDIRECT("$AD$"&amp;ROW($AD63)-1)&lt;&gt;""),ROW($AD$1:INDIRECT("$AD$"&amp;ROW($AD63)-1))),1)+
INDEX($AE:$AE,LOOKUP(2,1/($AE$1:INDIRECT("$AE$"&amp;ROW($AE63)-1)&lt;&gt;""),ROW($AE$1:INDIRECT("$AE$"&amp;ROW($AD63)-1))),1)+
INDEX($AE:$AF,LOOKUP(2,1/($AF$1:INDIRECT("$AF$"&amp;ROW($AF63)-1)&lt;&gt;""),ROW($AF$1:INDIRECT("$AF$"&amp;ROW($AD63)-1))),1)+
INDEX($AG:$AG,LOOKUP(2,1/($AG$1:INDIRECT("$AG$"&amp;ROW($AG63)-1)&lt;&gt;""),ROW($AG$1:INDIRECT("$AG$"&amp;ROW($AD63)-1))),1)+
INDEX($AH:$AH,LOOKUP(2,1/($AH$1:INDIRECT("$AH$"&amp;ROW($AH63)-1)&lt;&gt;""),ROW($AH$1:INDIRECT("$AH$"&amp;ROW($AD63)-1))),1)&gt;=510,0,
IF(INDEX($AH:$AH,LOOKUP(2,1/($AH$1:INDIRECT("$AH$"&amp;ROW($AH63)-1)&lt;&gt;""),ROW($AH$1:INDIRECT("$AH$"&amp;ROW($AH63)-1))),1)&gt;=255,0,
VLOOKUP(INDIRECT("$G$"&amp;LOOKUP(2,1/($AH$1:INDIRECT("$AH$"&amp;ROW($AH63)-1)&lt;&gt;""),ROW($AH$1:INDIRECT("$AH$"&amp;ROW($AH63)-1)))),'EV and Base'!$A$1:$N$671,8,FALSE))))</f>
        <v/>
      </c>
      <c r="AI63" s="29" t="str" cm="1">
        <f t="array" aca="1" ref="AI63" ca="1">IF(NOT(ISNUMBER(INDEX($A:$A,LOOKUP(2,1/($A$1:INDIRECT("$A$"&amp;ROW($A63))&lt;&gt;""),ROW($A$1:INDIRECT("$A$"&amp;ROW($A63)))),1))),"",
ROUNDDOWN((((2*VLOOKUP($AA63,'EV and Base'!$A$1:$N$671,9,FALSE))+31+ROUNDDOWN($AC63/4,0))*$AB63)/100,0)+$AB63+10)</f>
        <v/>
      </c>
      <c r="AJ63" s="21" t="str" cm="1">
        <f t="array" aca="1" ref="AJ63" ca="1">IF(NOT(ISNUMBER(INDEX($A:$A, LOOKUP(2, 1 / ($A$1:INDIRECT("$A$"&amp;ROW($A63)) &lt;&gt; ""),ROW($A$1:INDIRECT("$A$"&amp;ROW($A63)))), 1))), "",
ROUNDDOWN((ROUNDDOWN((((2*VLOOKUP($AA63, 'EV and Base'!$A$1:$N$671, 10, FALSE))+31+ROUNDDOWN($AD63/4, 0))*$AB63)/100, 0)+5)*1.1, 0))</f>
        <v/>
      </c>
      <c r="AK63" s="21" t="str" cm="1">
        <f t="array" aca="1" ref="AK63" ca="1">IF(NOT(ISNUMBER(INDEX($A:$A, LOOKUP(2, 1 / ($A$1:INDIRECT("$A$"&amp;ROW($A63)) &lt;&gt; ""),ROW($A$1:INDIRECT("$A$"&amp;ROW($A63)))), 1))), "",
ROUNDDOWN((ROUNDDOWN((((2*VLOOKUP($AA63, 'EV and Base'!$A$1:$N$671, 11, FALSE))+30+ROUNDDOWN($AE63/4, 0))*$AB63)/100, 0)+5), 0)
&amp;"-"&amp;
ROUNDDOWN((ROUNDDOWN((((2*VLOOKUP($AA63, 'EV and Base'!$A$1:$N$671, 11, FALSE))+31+ROUNDDOWN($AE63/4, 0))*$AB63)/100, 0)+5), 0))</f>
        <v/>
      </c>
      <c r="AL63" s="21" t="str" cm="1">
        <f t="array" aca="1" ref="AL63" ca="1">IF(NOT(ISNUMBER(INDEX($A:$A, LOOKUP(2, 1 / ($A$1:INDIRECT("$A$"&amp;ROW($A63)) &lt;&gt; ""),ROW($A$1:INDIRECT("$A$"&amp;ROW($A63)))), 1))), "",
ROUNDDOWN((ROUNDDOWN((((2*VLOOKUP($AA63, 'EV and Base'!$A$1:$N$671, 12, FALSE))+0+ROUNDDOWN($AF63/4, 0))*$AB63)/100, 0)+5)*0.9, 0)
&amp;"-"&amp;
ROUNDDOWN((ROUNDDOWN((((2*VLOOKUP($AA63, 'EV and Base'!$A$1:$N$671, 12, FALSE))+31+ROUNDDOWN($AF63/4, 0))*$AB63)/100, 0)+5)*0.9, 0))</f>
        <v/>
      </c>
      <c r="AM63" s="21" t="str" cm="1">
        <f t="array" aca="1" ref="AM63" ca="1">IF(NOT(ISNUMBER(INDEX($A:$A, LOOKUP(2, 1 / ($A$1:INDIRECT("$A$"&amp;ROW($A63)) &lt;&gt; ""),ROW($A$1:INDIRECT("$A$"&amp;ROW($A63)))), 1))), "",
ROUNDDOWN((ROUNDDOWN((((2*VLOOKUP($AA63, 'EV and Base'!$A$1:$N$671, 13, FALSE))+30+ROUNDDOWN($AG63/4, 0))*$AB63)/100, 0)+5), 0)
&amp;"-"&amp;
ROUNDDOWN((ROUNDDOWN((((2*VLOOKUP($AA63, 'EV and Base'!$A$1:$N$671, 13, FALSE))+31+ROUNDDOWN($AG63/4, 0))*$AB63)/100, 0)+5), 0))</f>
        <v/>
      </c>
      <c r="AN63" s="25" t="str" cm="1">
        <f t="array" aca="1" ref="AN63" ca="1">IF(NOT(ISNUMBER(INDEX($A:$A, LOOKUP(2, 1 / ($A$1:INDIRECT("$A$"&amp;ROW($A63)) &lt;&gt; ""),ROW($A$1:INDIRECT("$A$"&amp;ROW($A63)))), 1))), "",
ROUNDDOWN((ROUNDDOWN((((2*VLOOKUP($AA63, 'EV and Base'!$A$1:$N$671, 14, FALSE))+31+ROUNDDOWN($AH63/4, 0))*$AB63)/100, 0)+5), 0))</f>
        <v/>
      </c>
      <c r="AO63" s="23" t="str" cm="1">
        <f t="array" aca="1" ref="AO63" ca="1">IF(NOT(ISNUMBER(INDEX($A:$A, LOOKUP(2, 1 / ($A$1:INDIRECT("$A$"&amp;ROW($A63)) &lt;&gt; ""),ROW($A$1:INDIRECT("$A$"&amp;ROW($A63)))), 1))), "",
ROUNDDOWN((((2*VLOOKUP($AA63, 'EV and Base'!$A$1:$N$671, 9, FALSE))+31+ROUNDDOWN($AC63/4, 0))*$AB63)/100, 0)+$AB63+10)</f>
        <v/>
      </c>
      <c r="AP63" s="2" t="str" cm="1">
        <f t="array" aca="1" ref="AP63" ca="1">IF(NOT(ISNUMBER(INDEX($A:$A, LOOKUP(2, 1 / ($A$1:INDIRECT("$A$"&amp;ROW($A63)) &lt;&gt; ""),ROW($A$1:INDIRECT("$A$"&amp;ROW($A63)))), 1))), "",
ROUNDDOWN((ROUNDDOWN((((2*VLOOKUP($AA63, 'EV and Base'!$A$1:$N$671, 10, FALSE))+31+ROUNDDOWN($AD63/4, 0))*$AB63)/100, 0)+5)*1.1, 0))</f>
        <v/>
      </c>
      <c r="AQ63" s="2" t="str" cm="1">
        <f t="array" aca="1" ref="AQ63" ca="1">IF(NOT(ISNUMBER(INDEX($A:$A, LOOKUP(2, 1 / ($A$1:INDIRECT("$A$"&amp;ROW($A63)) &lt;&gt; ""),ROW($A$1:INDIRECT("$A$"&amp;ROW($A63)))), 1))), "",
ROUNDDOWN((ROUNDDOWN((((2*VLOOKUP($AA63, 'EV and Base'!$A$1:$N$671, 11, FALSE))+$AV$2+ROUNDDOWN($AE63/4, 0))*$AB63)/100, 0)+5), 0))</f>
        <v/>
      </c>
      <c r="AR63" s="22" t="str" cm="1">
        <f t="array" aca="1" ref="AR63" ca="1">IF(NOT(ISNUMBER(INDEX($A:$A, LOOKUP(2, 1 / ($A$1:INDIRECT("$A$"&amp;ROW($A63)) &lt;&gt; ""),ROW($A$1:INDIRECT("$A$"&amp;ROW($A63)))), 1))), "",
ROUNDDOWN((ROUNDDOWN((((2*VLOOKUP($AA63, 'EV and Base'!$A$1:$N$671, 12, FALSE))+$AW$2+ROUNDDOWN($AF63/4, 0))*$AB63)/100, 0)+5)*0.9, 0))</f>
        <v/>
      </c>
      <c r="AS63" s="2" t="str" cm="1">
        <f t="array" aca="1" ref="AS63" ca="1">IF(NOT(ISNUMBER(INDEX($A:$A, LOOKUP(2, 1 / ($A$1:INDIRECT("$A$"&amp;ROW($A63)) &lt;&gt; ""),ROW($A$1:INDIRECT("$A$"&amp;ROW($A63)))), 1))), "",
ROUNDDOWN((ROUNDDOWN((((2*VLOOKUP($AA63, 'EV and Base'!$A$1:$N$671, 13, FALSE))+$AX$2+ROUNDDOWN($AG63/4, 0))*$AB63)/100, 0)+5), 0))</f>
        <v/>
      </c>
      <c r="AT63" s="24" t="str" cm="1">
        <f t="array" aca="1" ref="AT63" ca="1">IF(NOT(ISNUMBER(INDEX($A:$A, LOOKUP(2, 1 / ($A$1:INDIRECT("$A$"&amp;ROW($A63)) &lt;&gt; ""),ROW($A$1:INDIRECT("$A$"&amp;ROW($A63)))), 1))), "",
ROUNDDOWN((ROUNDDOWN((((2*VLOOKUP($AA63, 'EV and Base'!$A$1:$N$671, 14, FALSE))+31+ROUNDDOWN($AH63/4, 0))*$AB63)/100, 0)+5), 0))</f>
        <v/>
      </c>
      <c r="AU63" s="28"/>
      <c r="AY63" t="str" cm="1">
        <f t="array" aca="1" ref="AY63" ca="1">IF(NOT(ISNUMBER(INDEX($A:$A,LOOKUP(2,1/($A$1:INDIRECT("$A$"&amp;ROW($A63))&lt;&gt;""),ROW($A$1:INDIRECT("$A$"&amp;ROW($A63)))),1))),"",
INDEX($AY:$AY,LOOKUP(2,1/($AY$1:INDIRECT("$AY$"&amp;ROW($AY63)-1)&lt;&gt;""),ROW($AY$1:INDIRECT("$AY$"&amp;ROW($AY63)-1))),1)+$BL63)</f>
        <v/>
      </c>
      <c r="AZ63" s="3" t="str" cm="1">
        <f t="array" aca="1" ref="AZ63" ca="1">IF(NOT(ISNUMBER(INDEX($A:$A, LOOKUP(2, 1 / ($A$1:INDIRECT("$A$"&amp;ROW($A63)) &lt;&gt; ""),ROW($A$1:INDIRECT("$A$"&amp;ROW($A63)))), 1))), "",
VLOOKUP(INDIRECT("$G$"&amp;LOOKUP(2, 1 / ($AY$1:INDIRECT("$AY$"&amp;ROW($AY63)-1) &lt;&gt; ""),ROW($AY$1:INDIRECT("$AY$"&amp;ROW($AY63)-1)))),'EV and Base'!A58:N728,2,FALSE))</f>
        <v/>
      </c>
      <c r="BA63" s="3" t="str" cm="1">
        <f t="array" aca="1" ref="BA63" ca="1">IF(NOT(ISNUMBER(INDEX($A:$A, LOOKUP(2, 1 / ($A$1:INDIRECT("$A$"&amp;ROW($A63)) &lt;&gt; ""),ROW($A$1:INDIRECT("$A$"&amp;ROW($A63)))), 1))), "",
INDIRECT("$I$"&amp;LOOKUP(2, 1 / ($AY$1:INDIRECT("$AY$"&amp;ROW($AY63)-1) &lt;&gt; ""),ROW($AY$1:INDIRECT("$AY$"&amp;ROW($AY63)-1)))))</f>
        <v/>
      </c>
      <c r="BB63" s="1" t="str" cm="1">
        <f t="array" aca="1" ref="BB63" ca="1">IF(NOT(ISNUMBER(INDEX($A:$A, LOOKUP(2, 1 / ($A$1:INDIRECT("$A$"&amp;ROW($A63)) &lt;&gt; ""),ROW($A$1:INDIRECT("$A$"&amp;ROW($A63)))), 1))), "",
INDIRECT("$AB$"&amp;LOOKUP(2, 1 / ($AY$1:INDIRECT("$AY$"&amp;ROW($AY63)-1) &lt;&gt; ""),ROW($AY$1:INDIRECT("$AY$"&amp;ROW($AY63)-1)))))</f>
        <v/>
      </c>
      <c r="BC63" s="3" t="str" cm="1">
        <f t="array" aca="1" ref="BC63" ca="1">IF(NOT(ISNUMBER(INDEX($A:$A,LOOKUP(2,1/($A$1:INDIRECT("$A$"&amp;ROW($A63))&lt;&gt;""),ROW($A$1:INDIRECT("$A$"&amp;ROW($A63)))),1))),"",
$BA63+$BA63+10)</f>
        <v/>
      </c>
      <c r="BD63" s="3" t="str" cm="1">
        <f t="array" aca="1" ref="BD63" ca="1">IF(NOT(ISNUMBER(INDEX($A:$A,LOOKUP(2,1/($A$1:INDIRECT("$A$"&amp;ROW($A63))&lt;&gt;""),ROW($A$1:INDIRECT("$A$"&amp;ROW($A63)))),1))),"",
$BA63+$BB63+10)</f>
        <v/>
      </c>
      <c r="BE63" s="3" t="str" cm="1">
        <f t="array" aca="1" ref="BE63" ca="1">IF(NOT(ISNUMBER(INDEX($A:$A,LOOKUP(2,1/($A$1:INDIRECT("$A$"&amp;ROW($A63))&lt;&gt;""),ROW($A$1:INDIRECT("$A$"&amp;ROW($A63)))),1))),"",
$BC63*$BC63)</f>
        <v/>
      </c>
      <c r="BF63" s="3" t="str" cm="1">
        <f t="array" aca="1" ref="BF63" ca="1">IF(NOT(ISNUMBER(INDEX($A:$A,LOOKUP(2,1/($A$1:INDIRECT("$A$"&amp;ROW($A63))&lt;&gt;""),ROW($A$1:INDIRECT("$A$"&amp;ROW($A63)))),1))),"",
$BD63*$BD63)</f>
        <v/>
      </c>
      <c r="BG63" s="3" t="str" cm="1">
        <f t="array" aca="1" ref="BG63" ca="1">IF(NOT(ISNUMBER(INDEX($A:$A,LOOKUP(2,1/($A$1:INDIRECT("$A$"&amp;ROW($A63))&lt;&gt;""),ROW($A$1:INDIRECT("$A$"&amp;ROW($A63)))),1))),"",
_xlfn.FLOOR.MATH(1.5*_xlfn.FLOOR.MATH($AZ63*BA63/5)))</f>
        <v/>
      </c>
      <c r="BH63" s="3" t="str" cm="1">
        <f t="array" aca="1" ref="BH63" ca="1">IF(NOT(ISNUMBER(INDEX($A:$A, LOOKUP(2, 1 / ($A$1:INDIRECT("$A$"&amp;ROW($A63)) &lt;&gt; ""),ROW($A$1:INDIRECT("$A$"&amp;ROW($A63)))), 1))), "",
_xlfn.FLOOR.MATH($BG63/IF(OR(INDIRECT("$C$"&amp;LOOKUP(2, 1 / ($AY$1:INDIRECT("$AY$"&amp;ROW($AY63)-1) &lt;&gt; ""),ROW($AY$1:INDIRECT("$AY$"&amp;ROW($AY63)-1))))="Multi",
INDIRECT("$C$"&amp;LOOKUP(2, 1 / ($AY$1:INDIRECT("$AY$"&amp;ROW($AY63)-1) &lt;&gt; ""),ROW($AY$1:INDIRECT("$AY$"&amp;ROW($AY63)-1))))="Double"),2,1)))</f>
        <v/>
      </c>
      <c r="BI63" s="3" t="str" cm="1">
        <f t="array" aca="1" ref="BI63" ca="1">IF(NOT(ISNUMBER(INDEX($A:$A,LOOKUP(2,1/($A$1:INDIRECT("$A$"&amp;ROW($A63))&lt;&gt;""),ROW($A$1:INDIRECT("$A$"&amp;ROW($A63)))),1))),"",
VLOOKUP($BC63,GameFreakSQRT!$A$1:$B$200,2,FALSE))</f>
        <v/>
      </c>
      <c r="BJ63" s="3" t="str" cm="1">
        <f t="array" aca="1" ref="BJ63" ca="1">IF(NOT(ISNUMBER(INDEX($A:$A,LOOKUP(2,1/($A$1:INDIRECT("$A$"&amp;ROW($A63))&lt;&gt;""),ROW($A$1:INDIRECT("$A$"&amp;ROW($A63)))),1))),"",
VLOOKUP($BD63,GameFreakSQRT!$A$1:$B$200,2,FALSE))</f>
        <v/>
      </c>
      <c r="BK63" s="3" t="str" cm="1">
        <f t="array" aca="1" ref="BK63" ca="1">IF(NOT(ISNUMBER(INDEX($A:$A,LOOKUP(2,1/($A$1:INDIRECT("$A$"&amp;ROW($A63))&lt;&gt;""),ROW($A$1:INDIRECT("$A$"&amp;ROW($A63)))),1))),"",
_xlfn.FLOOR.MATH((($BI63*$BE63)*$BH63)/($BJ63*$BF63))+1)</f>
        <v/>
      </c>
      <c r="BL63" s="3" t="str" cm="1">
        <f t="array" aca="1" ref="BL63" ca="1">IF(NOT(ISNUMBER(INDEX($A:$A,LOOKUP(2,1/($A$1:INDIRECT("$A$"&amp;ROW($A63))&lt;&gt;""),ROW($A$1:INDIRECT("$A$"&amp;ROW($A63)))),1))),"",
_xlfn.FLOOR.MATH($BK63*IF(NOT(INDIRECT("$Z$"&amp;LOOKUP(2, 1 / ($AY$1:INDIRECT("$AY$"&amp;ROW($AY63)-1) &lt;&gt; ""),ROW($AY$1:INDIRECT("$AY$"&amp;ROW($AY63)-1))))=""),1.5,1)))</f>
        <v/>
      </c>
      <c r="BM63" s="3" t="str" cm="1">
        <f t="array" aca="1" ref="BM63" ca="1">IF(NOT(ISNUMBER(INDEX($A:$A, LOOKUP(2, 1 / ($A$1:INDIRECT("$A$"&amp;ROW($A63)) &lt;&gt; ""),ROW($A$1:INDIRECT("$A$"&amp;ROW($A63)))), 1))), "",
INDIRECT("$Y$"&amp;LOOKUP(2, 1 / ($AY$1:INDIRECT("$AY$"&amp;ROW($AY63)-1) &lt;&gt; ""),ROW($AY$1:INDIRECT("$AY$"&amp;ROW($AY63)-1)))))</f>
        <v/>
      </c>
      <c r="BN63" s="3" t="str">
        <f t="shared" ca="1" si="0"/>
        <v/>
      </c>
      <c r="CT63" s="3" t="str" cm="1">
        <f t="array" aca="1" ref="CT63" ca="1">IF(NOT(ISNUMBER(INDEX($A:$A, LOOKUP(2, 1 / ($A$1:INDIRECT("$A$"&amp;ROW($A63)) &lt;&gt; ""),ROW($A$1:INDIRECT("$A$"&amp;ROW($A63)))), 1))), "",
$AY63-INDEX($AY:$AY, LOOKUP(2, 1 / ($AY$1:INDIRECT("$AV$"&amp;ROW($AY63)-1) &lt;&gt; ""),ROW($AY$1:INDIRECT("$AV$"&amp;ROW($AY63)-1))), 1))</f>
        <v/>
      </c>
      <c r="CU63" s="3" t="str" cm="1">
        <f t="array" aca="1" ref="CU63" ca="1">IF(NOT(ISNUMBER(INDEX($A:$A, LOOKUP(2, 1 / ($A$1:INDIRECT("$A$"&amp;ROW($A63)) &lt;&gt; ""),ROW($A$1:INDIRECT("$A$"&amp;ROW($A63)))), 1))), "",
INDEX($Y:$Y, LOOKUP(2, 1 / ($Y$1:INDIRECT("$Y$"&amp;ROW($Y63)-1) &lt;&gt; ""),ROW($Y$1:INDIRECT("$Y$"&amp;ROW($Y63)-1))), 1))</f>
        <v/>
      </c>
      <c r="CV63" s="1" t="str">
        <f ca="1">IFERROR(VLOOKUP($AY63, 'Medium-Slow'!$A$1:$B$101, 2, TRUE),"")</f>
        <v/>
      </c>
    </row>
    <row r="64" spans="1:100" x14ac:dyDescent="0.45">
      <c r="A64" s="56" t="s">
        <v>75</v>
      </c>
      <c r="B64" s="56" t="s">
        <v>217</v>
      </c>
      <c r="C64" s="56" t="s">
        <v>46</v>
      </c>
      <c r="D64" s="56" t="s">
        <v>191</v>
      </c>
      <c r="E64" s="56" t="s">
        <v>48</v>
      </c>
      <c r="F64" s="56">
        <v>1</v>
      </c>
      <c r="G64" s="2" t="s">
        <v>166</v>
      </c>
      <c r="H64" s="2" t="s">
        <v>50</v>
      </c>
      <c r="I64" s="2">
        <v>16</v>
      </c>
      <c r="J64" s="2" t="s">
        <v>113</v>
      </c>
      <c r="K64" s="2" t="s">
        <v>167</v>
      </c>
      <c r="L64" s="2" t="s">
        <v>53</v>
      </c>
      <c r="M64" s="2" t="s">
        <v>168</v>
      </c>
      <c r="N64" s="2" t="s">
        <v>99</v>
      </c>
      <c r="O64" s="2" t="s">
        <v>169</v>
      </c>
      <c r="P64" s="2" t="s">
        <v>218</v>
      </c>
      <c r="Q64" s="2">
        <v>12</v>
      </c>
      <c r="R64" s="2">
        <f>_xlfn.FLOOR.MATH((((2*VLOOKUP(G64, 'EV and Base'!$A$1:$N$671, 9, FALSE))+$Q64)*$I64)/100)+$I64+10</f>
        <v>51</v>
      </c>
      <c r="S64" s="2">
        <f>_xlfn.FLOOR.MATH((_xlfn.FLOOR.MATH((((2*VLOOKUP($G64, 'EV and Base'!$A$1:$N$671, 10, FALSE))+$Q64)*$I64)/100)+5)*
IF(OR($J64="Lonely", $J64="Brave", $J64="Adamant", $J64="Naughty"), 1.1,
IF(OR($J64="Bold", $J64="Timid", $J64="Modest", $J64="Calm"), 0.9, 1)))</f>
        <v>32</v>
      </c>
      <c r="T64" s="2">
        <f>_xlfn.FLOOR.MATH((_xlfn.FLOOR.MATH((((2*VLOOKUP($G64, 'EV and Base'!$A$1:$N$671, 11, FALSE))+$Q64)*$I64)/100)+5)*
IF(OR($J64="Bold", $J64="Relaxed", $J64="Impish", $J64="Lax"), 1.1,
IF(OR($J64="Lonely", $J64="Hasty", $J64="Mild", $J64="Gentle"), 0.9, 1)))</f>
        <v>24</v>
      </c>
      <c r="U64" s="2">
        <f>_xlfn.FLOOR.MATH((_xlfn.FLOOR.MATH((((2*VLOOKUP($G64, 'EV and Base'!$A$1:$N$671, 12, FALSE))+$Q64)*$I64)/100)+5)*
IF(OR($J64="Modest", $J64="Mild", $J64="Quiet", $J64="Rash"), 1.1,
IF(OR($J64="Adamant", $J64="Impish", $J64="Jolly", $J64="Careful"), 0.9, 1)))</f>
        <v>14</v>
      </c>
      <c r="V64" s="2">
        <f>_xlfn.FLOOR.MATH((_xlfn.FLOOR.MATH((((2*VLOOKUP($G64, 'EV and Base'!$A$1:$N$671, 13, FALSE))+$Q64)*$I64)/100)+5)*
IF(OR($J64="Calm", $J64="Gentle", $J64="Sassy", $J64="Careful"), 1.1,
IF(OR($J64="Naughty", $J64="Lax", $J64="Naive", $J64="Rash"), 0.9, 1)))</f>
        <v>18</v>
      </c>
      <c r="W64" s="2">
        <f>_xlfn.FLOOR.MATH((_xlfn.FLOOR.MATH((((2*VLOOKUP($G64, 'EV and Base'!$A$1:$N$671, 14, FALSE))+$Q64)*$I64)/100)+5)*
IF(OR($J64="Timid", $J64="Hasty", $J64="Jolly", $J64="Naive"), 1.1,
IF(OR($J64="Brave", $J64="Relaxed", $J64="Quiet", $J64="Sassy"), 0.9, 1)))</f>
        <v>18</v>
      </c>
      <c r="X64" s="56">
        <v>512</v>
      </c>
      <c r="AA64" s="23" t="str" cm="1">
        <f t="array" aca="1" ref="AA64" ca="1">IF(NOT(ISNUMBER(INDEX($A:$A,LOOKUP(2,1/($A$1:INDIRECT("$A$"&amp;ROW($A64))&lt;&gt;""),ROW($A$1:INDIRECT("$A$"&amp;ROW($A64)))),1))),"",
IF(NOT(ISNUMBER($A64)),$AA63,
IF($AB64&lt;16,"Lillipup",
IF($AB64&lt;32,"Herdier",
"Stoutland"))))</f>
        <v/>
      </c>
      <c r="AB64" s="25" t="str" cm="1">
        <f t="array" aca="1" ref="AB64" ca="1">IF(NOT(ISNUMBER(INDEX($A:$A, LOOKUP(2, 1 / ($A$1:INDIRECT("$A$"&amp;ROW($A64)) &lt;&gt; ""),ROW($A$1:INDIRECT("$A$"&amp;ROW($A64)))), 1))), "",
VLOOKUP($AY64,'Medium-Slow'!$A$1:$B$101,2,TRUE))</f>
        <v/>
      </c>
      <c r="AC64" s="23" t="str" cm="1">
        <f t="array" aca="1" ref="AC64" ca="1">IF(NOT(ISNUMBER(INDEX($A:$A, LOOKUP(2, 1 / ($A$1:INDIRECT("$A$"&amp;ROW($A64)) &lt;&gt; ""),ROW($A$1:INDIRECT("$A$"&amp;ROW($A64)))), 1))), "",
INDEX($AC:$AC, LOOKUP(2, 1 / ($AC$1:INDIRECT("$AC$"&amp;ROW($AC64)-1) &lt;&gt; ""),ROW($AC$1:INDIRECT("$AC$"&amp;ROW($AC64)-1))), 1)+
IF(INDEX($AC:$AC, LOOKUP(2, 1 / ($AC$1:INDIRECT("$AC$"&amp;ROW($AC64)-1) &lt;&gt; ""),ROW($AC$1:INDIRECT("$AC$"&amp;ROW($AC64)-1))), 1)+
INDEX($AD:$AD, LOOKUP(2, 1 / ($AD$1:INDIRECT("$AD$"&amp;ROW($AD64)-1) &lt;&gt; ""),ROW($AD$1:INDIRECT("$AD$"&amp;ROW($AD64)-1))), 1)+
INDEX($AE:$AE, LOOKUP(2, 1 / ($AE$1:INDIRECT("$AE$"&amp;ROW($AE64)-1) &lt;&gt; ""),ROW($AE$1:INDIRECT("$AE$"&amp;ROW($AD64)-1))), 1)+
INDEX($AE:$AF, LOOKUP(2, 1 / ($AF$1:INDIRECT("$AF$"&amp;ROW($AF64)-1) &lt;&gt; ""),ROW($AF$1:INDIRECT("$AF$"&amp;ROW($AD64)-1))), 1)+
INDEX($AG:$AG, LOOKUP(2, 1 / ($AG$1:INDIRECT("$AG$"&amp;ROW($AG64)-1) &lt;&gt; ""),ROW($AG$1:INDIRECT("$AG$"&amp;ROW($AD64)-1))), 1)+
INDEX($AH:$AH, LOOKUP(2, 1 / ($AH$1:INDIRECT("$AH$"&amp;ROW($AH64)-1) &lt;&gt; ""),ROW($AH$1:INDIRECT("$AH$"&amp;ROW($AD64)-1))), 1)&gt;=510,0,
IF(INDEX($AC:$AC, LOOKUP(2, 1 / ($AC$1:INDIRECT("$AC$"&amp;ROW($AC64)-1) &lt;&gt; ""),ROW($AC$1:INDIRECT("$AC$"&amp;ROW($AC64)-1))), 1)&gt;=255,0,
VLOOKUP(INDIRECT("$G$"&amp;LOOKUP(2, 1 / ($AC$1:INDIRECT("$AC$"&amp;ROW($AC64)-1) &lt;&gt; ""),ROW($AC$1:INDIRECT("$AC$"&amp;ROW($AC64)-1)))), 'EV and Base'!$A$1:$N$671, 3, FALSE))))</f>
        <v/>
      </c>
      <c r="AD64" s="2" t="str" cm="1">
        <f t="array" aca="1" ref="AD64" ca="1">IF(NOT(ISNUMBER(INDEX($A:$A, LOOKUP(2, 1 / ($A$1:INDIRECT("$A$"&amp;ROW($A64)) &lt;&gt; ""),ROW($A$1:INDIRECT("$A$"&amp;ROW($A64)))), 1))), "",
INDEX($AD:$AD, LOOKUP(2, 1 / ($AD$1:INDIRECT("$AD$"&amp;ROW($AD64)-1) &lt;&gt; ""),ROW($AD$1:INDIRECT("$AD$"&amp;ROW($AD64)-1))), 1)+
IF(INDEX($AC:$AC, LOOKUP(2, 1 / ($AC$1:INDIRECT("$AC$"&amp;ROW($AC64)-1) &lt;&gt; ""),ROW($AC$1:INDIRECT("$AC$"&amp;ROW($AC64)-1))), 1)+
INDEX($AD:$AD, LOOKUP(2, 1 / ($AD$1:INDIRECT("$AD$"&amp;ROW($AD64)-1) &lt;&gt; ""),ROW($AD$1:INDIRECT("$AD$"&amp;ROW($AD64)-1))), 1)+
INDEX($AE:$AE, LOOKUP(2, 1 / ($AE$1:INDIRECT("$AE$"&amp;ROW($AE64)-1) &lt;&gt; ""),ROW($AE$1:INDIRECT("$AE$"&amp;ROW($AD64)-1))), 1)+
INDEX($AE:$AF, LOOKUP(2, 1 / ($AF$1:INDIRECT("$AF$"&amp;ROW($AF64)-1) &lt;&gt; ""),ROW($AF$1:INDIRECT("$AF$"&amp;ROW($AD64)-1))), 1)+
INDEX($AG:$AG, LOOKUP(2, 1 / ($AG$1:INDIRECT("$AG$"&amp;ROW($AG64)-1) &lt;&gt; ""),ROW($AG$1:INDIRECT("$AG$"&amp;ROW($AD64)-1))), 1)+
INDEX($AH:$AH, LOOKUP(2, 1 / ($AH$1:INDIRECT("$AH$"&amp;ROW($AH64)-1) &lt;&gt; ""),ROW($AH$1:INDIRECT("$AH$"&amp;ROW($AD64)-1))), 1)&gt;=510,0,
IF(INDEX($AD:$AD, LOOKUP(2, 1 / ($AD$1:INDIRECT("$AD$"&amp;ROW($AD64)-1) &lt;&gt; ""),ROW($AD$1:INDIRECT("$AD$"&amp;ROW($AD64)-1))), 1)&gt;=255,0,
VLOOKUP(INDIRECT("$G$"&amp;LOOKUP(2, 1 / ($AD$1:INDIRECT("$AD$"&amp;ROW($AD64)-1) &lt;&gt; ""),ROW($AD$1:INDIRECT("$AD$"&amp;ROW($AD64)-1)))), 'EV and Base'!$A$1:$N$671, 4, FALSE))))</f>
        <v/>
      </c>
      <c r="AE64" s="2" t="str" cm="1">
        <f t="array" aca="1" ref="AE64" ca="1">IF(NOT(ISNUMBER(INDEX($A:$A,LOOKUP(2,1/($A$1:INDIRECT("$A$"&amp;ROW($A64))&lt;&gt;""),ROW($A$1:INDIRECT("$A$"&amp;ROW($A64)))),1))),"",
INDEX($AE:$AE,LOOKUP(2,1/($AE$1:INDIRECT("$AE$"&amp;ROW($AE64)-1)&lt;&gt;""),ROW($AE$1:INDIRECT("$AE$"&amp;ROW($AE64)-1))),1)+
IF(INDEX($AC:$AC,LOOKUP(2,1/($AC$1:INDIRECT("$AC$"&amp;ROW($AC64)-1)&lt;&gt;""),ROW($AC$1:INDIRECT("$AC$"&amp;ROW($AC64)-1))),1)+
INDEX($AD:$AD,LOOKUP(2,1/($AD$1:INDIRECT("$AD$"&amp;ROW($AD64)-1)&lt;&gt;""),ROW($AD$1:INDIRECT("$AD$"&amp;ROW($AD64)-1))),1)+
INDEX($AE:$AE,LOOKUP(2,1/($AE$1:INDIRECT("$AE$"&amp;ROW($AE64)-1)&lt;&gt;""),ROW($AE$1:INDIRECT("$AE$"&amp;ROW($AD64)-1))),1)+
INDEX($AE:$AF,LOOKUP(2,1/($AF$1:INDIRECT("$AF$"&amp;ROW($AF64)-1)&lt;&gt;""),ROW($AF$1:INDIRECT("$AF$"&amp;ROW($AD64)-1))),1)+
INDEX($AG:$AG,LOOKUP(2,1/($AG$1:INDIRECT("$AG$"&amp;ROW($AG64)-1)&lt;&gt;""),ROW($AG$1:INDIRECT("$AG$"&amp;ROW($AD64)-1))),1)+
INDEX($AH:$AH,LOOKUP(2,1/($AH$1:INDIRECT("$AH$"&amp;ROW($AH64)-1)&lt;&gt;""),ROW($AH$1:INDIRECT("$AH$"&amp;ROW($AD64)-1))),1)&gt;=510,0,
IF(INDEX($AE:$AE,LOOKUP(2,1/($AE$1:INDIRECT("$AE$"&amp;ROW($AE64)-1)&lt;&gt;""),ROW($AE$1:INDIRECT("$AE$"&amp;ROW($AE64)-1))),1)&gt;=255,0,
VLOOKUP(INDIRECT("$G$"&amp;LOOKUP(2,1/($AE$1:INDIRECT("$AE$"&amp;ROW($AE64)-1)&lt;&gt;""),ROW($AE$1:INDIRECT("$AE$"&amp;ROW($AE64)-1)))),'EV and Base'!$A$1:$N$671,5,FALSE))))</f>
        <v/>
      </c>
      <c r="AF64" s="2" t="str" cm="1">
        <f t="array" aca="1" ref="AF64" ca="1">IF(NOT(ISNUMBER(INDEX($A:$A, LOOKUP(2, 1 / ($A$1:INDIRECT("$A$"&amp;ROW($A64)) &lt;&gt; ""),ROW($A$1:INDIRECT("$A$"&amp;ROW($A64)))), 1))), "",
INDEX($AF:$AF, LOOKUP(2, 1 / ($AF$1:INDIRECT("$AF$"&amp;ROW($AF64)-1) &lt;&gt; ""),ROW($AF$1:INDIRECT("$AF$"&amp;ROW($AF64)-1))), 1)+
IF(INDEX($AC:$AC, LOOKUP(2, 1 / ($AC$1:INDIRECT("$AC$"&amp;ROW($AC64)-1) &lt;&gt; ""),ROW($AC$1:INDIRECT("$AC$"&amp;ROW($AC64)-1))), 1)+
INDEX($AD:$AD, LOOKUP(2, 1 / ($AD$1:INDIRECT("$AD$"&amp;ROW($AD64)-1) &lt;&gt; ""),ROW($AD$1:INDIRECT("$AD$"&amp;ROW($AD64)-1))), 1)+
INDEX($AE:$AE, LOOKUP(2, 1 / ($AE$1:INDIRECT("$AE$"&amp;ROW($AE64)-1) &lt;&gt; ""),ROW($AE$1:INDIRECT("$AE$"&amp;ROW($AD64)-1))), 1)+
INDEX($AE:$AF, LOOKUP(2, 1 / ($AF$1:INDIRECT("$AF$"&amp;ROW($AF64)-1) &lt;&gt; ""),ROW($AF$1:INDIRECT("$AF$"&amp;ROW($AD64)-1))), 1)+
INDEX($AG:$AG, LOOKUP(2, 1 / ($AG$1:INDIRECT("$AG$"&amp;ROW($AG64)-1) &lt;&gt; ""),ROW($AG$1:INDIRECT("$AG$"&amp;ROW($AD64)-1))), 1)+
INDEX($AH:$AH, LOOKUP(2, 1 / ($AH$1:INDIRECT("$AH$"&amp;ROW($AH64)-1) &lt;&gt; ""),ROW($AH$1:INDIRECT("$AH$"&amp;ROW($AD64)-1))), 1)&gt;=510,0,
IF(INDEX($AF:$AF, LOOKUP(2, 1 / ($AF$1:INDIRECT("$AF$"&amp;ROW($AF64)-1) &lt;&gt; ""),ROW($AF$1:INDIRECT("$AF$"&amp;ROW($AF64)-1))), 1)&gt;=255,0,
VLOOKUP(INDIRECT("$G$"&amp;LOOKUP(2, 1 / ($AF$1:INDIRECT("$AF$"&amp;ROW($AF64)-1) &lt;&gt; ""),ROW($AF$1:INDIRECT("$AF$"&amp;ROW($AF64)-1)))), 'EV and Base'!$A$1:$N$671, 6, FALSE))))</f>
        <v/>
      </c>
      <c r="AG64" s="2" t="str" cm="1">
        <f t="array" aca="1" ref="AG64" ca="1">IF(NOT(ISNUMBER(INDEX($A:$A, LOOKUP(2, 1 / ($A$1:INDIRECT("$A$"&amp;ROW($A64)) &lt;&gt; ""),ROW($A$1:INDIRECT("$A$"&amp;ROW($A64)))), 1))), "",
INDEX($AG:$AG, LOOKUP(2, 1 / ($AG$1:INDIRECT("$AG$"&amp;ROW($AG64)-1) &lt;&gt; ""),ROW($AG$1:INDIRECT("$AG$"&amp;ROW($AG64)-1))), 1)+
IF(INDEX($AC:$AC, LOOKUP(2, 1 / ($AC$1:INDIRECT("$AC$"&amp;ROW($AC64)-1) &lt;&gt; ""),ROW($AC$1:INDIRECT("$AC$"&amp;ROW($AC64)-1))), 1)+
INDEX($AD:$AD, LOOKUP(2, 1 / ($AD$1:INDIRECT("$AD$"&amp;ROW($AD64)-1) &lt;&gt; ""),ROW($AD$1:INDIRECT("$AD$"&amp;ROW($AD64)-1))), 1)+
INDEX($AE:$AE, LOOKUP(2, 1 / ($AE$1:INDIRECT("$AE$"&amp;ROW($AE64)-1) &lt;&gt; ""),ROW($AE$1:INDIRECT("$AE$"&amp;ROW($AD64)-1))), 1)+
INDEX($AE:$AF, LOOKUP(2, 1 / ($AF$1:INDIRECT("$AF$"&amp;ROW($AF64)-1) &lt;&gt; ""),ROW($AF$1:INDIRECT("$AF$"&amp;ROW($AD64)-1))), 1)+
INDEX($AG:$AG, LOOKUP(2, 1 / ($AG$1:INDIRECT("$AG$"&amp;ROW($AG64)-1) &lt;&gt; ""),ROW($AG$1:INDIRECT("$AG$"&amp;ROW($AD64)-1))), 1)+
INDEX($AH:$AH, LOOKUP(2, 1 / ($AH$1:INDIRECT("$AH$"&amp;ROW($AH64)-1) &lt;&gt; ""),ROW($AH$1:INDIRECT("$AH$"&amp;ROW($AD64)-1))), 1)&gt;=510,0,
IF(INDEX($AG:$AG, LOOKUP(2, 1 / ($AG$1:INDIRECT("$AG$"&amp;ROW($AG64)-1) &lt;&gt; ""),ROW($AG$1:INDIRECT("$AG$"&amp;ROW($AG64)-1))), 1)&gt;=255,0,
VLOOKUP(INDIRECT("$G$"&amp;LOOKUP(2, 1 / ($AG$1:INDIRECT("$AG$"&amp;ROW($AG64)-1) &lt;&gt; ""),ROW($AG$1:INDIRECT("$AG$"&amp;ROW($AG64)-1)))), 'EV and Base'!$A$1:$N$671, 7, FALSE))))</f>
        <v/>
      </c>
      <c r="AH64" s="24" t="str" cm="1">
        <f t="array" aca="1" ref="AH64" ca="1">IF(NOT(ISNUMBER(INDEX($A:$A,LOOKUP(2,1/($A$1:INDIRECT("$A$"&amp;ROW($A64))&lt;&gt;""),ROW($A$1:INDIRECT("$A$"&amp;ROW($A64)))),1))),"",
INDEX($AH:$AH,LOOKUP(2,1/($AH$1:INDIRECT("$AH$"&amp;ROW($AH64)-1)&lt;&gt;""),ROW($AH$1:INDIRECT("$AH$"&amp;ROW($AH64)-1))),1)+
IF(INDEX($AC:$AC,LOOKUP(2,1/($AC$1:INDIRECT("$AC$"&amp;ROW($AC64)-1)&lt;&gt;""),ROW($AC$1:INDIRECT("$AC$"&amp;ROW($AC64)-1))),1)+
INDEX($AD:$AD,LOOKUP(2,1/($AD$1:INDIRECT("$AD$"&amp;ROW($AD64)-1)&lt;&gt;""),ROW($AD$1:INDIRECT("$AD$"&amp;ROW($AD64)-1))),1)+
INDEX($AE:$AE,LOOKUP(2,1/($AE$1:INDIRECT("$AE$"&amp;ROW($AE64)-1)&lt;&gt;""),ROW($AE$1:INDIRECT("$AE$"&amp;ROW($AD64)-1))),1)+
INDEX($AE:$AF,LOOKUP(2,1/($AF$1:INDIRECT("$AF$"&amp;ROW($AF64)-1)&lt;&gt;""),ROW($AF$1:INDIRECT("$AF$"&amp;ROW($AD64)-1))),1)+
INDEX($AG:$AG,LOOKUP(2,1/($AG$1:INDIRECT("$AG$"&amp;ROW($AG64)-1)&lt;&gt;""),ROW($AG$1:INDIRECT("$AG$"&amp;ROW($AD64)-1))),1)+
INDEX($AH:$AH,LOOKUP(2,1/($AH$1:INDIRECT("$AH$"&amp;ROW($AH64)-1)&lt;&gt;""),ROW($AH$1:INDIRECT("$AH$"&amp;ROW($AD64)-1))),1)&gt;=510,0,
IF(INDEX($AH:$AH,LOOKUP(2,1/($AH$1:INDIRECT("$AH$"&amp;ROW($AH64)-1)&lt;&gt;""),ROW($AH$1:INDIRECT("$AH$"&amp;ROW($AH64)-1))),1)&gt;=255,0,
VLOOKUP(INDIRECT("$G$"&amp;LOOKUP(2,1/($AH$1:INDIRECT("$AH$"&amp;ROW($AH64)-1)&lt;&gt;""),ROW($AH$1:INDIRECT("$AH$"&amp;ROW($AH64)-1)))),'EV and Base'!$A$1:$N$671,8,FALSE))))</f>
        <v/>
      </c>
      <c r="AI64" s="29" t="str" cm="1">
        <f t="array" aca="1" ref="AI64" ca="1">IF(NOT(ISNUMBER(INDEX($A:$A,LOOKUP(2,1/($A$1:INDIRECT("$A$"&amp;ROW($A64))&lt;&gt;""),ROW($A$1:INDIRECT("$A$"&amp;ROW($A64)))),1))),"",
ROUNDDOWN((((2*VLOOKUP($AA64,'EV and Base'!$A$1:$N$671,9,FALSE))+31+ROUNDDOWN($AC64/4,0))*$AB64)/100,0)+$AB64+10)</f>
        <v/>
      </c>
      <c r="AJ64" s="21" t="str" cm="1">
        <f t="array" aca="1" ref="AJ64" ca="1">IF(NOT(ISNUMBER(INDEX($A:$A, LOOKUP(2, 1 / ($A$1:INDIRECT("$A$"&amp;ROW($A64)) &lt;&gt; ""),ROW($A$1:INDIRECT("$A$"&amp;ROW($A64)))), 1))), "",
ROUNDDOWN((ROUNDDOWN((((2*VLOOKUP($AA64, 'EV and Base'!$A$1:$N$671, 10, FALSE))+31+ROUNDDOWN($AD64/4, 0))*$AB64)/100, 0)+5)*1.1, 0))</f>
        <v/>
      </c>
      <c r="AK64" s="21" t="str" cm="1">
        <f t="array" aca="1" ref="AK64" ca="1">IF(NOT(ISNUMBER(INDEX($A:$A, LOOKUP(2, 1 / ($A$1:INDIRECT("$A$"&amp;ROW($A64)) &lt;&gt; ""),ROW($A$1:INDIRECT("$A$"&amp;ROW($A64)))), 1))), "",
ROUNDDOWN((ROUNDDOWN((((2*VLOOKUP($AA64, 'EV and Base'!$A$1:$N$671, 11, FALSE))+30+ROUNDDOWN($AE64/4, 0))*$AB64)/100, 0)+5), 0)
&amp;"-"&amp;
ROUNDDOWN((ROUNDDOWN((((2*VLOOKUP($AA64, 'EV and Base'!$A$1:$N$671, 11, FALSE))+31+ROUNDDOWN($AE64/4, 0))*$AB64)/100, 0)+5), 0))</f>
        <v/>
      </c>
      <c r="AL64" s="21" t="str" cm="1">
        <f t="array" aca="1" ref="AL64" ca="1">IF(NOT(ISNUMBER(INDEX($A:$A, LOOKUP(2, 1 / ($A$1:INDIRECT("$A$"&amp;ROW($A64)) &lt;&gt; ""),ROW($A$1:INDIRECT("$A$"&amp;ROW($A64)))), 1))), "",
ROUNDDOWN((ROUNDDOWN((((2*VLOOKUP($AA64, 'EV and Base'!$A$1:$N$671, 12, FALSE))+0+ROUNDDOWN($AF64/4, 0))*$AB64)/100, 0)+5)*0.9, 0)
&amp;"-"&amp;
ROUNDDOWN((ROUNDDOWN((((2*VLOOKUP($AA64, 'EV and Base'!$A$1:$N$671, 12, FALSE))+31+ROUNDDOWN($AF64/4, 0))*$AB64)/100, 0)+5)*0.9, 0))</f>
        <v/>
      </c>
      <c r="AM64" s="21" t="str" cm="1">
        <f t="array" aca="1" ref="AM64" ca="1">IF(NOT(ISNUMBER(INDEX($A:$A, LOOKUP(2, 1 / ($A$1:INDIRECT("$A$"&amp;ROW($A64)) &lt;&gt; ""),ROW($A$1:INDIRECT("$A$"&amp;ROW($A64)))), 1))), "",
ROUNDDOWN((ROUNDDOWN((((2*VLOOKUP($AA64, 'EV and Base'!$A$1:$N$671, 13, FALSE))+30+ROUNDDOWN($AG64/4, 0))*$AB64)/100, 0)+5), 0)
&amp;"-"&amp;
ROUNDDOWN((ROUNDDOWN((((2*VLOOKUP($AA64, 'EV and Base'!$A$1:$N$671, 13, FALSE))+31+ROUNDDOWN($AG64/4, 0))*$AB64)/100, 0)+5), 0))</f>
        <v/>
      </c>
      <c r="AN64" s="25" t="str" cm="1">
        <f t="array" aca="1" ref="AN64" ca="1">IF(NOT(ISNUMBER(INDEX($A:$A, LOOKUP(2, 1 / ($A$1:INDIRECT("$A$"&amp;ROW($A64)) &lt;&gt; ""),ROW($A$1:INDIRECT("$A$"&amp;ROW($A64)))), 1))), "",
ROUNDDOWN((ROUNDDOWN((((2*VLOOKUP($AA64, 'EV and Base'!$A$1:$N$671, 14, FALSE))+31+ROUNDDOWN($AH64/4, 0))*$AB64)/100, 0)+5), 0))</f>
        <v/>
      </c>
      <c r="AO64" s="23" t="str" cm="1">
        <f t="array" aca="1" ref="AO64" ca="1">IF(NOT(ISNUMBER(INDEX($A:$A, LOOKUP(2, 1 / ($A$1:INDIRECT("$A$"&amp;ROW($A64)) &lt;&gt; ""),ROW($A$1:INDIRECT("$A$"&amp;ROW($A64)))), 1))), "",
ROUNDDOWN((((2*VLOOKUP($AA64, 'EV and Base'!$A$1:$N$671, 9, FALSE))+31+ROUNDDOWN($AC64/4, 0))*$AB64)/100, 0)+$AB64+10)</f>
        <v/>
      </c>
      <c r="AP64" s="2" t="str" cm="1">
        <f t="array" aca="1" ref="AP64" ca="1">IF(NOT(ISNUMBER(INDEX($A:$A, LOOKUP(2, 1 / ($A$1:INDIRECT("$A$"&amp;ROW($A64)) &lt;&gt; ""),ROW($A$1:INDIRECT("$A$"&amp;ROW($A64)))), 1))), "",
ROUNDDOWN((ROUNDDOWN((((2*VLOOKUP($AA64, 'EV and Base'!$A$1:$N$671, 10, FALSE))+31+ROUNDDOWN($AD64/4, 0))*$AB64)/100, 0)+5)*1.1, 0))</f>
        <v/>
      </c>
      <c r="AQ64" s="2" t="str" cm="1">
        <f t="array" aca="1" ref="AQ64" ca="1">IF(NOT(ISNUMBER(INDEX($A:$A, LOOKUP(2, 1 / ($A$1:INDIRECT("$A$"&amp;ROW($A64)) &lt;&gt; ""),ROW($A$1:INDIRECT("$A$"&amp;ROW($A64)))), 1))), "",
ROUNDDOWN((ROUNDDOWN((((2*VLOOKUP($AA64, 'EV and Base'!$A$1:$N$671, 11, FALSE))+$AV$2+ROUNDDOWN($AE64/4, 0))*$AB64)/100, 0)+5), 0))</f>
        <v/>
      </c>
      <c r="AR64" s="22" t="str" cm="1">
        <f t="array" aca="1" ref="AR64" ca="1">IF(NOT(ISNUMBER(INDEX($A:$A, LOOKUP(2, 1 / ($A$1:INDIRECT("$A$"&amp;ROW($A64)) &lt;&gt; ""),ROW($A$1:INDIRECT("$A$"&amp;ROW($A64)))), 1))), "",
ROUNDDOWN((ROUNDDOWN((((2*VLOOKUP($AA64, 'EV and Base'!$A$1:$N$671, 12, FALSE))+$AW$2+ROUNDDOWN($AF64/4, 0))*$AB64)/100, 0)+5)*0.9, 0))</f>
        <v/>
      </c>
      <c r="AS64" s="2" t="str" cm="1">
        <f t="array" aca="1" ref="AS64" ca="1">IF(NOT(ISNUMBER(INDEX($A:$A, LOOKUP(2, 1 / ($A$1:INDIRECT("$A$"&amp;ROW($A64)) &lt;&gt; ""),ROW($A$1:INDIRECT("$A$"&amp;ROW($A64)))), 1))), "",
ROUNDDOWN((ROUNDDOWN((((2*VLOOKUP($AA64, 'EV and Base'!$A$1:$N$671, 13, FALSE))+$AX$2+ROUNDDOWN($AG64/4, 0))*$AB64)/100, 0)+5), 0))</f>
        <v/>
      </c>
      <c r="AT64" s="24" t="str" cm="1">
        <f t="array" aca="1" ref="AT64" ca="1">IF(NOT(ISNUMBER(INDEX($A:$A, LOOKUP(2, 1 / ($A$1:INDIRECT("$A$"&amp;ROW($A64)) &lt;&gt; ""),ROW($A$1:INDIRECT("$A$"&amp;ROW($A64)))), 1))), "",
ROUNDDOWN((ROUNDDOWN((((2*VLOOKUP($AA64, 'EV and Base'!$A$1:$N$671, 14, FALSE))+31+ROUNDDOWN($AH64/4, 0))*$AB64)/100, 0)+5), 0))</f>
        <v/>
      </c>
      <c r="AU64" s="28"/>
      <c r="AY64" t="str" cm="1">
        <f t="array" aca="1" ref="AY64" ca="1">IF(NOT(ISNUMBER(INDEX($A:$A,LOOKUP(2,1/($A$1:INDIRECT("$A$"&amp;ROW($A64))&lt;&gt;""),ROW($A$1:INDIRECT("$A$"&amp;ROW($A64)))),1))),"",
INDEX($AY:$AY,LOOKUP(2,1/($AY$1:INDIRECT("$AY$"&amp;ROW($AY64)-1)&lt;&gt;""),ROW($AY$1:INDIRECT("$AY$"&amp;ROW($AY64)-1))),1)+$BL64)</f>
        <v/>
      </c>
      <c r="AZ64" s="3" t="str" cm="1">
        <f t="array" aca="1" ref="AZ64" ca="1">IF(NOT(ISNUMBER(INDEX($A:$A, LOOKUP(2, 1 / ($A$1:INDIRECT("$A$"&amp;ROW($A64)) &lt;&gt; ""),ROW($A$1:INDIRECT("$A$"&amp;ROW($A64)))), 1))), "",
VLOOKUP(INDIRECT("$G$"&amp;LOOKUP(2, 1 / ($AY$1:INDIRECT("$AY$"&amp;ROW($AY64)-1) &lt;&gt; ""),ROW($AY$1:INDIRECT("$AY$"&amp;ROW($AY64)-1)))),'EV and Base'!A59:N729,2,FALSE))</f>
        <v/>
      </c>
      <c r="BA64" s="3" t="str" cm="1">
        <f t="array" aca="1" ref="BA64" ca="1">IF(NOT(ISNUMBER(INDEX($A:$A, LOOKUP(2, 1 / ($A$1:INDIRECT("$A$"&amp;ROW($A64)) &lt;&gt; ""),ROW($A$1:INDIRECT("$A$"&amp;ROW($A64)))), 1))), "",
INDIRECT("$I$"&amp;LOOKUP(2, 1 / ($AY$1:INDIRECT("$AY$"&amp;ROW($AY64)-1) &lt;&gt; ""),ROW($AY$1:INDIRECT("$AY$"&amp;ROW($AY64)-1)))))</f>
        <v/>
      </c>
      <c r="BB64" s="1" t="str" cm="1">
        <f t="array" aca="1" ref="BB64" ca="1">IF(NOT(ISNUMBER(INDEX($A:$A, LOOKUP(2, 1 / ($A$1:INDIRECT("$A$"&amp;ROW($A64)) &lt;&gt; ""),ROW($A$1:INDIRECT("$A$"&amp;ROW($A64)))), 1))), "",
INDIRECT("$AB$"&amp;LOOKUP(2, 1 / ($AY$1:INDIRECT("$AY$"&amp;ROW($AY64)-1) &lt;&gt; ""),ROW($AY$1:INDIRECT("$AY$"&amp;ROW($AY64)-1)))))</f>
        <v/>
      </c>
      <c r="BC64" s="3" t="str" cm="1">
        <f t="array" aca="1" ref="BC64" ca="1">IF(NOT(ISNUMBER(INDEX($A:$A,LOOKUP(2,1/($A$1:INDIRECT("$A$"&amp;ROW($A64))&lt;&gt;""),ROW($A$1:INDIRECT("$A$"&amp;ROW($A64)))),1))),"",
$BA64+$BA64+10)</f>
        <v/>
      </c>
      <c r="BD64" s="3" t="str" cm="1">
        <f t="array" aca="1" ref="BD64" ca="1">IF(NOT(ISNUMBER(INDEX($A:$A,LOOKUP(2,1/($A$1:INDIRECT("$A$"&amp;ROW($A64))&lt;&gt;""),ROW($A$1:INDIRECT("$A$"&amp;ROW($A64)))),1))),"",
$BA64+$BB64+10)</f>
        <v/>
      </c>
      <c r="BE64" s="3" t="str" cm="1">
        <f t="array" aca="1" ref="BE64" ca="1">IF(NOT(ISNUMBER(INDEX($A:$A,LOOKUP(2,1/($A$1:INDIRECT("$A$"&amp;ROW($A64))&lt;&gt;""),ROW($A$1:INDIRECT("$A$"&amp;ROW($A64)))),1))),"",
$BC64*$BC64)</f>
        <v/>
      </c>
      <c r="BF64" s="3" t="str" cm="1">
        <f t="array" aca="1" ref="BF64" ca="1">IF(NOT(ISNUMBER(INDEX($A:$A,LOOKUP(2,1/($A$1:INDIRECT("$A$"&amp;ROW($A64))&lt;&gt;""),ROW($A$1:INDIRECT("$A$"&amp;ROW($A64)))),1))),"",
$BD64*$BD64)</f>
        <v/>
      </c>
      <c r="BG64" s="3" t="str" cm="1">
        <f t="array" aca="1" ref="BG64" ca="1">IF(NOT(ISNUMBER(INDEX($A:$A,LOOKUP(2,1/($A$1:INDIRECT("$A$"&amp;ROW($A64))&lt;&gt;""),ROW($A$1:INDIRECT("$A$"&amp;ROW($A64)))),1))),"",
_xlfn.FLOOR.MATH(1.5*_xlfn.FLOOR.MATH($AZ64*BA64/5)))</f>
        <v/>
      </c>
      <c r="BH64" s="3" t="str" cm="1">
        <f t="array" aca="1" ref="BH64" ca="1">IF(NOT(ISNUMBER(INDEX($A:$A, LOOKUP(2, 1 / ($A$1:INDIRECT("$A$"&amp;ROW($A64)) &lt;&gt; ""),ROW($A$1:INDIRECT("$A$"&amp;ROW($A64)))), 1))), "",
_xlfn.FLOOR.MATH($BG64/IF(OR(INDIRECT("$C$"&amp;LOOKUP(2, 1 / ($AY$1:INDIRECT("$AY$"&amp;ROW($AY64)-1) &lt;&gt; ""),ROW($AY$1:INDIRECT("$AY$"&amp;ROW($AY64)-1))))="Multi",
INDIRECT("$C$"&amp;LOOKUP(2, 1 / ($AY$1:INDIRECT("$AY$"&amp;ROW($AY64)-1) &lt;&gt; ""),ROW($AY$1:INDIRECT("$AY$"&amp;ROW($AY64)-1))))="Double"),2,1)))</f>
        <v/>
      </c>
      <c r="BI64" s="3" t="str" cm="1">
        <f t="array" aca="1" ref="BI64" ca="1">IF(NOT(ISNUMBER(INDEX($A:$A,LOOKUP(2,1/($A$1:INDIRECT("$A$"&amp;ROW($A64))&lt;&gt;""),ROW($A$1:INDIRECT("$A$"&amp;ROW($A64)))),1))),"",
VLOOKUP($BC64,GameFreakSQRT!$A$1:$B$200,2,FALSE))</f>
        <v/>
      </c>
      <c r="BJ64" s="3" t="str" cm="1">
        <f t="array" aca="1" ref="BJ64" ca="1">IF(NOT(ISNUMBER(INDEX($A:$A,LOOKUP(2,1/($A$1:INDIRECT("$A$"&amp;ROW($A64))&lt;&gt;""),ROW($A$1:INDIRECT("$A$"&amp;ROW($A64)))),1))),"",
VLOOKUP($BD64,GameFreakSQRT!$A$1:$B$200,2,FALSE))</f>
        <v/>
      </c>
      <c r="BK64" s="3" t="str" cm="1">
        <f t="array" aca="1" ref="BK64" ca="1">IF(NOT(ISNUMBER(INDEX($A:$A,LOOKUP(2,1/($A$1:INDIRECT("$A$"&amp;ROW($A64))&lt;&gt;""),ROW($A$1:INDIRECT("$A$"&amp;ROW($A64)))),1))),"",
_xlfn.FLOOR.MATH((($BI64*$BE64)*$BH64)/($BJ64*$BF64))+1)</f>
        <v/>
      </c>
      <c r="BL64" s="3" t="str" cm="1">
        <f t="array" aca="1" ref="BL64" ca="1">IF(NOT(ISNUMBER(INDEX($A:$A,LOOKUP(2,1/($A$1:INDIRECT("$A$"&amp;ROW($A64))&lt;&gt;""),ROW($A$1:INDIRECT("$A$"&amp;ROW($A64)))),1))),"",
_xlfn.FLOOR.MATH($BK64*IF(NOT(INDIRECT("$Z$"&amp;LOOKUP(2, 1 / ($AY$1:INDIRECT("$AY$"&amp;ROW($AY64)-1) &lt;&gt; ""),ROW($AY$1:INDIRECT("$AY$"&amp;ROW($AY64)-1))))=""),1.5,1)))</f>
        <v/>
      </c>
      <c r="BM64" s="3" t="str" cm="1">
        <f t="array" aca="1" ref="BM64" ca="1">IF(NOT(ISNUMBER(INDEX($A:$A, LOOKUP(2, 1 / ($A$1:INDIRECT("$A$"&amp;ROW($A64)) &lt;&gt; ""),ROW($A$1:INDIRECT("$A$"&amp;ROW($A64)))), 1))), "",
INDIRECT("$Y$"&amp;LOOKUP(2, 1 / ($AY$1:INDIRECT("$AY$"&amp;ROW($AY64)-1) &lt;&gt; ""),ROW($AY$1:INDIRECT("$AY$"&amp;ROW($AY64)-1)))))</f>
        <v/>
      </c>
      <c r="BN64" s="3" t="str">
        <f t="shared" ca="1" si="0"/>
        <v/>
      </c>
      <c r="CT64" s="3" t="str" cm="1">
        <f t="array" aca="1" ref="CT64" ca="1">IF(NOT(ISNUMBER(INDEX($A:$A, LOOKUP(2, 1 / ($A$1:INDIRECT("$A$"&amp;ROW($A64)) &lt;&gt; ""),ROW($A$1:INDIRECT("$A$"&amp;ROW($A64)))), 1))), "",
$AY64-INDEX($AY:$AY, LOOKUP(2, 1 / ($AY$1:INDIRECT("$AV$"&amp;ROW($AY64)-1) &lt;&gt; ""),ROW($AY$1:INDIRECT("$AV$"&amp;ROW($AY64)-1))), 1))</f>
        <v/>
      </c>
      <c r="CU64" s="3" t="str" cm="1">
        <f t="array" aca="1" ref="CU64" ca="1">IF(NOT(ISNUMBER(INDEX($A:$A, LOOKUP(2, 1 / ($A$1:INDIRECT("$A$"&amp;ROW($A64)) &lt;&gt; ""),ROW($A$1:INDIRECT("$A$"&amp;ROW($A64)))), 1))), "",
INDEX($Y:$Y, LOOKUP(2, 1 / ($Y$1:INDIRECT("$Y$"&amp;ROW($Y64)-1) &lt;&gt; ""),ROW($Y$1:INDIRECT("$Y$"&amp;ROW($Y64)-1))), 1))</f>
        <v/>
      </c>
      <c r="CV64" s="1" t="str">
        <f ca="1">IFERROR(VLOOKUP($AY64, 'Medium-Slow'!$A$1:$B$101, 2, TRUE),"")</f>
        <v/>
      </c>
    </row>
    <row r="65" spans="1:100" x14ac:dyDescent="0.45">
      <c r="A65" s="56" t="s">
        <v>75</v>
      </c>
      <c r="B65" s="56" t="s">
        <v>219</v>
      </c>
      <c r="C65" s="56" t="s">
        <v>46</v>
      </c>
      <c r="D65" s="56" t="s">
        <v>191</v>
      </c>
      <c r="E65" s="56" t="s">
        <v>48</v>
      </c>
      <c r="F65" s="56">
        <v>1</v>
      </c>
      <c r="G65" s="2" t="s">
        <v>166</v>
      </c>
      <c r="H65" s="2" t="s">
        <v>50</v>
      </c>
      <c r="I65" s="2">
        <v>16</v>
      </c>
      <c r="J65" s="2" t="s">
        <v>137</v>
      </c>
      <c r="K65" s="2" t="s">
        <v>167</v>
      </c>
      <c r="L65" s="2" t="s">
        <v>53</v>
      </c>
      <c r="M65" s="2" t="s">
        <v>168</v>
      </c>
      <c r="N65" s="2" t="s">
        <v>99</v>
      </c>
      <c r="O65" s="2" t="s">
        <v>169</v>
      </c>
      <c r="P65" s="2" t="s">
        <v>218</v>
      </c>
      <c r="Q65" s="2">
        <v>12</v>
      </c>
      <c r="R65" s="2">
        <f>_xlfn.FLOOR.MATH((((2*VLOOKUP(G65, 'EV and Base'!$A$1:$N$671, 9, FALSE))+$Q65)*$I65)/100)+$I65+10</f>
        <v>51</v>
      </c>
      <c r="S65" s="2">
        <f>_xlfn.FLOOR.MATH((_xlfn.FLOOR.MATH((((2*VLOOKUP($G65, 'EV and Base'!$A$1:$N$671, 10, FALSE))+$Q65)*$I65)/100)+5)*
IF(OR($J65="Lonely", $J65="Brave", $J65="Adamant", $J65="Naughty"), 1.1,
IF(OR($J65="Bold", $J65="Timid", $J65="Modest", $J65="Calm"), 0.9, 1)))</f>
        <v>35</v>
      </c>
      <c r="T65" s="2">
        <f>_xlfn.FLOOR.MATH((_xlfn.FLOOR.MATH((((2*VLOOKUP($G65, 'EV and Base'!$A$1:$N$671, 11, FALSE))+$Q65)*$I65)/100)+5)*
IF(OR($J65="Bold", $J65="Relaxed", $J65="Impish", $J65="Lax"), 1.1,
IF(OR($J65="Lonely", $J65="Hasty", $J65="Mild", $J65="Gentle"), 0.9, 1)))</f>
        <v>21</v>
      </c>
      <c r="U65" s="2">
        <f>_xlfn.FLOOR.MATH((_xlfn.FLOOR.MATH((((2*VLOOKUP($G65, 'EV and Base'!$A$1:$N$671, 12, FALSE))+$Q65)*$I65)/100)+5)*
IF(OR($J65="Modest", $J65="Mild", $J65="Quiet", $J65="Rash"), 1.1,
IF(OR($J65="Adamant", $J65="Impish", $J65="Jolly", $J65="Careful"), 0.9, 1)))</f>
        <v>14</v>
      </c>
      <c r="V65" s="2">
        <f>_xlfn.FLOOR.MATH((_xlfn.FLOOR.MATH((((2*VLOOKUP($G65, 'EV and Base'!$A$1:$N$671, 13, FALSE))+$Q65)*$I65)/100)+5)*
IF(OR($J65="Calm", $J65="Gentle", $J65="Sassy", $J65="Careful"), 1.1,
IF(OR($J65="Naughty", $J65="Lax", $J65="Naive", $J65="Rash"), 0.9, 1)))</f>
        <v>18</v>
      </c>
      <c r="W65" s="2">
        <f>_xlfn.FLOOR.MATH((_xlfn.FLOOR.MATH((((2*VLOOKUP($G65, 'EV and Base'!$A$1:$N$671, 14, FALSE))+$Q65)*$I65)/100)+5)*
IF(OR($J65="Timid", $J65="Hasty", $J65="Jolly", $J65="Naive"), 1.1,
IF(OR($J65="Brave", $J65="Relaxed", $J65="Quiet", $J65="Sassy"), 0.9, 1)))</f>
        <v>18</v>
      </c>
      <c r="X65" s="56">
        <v>512</v>
      </c>
      <c r="AA65" s="23" t="str" cm="1">
        <f t="array" aca="1" ref="AA65" ca="1">IF(NOT(ISNUMBER(INDEX($A:$A,LOOKUP(2,1/($A$1:INDIRECT("$A$"&amp;ROW($A65))&lt;&gt;""),ROW($A$1:INDIRECT("$A$"&amp;ROW($A65)))),1))),"",
IF(NOT(ISNUMBER($A65)),$AA64,
IF($AB65&lt;16,"Lillipup",
IF($AB65&lt;32,"Herdier",
"Stoutland"))))</f>
        <v/>
      </c>
      <c r="AB65" s="25" t="str" cm="1">
        <f t="array" aca="1" ref="AB65" ca="1">IF(NOT(ISNUMBER(INDEX($A:$A, LOOKUP(2, 1 / ($A$1:INDIRECT("$A$"&amp;ROW($A65)) &lt;&gt; ""),ROW($A$1:INDIRECT("$A$"&amp;ROW($A65)))), 1))), "",
VLOOKUP($AY65,'Medium-Slow'!$A$1:$B$101,2,TRUE))</f>
        <v/>
      </c>
      <c r="AC65" s="23" t="str" cm="1">
        <f t="array" aca="1" ref="AC65" ca="1">IF(NOT(ISNUMBER(INDEX($A:$A, LOOKUP(2, 1 / ($A$1:INDIRECT("$A$"&amp;ROW($A65)) &lt;&gt; ""),ROW($A$1:INDIRECT("$A$"&amp;ROW($A65)))), 1))), "",
INDEX($AC:$AC, LOOKUP(2, 1 / ($AC$1:INDIRECT("$AC$"&amp;ROW($AC65)-1) &lt;&gt; ""),ROW($AC$1:INDIRECT("$AC$"&amp;ROW($AC65)-1))), 1)+
IF(INDEX($AC:$AC, LOOKUP(2, 1 / ($AC$1:INDIRECT("$AC$"&amp;ROW($AC65)-1) &lt;&gt; ""),ROW($AC$1:INDIRECT("$AC$"&amp;ROW($AC65)-1))), 1)+
INDEX($AD:$AD, LOOKUP(2, 1 / ($AD$1:INDIRECT("$AD$"&amp;ROW($AD65)-1) &lt;&gt; ""),ROW($AD$1:INDIRECT("$AD$"&amp;ROW($AD65)-1))), 1)+
INDEX($AE:$AE, LOOKUP(2, 1 / ($AE$1:INDIRECT("$AE$"&amp;ROW($AE65)-1) &lt;&gt; ""),ROW($AE$1:INDIRECT("$AE$"&amp;ROW($AD65)-1))), 1)+
INDEX($AE:$AF, LOOKUP(2, 1 / ($AF$1:INDIRECT("$AF$"&amp;ROW($AF65)-1) &lt;&gt; ""),ROW($AF$1:INDIRECT("$AF$"&amp;ROW($AD65)-1))), 1)+
INDEX($AG:$AG, LOOKUP(2, 1 / ($AG$1:INDIRECT("$AG$"&amp;ROW($AG65)-1) &lt;&gt; ""),ROW($AG$1:INDIRECT("$AG$"&amp;ROW($AD65)-1))), 1)+
INDEX($AH:$AH, LOOKUP(2, 1 / ($AH$1:INDIRECT("$AH$"&amp;ROW($AH65)-1) &lt;&gt; ""),ROW($AH$1:INDIRECT("$AH$"&amp;ROW($AD65)-1))), 1)&gt;=510,0,
IF(INDEX($AC:$AC, LOOKUP(2, 1 / ($AC$1:INDIRECT("$AC$"&amp;ROW($AC65)-1) &lt;&gt; ""),ROW($AC$1:INDIRECT("$AC$"&amp;ROW($AC65)-1))), 1)&gt;=255,0,
VLOOKUP(INDIRECT("$G$"&amp;LOOKUP(2, 1 / ($AC$1:INDIRECT("$AC$"&amp;ROW($AC65)-1) &lt;&gt; ""),ROW($AC$1:INDIRECT("$AC$"&amp;ROW($AC65)-1)))), 'EV and Base'!$A$1:$N$671, 3, FALSE))))</f>
        <v/>
      </c>
      <c r="AD65" s="2" t="str" cm="1">
        <f t="array" aca="1" ref="AD65" ca="1">IF(NOT(ISNUMBER(INDEX($A:$A, LOOKUP(2, 1 / ($A$1:INDIRECT("$A$"&amp;ROW($A65)) &lt;&gt; ""),ROW($A$1:INDIRECT("$A$"&amp;ROW($A65)))), 1))), "",
INDEX($AD:$AD, LOOKUP(2, 1 / ($AD$1:INDIRECT("$AD$"&amp;ROW($AD65)-1) &lt;&gt; ""),ROW($AD$1:INDIRECT("$AD$"&amp;ROW($AD65)-1))), 1)+
IF(INDEX($AC:$AC, LOOKUP(2, 1 / ($AC$1:INDIRECT("$AC$"&amp;ROW($AC65)-1) &lt;&gt; ""),ROW($AC$1:INDIRECT("$AC$"&amp;ROW($AC65)-1))), 1)+
INDEX($AD:$AD, LOOKUP(2, 1 / ($AD$1:INDIRECT("$AD$"&amp;ROW($AD65)-1) &lt;&gt; ""),ROW($AD$1:INDIRECT("$AD$"&amp;ROW($AD65)-1))), 1)+
INDEX($AE:$AE, LOOKUP(2, 1 / ($AE$1:INDIRECT("$AE$"&amp;ROW($AE65)-1) &lt;&gt; ""),ROW($AE$1:INDIRECT("$AE$"&amp;ROW($AD65)-1))), 1)+
INDEX($AE:$AF, LOOKUP(2, 1 / ($AF$1:INDIRECT("$AF$"&amp;ROW($AF65)-1) &lt;&gt; ""),ROW($AF$1:INDIRECT("$AF$"&amp;ROW($AD65)-1))), 1)+
INDEX($AG:$AG, LOOKUP(2, 1 / ($AG$1:INDIRECT("$AG$"&amp;ROW($AG65)-1) &lt;&gt; ""),ROW($AG$1:INDIRECT("$AG$"&amp;ROW($AD65)-1))), 1)+
INDEX($AH:$AH, LOOKUP(2, 1 / ($AH$1:INDIRECT("$AH$"&amp;ROW($AH65)-1) &lt;&gt; ""),ROW($AH$1:INDIRECT("$AH$"&amp;ROW($AD65)-1))), 1)&gt;=510,0,
IF(INDEX($AD:$AD, LOOKUP(2, 1 / ($AD$1:INDIRECT("$AD$"&amp;ROW($AD65)-1) &lt;&gt; ""),ROW($AD$1:INDIRECT("$AD$"&amp;ROW($AD65)-1))), 1)&gt;=255,0,
VLOOKUP(INDIRECT("$G$"&amp;LOOKUP(2, 1 / ($AD$1:INDIRECT("$AD$"&amp;ROW($AD65)-1) &lt;&gt; ""),ROW($AD$1:INDIRECT("$AD$"&amp;ROW($AD65)-1)))), 'EV and Base'!$A$1:$N$671, 4, FALSE))))</f>
        <v/>
      </c>
      <c r="AE65" s="2" t="str" cm="1">
        <f t="array" aca="1" ref="AE65" ca="1">IF(NOT(ISNUMBER(INDEX($A:$A,LOOKUP(2,1/($A$1:INDIRECT("$A$"&amp;ROW($A65))&lt;&gt;""),ROW($A$1:INDIRECT("$A$"&amp;ROW($A65)))),1))),"",
INDEX($AE:$AE,LOOKUP(2,1/($AE$1:INDIRECT("$AE$"&amp;ROW($AE65)-1)&lt;&gt;""),ROW($AE$1:INDIRECT("$AE$"&amp;ROW($AE65)-1))),1)+
IF(INDEX($AC:$AC,LOOKUP(2,1/($AC$1:INDIRECT("$AC$"&amp;ROW($AC65)-1)&lt;&gt;""),ROW($AC$1:INDIRECT("$AC$"&amp;ROW($AC65)-1))),1)+
INDEX($AD:$AD,LOOKUP(2,1/($AD$1:INDIRECT("$AD$"&amp;ROW($AD65)-1)&lt;&gt;""),ROW($AD$1:INDIRECT("$AD$"&amp;ROW($AD65)-1))),1)+
INDEX($AE:$AE,LOOKUP(2,1/($AE$1:INDIRECT("$AE$"&amp;ROW($AE65)-1)&lt;&gt;""),ROW($AE$1:INDIRECT("$AE$"&amp;ROW($AD65)-1))),1)+
INDEX($AE:$AF,LOOKUP(2,1/($AF$1:INDIRECT("$AF$"&amp;ROW($AF65)-1)&lt;&gt;""),ROW($AF$1:INDIRECT("$AF$"&amp;ROW($AD65)-1))),1)+
INDEX($AG:$AG,LOOKUP(2,1/($AG$1:INDIRECT("$AG$"&amp;ROW($AG65)-1)&lt;&gt;""),ROW($AG$1:INDIRECT("$AG$"&amp;ROW($AD65)-1))),1)+
INDEX($AH:$AH,LOOKUP(2,1/($AH$1:INDIRECT("$AH$"&amp;ROW($AH65)-1)&lt;&gt;""),ROW($AH$1:INDIRECT("$AH$"&amp;ROW($AD65)-1))),1)&gt;=510,0,
IF(INDEX($AE:$AE,LOOKUP(2,1/($AE$1:INDIRECT("$AE$"&amp;ROW($AE65)-1)&lt;&gt;""),ROW($AE$1:INDIRECT("$AE$"&amp;ROW($AE65)-1))),1)&gt;=255,0,
VLOOKUP(INDIRECT("$G$"&amp;LOOKUP(2,1/($AE$1:INDIRECT("$AE$"&amp;ROW($AE65)-1)&lt;&gt;""),ROW($AE$1:INDIRECT("$AE$"&amp;ROW($AE65)-1)))),'EV and Base'!$A$1:$N$671,5,FALSE))))</f>
        <v/>
      </c>
      <c r="AF65" s="2" t="str" cm="1">
        <f t="array" aca="1" ref="AF65" ca="1">IF(NOT(ISNUMBER(INDEX($A:$A, LOOKUP(2, 1 / ($A$1:INDIRECT("$A$"&amp;ROW($A65)) &lt;&gt; ""),ROW($A$1:INDIRECT("$A$"&amp;ROW($A65)))), 1))), "",
INDEX($AF:$AF, LOOKUP(2, 1 / ($AF$1:INDIRECT("$AF$"&amp;ROW($AF65)-1) &lt;&gt; ""),ROW($AF$1:INDIRECT("$AF$"&amp;ROW($AF65)-1))), 1)+
IF(INDEX($AC:$AC, LOOKUP(2, 1 / ($AC$1:INDIRECT("$AC$"&amp;ROW($AC65)-1) &lt;&gt; ""),ROW($AC$1:INDIRECT("$AC$"&amp;ROW($AC65)-1))), 1)+
INDEX($AD:$AD, LOOKUP(2, 1 / ($AD$1:INDIRECT("$AD$"&amp;ROW($AD65)-1) &lt;&gt; ""),ROW($AD$1:INDIRECT("$AD$"&amp;ROW($AD65)-1))), 1)+
INDEX($AE:$AE, LOOKUP(2, 1 / ($AE$1:INDIRECT("$AE$"&amp;ROW($AE65)-1) &lt;&gt; ""),ROW($AE$1:INDIRECT("$AE$"&amp;ROW($AD65)-1))), 1)+
INDEX($AE:$AF, LOOKUP(2, 1 / ($AF$1:INDIRECT("$AF$"&amp;ROW($AF65)-1) &lt;&gt; ""),ROW($AF$1:INDIRECT("$AF$"&amp;ROW($AD65)-1))), 1)+
INDEX($AG:$AG, LOOKUP(2, 1 / ($AG$1:INDIRECT("$AG$"&amp;ROW($AG65)-1) &lt;&gt; ""),ROW($AG$1:INDIRECT("$AG$"&amp;ROW($AD65)-1))), 1)+
INDEX($AH:$AH, LOOKUP(2, 1 / ($AH$1:INDIRECT("$AH$"&amp;ROW($AH65)-1) &lt;&gt; ""),ROW($AH$1:INDIRECT("$AH$"&amp;ROW($AD65)-1))), 1)&gt;=510,0,
IF(INDEX($AF:$AF, LOOKUP(2, 1 / ($AF$1:INDIRECT("$AF$"&amp;ROW($AF65)-1) &lt;&gt; ""),ROW($AF$1:INDIRECT("$AF$"&amp;ROW($AF65)-1))), 1)&gt;=255,0,
VLOOKUP(INDIRECT("$G$"&amp;LOOKUP(2, 1 / ($AF$1:INDIRECT("$AF$"&amp;ROW($AF65)-1) &lt;&gt; ""),ROW($AF$1:INDIRECT("$AF$"&amp;ROW($AF65)-1)))), 'EV and Base'!$A$1:$N$671, 6, FALSE))))</f>
        <v/>
      </c>
      <c r="AG65" s="2" t="str" cm="1">
        <f t="array" aca="1" ref="AG65" ca="1">IF(NOT(ISNUMBER(INDEX($A:$A, LOOKUP(2, 1 / ($A$1:INDIRECT("$A$"&amp;ROW($A65)) &lt;&gt; ""),ROW($A$1:INDIRECT("$A$"&amp;ROW($A65)))), 1))), "",
INDEX($AG:$AG, LOOKUP(2, 1 / ($AG$1:INDIRECT("$AG$"&amp;ROW($AG65)-1) &lt;&gt; ""),ROW($AG$1:INDIRECT("$AG$"&amp;ROW($AG65)-1))), 1)+
IF(INDEX($AC:$AC, LOOKUP(2, 1 / ($AC$1:INDIRECT("$AC$"&amp;ROW($AC65)-1) &lt;&gt; ""),ROW($AC$1:INDIRECT("$AC$"&amp;ROW($AC65)-1))), 1)+
INDEX($AD:$AD, LOOKUP(2, 1 / ($AD$1:INDIRECT("$AD$"&amp;ROW($AD65)-1) &lt;&gt; ""),ROW($AD$1:INDIRECT("$AD$"&amp;ROW($AD65)-1))), 1)+
INDEX($AE:$AE, LOOKUP(2, 1 / ($AE$1:INDIRECT("$AE$"&amp;ROW($AE65)-1) &lt;&gt; ""),ROW($AE$1:INDIRECT("$AE$"&amp;ROW($AD65)-1))), 1)+
INDEX($AE:$AF, LOOKUP(2, 1 / ($AF$1:INDIRECT("$AF$"&amp;ROW($AF65)-1) &lt;&gt; ""),ROW($AF$1:INDIRECT("$AF$"&amp;ROW($AD65)-1))), 1)+
INDEX($AG:$AG, LOOKUP(2, 1 / ($AG$1:INDIRECT("$AG$"&amp;ROW($AG65)-1) &lt;&gt; ""),ROW($AG$1:INDIRECT("$AG$"&amp;ROW($AD65)-1))), 1)+
INDEX($AH:$AH, LOOKUP(2, 1 / ($AH$1:INDIRECT("$AH$"&amp;ROW($AH65)-1) &lt;&gt; ""),ROW($AH$1:INDIRECT("$AH$"&amp;ROW($AD65)-1))), 1)&gt;=510,0,
IF(INDEX($AG:$AG, LOOKUP(2, 1 / ($AG$1:INDIRECT("$AG$"&amp;ROW($AG65)-1) &lt;&gt; ""),ROW($AG$1:INDIRECT("$AG$"&amp;ROW($AG65)-1))), 1)&gt;=255,0,
VLOOKUP(INDIRECT("$G$"&amp;LOOKUP(2, 1 / ($AG$1:INDIRECT("$AG$"&amp;ROW($AG65)-1) &lt;&gt; ""),ROW($AG$1:INDIRECT("$AG$"&amp;ROW($AG65)-1)))), 'EV and Base'!$A$1:$N$671, 7, FALSE))))</f>
        <v/>
      </c>
      <c r="AH65" s="24" t="str" cm="1">
        <f t="array" aca="1" ref="AH65" ca="1">IF(NOT(ISNUMBER(INDEX($A:$A,LOOKUP(2,1/($A$1:INDIRECT("$A$"&amp;ROW($A65))&lt;&gt;""),ROW($A$1:INDIRECT("$A$"&amp;ROW($A65)))),1))),"",
INDEX($AH:$AH,LOOKUP(2,1/($AH$1:INDIRECT("$AH$"&amp;ROW($AH65)-1)&lt;&gt;""),ROW($AH$1:INDIRECT("$AH$"&amp;ROW($AH65)-1))),1)+
IF(INDEX($AC:$AC,LOOKUP(2,1/($AC$1:INDIRECT("$AC$"&amp;ROW($AC65)-1)&lt;&gt;""),ROW($AC$1:INDIRECT("$AC$"&amp;ROW($AC65)-1))),1)+
INDEX($AD:$AD,LOOKUP(2,1/($AD$1:INDIRECT("$AD$"&amp;ROW($AD65)-1)&lt;&gt;""),ROW($AD$1:INDIRECT("$AD$"&amp;ROW($AD65)-1))),1)+
INDEX($AE:$AE,LOOKUP(2,1/($AE$1:INDIRECT("$AE$"&amp;ROW($AE65)-1)&lt;&gt;""),ROW($AE$1:INDIRECT("$AE$"&amp;ROW($AD65)-1))),1)+
INDEX($AE:$AF,LOOKUP(2,1/($AF$1:INDIRECT("$AF$"&amp;ROW($AF65)-1)&lt;&gt;""),ROW($AF$1:INDIRECT("$AF$"&amp;ROW($AD65)-1))),1)+
INDEX($AG:$AG,LOOKUP(2,1/($AG$1:INDIRECT("$AG$"&amp;ROW($AG65)-1)&lt;&gt;""),ROW($AG$1:INDIRECT("$AG$"&amp;ROW($AD65)-1))),1)+
INDEX($AH:$AH,LOOKUP(2,1/($AH$1:INDIRECT("$AH$"&amp;ROW($AH65)-1)&lt;&gt;""),ROW($AH$1:INDIRECT("$AH$"&amp;ROW($AD65)-1))),1)&gt;=510,0,
IF(INDEX($AH:$AH,LOOKUP(2,1/($AH$1:INDIRECT("$AH$"&amp;ROW($AH65)-1)&lt;&gt;""),ROW($AH$1:INDIRECT("$AH$"&amp;ROW($AH65)-1))),1)&gt;=255,0,
VLOOKUP(INDIRECT("$G$"&amp;LOOKUP(2,1/($AH$1:INDIRECT("$AH$"&amp;ROW($AH65)-1)&lt;&gt;""),ROW($AH$1:INDIRECT("$AH$"&amp;ROW($AH65)-1)))),'EV and Base'!$A$1:$N$671,8,FALSE))))</f>
        <v/>
      </c>
      <c r="AI65" s="29" t="str" cm="1">
        <f t="array" aca="1" ref="AI65" ca="1">IF(NOT(ISNUMBER(INDEX($A:$A,LOOKUP(2,1/($A$1:INDIRECT("$A$"&amp;ROW($A65))&lt;&gt;""),ROW($A$1:INDIRECT("$A$"&amp;ROW($A65)))),1))),"",
ROUNDDOWN((((2*VLOOKUP($AA65,'EV and Base'!$A$1:$N$671,9,FALSE))+31+ROUNDDOWN($AC65/4,0))*$AB65)/100,0)+$AB65+10)</f>
        <v/>
      </c>
      <c r="AJ65" s="21" t="str" cm="1">
        <f t="array" aca="1" ref="AJ65" ca="1">IF(NOT(ISNUMBER(INDEX($A:$A, LOOKUP(2, 1 / ($A$1:INDIRECT("$A$"&amp;ROW($A65)) &lt;&gt; ""),ROW($A$1:INDIRECT("$A$"&amp;ROW($A65)))), 1))), "",
ROUNDDOWN((ROUNDDOWN((((2*VLOOKUP($AA65, 'EV and Base'!$A$1:$N$671, 10, FALSE))+31+ROUNDDOWN($AD65/4, 0))*$AB65)/100, 0)+5)*1.1, 0))</f>
        <v/>
      </c>
      <c r="AK65" s="21" t="str" cm="1">
        <f t="array" aca="1" ref="AK65" ca="1">IF(NOT(ISNUMBER(INDEX($A:$A, LOOKUP(2, 1 / ($A$1:INDIRECT("$A$"&amp;ROW($A65)) &lt;&gt; ""),ROW($A$1:INDIRECT("$A$"&amp;ROW($A65)))), 1))), "",
ROUNDDOWN((ROUNDDOWN((((2*VLOOKUP($AA65, 'EV and Base'!$A$1:$N$671, 11, FALSE))+30+ROUNDDOWN($AE65/4, 0))*$AB65)/100, 0)+5), 0)
&amp;"-"&amp;
ROUNDDOWN((ROUNDDOWN((((2*VLOOKUP($AA65, 'EV and Base'!$A$1:$N$671, 11, FALSE))+31+ROUNDDOWN($AE65/4, 0))*$AB65)/100, 0)+5), 0))</f>
        <v/>
      </c>
      <c r="AL65" s="21" t="str" cm="1">
        <f t="array" aca="1" ref="AL65" ca="1">IF(NOT(ISNUMBER(INDEX($A:$A, LOOKUP(2, 1 / ($A$1:INDIRECT("$A$"&amp;ROW($A65)) &lt;&gt; ""),ROW($A$1:INDIRECT("$A$"&amp;ROW($A65)))), 1))), "",
ROUNDDOWN((ROUNDDOWN((((2*VLOOKUP($AA65, 'EV and Base'!$A$1:$N$671, 12, FALSE))+0+ROUNDDOWN($AF65/4, 0))*$AB65)/100, 0)+5)*0.9, 0)
&amp;"-"&amp;
ROUNDDOWN((ROUNDDOWN((((2*VLOOKUP($AA65, 'EV and Base'!$A$1:$N$671, 12, FALSE))+31+ROUNDDOWN($AF65/4, 0))*$AB65)/100, 0)+5)*0.9, 0))</f>
        <v/>
      </c>
      <c r="AM65" s="21" t="str" cm="1">
        <f t="array" aca="1" ref="AM65" ca="1">IF(NOT(ISNUMBER(INDEX($A:$A, LOOKUP(2, 1 / ($A$1:INDIRECT("$A$"&amp;ROW($A65)) &lt;&gt; ""),ROW($A$1:INDIRECT("$A$"&amp;ROW($A65)))), 1))), "",
ROUNDDOWN((ROUNDDOWN((((2*VLOOKUP($AA65, 'EV and Base'!$A$1:$N$671, 13, FALSE))+30+ROUNDDOWN($AG65/4, 0))*$AB65)/100, 0)+5), 0)
&amp;"-"&amp;
ROUNDDOWN((ROUNDDOWN((((2*VLOOKUP($AA65, 'EV and Base'!$A$1:$N$671, 13, FALSE))+31+ROUNDDOWN($AG65/4, 0))*$AB65)/100, 0)+5), 0))</f>
        <v/>
      </c>
      <c r="AN65" s="25" t="str" cm="1">
        <f t="array" aca="1" ref="AN65" ca="1">IF(NOT(ISNUMBER(INDEX($A:$A, LOOKUP(2, 1 / ($A$1:INDIRECT("$A$"&amp;ROW($A65)) &lt;&gt; ""),ROW($A$1:INDIRECT("$A$"&amp;ROW($A65)))), 1))), "",
ROUNDDOWN((ROUNDDOWN((((2*VLOOKUP($AA65, 'EV and Base'!$A$1:$N$671, 14, FALSE))+31+ROUNDDOWN($AH65/4, 0))*$AB65)/100, 0)+5), 0))</f>
        <v/>
      </c>
      <c r="AO65" s="23" t="str" cm="1">
        <f t="array" aca="1" ref="AO65" ca="1">IF(NOT(ISNUMBER(INDEX($A:$A, LOOKUP(2, 1 / ($A$1:INDIRECT("$A$"&amp;ROW($A65)) &lt;&gt; ""),ROW($A$1:INDIRECT("$A$"&amp;ROW($A65)))), 1))), "",
ROUNDDOWN((((2*VLOOKUP($AA65, 'EV and Base'!$A$1:$N$671, 9, FALSE))+31+ROUNDDOWN($AC65/4, 0))*$AB65)/100, 0)+$AB65+10)</f>
        <v/>
      </c>
      <c r="AP65" s="2" t="str" cm="1">
        <f t="array" aca="1" ref="AP65" ca="1">IF(NOT(ISNUMBER(INDEX($A:$A, LOOKUP(2, 1 / ($A$1:INDIRECT("$A$"&amp;ROW($A65)) &lt;&gt; ""),ROW($A$1:INDIRECT("$A$"&amp;ROW($A65)))), 1))), "",
ROUNDDOWN((ROUNDDOWN((((2*VLOOKUP($AA65, 'EV and Base'!$A$1:$N$671, 10, FALSE))+31+ROUNDDOWN($AD65/4, 0))*$AB65)/100, 0)+5)*1.1, 0))</f>
        <v/>
      </c>
      <c r="AQ65" s="2" t="str" cm="1">
        <f t="array" aca="1" ref="AQ65" ca="1">IF(NOT(ISNUMBER(INDEX($A:$A, LOOKUP(2, 1 / ($A$1:INDIRECT("$A$"&amp;ROW($A65)) &lt;&gt; ""),ROW($A$1:INDIRECT("$A$"&amp;ROW($A65)))), 1))), "",
ROUNDDOWN((ROUNDDOWN((((2*VLOOKUP($AA65, 'EV and Base'!$A$1:$N$671, 11, FALSE))+$AV$2+ROUNDDOWN($AE65/4, 0))*$AB65)/100, 0)+5), 0))</f>
        <v/>
      </c>
      <c r="AR65" s="22" t="str" cm="1">
        <f t="array" aca="1" ref="AR65" ca="1">IF(NOT(ISNUMBER(INDEX($A:$A, LOOKUP(2, 1 / ($A$1:INDIRECT("$A$"&amp;ROW($A65)) &lt;&gt; ""),ROW($A$1:INDIRECT("$A$"&amp;ROW($A65)))), 1))), "",
ROUNDDOWN((ROUNDDOWN((((2*VLOOKUP($AA65, 'EV and Base'!$A$1:$N$671, 12, FALSE))+$AW$2+ROUNDDOWN($AF65/4, 0))*$AB65)/100, 0)+5)*0.9, 0))</f>
        <v/>
      </c>
      <c r="AS65" s="2" t="str" cm="1">
        <f t="array" aca="1" ref="AS65" ca="1">IF(NOT(ISNUMBER(INDEX($A:$A, LOOKUP(2, 1 / ($A$1:INDIRECT("$A$"&amp;ROW($A65)) &lt;&gt; ""),ROW($A$1:INDIRECT("$A$"&amp;ROW($A65)))), 1))), "",
ROUNDDOWN((ROUNDDOWN((((2*VLOOKUP($AA65, 'EV and Base'!$A$1:$N$671, 13, FALSE))+$AX$2+ROUNDDOWN($AG65/4, 0))*$AB65)/100, 0)+5), 0))</f>
        <v/>
      </c>
      <c r="AT65" s="24" t="str" cm="1">
        <f t="array" aca="1" ref="AT65" ca="1">IF(NOT(ISNUMBER(INDEX($A:$A, LOOKUP(2, 1 / ($A$1:INDIRECT("$A$"&amp;ROW($A65)) &lt;&gt; ""),ROW($A$1:INDIRECT("$A$"&amp;ROW($A65)))), 1))), "",
ROUNDDOWN((ROUNDDOWN((((2*VLOOKUP($AA65, 'EV and Base'!$A$1:$N$671, 14, FALSE))+31+ROUNDDOWN($AH65/4, 0))*$AB65)/100, 0)+5), 0))</f>
        <v/>
      </c>
      <c r="AU65" s="28"/>
      <c r="AY65" t="str" cm="1">
        <f t="array" aca="1" ref="AY65" ca="1">IF(NOT(ISNUMBER(INDEX($A:$A,LOOKUP(2,1/($A$1:INDIRECT("$A$"&amp;ROW($A65))&lt;&gt;""),ROW($A$1:INDIRECT("$A$"&amp;ROW($A65)))),1))),"",
INDEX($AY:$AY,LOOKUP(2,1/($AY$1:INDIRECT("$AY$"&amp;ROW($AY65)-1)&lt;&gt;""),ROW($AY$1:INDIRECT("$AY$"&amp;ROW($AY65)-1))),1)+$BL65)</f>
        <v/>
      </c>
      <c r="AZ65" s="3" t="str" cm="1">
        <f t="array" aca="1" ref="AZ65" ca="1">IF(NOT(ISNUMBER(INDEX($A:$A, LOOKUP(2, 1 / ($A$1:INDIRECT("$A$"&amp;ROW($A65)) &lt;&gt; ""),ROW($A$1:INDIRECT("$A$"&amp;ROW($A65)))), 1))), "",
VLOOKUP(INDIRECT("$G$"&amp;LOOKUP(2, 1 / ($AY$1:INDIRECT("$AY$"&amp;ROW($AY65)-1) &lt;&gt; ""),ROW($AY$1:INDIRECT("$AY$"&amp;ROW($AY65)-1)))),'EV and Base'!A60:N730,2,FALSE))</f>
        <v/>
      </c>
      <c r="BA65" s="3" t="str" cm="1">
        <f t="array" aca="1" ref="BA65" ca="1">IF(NOT(ISNUMBER(INDEX($A:$A, LOOKUP(2, 1 / ($A$1:INDIRECT("$A$"&amp;ROW($A65)) &lt;&gt; ""),ROW($A$1:INDIRECT("$A$"&amp;ROW($A65)))), 1))), "",
INDIRECT("$I$"&amp;LOOKUP(2, 1 / ($AY$1:INDIRECT("$AY$"&amp;ROW($AY65)-1) &lt;&gt; ""),ROW($AY$1:INDIRECT("$AY$"&amp;ROW($AY65)-1)))))</f>
        <v/>
      </c>
      <c r="BB65" s="1" t="str" cm="1">
        <f t="array" aca="1" ref="BB65" ca="1">IF(NOT(ISNUMBER(INDEX($A:$A, LOOKUP(2, 1 / ($A$1:INDIRECT("$A$"&amp;ROW($A65)) &lt;&gt; ""),ROW($A$1:INDIRECT("$A$"&amp;ROW($A65)))), 1))), "",
INDIRECT("$AB$"&amp;LOOKUP(2, 1 / ($AY$1:INDIRECT("$AY$"&amp;ROW($AY65)-1) &lt;&gt; ""),ROW($AY$1:INDIRECT("$AY$"&amp;ROW($AY65)-1)))))</f>
        <v/>
      </c>
      <c r="BC65" s="3" t="str" cm="1">
        <f t="array" aca="1" ref="BC65" ca="1">IF(NOT(ISNUMBER(INDEX($A:$A,LOOKUP(2,1/($A$1:INDIRECT("$A$"&amp;ROW($A65))&lt;&gt;""),ROW($A$1:INDIRECT("$A$"&amp;ROW($A65)))),1))),"",
$BA65+$BA65+10)</f>
        <v/>
      </c>
      <c r="BD65" s="3" t="str" cm="1">
        <f t="array" aca="1" ref="BD65" ca="1">IF(NOT(ISNUMBER(INDEX($A:$A,LOOKUP(2,1/($A$1:INDIRECT("$A$"&amp;ROW($A65))&lt;&gt;""),ROW($A$1:INDIRECT("$A$"&amp;ROW($A65)))),1))),"",
$BA65+$BB65+10)</f>
        <v/>
      </c>
      <c r="BE65" s="3" t="str" cm="1">
        <f t="array" aca="1" ref="BE65" ca="1">IF(NOT(ISNUMBER(INDEX($A:$A,LOOKUP(2,1/($A$1:INDIRECT("$A$"&amp;ROW($A65))&lt;&gt;""),ROW($A$1:INDIRECT("$A$"&amp;ROW($A65)))),1))),"",
$BC65*$BC65)</f>
        <v/>
      </c>
      <c r="BF65" s="3" t="str" cm="1">
        <f t="array" aca="1" ref="BF65" ca="1">IF(NOT(ISNUMBER(INDEX($A:$A,LOOKUP(2,1/($A$1:INDIRECT("$A$"&amp;ROW($A65))&lt;&gt;""),ROW($A$1:INDIRECT("$A$"&amp;ROW($A65)))),1))),"",
$BD65*$BD65)</f>
        <v/>
      </c>
      <c r="BG65" s="3" t="str" cm="1">
        <f t="array" aca="1" ref="BG65" ca="1">IF(NOT(ISNUMBER(INDEX($A:$A,LOOKUP(2,1/($A$1:INDIRECT("$A$"&amp;ROW($A65))&lt;&gt;""),ROW($A$1:INDIRECT("$A$"&amp;ROW($A65)))),1))),"",
_xlfn.FLOOR.MATH(1.5*_xlfn.FLOOR.MATH($AZ65*BA65/5)))</f>
        <v/>
      </c>
      <c r="BH65" s="3" t="str" cm="1">
        <f t="array" aca="1" ref="BH65" ca="1">IF(NOT(ISNUMBER(INDEX($A:$A, LOOKUP(2, 1 / ($A$1:INDIRECT("$A$"&amp;ROW($A65)) &lt;&gt; ""),ROW($A$1:INDIRECT("$A$"&amp;ROW($A65)))), 1))), "",
_xlfn.FLOOR.MATH($BG65/IF(OR(INDIRECT("$C$"&amp;LOOKUP(2, 1 / ($AY$1:INDIRECT("$AY$"&amp;ROW($AY65)-1) &lt;&gt; ""),ROW($AY$1:INDIRECT("$AY$"&amp;ROW($AY65)-1))))="Multi",
INDIRECT("$C$"&amp;LOOKUP(2, 1 / ($AY$1:INDIRECT("$AY$"&amp;ROW($AY65)-1) &lt;&gt; ""),ROW($AY$1:INDIRECT("$AY$"&amp;ROW($AY65)-1))))="Double"),2,1)))</f>
        <v/>
      </c>
      <c r="BI65" s="3" t="str" cm="1">
        <f t="array" aca="1" ref="BI65" ca="1">IF(NOT(ISNUMBER(INDEX($A:$A,LOOKUP(2,1/($A$1:INDIRECT("$A$"&amp;ROW($A65))&lt;&gt;""),ROW($A$1:INDIRECT("$A$"&amp;ROW($A65)))),1))),"",
VLOOKUP($BC65,GameFreakSQRT!$A$1:$B$200,2,FALSE))</f>
        <v/>
      </c>
      <c r="BJ65" s="3" t="str" cm="1">
        <f t="array" aca="1" ref="BJ65" ca="1">IF(NOT(ISNUMBER(INDEX($A:$A,LOOKUP(2,1/($A$1:INDIRECT("$A$"&amp;ROW($A65))&lt;&gt;""),ROW($A$1:INDIRECT("$A$"&amp;ROW($A65)))),1))),"",
VLOOKUP($BD65,GameFreakSQRT!$A$1:$B$200,2,FALSE))</f>
        <v/>
      </c>
      <c r="BK65" s="3" t="str" cm="1">
        <f t="array" aca="1" ref="BK65" ca="1">IF(NOT(ISNUMBER(INDEX($A:$A,LOOKUP(2,1/($A$1:INDIRECT("$A$"&amp;ROW($A65))&lt;&gt;""),ROW($A$1:INDIRECT("$A$"&amp;ROW($A65)))),1))),"",
_xlfn.FLOOR.MATH((($BI65*$BE65)*$BH65)/($BJ65*$BF65))+1)</f>
        <v/>
      </c>
      <c r="BL65" s="3" t="str" cm="1">
        <f t="array" aca="1" ref="BL65" ca="1">IF(NOT(ISNUMBER(INDEX($A:$A,LOOKUP(2,1/($A$1:INDIRECT("$A$"&amp;ROW($A65))&lt;&gt;""),ROW($A$1:INDIRECT("$A$"&amp;ROW($A65)))),1))),"",
_xlfn.FLOOR.MATH($BK65*IF(NOT(INDIRECT("$Z$"&amp;LOOKUP(2, 1 / ($AY$1:INDIRECT("$AY$"&amp;ROW($AY65)-1) &lt;&gt; ""),ROW($AY$1:INDIRECT("$AY$"&amp;ROW($AY65)-1))))=""),1.5,1)))</f>
        <v/>
      </c>
      <c r="BM65" s="3" t="str" cm="1">
        <f t="array" aca="1" ref="BM65" ca="1">IF(NOT(ISNUMBER(INDEX($A:$A, LOOKUP(2, 1 / ($A$1:INDIRECT("$A$"&amp;ROW($A65)) &lt;&gt; ""),ROW($A$1:INDIRECT("$A$"&amp;ROW($A65)))), 1))), "",
INDIRECT("$Y$"&amp;LOOKUP(2, 1 / ($AY$1:INDIRECT("$AY$"&amp;ROW($AY65)-1) &lt;&gt; ""),ROW($AY$1:INDIRECT("$AY$"&amp;ROW($AY65)-1)))))</f>
        <v/>
      </c>
      <c r="BN65" s="3" t="str">
        <f t="shared" ca="1" si="0"/>
        <v/>
      </c>
      <c r="CT65" s="3" t="str" cm="1">
        <f t="array" aca="1" ref="CT65" ca="1">IF(NOT(ISNUMBER(INDEX($A:$A, LOOKUP(2, 1 / ($A$1:INDIRECT("$A$"&amp;ROW($A65)) &lt;&gt; ""),ROW($A$1:INDIRECT("$A$"&amp;ROW($A65)))), 1))), "",
$AY65-INDEX($AY:$AY, LOOKUP(2, 1 / ($AY$1:INDIRECT("$AV$"&amp;ROW($AY65)-1) &lt;&gt; ""),ROW($AY$1:INDIRECT("$AV$"&amp;ROW($AY65)-1))), 1))</f>
        <v/>
      </c>
      <c r="CU65" s="3" t="str" cm="1">
        <f t="array" aca="1" ref="CU65" ca="1">IF(NOT(ISNUMBER(INDEX($A:$A, LOOKUP(2, 1 / ($A$1:INDIRECT("$A$"&amp;ROW($A65)) &lt;&gt; ""),ROW($A$1:INDIRECT("$A$"&amp;ROW($A65)))), 1))), "",
INDEX($Y:$Y, LOOKUP(2, 1 / ($Y$1:INDIRECT("$Y$"&amp;ROW($Y65)-1) &lt;&gt; ""),ROW($Y$1:INDIRECT("$Y$"&amp;ROW($Y65)-1))), 1))</f>
        <v/>
      </c>
      <c r="CV65" s="1" t="str">
        <f ca="1">IFERROR(VLOOKUP($AY65, 'Medium-Slow'!$A$1:$B$101, 2, TRUE),"")</f>
        <v/>
      </c>
    </row>
    <row r="66" spans="1:100" x14ac:dyDescent="0.45">
      <c r="A66" s="69" t="s">
        <v>75</v>
      </c>
      <c r="B66" s="69" t="s">
        <v>220</v>
      </c>
      <c r="C66" s="69" t="s">
        <v>221</v>
      </c>
      <c r="D66" s="69" t="s">
        <v>191</v>
      </c>
      <c r="E66" s="69" t="s">
        <v>48</v>
      </c>
      <c r="F66" s="56">
        <v>1</v>
      </c>
      <c r="G66" s="2" t="s">
        <v>222</v>
      </c>
      <c r="H66" s="2" t="s">
        <v>77</v>
      </c>
      <c r="I66" s="2">
        <v>16</v>
      </c>
      <c r="J66" s="2" t="s">
        <v>223</v>
      </c>
      <c r="K66" s="2" t="s">
        <v>211</v>
      </c>
      <c r="L66" s="2" t="s">
        <v>53</v>
      </c>
      <c r="M66" s="2" t="s">
        <v>54</v>
      </c>
      <c r="N66" s="2" t="s">
        <v>224</v>
      </c>
      <c r="O66" s="2" t="s">
        <v>225</v>
      </c>
      <c r="P66" s="2" t="s">
        <v>226</v>
      </c>
      <c r="Q66" s="2">
        <v>0</v>
      </c>
      <c r="R66" s="2">
        <f>_xlfn.FLOOR.MATH((((2*VLOOKUP(G66, 'EV and Base'!$A$1:$N$671, 9, FALSE))+$Q66)*$I66)/100)+$I66+10</f>
        <v>40</v>
      </c>
      <c r="S66" s="2">
        <f>_xlfn.FLOOR.MATH((_xlfn.FLOOR.MATH((((2*VLOOKUP($G66, 'EV and Base'!$A$1:$N$671, 10, FALSE))+$Q66)*$I66)/100)+5)*
IF(OR($J66="Lonely", $J66="Brave", $J66="Adamant", $J66="Naughty"), 1.1,
IF(OR($J66="Bold", $J66="Timid", $J66="Modest", $J66="Calm"), 0.9, 1)))</f>
        <v>18</v>
      </c>
      <c r="T66" s="2">
        <f>_xlfn.FLOOR.MATH((_xlfn.FLOOR.MATH((((2*VLOOKUP($G66, 'EV and Base'!$A$1:$N$671, 11, FALSE))+$Q66)*$I66)/100)+5)*
IF(OR($J66="Bold", $J66="Relaxed", $J66="Impish", $J66="Lax"), 1.1,
IF(OR($J66="Lonely", $J66="Hasty", $J66="Mild", $J66="Gentle"), 0.9, 1)))</f>
        <v>27</v>
      </c>
      <c r="U66" s="2">
        <f>_xlfn.FLOOR.MATH((_xlfn.FLOOR.MATH((((2*VLOOKUP($G66, 'EV and Base'!$A$1:$N$671, 12, FALSE))+$Q66)*$I66)/100)+5)*
IF(OR($J66="Modest", $J66="Mild", $J66="Quiet", $J66="Rash"), 1.1,
IF(OR($J66="Adamant", $J66="Impish", $J66="Jolly", $J66="Careful"), 0.9, 1)))</f>
        <v>17</v>
      </c>
      <c r="V66" s="2">
        <f>_xlfn.FLOOR.MATH((_xlfn.FLOOR.MATH((((2*VLOOKUP($G66, 'EV and Base'!$A$1:$N$671, 13, FALSE))+$Q66)*$I66)/100)+5)*
IF(OR($J66="Calm", $J66="Gentle", $J66="Sassy", $J66="Careful"), 1.1,
IF(OR($J66="Naughty", $J66="Lax", $J66="Naive", $J66="Rash"), 0.9, 1)))</f>
        <v>26</v>
      </c>
      <c r="W66" s="2">
        <f>_xlfn.FLOOR.MATH((_xlfn.FLOOR.MATH((((2*VLOOKUP($G66, 'EV and Base'!$A$1:$N$671, 14, FALSE))+$Q66)*$I66)/100)+5)*
IF(OR($J66="Timid", $J66="Hasty", $J66="Jolly", $J66="Naive"), 1.1,
IF(OR($J66="Brave", $J66="Relaxed", $J66="Quiet", $J66="Sassy"), 0.9, 1)))</f>
        <v>18</v>
      </c>
      <c r="X66" s="69">
        <v>256</v>
      </c>
      <c r="AA66" s="23" t="str" cm="1">
        <f t="array" aca="1" ref="AA66" ca="1">IF(NOT(ISNUMBER(INDEX($A:$A,LOOKUP(2,1/($A$1:INDIRECT("$A$"&amp;ROW($A66))&lt;&gt;""),ROW($A$1:INDIRECT("$A$"&amp;ROW($A66)))),1))),"",
IF(NOT(ISNUMBER($A66)),$AA65,
IF($AB66&lt;16,"Lillipup",
IF($AB66&lt;32,"Herdier",
"Stoutland"))))</f>
        <v/>
      </c>
      <c r="AB66" s="25" t="str" cm="1">
        <f t="array" aca="1" ref="AB66" ca="1">IF(NOT(ISNUMBER(INDEX($A:$A, LOOKUP(2, 1 / ($A$1:INDIRECT("$A$"&amp;ROW($A66)) &lt;&gt; ""),ROW($A$1:INDIRECT("$A$"&amp;ROW($A66)))), 1))), "",
VLOOKUP($AY66,'Medium-Slow'!$A$1:$B$101,2,TRUE))</f>
        <v/>
      </c>
      <c r="AC66" s="23" t="str" cm="1">
        <f t="array" aca="1" ref="AC66" ca="1">IF(NOT(ISNUMBER(INDEX($A:$A, LOOKUP(2, 1 / ($A$1:INDIRECT("$A$"&amp;ROW($A66)) &lt;&gt; ""),ROW($A$1:INDIRECT("$A$"&amp;ROW($A66)))), 1))), "",
INDEX($AC:$AC, LOOKUP(2, 1 / ($AC$1:INDIRECT("$AC$"&amp;ROW($AC66)-1) &lt;&gt; ""),ROW($AC$1:INDIRECT("$AC$"&amp;ROW($AC66)-1))), 1)+
IF(INDEX($AC:$AC, LOOKUP(2, 1 / ($AC$1:INDIRECT("$AC$"&amp;ROW($AC66)-1) &lt;&gt; ""),ROW($AC$1:INDIRECT("$AC$"&amp;ROW($AC66)-1))), 1)+
INDEX($AD:$AD, LOOKUP(2, 1 / ($AD$1:INDIRECT("$AD$"&amp;ROW($AD66)-1) &lt;&gt; ""),ROW($AD$1:INDIRECT("$AD$"&amp;ROW($AD66)-1))), 1)+
INDEX($AE:$AE, LOOKUP(2, 1 / ($AE$1:INDIRECT("$AE$"&amp;ROW($AE66)-1) &lt;&gt; ""),ROW($AE$1:INDIRECT("$AE$"&amp;ROW($AD66)-1))), 1)+
INDEX($AE:$AF, LOOKUP(2, 1 / ($AF$1:INDIRECT("$AF$"&amp;ROW($AF66)-1) &lt;&gt; ""),ROW($AF$1:INDIRECT("$AF$"&amp;ROW($AD66)-1))), 1)+
INDEX($AG:$AG, LOOKUP(2, 1 / ($AG$1:INDIRECT("$AG$"&amp;ROW($AG66)-1) &lt;&gt; ""),ROW($AG$1:INDIRECT("$AG$"&amp;ROW($AD66)-1))), 1)+
INDEX($AH:$AH, LOOKUP(2, 1 / ($AH$1:INDIRECT("$AH$"&amp;ROW($AH66)-1) &lt;&gt; ""),ROW($AH$1:INDIRECT("$AH$"&amp;ROW($AD66)-1))), 1)&gt;=510,0,
IF(INDEX($AC:$AC, LOOKUP(2, 1 / ($AC$1:INDIRECT("$AC$"&amp;ROW($AC66)-1) &lt;&gt; ""),ROW($AC$1:INDIRECT("$AC$"&amp;ROW($AC66)-1))), 1)&gt;=255,0,
VLOOKUP(INDIRECT("$G$"&amp;LOOKUP(2, 1 / ($AC$1:INDIRECT("$AC$"&amp;ROW($AC66)-1) &lt;&gt; ""),ROW($AC$1:INDIRECT("$AC$"&amp;ROW($AC66)-1)))), 'EV and Base'!$A$1:$N$671, 3, FALSE))))</f>
        <v/>
      </c>
      <c r="AD66" s="2" t="str" cm="1">
        <f t="array" aca="1" ref="AD66" ca="1">IF(NOT(ISNUMBER(INDEX($A:$A, LOOKUP(2, 1 / ($A$1:INDIRECT("$A$"&amp;ROW($A66)) &lt;&gt; ""),ROW($A$1:INDIRECT("$A$"&amp;ROW($A66)))), 1))), "",
INDEX($AD:$AD, LOOKUP(2, 1 / ($AD$1:INDIRECT("$AD$"&amp;ROW($AD66)-1) &lt;&gt; ""),ROW($AD$1:INDIRECT("$AD$"&amp;ROW($AD66)-1))), 1)+
IF(INDEX($AC:$AC, LOOKUP(2, 1 / ($AC$1:INDIRECT("$AC$"&amp;ROW($AC66)-1) &lt;&gt; ""),ROW($AC$1:INDIRECT("$AC$"&amp;ROW($AC66)-1))), 1)+
INDEX($AD:$AD, LOOKUP(2, 1 / ($AD$1:INDIRECT("$AD$"&amp;ROW($AD66)-1) &lt;&gt; ""),ROW($AD$1:INDIRECT("$AD$"&amp;ROW($AD66)-1))), 1)+
INDEX($AE:$AE, LOOKUP(2, 1 / ($AE$1:INDIRECT("$AE$"&amp;ROW($AE66)-1) &lt;&gt; ""),ROW($AE$1:INDIRECT("$AE$"&amp;ROW($AD66)-1))), 1)+
INDEX($AE:$AF, LOOKUP(2, 1 / ($AF$1:INDIRECT("$AF$"&amp;ROW($AF66)-1) &lt;&gt; ""),ROW($AF$1:INDIRECT("$AF$"&amp;ROW($AD66)-1))), 1)+
INDEX($AG:$AG, LOOKUP(2, 1 / ($AG$1:INDIRECT("$AG$"&amp;ROW($AG66)-1) &lt;&gt; ""),ROW($AG$1:INDIRECT("$AG$"&amp;ROW($AD66)-1))), 1)+
INDEX($AH:$AH, LOOKUP(2, 1 / ($AH$1:INDIRECT("$AH$"&amp;ROW($AH66)-1) &lt;&gt; ""),ROW($AH$1:INDIRECT("$AH$"&amp;ROW($AD66)-1))), 1)&gt;=510,0,
IF(INDEX($AD:$AD, LOOKUP(2, 1 / ($AD$1:INDIRECT("$AD$"&amp;ROW($AD66)-1) &lt;&gt; ""),ROW($AD$1:INDIRECT("$AD$"&amp;ROW($AD66)-1))), 1)&gt;=255,0,
VLOOKUP(INDIRECT("$G$"&amp;LOOKUP(2, 1 / ($AD$1:INDIRECT("$AD$"&amp;ROW($AD66)-1) &lt;&gt; ""),ROW($AD$1:INDIRECT("$AD$"&amp;ROW($AD66)-1)))), 'EV and Base'!$A$1:$N$671, 4, FALSE))))</f>
        <v/>
      </c>
      <c r="AE66" s="2" t="str" cm="1">
        <f t="array" aca="1" ref="AE66" ca="1">IF(NOT(ISNUMBER(INDEX($A:$A,LOOKUP(2,1/($A$1:INDIRECT("$A$"&amp;ROW($A66))&lt;&gt;""),ROW($A$1:INDIRECT("$A$"&amp;ROW($A66)))),1))),"",
INDEX($AE:$AE,LOOKUP(2,1/($AE$1:INDIRECT("$AE$"&amp;ROW($AE66)-1)&lt;&gt;""),ROW($AE$1:INDIRECT("$AE$"&amp;ROW($AE66)-1))),1)+
IF(INDEX($AC:$AC,LOOKUP(2,1/($AC$1:INDIRECT("$AC$"&amp;ROW($AC66)-1)&lt;&gt;""),ROW($AC$1:INDIRECT("$AC$"&amp;ROW($AC66)-1))),1)+
INDEX($AD:$AD,LOOKUP(2,1/($AD$1:INDIRECT("$AD$"&amp;ROW($AD66)-1)&lt;&gt;""),ROW($AD$1:INDIRECT("$AD$"&amp;ROW($AD66)-1))),1)+
INDEX($AE:$AE,LOOKUP(2,1/($AE$1:INDIRECT("$AE$"&amp;ROW($AE66)-1)&lt;&gt;""),ROW($AE$1:INDIRECT("$AE$"&amp;ROW($AD66)-1))),1)+
INDEX($AE:$AF,LOOKUP(2,1/($AF$1:INDIRECT("$AF$"&amp;ROW($AF66)-1)&lt;&gt;""),ROW($AF$1:INDIRECT("$AF$"&amp;ROW($AD66)-1))),1)+
INDEX($AG:$AG,LOOKUP(2,1/($AG$1:INDIRECT("$AG$"&amp;ROW($AG66)-1)&lt;&gt;""),ROW($AG$1:INDIRECT("$AG$"&amp;ROW($AD66)-1))),1)+
INDEX($AH:$AH,LOOKUP(2,1/($AH$1:INDIRECT("$AH$"&amp;ROW($AH66)-1)&lt;&gt;""),ROW($AH$1:INDIRECT("$AH$"&amp;ROW($AD66)-1))),1)&gt;=510,0,
IF(INDEX($AE:$AE,LOOKUP(2,1/($AE$1:INDIRECT("$AE$"&amp;ROW($AE66)-1)&lt;&gt;""),ROW($AE$1:INDIRECT("$AE$"&amp;ROW($AE66)-1))),1)&gt;=255,0,
VLOOKUP(INDIRECT("$G$"&amp;LOOKUP(2,1/($AE$1:INDIRECT("$AE$"&amp;ROW($AE66)-1)&lt;&gt;""),ROW($AE$1:INDIRECT("$AE$"&amp;ROW($AE66)-1)))),'EV and Base'!$A$1:$N$671,5,FALSE))))</f>
        <v/>
      </c>
      <c r="AF66" s="2" t="str" cm="1">
        <f t="array" aca="1" ref="AF66" ca="1">IF(NOT(ISNUMBER(INDEX($A:$A, LOOKUP(2, 1 / ($A$1:INDIRECT("$A$"&amp;ROW($A66)) &lt;&gt; ""),ROW($A$1:INDIRECT("$A$"&amp;ROW($A66)))), 1))), "",
INDEX($AF:$AF, LOOKUP(2, 1 / ($AF$1:INDIRECT("$AF$"&amp;ROW($AF66)-1) &lt;&gt; ""),ROW($AF$1:INDIRECT("$AF$"&amp;ROW($AF66)-1))), 1)+
IF(INDEX($AC:$AC, LOOKUP(2, 1 / ($AC$1:INDIRECT("$AC$"&amp;ROW($AC66)-1) &lt;&gt; ""),ROW($AC$1:INDIRECT("$AC$"&amp;ROW($AC66)-1))), 1)+
INDEX($AD:$AD, LOOKUP(2, 1 / ($AD$1:INDIRECT("$AD$"&amp;ROW($AD66)-1) &lt;&gt; ""),ROW($AD$1:INDIRECT("$AD$"&amp;ROW($AD66)-1))), 1)+
INDEX($AE:$AE, LOOKUP(2, 1 / ($AE$1:INDIRECT("$AE$"&amp;ROW($AE66)-1) &lt;&gt; ""),ROW($AE$1:INDIRECT("$AE$"&amp;ROW($AD66)-1))), 1)+
INDEX($AE:$AF, LOOKUP(2, 1 / ($AF$1:INDIRECT("$AF$"&amp;ROW($AF66)-1) &lt;&gt; ""),ROW($AF$1:INDIRECT("$AF$"&amp;ROW($AD66)-1))), 1)+
INDEX($AG:$AG, LOOKUP(2, 1 / ($AG$1:INDIRECT("$AG$"&amp;ROW($AG66)-1) &lt;&gt; ""),ROW($AG$1:INDIRECT("$AG$"&amp;ROW($AD66)-1))), 1)+
INDEX($AH:$AH, LOOKUP(2, 1 / ($AH$1:INDIRECT("$AH$"&amp;ROW($AH66)-1) &lt;&gt; ""),ROW($AH$1:INDIRECT("$AH$"&amp;ROW($AD66)-1))), 1)&gt;=510,0,
IF(INDEX($AF:$AF, LOOKUP(2, 1 / ($AF$1:INDIRECT("$AF$"&amp;ROW($AF66)-1) &lt;&gt; ""),ROW($AF$1:INDIRECT("$AF$"&amp;ROW($AF66)-1))), 1)&gt;=255,0,
VLOOKUP(INDIRECT("$G$"&amp;LOOKUP(2, 1 / ($AF$1:INDIRECT("$AF$"&amp;ROW($AF66)-1) &lt;&gt; ""),ROW($AF$1:INDIRECT("$AF$"&amp;ROW($AF66)-1)))), 'EV and Base'!$A$1:$N$671, 6, FALSE))))</f>
        <v/>
      </c>
      <c r="AG66" s="2" t="str" cm="1">
        <f t="array" aca="1" ref="AG66" ca="1">IF(NOT(ISNUMBER(INDEX($A:$A, LOOKUP(2, 1 / ($A$1:INDIRECT("$A$"&amp;ROW($A66)) &lt;&gt; ""),ROW($A$1:INDIRECT("$A$"&amp;ROW($A66)))), 1))), "",
INDEX($AG:$AG, LOOKUP(2, 1 / ($AG$1:INDIRECT("$AG$"&amp;ROW($AG66)-1) &lt;&gt; ""),ROW($AG$1:INDIRECT("$AG$"&amp;ROW($AG66)-1))), 1)+
IF(INDEX($AC:$AC, LOOKUP(2, 1 / ($AC$1:INDIRECT("$AC$"&amp;ROW($AC66)-1) &lt;&gt; ""),ROW($AC$1:INDIRECT("$AC$"&amp;ROW($AC66)-1))), 1)+
INDEX($AD:$AD, LOOKUP(2, 1 / ($AD$1:INDIRECT("$AD$"&amp;ROW($AD66)-1) &lt;&gt; ""),ROW($AD$1:INDIRECT("$AD$"&amp;ROW($AD66)-1))), 1)+
INDEX($AE:$AE, LOOKUP(2, 1 / ($AE$1:INDIRECT("$AE$"&amp;ROW($AE66)-1) &lt;&gt; ""),ROW($AE$1:INDIRECT("$AE$"&amp;ROW($AD66)-1))), 1)+
INDEX($AE:$AF, LOOKUP(2, 1 / ($AF$1:INDIRECT("$AF$"&amp;ROW($AF66)-1) &lt;&gt; ""),ROW($AF$1:INDIRECT("$AF$"&amp;ROW($AD66)-1))), 1)+
INDEX($AG:$AG, LOOKUP(2, 1 / ($AG$1:INDIRECT("$AG$"&amp;ROW($AG66)-1) &lt;&gt; ""),ROW($AG$1:INDIRECT("$AG$"&amp;ROW($AD66)-1))), 1)+
INDEX($AH:$AH, LOOKUP(2, 1 / ($AH$1:INDIRECT("$AH$"&amp;ROW($AH66)-1) &lt;&gt; ""),ROW($AH$1:INDIRECT("$AH$"&amp;ROW($AD66)-1))), 1)&gt;=510,0,
IF(INDEX($AG:$AG, LOOKUP(2, 1 / ($AG$1:INDIRECT("$AG$"&amp;ROW($AG66)-1) &lt;&gt; ""),ROW($AG$1:INDIRECT("$AG$"&amp;ROW($AG66)-1))), 1)&gt;=255,0,
VLOOKUP(INDIRECT("$G$"&amp;LOOKUP(2, 1 / ($AG$1:INDIRECT("$AG$"&amp;ROW($AG66)-1) &lt;&gt; ""),ROW($AG$1:INDIRECT("$AG$"&amp;ROW($AG66)-1)))), 'EV and Base'!$A$1:$N$671, 7, FALSE))))</f>
        <v/>
      </c>
      <c r="AH66" s="24" t="str" cm="1">
        <f t="array" aca="1" ref="AH66" ca="1">IF(NOT(ISNUMBER(INDEX($A:$A,LOOKUP(2,1/($A$1:INDIRECT("$A$"&amp;ROW($A66))&lt;&gt;""),ROW($A$1:INDIRECT("$A$"&amp;ROW($A66)))),1))),"",
INDEX($AH:$AH,LOOKUP(2,1/($AH$1:INDIRECT("$AH$"&amp;ROW($AH66)-1)&lt;&gt;""),ROW($AH$1:INDIRECT("$AH$"&amp;ROW($AH66)-1))),1)+
IF(INDEX($AC:$AC,LOOKUP(2,1/($AC$1:INDIRECT("$AC$"&amp;ROW($AC66)-1)&lt;&gt;""),ROW($AC$1:INDIRECT("$AC$"&amp;ROW($AC66)-1))),1)+
INDEX($AD:$AD,LOOKUP(2,1/($AD$1:INDIRECT("$AD$"&amp;ROW($AD66)-1)&lt;&gt;""),ROW($AD$1:INDIRECT("$AD$"&amp;ROW($AD66)-1))),1)+
INDEX($AE:$AE,LOOKUP(2,1/($AE$1:INDIRECT("$AE$"&amp;ROW($AE66)-1)&lt;&gt;""),ROW($AE$1:INDIRECT("$AE$"&amp;ROW($AD66)-1))),1)+
INDEX($AE:$AF,LOOKUP(2,1/($AF$1:INDIRECT("$AF$"&amp;ROW($AF66)-1)&lt;&gt;""),ROW($AF$1:INDIRECT("$AF$"&amp;ROW($AD66)-1))),1)+
INDEX($AG:$AG,LOOKUP(2,1/($AG$1:INDIRECT("$AG$"&amp;ROW($AG66)-1)&lt;&gt;""),ROW($AG$1:INDIRECT("$AG$"&amp;ROW($AD66)-1))),1)+
INDEX($AH:$AH,LOOKUP(2,1/($AH$1:INDIRECT("$AH$"&amp;ROW($AH66)-1)&lt;&gt;""),ROW($AH$1:INDIRECT("$AH$"&amp;ROW($AD66)-1))),1)&gt;=510,0,
IF(INDEX($AH:$AH,LOOKUP(2,1/($AH$1:INDIRECT("$AH$"&amp;ROW($AH66)-1)&lt;&gt;""),ROW($AH$1:INDIRECT("$AH$"&amp;ROW($AH66)-1))),1)&gt;=255,0,
VLOOKUP(INDIRECT("$G$"&amp;LOOKUP(2,1/($AH$1:INDIRECT("$AH$"&amp;ROW($AH66)-1)&lt;&gt;""),ROW($AH$1:INDIRECT("$AH$"&amp;ROW($AH66)-1)))),'EV and Base'!$A$1:$N$671,8,FALSE))))</f>
        <v/>
      </c>
      <c r="AI66" s="29" t="str" cm="1">
        <f t="array" aca="1" ref="AI66" ca="1">IF(NOT(ISNUMBER(INDEX($A:$A,LOOKUP(2,1/($A$1:INDIRECT("$A$"&amp;ROW($A66))&lt;&gt;""),ROW($A$1:INDIRECT("$A$"&amp;ROW($A66)))),1))),"",
ROUNDDOWN((((2*VLOOKUP($AA66,'EV and Base'!$A$1:$N$671,9,FALSE))+31+ROUNDDOWN($AC66/4,0))*$AB66)/100,0)+$AB66+10)</f>
        <v/>
      </c>
      <c r="AJ66" s="21" t="str" cm="1">
        <f t="array" aca="1" ref="AJ66" ca="1">IF(NOT(ISNUMBER(INDEX($A:$A, LOOKUP(2, 1 / ($A$1:INDIRECT("$A$"&amp;ROW($A66)) &lt;&gt; ""),ROW($A$1:INDIRECT("$A$"&amp;ROW($A66)))), 1))), "",
ROUNDDOWN((ROUNDDOWN((((2*VLOOKUP($AA66, 'EV and Base'!$A$1:$N$671, 10, FALSE))+31+ROUNDDOWN($AD66/4, 0))*$AB66)/100, 0)+5)*1.1, 0))</f>
        <v/>
      </c>
      <c r="AK66" s="21" t="str" cm="1">
        <f t="array" aca="1" ref="AK66" ca="1">IF(NOT(ISNUMBER(INDEX($A:$A, LOOKUP(2, 1 / ($A$1:INDIRECT("$A$"&amp;ROW($A66)) &lt;&gt; ""),ROW($A$1:INDIRECT("$A$"&amp;ROW($A66)))), 1))), "",
ROUNDDOWN((ROUNDDOWN((((2*VLOOKUP($AA66, 'EV and Base'!$A$1:$N$671, 11, FALSE))+30+ROUNDDOWN($AE66/4, 0))*$AB66)/100, 0)+5), 0)
&amp;"-"&amp;
ROUNDDOWN((ROUNDDOWN((((2*VLOOKUP($AA66, 'EV and Base'!$A$1:$N$671, 11, FALSE))+31+ROUNDDOWN($AE66/4, 0))*$AB66)/100, 0)+5), 0))</f>
        <v/>
      </c>
      <c r="AL66" s="21" t="str" cm="1">
        <f t="array" aca="1" ref="AL66" ca="1">IF(NOT(ISNUMBER(INDEX($A:$A, LOOKUP(2, 1 / ($A$1:INDIRECT("$A$"&amp;ROW($A66)) &lt;&gt; ""),ROW($A$1:INDIRECT("$A$"&amp;ROW($A66)))), 1))), "",
ROUNDDOWN((ROUNDDOWN((((2*VLOOKUP($AA66, 'EV and Base'!$A$1:$N$671, 12, FALSE))+0+ROUNDDOWN($AF66/4, 0))*$AB66)/100, 0)+5)*0.9, 0)
&amp;"-"&amp;
ROUNDDOWN((ROUNDDOWN((((2*VLOOKUP($AA66, 'EV and Base'!$A$1:$N$671, 12, FALSE))+31+ROUNDDOWN($AF66/4, 0))*$AB66)/100, 0)+5)*0.9, 0))</f>
        <v/>
      </c>
      <c r="AM66" s="21" t="str" cm="1">
        <f t="array" aca="1" ref="AM66" ca="1">IF(NOT(ISNUMBER(INDEX($A:$A, LOOKUP(2, 1 / ($A$1:INDIRECT("$A$"&amp;ROW($A66)) &lt;&gt; ""),ROW($A$1:INDIRECT("$A$"&amp;ROW($A66)))), 1))), "",
ROUNDDOWN((ROUNDDOWN((((2*VLOOKUP($AA66, 'EV and Base'!$A$1:$N$671, 13, FALSE))+30+ROUNDDOWN($AG66/4, 0))*$AB66)/100, 0)+5), 0)
&amp;"-"&amp;
ROUNDDOWN((ROUNDDOWN((((2*VLOOKUP($AA66, 'EV and Base'!$A$1:$N$671, 13, FALSE))+31+ROUNDDOWN($AG66/4, 0))*$AB66)/100, 0)+5), 0))</f>
        <v/>
      </c>
      <c r="AN66" s="25" t="str" cm="1">
        <f t="array" aca="1" ref="AN66" ca="1">IF(NOT(ISNUMBER(INDEX($A:$A, LOOKUP(2, 1 / ($A$1:INDIRECT("$A$"&amp;ROW($A66)) &lt;&gt; ""),ROW($A$1:INDIRECT("$A$"&amp;ROW($A66)))), 1))), "",
ROUNDDOWN((ROUNDDOWN((((2*VLOOKUP($AA66, 'EV and Base'!$A$1:$N$671, 14, FALSE))+31+ROUNDDOWN($AH66/4, 0))*$AB66)/100, 0)+5), 0))</f>
        <v/>
      </c>
      <c r="AO66" s="23" t="str" cm="1">
        <f t="array" aca="1" ref="AO66" ca="1">IF(NOT(ISNUMBER(INDEX($A:$A, LOOKUP(2, 1 / ($A$1:INDIRECT("$A$"&amp;ROW($A66)) &lt;&gt; ""),ROW($A$1:INDIRECT("$A$"&amp;ROW($A66)))), 1))), "",
ROUNDDOWN((((2*VLOOKUP($AA66, 'EV and Base'!$A$1:$N$671, 9, FALSE))+31+ROUNDDOWN($AC66/4, 0))*$AB66)/100, 0)+$AB66+10)</f>
        <v/>
      </c>
      <c r="AP66" s="2" t="str" cm="1">
        <f t="array" aca="1" ref="AP66" ca="1">IF(NOT(ISNUMBER(INDEX($A:$A, LOOKUP(2, 1 / ($A$1:INDIRECT("$A$"&amp;ROW($A66)) &lt;&gt; ""),ROW($A$1:INDIRECT("$A$"&amp;ROW($A66)))), 1))), "",
ROUNDDOWN((ROUNDDOWN((((2*VLOOKUP($AA66, 'EV and Base'!$A$1:$N$671, 10, FALSE))+31+ROUNDDOWN($AD66/4, 0))*$AB66)/100, 0)+5)*1.1, 0))</f>
        <v/>
      </c>
      <c r="AQ66" s="2" t="str" cm="1">
        <f t="array" aca="1" ref="AQ66" ca="1">IF(NOT(ISNUMBER(INDEX($A:$A, LOOKUP(2, 1 / ($A$1:INDIRECT("$A$"&amp;ROW($A66)) &lt;&gt; ""),ROW($A$1:INDIRECT("$A$"&amp;ROW($A66)))), 1))), "",
ROUNDDOWN((ROUNDDOWN((((2*VLOOKUP($AA66, 'EV and Base'!$A$1:$N$671, 11, FALSE))+$AV$2+ROUNDDOWN($AE66/4, 0))*$AB66)/100, 0)+5), 0))</f>
        <v/>
      </c>
      <c r="AR66" s="22" t="str" cm="1">
        <f t="array" aca="1" ref="AR66" ca="1">IF(NOT(ISNUMBER(INDEX($A:$A, LOOKUP(2, 1 / ($A$1:INDIRECT("$A$"&amp;ROW($A66)) &lt;&gt; ""),ROW($A$1:INDIRECT("$A$"&amp;ROW($A66)))), 1))), "",
ROUNDDOWN((ROUNDDOWN((((2*VLOOKUP($AA66, 'EV and Base'!$A$1:$N$671, 12, FALSE))+$AW$2+ROUNDDOWN($AF66/4, 0))*$AB66)/100, 0)+5)*0.9, 0))</f>
        <v/>
      </c>
      <c r="AS66" s="2" t="str" cm="1">
        <f t="array" aca="1" ref="AS66" ca="1">IF(NOT(ISNUMBER(INDEX($A:$A, LOOKUP(2, 1 / ($A$1:INDIRECT("$A$"&amp;ROW($A66)) &lt;&gt; ""),ROW($A$1:INDIRECT("$A$"&amp;ROW($A66)))), 1))), "",
ROUNDDOWN((ROUNDDOWN((((2*VLOOKUP($AA66, 'EV and Base'!$A$1:$N$671, 13, FALSE))+$AX$2+ROUNDDOWN($AG66/4, 0))*$AB66)/100, 0)+5), 0))</f>
        <v/>
      </c>
      <c r="AT66" s="24" t="str" cm="1">
        <f t="array" aca="1" ref="AT66" ca="1">IF(NOT(ISNUMBER(INDEX($A:$A, LOOKUP(2, 1 / ($A$1:INDIRECT("$A$"&amp;ROW($A66)) &lt;&gt; ""),ROW($A$1:INDIRECT("$A$"&amp;ROW($A66)))), 1))), "",
ROUNDDOWN((ROUNDDOWN((((2*VLOOKUP($AA66, 'EV and Base'!$A$1:$N$671, 14, FALSE))+31+ROUNDDOWN($AH66/4, 0))*$AB66)/100, 0)+5), 0))</f>
        <v/>
      </c>
      <c r="AU66" s="28"/>
      <c r="AY66" t="str" cm="1">
        <f t="array" aca="1" ref="AY66" ca="1">IF(NOT(ISNUMBER(INDEX($A:$A,LOOKUP(2,1/($A$1:INDIRECT("$A$"&amp;ROW($A66))&lt;&gt;""),ROW($A$1:INDIRECT("$A$"&amp;ROW($A66)))),1))),"",
INDEX($AY:$AY,LOOKUP(2,1/($AY$1:INDIRECT("$AY$"&amp;ROW($AY66)-1)&lt;&gt;""),ROW($AY$1:INDIRECT("$AY$"&amp;ROW($AY66)-1))),1)+$BL66)</f>
        <v/>
      </c>
      <c r="AZ66" s="3" t="str" cm="1">
        <f t="array" aca="1" ref="AZ66" ca="1">IF(NOT(ISNUMBER(INDEX($A:$A, LOOKUP(2, 1 / ($A$1:INDIRECT("$A$"&amp;ROW($A66)) &lt;&gt; ""),ROW($A$1:INDIRECT("$A$"&amp;ROW($A66)))), 1))), "",
VLOOKUP(INDIRECT("$G$"&amp;LOOKUP(2, 1 / ($AY$1:INDIRECT("$AY$"&amp;ROW($AY66)-1) &lt;&gt; ""),ROW($AY$1:INDIRECT("$AY$"&amp;ROW($AY66)-1)))),'EV and Base'!A61:N731,2,FALSE))</f>
        <v/>
      </c>
      <c r="BA66" s="3" t="str" cm="1">
        <f t="array" aca="1" ref="BA66" ca="1">IF(NOT(ISNUMBER(INDEX($A:$A, LOOKUP(2, 1 / ($A$1:INDIRECT("$A$"&amp;ROW($A66)) &lt;&gt; ""),ROW($A$1:INDIRECT("$A$"&amp;ROW($A66)))), 1))), "",
INDIRECT("$I$"&amp;LOOKUP(2, 1 / ($AY$1:INDIRECT("$AY$"&amp;ROW($AY66)-1) &lt;&gt; ""),ROW($AY$1:INDIRECT("$AY$"&amp;ROW($AY66)-1)))))</f>
        <v/>
      </c>
      <c r="BB66" s="1" t="str" cm="1">
        <f t="array" aca="1" ref="BB66" ca="1">IF(NOT(ISNUMBER(INDEX($A:$A, LOOKUP(2, 1 / ($A$1:INDIRECT("$A$"&amp;ROW($A66)) &lt;&gt; ""),ROW($A$1:INDIRECT("$A$"&amp;ROW($A66)))), 1))), "",
INDIRECT("$AB$"&amp;LOOKUP(2, 1 / ($AY$1:INDIRECT("$AY$"&amp;ROW($AY66)-1) &lt;&gt; ""),ROW($AY$1:INDIRECT("$AY$"&amp;ROW($AY66)-1)))))</f>
        <v/>
      </c>
      <c r="BC66" s="3" t="str" cm="1">
        <f t="array" aca="1" ref="BC66" ca="1">IF(NOT(ISNUMBER(INDEX($A:$A,LOOKUP(2,1/($A$1:INDIRECT("$A$"&amp;ROW($A66))&lt;&gt;""),ROW($A$1:INDIRECT("$A$"&amp;ROW($A66)))),1))),"",
$BA66+$BA66+10)</f>
        <v/>
      </c>
      <c r="BD66" s="3" t="str" cm="1">
        <f t="array" aca="1" ref="BD66" ca="1">IF(NOT(ISNUMBER(INDEX($A:$A,LOOKUP(2,1/($A$1:INDIRECT("$A$"&amp;ROW($A66))&lt;&gt;""),ROW($A$1:INDIRECT("$A$"&amp;ROW($A66)))),1))),"",
$BA66+$BB66+10)</f>
        <v/>
      </c>
      <c r="BE66" s="3" t="str" cm="1">
        <f t="array" aca="1" ref="BE66" ca="1">IF(NOT(ISNUMBER(INDEX($A:$A,LOOKUP(2,1/($A$1:INDIRECT("$A$"&amp;ROW($A66))&lt;&gt;""),ROW($A$1:INDIRECT("$A$"&amp;ROW($A66)))),1))),"",
$BC66*$BC66)</f>
        <v/>
      </c>
      <c r="BF66" s="3" t="str" cm="1">
        <f t="array" aca="1" ref="BF66" ca="1">IF(NOT(ISNUMBER(INDEX($A:$A,LOOKUP(2,1/($A$1:INDIRECT("$A$"&amp;ROW($A66))&lt;&gt;""),ROW($A$1:INDIRECT("$A$"&amp;ROW($A66)))),1))),"",
$BD66*$BD66)</f>
        <v/>
      </c>
      <c r="BG66" s="3" t="str" cm="1">
        <f t="array" aca="1" ref="BG66" ca="1">IF(NOT(ISNUMBER(INDEX($A:$A,LOOKUP(2,1/($A$1:INDIRECT("$A$"&amp;ROW($A66))&lt;&gt;""),ROW($A$1:INDIRECT("$A$"&amp;ROW($A66)))),1))),"",
_xlfn.FLOOR.MATH(1.5*_xlfn.FLOOR.MATH($AZ66*BA66/5)))</f>
        <v/>
      </c>
      <c r="BH66" s="3" t="str" cm="1">
        <f t="array" aca="1" ref="BH66" ca="1">IF(NOT(ISNUMBER(INDEX($A:$A, LOOKUP(2, 1 / ($A$1:INDIRECT("$A$"&amp;ROW($A66)) &lt;&gt; ""),ROW($A$1:INDIRECT("$A$"&amp;ROW($A66)))), 1))), "",
_xlfn.FLOOR.MATH($BG66/IF(OR(INDIRECT("$C$"&amp;LOOKUP(2, 1 / ($AY$1:INDIRECT("$AY$"&amp;ROW($AY66)-1) &lt;&gt; ""),ROW($AY$1:INDIRECT("$AY$"&amp;ROW($AY66)-1))))="Multi",
INDIRECT("$C$"&amp;LOOKUP(2, 1 / ($AY$1:INDIRECT("$AY$"&amp;ROW($AY66)-1) &lt;&gt; ""),ROW($AY$1:INDIRECT("$AY$"&amp;ROW($AY66)-1))))="Double"),2,1)))</f>
        <v/>
      </c>
      <c r="BI66" s="3" t="str" cm="1">
        <f t="array" aca="1" ref="BI66" ca="1">IF(NOT(ISNUMBER(INDEX($A:$A,LOOKUP(2,1/($A$1:INDIRECT("$A$"&amp;ROW($A66))&lt;&gt;""),ROW($A$1:INDIRECT("$A$"&amp;ROW($A66)))),1))),"",
VLOOKUP($BC66,GameFreakSQRT!$A$1:$B$200,2,FALSE))</f>
        <v/>
      </c>
      <c r="BJ66" s="3" t="str" cm="1">
        <f t="array" aca="1" ref="BJ66" ca="1">IF(NOT(ISNUMBER(INDEX($A:$A,LOOKUP(2,1/($A$1:INDIRECT("$A$"&amp;ROW($A66))&lt;&gt;""),ROW($A$1:INDIRECT("$A$"&amp;ROW($A66)))),1))),"",
VLOOKUP($BD66,GameFreakSQRT!$A$1:$B$200,2,FALSE))</f>
        <v/>
      </c>
      <c r="BK66" s="3" t="str" cm="1">
        <f t="array" aca="1" ref="BK66" ca="1">IF(NOT(ISNUMBER(INDEX($A:$A,LOOKUP(2,1/($A$1:INDIRECT("$A$"&amp;ROW($A66))&lt;&gt;""),ROW($A$1:INDIRECT("$A$"&amp;ROW($A66)))),1))),"",
_xlfn.FLOOR.MATH((($BI66*$BE66)*$BH66)/($BJ66*$BF66))+1)</f>
        <v/>
      </c>
      <c r="BL66" s="3" t="str" cm="1">
        <f t="array" aca="1" ref="BL66" ca="1">IF(NOT(ISNUMBER(INDEX($A:$A,LOOKUP(2,1/($A$1:INDIRECT("$A$"&amp;ROW($A66))&lt;&gt;""),ROW($A$1:INDIRECT("$A$"&amp;ROW($A66)))),1))),"",
_xlfn.FLOOR.MATH($BK66*IF(NOT(INDIRECT("$Z$"&amp;LOOKUP(2, 1 / ($AY$1:INDIRECT("$AY$"&amp;ROW($AY66)-1) &lt;&gt; ""),ROW($AY$1:INDIRECT("$AY$"&amp;ROW($AY66)-1))))=""),1.5,1)))</f>
        <v/>
      </c>
      <c r="BM66" s="3" t="str" cm="1">
        <f t="array" aca="1" ref="BM66" ca="1">IF(NOT(ISNUMBER(INDEX($A:$A, LOOKUP(2, 1 / ($A$1:INDIRECT("$A$"&amp;ROW($A66)) &lt;&gt; ""),ROW($A$1:INDIRECT("$A$"&amp;ROW($A66)))), 1))), "",
INDIRECT("$Y$"&amp;LOOKUP(2, 1 / ($AY$1:INDIRECT("$AY$"&amp;ROW($AY66)-1) &lt;&gt; ""),ROW($AY$1:INDIRECT("$AY$"&amp;ROW($AY66)-1)))))</f>
        <v/>
      </c>
      <c r="BN66" s="3" t="str">
        <f t="shared" ca="1" si="0"/>
        <v/>
      </c>
      <c r="CT66" s="3" t="str" cm="1">
        <f t="array" aca="1" ref="CT66" ca="1">IF(NOT(ISNUMBER(INDEX($A:$A, LOOKUP(2, 1 / ($A$1:INDIRECT("$A$"&amp;ROW($A66)) &lt;&gt; ""),ROW($A$1:INDIRECT("$A$"&amp;ROW($A66)))), 1))), "",
$AY66-INDEX($AY:$AY, LOOKUP(2, 1 / ($AY$1:INDIRECT("$AV$"&amp;ROW($AY66)-1) &lt;&gt; ""),ROW($AY$1:INDIRECT("$AV$"&amp;ROW($AY66)-1))), 1))</f>
        <v/>
      </c>
      <c r="CU66" s="3" t="str" cm="1">
        <f t="array" aca="1" ref="CU66" ca="1">IF(NOT(ISNUMBER(INDEX($A:$A, LOOKUP(2, 1 / ($A$1:INDIRECT("$A$"&amp;ROW($A66)) &lt;&gt; ""),ROW($A$1:INDIRECT("$A$"&amp;ROW($A66)))), 1))), "",
INDEX($Y:$Y, LOOKUP(2, 1 / ($Y$1:INDIRECT("$Y$"&amp;ROW($Y66)-1) &lt;&gt; ""),ROW($Y$1:INDIRECT("$Y$"&amp;ROW($Y66)-1))), 1))</f>
        <v/>
      </c>
      <c r="CV66" s="1" t="str">
        <f ca="1">IFERROR(VLOOKUP($AY66, 'Medium-Slow'!$A$1:$B$101, 2, TRUE),"")</f>
        <v/>
      </c>
    </row>
    <row r="67" spans="1:100" x14ac:dyDescent="0.45">
      <c r="A67" s="69"/>
      <c r="B67" s="69"/>
      <c r="C67" s="69" t="str">
        <f>$C66</f>
        <v>(Double)</v>
      </c>
      <c r="D67" s="69"/>
      <c r="E67" s="69"/>
      <c r="F67" s="56">
        <v>2</v>
      </c>
      <c r="G67" s="2" t="s">
        <v>222</v>
      </c>
      <c r="H67" s="2" t="s">
        <v>77</v>
      </c>
      <c r="I67" s="2">
        <v>16</v>
      </c>
      <c r="J67" s="2" t="s">
        <v>223</v>
      </c>
      <c r="K67" s="2" t="s">
        <v>211</v>
      </c>
      <c r="L67" s="2" t="s">
        <v>53</v>
      </c>
      <c r="M67" s="2" t="s">
        <v>54</v>
      </c>
      <c r="N67" s="2" t="s">
        <v>224</v>
      </c>
      <c r="O67" s="2" t="s">
        <v>225</v>
      </c>
      <c r="P67" s="2" t="s">
        <v>226</v>
      </c>
      <c r="Q67" s="2">
        <v>0</v>
      </c>
      <c r="R67" s="2">
        <f>_xlfn.FLOOR.MATH((((2*VLOOKUP(G67, 'EV and Base'!$A$1:$N$671, 9, FALSE))+$Q67)*$I67)/100)+$I67+10</f>
        <v>40</v>
      </c>
      <c r="S67" s="2">
        <f>_xlfn.FLOOR.MATH((_xlfn.FLOOR.MATH((((2*VLOOKUP($G67, 'EV and Base'!$A$1:$N$671, 10, FALSE))+$Q67)*$I67)/100)+5)*
IF(OR($J67="Lonely", $J67="Brave", $J67="Adamant", $J67="Naughty"), 1.1,
IF(OR($J67="Bold", $J67="Timid", $J67="Modest", $J67="Calm"), 0.9, 1)))</f>
        <v>18</v>
      </c>
      <c r="T67" s="2">
        <f>_xlfn.FLOOR.MATH((_xlfn.FLOOR.MATH((((2*VLOOKUP($G67, 'EV and Base'!$A$1:$N$671, 11, FALSE))+$Q67)*$I67)/100)+5)*
IF(OR($J67="Bold", $J67="Relaxed", $J67="Impish", $J67="Lax"), 1.1,
IF(OR($J67="Lonely", $J67="Hasty", $J67="Mild", $J67="Gentle"), 0.9, 1)))</f>
        <v>27</v>
      </c>
      <c r="U67" s="2">
        <f>_xlfn.FLOOR.MATH((_xlfn.FLOOR.MATH((((2*VLOOKUP($G67, 'EV and Base'!$A$1:$N$671, 12, FALSE))+$Q67)*$I67)/100)+5)*
IF(OR($J67="Modest", $J67="Mild", $J67="Quiet", $J67="Rash"), 1.1,
IF(OR($J67="Adamant", $J67="Impish", $J67="Jolly", $J67="Careful"), 0.9, 1)))</f>
        <v>17</v>
      </c>
      <c r="V67" s="2">
        <f>_xlfn.FLOOR.MATH((_xlfn.FLOOR.MATH((((2*VLOOKUP($G67, 'EV and Base'!$A$1:$N$671, 13, FALSE))+$Q67)*$I67)/100)+5)*
IF(OR($J67="Calm", $J67="Gentle", $J67="Sassy", $J67="Careful"), 1.1,
IF(OR($J67="Naughty", $J67="Lax", $J67="Naive", $J67="Rash"), 0.9, 1)))</f>
        <v>26</v>
      </c>
      <c r="W67" s="2">
        <f>_xlfn.FLOOR.MATH((_xlfn.FLOOR.MATH((((2*VLOOKUP($G67, 'EV and Base'!$A$1:$N$671, 14, FALSE))+$Q67)*$I67)/100)+5)*
IF(OR($J67="Timid", $J67="Hasty", $J67="Jolly", $J67="Naive"), 1.1,
IF(OR($J67="Brave", $J67="Relaxed", $J67="Quiet", $J67="Sassy"), 0.9, 1)))</f>
        <v>18</v>
      </c>
      <c r="X67" s="69"/>
      <c r="AA67" s="23" t="str" cm="1">
        <f t="array" aca="1" ref="AA67" ca="1">IF(NOT(ISNUMBER(INDEX($A:$A,LOOKUP(2,1/($A$1:INDIRECT("$A$"&amp;ROW($A67))&lt;&gt;""),ROW($A$1:INDIRECT("$A$"&amp;ROW($A67)))),1))),"",
IF(NOT(ISNUMBER($A67)),$AA66,
IF($AB67&lt;16,"Lillipup",
IF($AB67&lt;32,"Herdier",
"Stoutland"))))</f>
        <v/>
      </c>
      <c r="AB67" s="25" t="str" cm="1">
        <f t="array" aca="1" ref="AB67" ca="1">IF(NOT(ISNUMBER(INDEX($A:$A, LOOKUP(2, 1 / ($A$1:INDIRECT("$A$"&amp;ROW($A67)) &lt;&gt; ""),ROW($A$1:INDIRECT("$A$"&amp;ROW($A67)))), 1))), "",
VLOOKUP($AY67,'Medium-Slow'!$A$1:$B$101,2,TRUE))</f>
        <v/>
      </c>
      <c r="AC67" s="23" t="str" cm="1">
        <f t="array" aca="1" ref="AC67" ca="1">IF(NOT(ISNUMBER(INDEX($A:$A, LOOKUP(2, 1 / ($A$1:INDIRECT("$A$"&amp;ROW($A67)) &lt;&gt; ""),ROW($A$1:INDIRECT("$A$"&amp;ROW($A67)))), 1))), "",
INDEX($AC:$AC, LOOKUP(2, 1 / ($AC$1:INDIRECT("$AC$"&amp;ROW($AC67)-1) &lt;&gt; ""),ROW($AC$1:INDIRECT("$AC$"&amp;ROW($AC67)-1))), 1)+
IF(INDEX($AC:$AC, LOOKUP(2, 1 / ($AC$1:INDIRECT("$AC$"&amp;ROW($AC67)-1) &lt;&gt; ""),ROW($AC$1:INDIRECT("$AC$"&amp;ROW($AC67)-1))), 1)+
INDEX($AD:$AD, LOOKUP(2, 1 / ($AD$1:INDIRECT("$AD$"&amp;ROW($AD67)-1) &lt;&gt; ""),ROW($AD$1:INDIRECT("$AD$"&amp;ROW($AD67)-1))), 1)+
INDEX($AE:$AE, LOOKUP(2, 1 / ($AE$1:INDIRECT("$AE$"&amp;ROW($AE67)-1) &lt;&gt; ""),ROW($AE$1:INDIRECT("$AE$"&amp;ROW($AD67)-1))), 1)+
INDEX($AE:$AF, LOOKUP(2, 1 / ($AF$1:INDIRECT("$AF$"&amp;ROW($AF67)-1) &lt;&gt; ""),ROW($AF$1:INDIRECT("$AF$"&amp;ROW($AD67)-1))), 1)+
INDEX($AG:$AG, LOOKUP(2, 1 / ($AG$1:INDIRECT("$AG$"&amp;ROW($AG67)-1) &lt;&gt; ""),ROW($AG$1:INDIRECT("$AG$"&amp;ROW($AD67)-1))), 1)+
INDEX($AH:$AH, LOOKUP(2, 1 / ($AH$1:INDIRECT("$AH$"&amp;ROW($AH67)-1) &lt;&gt; ""),ROW($AH$1:INDIRECT("$AH$"&amp;ROW($AD67)-1))), 1)&gt;=510,0,
IF(INDEX($AC:$AC, LOOKUP(2, 1 / ($AC$1:INDIRECT("$AC$"&amp;ROW($AC67)-1) &lt;&gt; ""),ROW($AC$1:INDIRECT("$AC$"&amp;ROW($AC67)-1))), 1)&gt;=255,0,
VLOOKUP(INDIRECT("$G$"&amp;LOOKUP(2, 1 / ($AC$1:INDIRECT("$AC$"&amp;ROW($AC67)-1) &lt;&gt; ""),ROW($AC$1:INDIRECT("$AC$"&amp;ROW($AC67)-1)))), 'EV and Base'!$A$1:$N$671, 3, FALSE))))</f>
        <v/>
      </c>
      <c r="AD67" s="2" t="str" cm="1">
        <f t="array" aca="1" ref="AD67" ca="1">IF(NOT(ISNUMBER(INDEX($A:$A, LOOKUP(2, 1 / ($A$1:INDIRECT("$A$"&amp;ROW($A67)) &lt;&gt; ""),ROW($A$1:INDIRECT("$A$"&amp;ROW($A67)))), 1))), "",
INDEX($AD:$AD, LOOKUP(2, 1 / ($AD$1:INDIRECT("$AD$"&amp;ROW($AD67)-1) &lt;&gt; ""),ROW($AD$1:INDIRECT("$AD$"&amp;ROW($AD67)-1))), 1)+
IF(INDEX($AC:$AC, LOOKUP(2, 1 / ($AC$1:INDIRECT("$AC$"&amp;ROW($AC67)-1) &lt;&gt; ""),ROW($AC$1:INDIRECT("$AC$"&amp;ROW($AC67)-1))), 1)+
INDEX($AD:$AD, LOOKUP(2, 1 / ($AD$1:INDIRECT("$AD$"&amp;ROW($AD67)-1) &lt;&gt; ""),ROW($AD$1:INDIRECT("$AD$"&amp;ROW($AD67)-1))), 1)+
INDEX($AE:$AE, LOOKUP(2, 1 / ($AE$1:INDIRECT("$AE$"&amp;ROW($AE67)-1) &lt;&gt; ""),ROW($AE$1:INDIRECT("$AE$"&amp;ROW($AD67)-1))), 1)+
INDEX($AE:$AF, LOOKUP(2, 1 / ($AF$1:INDIRECT("$AF$"&amp;ROW($AF67)-1) &lt;&gt; ""),ROW($AF$1:INDIRECT("$AF$"&amp;ROW($AD67)-1))), 1)+
INDEX($AG:$AG, LOOKUP(2, 1 / ($AG$1:INDIRECT("$AG$"&amp;ROW($AG67)-1) &lt;&gt; ""),ROW($AG$1:INDIRECT("$AG$"&amp;ROW($AD67)-1))), 1)+
INDEX($AH:$AH, LOOKUP(2, 1 / ($AH$1:INDIRECT("$AH$"&amp;ROW($AH67)-1) &lt;&gt; ""),ROW($AH$1:INDIRECT("$AH$"&amp;ROW($AD67)-1))), 1)&gt;=510,0,
IF(INDEX($AD:$AD, LOOKUP(2, 1 / ($AD$1:INDIRECT("$AD$"&amp;ROW($AD67)-1) &lt;&gt; ""),ROW($AD$1:INDIRECT("$AD$"&amp;ROW($AD67)-1))), 1)&gt;=255,0,
VLOOKUP(INDIRECT("$G$"&amp;LOOKUP(2, 1 / ($AD$1:INDIRECT("$AD$"&amp;ROW($AD67)-1) &lt;&gt; ""),ROW($AD$1:INDIRECT("$AD$"&amp;ROW($AD67)-1)))), 'EV and Base'!$A$1:$N$671, 4, FALSE))))</f>
        <v/>
      </c>
      <c r="AE67" s="2" t="str" cm="1">
        <f t="array" aca="1" ref="AE67" ca="1">IF(NOT(ISNUMBER(INDEX($A:$A,LOOKUP(2,1/($A$1:INDIRECT("$A$"&amp;ROW($A67))&lt;&gt;""),ROW($A$1:INDIRECT("$A$"&amp;ROW($A67)))),1))),"",
INDEX($AE:$AE,LOOKUP(2,1/($AE$1:INDIRECT("$AE$"&amp;ROW($AE67)-1)&lt;&gt;""),ROW($AE$1:INDIRECT("$AE$"&amp;ROW($AE67)-1))),1)+
IF(INDEX($AC:$AC,LOOKUP(2,1/($AC$1:INDIRECT("$AC$"&amp;ROW($AC67)-1)&lt;&gt;""),ROW($AC$1:INDIRECT("$AC$"&amp;ROW($AC67)-1))),1)+
INDEX($AD:$AD,LOOKUP(2,1/($AD$1:INDIRECT("$AD$"&amp;ROW($AD67)-1)&lt;&gt;""),ROW($AD$1:INDIRECT("$AD$"&amp;ROW($AD67)-1))),1)+
INDEX($AE:$AE,LOOKUP(2,1/($AE$1:INDIRECT("$AE$"&amp;ROW($AE67)-1)&lt;&gt;""),ROW($AE$1:INDIRECT("$AE$"&amp;ROW($AD67)-1))),1)+
INDEX($AE:$AF,LOOKUP(2,1/($AF$1:INDIRECT("$AF$"&amp;ROW($AF67)-1)&lt;&gt;""),ROW($AF$1:INDIRECT("$AF$"&amp;ROW($AD67)-1))),1)+
INDEX($AG:$AG,LOOKUP(2,1/($AG$1:INDIRECT("$AG$"&amp;ROW($AG67)-1)&lt;&gt;""),ROW($AG$1:INDIRECT("$AG$"&amp;ROW($AD67)-1))),1)+
INDEX($AH:$AH,LOOKUP(2,1/($AH$1:INDIRECT("$AH$"&amp;ROW($AH67)-1)&lt;&gt;""),ROW($AH$1:INDIRECT("$AH$"&amp;ROW($AD67)-1))),1)&gt;=510,0,
IF(INDEX($AE:$AE,LOOKUP(2,1/($AE$1:INDIRECT("$AE$"&amp;ROW($AE67)-1)&lt;&gt;""),ROW($AE$1:INDIRECT("$AE$"&amp;ROW($AE67)-1))),1)&gt;=255,0,
VLOOKUP(INDIRECT("$G$"&amp;LOOKUP(2,1/($AE$1:INDIRECT("$AE$"&amp;ROW($AE67)-1)&lt;&gt;""),ROW($AE$1:INDIRECT("$AE$"&amp;ROW($AE67)-1)))),'EV and Base'!$A$1:$N$671,5,FALSE))))</f>
        <v/>
      </c>
      <c r="AF67" s="2" t="str" cm="1">
        <f t="array" aca="1" ref="AF67" ca="1">IF(NOT(ISNUMBER(INDEX($A:$A, LOOKUP(2, 1 / ($A$1:INDIRECT("$A$"&amp;ROW($A67)) &lt;&gt; ""),ROW($A$1:INDIRECT("$A$"&amp;ROW($A67)))), 1))), "",
INDEX($AF:$AF, LOOKUP(2, 1 / ($AF$1:INDIRECT("$AF$"&amp;ROW($AF67)-1) &lt;&gt; ""),ROW($AF$1:INDIRECT("$AF$"&amp;ROW($AF67)-1))), 1)+
IF(INDEX($AC:$AC, LOOKUP(2, 1 / ($AC$1:INDIRECT("$AC$"&amp;ROW($AC67)-1) &lt;&gt; ""),ROW($AC$1:INDIRECT("$AC$"&amp;ROW($AC67)-1))), 1)+
INDEX($AD:$AD, LOOKUP(2, 1 / ($AD$1:INDIRECT("$AD$"&amp;ROW($AD67)-1) &lt;&gt; ""),ROW($AD$1:INDIRECT("$AD$"&amp;ROW($AD67)-1))), 1)+
INDEX($AE:$AE, LOOKUP(2, 1 / ($AE$1:INDIRECT("$AE$"&amp;ROW($AE67)-1) &lt;&gt; ""),ROW($AE$1:INDIRECT("$AE$"&amp;ROW($AD67)-1))), 1)+
INDEX($AE:$AF, LOOKUP(2, 1 / ($AF$1:INDIRECT("$AF$"&amp;ROW($AF67)-1) &lt;&gt; ""),ROW($AF$1:INDIRECT("$AF$"&amp;ROW($AD67)-1))), 1)+
INDEX($AG:$AG, LOOKUP(2, 1 / ($AG$1:INDIRECT("$AG$"&amp;ROW($AG67)-1) &lt;&gt; ""),ROW($AG$1:INDIRECT("$AG$"&amp;ROW($AD67)-1))), 1)+
INDEX($AH:$AH, LOOKUP(2, 1 / ($AH$1:INDIRECT("$AH$"&amp;ROW($AH67)-1) &lt;&gt; ""),ROW($AH$1:INDIRECT("$AH$"&amp;ROW($AD67)-1))), 1)&gt;=510,0,
IF(INDEX($AF:$AF, LOOKUP(2, 1 / ($AF$1:INDIRECT("$AF$"&amp;ROW($AF67)-1) &lt;&gt; ""),ROW($AF$1:INDIRECT("$AF$"&amp;ROW($AF67)-1))), 1)&gt;=255,0,
VLOOKUP(INDIRECT("$G$"&amp;LOOKUP(2, 1 / ($AF$1:INDIRECT("$AF$"&amp;ROW($AF67)-1) &lt;&gt; ""),ROW($AF$1:INDIRECT("$AF$"&amp;ROW($AF67)-1)))), 'EV and Base'!$A$1:$N$671, 6, FALSE))))</f>
        <v/>
      </c>
      <c r="AG67" s="2" t="str" cm="1">
        <f t="array" aca="1" ref="AG67" ca="1">IF(NOT(ISNUMBER(INDEX($A:$A, LOOKUP(2, 1 / ($A$1:INDIRECT("$A$"&amp;ROW($A67)) &lt;&gt; ""),ROW($A$1:INDIRECT("$A$"&amp;ROW($A67)))), 1))), "",
INDEX($AG:$AG, LOOKUP(2, 1 / ($AG$1:INDIRECT("$AG$"&amp;ROW($AG67)-1) &lt;&gt; ""),ROW($AG$1:INDIRECT("$AG$"&amp;ROW($AG67)-1))), 1)+
IF(INDEX($AC:$AC, LOOKUP(2, 1 / ($AC$1:INDIRECT("$AC$"&amp;ROW($AC67)-1) &lt;&gt; ""),ROW($AC$1:INDIRECT("$AC$"&amp;ROW($AC67)-1))), 1)+
INDEX($AD:$AD, LOOKUP(2, 1 / ($AD$1:INDIRECT("$AD$"&amp;ROW($AD67)-1) &lt;&gt; ""),ROW($AD$1:INDIRECT("$AD$"&amp;ROW($AD67)-1))), 1)+
INDEX($AE:$AE, LOOKUP(2, 1 / ($AE$1:INDIRECT("$AE$"&amp;ROW($AE67)-1) &lt;&gt; ""),ROW($AE$1:INDIRECT("$AE$"&amp;ROW($AD67)-1))), 1)+
INDEX($AE:$AF, LOOKUP(2, 1 / ($AF$1:INDIRECT("$AF$"&amp;ROW($AF67)-1) &lt;&gt; ""),ROW($AF$1:INDIRECT("$AF$"&amp;ROW($AD67)-1))), 1)+
INDEX($AG:$AG, LOOKUP(2, 1 / ($AG$1:INDIRECT("$AG$"&amp;ROW($AG67)-1) &lt;&gt; ""),ROW($AG$1:INDIRECT("$AG$"&amp;ROW($AD67)-1))), 1)+
INDEX($AH:$AH, LOOKUP(2, 1 / ($AH$1:INDIRECT("$AH$"&amp;ROW($AH67)-1) &lt;&gt; ""),ROW($AH$1:INDIRECT("$AH$"&amp;ROW($AD67)-1))), 1)&gt;=510,0,
IF(INDEX($AG:$AG, LOOKUP(2, 1 / ($AG$1:INDIRECT("$AG$"&amp;ROW($AG67)-1) &lt;&gt; ""),ROW($AG$1:INDIRECT("$AG$"&amp;ROW($AG67)-1))), 1)&gt;=255,0,
VLOOKUP(INDIRECT("$G$"&amp;LOOKUP(2, 1 / ($AG$1:INDIRECT("$AG$"&amp;ROW($AG67)-1) &lt;&gt; ""),ROW($AG$1:INDIRECT("$AG$"&amp;ROW($AG67)-1)))), 'EV and Base'!$A$1:$N$671, 7, FALSE))))</f>
        <v/>
      </c>
      <c r="AH67" s="24" t="str" cm="1">
        <f t="array" aca="1" ref="AH67" ca="1">IF(NOT(ISNUMBER(INDEX($A:$A,LOOKUP(2,1/($A$1:INDIRECT("$A$"&amp;ROW($A67))&lt;&gt;""),ROW($A$1:INDIRECT("$A$"&amp;ROW($A67)))),1))),"",
INDEX($AH:$AH,LOOKUP(2,1/($AH$1:INDIRECT("$AH$"&amp;ROW($AH67)-1)&lt;&gt;""),ROW($AH$1:INDIRECT("$AH$"&amp;ROW($AH67)-1))),1)+
IF(INDEX($AC:$AC,LOOKUP(2,1/($AC$1:INDIRECT("$AC$"&amp;ROW($AC67)-1)&lt;&gt;""),ROW($AC$1:INDIRECT("$AC$"&amp;ROW($AC67)-1))),1)+
INDEX($AD:$AD,LOOKUP(2,1/($AD$1:INDIRECT("$AD$"&amp;ROW($AD67)-1)&lt;&gt;""),ROW($AD$1:INDIRECT("$AD$"&amp;ROW($AD67)-1))),1)+
INDEX($AE:$AE,LOOKUP(2,1/($AE$1:INDIRECT("$AE$"&amp;ROW($AE67)-1)&lt;&gt;""),ROW($AE$1:INDIRECT("$AE$"&amp;ROW($AD67)-1))),1)+
INDEX($AE:$AF,LOOKUP(2,1/($AF$1:INDIRECT("$AF$"&amp;ROW($AF67)-1)&lt;&gt;""),ROW($AF$1:INDIRECT("$AF$"&amp;ROW($AD67)-1))),1)+
INDEX($AG:$AG,LOOKUP(2,1/($AG$1:INDIRECT("$AG$"&amp;ROW($AG67)-1)&lt;&gt;""),ROW($AG$1:INDIRECT("$AG$"&amp;ROW($AD67)-1))),1)+
INDEX($AH:$AH,LOOKUP(2,1/($AH$1:INDIRECT("$AH$"&amp;ROW($AH67)-1)&lt;&gt;""),ROW($AH$1:INDIRECT("$AH$"&amp;ROW($AD67)-1))),1)&gt;=510,0,
IF(INDEX($AH:$AH,LOOKUP(2,1/($AH$1:INDIRECT("$AH$"&amp;ROW($AH67)-1)&lt;&gt;""),ROW($AH$1:INDIRECT("$AH$"&amp;ROW($AH67)-1))),1)&gt;=255,0,
VLOOKUP(INDIRECT("$G$"&amp;LOOKUP(2,1/($AH$1:INDIRECT("$AH$"&amp;ROW($AH67)-1)&lt;&gt;""),ROW($AH$1:INDIRECT("$AH$"&amp;ROW($AH67)-1)))),'EV and Base'!$A$1:$N$671,8,FALSE))))</f>
        <v/>
      </c>
      <c r="AI67" s="29" t="str" cm="1">
        <f t="array" aca="1" ref="AI67" ca="1">IF(NOT(ISNUMBER(INDEX($A:$A,LOOKUP(2,1/($A$1:INDIRECT("$A$"&amp;ROW($A67))&lt;&gt;""),ROW($A$1:INDIRECT("$A$"&amp;ROW($A67)))),1))),"",
ROUNDDOWN((((2*VLOOKUP($AA67,'EV and Base'!$A$1:$N$671,9,FALSE))+31+ROUNDDOWN($AC67/4,0))*$AB67)/100,0)+$AB67+10)</f>
        <v/>
      </c>
      <c r="AJ67" s="21" t="str" cm="1">
        <f t="array" aca="1" ref="AJ67" ca="1">IF(NOT(ISNUMBER(INDEX($A:$A, LOOKUP(2, 1 / ($A$1:INDIRECT("$A$"&amp;ROW($A67)) &lt;&gt; ""),ROW($A$1:INDIRECT("$A$"&amp;ROW($A67)))), 1))), "",
ROUNDDOWN((ROUNDDOWN((((2*VLOOKUP($AA67, 'EV and Base'!$A$1:$N$671, 10, FALSE))+31+ROUNDDOWN($AD67/4, 0))*$AB67)/100, 0)+5)*1.1, 0))</f>
        <v/>
      </c>
      <c r="AK67" s="21" t="str" cm="1">
        <f t="array" aca="1" ref="AK67" ca="1">IF(NOT(ISNUMBER(INDEX($A:$A, LOOKUP(2, 1 / ($A$1:INDIRECT("$A$"&amp;ROW($A67)) &lt;&gt; ""),ROW($A$1:INDIRECT("$A$"&amp;ROW($A67)))), 1))), "",
ROUNDDOWN((ROUNDDOWN((((2*VLOOKUP($AA67, 'EV and Base'!$A$1:$N$671, 11, FALSE))+30+ROUNDDOWN($AE67/4, 0))*$AB67)/100, 0)+5), 0)
&amp;"-"&amp;
ROUNDDOWN((ROUNDDOWN((((2*VLOOKUP($AA67, 'EV and Base'!$A$1:$N$671, 11, FALSE))+31+ROUNDDOWN($AE67/4, 0))*$AB67)/100, 0)+5), 0))</f>
        <v/>
      </c>
      <c r="AL67" s="21" t="str" cm="1">
        <f t="array" aca="1" ref="AL67" ca="1">IF(NOT(ISNUMBER(INDEX($A:$A, LOOKUP(2, 1 / ($A$1:INDIRECT("$A$"&amp;ROW($A67)) &lt;&gt; ""),ROW($A$1:INDIRECT("$A$"&amp;ROW($A67)))), 1))), "",
ROUNDDOWN((ROUNDDOWN((((2*VLOOKUP($AA67, 'EV and Base'!$A$1:$N$671, 12, FALSE))+0+ROUNDDOWN($AF67/4, 0))*$AB67)/100, 0)+5)*0.9, 0)
&amp;"-"&amp;
ROUNDDOWN((ROUNDDOWN((((2*VLOOKUP($AA67, 'EV and Base'!$A$1:$N$671, 12, FALSE))+31+ROUNDDOWN($AF67/4, 0))*$AB67)/100, 0)+5)*0.9, 0))</f>
        <v/>
      </c>
      <c r="AM67" s="21" t="str" cm="1">
        <f t="array" aca="1" ref="AM67" ca="1">IF(NOT(ISNUMBER(INDEX($A:$A, LOOKUP(2, 1 / ($A$1:INDIRECT("$A$"&amp;ROW($A67)) &lt;&gt; ""),ROW($A$1:INDIRECT("$A$"&amp;ROW($A67)))), 1))), "",
ROUNDDOWN((ROUNDDOWN((((2*VLOOKUP($AA67, 'EV and Base'!$A$1:$N$671, 13, FALSE))+30+ROUNDDOWN($AG67/4, 0))*$AB67)/100, 0)+5), 0)
&amp;"-"&amp;
ROUNDDOWN((ROUNDDOWN((((2*VLOOKUP($AA67, 'EV and Base'!$A$1:$N$671, 13, FALSE))+31+ROUNDDOWN($AG67/4, 0))*$AB67)/100, 0)+5), 0))</f>
        <v/>
      </c>
      <c r="AN67" s="25" t="str" cm="1">
        <f t="array" aca="1" ref="AN67" ca="1">IF(NOT(ISNUMBER(INDEX($A:$A, LOOKUP(2, 1 / ($A$1:INDIRECT("$A$"&amp;ROW($A67)) &lt;&gt; ""),ROW($A$1:INDIRECT("$A$"&amp;ROW($A67)))), 1))), "",
ROUNDDOWN((ROUNDDOWN((((2*VLOOKUP($AA67, 'EV and Base'!$A$1:$N$671, 14, FALSE))+31+ROUNDDOWN($AH67/4, 0))*$AB67)/100, 0)+5), 0))</f>
        <v/>
      </c>
      <c r="AO67" s="23" t="str" cm="1">
        <f t="array" aca="1" ref="AO67" ca="1">IF(NOT(ISNUMBER(INDEX($A:$A, LOOKUP(2, 1 / ($A$1:INDIRECT("$A$"&amp;ROW($A67)) &lt;&gt; ""),ROW($A$1:INDIRECT("$A$"&amp;ROW($A67)))), 1))), "",
ROUNDDOWN((((2*VLOOKUP($AA67, 'EV and Base'!$A$1:$N$671, 9, FALSE))+31+ROUNDDOWN($AC67/4, 0))*$AB67)/100, 0)+$AB67+10)</f>
        <v/>
      </c>
      <c r="AP67" s="2" t="str" cm="1">
        <f t="array" aca="1" ref="AP67" ca="1">IF(NOT(ISNUMBER(INDEX($A:$A, LOOKUP(2, 1 / ($A$1:INDIRECT("$A$"&amp;ROW($A67)) &lt;&gt; ""),ROW($A$1:INDIRECT("$A$"&amp;ROW($A67)))), 1))), "",
ROUNDDOWN((ROUNDDOWN((((2*VLOOKUP($AA67, 'EV and Base'!$A$1:$N$671, 10, FALSE))+31+ROUNDDOWN($AD67/4, 0))*$AB67)/100, 0)+5)*1.1, 0))</f>
        <v/>
      </c>
      <c r="AQ67" s="2" t="str" cm="1">
        <f t="array" aca="1" ref="AQ67" ca="1">IF(NOT(ISNUMBER(INDEX($A:$A, LOOKUP(2, 1 / ($A$1:INDIRECT("$A$"&amp;ROW($A67)) &lt;&gt; ""),ROW($A$1:INDIRECT("$A$"&amp;ROW($A67)))), 1))), "",
ROUNDDOWN((ROUNDDOWN((((2*VLOOKUP($AA67, 'EV and Base'!$A$1:$N$671, 11, FALSE))+$AV$2+ROUNDDOWN($AE67/4, 0))*$AB67)/100, 0)+5), 0))</f>
        <v/>
      </c>
      <c r="AR67" s="22" t="str" cm="1">
        <f t="array" aca="1" ref="AR67" ca="1">IF(NOT(ISNUMBER(INDEX($A:$A, LOOKUP(2, 1 / ($A$1:INDIRECT("$A$"&amp;ROW($A67)) &lt;&gt; ""),ROW($A$1:INDIRECT("$A$"&amp;ROW($A67)))), 1))), "",
ROUNDDOWN((ROUNDDOWN((((2*VLOOKUP($AA67, 'EV and Base'!$A$1:$N$671, 12, FALSE))+$AW$2+ROUNDDOWN($AF67/4, 0))*$AB67)/100, 0)+5)*0.9, 0))</f>
        <v/>
      </c>
      <c r="AS67" s="2" t="str" cm="1">
        <f t="array" aca="1" ref="AS67" ca="1">IF(NOT(ISNUMBER(INDEX($A:$A, LOOKUP(2, 1 / ($A$1:INDIRECT("$A$"&amp;ROW($A67)) &lt;&gt; ""),ROW($A$1:INDIRECT("$A$"&amp;ROW($A67)))), 1))), "",
ROUNDDOWN((ROUNDDOWN((((2*VLOOKUP($AA67, 'EV and Base'!$A$1:$N$671, 13, FALSE))+$AX$2+ROUNDDOWN($AG67/4, 0))*$AB67)/100, 0)+5), 0))</f>
        <v/>
      </c>
      <c r="AT67" s="24" t="str" cm="1">
        <f t="array" aca="1" ref="AT67" ca="1">IF(NOT(ISNUMBER(INDEX($A:$A, LOOKUP(2, 1 / ($A$1:INDIRECT("$A$"&amp;ROW($A67)) &lt;&gt; ""),ROW($A$1:INDIRECT("$A$"&amp;ROW($A67)))), 1))), "",
ROUNDDOWN((ROUNDDOWN((((2*VLOOKUP($AA67, 'EV and Base'!$A$1:$N$671, 14, FALSE))+31+ROUNDDOWN($AH67/4, 0))*$AB67)/100, 0)+5), 0))</f>
        <v/>
      </c>
      <c r="AU67" s="28"/>
      <c r="AY67" t="str" cm="1">
        <f t="array" aca="1" ref="AY67" ca="1">IF(NOT(ISNUMBER(INDEX($A:$A,LOOKUP(2,1/($A$1:INDIRECT("$A$"&amp;ROW($A67))&lt;&gt;""),ROW($A$1:INDIRECT("$A$"&amp;ROW($A67)))),1))),"",
INDEX($AY:$AY,LOOKUP(2,1/($AY$1:INDIRECT("$AY$"&amp;ROW($AY67)-1)&lt;&gt;""),ROW($AY$1:INDIRECT("$AY$"&amp;ROW($AY67)-1))),1)+$BL67)</f>
        <v/>
      </c>
      <c r="AZ67" s="3" t="str" cm="1">
        <f t="array" aca="1" ref="AZ67" ca="1">IF(NOT(ISNUMBER(INDEX($A:$A, LOOKUP(2, 1 / ($A$1:INDIRECT("$A$"&amp;ROW($A67)) &lt;&gt; ""),ROW($A$1:INDIRECT("$A$"&amp;ROW($A67)))), 1))), "",
VLOOKUP(INDIRECT("$G$"&amp;LOOKUP(2, 1 / ($AY$1:INDIRECT("$AY$"&amp;ROW($AY67)-1) &lt;&gt; ""),ROW($AY$1:INDIRECT("$AY$"&amp;ROW($AY67)-1)))),'EV and Base'!A62:N732,2,FALSE))</f>
        <v/>
      </c>
      <c r="BA67" s="3" t="str" cm="1">
        <f t="array" aca="1" ref="BA67" ca="1">IF(NOT(ISNUMBER(INDEX($A:$A, LOOKUP(2, 1 / ($A$1:INDIRECT("$A$"&amp;ROW($A67)) &lt;&gt; ""),ROW($A$1:INDIRECT("$A$"&amp;ROW($A67)))), 1))), "",
INDIRECT("$I$"&amp;LOOKUP(2, 1 / ($AY$1:INDIRECT("$AY$"&amp;ROW($AY67)-1) &lt;&gt; ""),ROW($AY$1:INDIRECT("$AY$"&amp;ROW($AY67)-1)))))</f>
        <v/>
      </c>
      <c r="BB67" s="1" t="str" cm="1">
        <f t="array" aca="1" ref="BB67" ca="1">IF(NOT(ISNUMBER(INDEX($A:$A, LOOKUP(2, 1 / ($A$1:INDIRECT("$A$"&amp;ROW($A67)) &lt;&gt; ""),ROW($A$1:INDIRECT("$A$"&amp;ROW($A67)))), 1))), "",
INDIRECT("$AB$"&amp;LOOKUP(2, 1 / ($AY$1:INDIRECT("$AY$"&amp;ROW($AY67)-1) &lt;&gt; ""),ROW($AY$1:INDIRECT("$AY$"&amp;ROW($AY67)-1)))))</f>
        <v/>
      </c>
      <c r="BC67" s="3" t="str" cm="1">
        <f t="array" aca="1" ref="BC67" ca="1">IF(NOT(ISNUMBER(INDEX($A:$A,LOOKUP(2,1/($A$1:INDIRECT("$A$"&amp;ROW($A67))&lt;&gt;""),ROW($A$1:INDIRECT("$A$"&amp;ROW($A67)))),1))),"",
$BA67+$BA67+10)</f>
        <v/>
      </c>
      <c r="BD67" s="3" t="str" cm="1">
        <f t="array" aca="1" ref="BD67" ca="1">IF(NOT(ISNUMBER(INDEX($A:$A,LOOKUP(2,1/($A$1:INDIRECT("$A$"&amp;ROW($A67))&lt;&gt;""),ROW($A$1:INDIRECT("$A$"&amp;ROW($A67)))),1))),"",
$BA67+$BB67+10)</f>
        <v/>
      </c>
      <c r="BE67" s="3" t="str" cm="1">
        <f t="array" aca="1" ref="BE67" ca="1">IF(NOT(ISNUMBER(INDEX($A:$A,LOOKUP(2,1/($A$1:INDIRECT("$A$"&amp;ROW($A67))&lt;&gt;""),ROW($A$1:INDIRECT("$A$"&amp;ROW($A67)))),1))),"",
$BC67*$BC67)</f>
        <v/>
      </c>
      <c r="BF67" s="3" t="str" cm="1">
        <f t="array" aca="1" ref="BF67" ca="1">IF(NOT(ISNUMBER(INDEX($A:$A,LOOKUP(2,1/($A$1:INDIRECT("$A$"&amp;ROW($A67))&lt;&gt;""),ROW($A$1:INDIRECT("$A$"&amp;ROW($A67)))),1))),"",
$BD67*$BD67)</f>
        <v/>
      </c>
      <c r="BG67" s="3" t="str" cm="1">
        <f t="array" aca="1" ref="BG67" ca="1">IF(NOT(ISNUMBER(INDEX($A:$A,LOOKUP(2,1/($A$1:INDIRECT("$A$"&amp;ROW($A67))&lt;&gt;""),ROW($A$1:INDIRECT("$A$"&amp;ROW($A67)))),1))),"",
_xlfn.FLOOR.MATH(1.5*_xlfn.FLOOR.MATH($AZ67*BA67/5)))</f>
        <v/>
      </c>
      <c r="BH67" s="3" t="str" cm="1">
        <f t="array" aca="1" ref="BH67" ca="1">IF(NOT(ISNUMBER(INDEX($A:$A, LOOKUP(2, 1 / ($A$1:INDIRECT("$A$"&amp;ROW($A67)) &lt;&gt; ""),ROW($A$1:INDIRECT("$A$"&amp;ROW($A67)))), 1))), "",
_xlfn.FLOOR.MATH($BG67/IF(OR(INDIRECT("$C$"&amp;LOOKUP(2, 1 / ($AY$1:INDIRECT("$AY$"&amp;ROW($AY67)-1) &lt;&gt; ""),ROW($AY$1:INDIRECT("$AY$"&amp;ROW($AY67)-1))))="Multi",
INDIRECT("$C$"&amp;LOOKUP(2, 1 / ($AY$1:INDIRECT("$AY$"&amp;ROW($AY67)-1) &lt;&gt; ""),ROW($AY$1:INDIRECT("$AY$"&amp;ROW($AY67)-1))))="Double"),2,1)))</f>
        <v/>
      </c>
      <c r="BI67" s="3" t="str" cm="1">
        <f t="array" aca="1" ref="BI67" ca="1">IF(NOT(ISNUMBER(INDEX($A:$A,LOOKUP(2,1/($A$1:INDIRECT("$A$"&amp;ROW($A67))&lt;&gt;""),ROW($A$1:INDIRECT("$A$"&amp;ROW($A67)))),1))),"",
VLOOKUP($BC67,GameFreakSQRT!$A$1:$B$200,2,FALSE))</f>
        <v/>
      </c>
      <c r="BJ67" s="3" t="str" cm="1">
        <f t="array" aca="1" ref="BJ67" ca="1">IF(NOT(ISNUMBER(INDEX($A:$A,LOOKUP(2,1/($A$1:INDIRECT("$A$"&amp;ROW($A67))&lt;&gt;""),ROW($A$1:INDIRECT("$A$"&amp;ROW($A67)))),1))),"",
VLOOKUP($BD67,GameFreakSQRT!$A$1:$B$200,2,FALSE))</f>
        <v/>
      </c>
      <c r="BK67" s="3" t="str" cm="1">
        <f t="array" aca="1" ref="BK67" ca="1">IF(NOT(ISNUMBER(INDEX($A:$A,LOOKUP(2,1/($A$1:INDIRECT("$A$"&amp;ROW($A67))&lt;&gt;""),ROW($A$1:INDIRECT("$A$"&amp;ROW($A67)))),1))),"",
_xlfn.FLOOR.MATH((($BI67*$BE67)*$BH67)/($BJ67*$BF67))+1)</f>
        <v/>
      </c>
      <c r="BL67" s="3" t="str" cm="1">
        <f t="array" aca="1" ref="BL67" ca="1">IF(NOT(ISNUMBER(INDEX($A:$A,LOOKUP(2,1/($A$1:INDIRECT("$A$"&amp;ROW($A67))&lt;&gt;""),ROW($A$1:INDIRECT("$A$"&amp;ROW($A67)))),1))),"",
_xlfn.FLOOR.MATH($BK67*IF(NOT(INDIRECT("$Z$"&amp;LOOKUP(2, 1 / ($AY$1:INDIRECT("$AY$"&amp;ROW($AY67)-1) &lt;&gt; ""),ROW($AY$1:INDIRECT("$AY$"&amp;ROW($AY67)-1))))=""),1.5,1)))</f>
        <v/>
      </c>
      <c r="BM67" s="3" t="str" cm="1">
        <f t="array" aca="1" ref="BM67" ca="1">IF(NOT(ISNUMBER(INDEX($A:$A, LOOKUP(2, 1 / ($A$1:INDIRECT("$A$"&amp;ROW($A67)) &lt;&gt; ""),ROW($A$1:INDIRECT("$A$"&amp;ROW($A67)))), 1))), "",
INDIRECT("$Y$"&amp;LOOKUP(2, 1 / ($AY$1:INDIRECT("$AY$"&amp;ROW($AY67)-1) &lt;&gt; ""),ROW($AY$1:INDIRECT("$AY$"&amp;ROW($AY67)-1)))))</f>
        <v/>
      </c>
      <c r="BN67" s="3" t="str">
        <f t="shared" ca="1" si="0"/>
        <v/>
      </c>
      <c r="CT67" s="3" t="str" cm="1">
        <f t="array" aca="1" ref="CT67" ca="1">IF(NOT(ISNUMBER(INDEX($A:$A, LOOKUP(2, 1 / ($A$1:INDIRECT("$A$"&amp;ROW($A67)) &lt;&gt; ""),ROW($A$1:INDIRECT("$A$"&amp;ROW($A67)))), 1))), "",
$AY67-INDEX($AY:$AY, LOOKUP(2, 1 / ($AY$1:INDIRECT("$AV$"&amp;ROW($AY67)-1) &lt;&gt; ""),ROW($AY$1:INDIRECT("$AV$"&amp;ROW($AY67)-1))), 1))</f>
        <v/>
      </c>
      <c r="CU67" s="3" t="str" cm="1">
        <f t="array" aca="1" ref="CU67" ca="1">IF(NOT(ISNUMBER(INDEX($A:$A, LOOKUP(2, 1 / ($A$1:INDIRECT("$A$"&amp;ROW($A67)) &lt;&gt; ""),ROW($A$1:INDIRECT("$A$"&amp;ROW($A67)))), 1))), "",
INDEX($Y:$Y, LOOKUP(2, 1 / ($Y$1:INDIRECT("$Y$"&amp;ROW($Y67)-1) &lt;&gt; ""),ROW($Y$1:INDIRECT("$Y$"&amp;ROW($Y67)-1))), 1))</f>
        <v/>
      </c>
      <c r="CV67" s="1" t="str">
        <f ca="1">IFERROR(VLOOKUP($AY67, 'Medium-Slow'!$A$1:$B$101, 2, TRUE),"")</f>
        <v/>
      </c>
    </row>
    <row r="68" spans="1:100" x14ac:dyDescent="0.45">
      <c r="A68" s="56" t="s">
        <v>75</v>
      </c>
      <c r="B68" s="56" t="s">
        <v>227</v>
      </c>
      <c r="C68" s="56" t="s">
        <v>46</v>
      </c>
      <c r="D68" s="56" t="s">
        <v>191</v>
      </c>
      <c r="E68" s="56" t="s">
        <v>48</v>
      </c>
      <c r="F68" s="56">
        <v>1</v>
      </c>
      <c r="G68" s="2" t="s">
        <v>119</v>
      </c>
      <c r="H68" s="2" t="s">
        <v>50</v>
      </c>
      <c r="I68" s="2">
        <v>17</v>
      </c>
      <c r="J68" s="2" t="s">
        <v>78</v>
      </c>
      <c r="K68" s="2" t="s">
        <v>228</v>
      </c>
      <c r="L68" s="2" t="s">
        <v>53</v>
      </c>
      <c r="M68" s="2" t="s">
        <v>125</v>
      </c>
      <c r="N68" s="2" t="s">
        <v>193</v>
      </c>
      <c r="O68" s="2" t="s">
        <v>194</v>
      </c>
      <c r="P68" s="2" t="s">
        <v>229</v>
      </c>
      <c r="Q68" s="2">
        <v>6</v>
      </c>
      <c r="R68" s="2">
        <f>_xlfn.FLOOR.MATH((((2*VLOOKUP(G68, 'EV and Base'!$A$1:$N$671, 9, FALSE))+$Q68)*$I68)/100)+$I68+10</f>
        <v>53</v>
      </c>
      <c r="S68" s="2">
        <f>_xlfn.FLOOR.MATH((_xlfn.FLOOR.MATH((((2*VLOOKUP($G68, 'EV and Base'!$A$1:$N$671, 10, FALSE))+$Q68)*$I68)/100)+5)*
IF(OR($J68="Lonely", $J68="Brave", $J68="Adamant", $J68="Naughty"), 1.1,
IF(OR($J68="Bold", $J68="Timid", $J68="Modest", $J68="Calm"), 0.9, 1)))</f>
        <v>14</v>
      </c>
      <c r="T68" s="2">
        <f>_xlfn.FLOOR.MATH((_xlfn.FLOOR.MATH((((2*VLOOKUP($G68, 'EV and Base'!$A$1:$N$671, 11, FALSE))+$Q68)*$I68)/100)+5)*
IF(OR($J68="Bold", $J68="Relaxed", $J68="Impish", $J68="Lax"), 1.1,
IF(OR($J68="Lonely", $J68="Hasty", $J68="Mild", $J68="Gentle"), 0.9, 1)))</f>
        <v>21</v>
      </c>
      <c r="U68" s="2">
        <f>_xlfn.FLOOR.MATH((_xlfn.FLOOR.MATH((((2*VLOOKUP($G68, 'EV and Base'!$A$1:$N$671, 12, FALSE))+$Q68)*$I68)/100)+5)*
IF(OR($J68="Modest", $J68="Mild", $J68="Quiet", $J68="Rash"), 1.1,
IF(OR($J68="Adamant", $J68="Impish", $J68="Jolly", $J68="Careful"), 0.9, 1)))</f>
        <v>28</v>
      </c>
      <c r="V68" s="2">
        <f>_xlfn.FLOOR.MATH((_xlfn.FLOOR.MATH((((2*VLOOKUP($G68, 'EV and Base'!$A$1:$N$671, 13, FALSE))+$Q68)*$I68)/100)+5)*
IF(OR($J68="Calm", $J68="Gentle", $J68="Sassy", $J68="Careful"), 1.1,
IF(OR($J68="Naughty", $J68="Lax", $J68="Naive", $J68="Rash"), 0.9, 1)))</f>
        <v>24</v>
      </c>
      <c r="W68" s="2">
        <f>_xlfn.FLOOR.MATH((_xlfn.FLOOR.MATH((((2*VLOOKUP($G68, 'EV and Base'!$A$1:$N$671, 14, FALSE))+$Q68)*$I68)/100)+5)*
IF(OR($J68="Timid", $J68="Hasty", $J68="Jolly", $J68="Naive"), 1.1,
IF(OR($J68="Brave", $J68="Relaxed", $J68="Quiet", $J68="Sassy"), 0.9, 1)))</f>
        <v>14</v>
      </c>
      <c r="X68" s="56">
        <v>340</v>
      </c>
      <c r="AA68" s="23" t="str" cm="1">
        <f t="array" aca="1" ref="AA68" ca="1">IF(NOT(ISNUMBER(INDEX($A:$A,LOOKUP(2,1/($A$1:INDIRECT("$A$"&amp;ROW($A68))&lt;&gt;""),ROW($A$1:INDIRECT("$A$"&amp;ROW($A68)))),1))),"",
IF(NOT(ISNUMBER($A68)),$AA67,
IF($AB68&lt;16,"Lillipup",
IF($AB68&lt;32,"Herdier",
"Stoutland"))))</f>
        <v/>
      </c>
      <c r="AB68" s="25" t="str" cm="1">
        <f t="array" aca="1" ref="AB68" ca="1">IF(NOT(ISNUMBER(INDEX($A:$A, LOOKUP(2, 1 / ($A$1:INDIRECT("$A$"&amp;ROW($A68)) &lt;&gt; ""),ROW($A$1:INDIRECT("$A$"&amp;ROW($A68)))), 1))), "",
VLOOKUP($AY68,'Medium-Slow'!$A$1:$B$101,2,TRUE))</f>
        <v/>
      </c>
      <c r="AC68" s="23" t="str" cm="1">
        <f t="array" aca="1" ref="AC68" ca="1">IF(NOT(ISNUMBER(INDEX($A:$A, LOOKUP(2, 1 / ($A$1:INDIRECT("$A$"&amp;ROW($A68)) &lt;&gt; ""),ROW($A$1:INDIRECT("$A$"&amp;ROW($A68)))), 1))), "",
INDEX($AC:$AC, LOOKUP(2, 1 / ($AC$1:INDIRECT("$AC$"&amp;ROW($AC68)-1) &lt;&gt; ""),ROW($AC$1:INDIRECT("$AC$"&amp;ROW($AC68)-1))), 1)+
IF(INDEX($AC:$AC, LOOKUP(2, 1 / ($AC$1:INDIRECT("$AC$"&amp;ROW($AC68)-1) &lt;&gt; ""),ROW($AC$1:INDIRECT("$AC$"&amp;ROW($AC68)-1))), 1)+
INDEX($AD:$AD, LOOKUP(2, 1 / ($AD$1:INDIRECT("$AD$"&amp;ROW($AD68)-1) &lt;&gt; ""),ROW($AD$1:INDIRECT("$AD$"&amp;ROW($AD68)-1))), 1)+
INDEX($AE:$AE, LOOKUP(2, 1 / ($AE$1:INDIRECT("$AE$"&amp;ROW($AE68)-1) &lt;&gt; ""),ROW($AE$1:INDIRECT("$AE$"&amp;ROW($AD68)-1))), 1)+
INDEX($AE:$AF, LOOKUP(2, 1 / ($AF$1:INDIRECT("$AF$"&amp;ROW($AF68)-1) &lt;&gt; ""),ROW($AF$1:INDIRECT("$AF$"&amp;ROW($AD68)-1))), 1)+
INDEX($AG:$AG, LOOKUP(2, 1 / ($AG$1:INDIRECT("$AG$"&amp;ROW($AG68)-1) &lt;&gt; ""),ROW($AG$1:INDIRECT("$AG$"&amp;ROW($AD68)-1))), 1)+
INDEX($AH:$AH, LOOKUP(2, 1 / ($AH$1:INDIRECT("$AH$"&amp;ROW($AH68)-1) &lt;&gt; ""),ROW($AH$1:INDIRECT("$AH$"&amp;ROW($AD68)-1))), 1)&gt;=510,0,
IF(INDEX($AC:$AC, LOOKUP(2, 1 / ($AC$1:INDIRECT("$AC$"&amp;ROW($AC68)-1) &lt;&gt; ""),ROW($AC$1:INDIRECT("$AC$"&amp;ROW($AC68)-1))), 1)&gt;=255,0,
VLOOKUP(INDIRECT("$G$"&amp;LOOKUP(2, 1 / ($AC$1:INDIRECT("$AC$"&amp;ROW($AC68)-1) &lt;&gt; ""),ROW($AC$1:INDIRECT("$AC$"&amp;ROW($AC68)-1)))), 'EV and Base'!$A$1:$N$671, 3, FALSE))))</f>
        <v/>
      </c>
      <c r="AD68" s="2" t="str" cm="1">
        <f t="array" aca="1" ref="AD68" ca="1">IF(NOT(ISNUMBER(INDEX($A:$A, LOOKUP(2, 1 / ($A$1:INDIRECT("$A$"&amp;ROW($A68)) &lt;&gt; ""),ROW($A$1:INDIRECT("$A$"&amp;ROW($A68)))), 1))), "",
INDEX($AD:$AD, LOOKUP(2, 1 / ($AD$1:INDIRECT("$AD$"&amp;ROW($AD68)-1) &lt;&gt; ""),ROW($AD$1:INDIRECT("$AD$"&amp;ROW($AD68)-1))), 1)+
IF(INDEX($AC:$AC, LOOKUP(2, 1 / ($AC$1:INDIRECT("$AC$"&amp;ROW($AC68)-1) &lt;&gt; ""),ROW($AC$1:INDIRECT("$AC$"&amp;ROW($AC68)-1))), 1)+
INDEX($AD:$AD, LOOKUP(2, 1 / ($AD$1:INDIRECT("$AD$"&amp;ROW($AD68)-1) &lt;&gt; ""),ROW($AD$1:INDIRECT("$AD$"&amp;ROW($AD68)-1))), 1)+
INDEX($AE:$AE, LOOKUP(2, 1 / ($AE$1:INDIRECT("$AE$"&amp;ROW($AE68)-1) &lt;&gt; ""),ROW($AE$1:INDIRECT("$AE$"&amp;ROW($AD68)-1))), 1)+
INDEX($AE:$AF, LOOKUP(2, 1 / ($AF$1:INDIRECT("$AF$"&amp;ROW($AF68)-1) &lt;&gt; ""),ROW($AF$1:INDIRECT("$AF$"&amp;ROW($AD68)-1))), 1)+
INDEX($AG:$AG, LOOKUP(2, 1 / ($AG$1:INDIRECT("$AG$"&amp;ROW($AG68)-1) &lt;&gt; ""),ROW($AG$1:INDIRECT("$AG$"&amp;ROW($AD68)-1))), 1)+
INDEX($AH:$AH, LOOKUP(2, 1 / ($AH$1:INDIRECT("$AH$"&amp;ROW($AH68)-1) &lt;&gt; ""),ROW($AH$1:INDIRECT("$AH$"&amp;ROW($AD68)-1))), 1)&gt;=510,0,
IF(INDEX($AD:$AD, LOOKUP(2, 1 / ($AD$1:INDIRECT("$AD$"&amp;ROW($AD68)-1) &lt;&gt; ""),ROW($AD$1:INDIRECT("$AD$"&amp;ROW($AD68)-1))), 1)&gt;=255,0,
VLOOKUP(INDIRECT("$G$"&amp;LOOKUP(2, 1 / ($AD$1:INDIRECT("$AD$"&amp;ROW($AD68)-1) &lt;&gt; ""),ROW($AD$1:INDIRECT("$AD$"&amp;ROW($AD68)-1)))), 'EV and Base'!$A$1:$N$671, 4, FALSE))))</f>
        <v/>
      </c>
      <c r="AE68" s="2" t="str" cm="1">
        <f t="array" aca="1" ref="AE68" ca="1">IF(NOT(ISNUMBER(INDEX($A:$A,LOOKUP(2,1/($A$1:INDIRECT("$A$"&amp;ROW($A68))&lt;&gt;""),ROW($A$1:INDIRECT("$A$"&amp;ROW($A68)))),1))),"",
INDEX($AE:$AE,LOOKUP(2,1/($AE$1:INDIRECT("$AE$"&amp;ROW($AE68)-1)&lt;&gt;""),ROW($AE$1:INDIRECT("$AE$"&amp;ROW($AE68)-1))),1)+
IF(INDEX($AC:$AC,LOOKUP(2,1/($AC$1:INDIRECT("$AC$"&amp;ROW($AC68)-1)&lt;&gt;""),ROW($AC$1:INDIRECT("$AC$"&amp;ROW($AC68)-1))),1)+
INDEX($AD:$AD,LOOKUP(2,1/($AD$1:INDIRECT("$AD$"&amp;ROW($AD68)-1)&lt;&gt;""),ROW($AD$1:INDIRECT("$AD$"&amp;ROW($AD68)-1))),1)+
INDEX($AE:$AE,LOOKUP(2,1/($AE$1:INDIRECT("$AE$"&amp;ROW($AE68)-1)&lt;&gt;""),ROW($AE$1:INDIRECT("$AE$"&amp;ROW($AD68)-1))),1)+
INDEX($AE:$AF,LOOKUP(2,1/($AF$1:INDIRECT("$AF$"&amp;ROW($AF68)-1)&lt;&gt;""),ROW($AF$1:INDIRECT("$AF$"&amp;ROW($AD68)-1))),1)+
INDEX($AG:$AG,LOOKUP(2,1/($AG$1:INDIRECT("$AG$"&amp;ROW($AG68)-1)&lt;&gt;""),ROW($AG$1:INDIRECT("$AG$"&amp;ROW($AD68)-1))),1)+
INDEX($AH:$AH,LOOKUP(2,1/($AH$1:INDIRECT("$AH$"&amp;ROW($AH68)-1)&lt;&gt;""),ROW($AH$1:INDIRECT("$AH$"&amp;ROW($AD68)-1))),1)&gt;=510,0,
IF(INDEX($AE:$AE,LOOKUP(2,1/($AE$1:INDIRECT("$AE$"&amp;ROW($AE68)-1)&lt;&gt;""),ROW($AE$1:INDIRECT("$AE$"&amp;ROW($AE68)-1))),1)&gt;=255,0,
VLOOKUP(INDIRECT("$G$"&amp;LOOKUP(2,1/($AE$1:INDIRECT("$AE$"&amp;ROW($AE68)-1)&lt;&gt;""),ROW($AE$1:INDIRECT("$AE$"&amp;ROW($AE68)-1)))),'EV and Base'!$A$1:$N$671,5,FALSE))))</f>
        <v/>
      </c>
      <c r="AF68" s="2" t="str" cm="1">
        <f t="array" aca="1" ref="AF68" ca="1">IF(NOT(ISNUMBER(INDEX($A:$A, LOOKUP(2, 1 / ($A$1:INDIRECT("$A$"&amp;ROW($A68)) &lt;&gt; ""),ROW($A$1:INDIRECT("$A$"&amp;ROW($A68)))), 1))), "",
INDEX($AF:$AF, LOOKUP(2, 1 / ($AF$1:INDIRECT("$AF$"&amp;ROW($AF68)-1) &lt;&gt; ""),ROW($AF$1:INDIRECT("$AF$"&amp;ROW($AF68)-1))), 1)+
IF(INDEX($AC:$AC, LOOKUP(2, 1 / ($AC$1:INDIRECT("$AC$"&amp;ROW($AC68)-1) &lt;&gt; ""),ROW($AC$1:INDIRECT("$AC$"&amp;ROW($AC68)-1))), 1)+
INDEX($AD:$AD, LOOKUP(2, 1 / ($AD$1:INDIRECT("$AD$"&amp;ROW($AD68)-1) &lt;&gt; ""),ROW($AD$1:INDIRECT("$AD$"&amp;ROW($AD68)-1))), 1)+
INDEX($AE:$AE, LOOKUP(2, 1 / ($AE$1:INDIRECT("$AE$"&amp;ROW($AE68)-1) &lt;&gt; ""),ROW($AE$1:INDIRECT("$AE$"&amp;ROW($AD68)-1))), 1)+
INDEX($AE:$AF, LOOKUP(2, 1 / ($AF$1:INDIRECT("$AF$"&amp;ROW($AF68)-1) &lt;&gt; ""),ROW($AF$1:INDIRECT("$AF$"&amp;ROW($AD68)-1))), 1)+
INDEX($AG:$AG, LOOKUP(2, 1 / ($AG$1:INDIRECT("$AG$"&amp;ROW($AG68)-1) &lt;&gt; ""),ROW($AG$1:INDIRECT("$AG$"&amp;ROW($AD68)-1))), 1)+
INDEX($AH:$AH, LOOKUP(2, 1 / ($AH$1:INDIRECT("$AH$"&amp;ROW($AH68)-1) &lt;&gt; ""),ROW($AH$1:INDIRECT("$AH$"&amp;ROW($AD68)-1))), 1)&gt;=510,0,
IF(INDEX($AF:$AF, LOOKUP(2, 1 / ($AF$1:INDIRECT("$AF$"&amp;ROW($AF68)-1) &lt;&gt; ""),ROW($AF$1:INDIRECT("$AF$"&amp;ROW($AF68)-1))), 1)&gt;=255,0,
VLOOKUP(INDIRECT("$G$"&amp;LOOKUP(2, 1 / ($AF$1:INDIRECT("$AF$"&amp;ROW($AF68)-1) &lt;&gt; ""),ROW($AF$1:INDIRECT("$AF$"&amp;ROW($AF68)-1)))), 'EV and Base'!$A$1:$N$671, 6, FALSE))))</f>
        <v/>
      </c>
      <c r="AG68" s="2" t="str" cm="1">
        <f t="array" aca="1" ref="AG68" ca="1">IF(NOT(ISNUMBER(INDEX($A:$A, LOOKUP(2, 1 / ($A$1:INDIRECT("$A$"&amp;ROW($A68)) &lt;&gt; ""),ROW($A$1:INDIRECT("$A$"&amp;ROW($A68)))), 1))), "",
INDEX($AG:$AG, LOOKUP(2, 1 / ($AG$1:INDIRECT("$AG$"&amp;ROW($AG68)-1) &lt;&gt; ""),ROW($AG$1:INDIRECT("$AG$"&amp;ROW($AG68)-1))), 1)+
IF(INDEX($AC:$AC, LOOKUP(2, 1 / ($AC$1:INDIRECT("$AC$"&amp;ROW($AC68)-1) &lt;&gt; ""),ROW($AC$1:INDIRECT("$AC$"&amp;ROW($AC68)-1))), 1)+
INDEX($AD:$AD, LOOKUP(2, 1 / ($AD$1:INDIRECT("$AD$"&amp;ROW($AD68)-1) &lt;&gt; ""),ROW($AD$1:INDIRECT("$AD$"&amp;ROW($AD68)-1))), 1)+
INDEX($AE:$AE, LOOKUP(2, 1 / ($AE$1:INDIRECT("$AE$"&amp;ROW($AE68)-1) &lt;&gt; ""),ROW($AE$1:INDIRECT("$AE$"&amp;ROW($AD68)-1))), 1)+
INDEX($AE:$AF, LOOKUP(2, 1 / ($AF$1:INDIRECT("$AF$"&amp;ROW($AF68)-1) &lt;&gt; ""),ROW($AF$1:INDIRECT("$AF$"&amp;ROW($AD68)-1))), 1)+
INDEX($AG:$AG, LOOKUP(2, 1 / ($AG$1:INDIRECT("$AG$"&amp;ROW($AG68)-1) &lt;&gt; ""),ROW($AG$1:INDIRECT("$AG$"&amp;ROW($AD68)-1))), 1)+
INDEX($AH:$AH, LOOKUP(2, 1 / ($AH$1:INDIRECT("$AH$"&amp;ROW($AH68)-1) &lt;&gt; ""),ROW($AH$1:INDIRECT("$AH$"&amp;ROW($AD68)-1))), 1)&gt;=510,0,
IF(INDEX($AG:$AG, LOOKUP(2, 1 / ($AG$1:INDIRECT("$AG$"&amp;ROW($AG68)-1) &lt;&gt; ""),ROW($AG$1:INDIRECT("$AG$"&amp;ROW($AG68)-1))), 1)&gt;=255,0,
VLOOKUP(INDIRECT("$G$"&amp;LOOKUP(2, 1 / ($AG$1:INDIRECT("$AG$"&amp;ROW($AG68)-1) &lt;&gt; ""),ROW($AG$1:INDIRECT("$AG$"&amp;ROW($AG68)-1)))), 'EV and Base'!$A$1:$N$671, 7, FALSE))))</f>
        <v/>
      </c>
      <c r="AH68" s="24" t="str" cm="1">
        <f t="array" aca="1" ref="AH68" ca="1">IF(NOT(ISNUMBER(INDEX($A:$A,LOOKUP(2,1/($A$1:INDIRECT("$A$"&amp;ROW($A68))&lt;&gt;""),ROW($A$1:INDIRECT("$A$"&amp;ROW($A68)))),1))),"",
INDEX($AH:$AH,LOOKUP(2,1/($AH$1:INDIRECT("$AH$"&amp;ROW($AH68)-1)&lt;&gt;""),ROW($AH$1:INDIRECT("$AH$"&amp;ROW($AH68)-1))),1)+
IF(INDEX($AC:$AC,LOOKUP(2,1/($AC$1:INDIRECT("$AC$"&amp;ROW($AC68)-1)&lt;&gt;""),ROW($AC$1:INDIRECT("$AC$"&amp;ROW($AC68)-1))),1)+
INDEX($AD:$AD,LOOKUP(2,1/($AD$1:INDIRECT("$AD$"&amp;ROW($AD68)-1)&lt;&gt;""),ROW($AD$1:INDIRECT("$AD$"&amp;ROW($AD68)-1))),1)+
INDEX($AE:$AE,LOOKUP(2,1/($AE$1:INDIRECT("$AE$"&amp;ROW($AE68)-1)&lt;&gt;""),ROW($AE$1:INDIRECT("$AE$"&amp;ROW($AD68)-1))),1)+
INDEX($AE:$AF,LOOKUP(2,1/($AF$1:INDIRECT("$AF$"&amp;ROW($AF68)-1)&lt;&gt;""),ROW($AF$1:INDIRECT("$AF$"&amp;ROW($AD68)-1))),1)+
INDEX($AG:$AG,LOOKUP(2,1/($AG$1:INDIRECT("$AG$"&amp;ROW($AG68)-1)&lt;&gt;""),ROW($AG$1:INDIRECT("$AG$"&amp;ROW($AD68)-1))),1)+
INDEX($AH:$AH,LOOKUP(2,1/($AH$1:INDIRECT("$AH$"&amp;ROW($AH68)-1)&lt;&gt;""),ROW($AH$1:INDIRECT("$AH$"&amp;ROW($AD68)-1))),1)&gt;=510,0,
IF(INDEX($AH:$AH,LOOKUP(2,1/($AH$1:INDIRECT("$AH$"&amp;ROW($AH68)-1)&lt;&gt;""),ROW($AH$1:INDIRECT("$AH$"&amp;ROW($AH68)-1))),1)&gt;=255,0,
VLOOKUP(INDIRECT("$G$"&amp;LOOKUP(2,1/($AH$1:INDIRECT("$AH$"&amp;ROW($AH68)-1)&lt;&gt;""),ROW($AH$1:INDIRECT("$AH$"&amp;ROW($AH68)-1)))),'EV and Base'!$A$1:$N$671,8,FALSE))))</f>
        <v/>
      </c>
      <c r="AI68" s="29" t="str" cm="1">
        <f t="array" aca="1" ref="AI68" ca="1">IF(NOT(ISNUMBER(INDEX($A:$A,LOOKUP(2,1/($A$1:INDIRECT("$A$"&amp;ROW($A68))&lt;&gt;""),ROW($A$1:INDIRECT("$A$"&amp;ROW($A68)))),1))),"",
ROUNDDOWN((((2*VLOOKUP($AA68,'EV and Base'!$A$1:$N$671,9,FALSE))+31+ROUNDDOWN($AC68/4,0))*$AB68)/100,0)+$AB68+10)</f>
        <v/>
      </c>
      <c r="AJ68" s="21" t="str" cm="1">
        <f t="array" aca="1" ref="AJ68" ca="1">IF(NOT(ISNUMBER(INDEX($A:$A, LOOKUP(2, 1 / ($A$1:INDIRECT("$A$"&amp;ROW($A68)) &lt;&gt; ""),ROW($A$1:INDIRECT("$A$"&amp;ROW($A68)))), 1))), "",
ROUNDDOWN((ROUNDDOWN((((2*VLOOKUP($AA68, 'EV and Base'!$A$1:$N$671, 10, FALSE))+31+ROUNDDOWN($AD68/4, 0))*$AB68)/100, 0)+5)*1.1, 0))</f>
        <v/>
      </c>
      <c r="AK68" s="21" t="str" cm="1">
        <f t="array" aca="1" ref="AK68" ca="1">IF(NOT(ISNUMBER(INDEX($A:$A, LOOKUP(2, 1 / ($A$1:INDIRECT("$A$"&amp;ROW($A68)) &lt;&gt; ""),ROW($A$1:INDIRECT("$A$"&amp;ROW($A68)))), 1))), "",
ROUNDDOWN((ROUNDDOWN((((2*VLOOKUP($AA68, 'EV and Base'!$A$1:$N$671, 11, FALSE))+30+ROUNDDOWN($AE68/4, 0))*$AB68)/100, 0)+5), 0)
&amp;"-"&amp;
ROUNDDOWN((ROUNDDOWN((((2*VLOOKUP($AA68, 'EV and Base'!$A$1:$N$671, 11, FALSE))+31+ROUNDDOWN($AE68/4, 0))*$AB68)/100, 0)+5), 0))</f>
        <v/>
      </c>
      <c r="AL68" s="21" t="str" cm="1">
        <f t="array" aca="1" ref="AL68" ca="1">IF(NOT(ISNUMBER(INDEX($A:$A, LOOKUP(2, 1 / ($A$1:INDIRECT("$A$"&amp;ROW($A68)) &lt;&gt; ""),ROW($A$1:INDIRECT("$A$"&amp;ROW($A68)))), 1))), "",
ROUNDDOWN((ROUNDDOWN((((2*VLOOKUP($AA68, 'EV and Base'!$A$1:$N$671, 12, FALSE))+0+ROUNDDOWN($AF68/4, 0))*$AB68)/100, 0)+5)*0.9, 0)
&amp;"-"&amp;
ROUNDDOWN((ROUNDDOWN((((2*VLOOKUP($AA68, 'EV and Base'!$A$1:$N$671, 12, FALSE))+31+ROUNDDOWN($AF68/4, 0))*$AB68)/100, 0)+5)*0.9, 0))</f>
        <v/>
      </c>
      <c r="AM68" s="21" t="str" cm="1">
        <f t="array" aca="1" ref="AM68" ca="1">IF(NOT(ISNUMBER(INDEX($A:$A, LOOKUP(2, 1 / ($A$1:INDIRECT("$A$"&amp;ROW($A68)) &lt;&gt; ""),ROW($A$1:INDIRECT("$A$"&amp;ROW($A68)))), 1))), "",
ROUNDDOWN((ROUNDDOWN((((2*VLOOKUP($AA68, 'EV and Base'!$A$1:$N$671, 13, FALSE))+30+ROUNDDOWN($AG68/4, 0))*$AB68)/100, 0)+5), 0)
&amp;"-"&amp;
ROUNDDOWN((ROUNDDOWN((((2*VLOOKUP($AA68, 'EV and Base'!$A$1:$N$671, 13, FALSE))+31+ROUNDDOWN($AG68/4, 0))*$AB68)/100, 0)+5), 0))</f>
        <v/>
      </c>
      <c r="AN68" s="25" t="str" cm="1">
        <f t="array" aca="1" ref="AN68" ca="1">IF(NOT(ISNUMBER(INDEX($A:$A, LOOKUP(2, 1 / ($A$1:INDIRECT("$A$"&amp;ROW($A68)) &lt;&gt; ""),ROW($A$1:INDIRECT("$A$"&amp;ROW($A68)))), 1))), "",
ROUNDDOWN((ROUNDDOWN((((2*VLOOKUP($AA68, 'EV and Base'!$A$1:$N$671, 14, FALSE))+31+ROUNDDOWN($AH68/4, 0))*$AB68)/100, 0)+5), 0))</f>
        <v/>
      </c>
      <c r="AO68" s="23" t="str" cm="1">
        <f t="array" aca="1" ref="AO68" ca="1">IF(NOT(ISNUMBER(INDEX($A:$A, LOOKUP(2, 1 / ($A$1:INDIRECT("$A$"&amp;ROW($A68)) &lt;&gt; ""),ROW($A$1:INDIRECT("$A$"&amp;ROW($A68)))), 1))), "",
ROUNDDOWN((((2*VLOOKUP($AA68, 'EV and Base'!$A$1:$N$671, 9, FALSE))+31+ROUNDDOWN($AC68/4, 0))*$AB68)/100, 0)+$AB68+10)</f>
        <v/>
      </c>
      <c r="AP68" s="2" t="str" cm="1">
        <f t="array" aca="1" ref="AP68" ca="1">IF(NOT(ISNUMBER(INDEX($A:$A, LOOKUP(2, 1 / ($A$1:INDIRECT("$A$"&amp;ROW($A68)) &lt;&gt; ""),ROW($A$1:INDIRECT("$A$"&amp;ROW($A68)))), 1))), "",
ROUNDDOWN((ROUNDDOWN((((2*VLOOKUP($AA68, 'EV and Base'!$A$1:$N$671, 10, FALSE))+31+ROUNDDOWN($AD68/4, 0))*$AB68)/100, 0)+5)*1.1, 0))</f>
        <v/>
      </c>
      <c r="AQ68" s="2" t="str" cm="1">
        <f t="array" aca="1" ref="AQ68" ca="1">IF(NOT(ISNUMBER(INDEX($A:$A, LOOKUP(2, 1 / ($A$1:INDIRECT("$A$"&amp;ROW($A68)) &lt;&gt; ""),ROW($A$1:INDIRECT("$A$"&amp;ROW($A68)))), 1))), "",
ROUNDDOWN((ROUNDDOWN((((2*VLOOKUP($AA68, 'EV and Base'!$A$1:$N$671, 11, FALSE))+$AV$2+ROUNDDOWN($AE68/4, 0))*$AB68)/100, 0)+5), 0))</f>
        <v/>
      </c>
      <c r="AR68" s="22" t="str" cm="1">
        <f t="array" aca="1" ref="AR68" ca="1">IF(NOT(ISNUMBER(INDEX($A:$A, LOOKUP(2, 1 / ($A$1:INDIRECT("$A$"&amp;ROW($A68)) &lt;&gt; ""),ROW($A$1:INDIRECT("$A$"&amp;ROW($A68)))), 1))), "",
ROUNDDOWN((ROUNDDOWN((((2*VLOOKUP($AA68, 'EV and Base'!$A$1:$N$671, 12, FALSE))+$AW$2+ROUNDDOWN($AF68/4, 0))*$AB68)/100, 0)+5)*0.9, 0))</f>
        <v/>
      </c>
      <c r="AS68" s="2" t="str" cm="1">
        <f t="array" aca="1" ref="AS68" ca="1">IF(NOT(ISNUMBER(INDEX($A:$A, LOOKUP(2, 1 / ($A$1:INDIRECT("$A$"&amp;ROW($A68)) &lt;&gt; ""),ROW($A$1:INDIRECT("$A$"&amp;ROW($A68)))), 1))), "",
ROUNDDOWN((ROUNDDOWN((((2*VLOOKUP($AA68, 'EV and Base'!$A$1:$N$671, 13, FALSE))+$AX$2+ROUNDDOWN($AG68/4, 0))*$AB68)/100, 0)+5), 0))</f>
        <v/>
      </c>
      <c r="AT68" s="24" t="str" cm="1">
        <f t="array" aca="1" ref="AT68" ca="1">IF(NOT(ISNUMBER(INDEX($A:$A, LOOKUP(2, 1 / ($A$1:INDIRECT("$A$"&amp;ROW($A68)) &lt;&gt; ""),ROW($A$1:INDIRECT("$A$"&amp;ROW($A68)))), 1))), "",
ROUNDDOWN((ROUNDDOWN((((2*VLOOKUP($AA68, 'EV and Base'!$A$1:$N$671, 14, FALSE))+31+ROUNDDOWN($AH68/4, 0))*$AB68)/100, 0)+5), 0))</f>
        <v/>
      </c>
      <c r="AU68" s="28"/>
      <c r="AY68" t="str" cm="1">
        <f t="array" aca="1" ref="AY68" ca="1">IF(NOT(ISNUMBER(INDEX($A:$A,LOOKUP(2,1/($A$1:INDIRECT("$A$"&amp;ROW($A68))&lt;&gt;""),ROW($A$1:INDIRECT("$A$"&amp;ROW($A68)))),1))),"",
INDEX($AY:$AY,LOOKUP(2,1/($AY$1:INDIRECT("$AY$"&amp;ROW($AY68)-1)&lt;&gt;""),ROW($AY$1:INDIRECT("$AY$"&amp;ROW($AY68)-1))),1)+$BL68)</f>
        <v/>
      </c>
      <c r="AZ68" s="3" t="str" cm="1">
        <f t="array" aca="1" ref="AZ68" ca="1">IF(NOT(ISNUMBER(INDEX($A:$A, LOOKUP(2, 1 / ($A$1:INDIRECT("$A$"&amp;ROW($A68)) &lt;&gt; ""),ROW($A$1:INDIRECT("$A$"&amp;ROW($A68)))), 1))), "",
VLOOKUP(INDIRECT("$G$"&amp;LOOKUP(2, 1 / ($AY$1:INDIRECT("$AY$"&amp;ROW($AY68)-1) &lt;&gt; ""),ROW($AY$1:INDIRECT("$AY$"&amp;ROW($AY68)-1)))),'EV and Base'!A63:N733,2,FALSE))</f>
        <v/>
      </c>
      <c r="BA68" s="3" t="str" cm="1">
        <f t="array" aca="1" ref="BA68" ca="1">IF(NOT(ISNUMBER(INDEX($A:$A, LOOKUP(2, 1 / ($A$1:INDIRECT("$A$"&amp;ROW($A68)) &lt;&gt; ""),ROW($A$1:INDIRECT("$A$"&amp;ROW($A68)))), 1))), "",
INDIRECT("$I$"&amp;LOOKUP(2, 1 / ($AY$1:INDIRECT("$AY$"&amp;ROW($AY68)-1) &lt;&gt; ""),ROW($AY$1:INDIRECT("$AY$"&amp;ROW($AY68)-1)))))</f>
        <v/>
      </c>
      <c r="BB68" s="1" t="str" cm="1">
        <f t="array" aca="1" ref="BB68" ca="1">IF(NOT(ISNUMBER(INDEX($A:$A, LOOKUP(2, 1 / ($A$1:INDIRECT("$A$"&amp;ROW($A68)) &lt;&gt; ""),ROW($A$1:INDIRECT("$A$"&amp;ROW($A68)))), 1))), "",
INDIRECT("$AB$"&amp;LOOKUP(2, 1 / ($AY$1:INDIRECT("$AY$"&amp;ROW($AY68)-1) &lt;&gt; ""),ROW($AY$1:INDIRECT("$AY$"&amp;ROW($AY68)-1)))))</f>
        <v/>
      </c>
      <c r="BC68" s="3" t="str" cm="1">
        <f t="array" aca="1" ref="BC68" ca="1">IF(NOT(ISNUMBER(INDEX($A:$A,LOOKUP(2,1/($A$1:INDIRECT("$A$"&amp;ROW($A68))&lt;&gt;""),ROW($A$1:INDIRECT("$A$"&amp;ROW($A68)))),1))),"",
$BA68+$BA68+10)</f>
        <v/>
      </c>
      <c r="BD68" s="3" t="str" cm="1">
        <f t="array" aca="1" ref="BD68" ca="1">IF(NOT(ISNUMBER(INDEX($A:$A,LOOKUP(2,1/($A$1:INDIRECT("$A$"&amp;ROW($A68))&lt;&gt;""),ROW($A$1:INDIRECT("$A$"&amp;ROW($A68)))),1))),"",
$BA68+$BB68+10)</f>
        <v/>
      </c>
      <c r="BE68" s="3" t="str" cm="1">
        <f t="array" aca="1" ref="BE68" ca="1">IF(NOT(ISNUMBER(INDEX($A:$A,LOOKUP(2,1/($A$1:INDIRECT("$A$"&amp;ROW($A68))&lt;&gt;""),ROW($A$1:INDIRECT("$A$"&amp;ROW($A68)))),1))),"",
$BC68*$BC68)</f>
        <v/>
      </c>
      <c r="BF68" s="3" t="str" cm="1">
        <f t="array" aca="1" ref="BF68" ca="1">IF(NOT(ISNUMBER(INDEX($A:$A,LOOKUP(2,1/($A$1:INDIRECT("$A$"&amp;ROW($A68))&lt;&gt;""),ROW($A$1:INDIRECT("$A$"&amp;ROW($A68)))),1))),"",
$BD68*$BD68)</f>
        <v/>
      </c>
      <c r="BG68" s="3" t="str" cm="1">
        <f t="array" aca="1" ref="BG68" ca="1">IF(NOT(ISNUMBER(INDEX($A:$A,LOOKUP(2,1/($A$1:INDIRECT("$A$"&amp;ROW($A68))&lt;&gt;""),ROW($A$1:INDIRECT("$A$"&amp;ROW($A68)))),1))),"",
_xlfn.FLOOR.MATH(1.5*_xlfn.FLOOR.MATH($AZ68*BA68/5)))</f>
        <v/>
      </c>
      <c r="BH68" s="3" t="str" cm="1">
        <f t="array" aca="1" ref="BH68" ca="1">IF(NOT(ISNUMBER(INDEX($A:$A, LOOKUP(2, 1 / ($A$1:INDIRECT("$A$"&amp;ROW($A68)) &lt;&gt; ""),ROW($A$1:INDIRECT("$A$"&amp;ROW($A68)))), 1))), "",
_xlfn.FLOOR.MATH($BG68/IF(OR(INDIRECT("$C$"&amp;LOOKUP(2, 1 / ($AY$1:INDIRECT("$AY$"&amp;ROW($AY68)-1) &lt;&gt; ""),ROW($AY$1:INDIRECT("$AY$"&amp;ROW($AY68)-1))))="Multi",
INDIRECT("$C$"&amp;LOOKUP(2, 1 / ($AY$1:INDIRECT("$AY$"&amp;ROW($AY68)-1) &lt;&gt; ""),ROW($AY$1:INDIRECT("$AY$"&amp;ROW($AY68)-1))))="Double"),2,1)))</f>
        <v/>
      </c>
      <c r="BI68" s="3" t="str" cm="1">
        <f t="array" aca="1" ref="BI68" ca="1">IF(NOT(ISNUMBER(INDEX($A:$A,LOOKUP(2,1/($A$1:INDIRECT("$A$"&amp;ROW($A68))&lt;&gt;""),ROW($A$1:INDIRECT("$A$"&amp;ROW($A68)))),1))),"",
VLOOKUP($BC68,GameFreakSQRT!$A$1:$B$200,2,FALSE))</f>
        <v/>
      </c>
      <c r="BJ68" s="3" t="str" cm="1">
        <f t="array" aca="1" ref="BJ68" ca="1">IF(NOT(ISNUMBER(INDEX($A:$A,LOOKUP(2,1/($A$1:INDIRECT("$A$"&amp;ROW($A68))&lt;&gt;""),ROW($A$1:INDIRECT("$A$"&amp;ROW($A68)))),1))),"",
VLOOKUP($BD68,GameFreakSQRT!$A$1:$B$200,2,FALSE))</f>
        <v/>
      </c>
      <c r="BK68" s="3" t="str" cm="1">
        <f t="array" aca="1" ref="BK68" ca="1">IF(NOT(ISNUMBER(INDEX($A:$A,LOOKUP(2,1/($A$1:INDIRECT("$A$"&amp;ROW($A68))&lt;&gt;""),ROW($A$1:INDIRECT("$A$"&amp;ROW($A68)))),1))),"",
_xlfn.FLOOR.MATH((($BI68*$BE68)*$BH68)/($BJ68*$BF68))+1)</f>
        <v/>
      </c>
      <c r="BL68" s="3" t="str" cm="1">
        <f t="array" aca="1" ref="BL68" ca="1">IF(NOT(ISNUMBER(INDEX($A:$A,LOOKUP(2,1/($A$1:INDIRECT("$A$"&amp;ROW($A68))&lt;&gt;""),ROW($A$1:INDIRECT("$A$"&amp;ROW($A68)))),1))),"",
_xlfn.FLOOR.MATH($BK68*IF(NOT(INDIRECT("$Z$"&amp;LOOKUP(2, 1 / ($AY$1:INDIRECT("$AY$"&amp;ROW($AY68)-1) &lt;&gt; ""),ROW($AY$1:INDIRECT("$AY$"&amp;ROW($AY68)-1))))=""),1.5,1)))</f>
        <v/>
      </c>
      <c r="BM68" s="3" t="str" cm="1">
        <f t="array" aca="1" ref="BM68" ca="1">IF(NOT(ISNUMBER(INDEX($A:$A, LOOKUP(2, 1 / ($A$1:INDIRECT("$A$"&amp;ROW($A68)) &lt;&gt; ""),ROW($A$1:INDIRECT("$A$"&amp;ROW($A68)))), 1))), "",
INDIRECT("$Y$"&amp;LOOKUP(2, 1 / ($AY$1:INDIRECT("$AY$"&amp;ROW($AY68)-1) &lt;&gt; ""),ROW($AY$1:INDIRECT("$AY$"&amp;ROW($AY68)-1)))))</f>
        <v/>
      </c>
      <c r="BN68" s="3" t="str">
        <f t="shared" ca="1" si="0"/>
        <v/>
      </c>
      <c r="CT68" s="3" t="str" cm="1">
        <f t="array" aca="1" ref="CT68" ca="1">IF(NOT(ISNUMBER(INDEX($A:$A, LOOKUP(2, 1 / ($A$1:INDIRECT("$A$"&amp;ROW($A68)) &lt;&gt; ""),ROW($A$1:INDIRECT("$A$"&amp;ROW($A68)))), 1))), "",
$AY68-INDEX($AY:$AY, LOOKUP(2, 1 / ($AY$1:INDIRECT("$AV$"&amp;ROW($AY68)-1) &lt;&gt; ""),ROW($AY$1:INDIRECT("$AV$"&amp;ROW($AY68)-1))), 1))</f>
        <v/>
      </c>
      <c r="CU68" s="3" t="str" cm="1">
        <f t="array" aca="1" ref="CU68" ca="1">IF(NOT(ISNUMBER(INDEX($A:$A, LOOKUP(2, 1 / ($A$1:INDIRECT("$A$"&amp;ROW($A68)) &lt;&gt; ""),ROW($A$1:INDIRECT("$A$"&amp;ROW($A68)))), 1))), "",
INDEX($Y:$Y, LOOKUP(2, 1 / ($Y$1:INDIRECT("$Y$"&amp;ROW($Y68)-1) &lt;&gt; ""),ROW($Y$1:INDIRECT("$Y$"&amp;ROW($Y68)-1))), 1))</f>
        <v/>
      </c>
      <c r="CV68" s="1" t="str">
        <f ca="1">IFERROR(VLOOKUP($AY68, 'Medium-Slow'!$A$1:$B$101, 2, TRUE),"")</f>
        <v/>
      </c>
    </row>
    <row r="69" spans="1:100" x14ac:dyDescent="0.45">
      <c r="A69" s="69" t="s">
        <v>75</v>
      </c>
      <c r="B69" s="69" t="s">
        <v>230</v>
      </c>
      <c r="C69" s="69" t="s">
        <v>46</v>
      </c>
      <c r="D69" s="69" t="s">
        <v>191</v>
      </c>
      <c r="E69" s="69" t="s">
        <v>48</v>
      </c>
      <c r="F69" s="56">
        <v>1</v>
      </c>
      <c r="G69" s="2" t="s">
        <v>151</v>
      </c>
      <c r="H69" s="2" t="s">
        <v>77</v>
      </c>
      <c r="I69" s="2">
        <v>15</v>
      </c>
      <c r="J69" s="2" t="s">
        <v>192</v>
      </c>
      <c r="K69" s="2" t="s">
        <v>152</v>
      </c>
      <c r="L69" s="2" t="s">
        <v>53</v>
      </c>
      <c r="M69" s="2" t="s">
        <v>84</v>
      </c>
      <c r="N69" s="2" t="s">
        <v>140</v>
      </c>
      <c r="O69" s="2" t="s">
        <v>154</v>
      </c>
      <c r="P69" s="2" t="s">
        <v>231</v>
      </c>
      <c r="Q69" s="2">
        <v>0</v>
      </c>
      <c r="R69" s="2">
        <f>_xlfn.FLOOR.MATH((((2*VLOOKUP(G69, 'EV and Base'!$A$1:$N$671, 9, FALSE))+$Q69)*$I69)/100)+$I69+10</f>
        <v>41</v>
      </c>
      <c r="S69" s="2">
        <f>_xlfn.FLOOR.MATH((_xlfn.FLOOR.MATH((((2*VLOOKUP($G69, 'EV and Base'!$A$1:$N$671, 10, FALSE))+$Q69)*$I69)/100)+5)*
IF(OR($J69="Lonely", $J69="Brave", $J69="Adamant", $J69="Naughty"), 1.1,
IF(OR($J69="Bold", $J69="Timid", $J69="Modest", $J69="Calm"), 0.9, 1)))</f>
        <v>18</v>
      </c>
      <c r="T69" s="2">
        <f>_xlfn.FLOOR.MATH((_xlfn.FLOOR.MATH((((2*VLOOKUP($G69, 'EV and Base'!$A$1:$N$671, 11, FALSE))+$Q69)*$I69)/100)+5)*
IF(OR($J69="Bold", $J69="Relaxed", $J69="Impish", $J69="Lax"), 1.1,
IF(OR($J69="Lonely", $J69="Hasty", $J69="Mild", $J69="Gentle"), 0.9, 1)))</f>
        <v>17</v>
      </c>
      <c r="U69" s="2">
        <f>_xlfn.FLOOR.MATH((_xlfn.FLOOR.MATH((((2*VLOOKUP($G69, 'EV and Base'!$A$1:$N$671, 12, FALSE))+$Q69)*$I69)/100)+5)*
IF(OR($J69="Modest", $J69="Mild", $J69="Quiet", $J69="Rash"), 1.1,
IF(OR($J69="Adamant", $J69="Impish", $J69="Jolly", $J69="Careful"), 0.9, 1)))</f>
        <v>18</v>
      </c>
      <c r="V69" s="2">
        <f>_xlfn.FLOOR.MATH((_xlfn.FLOOR.MATH((((2*VLOOKUP($G69, 'EV and Base'!$A$1:$N$671, 13, FALSE))+$Q69)*$I69)/100)+5)*
IF(OR($J69="Calm", $J69="Gentle", $J69="Sassy", $J69="Careful"), 1.1,
IF(OR($J69="Naughty", $J69="Lax", $J69="Naive", $J69="Rash"), 0.9, 1)))</f>
        <v>17</v>
      </c>
      <c r="W69" s="2">
        <f>_xlfn.FLOOR.MATH((_xlfn.FLOOR.MATH((((2*VLOOKUP($G69, 'EV and Base'!$A$1:$N$671, 14, FALSE))+$Q69)*$I69)/100)+5)*
IF(OR($J69="Timid", $J69="Hasty", $J69="Jolly", $J69="Naive"), 1.1,
IF(OR($J69="Brave", $J69="Relaxed", $J69="Quiet", $J69="Sassy"), 0.9, 1)))</f>
        <v>28</v>
      </c>
      <c r="X69" s="69">
        <v>240</v>
      </c>
      <c r="AA69" s="23" t="str" cm="1">
        <f t="array" aca="1" ref="AA69" ca="1">IF(NOT(ISNUMBER(INDEX($A:$A,LOOKUP(2,1/($A$1:INDIRECT("$A$"&amp;ROW($A69))&lt;&gt;""),ROW($A$1:INDIRECT("$A$"&amp;ROW($A69)))),1))),"",
IF(NOT(ISNUMBER($A69)),$AA68,
IF($AB69&lt;16,"Lillipup",
IF($AB69&lt;32,"Herdier",
"Stoutland"))))</f>
        <v/>
      </c>
      <c r="AB69" s="25" t="str" cm="1">
        <f t="array" aca="1" ref="AB69" ca="1">IF(NOT(ISNUMBER(INDEX($A:$A, LOOKUP(2, 1 / ($A$1:INDIRECT("$A$"&amp;ROW($A69)) &lt;&gt; ""),ROW($A$1:INDIRECT("$A$"&amp;ROW($A69)))), 1))), "",
VLOOKUP($AY69,'Medium-Slow'!$A$1:$B$101,2,TRUE))</f>
        <v/>
      </c>
      <c r="AC69" s="23" t="str" cm="1">
        <f t="array" aca="1" ref="AC69" ca="1">IF(NOT(ISNUMBER(INDEX($A:$A, LOOKUP(2, 1 / ($A$1:INDIRECT("$A$"&amp;ROW($A69)) &lt;&gt; ""),ROW($A$1:INDIRECT("$A$"&amp;ROW($A69)))), 1))), "",
INDEX($AC:$AC, LOOKUP(2, 1 / ($AC$1:INDIRECT("$AC$"&amp;ROW($AC69)-1) &lt;&gt; ""),ROW($AC$1:INDIRECT("$AC$"&amp;ROW($AC69)-1))), 1)+
IF(INDEX($AC:$AC, LOOKUP(2, 1 / ($AC$1:INDIRECT("$AC$"&amp;ROW($AC69)-1) &lt;&gt; ""),ROW($AC$1:INDIRECT("$AC$"&amp;ROW($AC69)-1))), 1)+
INDEX($AD:$AD, LOOKUP(2, 1 / ($AD$1:INDIRECT("$AD$"&amp;ROW($AD69)-1) &lt;&gt; ""),ROW($AD$1:INDIRECT("$AD$"&amp;ROW($AD69)-1))), 1)+
INDEX($AE:$AE, LOOKUP(2, 1 / ($AE$1:INDIRECT("$AE$"&amp;ROW($AE69)-1) &lt;&gt; ""),ROW($AE$1:INDIRECT("$AE$"&amp;ROW($AD69)-1))), 1)+
INDEX($AE:$AF, LOOKUP(2, 1 / ($AF$1:INDIRECT("$AF$"&amp;ROW($AF69)-1) &lt;&gt; ""),ROW($AF$1:INDIRECT("$AF$"&amp;ROW($AD69)-1))), 1)+
INDEX($AG:$AG, LOOKUP(2, 1 / ($AG$1:INDIRECT("$AG$"&amp;ROW($AG69)-1) &lt;&gt; ""),ROW($AG$1:INDIRECT("$AG$"&amp;ROW($AD69)-1))), 1)+
INDEX($AH:$AH, LOOKUP(2, 1 / ($AH$1:INDIRECT("$AH$"&amp;ROW($AH69)-1) &lt;&gt; ""),ROW($AH$1:INDIRECT("$AH$"&amp;ROW($AD69)-1))), 1)&gt;=510,0,
IF(INDEX($AC:$AC, LOOKUP(2, 1 / ($AC$1:INDIRECT("$AC$"&amp;ROW($AC69)-1) &lt;&gt; ""),ROW($AC$1:INDIRECT("$AC$"&amp;ROW($AC69)-1))), 1)&gt;=255,0,
VLOOKUP(INDIRECT("$G$"&amp;LOOKUP(2, 1 / ($AC$1:INDIRECT("$AC$"&amp;ROW($AC69)-1) &lt;&gt; ""),ROW($AC$1:INDIRECT("$AC$"&amp;ROW($AC69)-1)))), 'EV and Base'!$A$1:$N$671, 3, FALSE))))</f>
        <v/>
      </c>
      <c r="AD69" s="2" t="str" cm="1">
        <f t="array" aca="1" ref="AD69" ca="1">IF(NOT(ISNUMBER(INDEX($A:$A, LOOKUP(2, 1 / ($A$1:INDIRECT("$A$"&amp;ROW($A69)) &lt;&gt; ""),ROW($A$1:INDIRECT("$A$"&amp;ROW($A69)))), 1))), "",
INDEX($AD:$AD, LOOKUP(2, 1 / ($AD$1:INDIRECT("$AD$"&amp;ROW($AD69)-1) &lt;&gt; ""),ROW($AD$1:INDIRECT("$AD$"&amp;ROW($AD69)-1))), 1)+
IF(INDEX($AC:$AC, LOOKUP(2, 1 / ($AC$1:INDIRECT("$AC$"&amp;ROW($AC69)-1) &lt;&gt; ""),ROW($AC$1:INDIRECT("$AC$"&amp;ROW($AC69)-1))), 1)+
INDEX($AD:$AD, LOOKUP(2, 1 / ($AD$1:INDIRECT("$AD$"&amp;ROW($AD69)-1) &lt;&gt; ""),ROW($AD$1:INDIRECT("$AD$"&amp;ROW($AD69)-1))), 1)+
INDEX($AE:$AE, LOOKUP(2, 1 / ($AE$1:INDIRECT("$AE$"&amp;ROW($AE69)-1) &lt;&gt; ""),ROW($AE$1:INDIRECT("$AE$"&amp;ROW($AD69)-1))), 1)+
INDEX($AE:$AF, LOOKUP(2, 1 / ($AF$1:INDIRECT("$AF$"&amp;ROW($AF69)-1) &lt;&gt; ""),ROW($AF$1:INDIRECT("$AF$"&amp;ROW($AD69)-1))), 1)+
INDEX($AG:$AG, LOOKUP(2, 1 / ($AG$1:INDIRECT("$AG$"&amp;ROW($AG69)-1) &lt;&gt; ""),ROW($AG$1:INDIRECT("$AG$"&amp;ROW($AD69)-1))), 1)+
INDEX($AH:$AH, LOOKUP(2, 1 / ($AH$1:INDIRECT("$AH$"&amp;ROW($AH69)-1) &lt;&gt; ""),ROW($AH$1:INDIRECT("$AH$"&amp;ROW($AD69)-1))), 1)&gt;=510,0,
IF(INDEX($AD:$AD, LOOKUP(2, 1 / ($AD$1:INDIRECT("$AD$"&amp;ROW($AD69)-1) &lt;&gt; ""),ROW($AD$1:INDIRECT("$AD$"&amp;ROW($AD69)-1))), 1)&gt;=255,0,
VLOOKUP(INDIRECT("$G$"&amp;LOOKUP(2, 1 / ($AD$1:INDIRECT("$AD$"&amp;ROW($AD69)-1) &lt;&gt; ""),ROW($AD$1:INDIRECT("$AD$"&amp;ROW($AD69)-1)))), 'EV and Base'!$A$1:$N$671, 4, FALSE))))</f>
        <v/>
      </c>
      <c r="AE69" s="2" t="str" cm="1">
        <f t="array" aca="1" ref="AE69" ca="1">IF(NOT(ISNUMBER(INDEX($A:$A,LOOKUP(2,1/($A$1:INDIRECT("$A$"&amp;ROW($A69))&lt;&gt;""),ROW($A$1:INDIRECT("$A$"&amp;ROW($A69)))),1))),"",
INDEX($AE:$AE,LOOKUP(2,1/($AE$1:INDIRECT("$AE$"&amp;ROW($AE69)-1)&lt;&gt;""),ROW($AE$1:INDIRECT("$AE$"&amp;ROW($AE69)-1))),1)+
IF(INDEX($AC:$AC,LOOKUP(2,1/($AC$1:INDIRECT("$AC$"&amp;ROW($AC69)-1)&lt;&gt;""),ROW($AC$1:INDIRECT("$AC$"&amp;ROW($AC69)-1))),1)+
INDEX($AD:$AD,LOOKUP(2,1/($AD$1:INDIRECT("$AD$"&amp;ROW($AD69)-1)&lt;&gt;""),ROW($AD$1:INDIRECT("$AD$"&amp;ROW($AD69)-1))),1)+
INDEX($AE:$AE,LOOKUP(2,1/($AE$1:INDIRECT("$AE$"&amp;ROW($AE69)-1)&lt;&gt;""),ROW($AE$1:INDIRECT("$AE$"&amp;ROW($AD69)-1))),1)+
INDEX($AE:$AF,LOOKUP(2,1/($AF$1:INDIRECT("$AF$"&amp;ROW($AF69)-1)&lt;&gt;""),ROW($AF$1:INDIRECT("$AF$"&amp;ROW($AD69)-1))),1)+
INDEX($AG:$AG,LOOKUP(2,1/($AG$1:INDIRECT("$AG$"&amp;ROW($AG69)-1)&lt;&gt;""),ROW($AG$1:INDIRECT("$AG$"&amp;ROW($AD69)-1))),1)+
INDEX($AH:$AH,LOOKUP(2,1/($AH$1:INDIRECT("$AH$"&amp;ROW($AH69)-1)&lt;&gt;""),ROW($AH$1:INDIRECT("$AH$"&amp;ROW($AD69)-1))),1)&gt;=510,0,
IF(INDEX($AE:$AE,LOOKUP(2,1/($AE$1:INDIRECT("$AE$"&amp;ROW($AE69)-1)&lt;&gt;""),ROW($AE$1:INDIRECT("$AE$"&amp;ROW($AE69)-1))),1)&gt;=255,0,
VLOOKUP(INDIRECT("$G$"&amp;LOOKUP(2,1/($AE$1:INDIRECT("$AE$"&amp;ROW($AE69)-1)&lt;&gt;""),ROW($AE$1:INDIRECT("$AE$"&amp;ROW($AE69)-1)))),'EV and Base'!$A$1:$N$671,5,FALSE))))</f>
        <v/>
      </c>
      <c r="AF69" s="2" t="str" cm="1">
        <f t="array" aca="1" ref="AF69" ca="1">IF(NOT(ISNUMBER(INDEX($A:$A, LOOKUP(2, 1 / ($A$1:INDIRECT("$A$"&amp;ROW($A69)) &lt;&gt; ""),ROW($A$1:INDIRECT("$A$"&amp;ROW($A69)))), 1))), "",
INDEX($AF:$AF, LOOKUP(2, 1 / ($AF$1:INDIRECT("$AF$"&amp;ROW($AF69)-1) &lt;&gt; ""),ROW($AF$1:INDIRECT("$AF$"&amp;ROW($AF69)-1))), 1)+
IF(INDEX($AC:$AC, LOOKUP(2, 1 / ($AC$1:INDIRECT("$AC$"&amp;ROW($AC69)-1) &lt;&gt; ""),ROW($AC$1:INDIRECT("$AC$"&amp;ROW($AC69)-1))), 1)+
INDEX($AD:$AD, LOOKUP(2, 1 / ($AD$1:INDIRECT("$AD$"&amp;ROW($AD69)-1) &lt;&gt; ""),ROW($AD$1:INDIRECT("$AD$"&amp;ROW($AD69)-1))), 1)+
INDEX($AE:$AE, LOOKUP(2, 1 / ($AE$1:INDIRECT("$AE$"&amp;ROW($AE69)-1) &lt;&gt; ""),ROW($AE$1:INDIRECT("$AE$"&amp;ROW($AD69)-1))), 1)+
INDEX($AE:$AF, LOOKUP(2, 1 / ($AF$1:INDIRECT("$AF$"&amp;ROW($AF69)-1) &lt;&gt; ""),ROW($AF$1:INDIRECT("$AF$"&amp;ROW($AD69)-1))), 1)+
INDEX($AG:$AG, LOOKUP(2, 1 / ($AG$1:INDIRECT("$AG$"&amp;ROW($AG69)-1) &lt;&gt; ""),ROW($AG$1:INDIRECT("$AG$"&amp;ROW($AD69)-1))), 1)+
INDEX($AH:$AH, LOOKUP(2, 1 / ($AH$1:INDIRECT("$AH$"&amp;ROW($AH69)-1) &lt;&gt; ""),ROW($AH$1:INDIRECT("$AH$"&amp;ROW($AD69)-1))), 1)&gt;=510,0,
IF(INDEX($AF:$AF, LOOKUP(2, 1 / ($AF$1:INDIRECT("$AF$"&amp;ROW($AF69)-1) &lt;&gt; ""),ROW($AF$1:INDIRECT("$AF$"&amp;ROW($AF69)-1))), 1)&gt;=255,0,
VLOOKUP(INDIRECT("$G$"&amp;LOOKUP(2, 1 / ($AF$1:INDIRECT("$AF$"&amp;ROW($AF69)-1) &lt;&gt; ""),ROW($AF$1:INDIRECT("$AF$"&amp;ROW($AF69)-1)))), 'EV and Base'!$A$1:$N$671, 6, FALSE))))</f>
        <v/>
      </c>
      <c r="AG69" s="2" t="str" cm="1">
        <f t="array" aca="1" ref="AG69" ca="1">IF(NOT(ISNUMBER(INDEX($A:$A, LOOKUP(2, 1 / ($A$1:INDIRECT("$A$"&amp;ROW($A69)) &lt;&gt; ""),ROW($A$1:INDIRECT("$A$"&amp;ROW($A69)))), 1))), "",
INDEX($AG:$AG, LOOKUP(2, 1 / ($AG$1:INDIRECT("$AG$"&amp;ROW($AG69)-1) &lt;&gt; ""),ROW($AG$1:INDIRECT("$AG$"&amp;ROW($AG69)-1))), 1)+
IF(INDEX($AC:$AC, LOOKUP(2, 1 / ($AC$1:INDIRECT("$AC$"&amp;ROW($AC69)-1) &lt;&gt; ""),ROW($AC$1:INDIRECT("$AC$"&amp;ROW($AC69)-1))), 1)+
INDEX($AD:$AD, LOOKUP(2, 1 / ($AD$1:INDIRECT("$AD$"&amp;ROW($AD69)-1) &lt;&gt; ""),ROW($AD$1:INDIRECT("$AD$"&amp;ROW($AD69)-1))), 1)+
INDEX($AE:$AE, LOOKUP(2, 1 / ($AE$1:INDIRECT("$AE$"&amp;ROW($AE69)-1) &lt;&gt; ""),ROW($AE$1:INDIRECT("$AE$"&amp;ROW($AD69)-1))), 1)+
INDEX($AE:$AF, LOOKUP(2, 1 / ($AF$1:INDIRECT("$AF$"&amp;ROW($AF69)-1) &lt;&gt; ""),ROW($AF$1:INDIRECT("$AF$"&amp;ROW($AD69)-1))), 1)+
INDEX($AG:$AG, LOOKUP(2, 1 / ($AG$1:INDIRECT("$AG$"&amp;ROW($AG69)-1) &lt;&gt; ""),ROW($AG$1:INDIRECT("$AG$"&amp;ROW($AD69)-1))), 1)+
INDEX($AH:$AH, LOOKUP(2, 1 / ($AH$1:INDIRECT("$AH$"&amp;ROW($AH69)-1) &lt;&gt; ""),ROW($AH$1:INDIRECT("$AH$"&amp;ROW($AD69)-1))), 1)&gt;=510,0,
IF(INDEX($AG:$AG, LOOKUP(2, 1 / ($AG$1:INDIRECT("$AG$"&amp;ROW($AG69)-1) &lt;&gt; ""),ROW($AG$1:INDIRECT("$AG$"&amp;ROW($AG69)-1))), 1)&gt;=255,0,
VLOOKUP(INDIRECT("$G$"&amp;LOOKUP(2, 1 / ($AG$1:INDIRECT("$AG$"&amp;ROW($AG69)-1) &lt;&gt; ""),ROW($AG$1:INDIRECT("$AG$"&amp;ROW($AG69)-1)))), 'EV and Base'!$A$1:$N$671, 7, FALSE))))</f>
        <v/>
      </c>
      <c r="AH69" s="24" t="str" cm="1">
        <f t="array" aca="1" ref="AH69" ca="1">IF(NOT(ISNUMBER(INDEX($A:$A,LOOKUP(2,1/($A$1:INDIRECT("$A$"&amp;ROW($A69))&lt;&gt;""),ROW($A$1:INDIRECT("$A$"&amp;ROW($A69)))),1))),"",
INDEX($AH:$AH,LOOKUP(2,1/($AH$1:INDIRECT("$AH$"&amp;ROW($AH69)-1)&lt;&gt;""),ROW($AH$1:INDIRECT("$AH$"&amp;ROW($AH69)-1))),1)+
IF(INDEX($AC:$AC,LOOKUP(2,1/($AC$1:INDIRECT("$AC$"&amp;ROW($AC69)-1)&lt;&gt;""),ROW($AC$1:INDIRECT("$AC$"&amp;ROW($AC69)-1))),1)+
INDEX($AD:$AD,LOOKUP(2,1/($AD$1:INDIRECT("$AD$"&amp;ROW($AD69)-1)&lt;&gt;""),ROW($AD$1:INDIRECT("$AD$"&amp;ROW($AD69)-1))),1)+
INDEX($AE:$AE,LOOKUP(2,1/($AE$1:INDIRECT("$AE$"&amp;ROW($AE69)-1)&lt;&gt;""),ROW($AE$1:INDIRECT("$AE$"&amp;ROW($AD69)-1))),1)+
INDEX($AE:$AF,LOOKUP(2,1/($AF$1:INDIRECT("$AF$"&amp;ROW($AF69)-1)&lt;&gt;""),ROW($AF$1:INDIRECT("$AF$"&amp;ROW($AD69)-1))),1)+
INDEX($AG:$AG,LOOKUP(2,1/($AG$1:INDIRECT("$AG$"&amp;ROW($AG69)-1)&lt;&gt;""),ROW($AG$1:INDIRECT("$AG$"&amp;ROW($AD69)-1))),1)+
INDEX($AH:$AH,LOOKUP(2,1/($AH$1:INDIRECT("$AH$"&amp;ROW($AH69)-1)&lt;&gt;""),ROW($AH$1:INDIRECT("$AH$"&amp;ROW($AD69)-1))),1)&gt;=510,0,
IF(INDEX($AH:$AH,LOOKUP(2,1/($AH$1:INDIRECT("$AH$"&amp;ROW($AH69)-1)&lt;&gt;""),ROW($AH$1:INDIRECT("$AH$"&amp;ROW($AH69)-1))),1)&gt;=255,0,
VLOOKUP(INDIRECT("$G$"&amp;LOOKUP(2,1/($AH$1:INDIRECT("$AH$"&amp;ROW($AH69)-1)&lt;&gt;""),ROW($AH$1:INDIRECT("$AH$"&amp;ROW($AH69)-1)))),'EV and Base'!$A$1:$N$671,8,FALSE))))</f>
        <v/>
      </c>
      <c r="AI69" s="29" t="str" cm="1">
        <f t="array" aca="1" ref="AI69" ca="1">IF(NOT(ISNUMBER(INDEX($A:$A,LOOKUP(2,1/($A$1:INDIRECT("$A$"&amp;ROW($A69))&lt;&gt;""),ROW($A$1:INDIRECT("$A$"&amp;ROW($A69)))),1))),"",
ROUNDDOWN((((2*VLOOKUP($AA69,'EV and Base'!$A$1:$N$671,9,FALSE))+31+ROUNDDOWN($AC69/4,0))*$AB69)/100,0)+$AB69+10)</f>
        <v/>
      </c>
      <c r="AJ69" s="21" t="str" cm="1">
        <f t="array" aca="1" ref="AJ69" ca="1">IF(NOT(ISNUMBER(INDEX($A:$A, LOOKUP(2, 1 / ($A$1:INDIRECT("$A$"&amp;ROW($A69)) &lt;&gt; ""),ROW($A$1:INDIRECT("$A$"&amp;ROW($A69)))), 1))), "",
ROUNDDOWN((ROUNDDOWN((((2*VLOOKUP($AA69, 'EV and Base'!$A$1:$N$671, 10, FALSE))+31+ROUNDDOWN($AD69/4, 0))*$AB69)/100, 0)+5)*1.1, 0))</f>
        <v/>
      </c>
      <c r="AK69" s="21" t="str" cm="1">
        <f t="array" aca="1" ref="AK69" ca="1">IF(NOT(ISNUMBER(INDEX($A:$A, LOOKUP(2, 1 / ($A$1:INDIRECT("$A$"&amp;ROW($A69)) &lt;&gt; ""),ROW($A$1:INDIRECT("$A$"&amp;ROW($A69)))), 1))), "",
ROUNDDOWN((ROUNDDOWN((((2*VLOOKUP($AA69, 'EV and Base'!$A$1:$N$671, 11, FALSE))+30+ROUNDDOWN($AE69/4, 0))*$AB69)/100, 0)+5), 0)
&amp;"-"&amp;
ROUNDDOWN((ROUNDDOWN((((2*VLOOKUP($AA69, 'EV and Base'!$A$1:$N$671, 11, FALSE))+31+ROUNDDOWN($AE69/4, 0))*$AB69)/100, 0)+5), 0))</f>
        <v/>
      </c>
      <c r="AL69" s="21" t="str" cm="1">
        <f t="array" aca="1" ref="AL69" ca="1">IF(NOT(ISNUMBER(INDEX($A:$A, LOOKUP(2, 1 / ($A$1:INDIRECT("$A$"&amp;ROW($A69)) &lt;&gt; ""),ROW($A$1:INDIRECT("$A$"&amp;ROW($A69)))), 1))), "",
ROUNDDOWN((ROUNDDOWN((((2*VLOOKUP($AA69, 'EV and Base'!$A$1:$N$671, 12, FALSE))+0+ROUNDDOWN($AF69/4, 0))*$AB69)/100, 0)+5)*0.9, 0)
&amp;"-"&amp;
ROUNDDOWN((ROUNDDOWN((((2*VLOOKUP($AA69, 'EV and Base'!$A$1:$N$671, 12, FALSE))+31+ROUNDDOWN($AF69/4, 0))*$AB69)/100, 0)+5)*0.9, 0))</f>
        <v/>
      </c>
      <c r="AM69" s="21" t="str" cm="1">
        <f t="array" aca="1" ref="AM69" ca="1">IF(NOT(ISNUMBER(INDEX($A:$A, LOOKUP(2, 1 / ($A$1:INDIRECT("$A$"&amp;ROW($A69)) &lt;&gt; ""),ROW($A$1:INDIRECT("$A$"&amp;ROW($A69)))), 1))), "",
ROUNDDOWN((ROUNDDOWN((((2*VLOOKUP($AA69, 'EV and Base'!$A$1:$N$671, 13, FALSE))+30+ROUNDDOWN($AG69/4, 0))*$AB69)/100, 0)+5), 0)
&amp;"-"&amp;
ROUNDDOWN((ROUNDDOWN((((2*VLOOKUP($AA69, 'EV and Base'!$A$1:$N$671, 13, FALSE))+31+ROUNDDOWN($AG69/4, 0))*$AB69)/100, 0)+5), 0))</f>
        <v/>
      </c>
      <c r="AN69" s="25" t="str" cm="1">
        <f t="array" aca="1" ref="AN69" ca="1">IF(NOT(ISNUMBER(INDEX($A:$A, LOOKUP(2, 1 / ($A$1:INDIRECT("$A$"&amp;ROW($A69)) &lt;&gt; ""),ROW($A$1:INDIRECT("$A$"&amp;ROW($A69)))), 1))), "",
ROUNDDOWN((ROUNDDOWN((((2*VLOOKUP($AA69, 'EV and Base'!$A$1:$N$671, 14, FALSE))+31+ROUNDDOWN($AH69/4, 0))*$AB69)/100, 0)+5), 0))</f>
        <v/>
      </c>
      <c r="AO69" s="23" t="str" cm="1">
        <f t="array" aca="1" ref="AO69" ca="1">IF(NOT(ISNUMBER(INDEX($A:$A, LOOKUP(2, 1 / ($A$1:INDIRECT("$A$"&amp;ROW($A69)) &lt;&gt; ""),ROW($A$1:INDIRECT("$A$"&amp;ROW($A69)))), 1))), "",
ROUNDDOWN((((2*VLOOKUP($AA69, 'EV and Base'!$A$1:$N$671, 9, FALSE))+31+ROUNDDOWN($AC69/4, 0))*$AB69)/100, 0)+$AB69+10)</f>
        <v/>
      </c>
      <c r="AP69" s="2" t="str" cm="1">
        <f t="array" aca="1" ref="AP69" ca="1">IF(NOT(ISNUMBER(INDEX($A:$A, LOOKUP(2, 1 / ($A$1:INDIRECT("$A$"&amp;ROW($A69)) &lt;&gt; ""),ROW($A$1:INDIRECT("$A$"&amp;ROW($A69)))), 1))), "",
ROUNDDOWN((ROUNDDOWN((((2*VLOOKUP($AA69, 'EV and Base'!$A$1:$N$671, 10, FALSE))+31+ROUNDDOWN($AD69/4, 0))*$AB69)/100, 0)+5)*1.1, 0))</f>
        <v/>
      </c>
      <c r="AQ69" s="2" t="str" cm="1">
        <f t="array" aca="1" ref="AQ69" ca="1">IF(NOT(ISNUMBER(INDEX($A:$A, LOOKUP(2, 1 / ($A$1:INDIRECT("$A$"&amp;ROW($A69)) &lt;&gt; ""),ROW($A$1:INDIRECT("$A$"&amp;ROW($A69)))), 1))), "",
ROUNDDOWN((ROUNDDOWN((((2*VLOOKUP($AA69, 'EV and Base'!$A$1:$N$671, 11, FALSE))+$AV$2+ROUNDDOWN($AE69/4, 0))*$AB69)/100, 0)+5), 0))</f>
        <v/>
      </c>
      <c r="AR69" s="22" t="str" cm="1">
        <f t="array" aca="1" ref="AR69" ca="1">IF(NOT(ISNUMBER(INDEX($A:$A, LOOKUP(2, 1 / ($A$1:INDIRECT("$A$"&amp;ROW($A69)) &lt;&gt; ""),ROW($A$1:INDIRECT("$A$"&amp;ROW($A69)))), 1))), "",
ROUNDDOWN((ROUNDDOWN((((2*VLOOKUP($AA69, 'EV and Base'!$A$1:$N$671, 12, FALSE))+$AW$2+ROUNDDOWN($AF69/4, 0))*$AB69)/100, 0)+5)*0.9, 0))</f>
        <v/>
      </c>
      <c r="AS69" s="2" t="str" cm="1">
        <f t="array" aca="1" ref="AS69" ca="1">IF(NOT(ISNUMBER(INDEX($A:$A, LOOKUP(2, 1 / ($A$1:INDIRECT("$A$"&amp;ROW($A69)) &lt;&gt; ""),ROW($A$1:INDIRECT("$A$"&amp;ROW($A69)))), 1))), "",
ROUNDDOWN((ROUNDDOWN((((2*VLOOKUP($AA69, 'EV and Base'!$A$1:$N$671, 13, FALSE))+$AX$2+ROUNDDOWN($AG69/4, 0))*$AB69)/100, 0)+5), 0))</f>
        <v/>
      </c>
      <c r="AT69" s="24" t="str" cm="1">
        <f t="array" aca="1" ref="AT69" ca="1">IF(NOT(ISNUMBER(INDEX($A:$A, LOOKUP(2, 1 / ($A$1:INDIRECT("$A$"&amp;ROW($A69)) &lt;&gt; ""),ROW($A$1:INDIRECT("$A$"&amp;ROW($A69)))), 1))), "",
ROUNDDOWN((ROUNDDOWN((((2*VLOOKUP($AA69, 'EV and Base'!$A$1:$N$671, 14, FALSE))+31+ROUNDDOWN($AH69/4, 0))*$AB69)/100, 0)+5), 0))</f>
        <v/>
      </c>
      <c r="AU69" s="28"/>
      <c r="AY69" t="str" cm="1">
        <f t="array" aca="1" ref="AY69" ca="1">IF(NOT(ISNUMBER(INDEX($A:$A,LOOKUP(2,1/($A$1:INDIRECT("$A$"&amp;ROW($A69))&lt;&gt;""),ROW($A$1:INDIRECT("$A$"&amp;ROW($A69)))),1))),"",
INDEX($AY:$AY,LOOKUP(2,1/($AY$1:INDIRECT("$AY$"&amp;ROW($AY69)-1)&lt;&gt;""),ROW($AY$1:INDIRECT("$AY$"&amp;ROW($AY69)-1))),1)+$BL69)</f>
        <v/>
      </c>
      <c r="AZ69" s="3" t="str" cm="1">
        <f t="array" aca="1" ref="AZ69" ca="1">IF(NOT(ISNUMBER(INDEX($A:$A, LOOKUP(2, 1 / ($A$1:INDIRECT("$A$"&amp;ROW($A69)) &lt;&gt; ""),ROW($A$1:INDIRECT("$A$"&amp;ROW($A69)))), 1))), "",
VLOOKUP(INDIRECT("$G$"&amp;LOOKUP(2, 1 / ($AY$1:INDIRECT("$AY$"&amp;ROW($AY69)-1) &lt;&gt; ""),ROW($AY$1:INDIRECT("$AY$"&amp;ROW($AY69)-1)))),'EV and Base'!A64:N734,2,FALSE))</f>
        <v/>
      </c>
      <c r="BA69" s="3" t="str" cm="1">
        <f t="array" aca="1" ref="BA69" ca="1">IF(NOT(ISNUMBER(INDEX($A:$A, LOOKUP(2, 1 / ($A$1:INDIRECT("$A$"&amp;ROW($A69)) &lt;&gt; ""),ROW($A$1:INDIRECT("$A$"&amp;ROW($A69)))), 1))), "",
INDIRECT("$I$"&amp;LOOKUP(2, 1 / ($AY$1:INDIRECT("$AY$"&amp;ROW($AY69)-1) &lt;&gt; ""),ROW($AY$1:INDIRECT("$AY$"&amp;ROW($AY69)-1)))))</f>
        <v/>
      </c>
      <c r="BB69" s="1" t="str" cm="1">
        <f t="array" aca="1" ref="BB69" ca="1">IF(NOT(ISNUMBER(INDEX($A:$A, LOOKUP(2, 1 / ($A$1:INDIRECT("$A$"&amp;ROW($A69)) &lt;&gt; ""),ROW($A$1:INDIRECT("$A$"&amp;ROW($A69)))), 1))), "",
INDIRECT("$AB$"&amp;LOOKUP(2, 1 / ($AY$1:INDIRECT("$AY$"&amp;ROW($AY69)-1) &lt;&gt; ""),ROW($AY$1:INDIRECT("$AY$"&amp;ROW($AY69)-1)))))</f>
        <v/>
      </c>
      <c r="BC69" s="3" t="str" cm="1">
        <f t="array" aca="1" ref="BC69" ca="1">IF(NOT(ISNUMBER(INDEX($A:$A,LOOKUP(2,1/($A$1:INDIRECT("$A$"&amp;ROW($A69))&lt;&gt;""),ROW($A$1:INDIRECT("$A$"&amp;ROW($A69)))),1))),"",
$BA69+$BA69+10)</f>
        <v/>
      </c>
      <c r="BD69" s="3" t="str" cm="1">
        <f t="array" aca="1" ref="BD69" ca="1">IF(NOT(ISNUMBER(INDEX($A:$A,LOOKUP(2,1/($A$1:INDIRECT("$A$"&amp;ROW($A69))&lt;&gt;""),ROW($A$1:INDIRECT("$A$"&amp;ROW($A69)))),1))),"",
$BA69+$BB69+10)</f>
        <v/>
      </c>
      <c r="BE69" s="3" t="str" cm="1">
        <f t="array" aca="1" ref="BE69" ca="1">IF(NOT(ISNUMBER(INDEX($A:$A,LOOKUP(2,1/($A$1:INDIRECT("$A$"&amp;ROW($A69))&lt;&gt;""),ROW($A$1:INDIRECT("$A$"&amp;ROW($A69)))),1))),"",
$BC69*$BC69)</f>
        <v/>
      </c>
      <c r="BF69" s="3" t="str" cm="1">
        <f t="array" aca="1" ref="BF69" ca="1">IF(NOT(ISNUMBER(INDEX($A:$A,LOOKUP(2,1/($A$1:INDIRECT("$A$"&amp;ROW($A69))&lt;&gt;""),ROW($A$1:INDIRECT("$A$"&amp;ROW($A69)))),1))),"",
$BD69*$BD69)</f>
        <v/>
      </c>
      <c r="BG69" s="3" t="str" cm="1">
        <f t="array" aca="1" ref="BG69" ca="1">IF(NOT(ISNUMBER(INDEX($A:$A,LOOKUP(2,1/($A$1:INDIRECT("$A$"&amp;ROW($A69))&lt;&gt;""),ROW($A$1:INDIRECT("$A$"&amp;ROW($A69)))),1))),"",
_xlfn.FLOOR.MATH(1.5*_xlfn.FLOOR.MATH($AZ69*BA69/5)))</f>
        <v/>
      </c>
      <c r="BH69" s="3" t="str" cm="1">
        <f t="array" aca="1" ref="BH69" ca="1">IF(NOT(ISNUMBER(INDEX($A:$A, LOOKUP(2, 1 / ($A$1:INDIRECT("$A$"&amp;ROW($A69)) &lt;&gt; ""),ROW($A$1:INDIRECT("$A$"&amp;ROW($A69)))), 1))), "",
_xlfn.FLOOR.MATH($BG69/IF(OR(INDIRECT("$C$"&amp;LOOKUP(2, 1 / ($AY$1:INDIRECT("$AY$"&amp;ROW($AY69)-1) &lt;&gt; ""),ROW($AY$1:INDIRECT("$AY$"&amp;ROW($AY69)-1))))="Multi",
INDIRECT("$C$"&amp;LOOKUP(2, 1 / ($AY$1:INDIRECT("$AY$"&amp;ROW($AY69)-1) &lt;&gt; ""),ROW($AY$1:INDIRECT("$AY$"&amp;ROW($AY69)-1))))="Double"),2,1)))</f>
        <v/>
      </c>
      <c r="BI69" s="3" t="str" cm="1">
        <f t="array" aca="1" ref="BI69" ca="1">IF(NOT(ISNUMBER(INDEX($A:$A,LOOKUP(2,1/($A$1:INDIRECT("$A$"&amp;ROW($A69))&lt;&gt;""),ROW($A$1:INDIRECT("$A$"&amp;ROW($A69)))),1))),"",
VLOOKUP($BC69,GameFreakSQRT!$A$1:$B$200,2,FALSE))</f>
        <v/>
      </c>
      <c r="BJ69" s="3" t="str" cm="1">
        <f t="array" aca="1" ref="BJ69" ca="1">IF(NOT(ISNUMBER(INDEX($A:$A,LOOKUP(2,1/($A$1:INDIRECT("$A$"&amp;ROW($A69))&lt;&gt;""),ROW($A$1:INDIRECT("$A$"&amp;ROW($A69)))),1))),"",
VLOOKUP($BD69,GameFreakSQRT!$A$1:$B$200,2,FALSE))</f>
        <v/>
      </c>
      <c r="BK69" s="3" t="str" cm="1">
        <f t="array" aca="1" ref="BK69" ca="1">IF(NOT(ISNUMBER(INDEX($A:$A,LOOKUP(2,1/($A$1:INDIRECT("$A$"&amp;ROW($A69))&lt;&gt;""),ROW($A$1:INDIRECT("$A$"&amp;ROW($A69)))),1))),"",
_xlfn.FLOOR.MATH((($BI69*$BE69)*$BH69)/($BJ69*$BF69))+1)</f>
        <v/>
      </c>
      <c r="BL69" s="3" t="str" cm="1">
        <f t="array" aca="1" ref="BL69" ca="1">IF(NOT(ISNUMBER(INDEX($A:$A,LOOKUP(2,1/($A$1:INDIRECT("$A$"&amp;ROW($A69))&lt;&gt;""),ROW($A$1:INDIRECT("$A$"&amp;ROW($A69)))),1))),"",
_xlfn.FLOOR.MATH($BK69*IF(NOT(INDIRECT("$Z$"&amp;LOOKUP(2, 1 / ($AY$1:INDIRECT("$AY$"&amp;ROW($AY69)-1) &lt;&gt; ""),ROW($AY$1:INDIRECT("$AY$"&amp;ROW($AY69)-1))))=""),1.5,1)))</f>
        <v/>
      </c>
      <c r="BM69" s="3" t="str" cm="1">
        <f t="array" aca="1" ref="BM69" ca="1">IF(NOT(ISNUMBER(INDEX($A:$A, LOOKUP(2, 1 / ($A$1:INDIRECT("$A$"&amp;ROW($A69)) &lt;&gt; ""),ROW($A$1:INDIRECT("$A$"&amp;ROW($A69)))), 1))), "",
INDIRECT("$Y$"&amp;LOOKUP(2, 1 / ($AY$1:INDIRECT("$AY$"&amp;ROW($AY69)-1) &lt;&gt; ""),ROW($AY$1:INDIRECT("$AY$"&amp;ROW($AY69)-1)))))</f>
        <v/>
      </c>
      <c r="BN69" s="3" t="str">
        <f t="shared" ca="1" si="0"/>
        <v/>
      </c>
      <c r="CT69" s="3" t="str" cm="1">
        <f t="array" aca="1" ref="CT69" ca="1">IF(NOT(ISNUMBER(INDEX($A:$A, LOOKUP(2, 1 / ($A$1:INDIRECT("$A$"&amp;ROW($A69)) &lt;&gt; ""),ROW($A$1:INDIRECT("$A$"&amp;ROW($A69)))), 1))), "",
$AY69-INDEX($AY:$AY, LOOKUP(2, 1 / ($AY$1:INDIRECT("$AV$"&amp;ROW($AY69)-1) &lt;&gt; ""),ROW($AY$1:INDIRECT("$AV$"&amp;ROW($AY69)-1))), 1))</f>
        <v/>
      </c>
      <c r="CU69" s="3" t="str" cm="1">
        <f t="array" aca="1" ref="CU69" ca="1">IF(NOT(ISNUMBER(INDEX($A:$A, LOOKUP(2, 1 / ($A$1:INDIRECT("$A$"&amp;ROW($A69)) &lt;&gt; ""),ROW($A$1:INDIRECT("$A$"&amp;ROW($A69)))), 1))), "",
INDEX($Y:$Y, LOOKUP(2, 1 / ($Y$1:INDIRECT("$Y$"&amp;ROW($Y69)-1) &lt;&gt; ""),ROW($Y$1:INDIRECT("$Y$"&amp;ROW($Y69)-1))), 1))</f>
        <v/>
      </c>
      <c r="CV69" s="1" t="str">
        <f ca="1">IFERROR(VLOOKUP($AY69, 'Medium-Slow'!$A$1:$B$101, 2, TRUE),"")</f>
        <v/>
      </c>
    </row>
    <row r="70" spans="1:100" x14ac:dyDescent="0.45">
      <c r="A70" s="69"/>
      <c r="B70" s="69"/>
      <c r="C70" s="69" t="str">
        <f t="shared" ref="C70:C71" si="6">$C69</f>
        <v>Single</v>
      </c>
      <c r="D70" s="69"/>
      <c r="E70" s="69"/>
      <c r="F70" s="56">
        <v>2</v>
      </c>
      <c r="G70" s="2" t="s">
        <v>151</v>
      </c>
      <c r="H70" s="2" t="s">
        <v>77</v>
      </c>
      <c r="I70" s="2">
        <v>15</v>
      </c>
      <c r="J70" s="2" t="s">
        <v>192</v>
      </c>
      <c r="K70" s="2" t="s">
        <v>152</v>
      </c>
      <c r="L70" s="2" t="s">
        <v>53</v>
      </c>
      <c r="M70" s="2" t="s">
        <v>84</v>
      </c>
      <c r="N70" s="2" t="s">
        <v>140</v>
      </c>
      <c r="O70" s="2" t="s">
        <v>154</v>
      </c>
      <c r="P70" s="2" t="s">
        <v>231</v>
      </c>
      <c r="Q70" s="2">
        <v>0</v>
      </c>
      <c r="R70" s="2">
        <f>_xlfn.FLOOR.MATH((((2*VLOOKUP(G70, 'EV and Base'!$A$1:$N$671, 9, FALSE))+$Q70)*$I70)/100)+$I70+10</f>
        <v>41</v>
      </c>
      <c r="S70" s="2">
        <f>_xlfn.FLOOR.MATH((_xlfn.FLOOR.MATH((((2*VLOOKUP($G70, 'EV and Base'!$A$1:$N$671, 10, FALSE))+$Q70)*$I70)/100)+5)*
IF(OR($J70="Lonely", $J70="Brave", $J70="Adamant", $J70="Naughty"), 1.1,
IF(OR($J70="Bold", $J70="Timid", $J70="Modest", $J70="Calm"), 0.9, 1)))</f>
        <v>18</v>
      </c>
      <c r="T70" s="2">
        <f>_xlfn.FLOOR.MATH((_xlfn.FLOOR.MATH((((2*VLOOKUP($G70, 'EV and Base'!$A$1:$N$671, 11, FALSE))+$Q70)*$I70)/100)+5)*
IF(OR($J70="Bold", $J70="Relaxed", $J70="Impish", $J70="Lax"), 1.1,
IF(OR($J70="Lonely", $J70="Hasty", $J70="Mild", $J70="Gentle"), 0.9, 1)))</f>
        <v>17</v>
      </c>
      <c r="U70" s="2">
        <f>_xlfn.FLOOR.MATH((_xlfn.FLOOR.MATH((((2*VLOOKUP($G70, 'EV and Base'!$A$1:$N$671, 12, FALSE))+$Q70)*$I70)/100)+5)*
IF(OR($J70="Modest", $J70="Mild", $J70="Quiet", $J70="Rash"), 1.1,
IF(OR($J70="Adamant", $J70="Impish", $J70="Jolly", $J70="Careful"), 0.9, 1)))</f>
        <v>18</v>
      </c>
      <c r="V70" s="2">
        <f>_xlfn.FLOOR.MATH((_xlfn.FLOOR.MATH((((2*VLOOKUP($G70, 'EV and Base'!$A$1:$N$671, 13, FALSE))+$Q70)*$I70)/100)+5)*
IF(OR($J70="Calm", $J70="Gentle", $J70="Sassy", $J70="Careful"), 1.1,
IF(OR($J70="Naughty", $J70="Lax", $J70="Naive", $J70="Rash"), 0.9, 1)))</f>
        <v>17</v>
      </c>
      <c r="W70" s="2">
        <f>_xlfn.FLOOR.MATH((_xlfn.FLOOR.MATH((((2*VLOOKUP($G70, 'EV and Base'!$A$1:$N$671, 14, FALSE))+$Q70)*$I70)/100)+5)*
IF(OR($J70="Timid", $J70="Hasty", $J70="Jolly", $J70="Naive"), 1.1,
IF(OR($J70="Brave", $J70="Relaxed", $J70="Quiet", $J70="Sassy"), 0.9, 1)))</f>
        <v>28</v>
      </c>
      <c r="X70" s="69"/>
      <c r="AA70" s="23" t="str" cm="1">
        <f t="array" aca="1" ref="AA70" ca="1">IF(NOT(ISNUMBER(INDEX($A:$A,LOOKUP(2,1/($A$1:INDIRECT("$A$"&amp;ROW($A70))&lt;&gt;""),ROW($A$1:INDIRECT("$A$"&amp;ROW($A70)))),1))),"",
IF(NOT(ISNUMBER($A70)),$AA69,
IF($AB70&lt;16,"Lillipup",
IF($AB70&lt;32,"Herdier",
"Stoutland"))))</f>
        <v/>
      </c>
      <c r="AB70" s="25" t="str" cm="1">
        <f t="array" aca="1" ref="AB70" ca="1">IF(NOT(ISNUMBER(INDEX($A:$A, LOOKUP(2, 1 / ($A$1:INDIRECT("$A$"&amp;ROW($A70)) &lt;&gt; ""),ROW($A$1:INDIRECT("$A$"&amp;ROW($A70)))), 1))), "",
VLOOKUP($AY70,'Medium-Slow'!$A$1:$B$101,2,TRUE))</f>
        <v/>
      </c>
      <c r="AC70" s="23" t="str" cm="1">
        <f t="array" aca="1" ref="AC70" ca="1">IF(NOT(ISNUMBER(INDEX($A:$A, LOOKUP(2, 1 / ($A$1:INDIRECT("$A$"&amp;ROW($A70)) &lt;&gt; ""),ROW($A$1:INDIRECT("$A$"&amp;ROW($A70)))), 1))), "",
INDEX($AC:$AC, LOOKUP(2, 1 / ($AC$1:INDIRECT("$AC$"&amp;ROW($AC70)-1) &lt;&gt; ""),ROW($AC$1:INDIRECT("$AC$"&amp;ROW($AC70)-1))), 1)+
IF(INDEX($AC:$AC, LOOKUP(2, 1 / ($AC$1:INDIRECT("$AC$"&amp;ROW($AC70)-1) &lt;&gt; ""),ROW($AC$1:INDIRECT("$AC$"&amp;ROW($AC70)-1))), 1)+
INDEX($AD:$AD, LOOKUP(2, 1 / ($AD$1:INDIRECT("$AD$"&amp;ROW($AD70)-1) &lt;&gt; ""),ROW($AD$1:INDIRECT("$AD$"&amp;ROW($AD70)-1))), 1)+
INDEX($AE:$AE, LOOKUP(2, 1 / ($AE$1:INDIRECT("$AE$"&amp;ROW($AE70)-1) &lt;&gt; ""),ROW($AE$1:INDIRECT("$AE$"&amp;ROW($AD70)-1))), 1)+
INDEX($AE:$AF, LOOKUP(2, 1 / ($AF$1:INDIRECT("$AF$"&amp;ROW($AF70)-1) &lt;&gt; ""),ROW($AF$1:INDIRECT("$AF$"&amp;ROW($AD70)-1))), 1)+
INDEX($AG:$AG, LOOKUP(2, 1 / ($AG$1:INDIRECT("$AG$"&amp;ROW($AG70)-1) &lt;&gt; ""),ROW($AG$1:INDIRECT("$AG$"&amp;ROW($AD70)-1))), 1)+
INDEX($AH:$AH, LOOKUP(2, 1 / ($AH$1:INDIRECT("$AH$"&amp;ROW($AH70)-1) &lt;&gt; ""),ROW($AH$1:INDIRECT("$AH$"&amp;ROW($AD70)-1))), 1)&gt;=510,0,
IF(INDEX($AC:$AC, LOOKUP(2, 1 / ($AC$1:INDIRECT("$AC$"&amp;ROW($AC70)-1) &lt;&gt; ""),ROW($AC$1:INDIRECT("$AC$"&amp;ROW($AC70)-1))), 1)&gt;=255,0,
VLOOKUP(INDIRECT("$G$"&amp;LOOKUP(2, 1 / ($AC$1:INDIRECT("$AC$"&amp;ROW($AC70)-1) &lt;&gt; ""),ROW($AC$1:INDIRECT("$AC$"&amp;ROW($AC70)-1)))), 'EV and Base'!$A$1:$N$671, 3, FALSE))))</f>
        <v/>
      </c>
      <c r="AD70" s="2" t="str" cm="1">
        <f t="array" aca="1" ref="AD70" ca="1">IF(NOT(ISNUMBER(INDEX($A:$A, LOOKUP(2, 1 / ($A$1:INDIRECT("$A$"&amp;ROW($A70)) &lt;&gt; ""),ROW($A$1:INDIRECT("$A$"&amp;ROW($A70)))), 1))), "",
INDEX($AD:$AD, LOOKUP(2, 1 / ($AD$1:INDIRECT("$AD$"&amp;ROW($AD70)-1) &lt;&gt; ""),ROW($AD$1:INDIRECT("$AD$"&amp;ROW($AD70)-1))), 1)+
IF(INDEX($AC:$AC, LOOKUP(2, 1 / ($AC$1:INDIRECT("$AC$"&amp;ROW($AC70)-1) &lt;&gt; ""),ROW($AC$1:INDIRECT("$AC$"&amp;ROW($AC70)-1))), 1)+
INDEX($AD:$AD, LOOKUP(2, 1 / ($AD$1:INDIRECT("$AD$"&amp;ROW($AD70)-1) &lt;&gt; ""),ROW($AD$1:INDIRECT("$AD$"&amp;ROW($AD70)-1))), 1)+
INDEX($AE:$AE, LOOKUP(2, 1 / ($AE$1:INDIRECT("$AE$"&amp;ROW($AE70)-1) &lt;&gt; ""),ROW($AE$1:INDIRECT("$AE$"&amp;ROW($AD70)-1))), 1)+
INDEX($AE:$AF, LOOKUP(2, 1 / ($AF$1:INDIRECT("$AF$"&amp;ROW($AF70)-1) &lt;&gt; ""),ROW($AF$1:INDIRECT("$AF$"&amp;ROW($AD70)-1))), 1)+
INDEX($AG:$AG, LOOKUP(2, 1 / ($AG$1:INDIRECT("$AG$"&amp;ROW($AG70)-1) &lt;&gt; ""),ROW($AG$1:INDIRECT("$AG$"&amp;ROW($AD70)-1))), 1)+
INDEX($AH:$AH, LOOKUP(2, 1 / ($AH$1:INDIRECT("$AH$"&amp;ROW($AH70)-1) &lt;&gt; ""),ROW($AH$1:INDIRECT("$AH$"&amp;ROW($AD70)-1))), 1)&gt;=510,0,
IF(INDEX($AD:$AD, LOOKUP(2, 1 / ($AD$1:INDIRECT("$AD$"&amp;ROW($AD70)-1) &lt;&gt; ""),ROW($AD$1:INDIRECT("$AD$"&amp;ROW($AD70)-1))), 1)&gt;=255,0,
VLOOKUP(INDIRECT("$G$"&amp;LOOKUP(2, 1 / ($AD$1:INDIRECT("$AD$"&amp;ROW($AD70)-1) &lt;&gt; ""),ROW($AD$1:INDIRECT("$AD$"&amp;ROW($AD70)-1)))), 'EV and Base'!$A$1:$N$671, 4, FALSE))))</f>
        <v/>
      </c>
      <c r="AE70" s="2" t="str" cm="1">
        <f t="array" aca="1" ref="AE70" ca="1">IF(NOT(ISNUMBER(INDEX($A:$A,LOOKUP(2,1/($A$1:INDIRECT("$A$"&amp;ROW($A70))&lt;&gt;""),ROW($A$1:INDIRECT("$A$"&amp;ROW($A70)))),1))),"",
INDEX($AE:$AE,LOOKUP(2,1/($AE$1:INDIRECT("$AE$"&amp;ROW($AE70)-1)&lt;&gt;""),ROW($AE$1:INDIRECT("$AE$"&amp;ROW($AE70)-1))),1)+
IF(INDEX($AC:$AC,LOOKUP(2,1/($AC$1:INDIRECT("$AC$"&amp;ROW($AC70)-1)&lt;&gt;""),ROW($AC$1:INDIRECT("$AC$"&amp;ROW($AC70)-1))),1)+
INDEX($AD:$AD,LOOKUP(2,1/($AD$1:INDIRECT("$AD$"&amp;ROW($AD70)-1)&lt;&gt;""),ROW($AD$1:INDIRECT("$AD$"&amp;ROW($AD70)-1))),1)+
INDEX($AE:$AE,LOOKUP(2,1/($AE$1:INDIRECT("$AE$"&amp;ROW($AE70)-1)&lt;&gt;""),ROW($AE$1:INDIRECT("$AE$"&amp;ROW($AD70)-1))),1)+
INDEX($AE:$AF,LOOKUP(2,1/($AF$1:INDIRECT("$AF$"&amp;ROW($AF70)-1)&lt;&gt;""),ROW($AF$1:INDIRECT("$AF$"&amp;ROW($AD70)-1))),1)+
INDEX($AG:$AG,LOOKUP(2,1/($AG$1:INDIRECT("$AG$"&amp;ROW($AG70)-1)&lt;&gt;""),ROW($AG$1:INDIRECT("$AG$"&amp;ROW($AD70)-1))),1)+
INDEX($AH:$AH,LOOKUP(2,1/($AH$1:INDIRECT("$AH$"&amp;ROW($AH70)-1)&lt;&gt;""),ROW($AH$1:INDIRECT("$AH$"&amp;ROW($AD70)-1))),1)&gt;=510,0,
IF(INDEX($AE:$AE,LOOKUP(2,1/($AE$1:INDIRECT("$AE$"&amp;ROW($AE70)-1)&lt;&gt;""),ROW($AE$1:INDIRECT("$AE$"&amp;ROW($AE70)-1))),1)&gt;=255,0,
VLOOKUP(INDIRECT("$G$"&amp;LOOKUP(2,1/($AE$1:INDIRECT("$AE$"&amp;ROW($AE70)-1)&lt;&gt;""),ROW($AE$1:INDIRECT("$AE$"&amp;ROW($AE70)-1)))),'EV and Base'!$A$1:$N$671,5,FALSE))))</f>
        <v/>
      </c>
      <c r="AF70" s="2" t="str" cm="1">
        <f t="array" aca="1" ref="AF70" ca="1">IF(NOT(ISNUMBER(INDEX($A:$A, LOOKUP(2, 1 / ($A$1:INDIRECT("$A$"&amp;ROW($A70)) &lt;&gt; ""),ROW($A$1:INDIRECT("$A$"&amp;ROW($A70)))), 1))), "",
INDEX($AF:$AF, LOOKUP(2, 1 / ($AF$1:INDIRECT("$AF$"&amp;ROW($AF70)-1) &lt;&gt; ""),ROW($AF$1:INDIRECT("$AF$"&amp;ROW($AF70)-1))), 1)+
IF(INDEX($AC:$AC, LOOKUP(2, 1 / ($AC$1:INDIRECT("$AC$"&amp;ROW($AC70)-1) &lt;&gt; ""),ROW($AC$1:INDIRECT("$AC$"&amp;ROW($AC70)-1))), 1)+
INDEX($AD:$AD, LOOKUP(2, 1 / ($AD$1:INDIRECT("$AD$"&amp;ROW($AD70)-1) &lt;&gt; ""),ROW($AD$1:INDIRECT("$AD$"&amp;ROW($AD70)-1))), 1)+
INDEX($AE:$AE, LOOKUP(2, 1 / ($AE$1:INDIRECT("$AE$"&amp;ROW($AE70)-1) &lt;&gt; ""),ROW($AE$1:INDIRECT("$AE$"&amp;ROW($AD70)-1))), 1)+
INDEX($AE:$AF, LOOKUP(2, 1 / ($AF$1:INDIRECT("$AF$"&amp;ROW($AF70)-1) &lt;&gt; ""),ROW($AF$1:INDIRECT("$AF$"&amp;ROW($AD70)-1))), 1)+
INDEX($AG:$AG, LOOKUP(2, 1 / ($AG$1:INDIRECT("$AG$"&amp;ROW($AG70)-1) &lt;&gt; ""),ROW($AG$1:INDIRECT("$AG$"&amp;ROW($AD70)-1))), 1)+
INDEX($AH:$AH, LOOKUP(2, 1 / ($AH$1:INDIRECT("$AH$"&amp;ROW($AH70)-1) &lt;&gt; ""),ROW($AH$1:INDIRECT("$AH$"&amp;ROW($AD70)-1))), 1)&gt;=510,0,
IF(INDEX($AF:$AF, LOOKUP(2, 1 / ($AF$1:INDIRECT("$AF$"&amp;ROW($AF70)-1) &lt;&gt; ""),ROW($AF$1:INDIRECT("$AF$"&amp;ROW($AF70)-1))), 1)&gt;=255,0,
VLOOKUP(INDIRECT("$G$"&amp;LOOKUP(2, 1 / ($AF$1:INDIRECT("$AF$"&amp;ROW($AF70)-1) &lt;&gt; ""),ROW($AF$1:INDIRECT("$AF$"&amp;ROW($AF70)-1)))), 'EV and Base'!$A$1:$N$671, 6, FALSE))))</f>
        <v/>
      </c>
      <c r="AG70" s="2" t="str" cm="1">
        <f t="array" aca="1" ref="AG70" ca="1">IF(NOT(ISNUMBER(INDEX($A:$A, LOOKUP(2, 1 / ($A$1:INDIRECT("$A$"&amp;ROW($A70)) &lt;&gt; ""),ROW($A$1:INDIRECT("$A$"&amp;ROW($A70)))), 1))), "",
INDEX($AG:$AG, LOOKUP(2, 1 / ($AG$1:INDIRECT("$AG$"&amp;ROW($AG70)-1) &lt;&gt; ""),ROW($AG$1:INDIRECT("$AG$"&amp;ROW($AG70)-1))), 1)+
IF(INDEX($AC:$AC, LOOKUP(2, 1 / ($AC$1:INDIRECT("$AC$"&amp;ROW($AC70)-1) &lt;&gt; ""),ROW($AC$1:INDIRECT("$AC$"&amp;ROW($AC70)-1))), 1)+
INDEX($AD:$AD, LOOKUP(2, 1 / ($AD$1:INDIRECT("$AD$"&amp;ROW($AD70)-1) &lt;&gt; ""),ROW($AD$1:INDIRECT("$AD$"&amp;ROW($AD70)-1))), 1)+
INDEX($AE:$AE, LOOKUP(2, 1 / ($AE$1:INDIRECT("$AE$"&amp;ROW($AE70)-1) &lt;&gt; ""),ROW($AE$1:INDIRECT("$AE$"&amp;ROW($AD70)-1))), 1)+
INDEX($AE:$AF, LOOKUP(2, 1 / ($AF$1:INDIRECT("$AF$"&amp;ROW($AF70)-1) &lt;&gt; ""),ROW($AF$1:INDIRECT("$AF$"&amp;ROW($AD70)-1))), 1)+
INDEX($AG:$AG, LOOKUP(2, 1 / ($AG$1:INDIRECT("$AG$"&amp;ROW($AG70)-1) &lt;&gt; ""),ROW($AG$1:INDIRECT("$AG$"&amp;ROW($AD70)-1))), 1)+
INDEX($AH:$AH, LOOKUP(2, 1 / ($AH$1:INDIRECT("$AH$"&amp;ROW($AH70)-1) &lt;&gt; ""),ROW($AH$1:INDIRECT("$AH$"&amp;ROW($AD70)-1))), 1)&gt;=510,0,
IF(INDEX($AG:$AG, LOOKUP(2, 1 / ($AG$1:INDIRECT("$AG$"&amp;ROW($AG70)-1) &lt;&gt; ""),ROW($AG$1:INDIRECT("$AG$"&amp;ROW($AG70)-1))), 1)&gt;=255,0,
VLOOKUP(INDIRECT("$G$"&amp;LOOKUP(2, 1 / ($AG$1:INDIRECT("$AG$"&amp;ROW($AG70)-1) &lt;&gt; ""),ROW($AG$1:INDIRECT("$AG$"&amp;ROW($AG70)-1)))), 'EV and Base'!$A$1:$N$671, 7, FALSE))))</f>
        <v/>
      </c>
      <c r="AH70" s="24" t="str" cm="1">
        <f t="array" aca="1" ref="AH70" ca="1">IF(NOT(ISNUMBER(INDEX($A:$A,LOOKUP(2,1/($A$1:INDIRECT("$A$"&amp;ROW($A70))&lt;&gt;""),ROW($A$1:INDIRECT("$A$"&amp;ROW($A70)))),1))),"",
INDEX($AH:$AH,LOOKUP(2,1/($AH$1:INDIRECT("$AH$"&amp;ROW($AH70)-1)&lt;&gt;""),ROW($AH$1:INDIRECT("$AH$"&amp;ROW($AH70)-1))),1)+
IF(INDEX($AC:$AC,LOOKUP(2,1/($AC$1:INDIRECT("$AC$"&amp;ROW($AC70)-1)&lt;&gt;""),ROW($AC$1:INDIRECT("$AC$"&amp;ROW($AC70)-1))),1)+
INDEX($AD:$AD,LOOKUP(2,1/($AD$1:INDIRECT("$AD$"&amp;ROW($AD70)-1)&lt;&gt;""),ROW($AD$1:INDIRECT("$AD$"&amp;ROW($AD70)-1))),1)+
INDEX($AE:$AE,LOOKUP(2,1/($AE$1:INDIRECT("$AE$"&amp;ROW($AE70)-1)&lt;&gt;""),ROW($AE$1:INDIRECT("$AE$"&amp;ROW($AD70)-1))),1)+
INDEX($AE:$AF,LOOKUP(2,1/($AF$1:INDIRECT("$AF$"&amp;ROW($AF70)-1)&lt;&gt;""),ROW($AF$1:INDIRECT("$AF$"&amp;ROW($AD70)-1))),1)+
INDEX($AG:$AG,LOOKUP(2,1/($AG$1:INDIRECT("$AG$"&amp;ROW($AG70)-1)&lt;&gt;""),ROW($AG$1:INDIRECT("$AG$"&amp;ROW($AD70)-1))),1)+
INDEX($AH:$AH,LOOKUP(2,1/($AH$1:INDIRECT("$AH$"&amp;ROW($AH70)-1)&lt;&gt;""),ROW($AH$1:INDIRECT("$AH$"&amp;ROW($AD70)-1))),1)&gt;=510,0,
IF(INDEX($AH:$AH,LOOKUP(2,1/($AH$1:INDIRECT("$AH$"&amp;ROW($AH70)-1)&lt;&gt;""),ROW($AH$1:INDIRECT("$AH$"&amp;ROW($AH70)-1))),1)&gt;=255,0,
VLOOKUP(INDIRECT("$G$"&amp;LOOKUP(2,1/($AH$1:INDIRECT("$AH$"&amp;ROW($AH70)-1)&lt;&gt;""),ROW($AH$1:INDIRECT("$AH$"&amp;ROW($AH70)-1)))),'EV and Base'!$A$1:$N$671,8,FALSE))))</f>
        <v/>
      </c>
      <c r="AI70" s="29" t="str" cm="1">
        <f t="array" aca="1" ref="AI70" ca="1">IF(NOT(ISNUMBER(INDEX($A:$A,LOOKUP(2,1/($A$1:INDIRECT("$A$"&amp;ROW($A70))&lt;&gt;""),ROW($A$1:INDIRECT("$A$"&amp;ROW($A70)))),1))),"",
ROUNDDOWN((((2*VLOOKUP($AA70,'EV and Base'!$A$1:$N$671,9,FALSE))+31+ROUNDDOWN($AC70/4,0))*$AB70)/100,0)+$AB70+10)</f>
        <v/>
      </c>
      <c r="AJ70" s="21" t="str" cm="1">
        <f t="array" aca="1" ref="AJ70" ca="1">IF(NOT(ISNUMBER(INDEX($A:$A, LOOKUP(2, 1 / ($A$1:INDIRECT("$A$"&amp;ROW($A70)) &lt;&gt; ""),ROW($A$1:INDIRECT("$A$"&amp;ROW($A70)))), 1))), "",
ROUNDDOWN((ROUNDDOWN((((2*VLOOKUP($AA70, 'EV and Base'!$A$1:$N$671, 10, FALSE))+31+ROUNDDOWN($AD70/4, 0))*$AB70)/100, 0)+5)*1.1, 0))</f>
        <v/>
      </c>
      <c r="AK70" s="21" t="str" cm="1">
        <f t="array" aca="1" ref="AK70" ca="1">IF(NOT(ISNUMBER(INDEX($A:$A, LOOKUP(2, 1 / ($A$1:INDIRECT("$A$"&amp;ROW($A70)) &lt;&gt; ""),ROW($A$1:INDIRECT("$A$"&amp;ROW($A70)))), 1))), "",
ROUNDDOWN((ROUNDDOWN((((2*VLOOKUP($AA70, 'EV and Base'!$A$1:$N$671, 11, FALSE))+30+ROUNDDOWN($AE70/4, 0))*$AB70)/100, 0)+5), 0)
&amp;"-"&amp;
ROUNDDOWN((ROUNDDOWN((((2*VLOOKUP($AA70, 'EV and Base'!$A$1:$N$671, 11, FALSE))+31+ROUNDDOWN($AE70/4, 0))*$AB70)/100, 0)+5), 0))</f>
        <v/>
      </c>
      <c r="AL70" s="21" t="str" cm="1">
        <f t="array" aca="1" ref="AL70" ca="1">IF(NOT(ISNUMBER(INDEX($A:$A, LOOKUP(2, 1 / ($A$1:INDIRECT("$A$"&amp;ROW($A70)) &lt;&gt; ""),ROW($A$1:INDIRECT("$A$"&amp;ROW($A70)))), 1))), "",
ROUNDDOWN((ROUNDDOWN((((2*VLOOKUP($AA70, 'EV and Base'!$A$1:$N$671, 12, FALSE))+0+ROUNDDOWN($AF70/4, 0))*$AB70)/100, 0)+5)*0.9, 0)
&amp;"-"&amp;
ROUNDDOWN((ROUNDDOWN((((2*VLOOKUP($AA70, 'EV and Base'!$A$1:$N$671, 12, FALSE))+31+ROUNDDOWN($AF70/4, 0))*$AB70)/100, 0)+5)*0.9, 0))</f>
        <v/>
      </c>
      <c r="AM70" s="21" t="str" cm="1">
        <f t="array" aca="1" ref="AM70" ca="1">IF(NOT(ISNUMBER(INDEX($A:$A, LOOKUP(2, 1 / ($A$1:INDIRECT("$A$"&amp;ROW($A70)) &lt;&gt; ""),ROW($A$1:INDIRECT("$A$"&amp;ROW($A70)))), 1))), "",
ROUNDDOWN((ROUNDDOWN((((2*VLOOKUP($AA70, 'EV and Base'!$A$1:$N$671, 13, FALSE))+30+ROUNDDOWN($AG70/4, 0))*$AB70)/100, 0)+5), 0)
&amp;"-"&amp;
ROUNDDOWN((ROUNDDOWN((((2*VLOOKUP($AA70, 'EV and Base'!$A$1:$N$671, 13, FALSE))+31+ROUNDDOWN($AG70/4, 0))*$AB70)/100, 0)+5), 0))</f>
        <v/>
      </c>
      <c r="AN70" s="25" t="str" cm="1">
        <f t="array" aca="1" ref="AN70" ca="1">IF(NOT(ISNUMBER(INDEX($A:$A, LOOKUP(2, 1 / ($A$1:INDIRECT("$A$"&amp;ROW($A70)) &lt;&gt; ""),ROW($A$1:INDIRECT("$A$"&amp;ROW($A70)))), 1))), "",
ROUNDDOWN((ROUNDDOWN((((2*VLOOKUP($AA70, 'EV and Base'!$A$1:$N$671, 14, FALSE))+31+ROUNDDOWN($AH70/4, 0))*$AB70)/100, 0)+5), 0))</f>
        <v/>
      </c>
      <c r="AO70" s="23" t="str" cm="1">
        <f t="array" aca="1" ref="AO70" ca="1">IF(NOT(ISNUMBER(INDEX($A:$A, LOOKUP(2, 1 / ($A$1:INDIRECT("$A$"&amp;ROW($A70)) &lt;&gt; ""),ROW($A$1:INDIRECT("$A$"&amp;ROW($A70)))), 1))), "",
ROUNDDOWN((((2*VLOOKUP($AA70, 'EV and Base'!$A$1:$N$671, 9, FALSE))+31+ROUNDDOWN($AC70/4, 0))*$AB70)/100, 0)+$AB70+10)</f>
        <v/>
      </c>
      <c r="AP70" s="2" t="str" cm="1">
        <f t="array" aca="1" ref="AP70" ca="1">IF(NOT(ISNUMBER(INDEX($A:$A, LOOKUP(2, 1 / ($A$1:INDIRECT("$A$"&amp;ROW($A70)) &lt;&gt; ""),ROW($A$1:INDIRECT("$A$"&amp;ROW($A70)))), 1))), "",
ROUNDDOWN((ROUNDDOWN((((2*VLOOKUP($AA70, 'EV and Base'!$A$1:$N$671, 10, FALSE))+31+ROUNDDOWN($AD70/4, 0))*$AB70)/100, 0)+5)*1.1, 0))</f>
        <v/>
      </c>
      <c r="AQ70" s="2" t="str" cm="1">
        <f t="array" aca="1" ref="AQ70" ca="1">IF(NOT(ISNUMBER(INDEX($A:$A, LOOKUP(2, 1 / ($A$1:INDIRECT("$A$"&amp;ROW($A70)) &lt;&gt; ""),ROW($A$1:INDIRECT("$A$"&amp;ROW($A70)))), 1))), "",
ROUNDDOWN((ROUNDDOWN((((2*VLOOKUP($AA70, 'EV and Base'!$A$1:$N$671, 11, FALSE))+$AV$2+ROUNDDOWN($AE70/4, 0))*$AB70)/100, 0)+5), 0))</f>
        <v/>
      </c>
      <c r="AR70" s="22" t="str" cm="1">
        <f t="array" aca="1" ref="AR70" ca="1">IF(NOT(ISNUMBER(INDEX($A:$A, LOOKUP(2, 1 / ($A$1:INDIRECT("$A$"&amp;ROW($A70)) &lt;&gt; ""),ROW($A$1:INDIRECT("$A$"&amp;ROW($A70)))), 1))), "",
ROUNDDOWN((ROUNDDOWN((((2*VLOOKUP($AA70, 'EV and Base'!$A$1:$N$671, 12, FALSE))+$AW$2+ROUNDDOWN($AF70/4, 0))*$AB70)/100, 0)+5)*0.9, 0))</f>
        <v/>
      </c>
      <c r="AS70" s="2" t="str" cm="1">
        <f t="array" aca="1" ref="AS70" ca="1">IF(NOT(ISNUMBER(INDEX($A:$A, LOOKUP(2, 1 / ($A$1:INDIRECT("$A$"&amp;ROW($A70)) &lt;&gt; ""),ROW($A$1:INDIRECT("$A$"&amp;ROW($A70)))), 1))), "",
ROUNDDOWN((ROUNDDOWN((((2*VLOOKUP($AA70, 'EV and Base'!$A$1:$N$671, 13, FALSE))+$AX$2+ROUNDDOWN($AG70/4, 0))*$AB70)/100, 0)+5), 0))</f>
        <v/>
      </c>
      <c r="AT70" s="24" t="str" cm="1">
        <f t="array" aca="1" ref="AT70" ca="1">IF(NOT(ISNUMBER(INDEX($A:$A, LOOKUP(2, 1 / ($A$1:INDIRECT("$A$"&amp;ROW($A70)) &lt;&gt; ""),ROW($A$1:INDIRECT("$A$"&amp;ROW($A70)))), 1))), "",
ROUNDDOWN((ROUNDDOWN((((2*VLOOKUP($AA70, 'EV and Base'!$A$1:$N$671, 14, FALSE))+31+ROUNDDOWN($AH70/4, 0))*$AB70)/100, 0)+5), 0))</f>
        <v/>
      </c>
      <c r="AU70" s="28"/>
      <c r="AY70" t="str" cm="1">
        <f t="array" aca="1" ref="AY70" ca="1">IF(NOT(ISNUMBER(INDEX($A:$A,LOOKUP(2,1/($A$1:INDIRECT("$A$"&amp;ROW($A70))&lt;&gt;""),ROW($A$1:INDIRECT("$A$"&amp;ROW($A70)))),1))),"",
INDEX($AY:$AY,LOOKUP(2,1/($AY$1:INDIRECT("$AY$"&amp;ROW($AY70)-1)&lt;&gt;""),ROW($AY$1:INDIRECT("$AY$"&amp;ROW($AY70)-1))),1)+$BL70)</f>
        <v/>
      </c>
      <c r="AZ70" s="3" t="str" cm="1">
        <f t="array" aca="1" ref="AZ70" ca="1">IF(NOT(ISNUMBER(INDEX($A:$A, LOOKUP(2, 1 / ($A$1:INDIRECT("$A$"&amp;ROW($A70)) &lt;&gt; ""),ROW($A$1:INDIRECT("$A$"&amp;ROW($A70)))), 1))), "",
VLOOKUP(INDIRECT("$G$"&amp;LOOKUP(2, 1 / ($AY$1:INDIRECT("$AY$"&amp;ROW($AY70)-1) &lt;&gt; ""),ROW($AY$1:INDIRECT("$AY$"&amp;ROW($AY70)-1)))),'EV and Base'!A65:N735,2,FALSE))</f>
        <v/>
      </c>
      <c r="BA70" s="3" t="str" cm="1">
        <f t="array" aca="1" ref="BA70" ca="1">IF(NOT(ISNUMBER(INDEX($A:$A, LOOKUP(2, 1 / ($A$1:INDIRECT("$A$"&amp;ROW($A70)) &lt;&gt; ""),ROW($A$1:INDIRECT("$A$"&amp;ROW($A70)))), 1))), "",
INDIRECT("$I$"&amp;LOOKUP(2, 1 / ($AY$1:INDIRECT("$AY$"&amp;ROW($AY70)-1) &lt;&gt; ""),ROW($AY$1:INDIRECT("$AY$"&amp;ROW($AY70)-1)))))</f>
        <v/>
      </c>
      <c r="BB70" s="1" t="str" cm="1">
        <f t="array" aca="1" ref="BB70" ca="1">IF(NOT(ISNUMBER(INDEX($A:$A, LOOKUP(2, 1 / ($A$1:INDIRECT("$A$"&amp;ROW($A70)) &lt;&gt; ""),ROW($A$1:INDIRECT("$A$"&amp;ROW($A70)))), 1))), "",
INDIRECT("$AB$"&amp;LOOKUP(2, 1 / ($AY$1:INDIRECT("$AY$"&amp;ROW($AY70)-1) &lt;&gt; ""),ROW($AY$1:INDIRECT("$AY$"&amp;ROW($AY70)-1)))))</f>
        <v/>
      </c>
      <c r="BC70" s="3" t="str" cm="1">
        <f t="array" aca="1" ref="BC70" ca="1">IF(NOT(ISNUMBER(INDEX($A:$A,LOOKUP(2,1/($A$1:INDIRECT("$A$"&amp;ROW($A70))&lt;&gt;""),ROW($A$1:INDIRECT("$A$"&amp;ROW($A70)))),1))),"",
$BA70+$BA70+10)</f>
        <v/>
      </c>
      <c r="BD70" s="3" t="str" cm="1">
        <f t="array" aca="1" ref="BD70" ca="1">IF(NOT(ISNUMBER(INDEX($A:$A,LOOKUP(2,1/($A$1:INDIRECT("$A$"&amp;ROW($A70))&lt;&gt;""),ROW($A$1:INDIRECT("$A$"&amp;ROW($A70)))),1))),"",
$BA70+$BB70+10)</f>
        <v/>
      </c>
      <c r="BE70" s="3" t="str" cm="1">
        <f t="array" aca="1" ref="BE70" ca="1">IF(NOT(ISNUMBER(INDEX($A:$A,LOOKUP(2,1/($A$1:INDIRECT("$A$"&amp;ROW($A70))&lt;&gt;""),ROW($A$1:INDIRECT("$A$"&amp;ROW($A70)))),1))),"",
$BC70*$BC70)</f>
        <v/>
      </c>
      <c r="BF70" s="3" t="str" cm="1">
        <f t="array" aca="1" ref="BF70" ca="1">IF(NOT(ISNUMBER(INDEX($A:$A,LOOKUP(2,1/($A$1:INDIRECT("$A$"&amp;ROW($A70))&lt;&gt;""),ROW($A$1:INDIRECT("$A$"&amp;ROW($A70)))),1))),"",
$BD70*$BD70)</f>
        <v/>
      </c>
      <c r="BG70" s="3" t="str" cm="1">
        <f t="array" aca="1" ref="BG70" ca="1">IF(NOT(ISNUMBER(INDEX($A:$A,LOOKUP(2,1/($A$1:INDIRECT("$A$"&amp;ROW($A70))&lt;&gt;""),ROW($A$1:INDIRECT("$A$"&amp;ROW($A70)))),1))),"",
_xlfn.FLOOR.MATH(1.5*_xlfn.FLOOR.MATH($AZ70*BA70/5)))</f>
        <v/>
      </c>
      <c r="BH70" s="3" t="str" cm="1">
        <f t="array" aca="1" ref="BH70" ca="1">IF(NOT(ISNUMBER(INDEX($A:$A, LOOKUP(2, 1 / ($A$1:INDIRECT("$A$"&amp;ROW($A70)) &lt;&gt; ""),ROW($A$1:INDIRECT("$A$"&amp;ROW($A70)))), 1))), "",
_xlfn.FLOOR.MATH($BG70/IF(OR(INDIRECT("$C$"&amp;LOOKUP(2, 1 / ($AY$1:INDIRECT("$AY$"&amp;ROW($AY70)-1) &lt;&gt; ""),ROW($AY$1:INDIRECT("$AY$"&amp;ROW($AY70)-1))))="Multi",
INDIRECT("$C$"&amp;LOOKUP(2, 1 / ($AY$1:INDIRECT("$AY$"&amp;ROW($AY70)-1) &lt;&gt; ""),ROW($AY$1:INDIRECT("$AY$"&amp;ROW($AY70)-1))))="Double"),2,1)))</f>
        <v/>
      </c>
      <c r="BI70" s="3" t="str" cm="1">
        <f t="array" aca="1" ref="BI70" ca="1">IF(NOT(ISNUMBER(INDEX($A:$A,LOOKUP(2,1/($A$1:INDIRECT("$A$"&amp;ROW($A70))&lt;&gt;""),ROW($A$1:INDIRECT("$A$"&amp;ROW($A70)))),1))),"",
VLOOKUP($BC70,GameFreakSQRT!$A$1:$B$200,2,FALSE))</f>
        <v/>
      </c>
      <c r="BJ70" s="3" t="str" cm="1">
        <f t="array" aca="1" ref="BJ70" ca="1">IF(NOT(ISNUMBER(INDEX($A:$A,LOOKUP(2,1/($A$1:INDIRECT("$A$"&amp;ROW($A70))&lt;&gt;""),ROW($A$1:INDIRECT("$A$"&amp;ROW($A70)))),1))),"",
VLOOKUP($BD70,GameFreakSQRT!$A$1:$B$200,2,FALSE))</f>
        <v/>
      </c>
      <c r="BK70" s="3" t="str" cm="1">
        <f t="array" aca="1" ref="BK70" ca="1">IF(NOT(ISNUMBER(INDEX($A:$A,LOOKUP(2,1/($A$1:INDIRECT("$A$"&amp;ROW($A70))&lt;&gt;""),ROW($A$1:INDIRECT("$A$"&amp;ROW($A70)))),1))),"",
_xlfn.FLOOR.MATH((($BI70*$BE70)*$BH70)/($BJ70*$BF70))+1)</f>
        <v/>
      </c>
      <c r="BL70" s="3" t="str" cm="1">
        <f t="array" aca="1" ref="BL70" ca="1">IF(NOT(ISNUMBER(INDEX($A:$A,LOOKUP(2,1/($A$1:INDIRECT("$A$"&amp;ROW($A70))&lt;&gt;""),ROW($A$1:INDIRECT("$A$"&amp;ROW($A70)))),1))),"",
_xlfn.FLOOR.MATH($BK70*IF(NOT(INDIRECT("$Z$"&amp;LOOKUP(2, 1 / ($AY$1:INDIRECT("$AY$"&amp;ROW($AY70)-1) &lt;&gt; ""),ROW($AY$1:INDIRECT("$AY$"&amp;ROW($AY70)-1))))=""),1.5,1)))</f>
        <v/>
      </c>
      <c r="BM70" s="3" t="str" cm="1">
        <f t="array" aca="1" ref="BM70" ca="1">IF(NOT(ISNUMBER(INDEX($A:$A, LOOKUP(2, 1 / ($A$1:INDIRECT("$A$"&amp;ROW($A70)) &lt;&gt; ""),ROW($A$1:INDIRECT("$A$"&amp;ROW($A70)))), 1))), "",
INDIRECT("$Y$"&amp;LOOKUP(2, 1 / ($AY$1:INDIRECT("$AY$"&amp;ROW($AY70)-1) &lt;&gt; ""),ROW($AY$1:INDIRECT("$AY$"&amp;ROW($AY70)-1)))))</f>
        <v/>
      </c>
      <c r="BN70" s="3" t="str">
        <f t="shared" ca="1" si="0"/>
        <v/>
      </c>
      <c r="CT70" s="3" t="str" cm="1">
        <f t="array" aca="1" ref="CT70" ca="1">IF(NOT(ISNUMBER(INDEX($A:$A, LOOKUP(2, 1 / ($A$1:INDIRECT("$A$"&amp;ROW($A70)) &lt;&gt; ""),ROW($A$1:INDIRECT("$A$"&amp;ROW($A70)))), 1))), "",
$AY70-INDEX($AY:$AY, LOOKUP(2, 1 / ($AY$1:INDIRECT("$AV$"&amp;ROW($AY70)-1) &lt;&gt; ""),ROW($AY$1:INDIRECT("$AV$"&amp;ROW($AY70)-1))), 1))</f>
        <v/>
      </c>
      <c r="CU70" s="3" t="str" cm="1">
        <f t="array" aca="1" ref="CU70" ca="1">IF(NOT(ISNUMBER(INDEX($A:$A, LOOKUP(2, 1 / ($A$1:INDIRECT("$A$"&amp;ROW($A70)) &lt;&gt; ""),ROW($A$1:INDIRECT("$A$"&amp;ROW($A70)))), 1))), "",
INDEX($Y:$Y, LOOKUP(2, 1 / ($Y$1:INDIRECT("$Y$"&amp;ROW($Y70)-1) &lt;&gt; ""),ROW($Y$1:INDIRECT("$Y$"&amp;ROW($Y70)-1))), 1))</f>
        <v/>
      </c>
      <c r="CV70" s="1" t="str">
        <f ca="1">IFERROR(VLOOKUP($AY70, 'Medium-Slow'!$A$1:$B$101, 2, TRUE),"")</f>
        <v/>
      </c>
    </row>
    <row r="71" spans="1:100" x14ac:dyDescent="0.45">
      <c r="A71" s="69"/>
      <c r="B71" s="69"/>
      <c r="C71" s="69" t="str">
        <f t="shared" si="6"/>
        <v>Single</v>
      </c>
      <c r="D71" s="69"/>
      <c r="E71" s="69"/>
      <c r="F71" s="56">
        <v>3</v>
      </c>
      <c r="G71" s="2" t="s">
        <v>151</v>
      </c>
      <c r="H71" s="2" t="s">
        <v>77</v>
      </c>
      <c r="I71" s="2">
        <v>15</v>
      </c>
      <c r="J71" s="2" t="s">
        <v>192</v>
      </c>
      <c r="K71" s="2" t="s">
        <v>152</v>
      </c>
      <c r="L71" s="2" t="s">
        <v>53</v>
      </c>
      <c r="M71" s="2" t="s">
        <v>84</v>
      </c>
      <c r="N71" s="2" t="s">
        <v>140</v>
      </c>
      <c r="O71" s="2" t="s">
        <v>154</v>
      </c>
      <c r="P71" s="2" t="s">
        <v>231</v>
      </c>
      <c r="Q71" s="2">
        <v>0</v>
      </c>
      <c r="R71" s="2">
        <f>_xlfn.FLOOR.MATH((((2*VLOOKUP(G71, 'EV and Base'!$A$1:$N$671, 9, FALSE))+$Q71)*$I71)/100)+$I71+10</f>
        <v>41</v>
      </c>
      <c r="S71" s="2">
        <f>_xlfn.FLOOR.MATH((_xlfn.FLOOR.MATH((((2*VLOOKUP($G71, 'EV and Base'!$A$1:$N$671, 10, FALSE))+$Q71)*$I71)/100)+5)*
IF(OR($J71="Lonely", $J71="Brave", $J71="Adamant", $J71="Naughty"), 1.1,
IF(OR($J71="Bold", $J71="Timid", $J71="Modest", $J71="Calm"), 0.9, 1)))</f>
        <v>18</v>
      </c>
      <c r="T71" s="2">
        <f>_xlfn.FLOOR.MATH((_xlfn.FLOOR.MATH((((2*VLOOKUP($G71, 'EV and Base'!$A$1:$N$671, 11, FALSE))+$Q71)*$I71)/100)+5)*
IF(OR($J71="Bold", $J71="Relaxed", $J71="Impish", $J71="Lax"), 1.1,
IF(OR($J71="Lonely", $J71="Hasty", $J71="Mild", $J71="Gentle"), 0.9, 1)))</f>
        <v>17</v>
      </c>
      <c r="U71" s="2">
        <f>_xlfn.FLOOR.MATH((_xlfn.FLOOR.MATH((((2*VLOOKUP($G71, 'EV and Base'!$A$1:$N$671, 12, FALSE))+$Q71)*$I71)/100)+5)*
IF(OR($J71="Modest", $J71="Mild", $J71="Quiet", $J71="Rash"), 1.1,
IF(OR($J71="Adamant", $J71="Impish", $J71="Jolly", $J71="Careful"), 0.9, 1)))</f>
        <v>18</v>
      </c>
      <c r="V71" s="2">
        <f>_xlfn.FLOOR.MATH((_xlfn.FLOOR.MATH((((2*VLOOKUP($G71, 'EV and Base'!$A$1:$N$671, 13, FALSE))+$Q71)*$I71)/100)+5)*
IF(OR($J71="Calm", $J71="Gentle", $J71="Sassy", $J71="Careful"), 1.1,
IF(OR($J71="Naughty", $J71="Lax", $J71="Naive", $J71="Rash"), 0.9, 1)))</f>
        <v>17</v>
      </c>
      <c r="W71" s="2">
        <f>_xlfn.FLOOR.MATH((_xlfn.FLOOR.MATH((((2*VLOOKUP($G71, 'EV and Base'!$A$1:$N$671, 14, FALSE))+$Q71)*$I71)/100)+5)*
IF(OR($J71="Timid", $J71="Hasty", $J71="Jolly", $J71="Naive"), 1.1,
IF(OR($J71="Brave", $J71="Relaxed", $J71="Quiet", $J71="Sassy"), 0.9, 1)))</f>
        <v>28</v>
      </c>
      <c r="X71" s="69"/>
      <c r="AA71" s="23" t="str" cm="1">
        <f t="array" aca="1" ref="AA71" ca="1">IF(NOT(ISNUMBER(INDEX($A:$A,LOOKUP(2,1/($A$1:INDIRECT("$A$"&amp;ROW($A71))&lt;&gt;""),ROW($A$1:INDIRECT("$A$"&amp;ROW($A71)))),1))),"",
IF(NOT(ISNUMBER($A71)),$AA70,
IF($AB71&lt;16,"Lillipup",
IF($AB71&lt;32,"Herdier",
"Stoutland"))))</f>
        <v/>
      </c>
      <c r="AB71" s="25" t="str" cm="1">
        <f t="array" aca="1" ref="AB71" ca="1">IF(NOT(ISNUMBER(INDEX($A:$A, LOOKUP(2, 1 / ($A$1:INDIRECT("$A$"&amp;ROW($A71)) &lt;&gt; ""),ROW($A$1:INDIRECT("$A$"&amp;ROW($A71)))), 1))), "",
VLOOKUP($AY71,'Medium-Slow'!$A$1:$B$101,2,TRUE))</f>
        <v/>
      </c>
      <c r="AC71" s="23" t="str" cm="1">
        <f t="array" aca="1" ref="AC71" ca="1">IF(NOT(ISNUMBER(INDEX($A:$A, LOOKUP(2, 1 / ($A$1:INDIRECT("$A$"&amp;ROW($A71)) &lt;&gt; ""),ROW($A$1:INDIRECT("$A$"&amp;ROW($A71)))), 1))), "",
INDEX($AC:$AC, LOOKUP(2, 1 / ($AC$1:INDIRECT("$AC$"&amp;ROW($AC71)-1) &lt;&gt; ""),ROW($AC$1:INDIRECT("$AC$"&amp;ROW($AC71)-1))), 1)+
IF(INDEX($AC:$AC, LOOKUP(2, 1 / ($AC$1:INDIRECT("$AC$"&amp;ROW($AC71)-1) &lt;&gt; ""),ROW($AC$1:INDIRECT("$AC$"&amp;ROW($AC71)-1))), 1)+
INDEX($AD:$AD, LOOKUP(2, 1 / ($AD$1:INDIRECT("$AD$"&amp;ROW($AD71)-1) &lt;&gt; ""),ROW($AD$1:INDIRECT("$AD$"&amp;ROW($AD71)-1))), 1)+
INDEX($AE:$AE, LOOKUP(2, 1 / ($AE$1:INDIRECT("$AE$"&amp;ROW($AE71)-1) &lt;&gt; ""),ROW($AE$1:INDIRECT("$AE$"&amp;ROW($AD71)-1))), 1)+
INDEX($AE:$AF, LOOKUP(2, 1 / ($AF$1:INDIRECT("$AF$"&amp;ROW($AF71)-1) &lt;&gt; ""),ROW($AF$1:INDIRECT("$AF$"&amp;ROW($AD71)-1))), 1)+
INDEX($AG:$AG, LOOKUP(2, 1 / ($AG$1:INDIRECT("$AG$"&amp;ROW($AG71)-1) &lt;&gt; ""),ROW($AG$1:INDIRECT("$AG$"&amp;ROW($AD71)-1))), 1)+
INDEX($AH:$AH, LOOKUP(2, 1 / ($AH$1:INDIRECT("$AH$"&amp;ROW($AH71)-1) &lt;&gt; ""),ROW($AH$1:INDIRECT("$AH$"&amp;ROW($AD71)-1))), 1)&gt;=510,0,
IF(INDEX($AC:$AC, LOOKUP(2, 1 / ($AC$1:INDIRECT("$AC$"&amp;ROW($AC71)-1) &lt;&gt; ""),ROW($AC$1:INDIRECT("$AC$"&amp;ROW($AC71)-1))), 1)&gt;=255,0,
VLOOKUP(INDIRECT("$G$"&amp;LOOKUP(2, 1 / ($AC$1:INDIRECT("$AC$"&amp;ROW($AC71)-1) &lt;&gt; ""),ROW($AC$1:INDIRECT("$AC$"&amp;ROW($AC71)-1)))), 'EV and Base'!$A$1:$N$671, 3, FALSE))))</f>
        <v/>
      </c>
      <c r="AD71" s="2" t="str" cm="1">
        <f t="array" aca="1" ref="AD71" ca="1">IF(NOT(ISNUMBER(INDEX($A:$A, LOOKUP(2, 1 / ($A$1:INDIRECT("$A$"&amp;ROW($A71)) &lt;&gt; ""),ROW($A$1:INDIRECT("$A$"&amp;ROW($A71)))), 1))), "",
INDEX($AD:$AD, LOOKUP(2, 1 / ($AD$1:INDIRECT("$AD$"&amp;ROW($AD71)-1) &lt;&gt; ""),ROW($AD$1:INDIRECT("$AD$"&amp;ROW($AD71)-1))), 1)+
IF(INDEX($AC:$AC, LOOKUP(2, 1 / ($AC$1:INDIRECT("$AC$"&amp;ROW($AC71)-1) &lt;&gt; ""),ROW($AC$1:INDIRECT("$AC$"&amp;ROW($AC71)-1))), 1)+
INDEX($AD:$AD, LOOKUP(2, 1 / ($AD$1:INDIRECT("$AD$"&amp;ROW($AD71)-1) &lt;&gt; ""),ROW($AD$1:INDIRECT("$AD$"&amp;ROW($AD71)-1))), 1)+
INDEX($AE:$AE, LOOKUP(2, 1 / ($AE$1:INDIRECT("$AE$"&amp;ROW($AE71)-1) &lt;&gt; ""),ROW($AE$1:INDIRECT("$AE$"&amp;ROW($AD71)-1))), 1)+
INDEX($AE:$AF, LOOKUP(2, 1 / ($AF$1:INDIRECT("$AF$"&amp;ROW($AF71)-1) &lt;&gt; ""),ROW($AF$1:INDIRECT("$AF$"&amp;ROW($AD71)-1))), 1)+
INDEX($AG:$AG, LOOKUP(2, 1 / ($AG$1:INDIRECT("$AG$"&amp;ROW($AG71)-1) &lt;&gt; ""),ROW($AG$1:INDIRECT("$AG$"&amp;ROW($AD71)-1))), 1)+
INDEX($AH:$AH, LOOKUP(2, 1 / ($AH$1:INDIRECT("$AH$"&amp;ROW($AH71)-1) &lt;&gt; ""),ROW($AH$1:INDIRECT("$AH$"&amp;ROW($AD71)-1))), 1)&gt;=510,0,
IF(INDEX($AD:$AD, LOOKUP(2, 1 / ($AD$1:INDIRECT("$AD$"&amp;ROW($AD71)-1) &lt;&gt; ""),ROW($AD$1:INDIRECT("$AD$"&amp;ROW($AD71)-1))), 1)&gt;=255,0,
VLOOKUP(INDIRECT("$G$"&amp;LOOKUP(2, 1 / ($AD$1:INDIRECT("$AD$"&amp;ROW($AD71)-1) &lt;&gt; ""),ROW($AD$1:INDIRECT("$AD$"&amp;ROW($AD71)-1)))), 'EV and Base'!$A$1:$N$671, 4, FALSE))))</f>
        <v/>
      </c>
      <c r="AE71" s="2" t="str" cm="1">
        <f t="array" aca="1" ref="AE71" ca="1">IF(NOT(ISNUMBER(INDEX($A:$A,LOOKUP(2,1/($A$1:INDIRECT("$A$"&amp;ROW($A71))&lt;&gt;""),ROW($A$1:INDIRECT("$A$"&amp;ROW($A71)))),1))),"",
INDEX($AE:$AE,LOOKUP(2,1/($AE$1:INDIRECT("$AE$"&amp;ROW($AE71)-1)&lt;&gt;""),ROW($AE$1:INDIRECT("$AE$"&amp;ROW($AE71)-1))),1)+
IF(INDEX($AC:$AC,LOOKUP(2,1/($AC$1:INDIRECT("$AC$"&amp;ROW($AC71)-1)&lt;&gt;""),ROW($AC$1:INDIRECT("$AC$"&amp;ROW($AC71)-1))),1)+
INDEX($AD:$AD,LOOKUP(2,1/($AD$1:INDIRECT("$AD$"&amp;ROW($AD71)-1)&lt;&gt;""),ROW($AD$1:INDIRECT("$AD$"&amp;ROW($AD71)-1))),1)+
INDEX($AE:$AE,LOOKUP(2,1/($AE$1:INDIRECT("$AE$"&amp;ROW($AE71)-1)&lt;&gt;""),ROW($AE$1:INDIRECT("$AE$"&amp;ROW($AD71)-1))),1)+
INDEX($AE:$AF,LOOKUP(2,1/($AF$1:INDIRECT("$AF$"&amp;ROW($AF71)-1)&lt;&gt;""),ROW($AF$1:INDIRECT("$AF$"&amp;ROW($AD71)-1))),1)+
INDEX($AG:$AG,LOOKUP(2,1/($AG$1:INDIRECT("$AG$"&amp;ROW($AG71)-1)&lt;&gt;""),ROW($AG$1:INDIRECT("$AG$"&amp;ROW($AD71)-1))),1)+
INDEX($AH:$AH,LOOKUP(2,1/($AH$1:INDIRECT("$AH$"&amp;ROW($AH71)-1)&lt;&gt;""),ROW($AH$1:INDIRECT("$AH$"&amp;ROW($AD71)-1))),1)&gt;=510,0,
IF(INDEX($AE:$AE,LOOKUP(2,1/($AE$1:INDIRECT("$AE$"&amp;ROW($AE71)-1)&lt;&gt;""),ROW($AE$1:INDIRECT("$AE$"&amp;ROW($AE71)-1))),1)&gt;=255,0,
VLOOKUP(INDIRECT("$G$"&amp;LOOKUP(2,1/($AE$1:INDIRECT("$AE$"&amp;ROW($AE71)-1)&lt;&gt;""),ROW($AE$1:INDIRECT("$AE$"&amp;ROW($AE71)-1)))),'EV and Base'!$A$1:$N$671,5,FALSE))))</f>
        <v/>
      </c>
      <c r="AF71" s="2" t="str" cm="1">
        <f t="array" aca="1" ref="AF71" ca="1">IF(NOT(ISNUMBER(INDEX($A:$A, LOOKUP(2, 1 / ($A$1:INDIRECT("$A$"&amp;ROW($A71)) &lt;&gt; ""),ROW($A$1:INDIRECT("$A$"&amp;ROW($A71)))), 1))), "",
INDEX($AF:$AF, LOOKUP(2, 1 / ($AF$1:INDIRECT("$AF$"&amp;ROW($AF71)-1) &lt;&gt; ""),ROW($AF$1:INDIRECT("$AF$"&amp;ROW($AF71)-1))), 1)+
IF(INDEX($AC:$AC, LOOKUP(2, 1 / ($AC$1:INDIRECT("$AC$"&amp;ROW($AC71)-1) &lt;&gt; ""),ROW($AC$1:INDIRECT("$AC$"&amp;ROW($AC71)-1))), 1)+
INDEX($AD:$AD, LOOKUP(2, 1 / ($AD$1:INDIRECT("$AD$"&amp;ROW($AD71)-1) &lt;&gt; ""),ROW($AD$1:INDIRECT("$AD$"&amp;ROW($AD71)-1))), 1)+
INDEX($AE:$AE, LOOKUP(2, 1 / ($AE$1:INDIRECT("$AE$"&amp;ROW($AE71)-1) &lt;&gt; ""),ROW($AE$1:INDIRECT("$AE$"&amp;ROW($AD71)-1))), 1)+
INDEX($AE:$AF, LOOKUP(2, 1 / ($AF$1:INDIRECT("$AF$"&amp;ROW($AF71)-1) &lt;&gt; ""),ROW($AF$1:INDIRECT("$AF$"&amp;ROW($AD71)-1))), 1)+
INDEX($AG:$AG, LOOKUP(2, 1 / ($AG$1:INDIRECT("$AG$"&amp;ROW($AG71)-1) &lt;&gt; ""),ROW($AG$1:INDIRECT("$AG$"&amp;ROW($AD71)-1))), 1)+
INDEX($AH:$AH, LOOKUP(2, 1 / ($AH$1:INDIRECT("$AH$"&amp;ROW($AH71)-1) &lt;&gt; ""),ROW($AH$1:INDIRECT("$AH$"&amp;ROW($AD71)-1))), 1)&gt;=510,0,
IF(INDEX($AF:$AF, LOOKUP(2, 1 / ($AF$1:INDIRECT("$AF$"&amp;ROW($AF71)-1) &lt;&gt; ""),ROW($AF$1:INDIRECT("$AF$"&amp;ROW($AF71)-1))), 1)&gt;=255,0,
VLOOKUP(INDIRECT("$G$"&amp;LOOKUP(2, 1 / ($AF$1:INDIRECT("$AF$"&amp;ROW($AF71)-1) &lt;&gt; ""),ROW($AF$1:INDIRECT("$AF$"&amp;ROW($AF71)-1)))), 'EV and Base'!$A$1:$N$671, 6, FALSE))))</f>
        <v/>
      </c>
      <c r="AG71" s="2" t="str" cm="1">
        <f t="array" aca="1" ref="AG71" ca="1">IF(NOT(ISNUMBER(INDEX($A:$A, LOOKUP(2, 1 / ($A$1:INDIRECT("$A$"&amp;ROW($A71)) &lt;&gt; ""),ROW($A$1:INDIRECT("$A$"&amp;ROW($A71)))), 1))), "",
INDEX($AG:$AG, LOOKUP(2, 1 / ($AG$1:INDIRECT("$AG$"&amp;ROW($AG71)-1) &lt;&gt; ""),ROW($AG$1:INDIRECT("$AG$"&amp;ROW($AG71)-1))), 1)+
IF(INDEX($AC:$AC, LOOKUP(2, 1 / ($AC$1:INDIRECT("$AC$"&amp;ROW($AC71)-1) &lt;&gt; ""),ROW($AC$1:INDIRECT("$AC$"&amp;ROW($AC71)-1))), 1)+
INDEX($AD:$AD, LOOKUP(2, 1 / ($AD$1:INDIRECT("$AD$"&amp;ROW($AD71)-1) &lt;&gt; ""),ROW($AD$1:INDIRECT("$AD$"&amp;ROW($AD71)-1))), 1)+
INDEX($AE:$AE, LOOKUP(2, 1 / ($AE$1:INDIRECT("$AE$"&amp;ROW($AE71)-1) &lt;&gt; ""),ROW($AE$1:INDIRECT("$AE$"&amp;ROW($AD71)-1))), 1)+
INDEX($AE:$AF, LOOKUP(2, 1 / ($AF$1:INDIRECT("$AF$"&amp;ROW($AF71)-1) &lt;&gt; ""),ROW($AF$1:INDIRECT("$AF$"&amp;ROW($AD71)-1))), 1)+
INDEX($AG:$AG, LOOKUP(2, 1 / ($AG$1:INDIRECT("$AG$"&amp;ROW($AG71)-1) &lt;&gt; ""),ROW($AG$1:INDIRECT("$AG$"&amp;ROW($AD71)-1))), 1)+
INDEX($AH:$AH, LOOKUP(2, 1 / ($AH$1:INDIRECT("$AH$"&amp;ROW($AH71)-1) &lt;&gt; ""),ROW($AH$1:INDIRECT("$AH$"&amp;ROW($AD71)-1))), 1)&gt;=510,0,
IF(INDEX($AG:$AG, LOOKUP(2, 1 / ($AG$1:INDIRECT("$AG$"&amp;ROW($AG71)-1) &lt;&gt; ""),ROW($AG$1:INDIRECT("$AG$"&amp;ROW($AG71)-1))), 1)&gt;=255,0,
VLOOKUP(INDIRECT("$G$"&amp;LOOKUP(2, 1 / ($AG$1:INDIRECT("$AG$"&amp;ROW($AG71)-1) &lt;&gt; ""),ROW($AG$1:INDIRECT("$AG$"&amp;ROW($AG71)-1)))), 'EV and Base'!$A$1:$N$671, 7, FALSE))))</f>
        <v/>
      </c>
      <c r="AH71" s="24" t="str" cm="1">
        <f t="array" aca="1" ref="AH71" ca="1">IF(NOT(ISNUMBER(INDEX($A:$A,LOOKUP(2,1/($A$1:INDIRECT("$A$"&amp;ROW($A71))&lt;&gt;""),ROW($A$1:INDIRECT("$A$"&amp;ROW($A71)))),1))),"",
INDEX($AH:$AH,LOOKUP(2,1/($AH$1:INDIRECT("$AH$"&amp;ROW($AH71)-1)&lt;&gt;""),ROW($AH$1:INDIRECT("$AH$"&amp;ROW($AH71)-1))),1)+
IF(INDEX($AC:$AC,LOOKUP(2,1/($AC$1:INDIRECT("$AC$"&amp;ROW($AC71)-1)&lt;&gt;""),ROW($AC$1:INDIRECT("$AC$"&amp;ROW($AC71)-1))),1)+
INDEX($AD:$AD,LOOKUP(2,1/($AD$1:INDIRECT("$AD$"&amp;ROW($AD71)-1)&lt;&gt;""),ROW($AD$1:INDIRECT("$AD$"&amp;ROW($AD71)-1))),1)+
INDEX($AE:$AE,LOOKUP(2,1/($AE$1:INDIRECT("$AE$"&amp;ROW($AE71)-1)&lt;&gt;""),ROW($AE$1:INDIRECT("$AE$"&amp;ROW($AD71)-1))),1)+
INDEX($AE:$AF,LOOKUP(2,1/($AF$1:INDIRECT("$AF$"&amp;ROW($AF71)-1)&lt;&gt;""),ROW($AF$1:INDIRECT("$AF$"&amp;ROW($AD71)-1))),1)+
INDEX($AG:$AG,LOOKUP(2,1/($AG$1:INDIRECT("$AG$"&amp;ROW($AG71)-1)&lt;&gt;""),ROW($AG$1:INDIRECT("$AG$"&amp;ROW($AD71)-1))),1)+
INDEX($AH:$AH,LOOKUP(2,1/($AH$1:INDIRECT("$AH$"&amp;ROW($AH71)-1)&lt;&gt;""),ROW($AH$1:INDIRECT("$AH$"&amp;ROW($AD71)-1))),1)&gt;=510,0,
IF(INDEX($AH:$AH,LOOKUP(2,1/($AH$1:INDIRECT("$AH$"&amp;ROW($AH71)-1)&lt;&gt;""),ROW($AH$1:INDIRECT("$AH$"&amp;ROW($AH71)-1))),1)&gt;=255,0,
VLOOKUP(INDIRECT("$G$"&amp;LOOKUP(2,1/($AH$1:INDIRECT("$AH$"&amp;ROW($AH71)-1)&lt;&gt;""),ROW($AH$1:INDIRECT("$AH$"&amp;ROW($AH71)-1)))),'EV and Base'!$A$1:$N$671,8,FALSE))))</f>
        <v/>
      </c>
      <c r="AI71" s="29" t="str" cm="1">
        <f t="array" aca="1" ref="AI71" ca="1">IF(NOT(ISNUMBER(INDEX($A:$A,LOOKUP(2,1/($A$1:INDIRECT("$A$"&amp;ROW($A71))&lt;&gt;""),ROW($A$1:INDIRECT("$A$"&amp;ROW($A71)))),1))),"",
ROUNDDOWN((((2*VLOOKUP($AA71,'EV and Base'!$A$1:$N$671,9,FALSE))+31+ROUNDDOWN($AC71/4,0))*$AB71)/100,0)+$AB71+10)</f>
        <v/>
      </c>
      <c r="AJ71" s="21" t="str" cm="1">
        <f t="array" aca="1" ref="AJ71" ca="1">IF(NOT(ISNUMBER(INDEX($A:$A, LOOKUP(2, 1 / ($A$1:INDIRECT("$A$"&amp;ROW($A71)) &lt;&gt; ""),ROW($A$1:INDIRECT("$A$"&amp;ROW($A71)))), 1))), "",
ROUNDDOWN((ROUNDDOWN((((2*VLOOKUP($AA71, 'EV and Base'!$A$1:$N$671, 10, FALSE))+31+ROUNDDOWN($AD71/4, 0))*$AB71)/100, 0)+5)*1.1, 0))</f>
        <v/>
      </c>
      <c r="AK71" s="21" t="str" cm="1">
        <f t="array" aca="1" ref="AK71" ca="1">IF(NOT(ISNUMBER(INDEX($A:$A, LOOKUP(2, 1 / ($A$1:INDIRECT("$A$"&amp;ROW($A71)) &lt;&gt; ""),ROW($A$1:INDIRECT("$A$"&amp;ROW($A71)))), 1))), "",
ROUNDDOWN((ROUNDDOWN((((2*VLOOKUP($AA71, 'EV and Base'!$A$1:$N$671, 11, FALSE))+30+ROUNDDOWN($AE71/4, 0))*$AB71)/100, 0)+5), 0)
&amp;"-"&amp;
ROUNDDOWN((ROUNDDOWN((((2*VLOOKUP($AA71, 'EV and Base'!$A$1:$N$671, 11, FALSE))+31+ROUNDDOWN($AE71/4, 0))*$AB71)/100, 0)+5), 0))</f>
        <v/>
      </c>
      <c r="AL71" s="21" t="str" cm="1">
        <f t="array" aca="1" ref="AL71" ca="1">IF(NOT(ISNUMBER(INDEX($A:$A, LOOKUP(2, 1 / ($A$1:INDIRECT("$A$"&amp;ROW($A71)) &lt;&gt; ""),ROW($A$1:INDIRECT("$A$"&amp;ROW($A71)))), 1))), "",
ROUNDDOWN((ROUNDDOWN((((2*VLOOKUP($AA71, 'EV and Base'!$A$1:$N$671, 12, FALSE))+0+ROUNDDOWN($AF71/4, 0))*$AB71)/100, 0)+5)*0.9, 0)
&amp;"-"&amp;
ROUNDDOWN((ROUNDDOWN((((2*VLOOKUP($AA71, 'EV and Base'!$A$1:$N$671, 12, FALSE))+31+ROUNDDOWN($AF71/4, 0))*$AB71)/100, 0)+5)*0.9, 0))</f>
        <v/>
      </c>
      <c r="AM71" s="21" t="str" cm="1">
        <f t="array" aca="1" ref="AM71" ca="1">IF(NOT(ISNUMBER(INDEX($A:$A, LOOKUP(2, 1 / ($A$1:INDIRECT("$A$"&amp;ROW($A71)) &lt;&gt; ""),ROW($A$1:INDIRECT("$A$"&amp;ROW($A71)))), 1))), "",
ROUNDDOWN((ROUNDDOWN((((2*VLOOKUP($AA71, 'EV and Base'!$A$1:$N$671, 13, FALSE))+30+ROUNDDOWN($AG71/4, 0))*$AB71)/100, 0)+5), 0)
&amp;"-"&amp;
ROUNDDOWN((ROUNDDOWN((((2*VLOOKUP($AA71, 'EV and Base'!$A$1:$N$671, 13, FALSE))+31+ROUNDDOWN($AG71/4, 0))*$AB71)/100, 0)+5), 0))</f>
        <v/>
      </c>
      <c r="AN71" s="25" t="str" cm="1">
        <f t="array" aca="1" ref="AN71" ca="1">IF(NOT(ISNUMBER(INDEX($A:$A, LOOKUP(2, 1 / ($A$1:INDIRECT("$A$"&amp;ROW($A71)) &lt;&gt; ""),ROW($A$1:INDIRECT("$A$"&amp;ROW($A71)))), 1))), "",
ROUNDDOWN((ROUNDDOWN((((2*VLOOKUP($AA71, 'EV and Base'!$A$1:$N$671, 14, FALSE))+31+ROUNDDOWN($AH71/4, 0))*$AB71)/100, 0)+5), 0))</f>
        <v/>
      </c>
      <c r="AO71" s="23" t="str" cm="1">
        <f t="array" aca="1" ref="AO71" ca="1">IF(NOT(ISNUMBER(INDEX($A:$A, LOOKUP(2, 1 / ($A$1:INDIRECT("$A$"&amp;ROW($A71)) &lt;&gt; ""),ROW($A$1:INDIRECT("$A$"&amp;ROW($A71)))), 1))), "",
ROUNDDOWN((((2*VLOOKUP($AA71, 'EV and Base'!$A$1:$N$671, 9, FALSE))+31+ROUNDDOWN($AC71/4, 0))*$AB71)/100, 0)+$AB71+10)</f>
        <v/>
      </c>
      <c r="AP71" s="2" t="str" cm="1">
        <f t="array" aca="1" ref="AP71" ca="1">IF(NOT(ISNUMBER(INDEX($A:$A, LOOKUP(2, 1 / ($A$1:INDIRECT("$A$"&amp;ROW($A71)) &lt;&gt; ""),ROW($A$1:INDIRECT("$A$"&amp;ROW($A71)))), 1))), "",
ROUNDDOWN((ROUNDDOWN((((2*VLOOKUP($AA71, 'EV and Base'!$A$1:$N$671, 10, FALSE))+31+ROUNDDOWN($AD71/4, 0))*$AB71)/100, 0)+5)*1.1, 0))</f>
        <v/>
      </c>
      <c r="AQ71" s="2" t="str" cm="1">
        <f t="array" aca="1" ref="AQ71" ca="1">IF(NOT(ISNUMBER(INDEX($A:$A, LOOKUP(2, 1 / ($A$1:INDIRECT("$A$"&amp;ROW($A71)) &lt;&gt; ""),ROW($A$1:INDIRECT("$A$"&amp;ROW($A71)))), 1))), "",
ROUNDDOWN((ROUNDDOWN((((2*VLOOKUP($AA71, 'EV and Base'!$A$1:$N$671, 11, FALSE))+$AV$2+ROUNDDOWN($AE71/4, 0))*$AB71)/100, 0)+5), 0))</f>
        <v/>
      </c>
      <c r="AR71" s="22" t="str" cm="1">
        <f t="array" aca="1" ref="AR71" ca="1">IF(NOT(ISNUMBER(INDEX($A:$A, LOOKUP(2, 1 / ($A$1:INDIRECT("$A$"&amp;ROW($A71)) &lt;&gt; ""),ROW($A$1:INDIRECT("$A$"&amp;ROW($A71)))), 1))), "",
ROUNDDOWN((ROUNDDOWN((((2*VLOOKUP($AA71, 'EV and Base'!$A$1:$N$671, 12, FALSE))+$AW$2+ROUNDDOWN($AF71/4, 0))*$AB71)/100, 0)+5)*0.9, 0))</f>
        <v/>
      </c>
      <c r="AS71" s="2" t="str" cm="1">
        <f t="array" aca="1" ref="AS71" ca="1">IF(NOT(ISNUMBER(INDEX($A:$A, LOOKUP(2, 1 / ($A$1:INDIRECT("$A$"&amp;ROW($A71)) &lt;&gt; ""),ROW($A$1:INDIRECT("$A$"&amp;ROW($A71)))), 1))), "",
ROUNDDOWN((ROUNDDOWN((((2*VLOOKUP($AA71, 'EV and Base'!$A$1:$N$671, 13, FALSE))+$AX$2+ROUNDDOWN($AG71/4, 0))*$AB71)/100, 0)+5), 0))</f>
        <v/>
      </c>
      <c r="AT71" s="24" t="str" cm="1">
        <f t="array" aca="1" ref="AT71" ca="1">IF(NOT(ISNUMBER(INDEX($A:$A, LOOKUP(2, 1 / ($A$1:INDIRECT("$A$"&amp;ROW($A71)) &lt;&gt; ""),ROW($A$1:INDIRECT("$A$"&amp;ROW($A71)))), 1))), "",
ROUNDDOWN((ROUNDDOWN((((2*VLOOKUP($AA71, 'EV and Base'!$A$1:$N$671, 14, FALSE))+31+ROUNDDOWN($AH71/4, 0))*$AB71)/100, 0)+5), 0))</f>
        <v/>
      </c>
      <c r="AU71" s="28"/>
      <c r="AY71" t="str" cm="1">
        <f t="array" aca="1" ref="AY71" ca="1">IF(NOT(ISNUMBER(INDEX($A:$A,LOOKUP(2,1/($A$1:INDIRECT("$A$"&amp;ROW($A71))&lt;&gt;""),ROW($A$1:INDIRECT("$A$"&amp;ROW($A71)))),1))),"",
INDEX($AY:$AY,LOOKUP(2,1/($AY$1:INDIRECT("$AY$"&amp;ROW($AY71)-1)&lt;&gt;""),ROW($AY$1:INDIRECT("$AY$"&amp;ROW($AY71)-1))),1)+$BL71)</f>
        <v/>
      </c>
      <c r="AZ71" s="3" t="str" cm="1">
        <f t="array" aca="1" ref="AZ71" ca="1">IF(NOT(ISNUMBER(INDEX($A:$A, LOOKUP(2, 1 / ($A$1:INDIRECT("$A$"&amp;ROW($A71)) &lt;&gt; ""),ROW($A$1:INDIRECT("$A$"&amp;ROW($A71)))), 1))), "",
VLOOKUP(INDIRECT("$G$"&amp;LOOKUP(2, 1 / ($AY$1:INDIRECT("$AY$"&amp;ROW($AY71)-1) &lt;&gt; ""),ROW($AY$1:INDIRECT("$AY$"&amp;ROW($AY71)-1)))),'EV and Base'!A66:N736,2,FALSE))</f>
        <v/>
      </c>
      <c r="BA71" s="3" t="str" cm="1">
        <f t="array" aca="1" ref="BA71" ca="1">IF(NOT(ISNUMBER(INDEX($A:$A, LOOKUP(2, 1 / ($A$1:INDIRECT("$A$"&amp;ROW($A71)) &lt;&gt; ""),ROW($A$1:INDIRECT("$A$"&amp;ROW($A71)))), 1))), "",
INDIRECT("$I$"&amp;LOOKUP(2, 1 / ($AY$1:INDIRECT("$AY$"&amp;ROW($AY71)-1) &lt;&gt; ""),ROW($AY$1:INDIRECT("$AY$"&amp;ROW($AY71)-1)))))</f>
        <v/>
      </c>
      <c r="BB71" s="1" t="str" cm="1">
        <f t="array" aca="1" ref="BB71" ca="1">IF(NOT(ISNUMBER(INDEX($A:$A, LOOKUP(2, 1 / ($A$1:INDIRECT("$A$"&amp;ROW($A71)) &lt;&gt; ""),ROW($A$1:INDIRECT("$A$"&amp;ROW($A71)))), 1))), "",
INDIRECT("$AB$"&amp;LOOKUP(2, 1 / ($AY$1:INDIRECT("$AY$"&amp;ROW($AY71)-1) &lt;&gt; ""),ROW($AY$1:INDIRECT("$AY$"&amp;ROW($AY71)-1)))))</f>
        <v/>
      </c>
      <c r="BC71" s="3" t="str" cm="1">
        <f t="array" aca="1" ref="BC71" ca="1">IF(NOT(ISNUMBER(INDEX($A:$A,LOOKUP(2,1/($A$1:INDIRECT("$A$"&amp;ROW($A71))&lt;&gt;""),ROW($A$1:INDIRECT("$A$"&amp;ROW($A71)))),1))),"",
$BA71+$BA71+10)</f>
        <v/>
      </c>
      <c r="BD71" s="3" t="str" cm="1">
        <f t="array" aca="1" ref="BD71" ca="1">IF(NOT(ISNUMBER(INDEX($A:$A,LOOKUP(2,1/($A$1:INDIRECT("$A$"&amp;ROW($A71))&lt;&gt;""),ROW($A$1:INDIRECT("$A$"&amp;ROW($A71)))),1))),"",
$BA71+$BB71+10)</f>
        <v/>
      </c>
      <c r="BE71" s="3" t="str" cm="1">
        <f t="array" aca="1" ref="BE71" ca="1">IF(NOT(ISNUMBER(INDEX($A:$A,LOOKUP(2,1/($A$1:INDIRECT("$A$"&amp;ROW($A71))&lt;&gt;""),ROW($A$1:INDIRECT("$A$"&amp;ROW($A71)))),1))),"",
$BC71*$BC71)</f>
        <v/>
      </c>
      <c r="BF71" s="3" t="str" cm="1">
        <f t="array" aca="1" ref="BF71" ca="1">IF(NOT(ISNUMBER(INDEX($A:$A,LOOKUP(2,1/($A$1:INDIRECT("$A$"&amp;ROW($A71))&lt;&gt;""),ROW($A$1:INDIRECT("$A$"&amp;ROW($A71)))),1))),"",
$BD71*$BD71)</f>
        <v/>
      </c>
      <c r="BG71" s="3" t="str" cm="1">
        <f t="array" aca="1" ref="BG71" ca="1">IF(NOT(ISNUMBER(INDEX($A:$A,LOOKUP(2,1/($A$1:INDIRECT("$A$"&amp;ROW($A71))&lt;&gt;""),ROW($A$1:INDIRECT("$A$"&amp;ROW($A71)))),1))),"",
_xlfn.FLOOR.MATH(1.5*_xlfn.FLOOR.MATH($AZ71*BA71/5)))</f>
        <v/>
      </c>
      <c r="BH71" s="3" t="str" cm="1">
        <f t="array" aca="1" ref="BH71" ca="1">IF(NOT(ISNUMBER(INDEX($A:$A, LOOKUP(2, 1 / ($A$1:INDIRECT("$A$"&amp;ROW($A71)) &lt;&gt; ""),ROW($A$1:INDIRECT("$A$"&amp;ROW($A71)))), 1))), "",
_xlfn.FLOOR.MATH($BG71/IF(OR(INDIRECT("$C$"&amp;LOOKUP(2, 1 / ($AY$1:INDIRECT("$AY$"&amp;ROW($AY71)-1) &lt;&gt; ""),ROW($AY$1:INDIRECT("$AY$"&amp;ROW($AY71)-1))))="Multi",
INDIRECT("$C$"&amp;LOOKUP(2, 1 / ($AY$1:INDIRECT("$AY$"&amp;ROW($AY71)-1) &lt;&gt; ""),ROW($AY$1:INDIRECT("$AY$"&amp;ROW($AY71)-1))))="Double"),2,1)))</f>
        <v/>
      </c>
      <c r="BI71" s="3" t="str" cm="1">
        <f t="array" aca="1" ref="BI71" ca="1">IF(NOT(ISNUMBER(INDEX($A:$A,LOOKUP(2,1/($A$1:INDIRECT("$A$"&amp;ROW($A71))&lt;&gt;""),ROW($A$1:INDIRECT("$A$"&amp;ROW($A71)))),1))),"",
VLOOKUP($BC71,GameFreakSQRT!$A$1:$B$200,2,FALSE))</f>
        <v/>
      </c>
      <c r="BJ71" s="3" t="str" cm="1">
        <f t="array" aca="1" ref="BJ71" ca="1">IF(NOT(ISNUMBER(INDEX($A:$A,LOOKUP(2,1/($A$1:INDIRECT("$A$"&amp;ROW($A71))&lt;&gt;""),ROW($A$1:INDIRECT("$A$"&amp;ROW($A71)))),1))),"",
VLOOKUP($BD71,GameFreakSQRT!$A$1:$B$200,2,FALSE))</f>
        <v/>
      </c>
      <c r="BK71" s="3" t="str" cm="1">
        <f t="array" aca="1" ref="BK71" ca="1">IF(NOT(ISNUMBER(INDEX($A:$A,LOOKUP(2,1/($A$1:INDIRECT("$A$"&amp;ROW($A71))&lt;&gt;""),ROW($A$1:INDIRECT("$A$"&amp;ROW($A71)))),1))),"",
_xlfn.FLOOR.MATH((($BI71*$BE71)*$BH71)/($BJ71*$BF71))+1)</f>
        <v/>
      </c>
      <c r="BL71" s="3" t="str" cm="1">
        <f t="array" aca="1" ref="BL71" ca="1">IF(NOT(ISNUMBER(INDEX($A:$A,LOOKUP(2,1/($A$1:INDIRECT("$A$"&amp;ROW($A71))&lt;&gt;""),ROW($A$1:INDIRECT("$A$"&amp;ROW($A71)))),1))),"",
_xlfn.FLOOR.MATH($BK71*IF(NOT(INDIRECT("$Z$"&amp;LOOKUP(2, 1 / ($AY$1:INDIRECT("$AY$"&amp;ROW($AY71)-1) &lt;&gt; ""),ROW($AY$1:INDIRECT("$AY$"&amp;ROW($AY71)-1))))=""),1.5,1)))</f>
        <v/>
      </c>
      <c r="BM71" s="3" t="str" cm="1">
        <f t="array" aca="1" ref="BM71" ca="1">IF(NOT(ISNUMBER(INDEX($A:$A, LOOKUP(2, 1 / ($A$1:INDIRECT("$A$"&amp;ROW($A71)) &lt;&gt; ""),ROW($A$1:INDIRECT("$A$"&amp;ROW($A71)))), 1))), "",
INDIRECT("$Y$"&amp;LOOKUP(2, 1 / ($AY$1:INDIRECT("$AY$"&amp;ROW($AY71)-1) &lt;&gt; ""),ROW($AY$1:INDIRECT("$AY$"&amp;ROW($AY71)-1)))))</f>
        <v/>
      </c>
      <c r="BN71" s="3" t="str">
        <f t="shared" ref="BN71:BN134" ca="1" si="7">IF(OR($BM71="",$BM71=0),"",BL71=BM71)</f>
        <v/>
      </c>
      <c r="CT71" s="3" t="str" cm="1">
        <f t="array" aca="1" ref="CT71" ca="1">IF(NOT(ISNUMBER(INDEX($A:$A, LOOKUP(2, 1 / ($A$1:INDIRECT("$A$"&amp;ROW($A71)) &lt;&gt; ""),ROW($A$1:INDIRECT("$A$"&amp;ROW($A71)))), 1))), "",
$AY71-INDEX($AY:$AY, LOOKUP(2, 1 / ($AY$1:INDIRECT("$AV$"&amp;ROW($AY71)-1) &lt;&gt; ""),ROW($AY$1:INDIRECT("$AV$"&amp;ROW($AY71)-1))), 1))</f>
        <v/>
      </c>
      <c r="CU71" s="3" t="str" cm="1">
        <f t="array" aca="1" ref="CU71" ca="1">IF(NOT(ISNUMBER(INDEX($A:$A, LOOKUP(2, 1 / ($A$1:INDIRECT("$A$"&amp;ROW($A71)) &lt;&gt; ""),ROW($A$1:INDIRECT("$A$"&amp;ROW($A71)))), 1))), "",
INDEX($Y:$Y, LOOKUP(2, 1 / ($Y$1:INDIRECT("$Y$"&amp;ROW($Y71)-1) &lt;&gt; ""),ROW($Y$1:INDIRECT("$Y$"&amp;ROW($Y71)-1))), 1))</f>
        <v/>
      </c>
      <c r="CV71" s="1" t="str">
        <f ca="1">IFERROR(VLOOKUP($AY71, 'Medium-Slow'!$A$1:$B$101, 2, TRUE),"")</f>
        <v/>
      </c>
    </row>
    <row r="72" spans="1:100" x14ac:dyDescent="0.45">
      <c r="A72" s="69" t="s">
        <v>75</v>
      </c>
      <c r="B72" s="69" t="s">
        <v>232</v>
      </c>
      <c r="C72" s="69" t="s">
        <v>46</v>
      </c>
      <c r="D72" s="69" t="s">
        <v>191</v>
      </c>
      <c r="E72" s="69" t="s">
        <v>48</v>
      </c>
      <c r="F72" s="56">
        <v>1</v>
      </c>
      <c r="G72" s="2" t="s">
        <v>138</v>
      </c>
      <c r="H72" s="2" t="s">
        <v>77</v>
      </c>
      <c r="I72" s="2">
        <v>16</v>
      </c>
      <c r="J72" s="2" t="s">
        <v>113</v>
      </c>
      <c r="K72" s="2" t="s">
        <v>158</v>
      </c>
      <c r="L72" s="2" t="s">
        <v>53</v>
      </c>
      <c r="M72" s="2" t="s">
        <v>67</v>
      </c>
      <c r="N72" s="2" t="s">
        <v>73</v>
      </c>
      <c r="O72" s="2" t="s">
        <v>147</v>
      </c>
      <c r="P72" s="2" t="s">
        <v>233</v>
      </c>
      <c r="Q72" s="2">
        <v>6</v>
      </c>
      <c r="R72" s="2">
        <f>_xlfn.FLOOR.MATH((((2*VLOOKUP(G72, 'EV and Base'!$A$1:$N$671, 9, FALSE))+$Q72)*$I72)/100)+$I72+10</f>
        <v>42</v>
      </c>
      <c r="S72" s="2">
        <f>_xlfn.FLOOR.MATH((_xlfn.FLOOR.MATH((((2*VLOOKUP($G72, 'EV and Base'!$A$1:$N$671, 10, FALSE))+$Q72)*$I72)/100)+5)*
IF(OR($J72="Lonely", $J72="Brave", $J72="Adamant", $J72="Naughty"), 1.1,
IF(OR($J72="Bold", $J72="Timid", $J72="Modest", $J72="Calm"), 0.9, 1)))</f>
        <v>23</v>
      </c>
      <c r="T72" s="2">
        <f>_xlfn.FLOOR.MATH((_xlfn.FLOOR.MATH((((2*VLOOKUP($G72, 'EV and Base'!$A$1:$N$671, 11, FALSE))+$Q72)*$I72)/100)+5)*
IF(OR($J72="Bold", $J72="Relaxed", $J72="Impish", $J72="Lax"), 1.1,
IF(OR($J72="Lonely", $J72="Hasty", $J72="Mild", $J72="Gentle"), 0.9, 1)))</f>
        <v>21</v>
      </c>
      <c r="U72" s="2">
        <f>_xlfn.FLOOR.MATH((_xlfn.FLOOR.MATH((((2*VLOOKUP($G72, 'EV and Base'!$A$1:$N$671, 12, FALSE))+$Q72)*$I72)/100)+5)*
IF(OR($J72="Modest", $J72="Mild", $J72="Quiet", $J72="Rash"), 1.1,
IF(OR($J72="Adamant", $J72="Impish", $J72="Jolly", $J72="Careful"), 0.9, 1)))</f>
        <v>17</v>
      </c>
      <c r="V72" s="2">
        <f>_xlfn.FLOOR.MATH((_xlfn.FLOOR.MATH((((2*VLOOKUP($G72, 'EV and Base'!$A$1:$N$671, 13, FALSE))+$Q72)*$I72)/100)+5)*
IF(OR($J72="Calm", $J72="Gentle", $J72="Sassy", $J72="Careful"), 1.1,
IF(OR($J72="Naughty", $J72="Lax", $J72="Naive", $J72="Rash"), 0.9, 1)))</f>
        <v>15</v>
      </c>
      <c r="W72" s="2">
        <f>_xlfn.FLOOR.MATH((_xlfn.FLOOR.MATH((((2*VLOOKUP($G72, 'EV and Base'!$A$1:$N$671, 14, FALSE))+$Q72)*$I72)/100)+5)*
IF(OR($J72="Timid", $J72="Hasty", $J72="Jolly", $J72="Naive"), 1.1,
IF(OR($J72="Brave", $J72="Relaxed", $J72="Quiet", $J72="Sassy"), 0.9, 1)))</f>
        <v>19</v>
      </c>
      <c r="X72" s="69">
        <v>320</v>
      </c>
      <c r="AA72" s="23" t="str" cm="1">
        <f t="array" aca="1" ref="AA72" ca="1">IF(NOT(ISNUMBER(INDEX($A:$A,LOOKUP(2,1/($A$1:INDIRECT("$A$"&amp;ROW($A72))&lt;&gt;""),ROW($A$1:INDIRECT("$A$"&amp;ROW($A72)))),1))),"",
IF(NOT(ISNUMBER($A72)),$AA71,
IF($AB72&lt;16,"Lillipup",
IF($AB72&lt;32,"Herdier",
"Stoutland"))))</f>
        <v/>
      </c>
      <c r="AB72" s="25" t="str" cm="1">
        <f t="array" aca="1" ref="AB72" ca="1">IF(NOT(ISNUMBER(INDEX($A:$A, LOOKUP(2, 1 / ($A$1:INDIRECT("$A$"&amp;ROW($A72)) &lt;&gt; ""),ROW($A$1:INDIRECT("$A$"&amp;ROW($A72)))), 1))), "",
VLOOKUP($AY72,'Medium-Slow'!$A$1:$B$101,2,TRUE))</f>
        <v/>
      </c>
      <c r="AC72" s="23" t="str" cm="1">
        <f t="array" aca="1" ref="AC72" ca="1">IF(NOT(ISNUMBER(INDEX($A:$A, LOOKUP(2, 1 / ($A$1:INDIRECT("$A$"&amp;ROW($A72)) &lt;&gt; ""),ROW($A$1:INDIRECT("$A$"&amp;ROW($A72)))), 1))), "",
INDEX($AC:$AC, LOOKUP(2, 1 / ($AC$1:INDIRECT("$AC$"&amp;ROW($AC72)-1) &lt;&gt; ""),ROW($AC$1:INDIRECT("$AC$"&amp;ROW($AC72)-1))), 1)+
IF(INDEX($AC:$AC, LOOKUP(2, 1 / ($AC$1:INDIRECT("$AC$"&amp;ROW($AC72)-1) &lt;&gt; ""),ROW($AC$1:INDIRECT("$AC$"&amp;ROW($AC72)-1))), 1)+
INDEX($AD:$AD, LOOKUP(2, 1 / ($AD$1:INDIRECT("$AD$"&amp;ROW($AD72)-1) &lt;&gt; ""),ROW($AD$1:INDIRECT("$AD$"&amp;ROW($AD72)-1))), 1)+
INDEX($AE:$AE, LOOKUP(2, 1 / ($AE$1:INDIRECT("$AE$"&amp;ROW($AE72)-1) &lt;&gt; ""),ROW($AE$1:INDIRECT("$AE$"&amp;ROW($AD72)-1))), 1)+
INDEX($AE:$AF, LOOKUP(2, 1 / ($AF$1:INDIRECT("$AF$"&amp;ROW($AF72)-1) &lt;&gt; ""),ROW($AF$1:INDIRECT("$AF$"&amp;ROW($AD72)-1))), 1)+
INDEX($AG:$AG, LOOKUP(2, 1 / ($AG$1:INDIRECT("$AG$"&amp;ROW($AG72)-1) &lt;&gt; ""),ROW($AG$1:INDIRECT("$AG$"&amp;ROW($AD72)-1))), 1)+
INDEX($AH:$AH, LOOKUP(2, 1 / ($AH$1:INDIRECT("$AH$"&amp;ROW($AH72)-1) &lt;&gt; ""),ROW($AH$1:INDIRECT("$AH$"&amp;ROW($AD72)-1))), 1)&gt;=510,0,
IF(INDEX($AC:$AC, LOOKUP(2, 1 / ($AC$1:INDIRECT("$AC$"&amp;ROW($AC72)-1) &lt;&gt; ""),ROW($AC$1:INDIRECT("$AC$"&amp;ROW($AC72)-1))), 1)&gt;=255,0,
VLOOKUP(INDIRECT("$G$"&amp;LOOKUP(2, 1 / ($AC$1:INDIRECT("$AC$"&amp;ROW($AC72)-1) &lt;&gt; ""),ROW($AC$1:INDIRECT("$AC$"&amp;ROW($AC72)-1)))), 'EV and Base'!$A$1:$N$671, 3, FALSE))))</f>
        <v/>
      </c>
      <c r="AD72" s="2" t="str" cm="1">
        <f t="array" aca="1" ref="AD72" ca="1">IF(NOT(ISNUMBER(INDEX($A:$A, LOOKUP(2, 1 / ($A$1:INDIRECT("$A$"&amp;ROW($A72)) &lt;&gt; ""),ROW($A$1:INDIRECT("$A$"&amp;ROW($A72)))), 1))), "",
INDEX($AD:$AD, LOOKUP(2, 1 / ($AD$1:INDIRECT("$AD$"&amp;ROW($AD72)-1) &lt;&gt; ""),ROW($AD$1:INDIRECT("$AD$"&amp;ROW($AD72)-1))), 1)+
IF(INDEX($AC:$AC, LOOKUP(2, 1 / ($AC$1:INDIRECT("$AC$"&amp;ROW($AC72)-1) &lt;&gt; ""),ROW($AC$1:INDIRECT("$AC$"&amp;ROW($AC72)-1))), 1)+
INDEX($AD:$AD, LOOKUP(2, 1 / ($AD$1:INDIRECT("$AD$"&amp;ROW($AD72)-1) &lt;&gt; ""),ROW($AD$1:INDIRECT("$AD$"&amp;ROW($AD72)-1))), 1)+
INDEX($AE:$AE, LOOKUP(2, 1 / ($AE$1:INDIRECT("$AE$"&amp;ROW($AE72)-1) &lt;&gt; ""),ROW($AE$1:INDIRECT("$AE$"&amp;ROW($AD72)-1))), 1)+
INDEX($AE:$AF, LOOKUP(2, 1 / ($AF$1:INDIRECT("$AF$"&amp;ROW($AF72)-1) &lt;&gt; ""),ROW($AF$1:INDIRECT("$AF$"&amp;ROW($AD72)-1))), 1)+
INDEX($AG:$AG, LOOKUP(2, 1 / ($AG$1:INDIRECT("$AG$"&amp;ROW($AG72)-1) &lt;&gt; ""),ROW($AG$1:INDIRECT("$AG$"&amp;ROW($AD72)-1))), 1)+
INDEX($AH:$AH, LOOKUP(2, 1 / ($AH$1:INDIRECT("$AH$"&amp;ROW($AH72)-1) &lt;&gt; ""),ROW($AH$1:INDIRECT("$AH$"&amp;ROW($AD72)-1))), 1)&gt;=510,0,
IF(INDEX($AD:$AD, LOOKUP(2, 1 / ($AD$1:INDIRECT("$AD$"&amp;ROW($AD72)-1) &lt;&gt; ""),ROW($AD$1:INDIRECT("$AD$"&amp;ROW($AD72)-1))), 1)&gt;=255,0,
VLOOKUP(INDIRECT("$G$"&amp;LOOKUP(2, 1 / ($AD$1:INDIRECT("$AD$"&amp;ROW($AD72)-1) &lt;&gt; ""),ROW($AD$1:INDIRECT("$AD$"&amp;ROW($AD72)-1)))), 'EV and Base'!$A$1:$N$671, 4, FALSE))))</f>
        <v/>
      </c>
      <c r="AE72" s="2" t="str" cm="1">
        <f t="array" aca="1" ref="AE72" ca="1">IF(NOT(ISNUMBER(INDEX($A:$A,LOOKUP(2,1/($A$1:INDIRECT("$A$"&amp;ROW($A72))&lt;&gt;""),ROW($A$1:INDIRECT("$A$"&amp;ROW($A72)))),1))),"",
INDEX($AE:$AE,LOOKUP(2,1/($AE$1:INDIRECT("$AE$"&amp;ROW($AE72)-1)&lt;&gt;""),ROW($AE$1:INDIRECT("$AE$"&amp;ROW($AE72)-1))),1)+
IF(INDEX($AC:$AC,LOOKUP(2,1/($AC$1:INDIRECT("$AC$"&amp;ROW($AC72)-1)&lt;&gt;""),ROW($AC$1:INDIRECT("$AC$"&amp;ROW($AC72)-1))),1)+
INDEX($AD:$AD,LOOKUP(2,1/($AD$1:INDIRECT("$AD$"&amp;ROW($AD72)-1)&lt;&gt;""),ROW($AD$1:INDIRECT("$AD$"&amp;ROW($AD72)-1))),1)+
INDEX($AE:$AE,LOOKUP(2,1/($AE$1:INDIRECT("$AE$"&amp;ROW($AE72)-1)&lt;&gt;""),ROW($AE$1:INDIRECT("$AE$"&amp;ROW($AD72)-1))),1)+
INDEX($AE:$AF,LOOKUP(2,1/($AF$1:INDIRECT("$AF$"&amp;ROW($AF72)-1)&lt;&gt;""),ROW($AF$1:INDIRECT("$AF$"&amp;ROW($AD72)-1))),1)+
INDEX($AG:$AG,LOOKUP(2,1/($AG$1:INDIRECT("$AG$"&amp;ROW($AG72)-1)&lt;&gt;""),ROW($AG$1:INDIRECT("$AG$"&amp;ROW($AD72)-1))),1)+
INDEX($AH:$AH,LOOKUP(2,1/($AH$1:INDIRECT("$AH$"&amp;ROW($AH72)-1)&lt;&gt;""),ROW($AH$1:INDIRECT("$AH$"&amp;ROW($AD72)-1))),1)&gt;=510,0,
IF(INDEX($AE:$AE,LOOKUP(2,1/($AE$1:INDIRECT("$AE$"&amp;ROW($AE72)-1)&lt;&gt;""),ROW($AE$1:INDIRECT("$AE$"&amp;ROW($AE72)-1))),1)&gt;=255,0,
VLOOKUP(INDIRECT("$G$"&amp;LOOKUP(2,1/($AE$1:INDIRECT("$AE$"&amp;ROW($AE72)-1)&lt;&gt;""),ROW($AE$1:INDIRECT("$AE$"&amp;ROW($AE72)-1)))),'EV and Base'!$A$1:$N$671,5,FALSE))))</f>
        <v/>
      </c>
      <c r="AF72" s="2" t="str" cm="1">
        <f t="array" aca="1" ref="AF72" ca="1">IF(NOT(ISNUMBER(INDEX($A:$A, LOOKUP(2, 1 / ($A$1:INDIRECT("$A$"&amp;ROW($A72)) &lt;&gt; ""),ROW($A$1:INDIRECT("$A$"&amp;ROW($A72)))), 1))), "",
INDEX($AF:$AF, LOOKUP(2, 1 / ($AF$1:INDIRECT("$AF$"&amp;ROW($AF72)-1) &lt;&gt; ""),ROW($AF$1:INDIRECT("$AF$"&amp;ROW($AF72)-1))), 1)+
IF(INDEX($AC:$AC, LOOKUP(2, 1 / ($AC$1:INDIRECT("$AC$"&amp;ROW($AC72)-1) &lt;&gt; ""),ROW($AC$1:INDIRECT("$AC$"&amp;ROW($AC72)-1))), 1)+
INDEX($AD:$AD, LOOKUP(2, 1 / ($AD$1:INDIRECT("$AD$"&amp;ROW($AD72)-1) &lt;&gt; ""),ROW($AD$1:INDIRECT("$AD$"&amp;ROW($AD72)-1))), 1)+
INDEX($AE:$AE, LOOKUP(2, 1 / ($AE$1:INDIRECT("$AE$"&amp;ROW($AE72)-1) &lt;&gt; ""),ROW($AE$1:INDIRECT("$AE$"&amp;ROW($AD72)-1))), 1)+
INDEX($AE:$AF, LOOKUP(2, 1 / ($AF$1:INDIRECT("$AF$"&amp;ROW($AF72)-1) &lt;&gt; ""),ROW($AF$1:INDIRECT("$AF$"&amp;ROW($AD72)-1))), 1)+
INDEX($AG:$AG, LOOKUP(2, 1 / ($AG$1:INDIRECT("$AG$"&amp;ROW($AG72)-1) &lt;&gt; ""),ROW($AG$1:INDIRECT("$AG$"&amp;ROW($AD72)-1))), 1)+
INDEX($AH:$AH, LOOKUP(2, 1 / ($AH$1:INDIRECT("$AH$"&amp;ROW($AH72)-1) &lt;&gt; ""),ROW($AH$1:INDIRECT("$AH$"&amp;ROW($AD72)-1))), 1)&gt;=510,0,
IF(INDEX($AF:$AF, LOOKUP(2, 1 / ($AF$1:INDIRECT("$AF$"&amp;ROW($AF72)-1) &lt;&gt; ""),ROW($AF$1:INDIRECT("$AF$"&amp;ROW($AF72)-1))), 1)&gt;=255,0,
VLOOKUP(INDIRECT("$G$"&amp;LOOKUP(2, 1 / ($AF$1:INDIRECT("$AF$"&amp;ROW($AF72)-1) &lt;&gt; ""),ROW($AF$1:INDIRECT("$AF$"&amp;ROW($AF72)-1)))), 'EV and Base'!$A$1:$N$671, 6, FALSE))))</f>
        <v/>
      </c>
      <c r="AG72" s="2" t="str" cm="1">
        <f t="array" aca="1" ref="AG72" ca="1">IF(NOT(ISNUMBER(INDEX($A:$A, LOOKUP(2, 1 / ($A$1:INDIRECT("$A$"&amp;ROW($A72)) &lt;&gt; ""),ROW($A$1:INDIRECT("$A$"&amp;ROW($A72)))), 1))), "",
INDEX($AG:$AG, LOOKUP(2, 1 / ($AG$1:INDIRECT("$AG$"&amp;ROW($AG72)-1) &lt;&gt; ""),ROW($AG$1:INDIRECT("$AG$"&amp;ROW($AG72)-1))), 1)+
IF(INDEX($AC:$AC, LOOKUP(2, 1 / ($AC$1:INDIRECT("$AC$"&amp;ROW($AC72)-1) &lt;&gt; ""),ROW($AC$1:INDIRECT("$AC$"&amp;ROW($AC72)-1))), 1)+
INDEX($AD:$AD, LOOKUP(2, 1 / ($AD$1:INDIRECT("$AD$"&amp;ROW($AD72)-1) &lt;&gt; ""),ROW($AD$1:INDIRECT("$AD$"&amp;ROW($AD72)-1))), 1)+
INDEX($AE:$AE, LOOKUP(2, 1 / ($AE$1:INDIRECT("$AE$"&amp;ROW($AE72)-1) &lt;&gt; ""),ROW($AE$1:INDIRECT("$AE$"&amp;ROW($AD72)-1))), 1)+
INDEX($AE:$AF, LOOKUP(2, 1 / ($AF$1:INDIRECT("$AF$"&amp;ROW($AF72)-1) &lt;&gt; ""),ROW($AF$1:INDIRECT("$AF$"&amp;ROW($AD72)-1))), 1)+
INDEX($AG:$AG, LOOKUP(2, 1 / ($AG$1:INDIRECT("$AG$"&amp;ROW($AG72)-1) &lt;&gt; ""),ROW($AG$1:INDIRECT("$AG$"&amp;ROW($AD72)-1))), 1)+
INDEX($AH:$AH, LOOKUP(2, 1 / ($AH$1:INDIRECT("$AH$"&amp;ROW($AH72)-1) &lt;&gt; ""),ROW($AH$1:INDIRECT("$AH$"&amp;ROW($AD72)-1))), 1)&gt;=510,0,
IF(INDEX($AG:$AG, LOOKUP(2, 1 / ($AG$1:INDIRECT("$AG$"&amp;ROW($AG72)-1) &lt;&gt; ""),ROW($AG$1:INDIRECT("$AG$"&amp;ROW($AG72)-1))), 1)&gt;=255,0,
VLOOKUP(INDIRECT("$G$"&amp;LOOKUP(2, 1 / ($AG$1:INDIRECT("$AG$"&amp;ROW($AG72)-1) &lt;&gt; ""),ROW($AG$1:INDIRECT("$AG$"&amp;ROW($AG72)-1)))), 'EV and Base'!$A$1:$N$671, 7, FALSE))))</f>
        <v/>
      </c>
      <c r="AH72" s="24" t="str" cm="1">
        <f t="array" aca="1" ref="AH72" ca="1">IF(NOT(ISNUMBER(INDEX($A:$A,LOOKUP(2,1/($A$1:INDIRECT("$A$"&amp;ROW($A72))&lt;&gt;""),ROW($A$1:INDIRECT("$A$"&amp;ROW($A72)))),1))),"",
INDEX($AH:$AH,LOOKUP(2,1/($AH$1:INDIRECT("$AH$"&amp;ROW($AH72)-1)&lt;&gt;""),ROW($AH$1:INDIRECT("$AH$"&amp;ROW($AH72)-1))),1)+
IF(INDEX($AC:$AC,LOOKUP(2,1/($AC$1:INDIRECT("$AC$"&amp;ROW($AC72)-1)&lt;&gt;""),ROW($AC$1:INDIRECT("$AC$"&amp;ROW($AC72)-1))),1)+
INDEX($AD:$AD,LOOKUP(2,1/($AD$1:INDIRECT("$AD$"&amp;ROW($AD72)-1)&lt;&gt;""),ROW($AD$1:INDIRECT("$AD$"&amp;ROW($AD72)-1))),1)+
INDEX($AE:$AE,LOOKUP(2,1/($AE$1:INDIRECT("$AE$"&amp;ROW($AE72)-1)&lt;&gt;""),ROW($AE$1:INDIRECT("$AE$"&amp;ROW($AD72)-1))),1)+
INDEX($AE:$AF,LOOKUP(2,1/($AF$1:INDIRECT("$AF$"&amp;ROW($AF72)-1)&lt;&gt;""),ROW($AF$1:INDIRECT("$AF$"&amp;ROW($AD72)-1))),1)+
INDEX($AG:$AG,LOOKUP(2,1/($AG$1:INDIRECT("$AG$"&amp;ROW($AG72)-1)&lt;&gt;""),ROW($AG$1:INDIRECT("$AG$"&amp;ROW($AD72)-1))),1)+
INDEX($AH:$AH,LOOKUP(2,1/($AH$1:INDIRECT("$AH$"&amp;ROW($AH72)-1)&lt;&gt;""),ROW($AH$1:INDIRECT("$AH$"&amp;ROW($AD72)-1))),1)&gt;=510,0,
IF(INDEX($AH:$AH,LOOKUP(2,1/($AH$1:INDIRECT("$AH$"&amp;ROW($AH72)-1)&lt;&gt;""),ROW($AH$1:INDIRECT("$AH$"&amp;ROW($AH72)-1))),1)&gt;=255,0,
VLOOKUP(INDIRECT("$G$"&amp;LOOKUP(2,1/($AH$1:INDIRECT("$AH$"&amp;ROW($AH72)-1)&lt;&gt;""),ROW($AH$1:INDIRECT("$AH$"&amp;ROW($AH72)-1)))),'EV and Base'!$A$1:$N$671,8,FALSE))))</f>
        <v/>
      </c>
      <c r="AI72" s="29" t="str" cm="1">
        <f t="array" aca="1" ref="AI72" ca="1">IF(NOT(ISNUMBER(INDEX($A:$A,LOOKUP(2,1/($A$1:INDIRECT("$A$"&amp;ROW($A72))&lt;&gt;""),ROW($A$1:INDIRECT("$A$"&amp;ROW($A72)))),1))),"",
ROUNDDOWN((((2*VLOOKUP($AA72,'EV and Base'!$A$1:$N$671,9,FALSE))+31+ROUNDDOWN($AC72/4,0))*$AB72)/100,0)+$AB72+10)</f>
        <v/>
      </c>
      <c r="AJ72" s="21" t="str" cm="1">
        <f t="array" aca="1" ref="AJ72" ca="1">IF(NOT(ISNUMBER(INDEX($A:$A, LOOKUP(2, 1 / ($A$1:INDIRECT("$A$"&amp;ROW($A72)) &lt;&gt; ""),ROW($A$1:INDIRECT("$A$"&amp;ROW($A72)))), 1))), "",
ROUNDDOWN((ROUNDDOWN((((2*VLOOKUP($AA72, 'EV and Base'!$A$1:$N$671, 10, FALSE))+31+ROUNDDOWN($AD72/4, 0))*$AB72)/100, 0)+5)*1.1, 0))</f>
        <v/>
      </c>
      <c r="AK72" s="21" t="str" cm="1">
        <f t="array" aca="1" ref="AK72" ca="1">IF(NOT(ISNUMBER(INDEX($A:$A, LOOKUP(2, 1 / ($A$1:INDIRECT("$A$"&amp;ROW($A72)) &lt;&gt; ""),ROW($A$1:INDIRECT("$A$"&amp;ROW($A72)))), 1))), "",
ROUNDDOWN((ROUNDDOWN((((2*VLOOKUP($AA72, 'EV and Base'!$A$1:$N$671, 11, FALSE))+30+ROUNDDOWN($AE72/4, 0))*$AB72)/100, 0)+5), 0)
&amp;"-"&amp;
ROUNDDOWN((ROUNDDOWN((((2*VLOOKUP($AA72, 'EV and Base'!$A$1:$N$671, 11, FALSE))+31+ROUNDDOWN($AE72/4, 0))*$AB72)/100, 0)+5), 0))</f>
        <v/>
      </c>
      <c r="AL72" s="21" t="str" cm="1">
        <f t="array" aca="1" ref="AL72" ca="1">IF(NOT(ISNUMBER(INDEX($A:$A, LOOKUP(2, 1 / ($A$1:INDIRECT("$A$"&amp;ROW($A72)) &lt;&gt; ""),ROW($A$1:INDIRECT("$A$"&amp;ROW($A72)))), 1))), "",
ROUNDDOWN((ROUNDDOWN((((2*VLOOKUP($AA72, 'EV and Base'!$A$1:$N$671, 12, FALSE))+0+ROUNDDOWN($AF72/4, 0))*$AB72)/100, 0)+5)*0.9, 0)
&amp;"-"&amp;
ROUNDDOWN((ROUNDDOWN((((2*VLOOKUP($AA72, 'EV and Base'!$A$1:$N$671, 12, FALSE))+31+ROUNDDOWN($AF72/4, 0))*$AB72)/100, 0)+5)*0.9, 0))</f>
        <v/>
      </c>
      <c r="AM72" s="21" t="str" cm="1">
        <f t="array" aca="1" ref="AM72" ca="1">IF(NOT(ISNUMBER(INDEX($A:$A, LOOKUP(2, 1 / ($A$1:INDIRECT("$A$"&amp;ROW($A72)) &lt;&gt; ""),ROW($A$1:INDIRECT("$A$"&amp;ROW($A72)))), 1))), "",
ROUNDDOWN((ROUNDDOWN((((2*VLOOKUP($AA72, 'EV and Base'!$A$1:$N$671, 13, FALSE))+30+ROUNDDOWN($AG72/4, 0))*$AB72)/100, 0)+5), 0)
&amp;"-"&amp;
ROUNDDOWN((ROUNDDOWN((((2*VLOOKUP($AA72, 'EV and Base'!$A$1:$N$671, 13, FALSE))+31+ROUNDDOWN($AG72/4, 0))*$AB72)/100, 0)+5), 0))</f>
        <v/>
      </c>
      <c r="AN72" s="25" t="str" cm="1">
        <f t="array" aca="1" ref="AN72" ca="1">IF(NOT(ISNUMBER(INDEX($A:$A, LOOKUP(2, 1 / ($A$1:INDIRECT("$A$"&amp;ROW($A72)) &lt;&gt; ""),ROW($A$1:INDIRECT("$A$"&amp;ROW($A72)))), 1))), "",
ROUNDDOWN((ROUNDDOWN((((2*VLOOKUP($AA72, 'EV and Base'!$A$1:$N$671, 14, FALSE))+31+ROUNDDOWN($AH72/4, 0))*$AB72)/100, 0)+5), 0))</f>
        <v/>
      </c>
      <c r="AO72" s="23" t="str" cm="1">
        <f t="array" aca="1" ref="AO72" ca="1">IF(NOT(ISNUMBER(INDEX($A:$A, LOOKUP(2, 1 / ($A$1:INDIRECT("$A$"&amp;ROW($A72)) &lt;&gt; ""),ROW($A$1:INDIRECT("$A$"&amp;ROW($A72)))), 1))), "",
ROUNDDOWN((((2*VLOOKUP($AA72, 'EV and Base'!$A$1:$N$671, 9, FALSE))+31+ROUNDDOWN($AC72/4, 0))*$AB72)/100, 0)+$AB72+10)</f>
        <v/>
      </c>
      <c r="AP72" s="2" t="str" cm="1">
        <f t="array" aca="1" ref="AP72" ca="1">IF(NOT(ISNUMBER(INDEX($A:$A, LOOKUP(2, 1 / ($A$1:INDIRECT("$A$"&amp;ROW($A72)) &lt;&gt; ""),ROW($A$1:INDIRECT("$A$"&amp;ROW($A72)))), 1))), "",
ROUNDDOWN((ROUNDDOWN((((2*VLOOKUP($AA72, 'EV and Base'!$A$1:$N$671, 10, FALSE))+31+ROUNDDOWN($AD72/4, 0))*$AB72)/100, 0)+5)*1.1, 0))</f>
        <v/>
      </c>
      <c r="AQ72" s="2" t="str" cm="1">
        <f t="array" aca="1" ref="AQ72" ca="1">IF(NOT(ISNUMBER(INDEX($A:$A, LOOKUP(2, 1 / ($A$1:INDIRECT("$A$"&amp;ROW($A72)) &lt;&gt; ""),ROW($A$1:INDIRECT("$A$"&amp;ROW($A72)))), 1))), "",
ROUNDDOWN((ROUNDDOWN((((2*VLOOKUP($AA72, 'EV and Base'!$A$1:$N$671, 11, FALSE))+$AV$2+ROUNDDOWN($AE72/4, 0))*$AB72)/100, 0)+5), 0))</f>
        <v/>
      </c>
      <c r="AR72" s="22" t="str" cm="1">
        <f t="array" aca="1" ref="AR72" ca="1">IF(NOT(ISNUMBER(INDEX($A:$A, LOOKUP(2, 1 / ($A$1:INDIRECT("$A$"&amp;ROW($A72)) &lt;&gt; ""),ROW($A$1:INDIRECT("$A$"&amp;ROW($A72)))), 1))), "",
ROUNDDOWN((ROUNDDOWN((((2*VLOOKUP($AA72, 'EV and Base'!$A$1:$N$671, 12, FALSE))+$AW$2+ROUNDDOWN($AF72/4, 0))*$AB72)/100, 0)+5)*0.9, 0))</f>
        <v/>
      </c>
      <c r="AS72" s="2" t="str" cm="1">
        <f t="array" aca="1" ref="AS72" ca="1">IF(NOT(ISNUMBER(INDEX($A:$A, LOOKUP(2, 1 / ($A$1:INDIRECT("$A$"&amp;ROW($A72)) &lt;&gt; ""),ROW($A$1:INDIRECT("$A$"&amp;ROW($A72)))), 1))), "",
ROUNDDOWN((ROUNDDOWN((((2*VLOOKUP($AA72, 'EV and Base'!$A$1:$N$671, 13, FALSE))+$AX$2+ROUNDDOWN($AG72/4, 0))*$AB72)/100, 0)+5), 0))</f>
        <v/>
      </c>
      <c r="AT72" s="24" t="str" cm="1">
        <f t="array" aca="1" ref="AT72" ca="1">IF(NOT(ISNUMBER(INDEX($A:$A, LOOKUP(2, 1 / ($A$1:INDIRECT("$A$"&amp;ROW($A72)) &lt;&gt; ""),ROW($A$1:INDIRECT("$A$"&amp;ROW($A72)))), 1))), "",
ROUNDDOWN((ROUNDDOWN((((2*VLOOKUP($AA72, 'EV and Base'!$A$1:$N$671, 14, FALSE))+31+ROUNDDOWN($AH72/4, 0))*$AB72)/100, 0)+5), 0))</f>
        <v/>
      </c>
      <c r="AU72" s="28"/>
      <c r="AY72" t="str" cm="1">
        <f t="array" aca="1" ref="AY72" ca="1">IF(NOT(ISNUMBER(INDEX($A:$A,LOOKUP(2,1/($A$1:INDIRECT("$A$"&amp;ROW($A72))&lt;&gt;""),ROW($A$1:INDIRECT("$A$"&amp;ROW($A72)))),1))),"",
INDEX($AY:$AY,LOOKUP(2,1/($AY$1:INDIRECT("$AY$"&amp;ROW($AY72)-1)&lt;&gt;""),ROW($AY$1:INDIRECT("$AY$"&amp;ROW($AY72)-1))),1)+$BL72)</f>
        <v/>
      </c>
      <c r="AZ72" s="3" t="str" cm="1">
        <f t="array" aca="1" ref="AZ72" ca="1">IF(NOT(ISNUMBER(INDEX($A:$A, LOOKUP(2, 1 / ($A$1:INDIRECT("$A$"&amp;ROW($A72)) &lt;&gt; ""),ROW($A$1:INDIRECT("$A$"&amp;ROW($A72)))), 1))), "",
VLOOKUP(INDIRECT("$G$"&amp;LOOKUP(2, 1 / ($AY$1:INDIRECT("$AY$"&amp;ROW($AY72)-1) &lt;&gt; ""),ROW($AY$1:INDIRECT("$AY$"&amp;ROW($AY72)-1)))),'EV and Base'!A67:N737,2,FALSE))</f>
        <v/>
      </c>
      <c r="BA72" s="3" t="str" cm="1">
        <f t="array" aca="1" ref="BA72" ca="1">IF(NOT(ISNUMBER(INDEX($A:$A, LOOKUP(2, 1 / ($A$1:INDIRECT("$A$"&amp;ROW($A72)) &lt;&gt; ""),ROW($A$1:INDIRECT("$A$"&amp;ROW($A72)))), 1))), "",
INDIRECT("$I$"&amp;LOOKUP(2, 1 / ($AY$1:INDIRECT("$AY$"&amp;ROW($AY72)-1) &lt;&gt; ""),ROW($AY$1:INDIRECT("$AY$"&amp;ROW($AY72)-1)))))</f>
        <v/>
      </c>
      <c r="BB72" s="1" t="str" cm="1">
        <f t="array" aca="1" ref="BB72" ca="1">IF(NOT(ISNUMBER(INDEX($A:$A, LOOKUP(2, 1 / ($A$1:INDIRECT("$A$"&amp;ROW($A72)) &lt;&gt; ""),ROW($A$1:INDIRECT("$A$"&amp;ROW($A72)))), 1))), "",
INDIRECT("$AB$"&amp;LOOKUP(2, 1 / ($AY$1:INDIRECT("$AY$"&amp;ROW($AY72)-1) &lt;&gt; ""),ROW($AY$1:INDIRECT("$AY$"&amp;ROW($AY72)-1)))))</f>
        <v/>
      </c>
      <c r="BC72" s="3" t="str" cm="1">
        <f t="array" aca="1" ref="BC72" ca="1">IF(NOT(ISNUMBER(INDEX($A:$A,LOOKUP(2,1/($A$1:INDIRECT("$A$"&amp;ROW($A72))&lt;&gt;""),ROW($A$1:INDIRECT("$A$"&amp;ROW($A72)))),1))),"",
$BA72+$BA72+10)</f>
        <v/>
      </c>
      <c r="BD72" s="3" t="str" cm="1">
        <f t="array" aca="1" ref="BD72" ca="1">IF(NOT(ISNUMBER(INDEX($A:$A,LOOKUP(2,1/($A$1:INDIRECT("$A$"&amp;ROW($A72))&lt;&gt;""),ROW($A$1:INDIRECT("$A$"&amp;ROW($A72)))),1))),"",
$BA72+$BB72+10)</f>
        <v/>
      </c>
      <c r="BE72" s="3" t="str" cm="1">
        <f t="array" aca="1" ref="BE72" ca="1">IF(NOT(ISNUMBER(INDEX($A:$A,LOOKUP(2,1/($A$1:INDIRECT("$A$"&amp;ROW($A72))&lt;&gt;""),ROW($A$1:INDIRECT("$A$"&amp;ROW($A72)))),1))),"",
$BC72*$BC72)</f>
        <v/>
      </c>
      <c r="BF72" s="3" t="str" cm="1">
        <f t="array" aca="1" ref="BF72" ca="1">IF(NOT(ISNUMBER(INDEX($A:$A,LOOKUP(2,1/($A$1:INDIRECT("$A$"&amp;ROW($A72))&lt;&gt;""),ROW($A$1:INDIRECT("$A$"&amp;ROW($A72)))),1))),"",
$BD72*$BD72)</f>
        <v/>
      </c>
      <c r="BG72" s="3" t="str" cm="1">
        <f t="array" aca="1" ref="BG72" ca="1">IF(NOT(ISNUMBER(INDEX($A:$A,LOOKUP(2,1/($A$1:INDIRECT("$A$"&amp;ROW($A72))&lt;&gt;""),ROW($A$1:INDIRECT("$A$"&amp;ROW($A72)))),1))),"",
_xlfn.FLOOR.MATH(1.5*_xlfn.FLOOR.MATH($AZ72*BA72/5)))</f>
        <v/>
      </c>
      <c r="BH72" s="3" t="str" cm="1">
        <f t="array" aca="1" ref="BH72" ca="1">IF(NOT(ISNUMBER(INDEX($A:$A, LOOKUP(2, 1 / ($A$1:INDIRECT("$A$"&amp;ROW($A72)) &lt;&gt; ""),ROW($A$1:INDIRECT("$A$"&amp;ROW($A72)))), 1))), "",
_xlfn.FLOOR.MATH($BG72/IF(OR(INDIRECT("$C$"&amp;LOOKUP(2, 1 / ($AY$1:INDIRECT("$AY$"&amp;ROW($AY72)-1) &lt;&gt; ""),ROW($AY$1:INDIRECT("$AY$"&amp;ROW($AY72)-1))))="Multi",
INDIRECT("$C$"&amp;LOOKUP(2, 1 / ($AY$1:INDIRECT("$AY$"&amp;ROW($AY72)-1) &lt;&gt; ""),ROW($AY$1:INDIRECT("$AY$"&amp;ROW($AY72)-1))))="Double"),2,1)))</f>
        <v/>
      </c>
      <c r="BI72" s="3" t="str" cm="1">
        <f t="array" aca="1" ref="BI72" ca="1">IF(NOT(ISNUMBER(INDEX($A:$A,LOOKUP(2,1/($A$1:INDIRECT("$A$"&amp;ROW($A72))&lt;&gt;""),ROW($A$1:INDIRECT("$A$"&amp;ROW($A72)))),1))),"",
VLOOKUP($BC72,GameFreakSQRT!$A$1:$B$200,2,FALSE))</f>
        <v/>
      </c>
      <c r="BJ72" s="3" t="str" cm="1">
        <f t="array" aca="1" ref="BJ72" ca="1">IF(NOT(ISNUMBER(INDEX($A:$A,LOOKUP(2,1/($A$1:INDIRECT("$A$"&amp;ROW($A72))&lt;&gt;""),ROW($A$1:INDIRECT("$A$"&amp;ROW($A72)))),1))),"",
VLOOKUP($BD72,GameFreakSQRT!$A$1:$B$200,2,FALSE))</f>
        <v/>
      </c>
      <c r="BK72" s="3" t="str" cm="1">
        <f t="array" aca="1" ref="BK72" ca="1">IF(NOT(ISNUMBER(INDEX($A:$A,LOOKUP(2,1/($A$1:INDIRECT("$A$"&amp;ROW($A72))&lt;&gt;""),ROW($A$1:INDIRECT("$A$"&amp;ROW($A72)))),1))),"",
_xlfn.FLOOR.MATH((($BI72*$BE72)*$BH72)/($BJ72*$BF72))+1)</f>
        <v/>
      </c>
      <c r="BL72" s="3" t="str" cm="1">
        <f t="array" aca="1" ref="BL72" ca="1">IF(NOT(ISNUMBER(INDEX($A:$A,LOOKUP(2,1/($A$1:INDIRECT("$A$"&amp;ROW($A72))&lt;&gt;""),ROW($A$1:INDIRECT("$A$"&amp;ROW($A72)))),1))),"",
_xlfn.FLOOR.MATH($BK72*IF(NOT(INDIRECT("$Z$"&amp;LOOKUP(2, 1 / ($AY$1:INDIRECT("$AY$"&amp;ROW($AY72)-1) &lt;&gt; ""),ROW($AY$1:INDIRECT("$AY$"&amp;ROW($AY72)-1))))=""),1.5,1)))</f>
        <v/>
      </c>
      <c r="BM72" s="3" t="str" cm="1">
        <f t="array" aca="1" ref="BM72" ca="1">IF(NOT(ISNUMBER(INDEX($A:$A, LOOKUP(2, 1 / ($A$1:INDIRECT("$A$"&amp;ROW($A72)) &lt;&gt; ""),ROW($A$1:INDIRECT("$A$"&amp;ROW($A72)))), 1))), "",
INDIRECT("$Y$"&amp;LOOKUP(2, 1 / ($AY$1:INDIRECT("$AY$"&amp;ROW($AY72)-1) &lt;&gt; ""),ROW($AY$1:INDIRECT("$AY$"&amp;ROW($AY72)-1)))))</f>
        <v/>
      </c>
      <c r="BN72" s="3" t="str">
        <f t="shared" ca="1" si="7"/>
        <v/>
      </c>
      <c r="CT72" s="3" t="str" cm="1">
        <f t="array" aca="1" ref="CT72" ca="1">IF(NOT(ISNUMBER(INDEX($A:$A, LOOKUP(2, 1 / ($A$1:INDIRECT("$A$"&amp;ROW($A72)) &lt;&gt; ""),ROW($A$1:INDIRECT("$A$"&amp;ROW($A72)))), 1))), "",
$AY72-INDEX($AY:$AY, LOOKUP(2, 1 / ($AY$1:INDIRECT("$AV$"&amp;ROW($AY72)-1) &lt;&gt; ""),ROW($AY$1:INDIRECT("$AV$"&amp;ROW($AY72)-1))), 1))</f>
        <v/>
      </c>
      <c r="CU72" s="3" t="str" cm="1">
        <f t="array" aca="1" ref="CU72" ca="1">IF(NOT(ISNUMBER(INDEX($A:$A, LOOKUP(2, 1 / ($A$1:INDIRECT("$A$"&amp;ROW($A72)) &lt;&gt; ""),ROW($A$1:INDIRECT("$A$"&amp;ROW($A72)))), 1))), "",
INDEX($Y:$Y, LOOKUP(2, 1 / ($Y$1:INDIRECT("$Y$"&amp;ROW($Y72)-1) &lt;&gt; ""),ROW($Y$1:INDIRECT("$Y$"&amp;ROW($Y72)-1))), 1))</f>
        <v/>
      </c>
      <c r="CV72" s="1" t="str">
        <f ca="1">IFERROR(VLOOKUP($AY72, 'Medium-Slow'!$A$1:$B$101, 2, TRUE),"")</f>
        <v/>
      </c>
    </row>
    <row r="73" spans="1:100" x14ac:dyDescent="0.45">
      <c r="A73" s="69"/>
      <c r="B73" s="69"/>
      <c r="C73" s="69" t="str">
        <f>$C72</f>
        <v>Single</v>
      </c>
      <c r="D73" s="69"/>
      <c r="E73" s="69"/>
      <c r="F73" s="56">
        <v>2</v>
      </c>
      <c r="G73" s="2" t="s">
        <v>63</v>
      </c>
      <c r="H73" s="2" t="s">
        <v>77</v>
      </c>
      <c r="I73" s="2">
        <v>16</v>
      </c>
      <c r="J73" s="2" t="s">
        <v>223</v>
      </c>
      <c r="K73" s="2" t="s">
        <v>100</v>
      </c>
      <c r="L73" s="2" t="s">
        <v>53</v>
      </c>
      <c r="M73" s="2" t="s">
        <v>79</v>
      </c>
      <c r="N73" s="2" t="s">
        <v>101</v>
      </c>
      <c r="O73" s="2" t="s">
        <v>135</v>
      </c>
      <c r="P73" s="2" t="s">
        <v>215</v>
      </c>
      <c r="Q73" s="2">
        <v>6</v>
      </c>
      <c r="R73" s="2">
        <f>_xlfn.FLOOR.MATH((((2*VLOOKUP(G73, 'EV and Base'!$A$1:$N$671, 9, FALSE))+$Q73)*$I73)/100)+$I73+10</f>
        <v>40</v>
      </c>
      <c r="S73" s="2">
        <f>_xlfn.FLOOR.MATH((_xlfn.FLOOR.MATH((((2*VLOOKUP($G73, 'EV and Base'!$A$1:$N$671, 10, FALSE))+$Q73)*$I73)/100)+5)*
IF(OR($J73="Lonely", $J73="Brave", $J73="Adamant", $J73="Naughty"), 1.1,
IF(OR($J73="Bold", $J73="Timid", $J73="Modest", $J73="Calm"), 0.9, 1)))</f>
        <v>18</v>
      </c>
      <c r="T73" s="2">
        <f>_xlfn.FLOOR.MATH((_xlfn.FLOOR.MATH((((2*VLOOKUP($G73, 'EV and Base'!$A$1:$N$671, 11, FALSE))+$Q73)*$I73)/100)+5)*
IF(OR($J73="Bold", $J73="Relaxed", $J73="Impish", $J73="Lax"), 1.1,
IF(OR($J73="Lonely", $J73="Hasty", $J73="Mild", $J73="Gentle"), 0.9, 1)))</f>
        <v>17</v>
      </c>
      <c r="U73" s="2">
        <f>_xlfn.FLOOR.MATH((_xlfn.FLOOR.MATH((((2*VLOOKUP($G73, 'EV and Base'!$A$1:$N$671, 12, FALSE))+$Q73)*$I73)/100)+5)*
IF(OR($J73="Modest", $J73="Mild", $J73="Quiet", $J73="Rash"), 1.1,
IF(OR($J73="Adamant", $J73="Impish", $J73="Jolly", $J73="Careful"), 0.9, 1)))</f>
        <v>21</v>
      </c>
      <c r="V73" s="2">
        <f>_xlfn.FLOOR.MATH((_xlfn.FLOOR.MATH((((2*VLOOKUP($G73, 'EV and Base'!$A$1:$N$671, 13, FALSE))+$Q73)*$I73)/100)+5)*
IF(OR($J73="Calm", $J73="Gentle", $J73="Sassy", $J73="Careful"), 1.1,
IF(OR($J73="Naughty", $J73="Lax", $J73="Naive", $J73="Rash"), 0.9, 1)))</f>
        <v>18</v>
      </c>
      <c r="W73" s="2">
        <f>_xlfn.FLOOR.MATH((_xlfn.FLOOR.MATH((((2*VLOOKUP($G73, 'EV and Base'!$A$1:$N$671, 14, FALSE))+$Q73)*$I73)/100)+5)*
IF(OR($J73="Timid", $J73="Hasty", $J73="Jolly", $J73="Naive"), 1.1,
IF(OR($J73="Brave", $J73="Relaxed", $J73="Quiet", $J73="Sassy"), 0.9, 1)))</f>
        <v>27</v>
      </c>
      <c r="X73" s="69"/>
      <c r="AA73" s="23" t="str" cm="1">
        <f t="array" aca="1" ref="AA73" ca="1">IF(NOT(ISNUMBER(INDEX($A:$A,LOOKUP(2,1/($A$1:INDIRECT("$A$"&amp;ROW($A73))&lt;&gt;""),ROW($A$1:INDIRECT("$A$"&amp;ROW($A73)))),1))),"",
IF(NOT(ISNUMBER($A73)),$AA72,
IF($AB73&lt;16,"Lillipup",
IF($AB73&lt;32,"Herdier",
"Stoutland"))))</f>
        <v/>
      </c>
      <c r="AB73" s="25" t="str" cm="1">
        <f t="array" aca="1" ref="AB73" ca="1">IF(NOT(ISNUMBER(INDEX($A:$A, LOOKUP(2, 1 / ($A$1:INDIRECT("$A$"&amp;ROW($A73)) &lt;&gt; ""),ROW($A$1:INDIRECT("$A$"&amp;ROW($A73)))), 1))), "",
VLOOKUP($AY73,'Medium-Slow'!$A$1:$B$101,2,TRUE))</f>
        <v/>
      </c>
      <c r="AC73" s="23" t="str" cm="1">
        <f t="array" aca="1" ref="AC73" ca="1">IF(NOT(ISNUMBER(INDEX($A:$A, LOOKUP(2, 1 / ($A$1:INDIRECT("$A$"&amp;ROW($A73)) &lt;&gt; ""),ROW($A$1:INDIRECT("$A$"&amp;ROW($A73)))), 1))), "",
INDEX($AC:$AC, LOOKUP(2, 1 / ($AC$1:INDIRECT("$AC$"&amp;ROW($AC73)-1) &lt;&gt; ""),ROW($AC$1:INDIRECT("$AC$"&amp;ROW($AC73)-1))), 1)+
IF(INDEX($AC:$AC, LOOKUP(2, 1 / ($AC$1:INDIRECT("$AC$"&amp;ROW($AC73)-1) &lt;&gt; ""),ROW($AC$1:INDIRECT("$AC$"&amp;ROW($AC73)-1))), 1)+
INDEX($AD:$AD, LOOKUP(2, 1 / ($AD$1:INDIRECT("$AD$"&amp;ROW($AD73)-1) &lt;&gt; ""),ROW($AD$1:INDIRECT("$AD$"&amp;ROW($AD73)-1))), 1)+
INDEX($AE:$AE, LOOKUP(2, 1 / ($AE$1:INDIRECT("$AE$"&amp;ROW($AE73)-1) &lt;&gt; ""),ROW($AE$1:INDIRECT("$AE$"&amp;ROW($AD73)-1))), 1)+
INDEX($AE:$AF, LOOKUP(2, 1 / ($AF$1:INDIRECT("$AF$"&amp;ROW($AF73)-1) &lt;&gt; ""),ROW($AF$1:INDIRECT("$AF$"&amp;ROW($AD73)-1))), 1)+
INDEX($AG:$AG, LOOKUP(2, 1 / ($AG$1:INDIRECT("$AG$"&amp;ROW($AG73)-1) &lt;&gt; ""),ROW($AG$1:INDIRECT("$AG$"&amp;ROW($AD73)-1))), 1)+
INDEX($AH:$AH, LOOKUP(2, 1 / ($AH$1:INDIRECT("$AH$"&amp;ROW($AH73)-1) &lt;&gt; ""),ROW($AH$1:INDIRECT("$AH$"&amp;ROW($AD73)-1))), 1)&gt;=510,0,
IF(INDEX($AC:$AC, LOOKUP(2, 1 / ($AC$1:INDIRECT("$AC$"&amp;ROW($AC73)-1) &lt;&gt; ""),ROW($AC$1:INDIRECT("$AC$"&amp;ROW($AC73)-1))), 1)&gt;=255,0,
VLOOKUP(INDIRECT("$G$"&amp;LOOKUP(2, 1 / ($AC$1:INDIRECT("$AC$"&amp;ROW($AC73)-1) &lt;&gt; ""),ROW($AC$1:INDIRECT("$AC$"&amp;ROW($AC73)-1)))), 'EV and Base'!$A$1:$N$671, 3, FALSE))))</f>
        <v/>
      </c>
      <c r="AD73" s="2" t="str" cm="1">
        <f t="array" aca="1" ref="AD73" ca="1">IF(NOT(ISNUMBER(INDEX($A:$A, LOOKUP(2, 1 / ($A$1:INDIRECT("$A$"&amp;ROW($A73)) &lt;&gt; ""),ROW($A$1:INDIRECT("$A$"&amp;ROW($A73)))), 1))), "",
INDEX($AD:$AD, LOOKUP(2, 1 / ($AD$1:INDIRECT("$AD$"&amp;ROW($AD73)-1) &lt;&gt; ""),ROW($AD$1:INDIRECT("$AD$"&amp;ROW($AD73)-1))), 1)+
IF(INDEX($AC:$AC, LOOKUP(2, 1 / ($AC$1:INDIRECT("$AC$"&amp;ROW($AC73)-1) &lt;&gt; ""),ROW($AC$1:INDIRECT("$AC$"&amp;ROW($AC73)-1))), 1)+
INDEX($AD:$AD, LOOKUP(2, 1 / ($AD$1:INDIRECT("$AD$"&amp;ROW($AD73)-1) &lt;&gt; ""),ROW($AD$1:INDIRECT("$AD$"&amp;ROW($AD73)-1))), 1)+
INDEX($AE:$AE, LOOKUP(2, 1 / ($AE$1:INDIRECT("$AE$"&amp;ROW($AE73)-1) &lt;&gt; ""),ROW($AE$1:INDIRECT("$AE$"&amp;ROW($AD73)-1))), 1)+
INDEX($AE:$AF, LOOKUP(2, 1 / ($AF$1:INDIRECT("$AF$"&amp;ROW($AF73)-1) &lt;&gt; ""),ROW($AF$1:INDIRECT("$AF$"&amp;ROW($AD73)-1))), 1)+
INDEX($AG:$AG, LOOKUP(2, 1 / ($AG$1:INDIRECT("$AG$"&amp;ROW($AG73)-1) &lt;&gt; ""),ROW($AG$1:INDIRECT("$AG$"&amp;ROW($AD73)-1))), 1)+
INDEX($AH:$AH, LOOKUP(2, 1 / ($AH$1:INDIRECT("$AH$"&amp;ROW($AH73)-1) &lt;&gt; ""),ROW($AH$1:INDIRECT("$AH$"&amp;ROW($AD73)-1))), 1)&gt;=510,0,
IF(INDEX($AD:$AD, LOOKUP(2, 1 / ($AD$1:INDIRECT("$AD$"&amp;ROW($AD73)-1) &lt;&gt; ""),ROW($AD$1:INDIRECT("$AD$"&amp;ROW($AD73)-1))), 1)&gt;=255,0,
VLOOKUP(INDIRECT("$G$"&amp;LOOKUP(2, 1 / ($AD$1:INDIRECT("$AD$"&amp;ROW($AD73)-1) &lt;&gt; ""),ROW($AD$1:INDIRECT("$AD$"&amp;ROW($AD73)-1)))), 'EV and Base'!$A$1:$N$671, 4, FALSE))))</f>
        <v/>
      </c>
      <c r="AE73" s="2" t="str" cm="1">
        <f t="array" aca="1" ref="AE73" ca="1">IF(NOT(ISNUMBER(INDEX($A:$A,LOOKUP(2,1/($A$1:INDIRECT("$A$"&amp;ROW($A73))&lt;&gt;""),ROW($A$1:INDIRECT("$A$"&amp;ROW($A73)))),1))),"",
INDEX($AE:$AE,LOOKUP(2,1/($AE$1:INDIRECT("$AE$"&amp;ROW($AE73)-1)&lt;&gt;""),ROW($AE$1:INDIRECT("$AE$"&amp;ROW($AE73)-1))),1)+
IF(INDEX($AC:$AC,LOOKUP(2,1/($AC$1:INDIRECT("$AC$"&amp;ROW($AC73)-1)&lt;&gt;""),ROW($AC$1:INDIRECT("$AC$"&amp;ROW($AC73)-1))),1)+
INDEX($AD:$AD,LOOKUP(2,1/($AD$1:INDIRECT("$AD$"&amp;ROW($AD73)-1)&lt;&gt;""),ROW($AD$1:INDIRECT("$AD$"&amp;ROW($AD73)-1))),1)+
INDEX($AE:$AE,LOOKUP(2,1/($AE$1:INDIRECT("$AE$"&amp;ROW($AE73)-1)&lt;&gt;""),ROW($AE$1:INDIRECT("$AE$"&amp;ROW($AD73)-1))),1)+
INDEX($AE:$AF,LOOKUP(2,1/($AF$1:INDIRECT("$AF$"&amp;ROW($AF73)-1)&lt;&gt;""),ROW($AF$1:INDIRECT("$AF$"&amp;ROW($AD73)-1))),1)+
INDEX($AG:$AG,LOOKUP(2,1/($AG$1:INDIRECT("$AG$"&amp;ROW($AG73)-1)&lt;&gt;""),ROW($AG$1:INDIRECT("$AG$"&amp;ROW($AD73)-1))),1)+
INDEX($AH:$AH,LOOKUP(2,1/($AH$1:INDIRECT("$AH$"&amp;ROW($AH73)-1)&lt;&gt;""),ROW($AH$1:INDIRECT("$AH$"&amp;ROW($AD73)-1))),1)&gt;=510,0,
IF(INDEX($AE:$AE,LOOKUP(2,1/($AE$1:INDIRECT("$AE$"&amp;ROW($AE73)-1)&lt;&gt;""),ROW($AE$1:INDIRECT("$AE$"&amp;ROW($AE73)-1))),1)&gt;=255,0,
VLOOKUP(INDIRECT("$G$"&amp;LOOKUP(2,1/($AE$1:INDIRECT("$AE$"&amp;ROW($AE73)-1)&lt;&gt;""),ROW($AE$1:INDIRECT("$AE$"&amp;ROW($AE73)-1)))),'EV and Base'!$A$1:$N$671,5,FALSE))))</f>
        <v/>
      </c>
      <c r="AF73" s="2" t="str" cm="1">
        <f t="array" aca="1" ref="AF73" ca="1">IF(NOT(ISNUMBER(INDEX($A:$A, LOOKUP(2, 1 / ($A$1:INDIRECT("$A$"&amp;ROW($A73)) &lt;&gt; ""),ROW($A$1:INDIRECT("$A$"&amp;ROW($A73)))), 1))), "",
INDEX($AF:$AF, LOOKUP(2, 1 / ($AF$1:INDIRECT("$AF$"&amp;ROW($AF73)-1) &lt;&gt; ""),ROW($AF$1:INDIRECT("$AF$"&amp;ROW($AF73)-1))), 1)+
IF(INDEX($AC:$AC, LOOKUP(2, 1 / ($AC$1:INDIRECT("$AC$"&amp;ROW($AC73)-1) &lt;&gt; ""),ROW($AC$1:INDIRECT("$AC$"&amp;ROW($AC73)-1))), 1)+
INDEX($AD:$AD, LOOKUP(2, 1 / ($AD$1:INDIRECT("$AD$"&amp;ROW($AD73)-1) &lt;&gt; ""),ROW($AD$1:INDIRECT("$AD$"&amp;ROW($AD73)-1))), 1)+
INDEX($AE:$AE, LOOKUP(2, 1 / ($AE$1:INDIRECT("$AE$"&amp;ROW($AE73)-1) &lt;&gt; ""),ROW($AE$1:INDIRECT("$AE$"&amp;ROW($AD73)-1))), 1)+
INDEX($AE:$AF, LOOKUP(2, 1 / ($AF$1:INDIRECT("$AF$"&amp;ROW($AF73)-1) &lt;&gt; ""),ROW($AF$1:INDIRECT("$AF$"&amp;ROW($AD73)-1))), 1)+
INDEX($AG:$AG, LOOKUP(2, 1 / ($AG$1:INDIRECT("$AG$"&amp;ROW($AG73)-1) &lt;&gt; ""),ROW($AG$1:INDIRECT("$AG$"&amp;ROW($AD73)-1))), 1)+
INDEX($AH:$AH, LOOKUP(2, 1 / ($AH$1:INDIRECT("$AH$"&amp;ROW($AH73)-1) &lt;&gt; ""),ROW($AH$1:INDIRECT("$AH$"&amp;ROW($AD73)-1))), 1)&gt;=510,0,
IF(INDEX($AF:$AF, LOOKUP(2, 1 / ($AF$1:INDIRECT("$AF$"&amp;ROW($AF73)-1) &lt;&gt; ""),ROW($AF$1:INDIRECT("$AF$"&amp;ROW($AF73)-1))), 1)&gt;=255,0,
VLOOKUP(INDIRECT("$G$"&amp;LOOKUP(2, 1 / ($AF$1:INDIRECT("$AF$"&amp;ROW($AF73)-1) &lt;&gt; ""),ROW($AF$1:INDIRECT("$AF$"&amp;ROW($AF73)-1)))), 'EV and Base'!$A$1:$N$671, 6, FALSE))))</f>
        <v/>
      </c>
      <c r="AG73" s="2" t="str" cm="1">
        <f t="array" aca="1" ref="AG73" ca="1">IF(NOT(ISNUMBER(INDEX($A:$A, LOOKUP(2, 1 / ($A$1:INDIRECT("$A$"&amp;ROW($A73)) &lt;&gt; ""),ROW($A$1:INDIRECT("$A$"&amp;ROW($A73)))), 1))), "",
INDEX($AG:$AG, LOOKUP(2, 1 / ($AG$1:INDIRECT("$AG$"&amp;ROW($AG73)-1) &lt;&gt; ""),ROW($AG$1:INDIRECT("$AG$"&amp;ROW($AG73)-1))), 1)+
IF(INDEX($AC:$AC, LOOKUP(2, 1 / ($AC$1:INDIRECT("$AC$"&amp;ROW($AC73)-1) &lt;&gt; ""),ROW($AC$1:INDIRECT("$AC$"&amp;ROW($AC73)-1))), 1)+
INDEX($AD:$AD, LOOKUP(2, 1 / ($AD$1:INDIRECT("$AD$"&amp;ROW($AD73)-1) &lt;&gt; ""),ROW($AD$1:INDIRECT("$AD$"&amp;ROW($AD73)-1))), 1)+
INDEX($AE:$AE, LOOKUP(2, 1 / ($AE$1:INDIRECT("$AE$"&amp;ROW($AE73)-1) &lt;&gt; ""),ROW($AE$1:INDIRECT("$AE$"&amp;ROW($AD73)-1))), 1)+
INDEX($AE:$AF, LOOKUP(2, 1 / ($AF$1:INDIRECT("$AF$"&amp;ROW($AF73)-1) &lt;&gt; ""),ROW($AF$1:INDIRECT("$AF$"&amp;ROW($AD73)-1))), 1)+
INDEX($AG:$AG, LOOKUP(2, 1 / ($AG$1:INDIRECT("$AG$"&amp;ROW($AG73)-1) &lt;&gt; ""),ROW($AG$1:INDIRECT("$AG$"&amp;ROW($AD73)-1))), 1)+
INDEX($AH:$AH, LOOKUP(2, 1 / ($AH$1:INDIRECT("$AH$"&amp;ROW($AH73)-1) &lt;&gt; ""),ROW($AH$1:INDIRECT("$AH$"&amp;ROW($AD73)-1))), 1)&gt;=510,0,
IF(INDEX($AG:$AG, LOOKUP(2, 1 / ($AG$1:INDIRECT("$AG$"&amp;ROW($AG73)-1) &lt;&gt; ""),ROW($AG$1:INDIRECT("$AG$"&amp;ROW($AG73)-1))), 1)&gt;=255,0,
VLOOKUP(INDIRECT("$G$"&amp;LOOKUP(2, 1 / ($AG$1:INDIRECT("$AG$"&amp;ROW($AG73)-1) &lt;&gt; ""),ROW($AG$1:INDIRECT("$AG$"&amp;ROW($AG73)-1)))), 'EV and Base'!$A$1:$N$671, 7, FALSE))))</f>
        <v/>
      </c>
      <c r="AH73" s="24" t="str" cm="1">
        <f t="array" aca="1" ref="AH73" ca="1">IF(NOT(ISNUMBER(INDEX($A:$A,LOOKUP(2,1/($A$1:INDIRECT("$A$"&amp;ROW($A73))&lt;&gt;""),ROW($A$1:INDIRECT("$A$"&amp;ROW($A73)))),1))),"",
INDEX($AH:$AH,LOOKUP(2,1/($AH$1:INDIRECT("$AH$"&amp;ROW($AH73)-1)&lt;&gt;""),ROW($AH$1:INDIRECT("$AH$"&amp;ROW($AH73)-1))),1)+
IF(INDEX($AC:$AC,LOOKUP(2,1/($AC$1:INDIRECT("$AC$"&amp;ROW($AC73)-1)&lt;&gt;""),ROW($AC$1:INDIRECT("$AC$"&amp;ROW($AC73)-1))),1)+
INDEX($AD:$AD,LOOKUP(2,1/($AD$1:INDIRECT("$AD$"&amp;ROW($AD73)-1)&lt;&gt;""),ROW($AD$1:INDIRECT("$AD$"&amp;ROW($AD73)-1))),1)+
INDEX($AE:$AE,LOOKUP(2,1/($AE$1:INDIRECT("$AE$"&amp;ROW($AE73)-1)&lt;&gt;""),ROW($AE$1:INDIRECT("$AE$"&amp;ROW($AD73)-1))),1)+
INDEX($AE:$AF,LOOKUP(2,1/($AF$1:INDIRECT("$AF$"&amp;ROW($AF73)-1)&lt;&gt;""),ROW($AF$1:INDIRECT("$AF$"&amp;ROW($AD73)-1))),1)+
INDEX($AG:$AG,LOOKUP(2,1/($AG$1:INDIRECT("$AG$"&amp;ROW($AG73)-1)&lt;&gt;""),ROW($AG$1:INDIRECT("$AG$"&amp;ROW($AD73)-1))),1)+
INDEX($AH:$AH,LOOKUP(2,1/($AH$1:INDIRECT("$AH$"&amp;ROW($AH73)-1)&lt;&gt;""),ROW($AH$1:INDIRECT("$AH$"&amp;ROW($AD73)-1))),1)&gt;=510,0,
IF(INDEX($AH:$AH,LOOKUP(2,1/($AH$1:INDIRECT("$AH$"&amp;ROW($AH73)-1)&lt;&gt;""),ROW($AH$1:INDIRECT("$AH$"&amp;ROW($AH73)-1))),1)&gt;=255,0,
VLOOKUP(INDIRECT("$G$"&amp;LOOKUP(2,1/($AH$1:INDIRECT("$AH$"&amp;ROW($AH73)-1)&lt;&gt;""),ROW($AH$1:INDIRECT("$AH$"&amp;ROW($AH73)-1)))),'EV and Base'!$A$1:$N$671,8,FALSE))))</f>
        <v/>
      </c>
      <c r="AI73" s="29" t="str" cm="1">
        <f t="array" aca="1" ref="AI73" ca="1">IF(NOT(ISNUMBER(INDEX($A:$A,LOOKUP(2,1/($A$1:INDIRECT("$A$"&amp;ROW($A73))&lt;&gt;""),ROW($A$1:INDIRECT("$A$"&amp;ROW($A73)))),1))),"",
ROUNDDOWN((((2*VLOOKUP($AA73,'EV and Base'!$A$1:$N$671,9,FALSE))+31+ROUNDDOWN($AC73/4,0))*$AB73)/100,0)+$AB73+10)</f>
        <v/>
      </c>
      <c r="AJ73" s="21" t="str" cm="1">
        <f t="array" aca="1" ref="AJ73" ca="1">IF(NOT(ISNUMBER(INDEX($A:$A, LOOKUP(2, 1 / ($A$1:INDIRECT("$A$"&amp;ROW($A73)) &lt;&gt; ""),ROW($A$1:INDIRECT("$A$"&amp;ROW($A73)))), 1))), "",
ROUNDDOWN((ROUNDDOWN((((2*VLOOKUP($AA73, 'EV and Base'!$A$1:$N$671, 10, FALSE))+31+ROUNDDOWN($AD73/4, 0))*$AB73)/100, 0)+5)*1.1, 0))</f>
        <v/>
      </c>
      <c r="AK73" s="21" t="str" cm="1">
        <f t="array" aca="1" ref="AK73" ca="1">IF(NOT(ISNUMBER(INDEX($A:$A, LOOKUP(2, 1 / ($A$1:INDIRECT("$A$"&amp;ROW($A73)) &lt;&gt; ""),ROW($A$1:INDIRECT("$A$"&amp;ROW($A73)))), 1))), "",
ROUNDDOWN((ROUNDDOWN((((2*VLOOKUP($AA73, 'EV and Base'!$A$1:$N$671, 11, FALSE))+30+ROUNDDOWN($AE73/4, 0))*$AB73)/100, 0)+5), 0)
&amp;"-"&amp;
ROUNDDOWN((ROUNDDOWN((((2*VLOOKUP($AA73, 'EV and Base'!$A$1:$N$671, 11, FALSE))+31+ROUNDDOWN($AE73/4, 0))*$AB73)/100, 0)+5), 0))</f>
        <v/>
      </c>
      <c r="AL73" s="21" t="str" cm="1">
        <f t="array" aca="1" ref="AL73" ca="1">IF(NOT(ISNUMBER(INDEX($A:$A, LOOKUP(2, 1 / ($A$1:INDIRECT("$A$"&amp;ROW($A73)) &lt;&gt; ""),ROW($A$1:INDIRECT("$A$"&amp;ROW($A73)))), 1))), "",
ROUNDDOWN((ROUNDDOWN((((2*VLOOKUP($AA73, 'EV and Base'!$A$1:$N$671, 12, FALSE))+0+ROUNDDOWN($AF73/4, 0))*$AB73)/100, 0)+5)*0.9, 0)
&amp;"-"&amp;
ROUNDDOWN((ROUNDDOWN((((2*VLOOKUP($AA73, 'EV and Base'!$A$1:$N$671, 12, FALSE))+31+ROUNDDOWN($AF73/4, 0))*$AB73)/100, 0)+5)*0.9, 0))</f>
        <v/>
      </c>
      <c r="AM73" s="21" t="str" cm="1">
        <f t="array" aca="1" ref="AM73" ca="1">IF(NOT(ISNUMBER(INDEX($A:$A, LOOKUP(2, 1 / ($A$1:INDIRECT("$A$"&amp;ROW($A73)) &lt;&gt; ""),ROW($A$1:INDIRECT("$A$"&amp;ROW($A73)))), 1))), "",
ROUNDDOWN((ROUNDDOWN((((2*VLOOKUP($AA73, 'EV and Base'!$A$1:$N$671, 13, FALSE))+30+ROUNDDOWN($AG73/4, 0))*$AB73)/100, 0)+5), 0)
&amp;"-"&amp;
ROUNDDOWN((ROUNDDOWN((((2*VLOOKUP($AA73, 'EV and Base'!$A$1:$N$671, 13, FALSE))+31+ROUNDDOWN($AG73/4, 0))*$AB73)/100, 0)+5), 0))</f>
        <v/>
      </c>
      <c r="AN73" s="25" t="str" cm="1">
        <f t="array" aca="1" ref="AN73" ca="1">IF(NOT(ISNUMBER(INDEX($A:$A, LOOKUP(2, 1 / ($A$1:INDIRECT("$A$"&amp;ROW($A73)) &lt;&gt; ""),ROW($A$1:INDIRECT("$A$"&amp;ROW($A73)))), 1))), "",
ROUNDDOWN((ROUNDDOWN((((2*VLOOKUP($AA73, 'EV and Base'!$A$1:$N$671, 14, FALSE))+31+ROUNDDOWN($AH73/4, 0))*$AB73)/100, 0)+5), 0))</f>
        <v/>
      </c>
      <c r="AO73" s="23" t="str" cm="1">
        <f t="array" aca="1" ref="AO73" ca="1">IF(NOT(ISNUMBER(INDEX($A:$A, LOOKUP(2, 1 / ($A$1:INDIRECT("$A$"&amp;ROW($A73)) &lt;&gt; ""),ROW($A$1:INDIRECT("$A$"&amp;ROW($A73)))), 1))), "",
ROUNDDOWN((((2*VLOOKUP($AA73, 'EV and Base'!$A$1:$N$671, 9, FALSE))+31+ROUNDDOWN($AC73/4, 0))*$AB73)/100, 0)+$AB73+10)</f>
        <v/>
      </c>
      <c r="AP73" s="2" t="str" cm="1">
        <f t="array" aca="1" ref="AP73" ca="1">IF(NOT(ISNUMBER(INDEX($A:$A, LOOKUP(2, 1 / ($A$1:INDIRECT("$A$"&amp;ROW($A73)) &lt;&gt; ""),ROW($A$1:INDIRECT("$A$"&amp;ROW($A73)))), 1))), "",
ROUNDDOWN((ROUNDDOWN((((2*VLOOKUP($AA73, 'EV and Base'!$A$1:$N$671, 10, FALSE))+31+ROUNDDOWN($AD73/4, 0))*$AB73)/100, 0)+5)*1.1, 0))</f>
        <v/>
      </c>
      <c r="AQ73" s="2" t="str" cm="1">
        <f t="array" aca="1" ref="AQ73" ca="1">IF(NOT(ISNUMBER(INDEX($A:$A, LOOKUP(2, 1 / ($A$1:INDIRECT("$A$"&amp;ROW($A73)) &lt;&gt; ""),ROW($A$1:INDIRECT("$A$"&amp;ROW($A73)))), 1))), "",
ROUNDDOWN((ROUNDDOWN((((2*VLOOKUP($AA73, 'EV and Base'!$A$1:$N$671, 11, FALSE))+$AV$2+ROUNDDOWN($AE73/4, 0))*$AB73)/100, 0)+5), 0))</f>
        <v/>
      </c>
      <c r="AR73" s="22" t="str" cm="1">
        <f t="array" aca="1" ref="AR73" ca="1">IF(NOT(ISNUMBER(INDEX($A:$A, LOOKUP(2, 1 / ($A$1:INDIRECT("$A$"&amp;ROW($A73)) &lt;&gt; ""),ROW($A$1:INDIRECT("$A$"&amp;ROW($A73)))), 1))), "",
ROUNDDOWN((ROUNDDOWN((((2*VLOOKUP($AA73, 'EV and Base'!$A$1:$N$671, 12, FALSE))+$AW$2+ROUNDDOWN($AF73/4, 0))*$AB73)/100, 0)+5)*0.9, 0))</f>
        <v/>
      </c>
      <c r="AS73" s="2" t="str" cm="1">
        <f t="array" aca="1" ref="AS73" ca="1">IF(NOT(ISNUMBER(INDEX($A:$A, LOOKUP(2, 1 / ($A$1:INDIRECT("$A$"&amp;ROW($A73)) &lt;&gt; ""),ROW($A$1:INDIRECT("$A$"&amp;ROW($A73)))), 1))), "",
ROUNDDOWN((ROUNDDOWN((((2*VLOOKUP($AA73, 'EV and Base'!$A$1:$N$671, 13, FALSE))+$AX$2+ROUNDDOWN($AG73/4, 0))*$AB73)/100, 0)+5), 0))</f>
        <v/>
      </c>
      <c r="AT73" s="24" t="str" cm="1">
        <f t="array" aca="1" ref="AT73" ca="1">IF(NOT(ISNUMBER(INDEX($A:$A, LOOKUP(2, 1 / ($A$1:INDIRECT("$A$"&amp;ROW($A73)) &lt;&gt; ""),ROW($A$1:INDIRECT("$A$"&amp;ROW($A73)))), 1))), "",
ROUNDDOWN((ROUNDDOWN((((2*VLOOKUP($AA73, 'EV and Base'!$A$1:$N$671, 14, FALSE))+31+ROUNDDOWN($AH73/4, 0))*$AB73)/100, 0)+5), 0))</f>
        <v/>
      </c>
      <c r="AU73" s="28"/>
      <c r="AY73" t="str" cm="1">
        <f t="array" aca="1" ref="AY73" ca="1">IF(NOT(ISNUMBER(INDEX($A:$A,LOOKUP(2,1/($A$1:INDIRECT("$A$"&amp;ROW($A73))&lt;&gt;""),ROW($A$1:INDIRECT("$A$"&amp;ROW($A73)))),1))),"",
INDEX($AY:$AY,LOOKUP(2,1/($AY$1:INDIRECT("$AY$"&amp;ROW($AY73)-1)&lt;&gt;""),ROW($AY$1:INDIRECT("$AY$"&amp;ROW($AY73)-1))),1)+$BL73)</f>
        <v/>
      </c>
      <c r="AZ73" s="3" t="str" cm="1">
        <f t="array" aca="1" ref="AZ73" ca="1">IF(NOT(ISNUMBER(INDEX($A:$A, LOOKUP(2, 1 / ($A$1:INDIRECT("$A$"&amp;ROW($A73)) &lt;&gt; ""),ROW($A$1:INDIRECT("$A$"&amp;ROW($A73)))), 1))), "",
VLOOKUP(INDIRECT("$G$"&amp;LOOKUP(2, 1 / ($AY$1:INDIRECT("$AY$"&amp;ROW($AY73)-1) &lt;&gt; ""),ROW($AY$1:INDIRECT("$AY$"&amp;ROW($AY73)-1)))),'EV and Base'!A68:N738,2,FALSE))</f>
        <v/>
      </c>
      <c r="BA73" s="3" t="str" cm="1">
        <f t="array" aca="1" ref="BA73" ca="1">IF(NOT(ISNUMBER(INDEX($A:$A, LOOKUP(2, 1 / ($A$1:INDIRECT("$A$"&amp;ROW($A73)) &lt;&gt; ""),ROW($A$1:INDIRECT("$A$"&amp;ROW($A73)))), 1))), "",
INDIRECT("$I$"&amp;LOOKUP(2, 1 / ($AY$1:INDIRECT("$AY$"&amp;ROW($AY73)-1) &lt;&gt; ""),ROW($AY$1:INDIRECT("$AY$"&amp;ROW($AY73)-1)))))</f>
        <v/>
      </c>
      <c r="BB73" s="1" t="str" cm="1">
        <f t="array" aca="1" ref="BB73" ca="1">IF(NOT(ISNUMBER(INDEX($A:$A, LOOKUP(2, 1 / ($A$1:INDIRECT("$A$"&amp;ROW($A73)) &lt;&gt; ""),ROW($A$1:INDIRECT("$A$"&amp;ROW($A73)))), 1))), "",
INDIRECT("$AB$"&amp;LOOKUP(2, 1 / ($AY$1:INDIRECT("$AY$"&amp;ROW($AY73)-1) &lt;&gt; ""),ROW($AY$1:INDIRECT("$AY$"&amp;ROW($AY73)-1)))))</f>
        <v/>
      </c>
      <c r="BC73" s="3" t="str" cm="1">
        <f t="array" aca="1" ref="BC73" ca="1">IF(NOT(ISNUMBER(INDEX($A:$A,LOOKUP(2,1/($A$1:INDIRECT("$A$"&amp;ROW($A73))&lt;&gt;""),ROW($A$1:INDIRECT("$A$"&amp;ROW($A73)))),1))),"",
$BA73+$BA73+10)</f>
        <v/>
      </c>
      <c r="BD73" s="3" t="str" cm="1">
        <f t="array" aca="1" ref="BD73" ca="1">IF(NOT(ISNUMBER(INDEX($A:$A,LOOKUP(2,1/($A$1:INDIRECT("$A$"&amp;ROW($A73))&lt;&gt;""),ROW($A$1:INDIRECT("$A$"&amp;ROW($A73)))),1))),"",
$BA73+$BB73+10)</f>
        <v/>
      </c>
      <c r="BE73" s="3" t="str" cm="1">
        <f t="array" aca="1" ref="BE73" ca="1">IF(NOT(ISNUMBER(INDEX($A:$A,LOOKUP(2,1/($A$1:INDIRECT("$A$"&amp;ROW($A73))&lt;&gt;""),ROW($A$1:INDIRECT("$A$"&amp;ROW($A73)))),1))),"",
$BC73*$BC73)</f>
        <v/>
      </c>
      <c r="BF73" s="3" t="str" cm="1">
        <f t="array" aca="1" ref="BF73" ca="1">IF(NOT(ISNUMBER(INDEX($A:$A,LOOKUP(2,1/($A$1:INDIRECT("$A$"&amp;ROW($A73))&lt;&gt;""),ROW($A$1:INDIRECT("$A$"&amp;ROW($A73)))),1))),"",
$BD73*$BD73)</f>
        <v/>
      </c>
      <c r="BG73" s="3" t="str" cm="1">
        <f t="array" aca="1" ref="BG73" ca="1">IF(NOT(ISNUMBER(INDEX($A:$A,LOOKUP(2,1/($A$1:INDIRECT("$A$"&amp;ROW($A73))&lt;&gt;""),ROW($A$1:INDIRECT("$A$"&amp;ROW($A73)))),1))),"",
_xlfn.FLOOR.MATH(1.5*_xlfn.FLOOR.MATH($AZ73*BA73/5)))</f>
        <v/>
      </c>
      <c r="BH73" s="3" t="str" cm="1">
        <f t="array" aca="1" ref="BH73" ca="1">IF(NOT(ISNUMBER(INDEX($A:$A, LOOKUP(2, 1 / ($A$1:INDIRECT("$A$"&amp;ROW($A73)) &lt;&gt; ""),ROW($A$1:INDIRECT("$A$"&amp;ROW($A73)))), 1))), "",
_xlfn.FLOOR.MATH($BG73/IF(OR(INDIRECT("$C$"&amp;LOOKUP(2, 1 / ($AY$1:INDIRECT("$AY$"&amp;ROW($AY73)-1) &lt;&gt; ""),ROW($AY$1:INDIRECT("$AY$"&amp;ROW($AY73)-1))))="Multi",
INDIRECT("$C$"&amp;LOOKUP(2, 1 / ($AY$1:INDIRECT("$AY$"&amp;ROW($AY73)-1) &lt;&gt; ""),ROW($AY$1:INDIRECT("$AY$"&amp;ROW($AY73)-1))))="Double"),2,1)))</f>
        <v/>
      </c>
      <c r="BI73" s="3" t="str" cm="1">
        <f t="array" aca="1" ref="BI73" ca="1">IF(NOT(ISNUMBER(INDEX($A:$A,LOOKUP(2,1/($A$1:INDIRECT("$A$"&amp;ROW($A73))&lt;&gt;""),ROW($A$1:INDIRECT("$A$"&amp;ROW($A73)))),1))),"",
VLOOKUP($BC73,GameFreakSQRT!$A$1:$B$200,2,FALSE))</f>
        <v/>
      </c>
      <c r="BJ73" s="3" t="str" cm="1">
        <f t="array" aca="1" ref="BJ73" ca="1">IF(NOT(ISNUMBER(INDEX($A:$A,LOOKUP(2,1/($A$1:INDIRECT("$A$"&amp;ROW($A73))&lt;&gt;""),ROW($A$1:INDIRECT("$A$"&amp;ROW($A73)))),1))),"",
VLOOKUP($BD73,GameFreakSQRT!$A$1:$B$200,2,FALSE))</f>
        <v/>
      </c>
      <c r="BK73" s="3" t="str" cm="1">
        <f t="array" aca="1" ref="BK73" ca="1">IF(NOT(ISNUMBER(INDEX($A:$A,LOOKUP(2,1/($A$1:INDIRECT("$A$"&amp;ROW($A73))&lt;&gt;""),ROW($A$1:INDIRECT("$A$"&amp;ROW($A73)))),1))),"",
_xlfn.FLOOR.MATH((($BI73*$BE73)*$BH73)/($BJ73*$BF73))+1)</f>
        <v/>
      </c>
      <c r="BL73" s="3" t="str" cm="1">
        <f t="array" aca="1" ref="BL73" ca="1">IF(NOT(ISNUMBER(INDEX($A:$A,LOOKUP(2,1/($A$1:INDIRECT("$A$"&amp;ROW($A73))&lt;&gt;""),ROW($A$1:INDIRECT("$A$"&amp;ROW($A73)))),1))),"",
_xlfn.FLOOR.MATH($BK73*IF(NOT(INDIRECT("$Z$"&amp;LOOKUP(2, 1 / ($AY$1:INDIRECT("$AY$"&amp;ROW($AY73)-1) &lt;&gt; ""),ROW($AY$1:INDIRECT("$AY$"&amp;ROW($AY73)-1))))=""),1.5,1)))</f>
        <v/>
      </c>
      <c r="BM73" s="3" t="str" cm="1">
        <f t="array" aca="1" ref="BM73" ca="1">IF(NOT(ISNUMBER(INDEX($A:$A, LOOKUP(2, 1 / ($A$1:INDIRECT("$A$"&amp;ROW($A73)) &lt;&gt; ""),ROW($A$1:INDIRECT("$A$"&amp;ROW($A73)))), 1))), "",
INDIRECT("$Y$"&amp;LOOKUP(2, 1 / ($AY$1:INDIRECT("$AY$"&amp;ROW($AY73)-1) &lt;&gt; ""),ROW($AY$1:INDIRECT("$AY$"&amp;ROW($AY73)-1)))))</f>
        <v/>
      </c>
      <c r="BN73" s="3" t="str">
        <f t="shared" ca="1" si="7"/>
        <v/>
      </c>
      <c r="CT73" s="3" t="str" cm="1">
        <f t="array" aca="1" ref="CT73" ca="1">IF(NOT(ISNUMBER(INDEX($A:$A, LOOKUP(2, 1 / ($A$1:INDIRECT("$A$"&amp;ROW($A73)) &lt;&gt; ""),ROW($A$1:INDIRECT("$A$"&amp;ROW($A73)))), 1))), "",
$AY73-INDEX($AY:$AY, LOOKUP(2, 1 / ($AY$1:INDIRECT("$AV$"&amp;ROW($AY73)-1) &lt;&gt; ""),ROW($AY$1:INDIRECT("$AV$"&amp;ROW($AY73)-1))), 1))</f>
        <v/>
      </c>
      <c r="CU73" s="3" t="str" cm="1">
        <f t="array" aca="1" ref="CU73" ca="1">IF(NOT(ISNUMBER(INDEX($A:$A, LOOKUP(2, 1 / ($A$1:INDIRECT("$A$"&amp;ROW($A73)) &lt;&gt; ""),ROW($A$1:INDIRECT("$A$"&amp;ROW($A73)))), 1))), "",
INDEX($Y:$Y, LOOKUP(2, 1 / ($Y$1:INDIRECT("$Y$"&amp;ROW($Y73)-1) &lt;&gt; ""),ROW($Y$1:INDIRECT("$Y$"&amp;ROW($Y73)-1))), 1))</f>
        <v/>
      </c>
      <c r="CV73" s="1" t="str">
        <f ca="1">IFERROR(VLOOKUP($AY73, 'Medium-Slow'!$A$1:$B$101, 2, TRUE),"")</f>
        <v/>
      </c>
    </row>
    <row r="74" spans="1:100" x14ac:dyDescent="0.45">
      <c r="A74" s="56">
        <v>22</v>
      </c>
      <c r="B74" s="56" t="s">
        <v>114</v>
      </c>
      <c r="C74" s="56" t="s">
        <v>46</v>
      </c>
      <c r="D74" s="56" t="s">
        <v>191</v>
      </c>
      <c r="E74" s="56" t="s">
        <v>48</v>
      </c>
      <c r="F74" s="56">
        <v>1</v>
      </c>
      <c r="G74" s="2" t="s">
        <v>234</v>
      </c>
      <c r="H74" s="2" t="s">
        <v>50</v>
      </c>
      <c r="I74" s="2">
        <v>16</v>
      </c>
      <c r="J74" s="2" t="s">
        <v>106</v>
      </c>
      <c r="K74" s="2" t="s">
        <v>184</v>
      </c>
      <c r="L74" s="2" t="s">
        <v>53</v>
      </c>
      <c r="M74" s="2" t="s">
        <v>101</v>
      </c>
      <c r="N74" s="2" t="s">
        <v>235</v>
      </c>
      <c r="O74" s="2" t="s">
        <v>236</v>
      </c>
      <c r="P74" s="2" t="s">
        <v>154</v>
      </c>
      <c r="Q74" s="2">
        <v>0</v>
      </c>
      <c r="R74" s="2">
        <f>_xlfn.FLOOR.MATH((((2*VLOOKUP(G74, 'EV and Base'!$A$1:$N$671, 9, FALSE))+$Q74)*$I74)/100)+$I74+10</f>
        <v>42</v>
      </c>
      <c r="S74" s="2">
        <f>_xlfn.FLOOR.MATH((_xlfn.FLOOR.MATH((((2*VLOOKUP($G74, 'EV and Base'!$A$1:$N$671, 10, FALSE))+$Q74)*$I74)/100)+5)*
IF(OR($J74="Lonely", $J74="Brave", $J74="Adamant", $J74="Naughty"), 1.1,
IF(OR($J74="Bold", $J74="Timid", $J74="Modest", $J74="Calm"), 0.9, 1)))</f>
        <v>28</v>
      </c>
      <c r="T74" s="2">
        <f>_xlfn.FLOOR.MATH((_xlfn.FLOOR.MATH((((2*VLOOKUP($G74, 'EV and Base'!$A$1:$N$671, 11, FALSE))+$Q74)*$I74)/100)+5)*
IF(OR($J74="Bold", $J74="Relaxed", $J74="Impish", $J74="Lax"), 1.1,
IF(OR($J74="Lonely", $J74="Hasty", $J74="Mild", $J74="Gentle"), 0.9, 1)))</f>
        <v>16</v>
      </c>
      <c r="U74" s="2">
        <f>_xlfn.FLOOR.MATH((_xlfn.FLOOR.MATH((((2*VLOOKUP($G74, 'EV and Base'!$A$1:$N$671, 12, FALSE))+$Q74)*$I74)/100)+5)*
IF(OR($J74="Modest", $J74="Mild", $J74="Quiet", $J74="Rash"), 1.1,
IF(OR($J74="Adamant", $J74="Impish", $J74="Jolly", $J74="Careful"), 0.9, 1)))</f>
        <v>16</v>
      </c>
      <c r="V74" s="2">
        <f>_xlfn.FLOOR.MATH((_xlfn.FLOOR.MATH((((2*VLOOKUP($G74, 'EV and Base'!$A$1:$N$671, 13, FALSE))+$Q74)*$I74)/100)+5)*
IF(OR($J74="Calm", $J74="Gentle", $J74="Sassy", $J74="Careful"), 1.1,
IF(OR($J74="Naughty", $J74="Lax", $J74="Naive", $J74="Rash"), 0.9, 1)))</f>
        <v>14</v>
      </c>
      <c r="W74" s="2">
        <f>_xlfn.FLOOR.MATH((_xlfn.FLOOR.MATH((((2*VLOOKUP($G74, 'EV and Base'!$A$1:$N$671, 14, FALSE))+$Q74)*$I74)/100)+5)*
IF(OR($J74="Timid", $J74="Hasty", $J74="Jolly", $J74="Naive"), 1.1,
IF(OR($J74="Brave", $J74="Relaxed", $J74="Quiet", $J74="Sassy"), 0.9, 1)))</f>
        <v>27</v>
      </c>
      <c r="X74" s="56">
        <v>640</v>
      </c>
      <c r="Y74" s="1">
        <v>221</v>
      </c>
      <c r="AA74" s="23" t="str" cm="1">
        <f t="array" aca="1" ref="AA74" ca="1">IF(NOT(ISNUMBER(INDEX($A:$A,LOOKUP(2,1/($A$1:INDIRECT("$A$"&amp;ROW($A74))&lt;&gt;""),ROW($A$1:INDIRECT("$A$"&amp;ROW($A74)))),1))),"",
IF(NOT(ISNUMBER($A74)),$AA73,
IF($AB74&lt;16,"Lillipup",
IF($AB74&lt;32,"Herdier",
"Stoutland"))))</f>
        <v>Herdier</v>
      </c>
      <c r="AB74" s="25" cm="1">
        <f t="array" aca="1" ref="AB74" ca="1">IF(NOT(ISNUMBER(INDEX($A:$A, LOOKUP(2, 1 / ($A$1:INDIRECT("$A$"&amp;ROW($A74)) &lt;&gt; ""),ROW($A$1:INDIRECT("$A$"&amp;ROW($A74)))), 1))), "",
VLOOKUP($AY74,'Medium-Slow'!$A$1:$B$101,2,TRUE))</f>
        <v>20</v>
      </c>
      <c r="AC74" s="23" cm="1">
        <f t="array" aca="1" ref="AC74" ca="1">IF(NOT(ISNUMBER(INDEX($A:$A, LOOKUP(2, 1 / ($A$1:INDIRECT("$A$"&amp;ROW($A74)) &lt;&gt; ""),ROW($A$1:INDIRECT("$A$"&amp;ROW($A74)))), 1))), "",
INDEX($AC:$AC, LOOKUP(2, 1 / ($AC$1:INDIRECT("$AC$"&amp;ROW($AC74)-1) &lt;&gt; ""),ROW($AC$1:INDIRECT("$AC$"&amp;ROW($AC74)-1))), 1)+
IF(INDEX($AC:$AC, LOOKUP(2, 1 / ($AC$1:INDIRECT("$AC$"&amp;ROW($AC74)-1) &lt;&gt; ""),ROW($AC$1:INDIRECT("$AC$"&amp;ROW($AC74)-1))), 1)+
INDEX($AD:$AD, LOOKUP(2, 1 / ($AD$1:INDIRECT("$AD$"&amp;ROW($AD74)-1) &lt;&gt; ""),ROW($AD$1:INDIRECT("$AD$"&amp;ROW($AD74)-1))), 1)+
INDEX($AE:$AE, LOOKUP(2, 1 / ($AE$1:INDIRECT("$AE$"&amp;ROW($AE74)-1) &lt;&gt; ""),ROW($AE$1:INDIRECT("$AE$"&amp;ROW($AD74)-1))), 1)+
INDEX($AE:$AF, LOOKUP(2, 1 / ($AF$1:INDIRECT("$AF$"&amp;ROW($AF74)-1) &lt;&gt; ""),ROW($AF$1:INDIRECT("$AF$"&amp;ROW($AD74)-1))), 1)+
INDEX($AG:$AG, LOOKUP(2, 1 / ($AG$1:INDIRECT("$AG$"&amp;ROW($AG74)-1) &lt;&gt; ""),ROW($AG$1:INDIRECT("$AG$"&amp;ROW($AD74)-1))), 1)+
INDEX($AH:$AH, LOOKUP(2, 1 / ($AH$1:INDIRECT("$AH$"&amp;ROW($AH74)-1) &lt;&gt; ""),ROW($AH$1:INDIRECT("$AH$"&amp;ROW($AD74)-1))), 1)&gt;=510,0,
IF(INDEX($AC:$AC, LOOKUP(2, 1 / ($AC$1:INDIRECT("$AC$"&amp;ROW($AC74)-1) &lt;&gt; ""),ROW($AC$1:INDIRECT("$AC$"&amp;ROW($AC74)-1))), 1)&gt;=255,0,
VLOOKUP(INDIRECT("$G$"&amp;LOOKUP(2, 1 / ($AC$1:INDIRECT("$AC$"&amp;ROW($AC74)-1) &lt;&gt; ""),ROW($AC$1:INDIRECT("$AC$"&amp;ROW($AC74)-1)))), 'EV and Base'!$A$1:$N$671, 3, FALSE))))</f>
        <v>2</v>
      </c>
      <c r="AD74" s="2" cm="1">
        <f t="array" aca="1" ref="AD74" ca="1">IF(NOT(ISNUMBER(INDEX($A:$A, LOOKUP(2, 1 / ($A$1:INDIRECT("$A$"&amp;ROW($A74)) &lt;&gt; ""),ROW($A$1:INDIRECT("$A$"&amp;ROW($A74)))), 1))), "",
INDEX($AD:$AD, LOOKUP(2, 1 / ($AD$1:INDIRECT("$AD$"&amp;ROW($AD74)-1) &lt;&gt; ""),ROW($AD$1:INDIRECT("$AD$"&amp;ROW($AD74)-1))), 1)+
IF(INDEX($AC:$AC, LOOKUP(2, 1 / ($AC$1:INDIRECT("$AC$"&amp;ROW($AC74)-1) &lt;&gt; ""),ROW($AC$1:INDIRECT("$AC$"&amp;ROW($AC74)-1))), 1)+
INDEX($AD:$AD, LOOKUP(2, 1 / ($AD$1:INDIRECT("$AD$"&amp;ROW($AD74)-1) &lt;&gt; ""),ROW($AD$1:INDIRECT("$AD$"&amp;ROW($AD74)-1))), 1)+
INDEX($AE:$AE, LOOKUP(2, 1 / ($AE$1:INDIRECT("$AE$"&amp;ROW($AE74)-1) &lt;&gt; ""),ROW($AE$1:INDIRECT("$AE$"&amp;ROW($AD74)-1))), 1)+
INDEX($AE:$AF, LOOKUP(2, 1 / ($AF$1:INDIRECT("$AF$"&amp;ROW($AF74)-1) &lt;&gt; ""),ROW($AF$1:INDIRECT("$AF$"&amp;ROW($AD74)-1))), 1)+
INDEX($AG:$AG, LOOKUP(2, 1 / ($AG$1:INDIRECT("$AG$"&amp;ROW($AG74)-1) &lt;&gt; ""),ROW($AG$1:INDIRECT("$AG$"&amp;ROW($AD74)-1))), 1)+
INDEX($AH:$AH, LOOKUP(2, 1 / ($AH$1:INDIRECT("$AH$"&amp;ROW($AH74)-1) &lt;&gt; ""),ROW($AH$1:INDIRECT("$AH$"&amp;ROW($AD74)-1))), 1)&gt;=510,0,
IF(INDEX($AD:$AD, LOOKUP(2, 1 / ($AD$1:INDIRECT("$AD$"&amp;ROW($AD74)-1) &lt;&gt; ""),ROW($AD$1:INDIRECT("$AD$"&amp;ROW($AD74)-1))), 1)&gt;=255,0,
VLOOKUP(INDIRECT("$G$"&amp;LOOKUP(2, 1 / ($AD$1:INDIRECT("$AD$"&amp;ROW($AD74)-1) &lt;&gt; ""),ROW($AD$1:INDIRECT("$AD$"&amp;ROW($AD74)-1)))), 'EV and Base'!$A$1:$N$671, 4, FALSE))))</f>
        <v>20</v>
      </c>
      <c r="AE74" s="2" cm="1">
        <f t="array" aca="1" ref="AE74" ca="1">IF(NOT(ISNUMBER(INDEX($A:$A,LOOKUP(2,1/($A$1:INDIRECT("$A$"&amp;ROW($A74))&lt;&gt;""),ROW($A$1:INDIRECT("$A$"&amp;ROW($A74)))),1))),"",
INDEX($AE:$AE,LOOKUP(2,1/($AE$1:INDIRECT("$AE$"&amp;ROW($AE74)-1)&lt;&gt;""),ROW($AE$1:INDIRECT("$AE$"&amp;ROW($AE74)-1))),1)+
IF(INDEX($AC:$AC,LOOKUP(2,1/($AC$1:INDIRECT("$AC$"&amp;ROW($AC74)-1)&lt;&gt;""),ROW($AC$1:INDIRECT("$AC$"&amp;ROW($AC74)-1))),1)+
INDEX($AD:$AD,LOOKUP(2,1/($AD$1:INDIRECT("$AD$"&amp;ROW($AD74)-1)&lt;&gt;""),ROW($AD$1:INDIRECT("$AD$"&amp;ROW($AD74)-1))),1)+
INDEX($AE:$AE,LOOKUP(2,1/($AE$1:INDIRECT("$AE$"&amp;ROW($AE74)-1)&lt;&gt;""),ROW($AE$1:INDIRECT("$AE$"&amp;ROW($AD74)-1))),1)+
INDEX($AE:$AF,LOOKUP(2,1/($AF$1:INDIRECT("$AF$"&amp;ROW($AF74)-1)&lt;&gt;""),ROW($AF$1:INDIRECT("$AF$"&amp;ROW($AD74)-1))),1)+
INDEX($AG:$AG,LOOKUP(2,1/($AG$1:INDIRECT("$AG$"&amp;ROW($AG74)-1)&lt;&gt;""),ROW($AG$1:INDIRECT("$AG$"&amp;ROW($AD74)-1))),1)+
INDEX($AH:$AH,LOOKUP(2,1/($AH$1:INDIRECT("$AH$"&amp;ROW($AH74)-1)&lt;&gt;""),ROW($AH$1:INDIRECT("$AH$"&amp;ROW($AD74)-1))),1)&gt;=510,0,
IF(INDEX($AE:$AE,LOOKUP(2,1/($AE$1:INDIRECT("$AE$"&amp;ROW($AE74)-1)&lt;&gt;""),ROW($AE$1:INDIRECT("$AE$"&amp;ROW($AE74)-1))),1)&gt;=255,0,
VLOOKUP(INDIRECT("$G$"&amp;LOOKUP(2,1/($AE$1:INDIRECT("$AE$"&amp;ROW($AE74)-1)&lt;&gt;""),ROW($AE$1:INDIRECT("$AE$"&amp;ROW($AE74)-1)))),'EV and Base'!$A$1:$N$671,5,FALSE))))</f>
        <v>0</v>
      </c>
      <c r="AF74" s="2" cm="1">
        <f t="array" aca="1" ref="AF74" ca="1">IF(NOT(ISNUMBER(INDEX($A:$A, LOOKUP(2, 1 / ($A$1:INDIRECT("$A$"&amp;ROW($A74)) &lt;&gt; ""),ROW($A$1:INDIRECT("$A$"&amp;ROW($A74)))), 1))), "",
INDEX($AF:$AF, LOOKUP(2, 1 / ($AF$1:INDIRECT("$AF$"&amp;ROW($AF74)-1) &lt;&gt; ""),ROW($AF$1:INDIRECT("$AF$"&amp;ROW($AF74)-1))), 1)+
IF(INDEX($AC:$AC, LOOKUP(2, 1 / ($AC$1:INDIRECT("$AC$"&amp;ROW($AC74)-1) &lt;&gt; ""),ROW($AC$1:INDIRECT("$AC$"&amp;ROW($AC74)-1))), 1)+
INDEX($AD:$AD, LOOKUP(2, 1 / ($AD$1:INDIRECT("$AD$"&amp;ROW($AD74)-1) &lt;&gt; ""),ROW($AD$1:INDIRECT("$AD$"&amp;ROW($AD74)-1))), 1)+
INDEX($AE:$AE, LOOKUP(2, 1 / ($AE$1:INDIRECT("$AE$"&amp;ROW($AE74)-1) &lt;&gt; ""),ROW($AE$1:INDIRECT("$AE$"&amp;ROW($AD74)-1))), 1)+
INDEX($AE:$AF, LOOKUP(2, 1 / ($AF$1:INDIRECT("$AF$"&amp;ROW($AF74)-1) &lt;&gt; ""),ROW($AF$1:INDIRECT("$AF$"&amp;ROW($AD74)-1))), 1)+
INDEX($AG:$AG, LOOKUP(2, 1 / ($AG$1:INDIRECT("$AG$"&amp;ROW($AG74)-1) &lt;&gt; ""),ROW($AG$1:INDIRECT("$AG$"&amp;ROW($AD74)-1))), 1)+
INDEX($AH:$AH, LOOKUP(2, 1 / ($AH$1:INDIRECT("$AH$"&amp;ROW($AH74)-1) &lt;&gt; ""),ROW($AH$1:INDIRECT("$AH$"&amp;ROW($AD74)-1))), 1)&gt;=510,0,
IF(INDEX($AF:$AF, LOOKUP(2, 1 / ($AF$1:INDIRECT("$AF$"&amp;ROW($AF74)-1) &lt;&gt; ""),ROW($AF$1:INDIRECT("$AF$"&amp;ROW($AF74)-1))), 1)&gt;=255,0,
VLOOKUP(INDIRECT("$G$"&amp;LOOKUP(2, 1 / ($AF$1:INDIRECT("$AF$"&amp;ROW($AF74)-1) &lt;&gt; ""),ROW($AF$1:INDIRECT("$AF$"&amp;ROW($AF74)-1)))), 'EV and Base'!$A$1:$N$671, 6, FALSE))))</f>
        <v>1</v>
      </c>
      <c r="AG74" s="2" cm="1">
        <f t="array" aca="1" ref="AG74" ca="1">IF(NOT(ISNUMBER(INDEX($A:$A, LOOKUP(2, 1 / ($A$1:INDIRECT("$A$"&amp;ROW($A74)) &lt;&gt; ""),ROW($A$1:INDIRECT("$A$"&amp;ROW($A74)))), 1))), "",
INDEX($AG:$AG, LOOKUP(2, 1 / ($AG$1:INDIRECT("$AG$"&amp;ROW($AG74)-1) &lt;&gt; ""),ROW($AG$1:INDIRECT("$AG$"&amp;ROW($AG74)-1))), 1)+
IF(INDEX($AC:$AC, LOOKUP(2, 1 / ($AC$1:INDIRECT("$AC$"&amp;ROW($AC74)-1) &lt;&gt; ""),ROW($AC$1:INDIRECT("$AC$"&amp;ROW($AC74)-1))), 1)+
INDEX($AD:$AD, LOOKUP(2, 1 / ($AD$1:INDIRECT("$AD$"&amp;ROW($AD74)-1) &lt;&gt; ""),ROW($AD$1:INDIRECT("$AD$"&amp;ROW($AD74)-1))), 1)+
INDEX($AE:$AE, LOOKUP(2, 1 / ($AE$1:INDIRECT("$AE$"&amp;ROW($AE74)-1) &lt;&gt; ""),ROW($AE$1:INDIRECT("$AE$"&amp;ROW($AD74)-1))), 1)+
INDEX($AE:$AF, LOOKUP(2, 1 / ($AF$1:INDIRECT("$AF$"&amp;ROW($AF74)-1) &lt;&gt; ""),ROW($AF$1:INDIRECT("$AF$"&amp;ROW($AD74)-1))), 1)+
INDEX($AG:$AG, LOOKUP(2, 1 / ($AG$1:INDIRECT("$AG$"&amp;ROW($AG74)-1) &lt;&gt; ""),ROW($AG$1:INDIRECT("$AG$"&amp;ROW($AD74)-1))), 1)+
INDEX($AH:$AH, LOOKUP(2, 1 / ($AH$1:INDIRECT("$AH$"&amp;ROW($AH74)-1) &lt;&gt; ""),ROW($AH$1:INDIRECT("$AH$"&amp;ROW($AD74)-1))), 1)&gt;=510,0,
IF(INDEX($AG:$AG, LOOKUP(2, 1 / ($AG$1:INDIRECT("$AG$"&amp;ROW($AG74)-1) &lt;&gt; ""),ROW($AG$1:INDIRECT("$AG$"&amp;ROW($AG74)-1))), 1)&gt;=255,0,
VLOOKUP(INDIRECT("$G$"&amp;LOOKUP(2, 1 / ($AG$1:INDIRECT("$AG$"&amp;ROW($AG74)-1) &lt;&gt; ""),ROW($AG$1:INDIRECT("$AG$"&amp;ROW($AG74)-1)))), 'EV and Base'!$A$1:$N$671, 7, FALSE))))</f>
        <v>0</v>
      </c>
      <c r="AH74" s="24" cm="1">
        <f t="array" aca="1" ref="AH74" ca="1">IF(NOT(ISNUMBER(INDEX($A:$A,LOOKUP(2,1/($A$1:INDIRECT("$A$"&amp;ROW($A74))&lt;&gt;""),ROW($A$1:INDIRECT("$A$"&amp;ROW($A74)))),1))),"",
INDEX($AH:$AH,LOOKUP(2,1/($AH$1:INDIRECT("$AH$"&amp;ROW($AH74)-1)&lt;&gt;""),ROW($AH$1:INDIRECT("$AH$"&amp;ROW($AH74)-1))),1)+
IF(INDEX($AC:$AC,LOOKUP(2,1/($AC$1:INDIRECT("$AC$"&amp;ROW($AC74)-1)&lt;&gt;""),ROW($AC$1:INDIRECT("$AC$"&amp;ROW($AC74)-1))),1)+
INDEX($AD:$AD,LOOKUP(2,1/($AD$1:INDIRECT("$AD$"&amp;ROW($AD74)-1)&lt;&gt;""),ROW($AD$1:INDIRECT("$AD$"&amp;ROW($AD74)-1))),1)+
INDEX($AE:$AE,LOOKUP(2,1/($AE$1:INDIRECT("$AE$"&amp;ROW($AE74)-1)&lt;&gt;""),ROW($AE$1:INDIRECT("$AE$"&amp;ROW($AD74)-1))),1)+
INDEX($AE:$AF,LOOKUP(2,1/($AF$1:INDIRECT("$AF$"&amp;ROW($AF74)-1)&lt;&gt;""),ROW($AF$1:INDIRECT("$AF$"&amp;ROW($AD74)-1))),1)+
INDEX($AG:$AG,LOOKUP(2,1/($AG$1:INDIRECT("$AG$"&amp;ROW($AG74)-1)&lt;&gt;""),ROW($AG$1:INDIRECT("$AG$"&amp;ROW($AD74)-1))),1)+
INDEX($AH:$AH,LOOKUP(2,1/($AH$1:INDIRECT("$AH$"&amp;ROW($AH74)-1)&lt;&gt;""),ROW($AH$1:INDIRECT("$AH$"&amp;ROW($AD74)-1))),1)&gt;=510,0,
IF(INDEX($AH:$AH,LOOKUP(2,1/($AH$1:INDIRECT("$AH$"&amp;ROW($AH74)-1)&lt;&gt;""),ROW($AH$1:INDIRECT("$AH$"&amp;ROW($AH74)-1))),1)&gt;=255,0,
VLOOKUP(INDIRECT("$G$"&amp;LOOKUP(2,1/($AH$1:INDIRECT("$AH$"&amp;ROW($AH74)-1)&lt;&gt;""),ROW($AH$1:INDIRECT("$AH$"&amp;ROW($AH74)-1)))),'EV and Base'!$A$1:$N$671,8,FALSE))))</f>
        <v>10</v>
      </c>
      <c r="AI74" s="29" cm="1">
        <f t="array" aca="1" ref="AI74" ca="1">IF(NOT(ISNUMBER(INDEX($A:$A,LOOKUP(2,1/($A$1:INDIRECT("$A$"&amp;ROW($A74))&lt;&gt;""),ROW($A$1:INDIRECT("$A$"&amp;ROW($A74)))),1))),"",
ROUNDDOWN((((2*VLOOKUP($AA74,'EV and Base'!$A$1:$N$671,9,FALSE))+31+ROUNDDOWN($AC74/4,0))*$AB74)/100,0)+$AB74+10)</f>
        <v>62</v>
      </c>
      <c r="AJ74" s="21" cm="1">
        <f t="array" aca="1" ref="AJ74" ca="1">IF(NOT(ISNUMBER(INDEX($A:$A, LOOKUP(2, 1 / ($A$1:INDIRECT("$A$"&amp;ROW($A74)) &lt;&gt; ""),ROW($A$1:INDIRECT("$A$"&amp;ROW($A74)))), 1))), "",
ROUNDDOWN((ROUNDDOWN((((2*VLOOKUP($AA74, 'EV and Base'!$A$1:$N$671, 10, FALSE))+31+ROUNDDOWN($AD74/4, 0))*$AB74)/100, 0)+5)*1.1, 0))</f>
        <v>48</v>
      </c>
      <c r="AK74" s="21" t="str" cm="1">
        <f t="array" aca="1" ref="AK74" ca="1">IF(NOT(ISNUMBER(INDEX($A:$A, LOOKUP(2, 1 / ($A$1:INDIRECT("$A$"&amp;ROW($A74)) &lt;&gt; ""),ROW($A$1:INDIRECT("$A$"&amp;ROW($A74)))), 1))), "",
ROUNDDOWN((ROUNDDOWN((((2*VLOOKUP($AA74, 'EV and Base'!$A$1:$N$671, 11, FALSE))+30+ROUNDDOWN($AE74/4, 0))*$AB74)/100, 0)+5), 0)
&amp;"-"&amp;
ROUNDDOWN((ROUNDDOWN((((2*VLOOKUP($AA74, 'EV and Base'!$A$1:$N$671, 11, FALSE))+31+ROUNDDOWN($AE74/4, 0))*$AB74)/100, 0)+5), 0))</f>
        <v>37-37</v>
      </c>
      <c r="AL74" s="21" t="str" cm="1">
        <f t="array" aca="1" ref="AL74" ca="1">IF(NOT(ISNUMBER(INDEX($A:$A, LOOKUP(2, 1 / ($A$1:INDIRECT("$A$"&amp;ROW($A74)) &lt;&gt; ""),ROW($A$1:INDIRECT("$A$"&amp;ROW($A74)))), 1))), "",
ROUNDDOWN((ROUNDDOWN((((2*VLOOKUP($AA74, 'EV and Base'!$A$1:$N$671, 12, FALSE))+0+ROUNDDOWN($AF74/4, 0))*$AB74)/100, 0)+5)*0.9, 0)
&amp;"-"&amp;
ROUNDDOWN((ROUNDDOWN((((2*VLOOKUP($AA74, 'EV and Base'!$A$1:$N$671, 12, FALSE))+31+ROUNDDOWN($AF74/4, 0))*$AB74)/100, 0)+5)*0.9, 0))</f>
        <v>17-22</v>
      </c>
      <c r="AM74" s="21" t="str" cm="1">
        <f t="array" aca="1" ref="AM74" ca="1">IF(NOT(ISNUMBER(INDEX($A:$A, LOOKUP(2, 1 / ($A$1:INDIRECT("$A$"&amp;ROW($A74)) &lt;&gt; ""),ROW($A$1:INDIRECT("$A$"&amp;ROW($A74)))), 1))), "",
ROUNDDOWN((ROUNDDOWN((((2*VLOOKUP($AA74, 'EV and Base'!$A$1:$N$671, 13, FALSE))+30+ROUNDDOWN($AG74/4, 0))*$AB74)/100, 0)+5), 0)
&amp;"-"&amp;
ROUNDDOWN((ROUNDDOWN((((2*VLOOKUP($AA74, 'EV and Base'!$A$1:$N$671, 13, FALSE))+31+ROUNDDOWN($AG74/4, 0))*$AB74)/100, 0)+5), 0))</f>
        <v>37-37</v>
      </c>
      <c r="AN74" s="25" cm="1">
        <f t="array" aca="1" ref="AN74" ca="1">IF(NOT(ISNUMBER(INDEX($A:$A, LOOKUP(2, 1 / ($A$1:INDIRECT("$A$"&amp;ROW($A74)) &lt;&gt; ""),ROW($A$1:INDIRECT("$A$"&amp;ROW($A74)))), 1))), "",
ROUNDDOWN((ROUNDDOWN((((2*VLOOKUP($AA74, 'EV and Base'!$A$1:$N$671, 14, FALSE))+31+ROUNDDOWN($AH74/4, 0))*$AB74)/100, 0)+5), 0))</f>
        <v>35</v>
      </c>
      <c r="AO74" s="23" cm="1">
        <f t="array" aca="1" ref="AO74" ca="1">IF(NOT(ISNUMBER(INDEX($A:$A, LOOKUP(2, 1 / ($A$1:INDIRECT("$A$"&amp;ROW($A74)) &lt;&gt; ""),ROW($A$1:INDIRECT("$A$"&amp;ROW($A74)))), 1))), "",
ROUNDDOWN((((2*VLOOKUP($AA74, 'EV and Base'!$A$1:$N$671, 9, FALSE))+31+ROUNDDOWN($AC74/4, 0))*$AB74)/100, 0)+$AB74+10)</f>
        <v>62</v>
      </c>
      <c r="AP74" s="2" cm="1">
        <f t="array" aca="1" ref="AP74" ca="1">IF(NOT(ISNUMBER(INDEX($A:$A, LOOKUP(2, 1 / ($A$1:INDIRECT("$A$"&amp;ROW($A74)) &lt;&gt; ""),ROW($A$1:INDIRECT("$A$"&amp;ROW($A74)))), 1))), "",
ROUNDDOWN((ROUNDDOWN((((2*VLOOKUP($AA74, 'EV and Base'!$A$1:$N$671, 10, FALSE))+31+ROUNDDOWN($AD74/4, 0))*$AB74)/100, 0)+5)*1.1, 0))</f>
        <v>48</v>
      </c>
      <c r="AQ74" s="2" cm="1">
        <f t="array" aca="1" ref="AQ74" ca="1">IF(NOT(ISNUMBER(INDEX($A:$A, LOOKUP(2, 1 / ($A$1:INDIRECT("$A$"&amp;ROW($A74)) &lt;&gt; ""),ROW($A$1:INDIRECT("$A$"&amp;ROW($A74)))), 1))), "",
ROUNDDOWN((ROUNDDOWN((((2*VLOOKUP($AA74, 'EV and Base'!$A$1:$N$671, 11, FALSE))+$AV$2+ROUNDDOWN($AE74/4, 0))*$AB74)/100, 0)+5), 0))</f>
        <v>37</v>
      </c>
      <c r="AR74" s="22" cm="1">
        <f t="array" aca="1" ref="AR74" ca="1">IF(NOT(ISNUMBER(INDEX($A:$A, LOOKUP(2, 1 / ($A$1:INDIRECT("$A$"&amp;ROW($A74)) &lt;&gt; ""),ROW($A$1:INDIRECT("$A$"&amp;ROW($A74)))), 1))), "",
ROUNDDOWN((ROUNDDOWN((((2*VLOOKUP($AA74, 'EV and Base'!$A$1:$N$671, 12, FALSE))+$AW$2+ROUNDDOWN($AF74/4, 0))*$AB74)/100, 0)+5)*0.9, 0))</f>
        <v>19</v>
      </c>
      <c r="AS74" s="2" cm="1">
        <f t="array" aca="1" ref="AS74" ca="1">IF(NOT(ISNUMBER(INDEX($A:$A, LOOKUP(2, 1 / ($A$1:INDIRECT("$A$"&amp;ROW($A74)) &lt;&gt; ""),ROW($A$1:INDIRECT("$A$"&amp;ROW($A74)))), 1))), "",
ROUNDDOWN((ROUNDDOWN((((2*VLOOKUP($AA74, 'EV and Base'!$A$1:$N$671, 13, FALSE))+$AX$2+ROUNDDOWN($AG74/4, 0))*$AB74)/100, 0)+5), 0))</f>
        <v>37</v>
      </c>
      <c r="AT74" s="24" cm="1">
        <f t="array" aca="1" ref="AT74" ca="1">IF(NOT(ISNUMBER(INDEX($A:$A, LOOKUP(2, 1 / ($A$1:INDIRECT("$A$"&amp;ROW($A74)) &lt;&gt; ""),ROW($A$1:INDIRECT("$A$"&amp;ROW($A74)))), 1))), "",
ROUNDDOWN((ROUNDDOWN((((2*VLOOKUP($AA74, 'EV and Base'!$A$1:$N$671, 14, FALSE))+31+ROUNDDOWN($AH74/4, 0))*$AB74)/100, 0)+5), 0))</f>
        <v>35</v>
      </c>
      <c r="AU74" s="28">
        <v>137</v>
      </c>
      <c r="AY74" cm="1">
        <f t="array" aca="1" ref="AY74" ca="1">IF(NOT(ISNUMBER(INDEX($A:$A,LOOKUP(2,1/($A$1:INDIRECT("$A$"&amp;ROW($A74))&lt;&gt;""),ROW($A$1:INDIRECT("$A$"&amp;ROW($A74)))),1))),"",
INDEX($AY:$AY,LOOKUP(2,1/($AY$1:INDIRECT("$AY$"&amp;ROW($AY74)-1)&lt;&gt;""),ROW($AY$1:INDIRECT("$AY$"&amp;ROW($AY74)-1))),1)+$BL74)</f>
        <v>6381</v>
      </c>
      <c r="AZ74" s="3" cm="1">
        <f t="array" aca="1" ref="AZ74" ca="1">IF(NOT(ISNUMBER(INDEX($A:$A, LOOKUP(2, 1 / ($A$1:INDIRECT("$A$"&amp;ROW($A74)) &lt;&gt; ""),ROW($A$1:INDIRECT("$A$"&amp;ROW($A74)))), 1))), "",
VLOOKUP(INDIRECT("$G$"&amp;LOOKUP(2, 1 / ($AY$1:INDIRECT("$AY$"&amp;ROW($AY74)-1) &lt;&gt; ""),ROW($AY$1:INDIRECT("$AY$"&amp;ROW($AY74)-1)))),'EV and Base'!A69:N739,2,FALSE))</f>
        <v>147</v>
      </c>
      <c r="BA74" s="3" cm="1">
        <f t="array" aca="1" ref="BA74" ca="1">IF(NOT(ISNUMBER(INDEX($A:$A, LOOKUP(2, 1 / ($A$1:INDIRECT("$A$"&amp;ROW($A74)) &lt;&gt; ""),ROW($A$1:INDIRECT("$A$"&amp;ROW($A74)))), 1))), "",
INDIRECT("$I$"&amp;LOOKUP(2, 1 / ($AY$1:INDIRECT("$AY$"&amp;ROW($AY74)-1) &lt;&gt; ""),ROW($AY$1:INDIRECT("$AY$"&amp;ROW($AY74)-1)))))</f>
        <v>20</v>
      </c>
      <c r="BB74" s="1" cm="1">
        <f t="array" aca="1" ref="BB74" ca="1">IF(NOT(ISNUMBER(INDEX($A:$A, LOOKUP(2, 1 / ($A$1:INDIRECT("$A$"&amp;ROW($A74)) &lt;&gt; ""),ROW($A$1:INDIRECT("$A$"&amp;ROW($A74)))), 1))), "",
INDIRECT("$AB$"&amp;LOOKUP(2, 1 / ($AY$1:INDIRECT("$AY$"&amp;ROW($AY74)-1) &lt;&gt; ""),ROW($AY$1:INDIRECT("$AY$"&amp;ROW($AY74)-1)))))</f>
        <v>20</v>
      </c>
      <c r="BC74" s="3" cm="1">
        <f t="array" aca="1" ref="BC74" ca="1">IF(NOT(ISNUMBER(INDEX($A:$A,LOOKUP(2,1/($A$1:INDIRECT("$A$"&amp;ROW($A74))&lt;&gt;""),ROW($A$1:INDIRECT("$A$"&amp;ROW($A74)))),1))),"",
$BA74+$BA74+10)</f>
        <v>50</v>
      </c>
      <c r="BD74" s="3" cm="1">
        <f t="array" aca="1" ref="BD74" ca="1">IF(NOT(ISNUMBER(INDEX($A:$A,LOOKUP(2,1/($A$1:INDIRECT("$A$"&amp;ROW($A74))&lt;&gt;""),ROW($A$1:INDIRECT("$A$"&amp;ROW($A74)))),1))),"",
$BA74+$BB74+10)</f>
        <v>50</v>
      </c>
      <c r="BE74" s="3" cm="1">
        <f t="array" aca="1" ref="BE74" ca="1">IF(NOT(ISNUMBER(INDEX($A:$A,LOOKUP(2,1/($A$1:INDIRECT("$A$"&amp;ROW($A74))&lt;&gt;""),ROW($A$1:INDIRECT("$A$"&amp;ROW($A74)))),1))),"",
$BC74*$BC74)</f>
        <v>2500</v>
      </c>
      <c r="BF74" s="3" cm="1">
        <f t="array" aca="1" ref="BF74" ca="1">IF(NOT(ISNUMBER(INDEX($A:$A,LOOKUP(2,1/($A$1:INDIRECT("$A$"&amp;ROW($A74))&lt;&gt;""),ROW($A$1:INDIRECT("$A$"&amp;ROW($A74)))),1))),"",
$BD74*$BD74)</f>
        <v>2500</v>
      </c>
      <c r="BG74" s="3" cm="1">
        <f t="array" aca="1" ref="BG74" ca="1">IF(NOT(ISNUMBER(INDEX($A:$A,LOOKUP(2,1/($A$1:INDIRECT("$A$"&amp;ROW($A74))&lt;&gt;""),ROW($A$1:INDIRECT("$A$"&amp;ROW($A74)))),1))),"",
_xlfn.FLOOR.MATH(1.5*_xlfn.FLOOR.MATH($AZ74*BA74/5)))</f>
        <v>882</v>
      </c>
      <c r="BH74" s="3" cm="1">
        <f t="array" aca="1" ref="BH74" ca="1">IF(NOT(ISNUMBER(INDEX($A:$A, LOOKUP(2, 1 / ($A$1:INDIRECT("$A$"&amp;ROW($A74)) &lt;&gt; ""),ROW($A$1:INDIRECT("$A$"&amp;ROW($A74)))), 1))), "",
_xlfn.FLOOR.MATH($BG74/IF(OR(INDIRECT("$C$"&amp;LOOKUP(2, 1 / ($AY$1:INDIRECT("$AY$"&amp;ROW($AY74)-1) &lt;&gt; ""),ROW($AY$1:INDIRECT("$AY$"&amp;ROW($AY74)-1))))="Multi",
INDIRECT("$C$"&amp;LOOKUP(2, 1 / ($AY$1:INDIRECT("$AY$"&amp;ROW($AY74)-1) &lt;&gt; ""),ROW($AY$1:INDIRECT("$AY$"&amp;ROW($AY74)-1))))="Double"),2,1)))</f>
        <v>882</v>
      </c>
      <c r="BI74" s="3" cm="1">
        <f t="array" aca="1" ref="BI74" ca="1">IF(NOT(ISNUMBER(INDEX($A:$A,LOOKUP(2,1/($A$1:INDIRECT("$A$"&amp;ROW($A74))&lt;&gt;""),ROW($A$1:INDIRECT("$A$"&amp;ROW($A74)))),1))),"",
VLOOKUP($BC74,GameFreakSQRT!$A$1:$B$200,2,FALSE))</f>
        <v>28963</v>
      </c>
      <c r="BJ74" s="3" cm="1">
        <f t="array" aca="1" ref="BJ74" ca="1">IF(NOT(ISNUMBER(INDEX($A:$A,LOOKUP(2,1/($A$1:INDIRECT("$A$"&amp;ROW($A74))&lt;&gt;""),ROW($A$1:INDIRECT("$A$"&amp;ROW($A74)))),1))),"",
VLOOKUP($BD74,GameFreakSQRT!$A$1:$B$200,2,FALSE))</f>
        <v>28963</v>
      </c>
      <c r="BK74" s="3" cm="1">
        <f t="array" aca="1" ref="BK74" ca="1">IF(NOT(ISNUMBER(INDEX($A:$A,LOOKUP(2,1/($A$1:INDIRECT("$A$"&amp;ROW($A74))&lt;&gt;""),ROW($A$1:INDIRECT("$A$"&amp;ROW($A74)))),1))),"",
_xlfn.FLOOR.MATH((($BI74*$BE74)*$BH74)/($BJ74*$BF74))+1)</f>
        <v>883</v>
      </c>
      <c r="BL74" s="3" cm="1">
        <f t="array" aca="1" ref="BL74" ca="1">IF(NOT(ISNUMBER(INDEX($A:$A,LOOKUP(2,1/($A$1:INDIRECT("$A$"&amp;ROW($A74))&lt;&gt;""),ROW($A$1:INDIRECT("$A$"&amp;ROW($A74)))),1))),"",
_xlfn.FLOOR.MATH($BK74*IF(NOT(INDIRECT("$Z$"&amp;LOOKUP(2, 1 / ($AY$1:INDIRECT("$AY$"&amp;ROW($AY74)-1) &lt;&gt; ""),ROW($AY$1:INDIRECT("$AY$"&amp;ROW($AY74)-1))))=""),1.5,1)))</f>
        <v>883</v>
      </c>
      <c r="BM74" s="3" cm="1">
        <f t="array" aca="1" ref="BM74" ca="1">IF(NOT(ISNUMBER(INDEX($A:$A, LOOKUP(2, 1 / ($A$1:INDIRECT("$A$"&amp;ROW($A74)) &lt;&gt; ""),ROW($A$1:INDIRECT("$A$"&amp;ROW($A74)))), 1))), "",
INDIRECT("$Y$"&amp;LOOKUP(2, 1 / ($AY$1:INDIRECT("$AY$"&amp;ROW($AY74)-1) &lt;&gt; ""),ROW($AY$1:INDIRECT("$AY$"&amp;ROW($AY74)-1)))))</f>
        <v>883</v>
      </c>
      <c r="BN74" s="3" t="b">
        <f t="shared" ca="1" si="7"/>
        <v>1</v>
      </c>
      <c r="CT74" s="3" cm="1">
        <f t="array" aca="1" ref="CT74" ca="1">IF(NOT(ISNUMBER(INDEX($A:$A, LOOKUP(2, 1 / ($A$1:INDIRECT("$A$"&amp;ROW($A74)) &lt;&gt; ""),ROW($A$1:INDIRECT("$A$"&amp;ROW($A74)))), 1))), "",
$AY74-INDEX($AY:$AY, LOOKUP(2, 1 / ($AY$1:INDIRECT("$AV$"&amp;ROW($AY74)-1) &lt;&gt; ""),ROW($AY$1:INDIRECT("$AV$"&amp;ROW($AY74)-1))), 1))</f>
        <v>6381</v>
      </c>
      <c r="CU74" s="3" cm="1">
        <f t="array" aca="1" ref="CU74" ca="1">IF(NOT(ISNUMBER(INDEX($A:$A, LOOKUP(2, 1 / ($A$1:INDIRECT("$A$"&amp;ROW($A74)) &lt;&gt; ""),ROW($A$1:INDIRECT("$A$"&amp;ROW($A74)))), 1))), "",
INDEX($Y:$Y, LOOKUP(2, 1 / ($Y$1:INDIRECT("$Y$"&amp;ROW($Y74)-1) &lt;&gt; ""),ROW($Y$1:INDIRECT("$Y$"&amp;ROW($Y74)-1))), 1))</f>
        <v>883</v>
      </c>
      <c r="CV74" s="1">
        <f ca="1">IFERROR(VLOOKUP($AY74, 'Medium-Slow'!$A$1:$B$101, 2, TRUE),"")</f>
        <v>20</v>
      </c>
    </row>
    <row r="75" spans="1:100" x14ac:dyDescent="0.45">
      <c r="A75" s="56">
        <v>23</v>
      </c>
      <c r="B75" s="56" t="s">
        <v>114</v>
      </c>
      <c r="C75" s="56" t="s">
        <v>46</v>
      </c>
      <c r="D75" s="56" t="s">
        <v>191</v>
      </c>
      <c r="E75" s="56" t="s">
        <v>48</v>
      </c>
      <c r="F75" s="56">
        <v>1</v>
      </c>
      <c r="G75" s="2" t="s">
        <v>63</v>
      </c>
      <c r="H75" s="2" t="s">
        <v>77</v>
      </c>
      <c r="I75" s="2">
        <v>16</v>
      </c>
      <c r="J75" s="2" t="s">
        <v>113</v>
      </c>
      <c r="K75" s="2" t="s">
        <v>65</v>
      </c>
      <c r="L75" s="2" t="s">
        <v>53</v>
      </c>
      <c r="M75" s="2" t="s">
        <v>79</v>
      </c>
      <c r="N75" s="2" t="s">
        <v>101</v>
      </c>
      <c r="O75" s="2" t="s">
        <v>135</v>
      </c>
      <c r="P75" s="2" t="s">
        <v>215</v>
      </c>
      <c r="Q75" s="2">
        <v>0</v>
      </c>
      <c r="R75" s="2">
        <f>_xlfn.FLOOR.MATH((((2*VLOOKUP(G75, 'EV and Base'!$A$1:$N$671, 9, FALSE))+$Q75)*$I75)/100)+$I75+10</f>
        <v>39</v>
      </c>
      <c r="S75" s="2">
        <f>_xlfn.FLOOR.MATH((_xlfn.FLOOR.MATH((((2*VLOOKUP($G75, 'EV and Base'!$A$1:$N$671, 10, FALSE))+$Q75)*$I75)/100)+5)*
IF(OR($J75="Lonely", $J75="Brave", $J75="Adamant", $J75="Naughty"), 1.1,
IF(OR($J75="Bold", $J75="Timid", $J75="Modest", $J75="Calm"), 0.9, 1)))</f>
        <v>21</v>
      </c>
      <c r="T75" s="2">
        <f>_xlfn.FLOOR.MATH((_xlfn.FLOOR.MATH((((2*VLOOKUP($G75, 'EV and Base'!$A$1:$N$671, 11, FALSE))+$Q75)*$I75)/100)+5)*
IF(OR($J75="Bold", $J75="Relaxed", $J75="Impish", $J75="Lax"), 1.1,
IF(OR($J75="Lonely", $J75="Hasty", $J75="Mild", $J75="Gentle"), 0.9, 1)))</f>
        <v>16</v>
      </c>
      <c r="U75" s="2">
        <f>_xlfn.FLOOR.MATH((_xlfn.FLOOR.MATH((((2*VLOOKUP($G75, 'EV and Base'!$A$1:$N$671, 12, FALSE))+$Q75)*$I75)/100)+5)*
IF(OR($J75="Modest", $J75="Mild", $J75="Quiet", $J75="Rash"), 1.1,
IF(OR($J75="Adamant", $J75="Impish", $J75="Jolly", $J75="Careful"), 0.9, 1)))</f>
        <v>21</v>
      </c>
      <c r="V75" s="2">
        <f>_xlfn.FLOOR.MATH((_xlfn.FLOOR.MATH((((2*VLOOKUP($G75, 'EV and Base'!$A$1:$N$671, 13, FALSE))+$Q75)*$I75)/100)+5)*
IF(OR($J75="Calm", $J75="Gentle", $J75="Sassy", $J75="Careful"), 1.1,
IF(OR($J75="Naughty", $J75="Lax", $J75="Naive", $J75="Rash"), 0.9, 1)))</f>
        <v>16</v>
      </c>
      <c r="W75" s="2">
        <f>_xlfn.FLOOR.MATH((_xlfn.FLOOR.MATH((((2*VLOOKUP($G75, 'EV and Base'!$A$1:$N$671, 14, FALSE))+$Q75)*$I75)/100)+5)*
IF(OR($J75="Timid", $J75="Hasty", $J75="Jolly", $J75="Naive"), 1.1,
IF(OR($J75="Brave", $J75="Relaxed", $J75="Quiet", $J75="Sassy"), 0.9, 1)))</f>
        <v>26</v>
      </c>
      <c r="X75" s="56">
        <v>640</v>
      </c>
      <c r="Y75" s="1">
        <v>203</v>
      </c>
      <c r="AA75" s="23" t="str" cm="1">
        <f t="array" aca="1" ref="AA75" ca="1">IF(NOT(ISNUMBER(INDEX($A:$A,LOOKUP(2,1/($A$1:INDIRECT("$A$"&amp;ROW($A75))&lt;&gt;""),ROW($A$1:INDIRECT("$A$"&amp;ROW($A75)))),1))),"",
IF(NOT(ISNUMBER($A75)),$AA74,
IF($AB75&lt;16,"Lillipup",
IF($AB75&lt;32,"Herdier",
"Stoutland"))))</f>
        <v>Herdier</v>
      </c>
      <c r="AB75" s="25" cm="1">
        <f t="array" aca="1" ref="AB75" ca="1">IF(NOT(ISNUMBER(INDEX($A:$A, LOOKUP(2, 1 / ($A$1:INDIRECT("$A$"&amp;ROW($A75)) &lt;&gt; ""),ROW($A$1:INDIRECT("$A$"&amp;ROW($A75)))), 1))), "",
VLOOKUP($AY75,'Medium-Slow'!$A$1:$B$101,2,TRUE))</f>
        <v>21</v>
      </c>
      <c r="AC75" s="23" cm="1">
        <f t="array" aca="1" ref="AC75" ca="1">IF(NOT(ISNUMBER(INDEX($A:$A, LOOKUP(2, 1 / ($A$1:INDIRECT("$A$"&amp;ROW($A75)) &lt;&gt; ""),ROW($A$1:INDIRECT("$A$"&amp;ROW($A75)))), 1))), "",
INDEX($AC:$AC, LOOKUP(2, 1 / ($AC$1:INDIRECT("$AC$"&amp;ROW($AC75)-1) &lt;&gt; ""),ROW($AC$1:INDIRECT("$AC$"&amp;ROW($AC75)-1))), 1)+
IF(INDEX($AC:$AC, LOOKUP(2, 1 / ($AC$1:INDIRECT("$AC$"&amp;ROW($AC75)-1) &lt;&gt; ""),ROW($AC$1:INDIRECT("$AC$"&amp;ROW($AC75)-1))), 1)+
INDEX($AD:$AD, LOOKUP(2, 1 / ($AD$1:INDIRECT("$AD$"&amp;ROW($AD75)-1) &lt;&gt; ""),ROW($AD$1:INDIRECT("$AD$"&amp;ROW($AD75)-1))), 1)+
INDEX($AE:$AE, LOOKUP(2, 1 / ($AE$1:INDIRECT("$AE$"&amp;ROW($AE75)-1) &lt;&gt; ""),ROW($AE$1:INDIRECT("$AE$"&amp;ROW($AD75)-1))), 1)+
INDEX($AE:$AF, LOOKUP(2, 1 / ($AF$1:INDIRECT("$AF$"&amp;ROW($AF75)-1) &lt;&gt; ""),ROW($AF$1:INDIRECT("$AF$"&amp;ROW($AD75)-1))), 1)+
INDEX($AG:$AG, LOOKUP(2, 1 / ($AG$1:INDIRECT("$AG$"&amp;ROW($AG75)-1) &lt;&gt; ""),ROW($AG$1:INDIRECT("$AG$"&amp;ROW($AD75)-1))), 1)+
INDEX($AH:$AH, LOOKUP(2, 1 / ($AH$1:INDIRECT("$AH$"&amp;ROW($AH75)-1) &lt;&gt; ""),ROW($AH$1:INDIRECT("$AH$"&amp;ROW($AD75)-1))), 1)&gt;=510,0,
IF(INDEX($AC:$AC, LOOKUP(2, 1 / ($AC$1:INDIRECT("$AC$"&amp;ROW($AC75)-1) &lt;&gt; ""),ROW($AC$1:INDIRECT("$AC$"&amp;ROW($AC75)-1))), 1)&gt;=255,0,
VLOOKUP(INDIRECT("$G$"&amp;LOOKUP(2, 1 / ($AC$1:INDIRECT("$AC$"&amp;ROW($AC75)-1) &lt;&gt; ""),ROW($AC$1:INDIRECT("$AC$"&amp;ROW($AC75)-1)))), 'EV and Base'!$A$1:$N$671, 3, FALSE))))</f>
        <v>2</v>
      </c>
      <c r="AD75" s="2" cm="1">
        <f t="array" aca="1" ref="AD75" ca="1">IF(NOT(ISNUMBER(INDEX($A:$A, LOOKUP(2, 1 / ($A$1:INDIRECT("$A$"&amp;ROW($A75)) &lt;&gt; ""),ROW($A$1:INDIRECT("$A$"&amp;ROW($A75)))), 1))), "",
INDEX($AD:$AD, LOOKUP(2, 1 / ($AD$1:INDIRECT("$AD$"&amp;ROW($AD75)-1) &lt;&gt; ""),ROW($AD$1:INDIRECT("$AD$"&amp;ROW($AD75)-1))), 1)+
IF(INDEX($AC:$AC, LOOKUP(2, 1 / ($AC$1:INDIRECT("$AC$"&amp;ROW($AC75)-1) &lt;&gt; ""),ROW($AC$1:INDIRECT("$AC$"&amp;ROW($AC75)-1))), 1)+
INDEX($AD:$AD, LOOKUP(2, 1 / ($AD$1:INDIRECT("$AD$"&amp;ROW($AD75)-1) &lt;&gt; ""),ROW($AD$1:INDIRECT("$AD$"&amp;ROW($AD75)-1))), 1)+
INDEX($AE:$AE, LOOKUP(2, 1 / ($AE$1:INDIRECT("$AE$"&amp;ROW($AE75)-1) &lt;&gt; ""),ROW($AE$1:INDIRECT("$AE$"&amp;ROW($AD75)-1))), 1)+
INDEX($AE:$AF, LOOKUP(2, 1 / ($AF$1:INDIRECT("$AF$"&amp;ROW($AF75)-1) &lt;&gt; ""),ROW($AF$1:INDIRECT("$AF$"&amp;ROW($AD75)-1))), 1)+
INDEX($AG:$AG, LOOKUP(2, 1 / ($AG$1:INDIRECT("$AG$"&amp;ROW($AG75)-1) &lt;&gt; ""),ROW($AG$1:INDIRECT("$AG$"&amp;ROW($AD75)-1))), 1)+
INDEX($AH:$AH, LOOKUP(2, 1 / ($AH$1:INDIRECT("$AH$"&amp;ROW($AH75)-1) &lt;&gt; ""),ROW($AH$1:INDIRECT("$AH$"&amp;ROW($AD75)-1))), 1)&gt;=510,0,
IF(INDEX($AD:$AD, LOOKUP(2, 1 / ($AD$1:INDIRECT("$AD$"&amp;ROW($AD75)-1) &lt;&gt; ""),ROW($AD$1:INDIRECT("$AD$"&amp;ROW($AD75)-1))), 1)&gt;=255,0,
VLOOKUP(INDIRECT("$G$"&amp;LOOKUP(2, 1 / ($AD$1:INDIRECT("$AD$"&amp;ROW($AD75)-1) &lt;&gt; ""),ROW($AD$1:INDIRECT("$AD$"&amp;ROW($AD75)-1)))), 'EV and Base'!$A$1:$N$671, 4, FALSE))))</f>
        <v>21</v>
      </c>
      <c r="AE75" s="2" cm="1">
        <f t="array" aca="1" ref="AE75" ca="1">IF(NOT(ISNUMBER(INDEX($A:$A,LOOKUP(2,1/($A$1:INDIRECT("$A$"&amp;ROW($A75))&lt;&gt;""),ROW($A$1:INDIRECT("$A$"&amp;ROW($A75)))),1))),"",
INDEX($AE:$AE,LOOKUP(2,1/($AE$1:INDIRECT("$AE$"&amp;ROW($AE75)-1)&lt;&gt;""),ROW($AE$1:INDIRECT("$AE$"&amp;ROW($AE75)-1))),1)+
IF(INDEX($AC:$AC,LOOKUP(2,1/($AC$1:INDIRECT("$AC$"&amp;ROW($AC75)-1)&lt;&gt;""),ROW($AC$1:INDIRECT("$AC$"&amp;ROW($AC75)-1))),1)+
INDEX($AD:$AD,LOOKUP(2,1/($AD$1:INDIRECT("$AD$"&amp;ROW($AD75)-1)&lt;&gt;""),ROW($AD$1:INDIRECT("$AD$"&amp;ROW($AD75)-1))),1)+
INDEX($AE:$AE,LOOKUP(2,1/($AE$1:INDIRECT("$AE$"&amp;ROW($AE75)-1)&lt;&gt;""),ROW($AE$1:INDIRECT("$AE$"&amp;ROW($AD75)-1))),1)+
INDEX($AE:$AF,LOOKUP(2,1/($AF$1:INDIRECT("$AF$"&amp;ROW($AF75)-1)&lt;&gt;""),ROW($AF$1:INDIRECT("$AF$"&amp;ROW($AD75)-1))),1)+
INDEX($AG:$AG,LOOKUP(2,1/($AG$1:INDIRECT("$AG$"&amp;ROW($AG75)-1)&lt;&gt;""),ROW($AG$1:INDIRECT("$AG$"&amp;ROW($AD75)-1))),1)+
INDEX($AH:$AH,LOOKUP(2,1/($AH$1:INDIRECT("$AH$"&amp;ROW($AH75)-1)&lt;&gt;""),ROW($AH$1:INDIRECT("$AH$"&amp;ROW($AD75)-1))),1)&gt;=510,0,
IF(INDEX($AE:$AE,LOOKUP(2,1/($AE$1:INDIRECT("$AE$"&amp;ROW($AE75)-1)&lt;&gt;""),ROW($AE$1:INDIRECT("$AE$"&amp;ROW($AE75)-1))),1)&gt;=255,0,
VLOOKUP(INDIRECT("$G$"&amp;LOOKUP(2,1/($AE$1:INDIRECT("$AE$"&amp;ROW($AE75)-1)&lt;&gt;""),ROW($AE$1:INDIRECT("$AE$"&amp;ROW($AE75)-1)))),'EV and Base'!$A$1:$N$671,5,FALSE))))</f>
        <v>0</v>
      </c>
      <c r="AF75" s="2" cm="1">
        <f t="array" aca="1" ref="AF75" ca="1">IF(NOT(ISNUMBER(INDEX($A:$A, LOOKUP(2, 1 / ($A$1:INDIRECT("$A$"&amp;ROW($A75)) &lt;&gt; ""),ROW($A$1:INDIRECT("$A$"&amp;ROW($A75)))), 1))), "",
INDEX($AF:$AF, LOOKUP(2, 1 / ($AF$1:INDIRECT("$AF$"&amp;ROW($AF75)-1) &lt;&gt; ""),ROW($AF$1:INDIRECT("$AF$"&amp;ROW($AF75)-1))), 1)+
IF(INDEX($AC:$AC, LOOKUP(2, 1 / ($AC$1:INDIRECT("$AC$"&amp;ROW($AC75)-1) &lt;&gt; ""),ROW($AC$1:INDIRECT("$AC$"&amp;ROW($AC75)-1))), 1)+
INDEX($AD:$AD, LOOKUP(2, 1 / ($AD$1:INDIRECT("$AD$"&amp;ROW($AD75)-1) &lt;&gt; ""),ROW($AD$1:INDIRECT("$AD$"&amp;ROW($AD75)-1))), 1)+
INDEX($AE:$AE, LOOKUP(2, 1 / ($AE$1:INDIRECT("$AE$"&amp;ROW($AE75)-1) &lt;&gt; ""),ROW($AE$1:INDIRECT("$AE$"&amp;ROW($AD75)-1))), 1)+
INDEX($AE:$AF, LOOKUP(2, 1 / ($AF$1:INDIRECT("$AF$"&amp;ROW($AF75)-1) &lt;&gt; ""),ROW($AF$1:INDIRECT("$AF$"&amp;ROW($AD75)-1))), 1)+
INDEX($AG:$AG, LOOKUP(2, 1 / ($AG$1:INDIRECT("$AG$"&amp;ROW($AG75)-1) &lt;&gt; ""),ROW($AG$1:INDIRECT("$AG$"&amp;ROW($AD75)-1))), 1)+
INDEX($AH:$AH, LOOKUP(2, 1 / ($AH$1:INDIRECT("$AH$"&amp;ROW($AH75)-1) &lt;&gt; ""),ROW($AH$1:INDIRECT("$AH$"&amp;ROW($AD75)-1))), 1)&gt;=510,0,
IF(INDEX($AF:$AF, LOOKUP(2, 1 / ($AF$1:INDIRECT("$AF$"&amp;ROW($AF75)-1) &lt;&gt; ""),ROW($AF$1:INDIRECT("$AF$"&amp;ROW($AF75)-1))), 1)&gt;=255,0,
VLOOKUP(INDIRECT("$G$"&amp;LOOKUP(2, 1 / ($AF$1:INDIRECT("$AF$"&amp;ROW($AF75)-1) &lt;&gt; ""),ROW($AF$1:INDIRECT("$AF$"&amp;ROW($AF75)-1)))), 'EV and Base'!$A$1:$N$671, 6, FALSE))))</f>
        <v>1</v>
      </c>
      <c r="AG75" s="2" cm="1">
        <f t="array" aca="1" ref="AG75" ca="1">IF(NOT(ISNUMBER(INDEX($A:$A, LOOKUP(2, 1 / ($A$1:INDIRECT("$A$"&amp;ROW($A75)) &lt;&gt; ""),ROW($A$1:INDIRECT("$A$"&amp;ROW($A75)))), 1))), "",
INDEX($AG:$AG, LOOKUP(2, 1 / ($AG$1:INDIRECT("$AG$"&amp;ROW($AG75)-1) &lt;&gt; ""),ROW($AG$1:INDIRECT("$AG$"&amp;ROW($AG75)-1))), 1)+
IF(INDEX($AC:$AC, LOOKUP(2, 1 / ($AC$1:INDIRECT("$AC$"&amp;ROW($AC75)-1) &lt;&gt; ""),ROW($AC$1:INDIRECT("$AC$"&amp;ROW($AC75)-1))), 1)+
INDEX($AD:$AD, LOOKUP(2, 1 / ($AD$1:INDIRECT("$AD$"&amp;ROW($AD75)-1) &lt;&gt; ""),ROW($AD$1:INDIRECT("$AD$"&amp;ROW($AD75)-1))), 1)+
INDEX($AE:$AE, LOOKUP(2, 1 / ($AE$1:INDIRECT("$AE$"&amp;ROW($AE75)-1) &lt;&gt; ""),ROW($AE$1:INDIRECT("$AE$"&amp;ROW($AD75)-1))), 1)+
INDEX($AE:$AF, LOOKUP(2, 1 / ($AF$1:INDIRECT("$AF$"&amp;ROW($AF75)-1) &lt;&gt; ""),ROW($AF$1:INDIRECT("$AF$"&amp;ROW($AD75)-1))), 1)+
INDEX($AG:$AG, LOOKUP(2, 1 / ($AG$1:INDIRECT("$AG$"&amp;ROW($AG75)-1) &lt;&gt; ""),ROW($AG$1:INDIRECT("$AG$"&amp;ROW($AD75)-1))), 1)+
INDEX($AH:$AH, LOOKUP(2, 1 / ($AH$1:INDIRECT("$AH$"&amp;ROW($AH75)-1) &lt;&gt; ""),ROW($AH$1:INDIRECT("$AH$"&amp;ROW($AD75)-1))), 1)&gt;=510,0,
IF(INDEX($AG:$AG, LOOKUP(2, 1 / ($AG$1:INDIRECT("$AG$"&amp;ROW($AG75)-1) &lt;&gt; ""),ROW($AG$1:INDIRECT("$AG$"&amp;ROW($AG75)-1))), 1)&gt;=255,0,
VLOOKUP(INDIRECT("$G$"&amp;LOOKUP(2, 1 / ($AG$1:INDIRECT("$AG$"&amp;ROW($AG75)-1) &lt;&gt; ""),ROW($AG$1:INDIRECT("$AG$"&amp;ROW($AG75)-1)))), 'EV and Base'!$A$1:$N$671, 7, FALSE))))</f>
        <v>0</v>
      </c>
      <c r="AH75" s="24" cm="1">
        <f t="array" aca="1" ref="AH75" ca="1">IF(NOT(ISNUMBER(INDEX($A:$A,LOOKUP(2,1/($A$1:INDIRECT("$A$"&amp;ROW($A75))&lt;&gt;""),ROW($A$1:INDIRECT("$A$"&amp;ROW($A75)))),1))),"",
INDEX($AH:$AH,LOOKUP(2,1/($AH$1:INDIRECT("$AH$"&amp;ROW($AH75)-1)&lt;&gt;""),ROW($AH$1:INDIRECT("$AH$"&amp;ROW($AH75)-1))),1)+
IF(INDEX($AC:$AC,LOOKUP(2,1/($AC$1:INDIRECT("$AC$"&amp;ROW($AC75)-1)&lt;&gt;""),ROW($AC$1:INDIRECT("$AC$"&amp;ROW($AC75)-1))),1)+
INDEX($AD:$AD,LOOKUP(2,1/($AD$1:INDIRECT("$AD$"&amp;ROW($AD75)-1)&lt;&gt;""),ROW($AD$1:INDIRECT("$AD$"&amp;ROW($AD75)-1))),1)+
INDEX($AE:$AE,LOOKUP(2,1/($AE$1:INDIRECT("$AE$"&amp;ROW($AE75)-1)&lt;&gt;""),ROW($AE$1:INDIRECT("$AE$"&amp;ROW($AD75)-1))),1)+
INDEX($AE:$AF,LOOKUP(2,1/($AF$1:INDIRECT("$AF$"&amp;ROW($AF75)-1)&lt;&gt;""),ROW($AF$1:INDIRECT("$AF$"&amp;ROW($AD75)-1))),1)+
INDEX($AG:$AG,LOOKUP(2,1/($AG$1:INDIRECT("$AG$"&amp;ROW($AG75)-1)&lt;&gt;""),ROW($AG$1:INDIRECT("$AG$"&amp;ROW($AD75)-1))),1)+
INDEX($AH:$AH,LOOKUP(2,1/($AH$1:INDIRECT("$AH$"&amp;ROW($AH75)-1)&lt;&gt;""),ROW($AH$1:INDIRECT("$AH$"&amp;ROW($AD75)-1))),1)&gt;=510,0,
IF(INDEX($AH:$AH,LOOKUP(2,1/($AH$1:INDIRECT("$AH$"&amp;ROW($AH75)-1)&lt;&gt;""),ROW($AH$1:INDIRECT("$AH$"&amp;ROW($AH75)-1))),1)&gt;=255,0,
VLOOKUP(INDIRECT("$G$"&amp;LOOKUP(2,1/($AH$1:INDIRECT("$AH$"&amp;ROW($AH75)-1)&lt;&gt;""),ROW($AH$1:INDIRECT("$AH$"&amp;ROW($AH75)-1)))),'EV and Base'!$A$1:$N$671,8,FALSE))))</f>
        <v>10</v>
      </c>
      <c r="AI75" s="29" cm="1">
        <f t="array" aca="1" ref="AI75" ca="1">IF(NOT(ISNUMBER(INDEX($A:$A,LOOKUP(2,1/($A$1:INDIRECT("$A$"&amp;ROW($A75))&lt;&gt;""),ROW($A$1:INDIRECT("$A$"&amp;ROW($A75)))),1))),"",
ROUNDDOWN((((2*VLOOKUP($AA75,'EV and Base'!$A$1:$N$671,9,FALSE))+31+ROUNDDOWN($AC75/4,0))*$AB75)/100,0)+$AB75+10)</f>
        <v>64</v>
      </c>
      <c r="AJ75" s="21" cm="1">
        <f t="array" aca="1" ref="AJ75" ca="1">IF(NOT(ISNUMBER(INDEX($A:$A, LOOKUP(2, 1 / ($A$1:INDIRECT("$A$"&amp;ROW($A75)) &lt;&gt; ""),ROW($A$1:INDIRECT("$A$"&amp;ROW($A75)))), 1))), "",
ROUNDDOWN((ROUNDDOWN((((2*VLOOKUP($AA75, 'EV and Base'!$A$1:$N$671, 10, FALSE))+31+ROUNDDOWN($AD75/4, 0))*$AB75)/100, 0)+5)*1.1, 0))</f>
        <v>50</v>
      </c>
      <c r="AK75" s="21" t="str" cm="1">
        <f t="array" aca="1" ref="AK75" ca="1">IF(NOT(ISNUMBER(INDEX($A:$A, LOOKUP(2, 1 / ($A$1:INDIRECT("$A$"&amp;ROW($A75)) &lt;&gt; ""),ROW($A$1:INDIRECT("$A$"&amp;ROW($A75)))), 1))), "",
ROUNDDOWN((ROUNDDOWN((((2*VLOOKUP($AA75, 'EV and Base'!$A$1:$N$671, 11, FALSE))+30+ROUNDDOWN($AE75/4, 0))*$AB75)/100, 0)+5), 0)
&amp;"-"&amp;
ROUNDDOWN((ROUNDDOWN((((2*VLOOKUP($AA75, 'EV and Base'!$A$1:$N$671, 11, FALSE))+31+ROUNDDOWN($AE75/4, 0))*$AB75)/100, 0)+5), 0))</f>
        <v>38-38</v>
      </c>
      <c r="AL75" s="21" t="str" cm="1">
        <f t="array" aca="1" ref="AL75" ca="1">IF(NOT(ISNUMBER(INDEX($A:$A, LOOKUP(2, 1 / ($A$1:INDIRECT("$A$"&amp;ROW($A75)) &lt;&gt; ""),ROW($A$1:INDIRECT("$A$"&amp;ROW($A75)))), 1))), "",
ROUNDDOWN((ROUNDDOWN((((2*VLOOKUP($AA75, 'EV and Base'!$A$1:$N$671, 12, FALSE))+0+ROUNDDOWN($AF75/4, 0))*$AB75)/100, 0)+5)*0.9, 0)
&amp;"-"&amp;
ROUNDDOWN((ROUNDDOWN((((2*VLOOKUP($AA75, 'EV and Base'!$A$1:$N$671, 12, FALSE))+31+ROUNDDOWN($AF75/4, 0))*$AB75)/100, 0)+5)*0.9, 0))</f>
        <v>17-23</v>
      </c>
      <c r="AM75" s="21" t="str" cm="1">
        <f t="array" aca="1" ref="AM75" ca="1">IF(NOT(ISNUMBER(INDEX($A:$A, LOOKUP(2, 1 / ($A$1:INDIRECT("$A$"&amp;ROW($A75)) &lt;&gt; ""),ROW($A$1:INDIRECT("$A$"&amp;ROW($A75)))), 1))), "",
ROUNDDOWN((ROUNDDOWN((((2*VLOOKUP($AA75, 'EV and Base'!$A$1:$N$671, 13, FALSE))+30+ROUNDDOWN($AG75/4, 0))*$AB75)/100, 0)+5), 0)
&amp;"-"&amp;
ROUNDDOWN((ROUNDDOWN((((2*VLOOKUP($AA75, 'EV and Base'!$A$1:$N$671, 13, FALSE))+31+ROUNDDOWN($AG75/4, 0))*$AB75)/100, 0)+5), 0))</f>
        <v>38-38</v>
      </c>
      <c r="AN75" s="25" cm="1">
        <f t="array" aca="1" ref="AN75" ca="1">IF(NOT(ISNUMBER(INDEX($A:$A, LOOKUP(2, 1 / ($A$1:INDIRECT("$A$"&amp;ROW($A75)) &lt;&gt; ""),ROW($A$1:INDIRECT("$A$"&amp;ROW($A75)))), 1))), "",
ROUNDDOWN((ROUNDDOWN((((2*VLOOKUP($AA75, 'EV and Base'!$A$1:$N$671, 14, FALSE))+31+ROUNDDOWN($AH75/4, 0))*$AB75)/100, 0)+5), 0))</f>
        <v>37</v>
      </c>
      <c r="AO75" s="23" cm="1">
        <f t="array" aca="1" ref="AO75" ca="1">IF(NOT(ISNUMBER(INDEX($A:$A, LOOKUP(2, 1 / ($A$1:INDIRECT("$A$"&amp;ROW($A75)) &lt;&gt; ""),ROW($A$1:INDIRECT("$A$"&amp;ROW($A75)))), 1))), "",
ROUNDDOWN((((2*VLOOKUP($AA75, 'EV and Base'!$A$1:$N$671, 9, FALSE))+31+ROUNDDOWN($AC75/4, 0))*$AB75)/100, 0)+$AB75+10)</f>
        <v>64</v>
      </c>
      <c r="AP75" s="2" cm="1">
        <f t="array" aca="1" ref="AP75" ca="1">IF(NOT(ISNUMBER(INDEX($A:$A, LOOKUP(2, 1 / ($A$1:INDIRECT("$A$"&amp;ROW($A75)) &lt;&gt; ""),ROW($A$1:INDIRECT("$A$"&amp;ROW($A75)))), 1))), "",
ROUNDDOWN((ROUNDDOWN((((2*VLOOKUP($AA75, 'EV and Base'!$A$1:$N$671, 10, FALSE))+31+ROUNDDOWN($AD75/4, 0))*$AB75)/100, 0)+5)*1.1, 0))</f>
        <v>50</v>
      </c>
      <c r="AQ75" s="2" cm="1">
        <f t="array" aca="1" ref="AQ75" ca="1">IF(NOT(ISNUMBER(INDEX($A:$A, LOOKUP(2, 1 / ($A$1:INDIRECT("$A$"&amp;ROW($A75)) &lt;&gt; ""),ROW($A$1:INDIRECT("$A$"&amp;ROW($A75)))), 1))), "",
ROUNDDOWN((ROUNDDOWN((((2*VLOOKUP($AA75, 'EV and Base'!$A$1:$N$671, 11, FALSE))+$AV$2+ROUNDDOWN($AE75/4, 0))*$AB75)/100, 0)+5), 0))</f>
        <v>38</v>
      </c>
      <c r="AR75" s="22" cm="1">
        <f t="array" aca="1" ref="AR75" ca="1">IF(NOT(ISNUMBER(INDEX($A:$A, LOOKUP(2, 1 / ($A$1:INDIRECT("$A$"&amp;ROW($A75)) &lt;&gt; ""),ROW($A$1:INDIRECT("$A$"&amp;ROW($A75)))), 1))), "",
ROUNDDOWN((ROUNDDOWN((((2*VLOOKUP($AA75, 'EV and Base'!$A$1:$N$671, 12, FALSE))+$AW$2+ROUNDDOWN($AF75/4, 0))*$AB75)/100, 0)+5)*0.9, 0))</f>
        <v>20</v>
      </c>
      <c r="AS75" s="2" cm="1">
        <f t="array" aca="1" ref="AS75" ca="1">IF(NOT(ISNUMBER(INDEX($A:$A, LOOKUP(2, 1 / ($A$1:INDIRECT("$A$"&amp;ROW($A75)) &lt;&gt; ""),ROW($A$1:INDIRECT("$A$"&amp;ROW($A75)))), 1))), "",
ROUNDDOWN((ROUNDDOWN((((2*VLOOKUP($AA75, 'EV and Base'!$A$1:$N$671, 13, FALSE))+$AX$2+ROUNDDOWN($AG75/4, 0))*$AB75)/100, 0)+5), 0))</f>
        <v>38</v>
      </c>
      <c r="AT75" s="24" cm="1">
        <f t="array" aca="1" ref="AT75" ca="1">IF(NOT(ISNUMBER(INDEX($A:$A, LOOKUP(2, 1 / ($A$1:INDIRECT("$A$"&amp;ROW($A75)) &lt;&gt; ""),ROW($A$1:INDIRECT("$A$"&amp;ROW($A75)))), 1))), "",
ROUNDDOWN((ROUNDDOWN((((2*VLOOKUP($AA75, 'EV and Base'!$A$1:$N$671, 14, FALSE))+31+ROUNDDOWN($AH75/4, 0))*$AB75)/100, 0)+5), 0))</f>
        <v>37</v>
      </c>
      <c r="AU75" s="28">
        <v>141</v>
      </c>
      <c r="AY75" cm="1">
        <f t="array" aca="1" ref="AY75" ca="1">IF(NOT(ISNUMBER(INDEX($A:$A,LOOKUP(2,1/($A$1:INDIRECT("$A$"&amp;ROW($A75))&lt;&gt;""),ROW($A$1:INDIRECT("$A$"&amp;ROW($A75)))),1))),"",
INDEX($AY:$AY,LOOKUP(2,1/($AY$1:INDIRECT("$AY$"&amp;ROW($AY75)-1)&lt;&gt;""),ROW($AY$1:INDIRECT("$AY$"&amp;ROW($AY75)-1))),1)+$BL75)</f>
        <v>6602</v>
      </c>
      <c r="AZ75" s="3" cm="1">
        <f t="array" aca="1" ref="AZ75" ca="1">IF(NOT(ISNUMBER(INDEX($A:$A, LOOKUP(2, 1 / ($A$1:INDIRECT("$A$"&amp;ROW($A75)) &lt;&gt; ""),ROW($A$1:INDIRECT("$A$"&amp;ROW($A75)))), 1))), "",
VLOOKUP(INDIRECT("$G$"&amp;LOOKUP(2, 1 / ($AY$1:INDIRECT("$AY$"&amp;ROW($AY75)-1) &lt;&gt; ""),ROW($AY$1:INDIRECT("$AY$"&amp;ROW($AY75)-1)))),'EV and Base'!A70:N740,2,FALSE))</f>
        <v>58</v>
      </c>
      <c r="BA75" s="3" cm="1">
        <f t="array" aca="1" ref="BA75" ca="1">IF(NOT(ISNUMBER(INDEX($A:$A, LOOKUP(2, 1 / ($A$1:INDIRECT("$A$"&amp;ROW($A75)) &lt;&gt; ""),ROW($A$1:INDIRECT("$A$"&amp;ROW($A75)))), 1))), "",
INDIRECT("$I$"&amp;LOOKUP(2, 1 / ($AY$1:INDIRECT("$AY$"&amp;ROW($AY75)-1) &lt;&gt; ""),ROW($AY$1:INDIRECT("$AY$"&amp;ROW($AY75)-1)))))</f>
        <v>16</v>
      </c>
      <c r="BB75" s="1" cm="1">
        <f t="array" aca="1" ref="BB75" ca="1">IF(NOT(ISNUMBER(INDEX($A:$A, LOOKUP(2, 1 / ($A$1:INDIRECT("$A$"&amp;ROW($A75)) &lt;&gt; ""),ROW($A$1:INDIRECT("$A$"&amp;ROW($A75)))), 1))), "",
INDIRECT("$AB$"&amp;LOOKUP(2, 1 / ($AY$1:INDIRECT("$AY$"&amp;ROW($AY75)-1) &lt;&gt; ""),ROW($AY$1:INDIRECT("$AY$"&amp;ROW($AY75)-1)))))</f>
        <v>20</v>
      </c>
      <c r="BC75" s="3" cm="1">
        <f t="array" aca="1" ref="BC75" ca="1">IF(NOT(ISNUMBER(INDEX($A:$A,LOOKUP(2,1/($A$1:INDIRECT("$A$"&amp;ROW($A75))&lt;&gt;""),ROW($A$1:INDIRECT("$A$"&amp;ROW($A75)))),1))),"",
$BA75+$BA75+10)</f>
        <v>42</v>
      </c>
      <c r="BD75" s="3" cm="1">
        <f t="array" aca="1" ref="BD75" ca="1">IF(NOT(ISNUMBER(INDEX($A:$A,LOOKUP(2,1/($A$1:INDIRECT("$A$"&amp;ROW($A75))&lt;&gt;""),ROW($A$1:INDIRECT("$A$"&amp;ROW($A75)))),1))),"",
$BA75+$BB75+10)</f>
        <v>46</v>
      </c>
      <c r="BE75" s="3" cm="1">
        <f t="array" aca="1" ref="BE75" ca="1">IF(NOT(ISNUMBER(INDEX($A:$A,LOOKUP(2,1/($A$1:INDIRECT("$A$"&amp;ROW($A75))&lt;&gt;""),ROW($A$1:INDIRECT("$A$"&amp;ROW($A75)))),1))),"",
$BC75*$BC75)</f>
        <v>1764</v>
      </c>
      <c r="BF75" s="3" cm="1">
        <f t="array" aca="1" ref="BF75" ca="1">IF(NOT(ISNUMBER(INDEX($A:$A,LOOKUP(2,1/($A$1:INDIRECT("$A$"&amp;ROW($A75))&lt;&gt;""),ROW($A$1:INDIRECT("$A$"&amp;ROW($A75)))),1))),"",
$BD75*$BD75)</f>
        <v>2116</v>
      </c>
      <c r="BG75" s="3" cm="1">
        <f t="array" aca="1" ref="BG75" ca="1">IF(NOT(ISNUMBER(INDEX($A:$A,LOOKUP(2,1/($A$1:INDIRECT("$A$"&amp;ROW($A75))&lt;&gt;""),ROW($A$1:INDIRECT("$A$"&amp;ROW($A75)))),1))),"",
_xlfn.FLOOR.MATH(1.5*_xlfn.FLOOR.MATH($AZ75*BA75/5)))</f>
        <v>277</v>
      </c>
      <c r="BH75" s="3" cm="1">
        <f t="array" aca="1" ref="BH75" ca="1">IF(NOT(ISNUMBER(INDEX($A:$A, LOOKUP(2, 1 / ($A$1:INDIRECT("$A$"&amp;ROW($A75)) &lt;&gt; ""),ROW($A$1:INDIRECT("$A$"&amp;ROW($A75)))), 1))), "",
_xlfn.FLOOR.MATH($BG75/IF(OR(INDIRECT("$C$"&amp;LOOKUP(2, 1 / ($AY$1:INDIRECT("$AY$"&amp;ROW($AY75)-1) &lt;&gt; ""),ROW($AY$1:INDIRECT("$AY$"&amp;ROW($AY75)-1))))="Multi",
INDIRECT("$C$"&amp;LOOKUP(2, 1 / ($AY$1:INDIRECT("$AY$"&amp;ROW($AY75)-1) &lt;&gt; ""),ROW($AY$1:INDIRECT("$AY$"&amp;ROW($AY75)-1))))="Double"),2,1)))</f>
        <v>277</v>
      </c>
      <c r="BI75" s="3" cm="1">
        <f t="array" aca="1" ref="BI75" ca="1">IF(NOT(ISNUMBER(INDEX($A:$A,LOOKUP(2,1/($A$1:INDIRECT("$A$"&amp;ROW($A75))&lt;&gt;""),ROW($A$1:INDIRECT("$A$"&amp;ROW($A75)))),1))),"",
VLOOKUP($BC75,GameFreakSQRT!$A$1:$B$200,2,FALSE))</f>
        <v>26545</v>
      </c>
      <c r="BJ75" s="3" cm="1">
        <f t="array" aca="1" ref="BJ75" ca="1">IF(NOT(ISNUMBER(INDEX($A:$A,LOOKUP(2,1/($A$1:INDIRECT("$A$"&amp;ROW($A75))&lt;&gt;""),ROW($A$1:INDIRECT("$A$"&amp;ROW($A75)))),1))),"",
VLOOKUP($BD75,GameFreakSQRT!$A$1:$B$200,2,FALSE))</f>
        <v>27780</v>
      </c>
      <c r="BK75" s="3" cm="1">
        <f t="array" aca="1" ref="BK75" ca="1">IF(NOT(ISNUMBER(INDEX($A:$A,LOOKUP(2,1/($A$1:INDIRECT("$A$"&amp;ROW($A75))&lt;&gt;""),ROW($A$1:INDIRECT("$A$"&amp;ROW($A75)))),1))),"",
_xlfn.FLOOR.MATH((($BI75*$BE75)*$BH75)/($BJ75*$BF75))+1)</f>
        <v>221</v>
      </c>
      <c r="BL75" s="3" cm="1">
        <f t="array" aca="1" ref="BL75" ca="1">IF(NOT(ISNUMBER(INDEX($A:$A,LOOKUP(2,1/($A$1:INDIRECT("$A$"&amp;ROW($A75))&lt;&gt;""),ROW($A$1:INDIRECT("$A$"&amp;ROW($A75)))),1))),"",
_xlfn.FLOOR.MATH($BK75*IF(NOT(INDIRECT("$Z$"&amp;LOOKUP(2, 1 / ($AY$1:INDIRECT("$AY$"&amp;ROW($AY75)-1) &lt;&gt; ""),ROW($AY$1:INDIRECT("$AY$"&amp;ROW($AY75)-1))))=""),1.5,1)))</f>
        <v>221</v>
      </c>
      <c r="BM75" s="3" cm="1">
        <f t="array" aca="1" ref="BM75" ca="1">IF(NOT(ISNUMBER(INDEX($A:$A, LOOKUP(2, 1 / ($A$1:INDIRECT("$A$"&amp;ROW($A75)) &lt;&gt; ""),ROW($A$1:INDIRECT("$A$"&amp;ROW($A75)))), 1))), "",
INDIRECT("$Y$"&amp;LOOKUP(2, 1 / ($AY$1:INDIRECT("$AY$"&amp;ROW($AY75)-1) &lt;&gt; ""),ROW($AY$1:INDIRECT("$AY$"&amp;ROW($AY75)-1)))))</f>
        <v>221</v>
      </c>
      <c r="BN75" s="3" t="b">
        <f t="shared" ca="1" si="7"/>
        <v>1</v>
      </c>
      <c r="CT75" s="3" cm="1">
        <f t="array" aca="1" ref="CT75" ca="1">IF(NOT(ISNUMBER(INDEX($A:$A, LOOKUP(2, 1 / ($A$1:INDIRECT("$A$"&amp;ROW($A75)) &lt;&gt; ""),ROW($A$1:INDIRECT("$A$"&amp;ROW($A75)))), 1))), "",
$AY75-INDEX($AY:$AY, LOOKUP(2, 1 / ($AY$1:INDIRECT("$AV$"&amp;ROW($AY75)-1) &lt;&gt; ""),ROW($AY$1:INDIRECT("$AV$"&amp;ROW($AY75)-1))), 1))</f>
        <v>6602</v>
      </c>
      <c r="CU75" s="3" cm="1">
        <f t="array" aca="1" ref="CU75" ca="1">IF(NOT(ISNUMBER(INDEX($A:$A, LOOKUP(2, 1 / ($A$1:INDIRECT("$A$"&amp;ROW($A75)) &lt;&gt; ""),ROW($A$1:INDIRECT("$A$"&amp;ROW($A75)))), 1))), "",
INDEX($Y:$Y, LOOKUP(2, 1 / ($Y$1:INDIRECT("$Y$"&amp;ROW($Y75)-1) &lt;&gt; ""),ROW($Y$1:INDIRECT("$Y$"&amp;ROW($Y75)-1))), 1))</f>
        <v>221</v>
      </c>
      <c r="CV75" s="1">
        <f ca="1">IFERROR(VLOOKUP($AY75, 'Medium-Slow'!$A$1:$B$101, 2, TRUE),"")</f>
        <v>21</v>
      </c>
    </row>
    <row r="76" spans="1:100" x14ac:dyDescent="0.45">
      <c r="A76" s="56" t="s">
        <v>75</v>
      </c>
      <c r="B76" s="56" t="s">
        <v>237</v>
      </c>
      <c r="C76" s="56" t="s">
        <v>46</v>
      </c>
      <c r="D76" s="56" t="s">
        <v>191</v>
      </c>
      <c r="E76" s="56" t="s">
        <v>48</v>
      </c>
      <c r="F76" s="56">
        <v>1</v>
      </c>
      <c r="G76" s="2" t="s">
        <v>179</v>
      </c>
      <c r="H76" s="2" t="s">
        <v>50</v>
      </c>
      <c r="I76" s="2">
        <v>18</v>
      </c>
      <c r="J76" s="2" t="s">
        <v>97</v>
      </c>
      <c r="K76" s="2" t="s">
        <v>181</v>
      </c>
      <c r="L76" s="2" t="s">
        <v>53</v>
      </c>
      <c r="M76" s="2" t="s">
        <v>84</v>
      </c>
      <c r="N76" s="2" t="s">
        <v>74</v>
      </c>
      <c r="O76" s="2" t="s">
        <v>216</v>
      </c>
      <c r="P76" s="2" t="s">
        <v>185</v>
      </c>
      <c r="Q76" s="2">
        <v>12</v>
      </c>
      <c r="R76" s="2">
        <f>_xlfn.FLOOR.MATH((((2*VLOOKUP(G76, 'EV and Base'!$A$1:$N$671, 9, FALSE))+$Q76)*$I76)/100)+$I76+10</f>
        <v>53</v>
      </c>
      <c r="S76" s="2">
        <f>_xlfn.FLOOR.MATH((_xlfn.FLOOR.MATH((((2*VLOOKUP($G76, 'EV and Base'!$A$1:$N$671, 10, FALSE))+$Q76)*$I76)/100)+5)*
IF(OR($J76="Lonely", $J76="Brave", $J76="Adamant", $J76="Naughty"), 1.1,
IF(OR($J76="Bold", $J76="Timid", $J76="Modest", $J76="Calm"), 0.9, 1)))</f>
        <v>35</v>
      </c>
      <c r="T76" s="2">
        <f>_xlfn.FLOOR.MATH((_xlfn.FLOOR.MATH((((2*VLOOKUP($G76, 'EV and Base'!$A$1:$N$671, 11, FALSE))+$Q76)*$I76)/100)+5)*
IF(OR($J76="Bold", $J76="Relaxed", $J76="Impish", $J76="Lax"), 1.1,
IF(OR($J76="Lonely", $J76="Hasty", $J76="Mild", $J76="Gentle"), 0.9, 1)))</f>
        <v>30</v>
      </c>
      <c r="U76" s="2">
        <f>_xlfn.FLOOR.MATH((_xlfn.FLOOR.MATH((((2*VLOOKUP($G76, 'EV and Base'!$A$1:$N$671, 12, FALSE))+$Q76)*$I76)/100)+5)*
IF(OR($J76="Modest", $J76="Mild", $J76="Quiet", $J76="Rash"), 1.1,
IF(OR($J76="Adamant", $J76="Impish", $J76="Jolly", $J76="Careful"), 0.9, 1)))</f>
        <v>19</v>
      </c>
      <c r="V76" s="2">
        <f>_xlfn.FLOOR.MATH((_xlfn.FLOOR.MATH((((2*VLOOKUP($G76, 'EV and Base'!$A$1:$N$671, 13, FALSE))+$Q76)*$I76)/100)+5)*
IF(OR($J76="Calm", $J76="Gentle", $J76="Sassy", $J76="Careful"), 1.1,
IF(OR($J76="Naughty", $J76="Lax", $J76="Naive", $J76="Rash"), 0.9, 1)))</f>
        <v>30</v>
      </c>
      <c r="W76" s="2">
        <f>_xlfn.FLOOR.MATH((_xlfn.FLOOR.MATH((((2*VLOOKUP($G76, 'EV and Base'!$A$1:$N$671, 14, FALSE))+$Q76)*$I76)/100)+5)*
IF(OR($J76="Timid", $J76="Hasty", $J76="Jolly", $J76="Naive"), 1.1,
IF(OR($J76="Brave", $J76="Relaxed", $J76="Quiet", $J76="Sassy"), 0.9, 1)))</f>
        <v>28</v>
      </c>
      <c r="X76" s="56">
        <v>1080</v>
      </c>
      <c r="AA76" s="23" t="str" cm="1">
        <f t="array" aca="1" ref="AA76" ca="1">IF(NOT(ISNUMBER(INDEX($A:$A,LOOKUP(2,1/($A$1:INDIRECT("$A$"&amp;ROW($A76))&lt;&gt;""),ROW($A$1:INDIRECT("$A$"&amp;ROW($A76)))),1))),"",
IF(NOT(ISNUMBER($A76)),$AA75,
IF($AB76&lt;16,"Lillipup",
IF($AB76&lt;32,"Herdier",
"Stoutland"))))</f>
        <v/>
      </c>
      <c r="AB76" s="25" t="str" cm="1">
        <f t="array" aca="1" ref="AB76" ca="1">IF(NOT(ISNUMBER(INDEX($A:$A, LOOKUP(2, 1 / ($A$1:INDIRECT("$A$"&amp;ROW($A76)) &lt;&gt; ""),ROW($A$1:INDIRECT("$A$"&amp;ROW($A76)))), 1))), "",
VLOOKUP($AY76,'Medium-Slow'!$A$1:$B$101,2,TRUE))</f>
        <v/>
      </c>
      <c r="AC76" s="23" t="str" cm="1">
        <f t="array" aca="1" ref="AC76" ca="1">IF(NOT(ISNUMBER(INDEX($A:$A, LOOKUP(2, 1 / ($A$1:INDIRECT("$A$"&amp;ROW($A76)) &lt;&gt; ""),ROW($A$1:INDIRECT("$A$"&amp;ROW($A76)))), 1))), "",
INDEX($AC:$AC, LOOKUP(2, 1 / ($AC$1:INDIRECT("$AC$"&amp;ROW($AC76)-1) &lt;&gt; ""),ROW($AC$1:INDIRECT("$AC$"&amp;ROW($AC76)-1))), 1)+
IF(INDEX($AC:$AC, LOOKUP(2, 1 / ($AC$1:INDIRECT("$AC$"&amp;ROW($AC76)-1) &lt;&gt; ""),ROW($AC$1:INDIRECT("$AC$"&amp;ROW($AC76)-1))), 1)+
INDEX($AD:$AD, LOOKUP(2, 1 / ($AD$1:INDIRECT("$AD$"&amp;ROW($AD76)-1) &lt;&gt; ""),ROW($AD$1:INDIRECT("$AD$"&amp;ROW($AD76)-1))), 1)+
INDEX($AE:$AE, LOOKUP(2, 1 / ($AE$1:INDIRECT("$AE$"&amp;ROW($AE76)-1) &lt;&gt; ""),ROW($AE$1:INDIRECT("$AE$"&amp;ROW($AD76)-1))), 1)+
INDEX($AE:$AF, LOOKUP(2, 1 / ($AF$1:INDIRECT("$AF$"&amp;ROW($AF76)-1) &lt;&gt; ""),ROW($AF$1:INDIRECT("$AF$"&amp;ROW($AD76)-1))), 1)+
INDEX($AG:$AG, LOOKUP(2, 1 / ($AG$1:INDIRECT("$AG$"&amp;ROW($AG76)-1) &lt;&gt; ""),ROW($AG$1:INDIRECT("$AG$"&amp;ROW($AD76)-1))), 1)+
INDEX($AH:$AH, LOOKUP(2, 1 / ($AH$1:INDIRECT("$AH$"&amp;ROW($AH76)-1) &lt;&gt; ""),ROW($AH$1:INDIRECT("$AH$"&amp;ROW($AD76)-1))), 1)&gt;=510,0,
IF(INDEX($AC:$AC, LOOKUP(2, 1 / ($AC$1:INDIRECT("$AC$"&amp;ROW($AC76)-1) &lt;&gt; ""),ROW($AC$1:INDIRECT("$AC$"&amp;ROW($AC76)-1))), 1)&gt;=255,0,
VLOOKUP(INDIRECT("$G$"&amp;LOOKUP(2, 1 / ($AC$1:INDIRECT("$AC$"&amp;ROW($AC76)-1) &lt;&gt; ""),ROW($AC$1:INDIRECT("$AC$"&amp;ROW($AC76)-1)))), 'EV and Base'!$A$1:$N$671, 3, FALSE))))</f>
        <v/>
      </c>
      <c r="AD76" s="2" t="str" cm="1">
        <f t="array" aca="1" ref="AD76" ca="1">IF(NOT(ISNUMBER(INDEX($A:$A, LOOKUP(2, 1 / ($A$1:INDIRECT("$A$"&amp;ROW($A76)) &lt;&gt; ""),ROW($A$1:INDIRECT("$A$"&amp;ROW($A76)))), 1))), "",
INDEX($AD:$AD, LOOKUP(2, 1 / ($AD$1:INDIRECT("$AD$"&amp;ROW($AD76)-1) &lt;&gt; ""),ROW($AD$1:INDIRECT("$AD$"&amp;ROW($AD76)-1))), 1)+
IF(INDEX($AC:$AC, LOOKUP(2, 1 / ($AC$1:INDIRECT("$AC$"&amp;ROW($AC76)-1) &lt;&gt; ""),ROW($AC$1:INDIRECT("$AC$"&amp;ROW($AC76)-1))), 1)+
INDEX($AD:$AD, LOOKUP(2, 1 / ($AD$1:INDIRECT("$AD$"&amp;ROW($AD76)-1) &lt;&gt; ""),ROW($AD$1:INDIRECT("$AD$"&amp;ROW($AD76)-1))), 1)+
INDEX($AE:$AE, LOOKUP(2, 1 / ($AE$1:INDIRECT("$AE$"&amp;ROW($AE76)-1) &lt;&gt; ""),ROW($AE$1:INDIRECT("$AE$"&amp;ROW($AD76)-1))), 1)+
INDEX($AE:$AF, LOOKUP(2, 1 / ($AF$1:INDIRECT("$AF$"&amp;ROW($AF76)-1) &lt;&gt; ""),ROW($AF$1:INDIRECT("$AF$"&amp;ROW($AD76)-1))), 1)+
INDEX($AG:$AG, LOOKUP(2, 1 / ($AG$1:INDIRECT("$AG$"&amp;ROW($AG76)-1) &lt;&gt; ""),ROW($AG$1:INDIRECT("$AG$"&amp;ROW($AD76)-1))), 1)+
INDEX($AH:$AH, LOOKUP(2, 1 / ($AH$1:INDIRECT("$AH$"&amp;ROW($AH76)-1) &lt;&gt; ""),ROW($AH$1:INDIRECT("$AH$"&amp;ROW($AD76)-1))), 1)&gt;=510,0,
IF(INDEX($AD:$AD, LOOKUP(2, 1 / ($AD$1:INDIRECT("$AD$"&amp;ROW($AD76)-1) &lt;&gt; ""),ROW($AD$1:INDIRECT("$AD$"&amp;ROW($AD76)-1))), 1)&gt;=255,0,
VLOOKUP(INDIRECT("$G$"&amp;LOOKUP(2, 1 / ($AD$1:INDIRECT("$AD$"&amp;ROW($AD76)-1) &lt;&gt; ""),ROW($AD$1:INDIRECT("$AD$"&amp;ROW($AD76)-1)))), 'EV and Base'!$A$1:$N$671, 4, FALSE))))</f>
        <v/>
      </c>
      <c r="AE76" s="2" t="str" cm="1">
        <f t="array" aca="1" ref="AE76" ca="1">IF(NOT(ISNUMBER(INDEX($A:$A,LOOKUP(2,1/($A$1:INDIRECT("$A$"&amp;ROW($A76))&lt;&gt;""),ROW($A$1:INDIRECT("$A$"&amp;ROW($A76)))),1))),"",
INDEX($AE:$AE,LOOKUP(2,1/($AE$1:INDIRECT("$AE$"&amp;ROW($AE76)-1)&lt;&gt;""),ROW($AE$1:INDIRECT("$AE$"&amp;ROW($AE76)-1))),1)+
IF(INDEX($AC:$AC,LOOKUP(2,1/($AC$1:INDIRECT("$AC$"&amp;ROW($AC76)-1)&lt;&gt;""),ROW($AC$1:INDIRECT("$AC$"&amp;ROW($AC76)-1))),1)+
INDEX($AD:$AD,LOOKUP(2,1/($AD$1:INDIRECT("$AD$"&amp;ROW($AD76)-1)&lt;&gt;""),ROW($AD$1:INDIRECT("$AD$"&amp;ROW($AD76)-1))),1)+
INDEX($AE:$AE,LOOKUP(2,1/($AE$1:INDIRECT("$AE$"&amp;ROW($AE76)-1)&lt;&gt;""),ROW($AE$1:INDIRECT("$AE$"&amp;ROW($AD76)-1))),1)+
INDEX($AE:$AF,LOOKUP(2,1/($AF$1:INDIRECT("$AF$"&amp;ROW($AF76)-1)&lt;&gt;""),ROW($AF$1:INDIRECT("$AF$"&amp;ROW($AD76)-1))),1)+
INDEX($AG:$AG,LOOKUP(2,1/($AG$1:INDIRECT("$AG$"&amp;ROW($AG76)-1)&lt;&gt;""),ROW($AG$1:INDIRECT("$AG$"&amp;ROW($AD76)-1))),1)+
INDEX($AH:$AH,LOOKUP(2,1/($AH$1:INDIRECT("$AH$"&amp;ROW($AH76)-1)&lt;&gt;""),ROW($AH$1:INDIRECT("$AH$"&amp;ROW($AD76)-1))),1)&gt;=510,0,
IF(INDEX($AE:$AE,LOOKUP(2,1/($AE$1:INDIRECT("$AE$"&amp;ROW($AE76)-1)&lt;&gt;""),ROW($AE$1:INDIRECT("$AE$"&amp;ROW($AE76)-1))),1)&gt;=255,0,
VLOOKUP(INDIRECT("$G$"&amp;LOOKUP(2,1/($AE$1:INDIRECT("$AE$"&amp;ROW($AE76)-1)&lt;&gt;""),ROW($AE$1:INDIRECT("$AE$"&amp;ROW($AE76)-1)))),'EV and Base'!$A$1:$N$671,5,FALSE))))</f>
        <v/>
      </c>
      <c r="AF76" s="2" t="str" cm="1">
        <f t="array" aca="1" ref="AF76" ca="1">IF(NOT(ISNUMBER(INDEX($A:$A, LOOKUP(2, 1 / ($A$1:INDIRECT("$A$"&amp;ROW($A76)) &lt;&gt; ""),ROW($A$1:INDIRECT("$A$"&amp;ROW($A76)))), 1))), "",
INDEX($AF:$AF, LOOKUP(2, 1 / ($AF$1:INDIRECT("$AF$"&amp;ROW($AF76)-1) &lt;&gt; ""),ROW($AF$1:INDIRECT("$AF$"&amp;ROW($AF76)-1))), 1)+
IF(INDEX($AC:$AC, LOOKUP(2, 1 / ($AC$1:INDIRECT("$AC$"&amp;ROW($AC76)-1) &lt;&gt; ""),ROW($AC$1:INDIRECT("$AC$"&amp;ROW($AC76)-1))), 1)+
INDEX($AD:$AD, LOOKUP(2, 1 / ($AD$1:INDIRECT("$AD$"&amp;ROW($AD76)-1) &lt;&gt; ""),ROW($AD$1:INDIRECT("$AD$"&amp;ROW($AD76)-1))), 1)+
INDEX($AE:$AE, LOOKUP(2, 1 / ($AE$1:INDIRECT("$AE$"&amp;ROW($AE76)-1) &lt;&gt; ""),ROW($AE$1:INDIRECT("$AE$"&amp;ROW($AD76)-1))), 1)+
INDEX($AE:$AF, LOOKUP(2, 1 / ($AF$1:INDIRECT("$AF$"&amp;ROW($AF76)-1) &lt;&gt; ""),ROW($AF$1:INDIRECT("$AF$"&amp;ROW($AD76)-1))), 1)+
INDEX($AG:$AG, LOOKUP(2, 1 / ($AG$1:INDIRECT("$AG$"&amp;ROW($AG76)-1) &lt;&gt; ""),ROW($AG$1:INDIRECT("$AG$"&amp;ROW($AD76)-1))), 1)+
INDEX($AH:$AH, LOOKUP(2, 1 / ($AH$1:INDIRECT("$AH$"&amp;ROW($AH76)-1) &lt;&gt; ""),ROW($AH$1:INDIRECT("$AH$"&amp;ROW($AD76)-1))), 1)&gt;=510,0,
IF(INDEX($AF:$AF, LOOKUP(2, 1 / ($AF$1:INDIRECT("$AF$"&amp;ROW($AF76)-1) &lt;&gt; ""),ROW($AF$1:INDIRECT("$AF$"&amp;ROW($AF76)-1))), 1)&gt;=255,0,
VLOOKUP(INDIRECT("$G$"&amp;LOOKUP(2, 1 / ($AF$1:INDIRECT("$AF$"&amp;ROW($AF76)-1) &lt;&gt; ""),ROW($AF$1:INDIRECT("$AF$"&amp;ROW($AF76)-1)))), 'EV and Base'!$A$1:$N$671, 6, FALSE))))</f>
        <v/>
      </c>
      <c r="AG76" s="2" t="str" cm="1">
        <f t="array" aca="1" ref="AG76" ca="1">IF(NOT(ISNUMBER(INDEX($A:$A, LOOKUP(2, 1 / ($A$1:INDIRECT("$A$"&amp;ROW($A76)) &lt;&gt; ""),ROW($A$1:INDIRECT("$A$"&amp;ROW($A76)))), 1))), "",
INDEX($AG:$AG, LOOKUP(2, 1 / ($AG$1:INDIRECT("$AG$"&amp;ROW($AG76)-1) &lt;&gt; ""),ROW($AG$1:INDIRECT("$AG$"&amp;ROW($AG76)-1))), 1)+
IF(INDEX($AC:$AC, LOOKUP(2, 1 / ($AC$1:INDIRECT("$AC$"&amp;ROW($AC76)-1) &lt;&gt; ""),ROW($AC$1:INDIRECT("$AC$"&amp;ROW($AC76)-1))), 1)+
INDEX($AD:$AD, LOOKUP(2, 1 / ($AD$1:INDIRECT("$AD$"&amp;ROW($AD76)-1) &lt;&gt; ""),ROW($AD$1:INDIRECT("$AD$"&amp;ROW($AD76)-1))), 1)+
INDEX($AE:$AE, LOOKUP(2, 1 / ($AE$1:INDIRECT("$AE$"&amp;ROW($AE76)-1) &lt;&gt; ""),ROW($AE$1:INDIRECT("$AE$"&amp;ROW($AD76)-1))), 1)+
INDEX($AE:$AF, LOOKUP(2, 1 / ($AF$1:INDIRECT("$AF$"&amp;ROW($AF76)-1) &lt;&gt; ""),ROW($AF$1:INDIRECT("$AF$"&amp;ROW($AD76)-1))), 1)+
INDEX($AG:$AG, LOOKUP(2, 1 / ($AG$1:INDIRECT("$AG$"&amp;ROW($AG76)-1) &lt;&gt; ""),ROW($AG$1:INDIRECT("$AG$"&amp;ROW($AD76)-1))), 1)+
INDEX($AH:$AH, LOOKUP(2, 1 / ($AH$1:INDIRECT("$AH$"&amp;ROW($AH76)-1) &lt;&gt; ""),ROW($AH$1:INDIRECT("$AH$"&amp;ROW($AD76)-1))), 1)&gt;=510,0,
IF(INDEX($AG:$AG, LOOKUP(2, 1 / ($AG$1:INDIRECT("$AG$"&amp;ROW($AG76)-1) &lt;&gt; ""),ROW($AG$1:INDIRECT("$AG$"&amp;ROW($AG76)-1))), 1)&gt;=255,0,
VLOOKUP(INDIRECT("$G$"&amp;LOOKUP(2, 1 / ($AG$1:INDIRECT("$AG$"&amp;ROW($AG76)-1) &lt;&gt; ""),ROW($AG$1:INDIRECT("$AG$"&amp;ROW($AG76)-1)))), 'EV and Base'!$A$1:$N$671, 7, FALSE))))</f>
        <v/>
      </c>
      <c r="AH76" s="24" t="str" cm="1">
        <f t="array" aca="1" ref="AH76" ca="1">IF(NOT(ISNUMBER(INDEX($A:$A,LOOKUP(2,1/($A$1:INDIRECT("$A$"&amp;ROW($A76))&lt;&gt;""),ROW($A$1:INDIRECT("$A$"&amp;ROW($A76)))),1))),"",
INDEX($AH:$AH,LOOKUP(2,1/($AH$1:INDIRECT("$AH$"&amp;ROW($AH76)-1)&lt;&gt;""),ROW($AH$1:INDIRECT("$AH$"&amp;ROW($AH76)-1))),1)+
IF(INDEX($AC:$AC,LOOKUP(2,1/($AC$1:INDIRECT("$AC$"&amp;ROW($AC76)-1)&lt;&gt;""),ROW($AC$1:INDIRECT("$AC$"&amp;ROW($AC76)-1))),1)+
INDEX($AD:$AD,LOOKUP(2,1/($AD$1:INDIRECT("$AD$"&amp;ROW($AD76)-1)&lt;&gt;""),ROW($AD$1:INDIRECT("$AD$"&amp;ROW($AD76)-1))),1)+
INDEX($AE:$AE,LOOKUP(2,1/($AE$1:INDIRECT("$AE$"&amp;ROW($AE76)-1)&lt;&gt;""),ROW($AE$1:INDIRECT("$AE$"&amp;ROW($AD76)-1))),1)+
INDEX($AE:$AF,LOOKUP(2,1/($AF$1:INDIRECT("$AF$"&amp;ROW($AF76)-1)&lt;&gt;""),ROW($AF$1:INDIRECT("$AF$"&amp;ROW($AD76)-1))),1)+
INDEX($AG:$AG,LOOKUP(2,1/($AG$1:INDIRECT("$AG$"&amp;ROW($AG76)-1)&lt;&gt;""),ROW($AG$1:INDIRECT("$AG$"&amp;ROW($AD76)-1))),1)+
INDEX($AH:$AH,LOOKUP(2,1/($AH$1:INDIRECT("$AH$"&amp;ROW($AH76)-1)&lt;&gt;""),ROW($AH$1:INDIRECT("$AH$"&amp;ROW($AD76)-1))),1)&gt;=510,0,
IF(INDEX($AH:$AH,LOOKUP(2,1/($AH$1:INDIRECT("$AH$"&amp;ROW($AH76)-1)&lt;&gt;""),ROW($AH$1:INDIRECT("$AH$"&amp;ROW($AH76)-1))),1)&gt;=255,0,
VLOOKUP(INDIRECT("$G$"&amp;LOOKUP(2,1/($AH$1:INDIRECT("$AH$"&amp;ROW($AH76)-1)&lt;&gt;""),ROW($AH$1:INDIRECT("$AH$"&amp;ROW($AH76)-1)))),'EV and Base'!$A$1:$N$671,8,FALSE))))</f>
        <v/>
      </c>
      <c r="AI76" s="29" t="str" cm="1">
        <f t="array" aca="1" ref="AI76" ca="1">IF(NOT(ISNUMBER(INDEX($A:$A,LOOKUP(2,1/($A$1:INDIRECT("$A$"&amp;ROW($A76))&lt;&gt;""),ROW($A$1:INDIRECT("$A$"&amp;ROW($A76)))),1))),"",
ROUNDDOWN((((2*VLOOKUP($AA76,'EV and Base'!$A$1:$N$671,9,FALSE))+31+ROUNDDOWN($AC76/4,0))*$AB76)/100,0)+$AB76+10)</f>
        <v/>
      </c>
      <c r="AJ76" s="21" t="str" cm="1">
        <f t="array" aca="1" ref="AJ76" ca="1">IF(NOT(ISNUMBER(INDEX($A:$A, LOOKUP(2, 1 / ($A$1:INDIRECT("$A$"&amp;ROW($A76)) &lt;&gt; ""),ROW($A$1:INDIRECT("$A$"&amp;ROW($A76)))), 1))), "",
ROUNDDOWN((ROUNDDOWN((((2*VLOOKUP($AA76, 'EV and Base'!$A$1:$N$671, 10, FALSE))+31+ROUNDDOWN($AD76/4, 0))*$AB76)/100, 0)+5)*1.1, 0))</f>
        <v/>
      </c>
      <c r="AK76" s="21" t="str" cm="1">
        <f t="array" aca="1" ref="AK76" ca="1">IF(NOT(ISNUMBER(INDEX($A:$A, LOOKUP(2, 1 / ($A$1:INDIRECT("$A$"&amp;ROW($A76)) &lt;&gt; ""),ROW($A$1:INDIRECT("$A$"&amp;ROW($A76)))), 1))), "",
ROUNDDOWN((ROUNDDOWN((((2*VLOOKUP($AA76, 'EV and Base'!$A$1:$N$671, 11, FALSE))+30+ROUNDDOWN($AE76/4, 0))*$AB76)/100, 0)+5), 0)
&amp;"-"&amp;
ROUNDDOWN((ROUNDDOWN((((2*VLOOKUP($AA76, 'EV and Base'!$A$1:$N$671, 11, FALSE))+31+ROUNDDOWN($AE76/4, 0))*$AB76)/100, 0)+5), 0))</f>
        <v/>
      </c>
      <c r="AL76" s="21" t="str" cm="1">
        <f t="array" aca="1" ref="AL76" ca="1">IF(NOT(ISNUMBER(INDEX($A:$A, LOOKUP(2, 1 / ($A$1:INDIRECT("$A$"&amp;ROW($A76)) &lt;&gt; ""),ROW($A$1:INDIRECT("$A$"&amp;ROW($A76)))), 1))), "",
ROUNDDOWN((ROUNDDOWN((((2*VLOOKUP($AA76, 'EV and Base'!$A$1:$N$671, 12, FALSE))+0+ROUNDDOWN($AF76/4, 0))*$AB76)/100, 0)+5)*0.9, 0)
&amp;"-"&amp;
ROUNDDOWN((ROUNDDOWN((((2*VLOOKUP($AA76, 'EV and Base'!$A$1:$N$671, 12, FALSE))+31+ROUNDDOWN($AF76/4, 0))*$AB76)/100, 0)+5)*0.9, 0))</f>
        <v/>
      </c>
      <c r="AM76" s="21" t="str" cm="1">
        <f t="array" aca="1" ref="AM76" ca="1">IF(NOT(ISNUMBER(INDEX($A:$A, LOOKUP(2, 1 / ($A$1:INDIRECT("$A$"&amp;ROW($A76)) &lt;&gt; ""),ROW($A$1:INDIRECT("$A$"&amp;ROW($A76)))), 1))), "",
ROUNDDOWN((ROUNDDOWN((((2*VLOOKUP($AA76, 'EV and Base'!$A$1:$N$671, 13, FALSE))+30+ROUNDDOWN($AG76/4, 0))*$AB76)/100, 0)+5), 0)
&amp;"-"&amp;
ROUNDDOWN((ROUNDDOWN((((2*VLOOKUP($AA76, 'EV and Base'!$A$1:$N$671, 13, FALSE))+31+ROUNDDOWN($AG76/4, 0))*$AB76)/100, 0)+5), 0))</f>
        <v/>
      </c>
      <c r="AN76" s="25" t="str" cm="1">
        <f t="array" aca="1" ref="AN76" ca="1">IF(NOT(ISNUMBER(INDEX($A:$A, LOOKUP(2, 1 / ($A$1:INDIRECT("$A$"&amp;ROW($A76)) &lt;&gt; ""),ROW($A$1:INDIRECT("$A$"&amp;ROW($A76)))), 1))), "",
ROUNDDOWN((ROUNDDOWN((((2*VLOOKUP($AA76, 'EV and Base'!$A$1:$N$671, 14, FALSE))+31+ROUNDDOWN($AH76/4, 0))*$AB76)/100, 0)+5), 0))</f>
        <v/>
      </c>
      <c r="AO76" s="23" t="str" cm="1">
        <f t="array" aca="1" ref="AO76" ca="1">IF(NOT(ISNUMBER(INDEX($A:$A, LOOKUP(2, 1 / ($A$1:INDIRECT("$A$"&amp;ROW($A76)) &lt;&gt; ""),ROW($A$1:INDIRECT("$A$"&amp;ROW($A76)))), 1))), "",
ROUNDDOWN((((2*VLOOKUP($AA76, 'EV and Base'!$A$1:$N$671, 9, FALSE))+31+ROUNDDOWN($AC76/4, 0))*$AB76)/100, 0)+$AB76+10)</f>
        <v/>
      </c>
      <c r="AP76" s="2" t="str" cm="1">
        <f t="array" aca="1" ref="AP76" ca="1">IF(NOT(ISNUMBER(INDEX($A:$A, LOOKUP(2, 1 / ($A$1:INDIRECT("$A$"&amp;ROW($A76)) &lt;&gt; ""),ROW($A$1:INDIRECT("$A$"&amp;ROW($A76)))), 1))), "",
ROUNDDOWN((ROUNDDOWN((((2*VLOOKUP($AA76, 'EV and Base'!$A$1:$N$671, 10, FALSE))+31+ROUNDDOWN($AD76/4, 0))*$AB76)/100, 0)+5)*1.1, 0))</f>
        <v/>
      </c>
      <c r="AQ76" s="2" t="str" cm="1">
        <f t="array" aca="1" ref="AQ76" ca="1">IF(NOT(ISNUMBER(INDEX($A:$A, LOOKUP(2, 1 / ($A$1:INDIRECT("$A$"&amp;ROW($A76)) &lt;&gt; ""),ROW($A$1:INDIRECT("$A$"&amp;ROW($A76)))), 1))), "",
ROUNDDOWN((ROUNDDOWN((((2*VLOOKUP($AA76, 'EV and Base'!$A$1:$N$671, 11, FALSE))+$AV$2+ROUNDDOWN($AE76/4, 0))*$AB76)/100, 0)+5), 0))</f>
        <v/>
      </c>
      <c r="AR76" s="22" t="str" cm="1">
        <f t="array" aca="1" ref="AR76" ca="1">IF(NOT(ISNUMBER(INDEX($A:$A, LOOKUP(2, 1 / ($A$1:INDIRECT("$A$"&amp;ROW($A76)) &lt;&gt; ""),ROW($A$1:INDIRECT("$A$"&amp;ROW($A76)))), 1))), "",
ROUNDDOWN((ROUNDDOWN((((2*VLOOKUP($AA76, 'EV and Base'!$A$1:$N$671, 12, FALSE))+$AW$2+ROUNDDOWN($AF76/4, 0))*$AB76)/100, 0)+5)*0.9, 0))</f>
        <v/>
      </c>
      <c r="AS76" s="2" t="str" cm="1">
        <f t="array" aca="1" ref="AS76" ca="1">IF(NOT(ISNUMBER(INDEX($A:$A, LOOKUP(2, 1 / ($A$1:INDIRECT("$A$"&amp;ROW($A76)) &lt;&gt; ""),ROW($A$1:INDIRECT("$A$"&amp;ROW($A76)))), 1))), "",
ROUNDDOWN((ROUNDDOWN((((2*VLOOKUP($AA76, 'EV and Base'!$A$1:$N$671, 13, FALSE))+$AX$2+ROUNDDOWN($AG76/4, 0))*$AB76)/100, 0)+5), 0))</f>
        <v/>
      </c>
      <c r="AT76" s="24" t="str" cm="1">
        <f t="array" aca="1" ref="AT76" ca="1">IF(NOT(ISNUMBER(INDEX($A:$A, LOOKUP(2, 1 / ($A$1:INDIRECT("$A$"&amp;ROW($A76)) &lt;&gt; ""),ROW($A$1:INDIRECT("$A$"&amp;ROW($A76)))), 1))), "",
ROUNDDOWN((ROUNDDOWN((((2*VLOOKUP($AA76, 'EV and Base'!$A$1:$N$671, 14, FALSE))+31+ROUNDDOWN($AH76/4, 0))*$AB76)/100, 0)+5), 0))</f>
        <v/>
      </c>
      <c r="AU76" s="28"/>
      <c r="AY76" t="str" cm="1">
        <f t="array" aca="1" ref="AY76" ca="1">IF(NOT(ISNUMBER(INDEX($A:$A,LOOKUP(2,1/($A$1:INDIRECT("$A$"&amp;ROW($A76))&lt;&gt;""),ROW($A$1:INDIRECT("$A$"&amp;ROW($A76)))),1))),"",
INDEX($AY:$AY,LOOKUP(2,1/($AY$1:INDIRECT("$AY$"&amp;ROW($AY76)-1)&lt;&gt;""),ROW($AY$1:INDIRECT("$AY$"&amp;ROW($AY76)-1))),1)+$BL76)</f>
        <v/>
      </c>
      <c r="AZ76" s="3" t="str" cm="1">
        <f t="array" aca="1" ref="AZ76" ca="1">IF(NOT(ISNUMBER(INDEX($A:$A, LOOKUP(2, 1 / ($A$1:INDIRECT("$A$"&amp;ROW($A76)) &lt;&gt; ""),ROW($A$1:INDIRECT("$A$"&amp;ROW($A76)))), 1))), "",
VLOOKUP(INDIRECT("$G$"&amp;LOOKUP(2, 1 / ($AY$1:INDIRECT("$AY$"&amp;ROW($AY76)-1) &lt;&gt; ""),ROW($AY$1:INDIRECT("$AY$"&amp;ROW($AY76)-1)))),'EV and Base'!A71:N741,2,FALSE))</f>
        <v/>
      </c>
      <c r="BA76" s="3" t="str" cm="1">
        <f t="array" aca="1" ref="BA76" ca="1">IF(NOT(ISNUMBER(INDEX($A:$A, LOOKUP(2, 1 / ($A$1:INDIRECT("$A$"&amp;ROW($A76)) &lt;&gt; ""),ROW($A$1:INDIRECT("$A$"&amp;ROW($A76)))), 1))), "",
INDIRECT("$I$"&amp;LOOKUP(2, 1 / ($AY$1:INDIRECT("$AY$"&amp;ROW($AY76)-1) &lt;&gt; ""),ROW($AY$1:INDIRECT("$AY$"&amp;ROW($AY76)-1)))))</f>
        <v/>
      </c>
      <c r="BB76" s="1" t="str" cm="1">
        <f t="array" aca="1" ref="BB76" ca="1">IF(NOT(ISNUMBER(INDEX($A:$A, LOOKUP(2, 1 / ($A$1:INDIRECT("$A$"&amp;ROW($A76)) &lt;&gt; ""),ROW($A$1:INDIRECT("$A$"&amp;ROW($A76)))), 1))), "",
INDIRECT("$AB$"&amp;LOOKUP(2, 1 / ($AY$1:INDIRECT("$AY$"&amp;ROW($AY76)-1) &lt;&gt; ""),ROW($AY$1:INDIRECT("$AY$"&amp;ROW($AY76)-1)))))</f>
        <v/>
      </c>
      <c r="BC76" s="3" t="str" cm="1">
        <f t="array" aca="1" ref="BC76" ca="1">IF(NOT(ISNUMBER(INDEX($A:$A,LOOKUP(2,1/($A$1:INDIRECT("$A$"&amp;ROW($A76))&lt;&gt;""),ROW($A$1:INDIRECT("$A$"&amp;ROW($A76)))),1))),"",
$BA76+$BA76+10)</f>
        <v/>
      </c>
      <c r="BD76" s="3" t="str" cm="1">
        <f t="array" aca="1" ref="BD76" ca="1">IF(NOT(ISNUMBER(INDEX($A:$A,LOOKUP(2,1/($A$1:INDIRECT("$A$"&amp;ROW($A76))&lt;&gt;""),ROW($A$1:INDIRECT("$A$"&amp;ROW($A76)))),1))),"",
$BA76+$BB76+10)</f>
        <v/>
      </c>
      <c r="BE76" s="3" t="str" cm="1">
        <f t="array" aca="1" ref="BE76" ca="1">IF(NOT(ISNUMBER(INDEX($A:$A,LOOKUP(2,1/($A$1:INDIRECT("$A$"&amp;ROW($A76))&lt;&gt;""),ROW($A$1:INDIRECT("$A$"&amp;ROW($A76)))),1))),"",
$BC76*$BC76)</f>
        <v/>
      </c>
      <c r="BF76" s="3" t="str" cm="1">
        <f t="array" aca="1" ref="BF76" ca="1">IF(NOT(ISNUMBER(INDEX($A:$A,LOOKUP(2,1/($A$1:INDIRECT("$A$"&amp;ROW($A76))&lt;&gt;""),ROW($A$1:INDIRECT("$A$"&amp;ROW($A76)))),1))),"",
$BD76*$BD76)</f>
        <v/>
      </c>
      <c r="BG76" s="3" t="str" cm="1">
        <f t="array" aca="1" ref="BG76" ca="1">IF(NOT(ISNUMBER(INDEX($A:$A,LOOKUP(2,1/($A$1:INDIRECT("$A$"&amp;ROW($A76))&lt;&gt;""),ROW($A$1:INDIRECT("$A$"&amp;ROW($A76)))),1))),"",
_xlfn.FLOOR.MATH(1.5*_xlfn.FLOOR.MATH($AZ76*BA76/5)))</f>
        <v/>
      </c>
      <c r="BH76" s="3" t="str" cm="1">
        <f t="array" aca="1" ref="BH76" ca="1">IF(NOT(ISNUMBER(INDEX($A:$A, LOOKUP(2, 1 / ($A$1:INDIRECT("$A$"&amp;ROW($A76)) &lt;&gt; ""),ROW($A$1:INDIRECT("$A$"&amp;ROW($A76)))), 1))), "",
_xlfn.FLOOR.MATH($BG76/IF(OR(INDIRECT("$C$"&amp;LOOKUP(2, 1 / ($AY$1:INDIRECT("$AY$"&amp;ROW($AY76)-1) &lt;&gt; ""),ROW($AY$1:INDIRECT("$AY$"&amp;ROW($AY76)-1))))="Multi",
INDIRECT("$C$"&amp;LOOKUP(2, 1 / ($AY$1:INDIRECT("$AY$"&amp;ROW($AY76)-1) &lt;&gt; ""),ROW($AY$1:INDIRECT("$AY$"&amp;ROW($AY76)-1))))="Double"),2,1)))</f>
        <v/>
      </c>
      <c r="BI76" s="3" t="str" cm="1">
        <f t="array" aca="1" ref="BI76" ca="1">IF(NOT(ISNUMBER(INDEX($A:$A,LOOKUP(2,1/($A$1:INDIRECT("$A$"&amp;ROW($A76))&lt;&gt;""),ROW($A$1:INDIRECT("$A$"&amp;ROW($A76)))),1))),"",
VLOOKUP($BC76,GameFreakSQRT!$A$1:$B$200,2,FALSE))</f>
        <v/>
      </c>
      <c r="BJ76" s="3" t="str" cm="1">
        <f t="array" aca="1" ref="BJ76" ca="1">IF(NOT(ISNUMBER(INDEX($A:$A,LOOKUP(2,1/($A$1:INDIRECT("$A$"&amp;ROW($A76))&lt;&gt;""),ROW($A$1:INDIRECT("$A$"&amp;ROW($A76)))),1))),"",
VLOOKUP($BD76,GameFreakSQRT!$A$1:$B$200,2,FALSE))</f>
        <v/>
      </c>
      <c r="BK76" s="3" t="str" cm="1">
        <f t="array" aca="1" ref="BK76" ca="1">IF(NOT(ISNUMBER(INDEX($A:$A,LOOKUP(2,1/($A$1:INDIRECT("$A$"&amp;ROW($A76))&lt;&gt;""),ROW($A$1:INDIRECT("$A$"&amp;ROW($A76)))),1))),"",
_xlfn.FLOOR.MATH((($BI76*$BE76)*$BH76)/($BJ76*$BF76))+1)</f>
        <v/>
      </c>
      <c r="BL76" s="3" t="str" cm="1">
        <f t="array" aca="1" ref="BL76" ca="1">IF(NOT(ISNUMBER(INDEX($A:$A,LOOKUP(2,1/($A$1:INDIRECT("$A$"&amp;ROW($A76))&lt;&gt;""),ROW($A$1:INDIRECT("$A$"&amp;ROW($A76)))),1))),"",
_xlfn.FLOOR.MATH($BK76*IF(NOT(INDIRECT("$Z$"&amp;LOOKUP(2, 1 / ($AY$1:INDIRECT("$AY$"&amp;ROW($AY76)-1) &lt;&gt; ""),ROW($AY$1:INDIRECT("$AY$"&amp;ROW($AY76)-1))))=""),1.5,1)))</f>
        <v/>
      </c>
      <c r="BM76" s="3" t="str" cm="1">
        <f t="array" aca="1" ref="BM76" ca="1">IF(NOT(ISNUMBER(INDEX($A:$A, LOOKUP(2, 1 / ($A$1:INDIRECT("$A$"&amp;ROW($A76)) &lt;&gt; ""),ROW($A$1:INDIRECT("$A$"&amp;ROW($A76)))), 1))), "",
INDIRECT("$Y$"&amp;LOOKUP(2, 1 / ($AY$1:INDIRECT("$AY$"&amp;ROW($AY76)-1) &lt;&gt; ""),ROW($AY$1:INDIRECT("$AY$"&amp;ROW($AY76)-1)))))</f>
        <v/>
      </c>
      <c r="BN76" s="3" t="str">
        <f t="shared" ca="1" si="7"/>
        <v/>
      </c>
      <c r="CT76" s="3" t="str" cm="1">
        <f t="array" aca="1" ref="CT76" ca="1">IF(NOT(ISNUMBER(INDEX($A:$A, LOOKUP(2, 1 / ($A$1:INDIRECT("$A$"&amp;ROW($A76)) &lt;&gt; ""),ROW($A$1:INDIRECT("$A$"&amp;ROW($A76)))), 1))), "",
$AY76-INDEX($AY:$AY, LOOKUP(2, 1 / ($AY$1:INDIRECT("$AV$"&amp;ROW($AY76)-1) &lt;&gt; ""),ROW($AY$1:INDIRECT("$AV$"&amp;ROW($AY76)-1))), 1))</f>
        <v/>
      </c>
      <c r="CU76" s="3" t="str" cm="1">
        <f t="array" aca="1" ref="CU76" ca="1">IF(NOT(ISNUMBER(INDEX($A:$A, LOOKUP(2, 1 / ($A$1:INDIRECT("$A$"&amp;ROW($A76)) &lt;&gt; ""),ROW($A$1:INDIRECT("$A$"&amp;ROW($A76)))), 1))), "",
INDEX($Y:$Y, LOOKUP(2, 1 / ($Y$1:INDIRECT("$Y$"&amp;ROW($Y76)-1) &lt;&gt; ""),ROW($Y$1:INDIRECT("$Y$"&amp;ROW($Y76)-1))), 1))</f>
        <v/>
      </c>
      <c r="CV76" s="1" t="str">
        <f ca="1">IFERROR(VLOOKUP($AY76, 'Medium-Slow'!$A$1:$B$101, 2, TRUE),"")</f>
        <v/>
      </c>
    </row>
    <row r="77" spans="1:100" x14ac:dyDescent="0.45">
      <c r="A77" s="69" t="s">
        <v>75</v>
      </c>
      <c r="B77" s="69" t="s">
        <v>238</v>
      </c>
      <c r="C77" s="69" t="s">
        <v>46</v>
      </c>
      <c r="D77" s="69" t="s">
        <v>191</v>
      </c>
      <c r="E77" s="69" t="s">
        <v>48</v>
      </c>
      <c r="F77" s="56">
        <v>1</v>
      </c>
      <c r="G77" s="2" t="s">
        <v>210</v>
      </c>
      <c r="H77" s="2" t="s">
        <v>50</v>
      </c>
      <c r="I77" s="2">
        <v>16</v>
      </c>
      <c r="J77" s="2" t="s">
        <v>120</v>
      </c>
      <c r="K77" s="2" t="s">
        <v>239</v>
      </c>
      <c r="L77" s="2" t="s">
        <v>53</v>
      </c>
      <c r="M77" s="2" t="s">
        <v>213</v>
      </c>
      <c r="N77" s="2" t="s">
        <v>214</v>
      </c>
      <c r="O77" s="2" t="s">
        <v>215</v>
      </c>
      <c r="P77" s="2" t="s">
        <v>240</v>
      </c>
      <c r="Q77" s="2">
        <v>0</v>
      </c>
      <c r="R77" s="2">
        <f>_xlfn.FLOOR.MATH((((2*VLOOKUP(G77, 'EV and Base'!$A$1:$N$671, 9, FALSE))+$Q77)*$I77)/100)+$I77+10</f>
        <v>35</v>
      </c>
      <c r="S77" s="2">
        <f>_xlfn.FLOOR.MATH((_xlfn.FLOOR.MATH((((2*VLOOKUP($G77, 'EV and Base'!$A$1:$N$671, 10, FALSE))+$Q77)*$I77)/100)+5)*
IF(OR($J77="Lonely", $J77="Brave", $J77="Adamant", $J77="Naughty"), 1.1,
IF(OR($J77="Bold", $J77="Timid", $J77="Modest", $J77="Calm"), 0.9, 1)))</f>
        <v>20</v>
      </c>
      <c r="T77" s="2">
        <f>_xlfn.FLOOR.MATH((_xlfn.FLOOR.MATH((((2*VLOOKUP($G77, 'EV and Base'!$A$1:$N$671, 11, FALSE))+$Q77)*$I77)/100)+5)*
IF(OR($J77="Bold", $J77="Relaxed", $J77="Impish", $J77="Lax"), 1.1,
IF(OR($J77="Lonely", $J77="Hasty", $J77="Mild", $J77="Gentle"), 0.9, 1)))</f>
        <v>23</v>
      </c>
      <c r="U77" s="2">
        <f>_xlfn.FLOOR.MATH((_xlfn.FLOOR.MATH((((2*VLOOKUP($G77, 'EV and Base'!$A$1:$N$671, 12, FALSE))+$Q77)*$I77)/100)+5)*
IF(OR($J77="Modest", $J77="Mild", $J77="Quiet", $J77="Rash"), 1.1,
IF(OR($J77="Adamant", $J77="Impish", $J77="Jolly", $J77="Careful"), 0.9, 1)))</f>
        <v>14</v>
      </c>
      <c r="V77" s="2">
        <f>_xlfn.FLOOR.MATH((_xlfn.FLOOR.MATH((((2*VLOOKUP($G77, 'EV and Base'!$A$1:$N$671, 13, FALSE))+$Q77)*$I77)/100)+5)*
IF(OR($J77="Calm", $J77="Gentle", $J77="Sassy", $J77="Careful"), 1.1,
IF(OR($J77="Naughty", $J77="Lax", $J77="Naive", $J77="Rash"), 0.9, 1)))</f>
        <v>15</v>
      </c>
      <c r="W77" s="2">
        <f>_xlfn.FLOOR.MATH((_xlfn.FLOOR.MATH((((2*VLOOKUP($G77, 'EV and Base'!$A$1:$N$671, 14, FALSE))+$Q77)*$I77)/100)+5)*
IF(OR($J77="Timid", $J77="Hasty", $J77="Jolly", $J77="Naive"), 1.1,
IF(OR($J77="Brave", $J77="Relaxed", $J77="Quiet", $J77="Sassy"), 0.9, 1)))</f>
        <v>23</v>
      </c>
      <c r="X77" s="69">
        <v>256</v>
      </c>
      <c r="AA77" s="23" t="str" cm="1">
        <f t="array" aca="1" ref="AA77" ca="1">IF(NOT(ISNUMBER(INDEX($A:$A,LOOKUP(2,1/($A$1:INDIRECT("$A$"&amp;ROW($A77))&lt;&gt;""),ROW($A$1:INDIRECT("$A$"&amp;ROW($A77)))),1))),"",
IF(NOT(ISNUMBER($A77)),$AA76,
IF($AB77&lt;16,"Lillipup",
IF($AB77&lt;32,"Herdier",
"Stoutland"))))</f>
        <v/>
      </c>
      <c r="AB77" s="25" t="str" cm="1">
        <f t="array" aca="1" ref="AB77" ca="1">IF(NOT(ISNUMBER(INDEX($A:$A, LOOKUP(2, 1 / ($A$1:INDIRECT("$A$"&amp;ROW($A77)) &lt;&gt; ""),ROW($A$1:INDIRECT("$A$"&amp;ROW($A77)))), 1))), "",
VLOOKUP($AY77,'Medium-Slow'!$A$1:$B$101,2,TRUE))</f>
        <v/>
      </c>
      <c r="AC77" s="23" t="str" cm="1">
        <f t="array" aca="1" ref="AC77" ca="1">IF(NOT(ISNUMBER(INDEX($A:$A, LOOKUP(2, 1 / ($A$1:INDIRECT("$A$"&amp;ROW($A77)) &lt;&gt; ""),ROW($A$1:INDIRECT("$A$"&amp;ROW($A77)))), 1))), "",
INDEX($AC:$AC, LOOKUP(2, 1 / ($AC$1:INDIRECT("$AC$"&amp;ROW($AC77)-1) &lt;&gt; ""),ROW($AC$1:INDIRECT("$AC$"&amp;ROW($AC77)-1))), 1)+
IF(INDEX($AC:$AC, LOOKUP(2, 1 / ($AC$1:INDIRECT("$AC$"&amp;ROW($AC77)-1) &lt;&gt; ""),ROW($AC$1:INDIRECT("$AC$"&amp;ROW($AC77)-1))), 1)+
INDEX($AD:$AD, LOOKUP(2, 1 / ($AD$1:INDIRECT("$AD$"&amp;ROW($AD77)-1) &lt;&gt; ""),ROW($AD$1:INDIRECT("$AD$"&amp;ROW($AD77)-1))), 1)+
INDEX($AE:$AE, LOOKUP(2, 1 / ($AE$1:INDIRECT("$AE$"&amp;ROW($AE77)-1) &lt;&gt; ""),ROW($AE$1:INDIRECT("$AE$"&amp;ROW($AD77)-1))), 1)+
INDEX($AE:$AF, LOOKUP(2, 1 / ($AF$1:INDIRECT("$AF$"&amp;ROW($AF77)-1) &lt;&gt; ""),ROW($AF$1:INDIRECT("$AF$"&amp;ROW($AD77)-1))), 1)+
INDEX($AG:$AG, LOOKUP(2, 1 / ($AG$1:INDIRECT("$AG$"&amp;ROW($AG77)-1) &lt;&gt; ""),ROW($AG$1:INDIRECT("$AG$"&amp;ROW($AD77)-1))), 1)+
INDEX($AH:$AH, LOOKUP(2, 1 / ($AH$1:INDIRECT("$AH$"&amp;ROW($AH77)-1) &lt;&gt; ""),ROW($AH$1:INDIRECT("$AH$"&amp;ROW($AD77)-1))), 1)&gt;=510,0,
IF(INDEX($AC:$AC, LOOKUP(2, 1 / ($AC$1:INDIRECT("$AC$"&amp;ROW($AC77)-1) &lt;&gt; ""),ROW($AC$1:INDIRECT("$AC$"&amp;ROW($AC77)-1))), 1)&gt;=255,0,
VLOOKUP(INDIRECT("$G$"&amp;LOOKUP(2, 1 / ($AC$1:INDIRECT("$AC$"&amp;ROW($AC77)-1) &lt;&gt; ""),ROW($AC$1:INDIRECT("$AC$"&amp;ROW($AC77)-1)))), 'EV and Base'!$A$1:$N$671, 3, FALSE))))</f>
        <v/>
      </c>
      <c r="AD77" s="2" t="str" cm="1">
        <f t="array" aca="1" ref="AD77" ca="1">IF(NOT(ISNUMBER(INDEX($A:$A, LOOKUP(2, 1 / ($A$1:INDIRECT("$A$"&amp;ROW($A77)) &lt;&gt; ""),ROW($A$1:INDIRECT("$A$"&amp;ROW($A77)))), 1))), "",
INDEX($AD:$AD, LOOKUP(2, 1 / ($AD$1:INDIRECT("$AD$"&amp;ROW($AD77)-1) &lt;&gt; ""),ROW($AD$1:INDIRECT("$AD$"&amp;ROW($AD77)-1))), 1)+
IF(INDEX($AC:$AC, LOOKUP(2, 1 / ($AC$1:INDIRECT("$AC$"&amp;ROW($AC77)-1) &lt;&gt; ""),ROW($AC$1:INDIRECT("$AC$"&amp;ROW($AC77)-1))), 1)+
INDEX($AD:$AD, LOOKUP(2, 1 / ($AD$1:INDIRECT("$AD$"&amp;ROW($AD77)-1) &lt;&gt; ""),ROW($AD$1:INDIRECT("$AD$"&amp;ROW($AD77)-1))), 1)+
INDEX($AE:$AE, LOOKUP(2, 1 / ($AE$1:INDIRECT("$AE$"&amp;ROW($AE77)-1) &lt;&gt; ""),ROW($AE$1:INDIRECT("$AE$"&amp;ROW($AD77)-1))), 1)+
INDEX($AE:$AF, LOOKUP(2, 1 / ($AF$1:INDIRECT("$AF$"&amp;ROW($AF77)-1) &lt;&gt; ""),ROW($AF$1:INDIRECT("$AF$"&amp;ROW($AD77)-1))), 1)+
INDEX($AG:$AG, LOOKUP(2, 1 / ($AG$1:INDIRECT("$AG$"&amp;ROW($AG77)-1) &lt;&gt; ""),ROW($AG$1:INDIRECT("$AG$"&amp;ROW($AD77)-1))), 1)+
INDEX($AH:$AH, LOOKUP(2, 1 / ($AH$1:INDIRECT("$AH$"&amp;ROW($AH77)-1) &lt;&gt; ""),ROW($AH$1:INDIRECT("$AH$"&amp;ROW($AD77)-1))), 1)&gt;=510,0,
IF(INDEX($AD:$AD, LOOKUP(2, 1 / ($AD$1:INDIRECT("$AD$"&amp;ROW($AD77)-1) &lt;&gt; ""),ROW($AD$1:INDIRECT("$AD$"&amp;ROW($AD77)-1))), 1)&gt;=255,0,
VLOOKUP(INDIRECT("$G$"&amp;LOOKUP(2, 1 / ($AD$1:INDIRECT("$AD$"&amp;ROW($AD77)-1) &lt;&gt; ""),ROW($AD$1:INDIRECT("$AD$"&amp;ROW($AD77)-1)))), 'EV and Base'!$A$1:$N$671, 4, FALSE))))</f>
        <v/>
      </c>
      <c r="AE77" s="2" t="str" cm="1">
        <f t="array" aca="1" ref="AE77" ca="1">IF(NOT(ISNUMBER(INDEX($A:$A,LOOKUP(2,1/($A$1:INDIRECT("$A$"&amp;ROW($A77))&lt;&gt;""),ROW($A$1:INDIRECT("$A$"&amp;ROW($A77)))),1))),"",
INDEX($AE:$AE,LOOKUP(2,1/($AE$1:INDIRECT("$AE$"&amp;ROW($AE77)-1)&lt;&gt;""),ROW($AE$1:INDIRECT("$AE$"&amp;ROW($AE77)-1))),1)+
IF(INDEX($AC:$AC,LOOKUP(2,1/($AC$1:INDIRECT("$AC$"&amp;ROW($AC77)-1)&lt;&gt;""),ROW($AC$1:INDIRECT("$AC$"&amp;ROW($AC77)-1))),1)+
INDEX($AD:$AD,LOOKUP(2,1/($AD$1:INDIRECT("$AD$"&amp;ROW($AD77)-1)&lt;&gt;""),ROW($AD$1:INDIRECT("$AD$"&amp;ROW($AD77)-1))),1)+
INDEX($AE:$AE,LOOKUP(2,1/($AE$1:INDIRECT("$AE$"&amp;ROW($AE77)-1)&lt;&gt;""),ROW($AE$1:INDIRECT("$AE$"&amp;ROW($AD77)-1))),1)+
INDEX($AE:$AF,LOOKUP(2,1/($AF$1:INDIRECT("$AF$"&amp;ROW($AF77)-1)&lt;&gt;""),ROW($AF$1:INDIRECT("$AF$"&amp;ROW($AD77)-1))),1)+
INDEX($AG:$AG,LOOKUP(2,1/($AG$1:INDIRECT("$AG$"&amp;ROW($AG77)-1)&lt;&gt;""),ROW($AG$1:INDIRECT("$AG$"&amp;ROW($AD77)-1))),1)+
INDEX($AH:$AH,LOOKUP(2,1/($AH$1:INDIRECT("$AH$"&amp;ROW($AH77)-1)&lt;&gt;""),ROW($AH$1:INDIRECT("$AH$"&amp;ROW($AD77)-1))),1)&gt;=510,0,
IF(INDEX($AE:$AE,LOOKUP(2,1/($AE$1:INDIRECT("$AE$"&amp;ROW($AE77)-1)&lt;&gt;""),ROW($AE$1:INDIRECT("$AE$"&amp;ROW($AE77)-1))),1)&gt;=255,0,
VLOOKUP(INDIRECT("$G$"&amp;LOOKUP(2,1/($AE$1:INDIRECT("$AE$"&amp;ROW($AE77)-1)&lt;&gt;""),ROW($AE$1:INDIRECT("$AE$"&amp;ROW($AE77)-1)))),'EV and Base'!$A$1:$N$671,5,FALSE))))</f>
        <v/>
      </c>
      <c r="AF77" s="2" t="str" cm="1">
        <f t="array" aca="1" ref="AF77" ca="1">IF(NOT(ISNUMBER(INDEX($A:$A, LOOKUP(2, 1 / ($A$1:INDIRECT("$A$"&amp;ROW($A77)) &lt;&gt; ""),ROW($A$1:INDIRECT("$A$"&amp;ROW($A77)))), 1))), "",
INDEX($AF:$AF, LOOKUP(2, 1 / ($AF$1:INDIRECT("$AF$"&amp;ROW($AF77)-1) &lt;&gt; ""),ROW($AF$1:INDIRECT("$AF$"&amp;ROW($AF77)-1))), 1)+
IF(INDEX($AC:$AC, LOOKUP(2, 1 / ($AC$1:INDIRECT("$AC$"&amp;ROW($AC77)-1) &lt;&gt; ""),ROW($AC$1:INDIRECT("$AC$"&amp;ROW($AC77)-1))), 1)+
INDEX($AD:$AD, LOOKUP(2, 1 / ($AD$1:INDIRECT("$AD$"&amp;ROW($AD77)-1) &lt;&gt; ""),ROW($AD$1:INDIRECT("$AD$"&amp;ROW($AD77)-1))), 1)+
INDEX($AE:$AE, LOOKUP(2, 1 / ($AE$1:INDIRECT("$AE$"&amp;ROW($AE77)-1) &lt;&gt; ""),ROW($AE$1:INDIRECT("$AE$"&amp;ROW($AD77)-1))), 1)+
INDEX($AE:$AF, LOOKUP(2, 1 / ($AF$1:INDIRECT("$AF$"&amp;ROW($AF77)-1) &lt;&gt; ""),ROW($AF$1:INDIRECT("$AF$"&amp;ROW($AD77)-1))), 1)+
INDEX($AG:$AG, LOOKUP(2, 1 / ($AG$1:INDIRECT("$AG$"&amp;ROW($AG77)-1) &lt;&gt; ""),ROW($AG$1:INDIRECT("$AG$"&amp;ROW($AD77)-1))), 1)+
INDEX($AH:$AH, LOOKUP(2, 1 / ($AH$1:INDIRECT("$AH$"&amp;ROW($AH77)-1) &lt;&gt; ""),ROW($AH$1:INDIRECT("$AH$"&amp;ROW($AD77)-1))), 1)&gt;=510,0,
IF(INDEX($AF:$AF, LOOKUP(2, 1 / ($AF$1:INDIRECT("$AF$"&amp;ROW($AF77)-1) &lt;&gt; ""),ROW($AF$1:INDIRECT("$AF$"&amp;ROW($AF77)-1))), 1)&gt;=255,0,
VLOOKUP(INDIRECT("$G$"&amp;LOOKUP(2, 1 / ($AF$1:INDIRECT("$AF$"&amp;ROW($AF77)-1) &lt;&gt; ""),ROW($AF$1:INDIRECT("$AF$"&amp;ROW($AF77)-1)))), 'EV and Base'!$A$1:$N$671, 6, FALSE))))</f>
        <v/>
      </c>
      <c r="AG77" s="2" t="str" cm="1">
        <f t="array" aca="1" ref="AG77" ca="1">IF(NOT(ISNUMBER(INDEX($A:$A, LOOKUP(2, 1 / ($A$1:INDIRECT("$A$"&amp;ROW($A77)) &lt;&gt; ""),ROW($A$1:INDIRECT("$A$"&amp;ROW($A77)))), 1))), "",
INDEX($AG:$AG, LOOKUP(2, 1 / ($AG$1:INDIRECT("$AG$"&amp;ROW($AG77)-1) &lt;&gt; ""),ROW($AG$1:INDIRECT("$AG$"&amp;ROW($AG77)-1))), 1)+
IF(INDEX($AC:$AC, LOOKUP(2, 1 / ($AC$1:INDIRECT("$AC$"&amp;ROW($AC77)-1) &lt;&gt; ""),ROW($AC$1:INDIRECT("$AC$"&amp;ROW($AC77)-1))), 1)+
INDEX($AD:$AD, LOOKUP(2, 1 / ($AD$1:INDIRECT("$AD$"&amp;ROW($AD77)-1) &lt;&gt; ""),ROW($AD$1:INDIRECT("$AD$"&amp;ROW($AD77)-1))), 1)+
INDEX($AE:$AE, LOOKUP(2, 1 / ($AE$1:INDIRECT("$AE$"&amp;ROW($AE77)-1) &lt;&gt; ""),ROW($AE$1:INDIRECT("$AE$"&amp;ROW($AD77)-1))), 1)+
INDEX($AE:$AF, LOOKUP(2, 1 / ($AF$1:INDIRECT("$AF$"&amp;ROW($AF77)-1) &lt;&gt; ""),ROW($AF$1:INDIRECT("$AF$"&amp;ROW($AD77)-1))), 1)+
INDEX($AG:$AG, LOOKUP(2, 1 / ($AG$1:INDIRECT("$AG$"&amp;ROW($AG77)-1) &lt;&gt; ""),ROW($AG$1:INDIRECT("$AG$"&amp;ROW($AD77)-1))), 1)+
INDEX($AH:$AH, LOOKUP(2, 1 / ($AH$1:INDIRECT("$AH$"&amp;ROW($AH77)-1) &lt;&gt; ""),ROW($AH$1:INDIRECT("$AH$"&amp;ROW($AD77)-1))), 1)&gt;=510,0,
IF(INDEX($AG:$AG, LOOKUP(2, 1 / ($AG$1:INDIRECT("$AG$"&amp;ROW($AG77)-1) &lt;&gt; ""),ROW($AG$1:INDIRECT("$AG$"&amp;ROW($AG77)-1))), 1)&gt;=255,0,
VLOOKUP(INDIRECT("$G$"&amp;LOOKUP(2, 1 / ($AG$1:INDIRECT("$AG$"&amp;ROW($AG77)-1) &lt;&gt; ""),ROW($AG$1:INDIRECT("$AG$"&amp;ROW($AG77)-1)))), 'EV and Base'!$A$1:$N$671, 7, FALSE))))</f>
        <v/>
      </c>
      <c r="AH77" s="24" t="str" cm="1">
        <f t="array" aca="1" ref="AH77" ca="1">IF(NOT(ISNUMBER(INDEX($A:$A,LOOKUP(2,1/($A$1:INDIRECT("$A$"&amp;ROW($A77))&lt;&gt;""),ROW($A$1:INDIRECT("$A$"&amp;ROW($A77)))),1))),"",
INDEX($AH:$AH,LOOKUP(2,1/($AH$1:INDIRECT("$AH$"&amp;ROW($AH77)-1)&lt;&gt;""),ROW($AH$1:INDIRECT("$AH$"&amp;ROW($AH77)-1))),1)+
IF(INDEX($AC:$AC,LOOKUP(2,1/($AC$1:INDIRECT("$AC$"&amp;ROW($AC77)-1)&lt;&gt;""),ROW($AC$1:INDIRECT("$AC$"&amp;ROW($AC77)-1))),1)+
INDEX($AD:$AD,LOOKUP(2,1/($AD$1:INDIRECT("$AD$"&amp;ROW($AD77)-1)&lt;&gt;""),ROW($AD$1:INDIRECT("$AD$"&amp;ROW($AD77)-1))),1)+
INDEX($AE:$AE,LOOKUP(2,1/($AE$1:INDIRECT("$AE$"&amp;ROW($AE77)-1)&lt;&gt;""),ROW($AE$1:INDIRECT("$AE$"&amp;ROW($AD77)-1))),1)+
INDEX($AE:$AF,LOOKUP(2,1/($AF$1:INDIRECT("$AF$"&amp;ROW($AF77)-1)&lt;&gt;""),ROW($AF$1:INDIRECT("$AF$"&amp;ROW($AD77)-1))),1)+
INDEX($AG:$AG,LOOKUP(2,1/($AG$1:INDIRECT("$AG$"&amp;ROW($AG77)-1)&lt;&gt;""),ROW($AG$1:INDIRECT("$AG$"&amp;ROW($AD77)-1))),1)+
INDEX($AH:$AH,LOOKUP(2,1/($AH$1:INDIRECT("$AH$"&amp;ROW($AH77)-1)&lt;&gt;""),ROW($AH$1:INDIRECT("$AH$"&amp;ROW($AD77)-1))),1)&gt;=510,0,
IF(INDEX($AH:$AH,LOOKUP(2,1/($AH$1:INDIRECT("$AH$"&amp;ROW($AH77)-1)&lt;&gt;""),ROW($AH$1:INDIRECT("$AH$"&amp;ROW($AH77)-1))),1)&gt;=255,0,
VLOOKUP(INDIRECT("$G$"&amp;LOOKUP(2,1/($AH$1:INDIRECT("$AH$"&amp;ROW($AH77)-1)&lt;&gt;""),ROW($AH$1:INDIRECT("$AH$"&amp;ROW($AH77)-1)))),'EV and Base'!$A$1:$N$671,8,FALSE))))</f>
        <v/>
      </c>
      <c r="AI77" s="29" t="str" cm="1">
        <f t="array" aca="1" ref="AI77" ca="1">IF(NOT(ISNUMBER(INDEX($A:$A,LOOKUP(2,1/($A$1:INDIRECT("$A$"&amp;ROW($A77))&lt;&gt;""),ROW($A$1:INDIRECT("$A$"&amp;ROW($A77)))),1))),"",
ROUNDDOWN((((2*VLOOKUP($AA77,'EV and Base'!$A$1:$N$671,9,FALSE))+31+ROUNDDOWN($AC77/4,0))*$AB77)/100,0)+$AB77+10)</f>
        <v/>
      </c>
      <c r="AJ77" s="21" t="str" cm="1">
        <f t="array" aca="1" ref="AJ77" ca="1">IF(NOT(ISNUMBER(INDEX($A:$A, LOOKUP(2, 1 / ($A$1:INDIRECT("$A$"&amp;ROW($A77)) &lt;&gt; ""),ROW($A$1:INDIRECT("$A$"&amp;ROW($A77)))), 1))), "",
ROUNDDOWN((ROUNDDOWN((((2*VLOOKUP($AA77, 'EV and Base'!$A$1:$N$671, 10, FALSE))+31+ROUNDDOWN($AD77/4, 0))*$AB77)/100, 0)+5)*1.1, 0))</f>
        <v/>
      </c>
      <c r="AK77" s="21" t="str" cm="1">
        <f t="array" aca="1" ref="AK77" ca="1">IF(NOT(ISNUMBER(INDEX($A:$A, LOOKUP(2, 1 / ($A$1:INDIRECT("$A$"&amp;ROW($A77)) &lt;&gt; ""),ROW($A$1:INDIRECT("$A$"&amp;ROW($A77)))), 1))), "",
ROUNDDOWN((ROUNDDOWN((((2*VLOOKUP($AA77, 'EV and Base'!$A$1:$N$671, 11, FALSE))+30+ROUNDDOWN($AE77/4, 0))*$AB77)/100, 0)+5), 0)
&amp;"-"&amp;
ROUNDDOWN((ROUNDDOWN((((2*VLOOKUP($AA77, 'EV and Base'!$A$1:$N$671, 11, FALSE))+31+ROUNDDOWN($AE77/4, 0))*$AB77)/100, 0)+5), 0))</f>
        <v/>
      </c>
      <c r="AL77" s="21" t="str" cm="1">
        <f t="array" aca="1" ref="AL77" ca="1">IF(NOT(ISNUMBER(INDEX($A:$A, LOOKUP(2, 1 / ($A$1:INDIRECT("$A$"&amp;ROW($A77)) &lt;&gt; ""),ROW($A$1:INDIRECT("$A$"&amp;ROW($A77)))), 1))), "",
ROUNDDOWN((ROUNDDOWN((((2*VLOOKUP($AA77, 'EV and Base'!$A$1:$N$671, 12, FALSE))+0+ROUNDDOWN($AF77/4, 0))*$AB77)/100, 0)+5)*0.9, 0)
&amp;"-"&amp;
ROUNDDOWN((ROUNDDOWN((((2*VLOOKUP($AA77, 'EV and Base'!$A$1:$N$671, 12, FALSE))+31+ROUNDDOWN($AF77/4, 0))*$AB77)/100, 0)+5)*0.9, 0))</f>
        <v/>
      </c>
      <c r="AM77" s="21" t="str" cm="1">
        <f t="array" aca="1" ref="AM77" ca="1">IF(NOT(ISNUMBER(INDEX($A:$A, LOOKUP(2, 1 / ($A$1:INDIRECT("$A$"&amp;ROW($A77)) &lt;&gt; ""),ROW($A$1:INDIRECT("$A$"&amp;ROW($A77)))), 1))), "",
ROUNDDOWN((ROUNDDOWN((((2*VLOOKUP($AA77, 'EV and Base'!$A$1:$N$671, 13, FALSE))+30+ROUNDDOWN($AG77/4, 0))*$AB77)/100, 0)+5), 0)
&amp;"-"&amp;
ROUNDDOWN((ROUNDDOWN((((2*VLOOKUP($AA77, 'EV and Base'!$A$1:$N$671, 13, FALSE))+31+ROUNDDOWN($AG77/4, 0))*$AB77)/100, 0)+5), 0))</f>
        <v/>
      </c>
      <c r="AN77" s="25" t="str" cm="1">
        <f t="array" aca="1" ref="AN77" ca="1">IF(NOT(ISNUMBER(INDEX($A:$A, LOOKUP(2, 1 / ($A$1:INDIRECT("$A$"&amp;ROW($A77)) &lt;&gt; ""),ROW($A$1:INDIRECT("$A$"&amp;ROW($A77)))), 1))), "",
ROUNDDOWN((ROUNDDOWN((((2*VLOOKUP($AA77, 'EV and Base'!$A$1:$N$671, 14, FALSE))+31+ROUNDDOWN($AH77/4, 0))*$AB77)/100, 0)+5), 0))</f>
        <v/>
      </c>
      <c r="AO77" s="23" t="str" cm="1">
        <f t="array" aca="1" ref="AO77" ca="1">IF(NOT(ISNUMBER(INDEX($A:$A, LOOKUP(2, 1 / ($A$1:INDIRECT("$A$"&amp;ROW($A77)) &lt;&gt; ""),ROW($A$1:INDIRECT("$A$"&amp;ROW($A77)))), 1))), "",
ROUNDDOWN((((2*VLOOKUP($AA77, 'EV and Base'!$A$1:$N$671, 9, FALSE))+31+ROUNDDOWN($AC77/4, 0))*$AB77)/100, 0)+$AB77+10)</f>
        <v/>
      </c>
      <c r="AP77" s="2" t="str" cm="1">
        <f t="array" aca="1" ref="AP77" ca="1">IF(NOT(ISNUMBER(INDEX($A:$A, LOOKUP(2, 1 / ($A$1:INDIRECT("$A$"&amp;ROW($A77)) &lt;&gt; ""),ROW($A$1:INDIRECT("$A$"&amp;ROW($A77)))), 1))), "",
ROUNDDOWN((ROUNDDOWN((((2*VLOOKUP($AA77, 'EV and Base'!$A$1:$N$671, 10, FALSE))+31+ROUNDDOWN($AD77/4, 0))*$AB77)/100, 0)+5)*1.1, 0))</f>
        <v/>
      </c>
      <c r="AQ77" s="2" t="str" cm="1">
        <f t="array" aca="1" ref="AQ77" ca="1">IF(NOT(ISNUMBER(INDEX($A:$A, LOOKUP(2, 1 / ($A$1:INDIRECT("$A$"&amp;ROW($A77)) &lt;&gt; ""),ROW($A$1:INDIRECT("$A$"&amp;ROW($A77)))), 1))), "",
ROUNDDOWN((ROUNDDOWN((((2*VLOOKUP($AA77, 'EV and Base'!$A$1:$N$671, 11, FALSE))+$AV$2+ROUNDDOWN($AE77/4, 0))*$AB77)/100, 0)+5), 0))</f>
        <v/>
      </c>
      <c r="AR77" s="22" t="str" cm="1">
        <f t="array" aca="1" ref="AR77" ca="1">IF(NOT(ISNUMBER(INDEX($A:$A, LOOKUP(2, 1 / ($A$1:INDIRECT("$A$"&amp;ROW($A77)) &lt;&gt; ""),ROW($A$1:INDIRECT("$A$"&amp;ROW($A77)))), 1))), "",
ROUNDDOWN((ROUNDDOWN((((2*VLOOKUP($AA77, 'EV and Base'!$A$1:$N$671, 12, FALSE))+$AW$2+ROUNDDOWN($AF77/4, 0))*$AB77)/100, 0)+5)*0.9, 0))</f>
        <v/>
      </c>
      <c r="AS77" s="2" t="str" cm="1">
        <f t="array" aca="1" ref="AS77" ca="1">IF(NOT(ISNUMBER(INDEX($A:$A, LOOKUP(2, 1 / ($A$1:INDIRECT("$A$"&amp;ROW($A77)) &lt;&gt; ""),ROW($A$1:INDIRECT("$A$"&amp;ROW($A77)))), 1))), "",
ROUNDDOWN((ROUNDDOWN((((2*VLOOKUP($AA77, 'EV and Base'!$A$1:$N$671, 13, FALSE))+$AX$2+ROUNDDOWN($AG77/4, 0))*$AB77)/100, 0)+5), 0))</f>
        <v/>
      </c>
      <c r="AT77" s="24" t="str" cm="1">
        <f t="array" aca="1" ref="AT77" ca="1">IF(NOT(ISNUMBER(INDEX($A:$A, LOOKUP(2, 1 / ($A$1:INDIRECT("$A$"&amp;ROW($A77)) &lt;&gt; ""),ROW($A$1:INDIRECT("$A$"&amp;ROW($A77)))), 1))), "",
ROUNDDOWN((ROUNDDOWN((((2*VLOOKUP($AA77, 'EV and Base'!$A$1:$N$671, 14, FALSE))+31+ROUNDDOWN($AH77/4, 0))*$AB77)/100, 0)+5), 0))</f>
        <v/>
      </c>
      <c r="AU77" s="28"/>
      <c r="AY77" t="str" cm="1">
        <f t="array" aca="1" ref="AY77" ca="1">IF(NOT(ISNUMBER(INDEX($A:$A,LOOKUP(2,1/($A$1:INDIRECT("$A$"&amp;ROW($A77))&lt;&gt;""),ROW($A$1:INDIRECT("$A$"&amp;ROW($A77)))),1))),"",
INDEX($AY:$AY,LOOKUP(2,1/($AY$1:INDIRECT("$AY$"&amp;ROW($AY77)-1)&lt;&gt;""),ROW($AY$1:INDIRECT("$AY$"&amp;ROW($AY77)-1))),1)+$BL77)</f>
        <v/>
      </c>
      <c r="AZ77" s="3" t="str" cm="1">
        <f t="array" aca="1" ref="AZ77" ca="1">IF(NOT(ISNUMBER(INDEX($A:$A, LOOKUP(2, 1 / ($A$1:INDIRECT("$A$"&amp;ROW($A77)) &lt;&gt; ""),ROW($A$1:INDIRECT("$A$"&amp;ROW($A77)))), 1))), "",
VLOOKUP(INDIRECT("$G$"&amp;LOOKUP(2, 1 / ($AY$1:INDIRECT("$AY$"&amp;ROW($AY77)-1) &lt;&gt; ""),ROW($AY$1:INDIRECT("$AY$"&amp;ROW($AY77)-1)))),'EV and Base'!A72:N742,2,FALSE))</f>
        <v/>
      </c>
      <c r="BA77" s="3" t="str" cm="1">
        <f t="array" aca="1" ref="BA77" ca="1">IF(NOT(ISNUMBER(INDEX($A:$A, LOOKUP(2, 1 / ($A$1:INDIRECT("$A$"&amp;ROW($A77)) &lt;&gt; ""),ROW($A$1:INDIRECT("$A$"&amp;ROW($A77)))), 1))), "",
INDIRECT("$I$"&amp;LOOKUP(2, 1 / ($AY$1:INDIRECT("$AY$"&amp;ROW($AY77)-1) &lt;&gt; ""),ROW($AY$1:INDIRECT("$AY$"&amp;ROW($AY77)-1)))))</f>
        <v/>
      </c>
      <c r="BB77" s="1" t="str" cm="1">
        <f t="array" aca="1" ref="BB77" ca="1">IF(NOT(ISNUMBER(INDEX($A:$A, LOOKUP(2, 1 / ($A$1:INDIRECT("$A$"&amp;ROW($A77)) &lt;&gt; ""),ROW($A$1:INDIRECT("$A$"&amp;ROW($A77)))), 1))), "",
INDIRECT("$AB$"&amp;LOOKUP(2, 1 / ($AY$1:INDIRECT("$AY$"&amp;ROW($AY77)-1) &lt;&gt; ""),ROW($AY$1:INDIRECT("$AY$"&amp;ROW($AY77)-1)))))</f>
        <v/>
      </c>
      <c r="BC77" s="3" t="str" cm="1">
        <f t="array" aca="1" ref="BC77" ca="1">IF(NOT(ISNUMBER(INDEX($A:$A,LOOKUP(2,1/($A$1:INDIRECT("$A$"&amp;ROW($A77))&lt;&gt;""),ROW($A$1:INDIRECT("$A$"&amp;ROW($A77)))),1))),"",
$BA77+$BA77+10)</f>
        <v/>
      </c>
      <c r="BD77" s="3" t="str" cm="1">
        <f t="array" aca="1" ref="BD77" ca="1">IF(NOT(ISNUMBER(INDEX($A:$A,LOOKUP(2,1/($A$1:INDIRECT("$A$"&amp;ROW($A77))&lt;&gt;""),ROW($A$1:INDIRECT("$A$"&amp;ROW($A77)))),1))),"",
$BA77+$BB77+10)</f>
        <v/>
      </c>
      <c r="BE77" s="3" t="str" cm="1">
        <f t="array" aca="1" ref="BE77" ca="1">IF(NOT(ISNUMBER(INDEX($A:$A,LOOKUP(2,1/($A$1:INDIRECT("$A$"&amp;ROW($A77))&lt;&gt;""),ROW($A$1:INDIRECT("$A$"&amp;ROW($A77)))),1))),"",
$BC77*$BC77)</f>
        <v/>
      </c>
      <c r="BF77" s="3" t="str" cm="1">
        <f t="array" aca="1" ref="BF77" ca="1">IF(NOT(ISNUMBER(INDEX($A:$A,LOOKUP(2,1/($A$1:INDIRECT("$A$"&amp;ROW($A77))&lt;&gt;""),ROW($A$1:INDIRECT("$A$"&amp;ROW($A77)))),1))),"",
$BD77*$BD77)</f>
        <v/>
      </c>
      <c r="BG77" s="3" t="str" cm="1">
        <f t="array" aca="1" ref="BG77" ca="1">IF(NOT(ISNUMBER(INDEX($A:$A,LOOKUP(2,1/($A$1:INDIRECT("$A$"&amp;ROW($A77))&lt;&gt;""),ROW($A$1:INDIRECT("$A$"&amp;ROW($A77)))),1))),"",
_xlfn.FLOOR.MATH(1.5*_xlfn.FLOOR.MATH($AZ77*BA77/5)))</f>
        <v/>
      </c>
      <c r="BH77" s="3" t="str" cm="1">
        <f t="array" aca="1" ref="BH77" ca="1">IF(NOT(ISNUMBER(INDEX($A:$A, LOOKUP(2, 1 / ($A$1:INDIRECT("$A$"&amp;ROW($A77)) &lt;&gt; ""),ROW($A$1:INDIRECT("$A$"&amp;ROW($A77)))), 1))), "",
_xlfn.FLOOR.MATH($BG77/IF(OR(INDIRECT("$C$"&amp;LOOKUP(2, 1 / ($AY$1:INDIRECT("$AY$"&amp;ROW($AY77)-1) &lt;&gt; ""),ROW($AY$1:INDIRECT("$AY$"&amp;ROW($AY77)-1))))="Multi",
INDIRECT("$C$"&amp;LOOKUP(2, 1 / ($AY$1:INDIRECT("$AY$"&amp;ROW($AY77)-1) &lt;&gt; ""),ROW($AY$1:INDIRECT("$AY$"&amp;ROW($AY77)-1))))="Double"),2,1)))</f>
        <v/>
      </c>
      <c r="BI77" s="3" t="str" cm="1">
        <f t="array" aca="1" ref="BI77" ca="1">IF(NOT(ISNUMBER(INDEX($A:$A,LOOKUP(2,1/($A$1:INDIRECT("$A$"&amp;ROW($A77))&lt;&gt;""),ROW($A$1:INDIRECT("$A$"&amp;ROW($A77)))),1))),"",
VLOOKUP($BC77,GameFreakSQRT!$A$1:$B$200,2,FALSE))</f>
        <v/>
      </c>
      <c r="BJ77" s="3" t="str" cm="1">
        <f t="array" aca="1" ref="BJ77" ca="1">IF(NOT(ISNUMBER(INDEX($A:$A,LOOKUP(2,1/($A$1:INDIRECT("$A$"&amp;ROW($A77))&lt;&gt;""),ROW($A$1:INDIRECT("$A$"&amp;ROW($A77)))),1))),"",
VLOOKUP($BD77,GameFreakSQRT!$A$1:$B$200,2,FALSE))</f>
        <v/>
      </c>
      <c r="BK77" s="3" t="str" cm="1">
        <f t="array" aca="1" ref="BK77" ca="1">IF(NOT(ISNUMBER(INDEX($A:$A,LOOKUP(2,1/($A$1:INDIRECT("$A$"&amp;ROW($A77))&lt;&gt;""),ROW($A$1:INDIRECT("$A$"&amp;ROW($A77)))),1))),"",
_xlfn.FLOOR.MATH((($BI77*$BE77)*$BH77)/($BJ77*$BF77))+1)</f>
        <v/>
      </c>
      <c r="BL77" s="3" t="str" cm="1">
        <f t="array" aca="1" ref="BL77" ca="1">IF(NOT(ISNUMBER(INDEX($A:$A,LOOKUP(2,1/($A$1:INDIRECT("$A$"&amp;ROW($A77))&lt;&gt;""),ROW($A$1:INDIRECT("$A$"&amp;ROW($A77)))),1))),"",
_xlfn.FLOOR.MATH($BK77*IF(NOT(INDIRECT("$Z$"&amp;LOOKUP(2, 1 / ($AY$1:INDIRECT("$AY$"&amp;ROW($AY77)-1) &lt;&gt; ""),ROW($AY$1:INDIRECT("$AY$"&amp;ROW($AY77)-1))))=""),1.5,1)))</f>
        <v/>
      </c>
      <c r="BM77" s="3" t="str" cm="1">
        <f t="array" aca="1" ref="BM77" ca="1">IF(NOT(ISNUMBER(INDEX($A:$A, LOOKUP(2, 1 / ($A$1:INDIRECT("$A$"&amp;ROW($A77)) &lt;&gt; ""),ROW($A$1:INDIRECT("$A$"&amp;ROW($A77)))), 1))), "",
INDIRECT("$Y$"&amp;LOOKUP(2, 1 / ($AY$1:INDIRECT("$AY$"&amp;ROW($AY77)-1) &lt;&gt; ""),ROW($AY$1:INDIRECT("$AY$"&amp;ROW($AY77)-1)))))</f>
        <v/>
      </c>
      <c r="BN77" s="3" t="str">
        <f t="shared" ca="1" si="7"/>
        <v/>
      </c>
      <c r="CT77" s="3" t="str" cm="1">
        <f t="array" aca="1" ref="CT77" ca="1">IF(NOT(ISNUMBER(INDEX($A:$A, LOOKUP(2, 1 / ($A$1:INDIRECT("$A$"&amp;ROW($A77)) &lt;&gt; ""),ROW($A$1:INDIRECT("$A$"&amp;ROW($A77)))), 1))), "",
$AY77-INDEX($AY:$AY, LOOKUP(2, 1 / ($AY$1:INDIRECT("$AV$"&amp;ROW($AY77)-1) &lt;&gt; ""),ROW($AY$1:INDIRECT("$AV$"&amp;ROW($AY77)-1))), 1))</f>
        <v/>
      </c>
      <c r="CU77" s="3" t="str" cm="1">
        <f t="array" aca="1" ref="CU77" ca="1">IF(NOT(ISNUMBER(INDEX($A:$A, LOOKUP(2, 1 / ($A$1:INDIRECT("$A$"&amp;ROW($A77)) &lt;&gt; ""),ROW($A$1:INDIRECT("$A$"&amp;ROW($A77)))), 1))), "",
INDEX($Y:$Y, LOOKUP(2, 1 / ($Y$1:INDIRECT("$Y$"&amp;ROW($Y77)-1) &lt;&gt; ""),ROW($Y$1:INDIRECT("$Y$"&amp;ROW($Y77)-1))), 1))</f>
        <v/>
      </c>
      <c r="CV77" s="1" t="str">
        <f ca="1">IFERROR(VLOOKUP($AY77, 'Medium-Slow'!$A$1:$B$101, 2, TRUE),"")</f>
        <v/>
      </c>
    </row>
    <row r="78" spans="1:100" x14ac:dyDescent="0.45">
      <c r="A78" s="69"/>
      <c r="B78" s="69"/>
      <c r="C78" s="69" t="str">
        <f>$C77</f>
        <v>Single</v>
      </c>
      <c r="D78" s="69"/>
      <c r="E78" s="69"/>
      <c r="F78" s="56">
        <v>2</v>
      </c>
      <c r="G78" s="2" t="s">
        <v>166</v>
      </c>
      <c r="H78" s="2" t="s">
        <v>50</v>
      </c>
      <c r="I78" s="2">
        <v>16</v>
      </c>
      <c r="J78" s="2" t="s">
        <v>85</v>
      </c>
      <c r="K78" s="2" t="s">
        <v>167</v>
      </c>
      <c r="L78" s="2" t="s">
        <v>53</v>
      </c>
      <c r="M78" s="2" t="s">
        <v>168</v>
      </c>
      <c r="N78" s="2" t="s">
        <v>99</v>
      </c>
      <c r="O78" s="2" t="s">
        <v>169</v>
      </c>
      <c r="P78" s="2" t="s">
        <v>218</v>
      </c>
      <c r="Q78" s="2">
        <v>0</v>
      </c>
      <c r="R78" s="2">
        <f>_xlfn.FLOOR.MATH((((2*VLOOKUP(G78, 'EV and Base'!$A$1:$N$671, 9, FALSE))+$Q78)*$I78)/100)+$I78+10</f>
        <v>50</v>
      </c>
      <c r="S78" s="2">
        <f>_xlfn.FLOOR.MATH((_xlfn.FLOOR.MATH((((2*VLOOKUP($G78, 'EV and Base'!$A$1:$N$671, 10, FALSE))+$Q78)*$I78)/100)+5)*
IF(OR($J78="Lonely", $J78="Brave", $J78="Adamant", $J78="Naughty"), 1.1,
IF(OR($J78="Bold", $J78="Timid", $J78="Modest", $J78="Calm"), 0.9, 1)))</f>
        <v>30</v>
      </c>
      <c r="T78" s="2">
        <f>_xlfn.FLOOR.MATH((_xlfn.FLOOR.MATH((((2*VLOOKUP($G78, 'EV and Base'!$A$1:$N$671, 11, FALSE))+$Q78)*$I78)/100)+5)*
IF(OR($J78="Bold", $J78="Relaxed", $J78="Impish", $J78="Lax"), 1.1,
IF(OR($J78="Lonely", $J78="Hasty", $J78="Mild", $J78="Gentle"), 0.9, 1)))</f>
        <v>19</v>
      </c>
      <c r="U78" s="2">
        <f>_xlfn.FLOOR.MATH((_xlfn.FLOOR.MATH((((2*VLOOKUP($G78, 'EV and Base'!$A$1:$N$671, 12, FALSE))+$Q78)*$I78)/100)+5)*
IF(OR($J78="Modest", $J78="Mild", $J78="Quiet", $J78="Rash"), 1.1,
IF(OR($J78="Adamant", $J78="Impish", $J78="Jolly", $J78="Careful"), 0.9, 1)))</f>
        <v>13</v>
      </c>
      <c r="V78" s="2">
        <f>_xlfn.FLOOR.MATH((_xlfn.FLOOR.MATH((((2*VLOOKUP($G78, 'EV and Base'!$A$1:$N$671, 13, FALSE))+$Q78)*$I78)/100)+5)*
IF(OR($J78="Calm", $J78="Gentle", $J78="Sassy", $J78="Careful"), 1.1,
IF(OR($J78="Naughty", $J78="Lax", $J78="Naive", $J78="Rash"), 0.9, 1)))</f>
        <v>17</v>
      </c>
      <c r="W78" s="2">
        <f>_xlfn.FLOOR.MATH((_xlfn.FLOOR.MATH((((2*VLOOKUP($G78, 'EV and Base'!$A$1:$N$671, 14, FALSE))+$Q78)*$I78)/100)+5)*
IF(OR($J78="Timid", $J78="Hasty", $J78="Jolly", $J78="Naive"), 1.1,
IF(OR($J78="Brave", $J78="Relaxed", $J78="Quiet", $J78="Sassy"), 0.9, 1)))</f>
        <v>16</v>
      </c>
      <c r="X78" s="69"/>
      <c r="AA78" s="23" t="str" cm="1">
        <f t="array" aca="1" ref="AA78" ca="1">IF(NOT(ISNUMBER(INDEX($A:$A,LOOKUP(2,1/($A$1:INDIRECT("$A$"&amp;ROW($A78))&lt;&gt;""),ROW($A$1:INDIRECT("$A$"&amp;ROW($A78)))),1))),"",
IF(NOT(ISNUMBER($A78)),$AA77,
IF($AB78&lt;16,"Lillipup",
IF($AB78&lt;32,"Herdier",
"Stoutland"))))</f>
        <v/>
      </c>
      <c r="AB78" s="25" t="str" cm="1">
        <f t="array" aca="1" ref="AB78" ca="1">IF(NOT(ISNUMBER(INDEX($A:$A, LOOKUP(2, 1 / ($A$1:INDIRECT("$A$"&amp;ROW($A78)) &lt;&gt; ""),ROW($A$1:INDIRECT("$A$"&amp;ROW($A78)))), 1))), "",
VLOOKUP($AY78,'Medium-Slow'!$A$1:$B$101,2,TRUE))</f>
        <v/>
      </c>
      <c r="AC78" s="23" t="str" cm="1">
        <f t="array" aca="1" ref="AC78" ca="1">IF(NOT(ISNUMBER(INDEX($A:$A, LOOKUP(2, 1 / ($A$1:INDIRECT("$A$"&amp;ROW($A78)) &lt;&gt; ""),ROW($A$1:INDIRECT("$A$"&amp;ROW($A78)))), 1))), "",
INDEX($AC:$AC, LOOKUP(2, 1 / ($AC$1:INDIRECT("$AC$"&amp;ROW($AC78)-1) &lt;&gt; ""),ROW($AC$1:INDIRECT("$AC$"&amp;ROW($AC78)-1))), 1)+
IF(INDEX($AC:$AC, LOOKUP(2, 1 / ($AC$1:INDIRECT("$AC$"&amp;ROW($AC78)-1) &lt;&gt; ""),ROW($AC$1:INDIRECT("$AC$"&amp;ROW($AC78)-1))), 1)+
INDEX($AD:$AD, LOOKUP(2, 1 / ($AD$1:INDIRECT("$AD$"&amp;ROW($AD78)-1) &lt;&gt; ""),ROW($AD$1:INDIRECT("$AD$"&amp;ROW($AD78)-1))), 1)+
INDEX($AE:$AE, LOOKUP(2, 1 / ($AE$1:INDIRECT("$AE$"&amp;ROW($AE78)-1) &lt;&gt; ""),ROW($AE$1:INDIRECT("$AE$"&amp;ROW($AD78)-1))), 1)+
INDEX($AE:$AF, LOOKUP(2, 1 / ($AF$1:INDIRECT("$AF$"&amp;ROW($AF78)-1) &lt;&gt; ""),ROW($AF$1:INDIRECT("$AF$"&amp;ROW($AD78)-1))), 1)+
INDEX($AG:$AG, LOOKUP(2, 1 / ($AG$1:INDIRECT("$AG$"&amp;ROW($AG78)-1) &lt;&gt; ""),ROW($AG$1:INDIRECT("$AG$"&amp;ROW($AD78)-1))), 1)+
INDEX($AH:$AH, LOOKUP(2, 1 / ($AH$1:INDIRECT("$AH$"&amp;ROW($AH78)-1) &lt;&gt; ""),ROW($AH$1:INDIRECT("$AH$"&amp;ROW($AD78)-1))), 1)&gt;=510,0,
IF(INDEX($AC:$AC, LOOKUP(2, 1 / ($AC$1:INDIRECT("$AC$"&amp;ROW($AC78)-1) &lt;&gt; ""),ROW($AC$1:INDIRECT("$AC$"&amp;ROW($AC78)-1))), 1)&gt;=255,0,
VLOOKUP(INDIRECT("$G$"&amp;LOOKUP(2, 1 / ($AC$1:INDIRECT("$AC$"&amp;ROW($AC78)-1) &lt;&gt; ""),ROW($AC$1:INDIRECT("$AC$"&amp;ROW($AC78)-1)))), 'EV and Base'!$A$1:$N$671, 3, FALSE))))</f>
        <v/>
      </c>
      <c r="AD78" s="2" t="str" cm="1">
        <f t="array" aca="1" ref="AD78" ca="1">IF(NOT(ISNUMBER(INDEX($A:$A, LOOKUP(2, 1 / ($A$1:INDIRECT("$A$"&amp;ROW($A78)) &lt;&gt; ""),ROW($A$1:INDIRECT("$A$"&amp;ROW($A78)))), 1))), "",
INDEX($AD:$AD, LOOKUP(2, 1 / ($AD$1:INDIRECT("$AD$"&amp;ROW($AD78)-1) &lt;&gt; ""),ROW($AD$1:INDIRECT("$AD$"&amp;ROW($AD78)-1))), 1)+
IF(INDEX($AC:$AC, LOOKUP(2, 1 / ($AC$1:INDIRECT("$AC$"&amp;ROW($AC78)-1) &lt;&gt; ""),ROW($AC$1:INDIRECT("$AC$"&amp;ROW($AC78)-1))), 1)+
INDEX($AD:$AD, LOOKUP(2, 1 / ($AD$1:INDIRECT("$AD$"&amp;ROW($AD78)-1) &lt;&gt; ""),ROW($AD$1:INDIRECT("$AD$"&amp;ROW($AD78)-1))), 1)+
INDEX($AE:$AE, LOOKUP(2, 1 / ($AE$1:INDIRECT("$AE$"&amp;ROW($AE78)-1) &lt;&gt; ""),ROW($AE$1:INDIRECT("$AE$"&amp;ROW($AD78)-1))), 1)+
INDEX($AE:$AF, LOOKUP(2, 1 / ($AF$1:INDIRECT("$AF$"&amp;ROW($AF78)-1) &lt;&gt; ""),ROW($AF$1:INDIRECT("$AF$"&amp;ROW($AD78)-1))), 1)+
INDEX($AG:$AG, LOOKUP(2, 1 / ($AG$1:INDIRECT("$AG$"&amp;ROW($AG78)-1) &lt;&gt; ""),ROW($AG$1:INDIRECT("$AG$"&amp;ROW($AD78)-1))), 1)+
INDEX($AH:$AH, LOOKUP(2, 1 / ($AH$1:INDIRECT("$AH$"&amp;ROW($AH78)-1) &lt;&gt; ""),ROW($AH$1:INDIRECT("$AH$"&amp;ROW($AD78)-1))), 1)&gt;=510,0,
IF(INDEX($AD:$AD, LOOKUP(2, 1 / ($AD$1:INDIRECT("$AD$"&amp;ROW($AD78)-1) &lt;&gt; ""),ROW($AD$1:INDIRECT("$AD$"&amp;ROW($AD78)-1))), 1)&gt;=255,0,
VLOOKUP(INDIRECT("$G$"&amp;LOOKUP(2, 1 / ($AD$1:INDIRECT("$AD$"&amp;ROW($AD78)-1) &lt;&gt; ""),ROW($AD$1:INDIRECT("$AD$"&amp;ROW($AD78)-1)))), 'EV and Base'!$A$1:$N$671, 4, FALSE))))</f>
        <v/>
      </c>
      <c r="AE78" s="2" t="str" cm="1">
        <f t="array" aca="1" ref="AE78" ca="1">IF(NOT(ISNUMBER(INDEX($A:$A,LOOKUP(2,1/($A$1:INDIRECT("$A$"&amp;ROW($A78))&lt;&gt;""),ROW($A$1:INDIRECT("$A$"&amp;ROW($A78)))),1))),"",
INDEX($AE:$AE,LOOKUP(2,1/($AE$1:INDIRECT("$AE$"&amp;ROW($AE78)-1)&lt;&gt;""),ROW($AE$1:INDIRECT("$AE$"&amp;ROW($AE78)-1))),1)+
IF(INDEX($AC:$AC,LOOKUP(2,1/($AC$1:INDIRECT("$AC$"&amp;ROW($AC78)-1)&lt;&gt;""),ROW($AC$1:INDIRECT("$AC$"&amp;ROW($AC78)-1))),1)+
INDEX($AD:$AD,LOOKUP(2,1/($AD$1:INDIRECT("$AD$"&amp;ROW($AD78)-1)&lt;&gt;""),ROW($AD$1:INDIRECT("$AD$"&amp;ROW($AD78)-1))),1)+
INDEX($AE:$AE,LOOKUP(2,1/($AE$1:INDIRECT("$AE$"&amp;ROW($AE78)-1)&lt;&gt;""),ROW($AE$1:INDIRECT("$AE$"&amp;ROW($AD78)-1))),1)+
INDEX($AE:$AF,LOOKUP(2,1/($AF$1:INDIRECT("$AF$"&amp;ROW($AF78)-1)&lt;&gt;""),ROW($AF$1:INDIRECT("$AF$"&amp;ROW($AD78)-1))),1)+
INDEX($AG:$AG,LOOKUP(2,1/($AG$1:INDIRECT("$AG$"&amp;ROW($AG78)-1)&lt;&gt;""),ROW($AG$1:INDIRECT("$AG$"&amp;ROW($AD78)-1))),1)+
INDEX($AH:$AH,LOOKUP(2,1/($AH$1:INDIRECT("$AH$"&amp;ROW($AH78)-1)&lt;&gt;""),ROW($AH$1:INDIRECT("$AH$"&amp;ROW($AD78)-1))),1)&gt;=510,0,
IF(INDEX($AE:$AE,LOOKUP(2,1/($AE$1:INDIRECT("$AE$"&amp;ROW($AE78)-1)&lt;&gt;""),ROW($AE$1:INDIRECT("$AE$"&amp;ROW($AE78)-1))),1)&gt;=255,0,
VLOOKUP(INDIRECT("$G$"&amp;LOOKUP(2,1/($AE$1:INDIRECT("$AE$"&amp;ROW($AE78)-1)&lt;&gt;""),ROW($AE$1:INDIRECT("$AE$"&amp;ROW($AE78)-1)))),'EV and Base'!$A$1:$N$671,5,FALSE))))</f>
        <v/>
      </c>
      <c r="AF78" s="2" t="str" cm="1">
        <f t="array" aca="1" ref="AF78" ca="1">IF(NOT(ISNUMBER(INDEX($A:$A, LOOKUP(2, 1 / ($A$1:INDIRECT("$A$"&amp;ROW($A78)) &lt;&gt; ""),ROW($A$1:INDIRECT("$A$"&amp;ROW($A78)))), 1))), "",
INDEX($AF:$AF, LOOKUP(2, 1 / ($AF$1:INDIRECT("$AF$"&amp;ROW($AF78)-1) &lt;&gt; ""),ROW($AF$1:INDIRECT("$AF$"&amp;ROW($AF78)-1))), 1)+
IF(INDEX($AC:$AC, LOOKUP(2, 1 / ($AC$1:INDIRECT("$AC$"&amp;ROW($AC78)-1) &lt;&gt; ""),ROW($AC$1:INDIRECT("$AC$"&amp;ROW($AC78)-1))), 1)+
INDEX($AD:$AD, LOOKUP(2, 1 / ($AD$1:INDIRECT("$AD$"&amp;ROW($AD78)-1) &lt;&gt; ""),ROW($AD$1:INDIRECT("$AD$"&amp;ROW($AD78)-1))), 1)+
INDEX($AE:$AE, LOOKUP(2, 1 / ($AE$1:INDIRECT("$AE$"&amp;ROW($AE78)-1) &lt;&gt; ""),ROW($AE$1:INDIRECT("$AE$"&amp;ROW($AD78)-1))), 1)+
INDEX($AE:$AF, LOOKUP(2, 1 / ($AF$1:INDIRECT("$AF$"&amp;ROW($AF78)-1) &lt;&gt; ""),ROW($AF$1:INDIRECT("$AF$"&amp;ROW($AD78)-1))), 1)+
INDEX($AG:$AG, LOOKUP(2, 1 / ($AG$1:INDIRECT("$AG$"&amp;ROW($AG78)-1) &lt;&gt; ""),ROW($AG$1:INDIRECT("$AG$"&amp;ROW($AD78)-1))), 1)+
INDEX($AH:$AH, LOOKUP(2, 1 / ($AH$1:INDIRECT("$AH$"&amp;ROW($AH78)-1) &lt;&gt; ""),ROW($AH$1:INDIRECT("$AH$"&amp;ROW($AD78)-1))), 1)&gt;=510,0,
IF(INDEX($AF:$AF, LOOKUP(2, 1 / ($AF$1:INDIRECT("$AF$"&amp;ROW($AF78)-1) &lt;&gt; ""),ROW($AF$1:INDIRECT("$AF$"&amp;ROW($AF78)-1))), 1)&gt;=255,0,
VLOOKUP(INDIRECT("$G$"&amp;LOOKUP(2, 1 / ($AF$1:INDIRECT("$AF$"&amp;ROW($AF78)-1) &lt;&gt; ""),ROW($AF$1:INDIRECT("$AF$"&amp;ROW($AF78)-1)))), 'EV and Base'!$A$1:$N$671, 6, FALSE))))</f>
        <v/>
      </c>
      <c r="AG78" s="2" t="str" cm="1">
        <f t="array" aca="1" ref="AG78" ca="1">IF(NOT(ISNUMBER(INDEX($A:$A, LOOKUP(2, 1 / ($A$1:INDIRECT("$A$"&amp;ROW($A78)) &lt;&gt; ""),ROW($A$1:INDIRECT("$A$"&amp;ROW($A78)))), 1))), "",
INDEX($AG:$AG, LOOKUP(2, 1 / ($AG$1:INDIRECT("$AG$"&amp;ROW($AG78)-1) &lt;&gt; ""),ROW($AG$1:INDIRECT("$AG$"&amp;ROW($AG78)-1))), 1)+
IF(INDEX($AC:$AC, LOOKUP(2, 1 / ($AC$1:INDIRECT("$AC$"&amp;ROW($AC78)-1) &lt;&gt; ""),ROW($AC$1:INDIRECT("$AC$"&amp;ROW($AC78)-1))), 1)+
INDEX($AD:$AD, LOOKUP(2, 1 / ($AD$1:INDIRECT("$AD$"&amp;ROW($AD78)-1) &lt;&gt; ""),ROW($AD$1:INDIRECT("$AD$"&amp;ROW($AD78)-1))), 1)+
INDEX($AE:$AE, LOOKUP(2, 1 / ($AE$1:INDIRECT("$AE$"&amp;ROW($AE78)-1) &lt;&gt; ""),ROW($AE$1:INDIRECT("$AE$"&amp;ROW($AD78)-1))), 1)+
INDEX($AE:$AF, LOOKUP(2, 1 / ($AF$1:INDIRECT("$AF$"&amp;ROW($AF78)-1) &lt;&gt; ""),ROW($AF$1:INDIRECT("$AF$"&amp;ROW($AD78)-1))), 1)+
INDEX($AG:$AG, LOOKUP(2, 1 / ($AG$1:INDIRECT("$AG$"&amp;ROW($AG78)-1) &lt;&gt; ""),ROW($AG$1:INDIRECT("$AG$"&amp;ROW($AD78)-1))), 1)+
INDEX($AH:$AH, LOOKUP(2, 1 / ($AH$1:INDIRECT("$AH$"&amp;ROW($AH78)-1) &lt;&gt; ""),ROW($AH$1:INDIRECT("$AH$"&amp;ROW($AD78)-1))), 1)&gt;=510,0,
IF(INDEX($AG:$AG, LOOKUP(2, 1 / ($AG$1:INDIRECT("$AG$"&amp;ROW($AG78)-1) &lt;&gt; ""),ROW($AG$1:INDIRECT("$AG$"&amp;ROW($AG78)-1))), 1)&gt;=255,0,
VLOOKUP(INDIRECT("$G$"&amp;LOOKUP(2, 1 / ($AG$1:INDIRECT("$AG$"&amp;ROW($AG78)-1) &lt;&gt; ""),ROW($AG$1:INDIRECT("$AG$"&amp;ROW($AG78)-1)))), 'EV and Base'!$A$1:$N$671, 7, FALSE))))</f>
        <v/>
      </c>
      <c r="AH78" s="24" t="str" cm="1">
        <f t="array" aca="1" ref="AH78" ca="1">IF(NOT(ISNUMBER(INDEX($A:$A,LOOKUP(2,1/($A$1:INDIRECT("$A$"&amp;ROW($A78))&lt;&gt;""),ROW($A$1:INDIRECT("$A$"&amp;ROW($A78)))),1))),"",
INDEX($AH:$AH,LOOKUP(2,1/($AH$1:INDIRECT("$AH$"&amp;ROW($AH78)-1)&lt;&gt;""),ROW($AH$1:INDIRECT("$AH$"&amp;ROW($AH78)-1))),1)+
IF(INDEX($AC:$AC,LOOKUP(2,1/($AC$1:INDIRECT("$AC$"&amp;ROW($AC78)-1)&lt;&gt;""),ROW($AC$1:INDIRECT("$AC$"&amp;ROW($AC78)-1))),1)+
INDEX($AD:$AD,LOOKUP(2,1/($AD$1:INDIRECT("$AD$"&amp;ROW($AD78)-1)&lt;&gt;""),ROW($AD$1:INDIRECT("$AD$"&amp;ROW($AD78)-1))),1)+
INDEX($AE:$AE,LOOKUP(2,1/($AE$1:INDIRECT("$AE$"&amp;ROW($AE78)-1)&lt;&gt;""),ROW($AE$1:INDIRECT("$AE$"&amp;ROW($AD78)-1))),1)+
INDEX($AE:$AF,LOOKUP(2,1/($AF$1:INDIRECT("$AF$"&amp;ROW($AF78)-1)&lt;&gt;""),ROW($AF$1:INDIRECT("$AF$"&amp;ROW($AD78)-1))),1)+
INDEX($AG:$AG,LOOKUP(2,1/($AG$1:INDIRECT("$AG$"&amp;ROW($AG78)-1)&lt;&gt;""),ROW($AG$1:INDIRECT("$AG$"&amp;ROW($AD78)-1))),1)+
INDEX($AH:$AH,LOOKUP(2,1/($AH$1:INDIRECT("$AH$"&amp;ROW($AH78)-1)&lt;&gt;""),ROW($AH$1:INDIRECT("$AH$"&amp;ROW($AD78)-1))),1)&gt;=510,0,
IF(INDEX($AH:$AH,LOOKUP(2,1/($AH$1:INDIRECT("$AH$"&amp;ROW($AH78)-1)&lt;&gt;""),ROW($AH$1:INDIRECT("$AH$"&amp;ROW($AH78)-1))),1)&gt;=255,0,
VLOOKUP(INDIRECT("$G$"&amp;LOOKUP(2,1/($AH$1:INDIRECT("$AH$"&amp;ROW($AH78)-1)&lt;&gt;""),ROW($AH$1:INDIRECT("$AH$"&amp;ROW($AH78)-1)))),'EV and Base'!$A$1:$N$671,8,FALSE))))</f>
        <v/>
      </c>
      <c r="AI78" s="29" t="str" cm="1">
        <f t="array" aca="1" ref="AI78" ca="1">IF(NOT(ISNUMBER(INDEX($A:$A,LOOKUP(2,1/($A$1:INDIRECT("$A$"&amp;ROW($A78))&lt;&gt;""),ROW($A$1:INDIRECT("$A$"&amp;ROW($A78)))),1))),"",
ROUNDDOWN((((2*VLOOKUP($AA78,'EV and Base'!$A$1:$N$671,9,FALSE))+31+ROUNDDOWN($AC78/4,0))*$AB78)/100,0)+$AB78+10)</f>
        <v/>
      </c>
      <c r="AJ78" s="21" t="str" cm="1">
        <f t="array" aca="1" ref="AJ78" ca="1">IF(NOT(ISNUMBER(INDEX($A:$A, LOOKUP(2, 1 / ($A$1:INDIRECT("$A$"&amp;ROW($A78)) &lt;&gt; ""),ROW($A$1:INDIRECT("$A$"&amp;ROW($A78)))), 1))), "",
ROUNDDOWN((ROUNDDOWN((((2*VLOOKUP($AA78, 'EV and Base'!$A$1:$N$671, 10, FALSE))+31+ROUNDDOWN($AD78/4, 0))*$AB78)/100, 0)+5)*1.1, 0))</f>
        <v/>
      </c>
      <c r="AK78" s="21" t="str" cm="1">
        <f t="array" aca="1" ref="AK78" ca="1">IF(NOT(ISNUMBER(INDEX($A:$A, LOOKUP(2, 1 / ($A$1:INDIRECT("$A$"&amp;ROW($A78)) &lt;&gt; ""),ROW($A$1:INDIRECT("$A$"&amp;ROW($A78)))), 1))), "",
ROUNDDOWN((ROUNDDOWN((((2*VLOOKUP($AA78, 'EV and Base'!$A$1:$N$671, 11, FALSE))+30+ROUNDDOWN($AE78/4, 0))*$AB78)/100, 0)+5), 0)
&amp;"-"&amp;
ROUNDDOWN((ROUNDDOWN((((2*VLOOKUP($AA78, 'EV and Base'!$A$1:$N$671, 11, FALSE))+31+ROUNDDOWN($AE78/4, 0))*$AB78)/100, 0)+5), 0))</f>
        <v/>
      </c>
      <c r="AL78" s="21" t="str" cm="1">
        <f t="array" aca="1" ref="AL78" ca="1">IF(NOT(ISNUMBER(INDEX($A:$A, LOOKUP(2, 1 / ($A$1:INDIRECT("$A$"&amp;ROW($A78)) &lt;&gt; ""),ROW($A$1:INDIRECT("$A$"&amp;ROW($A78)))), 1))), "",
ROUNDDOWN((ROUNDDOWN((((2*VLOOKUP($AA78, 'EV and Base'!$A$1:$N$671, 12, FALSE))+0+ROUNDDOWN($AF78/4, 0))*$AB78)/100, 0)+5)*0.9, 0)
&amp;"-"&amp;
ROUNDDOWN((ROUNDDOWN((((2*VLOOKUP($AA78, 'EV and Base'!$A$1:$N$671, 12, FALSE))+31+ROUNDDOWN($AF78/4, 0))*$AB78)/100, 0)+5)*0.9, 0))</f>
        <v/>
      </c>
      <c r="AM78" s="21" t="str" cm="1">
        <f t="array" aca="1" ref="AM78" ca="1">IF(NOT(ISNUMBER(INDEX($A:$A, LOOKUP(2, 1 / ($A$1:INDIRECT("$A$"&amp;ROW($A78)) &lt;&gt; ""),ROW($A$1:INDIRECT("$A$"&amp;ROW($A78)))), 1))), "",
ROUNDDOWN((ROUNDDOWN((((2*VLOOKUP($AA78, 'EV and Base'!$A$1:$N$671, 13, FALSE))+30+ROUNDDOWN($AG78/4, 0))*$AB78)/100, 0)+5), 0)
&amp;"-"&amp;
ROUNDDOWN((ROUNDDOWN((((2*VLOOKUP($AA78, 'EV and Base'!$A$1:$N$671, 13, FALSE))+31+ROUNDDOWN($AG78/4, 0))*$AB78)/100, 0)+5), 0))</f>
        <v/>
      </c>
      <c r="AN78" s="25" t="str" cm="1">
        <f t="array" aca="1" ref="AN78" ca="1">IF(NOT(ISNUMBER(INDEX($A:$A, LOOKUP(2, 1 / ($A$1:INDIRECT("$A$"&amp;ROW($A78)) &lt;&gt; ""),ROW($A$1:INDIRECT("$A$"&amp;ROW($A78)))), 1))), "",
ROUNDDOWN((ROUNDDOWN((((2*VLOOKUP($AA78, 'EV and Base'!$A$1:$N$671, 14, FALSE))+31+ROUNDDOWN($AH78/4, 0))*$AB78)/100, 0)+5), 0))</f>
        <v/>
      </c>
      <c r="AO78" s="23" t="str" cm="1">
        <f t="array" aca="1" ref="AO78" ca="1">IF(NOT(ISNUMBER(INDEX($A:$A, LOOKUP(2, 1 / ($A$1:INDIRECT("$A$"&amp;ROW($A78)) &lt;&gt; ""),ROW($A$1:INDIRECT("$A$"&amp;ROW($A78)))), 1))), "",
ROUNDDOWN((((2*VLOOKUP($AA78, 'EV and Base'!$A$1:$N$671, 9, FALSE))+31+ROUNDDOWN($AC78/4, 0))*$AB78)/100, 0)+$AB78+10)</f>
        <v/>
      </c>
      <c r="AP78" s="2" t="str" cm="1">
        <f t="array" aca="1" ref="AP78" ca="1">IF(NOT(ISNUMBER(INDEX($A:$A, LOOKUP(2, 1 / ($A$1:INDIRECT("$A$"&amp;ROW($A78)) &lt;&gt; ""),ROW($A$1:INDIRECT("$A$"&amp;ROW($A78)))), 1))), "",
ROUNDDOWN((ROUNDDOWN((((2*VLOOKUP($AA78, 'EV and Base'!$A$1:$N$671, 10, FALSE))+31+ROUNDDOWN($AD78/4, 0))*$AB78)/100, 0)+5)*1.1, 0))</f>
        <v/>
      </c>
      <c r="AQ78" s="2" t="str" cm="1">
        <f t="array" aca="1" ref="AQ78" ca="1">IF(NOT(ISNUMBER(INDEX($A:$A, LOOKUP(2, 1 / ($A$1:INDIRECT("$A$"&amp;ROW($A78)) &lt;&gt; ""),ROW($A$1:INDIRECT("$A$"&amp;ROW($A78)))), 1))), "",
ROUNDDOWN((ROUNDDOWN((((2*VLOOKUP($AA78, 'EV and Base'!$A$1:$N$671, 11, FALSE))+$AV$2+ROUNDDOWN($AE78/4, 0))*$AB78)/100, 0)+5), 0))</f>
        <v/>
      </c>
      <c r="AR78" s="22" t="str" cm="1">
        <f t="array" aca="1" ref="AR78" ca="1">IF(NOT(ISNUMBER(INDEX($A:$A, LOOKUP(2, 1 / ($A$1:INDIRECT("$A$"&amp;ROW($A78)) &lt;&gt; ""),ROW($A$1:INDIRECT("$A$"&amp;ROW($A78)))), 1))), "",
ROUNDDOWN((ROUNDDOWN((((2*VLOOKUP($AA78, 'EV and Base'!$A$1:$N$671, 12, FALSE))+$AW$2+ROUNDDOWN($AF78/4, 0))*$AB78)/100, 0)+5)*0.9, 0))</f>
        <v/>
      </c>
      <c r="AS78" s="2" t="str" cm="1">
        <f t="array" aca="1" ref="AS78" ca="1">IF(NOT(ISNUMBER(INDEX($A:$A, LOOKUP(2, 1 / ($A$1:INDIRECT("$A$"&amp;ROW($A78)) &lt;&gt; ""),ROW($A$1:INDIRECT("$A$"&amp;ROW($A78)))), 1))), "",
ROUNDDOWN((ROUNDDOWN((((2*VLOOKUP($AA78, 'EV and Base'!$A$1:$N$671, 13, FALSE))+$AX$2+ROUNDDOWN($AG78/4, 0))*$AB78)/100, 0)+5), 0))</f>
        <v/>
      </c>
      <c r="AT78" s="24" t="str" cm="1">
        <f t="array" aca="1" ref="AT78" ca="1">IF(NOT(ISNUMBER(INDEX($A:$A, LOOKUP(2, 1 / ($A$1:INDIRECT("$A$"&amp;ROW($A78)) &lt;&gt; ""),ROW($A$1:INDIRECT("$A$"&amp;ROW($A78)))), 1))), "",
ROUNDDOWN((ROUNDDOWN((((2*VLOOKUP($AA78, 'EV and Base'!$A$1:$N$671, 14, FALSE))+31+ROUNDDOWN($AH78/4, 0))*$AB78)/100, 0)+5), 0))</f>
        <v/>
      </c>
      <c r="AU78" s="28"/>
      <c r="AY78" t="str" cm="1">
        <f t="array" aca="1" ref="AY78" ca="1">IF(NOT(ISNUMBER(INDEX($A:$A,LOOKUP(2,1/($A$1:INDIRECT("$A$"&amp;ROW($A78))&lt;&gt;""),ROW($A$1:INDIRECT("$A$"&amp;ROW($A78)))),1))),"",
INDEX($AY:$AY,LOOKUP(2,1/($AY$1:INDIRECT("$AY$"&amp;ROW($AY78)-1)&lt;&gt;""),ROW($AY$1:INDIRECT("$AY$"&amp;ROW($AY78)-1))),1)+$BL78)</f>
        <v/>
      </c>
      <c r="AZ78" s="3" t="str" cm="1">
        <f t="array" aca="1" ref="AZ78" ca="1">IF(NOT(ISNUMBER(INDEX($A:$A, LOOKUP(2, 1 / ($A$1:INDIRECT("$A$"&amp;ROW($A78)) &lt;&gt; ""),ROW($A$1:INDIRECT("$A$"&amp;ROW($A78)))), 1))), "",
VLOOKUP(INDIRECT("$G$"&amp;LOOKUP(2, 1 / ($AY$1:INDIRECT("$AY$"&amp;ROW($AY78)-1) &lt;&gt; ""),ROW($AY$1:INDIRECT("$AY$"&amp;ROW($AY78)-1)))),'EV and Base'!A73:N743,2,FALSE))</f>
        <v/>
      </c>
      <c r="BA78" s="3" t="str" cm="1">
        <f t="array" aca="1" ref="BA78" ca="1">IF(NOT(ISNUMBER(INDEX($A:$A, LOOKUP(2, 1 / ($A$1:INDIRECT("$A$"&amp;ROW($A78)) &lt;&gt; ""),ROW($A$1:INDIRECT("$A$"&amp;ROW($A78)))), 1))), "",
INDIRECT("$I$"&amp;LOOKUP(2, 1 / ($AY$1:INDIRECT("$AY$"&amp;ROW($AY78)-1) &lt;&gt; ""),ROW($AY$1:INDIRECT("$AY$"&amp;ROW($AY78)-1)))))</f>
        <v/>
      </c>
      <c r="BB78" s="1" t="str" cm="1">
        <f t="array" aca="1" ref="BB78" ca="1">IF(NOT(ISNUMBER(INDEX($A:$A, LOOKUP(2, 1 / ($A$1:INDIRECT("$A$"&amp;ROW($A78)) &lt;&gt; ""),ROW($A$1:INDIRECT("$A$"&amp;ROW($A78)))), 1))), "",
INDIRECT("$AB$"&amp;LOOKUP(2, 1 / ($AY$1:INDIRECT("$AY$"&amp;ROW($AY78)-1) &lt;&gt; ""),ROW($AY$1:INDIRECT("$AY$"&amp;ROW($AY78)-1)))))</f>
        <v/>
      </c>
      <c r="BC78" s="3" t="str" cm="1">
        <f t="array" aca="1" ref="BC78" ca="1">IF(NOT(ISNUMBER(INDEX($A:$A,LOOKUP(2,1/($A$1:INDIRECT("$A$"&amp;ROW($A78))&lt;&gt;""),ROW($A$1:INDIRECT("$A$"&amp;ROW($A78)))),1))),"",
$BA78+$BA78+10)</f>
        <v/>
      </c>
      <c r="BD78" s="3" t="str" cm="1">
        <f t="array" aca="1" ref="BD78" ca="1">IF(NOT(ISNUMBER(INDEX($A:$A,LOOKUP(2,1/($A$1:INDIRECT("$A$"&amp;ROW($A78))&lt;&gt;""),ROW($A$1:INDIRECT("$A$"&amp;ROW($A78)))),1))),"",
$BA78+$BB78+10)</f>
        <v/>
      </c>
      <c r="BE78" s="3" t="str" cm="1">
        <f t="array" aca="1" ref="BE78" ca="1">IF(NOT(ISNUMBER(INDEX($A:$A,LOOKUP(2,1/($A$1:INDIRECT("$A$"&amp;ROW($A78))&lt;&gt;""),ROW($A$1:INDIRECT("$A$"&amp;ROW($A78)))),1))),"",
$BC78*$BC78)</f>
        <v/>
      </c>
      <c r="BF78" s="3" t="str" cm="1">
        <f t="array" aca="1" ref="BF78" ca="1">IF(NOT(ISNUMBER(INDEX($A:$A,LOOKUP(2,1/($A$1:INDIRECT("$A$"&amp;ROW($A78))&lt;&gt;""),ROW($A$1:INDIRECT("$A$"&amp;ROW($A78)))),1))),"",
$BD78*$BD78)</f>
        <v/>
      </c>
      <c r="BG78" s="3" t="str" cm="1">
        <f t="array" aca="1" ref="BG78" ca="1">IF(NOT(ISNUMBER(INDEX($A:$A,LOOKUP(2,1/($A$1:INDIRECT("$A$"&amp;ROW($A78))&lt;&gt;""),ROW($A$1:INDIRECT("$A$"&amp;ROW($A78)))),1))),"",
_xlfn.FLOOR.MATH(1.5*_xlfn.FLOOR.MATH($AZ78*BA78/5)))</f>
        <v/>
      </c>
      <c r="BH78" s="3" t="str" cm="1">
        <f t="array" aca="1" ref="BH78" ca="1">IF(NOT(ISNUMBER(INDEX($A:$A, LOOKUP(2, 1 / ($A$1:INDIRECT("$A$"&amp;ROW($A78)) &lt;&gt; ""),ROW($A$1:INDIRECT("$A$"&amp;ROW($A78)))), 1))), "",
_xlfn.FLOOR.MATH($BG78/IF(OR(INDIRECT("$C$"&amp;LOOKUP(2, 1 / ($AY$1:INDIRECT("$AY$"&amp;ROW($AY78)-1) &lt;&gt; ""),ROW($AY$1:INDIRECT("$AY$"&amp;ROW($AY78)-1))))="Multi",
INDIRECT("$C$"&amp;LOOKUP(2, 1 / ($AY$1:INDIRECT("$AY$"&amp;ROW($AY78)-1) &lt;&gt; ""),ROW($AY$1:INDIRECT("$AY$"&amp;ROW($AY78)-1))))="Double"),2,1)))</f>
        <v/>
      </c>
      <c r="BI78" s="3" t="str" cm="1">
        <f t="array" aca="1" ref="BI78" ca="1">IF(NOT(ISNUMBER(INDEX($A:$A,LOOKUP(2,1/($A$1:INDIRECT("$A$"&amp;ROW($A78))&lt;&gt;""),ROW($A$1:INDIRECT("$A$"&amp;ROW($A78)))),1))),"",
VLOOKUP($BC78,GameFreakSQRT!$A$1:$B$200,2,FALSE))</f>
        <v/>
      </c>
      <c r="BJ78" s="3" t="str" cm="1">
        <f t="array" aca="1" ref="BJ78" ca="1">IF(NOT(ISNUMBER(INDEX($A:$A,LOOKUP(2,1/($A$1:INDIRECT("$A$"&amp;ROW($A78))&lt;&gt;""),ROW($A$1:INDIRECT("$A$"&amp;ROW($A78)))),1))),"",
VLOOKUP($BD78,GameFreakSQRT!$A$1:$B$200,2,FALSE))</f>
        <v/>
      </c>
      <c r="BK78" s="3" t="str" cm="1">
        <f t="array" aca="1" ref="BK78" ca="1">IF(NOT(ISNUMBER(INDEX($A:$A,LOOKUP(2,1/($A$1:INDIRECT("$A$"&amp;ROW($A78))&lt;&gt;""),ROW($A$1:INDIRECT("$A$"&amp;ROW($A78)))),1))),"",
_xlfn.FLOOR.MATH((($BI78*$BE78)*$BH78)/($BJ78*$BF78))+1)</f>
        <v/>
      </c>
      <c r="BL78" s="3" t="str" cm="1">
        <f t="array" aca="1" ref="BL78" ca="1">IF(NOT(ISNUMBER(INDEX($A:$A,LOOKUP(2,1/($A$1:INDIRECT("$A$"&amp;ROW($A78))&lt;&gt;""),ROW($A$1:INDIRECT("$A$"&amp;ROW($A78)))),1))),"",
_xlfn.FLOOR.MATH($BK78*IF(NOT(INDIRECT("$Z$"&amp;LOOKUP(2, 1 / ($AY$1:INDIRECT("$AY$"&amp;ROW($AY78)-1) &lt;&gt; ""),ROW($AY$1:INDIRECT("$AY$"&amp;ROW($AY78)-1))))=""),1.5,1)))</f>
        <v/>
      </c>
      <c r="BM78" s="3" t="str" cm="1">
        <f t="array" aca="1" ref="BM78" ca="1">IF(NOT(ISNUMBER(INDEX($A:$A, LOOKUP(2, 1 / ($A$1:INDIRECT("$A$"&amp;ROW($A78)) &lt;&gt; ""),ROW($A$1:INDIRECT("$A$"&amp;ROW($A78)))), 1))), "",
INDIRECT("$Y$"&amp;LOOKUP(2, 1 / ($AY$1:INDIRECT("$AY$"&amp;ROW($AY78)-1) &lt;&gt; ""),ROW($AY$1:INDIRECT("$AY$"&amp;ROW($AY78)-1)))))</f>
        <v/>
      </c>
      <c r="BN78" s="3" t="str">
        <f t="shared" ca="1" si="7"/>
        <v/>
      </c>
      <c r="CT78" s="3" t="str" cm="1">
        <f t="array" aca="1" ref="CT78" ca="1">IF(NOT(ISNUMBER(INDEX($A:$A, LOOKUP(2, 1 / ($A$1:INDIRECT("$A$"&amp;ROW($A78)) &lt;&gt; ""),ROW($A$1:INDIRECT("$A$"&amp;ROW($A78)))), 1))), "",
$AY78-INDEX($AY:$AY, LOOKUP(2, 1 / ($AY$1:INDIRECT("$AV$"&amp;ROW($AY78)-1) &lt;&gt; ""),ROW($AY$1:INDIRECT("$AV$"&amp;ROW($AY78)-1))), 1))</f>
        <v/>
      </c>
      <c r="CU78" s="3" t="str" cm="1">
        <f t="array" aca="1" ref="CU78" ca="1">IF(NOT(ISNUMBER(INDEX($A:$A, LOOKUP(2, 1 / ($A$1:INDIRECT("$A$"&amp;ROW($A78)) &lt;&gt; ""),ROW($A$1:INDIRECT("$A$"&amp;ROW($A78)))), 1))), "",
INDEX($Y:$Y, LOOKUP(2, 1 / ($Y$1:INDIRECT("$Y$"&amp;ROW($Y78)-1) &lt;&gt; ""),ROW($Y$1:INDIRECT("$Y$"&amp;ROW($Y78)-1))), 1))</f>
        <v/>
      </c>
      <c r="CV78" s="1" t="str">
        <f ca="1">IFERROR(VLOOKUP($AY78, 'Medium-Slow'!$A$1:$B$101, 2, TRUE),"")</f>
        <v/>
      </c>
    </row>
    <row r="79" spans="1:100" x14ac:dyDescent="0.45">
      <c r="A79" s="56">
        <v>24</v>
      </c>
      <c r="B79" s="56" t="s">
        <v>241</v>
      </c>
      <c r="C79" s="56" t="s">
        <v>46</v>
      </c>
      <c r="D79" s="56" t="s">
        <v>191</v>
      </c>
      <c r="E79" s="56" t="s">
        <v>48</v>
      </c>
      <c r="F79" s="56">
        <v>1</v>
      </c>
      <c r="G79" s="2" t="s">
        <v>131</v>
      </c>
      <c r="H79" s="2" t="s">
        <v>50</v>
      </c>
      <c r="I79" s="2">
        <v>18</v>
      </c>
      <c r="J79" s="2" t="s">
        <v>85</v>
      </c>
      <c r="K79" s="2" t="s">
        <v>107</v>
      </c>
      <c r="L79" s="2" t="s">
        <v>53</v>
      </c>
      <c r="M79" s="2" t="s">
        <v>128</v>
      </c>
      <c r="N79" s="2" t="s">
        <v>133</v>
      </c>
      <c r="O79" s="2" t="s">
        <v>135</v>
      </c>
      <c r="P79" s="2" t="s">
        <v>200</v>
      </c>
      <c r="Q79" s="2">
        <v>12</v>
      </c>
      <c r="R79" s="2">
        <f>_xlfn.FLOOR.MATH((((2*VLOOKUP(G79, 'EV and Base'!$A$1:$N$671, 9, FALSE))+$Q79)*$I79)/100)+$I79+10</f>
        <v>48</v>
      </c>
      <c r="S79" s="2">
        <f>_xlfn.FLOOR.MATH((_xlfn.FLOOR.MATH((((2*VLOOKUP($G79, 'EV and Base'!$A$1:$N$671, 10, FALSE))+$Q79)*$I79)/100)+5)*
IF(OR($J79="Lonely", $J79="Brave", $J79="Adamant", $J79="Naughty"), 1.1,
IF(OR($J79="Bold", $J79="Timid", $J79="Modest", $J79="Calm"), 0.9, 1)))</f>
        <v>26</v>
      </c>
      <c r="T79" s="2">
        <f>_xlfn.FLOOR.MATH((_xlfn.FLOOR.MATH((((2*VLOOKUP($G79, 'EV and Base'!$A$1:$N$671, 11, FALSE))+$Q79)*$I79)/100)+5)*
IF(OR($J79="Bold", $J79="Relaxed", $J79="Impish", $J79="Lax"), 1.1,
IF(OR($J79="Lonely", $J79="Hasty", $J79="Mild", $J79="Gentle"), 0.9, 1)))</f>
        <v>21</v>
      </c>
      <c r="U79" s="2">
        <f>_xlfn.FLOOR.MATH((_xlfn.FLOOR.MATH((((2*VLOOKUP($G79, 'EV and Base'!$A$1:$N$671, 12, FALSE))+$Q79)*$I79)/100)+5)*
IF(OR($J79="Modest", $J79="Mild", $J79="Quiet", $J79="Rash"), 1.1,
IF(OR($J79="Adamant", $J79="Impish", $J79="Jolly", $J79="Careful"), 0.9, 1)))</f>
        <v>26</v>
      </c>
      <c r="V79" s="2">
        <f>_xlfn.FLOOR.MATH((_xlfn.FLOOR.MATH((((2*VLOOKUP($G79, 'EV and Base'!$A$1:$N$671, 13, FALSE))+$Q79)*$I79)/100)+5)*
IF(OR($J79="Calm", $J79="Gentle", $J79="Sassy", $J79="Careful"), 1.1,
IF(OR($J79="Naughty", $J79="Lax", $J79="Naive", $J79="Rash"), 0.9, 1)))</f>
        <v>26</v>
      </c>
      <c r="W79" s="2">
        <f>_xlfn.FLOOR.MATH((_xlfn.FLOOR.MATH((((2*VLOOKUP($G79, 'EV and Base'!$A$1:$N$671, 14, FALSE))+$Q79)*$I79)/100)+5)*
IF(OR($J79="Timid", $J79="Hasty", $J79="Jolly", $J79="Naive"), 1.1,
IF(OR($J79="Brave", $J79="Relaxed", $J79="Quiet", $J79="Sassy"), 0.9, 1)))</f>
        <v>30</v>
      </c>
      <c r="X79" s="56">
        <v>1080</v>
      </c>
      <c r="Y79" s="1">
        <v>290</v>
      </c>
      <c r="AA79" s="23" t="str" cm="1">
        <f t="array" aca="1" ref="AA79" ca="1">IF(NOT(ISNUMBER(INDEX($A:$A,LOOKUP(2,1/($A$1:INDIRECT("$A$"&amp;ROW($A79))&lt;&gt;""),ROW($A$1:INDIRECT("$A$"&amp;ROW($A79)))),1))),"",
IF(NOT(ISNUMBER($A79)),$AA78,
IF($AB79&lt;16,"Lillipup",
IF($AB79&lt;32,"Herdier",
"Stoutland"))))</f>
        <v>Herdier</v>
      </c>
      <c r="AB79" s="25" cm="1">
        <f t="array" aca="1" ref="AB79" ca="1">IF(NOT(ISNUMBER(INDEX($A:$A, LOOKUP(2, 1 / ($A$1:INDIRECT("$A$"&amp;ROW($A79)) &lt;&gt; ""),ROW($A$1:INDIRECT("$A$"&amp;ROW($A79)))), 1))), "",
VLOOKUP($AY79,'Medium-Slow'!$A$1:$B$101,2,TRUE))</f>
        <v>21</v>
      </c>
      <c r="AC79" s="23" cm="1">
        <f t="array" aca="1" ref="AC79" ca="1">IF(NOT(ISNUMBER(INDEX($A:$A, LOOKUP(2, 1 / ($A$1:INDIRECT("$A$"&amp;ROW($A79)) &lt;&gt; ""),ROW($A$1:INDIRECT("$A$"&amp;ROW($A79)))), 1))), "",
INDEX($AC:$AC, LOOKUP(2, 1 / ($AC$1:INDIRECT("$AC$"&amp;ROW($AC79)-1) &lt;&gt; ""),ROW($AC$1:INDIRECT("$AC$"&amp;ROW($AC79)-1))), 1)+
IF(INDEX($AC:$AC, LOOKUP(2, 1 / ($AC$1:INDIRECT("$AC$"&amp;ROW($AC79)-1) &lt;&gt; ""),ROW($AC$1:INDIRECT("$AC$"&amp;ROW($AC79)-1))), 1)+
INDEX($AD:$AD, LOOKUP(2, 1 / ($AD$1:INDIRECT("$AD$"&amp;ROW($AD79)-1) &lt;&gt; ""),ROW($AD$1:INDIRECT("$AD$"&amp;ROW($AD79)-1))), 1)+
INDEX($AE:$AE, LOOKUP(2, 1 / ($AE$1:INDIRECT("$AE$"&amp;ROW($AE79)-1) &lt;&gt; ""),ROW($AE$1:INDIRECT("$AE$"&amp;ROW($AD79)-1))), 1)+
INDEX($AE:$AF, LOOKUP(2, 1 / ($AF$1:INDIRECT("$AF$"&amp;ROW($AF79)-1) &lt;&gt; ""),ROW($AF$1:INDIRECT("$AF$"&amp;ROW($AD79)-1))), 1)+
INDEX($AG:$AG, LOOKUP(2, 1 / ($AG$1:INDIRECT("$AG$"&amp;ROW($AG79)-1) &lt;&gt; ""),ROW($AG$1:INDIRECT("$AG$"&amp;ROW($AD79)-1))), 1)+
INDEX($AH:$AH, LOOKUP(2, 1 / ($AH$1:INDIRECT("$AH$"&amp;ROW($AH79)-1) &lt;&gt; ""),ROW($AH$1:INDIRECT("$AH$"&amp;ROW($AD79)-1))), 1)&gt;=510,0,
IF(INDEX($AC:$AC, LOOKUP(2, 1 / ($AC$1:INDIRECT("$AC$"&amp;ROW($AC79)-1) &lt;&gt; ""),ROW($AC$1:INDIRECT("$AC$"&amp;ROW($AC79)-1))), 1)&gt;=255,0,
VLOOKUP(INDIRECT("$G$"&amp;LOOKUP(2, 1 / ($AC$1:INDIRECT("$AC$"&amp;ROW($AC79)-1) &lt;&gt; ""),ROW($AC$1:INDIRECT("$AC$"&amp;ROW($AC79)-1)))), 'EV and Base'!$A$1:$N$671, 3, FALSE))))</f>
        <v>2</v>
      </c>
      <c r="AD79" s="2" cm="1">
        <f t="array" aca="1" ref="AD79" ca="1">IF(NOT(ISNUMBER(INDEX($A:$A, LOOKUP(2, 1 / ($A$1:INDIRECT("$A$"&amp;ROW($A79)) &lt;&gt; ""),ROW($A$1:INDIRECT("$A$"&amp;ROW($A79)))), 1))), "",
INDEX($AD:$AD, LOOKUP(2, 1 / ($AD$1:INDIRECT("$AD$"&amp;ROW($AD79)-1) &lt;&gt; ""),ROW($AD$1:INDIRECT("$AD$"&amp;ROW($AD79)-1))), 1)+
IF(INDEX($AC:$AC, LOOKUP(2, 1 / ($AC$1:INDIRECT("$AC$"&amp;ROW($AC79)-1) &lt;&gt; ""),ROW($AC$1:INDIRECT("$AC$"&amp;ROW($AC79)-1))), 1)+
INDEX($AD:$AD, LOOKUP(2, 1 / ($AD$1:INDIRECT("$AD$"&amp;ROW($AD79)-1) &lt;&gt; ""),ROW($AD$1:INDIRECT("$AD$"&amp;ROW($AD79)-1))), 1)+
INDEX($AE:$AE, LOOKUP(2, 1 / ($AE$1:INDIRECT("$AE$"&amp;ROW($AE79)-1) &lt;&gt; ""),ROW($AE$1:INDIRECT("$AE$"&amp;ROW($AD79)-1))), 1)+
INDEX($AE:$AF, LOOKUP(2, 1 / ($AF$1:INDIRECT("$AF$"&amp;ROW($AF79)-1) &lt;&gt; ""),ROW($AF$1:INDIRECT("$AF$"&amp;ROW($AD79)-1))), 1)+
INDEX($AG:$AG, LOOKUP(2, 1 / ($AG$1:INDIRECT("$AG$"&amp;ROW($AG79)-1) &lt;&gt; ""),ROW($AG$1:INDIRECT("$AG$"&amp;ROW($AD79)-1))), 1)+
INDEX($AH:$AH, LOOKUP(2, 1 / ($AH$1:INDIRECT("$AH$"&amp;ROW($AH79)-1) &lt;&gt; ""),ROW($AH$1:INDIRECT("$AH$"&amp;ROW($AD79)-1))), 1)&gt;=510,0,
IF(INDEX($AD:$AD, LOOKUP(2, 1 / ($AD$1:INDIRECT("$AD$"&amp;ROW($AD79)-1) &lt;&gt; ""),ROW($AD$1:INDIRECT("$AD$"&amp;ROW($AD79)-1))), 1)&gt;=255,0,
VLOOKUP(INDIRECT("$G$"&amp;LOOKUP(2, 1 / ($AD$1:INDIRECT("$AD$"&amp;ROW($AD79)-1) &lt;&gt; ""),ROW($AD$1:INDIRECT("$AD$"&amp;ROW($AD79)-1)))), 'EV and Base'!$A$1:$N$671, 4, FALSE))))</f>
        <v>21</v>
      </c>
      <c r="AE79" s="2" cm="1">
        <f t="array" aca="1" ref="AE79" ca="1">IF(NOT(ISNUMBER(INDEX($A:$A,LOOKUP(2,1/($A$1:INDIRECT("$A$"&amp;ROW($A79))&lt;&gt;""),ROW($A$1:INDIRECT("$A$"&amp;ROW($A79)))),1))),"",
INDEX($AE:$AE,LOOKUP(2,1/($AE$1:INDIRECT("$AE$"&amp;ROW($AE79)-1)&lt;&gt;""),ROW($AE$1:INDIRECT("$AE$"&amp;ROW($AE79)-1))),1)+
IF(INDEX($AC:$AC,LOOKUP(2,1/($AC$1:INDIRECT("$AC$"&amp;ROW($AC79)-1)&lt;&gt;""),ROW($AC$1:INDIRECT("$AC$"&amp;ROW($AC79)-1))),1)+
INDEX($AD:$AD,LOOKUP(2,1/($AD$1:INDIRECT("$AD$"&amp;ROW($AD79)-1)&lt;&gt;""),ROW($AD$1:INDIRECT("$AD$"&amp;ROW($AD79)-1))),1)+
INDEX($AE:$AE,LOOKUP(2,1/($AE$1:INDIRECT("$AE$"&amp;ROW($AE79)-1)&lt;&gt;""),ROW($AE$1:INDIRECT("$AE$"&amp;ROW($AD79)-1))),1)+
INDEX($AE:$AF,LOOKUP(2,1/($AF$1:INDIRECT("$AF$"&amp;ROW($AF79)-1)&lt;&gt;""),ROW($AF$1:INDIRECT("$AF$"&amp;ROW($AD79)-1))),1)+
INDEX($AG:$AG,LOOKUP(2,1/($AG$1:INDIRECT("$AG$"&amp;ROW($AG79)-1)&lt;&gt;""),ROW($AG$1:INDIRECT("$AG$"&amp;ROW($AD79)-1))),1)+
INDEX($AH:$AH,LOOKUP(2,1/($AH$1:INDIRECT("$AH$"&amp;ROW($AH79)-1)&lt;&gt;""),ROW($AH$1:INDIRECT("$AH$"&amp;ROW($AD79)-1))),1)&gt;=510,0,
IF(INDEX($AE:$AE,LOOKUP(2,1/($AE$1:INDIRECT("$AE$"&amp;ROW($AE79)-1)&lt;&gt;""),ROW($AE$1:INDIRECT("$AE$"&amp;ROW($AE79)-1))),1)&gt;=255,0,
VLOOKUP(INDIRECT("$G$"&amp;LOOKUP(2,1/($AE$1:INDIRECT("$AE$"&amp;ROW($AE79)-1)&lt;&gt;""),ROW($AE$1:INDIRECT("$AE$"&amp;ROW($AE79)-1)))),'EV and Base'!$A$1:$N$671,5,FALSE))))</f>
        <v>0</v>
      </c>
      <c r="AF79" s="2" cm="1">
        <f t="array" aca="1" ref="AF79" ca="1">IF(NOT(ISNUMBER(INDEX($A:$A, LOOKUP(2, 1 / ($A$1:INDIRECT("$A$"&amp;ROW($A79)) &lt;&gt; ""),ROW($A$1:INDIRECT("$A$"&amp;ROW($A79)))), 1))), "",
INDEX($AF:$AF, LOOKUP(2, 1 / ($AF$1:INDIRECT("$AF$"&amp;ROW($AF79)-1) &lt;&gt; ""),ROW($AF$1:INDIRECT("$AF$"&amp;ROW($AF79)-1))), 1)+
IF(INDEX($AC:$AC, LOOKUP(2, 1 / ($AC$1:INDIRECT("$AC$"&amp;ROW($AC79)-1) &lt;&gt; ""),ROW($AC$1:INDIRECT("$AC$"&amp;ROW($AC79)-1))), 1)+
INDEX($AD:$AD, LOOKUP(2, 1 / ($AD$1:INDIRECT("$AD$"&amp;ROW($AD79)-1) &lt;&gt; ""),ROW($AD$1:INDIRECT("$AD$"&amp;ROW($AD79)-1))), 1)+
INDEX($AE:$AE, LOOKUP(2, 1 / ($AE$1:INDIRECT("$AE$"&amp;ROW($AE79)-1) &lt;&gt; ""),ROW($AE$1:INDIRECT("$AE$"&amp;ROW($AD79)-1))), 1)+
INDEX($AE:$AF, LOOKUP(2, 1 / ($AF$1:INDIRECT("$AF$"&amp;ROW($AF79)-1) &lt;&gt; ""),ROW($AF$1:INDIRECT("$AF$"&amp;ROW($AD79)-1))), 1)+
INDEX($AG:$AG, LOOKUP(2, 1 / ($AG$1:INDIRECT("$AG$"&amp;ROW($AG79)-1) &lt;&gt; ""),ROW($AG$1:INDIRECT("$AG$"&amp;ROW($AD79)-1))), 1)+
INDEX($AH:$AH, LOOKUP(2, 1 / ($AH$1:INDIRECT("$AH$"&amp;ROW($AH79)-1) &lt;&gt; ""),ROW($AH$1:INDIRECT("$AH$"&amp;ROW($AD79)-1))), 1)&gt;=510,0,
IF(INDEX($AF:$AF, LOOKUP(2, 1 / ($AF$1:INDIRECT("$AF$"&amp;ROW($AF79)-1) &lt;&gt; ""),ROW($AF$1:INDIRECT("$AF$"&amp;ROW($AF79)-1))), 1)&gt;=255,0,
VLOOKUP(INDIRECT("$G$"&amp;LOOKUP(2, 1 / ($AF$1:INDIRECT("$AF$"&amp;ROW($AF79)-1) &lt;&gt; ""),ROW($AF$1:INDIRECT("$AF$"&amp;ROW($AF79)-1)))), 'EV and Base'!$A$1:$N$671, 6, FALSE))))</f>
        <v>1</v>
      </c>
      <c r="AG79" s="2" cm="1">
        <f t="array" aca="1" ref="AG79" ca="1">IF(NOT(ISNUMBER(INDEX($A:$A, LOOKUP(2, 1 / ($A$1:INDIRECT("$A$"&amp;ROW($A79)) &lt;&gt; ""),ROW($A$1:INDIRECT("$A$"&amp;ROW($A79)))), 1))), "",
INDEX($AG:$AG, LOOKUP(2, 1 / ($AG$1:INDIRECT("$AG$"&amp;ROW($AG79)-1) &lt;&gt; ""),ROW($AG$1:INDIRECT("$AG$"&amp;ROW($AG79)-1))), 1)+
IF(INDEX($AC:$AC, LOOKUP(2, 1 / ($AC$1:INDIRECT("$AC$"&amp;ROW($AC79)-1) &lt;&gt; ""),ROW($AC$1:INDIRECT("$AC$"&amp;ROW($AC79)-1))), 1)+
INDEX($AD:$AD, LOOKUP(2, 1 / ($AD$1:INDIRECT("$AD$"&amp;ROW($AD79)-1) &lt;&gt; ""),ROW($AD$1:INDIRECT("$AD$"&amp;ROW($AD79)-1))), 1)+
INDEX($AE:$AE, LOOKUP(2, 1 / ($AE$1:INDIRECT("$AE$"&amp;ROW($AE79)-1) &lt;&gt; ""),ROW($AE$1:INDIRECT("$AE$"&amp;ROW($AD79)-1))), 1)+
INDEX($AE:$AF, LOOKUP(2, 1 / ($AF$1:INDIRECT("$AF$"&amp;ROW($AF79)-1) &lt;&gt; ""),ROW($AF$1:INDIRECT("$AF$"&amp;ROW($AD79)-1))), 1)+
INDEX($AG:$AG, LOOKUP(2, 1 / ($AG$1:INDIRECT("$AG$"&amp;ROW($AG79)-1) &lt;&gt; ""),ROW($AG$1:INDIRECT("$AG$"&amp;ROW($AD79)-1))), 1)+
INDEX($AH:$AH, LOOKUP(2, 1 / ($AH$1:INDIRECT("$AH$"&amp;ROW($AH79)-1) &lt;&gt; ""),ROW($AH$1:INDIRECT("$AH$"&amp;ROW($AD79)-1))), 1)&gt;=510,0,
IF(INDEX($AG:$AG, LOOKUP(2, 1 / ($AG$1:INDIRECT("$AG$"&amp;ROW($AG79)-1) &lt;&gt; ""),ROW($AG$1:INDIRECT("$AG$"&amp;ROW($AG79)-1))), 1)&gt;=255,0,
VLOOKUP(INDIRECT("$G$"&amp;LOOKUP(2, 1 / ($AG$1:INDIRECT("$AG$"&amp;ROW($AG79)-1) &lt;&gt; ""),ROW($AG$1:INDIRECT("$AG$"&amp;ROW($AG79)-1)))), 'EV and Base'!$A$1:$N$671, 7, FALSE))))</f>
        <v>0</v>
      </c>
      <c r="AH79" s="24" cm="1">
        <f t="array" aca="1" ref="AH79" ca="1">IF(NOT(ISNUMBER(INDEX($A:$A,LOOKUP(2,1/($A$1:INDIRECT("$A$"&amp;ROW($A79))&lt;&gt;""),ROW($A$1:INDIRECT("$A$"&amp;ROW($A79)))),1))),"",
INDEX($AH:$AH,LOOKUP(2,1/($AH$1:INDIRECT("$AH$"&amp;ROW($AH79)-1)&lt;&gt;""),ROW($AH$1:INDIRECT("$AH$"&amp;ROW($AH79)-1))),1)+
IF(INDEX($AC:$AC,LOOKUP(2,1/($AC$1:INDIRECT("$AC$"&amp;ROW($AC79)-1)&lt;&gt;""),ROW($AC$1:INDIRECT("$AC$"&amp;ROW($AC79)-1))),1)+
INDEX($AD:$AD,LOOKUP(2,1/($AD$1:INDIRECT("$AD$"&amp;ROW($AD79)-1)&lt;&gt;""),ROW($AD$1:INDIRECT("$AD$"&amp;ROW($AD79)-1))),1)+
INDEX($AE:$AE,LOOKUP(2,1/($AE$1:INDIRECT("$AE$"&amp;ROW($AE79)-1)&lt;&gt;""),ROW($AE$1:INDIRECT("$AE$"&amp;ROW($AD79)-1))),1)+
INDEX($AE:$AF,LOOKUP(2,1/($AF$1:INDIRECT("$AF$"&amp;ROW($AF79)-1)&lt;&gt;""),ROW($AF$1:INDIRECT("$AF$"&amp;ROW($AD79)-1))),1)+
INDEX($AG:$AG,LOOKUP(2,1/($AG$1:INDIRECT("$AG$"&amp;ROW($AG79)-1)&lt;&gt;""),ROW($AG$1:INDIRECT("$AG$"&amp;ROW($AD79)-1))),1)+
INDEX($AH:$AH,LOOKUP(2,1/($AH$1:INDIRECT("$AH$"&amp;ROW($AH79)-1)&lt;&gt;""),ROW($AH$1:INDIRECT("$AH$"&amp;ROW($AD79)-1))),1)&gt;=510,0,
IF(INDEX($AH:$AH,LOOKUP(2,1/($AH$1:INDIRECT("$AH$"&amp;ROW($AH79)-1)&lt;&gt;""),ROW($AH$1:INDIRECT("$AH$"&amp;ROW($AH79)-1))),1)&gt;=255,0,
VLOOKUP(INDIRECT("$G$"&amp;LOOKUP(2,1/($AH$1:INDIRECT("$AH$"&amp;ROW($AH79)-1)&lt;&gt;""),ROW($AH$1:INDIRECT("$AH$"&amp;ROW($AH79)-1)))),'EV and Base'!$A$1:$N$671,8,FALSE))))</f>
        <v>11</v>
      </c>
      <c r="AI79" s="29" cm="1">
        <f t="array" aca="1" ref="AI79" ca="1">IF(NOT(ISNUMBER(INDEX($A:$A,LOOKUP(2,1/($A$1:INDIRECT("$A$"&amp;ROW($A79))&lt;&gt;""),ROW($A$1:INDIRECT("$A$"&amp;ROW($A79)))),1))),"",
ROUNDDOWN((((2*VLOOKUP($AA79,'EV and Base'!$A$1:$N$671,9,FALSE))+31+ROUNDDOWN($AC79/4,0))*$AB79)/100,0)+$AB79+10)</f>
        <v>64</v>
      </c>
      <c r="AJ79" s="21" cm="1">
        <f t="array" aca="1" ref="AJ79" ca="1">IF(NOT(ISNUMBER(INDEX($A:$A, LOOKUP(2, 1 / ($A$1:INDIRECT("$A$"&amp;ROW($A79)) &lt;&gt; ""),ROW($A$1:INDIRECT("$A$"&amp;ROW($A79)))), 1))), "",
ROUNDDOWN((ROUNDDOWN((((2*VLOOKUP($AA79, 'EV and Base'!$A$1:$N$671, 10, FALSE))+31+ROUNDDOWN($AD79/4, 0))*$AB79)/100, 0)+5)*1.1, 0))</f>
        <v>50</v>
      </c>
      <c r="AK79" s="21" t="str" cm="1">
        <f t="array" aca="1" ref="AK79" ca="1">IF(NOT(ISNUMBER(INDEX($A:$A, LOOKUP(2, 1 / ($A$1:INDIRECT("$A$"&amp;ROW($A79)) &lt;&gt; ""),ROW($A$1:INDIRECT("$A$"&amp;ROW($A79)))), 1))), "",
ROUNDDOWN((ROUNDDOWN((((2*VLOOKUP($AA79, 'EV and Base'!$A$1:$N$671, 11, FALSE))+30+ROUNDDOWN($AE79/4, 0))*$AB79)/100, 0)+5), 0)
&amp;"-"&amp;
ROUNDDOWN((ROUNDDOWN((((2*VLOOKUP($AA79, 'EV and Base'!$A$1:$N$671, 11, FALSE))+31+ROUNDDOWN($AE79/4, 0))*$AB79)/100, 0)+5), 0))</f>
        <v>38-38</v>
      </c>
      <c r="AL79" s="21" t="str" cm="1">
        <f t="array" aca="1" ref="AL79" ca="1">IF(NOT(ISNUMBER(INDEX($A:$A, LOOKUP(2, 1 / ($A$1:INDIRECT("$A$"&amp;ROW($A79)) &lt;&gt; ""),ROW($A$1:INDIRECT("$A$"&amp;ROW($A79)))), 1))), "",
ROUNDDOWN((ROUNDDOWN((((2*VLOOKUP($AA79, 'EV and Base'!$A$1:$N$671, 12, FALSE))+0+ROUNDDOWN($AF79/4, 0))*$AB79)/100, 0)+5)*0.9, 0)
&amp;"-"&amp;
ROUNDDOWN((ROUNDDOWN((((2*VLOOKUP($AA79, 'EV and Base'!$A$1:$N$671, 12, FALSE))+31+ROUNDDOWN($AF79/4, 0))*$AB79)/100, 0)+5)*0.9, 0))</f>
        <v>17-23</v>
      </c>
      <c r="AM79" s="21" t="str" cm="1">
        <f t="array" aca="1" ref="AM79" ca="1">IF(NOT(ISNUMBER(INDEX($A:$A, LOOKUP(2, 1 / ($A$1:INDIRECT("$A$"&amp;ROW($A79)) &lt;&gt; ""),ROW($A$1:INDIRECT("$A$"&amp;ROW($A79)))), 1))), "",
ROUNDDOWN((ROUNDDOWN((((2*VLOOKUP($AA79, 'EV and Base'!$A$1:$N$671, 13, FALSE))+30+ROUNDDOWN($AG79/4, 0))*$AB79)/100, 0)+5), 0)
&amp;"-"&amp;
ROUNDDOWN((ROUNDDOWN((((2*VLOOKUP($AA79, 'EV and Base'!$A$1:$N$671, 13, FALSE))+31+ROUNDDOWN($AG79/4, 0))*$AB79)/100, 0)+5), 0))</f>
        <v>38-38</v>
      </c>
      <c r="AN79" s="25" cm="1">
        <f t="array" aca="1" ref="AN79" ca="1">IF(NOT(ISNUMBER(INDEX($A:$A, LOOKUP(2, 1 / ($A$1:INDIRECT("$A$"&amp;ROW($A79)) &lt;&gt; ""),ROW($A$1:INDIRECT("$A$"&amp;ROW($A79)))), 1))), "",
ROUNDDOWN((ROUNDDOWN((((2*VLOOKUP($AA79, 'EV and Base'!$A$1:$N$671, 14, FALSE))+31+ROUNDDOWN($AH79/4, 0))*$AB79)/100, 0)+5), 0))</f>
        <v>37</v>
      </c>
      <c r="AO79" s="23" cm="1">
        <f t="array" aca="1" ref="AO79" ca="1">IF(NOT(ISNUMBER(INDEX($A:$A, LOOKUP(2, 1 / ($A$1:INDIRECT("$A$"&amp;ROW($A79)) &lt;&gt; ""),ROW($A$1:INDIRECT("$A$"&amp;ROW($A79)))), 1))), "",
ROUNDDOWN((((2*VLOOKUP($AA79, 'EV and Base'!$A$1:$N$671, 9, FALSE))+31+ROUNDDOWN($AC79/4, 0))*$AB79)/100, 0)+$AB79+10)</f>
        <v>64</v>
      </c>
      <c r="AP79" s="2" cm="1">
        <f t="array" aca="1" ref="AP79" ca="1">IF(NOT(ISNUMBER(INDEX($A:$A, LOOKUP(2, 1 / ($A$1:INDIRECT("$A$"&amp;ROW($A79)) &lt;&gt; ""),ROW($A$1:INDIRECT("$A$"&amp;ROW($A79)))), 1))), "",
ROUNDDOWN((ROUNDDOWN((((2*VLOOKUP($AA79, 'EV and Base'!$A$1:$N$671, 10, FALSE))+31+ROUNDDOWN($AD79/4, 0))*$AB79)/100, 0)+5)*1.1, 0))</f>
        <v>50</v>
      </c>
      <c r="AQ79" s="2" cm="1">
        <f t="array" aca="1" ref="AQ79" ca="1">IF(NOT(ISNUMBER(INDEX($A:$A, LOOKUP(2, 1 / ($A$1:INDIRECT("$A$"&amp;ROW($A79)) &lt;&gt; ""),ROW($A$1:INDIRECT("$A$"&amp;ROW($A79)))), 1))), "",
ROUNDDOWN((ROUNDDOWN((((2*VLOOKUP($AA79, 'EV and Base'!$A$1:$N$671, 11, FALSE))+$AV$2+ROUNDDOWN($AE79/4, 0))*$AB79)/100, 0)+5), 0))</f>
        <v>38</v>
      </c>
      <c r="AR79" s="22" cm="1">
        <f t="array" aca="1" ref="AR79" ca="1">IF(NOT(ISNUMBER(INDEX($A:$A, LOOKUP(2, 1 / ($A$1:INDIRECT("$A$"&amp;ROW($A79)) &lt;&gt; ""),ROW($A$1:INDIRECT("$A$"&amp;ROW($A79)))), 1))), "",
ROUNDDOWN((ROUNDDOWN((((2*VLOOKUP($AA79, 'EV and Base'!$A$1:$N$671, 12, FALSE))+$AW$2+ROUNDDOWN($AF79/4, 0))*$AB79)/100, 0)+5)*0.9, 0))</f>
        <v>20</v>
      </c>
      <c r="AS79" s="2" cm="1">
        <f t="array" aca="1" ref="AS79" ca="1">IF(NOT(ISNUMBER(INDEX($A:$A, LOOKUP(2, 1 / ($A$1:INDIRECT("$A$"&amp;ROW($A79)) &lt;&gt; ""),ROW($A$1:INDIRECT("$A$"&amp;ROW($A79)))), 1))), "",
ROUNDDOWN((ROUNDDOWN((((2*VLOOKUP($AA79, 'EV and Base'!$A$1:$N$671, 13, FALSE))+$AX$2+ROUNDDOWN($AG79/4, 0))*$AB79)/100, 0)+5), 0))</f>
        <v>38</v>
      </c>
      <c r="AT79" s="24" cm="1">
        <f t="array" aca="1" ref="AT79" ca="1">IF(NOT(ISNUMBER(INDEX($A:$A, LOOKUP(2, 1 / ($A$1:INDIRECT("$A$"&amp;ROW($A79)) &lt;&gt; ""),ROW($A$1:INDIRECT("$A$"&amp;ROW($A79)))), 1))), "",
ROUNDDOWN((ROUNDDOWN((((2*VLOOKUP($AA79, 'EV and Base'!$A$1:$N$671, 14, FALSE))+31+ROUNDDOWN($AH79/4, 0))*$AB79)/100, 0)+5), 0))</f>
        <v>37</v>
      </c>
      <c r="AU79" s="28">
        <v>141</v>
      </c>
      <c r="AY79" cm="1">
        <f t="array" aca="1" ref="AY79" ca="1">IF(NOT(ISNUMBER(INDEX($A:$A,LOOKUP(2,1/($A$1:INDIRECT("$A$"&amp;ROW($A79))&lt;&gt;""),ROW($A$1:INDIRECT("$A$"&amp;ROW($A79)))),1))),"",
INDEX($AY:$AY,LOOKUP(2,1/($AY$1:INDIRECT("$AY$"&amp;ROW($AY79)-1)&lt;&gt;""),ROW($AY$1:INDIRECT("$AY$"&amp;ROW($AY79)-1))),1)+$BL79)</f>
        <v>6805</v>
      </c>
      <c r="AZ79" s="3" cm="1">
        <f t="array" aca="1" ref="AZ79" ca="1">IF(NOT(ISNUMBER(INDEX($A:$A, LOOKUP(2, 1 / ($A$1:INDIRECT("$A$"&amp;ROW($A79)) &lt;&gt; ""),ROW($A$1:INDIRECT("$A$"&amp;ROW($A79)))), 1))), "",
VLOOKUP(INDIRECT("$G$"&amp;LOOKUP(2, 1 / ($AY$1:INDIRECT("$AY$"&amp;ROW($AY79)-1) &lt;&gt; ""),ROW($AY$1:INDIRECT("$AY$"&amp;ROW($AY79)-1)))),'EV and Base'!A74:N744,2,FALSE))</f>
        <v>56</v>
      </c>
      <c r="BA79" s="3" cm="1">
        <f t="array" aca="1" ref="BA79" ca="1">IF(NOT(ISNUMBER(INDEX($A:$A, LOOKUP(2, 1 / ($A$1:INDIRECT("$A$"&amp;ROW($A79)) &lt;&gt; ""),ROW($A$1:INDIRECT("$A$"&amp;ROW($A79)))), 1))), "",
INDIRECT("$I$"&amp;LOOKUP(2, 1 / ($AY$1:INDIRECT("$AY$"&amp;ROW($AY79)-1) &lt;&gt; ""),ROW($AY$1:INDIRECT("$AY$"&amp;ROW($AY79)-1)))))</f>
        <v>16</v>
      </c>
      <c r="BB79" s="1" cm="1">
        <f t="array" aca="1" ref="BB79" ca="1">IF(NOT(ISNUMBER(INDEX($A:$A, LOOKUP(2, 1 / ($A$1:INDIRECT("$A$"&amp;ROW($A79)) &lt;&gt; ""),ROW($A$1:INDIRECT("$A$"&amp;ROW($A79)))), 1))), "",
INDIRECT("$AB$"&amp;LOOKUP(2, 1 / ($AY$1:INDIRECT("$AY$"&amp;ROW($AY79)-1) &lt;&gt; ""),ROW($AY$1:INDIRECT("$AY$"&amp;ROW($AY79)-1)))))</f>
        <v>21</v>
      </c>
      <c r="BC79" s="3" cm="1">
        <f t="array" aca="1" ref="BC79" ca="1">IF(NOT(ISNUMBER(INDEX($A:$A,LOOKUP(2,1/($A$1:INDIRECT("$A$"&amp;ROW($A79))&lt;&gt;""),ROW($A$1:INDIRECT("$A$"&amp;ROW($A79)))),1))),"",
$BA79+$BA79+10)</f>
        <v>42</v>
      </c>
      <c r="BD79" s="3" cm="1">
        <f t="array" aca="1" ref="BD79" ca="1">IF(NOT(ISNUMBER(INDEX($A:$A,LOOKUP(2,1/($A$1:INDIRECT("$A$"&amp;ROW($A79))&lt;&gt;""),ROW($A$1:INDIRECT("$A$"&amp;ROW($A79)))),1))),"",
$BA79+$BB79+10)</f>
        <v>47</v>
      </c>
      <c r="BE79" s="3" cm="1">
        <f t="array" aca="1" ref="BE79" ca="1">IF(NOT(ISNUMBER(INDEX($A:$A,LOOKUP(2,1/($A$1:INDIRECT("$A$"&amp;ROW($A79))&lt;&gt;""),ROW($A$1:INDIRECT("$A$"&amp;ROW($A79)))),1))),"",
$BC79*$BC79)</f>
        <v>1764</v>
      </c>
      <c r="BF79" s="3" cm="1">
        <f t="array" aca="1" ref="BF79" ca="1">IF(NOT(ISNUMBER(INDEX($A:$A,LOOKUP(2,1/($A$1:INDIRECT("$A$"&amp;ROW($A79))&lt;&gt;""),ROW($A$1:INDIRECT("$A$"&amp;ROW($A79)))),1))),"",
$BD79*$BD79)</f>
        <v>2209</v>
      </c>
      <c r="BG79" s="3" cm="1">
        <f t="array" aca="1" ref="BG79" ca="1">IF(NOT(ISNUMBER(INDEX($A:$A,LOOKUP(2,1/($A$1:INDIRECT("$A$"&amp;ROW($A79))&lt;&gt;""),ROW($A$1:INDIRECT("$A$"&amp;ROW($A79)))),1))),"",
_xlfn.FLOOR.MATH(1.5*_xlfn.FLOOR.MATH($AZ79*BA79/5)))</f>
        <v>268</v>
      </c>
      <c r="BH79" s="3" cm="1">
        <f t="array" aca="1" ref="BH79" ca="1">IF(NOT(ISNUMBER(INDEX($A:$A, LOOKUP(2, 1 / ($A$1:INDIRECT("$A$"&amp;ROW($A79)) &lt;&gt; ""),ROW($A$1:INDIRECT("$A$"&amp;ROW($A79)))), 1))), "",
_xlfn.FLOOR.MATH($BG79/IF(OR(INDIRECT("$C$"&amp;LOOKUP(2, 1 / ($AY$1:INDIRECT("$AY$"&amp;ROW($AY79)-1) &lt;&gt; ""),ROW($AY$1:INDIRECT("$AY$"&amp;ROW($AY79)-1))))="Multi",
INDIRECT("$C$"&amp;LOOKUP(2, 1 / ($AY$1:INDIRECT("$AY$"&amp;ROW($AY79)-1) &lt;&gt; ""),ROW($AY$1:INDIRECT("$AY$"&amp;ROW($AY79)-1))))="Double"),2,1)))</f>
        <v>268</v>
      </c>
      <c r="BI79" s="3" cm="1">
        <f t="array" aca="1" ref="BI79" ca="1">IF(NOT(ISNUMBER(INDEX($A:$A,LOOKUP(2,1/($A$1:INDIRECT("$A$"&amp;ROW($A79))&lt;&gt;""),ROW($A$1:INDIRECT("$A$"&amp;ROW($A79)))),1))),"",
VLOOKUP($BC79,GameFreakSQRT!$A$1:$B$200,2,FALSE))</f>
        <v>26545</v>
      </c>
      <c r="BJ79" s="3" cm="1">
        <f t="array" aca="1" ref="BJ79" ca="1">IF(NOT(ISNUMBER(INDEX($A:$A,LOOKUP(2,1/($A$1:INDIRECT("$A$"&amp;ROW($A79))&lt;&gt;""),ROW($A$1:INDIRECT("$A$"&amp;ROW($A79)))),1))),"",
VLOOKUP($BD79,GameFreakSQRT!$A$1:$B$200,2,FALSE))</f>
        <v>28081</v>
      </c>
      <c r="BK79" s="3" cm="1">
        <f t="array" aca="1" ref="BK79" ca="1">IF(NOT(ISNUMBER(INDEX($A:$A,LOOKUP(2,1/($A$1:INDIRECT("$A$"&amp;ROW($A79))&lt;&gt;""),ROW($A$1:INDIRECT("$A$"&amp;ROW($A79)))),1))),"",
_xlfn.FLOOR.MATH((($BI79*$BE79)*$BH79)/($BJ79*$BF79))+1)</f>
        <v>203</v>
      </c>
      <c r="BL79" s="3" cm="1">
        <f t="array" aca="1" ref="BL79" ca="1">IF(NOT(ISNUMBER(INDEX($A:$A,LOOKUP(2,1/($A$1:INDIRECT("$A$"&amp;ROW($A79))&lt;&gt;""),ROW($A$1:INDIRECT("$A$"&amp;ROW($A79)))),1))),"",
_xlfn.FLOOR.MATH($BK79*IF(NOT(INDIRECT("$Z$"&amp;LOOKUP(2, 1 / ($AY$1:INDIRECT("$AY$"&amp;ROW($AY79)-1) &lt;&gt; ""),ROW($AY$1:INDIRECT("$AY$"&amp;ROW($AY79)-1))))=""),1.5,1)))</f>
        <v>203</v>
      </c>
      <c r="BM79" s="3" cm="1">
        <f t="array" aca="1" ref="BM79" ca="1">IF(NOT(ISNUMBER(INDEX($A:$A, LOOKUP(2, 1 / ($A$1:INDIRECT("$A$"&amp;ROW($A79)) &lt;&gt; ""),ROW($A$1:INDIRECT("$A$"&amp;ROW($A79)))), 1))), "",
INDIRECT("$Y$"&amp;LOOKUP(2, 1 / ($AY$1:INDIRECT("$AY$"&amp;ROW($AY79)-1) &lt;&gt; ""),ROW($AY$1:INDIRECT("$AY$"&amp;ROW($AY79)-1)))))</f>
        <v>203</v>
      </c>
      <c r="BN79" s="3" t="b">
        <f t="shared" ca="1" si="7"/>
        <v>1</v>
      </c>
      <c r="CT79" s="3" cm="1">
        <f t="array" aca="1" ref="CT79" ca="1">IF(NOT(ISNUMBER(INDEX($A:$A, LOOKUP(2, 1 / ($A$1:INDIRECT("$A$"&amp;ROW($A79)) &lt;&gt; ""),ROW($A$1:INDIRECT("$A$"&amp;ROW($A79)))), 1))), "",
$AY79-INDEX($AY:$AY, LOOKUP(2, 1 / ($AY$1:INDIRECT("$AV$"&amp;ROW($AY79)-1) &lt;&gt; ""),ROW($AY$1:INDIRECT("$AV$"&amp;ROW($AY79)-1))), 1))</f>
        <v>6805</v>
      </c>
      <c r="CU79" s="3" cm="1">
        <f t="array" aca="1" ref="CU79" ca="1">IF(NOT(ISNUMBER(INDEX($A:$A, LOOKUP(2, 1 / ($A$1:INDIRECT("$A$"&amp;ROW($A79)) &lt;&gt; ""),ROW($A$1:INDIRECT("$A$"&amp;ROW($A79)))), 1))), "",
INDEX($Y:$Y, LOOKUP(2, 1 / ($Y$1:INDIRECT("$Y$"&amp;ROW($Y79)-1) &lt;&gt; ""),ROW($Y$1:INDIRECT("$Y$"&amp;ROW($Y79)-1))), 1))</f>
        <v>203</v>
      </c>
      <c r="CV79" s="1">
        <f ca="1">IFERROR(VLOOKUP($AY79, 'Medium-Slow'!$A$1:$B$101, 2, TRUE),"")</f>
        <v>21</v>
      </c>
    </row>
    <row r="80" spans="1:100" x14ac:dyDescent="0.45">
      <c r="A80" s="56" t="s">
        <v>75</v>
      </c>
      <c r="B80" s="56" t="s">
        <v>242</v>
      </c>
      <c r="C80" s="56" t="s">
        <v>46</v>
      </c>
      <c r="D80" s="56" t="s">
        <v>191</v>
      </c>
      <c r="E80" s="56" t="s">
        <v>48</v>
      </c>
      <c r="F80" s="56">
        <v>1</v>
      </c>
      <c r="G80" s="2" t="s">
        <v>127</v>
      </c>
      <c r="H80" s="2" t="s">
        <v>50</v>
      </c>
      <c r="I80" s="2">
        <v>18</v>
      </c>
      <c r="J80" s="2" t="s">
        <v>59</v>
      </c>
      <c r="K80" s="2" t="s">
        <v>107</v>
      </c>
      <c r="L80" s="2" t="s">
        <v>53</v>
      </c>
      <c r="M80" s="2" t="s">
        <v>128</v>
      </c>
      <c r="N80" s="2" t="s">
        <v>88</v>
      </c>
      <c r="O80" s="2" t="s">
        <v>135</v>
      </c>
      <c r="P80" s="2" t="s">
        <v>243</v>
      </c>
      <c r="Q80" s="2">
        <v>12</v>
      </c>
      <c r="R80" s="2">
        <f>_xlfn.FLOOR.MATH((((2*VLOOKUP(G80, 'EV and Base'!$A$1:$N$671, 9, FALSE))+$Q80)*$I80)/100)+$I80+10</f>
        <v>48</v>
      </c>
      <c r="S80" s="2">
        <f>_xlfn.FLOOR.MATH((_xlfn.FLOOR.MATH((((2*VLOOKUP($G80, 'EV and Base'!$A$1:$N$671, 10, FALSE))+$Q80)*$I80)/100)+5)*
IF(OR($J80="Lonely", $J80="Brave", $J80="Adamant", $J80="Naughty"), 1.1,
IF(OR($J80="Bold", $J80="Timid", $J80="Modest", $J80="Calm"), 0.9, 1)))</f>
        <v>26</v>
      </c>
      <c r="T80" s="2">
        <f>_xlfn.FLOOR.MATH((_xlfn.FLOOR.MATH((((2*VLOOKUP($G80, 'EV and Base'!$A$1:$N$671, 11, FALSE))+$Q80)*$I80)/100)+5)*
IF(OR($J80="Bold", $J80="Relaxed", $J80="Impish", $J80="Lax"), 1.1,
IF(OR($J80="Lonely", $J80="Hasty", $J80="Mild", $J80="Gentle"), 0.9, 1)))</f>
        <v>26</v>
      </c>
      <c r="U80" s="2">
        <f>_xlfn.FLOOR.MATH((_xlfn.FLOOR.MATH((((2*VLOOKUP($G80, 'EV and Base'!$A$1:$N$671, 12, FALSE))+$Q80)*$I80)/100)+5)*
IF(OR($J80="Modest", $J80="Mild", $J80="Quiet", $J80="Rash"), 1.1,
IF(OR($J80="Adamant", $J80="Impish", $J80="Jolly", $J80="Careful"), 0.9, 1)))</f>
        <v>23</v>
      </c>
      <c r="V80" s="2">
        <f>_xlfn.FLOOR.MATH((_xlfn.FLOOR.MATH((((2*VLOOKUP($G80, 'EV and Base'!$A$1:$N$671, 13, FALSE))+$Q80)*$I80)/100)+5)*
IF(OR($J80="Calm", $J80="Gentle", $J80="Sassy", $J80="Careful"), 1.1,
IF(OR($J80="Naughty", $J80="Lax", $J80="Naive", $J80="Rash"), 0.9, 1)))</f>
        <v>24</v>
      </c>
      <c r="W80" s="2">
        <f>_xlfn.FLOOR.MATH((_xlfn.FLOOR.MATH((((2*VLOOKUP($G80, 'EV and Base'!$A$1:$N$671, 14, FALSE))+$Q80)*$I80)/100)+5)*
IF(OR($J80="Timid", $J80="Hasty", $J80="Jolly", $J80="Naive"), 1.1,
IF(OR($J80="Brave", $J80="Relaxed", $J80="Quiet", $J80="Sassy"), 0.9, 1)))</f>
        <v>30</v>
      </c>
      <c r="X80" s="56">
        <v>1080</v>
      </c>
      <c r="AA80" s="23" t="str" cm="1">
        <f t="array" aca="1" ref="AA80" ca="1">IF(NOT(ISNUMBER(INDEX($A:$A,LOOKUP(2,1/($A$1:INDIRECT("$A$"&amp;ROW($A80))&lt;&gt;""),ROW($A$1:INDIRECT("$A$"&amp;ROW($A80)))),1))),"",
IF(NOT(ISNUMBER($A80)),$AA79,
IF($AB80&lt;16,"Lillipup",
IF($AB80&lt;32,"Herdier",
"Stoutland"))))</f>
        <v/>
      </c>
      <c r="AB80" s="25" t="str" cm="1">
        <f t="array" aca="1" ref="AB80" ca="1">IF(NOT(ISNUMBER(INDEX($A:$A, LOOKUP(2, 1 / ($A$1:INDIRECT("$A$"&amp;ROW($A80)) &lt;&gt; ""),ROW($A$1:INDIRECT("$A$"&amp;ROW($A80)))), 1))), "",
VLOOKUP($AY80,'Medium-Slow'!$A$1:$B$101,2,TRUE))</f>
        <v/>
      </c>
      <c r="AC80" s="23" t="str" cm="1">
        <f t="array" aca="1" ref="AC80" ca="1">IF(NOT(ISNUMBER(INDEX($A:$A, LOOKUP(2, 1 / ($A$1:INDIRECT("$A$"&amp;ROW($A80)) &lt;&gt; ""),ROW($A$1:INDIRECT("$A$"&amp;ROW($A80)))), 1))), "",
INDEX($AC:$AC, LOOKUP(2, 1 / ($AC$1:INDIRECT("$AC$"&amp;ROW($AC80)-1) &lt;&gt; ""),ROW($AC$1:INDIRECT("$AC$"&amp;ROW($AC80)-1))), 1)+
IF(INDEX($AC:$AC, LOOKUP(2, 1 / ($AC$1:INDIRECT("$AC$"&amp;ROW($AC80)-1) &lt;&gt; ""),ROW($AC$1:INDIRECT("$AC$"&amp;ROW($AC80)-1))), 1)+
INDEX($AD:$AD, LOOKUP(2, 1 / ($AD$1:INDIRECT("$AD$"&amp;ROW($AD80)-1) &lt;&gt; ""),ROW($AD$1:INDIRECT("$AD$"&amp;ROW($AD80)-1))), 1)+
INDEX($AE:$AE, LOOKUP(2, 1 / ($AE$1:INDIRECT("$AE$"&amp;ROW($AE80)-1) &lt;&gt; ""),ROW($AE$1:INDIRECT("$AE$"&amp;ROW($AD80)-1))), 1)+
INDEX($AE:$AF, LOOKUP(2, 1 / ($AF$1:INDIRECT("$AF$"&amp;ROW($AF80)-1) &lt;&gt; ""),ROW($AF$1:INDIRECT("$AF$"&amp;ROW($AD80)-1))), 1)+
INDEX($AG:$AG, LOOKUP(2, 1 / ($AG$1:INDIRECT("$AG$"&amp;ROW($AG80)-1) &lt;&gt; ""),ROW($AG$1:INDIRECT("$AG$"&amp;ROW($AD80)-1))), 1)+
INDEX($AH:$AH, LOOKUP(2, 1 / ($AH$1:INDIRECT("$AH$"&amp;ROW($AH80)-1) &lt;&gt; ""),ROW($AH$1:INDIRECT("$AH$"&amp;ROW($AD80)-1))), 1)&gt;=510,0,
IF(INDEX($AC:$AC, LOOKUP(2, 1 / ($AC$1:INDIRECT("$AC$"&amp;ROW($AC80)-1) &lt;&gt; ""),ROW($AC$1:INDIRECT("$AC$"&amp;ROW($AC80)-1))), 1)&gt;=255,0,
VLOOKUP(INDIRECT("$G$"&amp;LOOKUP(2, 1 / ($AC$1:INDIRECT("$AC$"&amp;ROW($AC80)-1) &lt;&gt; ""),ROW($AC$1:INDIRECT("$AC$"&amp;ROW($AC80)-1)))), 'EV and Base'!$A$1:$N$671, 3, FALSE))))</f>
        <v/>
      </c>
      <c r="AD80" s="2" t="str" cm="1">
        <f t="array" aca="1" ref="AD80" ca="1">IF(NOT(ISNUMBER(INDEX($A:$A, LOOKUP(2, 1 / ($A$1:INDIRECT("$A$"&amp;ROW($A80)) &lt;&gt; ""),ROW($A$1:INDIRECT("$A$"&amp;ROW($A80)))), 1))), "",
INDEX($AD:$AD, LOOKUP(2, 1 / ($AD$1:INDIRECT("$AD$"&amp;ROW($AD80)-1) &lt;&gt; ""),ROW($AD$1:INDIRECT("$AD$"&amp;ROW($AD80)-1))), 1)+
IF(INDEX($AC:$AC, LOOKUP(2, 1 / ($AC$1:INDIRECT("$AC$"&amp;ROW($AC80)-1) &lt;&gt; ""),ROW($AC$1:INDIRECT("$AC$"&amp;ROW($AC80)-1))), 1)+
INDEX($AD:$AD, LOOKUP(2, 1 / ($AD$1:INDIRECT("$AD$"&amp;ROW($AD80)-1) &lt;&gt; ""),ROW($AD$1:INDIRECT("$AD$"&amp;ROW($AD80)-1))), 1)+
INDEX($AE:$AE, LOOKUP(2, 1 / ($AE$1:INDIRECT("$AE$"&amp;ROW($AE80)-1) &lt;&gt; ""),ROW($AE$1:INDIRECT("$AE$"&amp;ROW($AD80)-1))), 1)+
INDEX($AE:$AF, LOOKUP(2, 1 / ($AF$1:INDIRECT("$AF$"&amp;ROW($AF80)-1) &lt;&gt; ""),ROW($AF$1:INDIRECT("$AF$"&amp;ROW($AD80)-1))), 1)+
INDEX($AG:$AG, LOOKUP(2, 1 / ($AG$1:INDIRECT("$AG$"&amp;ROW($AG80)-1) &lt;&gt; ""),ROW($AG$1:INDIRECT("$AG$"&amp;ROW($AD80)-1))), 1)+
INDEX($AH:$AH, LOOKUP(2, 1 / ($AH$1:INDIRECT("$AH$"&amp;ROW($AH80)-1) &lt;&gt; ""),ROW($AH$1:INDIRECT("$AH$"&amp;ROW($AD80)-1))), 1)&gt;=510,0,
IF(INDEX($AD:$AD, LOOKUP(2, 1 / ($AD$1:INDIRECT("$AD$"&amp;ROW($AD80)-1) &lt;&gt; ""),ROW($AD$1:INDIRECT("$AD$"&amp;ROW($AD80)-1))), 1)&gt;=255,0,
VLOOKUP(INDIRECT("$G$"&amp;LOOKUP(2, 1 / ($AD$1:INDIRECT("$AD$"&amp;ROW($AD80)-1) &lt;&gt; ""),ROW($AD$1:INDIRECT("$AD$"&amp;ROW($AD80)-1)))), 'EV and Base'!$A$1:$N$671, 4, FALSE))))</f>
        <v/>
      </c>
      <c r="AE80" s="2" t="str" cm="1">
        <f t="array" aca="1" ref="AE80" ca="1">IF(NOT(ISNUMBER(INDEX($A:$A,LOOKUP(2,1/($A$1:INDIRECT("$A$"&amp;ROW($A80))&lt;&gt;""),ROW($A$1:INDIRECT("$A$"&amp;ROW($A80)))),1))),"",
INDEX($AE:$AE,LOOKUP(2,1/($AE$1:INDIRECT("$AE$"&amp;ROW($AE80)-1)&lt;&gt;""),ROW($AE$1:INDIRECT("$AE$"&amp;ROW($AE80)-1))),1)+
IF(INDEX($AC:$AC,LOOKUP(2,1/($AC$1:INDIRECT("$AC$"&amp;ROW($AC80)-1)&lt;&gt;""),ROW($AC$1:INDIRECT("$AC$"&amp;ROW($AC80)-1))),1)+
INDEX($AD:$AD,LOOKUP(2,1/($AD$1:INDIRECT("$AD$"&amp;ROW($AD80)-1)&lt;&gt;""),ROW($AD$1:INDIRECT("$AD$"&amp;ROW($AD80)-1))),1)+
INDEX($AE:$AE,LOOKUP(2,1/($AE$1:INDIRECT("$AE$"&amp;ROW($AE80)-1)&lt;&gt;""),ROW($AE$1:INDIRECT("$AE$"&amp;ROW($AD80)-1))),1)+
INDEX($AE:$AF,LOOKUP(2,1/($AF$1:INDIRECT("$AF$"&amp;ROW($AF80)-1)&lt;&gt;""),ROW($AF$1:INDIRECT("$AF$"&amp;ROW($AD80)-1))),1)+
INDEX($AG:$AG,LOOKUP(2,1/($AG$1:INDIRECT("$AG$"&amp;ROW($AG80)-1)&lt;&gt;""),ROW($AG$1:INDIRECT("$AG$"&amp;ROW($AD80)-1))),1)+
INDEX($AH:$AH,LOOKUP(2,1/($AH$1:INDIRECT("$AH$"&amp;ROW($AH80)-1)&lt;&gt;""),ROW($AH$1:INDIRECT("$AH$"&amp;ROW($AD80)-1))),1)&gt;=510,0,
IF(INDEX($AE:$AE,LOOKUP(2,1/($AE$1:INDIRECT("$AE$"&amp;ROW($AE80)-1)&lt;&gt;""),ROW($AE$1:INDIRECT("$AE$"&amp;ROW($AE80)-1))),1)&gt;=255,0,
VLOOKUP(INDIRECT("$G$"&amp;LOOKUP(2,1/($AE$1:INDIRECT("$AE$"&amp;ROW($AE80)-1)&lt;&gt;""),ROW($AE$1:INDIRECT("$AE$"&amp;ROW($AE80)-1)))),'EV and Base'!$A$1:$N$671,5,FALSE))))</f>
        <v/>
      </c>
      <c r="AF80" s="2" t="str" cm="1">
        <f t="array" aca="1" ref="AF80" ca="1">IF(NOT(ISNUMBER(INDEX($A:$A, LOOKUP(2, 1 / ($A$1:INDIRECT("$A$"&amp;ROW($A80)) &lt;&gt; ""),ROW($A$1:INDIRECT("$A$"&amp;ROW($A80)))), 1))), "",
INDEX($AF:$AF, LOOKUP(2, 1 / ($AF$1:INDIRECT("$AF$"&amp;ROW($AF80)-1) &lt;&gt; ""),ROW($AF$1:INDIRECT("$AF$"&amp;ROW($AF80)-1))), 1)+
IF(INDEX($AC:$AC, LOOKUP(2, 1 / ($AC$1:INDIRECT("$AC$"&amp;ROW($AC80)-1) &lt;&gt; ""),ROW($AC$1:INDIRECT("$AC$"&amp;ROW($AC80)-1))), 1)+
INDEX($AD:$AD, LOOKUP(2, 1 / ($AD$1:INDIRECT("$AD$"&amp;ROW($AD80)-1) &lt;&gt; ""),ROW($AD$1:INDIRECT("$AD$"&amp;ROW($AD80)-1))), 1)+
INDEX($AE:$AE, LOOKUP(2, 1 / ($AE$1:INDIRECT("$AE$"&amp;ROW($AE80)-1) &lt;&gt; ""),ROW($AE$1:INDIRECT("$AE$"&amp;ROW($AD80)-1))), 1)+
INDEX($AE:$AF, LOOKUP(2, 1 / ($AF$1:INDIRECT("$AF$"&amp;ROW($AF80)-1) &lt;&gt; ""),ROW($AF$1:INDIRECT("$AF$"&amp;ROW($AD80)-1))), 1)+
INDEX($AG:$AG, LOOKUP(2, 1 / ($AG$1:INDIRECT("$AG$"&amp;ROW($AG80)-1) &lt;&gt; ""),ROW($AG$1:INDIRECT("$AG$"&amp;ROW($AD80)-1))), 1)+
INDEX($AH:$AH, LOOKUP(2, 1 / ($AH$1:INDIRECT("$AH$"&amp;ROW($AH80)-1) &lt;&gt; ""),ROW($AH$1:INDIRECT("$AH$"&amp;ROW($AD80)-1))), 1)&gt;=510,0,
IF(INDEX($AF:$AF, LOOKUP(2, 1 / ($AF$1:INDIRECT("$AF$"&amp;ROW($AF80)-1) &lt;&gt; ""),ROW($AF$1:INDIRECT("$AF$"&amp;ROW($AF80)-1))), 1)&gt;=255,0,
VLOOKUP(INDIRECT("$G$"&amp;LOOKUP(2, 1 / ($AF$1:INDIRECT("$AF$"&amp;ROW($AF80)-1) &lt;&gt; ""),ROW($AF$1:INDIRECT("$AF$"&amp;ROW($AF80)-1)))), 'EV and Base'!$A$1:$N$671, 6, FALSE))))</f>
        <v/>
      </c>
      <c r="AG80" s="2" t="str" cm="1">
        <f t="array" aca="1" ref="AG80" ca="1">IF(NOT(ISNUMBER(INDEX($A:$A, LOOKUP(2, 1 / ($A$1:INDIRECT("$A$"&amp;ROW($A80)) &lt;&gt; ""),ROW($A$1:INDIRECT("$A$"&amp;ROW($A80)))), 1))), "",
INDEX($AG:$AG, LOOKUP(2, 1 / ($AG$1:INDIRECT("$AG$"&amp;ROW($AG80)-1) &lt;&gt; ""),ROW($AG$1:INDIRECT("$AG$"&amp;ROW($AG80)-1))), 1)+
IF(INDEX($AC:$AC, LOOKUP(2, 1 / ($AC$1:INDIRECT("$AC$"&amp;ROW($AC80)-1) &lt;&gt; ""),ROW($AC$1:INDIRECT("$AC$"&amp;ROW($AC80)-1))), 1)+
INDEX($AD:$AD, LOOKUP(2, 1 / ($AD$1:INDIRECT("$AD$"&amp;ROW($AD80)-1) &lt;&gt; ""),ROW($AD$1:INDIRECT("$AD$"&amp;ROW($AD80)-1))), 1)+
INDEX($AE:$AE, LOOKUP(2, 1 / ($AE$1:INDIRECT("$AE$"&amp;ROW($AE80)-1) &lt;&gt; ""),ROW($AE$1:INDIRECT("$AE$"&amp;ROW($AD80)-1))), 1)+
INDEX($AE:$AF, LOOKUP(2, 1 / ($AF$1:INDIRECT("$AF$"&amp;ROW($AF80)-1) &lt;&gt; ""),ROW($AF$1:INDIRECT("$AF$"&amp;ROW($AD80)-1))), 1)+
INDEX($AG:$AG, LOOKUP(2, 1 / ($AG$1:INDIRECT("$AG$"&amp;ROW($AG80)-1) &lt;&gt; ""),ROW($AG$1:INDIRECT("$AG$"&amp;ROW($AD80)-1))), 1)+
INDEX($AH:$AH, LOOKUP(2, 1 / ($AH$1:INDIRECT("$AH$"&amp;ROW($AH80)-1) &lt;&gt; ""),ROW($AH$1:INDIRECT("$AH$"&amp;ROW($AD80)-1))), 1)&gt;=510,0,
IF(INDEX($AG:$AG, LOOKUP(2, 1 / ($AG$1:INDIRECT("$AG$"&amp;ROW($AG80)-1) &lt;&gt; ""),ROW($AG$1:INDIRECT("$AG$"&amp;ROW($AG80)-1))), 1)&gt;=255,0,
VLOOKUP(INDIRECT("$G$"&amp;LOOKUP(2, 1 / ($AG$1:INDIRECT("$AG$"&amp;ROW($AG80)-1) &lt;&gt; ""),ROW($AG$1:INDIRECT("$AG$"&amp;ROW($AG80)-1)))), 'EV and Base'!$A$1:$N$671, 7, FALSE))))</f>
        <v/>
      </c>
      <c r="AH80" s="24" t="str" cm="1">
        <f t="array" aca="1" ref="AH80" ca="1">IF(NOT(ISNUMBER(INDEX($A:$A,LOOKUP(2,1/($A$1:INDIRECT("$A$"&amp;ROW($A80))&lt;&gt;""),ROW($A$1:INDIRECT("$A$"&amp;ROW($A80)))),1))),"",
INDEX($AH:$AH,LOOKUP(2,1/($AH$1:INDIRECT("$AH$"&amp;ROW($AH80)-1)&lt;&gt;""),ROW($AH$1:INDIRECT("$AH$"&amp;ROW($AH80)-1))),1)+
IF(INDEX($AC:$AC,LOOKUP(2,1/($AC$1:INDIRECT("$AC$"&amp;ROW($AC80)-1)&lt;&gt;""),ROW($AC$1:INDIRECT("$AC$"&amp;ROW($AC80)-1))),1)+
INDEX($AD:$AD,LOOKUP(2,1/($AD$1:INDIRECT("$AD$"&amp;ROW($AD80)-1)&lt;&gt;""),ROW($AD$1:INDIRECT("$AD$"&amp;ROW($AD80)-1))),1)+
INDEX($AE:$AE,LOOKUP(2,1/($AE$1:INDIRECT("$AE$"&amp;ROW($AE80)-1)&lt;&gt;""),ROW($AE$1:INDIRECT("$AE$"&amp;ROW($AD80)-1))),1)+
INDEX($AE:$AF,LOOKUP(2,1/($AF$1:INDIRECT("$AF$"&amp;ROW($AF80)-1)&lt;&gt;""),ROW($AF$1:INDIRECT("$AF$"&amp;ROW($AD80)-1))),1)+
INDEX($AG:$AG,LOOKUP(2,1/($AG$1:INDIRECT("$AG$"&amp;ROW($AG80)-1)&lt;&gt;""),ROW($AG$1:INDIRECT("$AG$"&amp;ROW($AD80)-1))),1)+
INDEX($AH:$AH,LOOKUP(2,1/($AH$1:INDIRECT("$AH$"&amp;ROW($AH80)-1)&lt;&gt;""),ROW($AH$1:INDIRECT("$AH$"&amp;ROW($AD80)-1))),1)&gt;=510,0,
IF(INDEX($AH:$AH,LOOKUP(2,1/($AH$1:INDIRECT("$AH$"&amp;ROW($AH80)-1)&lt;&gt;""),ROW($AH$1:INDIRECT("$AH$"&amp;ROW($AH80)-1))),1)&gt;=255,0,
VLOOKUP(INDIRECT("$G$"&amp;LOOKUP(2,1/($AH$1:INDIRECT("$AH$"&amp;ROW($AH80)-1)&lt;&gt;""),ROW($AH$1:INDIRECT("$AH$"&amp;ROW($AH80)-1)))),'EV and Base'!$A$1:$N$671,8,FALSE))))</f>
        <v/>
      </c>
      <c r="AI80" s="29" t="str" cm="1">
        <f t="array" aca="1" ref="AI80" ca="1">IF(NOT(ISNUMBER(INDEX($A:$A,LOOKUP(2,1/($A$1:INDIRECT("$A$"&amp;ROW($A80))&lt;&gt;""),ROW($A$1:INDIRECT("$A$"&amp;ROW($A80)))),1))),"",
ROUNDDOWN((((2*VLOOKUP($AA80,'EV and Base'!$A$1:$N$671,9,FALSE))+31+ROUNDDOWN($AC80/4,0))*$AB80)/100,0)+$AB80+10)</f>
        <v/>
      </c>
      <c r="AJ80" s="21" t="str" cm="1">
        <f t="array" aca="1" ref="AJ80" ca="1">IF(NOT(ISNUMBER(INDEX($A:$A, LOOKUP(2, 1 / ($A$1:INDIRECT("$A$"&amp;ROW($A80)) &lt;&gt; ""),ROW($A$1:INDIRECT("$A$"&amp;ROW($A80)))), 1))), "",
ROUNDDOWN((ROUNDDOWN((((2*VLOOKUP($AA80, 'EV and Base'!$A$1:$N$671, 10, FALSE))+31+ROUNDDOWN($AD80/4, 0))*$AB80)/100, 0)+5)*1.1, 0))</f>
        <v/>
      </c>
      <c r="AK80" s="21" t="str" cm="1">
        <f t="array" aca="1" ref="AK80" ca="1">IF(NOT(ISNUMBER(INDEX($A:$A, LOOKUP(2, 1 / ($A$1:INDIRECT("$A$"&amp;ROW($A80)) &lt;&gt; ""),ROW($A$1:INDIRECT("$A$"&amp;ROW($A80)))), 1))), "",
ROUNDDOWN((ROUNDDOWN((((2*VLOOKUP($AA80, 'EV and Base'!$A$1:$N$671, 11, FALSE))+30+ROUNDDOWN($AE80/4, 0))*$AB80)/100, 0)+5), 0)
&amp;"-"&amp;
ROUNDDOWN((ROUNDDOWN((((2*VLOOKUP($AA80, 'EV and Base'!$A$1:$N$671, 11, FALSE))+31+ROUNDDOWN($AE80/4, 0))*$AB80)/100, 0)+5), 0))</f>
        <v/>
      </c>
      <c r="AL80" s="21" t="str" cm="1">
        <f t="array" aca="1" ref="AL80" ca="1">IF(NOT(ISNUMBER(INDEX($A:$A, LOOKUP(2, 1 / ($A$1:INDIRECT("$A$"&amp;ROW($A80)) &lt;&gt; ""),ROW($A$1:INDIRECT("$A$"&amp;ROW($A80)))), 1))), "",
ROUNDDOWN((ROUNDDOWN((((2*VLOOKUP($AA80, 'EV and Base'!$A$1:$N$671, 12, FALSE))+0+ROUNDDOWN($AF80/4, 0))*$AB80)/100, 0)+5)*0.9, 0)
&amp;"-"&amp;
ROUNDDOWN((ROUNDDOWN((((2*VLOOKUP($AA80, 'EV and Base'!$A$1:$N$671, 12, FALSE))+31+ROUNDDOWN($AF80/4, 0))*$AB80)/100, 0)+5)*0.9, 0))</f>
        <v/>
      </c>
      <c r="AM80" s="21" t="str" cm="1">
        <f t="array" aca="1" ref="AM80" ca="1">IF(NOT(ISNUMBER(INDEX($A:$A, LOOKUP(2, 1 / ($A$1:INDIRECT("$A$"&amp;ROW($A80)) &lt;&gt; ""),ROW($A$1:INDIRECT("$A$"&amp;ROW($A80)))), 1))), "",
ROUNDDOWN((ROUNDDOWN((((2*VLOOKUP($AA80, 'EV and Base'!$A$1:$N$671, 13, FALSE))+30+ROUNDDOWN($AG80/4, 0))*$AB80)/100, 0)+5), 0)
&amp;"-"&amp;
ROUNDDOWN((ROUNDDOWN((((2*VLOOKUP($AA80, 'EV and Base'!$A$1:$N$671, 13, FALSE))+31+ROUNDDOWN($AG80/4, 0))*$AB80)/100, 0)+5), 0))</f>
        <v/>
      </c>
      <c r="AN80" s="25" t="str" cm="1">
        <f t="array" aca="1" ref="AN80" ca="1">IF(NOT(ISNUMBER(INDEX($A:$A, LOOKUP(2, 1 / ($A$1:INDIRECT("$A$"&amp;ROW($A80)) &lt;&gt; ""),ROW($A$1:INDIRECT("$A$"&amp;ROW($A80)))), 1))), "",
ROUNDDOWN((ROUNDDOWN((((2*VLOOKUP($AA80, 'EV and Base'!$A$1:$N$671, 14, FALSE))+31+ROUNDDOWN($AH80/4, 0))*$AB80)/100, 0)+5), 0))</f>
        <v/>
      </c>
      <c r="AO80" s="23" t="str" cm="1">
        <f t="array" aca="1" ref="AO80" ca="1">IF(NOT(ISNUMBER(INDEX($A:$A, LOOKUP(2, 1 / ($A$1:INDIRECT("$A$"&amp;ROW($A80)) &lt;&gt; ""),ROW($A$1:INDIRECT("$A$"&amp;ROW($A80)))), 1))), "",
ROUNDDOWN((((2*VLOOKUP($AA80, 'EV and Base'!$A$1:$N$671, 9, FALSE))+31+ROUNDDOWN($AC80/4, 0))*$AB80)/100, 0)+$AB80+10)</f>
        <v/>
      </c>
      <c r="AP80" s="2" t="str" cm="1">
        <f t="array" aca="1" ref="AP80" ca="1">IF(NOT(ISNUMBER(INDEX($A:$A, LOOKUP(2, 1 / ($A$1:INDIRECT("$A$"&amp;ROW($A80)) &lt;&gt; ""),ROW($A$1:INDIRECT("$A$"&amp;ROW($A80)))), 1))), "",
ROUNDDOWN((ROUNDDOWN((((2*VLOOKUP($AA80, 'EV and Base'!$A$1:$N$671, 10, FALSE))+31+ROUNDDOWN($AD80/4, 0))*$AB80)/100, 0)+5)*1.1, 0))</f>
        <v/>
      </c>
      <c r="AQ80" s="2" t="str" cm="1">
        <f t="array" aca="1" ref="AQ80" ca="1">IF(NOT(ISNUMBER(INDEX($A:$A, LOOKUP(2, 1 / ($A$1:INDIRECT("$A$"&amp;ROW($A80)) &lt;&gt; ""),ROW($A$1:INDIRECT("$A$"&amp;ROW($A80)))), 1))), "",
ROUNDDOWN((ROUNDDOWN((((2*VLOOKUP($AA80, 'EV and Base'!$A$1:$N$671, 11, FALSE))+$AV$2+ROUNDDOWN($AE80/4, 0))*$AB80)/100, 0)+5), 0))</f>
        <v/>
      </c>
      <c r="AR80" s="22" t="str" cm="1">
        <f t="array" aca="1" ref="AR80" ca="1">IF(NOT(ISNUMBER(INDEX($A:$A, LOOKUP(2, 1 / ($A$1:INDIRECT("$A$"&amp;ROW($A80)) &lt;&gt; ""),ROW($A$1:INDIRECT("$A$"&amp;ROW($A80)))), 1))), "",
ROUNDDOWN((ROUNDDOWN((((2*VLOOKUP($AA80, 'EV and Base'!$A$1:$N$671, 12, FALSE))+$AW$2+ROUNDDOWN($AF80/4, 0))*$AB80)/100, 0)+5)*0.9, 0))</f>
        <v/>
      </c>
      <c r="AS80" s="2" t="str" cm="1">
        <f t="array" aca="1" ref="AS80" ca="1">IF(NOT(ISNUMBER(INDEX($A:$A, LOOKUP(2, 1 / ($A$1:INDIRECT("$A$"&amp;ROW($A80)) &lt;&gt; ""),ROW($A$1:INDIRECT("$A$"&amp;ROW($A80)))), 1))), "",
ROUNDDOWN((ROUNDDOWN((((2*VLOOKUP($AA80, 'EV and Base'!$A$1:$N$671, 13, FALSE))+$AX$2+ROUNDDOWN($AG80/4, 0))*$AB80)/100, 0)+5), 0))</f>
        <v/>
      </c>
      <c r="AT80" s="24" t="str" cm="1">
        <f t="array" aca="1" ref="AT80" ca="1">IF(NOT(ISNUMBER(INDEX($A:$A, LOOKUP(2, 1 / ($A$1:INDIRECT("$A$"&amp;ROW($A80)) &lt;&gt; ""),ROW($A$1:INDIRECT("$A$"&amp;ROW($A80)))), 1))), "",
ROUNDDOWN((ROUNDDOWN((((2*VLOOKUP($AA80, 'EV and Base'!$A$1:$N$671, 14, FALSE))+31+ROUNDDOWN($AH80/4, 0))*$AB80)/100, 0)+5), 0))</f>
        <v/>
      </c>
      <c r="AU80" s="28"/>
      <c r="AY80" t="str" cm="1">
        <f t="array" aca="1" ref="AY80" ca="1">IF(NOT(ISNUMBER(INDEX($A:$A,LOOKUP(2,1/($A$1:INDIRECT("$A$"&amp;ROW($A80))&lt;&gt;""),ROW($A$1:INDIRECT("$A$"&amp;ROW($A80)))),1))),"",
INDEX($AY:$AY,LOOKUP(2,1/($AY$1:INDIRECT("$AY$"&amp;ROW($AY80)-1)&lt;&gt;""),ROW($AY$1:INDIRECT("$AY$"&amp;ROW($AY80)-1))),1)+$BL80)</f>
        <v/>
      </c>
      <c r="AZ80" s="3" t="str" cm="1">
        <f t="array" aca="1" ref="AZ80" ca="1">IF(NOT(ISNUMBER(INDEX($A:$A, LOOKUP(2, 1 / ($A$1:INDIRECT("$A$"&amp;ROW($A80)) &lt;&gt; ""),ROW($A$1:INDIRECT("$A$"&amp;ROW($A80)))), 1))), "",
VLOOKUP(INDIRECT("$G$"&amp;LOOKUP(2, 1 / ($AY$1:INDIRECT("$AY$"&amp;ROW($AY80)-1) &lt;&gt; ""),ROW($AY$1:INDIRECT("$AY$"&amp;ROW($AY80)-1)))),'EV and Base'!A75:N745,2,FALSE))</f>
        <v/>
      </c>
      <c r="BA80" s="3" t="str" cm="1">
        <f t="array" aca="1" ref="BA80" ca="1">IF(NOT(ISNUMBER(INDEX($A:$A, LOOKUP(2, 1 / ($A$1:INDIRECT("$A$"&amp;ROW($A80)) &lt;&gt; ""),ROW($A$1:INDIRECT("$A$"&amp;ROW($A80)))), 1))), "",
INDIRECT("$I$"&amp;LOOKUP(2, 1 / ($AY$1:INDIRECT("$AY$"&amp;ROW($AY80)-1) &lt;&gt; ""),ROW($AY$1:INDIRECT("$AY$"&amp;ROW($AY80)-1)))))</f>
        <v/>
      </c>
      <c r="BB80" s="1" t="str" cm="1">
        <f t="array" aca="1" ref="BB80" ca="1">IF(NOT(ISNUMBER(INDEX($A:$A, LOOKUP(2, 1 / ($A$1:INDIRECT("$A$"&amp;ROW($A80)) &lt;&gt; ""),ROW($A$1:INDIRECT("$A$"&amp;ROW($A80)))), 1))), "",
INDIRECT("$AB$"&amp;LOOKUP(2, 1 / ($AY$1:INDIRECT("$AY$"&amp;ROW($AY80)-1) &lt;&gt; ""),ROW($AY$1:INDIRECT("$AY$"&amp;ROW($AY80)-1)))))</f>
        <v/>
      </c>
      <c r="BC80" s="3" t="str" cm="1">
        <f t="array" aca="1" ref="BC80" ca="1">IF(NOT(ISNUMBER(INDEX($A:$A,LOOKUP(2,1/($A$1:INDIRECT("$A$"&amp;ROW($A80))&lt;&gt;""),ROW($A$1:INDIRECT("$A$"&amp;ROW($A80)))),1))),"",
$BA80+$BA80+10)</f>
        <v/>
      </c>
      <c r="BD80" s="3" t="str" cm="1">
        <f t="array" aca="1" ref="BD80" ca="1">IF(NOT(ISNUMBER(INDEX($A:$A,LOOKUP(2,1/($A$1:INDIRECT("$A$"&amp;ROW($A80))&lt;&gt;""),ROW($A$1:INDIRECT("$A$"&amp;ROW($A80)))),1))),"",
$BA80+$BB80+10)</f>
        <v/>
      </c>
      <c r="BE80" s="3" t="str" cm="1">
        <f t="array" aca="1" ref="BE80" ca="1">IF(NOT(ISNUMBER(INDEX($A:$A,LOOKUP(2,1/($A$1:INDIRECT("$A$"&amp;ROW($A80))&lt;&gt;""),ROW($A$1:INDIRECT("$A$"&amp;ROW($A80)))),1))),"",
$BC80*$BC80)</f>
        <v/>
      </c>
      <c r="BF80" s="3" t="str" cm="1">
        <f t="array" aca="1" ref="BF80" ca="1">IF(NOT(ISNUMBER(INDEX($A:$A,LOOKUP(2,1/($A$1:INDIRECT("$A$"&amp;ROW($A80))&lt;&gt;""),ROW($A$1:INDIRECT("$A$"&amp;ROW($A80)))),1))),"",
$BD80*$BD80)</f>
        <v/>
      </c>
      <c r="BG80" s="3" t="str" cm="1">
        <f t="array" aca="1" ref="BG80" ca="1">IF(NOT(ISNUMBER(INDEX($A:$A,LOOKUP(2,1/($A$1:INDIRECT("$A$"&amp;ROW($A80))&lt;&gt;""),ROW($A$1:INDIRECT("$A$"&amp;ROW($A80)))),1))),"",
_xlfn.FLOOR.MATH(1.5*_xlfn.FLOOR.MATH($AZ80*BA80/5)))</f>
        <v/>
      </c>
      <c r="BH80" s="3" t="str" cm="1">
        <f t="array" aca="1" ref="BH80" ca="1">IF(NOT(ISNUMBER(INDEX($A:$A, LOOKUP(2, 1 / ($A$1:INDIRECT("$A$"&amp;ROW($A80)) &lt;&gt; ""),ROW($A$1:INDIRECT("$A$"&amp;ROW($A80)))), 1))), "",
_xlfn.FLOOR.MATH($BG80/IF(OR(INDIRECT("$C$"&amp;LOOKUP(2, 1 / ($AY$1:INDIRECT("$AY$"&amp;ROW($AY80)-1) &lt;&gt; ""),ROW($AY$1:INDIRECT("$AY$"&amp;ROW($AY80)-1))))="Multi",
INDIRECT("$C$"&amp;LOOKUP(2, 1 / ($AY$1:INDIRECT("$AY$"&amp;ROW($AY80)-1) &lt;&gt; ""),ROW($AY$1:INDIRECT("$AY$"&amp;ROW($AY80)-1))))="Double"),2,1)))</f>
        <v/>
      </c>
      <c r="BI80" s="3" t="str" cm="1">
        <f t="array" aca="1" ref="BI80" ca="1">IF(NOT(ISNUMBER(INDEX($A:$A,LOOKUP(2,1/($A$1:INDIRECT("$A$"&amp;ROW($A80))&lt;&gt;""),ROW($A$1:INDIRECT("$A$"&amp;ROW($A80)))),1))),"",
VLOOKUP($BC80,GameFreakSQRT!$A$1:$B$200,2,FALSE))</f>
        <v/>
      </c>
      <c r="BJ80" s="3" t="str" cm="1">
        <f t="array" aca="1" ref="BJ80" ca="1">IF(NOT(ISNUMBER(INDEX($A:$A,LOOKUP(2,1/($A$1:INDIRECT("$A$"&amp;ROW($A80))&lt;&gt;""),ROW($A$1:INDIRECT("$A$"&amp;ROW($A80)))),1))),"",
VLOOKUP($BD80,GameFreakSQRT!$A$1:$B$200,2,FALSE))</f>
        <v/>
      </c>
      <c r="BK80" s="3" t="str" cm="1">
        <f t="array" aca="1" ref="BK80" ca="1">IF(NOT(ISNUMBER(INDEX($A:$A,LOOKUP(2,1/($A$1:INDIRECT("$A$"&amp;ROW($A80))&lt;&gt;""),ROW($A$1:INDIRECT("$A$"&amp;ROW($A80)))),1))),"",
_xlfn.FLOOR.MATH((($BI80*$BE80)*$BH80)/($BJ80*$BF80))+1)</f>
        <v/>
      </c>
      <c r="BL80" s="3" t="str" cm="1">
        <f t="array" aca="1" ref="BL80" ca="1">IF(NOT(ISNUMBER(INDEX($A:$A,LOOKUP(2,1/($A$1:INDIRECT("$A$"&amp;ROW($A80))&lt;&gt;""),ROW($A$1:INDIRECT("$A$"&amp;ROW($A80)))),1))),"",
_xlfn.FLOOR.MATH($BK80*IF(NOT(INDIRECT("$Z$"&amp;LOOKUP(2, 1 / ($AY$1:INDIRECT("$AY$"&amp;ROW($AY80)-1) &lt;&gt; ""),ROW($AY$1:INDIRECT("$AY$"&amp;ROW($AY80)-1))))=""),1.5,1)))</f>
        <v/>
      </c>
      <c r="BM80" s="3" t="str" cm="1">
        <f t="array" aca="1" ref="BM80" ca="1">IF(NOT(ISNUMBER(INDEX($A:$A, LOOKUP(2, 1 / ($A$1:INDIRECT("$A$"&amp;ROW($A80)) &lt;&gt; ""),ROW($A$1:INDIRECT("$A$"&amp;ROW($A80)))), 1))), "",
INDIRECT("$Y$"&amp;LOOKUP(2, 1 / ($AY$1:INDIRECT("$AY$"&amp;ROW($AY80)-1) &lt;&gt; ""),ROW($AY$1:INDIRECT("$AY$"&amp;ROW($AY80)-1)))))</f>
        <v/>
      </c>
      <c r="BN80" s="3" t="str">
        <f t="shared" ca="1" si="7"/>
        <v/>
      </c>
      <c r="CT80" s="3" t="str" cm="1">
        <f t="array" aca="1" ref="CT80" ca="1">IF(NOT(ISNUMBER(INDEX($A:$A, LOOKUP(2, 1 / ($A$1:INDIRECT("$A$"&amp;ROW($A80)) &lt;&gt; ""),ROW($A$1:INDIRECT("$A$"&amp;ROW($A80)))), 1))), "",
$AY80-INDEX($AY:$AY, LOOKUP(2, 1 / ($AY$1:INDIRECT("$AV$"&amp;ROW($AY80)-1) &lt;&gt; ""),ROW($AY$1:INDIRECT("$AV$"&amp;ROW($AY80)-1))), 1))</f>
        <v/>
      </c>
      <c r="CU80" s="3" t="str" cm="1">
        <f t="array" aca="1" ref="CU80" ca="1">IF(NOT(ISNUMBER(INDEX($A:$A, LOOKUP(2, 1 / ($A$1:INDIRECT("$A$"&amp;ROW($A80)) &lt;&gt; ""),ROW($A$1:INDIRECT("$A$"&amp;ROW($A80)))), 1))), "",
INDEX($Y:$Y, LOOKUP(2, 1 / ($Y$1:INDIRECT("$Y$"&amp;ROW($Y80)-1) &lt;&gt; ""),ROW($Y$1:INDIRECT("$Y$"&amp;ROW($Y80)-1))), 1))</f>
        <v/>
      </c>
      <c r="CV80" s="1" t="str">
        <f ca="1">IFERROR(VLOOKUP($AY80, 'Medium-Slow'!$A$1:$B$101, 2, TRUE),"")</f>
        <v/>
      </c>
    </row>
    <row r="81" spans="1:100" x14ac:dyDescent="0.45">
      <c r="A81" s="56">
        <v>25</v>
      </c>
      <c r="B81" s="56" t="s">
        <v>114</v>
      </c>
      <c r="C81" s="56" t="s">
        <v>46</v>
      </c>
      <c r="D81" s="56" t="s">
        <v>191</v>
      </c>
      <c r="E81" s="56" t="s">
        <v>48</v>
      </c>
      <c r="F81" s="56">
        <v>1</v>
      </c>
      <c r="G81" s="2" t="s">
        <v>70</v>
      </c>
      <c r="H81" s="2" t="s">
        <v>50</v>
      </c>
      <c r="I81" s="2">
        <v>16</v>
      </c>
      <c r="J81" s="2" t="s">
        <v>92</v>
      </c>
      <c r="K81" s="2" t="s">
        <v>98</v>
      </c>
      <c r="L81" s="2" t="s">
        <v>53</v>
      </c>
      <c r="M81" s="2" t="s">
        <v>99</v>
      </c>
      <c r="N81" s="2" t="s">
        <v>142</v>
      </c>
      <c r="O81" s="2" t="s">
        <v>101</v>
      </c>
      <c r="P81" s="2" t="s">
        <v>177</v>
      </c>
      <c r="Q81" s="2">
        <v>0</v>
      </c>
      <c r="R81" s="2">
        <f>_xlfn.FLOOR.MATH((((2*VLOOKUP(G81, 'EV and Base'!$A$1:$N$671, 9, FALSE))+$Q81)*$I81)/100)+$I81+10</f>
        <v>40</v>
      </c>
      <c r="S81" s="2">
        <f>_xlfn.FLOOR.MATH((_xlfn.FLOOR.MATH((((2*VLOOKUP($G81, 'EV and Base'!$A$1:$N$671, 10, FALSE))+$Q81)*$I81)/100)+5)*
IF(OR($J81="Lonely", $J81="Brave", $J81="Adamant", $J81="Naughty"), 1.1,
IF(OR($J81="Bold", $J81="Timid", $J81="Modest", $J81="Calm"), 0.9, 1)))</f>
        <v>19</v>
      </c>
      <c r="T81" s="2">
        <f>_xlfn.FLOOR.MATH((_xlfn.FLOOR.MATH((((2*VLOOKUP($G81, 'EV and Base'!$A$1:$N$671, 11, FALSE))+$Q81)*$I81)/100)+5)*
IF(OR($J81="Bold", $J81="Relaxed", $J81="Impish", $J81="Lax"), 1.1,
IF(OR($J81="Lonely", $J81="Hasty", $J81="Mild", $J81="Gentle"), 0.9, 1)))</f>
        <v>17</v>
      </c>
      <c r="U81" s="2">
        <f>_xlfn.FLOOR.MATH((_xlfn.FLOOR.MATH((((2*VLOOKUP($G81, 'EV and Base'!$A$1:$N$671, 12, FALSE))+$Q81)*$I81)/100)+5)*
IF(OR($J81="Modest", $J81="Mild", $J81="Quiet", $J81="Rash"), 1.1,
IF(OR($J81="Adamant", $J81="Impish", $J81="Jolly", $J81="Careful"), 0.9, 1)))</f>
        <v>17</v>
      </c>
      <c r="V81" s="2">
        <f>_xlfn.FLOOR.MATH((_xlfn.FLOOR.MATH((((2*VLOOKUP($G81, 'EV and Base'!$A$1:$N$671, 13, FALSE))+$Q81)*$I81)/100)+5)*
IF(OR($J81="Calm", $J81="Gentle", $J81="Sassy", $J81="Careful"), 1.1,
IF(OR($J81="Naughty", $J81="Lax", $J81="Naive", $J81="Rash"), 0.9, 1)))</f>
        <v>17</v>
      </c>
      <c r="W81" s="2">
        <f>_xlfn.FLOOR.MATH((_xlfn.FLOOR.MATH((((2*VLOOKUP($G81, 'EV and Base'!$A$1:$N$671, 14, FALSE))+$Q81)*$I81)/100)+5)*
IF(OR($J81="Timid", $J81="Hasty", $J81="Jolly", $J81="Naive"), 1.1,
IF(OR($J81="Brave", $J81="Relaxed", $J81="Quiet", $J81="Sassy"), 0.9, 1)))</f>
        <v>18</v>
      </c>
      <c r="X81" s="56">
        <v>640</v>
      </c>
      <c r="Y81" s="1">
        <v>185</v>
      </c>
      <c r="AA81" s="23" t="str" cm="1">
        <f t="array" aca="1" ref="AA81" ca="1">IF(NOT(ISNUMBER(INDEX($A:$A,LOOKUP(2,1/($A$1:INDIRECT("$A$"&amp;ROW($A81))&lt;&gt;""),ROW($A$1:INDIRECT("$A$"&amp;ROW($A81)))),1))),"",
IF(NOT(ISNUMBER($A81)),$AA80,
IF($AB81&lt;16,"Lillipup",
IF($AB81&lt;32,"Herdier",
"Stoutland"))))</f>
        <v>Herdier</v>
      </c>
      <c r="AB81" s="25" cm="1">
        <f t="array" aca="1" ref="AB81" ca="1">IF(NOT(ISNUMBER(INDEX($A:$A, LOOKUP(2, 1 / ($A$1:INDIRECT("$A$"&amp;ROW($A81)) &lt;&gt; ""),ROW($A$1:INDIRECT("$A$"&amp;ROW($A81)))), 1))), "",
VLOOKUP($AY81,'Medium-Slow'!$A$1:$B$101,2,TRUE))</f>
        <v>21</v>
      </c>
      <c r="AC81" s="23" cm="1">
        <f t="array" aca="1" ref="AC81" ca="1">IF(NOT(ISNUMBER(INDEX($A:$A, LOOKUP(2, 1 / ($A$1:INDIRECT("$A$"&amp;ROW($A81)) &lt;&gt; ""),ROW($A$1:INDIRECT("$A$"&amp;ROW($A81)))), 1))), "",
INDEX($AC:$AC, LOOKUP(2, 1 / ($AC$1:INDIRECT("$AC$"&amp;ROW($AC81)-1) &lt;&gt; ""),ROW($AC$1:INDIRECT("$AC$"&amp;ROW($AC81)-1))), 1)+
IF(INDEX($AC:$AC, LOOKUP(2, 1 / ($AC$1:INDIRECT("$AC$"&amp;ROW($AC81)-1) &lt;&gt; ""),ROW($AC$1:INDIRECT("$AC$"&amp;ROW($AC81)-1))), 1)+
INDEX($AD:$AD, LOOKUP(2, 1 / ($AD$1:INDIRECT("$AD$"&amp;ROW($AD81)-1) &lt;&gt; ""),ROW($AD$1:INDIRECT("$AD$"&amp;ROW($AD81)-1))), 1)+
INDEX($AE:$AE, LOOKUP(2, 1 / ($AE$1:INDIRECT("$AE$"&amp;ROW($AE81)-1) &lt;&gt; ""),ROW($AE$1:INDIRECT("$AE$"&amp;ROW($AD81)-1))), 1)+
INDEX($AE:$AF, LOOKUP(2, 1 / ($AF$1:INDIRECT("$AF$"&amp;ROW($AF81)-1) &lt;&gt; ""),ROW($AF$1:INDIRECT("$AF$"&amp;ROW($AD81)-1))), 1)+
INDEX($AG:$AG, LOOKUP(2, 1 / ($AG$1:INDIRECT("$AG$"&amp;ROW($AG81)-1) &lt;&gt; ""),ROW($AG$1:INDIRECT("$AG$"&amp;ROW($AD81)-1))), 1)+
INDEX($AH:$AH, LOOKUP(2, 1 / ($AH$1:INDIRECT("$AH$"&amp;ROW($AH81)-1) &lt;&gt; ""),ROW($AH$1:INDIRECT("$AH$"&amp;ROW($AD81)-1))), 1)&gt;=510,0,
IF(INDEX($AC:$AC, LOOKUP(2, 1 / ($AC$1:INDIRECT("$AC$"&amp;ROW($AC81)-1) &lt;&gt; ""),ROW($AC$1:INDIRECT("$AC$"&amp;ROW($AC81)-1))), 1)&gt;=255,0,
VLOOKUP(INDIRECT("$G$"&amp;LOOKUP(2, 1 / ($AC$1:INDIRECT("$AC$"&amp;ROW($AC81)-1) &lt;&gt; ""),ROW($AC$1:INDIRECT("$AC$"&amp;ROW($AC81)-1)))), 'EV and Base'!$A$1:$N$671, 3, FALSE))))</f>
        <v>2</v>
      </c>
      <c r="AD81" s="2" cm="1">
        <f t="array" aca="1" ref="AD81" ca="1">IF(NOT(ISNUMBER(INDEX($A:$A, LOOKUP(2, 1 / ($A$1:INDIRECT("$A$"&amp;ROW($A81)) &lt;&gt; ""),ROW($A$1:INDIRECT("$A$"&amp;ROW($A81)))), 1))), "",
INDEX($AD:$AD, LOOKUP(2, 1 / ($AD$1:INDIRECT("$AD$"&amp;ROW($AD81)-1) &lt;&gt; ""),ROW($AD$1:INDIRECT("$AD$"&amp;ROW($AD81)-1))), 1)+
IF(INDEX($AC:$AC, LOOKUP(2, 1 / ($AC$1:INDIRECT("$AC$"&amp;ROW($AC81)-1) &lt;&gt; ""),ROW($AC$1:INDIRECT("$AC$"&amp;ROW($AC81)-1))), 1)+
INDEX($AD:$AD, LOOKUP(2, 1 / ($AD$1:INDIRECT("$AD$"&amp;ROW($AD81)-1) &lt;&gt; ""),ROW($AD$1:INDIRECT("$AD$"&amp;ROW($AD81)-1))), 1)+
INDEX($AE:$AE, LOOKUP(2, 1 / ($AE$1:INDIRECT("$AE$"&amp;ROW($AE81)-1) &lt;&gt; ""),ROW($AE$1:INDIRECT("$AE$"&amp;ROW($AD81)-1))), 1)+
INDEX($AE:$AF, LOOKUP(2, 1 / ($AF$1:INDIRECT("$AF$"&amp;ROW($AF81)-1) &lt;&gt; ""),ROW($AF$1:INDIRECT("$AF$"&amp;ROW($AD81)-1))), 1)+
INDEX($AG:$AG, LOOKUP(2, 1 / ($AG$1:INDIRECT("$AG$"&amp;ROW($AG81)-1) &lt;&gt; ""),ROW($AG$1:INDIRECT("$AG$"&amp;ROW($AD81)-1))), 1)+
INDEX($AH:$AH, LOOKUP(2, 1 / ($AH$1:INDIRECT("$AH$"&amp;ROW($AH81)-1) &lt;&gt; ""),ROW($AH$1:INDIRECT("$AH$"&amp;ROW($AD81)-1))), 1)&gt;=510,0,
IF(INDEX($AD:$AD, LOOKUP(2, 1 / ($AD$1:INDIRECT("$AD$"&amp;ROW($AD81)-1) &lt;&gt; ""),ROW($AD$1:INDIRECT("$AD$"&amp;ROW($AD81)-1))), 1)&gt;=255,0,
VLOOKUP(INDIRECT("$G$"&amp;LOOKUP(2, 1 / ($AD$1:INDIRECT("$AD$"&amp;ROW($AD81)-1) &lt;&gt; ""),ROW($AD$1:INDIRECT("$AD$"&amp;ROW($AD81)-1)))), 'EV and Base'!$A$1:$N$671, 4, FALSE))))</f>
        <v>21</v>
      </c>
      <c r="AE81" s="2" cm="1">
        <f t="array" aca="1" ref="AE81" ca="1">IF(NOT(ISNUMBER(INDEX($A:$A,LOOKUP(2,1/($A$1:INDIRECT("$A$"&amp;ROW($A81))&lt;&gt;""),ROW($A$1:INDIRECT("$A$"&amp;ROW($A81)))),1))),"",
INDEX($AE:$AE,LOOKUP(2,1/($AE$1:INDIRECT("$AE$"&amp;ROW($AE81)-1)&lt;&gt;""),ROW($AE$1:INDIRECT("$AE$"&amp;ROW($AE81)-1))),1)+
IF(INDEX($AC:$AC,LOOKUP(2,1/($AC$1:INDIRECT("$AC$"&amp;ROW($AC81)-1)&lt;&gt;""),ROW($AC$1:INDIRECT("$AC$"&amp;ROW($AC81)-1))),1)+
INDEX($AD:$AD,LOOKUP(2,1/($AD$1:INDIRECT("$AD$"&amp;ROW($AD81)-1)&lt;&gt;""),ROW($AD$1:INDIRECT("$AD$"&amp;ROW($AD81)-1))),1)+
INDEX($AE:$AE,LOOKUP(2,1/($AE$1:INDIRECT("$AE$"&amp;ROW($AE81)-1)&lt;&gt;""),ROW($AE$1:INDIRECT("$AE$"&amp;ROW($AD81)-1))),1)+
INDEX($AE:$AF,LOOKUP(2,1/($AF$1:INDIRECT("$AF$"&amp;ROW($AF81)-1)&lt;&gt;""),ROW($AF$1:INDIRECT("$AF$"&amp;ROW($AD81)-1))),1)+
INDEX($AG:$AG,LOOKUP(2,1/($AG$1:INDIRECT("$AG$"&amp;ROW($AG81)-1)&lt;&gt;""),ROW($AG$1:INDIRECT("$AG$"&amp;ROW($AD81)-1))),1)+
INDEX($AH:$AH,LOOKUP(2,1/($AH$1:INDIRECT("$AH$"&amp;ROW($AH81)-1)&lt;&gt;""),ROW($AH$1:INDIRECT("$AH$"&amp;ROW($AD81)-1))),1)&gt;=510,0,
IF(INDEX($AE:$AE,LOOKUP(2,1/($AE$1:INDIRECT("$AE$"&amp;ROW($AE81)-1)&lt;&gt;""),ROW($AE$1:INDIRECT("$AE$"&amp;ROW($AE81)-1))),1)&gt;=255,0,
VLOOKUP(INDIRECT("$G$"&amp;LOOKUP(2,1/($AE$1:INDIRECT("$AE$"&amp;ROW($AE81)-1)&lt;&gt;""),ROW($AE$1:INDIRECT("$AE$"&amp;ROW($AE81)-1)))),'EV and Base'!$A$1:$N$671,5,FALSE))))</f>
        <v>0</v>
      </c>
      <c r="AF81" s="2" cm="1">
        <f t="array" aca="1" ref="AF81" ca="1">IF(NOT(ISNUMBER(INDEX($A:$A, LOOKUP(2, 1 / ($A$1:INDIRECT("$A$"&amp;ROW($A81)) &lt;&gt; ""),ROW($A$1:INDIRECT("$A$"&amp;ROW($A81)))), 1))), "",
INDEX($AF:$AF, LOOKUP(2, 1 / ($AF$1:INDIRECT("$AF$"&amp;ROW($AF81)-1) &lt;&gt; ""),ROW($AF$1:INDIRECT("$AF$"&amp;ROW($AF81)-1))), 1)+
IF(INDEX($AC:$AC, LOOKUP(2, 1 / ($AC$1:INDIRECT("$AC$"&amp;ROW($AC81)-1) &lt;&gt; ""),ROW($AC$1:INDIRECT("$AC$"&amp;ROW($AC81)-1))), 1)+
INDEX($AD:$AD, LOOKUP(2, 1 / ($AD$1:INDIRECT("$AD$"&amp;ROW($AD81)-1) &lt;&gt; ""),ROW($AD$1:INDIRECT("$AD$"&amp;ROW($AD81)-1))), 1)+
INDEX($AE:$AE, LOOKUP(2, 1 / ($AE$1:INDIRECT("$AE$"&amp;ROW($AE81)-1) &lt;&gt; ""),ROW($AE$1:INDIRECT("$AE$"&amp;ROW($AD81)-1))), 1)+
INDEX($AE:$AF, LOOKUP(2, 1 / ($AF$1:INDIRECT("$AF$"&amp;ROW($AF81)-1) &lt;&gt; ""),ROW($AF$1:INDIRECT("$AF$"&amp;ROW($AD81)-1))), 1)+
INDEX($AG:$AG, LOOKUP(2, 1 / ($AG$1:INDIRECT("$AG$"&amp;ROW($AG81)-1) &lt;&gt; ""),ROW($AG$1:INDIRECT("$AG$"&amp;ROW($AD81)-1))), 1)+
INDEX($AH:$AH, LOOKUP(2, 1 / ($AH$1:INDIRECT("$AH$"&amp;ROW($AH81)-1) &lt;&gt; ""),ROW($AH$1:INDIRECT("$AH$"&amp;ROW($AD81)-1))), 1)&gt;=510,0,
IF(INDEX($AF:$AF, LOOKUP(2, 1 / ($AF$1:INDIRECT("$AF$"&amp;ROW($AF81)-1) &lt;&gt; ""),ROW($AF$1:INDIRECT("$AF$"&amp;ROW($AF81)-1))), 1)&gt;=255,0,
VLOOKUP(INDIRECT("$G$"&amp;LOOKUP(2, 1 / ($AF$1:INDIRECT("$AF$"&amp;ROW($AF81)-1) &lt;&gt; ""),ROW($AF$1:INDIRECT("$AF$"&amp;ROW($AF81)-1)))), 'EV and Base'!$A$1:$N$671, 6, FALSE))))</f>
        <v>1</v>
      </c>
      <c r="AG81" s="2" cm="1">
        <f t="array" aca="1" ref="AG81" ca="1">IF(NOT(ISNUMBER(INDEX($A:$A, LOOKUP(2, 1 / ($A$1:INDIRECT("$A$"&amp;ROW($A81)) &lt;&gt; ""),ROW($A$1:INDIRECT("$A$"&amp;ROW($A81)))), 1))), "",
INDEX($AG:$AG, LOOKUP(2, 1 / ($AG$1:INDIRECT("$AG$"&amp;ROW($AG81)-1) &lt;&gt; ""),ROW($AG$1:INDIRECT("$AG$"&amp;ROW($AG81)-1))), 1)+
IF(INDEX($AC:$AC, LOOKUP(2, 1 / ($AC$1:INDIRECT("$AC$"&amp;ROW($AC81)-1) &lt;&gt; ""),ROW($AC$1:INDIRECT("$AC$"&amp;ROW($AC81)-1))), 1)+
INDEX($AD:$AD, LOOKUP(2, 1 / ($AD$1:INDIRECT("$AD$"&amp;ROW($AD81)-1) &lt;&gt; ""),ROW($AD$1:INDIRECT("$AD$"&amp;ROW($AD81)-1))), 1)+
INDEX($AE:$AE, LOOKUP(2, 1 / ($AE$1:INDIRECT("$AE$"&amp;ROW($AE81)-1) &lt;&gt; ""),ROW($AE$1:INDIRECT("$AE$"&amp;ROW($AD81)-1))), 1)+
INDEX($AE:$AF, LOOKUP(2, 1 / ($AF$1:INDIRECT("$AF$"&amp;ROW($AF81)-1) &lt;&gt; ""),ROW($AF$1:INDIRECT("$AF$"&amp;ROW($AD81)-1))), 1)+
INDEX($AG:$AG, LOOKUP(2, 1 / ($AG$1:INDIRECT("$AG$"&amp;ROW($AG81)-1) &lt;&gt; ""),ROW($AG$1:INDIRECT("$AG$"&amp;ROW($AD81)-1))), 1)+
INDEX($AH:$AH, LOOKUP(2, 1 / ($AH$1:INDIRECT("$AH$"&amp;ROW($AH81)-1) &lt;&gt; ""),ROW($AH$1:INDIRECT("$AH$"&amp;ROW($AD81)-1))), 1)&gt;=510,0,
IF(INDEX($AG:$AG, LOOKUP(2, 1 / ($AG$1:INDIRECT("$AG$"&amp;ROW($AG81)-1) &lt;&gt; ""),ROW($AG$1:INDIRECT("$AG$"&amp;ROW($AG81)-1))), 1)&gt;=255,0,
VLOOKUP(INDIRECT("$G$"&amp;LOOKUP(2, 1 / ($AG$1:INDIRECT("$AG$"&amp;ROW($AG81)-1) &lt;&gt; ""),ROW($AG$1:INDIRECT("$AG$"&amp;ROW($AG81)-1)))), 'EV and Base'!$A$1:$N$671, 7, FALSE))))</f>
        <v>0</v>
      </c>
      <c r="AH81" s="24" cm="1">
        <f t="array" aca="1" ref="AH81" ca="1">IF(NOT(ISNUMBER(INDEX($A:$A,LOOKUP(2,1/($A$1:INDIRECT("$A$"&amp;ROW($A81))&lt;&gt;""),ROW($A$1:INDIRECT("$A$"&amp;ROW($A81)))),1))),"",
INDEX($AH:$AH,LOOKUP(2,1/($AH$1:INDIRECT("$AH$"&amp;ROW($AH81)-1)&lt;&gt;""),ROW($AH$1:INDIRECT("$AH$"&amp;ROW($AH81)-1))),1)+
IF(INDEX($AC:$AC,LOOKUP(2,1/($AC$1:INDIRECT("$AC$"&amp;ROW($AC81)-1)&lt;&gt;""),ROW($AC$1:INDIRECT("$AC$"&amp;ROW($AC81)-1))),1)+
INDEX($AD:$AD,LOOKUP(2,1/($AD$1:INDIRECT("$AD$"&amp;ROW($AD81)-1)&lt;&gt;""),ROW($AD$1:INDIRECT("$AD$"&amp;ROW($AD81)-1))),1)+
INDEX($AE:$AE,LOOKUP(2,1/($AE$1:INDIRECT("$AE$"&amp;ROW($AE81)-1)&lt;&gt;""),ROW($AE$1:INDIRECT("$AE$"&amp;ROW($AD81)-1))),1)+
INDEX($AE:$AF,LOOKUP(2,1/($AF$1:INDIRECT("$AF$"&amp;ROW($AF81)-1)&lt;&gt;""),ROW($AF$1:INDIRECT("$AF$"&amp;ROW($AD81)-1))),1)+
INDEX($AG:$AG,LOOKUP(2,1/($AG$1:INDIRECT("$AG$"&amp;ROW($AG81)-1)&lt;&gt;""),ROW($AG$1:INDIRECT("$AG$"&amp;ROW($AD81)-1))),1)+
INDEX($AH:$AH,LOOKUP(2,1/($AH$1:INDIRECT("$AH$"&amp;ROW($AH81)-1)&lt;&gt;""),ROW($AH$1:INDIRECT("$AH$"&amp;ROW($AD81)-1))),1)&gt;=510,0,
IF(INDEX($AH:$AH,LOOKUP(2,1/($AH$1:INDIRECT("$AH$"&amp;ROW($AH81)-1)&lt;&gt;""),ROW($AH$1:INDIRECT("$AH$"&amp;ROW($AH81)-1))),1)&gt;=255,0,
VLOOKUP(INDIRECT("$G$"&amp;LOOKUP(2,1/($AH$1:INDIRECT("$AH$"&amp;ROW($AH81)-1)&lt;&gt;""),ROW($AH$1:INDIRECT("$AH$"&amp;ROW($AH81)-1)))),'EV and Base'!$A$1:$N$671,8,FALSE))))</f>
        <v>12</v>
      </c>
      <c r="AI81" s="29" cm="1">
        <f t="array" aca="1" ref="AI81" ca="1">IF(NOT(ISNUMBER(INDEX($A:$A,LOOKUP(2,1/($A$1:INDIRECT("$A$"&amp;ROW($A81))&lt;&gt;""),ROW($A$1:INDIRECT("$A$"&amp;ROW($A81)))),1))),"",
ROUNDDOWN((((2*VLOOKUP($AA81,'EV and Base'!$A$1:$N$671,9,FALSE))+31+ROUNDDOWN($AC81/4,0))*$AB81)/100,0)+$AB81+10)</f>
        <v>64</v>
      </c>
      <c r="AJ81" s="21" cm="1">
        <f t="array" aca="1" ref="AJ81" ca="1">IF(NOT(ISNUMBER(INDEX($A:$A, LOOKUP(2, 1 / ($A$1:INDIRECT("$A$"&amp;ROW($A81)) &lt;&gt; ""),ROW($A$1:INDIRECT("$A$"&amp;ROW($A81)))), 1))), "",
ROUNDDOWN((ROUNDDOWN((((2*VLOOKUP($AA81, 'EV and Base'!$A$1:$N$671, 10, FALSE))+31+ROUNDDOWN($AD81/4, 0))*$AB81)/100, 0)+5)*1.1, 0))</f>
        <v>50</v>
      </c>
      <c r="AK81" s="21" t="str" cm="1">
        <f t="array" aca="1" ref="AK81" ca="1">IF(NOT(ISNUMBER(INDEX($A:$A, LOOKUP(2, 1 / ($A$1:INDIRECT("$A$"&amp;ROW($A81)) &lt;&gt; ""),ROW($A$1:INDIRECT("$A$"&amp;ROW($A81)))), 1))), "",
ROUNDDOWN((ROUNDDOWN((((2*VLOOKUP($AA81, 'EV and Base'!$A$1:$N$671, 11, FALSE))+30+ROUNDDOWN($AE81/4, 0))*$AB81)/100, 0)+5), 0)
&amp;"-"&amp;
ROUNDDOWN((ROUNDDOWN((((2*VLOOKUP($AA81, 'EV and Base'!$A$1:$N$671, 11, FALSE))+31+ROUNDDOWN($AE81/4, 0))*$AB81)/100, 0)+5), 0))</f>
        <v>38-38</v>
      </c>
      <c r="AL81" s="21" t="str" cm="1">
        <f t="array" aca="1" ref="AL81" ca="1">IF(NOT(ISNUMBER(INDEX($A:$A, LOOKUP(2, 1 / ($A$1:INDIRECT("$A$"&amp;ROW($A81)) &lt;&gt; ""),ROW($A$1:INDIRECT("$A$"&amp;ROW($A81)))), 1))), "",
ROUNDDOWN((ROUNDDOWN((((2*VLOOKUP($AA81, 'EV and Base'!$A$1:$N$671, 12, FALSE))+0+ROUNDDOWN($AF81/4, 0))*$AB81)/100, 0)+5)*0.9, 0)
&amp;"-"&amp;
ROUNDDOWN((ROUNDDOWN((((2*VLOOKUP($AA81, 'EV and Base'!$A$1:$N$671, 12, FALSE))+31+ROUNDDOWN($AF81/4, 0))*$AB81)/100, 0)+5)*0.9, 0))</f>
        <v>17-23</v>
      </c>
      <c r="AM81" s="21" t="str" cm="1">
        <f t="array" aca="1" ref="AM81" ca="1">IF(NOT(ISNUMBER(INDEX($A:$A, LOOKUP(2, 1 / ($A$1:INDIRECT("$A$"&amp;ROW($A81)) &lt;&gt; ""),ROW($A$1:INDIRECT("$A$"&amp;ROW($A81)))), 1))), "",
ROUNDDOWN((ROUNDDOWN((((2*VLOOKUP($AA81, 'EV and Base'!$A$1:$N$671, 13, FALSE))+30+ROUNDDOWN($AG81/4, 0))*$AB81)/100, 0)+5), 0)
&amp;"-"&amp;
ROUNDDOWN((ROUNDDOWN((((2*VLOOKUP($AA81, 'EV and Base'!$A$1:$N$671, 13, FALSE))+31+ROUNDDOWN($AG81/4, 0))*$AB81)/100, 0)+5), 0))</f>
        <v>38-38</v>
      </c>
      <c r="AN81" s="25" cm="1">
        <f t="array" aca="1" ref="AN81" ca="1">IF(NOT(ISNUMBER(INDEX($A:$A, LOOKUP(2, 1 / ($A$1:INDIRECT("$A$"&amp;ROW($A81)) &lt;&gt; ""),ROW($A$1:INDIRECT("$A$"&amp;ROW($A81)))), 1))), "",
ROUNDDOWN((ROUNDDOWN((((2*VLOOKUP($AA81, 'EV and Base'!$A$1:$N$671, 14, FALSE))+31+ROUNDDOWN($AH81/4, 0))*$AB81)/100, 0)+5), 0))</f>
        <v>37</v>
      </c>
      <c r="AO81" s="23" cm="1">
        <f t="array" aca="1" ref="AO81" ca="1">IF(NOT(ISNUMBER(INDEX($A:$A, LOOKUP(2, 1 / ($A$1:INDIRECT("$A$"&amp;ROW($A81)) &lt;&gt; ""),ROW($A$1:INDIRECT("$A$"&amp;ROW($A81)))), 1))), "",
ROUNDDOWN((((2*VLOOKUP($AA81, 'EV and Base'!$A$1:$N$671, 9, FALSE))+31+ROUNDDOWN($AC81/4, 0))*$AB81)/100, 0)+$AB81+10)</f>
        <v>64</v>
      </c>
      <c r="AP81" s="2" cm="1">
        <f t="array" aca="1" ref="AP81" ca="1">IF(NOT(ISNUMBER(INDEX($A:$A, LOOKUP(2, 1 / ($A$1:INDIRECT("$A$"&amp;ROW($A81)) &lt;&gt; ""),ROW($A$1:INDIRECT("$A$"&amp;ROW($A81)))), 1))), "",
ROUNDDOWN((ROUNDDOWN((((2*VLOOKUP($AA81, 'EV and Base'!$A$1:$N$671, 10, FALSE))+31+ROUNDDOWN($AD81/4, 0))*$AB81)/100, 0)+5)*1.1, 0))</f>
        <v>50</v>
      </c>
      <c r="AQ81" s="2" cm="1">
        <f t="array" aca="1" ref="AQ81" ca="1">IF(NOT(ISNUMBER(INDEX($A:$A, LOOKUP(2, 1 / ($A$1:INDIRECT("$A$"&amp;ROW($A81)) &lt;&gt; ""),ROW($A$1:INDIRECT("$A$"&amp;ROW($A81)))), 1))), "",
ROUNDDOWN((ROUNDDOWN((((2*VLOOKUP($AA81, 'EV and Base'!$A$1:$N$671, 11, FALSE))+$AV$2+ROUNDDOWN($AE81/4, 0))*$AB81)/100, 0)+5), 0))</f>
        <v>38</v>
      </c>
      <c r="AR81" s="22" cm="1">
        <f t="array" aca="1" ref="AR81" ca="1">IF(NOT(ISNUMBER(INDEX($A:$A, LOOKUP(2, 1 / ($A$1:INDIRECT("$A$"&amp;ROW($A81)) &lt;&gt; ""),ROW($A$1:INDIRECT("$A$"&amp;ROW($A81)))), 1))), "",
ROUNDDOWN((ROUNDDOWN((((2*VLOOKUP($AA81, 'EV and Base'!$A$1:$N$671, 12, FALSE))+$AW$2+ROUNDDOWN($AF81/4, 0))*$AB81)/100, 0)+5)*0.9, 0))</f>
        <v>20</v>
      </c>
      <c r="AS81" s="2" cm="1">
        <f t="array" aca="1" ref="AS81" ca="1">IF(NOT(ISNUMBER(INDEX($A:$A, LOOKUP(2, 1 / ($A$1:INDIRECT("$A$"&amp;ROW($A81)) &lt;&gt; ""),ROW($A$1:INDIRECT("$A$"&amp;ROW($A81)))), 1))), "",
ROUNDDOWN((ROUNDDOWN((((2*VLOOKUP($AA81, 'EV and Base'!$A$1:$N$671, 13, FALSE))+$AX$2+ROUNDDOWN($AG81/4, 0))*$AB81)/100, 0)+5), 0))</f>
        <v>38</v>
      </c>
      <c r="AT81" s="24" cm="1">
        <f t="array" aca="1" ref="AT81" ca="1">IF(NOT(ISNUMBER(INDEX($A:$A, LOOKUP(2, 1 / ($A$1:INDIRECT("$A$"&amp;ROW($A81)) &lt;&gt; ""),ROW($A$1:INDIRECT("$A$"&amp;ROW($A81)))), 1))), "",
ROUNDDOWN((ROUNDDOWN((((2*VLOOKUP($AA81, 'EV and Base'!$A$1:$N$671, 14, FALSE))+31+ROUNDDOWN($AH81/4, 0))*$AB81)/100, 0)+5), 0))</f>
        <v>37</v>
      </c>
      <c r="AU81" s="28">
        <v>141</v>
      </c>
      <c r="AY81" cm="1">
        <f t="array" aca="1" ref="AY81" ca="1">IF(NOT(ISNUMBER(INDEX($A:$A,LOOKUP(2,1/($A$1:INDIRECT("$A$"&amp;ROW($A81))&lt;&gt;""),ROW($A$1:INDIRECT("$A$"&amp;ROW($A81)))),1))),"",
INDEX($AY:$AY,LOOKUP(2,1/($AY$1:INDIRECT("$AY$"&amp;ROW($AY81)-1)&lt;&gt;""),ROW($AY$1:INDIRECT("$AY$"&amp;ROW($AY81)-1))),1)+$BL81)</f>
        <v>7095</v>
      </c>
      <c r="AZ81" s="3" cm="1">
        <f t="array" aca="1" ref="AZ81" ca="1">IF(NOT(ISNUMBER(INDEX($A:$A, LOOKUP(2, 1 / ($A$1:INDIRECT("$A$"&amp;ROW($A81)) &lt;&gt; ""),ROW($A$1:INDIRECT("$A$"&amp;ROW($A81)))), 1))), "",
VLOOKUP(INDIRECT("$G$"&amp;LOOKUP(2, 1 / ($AY$1:INDIRECT("$AY$"&amp;ROW($AY81)-1) &lt;&gt; ""),ROW($AY$1:INDIRECT("$AY$"&amp;ROW($AY81)-1)))),'EV and Base'!A76:N746,2,FALSE))</f>
        <v>63</v>
      </c>
      <c r="BA81" s="3" cm="1">
        <f t="array" aca="1" ref="BA81" ca="1">IF(NOT(ISNUMBER(INDEX($A:$A, LOOKUP(2, 1 / ($A$1:INDIRECT("$A$"&amp;ROW($A81)) &lt;&gt; ""),ROW($A$1:INDIRECT("$A$"&amp;ROW($A81)))), 1))), "",
INDIRECT("$I$"&amp;LOOKUP(2, 1 / ($AY$1:INDIRECT("$AY$"&amp;ROW($AY81)-1) &lt;&gt; ""),ROW($AY$1:INDIRECT("$AY$"&amp;ROW($AY81)-1)))))</f>
        <v>18</v>
      </c>
      <c r="BB81" s="1" cm="1">
        <f t="array" aca="1" ref="BB81" ca="1">IF(NOT(ISNUMBER(INDEX($A:$A, LOOKUP(2, 1 / ($A$1:INDIRECT("$A$"&amp;ROW($A81)) &lt;&gt; ""),ROW($A$1:INDIRECT("$A$"&amp;ROW($A81)))), 1))), "",
INDIRECT("$AB$"&amp;LOOKUP(2, 1 / ($AY$1:INDIRECT("$AY$"&amp;ROW($AY81)-1) &lt;&gt; ""),ROW($AY$1:INDIRECT("$AY$"&amp;ROW($AY81)-1)))))</f>
        <v>21</v>
      </c>
      <c r="BC81" s="3" cm="1">
        <f t="array" aca="1" ref="BC81" ca="1">IF(NOT(ISNUMBER(INDEX($A:$A,LOOKUP(2,1/($A$1:INDIRECT("$A$"&amp;ROW($A81))&lt;&gt;""),ROW($A$1:INDIRECT("$A$"&amp;ROW($A81)))),1))),"",
$BA81+$BA81+10)</f>
        <v>46</v>
      </c>
      <c r="BD81" s="3" cm="1">
        <f t="array" aca="1" ref="BD81" ca="1">IF(NOT(ISNUMBER(INDEX($A:$A,LOOKUP(2,1/($A$1:INDIRECT("$A$"&amp;ROW($A81))&lt;&gt;""),ROW($A$1:INDIRECT("$A$"&amp;ROW($A81)))),1))),"",
$BA81+$BB81+10)</f>
        <v>49</v>
      </c>
      <c r="BE81" s="3" cm="1">
        <f t="array" aca="1" ref="BE81" ca="1">IF(NOT(ISNUMBER(INDEX($A:$A,LOOKUP(2,1/($A$1:INDIRECT("$A$"&amp;ROW($A81))&lt;&gt;""),ROW($A$1:INDIRECT("$A$"&amp;ROW($A81)))),1))),"",
$BC81*$BC81)</f>
        <v>2116</v>
      </c>
      <c r="BF81" s="3" cm="1">
        <f t="array" aca="1" ref="BF81" ca="1">IF(NOT(ISNUMBER(INDEX($A:$A,LOOKUP(2,1/($A$1:INDIRECT("$A$"&amp;ROW($A81))&lt;&gt;""),ROW($A$1:INDIRECT("$A$"&amp;ROW($A81)))),1))),"",
$BD81*$BD81)</f>
        <v>2401</v>
      </c>
      <c r="BG81" s="3" cm="1">
        <f t="array" aca="1" ref="BG81" ca="1">IF(NOT(ISNUMBER(INDEX($A:$A,LOOKUP(2,1/($A$1:INDIRECT("$A$"&amp;ROW($A81))&lt;&gt;""),ROW($A$1:INDIRECT("$A$"&amp;ROW($A81)))),1))),"",
_xlfn.FLOOR.MATH(1.5*_xlfn.FLOOR.MATH($AZ81*BA81/5)))</f>
        <v>339</v>
      </c>
      <c r="BH81" s="3" cm="1">
        <f t="array" aca="1" ref="BH81" ca="1">IF(NOT(ISNUMBER(INDEX($A:$A, LOOKUP(2, 1 / ($A$1:INDIRECT("$A$"&amp;ROW($A81)) &lt;&gt; ""),ROW($A$1:INDIRECT("$A$"&amp;ROW($A81)))), 1))), "",
_xlfn.FLOOR.MATH($BG81/IF(OR(INDIRECT("$C$"&amp;LOOKUP(2, 1 / ($AY$1:INDIRECT("$AY$"&amp;ROW($AY81)-1) &lt;&gt; ""),ROW($AY$1:INDIRECT("$AY$"&amp;ROW($AY81)-1))))="Multi",
INDIRECT("$C$"&amp;LOOKUP(2, 1 / ($AY$1:INDIRECT("$AY$"&amp;ROW($AY81)-1) &lt;&gt; ""),ROW($AY$1:INDIRECT("$AY$"&amp;ROW($AY81)-1))))="Double"),2,1)))</f>
        <v>339</v>
      </c>
      <c r="BI81" s="3" cm="1">
        <f t="array" aca="1" ref="BI81" ca="1">IF(NOT(ISNUMBER(INDEX($A:$A,LOOKUP(2,1/($A$1:INDIRECT("$A$"&amp;ROW($A81))&lt;&gt;""),ROW($A$1:INDIRECT("$A$"&amp;ROW($A81)))),1))),"",
VLOOKUP($BC81,GameFreakSQRT!$A$1:$B$200,2,FALSE))</f>
        <v>27780</v>
      </c>
      <c r="BJ81" s="3" cm="1">
        <f t="array" aca="1" ref="BJ81" ca="1">IF(NOT(ISNUMBER(INDEX($A:$A,LOOKUP(2,1/($A$1:INDIRECT("$A$"&amp;ROW($A81))&lt;&gt;""),ROW($A$1:INDIRECT("$A$"&amp;ROW($A81)))),1))),"",
VLOOKUP($BD81,GameFreakSQRT!$A$1:$B$200,2,FALSE))</f>
        <v>28672</v>
      </c>
      <c r="BK81" s="3" cm="1">
        <f t="array" aca="1" ref="BK81" ca="1">IF(NOT(ISNUMBER(INDEX($A:$A,LOOKUP(2,1/($A$1:INDIRECT("$A$"&amp;ROW($A81))&lt;&gt;""),ROW($A$1:INDIRECT("$A$"&amp;ROW($A81)))),1))),"",
_xlfn.FLOOR.MATH((($BI81*$BE81)*$BH81)/($BJ81*$BF81))+1)</f>
        <v>290</v>
      </c>
      <c r="BL81" s="3" cm="1">
        <f t="array" aca="1" ref="BL81" ca="1">IF(NOT(ISNUMBER(INDEX($A:$A,LOOKUP(2,1/($A$1:INDIRECT("$A$"&amp;ROW($A81))&lt;&gt;""),ROW($A$1:INDIRECT("$A$"&amp;ROW($A81)))),1))),"",
_xlfn.FLOOR.MATH($BK81*IF(NOT(INDIRECT("$Z$"&amp;LOOKUP(2, 1 / ($AY$1:INDIRECT("$AY$"&amp;ROW($AY81)-1) &lt;&gt; ""),ROW($AY$1:INDIRECT("$AY$"&amp;ROW($AY81)-1))))=""),1.5,1)))</f>
        <v>290</v>
      </c>
      <c r="BM81" s="3" cm="1">
        <f t="array" aca="1" ref="BM81" ca="1">IF(NOT(ISNUMBER(INDEX($A:$A, LOOKUP(2, 1 / ($A$1:INDIRECT("$A$"&amp;ROW($A81)) &lt;&gt; ""),ROW($A$1:INDIRECT("$A$"&amp;ROW($A81)))), 1))), "",
INDIRECT("$Y$"&amp;LOOKUP(2, 1 / ($AY$1:INDIRECT("$AY$"&amp;ROW($AY81)-1) &lt;&gt; ""),ROW($AY$1:INDIRECT("$AY$"&amp;ROW($AY81)-1)))))</f>
        <v>290</v>
      </c>
      <c r="BN81" s="3" t="b">
        <f t="shared" ca="1" si="7"/>
        <v>1</v>
      </c>
      <c r="CT81" s="3" cm="1">
        <f t="array" aca="1" ref="CT81" ca="1">IF(NOT(ISNUMBER(INDEX($A:$A, LOOKUP(2, 1 / ($A$1:INDIRECT("$A$"&amp;ROW($A81)) &lt;&gt; ""),ROW($A$1:INDIRECT("$A$"&amp;ROW($A81)))), 1))), "",
$AY81-INDEX($AY:$AY, LOOKUP(2, 1 / ($AY$1:INDIRECT("$AV$"&amp;ROW($AY81)-1) &lt;&gt; ""),ROW($AY$1:INDIRECT("$AV$"&amp;ROW($AY81)-1))), 1))</f>
        <v>7095</v>
      </c>
      <c r="CU81" s="3" cm="1">
        <f t="array" aca="1" ref="CU81" ca="1">IF(NOT(ISNUMBER(INDEX($A:$A, LOOKUP(2, 1 / ($A$1:INDIRECT("$A$"&amp;ROW($A81)) &lt;&gt; ""),ROW($A$1:INDIRECT("$A$"&amp;ROW($A81)))), 1))), "",
INDEX($Y:$Y, LOOKUP(2, 1 / ($Y$1:INDIRECT("$Y$"&amp;ROW($Y81)-1) &lt;&gt; ""),ROW($Y$1:INDIRECT("$Y$"&amp;ROW($Y81)-1))), 1))</f>
        <v>290</v>
      </c>
      <c r="CV81" s="1">
        <f ca="1">IFERROR(VLOOKUP($AY81, 'Medium-Slow'!$A$1:$B$101, 2, TRUE),"")</f>
        <v>21</v>
      </c>
    </row>
    <row r="82" spans="1:100" x14ac:dyDescent="0.45">
      <c r="A82" s="56" t="s">
        <v>75</v>
      </c>
      <c r="B82" s="56" t="s">
        <v>244</v>
      </c>
      <c r="C82" s="56" t="s">
        <v>46</v>
      </c>
      <c r="D82" s="56" t="s">
        <v>191</v>
      </c>
      <c r="E82" s="56" t="s">
        <v>48</v>
      </c>
      <c r="F82" s="56">
        <v>1</v>
      </c>
      <c r="G82" s="2" t="s">
        <v>105</v>
      </c>
      <c r="H82" s="2" t="s">
        <v>50</v>
      </c>
      <c r="I82" s="2">
        <v>18</v>
      </c>
      <c r="J82" s="2" t="s">
        <v>111</v>
      </c>
      <c r="K82" s="2" t="s">
        <v>107</v>
      </c>
      <c r="L82" s="2" t="s">
        <v>53</v>
      </c>
      <c r="M82" s="2" t="s">
        <v>128</v>
      </c>
      <c r="N82" s="2" t="s">
        <v>108</v>
      </c>
      <c r="O82" s="2" t="s">
        <v>135</v>
      </c>
      <c r="P82" s="2" t="s">
        <v>125</v>
      </c>
      <c r="Q82" s="2">
        <v>12</v>
      </c>
      <c r="R82" s="2">
        <f>_xlfn.FLOOR.MATH((((2*VLOOKUP(G82, 'EV and Base'!$A$1:$N$671, 9, FALSE))+$Q82)*$I82)/100)+$I82+10</f>
        <v>48</v>
      </c>
      <c r="S82" s="2">
        <f>_xlfn.FLOOR.MATH((_xlfn.FLOOR.MATH((((2*VLOOKUP($G82, 'EV and Base'!$A$1:$N$671, 10, FALSE))+$Q82)*$I82)/100)+5)*
IF(OR($J82="Lonely", $J82="Brave", $J82="Adamant", $J82="Naughty"), 1.1,
IF(OR($J82="Bold", $J82="Timid", $J82="Modest", $J82="Calm"), 0.9, 1)))</f>
        <v>28</v>
      </c>
      <c r="T82" s="2">
        <f>_xlfn.FLOOR.MATH((_xlfn.FLOOR.MATH((((2*VLOOKUP($G82, 'EV and Base'!$A$1:$N$671, 11, FALSE))+$Q82)*$I82)/100)+5)*
IF(OR($J82="Bold", $J82="Relaxed", $J82="Impish", $J82="Lax"), 1.1,
IF(OR($J82="Lonely", $J82="Hasty", $J82="Mild", $J82="Gentle"), 0.9, 1)))</f>
        <v>24</v>
      </c>
      <c r="U82" s="2">
        <f>_xlfn.FLOOR.MATH((_xlfn.FLOOR.MATH((((2*VLOOKUP($G82, 'EV and Base'!$A$1:$N$671, 12, FALSE))+$Q82)*$I82)/100)+5)*
IF(OR($J82="Modest", $J82="Mild", $J82="Quiet", $J82="Rash"), 1.1,
IF(OR($J82="Adamant", $J82="Impish", $J82="Jolly", $J82="Careful"), 0.9, 1)))</f>
        <v>26</v>
      </c>
      <c r="V82" s="2">
        <f>_xlfn.FLOOR.MATH((_xlfn.FLOOR.MATH((((2*VLOOKUP($G82, 'EV and Base'!$A$1:$N$671, 13, FALSE))+$Q82)*$I82)/100)+5)*
IF(OR($J82="Calm", $J82="Gentle", $J82="Sassy", $J82="Careful"), 1.1,
IF(OR($J82="Naughty", $J82="Lax", $J82="Naive", $J82="Rash"), 0.9, 1)))</f>
        <v>24</v>
      </c>
      <c r="W82" s="2">
        <f>_xlfn.FLOOR.MATH((_xlfn.FLOOR.MATH((((2*VLOOKUP($G82, 'EV and Base'!$A$1:$N$671, 14, FALSE))+$Q82)*$I82)/100)+5)*
IF(OR($J82="Timid", $J82="Hasty", $J82="Jolly", $J82="Naive"), 1.1,
IF(OR($J82="Brave", $J82="Relaxed", $J82="Quiet", $J82="Sassy"), 0.9, 1)))</f>
        <v>27</v>
      </c>
      <c r="X82" s="56">
        <v>1080</v>
      </c>
      <c r="AA82" s="23" t="str" cm="1">
        <f t="array" aca="1" ref="AA82" ca="1">IF(NOT(ISNUMBER(INDEX($A:$A,LOOKUP(2,1/($A$1:INDIRECT("$A$"&amp;ROW($A82))&lt;&gt;""),ROW($A$1:INDIRECT("$A$"&amp;ROW($A82)))),1))),"",
IF(NOT(ISNUMBER($A82)),$AA81,
IF($AB82&lt;16,"Lillipup",
IF($AB82&lt;32,"Herdier",
"Stoutland"))))</f>
        <v/>
      </c>
      <c r="AB82" s="25" t="str" cm="1">
        <f t="array" aca="1" ref="AB82" ca="1">IF(NOT(ISNUMBER(INDEX($A:$A, LOOKUP(2, 1 / ($A$1:INDIRECT("$A$"&amp;ROW($A82)) &lt;&gt; ""),ROW($A$1:INDIRECT("$A$"&amp;ROW($A82)))), 1))), "",
VLOOKUP($AY82,'Medium-Slow'!$A$1:$B$101,2,TRUE))</f>
        <v/>
      </c>
      <c r="AC82" s="23" t="str" cm="1">
        <f t="array" aca="1" ref="AC82" ca="1">IF(NOT(ISNUMBER(INDEX($A:$A, LOOKUP(2, 1 / ($A$1:INDIRECT("$A$"&amp;ROW($A82)) &lt;&gt; ""),ROW($A$1:INDIRECT("$A$"&amp;ROW($A82)))), 1))), "",
INDEX($AC:$AC, LOOKUP(2, 1 / ($AC$1:INDIRECT("$AC$"&amp;ROW($AC82)-1) &lt;&gt; ""),ROW($AC$1:INDIRECT("$AC$"&amp;ROW($AC82)-1))), 1)+
IF(INDEX($AC:$AC, LOOKUP(2, 1 / ($AC$1:INDIRECT("$AC$"&amp;ROW($AC82)-1) &lt;&gt; ""),ROW($AC$1:INDIRECT("$AC$"&amp;ROW($AC82)-1))), 1)+
INDEX($AD:$AD, LOOKUP(2, 1 / ($AD$1:INDIRECT("$AD$"&amp;ROW($AD82)-1) &lt;&gt; ""),ROW($AD$1:INDIRECT("$AD$"&amp;ROW($AD82)-1))), 1)+
INDEX($AE:$AE, LOOKUP(2, 1 / ($AE$1:INDIRECT("$AE$"&amp;ROW($AE82)-1) &lt;&gt; ""),ROW($AE$1:INDIRECT("$AE$"&amp;ROW($AD82)-1))), 1)+
INDEX($AE:$AF, LOOKUP(2, 1 / ($AF$1:INDIRECT("$AF$"&amp;ROW($AF82)-1) &lt;&gt; ""),ROW($AF$1:INDIRECT("$AF$"&amp;ROW($AD82)-1))), 1)+
INDEX($AG:$AG, LOOKUP(2, 1 / ($AG$1:INDIRECT("$AG$"&amp;ROW($AG82)-1) &lt;&gt; ""),ROW($AG$1:INDIRECT("$AG$"&amp;ROW($AD82)-1))), 1)+
INDEX($AH:$AH, LOOKUP(2, 1 / ($AH$1:INDIRECT("$AH$"&amp;ROW($AH82)-1) &lt;&gt; ""),ROW($AH$1:INDIRECT("$AH$"&amp;ROW($AD82)-1))), 1)&gt;=510,0,
IF(INDEX($AC:$AC, LOOKUP(2, 1 / ($AC$1:INDIRECT("$AC$"&amp;ROW($AC82)-1) &lt;&gt; ""),ROW($AC$1:INDIRECT("$AC$"&amp;ROW($AC82)-1))), 1)&gt;=255,0,
VLOOKUP(INDIRECT("$G$"&amp;LOOKUP(2, 1 / ($AC$1:INDIRECT("$AC$"&amp;ROW($AC82)-1) &lt;&gt; ""),ROW($AC$1:INDIRECT("$AC$"&amp;ROW($AC82)-1)))), 'EV and Base'!$A$1:$N$671, 3, FALSE))))</f>
        <v/>
      </c>
      <c r="AD82" s="2" t="str" cm="1">
        <f t="array" aca="1" ref="AD82" ca="1">IF(NOT(ISNUMBER(INDEX($A:$A, LOOKUP(2, 1 / ($A$1:INDIRECT("$A$"&amp;ROW($A82)) &lt;&gt; ""),ROW($A$1:INDIRECT("$A$"&amp;ROW($A82)))), 1))), "",
INDEX($AD:$AD, LOOKUP(2, 1 / ($AD$1:INDIRECT("$AD$"&amp;ROW($AD82)-1) &lt;&gt; ""),ROW($AD$1:INDIRECT("$AD$"&amp;ROW($AD82)-1))), 1)+
IF(INDEX($AC:$AC, LOOKUP(2, 1 / ($AC$1:INDIRECT("$AC$"&amp;ROW($AC82)-1) &lt;&gt; ""),ROW($AC$1:INDIRECT("$AC$"&amp;ROW($AC82)-1))), 1)+
INDEX($AD:$AD, LOOKUP(2, 1 / ($AD$1:INDIRECT("$AD$"&amp;ROW($AD82)-1) &lt;&gt; ""),ROW($AD$1:INDIRECT("$AD$"&amp;ROW($AD82)-1))), 1)+
INDEX($AE:$AE, LOOKUP(2, 1 / ($AE$1:INDIRECT("$AE$"&amp;ROW($AE82)-1) &lt;&gt; ""),ROW($AE$1:INDIRECT("$AE$"&amp;ROW($AD82)-1))), 1)+
INDEX($AE:$AF, LOOKUP(2, 1 / ($AF$1:INDIRECT("$AF$"&amp;ROW($AF82)-1) &lt;&gt; ""),ROW($AF$1:INDIRECT("$AF$"&amp;ROW($AD82)-1))), 1)+
INDEX($AG:$AG, LOOKUP(2, 1 / ($AG$1:INDIRECT("$AG$"&amp;ROW($AG82)-1) &lt;&gt; ""),ROW($AG$1:INDIRECT("$AG$"&amp;ROW($AD82)-1))), 1)+
INDEX($AH:$AH, LOOKUP(2, 1 / ($AH$1:INDIRECT("$AH$"&amp;ROW($AH82)-1) &lt;&gt; ""),ROW($AH$1:INDIRECT("$AH$"&amp;ROW($AD82)-1))), 1)&gt;=510,0,
IF(INDEX($AD:$AD, LOOKUP(2, 1 / ($AD$1:INDIRECT("$AD$"&amp;ROW($AD82)-1) &lt;&gt; ""),ROW($AD$1:INDIRECT("$AD$"&amp;ROW($AD82)-1))), 1)&gt;=255,0,
VLOOKUP(INDIRECT("$G$"&amp;LOOKUP(2, 1 / ($AD$1:INDIRECT("$AD$"&amp;ROW($AD82)-1) &lt;&gt; ""),ROW($AD$1:INDIRECT("$AD$"&amp;ROW($AD82)-1)))), 'EV and Base'!$A$1:$N$671, 4, FALSE))))</f>
        <v/>
      </c>
      <c r="AE82" s="2" t="str" cm="1">
        <f t="array" aca="1" ref="AE82" ca="1">IF(NOT(ISNUMBER(INDEX($A:$A,LOOKUP(2,1/($A$1:INDIRECT("$A$"&amp;ROW($A82))&lt;&gt;""),ROW($A$1:INDIRECT("$A$"&amp;ROW($A82)))),1))),"",
INDEX($AE:$AE,LOOKUP(2,1/($AE$1:INDIRECT("$AE$"&amp;ROW($AE82)-1)&lt;&gt;""),ROW($AE$1:INDIRECT("$AE$"&amp;ROW($AE82)-1))),1)+
IF(INDEX($AC:$AC,LOOKUP(2,1/($AC$1:INDIRECT("$AC$"&amp;ROW($AC82)-1)&lt;&gt;""),ROW($AC$1:INDIRECT("$AC$"&amp;ROW($AC82)-1))),1)+
INDEX($AD:$AD,LOOKUP(2,1/($AD$1:INDIRECT("$AD$"&amp;ROW($AD82)-1)&lt;&gt;""),ROW($AD$1:INDIRECT("$AD$"&amp;ROW($AD82)-1))),1)+
INDEX($AE:$AE,LOOKUP(2,1/($AE$1:INDIRECT("$AE$"&amp;ROW($AE82)-1)&lt;&gt;""),ROW($AE$1:INDIRECT("$AE$"&amp;ROW($AD82)-1))),1)+
INDEX($AE:$AF,LOOKUP(2,1/($AF$1:INDIRECT("$AF$"&amp;ROW($AF82)-1)&lt;&gt;""),ROW($AF$1:INDIRECT("$AF$"&amp;ROW($AD82)-1))),1)+
INDEX($AG:$AG,LOOKUP(2,1/($AG$1:INDIRECT("$AG$"&amp;ROW($AG82)-1)&lt;&gt;""),ROW($AG$1:INDIRECT("$AG$"&amp;ROW($AD82)-1))),1)+
INDEX($AH:$AH,LOOKUP(2,1/($AH$1:INDIRECT("$AH$"&amp;ROW($AH82)-1)&lt;&gt;""),ROW($AH$1:INDIRECT("$AH$"&amp;ROW($AD82)-1))),1)&gt;=510,0,
IF(INDEX($AE:$AE,LOOKUP(2,1/($AE$1:INDIRECT("$AE$"&amp;ROW($AE82)-1)&lt;&gt;""),ROW($AE$1:INDIRECT("$AE$"&amp;ROW($AE82)-1))),1)&gt;=255,0,
VLOOKUP(INDIRECT("$G$"&amp;LOOKUP(2,1/($AE$1:INDIRECT("$AE$"&amp;ROW($AE82)-1)&lt;&gt;""),ROW($AE$1:INDIRECT("$AE$"&amp;ROW($AE82)-1)))),'EV and Base'!$A$1:$N$671,5,FALSE))))</f>
        <v/>
      </c>
      <c r="AF82" s="2" t="str" cm="1">
        <f t="array" aca="1" ref="AF82" ca="1">IF(NOT(ISNUMBER(INDEX($A:$A, LOOKUP(2, 1 / ($A$1:INDIRECT("$A$"&amp;ROW($A82)) &lt;&gt; ""),ROW($A$1:INDIRECT("$A$"&amp;ROW($A82)))), 1))), "",
INDEX($AF:$AF, LOOKUP(2, 1 / ($AF$1:INDIRECT("$AF$"&amp;ROW($AF82)-1) &lt;&gt; ""),ROW($AF$1:INDIRECT("$AF$"&amp;ROW($AF82)-1))), 1)+
IF(INDEX($AC:$AC, LOOKUP(2, 1 / ($AC$1:INDIRECT("$AC$"&amp;ROW($AC82)-1) &lt;&gt; ""),ROW($AC$1:INDIRECT("$AC$"&amp;ROW($AC82)-1))), 1)+
INDEX($AD:$AD, LOOKUP(2, 1 / ($AD$1:INDIRECT("$AD$"&amp;ROW($AD82)-1) &lt;&gt; ""),ROW($AD$1:INDIRECT("$AD$"&amp;ROW($AD82)-1))), 1)+
INDEX($AE:$AE, LOOKUP(2, 1 / ($AE$1:INDIRECT("$AE$"&amp;ROW($AE82)-1) &lt;&gt; ""),ROW($AE$1:INDIRECT("$AE$"&amp;ROW($AD82)-1))), 1)+
INDEX($AE:$AF, LOOKUP(2, 1 / ($AF$1:INDIRECT("$AF$"&amp;ROW($AF82)-1) &lt;&gt; ""),ROW($AF$1:INDIRECT("$AF$"&amp;ROW($AD82)-1))), 1)+
INDEX($AG:$AG, LOOKUP(2, 1 / ($AG$1:INDIRECT("$AG$"&amp;ROW($AG82)-1) &lt;&gt; ""),ROW($AG$1:INDIRECT("$AG$"&amp;ROW($AD82)-1))), 1)+
INDEX($AH:$AH, LOOKUP(2, 1 / ($AH$1:INDIRECT("$AH$"&amp;ROW($AH82)-1) &lt;&gt; ""),ROW($AH$1:INDIRECT("$AH$"&amp;ROW($AD82)-1))), 1)&gt;=510,0,
IF(INDEX($AF:$AF, LOOKUP(2, 1 / ($AF$1:INDIRECT("$AF$"&amp;ROW($AF82)-1) &lt;&gt; ""),ROW($AF$1:INDIRECT("$AF$"&amp;ROW($AF82)-1))), 1)&gt;=255,0,
VLOOKUP(INDIRECT("$G$"&amp;LOOKUP(2, 1 / ($AF$1:INDIRECT("$AF$"&amp;ROW($AF82)-1) &lt;&gt; ""),ROW($AF$1:INDIRECT("$AF$"&amp;ROW($AF82)-1)))), 'EV and Base'!$A$1:$N$671, 6, FALSE))))</f>
        <v/>
      </c>
      <c r="AG82" s="2" t="str" cm="1">
        <f t="array" aca="1" ref="AG82" ca="1">IF(NOT(ISNUMBER(INDEX($A:$A, LOOKUP(2, 1 / ($A$1:INDIRECT("$A$"&amp;ROW($A82)) &lt;&gt; ""),ROW($A$1:INDIRECT("$A$"&amp;ROW($A82)))), 1))), "",
INDEX($AG:$AG, LOOKUP(2, 1 / ($AG$1:INDIRECT("$AG$"&amp;ROW($AG82)-1) &lt;&gt; ""),ROW($AG$1:INDIRECT("$AG$"&amp;ROW($AG82)-1))), 1)+
IF(INDEX($AC:$AC, LOOKUP(2, 1 / ($AC$1:INDIRECT("$AC$"&amp;ROW($AC82)-1) &lt;&gt; ""),ROW($AC$1:INDIRECT("$AC$"&amp;ROW($AC82)-1))), 1)+
INDEX($AD:$AD, LOOKUP(2, 1 / ($AD$1:INDIRECT("$AD$"&amp;ROW($AD82)-1) &lt;&gt; ""),ROW($AD$1:INDIRECT("$AD$"&amp;ROW($AD82)-1))), 1)+
INDEX($AE:$AE, LOOKUP(2, 1 / ($AE$1:INDIRECT("$AE$"&amp;ROW($AE82)-1) &lt;&gt; ""),ROW($AE$1:INDIRECT("$AE$"&amp;ROW($AD82)-1))), 1)+
INDEX($AE:$AF, LOOKUP(2, 1 / ($AF$1:INDIRECT("$AF$"&amp;ROW($AF82)-1) &lt;&gt; ""),ROW($AF$1:INDIRECT("$AF$"&amp;ROW($AD82)-1))), 1)+
INDEX($AG:$AG, LOOKUP(2, 1 / ($AG$1:INDIRECT("$AG$"&amp;ROW($AG82)-1) &lt;&gt; ""),ROW($AG$1:INDIRECT("$AG$"&amp;ROW($AD82)-1))), 1)+
INDEX($AH:$AH, LOOKUP(2, 1 / ($AH$1:INDIRECT("$AH$"&amp;ROW($AH82)-1) &lt;&gt; ""),ROW($AH$1:INDIRECT("$AH$"&amp;ROW($AD82)-1))), 1)&gt;=510,0,
IF(INDEX($AG:$AG, LOOKUP(2, 1 / ($AG$1:INDIRECT("$AG$"&amp;ROW($AG82)-1) &lt;&gt; ""),ROW($AG$1:INDIRECT("$AG$"&amp;ROW($AG82)-1))), 1)&gt;=255,0,
VLOOKUP(INDIRECT("$G$"&amp;LOOKUP(2, 1 / ($AG$1:INDIRECT("$AG$"&amp;ROW($AG82)-1) &lt;&gt; ""),ROW($AG$1:INDIRECT("$AG$"&amp;ROW($AG82)-1)))), 'EV and Base'!$A$1:$N$671, 7, FALSE))))</f>
        <v/>
      </c>
      <c r="AH82" s="24" t="str" cm="1">
        <f t="array" aca="1" ref="AH82" ca="1">IF(NOT(ISNUMBER(INDEX($A:$A,LOOKUP(2,1/($A$1:INDIRECT("$A$"&amp;ROW($A82))&lt;&gt;""),ROW($A$1:INDIRECT("$A$"&amp;ROW($A82)))),1))),"",
INDEX($AH:$AH,LOOKUP(2,1/($AH$1:INDIRECT("$AH$"&amp;ROW($AH82)-1)&lt;&gt;""),ROW($AH$1:INDIRECT("$AH$"&amp;ROW($AH82)-1))),1)+
IF(INDEX($AC:$AC,LOOKUP(2,1/($AC$1:INDIRECT("$AC$"&amp;ROW($AC82)-1)&lt;&gt;""),ROW($AC$1:INDIRECT("$AC$"&amp;ROW($AC82)-1))),1)+
INDEX($AD:$AD,LOOKUP(2,1/($AD$1:INDIRECT("$AD$"&amp;ROW($AD82)-1)&lt;&gt;""),ROW($AD$1:INDIRECT("$AD$"&amp;ROW($AD82)-1))),1)+
INDEX($AE:$AE,LOOKUP(2,1/($AE$1:INDIRECT("$AE$"&amp;ROW($AE82)-1)&lt;&gt;""),ROW($AE$1:INDIRECT("$AE$"&amp;ROW($AD82)-1))),1)+
INDEX($AE:$AF,LOOKUP(2,1/($AF$1:INDIRECT("$AF$"&amp;ROW($AF82)-1)&lt;&gt;""),ROW($AF$1:INDIRECT("$AF$"&amp;ROW($AD82)-1))),1)+
INDEX($AG:$AG,LOOKUP(2,1/($AG$1:INDIRECT("$AG$"&amp;ROW($AG82)-1)&lt;&gt;""),ROW($AG$1:INDIRECT("$AG$"&amp;ROW($AD82)-1))),1)+
INDEX($AH:$AH,LOOKUP(2,1/($AH$1:INDIRECT("$AH$"&amp;ROW($AH82)-1)&lt;&gt;""),ROW($AH$1:INDIRECT("$AH$"&amp;ROW($AD82)-1))),1)&gt;=510,0,
IF(INDEX($AH:$AH,LOOKUP(2,1/($AH$1:INDIRECT("$AH$"&amp;ROW($AH82)-1)&lt;&gt;""),ROW($AH$1:INDIRECT("$AH$"&amp;ROW($AH82)-1))),1)&gt;=255,0,
VLOOKUP(INDIRECT("$G$"&amp;LOOKUP(2,1/($AH$1:INDIRECT("$AH$"&amp;ROW($AH82)-1)&lt;&gt;""),ROW($AH$1:INDIRECT("$AH$"&amp;ROW($AH82)-1)))),'EV and Base'!$A$1:$N$671,8,FALSE))))</f>
        <v/>
      </c>
      <c r="AI82" s="29" t="str" cm="1">
        <f t="array" aca="1" ref="AI82" ca="1">IF(NOT(ISNUMBER(INDEX($A:$A,LOOKUP(2,1/($A$1:INDIRECT("$A$"&amp;ROW($A82))&lt;&gt;""),ROW($A$1:INDIRECT("$A$"&amp;ROW($A82)))),1))),"",
ROUNDDOWN((((2*VLOOKUP($AA82,'EV and Base'!$A$1:$N$671,9,FALSE))+31+ROUNDDOWN($AC82/4,0))*$AB82)/100,0)+$AB82+10)</f>
        <v/>
      </c>
      <c r="AJ82" s="21" t="str" cm="1">
        <f t="array" aca="1" ref="AJ82" ca="1">IF(NOT(ISNUMBER(INDEX($A:$A, LOOKUP(2, 1 / ($A$1:INDIRECT("$A$"&amp;ROW($A82)) &lt;&gt; ""),ROW($A$1:INDIRECT("$A$"&amp;ROW($A82)))), 1))), "",
ROUNDDOWN((ROUNDDOWN((((2*VLOOKUP($AA82, 'EV and Base'!$A$1:$N$671, 10, FALSE))+31+ROUNDDOWN($AD82/4, 0))*$AB82)/100, 0)+5)*1.1, 0))</f>
        <v/>
      </c>
      <c r="AK82" s="21" t="str" cm="1">
        <f t="array" aca="1" ref="AK82" ca="1">IF(NOT(ISNUMBER(INDEX($A:$A, LOOKUP(2, 1 / ($A$1:INDIRECT("$A$"&amp;ROW($A82)) &lt;&gt; ""),ROW($A$1:INDIRECT("$A$"&amp;ROW($A82)))), 1))), "",
ROUNDDOWN((ROUNDDOWN((((2*VLOOKUP($AA82, 'EV and Base'!$A$1:$N$671, 11, FALSE))+30+ROUNDDOWN($AE82/4, 0))*$AB82)/100, 0)+5), 0)
&amp;"-"&amp;
ROUNDDOWN((ROUNDDOWN((((2*VLOOKUP($AA82, 'EV and Base'!$A$1:$N$671, 11, FALSE))+31+ROUNDDOWN($AE82/4, 0))*$AB82)/100, 0)+5), 0))</f>
        <v/>
      </c>
      <c r="AL82" s="21" t="str" cm="1">
        <f t="array" aca="1" ref="AL82" ca="1">IF(NOT(ISNUMBER(INDEX($A:$A, LOOKUP(2, 1 / ($A$1:INDIRECT("$A$"&amp;ROW($A82)) &lt;&gt; ""),ROW($A$1:INDIRECT("$A$"&amp;ROW($A82)))), 1))), "",
ROUNDDOWN((ROUNDDOWN((((2*VLOOKUP($AA82, 'EV and Base'!$A$1:$N$671, 12, FALSE))+0+ROUNDDOWN($AF82/4, 0))*$AB82)/100, 0)+5)*0.9, 0)
&amp;"-"&amp;
ROUNDDOWN((ROUNDDOWN((((2*VLOOKUP($AA82, 'EV and Base'!$A$1:$N$671, 12, FALSE))+31+ROUNDDOWN($AF82/4, 0))*$AB82)/100, 0)+5)*0.9, 0))</f>
        <v/>
      </c>
      <c r="AM82" s="21" t="str" cm="1">
        <f t="array" aca="1" ref="AM82" ca="1">IF(NOT(ISNUMBER(INDEX($A:$A, LOOKUP(2, 1 / ($A$1:INDIRECT("$A$"&amp;ROW($A82)) &lt;&gt; ""),ROW($A$1:INDIRECT("$A$"&amp;ROW($A82)))), 1))), "",
ROUNDDOWN((ROUNDDOWN((((2*VLOOKUP($AA82, 'EV and Base'!$A$1:$N$671, 13, FALSE))+30+ROUNDDOWN($AG82/4, 0))*$AB82)/100, 0)+5), 0)
&amp;"-"&amp;
ROUNDDOWN((ROUNDDOWN((((2*VLOOKUP($AA82, 'EV and Base'!$A$1:$N$671, 13, FALSE))+31+ROUNDDOWN($AG82/4, 0))*$AB82)/100, 0)+5), 0))</f>
        <v/>
      </c>
      <c r="AN82" s="25" t="str" cm="1">
        <f t="array" aca="1" ref="AN82" ca="1">IF(NOT(ISNUMBER(INDEX($A:$A, LOOKUP(2, 1 / ($A$1:INDIRECT("$A$"&amp;ROW($A82)) &lt;&gt; ""),ROW($A$1:INDIRECT("$A$"&amp;ROW($A82)))), 1))), "",
ROUNDDOWN((ROUNDDOWN((((2*VLOOKUP($AA82, 'EV and Base'!$A$1:$N$671, 14, FALSE))+31+ROUNDDOWN($AH82/4, 0))*$AB82)/100, 0)+5), 0))</f>
        <v/>
      </c>
      <c r="AO82" s="23" t="str" cm="1">
        <f t="array" aca="1" ref="AO82" ca="1">IF(NOT(ISNUMBER(INDEX($A:$A, LOOKUP(2, 1 / ($A$1:INDIRECT("$A$"&amp;ROW($A82)) &lt;&gt; ""),ROW($A$1:INDIRECT("$A$"&amp;ROW($A82)))), 1))), "",
ROUNDDOWN((((2*VLOOKUP($AA82, 'EV and Base'!$A$1:$N$671, 9, FALSE))+31+ROUNDDOWN($AC82/4, 0))*$AB82)/100, 0)+$AB82+10)</f>
        <v/>
      </c>
      <c r="AP82" s="2" t="str" cm="1">
        <f t="array" aca="1" ref="AP82" ca="1">IF(NOT(ISNUMBER(INDEX($A:$A, LOOKUP(2, 1 / ($A$1:INDIRECT("$A$"&amp;ROW($A82)) &lt;&gt; ""),ROW($A$1:INDIRECT("$A$"&amp;ROW($A82)))), 1))), "",
ROUNDDOWN((ROUNDDOWN((((2*VLOOKUP($AA82, 'EV and Base'!$A$1:$N$671, 10, FALSE))+31+ROUNDDOWN($AD82/4, 0))*$AB82)/100, 0)+5)*1.1, 0))</f>
        <v/>
      </c>
      <c r="AQ82" s="2" t="str" cm="1">
        <f t="array" aca="1" ref="AQ82" ca="1">IF(NOT(ISNUMBER(INDEX($A:$A, LOOKUP(2, 1 / ($A$1:INDIRECT("$A$"&amp;ROW($A82)) &lt;&gt; ""),ROW($A$1:INDIRECT("$A$"&amp;ROW($A82)))), 1))), "",
ROUNDDOWN((ROUNDDOWN((((2*VLOOKUP($AA82, 'EV and Base'!$A$1:$N$671, 11, FALSE))+$AV$2+ROUNDDOWN($AE82/4, 0))*$AB82)/100, 0)+5), 0))</f>
        <v/>
      </c>
      <c r="AR82" s="22" t="str" cm="1">
        <f t="array" aca="1" ref="AR82" ca="1">IF(NOT(ISNUMBER(INDEX($A:$A, LOOKUP(2, 1 / ($A$1:INDIRECT("$A$"&amp;ROW($A82)) &lt;&gt; ""),ROW($A$1:INDIRECT("$A$"&amp;ROW($A82)))), 1))), "",
ROUNDDOWN((ROUNDDOWN((((2*VLOOKUP($AA82, 'EV and Base'!$A$1:$N$671, 12, FALSE))+$AW$2+ROUNDDOWN($AF82/4, 0))*$AB82)/100, 0)+5)*0.9, 0))</f>
        <v/>
      </c>
      <c r="AS82" s="2" t="str" cm="1">
        <f t="array" aca="1" ref="AS82" ca="1">IF(NOT(ISNUMBER(INDEX($A:$A, LOOKUP(2, 1 / ($A$1:INDIRECT("$A$"&amp;ROW($A82)) &lt;&gt; ""),ROW($A$1:INDIRECT("$A$"&amp;ROW($A82)))), 1))), "",
ROUNDDOWN((ROUNDDOWN((((2*VLOOKUP($AA82, 'EV and Base'!$A$1:$N$671, 13, FALSE))+$AX$2+ROUNDDOWN($AG82/4, 0))*$AB82)/100, 0)+5), 0))</f>
        <v/>
      </c>
      <c r="AT82" s="24" t="str" cm="1">
        <f t="array" aca="1" ref="AT82" ca="1">IF(NOT(ISNUMBER(INDEX($A:$A, LOOKUP(2, 1 / ($A$1:INDIRECT("$A$"&amp;ROW($A82)) &lt;&gt; ""),ROW($A$1:INDIRECT("$A$"&amp;ROW($A82)))), 1))), "",
ROUNDDOWN((ROUNDDOWN((((2*VLOOKUP($AA82, 'EV and Base'!$A$1:$N$671, 14, FALSE))+31+ROUNDDOWN($AH82/4, 0))*$AB82)/100, 0)+5), 0))</f>
        <v/>
      </c>
      <c r="AU82" s="28"/>
      <c r="AY82" t="str" cm="1">
        <f t="array" aca="1" ref="AY82" ca="1">IF(NOT(ISNUMBER(INDEX($A:$A,LOOKUP(2,1/($A$1:INDIRECT("$A$"&amp;ROW($A82))&lt;&gt;""),ROW($A$1:INDIRECT("$A$"&amp;ROW($A82)))),1))),"",
INDEX($AY:$AY,LOOKUP(2,1/($AY$1:INDIRECT("$AY$"&amp;ROW($AY82)-1)&lt;&gt;""),ROW($AY$1:INDIRECT("$AY$"&amp;ROW($AY82)-1))),1)+$BL82)</f>
        <v/>
      </c>
      <c r="AZ82" s="3" t="str" cm="1">
        <f t="array" aca="1" ref="AZ82" ca="1">IF(NOT(ISNUMBER(INDEX($A:$A, LOOKUP(2, 1 / ($A$1:INDIRECT("$A$"&amp;ROW($A82)) &lt;&gt; ""),ROW($A$1:INDIRECT("$A$"&amp;ROW($A82)))), 1))), "",
VLOOKUP(INDIRECT("$G$"&amp;LOOKUP(2, 1 / ($AY$1:INDIRECT("$AY$"&amp;ROW($AY82)-1) &lt;&gt; ""),ROW($AY$1:INDIRECT("$AY$"&amp;ROW($AY82)-1)))),'EV and Base'!A77:N747,2,FALSE))</f>
        <v/>
      </c>
      <c r="BA82" s="3" t="str" cm="1">
        <f t="array" aca="1" ref="BA82" ca="1">IF(NOT(ISNUMBER(INDEX($A:$A, LOOKUP(2, 1 / ($A$1:INDIRECT("$A$"&amp;ROW($A82)) &lt;&gt; ""),ROW($A$1:INDIRECT("$A$"&amp;ROW($A82)))), 1))), "",
INDIRECT("$I$"&amp;LOOKUP(2, 1 / ($AY$1:INDIRECT("$AY$"&amp;ROW($AY82)-1) &lt;&gt; ""),ROW($AY$1:INDIRECT("$AY$"&amp;ROW($AY82)-1)))))</f>
        <v/>
      </c>
      <c r="BB82" s="1" t="str" cm="1">
        <f t="array" aca="1" ref="BB82" ca="1">IF(NOT(ISNUMBER(INDEX($A:$A, LOOKUP(2, 1 / ($A$1:INDIRECT("$A$"&amp;ROW($A82)) &lt;&gt; ""),ROW($A$1:INDIRECT("$A$"&amp;ROW($A82)))), 1))), "",
INDIRECT("$AB$"&amp;LOOKUP(2, 1 / ($AY$1:INDIRECT("$AY$"&amp;ROW($AY82)-1) &lt;&gt; ""),ROW($AY$1:INDIRECT("$AY$"&amp;ROW($AY82)-1)))))</f>
        <v/>
      </c>
      <c r="BC82" s="3" t="str" cm="1">
        <f t="array" aca="1" ref="BC82" ca="1">IF(NOT(ISNUMBER(INDEX($A:$A,LOOKUP(2,1/($A$1:INDIRECT("$A$"&amp;ROW($A82))&lt;&gt;""),ROW($A$1:INDIRECT("$A$"&amp;ROW($A82)))),1))),"",
$BA82+$BA82+10)</f>
        <v/>
      </c>
      <c r="BD82" s="3" t="str" cm="1">
        <f t="array" aca="1" ref="BD82" ca="1">IF(NOT(ISNUMBER(INDEX($A:$A,LOOKUP(2,1/($A$1:INDIRECT("$A$"&amp;ROW($A82))&lt;&gt;""),ROW($A$1:INDIRECT("$A$"&amp;ROW($A82)))),1))),"",
$BA82+$BB82+10)</f>
        <v/>
      </c>
      <c r="BE82" s="3" t="str" cm="1">
        <f t="array" aca="1" ref="BE82" ca="1">IF(NOT(ISNUMBER(INDEX($A:$A,LOOKUP(2,1/($A$1:INDIRECT("$A$"&amp;ROW($A82))&lt;&gt;""),ROW($A$1:INDIRECT("$A$"&amp;ROW($A82)))),1))),"",
$BC82*$BC82)</f>
        <v/>
      </c>
      <c r="BF82" s="3" t="str" cm="1">
        <f t="array" aca="1" ref="BF82" ca="1">IF(NOT(ISNUMBER(INDEX($A:$A,LOOKUP(2,1/($A$1:INDIRECT("$A$"&amp;ROW($A82))&lt;&gt;""),ROW($A$1:INDIRECT("$A$"&amp;ROW($A82)))),1))),"",
$BD82*$BD82)</f>
        <v/>
      </c>
      <c r="BG82" s="3" t="str" cm="1">
        <f t="array" aca="1" ref="BG82" ca="1">IF(NOT(ISNUMBER(INDEX($A:$A,LOOKUP(2,1/($A$1:INDIRECT("$A$"&amp;ROW($A82))&lt;&gt;""),ROW($A$1:INDIRECT("$A$"&amp;ROW($A82)))),1))),"",
_xlfn.FLOOR.MATH(1.5*_xlfn.FLOOR.MATH($AZ82*BA82/5)))</f>
        <v/>
      </c>
      <c r="BH82" s="3" t="str" cm="1">
        <f t="array" aca="1" ref="BH82" ca="1">IF(NOT(ISNUMBER(INDEX($A:$A, LOOKUP(2, 1 / ($A$1:INDIRECT("$A$"&amp;ROW($A82)) &lt;&gt; ""),ROW($A$1:INDIRECT("$A$"&amp;ROW($A82)))), 1))), "",
_xlfn.FLOOR.MATH($BG82/IF(OR(INDIRECT("$C$"&amp;LOOKUP(2, 1 / ($AY$1:INDIRECT("$AY$"&amp;ROW($AY82)-1) &lt;&gt; ""),ROW($AY$1:INDIRECT("$AY$"&amp;ROW($AY82)-1))))="Multi",
INDIRECT("$C$"&amp;LOOKUP(2, 1 / ($AY$1:INDIRECT("$AY$"&amp;ROW($AY82)-1) &lt;&gt; ""),ROW($AY$1:INDIRECT("$AY$"&amp;ROW($AY82)-1))))="Double"),2,1)))</f>
        <v/>
      </c>
      <c r="BI82" s="3" t="str" cm="1">
        <f t="array" aca="1" ref="BI82" ca="1">IF(NOT(ISNUMBER(INDEX($A:$A,LOOKUP(2,1/($A$1:INDIRECT("$A$"&amp;ROW($A82))&lt;&gt;""),ROW($A$1:INDIRECT("$A$"&amp;ROW($A82)))),1))),"",
VLOOKUP($BC82,GameFreakSQRT!$A$1:$B$200,2,FALSE))</f>
        <v/>
      </c>
      <c r="BJ82" s="3" t="str" cm="1">
        <f t="array" aca="1" ref="BJ82" ca="1">IF(NOT(ISNUMBER(INDEX($A:$A,LOOKUP(2,1/($A$1:INDIRECT("$A$"&amp;ROW($A82))&lt;&gt;""),ROW($A$1:INDIRECT("$A$"&amp;ROW($A82)))),1))),"",
VLOOKUP($BD82,GameFreakSQRT!$A$1:$B$200,2,FALSE))</f>
        <v/>
      </c>
      <c r="BK82" s="3" t="str" cm="1">
        <f t="array" aca="1" ref="BK82" ca="1">IF(NOT(ISNUMBER(INDEX($A:$A,LOOKUP(2,1/($A$1:INDIRECT("$A$"&amp;ROW($A82))&lt;&gt;""),ROW($A$1:INDIRECT("$A$"&amp;ROW($A82)))),1))),"",
_xlfn.FLOOR.MATH((($BI82*$BE82)*$BH82)/($BJ82*$BF82))+1)</f>
        <v/>
      </c>
      <c r="BL82" s="3" t="str" cm="1">
        <f t="array" aca="1" ref="BL82" ca="1">IF(NOT(ISNUMBER(INDEX($A:$A,LOOKUP(2,1/($A$1:INDIRECT("$A$"&amp;ROW($A82))&lt;&gt;""),ROW($A$1:INDIRECT("$A$"&amp;ROW($A82)))),1))),"",
_xlfn.FLOOR.MATH($BK82*IF(NOT(INDIRECT("$Z$"&amp;LOOKUP(2, 1 / ($AY$1:INDIRECT("$AY$"&amp;ROW($AY82)-1) &lt;&gt; ""),ROW($AY$1:INDIRECT("$AY$"&amp;ROW($AY82)-1))))=""),1.5,1)))</f>
        <v/>
      </c>
      <c r="BM82" s="3" t="str" cm="1">
        <f t="array" aca="1" ref="BM82" ca="1">IF(NOT(ISNUMBER(INDEX($A:$A, LOOKUP(2, 1 / ($A$1:INDIRECT("$A$"&amp;ROW($A82)) &lt;&gt; ""),ROW($A$1:INDIRECT("$A$"&amp;ROW($A82)))), 1))), "",
INDIRECT("$Y$"&amp;LOOKUP(2, 1 / ($AY$1:INDIRECT("$AY$"&amp;ROW($AY82)-1) &lt;&gt; ""),ROW($AY$1:INDIRECT("$AY$"&amp;ROW($AY82)-1)))))</f>
        <v/>
      </c>
      <c r="BN82" s="3" t="str">
        <f t="shared" ca="1" si="7"/>
        <v/>
      </c>
      <c r="CT82" s="3" t="str" cm="1">
        <f t="array" aca="1" ref="CT82" ca="1">IF(NOT(ISNUMBER(INDEX($A:$A, LOOKUP(2, 1 / ($A$1:INDIRECT("$A$"&amp;ROW($A82)) &lt;&gt; ""),ROW($A$1:INDIRECT("$A$"&amp;ROW($A82)))), 1))), "",
$AY82-INDEX($AY:$AY, LOOKUP(2, 1 / ($AY$1:INDIRECT("$AV$"&amp;ROW($AY82)-1) &lt;&gt; ""),ROW($AY$1:INDIRECT("$AV$"&amp;ROW($AY82)-1))), 1))</f>
        <v/>
      </c>
      <c r="CU82" s="3" t="str" cm="1">
        <f t="array" aca="1" ref="CU82" ca="1">IF(NOT(ISNUMBER(INDEX($A:$A, LOOKUP(2, 1 / ($A$1:INDIRECT("$A$"&amp;ROW($A82)) &lt;&gt; ""),ROW($A$1:INDIRECT("$A$"&amp;ROW($A82)))), 1))), "",
INDEX($Y:$Y, LOOKUP(2, 1 / ($Y$1:INDIRECT("$Y$"&amp;ROW($Y82)-1) &lt;&gt; ""),ROW($Y$1:INDIRECT("$Y$"&amp;ROW($Y82)-1))), 1))</f>
        <v/>
      </c>
      <c r="CV82" s="1" t="str">
        <f ca="1">IFERROR(VLOOKUP($AY82, 'Medium-Slow'!$A$1:$B$101, 2, TRUE),"")</f>
        <v/>
      </c>
    </row>
    <row r="83" spans="1:100" x14ac:dyDescent="0.45">
      <c r="A83" s="69">
        <v>26</v>
      </c>
      <c r="B83" s="69" t="s">
        <v>114</v>
      </c>
      <c r="C83" s="69" t="s">
        <v>46</v>
      </c>
      <c r="D83" s="69" t="s">
        <v>191</v>
      </c>
      <c r="E83" s="69" t="s">
        <v>48</v>
      </c>
      <c r="F83" s="56">
        <v>1</v>
      </c>
      <c r="G83" s="2" t="s">
        <v>70</v>
      </c>
      <c r="H83" s="2" t="s">
        <v>50</v>
      </c>
      <c r="I83" s="2">
        <v>14</v>
      </c>
      <c r="J83" s="2" t="s">
        <v>197</v>
      </c>
      <c r="K83" s="2" t="s">
        <v>98</v>
      </c>
      <c r="L83" s="2" t="s">
        <v>53</v>
      </c>
      <c r="M83" s="2" t="s">
        <v>74</v>
      </c>
      <c r="N83" s="2" t="s">
        <v>99</v>
      </c>
      <c r="O83" s="2" t="s">
        <v>142</v>
      </c>
      <c r="P83" s="2" t="s">
        <v>101</v>
      </c>
      <c r="Q83" s="2">
        <v>0</v>
      </c>
      <c r="R83" s="2">
        <f>_xlfn.FLOOR.MATH((((2*VLOOKUP(G83, 'EV and Base'!$A$1:$N$671, 9, FALSE))+$Q83)*$I83)/100)+$I83+10</f>
        <v>36</v>
      </c>
      <c r="S83" s="2">
        <f>_xlfn.FLOOR.MATH((_xlfn.FLOOR.MATH((((2*VLOOKUP($G83, 'EV and Base'!$A$1:$N$671, 10, FALSE))+$Q83)*$I83)/100)+5)*
IF(OR($J83="Lonely", $J83="Brave", $J83="Adamant", $J83="Naughty"), 1.1,
IF(OR($J83="Bold", $J83="Timid", $J83="Modest", $J83="Calm"), 0.9, 1)))</f>
        <v>20</v>
      </c>
      <c r="T83" s="2">
        <f>_xlfn.FLOOR.MATH((_xlfn.FLOOR.MATH((((2*VLOOKUP($G83, 'EV and Base'!$A$1:$N$671, 11, FALSE))+$Q83)*$I83)/100)+5)*
IF(OR($J83="Bold", $J83="Relaxed", $J83="Impish", $J83="Lax"), 1.1,
IF(OR($J83="Lonely", $J83="Hasty", $J83="Mild", $J83="Gentle"), 0.9, 1)))</f>
        <v>13</v>
      </c>
      <c r="U83" s="2">
        <f>_xlfn.FLOOR.MATH((_xlfn.FLOOR.MATH((((2*VLOOKUP($G83, 'EV and Base'!$A$1:$N$671, 12, FALSE))+$Q83)*$I83)/100)+5)*
IF(OR($J83="Modest", $J83="Mild", $J83="Quiet", $J83="Rash"), 1.1,
IF(OR($J83="Adamant", $J83="Impish", $J83="Jolly", $J83="Careful"), 0.9, 1)))</f>
        <v>15</v>
      </c>
      <c r="V83" s="2">
        <f>_xlfn.FLOOR.MATH((_xlfn.FLOOR.MATH((((2*VLOOKUP($G83, 'EV and Base'!$A$1:$N$671, 13, FALSE))+$Q83)*$I83)/100)+5)*
IF(OR($J83="Calm", $J83="Gentle", $J83="Sassy", $J83="Careful"), 1.1,
IF(OR($J83="Naughty", $J83="Lax", $J83="Naive", $J83="Rash"), 0.9, 1)))</f>
        <v>15</v>
      </c>
      <c r="W83" s="2">
        <f>_xlfn.FLOOR.MATH((_xlfn.FLOOR.MATH((((2*VLOOKUP($G83, 'EV and Base'!$A$1:$N$671, 14, FALSE))+$Q83)*$I83)/100)+5)*
IF(OR($J83="Timid", $J83="Hasty", $J83="Jolly", $J83="Naive"), 1.1,
IF(OR($J83="Brave", $J83="Relaxed", $J83="Quiet", $J83="Sassy"), 0.9, 1)))</f>
        <v>16</v>
      </c>
      <c r="X83" s="69">
        <v>560</v>
      </c>
      <c r="Y83" s="1">
        <v>140</v>
      </c>
      <c r="AA83" s="23" t="str" cm="1">
        <f t="array" aca="1" ref="AA83" ca="1">IF(NOT(ISNUMBER(INDEX($A:$A,LOOKUP(2,1/($A$1:INDIRECT("$A$"&amp;ROW($A83))&lt;&gt;""),ROW($A$1:INDIRECT("$A$"&amp;ROW($A83)))),1))),"",
IF(NOT(ISNUMBER($A83)),$AA82,
IF($AB83&lt;16,"Lillipup",
IF($AB83&lt;32,"Herdier",
"Stoutland"))))</f>
        <v>Herdier</v>
      </c>
      <c r="AB83" s="25" cm="1">
        <f t="array" aca="1" ref="AB83" ca="1">IF(NOT(ISNUMBER(INDEX($A:$A, LOOKUP(2, 1 / ($A$1:INDIRECT("$A$"&amp;ROW($A83)) &lt;&gt; ""),ROW($A$1:INDIRECT("$A$"&amp;ROW($A83)))), 1))), "",
VLOOKUP($AY83,'Medium-Slow'!$A$1:$B$101,2,TRUE))</f>
        <v>21</v>
      </c>
      <c r="AC83" s="23" cm="1">
        <f t="array" aca="1" ref="AC83" ca="1">IF(NOT(ISNUMBER(INDEX($A:$A, LOOKUP(2, 1 / ($A$1:INDIRECT("$A$"&amp;ROW($A83)) &lt;&gt; ""),ROW($A$1:INDIRECT("$A$"&amp;ROW($A83)))), 1))), "",
INDEX($AC:$AC, LOOKUP(2, 1 / ($AC$1:INDIRECT("$AC$"&amp;ROW($AC83)-1) &lt;&gt; ""),ROW($AC$1:INDIRECT("$AC$"&amp;ROW($AC83)-1))), 1)+
IF(INDEX($AC:$AC, LOOKUP(2, 1 / ($AC$1:INDIRECT("$AC$"&amp;ROW($AC83)-1) &lt;&gt; ""),ROW($AC$1:INDIRECT("$AC$"&amp;ROW($AC83)-1))), 1)+
INDEX($AD:$AD, LOOKUP(2, 1 / ($AD$1:INDIRECT("$AD$"&amp;ROW($AD83)-1) &lt;&gt; ""),ROW($AD$1:INDIRECT("$AD$"&amp;ROW($AD83)-1))), 1)+
INDEX($AE:$AE, LOOKUP(2, 1 / ($AE$1:INDIRECT("$AE$"&amp;ROW($AE83)-1) &lt;&gt; ""),ROW($AE$1:INDIRECT("$AE$"&amp;ROW($AD83)-1))), 1)+
INDEX($AE:$AF, LOOKUP(2, 1 / ($AF$1:INDIRECT("$AF$"&amp;ROW($AF83)-1) &lt;&gt; ""),ROW($AF$1:INDIRECT("$AF$"&amp;ROW($AD83)-1))), 1)+
INDEX($AG:$AG, LOOKUP(2, 1 / ($AG$1:INDIRECT("$AG$"&amp;ROW($AG83)-1) &lt;&gt; ""),ROW($AG$1:INDIRECT("$AG$"&amp;ROW($AD83)-1))), 1)+
INDEX($AH:$AH, LOOKUP(2, 1 / ($AH$1:INDIRECT("$AH$"&amp;ROW($AH83)-1) &lt;&gt; ""),ROW($AH$1:INDIRECT("$AH$"&amp;ROW($AD83)-1))), 1)&gt;=510,0,
IF(INDEX($AC:$AC, LOOKUP(2, 1 / ($AC$1:INDIRECT("$AC$"&amp;ROW($AC83)-1) &lt;&gt; ""),ROW($AC$1:INDIRECT("$AC$"&amp;ROW($AC83)-1))), 1)&gt;=255,0,
VLOOKUP(INDIRECT("$G$"&amp;LOOKUP(2, 1 / ($AC$1:INDIRECT("$AC$"&amp;ROW($AC83)-1) &lt;&gt; ""),ROW($AC$1:INDIRECT("$AC$"&amp;ROW($AC83)-1)))), 'EV and Base'!$A$1:$N$671, 3, FALSE))))</f>
        <v>2</v>
      </c>
      <c r="AD83" s="2" cm="1">
        <f t="array" aca="1" ref="AD83" ca="1">IF(NOT(ISNUMBER(INDEX($A:$A, LOOKUP(2, 1 / ($A$1:INDIRECT("$A$"&amp;ROW($A83)) &lt;&gt; ""),ROW($A$1:INDIRECT("$A$"&amp;ROW($A83)))), 1))), "",
INDEX($AD:$AD, LOOKUP(2, 1 / ($AD$1:INDIRECT("$AD$"&amp;ROW($AD83)-1) &lt;&gt; ""),ROW($AD$1:INDIRECT("$AD$"&amp;ROW($AD83)-1))), 1)+
IF(INDEX($AC:$AC, LOOKUP(2, 1 / ($AC$1:INDIRECT("$AC$"&amp;ROW($AC83)-1) &lt;&gt; ""),ROW($AC$1:INDIRECT("$AC$"&amp;ROW($AC83)-1))), 1)+
INDEX($AD:$AD, LOOKUP(2, 1 / ($AD$1:INDIRECT("$AD$"&amp;ROW($AD83)-1) &lt;&gt; ""),ROW($AD$1:INDIRECT("$AD$"&amp;ROW($AD83)-1))), 1)+
INDEX($AE:$AE, LOOKUP(2, 1 / ($AE$1:INDIRECT("$AE$"&amp;ROW($AE83)-1) &lt;&gt; ""),ROW($AE$1:INDIRECT("$AE$"&amp;ROW($AD83)-1))), 1)+
INDEX($AE:$AF, LOOKUP(2, 1 / ($AF$1:INDIRECT("$AF$"&amp;ROW($AF83)-1) &lt;&gt; ""),ROW($AF$1:INDIRECT("$AF$"&amp;ROW($AD83)-1))), 1)+
INDEX($AG:$AG, LOOKUP(2, 1 / ($AG$1:INDIRECT("$AG$"&amp;ROW($AG83)-1) &lt;&gt; ""),ROW($AG$1:INDIRECT("$AG$"&amp;ROW($AD83)-1))), 1)+
INDEX($AH:$AH, LOOKUP(2, 1 / ($AH$1:INDIRECT("$AH$"&amp;ROW($AH83)-1) &lt;&gt; ""),ROW($AH$1:INDIRECT("$AH$"&amp;ROW($AD83)-1))), 1)&gt;=510,0,
IF(INDEX($AD:$AD, LOOKUP(2, 1 / ($AD$1:INDIRECT("$AD$"&amp;ROW($AD83)-1) &lt;&gt; ""),ROW($AD$1:INDIRECT("$AD$"&amp;ROW($AD83)-1))), 1)&gt;=255,0,
VLOOKUP(INDIRECT("$G$"&amp;LOOKUP(2, 1 / ($AD$1:INDIRECT("$AD$"&amp;ROW($AD83)-1) &lt;&gt; ""),ROW($AD$1:INDIRECT("$AD$"&amp;ROW($AD83)-1)))), 'EV and Base'!$A$1:$N$671, 4, FALSE))))</f>
        <v>22</v>
      </c>
      <c r="AE83" s="2" cm="1">
        <f t="array" aca="1" ref="AE83" ca="1">IF(NOT(ISNUMBER(INDEX($A:$A,LOOKUP(2,1/($A$1:INDIRECT("$A$"&amp;ROW($A83))&lt;&gt;""),ROW($A$1:INDIRECT("$A$"&amp;ROW($A83)))),1))),"",
INDEX($AE:$AE,LOOKUP(2,1/($AE$1:INDIRECT("$AE$"&amp;ROW($AE83)-1)&lt;&gt;""),ROW($AE$1:INDIRECT("$AE$"&amp;ROW($AE83)-1))),1)+
IF(INDEX($AC:$AC,LOOKUP(2,1/($AC$1:INDIRECT("$AC$"&amp;ROW($AC83)-1)&lt;&gt;""),ROW($AC$1:INDIRECT("$AC$"&amp;ROW($AC83)-1))),1)+
INDEX($AD:$AD,LOOKUP(2,1/($AD$1:INDIRECT("$AD$"&amp;ROW($AD83)-1)&lt;&gt;""),ROW($AD$1:INDIRECT("$AD$"&amp;ROW($AD83)-1))),1)+
INDEX($AE:$AE,LOOKUP(2,1/($AE$1:INDIRECT("$AE$"&amp;ROW($AE83)-1)&lt;&gt;""),ROW($AE$1:INDIRECT("$AE$"&amp;ROW($AD83)-1))),1)+
INDEX($AE:$AF,LOOKUP(2,1/($AF$1:INDIRECT("$AF$"&amp;ROW($AF83)-1)&lt;&gt;""),ROW($AF$1:INDIRECT("$AF$"&amp;ROW($AD83)-1))),1)+
INDEX($AG:$AG,LOOKUP(2,1/($AG$1:INDIRECT("$AG$"&amp;ROW($AG83)-1)&lt;&gt;""),ROW($AG$1:INDIRECT("$AG$"&amp;ROW($AD83)-1))),1)+
INDEX($AH:$AH,LOOKUP(2,1/($AH$1:INDIRECT("$AH$"&amp;ROW($AH83)-1)&lt;&gt;""),ROW($AH$1:INDIRECT("$AH$"&amp;ROW($AD83)-1))),1)&gt;=510,0,
IF(INDEX($AE:$AE,LOOKUP(2,1/($AE$1:INDIRECT("$AE$"&amp;ROW($AE83)-1)&lt;&gt;""),ROW($AE$1:INDIRECT("$AE$"&amp;ROW($AE83)-1))),1)&gt;=255,0,
VLOOKUP(INDIRECT("$G$"&amp;LOOKUP(2,1/($AE$1:INDIRECT("$AE$"&amp;ROW($AE83)-1)&lt;&gt;""),ROW($AE$1:INDIRECT("$AE$"&amp;ROW($AE83)-1)))),'EV and Base'!$A$1:$N$671,5,FALSE))))</f>
        <v>0</v>
      </c>
      <c r="AF83" s="2" cm="1">
        <f t="array" aca="1" ref="AF83" ca="1">IF(NOT(ISNUMBER(INDEX($A:$A, LOOKUP(2, 1 / ($A$1:INDIRECT("$A$"&amp;ROW($A83)) &lt;&gt; ""),ROW($A$1:INDIRECT("$A$"&amp;ROW($A83)))), 1))), "",
INDEX($AF:$AF, LOOKUP(2, 1 / ($AF$1:INDIRECT("$AF$"&amp;ROW($AF83)-1) &lt;&gt; ""),ROW($AF$1:INDIRECT("$AF$"&amp;ROW($AF83)-1))), 1)+
IF(INDEX($AC:$AC, LOOKUP(2, 1 / ($AC$1:INDIRECT("$AC$"&amp;ROW($AC83)-1) &lt;&gt; ""),ROW($AC$1:INDIRECT("$AC$"&amp;ROW($AC83)-1))), 1)+
INDEX($AD:$AD, LOOKUP(2, 1 / ($AD$1:INDIRECT("$AD$"&amp;ROW($AD83)-1) &lt;&gt; ""),ROW($AD$1:INDIRECT("$AD$"&amp;ROW($AD83)-1))), 1)+
INDEX($AE:$AE, LOOKUP(2, 1 / ($AE$1:INDIRECT("$AE$"&amp;ROW($AE83)-1) &lt;&gt; ""),ROW($AE$1:INDIRECT("$AE$"&amp;ROW($AD83)-1))), 1)+
INDEX($AE:$AF, LOOKUP(2, 1 / ($AF$1:INDIRECT("$AF$"&amp;ROW($AF83)-1) &lt;&gt; ""),ROW($AF$1:INDIRECT("$AF$"&amp;ROW($AD83)-1))), 1)+
INDEX($AG:$AG, LOOKUP(2, 1 / ($AG$1:INDIRECT("$AG$"&amp;ROW($AG83)-1) &lt;&gt; ""),ROW($AG$1:INDIRECT("$AG$"&amp;ROW($AD83)-1))), 1)+
INDEX($AH:$AH, LOOKUP(2, 1 / ($AH$1:INDIRECT("$AH$"&amp;ROW($AH83)-1) &lt;&gt; ""),ROW($AH$1:INDIRECT("$AH$"&amp;ROW($AD83)-1))), 1)&gt;=510,0,
IF(INDEX($AF:$AF, LOOKUP(2, 1 / ($AF$1:INDIRECT("$AF$"&amp;ROW($AF83)-1) &lt;&gt; ""),ROW($AF$1:INDIRECT("$AF$"&amp;ROW($AF83)-1))), 1)&gt;=255,0,
VLOOKUP(INDIRECT("$G$"&amp;LOOKUP(2, 1 / ($AF$1:INDIRECT("$AF$"&amp;ROW($AF83)-1) &lt;&gt; ""),ROW($AF$1:INDIRECT("$AF$"&amp;ROW($AF83)-1)))), 'EV and Base'!$A$1:$N$671, 6, FALSE))))</f>
        <v>1</v>
      </c>
      <c r="AG83" s="2" cm="1">
        <f t="array" aca="1" ref="AG83" ca="1">IF(NOT(ISNUMBER(INDEX($A:$A, LOOKUP(2, 1 / ($A$1:INDIRECT("$A$"&amp;ROW($A83)) &lt;&gt; ""),ROW($A$1:INDIRECT("$A$"&amp;ROW($A83)))), 1))), "",
INDEX($AG:$AG, LOOKUP(2, 1 / ($AG$1:INDIRECT("$AG$"&amp;ROW($AG83)-1) &lt;&gt; ""),ROW($AG$1:INDIRECT("$AG$"&amp;ROW($AG83)-1))), 1)+
IF(INDEX($AC:$AC, LOOKUP(2, 1 / ($AC$1:INDIRECT("$AC$"&amp;ROW($AC83)-1) &lt;&gt; ""),ROW($AC$1:INDIRECT("$AC$"&amp;ROW($AC83)-1))), 1)+
INDEX($AD:$AD, LOOKUP(2, 1 / ($AD$1:INDIRECT("$AD$"&amp;ROW($AD83)-1) &lt;&gt; ""),ROW($AD$1:INDIRECT("$AD$"&amp;ROW($AD83)-1))), 1)+
INDEX($AE:$AE, LOOKUP(2, 1 / ($AE$1:INDIRECT("$AE$"&amp;ROW($AE83)-1) &lt;&gt; ""),ROW($AE$1:INDIRECT("$AE$"&amp;ROW($AD83)-1))), 1)+
INDEX($AE:$AF, LOOKUP(2, 1 / ($AF$1:INDIRECT("$AF$"&amp;ROW($AF83)-1) &lt;&gt; ""),ROW($AF$1:INDIRECT("$AF$"&amp;ROW($AD83)-1))), 1)+
INDEX($AG:$AG, LOOKUP(2, 1 / ($AG$1:INDIRECT("$AG$"&amp;ROW($AG83)-1) &lt;&gt; ""),ROW($AG$1:INDIRECT("$AG$"&amp;ROW($AD83)-1))), 1)+
INDEX($AH:$AH, LOOKUP(2, 1 / ($AH$1:INDIRECT("$AH$"&amp;ROW($AH83)-1) &lt;&gt; ""),ROW($AH$1:INDIRECT("$AH$"&amp;ROW($AD83)-1))), 1)&gt;=510,0,
IF(INDEX($AG:$AG, LOOKUP(2, 1 / ($AG$1:INDIRECT("$AG$"&amp;ROW($AG83)-1) &lt;&gt; ""),ROW($AG$1:INDIRECT("$AG$"&amp;ROW($AG83)-1))), 1)&gt;=255,0,
VLOOKUP(INDIRECT("$G$"&amp;LOOKUP(2, 1 / ($AG$1:INDIRECT("$AG$"&amp;ROW($AG83)-1) &lt;&gt; ""),ROW($AG$1:INDIRECT("$AG$"&amp;ROW($AG83)-1)))), 'EV and Base'!$A$1:$N$671, 7, FALSE))))</f>
        <v>0</v>
      </c>
      <c r="AH83" s="24" cm="1">
        <f t="array" aca="1" ref="AH83" ca="1">IF(NOT(ISNUMBER(INDEX($A:$A,LOOKUP(2,1/($A$1:INDIRECT("$A$"&amp;ROW($A83))&lt;&gt;""),ROW($A$1:INDIRECT("$A$"&amp;ROW($A83)))),1))),"",
INDEX($AH:$AH,LOOKUP(2,1/($AH$1:INDIRECT("$AH$"&amp;ROW($AH83)-1)&lt;&gt;""),ROW($AH$1:INDIRECT("$AH$"&amp;ROW($AH83)-1))),1)+
IF(INDEX($AC:$AC,LOOKUP(2,1/($AC$1:INDIRECT("$AC$"&amp;ROW($AC83)-1)&lt;&gt;""),ROW($AC$1:INDIRECT("$AC$"&amp;ROW($AC83)-1))),1)+
INDEX($AD:$AD,LOOKUP(2,1/($AD$1:INDIRECT("$AD$"&amp;ROW($AD83)-1)&lt;&gt;""),ROW($AD$1:INDIRECT("$AD$"&amp;ROW($AD83)-1))),1)+
INDEX($AE:$AE,LOOKUP(2,1/($AE$1:INDIRECT("$AE$"&amp;ROW($AE83)-1)&lt;&gt;""),ROW($AE$1:INDIRECT("$AE$"&amp;ROW($AD83)-1))),1)+
INDEX($AE:$AF,LOOKUP(2,1/($AF$1:INDIRECT("$AF$"&amp;ROW($AF83)-1)&lt;&gt;""),ROW($AF$1:INDIRECT("$AF$"&amp;ROW($AD83)-1))),1)+
INDEX($AG:$AG,LOOKUP(2,1/($AG$1:INDIRECT("$AG$"&amp;ROW($AG83)-1)&lt;&gt;""),ROW($AG$1:INDIRECT("$AG$"&amp;ROW($AD83)-1))),1)+
INDEX($AH:$AH,LOOKUP(2,1/($AH$1:INDIRECT("$AH$"&amp;ROW($AH83)-1)&lt;&gt;""),ROW($AH$1:INDIRECT("$AH$"&amp;ROW($AD83)-1))),1)&gt;=510,0,
IF(INDEX($AH:$AH,LOOKUP(2,1/($AH$1:INDIRECT("$AH$"&amp;ROW($AH83)-1)&lt;&gt;""),ROW($AH$1:INDIRECT("$AH$"&amp;ROW($AH83)-1))),1)&gt;=255,0,
VLOOKUP(INDIRECT("$G$"&amp;LOOKUP(2,1/($AH$1:INDIRECT("$AH$"&amp;ROW($AH83)-1)&lt;&gt;""),ROW($AH$1:INDIRECT("$AH$"&amp;ROW($AH83)-1)))),'EV and Base'!$A$1:$N$671,8,FALSE))))</f>
        <v>12</v>
      </c>
      <c r="AI83" s="29" cm="1">
        <f t="array" aca="1" ref="AI83" ca="1">IF(NOT(ISNUMBER(INDEX($A:$A,LOOKUP(2,1/($A$1:INDIRECT("$A$"&amp;ROW($A83))&lt;&gt;""),ROW($A$1:INDIRECT("$A$"&amp;ROW($A83)))),1))),"",
ROUNDDOWN((((2*VLOOKUP($AA83,'EV and Base'!$A$1:$N$671,9,FALSE))+31+ROUNDDOWN($AC83/4,0))*$AB83)/100,0)+$AB83+10)</f>
        <v>64</v>
      </c>
      <c r="AJ83" s="21" cm="1">
        <f t="array" aca="1" ref="AJ83" ca="1">IF(NOT(ISNUMBER(INDEX($A:$A, LOOKUP(2, 1 / ($A$1:INDIRECT("$A$"&amp;ROW($A83)) &lt;&gt; ""),ROW($A$1:INDIRECT("$A$"&amp;ROW($A83)))), 1))), "",
ROUNDDOWN((ROUNDDOWN((((2*VLOOKUP($AA83, 'EV and Base'!$A$1:$N$671, 10, FALSE))+31+ROUNDDOWN($AD83/4, 0))*$AB83)/100, 0)+5)*1.1, 0))</f>
        <v>50</v>
      </c>
      <c r="AK83" s="21" t="str" cm="1">
        <f t="array" aca="1" ref="AK83" ca="1">IF(NOT(ISNUMBER(INDEX($A:$A, LOOKUP(2, 1 / ($A$1:INDIRECT("$A$"&amp;ROW($A83)) &lt;&gt; ""),ROW($A$1:INDIRECT("$A$"&amp;ROW($A83)))), 1))), "",
ROUNDDOWN((ROUNDDOWN((((2*VLOOKUP($AA83, 'EV and Base'!$A$1:$N$671, 11, FALSE))+30+ROUNDDOWN($AE83/4, 0))*$AB83)/100, 0)+5), 0)
&amp;"-"&amp;
ROUNDDOWN((ROUNDDOWN((((2*VLOOKUP($AA83, 'EV and Base'!$A$1:$N$671, 11, FALSE))+31+ROUNDDOWN($AE83/4, 0))*$AB83)/100, 0)+5), 0))</f>
        <v>38-38</v>
      </c>
      <c r="AL83" s="21" t="str" cm="1">
        <f t="array" aca="1" ref="AL83" ca="1">IF(NOT(ISNUMBER(INDEX($A:$A, LOOKUP(2, 1 / ($A$1:INDIRECT("$A$"&amp;ROW($A83)) &lt;&gt; ""),ROW($A$1:INDIRECT("$A$"&amp;ROW($A83)))), 1))), "",
ROUNDDOWN((ROUNDDOWN((((2*VLOOKUP($AA83, 'EV and Base'!$A$1:$N$671, 12, FALSE))+0+ROUNDDOWN($AF83/4, 0))*$AB83)/100, 0)+5)*0.9, 0)
&amp;"-"&amp;
ROUNDDOWN((ROUNDDOWN((((2*VLOOKUP($AA83, 'EV and Base'!$A$1:$N$671, 12, FALSE))+31+ROUNDDOWN($AF83/4, 0))*$AB83)/100, 0)+5)*0.9, 0))</f>
        <v>17-23</v>
      </c>
      <c r="AM83" s="21" t="str" cm="1">
        <f t="array" aca="1" ref="AM83" ca="1">IF(NOT(ISNUMBER(INDEX($A:$A, LOOKUP(2, 1 / ($A$1:INDIRECT("$A$"&amp;ROW($A83)) &lt;&gt; ""),ROW($A$1:INDIRECT("$A$"&amp;ROW($A83)))), 1))), "",
ROUNDDOWN((ROUNDDOWN((((2*VLOOKUP($AA83, 'EV and Base'!$A$1:$N$671, 13, FALSE))+30+ROUNDDOWN($AG83/4, 0))*$AB83)/100, 0)+5), 0)
&amp;"-"&amp;
ROUNDDOWN((ROUNDDOWN((((2*VLOOKUP($AA83, 'EV and Base'!$A$1:$N$671, 13, FALSE))+31+ROUNDDOWN($AG83/4, 0))*$AB83)/100, 0)+5), 0))</f>
        <v>38-38</v>
      </c>
      <c r="AN83" s="25" cm="1">
        <f t="array" aca="1" ref="AN83" ca="1">IF(NOT(ISNUMBER(INDEX($A:$A, LOOKUP(2, 1 / ($A$1:INDIRECT("$A$"&amp;ROW($A83)) &lt;&gt; ""),ROW($A$1:INDIRECT("$A$"&amp;ROW($A83)))), 1))), "",
ROUNDDOWN((ROUNDDOWN((((2*VLOOKUP($AA83, 'EV and Base'!$A$1:$N$671, 14, FALSE))+31+ROUNDDOWN($AH83/4, 0))*$AB83)/100, 0)+5), 0))</f>
        <v>37</v>
      </c>
      <c r="AO83" s="23" cm="1">
        <f t="array" aca="1" ref="AO83" ca="1">IF(NOT(ISNUMBER(INDEX($A:$A, LOOKUP(2, 1 / ($A$1:INDIRECT("$A$"&amp;ROW($A83)) &lt;&gt; ""),ROW($A$1:INDIRECT("$A$"&amp;ROW($A83)))), 1))), "",
ROUNDDOWN((((2*VLOOKUP($AA83, 'EV and Base'!$A$1:$N$671, 9, FALSE))+31+ROUNDDOWN($AC83/4, 0))*$AB83)/100, 0)+$AB83+10)</f>
        <v>64</v>
      </c>
      <c r="AP83" s="2" cm="1">
        <f t="array" aca="1" ref="AP83" ca="1">IF(NOT(ISNUMBER(INDEX($A:$A, LOOKUP(2, 1 / ($A$1:INDIRECT("$A$"&amp;ROW($A83)) &lt;&gt; ""),ROW($A$1:INDIRECT("$A$"&amp;ROW($A83)))), 1))), "",
ROUNDDOWN((ROUNDDOWN((((2*VLOOKUP($AA83, 'EV and Base'!$A$1:$N$671, 10, FALSE))+31+ROUNDDOWN($AD83/4, 0))*$AB83)/100, 0)+5)*1.1, 0))</f>
        <v>50</v>
      </c>
      <c r="AQ83" s="2" cm="1">
        <f t="array" aca="1" ref="AQ83" ca="1">IF(NOT(ISNUMBER(INDEX($A:$A, LOOKUP(2, 1 / ($A$1:INDIRECT("$A$"&amp;ROW($A83)) &lt;&gt; ""),ROW($A$1:INDIRECT("$A$"&amp;ROW($A83)))), 1))), "",
ROUNDDOWN((ROUNDDOWN((((2*VLOOKUP($AA83, 'EV and Base'!$A$1:$N$671, 11, FALSE))+$AV$2+ROUNDDOWN($AE83/4, 0))*$AB83)/100, 0)+5), 0))</f>
        <v>38</v>
      </c>
      <c r="AR83" s="22" cm="1">
        <f t="array" aca="1" ref="AR83" ca="1">IF(NOT(ISNUMBER(INDEX($A:$A, LOOKUP(2, 1 / ($A$1:INDIRECT("$A$"&amp;ROW($A83)) &lt;&gt; ""),ROW($A$1:INDIRECT("$A$"&amp;ROW($A83)))), 1))), "",
ROUNDDOWN((ROUNDDOWN((((2*VLOOKUP($AA83, 'EV and Base'!$A$1:$N$671, 12, FALSE))+$AW$2+ROUNDDOWN($AF83/4, 0))*$AB83)/100, 0)+5)*0.9, 0))</f>
        <v>20</v>
      </c>
      <c r="AS83" s="2" cm="1">
        <f t="array" aca="1" ref="AS83" ca="1">IF(NOT(ISNUMBER(INDEX($A:$A, LOOKUP(2, 1 / ($A$1:INDIRECT("$A$"&amp;ROW($A83)) &lt;&gt; ""),ROW($A$1:INDIRECT("$A$"&amp;ROW($A83)))), 1))), "",
ROUNDDOWN((ROUNDDOWN((((2*VLOOKUP($AA83, 'EV and Base'!$A$1:$N$671, 13, FALSE))+$AX$2+ROUNDDOWN($AG83/4, 0))*$AB83)/100, 0)+5), 0))</f>
        <v>38</v>
      </c>
      <c r="AT83" s="24" cm="1">
        <f t="array" aca="1" ref="AT83" ca="1">IF(NOT(ISNUMBER(INDEX($A:$A, LOOKUP(2, 1 / ($A$1:INDIRECT("$A$"&amp;ROW($A83)) &lt;&gt; ""),ROW($A$1:INDIRECT("$A$"&amp;ROW($A83)))), 1))), "",
ROUNDDOWN((ROUNDDOWN((((2*VLOOKUP($AA83, 'EV and Base'!$A$1:$N$671, 14, FALSE))+31+ROUNDDOWN($AH83/4, 0))*$AB83)/100, 0)+5), 0))</f>
        <v>37</v>
      </c>
      <c r="AU83" s="28">
        <v>141</v>
      </c>
      <c r="AY83" cm="1">
        <f t="array" aca="1" ref="AY83" ca="1">IF(NOT(ISNUMBER(INDEX($A:$A,LOOKUP(2,1/($A$1:INDIRECT("$A$"&amp;ROW($A83))&lt;&gt;""),ROW($A$1:INDIRECT("$A$"&amp;ROW($A83)))),1))),"",
INDEX($AY:$AY,LOOKUP(2,1/($AY$1:INDIRECT("$AY$"&amp;ROW($AY83)-1)&lt;&gt;""),ROW($AY$1:INDIRECT("$AY$"&amp;ROW($AY83)-1))),1)+$BL83)</f>
        <v>7280</v>
      </c>
      <c r="AZ83" s="3" cm="1">
        <f t="array" aca="1" ref="AZ83" ca="1">IF(NOT(ISNUMBER(INDEX($A:$A, LOOKUP(2, 1 / ($A$1:INDIRECT("$A$"&amp;ROW($A83)) &lt;&gt; ""),ROW($A$1:INDIRECT("$A$"&amp;ROW($A83)))), 1))), "",
VLOOKUP(INDIRECT("$G$"&amp;LOOKUP(2, 1 / ($AY$1:INDIRECT("$AY$"&amp;ROW($AY83)-1) &lt;&gt; ""),ROW($AY$1:INDIRECT("$AY$"&amp;ROW($AY83)-1)))),'EV and Base'!A78:N748,2,FALSE))</f>
        <v>51</v>
      </c>
      <c r="BA83" s="3" cm="1">
        <f t="array" aca="1" ref="BA83" ca="1">IF(NOT(ISNUMBER(INDEX($A:$A, LOOKUP(2, 1 / ($A$1:INDIRECT("$A$"&amp;ROW($A83)) &lt;&gt; ""),ROW($A$1:INDIRECT("$A$"&amp;ROW($A83)))), 1))), "",
INDIRECT("$I$"&amp;LOOKUP(2, 1 / ($AY$1:INDIRECT("$AY$"&amp;ROW($AY83)-1) &lt;&gt; ""),ROW($AY$1:INDIRECT("$AY$"&amp;ROW($AY83)-1)))))</f>
        <v>16</v>
      </c>
      <c r="BB83" s="1" cm="1">
        <f t="array" aca="1" ref="BB83" ca="1">IF(NOT(ISNUMBER(INDEX($A:$A, LOOKUP(2, 1 / ($A$1:INDIRECT("$A$"&amp;ROW($A83)) &lt;&gt; ""),ROW($A$1:INDIRECT("$A$"&amp;ROW($A83)))), 1))), "",
INDIRECT("$AB$"&amp;LOOKUP(2, 1 / ($AY$1:INDIRECT("$AY$"&amp;ROW($AY83)-1) &lt;&gt; ""),ROW($AY$1:INDIRECT("$AY$"&amp;ROW($AY83)-1)))))</f>
        <v>21</v>
      </c>
      <c r="BC83" s="3" cm="1">
        <f t="array" aca="1" ref="BC83" ca="1">IF(NOT(ISNUMBER(INDEX($A:$A,LOOKUP(2,1/($A$1:INDIRECT("$A$"&amp;ROW($A83))&lt;&gt;""),ROW($A$1:INDIRECT("$A$"&amp;ROW($A83)))),1))),"",
$BA83+$BA83+10)</f>
        <v>42</v>
      </c>
      <c r="BD83" s="3" cm="1">
        <f t="array" aca="1" ref="BD83" ca="1">IF(NOT(ISNUMBER(INDEX($A:$A,LOOKUP(2,1/($A$1:INDIRECT("$A$"&amp;ROW($A83))&lt;&gt;""),ROW($A$1:INDIRECT("$A$"&amp;ROW($A83)))),1))),"",
$BA83+$BB83+10)</f>
        <v>47</v>
      </c>
      <c r="BE83" s="3" cm="1">
        <f t="array" aca="1" ref="BE83" ca="1">IF(NOT(ISNUMBER(INDEX($A:$A,LOOKUP(2,1/($A$1:INDIRECT("$A$"&amp;ROW($A83))&lt;&gt;""),ROW($A$1:INDIRECT("$A$"&amp;ROW($A83)))),1))),"",
$BC83*$BC83)</f>
        <v>1764</v>
      </c>
      <c r="BF83" s="3" cm="1">
        <f t="array" aca="1" ref="BF83" ca="1">IF(NOT(ISNUMBER(INDEX($A:$A,LOOKUP(2,1/($A$1:INDIRECT("$A$"&amp;ROW($A83))&lt;&gt;""),ROW($A$1:INDIRECT("$A$"&amp;ROW($A83)))),1))),"",
$BD83*$BD83)</f>
        <v>2209</v>
      </c>
      <c r="BG83" s="3" cm="1">
        <f t="array" aca="1" ref="BG83" ca="1">IF(NOT(ISNUMBER(INDEX($A:$A,LOOKUP(2,1/($A$1:INDIRECT("$A$"&amp;ROW($A83))&lt;&gt;""),ROW($A$1:INDIRECT("$A$"&amp;ROW($A83)))),1))),"",
_xlfn.FLOOR.MATH(1.5*_xlfn.FLOOR.MATH($AZ83*BA83/5)))</f>
        <v>244</v>
      </c>
      <c r="BH83" s="3" cm="1">
        <f t="array" aca="1" ref="BH83" ca="1">IF(NOT(ISNUMBER(INDEX($A:$A, LOOKUP(2, 1 / ($A$1:INDIRECT("$A$"&amp;ROW($A83)) &lt;&gt; ""),ROW($A$1:INDIRECT("$A$"&amp;ROW($A83)))), 1))), "",
_xlfn.FLOOR.MATH($BG83/IF(OR(INDIRECT("$C$"&amp;LOOKUP(2, 1 / ($AY$1:INDIRECT("$AY$"&amp;ROW($AY83)-1) &lt;&gt; ""),ROW($AY$1:INDIRECT("$AY$"&amp;ROW($AY83)-1))))="Multi",
INDIRECT("$C$"&amp;LOOKUP(2, 1 / ($AY$1:INDIRECT("$AY$"&amp;ROW($AY83)-1) &lt;&gt; ""),ROW($AY$1:INDIRECT("$AY$"&amp;ROW($AY83)-1))))="Double"),2,1)))</f>
        <v>244</v>
      </c>
      <c r="BI83" s="3" cm="1">
        <f t="array" aca="1" ref="BI83" ca="1">IF(NOT(ISNUMBER(INDEX($A:$A,LOOKUP(2,1/($A$1:INDIRECT("$A$"&amp;ROW($A83))&lt;&gt;""),ROW($A$1:INDIRECT("$A$"&amp;ROW($A83)))),1))),"",
VLOOKUP($BC83,GameFreakSQRT!$A$1:$B$200,2,FALSE))</f>
        <v>26545</v>
      </c>
      <c r="BJ83" s="3" cm="1">
        <f t="array" aca="1" ref="BJ83" ca="1">IF(NOT(ISNUMBER(INDEX($A:$A,LOOKUP(2,1/($A$1:INDIRECT("$A$"&amp;ROW($A83))&lt;&gt;""),ROW($A$1:INDIRECT("$A$"&amp;ROW($A83)))),1))),"",
VLOOKUP($BD83,GameFreakSQRT!$A$1:$B$200,2,FALSE))</f>
        <v>28081</v>
      </c>
      <c r="BK83" s="3" cm="1">
        <f t="array" aca="1" ref="BK83" ca="1">IF(NOT(ISNUMBER(INDEX($A:$A,LOOKUP(2,1/($A$1:INDIRECT("$A$"&amp;ROW($A83))&lt;&gt;""),ROW($A$1:INDIRECT("$A$"&amp;ROW($A83)))),1))),"",
_xlfn.FLOOR.MATH((($BI83*$BE83)*$BH83)/($BJ83*$BF83))+1)</f>
        <v>185</v>
      </c>
      <c r="BL83" s="3" cm="1">
        <f t="array" aca="1" ref="BL83" ca="1">IF(NOT(ISNUMBER(INDEX($A:$A,LOOKUP(2,1/($A$1:INDIRECT("$A$"&amp;ROW($A83))&lt;&gt;""),ROW($A$1:INDIRECT("$A$"&amp;ROW($A83)))),1))),"",
_xlfn.FLOOR.MATH($BK83*IF(NOT(INDIRECT("$Z$"&amp;LOOKUP(2, 1 / ($AY$1:INDIRECT("$AY$"&amp;ROW($AY83)-1) &lt;&gt; ""),ROW($AY$1:INDIRECT("$AY$"&amp;ROW($AY83)-1))))=""),1.5,1)))</f>
        <v>185</v>
      </c>
      <c r="BM83" s="3" cm="1">
        <f t="array" aca="1" ref="BM83" ca="1">IF(NOT(ISNUMBER(INDEX($A:$A, LOOKUP(2, 1 / ($A$1:INDIRECT("$A$"&amp;ROW($A83)) &lt;&gt; ""),ROW($A$1:INDIRECT("$A$"&amp;ROW($A83)))), 1))), "",
INDIRECT("$Y$"&amp;LOOKUP(2, 1 / ($AY$1:INDIRECT("$AY$"&amp;ROW($AY83)-1) &lt;&gt; ""),ROW($AY$1:INDIRECT("$AY$"&amp;ROW($AY83)-1)))))</f>
        <v>185</v>
      </c>
      <c r="BN83" s="3" t="b">
        <f t="shared" ca="1" si="7"/>
        <v>1</v>
      </c>
      <c r="CT83" s="3" cm="1">
        <f t="array" aca="1" ref="CT83" ca="1">IF(NOT(ISNUMBER(INDEX($A:$A, LOOKUP(2, 1 / ($A$1:INDIRECT("$A$"&amp;ROW($A83)) &lt;&gt; ""),ROW($A$1:INDIRECT("$A$"&amp;ROW($A83)))), 1))), "",
$AY83-INDEX($AY:$AY, LOOKUP(2, 1 / ($AY$1:INDIRECT("$AV$"&amp;ROW($AY83)-1) &lt;&gt; ""),ROW($AY$1:INDIRECT("$AV$"&amp;ROW($AY83)-1))), 1))</f>
        <v>7280</v>
      </c>
      <c r="CU83" s="3" cm="1">
        <f t="array" aca="1" ref="CU83" ca="1">IF(NOT(ISNUMBER(INDEX($A:$A, LOOKUP(2, 1 / ($A$1:INDIRECT("$A$"&amp;ROW($A83)) &lt;&gt; ""),ROW($A$1:INDIRECT("$A$"&amp;ROW($A83)))), 1))), "",
INDEX($Y:$Y, LOOKUP(2, 1 / ($Y$1:INDIRECT("$Y$"&amp;ROW($Y83)-1) &lt;&gt; ""),ROW($Y$1:INDIRECT("$Y$"&amp;ROW($Y83)-1))), 1))</f>
        <v>185</v>
      </c>
      <c r="CV83" s="1">
        <f ca="1">IFERROR(VLOOKUP($AY83, 'Medium-Slow'!$A$1:$B$101, 2, TRUE),"")</f>
        <v>21</v>
      </c>
    </row>
    <row r="84" spans="1:100" x14ac:dyDescent="0.45">
      <c r="A84" s="69"/>
      <c r="B84" s="69"/>
      <c r="C84" s="69" t="str">
        <f t="shared" ref="C84:C85" si="8">$C83</f>
        <v>Single</v>
      </c>
      <c r="D84" s="69"/>
      <c r="E84" s="69"/>
      <c r="F84" s="56">
        <v>2</v>
      </c>
      <c r="G84" s="2" t="s">
        <v>70</v>
      </c>
      <c r="H84" s="2" t="s">
        <v>50</v>
      </c>
      <c r="I84" s="2">
        <v>14</v>
      </c>
      <c r="J84" s="2" t="s">
        <v>197</v>
      </c>
      <c r="K84" s="2" t="s">
        <v>98</v>
      </c>
      <c r="L84" s="2" t="s">
        <v>53</v>
      </c>
      <c r="M84" s="2" t="s">
        <v>74</v>
      </c>
      <c r="N84" s="2" t="s">
        <v>99</v>
      </c>
      <c r="O84" s="2" t="s">
        <v>142</v>
      </c>
      <c r="P84" s="2" t="s">
        <v>101</v>
      </c>
      <c r="Q84" s="2">
        <v>0</v>
      </c>
      <c r="R84" s="2">
        <f>_xlfn.FLOOR.MATH((((2*VLOOKUP(G84, 'EV and Base'!$A$1:$N$671, 9, FALSE))+$Q84)*$I84)/100)+$I84+10</f>
        <v>36</v>
      </c>
      <c r="S84" s="2">
        <f>_xlfn.FLOOR.MATH((_xlfn.FLOOR.MATH((((2*VLOOKUP($G84, 'EV and Base'!$A$1:$N$671, 10, FALSE))+$Q84)*$I84)/100)+5)*
IF(OR($J84="Lonely", $J84="Brave", $J84="Adamant", $J84="Naughty"), 1.1,
IF(OR($J84="Bold", $J84="Timid", $J84="Modest", $J84="Calm"), 0.9, 1)))</f>
        <v>20</v>
      </c>
      <c r="T84" s="2">
        <f>_xlfn.FLOOR.MATH((_xlfn.FLOOR.MATH((((2*VLOOKUP($G84, 'EV and Base'!$A$1:$N$671, 11, FALSE))+$Q84)*$I84)/100)+5)*
IF(OR($J84="Bold", $J84="Relaxed", $J84="Impish", $J84="Lax"), 1.1,
IF(OR($J84="Lonely", $J84="Hasty", $J84="Mild", $J84="Gentle"), 0.9, 1)))</f>
        <v>13</v>
      </c>
      <c r="U84" s="2">
        <f>_xlfn.FLOOR.MATH((_xlfn.FLOOR.MATH((((2*VLOOKUP($G84, 'EV and Base'!$A$1:$N$671, 12, FALSE))+$Q84)*$I84)/100)+5)*
IF(OR($J84="Modest", $J84="Mild", $J84="Quiet", $J84="Rash"), 1.1,
IF(OR($J84="Adamant", $J84="Impish", $J84="Jolly", $J84="Careful"), 0.9, 1)))</f>
        <v>15</v>
      </c>
      <c r="V84" s="2">
        <f>_xlfn.FLOOR.MATH((_xlfn.FLOOR.MATH((((2*VLOOKUP($G84, 'EV and Base'!$A$1:$N$671, 13, FALSE))+$Q84)*$I84)/100)+5)*
IF(OR($J84="Calm", $J84="Gentle", $J84="Sassy", $J84="Careful"), 1.1,
IF(OR($J84="Naughty", $J84="Lax", $J84="Naive", $J84="Rash"), 0.9, 1)))</f>
        <v>15</v>
      </c>
      <c r="W84" s="2">
        <f>_xlfn.FLOOR.MATH((_xlfn.FLOOR.MATH((((2*VLOOKUP($G84, 'EV and Base'!$A$1:$N$671, 14, FALSE))+$Q84)*$I84)/100)+5)*
IF(OR($J84="Timid", $J84="Hasty", $J84="Jolly", $J84="Naive"), 1.1,
IF(OR($J84="Brave", $J84="Relaxed", $J84="Quiet", $J84="Sassy"), 0.9, 1)))</f>
        <v>16</v>
      </c>
      <c r="X84" s="69"/>
      <c r="Y84" s="1">
        <v>140</v>
      </c>
      <c r="AA84" s="23" t="str" cm="1">
        <f t="array" aca="1" ref="AA84" ca="1">IF(NOT(ISNUMBER(INDEX($A:$A,LOOKUP(2,1/($A$1:INDIRECT("$A$"&amp;ROW($A84))&lt;&gt;""),ROW($A$1:INDIRECT("$A$"&amp;ROW($A84)))),1))),"",
IF(NOT(ISNUMBER($A84)),$AA83,
IF($AB84&lt;16,"Lillipup",
IF($AB84&lt;32,"Herdier",
"Stoutland"))))</f>
        <v>Herdier</v>
      </c>
      <c r="AB84" s="25" cm="1">
        <f t="array" aca="1" ref="AB84" ca="1">IF(NOT(ISNUMBER(INDEX($A:$A, LOOKUP(2, 1 / ($A$1:INDIRECT("$A$"&amp;ROW($A84)) &lt;&gt; ""),ROW($A$1:INDIRECT("$A$"&amp;ROW($A84)))), 1))), "",
VLOOKUP($AY84,'Medium-Slow'!$A$1:$B$101,2,TRUE))</f>
        <v>21</v>
      </c>
      <c r="AC84" s="23" cm="1">
        <f t="array" aca="1" ref="AC84" ca="1">IF(NOT(ISNUMBER(INDEX($A:$A, LOOKUP(2, 1 / ($A$1:INDIRECT("$A$"&amp;ROW($A84)) &lt;&gt; ""),ROW($A$1:INDIRECT("$A$"&amp;ROW($A84)))), 1))), "",
INDEX($AC:$AC, LOOKUP(2, 1 / ($AC$1:INDIRECT("$AC$"&amp;ROW($AC84)-1) &lt;&gt; ""),ROW($AC$1:INDIRECT("$AC$"&amp;ROW($AC84)-1))), 1)+
IF(INDEX($AC:$AC, LOOKUP(2, 1 / ($AC$1:INDIRECT("$AC$"&amp;ROW($AC84)-1) &lt;&gt; ""),ROW($AC$1:INDIRECT("$AC$"&amp;ROW($AC84)-1))), 1)+
INDEX($AD:$AD, LOOKUP(2, 1 / ($AD$1:INDIRECT("$AD$"&amp;ROW($AD84)-1) &lt;&gt; ""),ROW($AD$1:INDIRECT("$AD$"&amp;ROW($AD84)-1))), 1)+
INDEX($AE:$AE, LOOKUP(2, 1 / ($AE$1:INDIRECT("$AE$"&amp;ROW($AE84)-1) &lt;&gt; ""),ROW($AE$1:INDIRECT("$AE$"&amp;ROW($AD84)-1))), 1)+
INDEX($AE:$AF, LOOKUP(2, 1 / ($AF$1:INDIRECT("$AF$"&amp;ROW($AF84)-1) &lt;&gt; ""),ROW($AF$1:INDIRECT("$AF$"&amp;ROW($AD84)-1))), 1)+
INDEX($AG:$AG, LOOKUP(2, 1 / ($AG$1:INDIRECT("$AG$"&amp;ROW($AG84)-1) &lt;&gt; ""),ROW($AG$1:INDIRECT("$AG$"&amp;ROW($AD84)-1))), 1)+
INDEX($AH:$AH, LOOKUP(2, 1 / ($AH$1:INDIRECT("$AH$"&amp;ROW($AH84)-1) &lt;&gt; ""),ROW($AH$1:INDIRECT("$AH$"&amp;ROW($AD84)-1))), 1)&gt;=510,0,
IF(INDEX($AC:$AC, LOOKUP(2, 1 / ($AC$1:INDIRECT("$AC$"&amp;ROW($AC84)-1) &lt;&gt; ""),ROW($AC$1:INDIRECT("$AC$"&amp;ROW($AC84)-1))), 1)&gt;=255,0,
VLOOKUP(INDIRECT("$G$"&amp;LOOKUP(2, 1 / ($AC$1:INDIRECT("$AC$"&amp;ROW($AC84)-1) &lt;&gt; ""),ROW($AC$1:INDIRECT("$AC$"&amp;ROW($AC84)-1)))), 'EV and Base'!$A$1:$N$671, 3, FALSE))))</f>
        <v>2</v>
      </c>
      <c r="AD84" s="2" cm="1">
        <f t="array" aca="1" ref="AD84" ca="1">IF(NOT(ISNUMBER(INDEX($A:$A, LOOKUP(2, 1 / ($A$1:INDIRECT("$A$"&amp;ROW($A84)) &lt;&gt; ""),ROW($A$1:INDIRECT("$A$"&amp;ROW($A84)))), 1))), "",
INDEX($AD:$AD, LOOKUP(2, 1 / ($AD$1:INDIRECT("$AD$"&amp;ROW($AD84)-1) &lt;&gt; ""),ROW($AD$1:INDIRECT("$AD$"&amp;ROW($AD84)-1))), 1)+
IF(INDEX($AC:$AC, LOOKUP(2, 1 / ($AC$1:INDIRECT("$AC$"&amp;ROW($AC84)-1) &lt;&gt; ""),ROW($AC$1:INDIRECT("$AC$"&amp;ROW($AC84)-1))), 1)+
INDEX($AD:$AD, LOOKUP(2, 1 / ($AD$1:INDIRECT("$AD$"&amp;ROW($AD84)-1) &lt;&gt; ""),ROW($AD$1:INDIRECT("$AD$"&amp;ROW($AD84)-1))), 1)+
INDEX($AE:$AE, LOOKUP(2, 1 / ($AE$1:INDIRECT("$AE$"&amp;ROW($AE84)-1) &lt;&gt; ""),ROW($AE$1:INDIRECT("$AE$"&amp;ROW($AD84)-1))), 1)+
INDEX($AE:$AF, LOOKUP(2, 1 / ($AF$1:INDIRECT("$AF$"&amp;ROW($AF84)-1) &lt;&gt; ""),ROW($AF$1:INDIRECT("$AF$"&amp;ROW($AD84)-1))), 1)+
INDEX($AG:$AG, LOOKUP(2, 1 / ($AG$1:INDIRECT("$AG$"&amp;ROW($AG84)-1) &lt;&gt; ""),ROW($AG$1:INDIRECT("$AG$"&amp;ROW($AD84)-1))), 1)+
INDEX($AH:$AH, LOOKUP(2, 1 / ($AH$1:INDIRECT("$AH$"&amp;ROW($AH84)-1) &lt;&gt; ""),ROW($AH$1:INDIRECT("$AH$"&amp;ROW($AD84)-1))), 1)&gt;=510,0,
IF(INDEX($AD:$AD, LOOKUP(2, 1 / ($AD$1:INDIRECT("$AD$"&amp;ROW($AD84)-1) &lt;&gt; ""),ROW($AD$1:INDIRECT("$AD$"&amp;ROW($AD84)-1))), 1)&gt;=255,0,
VLOOKUP(INDIRECT("$G$"&amp;LOOKUP(2, 1 / ($AD$1:INDIRECT("$AD$"&amp;ROW($AD84)-1) &lt;&gt; ""),ROW($AD$1:INDIRECT("$AD$"&amp;ROW($AD84)-1)))), 'EV and Base'!$A$1:$N$671, 4, FALSE))))</f>
        <v>23</v>
      </c>
      <c r="AE84" s="2" cm="1">
        <f t="array" aca="1" ref="AE84" ca="1">IF(NOT(ISNUMBER(INDEX($A:$A,LOOKUP(2,1/($A$1:INDIRECT("$A$"&amp;ROW($A84))&lt;&gt;""),ROW($A$1:INDIRECT("$A$"&amp;ROW($A84)))),1))),"",
INDEX($AE:$AE,LOOKUP(2,1/($AE$1:INDIRECT("$AE$"&amp;ROW($AE84)-1)&lt;&gt;""),ROW($AE$1:INDIRECT("$AE$"&amp;ROW($AE84)-1))),1)+
IF(INDEX($AC:$AC,LOOKUP(2,1/($AC$1:INDIRECT("$AC$"&amp;ROW($AC84)-1)&lt;&gt;""),ROW($AC$1:INDIRECT("$AC$"&amp;ROW($AC84)-1))),1)+
INDEX($AD:$AD,LOOKUP(2,1/($AD$1:INDIRECT("$AD$"&amp;ROW($AD84)-1)&lt;&gt;""),ROW($AD$1:INDIRECT("$AD$"&amp;ROW($AD84)-1))),1)+
INDEX($AE:$AE,LOOKUP(2,1/($AE$1:INDIRECT("$AE$"&amp;ROW($AE84)-1)&lt;&gt;""),ROW($AE$1:INDIRECT("$AE$"&amp;ROW($AD84)-1))),1)+
INDEX($AE:$AF,LOOKUP(2,1/($AF$1:INDIRECT("$AF$"&amp;ROW($AF84)-1)&lt;&gt;""),ROW($AF$1:INDIRECT("$AF$"&amp;ROW($AD84)-1))),1)+
INDEX($AG:$AG,LOOKUP(2,1/($AG$1:INDIRECT("$AG$"&amp;ROW($AG84)-1)&lt;&gt;""),ROW($AG$1:INDIRECT("$AG$"&amp;ROW($AD84)-1))),1)+
INDEX($AH:$AH,LOOKUP(2,1/($AH$1:INDIRECT("$AH$"&amp;ROW($AH84)-1)&lt;&gt;""),ROW($AH$1:INDIRECT("$AH$"&amp;ROW($AD84)-1))),1)&gt;=510,0,
IF(INDEX($AE:$AE,LOOKUP(2,1/($AE$1:INDIRECT("$AE$"&amp;ROW($AE84)-1)&lt;&gt;""),ROW($AE$1:INDIRECT("$AE$"&amp;ROW($AE84)-1))),1)&gt;=255,0,
VLOOKUP(INDIRECT("$G$"&amp;LOOKUP(2,1/($AE$1:INDIRECT("$AE$"&amp;ROW($AE84)-1)&lt;&gt;""),ROW($AE$1:INDIRECT("$AE$"&amp;ROW($AE84)-1)))),'EV and Base'!$A$1:$N$671,5,FALSE))))</f>
        <v>0</v>
      </c>
      <c r="AF84" s="2" cm="1">
        <f t="array" aca="1" ref="AF84" ca="1">IF(NOT(ISNUMBER(INDEX($A:$A, LOOKUP(2, 1 / ($A$1:INDIRECT("$A$"&amp;ROW($A84)) &lt;&gt; ""),ROW($A$1:INDIRECT("$A$"&amp;ROW($A84)))), 1))), "",
INDEX($AF:$AF, LOOKUP(2, 1 / ($AF$1:INDIRECT("$AF$"&amp;ROW($AF84)-1) &lt;&gt; ""),ROW($AF$1:INDIRECT("$AF$"&amp;ROW($AF84)-1))), 1)+
IF(INDEX($AC:$AC, LOOKUP(2, 1 / ($AC$1:INDIRECT("$AC$"&amp;ROW($AC84)-1) &lt;&gt; ""),ROW($AC$1:INDIRECT("$AC$"&amp;ROW($AC84)-1))), 1)+
INDEX($AD:$AD, LOOKUP(2, 1 / ($AD$1:INDIRECT("$AD$"&amp;ROW($AD84)-1) &lt;&gt; ""),ROW($AD$1:INDIRECT("$AD$"&amp;ROW($AD84)-1))), 1)+
INDEX($AE:$AE, LOOKUP(2, 1 / ($AE$1:INDIRECT("$AE$"&amp;ROW($AE84)-1) &lt;&gt; ""),ROW($AE$1:INDIRECT("$AE$"&amp;ROW($AD84)-1))), 1)+
INDEX($AE:$AF, LOOKUP(2, 1 / ($AF$1:INDIRECT("$AF$"&amp;ROW($AF84)-1) &lt;&gt; ""),ROW($AF$1:INDIRECT("$AF$"&amp;ROW($AD84)-1))), 1)+
INDEX($AG:$AG, LOOKUP(2, 1 / ($AG$1:INDIRECT("$AG$"&amp;ROW($AG84)-1) &lt;&gt; ""),ROW($AG$1:INDIRECT("$AG$"&amp;ROW($AD84)-1))), 1)+
INDEX($AH:$AH, LOOKUP(2, 1 / ($AH$1:INDIRECT("$AH$"&amp;ROW($AH84)-1) &lt;&gt; ""),ROW($AH$1:INDIRECT("$AH$"&amp;ROW($AD84)-1))), 1)&gt;=510,0,
IF(INDEX($AF:$AF, LOOKUP(2, 1 / ($AF$1:INDIRECT("$AF$"&amp;ROW($AF84)-1) &lt;&gt; ""),ROW($AF$1:INDIRECT("$AF$"&amp;ROW($AF84)-1))), 1)&gt;=255,0,
VLOOKUP(INDIRECT("$G$"&amp;LOOKUP(2, 1 / ($AF$1:INDIRECT("$AF$"&amp;ROW($AF84)-1) &lt;&gt; ""),ROW($AF$1:INDIRECT("$AF$"&amp;ROW($AF84)-1)))), 'EV and Base'!$A$1:$N$671, 6, FALSE))))</f>
        <v>1</v>
      </c>
      <c r="AG84" s="2" cm="1">
        <f t="array" aca="1" ref="AG84" ca="1">IF(NOT(ISNUMBER(INDEX($A:$A, LOOKUP(2, 1 / ($A$1:INDIRECT("$A$"&amp;ROW($A84)) &lt;&gt; ""),ROW($A$1:INDIRECT("$A$"&amp;ROW($A84)))), 1))), "",
INDEX($AG:$AG, LOOKUP(2, 1 / ($AG$1:INDIRECT("$AG$"&amp;ROW($AG84)-1) &lt;&gt; ""),ROW($AG$1:INDIRECT("$AG$"&amp;ROW($AG84)-1))), 1)+
IF(INDEX($AC:$AC, LOOKUP(2, 1 / ($AC$1:INDIRECT("$AC$"&amp;ROW($AC84)-1) &lt;&gt; ""),ROW($AC$1:INDIRECT("$AC$"&amp;ROW($AC84)-1))), 1)+
INDEX($AD:$AD, LOOKUP(2, 1 / ($AD$1:INDIRECT("$AD$"&amp;ROW($AD84)-1) &lt;&gt; ""),ROW($AD$1:INDIRECT("$AD$"&amp;ROW($AD84)-1))), 1)+
INDEX($AE:$AE, LOOKUP(2, 1 / ($AE$1:INDIRECT("$AE$"&amp;ROW($AE84)-1) &lt;&gt; ""),ROW($AE$1:INDIRECT("$AE$"&amp;ROW($AD84)-1))), 1)+
INDEX($AE:$AF, LOOKUP(2, 1 / ($AF$1:INDIRECT("$AF$"&amp;ROW($AF84)-1) &lt;&gt; ""),ROW($AF$1:INDIRECT("$AF$"&amp;ROW($AD84)-1))), 1)+
INDEX($AG:$AG, LOOKUP(2, 1 / ($AG$1:INDIRECT("$AG$"&amp;ROW($AG84)-1) &lt;&gt; ""),ROW($AG$1:INDIRECT("$AG$"&amp;ROW($AD84)-1))), 1)+
INDEX($AH:$AH, LOOKUP(2, 1 / ($AH$1:INDIRECT("$AH$"&amp;ROW($AH84)-1) &lt;&gt; ""),ROW($AH$1:INDIRECT("$AH$"&amp;ROW($AD84)-1))), 1)&gt;=510,0,
IF(INDEX($AG:$AG, LOOKUP(2, 1 / ($AG$1:INDIRECT("$AG$"&amp;ROW($AG84)-1) &lt;&gt; ""),ROW($AG$1:INDIRECT("$AG$"&amp;ROW($AG84)-1))), 1)&gt;=255,0,
VLOOKUP(INDIRECT("$G$"&amp;LOOKUP(2, 1 / ($AG$1:INDIRECT("$AG$"&amp;ROW($AG84)-1) &lt;&gt; ""),ROW($AG$1:INDIRECT("$AG$"&amp;ROW($AG84)-1)))), 'EV and Base'!$A$1:$N$671, 7, FALSE))))</f>
        <v>0</v>
      </c>
      <c r="AH84" s="24" cm="1">
        <f t="array" aca="1" ref="AH84" ca="1">IF(NOT(ISNUMBER(INDEX($A:$A,LOOKUP(2,1/($A$1:INDIRECT("$A$"&amp;ROW($A84))&lt;&gt;""),ROW($A$1:INDIRECT("$A$"&amp;ROW($A84)))),1))),"",
INDEX($AH:$AH,LOOKUP(2,1/($AH$1:INDIRECT("$AH$"&amp;ROW($AH84)-1)&lt;&gt;""),ROW($AH$1:INDIRECT("$AH$"&amp;ROW($AH84)-1))),1)+
IF(INDEX($AC:$AC,LOOKUP(2,1/($AC$1:INDIRECT("$AC$"&amp;ROW($AC84)-1)&lt;&gt;""),ROW($AC$1:INDIRECT("$AC$"&amp;ROW($AC84)-1))),1)+
INDEX($AD:$AD,LOOKUP(2,1/($AD$1:INDIRECT("$AD$"&amp;ROW($AD84)-1)&lt;&gt;""),ROW($AD$1:INDIRECT("$AD$"&amp;ROW($AD84)-1))),1)+
INDEX($AE:$AE,LOOKUP(2,1/($AE$1:INDIRECT("$AE$"&amp;ROW($AE84)-1)&lt;&gt;""),ROW($AE$1:INDIRECT("$AE$"&amp;ROW($AD84)-1))),1)+
INDEX($AE:$AF,LOOKUP(2,1/($AF$1:INDIRECT("$AF$"&amp;ROW($AF84)-1)&lt;&gt;""),ROW($AF$1:INDIRECT("$AF$"&amp;ROW($AD84)-1))),1)+
INDEX($AG:$AG,LOOKUP(2,1/($AG$1:INDIRECT("$AG$"&amp;ROW($AG84)-1)&lt;&gt;""),ROW($AG$1:INDIRECT("$AG$"&amp;ROW($AD84)-1))),1)+
INDEX($AH:$AH,LOOKUP(2,1/($AH$1:INDIRECT("$AH$"&amp;ROW($AH84)-1)&lt;&gt;""),ROW($AH$1:INDIRECT("$AH$"&amp;ROW($AD84)-1))),1)&gt;=510,0,
IF(INDEX($AH:$AH,LOOKUP(2,1/($AH$1:INDIRECT("$AH$"&amp;ROW($AH84)-1)&lt;&gt;""),ROW($AH$1:INDIRECT("$AH$"&amp;ROW($AH84)-1))),1)&gt;=255,0,
VLOOKUP(INDIRECT("$G$"&amp;LOOKUP(2,1/($AH$1:INDIRECT("$AH$"&amp;ROW($AH84)-1)&lt;&gt;""),ROW($AH$1:INDIRECT("$AH$"&amp;ROW($AH84)-1)))),'EV and Base'!$A$1:$N$671,8,FALSE))))</f>
        <v>12</v>
      </c>
      <c r="AI84" s="29" cm="1">
        <f t="array" aca="1" ref="AI84" ca="1">IF(NOT(ISNUMBER(INDEX($A:$A,LOOKUP(2,1/($A$1:INDIRECT("$A$"&amp;ROW($A84))&lt;&gt;""),ROW($A$1:INDIRECT("$A$"&amp;ROW($A84)))),1))),"",
ROUNDDOWN((((2*VLOOKUP($AA84,'EV and Base'!$A$1:$N$671,9,FALSE))+31+ROUNDDOWN($AC84/4,0))*$AB84)/100,0)+$AB84+10)</f>
        <v>64</v>
      </c>
      <c r="AJ84" s="21" cm="1">
        <f t="array" aca="1" ref="AJ84" ca="1">IF(NOT(ISNUMBER(INDEX($A:$A, LOOKUP(2, 1 / ($A$1:INDIRECT("$A$"&amp;ROW($A84)) &lt;&gt; ""),ROW($A$1:INDIRECT("$A$"&amp;ROW($A84)))), 1))), "",
ROUNDDOWN((ROUNDDOWN((((2*VLOOKUP($AA84, 'EV and Base'!$A$1:$N$671, 10, FALSE))+31+ROUNDDOWN($AD84/4, 0))*$AB84)/100, 0)+5)*1.1, 0))</f>
        <v>50</v>
      </c>
      <c r="AK84" s="21" t="str" cm="1">
        <f t="array" aca="1" ref="AK84" ca="1">IF(NOT(ISNUMBER(INDEX($A:$A, LOOKUP(2, 1 / ($A$1:INDIRECT("$A$"&amp;ROW($A84)) &lt;&gt; ""),ROW($A$1:INDIRECT("$A$"&amp;ROW($A84)))), 1))), "",
ROUNDDOWN((ROUNDDOWN((((2*VLOOKUP($AA84, 'EV and Base'!$A$1:$N$671, 11, FALSE))+30+ROUNDDOWN($AE84/4, 0))*$AB84)/100, 0)+5), 0)
&amp;"-"&amp;
ROUNDDOWN((ROUNDDOWN((((2*VLOOKUP($AA84, 'EV and Base'!$A$1:$N$671, 11, FALSE))+31+ROUNDDOWN($AE84/4, 0))*$AB84)/100, 0)+5), 0))</f>
        <v>38-38</v>
      </c>
      <c r="AL84" s="21" t="str" cm="1">
        <f t="array" aca="1" ref="AL84" ca="1">IF(NOT(ISNUMBER(INDEX($A:$A, LOOKUP(2, 1 / ($A$1:INDIRECT("$A$"&amp;ROW($A84)) &lt;&gt; ""),ROW($A$1:INDIRECT("$A$"&amp;ROW($A84)))), 1))), "",
ROUNDDOWN((ROUNDDOWN((((2*VLOOKUP($AA84, 'EV and Base'!$A$1:$N$671, 12, FALSE))+0+ROUNDDOWN($AF84/4, 0))*$AB84)/100, 0)+5)*0.9, 0)
&amp;"-"&amp;
ROUNDDOWN((ROUNDDOWN((((2*VLOOKUP($AA84, 'EV and Base'!$A$1:$N$671, 12, FALSE))+31+ROUNDDOWN($AF84/4, 0))*$AB84)/100, 0)+5)*0.9, 0))</f>
        <v>17-23</v>
      </c>
      <c r="AM84" s="21" t="str" cm="1">
        <f t="array" aca="1" ref="AM84" ca="1">IF(NOT(ISNUMBER(INDEX($A:$A, LOOKUP(2, 1 / ($A$1:INDIRECT("$A$"&amp;ROW($A84)) &lt;&gt; ""),ROW($A$1:INDIRECT("$A$"&amp;ROW($A84)))), 1))), "",
ROUNDDOWN((ROUNDDOWN((((2*VLOOKUP($AA84, 'EV and Base'!$A$1:$N$671, 13, FALSE))+30+ROUNDDOWN($AG84/4, 0))*$AB84)/100, 0)+5), 0)
&amp;"-"&amp;
ROUNDDOWN((ROUNDDOWN((((2*VLOOKUP($AA84, 'EV and Base'!$A$1:$N$671, 13, FALSE))+31+ROUNDDOWN($AG84/4, 0))*$AB84)/100, 0)+5), 0))</f>
        <v>38-38</v>
      </c>
      <c r="AN84" s="25" cm="1">
        <f t="array" aca="1" ref="AN84" ca="1">IF(NOT(ISNUMBER(INDEX($A:$A, LOOKUP(2, 1 / ($A$1:INDIRECT("$A$"&amp;ROW($A84)) &lt;&gt; ""),ROW($A$1:INDIRECT("$A$"&amp;ROW($A84)))), 1))), "",
ROUNDDOWN((ROUNDDOWN((((2*VLOOKUP($AA84, 'EV and Base'!$A$1:$N$671, 14, FALSE))+31+ROUNDDOWN($AH84/4, 0))*$AB84)/100, 0)+5), 0))</f>
        <v>37</v>
      </c>
      <c r="AO84" s="23" cm="1">
        <f t="array" aca="1" ref="AO84" ca="1">IF(NOT(ISNUMBER(INDEX($A:$A, LOOKUP(2, 1 / ($A$1:INDIRECT("$A$"&amp;ROW($A84)) &lt;&gt; ""),ROW($A$1:INDIRECT("$A$"&amp;ROW($A84)))), 1))), "",
ROUNDDOWN((((2*VLOOKUP($AA84, 'EV and Base'!$A$1:$N$671, 9, FALSE))+31+ROUNDDOWN($AC84/4, 0))*$AB84)/100, 0)+$AB84+10)</f>
        <v>64</v>
      </c>
      <c r="AP84" s="2" cm="1">
        <f t="array" aca="1" ref="AP84" ca="1">IF(NOT(ISNUMBER(INDEX($A:$A, LOOKUP(2, 1 / ($A$1:INDIRECT("$A$"&amp;ROW($A84)) &lt;&gt; ""),ROW($A$1:INDIRECT("$A$"&amp;ROW($A84)))), 1))), "",
ROUNDDOWN((ROUNDDOWN((((2*VLOOKUP($AA84, 'EV and Base'!$A$1:$N$671, 10, FALSE))+31+ROUNDDOWN($AD84/4, 0))*$AB84)/100, 0)+5)*1.1, 0))</f>
        <v>50</v>
      </c>
      <c r="AQ84" s="2" cm="1">
        <f t="array" aca="1" ref="AQ84" ca="1">IF(NOT(ISNUMBER(INDEX($A:$A, LOOKUP(2, 1 / ($A$1:INDIRECT("$A$"&amp;ROW($A84)) &lt;&gt; ""),ROW($A$1:INDIRECT("$A$"&amp;ROW($A84)))), 1))), "",
ROUNDDOWN((ROUNDDOWN((((2*VLOOKUP($AA84, 'EV and Base'!$A$1:$N$671, 11, FALSE))+$AV$2+ROUNDDOWN($AE84/4, 0))*$AB84)/100, 0)+5), 0))</f>
        <v>38</v>
      </c>
      <c r="AR84" s="22" cm="1">
        <f t="array" aca="1" ref="AR84" ca="1">IF(NOT(ISNUMBER(INDEX($A:$A, LOOKUP(2, 1 / ($A$1:INDIRECT("$A$"&amp;ROW($A84)) &lt;&gt; ""),ROW($A$1:INDIRECT("$A$"&amp;ROW($A84)))), 1))), "",
ROUNDDOWN((ROUNDDOWN((((2*VLOOKUP($AA84, 'EV and Base'!$A$1:$N$671, 12, FALSE))+$AW$2+ROUNDDOWN($AF84/4, 0))*$AB84)/100, 0)+5)*0.9, 0))</f>
        <v>20</v>
      </c>
      <c r="AS84" s="2" cm="1">
        <f t="array" aca="1" ref="AS84" ca="1">IF(NOT(ISNUMBER(INDEX($A:$A, LOOKUP(2, 1 / ($A$1:INDIRECT("$A$"&amp;ROW($A84)) &lt;&gt; ""),ROW($A$1:INDIRECT("$A$"&amp;ROW($A84)))), 1))), "",
ROUNDDOWN((ROUNDDOWN((((2*VLOOKUP($AA84, 'EV and Base'!$A$1:$N$671, 13, FALSE))+$AX$2+ROUNDDOWN($AG84/4, 0))*$AB84)/100, 0)+5), 0))</f>
        <v>38</v>
      </c>
      <c r="AT84" s="24" cm="1">
        <f t="array" aca="1" ref="AT84" ca="1">IF(NOT(ISNUMBER(INDEX($A:$A, LOOKUP(2, 1 / ($A$1:INDIRECT("$A$"&amp;ROW($A84)) &lt;&gt; ""),ROW($A$1:INDIRECT("$A$"&amp;ROW($A84)))), 1))), "",
ROUNDDOWN((ROUNDDOWN((((2*VLOOKUP($AA84, 'EV and Base'!$A$1:$N$671, 14, FALSE))+31+ROUNDDOWN($AH84/4, 0))*$AB84)/100, 0)+5), 0))</f>
        <v>37</v>
      </c>
      <c r="AU84" s="28">
        <v>141</v>
      </c>
      <c r="AY84" cm="1">
        <f t="array" aca="1" ref="AY84" ca="1">IF(NOT(ISNUMBER(INDEX($A:$A,LOOKUP(2,1/($A$1:INDIRECT("$A$"&amp;ROW($A84))&lt;&gt;""),ROW($A$1:INDIRECT("$A$"&amp;ROW($A84)))),1))),"",
INDEX($AY:$AY,LOOKUP(2,1/($AY$1:INDIRECT("$AY$"&amp;ROW($AY84)-1)&lt;&gt;""),ROW($AY$1:INDIRECT("$AY$"&amp;ROW($AY84)-1))),1)+$BL84)</f>
        <v>7420</v>
      </c>
      <c r="AZ84" s="3" cm="1">
        <f t="array" aca="1" ref="AZ84" ca="1">IF(NOT(ISNUMBER(INDEX($A:$A, LOOKUP(2, 1 / ($A$1:INDIRECT("$A$"&amp;ROW($A84)) &lt;&gt; ""),ROW($A$1:INDIRECT("$A$"&amp;ROW($A84)))), 1))), "",
VLOOKUP(INDIRECT("$G$"&amp;LOOKUP(2, 1 / ($AY$1:INDIRECT("$AY$"&amp;ROW($AY84)-1) &lt;&gt; ""),ROW($AY$1:INDIRECT("$AY$"&amp;ROW($AY84)-1)))),'EV and Base'!A79:N749,2,FALSE))</f>
        <v>51</v>
      </c>
      <c r="BA84" s="3" cm="1">
        <f t="array" aca="1" ref="BA84" ca="1">IF(NOT(ISNUMBER(INDEX($A:$A, LOOKUP(2, 1 / ($A$1:INDIRECT("$A$"&amp;ROW($A84)) &lt;&gt; ""),ROW($A$1:INDIRECT("$A$"&amp;ROW($A84)))), 1))), "",
INDIRECT("$I$"&amp;LOOKUP(2, 1 / ($AY$1:INDIRECT("$AY$"&amp;ROW($AY84)-1) &lt;&gt; ""),ROW($AY$1:INDIRECT("$AY$"&amp;ROW($AY84)-1)))))</f>
        <v>14</v>
      </c>
      <c r="BB84" s="1" cm="1">
        <f t="array" aca="1" ref="BB84" ca="1">IF(NOT(ISNUMBER(INDEX($A:$A, LOOKUP(2, 1 / ($A$1:INDIRECT("$A$"&amp;ROW($A84)) &lt;&gt; ""),ROW($A$1:INDIRECT("$A$"&amp;ROW($A84)))), 1))), "",
INDIRECT("$AB$"&amp;LOOKUP(2, 1 / ($AY$1:INDIRECT("$AY$"&amp;ROW($AY84)-1) &lt;&gt; ""),ROW($AY$1:INDIRECT("$AY$"&amp;ROW($AY84)-1)))))</f>
        <v>21</v>
      </c>
      <c r="BC84" s="3" cm="1">
        <f t="array" aca="1" ref="BC84" ca="1">IF(NOT(ISNUMBER(INDEX($A:$A,LOOKUP(2,1/($A$1:INDIRECT("$A$"&amp;ROW($A84))&lt;&gt;""),ROW($A$1:INDIRECT("$A$"&amp;ROW($A84)))),1))),"",
$BA84+$BA84+10)</f>
        <v>38</v>
      </c>
      <c r="BD84" s="3" cm="1">
        <f t="array" aca="1" ref="BD84" ca="1">IF(NOT(ISNUMBER(INDEX($A:$A,LOOKUP(2,1/($A$1:INDIRECT("$A$"&amp;ROW($A84))&lt;&gt;""),ROW($A$1:INDIRECT("$A$"&amp;ROW($A84)))),1))),"",
$BA84+$BB84+10)</f>
        <v>45</v>
      </c>
      <c r="BE84" s="3" cm="1">
        <f t="array" aca="1" ref="BE84" ca="1">IF(NOT(ISNUMBER(INDEX($A:$A,LOOKUP(2,1/($A$1:INDIRECT("$A$"&amp;ROW($A84))&lt;&gt;""),ROW($A$1:INDIRECT("$A$"&amp;ROW($A84)))),1))),"",
$BC84*$BC84)</f>
        <v>1444</v>
      </c>
      <c r="BF84" s="3" cm="1">
        <f t="array" aca="1" ref="BF84" ca="1">IF(NOT(ISNUMBER(INDEX($A:$A,LOOKUP(2,1/($A$1:INDIRECT("$A$"&amp;ROW($A84))&lt;&gt;""),ROW($A$1:INDIRECT("$A$"&amp;ROW($A84)))),1))),"",
$BD84*$BD84)</f>
        <v>2025</v>
      </c>
      <c r="BG84" s="3" cm="1">
        <f t="array" aca="1" ref="BG84" ca="1">IF(NOT(ISNUMBER(INDEX($A:$A,LOOKUP(2,1/($A$1:INDIRECT("$A$"&amp;ROW($A84))&lt;&gt;""),ROW($A$1:INDIRECT("$A$"&amp;ROW($A84)))),1))),"",
_xlfn.FLOOR.MATH(1.5*_xlfn.FLOOR.MATH($AZ84*BA84/5)))</f>
        <v>213</v>
      </c>
      <c r="BH84" s="3" cm="1">
        <f t="array" aca="1" ref="BH84" ca="1">IF(NOT(ISNUMBER(INDEX($A:$A, LOOKUP(2, 1 / ($A$1:INDIRECT("$A$"&amp;ROW($A84)) &lt;&gt; ""),ROW($A$1:INDIRECT("$A$"&amp;ROW($A84)))), 1))), "",
_xlfn.FLOOR.MATH($BG84/IF(OR(INDIRECT("$C$"&amp;LOOKUP(2, 1 / ($AY$1:INDIRECT("$AY$"&amp;ROW($AY84)-1) &lt;&gt; ""),ROW($AY$1:INDIRECT("$AY$"&amp;ROW($AY84)-1))))="Multi",
INDIRECT("$C$"&amp;LOOKUP(2, 1 / ($AY$1:INDIRECT("$AY$"&amp;ROW($AY84)-1) &lt;&gt; ""),ROW($AY$1:INDIRECT("$AY$"&amp;ROW($AY84)-1))))="Double"),2,1)))</f>
        <v>213</v>
      </c>
      <c r="BI84" s="3" cm="1">
        <f t="array" aca="1" ref="BI84" ca="1">IF(NOT(ISNUMBER(INDEX($A:$A,LOOKUP(2,1/($A$1:INDIRECT("$A$"&amp;ROW($A84))&lt;&gt;""),ROW($A$1:INDIRECT("$A$"&amp;ROW($A84)))),1))),"",
VLOOKUP($BC84,GameFreakSQRT!$A$1:$B$200,2,FALSE))</f>
        <v>25249</v>
      </c>
      <c r="BJ84" s="3" cm="1">
        <f t="array" aca="1" ref="BJ84" ca="1">IF(NOT(ISNUMBER(INDEX($A:$A,LOOKUP(2,1/($A$1:INDIRECT("$A$"&amp;ROW($A84))&lt;&gt;""),ROW($A$1:INDIRECT("$A$"&amp;ROW($A84)))),1))),"",
VLOOKUP($BD84,GameFreakSQRT!$A$1:$B$200,2,FALSE))</f>
        <v>27477</v>
      </c>
      <c r="BK84" s="3" cm="1">
        <f t="array" aca="1" ref="BK84" ca="1">IF(NOT(ISNUMBER(INDEX($A:$A,LOOKUP(2,1/($A$1:INDIRECT("$A$"&amp;ROW($A84))&lt;&gt;""),ROW($A$1:INDIRECT("$A$"&amp;ROW($A84)))),1))),"",
_xlfn.FLOOR.MATH((($BI84*$BE84)*$BH84)/($BJ84*$BF84))+1)</f>
        <v>140</v>
      </c>
      <c r="BL84" s="3" cm="1">
        <f t="array" aca="1" ref="BL84" ca="1">IF(NOT(ISNUMBER(INDEX($A:$A,LOOKUP(2,1/($A$1:INDIRECT("$A$"&amp;ROW($A84))&lt;&gt;""),ROW($A$1:INDIRECT("$A$"&amp;ROW($A84)))),1))),"",
_xlfn.FLOOR.MATH($BK84*IF(NOT(INDIRECT("$Z$"&amp;LOOKUP(2, 1 / ($AY$1:INDIRECT("$AY$"&amp;ROW($AY84)-1) &lt;&gt; ""),ROW($AY$1:INDIRECT("$AY$"&amp;ROW($AY84)-1))))=""),1.5,1)))</f>
        <v>140</v>
      </c>
      <c r="BM84" s="3" cm="1">
        <f t="array" aca="1" ref="BM84" ca="1">IF(NOT(ISNUMBER(INDEX($A:$A, LOOKUP(2, 1 / ($A$1:INDIRECT("$A$"&amp;ROW($A84)) &lt;&gt; ""),ROW($A$1:INDIRECT("$A$"&amp;ROW($A84)))), 1))), "",
INDIRECT("$Y$"&amp;LOOKUP(2, 1 / ($AY$1:INDIRECT("$AY$"&amp;ROW($AY84)-1) &lt;&gt; ""),ROW($AY$1:INDIRECT("$AY$"&amp;ROW($AY84)-1)))))</f>
        <v>140</v>
      </c>
      <c r="BN84" s="3" t="b">
        <f t="shared" ca="1" si="7"/>
        <v>1</v>
      </c>
      <c r="CT84" s="3" cm="1">
        <f t="array" aca="1" ref="CT84" ca="1">IF(NOT(ISNUMBER(INDEX($A:$A, LOOKUP(2, 1 / ($A$1:INDIRECT("$A$"&amp;ROW($A84)) &lt;&gt; ""),ROW($A$1:INDIRECT("$A$"&amp;ROW($A84)))), 1))), "",
$AY84-INDEX($AY:$AY, LOOKUP(2, 1 / ($AY$1:INDIRECT("$AV$"&amp;ROW($AY84)-1) &lt;&gt; ""),ROW($AY$1:INDIRECT("$AV$"&amp;ROW($AY84)-1))), 1))</f>
        <v>7420</v>
      </c>
      <c r="CU84" s="3" cm="1">
        <f t="array" aca="1" ref="CU84" ca="1">IF(NOT(ISNUMBER(INDEX($A:$A, LOOKUP(2, 1 / ($A$1:INDIRECT("$A$"&amp;ROW($A84)) &lt;&gt; ""),ROW($A$1:INDIRECT("$A$"&amp;ROW($A84)))), 1))), "",
INDEX($Y:$Y, LOOKUP(2, 1 / ($Y$1:INDIRECT("$Y$"&amp;ROW($Y84)-1) &lt;&gt; ""),ROW($Y$1:INDIRECT("$Y$"&amp;ROW($Y84)-1))), 1))</f>
        <v>140</v>
      </c>
      <c r="CV84" s="1">
        <f ca="1">IFERROR(VLOOKUP($AY84, 'Medium-Slow'!$A$1:$B$101, 2, TRUE),"")</f>
        <v>21</v>
      </c>
    </row>
    <row r="85" spans="1:100" x14ac:dyDescent="0.45">
      <c r="A85" s="69"/>
      <c r="B85" s="69"/>
      <c r="C85" s="69" t="str">
        <f t="shared" si="8"/>
        <v>Single</v>
      </c>
      <c r="D85" s="69"/>
      <c r="E85" s="69"/>
      <c r="F85" s="56">
        <v>3</v>
      </c>
      <c r="G85" s="2" t="s">
        <v>234</v>
      </c>
      <c r="H85" s="2" t="s">
        <v>50</v>
      </c>
      <c r="I85" s="2">
        <v>14</v>
      </c>
      <c r="J85" s="2" t="s">
        <v>106</v>
      </c>
      <c r="K85" s="2" t="s">
        <v>184</v>
      </c>
      <c r="L85" s="2" t="s">
        <v>53</v>
      </c>
      <c r="M85" s="2" t="s">
        <v>74</v>
      </c>
      <c r="N85" s="2" t="s">
        <v>101</v>
      </c>
      <c r="O85" s="2" t="s">
        <v>235</v>
      </c>
      <c r="P85" s="2" t="s">
        <v>236</v>
      </c>
      <c r="Q85" s="2">
        <v>0</v>
      </c>
      <c r="R85" s="2">
        <f>_xlfn.FLOOR.MATH((((2*VLOOKUP(G85, 'EV and Base'!$A$1:$N$671, 9, FALSE))+$Q85)*$I85)/100)+$I85+10</f>
        <v>38</v>
      </c>
      <c r="S85" s="2">
        <f>_xlfn.FLOOR.MATH((_xlfn.FLOOR.MATH((((2*VLOOKUP($G85, 'EV and Base'!$A$1:$N$671, 10, FALSE))+$Q85)*$I85)/100)+5)*
IF(OR($J85="Lonely", $J85="Brave", $J85="Adamant", $J85="Naughty"), 1.1,
IF(OR($J85="Bold", $J85="Timid", $J85="Modest", $J85="Calm"), 0.9, 1)))</f>
        <v>25</v>
      </c>
      <c r="T85" s="2">
        <f>_xlfn.FLOOR.MATH((_xlfn.FLOOR.MATH((((2*VLOOKUP($G85, 'EV and Base'!$A$1:$N$671, 11, FALSE))+$Q85)*$I85)/100)+5)*
IF(OR($J85="Bold", $J85="Relaxed", $J85="Impish", $J85="Lax"), 1.1,
IF(OR($J85="Lonely", $J85="Hasty", $J85="Mild", $J85="Gentle"), 0.9, 1)))</f>
        <v>14</v>
      </c>
      <c r="U85" s="2">
        <f>_xlfn.FLOOR.MATH((_xlfn.FLOOR.MATH((((2*VLOOKUP($G85, 'EV and Base'!$A$1:$N$671, 12, FALSE))+$Q85)*$I85)/100)+5)*
IF(OR($J85="Modest", $J85="Mild", $J85="Quiet", $J85="Rash"), 1.1,
IF(OR($J85="Adamant", $J85="Impish", $J85="Jolly", $J85="Careful"), 0.9, 1)))</f>
        <v>14</v>
      </c>
      <c r="V85" s="2">
        <f>_xlfn.FLOOR.MATH((_xlfn.FLOOR.MATH((((2*VLOOKUP($G85, 'EV and Base'!$A$1:$N$671, 13, FALSE))+$Q85)*$I85)/100)+5)*
IF(OR($J85="Calm", $J85="Gentle", $J85="Sassy", $J85="Careful"), 1.1,
IF(OR($J85="Naughty", $J85="Lax", $J85="Naive", $J85="Rash"), 0.9, 1)))</f>
        <v>12</v>
      </c>
      <c r="W85" s="2">
        <f>_xlfn.FLOOR.MATH((_xlfn.FLOOR.MATH((((2*VLOOKUP($G85, 'EV and Base'!$A$1:$N$671, 14, FALSE))+$Q85)*$I85)/100)+5)*
IF(OR($J85="Timid", $J85="Hasty", $J85="Jolly", $J85="Naive"), 1.1,
IF(OR($J85="Brave", $J85="Relaxed", $J85="Quiet", $J85="Sassy"), 0.9, 1)))</f>
        <v>25</v>
      </c>
      <c r="X85" s="69"/>
      <c r="Y85" s="1">
        <v>160</v>
      </c>
      <c r="AA85" s="23" t="str" cm="1">
        <f t="array" aca="1" ref="AA85" ca="1">IF(NOT(ISNUMBER(INDEX($A:$A,LOOKUP(2,1/($A$1:INDIRECT("$A$"&amp;ROW($A85))&lt;&gt;""),ROW($A$1:INDIRECT("$A$"&amp;ROW($A85)))),1))),"",
IF(NOT(ISNUMBER($A85)),$AA84,
IF($AB85&lt;16,"Lillipup",
IF($AB85&lt;32,"Herdier",
"Stoutland"))))</f>
        <v>Herdier</v>
      </c>
      <c r="AB85" s="25" cm="1">
        <f t="array" aca="1" ref="AB85" ca="1">IF(NOT(ISNUMBER(INDEX($A:$A, LOOKUP(2, 1 / ($A$1:INDIRECT("$A$"&amp;ROW($A85)) &lt;&gt; ""),ROW($A$1:INDIRECT("$A$"&amp;ROW($A85)))), 1))), "",
VLOOKUP($AY85,'Medium-Slow'!$A$1:$B$101,2,TRUE))</f>
        <v>21</v>
      </c>
      <c r="AC85" s="23" cm="1">
        <f t="array" aca="1" ref="AC85" ca="1">IF(NOT(ISNUMBER(INDEX($A:$A, LOOKUP(2, 1 / ($A$1:INDIRECT("$A$"&amp;ROW($A85)) &lt;&gt; ""),ROW($A$1:INDIRECT("$A$"&amp;ROW($A85)))), 1))), "",
INDEX($AC:$AC, LOOKUP(2, 1 / ($AC$1:INDIRECT("$AC$"&amp;ROW($AC85)-1) &lt;&gt; ""),ROW($AC$1:INDIRECT("$AC$"&amp;ROW($AC85)-1))), 1)+
IF(INDEX($AC:$AC, LOOKUP(2, 1 / ($AC$1:INDIRECT("$AC$"&amp;ROW($AC85)-1) &lt;&gt; ""),ROW($AC$1:INDIRECT("$AC$"&amp;ROW($AC85)-1))), 1)+
INDEX($AD:$AD, LOOKUP(2, 1 / ($AD$1:INDIRECT("$AD$"&amp;ROW($AD85)-1) &lt;&gt; ""),ROW($AD$1:INDIRECT("$AD$"&amp;ROW($AD85)-1))), 1)+
INDEX($AE:$AE, LOOKUP(2, 1 / ($AE$1:INDIRECT("$AE$"&amp;ROW($AE85)-1) &lt;&gt; ""),ROW($AE$1:INDIRECT("$AE$"&amp;ROW($AD85)-1))), 1)+
INDEX($AE:$AF, LOOKUP(2, 1 / ($AF$1:INDIRECT("$AF$"&amp;ROW($AF85)-1) &lt;&gt; ""),ROW($AF$1:INDIRECT("$AF$"&amp;ROW($AD85)-1))), 1)+
INDEX($AG:$AG, LOOKUP(2, 1 / ($AG$1:INDIRECT("$AG$"&amp;ROW($AG85)-1) &lt;&gt; ""),ROW($AG$1:INDIRECT("$AG$"&amp;ROW($AD85)-1))), 1)+
INDEX($AH:$AH, LOOKUP(2, 1 / ($AH$1:INDIRECT("$AH$"&amp;ROW($AH85)-1) &lt;&gt; ""),ROW($AH$1:INDIRECT("$AH$"&amp;ROW($AD85)-1))), 1)&gt;=510,0,
IF(INDEX($AC:$AC, LOOKUP(2, 1 / ($AC$1:INDIRECT("$AC$"&amp;ROW($AC85)-1) &lt;&gt; ""),ROW($AC$1:INDIRECT("$AC$"&amp;ROW($AC85)-1))), 1)&gt;=255,0,
VLOOKUP(INDIRECT("$G$"&amp;LOOKUP(2, 1 / ($AC$1:INDIRECT("$AC$"&amp;ROW($AC85)-1) &lt;&gt; ""),ROW($AC$1:INDIRECT("$AC$"&amp;ROW($AC85)-1)))), 'EV and Base'!$A$1:$N$671, 3, FALSE))))</f>
        <v>2</v>
      </c>
      <c r="AD85" s="2" cm="1">
        <f t="array" aca="1" ref="AD85" ca="1">IF(NOT(ISNUMBER(INDEX($A:$A, LOOKUP(2, 1 / ($A$1:INDIRECT("$A$"&amp;ROW($A85)) &lt;&gt; ""),ROW($A$1:INDIRECT("$A$"&amp;ROW($A85)))), 1))), "",
INDEX($AD:$AD, LOOKUP(2, 1 / ($AD$1:INDIRECT("$AD$"&amp;ROW($AD85)-1) &lt;&gt; ""),ROW($AD$1:INDIRECT("$AD$"&amp;ROW($AD85)-1))), 1)+
IF(INDEX($AC:$AC, LOOKUP(2, 1 / ($AC$1:INDIRECT("$AC$"&amp;ROW($AC85)-1) &lt;&gt; ""),ROW($AC$1:INDIRECT("$AC$"&amp;ROW($AC85)-1))), 1)+
INDEX($AD:$AD, LOOKUP(2, 1 / ($AD$1:INDIRECT("$AD$"&amp;ROW($AD85)-1) &lt;&gt; ""),ROW($AD$1:INDIRECT("$AD$"&amp;ROW($AD85)-1))), 1)+
INDEX($AE:$AE, LOOKUP(2, 1 / ($AE$1:INDIRECT("$AE$"&amp;ROW($AE85)-1) &lt;&gt; ""),ROW($AE$1:INDIRECT("$AE$"&amp;ROW($AD85)-1))), 1)+
INDEX($AE:$AF, LOOKUP(2, 1 / ($AF$1:INDIRECT("$AF$"&amp;ROW($AF85)-1) &lt;&gt; ""),ROW($AF$1:INDIRECT("$AF$"&amp;ROW($AD85)-1))), 1)+
INDEX($AG:$AG, LOOKUP(2, 1 / ($AG$1:INDIRECT("$AG$"&amp;ROW($AG85)-1) &lt;&gt; ""),ROW($AG$1:INDIRECT("$AG$"&amp;ROW($AD85)-1))), 1)+
INDEX($AH:$AH, LOOKUP(2, 1 / ($AH$1:INDIRECT("$AH$"&amp;ROW($AH85)-1) &lt;&gt; ""),ROW($AH$1:INDIRECT("$AH$"&amp;ROW($AD85)-1))), 1)&gt;=510,0,
IF(INDEX($AD:$AD, LOOKUP(2, 1 / ($AD$1:INDIRECT("$AD$"&amp;ROW($AD85)-1) &lt;&gt; ""),ROW($AD$1:INDIRECT("$AD$"&amp;ROW($AD85)-1))), 1)&gt;=255,0,
VLOOKUP(INDIRECT("$G$"&amp;LOOKUP(2, 1 / ($AD$1:INDIRECT("$AD$"&amp;ROW($AD85)-1) &lt;&gt; ""),ROW($AD$1:INDIRECT("$AD$"&amp;ROW($AD85)-1)))), 'EV and Base'!$A$1:$N$671, 4, FALSE))))</f>
        <v>24</v>
      </c>
      <c r="AE85" s="2" cm="1">
        <f t="array" aca="1" ref="AE85" ca="1">IF(NOT(ISNUMBER(INDEX($A:$A,LOOKUP(2,1/($A$1:INDIRECT("$A$"&amp;ROW($A85))&lt;&gt;""),ROW($A$1:INDIRECT("$A$"&amp;ROW($A85)))),1))),"",
INDEX($AE:$AE,LOOKUP(2,1/($AE$1:INDIRECT("$AE$"&amp;ROW($AE85)-1)&lt;&gt;""),ROW($AE$1:INDIRECT("$AE$"&amp;ROW($AE85)-1))),1)+
IF(INDEX($AC:$AC,LOOKUP(2,1/($AC$1:INDIRECT("$AC$"&amp;ROW($AC85)-1)&lt;&gt;""),ROW($AC$1:INDIRECT("$AC$"&amp;ROW($AC85)-1))),1)+
INDEX($AD:$AD,LOOKUP(2,1/($AD$1:INDIRECT("$AD$"&amp;ROW($AD85)-1)&lt;&gt;""),ROW($AD$1:INDIRECT("$AD$"&amp;ROW($AD85)-1))),1)+
INDEX($AE:$AE,LOOKUP(2,1/($AE$1:INDIRECT("$AE$"&amp;ROW($AE85)-1)&lt;&gt;""),ROW($AE$1:INDIRECT("$AE$"&amp;ROW($AD85)-1))),1)+
INDEX($AE:$AF,LOOKUP(2,1/($AF$1:INDIRECT("$AF$"&amp;ROW($AF85)-1)&lt;&gt;""),ROW($AF$1:INDIRECT("$AF$"&amp;ROW($AD85)-1))),1)+
INDEX($AG:$AG,LOOKUP(2,1/($AG$1:INDIRECT("$AG$"&amp;ROW($AG85)-1)&lt;&gt;""),ROW($AG$1:INDIRECT("$AG$"&amp;ROW($AD85)-1))),1)+
INDEX($AH:$AH,LOOKUP(2,1/($AH$1:INDIRECT("$AH$"&amp;ROW($AH85)-1)&lt;&gt;""),ROW($AH$1:INDIRECT("$AH$"&amp;ROW($AD85)-1))),1)&gt;=510,0,
IF(INDEX($AE:$AE,LOOKUP(2,1/($AE$1:INDIRECT("$AE$"&amp;ROW($AE85)-1)&lt;&gt;""),ROW($AE$1:INDIRECT("$AE$"&amp;ROW($AE85)-1))),1)&gt;=255,0,
VLOOKUP(INDIRECT("$G$"&amp;LOOKUP(2,1/($AE$1:INDIRECT("$AE$"&amp;ROW($AE85)-1)&lt;&gt;""),ROW($AE$1:INDIRECT("$AE$"&amp;ROW($AE85)-1)))),'EV and Base'!$A$1:$N$671,5,FALSE))))</f>
        <v>0</v>
      </c>
      <c r="AF85" s="2" cm="1">
        <f t="array" aca="1" ref="AF85" ca="1">IF(NOT(ISNUMBER(INDEX($A:$A, LOOKUP(2, 1 / ($A$1:INDIRECT("$A$"&amp;ROW($A85)) &lt;&gt; ""),ROW($A$1:INDIRECT("$A$"&amp;ROW($A85)))), 1))), "",
INDEX($AF:$AF, LOOKUP(2, 1 / ($AF$1:INDIRECT("$AF$"&amp;ROW($AF85)-1) &lt;&gt; ""),ROW($AF$1:INDIRECT("$AF$"&amp;ROW($AF85)-1))), 1)+
IF(INDEX($AC:$AC, LOOKUP(2, 1 / ($AC$1:INDIRECT("$AC$"&amp;ROW($AC85)-1) &lt;&gt; ""),ROW($AC$1:INDIRECT("$AC$"&amp;ROW($AC85)-1))), 1)+
INDEX($AD:$AD, LOOKUP(2, 1 / ($AD$1:INDIRECT("$AD$"&amp;ROW($AD85)-1) &lt;&gt; ""),ROW($AD$1:INDIRECT("$AD$"&amp;ROW($AD85)-1))), 1)+
INDEX($AE:$AE, LOOKUP(2, 1 / ($AE$1:INDIRECT("$AE$"&amp;ROW($AE85)-1) &lt;&gt; ""),ROW($AE$1:INDIRECT("$AE$"&amp;ROW($AD85)-1))), 1)+
INDEX($AE:$AF, LOOKUP(2, 1 / ($AF$1:INDIRECT("$AF$"&amp;ROW($AF85)-1) &lt;&gt; ""),ROW($AF$1:INDIRECT("$AF$"&amp;ROW($AD85)-1))), 1)+
INDEX($AG:$AG, LOOKUP(2, 1 / ($AG$1:INDIRECT("$AG$"&amp;ROW($AG85)-1) &lt;&gt; ""),ROW($AG$1:INDIRECT("$AG$"&amp;ROW($AD85)-1))), 1)+
INDEX($AH:$AH, LOOKUP(2, 1 / ($AH$1:INDIRECT("$AH$"&amp;ROW($AH85)-1) &lt;&gt; ""),ROW($AH$1:INDIRECT("$AH$"&amp;ROW($AD85)-1))), 1)&gt;=510,0,
IF(INDEX($AF:$AF, LOOKUP(2, 1 / ($AF$1:INDIRECT("$AF$"&amp;ROW($AF85)-1) &lt;&gt; ""),ROW($AF$1:INDIRECT("$AF$"&amp;ROW($AF85)-1))), 1)&gt;=255,0,
VLOOKUP(INDIRECT("$G$"&amp;LOOKUP(2, 1 / ($AF$1:INDIRECT("$AF$"&amp;ROW($AF85)-1) &lt;&gt; ""),ROW($AF$1:INDIRECT("$AF$"&amp;ROW($AF85)-1)))), 'EV and Base'!$A$1:$N$671, 6, FALSE))))</f>
        <v>1</v>
      </c>
      <c r="AG85" s="2" cm="1">
        <f t="array" aca="1" ref="AG85" ca="1">IF(NOT(ISNUMBER(INDEX($A:$A, LOOKUP(2, 1 / ($A$1:INDIRECT("$A$"&amp;ROW($A85)) &lt;&gt; ""),ROW($A$1:INDIRECT("$A$"&amp;ROW($A85)))), 1))), "",
INDEX($AG:$AG, LOOKUP(2, 1 / ($AG$1:INDIRECT("$AG$"&amp;ROW($AG85)-1) &lt;&gt; ""),ROW($AG$1:INDIRECT("$AG$"&amp;ROW($AG85)-1))), 1)+
IF(INDEX($AC:$AC, LOOKUP(2, 1 / ($AC$1:INDIRECT("$AC$"&amp;ROW($AC85)-1) &lt;&gt; ""),ROW($AC$1:INDIRECT("$AC$"&amp;ROW($AC85)-1))), 1)+
INDEX($AD:$AD, LOOKUP(2, 1 / ($AD$1:INDIRECT("$AD$"&amp;ROW($AD85)-1) &lt;&gt; ""),ROW($AD$1:INDIRECT("$AD$"&amp;ROW($AD85)-1))), 1)+
INDEX($AE:$AE, LOOKUP(2, 1 / ($AE$1:INDIRECT("$AE$"&amp;ROW($AE85)-1) &lt;&gt; ""),ROW($AE$1:INDIRECT("$AE$"&amp;ROW($AD85)-1))), 1)+
INDEX($AE:$AF, LOOKUP(2, 1 / ($AF$1:INDIRECT("$AF$"&amp;ROW($AF85)-1) &lt;&gt; ""),ROW($AF$1:INDIRECT("$AF$"&amp;ROW($AD85)-1))), 1)+
INDEX($AG:$AG, LOOKUP(2, 1 / ($AG$1:INDIRECT("$AG$"&amp;ROW($AG85)-1) &lt;&gt; ""),ROW($AG$1:INDIRECT("$AG$"&amp;ROW($AD85)-1))), 1)+
INDEX($AH:$AH, LOOKUP(2, 1 / ($AH$1:INDIRECT("$AH$"&amp;ROW($AH85)-1) &lt;&gt; ""),ROW($AH$1:INDIRECT("$AH$"&amp;ROW($AD85)-1))), 1)&gt;=510,0,
IF(INDEX($AG:$AG, LOOKUP(2, 1 / ($AG$1:INDIRECT("$AG$"&amp;ROW($AG85)-1) &lt;&gt; ""),ROW($AG$1:INDIRECT("$AG$"&amp;ROW($AG85)-1))), 1)&gt;=255,0,
VLOOKUP(INDIRECT("$G$"&amp;LOOKUP(2, 1 / ($AG$1:INDIRECT("$AG$"&amp;ROW($AG85)-1) &lt;&gt; ""),ROW($AG$1:INDIRECT("$AG$"&amp;ROW($AG85)-1)))), 'EV and Base'!$A$1:$N$671, 7, FALSE))))</f>
        <v>0</v>
      </c>
      <c r="AH85" s="24" cm="1">
        <f t="array" aca="1" ref="AH85" ca="1">IF(NOT(ISNUMBER(INDEX($A:$A,LOOKUP(2,1/($A$1:INDIRECT("$A$"&amp;ROW($A85))&lt;&gt;""),ROW($A$1:INDIRECT("$A$"&amp;ROW($A85)))),1))),"",
INDEX($AH:$AH,LOOKUP(2,1/($AH$1:INDIRECT("$AH$"&amp;ROW($AH85)-1)&lt;&gt;""),ROW($AH$1:INDIRECT("$AH$"&amp;ROW($AH85)-1))),1)+
IF(INDEX($AC:$AC,LOOKUP(2,1/($AC$1:INDIRECT("$AC$"&amp;ROW($AC85)-1)&lt;&gt;""),ROW($AC$1:INDIRECT("$AC$"&amp;ROW($AC85)-1))),1)+
INDEX($AD:$AD,LOOKUP(2,1/($AD$1:INDIRECT("$AD$"&amp;ROW($AD85)-1)&lt;&gt;""),ROW($AD$1:INDIRECT("$AD$"&amp;ROW($AD85)-1))),1)+
INDEX($AE:$AE,LOOKUP(2,1/($AE$1:INDIRECT("$AE$"&amp;ROW($AE85)-1)&lt;&gt;""),ROW($AE$1:INDIRECT("$AE$"&amp;ROW($AD85)-1))),1)+
INDEX($AE:$AF,LOOKUP(2,1/($AF$1:INDIRECT("$AF$"&amp;ROW($AF85)-1)&lt;&gt;""),ROW($AF$1:INDIRECT("$AF$"&amp;ROW($AD85)-1))),1)+
INDEX($AG:$AG,LOOKUP(2,1/($AG$1:INDIRECT("$AG$"&amp;ROW($AG85)-1)&lt;&gt;""),ROW($AG$1:INDIRECT("$AG$"&amp;ROW($AD85)-1))),1)+
INDEX($AH:$AH,LOOKUP(2,1/($AH$1:INDIRECT("$AH$"&amp;ROW($AH85)-1)&lt;&gt;""),ROW($AH$1:INDIRECT("$AH$"&amp;ROW($AD85)-1))),1)&gt;=510,0,
IF(INDEX($AH:$AH,LOOKUP(2,1/($AH$1:INDIRECT("$AH$"&amp;ROW($AH85)-1)&lt;&gt;""),ROW($AH$1:INDIRECT("$AH$"&amp;ROW($AH85)-1))),1)&gt;=255,0,
VLOOKUP(INDIRECT("$G$"&amp;LOOKUP(2,1/($AH$1:INDIRECT("$AH$"&amp;ROW($AH85)-1)&lt;&gt;""),ROW($AH$1:INDIRECT("$AH$"&amp;ROW($AH85)-1)))),'EV and Base'!$A$1:$N$671,8,FALSE))))</f>
        <v>12</v>
      </c>
      <c r="AI85" s="29" cm="1">
        <f t="array" aca="1" ref="AI85" ca="1">IF(NOT(ISNUMBER(INDEX($A:$A,LOOKUP(2,1/($A$1:INDIRECT("$A$"&amp;ROW($A85))&lt;&gt;""),ROW($A$1:INDIRECT("$A$"&amp;ROW($A85)))),1))),"",
ROUNDDOWN((((2*VLOOKUP($AA85,'EV and Base'!$A$1:$N$671,9,FALSE))+31+ROUNDDOWN($AC85/4,0))*$AB85)/100,0)+$AB85+10)</f>
        <v>64</v>
      </c>
      <c r="AJ85" s="21" cm="1">
        <f t="array" aca="1" ref="AJ85" ca="1">IF(NOT(ISNUMBER(INDEX($A:$A, LOOKUP(2, 1 / ($A$1:INDIRECT("$A$"&amp;ROW($A85)) &lt;&gt; ""),ROW($A$1:INDIRECT("$A$"&amp;ROW($A85)))), 1))), "",
ROUNDDOWN((ROUNDDOWN((((2*VLOOKUP($AA85, 'EV and Base'!$A$1:$N$671, 10, FALSE))+31+ROUNDDOWN($AD85/4, 0))*$AB85)/100, 0)+5)*1.1, 0))</f>
        <v>50</v>
      </c>
      <c r="AK85" s="21" t="str" cm="1">
        <f t="array" aca="1" ref="AK85" ca="1">IF(NOT(ISNUMBER(INDEX($A:$A, LOOKUP(2, 1 / ($A$1:INDIRECT("$A$"&amp;ROW($A85)) &lt;&gt; ""),ROW($A$1:INDIRECT("$A$"&amp;ROW($A85)))), 1))), "",
ROUNDDOWN((ROUNDDOWN((((2*VLOOKUP($AA85, 'EV and Base'!$A$1:$N$671, 11, FALSE))+30+ROUNDDOWN($AE85/4, 0))*$AB85)/100, 0)+5), 0)
&amp;"-"&amp;
ROUNDDOWN((ROUNDDOWN((((2*VLOOKUP($AA85, 'EV and Base'!$A$1:$N$671, 11, FALSE))+31+ROUNDDOWN($AE85/4, 0))*$AB85)/100, 0)+5), 0))</f>
        <v>38-38</v>
      </c>
      <c r="AL85" s="21" t="str" cm="1">
        <f t="array" aca="1" ref="AL85" ca="1">IF(NOT(ISNUMBER(INDEX($A:$A, LOOKUP(2, 1 / ($A$1:INDIRECT("$A$"&amp;ROW($A85)) &lt;&gt; ""),ROW($A$1:INDIRECT("$A$"&amp;ROW($A85)))), 1))), "",
ROUNDDOWN((ROUNDDOWN((((2*VLOOKUP($AA85, 'EV and Base'!$A$1:$N$671, 12, FALSE))+0+ROUNDDOWN($AF85/4, 0))*$AB85)/100, 0)+5)*0.9, 0)
&amp;"-"&amp;
ROUNDDOWN((ROUNDDOWN((((2*VLOOKUP($AA85, 'EV and Base'!$A$1:$N$671, 12, FALSE))+31+ROUNDDOWN($AF85/4, 0))*$AB85)/100, 0)+5)*0.9, 0))</f>
        <v>17-23</v>
      </c>
      <c r="AM85" s="21" t="str" cm="1">
        <f t="array" aca="1" ref="AM85" ca="1">IF(NOT(ISNUMBER(INDEX($A:$A, LOOKUP(2, 1 / ($A$1:INDIRECT("$A$"&amp;ROW($A85)) &lt;&gt; ""),ROW($A$1:INDIRECT("$A$"&amp;ROW($A85)))), 1))), "",
ROUNDDOWN((ROUNDDOWN((((2*VLOOKUP($AA85, 'EV and Base'!$A$1:$N$671, 13, FALSE))+30+ROUNDDOWN($AG85/4, 0))*$AB85)/100, 0)+5), 0)
&amp;"-"&amp;
ROUNDDOWN((ROUNDDOWN((((2*VLOOKUP($AA85, 'EV and Base'!$A$1:$N$671, 13, FALSE))+31+ROUNDDOWN($AG85/4, 0))*$AB85)/100, 0)+5), 0))</f>
        <v>38-38</v>
      </c>
      <c r="AN85" s="25" cm="1">
        <f t="array" aca="1" ref="AN85" ca="1">IF(NOT(ISNUMBER(INDEX($A:$A, LOOKUP(2, 1 / ($A$1:INDIRECT("$A$"&amp;ROW($A85)) &lt;&gt; ""),ROW($A$1:INDIRECT("$A$"&amp;ROW($A85)))), 1))), "",
ROUNDDOWN((ROUNDDOWN((((2*VLOOKUP($AA85, 'EV and Base'!$A$1:$N$671, 14, FALSE))+31+ROUNDDOWN($AH85/4, 0))*$AB85)/100, 0)+5), 0))</f>
        <v>37</v>
      </c>
      <c r="AO85" s="23" cm="1">
        <f t="array" aca="1" ref="AO85" ca="1">IF(NOT(ISNUMBER(INDEX($A:$A, LOOKUP(2, 1 / ($A$1:INDIRECT("$A$"&amp;ROW($A85)) &lt;&gt; ""),ROW($A$1:INDIRECT("$A$"&amp;ROW($A85)))), 1))), "",
ROUNDDOWN((((2*VLOOKUP($AA85, 'EV and Base'!$A$1:$N$671, 9, FALSE))+31+ROUNDDOWN($AC85/4, 0))*$AB85)/100, 0)+$AB85+10)</f>
        <v>64</v>
      </c>
      <c r="AP85" s="2" cm="1">
        <f t="array" aca="1" ref="AP85" ca="1">IF(NOT(ISNUMBER(INDEX($A:$A, LOOKUP(2, 1 / ($A$1:INDIRECT("$A$"&amp;ROW($A85)) &lt;&gt; ""),ROW($A$1:INDIRECT("$A$"&amp;ROW($A85)))), 1))), "",
ROUNDDOWN((ROUNDDOWN((((2*VLOOKUP($AA85, 'EV and Base'!$A$1:$N$671, 10, FALSE))+31+ROUNDDOWN($AD85/4, 0))*$AB85)/100, 0)+5)*1.1, 0))</f>
        <v>50</v>
      </c>
      <c r="AQ85" s="2" cm="1">
        <f t="array" aca="1" ref="AQ85" ca="1">IF(NOT(ISNUMBER(INDEX($A:$A, LOOKUP(2, 1 / ($A$1:INDIRECT("$A$"&amp;ROW($A85)) &lt;&gt; ""),ROW($A$1:INDIRECT("$A$"&amp;ROW($A85)))), 1))), "",
ROUNDDOWN((ROUNDDOWN((((2*VLOOKUP($AA85, 'EV and Base'!$A$1:$N$671, 11, FALSE))+$AV$2+ROUNDDOWN($AE85/4, 0))*$AB85)/100, 0)+5), 0))</f>
        <v>38</v>
      </c>
      <c r="AR85" s="22" cm="1">
        <f t="array" aca="1" ref="AR85" ca="1">IF(NOT(ISNUMBER(INDEX($A:$A, LOOKUP(2, 1 / ($A$1:INDIRECT("$A$"&amp;ROW($A85)) &lt;&gt; ""),ROW($A$1:INDIRECT("$A$"&amp;ROW($A85)))), 1))), "",
ROUNDDOWN((ROUNDDOWN((((2*VLOOKUP($AA85, 'EV and Base'!$A$1:$N$671, 12, FALSE))+$AW$2+ROUNDDOWN($AF85/4, 0))*$AB85)/100, 0)+5)*0.9, 0))</f>
        <v>20</v>
      </c>
      <c r="AS85" s="2" cm="1">
        <f t="array" aca="1" ref="AS85" ca="1">IF(NOT(ISNUMBER(INDEX($A:$A, LOOKUP(2, 1 / ($A$1:INDIRECT("$A$"&amp;ROW($A85)) &lt;&gt; ""),ROW($A$1:INDIRECT("$A$"&amp;ROW($A85)))), 1))), "",
ROUNDDOWN((ROUNDDOWN((((2*VLOOKUP($AA85, 'EV and Base'!$A$1:$N$671, 13, FALSE))+$AX$2+ROUNDDOWN($AG85/4, 0))*$AB85)/100, 0)+5), 0))</f>
        <v>38</v>
      </c>
      <c r="AT85" s="24" cm="1">
        <f t="array" aca="1" ref="AT85" ca="1">IF(NOT(ISNUMBER(INDEX($A:$A, LOOKUP(2, 1 / ($A$1:INDIRECT("$A$"&amp;ROW($A85)) &lt;&gt; ""),ROW($A$1:INDIRECT("$A$"&amp;ROW($A85)))), 1))), "",
ROUNDDOWN((ROUNDDOWN((((2*VLOOKUP($AA85, 'EV and Base'!$A$1:$N$671, 14, FALSE))+31+ROUNDDOWN($AH85/4, 0))*$AB85)/100, 0)+5), 0))</f>
        <v>37</v>
      </c>
      <c r="AU85" s="28">
        <v>141</v>
      </c>
      <c r="AY85" cm="1">
        <f t="array" aca="1" ref="AY85" ca="1">IF(NOT(ISNUMBER(INDEX($A:$A,LOOKUP(2,1/($A$1:INDIRECT("$A$"&amp;ROW($A85))&lt;&gt;""),ROW($A$1:INDIRECT("$A$"&amp;ROW($A85)))),1))),"",
INDEX($AY:$AY,LOOKUP(2,1/($AY$1:INDIRECT("$AY$"&amp;ROW($AY85)-1)&lt;&gt;""),ROW($AY$1:INDIRECT("$AY$"&amp;ROW($AY85)-1))),1)+$BL85)</f>
        <v>7560</v>
      </c>
      <c r="AZ85" s="3" cm="1">
        <f t="array" aca="1" ref="AZ85" ca="1">IF(NOT(ISNUMBER(INDEX($A:$A, LOOKUP(2, 1 / ($A$1:INDIRECT("$A$"&amp;ROW($A85)) &lt;&gt; ""),ROW($A$1:INDIRECT("$A$"&amp;ROW($A85)))), 1))), "",
VLOOKUP(INDIRECT("$G$"&amp;LOOKUP(2, 1 / ($AY$1:INDIRECT("$AY$"&amp;ROW($AY85)-1) &lt;&gt; ""),ROW($AY$1:INDIRECT("$AY$"&amp;ROW($AY85)-1)))),'EV and Base'!A80:N750,2,FALSE))</f>
        <v>51</v>
      </c>
      <c r="BA85" s="3" cm="1">
        <f t="array" aca="1" ref="BA85" ca="1">IF(NOT(ISNUMBER(INDEX($A:$A, LOOKUP(2, 1 / ($A$1:INDIRECT("$A$"&amp;ROW($A85)) &lt;&gt; ""),ROW($A$1:INDIRECT("$A$"&amp;ROW($A85)))), 1))), "",
INDIRECT("$I$"&amp;LOOKUP(2, 1 / ($AY$1:INDIRECT("$AY$"&amp;ROW($AY85)-1) &lt;&gt; ""),ROW($AY$1:INDIRECT("$AY$"&amp;ROW($AY85)-1)))))</f>
        <v>14</v>
      </c>
      <c r="BB85" s="1" cm="1">
        <f t="array" aca="1" ref="BB85" ca="1">IF(NOT(ISNUMBER(INDEX($A:$A, LOOKUP(2, 1 / ($A$1:INDIRECT("$A$"&amp;ROW($A85)) &lt;&gt; ""),ROW($A$1:INDIRECT("$A$"&amp;ROW($A85)))), 1))), "",
INDIRECT("$AB$"&amp;LOOKUP(2, 1 / ($AY$1:INDIRECT("$AY$"&amp;ROW($AY85)-1) &lt;&gt; ""),ROW($AY$1:INDIRECT("$AY$"&amp;ROW($AY85)-1)))))</f>
        <v>21</v>
      </c>
      <c r="BC85" s="3" cm="1">
        <f t="array" aca="1" ref="BC85" ca="1">IF(NOT(ISNUMBER(INDEX($A:$A,LOOKUP(2,1/($A$1:INDIRECT("$A$"&amp;ROW($A85))&lt;&gt;""),ROW($A$1:INDIRECT("$A$"&amp;ROW($A85)))),1))),"",
$BA85+$BA85+10)</f>
        <v>38</v>
      </c>
      <c r="BD85" s="3" cm="1">
        <f t="array" aca="1" ref="BD85" ca="1">IF(NOT(ISNUMBER(INDEX($A:$A,LOOKUP(2,1/($A$1:INDIRECT("$A$"&amp;ROW($A85))&lt;&gt;""),ROW($A$1:INDIRECT("$A$"&amp;ROW($A85)))),1))),"",
$BA85+$BB85+10)</f>
        <v>45</v>
      </c>
      <c r="BE85" s="3" cm="1">
        <f t="array" aca="1" ref="BE85" ca="1">IF(NOT(ISNUMBER(INDEX($A:$A,LOOKUP(2,1/($A$1:INDIRECT("$A$"&amp;ROW($A85))&lt;&gt;""),ROW($A$1:INDIRECT("$A$"&amp;ROW($A85)))),1))),"",
$BC85*$BC85)</f>
        <v>1444</v>
      </c>
      <c r="BF85" s="3" cm="1">
        <f t="array" aca="1" ref="BF85" ca="1">IF(NOT(ISNUMBER(INDEX($A:$A,LOOKUP(2,1/($A$1:INDIRECT("$A$"&amp;ROW($A85))&lt;&gt;""),ROW($A$1:INDIRECT("$A$"&amp;ROW($A85)))),1))),"",
$BD85*$BD85)</f>
        <v>2025</v>
      </c>
      <c r="BG85" s="3" cm="1">
        <f t="array" aca="1" ref="BG85" ca="1">IF(NOT(ISNUMBER(INDEX($A:$A,LOOKUP(2,1/($A$1:INDIRECT("$A$"&amp;ROW($A85))&lt;&gt;""),ROW($A$1:INDIRECT("$A$"&amp;ROW($A85)))),1))),"",
_xlfn.FLOOR.MATH(1.5*_xlfn.FLOOR.MATH($AZ85*BA85/5)))</f>
        <v>213</v>
      </c>
      <c r="BH85" s="3" cm="1">
        <f t="array" aca="1" ref="BH85" ca="1">IF(NOT(ISNUMBER(INDEX($A:$A, LOOKUP(2, 1 / ($A$1:INDIRECT("$A$"&amp;ROW($A85)) &lt;&gt; ""),ROW($A$1:INDIRECT("$A$"&amp;ROW($A85)))), 1))), "",
_xlfn.FLOOR.MATH($BG85/IF(OR(INDIRECT("$C$"&amp;LOOKUP(2, 1 / ($AY$1:INDIRECT("$AY$"&amp;ROW($AY85)-1) &lt;&gt; ""),ROW($AY$1:INDIRECT("$AY$"&amp;ROW($AY85)-1))))="Multi",
INDIRECT("$C$"&amp;LOOKUP(2, 1 / ($AY$1:INDIRECT("$AY$"&amp;ROW($AY85)-1) &lt;&gt; ""),ROW($AY$1:INDIRECT("$AY$"&amp;ROW($AY85)-1))))="Double"),2,1)))</f>
        <v>213</v>
      </c>
      <c r="BI85" s="3" cm="1">
        <f t="array" aca="1" ref="BI85" ca="1">IF(NOT(ISNUMBER(INDEX($A:$A,LOOKUP(2,1/($A$1:INDIRECT("$A$"&amp;ROW($A85))&lt;&gt;""),ROW($A$1:INDIRECT("$A$"&amp;ROW($A85)))),1))),"",
VLOOKUP($BC85,GameFreakSQRT!$A$1:$B$200,2,FALSE))</f>
        <v>25249</v>
      </c>
      <c r="BJ85" s="3" cm="1">
        <f t="array" aca="1" ref="BJ85" ca="1">IF(NOT(ISNUMBER(INDEX($A:$A,LOOKUP(2,1/($A$1:INDIRECT("$A$"&amp;ROW($A85))&lt;&gt;""),ROW($A$1:INDIRECT("$A$"&amp;ROW($A85)))),1))),"",
VLOOKUP($BD85,GameFreakSQRT!$A$1:$B$200,2,FALSE))</f>
        <v>27477</v>
      </c>
      <c r="BK85" s="3" cm="1">
        <f t="array" aca="1" ref="BK85" ca="1">IF(NOT(ISNUMBER(INDEX($A:$A,LOOKUP(2,1/($A$1:INDIRECT("$A$"&amp;ROW($A85))&lt;&gt;""),ROW($A$1:INDIRECT("$A$"&amp;ROW($A85)))),1))),"",
_xlfn.FLOOR.MATH((($BI85*$BE85)*$BH85)/($BJ85*$BF85))+1)</f>
        <v>140</v>
      </c>
      <c r="BL85" s="3" cm="1">
        <f t="array" aca="1" ref="BL85" ca="1">IF(NOT(ISNUMBER(INDEX($A:$A,LOOKUP(2,1/($A$1:INDIRECT("$A$"&amp;ROW($A85))&lt;&gt;""),ROW($A$1:INDIRECT("$A$"&amp;ROW($A85)))),1))),"",
_xlfn.FLOOR.MATH($BK85*IF(NOT(INDIRECT("$Z$"&amp;LOOKUP(2, 1 / ($AY$1:INDIRECT("$AY$"&amp;ROW($AY85)-1) &lt;&gt; ""),ROW($AY$1:INDIRECT("$AY$"&amp;ROW($AY85)-1))))=""),1.5,1)))</f>
        <v>140</v>
      </c>
      <c r="BM85" s="3" cm="1">
        <f t="array" aca="1" ref="BM85" ca="1">IF(NOT(ISNUMBER(INDEX($A:$A, LOOKUP(2, 1 / ($A$1:INDIRECT("$A$"&amp;ROW($A85)) &lt;&gt; ""),ROW($A$1:INDIRECT("$A$"&amp;ROW($A85)))), 1))), "",
INDIRECT("$Y$"&amp;LOOKUP(2, 1 / ($AY$1:INDIRECT("$AY$"&amp;ROW($AY85)-1) &lt;&gt; ""),ROW($AY$1:INDIRECT("$AY$"&amp;ROW($AY85)-1)))))</f>
        <v>140</v>
      </c>
      <c r="BN85" s="3" t="b">
        <f t="shared" ca="1" si="7"/>
        <v>1</v>
      </c>
      <c r="CT85" s="3" cm="1">
        <f t="array" aca="1" ref="CT85" ca="1">IF(NOT(ISNUMBER(INDEX($A:$A, LOOKUP(2, 1 / ($A$1:INDIRECT("$A$"&amp;ROW($A85)) &lt;&gt; ""),ROW($A$1:INDIRECT("$A$"&amp;ROW($A85)))), 1))), "",
$AY85-INDEX($AY:$AY, LOOKUP(2, 1 / ($AY$1:INDIRECT("$AV$"&amp;ROW($AY85)-1) &lt;&gt; ""),ROW($AY$1:INDIRECT("$AV$"&amp;ROW($AY85)-1))), 1))</f>
        <v>7560</v>
      </c>
      <c r="CU85" s="3" cm="1">
        <f t="array" aca="1" ref="CU85" ca="1">IF(NOT(ISNUMBER(INDEX($A:$A, LOOKUP(2, 1 / ($A$1:INDIRECT("$A$"&amp;ROW($A85)) &lt;&gt; ""),ROW($A$1:INDIRECT("$A$"&amp;ROW($A85)))), 1))), "",
INDEX($Y:$Y, LOOKUP(2, 1 / ($Y$1:INDIRECT("$Y$"&amp;ROW($Y85)-1) &lt;&gt; ""),ROW($Y$1:INDIRECT("$Y$"&amp;ROW($Y85)-1))), 1))</f>
        <v>140</v>
      </c>
      <c r="CV85" s="1">
        <f ca="1">IFERROR(VLOOKUP($AY85, 'Medium-Slow'!$A$1:$B$101, 2, TRUE),"")</f>
        <v>21</v>
      </c>
    </row>
    <row r="86" spans="1:100" x14ac:dyDescent="0.45">
      <c r="A86" s="56" t="s">
        <v>75</v>
      </c>
      <c r="B86" s="56" t="s">
        <v>245</v>
      </c>
      <c r="C86" s="56" t="s">
        <v>46</v>
      </c>
      <c r="D86" s="56" t="s">
        <v>246</v>
      </c>
      <c r="E86" s="56" t="s">
        <v>48</v>
      </c>
      <c r="F86" s="56">
        <v>1</v>
      </c>
      <c r="G86" s="2" t="s">
        <v>179</v>
      </c>
      <c r="H86" s="2" t="s">
        <v>77</v>
      </c>
      <c r="I86" s="2">
        <v>19</v>
      </c>
      <c r="J86" s="2" t="s">
        <v>87</v>
      </c>
      <c r="K86" s="2" t="s">
        <v>184</v>
      </c>
      <c r="L86" s="2" t="s">
        <v>53</v>
      </c>
      <c r="M86" s="2" t="s">
        <v>84</v>
      </c>
      <c r="N86" s="2" t="s">
        <v>74</v>
      </c>
      <c r="O86" s="2" t="s">
        <v>216</v>
      </c>
      <c r="P86" s="2" t="s">
        <v>185</v>
      </c>
      <c r="Q86" s="2">
        <v>0</v>
      </c>
      <c r="R86" s="2">
        <f>_xlfn.FLOOR.MATH((((2*VLOOKUP(G86, 'EV and Base'!$A$1:$N$671, 9, FALSE))+$Q86)*$I86)/100)+$I86+10</f>
        <v>53</v>
      </c>
      <c r="S86" s="2">
        <f>_xlfn.FLOOR.MATH((_xlfn.FLOOR.MATH((((2*VLOOKUP($G86, 'EV and Base'!$A$1:$N$671, 10, FALSE))+$Q86)*$I86)/100)+5)*
IF(OR($J86="Lonely", $J86="Brave", $J86="Adamant", $J86="Naughty"), 1.1,
IF(OR($J86="Bold", $J86="Timid", $J86="Modest", $J86="Calm"), 0.9, 1)))</f>
        <v>35</v>
      </c>
      <c r="T86" s="2">
        <f>_xlfn.FLOOR.MATH((_xlfn.FLOOR.MATH((((2*VLOOKUP($G86, 'EV and Base'!$A$1:$N$671, 11, FALSE))+$Q86)*$I86)/100)+5)*
IF(OR($J86="Bold", $J86="Relaxed", $J86="Impish", $J86="Lax"), 1.1,
IF(OR($J86="Lonely", $J86="Hasty", $J86="Mild", $J86="Gentle"), 0.9, 1)))</f>
        <v>29</v>
      </c>
      <c r="U86" s="2">
        <f>_xlfn.FLOOR.MATH((_xlfn.FLOOR.MATH((((2*VLOOKUP($G86, 'EV and Base'!$A$1:$N$671, 12, FALSE))+$Q86)*$I86)/100)+5)*
IF(OR($J86="Modest", $J86="Mild", $J86="Quiet", $J86="Rash"), 1.1,
IF(OR($J86="Adamant", $J86="Impish", $J86="Jolly", $J86="Careful"), 0.9, 1)))</f>
        <v>18</v>
      </c>
      <c r="V86" s="2">
        <f>_xlfn.FLOOR.MATH((_xlfn.FLOOR.MATH((((2*VLOOKUP($G86, 'EV and Base'!$A$1:$N$671, 13, FALSE))+$Q86)*$I86)/100)+5)*
IF(OR($J86="Calm", $J86="Gentle", $J86="Sassy", $J86="Careful"), 1.1,
IF(OR($J86="Naughty", $J86="Lax", $J86="Naive", $J86="Rash"), 0.9, 1)))</f>
        <v>31</v>
      </c>
      <c r="W86" s="2">
        <f>_xlfn.FLOOR.MATH((_xlfn.FLOOR.MATH((((2*VLOOKUP($G86, 'EV and Base'!$A$1:$N$671, 14, FALSE))+$Q86)*$I86)/100)+5)*
IF(OR($J86="Timid", $J86="Hasty", $J86="Jolly", $J86="Naive"), 1.1,
IF(OR($J86="Brave", $J86="Relaxed", $J86="Quiet", $J86="Sassy"), 0.9, 1)))</f>
        <v>24</v>
      </c>
      <c r="X86" s="56">
        <v>760</v>
      </c>
      <c r="AA86" s="23" t="str" cm="1">
        <f t="array" aca="1" ref="AA86" ca="1">IF(NOT(ISNUMBER(INDEX($A:$A,LOOKUP(2,1/($A$1:INDIRECT("$A$"&amp;ROW($A86))&lt;&gt;""),ROW($A$1:INDIRECT("$A$"&amp;ROW($A86)))),1))),"",
IF(NOT(ISNUMBER($A86)),$AA85,
IF($AB86&lt;16,"Lillipup",
IF($AB86&lt;32,"Herdier",
"Stoutland"))))</f>
        <v/>
      </c>
      <c r="AB86" s="25" t="str" cm="1">
        <f t="array" aca="1" ref="AB86" ca="1">IF(NOT(ISNUMBER(INDEX($A:$A, LOOKUP(2, 1 / ($A$1:INDIRECT("$A$"&amp;ROW($A86)) &lt;&gt; ""),ROW($A$1:INDIRECT("$A$"&amp;ROW($A86)))), 1))), "",
VLOOKUP($AY86,'Medium-Slow'!$A$1:$B$101,2,TRUE))</f>
        <v/>
      </c>
      <c r="AC86" s="23" t="str" cm="1">
        <f t="array" aca="1" ref="AC86" ca="1">IF(NOT(ISNUMBER(INDEX($A:$A, LOOKUP(2, 1 / ($A$1:INDIRECT("$A$"&amp;ROW($A86)) &lt;&gt; ""),ROW($A$1:INDIRECT("$A$"&amp;ROW($A86)))), 1))), "",
INDEX($AC:$AC, LOOKUP(2, 1 / ($AC$1:INDIRECT("$AC$"&amp;ROW($AC86)-1) &lt;&gt; ""),ROW($AC$1:INDIRECT("$AC$"&amp;ROW($AC86)-1))), 1)+
IF(INDEX($AC:$AC, LOOKUP(2, 1 / ($AC$1:INDIRECT("$AC$"&amp;ROW($AC86)-1) &lt;&gt; ""),ROW($AC$1:INDIRECT("$AC$"&amp;ROW($AC86)-1))), 1)+
INDEX($AD:$AD, LOOKUP(2, 1 / ($AD$1:INDIRECT("$AD$"&amp;ROW($AD86)-1) &lt;&gt; ""),ROW($AD$1:INDIRECT("$AD$"&amp;ROW($AD86)-1))), 1)+
INDEX($AE:$AE, LOOKUP(2, 1 / ($AE$1:INDIRECT("$AE$"&amp;ROW($AE86)-1) &lt;&gt; ""),ROW($AE$1:INDIRECT("$AE$"&amp;ROW($AD86)-1))), 1)+
INDEX($AE:$AF, LOOKUP(2, 1 / ($AF$1:INDIRECT("$AF$"&amp;ROW($AF86)-1) &lt;&gt; ""),ROW($AF$1:INDIRECT("$AF$"&amp;ROW($AD86)-1))), 1)+
INDEX($AG:$AG, LOOKUP(2, 1 / ($AG$1:INDIRECT("$AG$"&amp;ROW($AG86)-1) &lt;&gt; ""),ROW($AG$1:INDIRECT("$AG$"&amp;ROW($AD86)-1))), 1)+
INDEX($AH:$AH, LOOKUP(2, 1 / ($AH$1:INDIRECT("$AH$"&amp;ROW($AH86)-1) &lt;&gt; ""),ROW($AH$1:INDIRECT("$AH$"&amp;ROW($AD86)-1))), 1)&gt;=510,0,
IF(INDEX($AC:$AC, LOOKUP(2, 1 / ($AC$1:INDIRECT("$AC$"&amp;ROW($AC86)-1) &lt;&gt; ""),ROW($AC$1:INDIRECT("$AC$"&amp;ROW($AC86)-1))), 1)&gt;=255,0,
VLOOKUP(INDIRECT("$G$"&amp;LOOKUP(2, 1 / ($AC$1:INDIRECT("$AC$"&amp;ROW($AC86)-1) &lt;&gt; ""),ROW($AC$1:INDIRECT("$AC$"&amp;ROW($AC86)-1)))), 'EV and Base'!$A$1:$N$671, 3, FALSE))))</f>
        <v/>
      </c>
      <c r="AD86" s="2" t="str" cm="1">
        <f t="array" aca="1" ref="AD86" ca="1">IF(NOT(ISNUMBER(INDEX($A:$A, LOOKUP(2, 1 / ($A$1:INDIRECT("$A$"&amp;ROW($A86)) &lt;&gt; ""),ROW($A$1:INDIRECT("$A$"&amp;ROW($A86)))), 1))), "",
INDEX($AD:$AD, LOOKUP(2, 1 / ($AD$1:INDIRECT("$AD$"&amp;ROW($AD86)-1) &lt;&gt; ""),ROW($AD$1:INDIRECT("$AD$"&amp;ROW($AD86)-1))), 1)+
IF(INDEX($AC:$AC, LOOKUP(2, 1 / ($AC$1:INDIRECT("$AC$"&amp;ROW($AC86)-1) &lt;&gt; ""),ROW($AC$1:INDIRECT("$AC$"&amp;ROW($AC86)-1))), 1)+
INDEX($AD:$AD, LOOKUP(2, 1 / ($AD$1:INDIRECT("$AD$"&amp;ROW($AD86)-1) &lt;&gt; ""),ROW($AD$1:INDIRECT("$AD$"&amp;ROW($AD86)-1))), 1)+
INDEX($AE:$AE, LOOKUP(2, 1 / ($AE$1:INDIRECT("$AE$"&amp;ROW($AE86)-1) &lt;&gt; ""),ROW($AE$1:INDIRECT("$AE$"&amp;ROW($AD86)-1))), 1)+
INDEX($AE:$AF, LOOKUP(2, 1 / ($AF$1:INDIRECT("$AF$"&amp;ROW($AF86)-1) &lt;&gt; ""),ROW($AF$1:INDIRECT("$AF$"&amp;ROW($AD86)-1))), 1)+
INDEX($AG:$AG, LOOKUP(2, 1 / ($AG$1:INDIRECT("$AG$"&amp;ROW($AG86)-1) &lt;&gt; ""),ROW($AG$1:INDIRECT("$AG$"&amp;ROW($AD86)-1))), 1)+
INDEX($AH:$AH, LOOKUP(2, 1 / ($AH$1:INDIRECT("$AH$"&amp;ROW($AH86)-1) &lt;&gt; ""),ROW($AH$1:INDIRECT("$AH$"&amp;ROW($AD86)-1))), 1)&gt;=510,0,
IF(INDEX($AD:$AD, LOOKUP(2, 1 / ($AD$1:INDIRECT("$AD$"&amp;ROW($AD86)-1) &lt;&gt; ""),ROW($AD$1:INDIRECT("$AD$"&amp;ROW($AD86)-1))), 1)&gt;=255,0,
VLOOKUP(INDIRECT("$G$"&amp;LOOKUP(2, 1 / ($AD$1:INDIRECT("$AD$"&amp;ROW($AD86)-1) &lt;&gt; ""),ROW($AD$1:INDIRECT("$AD$"&amp;ROW($AD86)-1)))), 'EV and Base'!$A$1:$N$671, 4, FALSE))))</f>
        <v/>
      </c>
      <c r="AE86" s="2" t="str" cm="1">
        <f t="array" aca="1" ref="AE86" ca="1">IF(NOT(ISNUMBER(INDEX($A:$A,LOOKUP(2,1/($A$1:INDIRECT("$A$"&amp;ROW($A86))&lt;&gt;""),ROW($A$1:INDIRECT("$A$"&amp;ROW($A86)))),1))),"",
INDEX($AE:$AE,LOOKUP(2,1/($AE$1:INDIRECT("$AE$"&amp;ROW($AE86)-1)&lt;&gt;""),ROW($AE$1:INDIRECT("$AE$"&amp;ROW($AE86)-1))),1)+
IF(INDEX($AC:$AC,LOOKUP(2,1/($AC$1:INDIRECT("$AC$"&amp;ROW($AC86)-1)&lt;&gt;""),ROW($AC$1:INDIRECT("$AC$"&amp;ROW($AC86)-1))),1)+
INDEX($AD:$AD,LOOKUP(2,1/($AD$1:INDIRECT("$AD$"&amp;ROW($AD86)-1)&lt;&gt;""),ROW($AD$1:INDIRECT("$AD$"&amp;ROW($AD86)-1))),1)+
INDEX($AE:$AE,LOOKUP(2,1/($AE$1:INDIRECT("$AE$"&amp;ROW($AE86)-1)&lt;&gt;""),ROW($AE$1:INDIRECT("$AE$"&amp;ROW($AD86)-1))),1)+
INDEX($AE:$AF,LOOKUP(2,1/($AF$1:INDIRECT("$AF$"&amp;ROW($AF86)-1)&lt;&gt;""),ROW($AF$1:INDIRECT("$AF$"&amp;ROW($AD86)-1))),1)+
INDEX($AG:$AG,LOOKUP(2,1/($AG$1:INDIRECT("$AG$"&amp;ROW($AG86)-1)&lt;&gt;""),ROW($AG$1:INDIRECT("$AG$"&amp;ROW($AD86)-1))),1)+
INDEX($AH:$AH,LOOKUP(2,1/($AH$1:INDIRECT("$AH$"&amp;ROW($AH86)-1)&lt;&gt;""),ROW($AH$1:INDIRECT("$AH$"&amp;ROW($AD86)-1))),1)&gt;=510,0,
IF(INDEX($AE:$AE,LOOKUP(2,1/($AE$1:INDIRECT("$AE$"&amp;ROW($AE86)-1)&lt;&gt;""),ROW($AE$1:INDIRECT("$AE$"&amp;ROW($AE86)-1))),1)&gt;=255,0,
VLOOKUP(INDIRECT("$G$"&amp;LOOKUP(2,1/($AE$1:INDIRECT("$AE$"&amp;ROW($AE86)-1)&lt;&gt;""),ROW($AE$1:INDIRECT("$AE$"&amp;ROW($AE86)-1)))),'EV and Base'!$A$1:$N$671,5,FALSE))))</f>
        <v/>
      </c>
      <c r="AF86" s="2" t="str" cm="1">
        <f t="array" aca="1" ref="AF86" ca="1">IF(NOT(ISNUMBER(INDEX($A:$A, LOOKUP(2, 1 / ($A$1:INDIRECT("$A$"&amp;ROW($A86)) &lt;&gt; ""),ROW($A$1:INDIRECT("$A$"&amp;ROW($A86)))), 1))), "",
INDEX($AF:$AF, LOOKUP(2, 1 / ($AF$1:INDIRECT("$AF$"&amp;ROW($AF86)-1) &lt;&gt; ""),ROW($AF$1:INDIRECT("$AF$"&amp;ROW($AF86)-1))), 1)+
IF(INDEX($AC:$AC, LOOKUP(2, 1 / ($AC$1:INDIRECT("$AC$"&amp;ROW($AC86)-1) &lt;&gt; ""),ROW($AC$1:INDIRECT("$AC$"&amp;ROW($AC86)-1))), 1)+
INDEX($AD:$AD, LOOKUP(2, 1 / ($AD$1:INDIRECT("$AD$"&amp;ROW($AD86)-1) &lt;&gt; ""),ROW($AD$1:INDIRECT("$AD$"&amp;ROW($AD86)-1))), 1)+
INDEX($AE:$AE, LOOKUP(2, 1 / ($AE$1:INDIRECT("$AE$"&amp;ROW($AE86)-1) &lt;&gt; ""),ROW($AE$1:INDIRECT("$AE$"&amp;ROW($AD86)-1))), 1)+
INDEX($AE:$AF, LOOKUP(2, 1 / ($AF$1:INDIRECT("$AF$"&amp;ROW($AF86)-1) &lt;&gt; ""),ROW($AF$1:INDIRECT("$AF$"&amp;ROW($AD86)-1))), 1)+
INDEX($AG:$AG, LOOKUP(2, 1 / ($AG$1:INDIRECT("$AG$"&amp;ROW($AG86)-1) &lt;&gt; ""),ROW($AG$1:INDIRECT("$AG$"&amp;ROW($AD86)-1))), 1)+
INDEX($AH:$AH, LOOKUP(2, 1 / ($AH$1:INDIRECT("$AH$"&amp;ROW($AH86)-1) &lt;&gt; ""),ROW($AH$1:INDIRECT("$AH$"&amp;ROW($AD86)-1))), 1)&gt;=510,0,
IF(INDEX($AF:$AF, LOOKUP(2, 1 / ($AF$1:INDIRECT("$AF$"&amp;ROW($AF86)-1) &lt;&gt; ""),ROW($AF$1:INDIRECT("$AF$"&amp;ROW($AF86)-1))), 1)&gt;=255,0,
VLOOKUP(INDIRECT("$G$"&amp;LOOKUP(2, 1 / ($AF$1:INDIRECT("$AF$"&amp;ROW($AF86)-1) &lt;&gt; ""),ROW($AF$1:INDIRECT("$AF$"&amp;ROW($AF86)-1)))), 'EV and Base'!$A$1:$N$671, 6, FALSE))))</f>
        <v/>
      </c>
      <c r="AG86" s="2" t="str" cm="1">
        <f t="array" aca="1" ref="AG86" ca="1">IF(NOT(ISNUMBER(INDEX($A:$A, LOOKUP(2, 1 / ($A$1:INDIRECT("$A$"&amp;ROW($A86)) &lt;&gt; ""),ROW($A$1:INDIRECT("$A$"&amp;ROW($A86)))), 1))), "",
INDEX($AG:$AG, LOOKUP(2, 1 / ($AG$1:INDIRECT("$AG$"&amp;ROW($AG86)-1) &lt;&gt; ""),ROW($AG$1:INDIRECT("$AG$"&amp;ROW($AG86)-1))), 1)+
IF(INDEX($AC:$AC, LOOKUP(2, 1 / ($AC$1:INDIRECT("$AC$"&amp;ROW($AC86)-1) &lt;&gt; ""),ROW($AC$1:INDIRECT("$AC$"&amp;ROW($AC86)-1))), 1)+
INDEX($AD:$AD, LOOKUP(2, 1 / ($AD$1:INDIRECT("$AD$"&amp;ROW($AD86)-1) &lt;&gt; ""),ROW($AD$1:INDIRECT("$AD$"&amp;ROW($AD86)-1))), 1)+
INDEX($AE:$AE, LOOKUP(2, 1 / ($AE$1:INDIRECT("$AE$"&amp;ROW($AE86)-1) &lt;&gt; ""),ROW($AE$1:INDIRECT("$AE$"&amp;ROW($AD86)-1))), 1)+
INDEX($AE:$AF, LOOKUP(2, 1 / ($AF$1:INDIRECT("$AF$"&amp;ROW($AF86)-1) &lt;&gt; ""),ROW($AF$1:INDIRECT("$AF$"&amp;ROW($AD86)-1))), 1)+
INDEX($AG:$AG, LOOKUP(2, 1 / ($AG$1:INDIRECT("$AG$"&amp;ROW($AG86)-1) &lt;&gt; ""),ROW($AG$1:INDIRECT("$AG$"&amp;ROW($AD86)-1))), 1)+
INDEX($AH:$AH, LOOKUP(2, 1 / ($AH$1:INDIRECT("$AH$"&amp;ROW($AH86)-1) &lt;&gt; ""),ROW($AH$1:INDIRECT("$AH$"&amp;ROW($AD86)-1))), 1)&gt;=510,0,
IF(INDEX($AG:$AG, LOOKUP(2, 1 / ($AG$1:INDIRECT("$AG$"&amp;ROW($AG86)-1) &lt;&gt; ""),ROW($AG$1:INDIRECT("$AG$"&amp;ROW($AG86)-1))), 1)&gt;=255,0,
VLOOKUP(INDIRECT("$G$"&amp;LOOKUP(2, 1 / ($AG$1:INDIRECT("$AG$"&amp;ROW($AG86)-1) &lt;&gt; ""),ROW($AG$1:INDIRECT("$AG$"&amp;ROW($AG86)-1)))), 'EV and Base'!$A$1:$N$671, 7, FALSE))))</f>
        <v/>
      </c>
      <c r="AH86" s="24" t="str" cm="1">
        <f t="array" aca="1" ref="AH86" ca="1">IF(NOT(ISNUMBER(INDEX($A:$A,LOOKUP(2,1/($A$1:INDIRECT("$A$"&amp;ROW($A86))&lt;&gt;""),ROW($A$1:INDIRECT("$A$"&amp;ROW($A86)))),1))),"",
INDEX($AH:$AH,LOOKUP(2,1/($AH$1:INDIRECT("$AH$"&amp;ROW($AH86)-1)&lt;&gt;""),ROW($AH$1:INDIRECT("$AH$"&amp;ROW($AH86)-1))),1)+
IF(INDEX($AC:$AC,LOOKUP(2,1/($AC$1:INDIRECT("$AC$"&amp;ROW($AC86)-1)&lt;&gt;""),ROW($AC$1:INDIRECT("$AC$"&amp;ROW($AC86)-1))),1)+
INDEX($AD:$AD,LOOKUP(2,1/($AD$1:INDIRECT("$AD$"&amp;ROW($AD86)-1)&lt;&gt;""),ROW($AD$1:INDIRECT("$AD$"&amp;ROW($AD86)-1))),1)+
INDEX($AE:$AE,LOOKUP(2,1/($AE$1:INDIRECT("$AE$"&amp;ROW($AE86)-1)&lt;&gt;""),ROW($AE$1:INDIRECT("$AE$"&amp;ROW($AD86)-1))),1)+
INDEX($AE:$AF,LOOKUP(2,1/($AF$1:INDIRECT("$AF$"&amp;ROW($AF86)-1)&lt;&gt;""),ROW($AF$1:INDIRECT("$AF$"&amp;ROW($AD86)-1))),1)+
INDEX($AG:$AG,LOOKUP(2,1/($AG$1:INDIRECT("$AG$"&amp;ROW($AG86)-1)&lt;&gt;""),ROW($AG$1:INDIRECT("$AG$"&amp;ROW($AD86)-1))),1)+
INDEX($AH:$AH,LOOKUP(2,1/($AH$1:INDIRECT("$AH$"&amp;ROW($AH86)-1)&lt;&gt;""),ROW($AH$1:INDIRECT("$AH$"&amp;ROW($AD86)-1))),1)&gt;=510,0,
IF(INDEX($AH:$AH,LOOKUP(2,1/($AH$1:INDIRECT("$AH$"&amp;ROW($AH86)-1)&lt;&gt;""),ROW($AH$1:INDIRECT("$AH$"&amp;ROW($AH86)-1))),1)&gt;=255,0,
VLOOKUP(INDIRECT("$G$"&amp;LOOKUP(2,1/($AH$1:INDIRECT("$AH$"&amp;ROW($AH86)-1)&lt;&gt;""),ROW($AH$1:INDIRECT("$AH$"&amp;ROW($AH86)-1)))),'EV and Base'!$A$1:$N$671,8,FALSE))))</f>
        <v/>
      </c>
      <c r="AI86" s="29" t="str" cm="1">
        <f t="array" aca="1" ref="AI86" ca="1">IF(NOT(ISNUMBER(INDEX($A:$A,LOOKUP(2,1/($A$1:INDIRECT("$A$"&amp;ROW($A86))&lt;&gt;""),ROW($A$1:INDIRECT("$A$"&amp;ROW($A86)))),1))),"",
ROUNDDOWN((((2*VLOOKUP($AA86,'EV and Base'!$A$1:$N$671,9,FALSE))+31+ROUNDDOWN($AC86/4,0))*$AB86)/100,0)+$AB86+10)</f>
        <v/>
      </c>
      <c r="AJ86" s="21" t="str" cm="1">
        <f t="array" aca="1" ref="AJ86" ca="1">IF(NOT(ISNUMBER(INDEX($A:$A, LOOKUP(2, 1 / ($A$1:INDIRECT("$A$"&amp;ROW($A86)) &lt;&gt; ""),ROW($A$1:INDIRECT("$A$"&amp;ROW($A86)))), 1))), "",
ROUNDDOWN((ROUNDDOWN((((2*VLOOKUP($AA86, 'EV and Base'!$A$1:$N$671, 10, FALSE))+31+ROUNDDOWN($AD86/4, 0))*$AB86)/100, 0)+5)*1.1, 0))</f>
        <v/>
      </c>
      <c r="AK86" s="21" t="str" cm="1">
        <f t="array" aca="1" ref="AK86" ca="1">IF(NOT(ISNUMBER(INDEX($A:$A, LOOKUP(2, 1 / ($A$1:INDIRECT("$A$"&amp;ROW($A86)) &lt;&gt; ""),ROW($A$1:INDIRECT("$A$"&amp;ROW($A86)))), 1))), "",
ROUNDDOWN((ROUNDDOWN((((2*VLOOKUP($AA86, 'EV and Base'!$A$1:$N$671, 11, FALSE))+30+ROUNDDOWN($AE86/4, 0))*$AB86)/100, 0)+5), 0)
&amp;"-"&amp;
ROUNDDOWN((ROUNDDOWN((((2*VLOOKUP($AA86, 'EV and Base'!$A$1:$N$671, 11, FALSE))+31+ROUNDDOWN($AE86/4, 0))*$AB86)/100, 0)+5), 0))</f>
        <v/>
      </c>
      <c r="AL86" s="21" t="str" cm="1">
        <f t="array" aca="1" ref="AL86" ca="1">IF(NOT(ISNUMBER(INDEX($A:$A, LOOKUP(2, 1 / ($A$1:INDIRECT("$A$"&amp;ROW($A86)) &lt;&gt; ""),ROW($A$1:INDIRECT("$A$"&amp;ROW($A86)))), 1))), "",
ROUNDDOWN((ROUNDDOWN((((2*VLOOKUP($AA86, 'EV and Base'!$A$1:$N$671, 12, FALSE))+0+ROUNDDOWN($AF86/4, 0))*$AB86)/100, 0)+5)*0.9, 0)
&amp;"-"&amp;
ROUNDDOWN((ROUNDDOWN((((2*VLOOKUP($AA86, 'EV and Base'!$A$1:$N$671, 12, FALSE))+31+ROUNDDOWN($AF86/4, 0))*$AB86)/100, 0)+5)*0.9, 0))</f>
        <v/>
      </c>
      <c r="AM86" s="21" t="str" cm="1">
        <f t="array" aca="1" ref="AM86" ca="1">IF(NOT(ISNUMBER(INDEX($A:$A, LOOKUP(2, 1 / ($A$1:INDIRECT("$A$"&amp;ROW($A86)) &lt;&gt; ""),ROW($A$1:INDIRECT("$A$"&amp;ROW($A86)))), 1))), "",
ROUNDDOWN((ROUNDDOWN((((2*VLOOKUP($AA86, 'EV and Base'!$A$1:$N$671, 13, FALSE))+30+ROUNDDOWN($AG86/4, 0))*$AB86)/100, 0)+5), 0)
&amp;"-"&amp;
ROUNDDOWN((ROUNDDOWN((((2*VLOOKUP($AA86, 'EV and Base'!$A$1:$N$671, 13, FALSE))+31+ROUNDDOWN($AG86/4, 0))*$AB86)/100, 0)+5), 0))</f>
        <v/>
      </c>
      <c r="AN86" s="25" t="str" cm="1">
        <f t="array" aca="1" ref="AN86" ca="1">IF(NOT(ISNUMBER(INDEX($A:$A, LOOKUP(2, 1 / ($A$1:INDIRECT("$A$"&amp;ROW($A86)) &lt;&gt; ""),ROW($A$1:INDIRECT("$A$"&amp;ROW($A86)))), 1))), "",
ROUNDDOWN((ROUNDDOWN((((2*VLOOKUP($AA86, 'EV and Base'!$A$1:$N$671, 14, FALSE))+31+ROUNDDOWN($AH86/4, 0))*$AB86)/100, 0)+5), 0))</f>
        <v/>
      </c>
      <c r="AO86" s="23" t="str" cm="1">
        <f t="array" aca="1" ref="AO86" ca="1">IF(NOT(ISNUMBER(INDEX($A:$A, LOOKUP(2, 1 / ($A$1:INDIRECT("$A$"&amp;ROW($A86)) &lt;&gt; ""),ROW($A$1:INDIRECT("$A$"&amp;ROW($A86)))), 1))), "",
ROUNDDOWN((((2*VLOOKUP($AA86, 'EV and Base'!$A$1:$N$671, 9, FALSE))+31+ROUNDDOWN($AC86/4, 0))*$AB86)/100, 0)+$AB86+10)</f>
        <v/>
      </c>
      <c r="AP86" s="2" t="str" cm="1">
        <f t="array" aca="1" ref="AP86" ca="1">IF(NOT(ISNUMBER(INDEX($A:$A, LOOKUP(2, 1 / ($A$1:INDIRECT("$A$"&amp;ROW($A86)) &lt;&gt; ""),ROW($A$1:INDIRECT("$A$"&amp;ROW($A86)))), 1))), "",
ROUNDDOWN((ROUNDDOWN((((2*VLOOKUP($AA86, 'EV and Base'!$A$1:$N$671, 10, FALSE))+31+ROUNDDOWN($AD86/4, 0))*$AB86)/100, 0)+5)*1.1, 0))</f>
        <v/>
      </c>
      <c r="AQ86" s="2" t="str" cm="1">
        <f t="array" aca="1" ref="AQ86" ca="1">IF(NOT(ISNUMBER(INDEX($A:$A, LOOKUP(2, 1 / ($A$1:INDIRECT("$A$"&amp;ROW($A86)) &lt;&gt; ""),ROW($A$1:INDIRECT("$A$"&amp;ROW($A86)))), 1))), "",
ROUNDDOWN((ROUNDDOWN((((2*VLOOKUP($AA86, 'EV and Base'!$A$1:$N$671, 11, FALSE))+$AV$2+ROUNDDOWN($AE86/4, 0))*$AB86)/100, 0)+5), 0))</f>
        <v/>
      </c>
      <c r="AR86" s="22" t="str" cm="1">
        <f t="array" aca="1" ref="AR86" ca="1">IF(NOT(ISNUMBER(INDEX($A:$A, LOOKUP(2, 1 / ($A$1:INDIRECT("$A$"&amp;ROW($A86)) &lt;&gt; ""),ROW($A$1:INDIRECT("$A$"&amp;ROW($A86)))), 1))), "",
ROUNDDOWN((ROUNDDOWN((((2*VLOOKUP($AA86, 'EV and Base'!$A$1:$N$671, 12, FALSE))+$AW$2+ROUNDDOWN($AF86/4, 0))*$AB86)/100, 0)+5)*0.9, 0))</f>
        <v/>
      </c>
      <c r="AS86" s="2" t="str" cm="1">
        <f t="array" aca="1" ref="AS86" ca="1">IF(NOT(ISNUMBER(INDEX($A:$A, LOOKUP(2, 1 / ($A$1:INDIRECT("$A$"&amp;ROW($A86)) &lt;&gt; ""),ROW($A$1:INDIRECT("$A$"&amp;ROW($A86)))), 1))), "",
ROUNDDOWN((ROUNDDOWN((((2*VLOOKUP($AA86, 'EV and Base'!$A$1:$N$671, 13, FALSE))+$AX$2+ROUNDDOWN($AG86/4, 0))*$AB86)/100, 0)+5), 0))</f>
        <v/>
      </c>
      <c r="AT86" s="24" t="str" cm="1">
        <f t="array" aca="1" ref="AT86" ca="1">IF(NOT(ISNUMBER(INDEX($A:$A, LOOKUP(2, 1 / ($A$1:INDIRECT("$A$"&amp;ROW($A86)) &lt;&gt; ""),ROW($A$1:INDIRECT("$A$"&amp;ROW($A86)))), 1))), "",
ROUNDDOWN((ROUNDDOWN((((2*VLOOKUP($AA86, 'EV and Base'!$A$1:$N$671, 14, FALSE))+31+ROUNDDOWN($AH86/4, 0))*$AB86)/100, 0)+5), 0))</f>
        <v/>
      </c>
      <c r="AU86" s="28"/>
      <c r="AY86" t="str" cm="1">
        <f t="array" aca="1" ref="AY86" ca="1">IF(NOT(ISNUMBER(INDEX($A:$A,LOOKUP(2,1/($A$1:INDIRECT("$A$"&amp;ROW($A86))&lt;&gt;""),ROW($A$1:INDIRECT("$A$"&amp;ROW($A86)))),1))),"",
INDEX($AY:$AY,LOOKUP(2,1/($AY$1:INDIRECT("$AY$"&amp;ROW($AY86)-1)&lt;&gt;""),ROW($AY$1:INDIRECT("$AY$"&amp;ROW($AY86)-1))),1)+$BL86)</f>
        <v/>
      </c>
      <c r="AZ86" s="3" t="str" cm="1">
        <f t="array" aca="1" ref="AZ86" ca="1">IF(NOT(ISNUMBER(INDEX($A:$A, LOOKUP(2, 1 / ($A$1:INDIRECT("$A$"&amp;ROW($A86)) &lt;&gt; ""),ROW($A$1:INDIRECT("$A$"&amp;ROW($A86)))), 1))), "",
VLOOKUP(INDIRECT("$G$"&amp;LOOKUP(2, 1 / ($AY$1:INDIRECT("$AY$"&amp;ROW($AY86)-1) &lt;&gt; ""),ROW($AY$1:INDIRECT("$AY$"&amp;ROW($AY86)-1)))),'EV and Base'!A81:N751,2,FALSE))</f>
        <v/>
      </c>
      <c r="BA86" s="3" t="str" cm="1">
        <f t="array" aca="1" ref="BA86" ca="1">IF(NOT(ISNUMBER(INDEX($A:$A, LOOKUP(2, 1 / ($A$1:INDIRECT("$A$"&amp;ROW($A86)) &lt;&gt; ""),ROW($A$1:INDIRECT("$A$"&amp;ROW($A86)))), 1))), "",
INDIRECT("$I$"&amp;LOOKUP(2, 1 / ($AY$1:INDIRECT("$AY$"&amp;ROW($AY86)-1) &lt;&gt; ""),ROW($AY$1:INDIRECT("$AY$"&amp;ROW($AY86)-1)))))</f>
        <v/>
      </c>
      <c r="BB86" s="1" t="str" cm="1">
        <f t="array" aca="1" ref="BB86" ca="1">IF(NOT(ISNUMBER(INDEX($A:$A, LOOKUP(2, 1 / ($A$1:INDIRECT("$A$"&amp;ROW($A86)) &lt;&gt; ""),ROW($A$1:INDIRECT("$A$"&amp;ROW($A86)))), 1))), "",
INDIRECT("$AB$"&amp;LOOKUP(2, 1 / ($AY$1:INDIRECT("$AY$"&amp;ROW($AY86)-1) &lt;&gt; ""),ROW($AY$1:INDIRECT("$AY$"&amp;ROW($AY86)-1)))))</f>
        <v/>
      </c>
      <c r="BC86" s="3" t="str" cm="1">
        <f t="array" aca="1" ref="BC86" ca="1">IF(NOT(ISNUMBER(INDEX($A:$A,LOOKUP(2,1/($A$1:INDIRECT("$A$"&amp;ROW($A86))&lt;&gt;""),ROW($A$1:INDIRECT("$A$"&amp;ROW($A86)))),1))),"",
$BA86+$BA86+10)</f>
        <v/>
      </c>
      <c r="BD86" s="3" t="str" cm="1">
        <f t="array" aca="1" ref="BD86" ca="1">IF(NOT(ISNUMBER(INDEX($A:$A,LOOKUP(2,1/($A$1:INDIRECT("$A$"&amp;ROW($A86))&lt;&gt;""),ROW($A$1:INDIRECT("$A$"&amp;ROW($A86)))),1))),"",
$BA86+$BB86+10)</f>
        <v/>
      </c>
      <c r="BE86" s="3" t="str" cm="1">
        <f t="array" aca="1" ref="BE86" ca="1">IF(NOT(ISNUMBER(INDEX($A:$A,LOOKUP(2,1/($A$1:INDIRECT("$A$"&amp;ROW($A86))&lt;&gt;""),ROW($A$1:INDIRECT("$A$"&amp;ROW($A86)))),1))),"",
$BC86*$BC86)</f>
        <v/>
      </c>
      <c r="BF86" s="3" t="str" cm="1">
        <f t="array" aca="1" ref="BF86" ca="1">IF(NOT(ISNUMBER(INDEX($A:$A,LOOKUP(2,1/($A$1:INDIRECT("$A$"&amp;ROW($A86))&lt;&gt;""),ROW($A$1:INDIRECT("$A$"&amp;ROW($A86)))),1))),"",
$BD86*$BD86)</f>
        <v/>
      </c>
      <c r="BG86" s="3" t="str" cm="1">
        <f t="array" aca="1" ref="BG86" ca="1">IF(NOT(ISNUMBER(INDEX($A:$A,LOOKUP(2,1/($A$1:INDIRECT("$A$"&amp;ROW($A86))&lt;&gt;""),ROW($A$1:INDIRECT("$A$"&amp;ROW($A86)))),1))),"",
_xlfn.FLOOR.MATH(1.5*_xlfn.FLOOR.MATH($AZ86*BA86/5)))</f>
        <v/>
      </c>
      <c r="BH86" s="3" t="str" cm="1">
        <f t="array" aca="1" ref="BH86" ca="1">IF(NOT(ISNUMBER(INDEX($A:$A, LOOKUP(2, 1 / ($A$1:INDIRECT("$A$"&amp;ROW($A86)) &lt;&gt; ""),ROW($A$1:INDIRECT("$A$"&amp;ROW($A86)))), 1))), "",
_xlfn.FLOOR.MATH($BG86/IF(OR(INDIRECT("$C$"&amp;LOOKUP(2, 1 / ($AY$1:INDIRECT("$AY$"&amp;ROW($AY86)-1) &lt;&gt; ""),ROW($AY$1:INDIRECT("$AY$"&amp;ROW($AY86)-1))))="Multi",
INDIRECT("$C$"&amp;LOOKUP(2, 1 / ($AY$1:INDIRECT("$AY$"&amp;ROW($AY86)-1) &lt;&gt; ""),ROW($AY$1:INDIRECT("$AY$"&amp;ROW($AY86)-1))))="Double"),2,1)))</f>
        <v/>
      </c>
      <c r="BI86" s="3" t="str" cm="1">
        <f t="array" aca="1" ref="BI86" ca="1">IF(NOT(ISNUMBER(INDEX($A:$A,LOOKUP(2,1/($A$1:INDIRECT("$A$"&amp;ROW($A86))&lt;&gt;""),ROW($A$1:INDIRECT("$A$"&amp;ROW($A86)))),1))),"",
VLOOKUP($BC86,GameFreakSQRT!$A$1:$B$200,2,FALSE))</f>
        <v/>
      </c>
      <c r="BJ86" s="3" t="str" cm="1">
        <f t="array" aca="1" ref="BJ86" ca="1">IF(NOT(ISNUMBER(INDEX($A:$A,LOOKUP(2,1/($A$1:INDIRECT("$A$"&amp;ROW($A86))&lt;&gt;""),ROW($A$1:INDIRECT("$A$"&amp;ROW($A86)))),1))),"",
VLOOKUP($BD86,GameFreakSQRT!$A$1:$B$200,2,FALSE))</f>
        <v/>
      </c>
      <c r="BK86" s="3" t="str" cm="1">
        <f t="array" aca="1" ref="BK86" ca="1">IF(NOT(ISNUMBER(INDEX($A:$A,LOOKUP(2,1/($A$1:INDIRECT("$A$"&amp;ROW($A86))&lt;&gt;""),ROW($A$1:INDIRECT("$A$"&amp;ROW($A86)))),1))),"",
_xlfn.FLOOR.MATH((($BI86*$BE86)*$BH86)/($BJ86*$BF86))+1)</f>
        <v/>
      </c>
      <c r="BL86" s="3" t="str" cm="1">
        <f t="array" aca="1" ref="BL86" ca="1">IF(NOT(ISNUMBER(INDEX($A:$A,LOOKUP(2,1/($A$1:INDIRECT("$A$"&amp;ROW($A86))&lt;&gt;""),ROW($A$1:INDIRECT("$A$"&amp;ROW($A86)))),1))),"",
_xlfn.FLOOR.MATH($BK86*IF(NOT(INDIRECT("$Z$"&amp;LOOKUP(2, 1 / ($AY$1:INDIRECT("$AY$"&amp;ROW($AY86)-1) &lt;&gt; ""),ROW($AY$1:INDIRECT("$AY$"&amp;ROW($AY86)-1))))=""),1.5,1)))</f>
        <v/>
      </c>
      <c r="BM86" s="3" t="str" cm="1">
        <f t="array" aca="1" ref="BM86" ca="1">IF(NOT(ISNUMBER(INDEX($A:$A, LOOKUP(2, 1 / ($A$1:INDIRECT("$A$"&amp;ROW($A86)) &lt;&gt; ""),ROW($A$1:INDIRECT("$A$"&amp;ROW($A86)))), 1))), "",
INDIRECT("$Y$"&amp;LOOKUP(2, 1 / ($AY$1:INDIRECT("$AY$"&amp;ROW($AY86)-1) &lt;&gt; ""),ROW($AY$1:INDIRECT("$AY$"&amp;ROW($AY86)-1)))))</f>
        <v/>
      </c>
      <c r="BN86" s="3" t="str">
        <f t="shared" ca="1" si="7"/>
        <v/>
      </c>
      <c r="CT86" s="3" t="str" cm="1">
        <f t="array" aca="1" ref="CT86" ca="1">IF(NOT(ISNUMBER(INDEX($A:$A, LOOKUP(2, 1 / ($A$1:INDIRECT("$A$"&amp;ROW($A86)) &lt;&gt; ""),ROW($A$1:INDIRECT("$A$"&amp;ROW($A86)))), 1))), "",
$AY86-INDEX($AY:$AY, LOOKUP(2, 1 / ($AY$1:INDIRECT("$AV$"&amp;ROW($AY86)-1) &lt;&gt; ""),ROW($AY$1:INDIRECT("$AV$"&amp;ROW($AY86)-1))), 1))</f>
        <v/>
      </c>
      <c r="CU86" s="3" t="str" cm="1">
        <f t="array" aca="1" ref="CU86" ca="1">IF(NOT(ISNUMBER(INDEX($A:$A, LOOKUP(2, 1 / ($A$1:INDIRECT("$A$"&amp;ROW($A86)) &lt;&gt; ""),ROW($A$1:INDIRECT("$A$"&amp;ROW($A86)))), 1))), "",
INDEX($Y:$Y, LOOKUP(2, 1 / ($Y$1:INDIRECT("$Y$"&amp;ROW($Y86)-1) &lt;&gt; ""),ROW($Y$1:INDIRECT("$Y$"&amp;ROW($Y86)-1))), 1))</f>
        <v/>
      </c>
      <c r="CV86" s="1" t="str">
        <f ca="1">IFERROR(VLOOKUP($AY86, 'Medium-Slow'!$A$1:$B$101, 2, TRUE),"")</f>
        <v/>
      </c>
    </row>
    <row r="87" spans="1:100" x14ac:dyDescent="0.45">
      <c r="A87" s="56" t="s">
        <v>75</v>
      </c>
      <c r="B87" s="56" t="s">
        <v>247</v>
      </c>
      <c r="C87" s="56" t="s">
        <v>46</v>
      </c>
      <c r="D87" s="56" t="s">
        <v>246</v>
      </c>
      <c r="E87" s="56" t="s">
        <v>48</v>
      </c>
      <c r="F87" s="56">
        <v>1</v>
      </c>
      <c r="G87" s="2" t="s">
        <v>166</v>
      </c>
      <c r="H87" s="2" t="s">
        <v>50</v>
      </c>
      <c r="I87" s="2">
        <v>19</v>
      </c>
      <c r="J87" s="2" t="s">
        <v>157</v>
      </c>
      <c r="K87" s="2" t="s">
        <v>167</v>
      </c>
      <c r="L87" s="2" t="s">
        <v>53</v>
      </c>
      <c r="M87" s="2" t="s">
        <v>168</v>
      </c>
      <c r="N87" s="2" t="s">
        <v>99</v>
      </c>
      <c r="O87" s="2" t="s">
        <v>169</v>
      </c>
      <c r="P87" s="2" t="s">
        <v>218</v>
      </c>
      <c r="Q87" s="2">
        <v>0</v>
      </c>
      <c r="R87" s="2">
        <f>_xlfn.FLOOR.MATH((((2*VLOOKUP(G87, 'EV and Base'!$A$1:$N$671, 9, FALSE))+$Q87)*$I87)/100)+$I87+10</f>
        <v>57</v>
      </c>
      <c r="S87" s="2">
        <f>_xlfn.FLOOR.MATH((_xlfn.FLOOR.MATH((((2*VLOOKUP($G87, 'EV and Base'!$A$1:$N$671, 10, FALSE))+$Q87)*$I87)/100)+5)*
IF(OR($J87="Lonely", $J87="Brave", $J87="Adamant", $J87="Naughty"), 1.1,
IF(OR($J87="Bold", $J87="Timid", $J87="Modest", $J87="Calm"), 0.9, 1)))</f>
        <v>35</v>
      </c>
      <c r="T87" s="2">
        <f>_xlfn.FLOOR.MATH((_xlfn.FLOOR.MATH((((2*VLOOKUP($G87, 'EV and Base'!$A$1:$N$671, 11, FALSE))+$Q87)*$I87)/100)+5)*
IF(OR($J87="Bold", $J87="Relaxed", $J87="Impish", $J87="Lax"), 1.1,
IF(OR($J87="Lonely", $J87="Hasty", $J87="Mild", $J87="Gentle"), 0.9, 1)))</f>
        <v>25</v>
      </c>
      <c r="U87" s="2">
        <f>_xlfn.FLOOR.MATH((_xlfn.FLOOR.MATH((((2*VLOOKUP($G87, 'EV and Base'!$A$1:$N$671, 12, FALSE))+$Q87)*$I87)/100)+5)*
IF(OR($J87="Modest", $J87="Mild", $J87="Quiet", $J87="Rash"), 1.1,
IF(OR($J87="Adamant", $J87="Impish", $J87="Jolly", $J87="Careful"), 0.9, 1)))</f>
        <v>14</v>
      </c>
      <c r="V87" s="2">
        <f>_xlfn.FLOOR.MATH((_xlfn.FLOOR.MATH((((2*VLOOKUP($G87, 'EV and Base'!$A$1:$N$671, 13, FALSE))+$Q87)*$I87)/100)+5)*
IF(OR($J87="Calm", $J87="Gentle", $J87="Sassy", $J87="Careful"), 1.1,
IF(OR($J87="Naughty", $J87="Lax", $J87="Naive", $J87="Rash"), 0.9, 1)))</f>
        <v>18</v>
      </c>
      <c r="W87" s="2">
        <f>_xlfn.FLOOR.MATH((_xlfn.FLOOR.MATH((((2*VLOOKUP($G87, 'EV and Base'!$A$1:$N$671, 14, FALSE))+$Q87)*$I87)/100)+5)*
IF(OR($J87="Timid", $J87="Hasty", $J87="Jolly", $J87="Naive"), 1.1,
IF(OR($J87="Brave", $J87="Relaxed", $J87="Quiet", $J87="Sassy"), 0.9, 1)))</f>
        <v>18</v>
      </c>
      <c r="X87" s="56">
        <v>760</v>
      </c>
      <c r="AA87" s="23" t="str" cm="1">
        <f t="array" aca="1" ref="AA87" ca="1">IF(NOT(ISNUMBER(INDEX($A:$A,LOOKUP(2,1/($A$1:INDIRECT("$A$"&amp;ROW($A87))&lt;&gt;""),ROW($A$1:INDIRECT("$A$"&amp;ROW($A87)))),1))),"",
IF(NOT(ISNUMBER($A87)),$AA86,
IF($AB87&lt;16,"Lillipup",
IF($AB87&lt;32,"Herdier",
"Stoutland"))))</f>
        <v/>
      </c>
      <c r="AB87" s="25" t="str" cm="1">
        <f t="array" aca="1" ref="AB87" ca="1">IF(NOT(ISNUMBER(INDEX($A:$A, LOOKUP(2, 1 / ($A$1:INDIRECT("$A$"&amp;ROW($A87)) &lt;&gt; ""),ROW($A$1:INDIRECT("$A$"&amp;ROW($A87)))), 1))), "",
VLOOKUP($AY87,'Medium-Slow'!$A$1:$B$101,2,TRUE))</f>
        <v/>
      </c>
      <c r="AC87" s="23" t="str" cm="1">
        <f t="array" aca="1" ref="AC87" ca="1">IF(NOT(ISNUMBER(INDEX($A:$A, LOOKUP(2, 1 / ($A$1:INDIRECT("$A$"&amp;ROW($A87)) &lt;&gt; ""),ROW($A$1:INDIRECT("$A$"&amp;ROW($A87)))), 1))), "",
INDEX($AC:$AC, LOOKUP(2, 1 / ($AC$1:INDIRECT("$AC$"&amp;ROW($AC87)-1) &lt;&gt; ""),ROW($AC$1:INDIRECT("$AC$"&amp;ROW($AC87)-1))), 1)+
IF(INDEX($AC:$AC, LOOKUP(2, 1 / ($AC$1:INDIRECT("$AC$"&amp;ROW($AC87)-1) &lt;&gt; ""),ROW($AC$1:INDIRECT("$AC$"&amp;ROW($AC87)-1))), 1)+
INDEX($AD:$AD, LOOKUP(2, 1 / ($AD$1:INDIRECT("$AD$"&amp;ROW($AD87)-1) &lt;&gt; ""),ROW($AD$1:INDIRECT("$AD$"&amp;ROW($AD87)-1))), 1)+
INDEX($AE:$AE, LOOKUP(2, 1 / ($AE$1:INDIRECT("$AE$"&amp;ROW($AE87)-1) &lt;&gt; ""),ROW($AE$1:INDIRECT("$AE$"&amp;ROW($AD87)-1))), 1)+
INDEX($AE:$AF, LOOKUP(2, 1 / ($AF$1:INDIRECT("$AF$"&amp;ROW($AF87)-1) &lt;&gt; ""),ROW($AF$1:INDIRECT("$AF$"&amp;ROW($AD87)-1))), 1)+
INDEX($AG:$AG, LOOKUP(2, 1 / ($AG$1:INDIRECT("$AG$"&amp;ROW($AG87)-1) &lt;&gt; ""),ROW($AG$1:INDIRECT("$AG$"&amp;ROW($AD87)-1))), 1)+
INDEX($AH:$AH, LOOKUP(2, 1 / ($AH$1:INDIRECT("$AH$"&amp;ROW($AH87)-1) &lt;&gt; ""),ROW($AH$1:INDIRECT("$AH$"&amp;ROW($AD87)-1))), 1)&gt;=510,0,
IF(INDEX($AC:$AC, LOOKUP(2, 1 / ($AC$1:INDIRECT("$AC$"&amp;ROW($AC87)-1) &lt;&gt; ""),ROW($AC$1:INDIRECT("$AC$"&amp;ROW($AC87)-1))), 1)&gt;=255,0,
VLOOKUP(INDIRECT("$G$"&amp;LOOKUP(2, 1 / ($AC$1:INDIRECT("$AC$"&amp;ROW($AC87)-1) &lt;&gt; ""),ROW($AC$1:INDIRECT("$AC$"&amp;ROW($AC87)-1)))), 'EV and Base'!$A$1:$N$671, 3, FALSE))))</f>
        <v/>
      </c>
      <c r="AD87" s="2" t="str" cm="1">
        <f t="array" aca="1" ref="AD87" ca="1">IF(NOT(ISNUMBER(INDEX($A:$A, LOOKUP(2, 1 / ($A$1:INDIRECT("$A$"&amp;ROW($A87)) &lt;&gt; ""),ROW($A$1:INDIRECT("$A$"&amp;ROW($A87)))), 1))), "",
INDEX($AD:$AD, LOOKUP(2, 1 / ($AD$1:INDIRECT("$AD$"&amp;ROW($AD87)-1) &lt;&gt; ""),ROW($AD$1:INDIRECT("$AD$"&amp;ROW($AD87)-1))), 1)+
IF(INDEX($AC:$AC, LOOKUP(2, 1 / ($AC$1:INDIRECT("$AC$"&amp;ROW($AC87)-1) &lt;&gt; ""),ROW($AC$1:INDIRECT("$AC$"&amp;ROW($AC87)-1))), 1)+
INDEX($AD:$AD, LOOKUP(2, 1 / ($AD$1:INDIRECT("$AD$"&amp;ROW($AD87)-1) &lt;&gt; ""),ROW($AD$1:INDIRECT("$AD$"&amp;ROW($AD87)-1))), 1)+
INDEX($AE:$AE, LOOKUP(2, 1 / ($AE$1:INDIRECT("$AE$"&amp;ROW($AE87)-1) &lt;&gt; ""),ROW($AE$1:INDIRECT("$AE$"&amp;ROW($AD87)-1))), 1)+
INDEX($AE:$AF, LOOKUP(2, 1 / ($AF$1:INDIRECT("$AF$"&amp;ROW($AF87)-1) &lt;&gt; ""),ROW($AF$1:INDIRECT("$AF$"&amp;ROW($AD87)-1))), 1)+
INDEX($AG:$AG, LOOKUP(2, 1 / ($AG$1:INDIRECT("$AG$"&amp;ROW($AG87)-1) &lt;&gt; ""),ROW($AG$1:INDIRECT("$AG$"&amp;ROW($AD87)-1))), 1)+
INDEX($AH:$AH, LOOKUP(2, 1 / ($AH$1:INDIRECT("$AH$"&amp;ROW($AH87)-1) &lt;&gt; ""),ROW($AH$1:INDIRECT("$AH$"&amp;ROW($AD87)-1))), 1)&gt;=510,0,
IF(INDEX($AD:$AD, LOOKUP(2, 1 / ($AD$1:INDIRECT("$AD$"&amp;ROW($AD87)-1) &lt;&gt; ""),ROW($AD$1:INDIRECT("$AD$"&amp;ROW($AD87)-1))), 1)&gt;=255,0,
VLOOKUP(INDIRECT("$G$"&amp;LOOKUP(2, 1 / ($AD$1:INDIRECT("$AD$"&amp;ROW($AD87)-1) &lt;&gt; ""),ROW($AD$1:INDIRECT("$AD$"&amp;ROW($AD87)-1)))), 'EV and Base'!$A$1:$N$671, 4, FALSE))))</f>
        <v/>
      </c>
      <c r="AE87" s="2" t="str" cm="1">
        <f t="array" aca="1" ref="AE87" ca="1">IF(NOT(ISNUMBER(INDEX($A:$A,LOOKUP(2,1/($A$1:INDIRECT("$A$"&amp;ROW($A87))&lt;&gt;""),ROW($A$1:INDIRECT("$A$"&amp;ROW($A87)))),1))),"",
INDEX($AE:$AE,LOOKUP(2,1/($AE$1:INDIRECT("$AE$"&amp;ROW($AE87)-1)&lt;&gt;""),ROW($AE$1:INDIRECT("$AE$"&amp;ROW($AE87)-1))),1)+
IF(INDEX($AC:$AC,LOOKUP(2,1/($AC$1:INDIRECT("$AC$"&amp;ROW($AC87)-1)&lt;&gt;""),ROW($AC$1:INDIRECT("$AC$"&amp;ROW($AC87)-1))),1)+
INDEX($AD:$AD,LOOKUP(2,1/($AD$1:INDIRECT("$AD$"&amp;ROW($AD87)-1)&lt;&gt;""),ROW($AD$1:INDIRECT("$AD$"&amp;ROW($AD87)-1))),1)+
INDEX($AE:$AE,LOOKUP(2,1/($AE$1:INDIRECT("$AE$"&amp;ROW($AE87)-1)&lt;&gt;""),ROW($AE$1:INDIRECT("$AE$"&amp;ROW($AD87)-1))),1)+
INDEX($AE:$AF,LOOKUP(2,1/($AF$1:INDIRECT("$AF$"&amp;ROW($AF87)-1)&lt;&gt;""),ROW($AF$1:INDIRECT("$AF$"&amp;ROW($AD87)-1))),1)+
INDEX($AG:$AG,LOOKUP(2,1/($AG$1:INDIRECT("$AG$"&amp;ROW($AG87)-1)&lt;&gt;""),ROW($AG$1:INDIRECT("$AG$"&amp;ROW($AD87)-1))),1)+
INDEX($AH:$AH,LOOKUP(2,1/($AH$1:INDIRECT("$AH$"&amp;ROW($AH87)-1)&lt;&gt;""),ROW($AH$1:INDIRECT("$AH$"&amp;ROW($AD87)-1))),1)&gt;=510,0,
IF(INDEX($AE:$AE,LOOKUP(2,1/($AE$1:INDIRECT("$AE$"&amp;ROW($AE87)-1)&lt;&gt;""),ROW($AE$1:INDIRECT("$AE$"&amp;ROW($AE87)-1))),1)&gt;=255,0,
VLOOKUP(INDIRECT("$G$"&amp;LOOKUP(2,1/($AE$1:INDIRECT("$AE$"&amp;ROW($AE87)-1)&lt;&gt;""),ROW($AE$1:INDIRECT("$AE$"&amp;ROW($AE87)-1)))),'EV and Base'!$A$1:$N$671,5,FALSE))))</f>
        <v/>
      </c>
      <c r="AF87" s="2" t="str" cm="1">
        <f t="array" aca="1" ref="AF87" ca="1">IF(NOT(ISNUMBER(INDEX($A:$A, LOOKUP(2, 1 / ($A$1:INDIRECT("$A$"&amp;ROW($A87)) &lt;&gt; ""),ROW($A$1:INDIRECT("$A$"&amp;ROW($A87)))), 1))), "",
INDEX($AF:$AF, LOOKUP(2, 1 / ($AF$1:INDIRECT("$AF$"&amp;ROW($AF87)-1) &lt;&gt; ""),ROW($AF$1:INDIRECT("$AF$"&amp;ROW($AF87)-1))), 1)+
IF(INDEX($AC:$AC, LOOKUP(2, 1 / ($AC$1:INDIRECT("$AC$"&amp;ROW($AC87)-1) &lt;&gt; ""),ROW($AC$1:INDIRECT("$AC$"&amp;ROW($AC87)-1))), 1)+
INDEX($AD:$AD, LOOKUP(2, 1 / ($AD$1:INDIRECT("$AD$"&amp;ROW($AD87)-1) &lt;&gt; ""),ROW($AD$1:INDIRECT("$AD$"&amp;ROW($AD87)-1))), 1)+
INDEX($AE:$AE, LOOKUP(2, 1 / ($AE$1:INDIRECT("$AE$"&amp;ROW($AE87)-1) &lt;&gt; ""),ROW($AE$1:INDIRECT("$AE$"&amp;ROW($AD87)-1))), 1)+
INDEX($AE:$AF, LOOKUP(2, 1 / ($AF$1:INDIRECT("$AF$"&amp;ROW($AF87)-1) &lt;&gt; ""),ROW($AF$1:INDIRECT("$AF$"&amp;ROW($AD87)-1))), 1)+
INDEX($AG:$AG, LOOKUP(2, 1 / ($AG$1:INDIRECT("$AG$"&amp;ROW($AG87)-1) &lt;&gt; ""),ROW($AG$1:INDIRECT("$AG$"&amp;ROW($AD87)-1))), 1)+
INDEX($AH:$AH, LOOKUP(2, 1 / ($AH$1:INDIRECT("$AH$"&amp;ROW($AH87)-1) &lt;&gt; ""),ROW($AH$1:INDIRECT("$AH$"&amp;ROW($AD87)-1))), 1)&gt;=510,0,
IF(INDEX($AF:$AF, LOOKUP(2, 1 / ($AF$1:INDIRECT("$AF$"&amp;ROW($AF87)-1) &lt;&gt; ""),ROW($AF$1:INDIRECT("$AF$"&amp;ROW($AF87)-1))), 1)&gt;=255,0,
VLOOKUP(INDIRECT("$G$"&amp;LOOKUP(2, 1 / ($AF$1:INDIRECT("$AF$"&amp;ROW($AF87)-1) &lt;&gt; ""),ROW($AF$1:INDIRECT("$AF$"&amp;ROW($AF87)-1)))), 'EV and Base'!$A$1:$N$671, 6, FALSE))))</f>
        <v/>
      </c>
      <c r="AG87" s="2" t="str" cm="1">
        <f t="array" aca="1" ref="AG87" ca="1">IF(NOT(ISNUMBER(INDEX($A:$A, LOOKUP(2, 1 / ($A$1:INDIRECT("$A$"&amp;ROW($A87)) &lt;&gt; ""),ROW($A$1:INDIRECT("$A$"&amp;ROW($A87)))), 1))), "",
INDEX($AG:$AG, LOOKUP(2, 1 / ($AG$1:INDIRECT("$AG$"&amp;ROW($AG87)-1) &lt;&gt; ""),ROW($AG$1:INDIRECT("$AG$"&amp;ROW($AG87)-1))), 1)+
IF(INDEX($AC:$AC, LOOKUP(2, 1 / ($AC$1:INDIRECT("$AC$"&amp;ROW($AC87)-1) &lt;&gt; ""),ROW($AC$1:INDIRECT("$AC$"&amp;ROW($AC87)-1))), 1)+
INDEX($AD:$AD, LOOKUP(2, 1 / ($AD$1:INDIRECT("$AD$"&amp;ROW($AD87)-1) &lt;&gt; ""),ROW($AD$1:INDIRECT("$AD$"&amp;ROW($AD87)-1))), 1)+
INDEX($AE:$AE, LOOKUP(2, 1 / ($AE$1:INDIRECT("$AE$"&amp;ROW($AE87)-1) &lt;&gt; ""),ROW($AE$1:INDIRECT("$AE$"&amp;ROW($AD87)-1))), 1)+
INDEX($AE:$AF, LOOKUP(2, 1 / ($AF$1:INDIRECT("$AF$"&amp;ROW($AF87)-1) &lt;&gt; ""),ROW($AF$1:INDIRECT("$AF$"&amp;ROW($AD87)-1))), 1)+
INDEX($AG:$AG, LOOKUP(2, 1 / ($AG$1:INDIRECT("$AG$"&amp;ROW($AG87)-1) &lt;&gt; ""),ROW($AG$1:INDIRECT("$AG$"&amp;ROW($AD87)-1))), 1)+
INDEX($AH:$AH, LOOKUP(2, 1 / ($AH$1:INDIRECT("$AH$"&amp;ROW($AH87)-1) &lt;&gt; ""),ROW($AH$1:INDIRECT("$AH$"&amp;ROW($AD87)-1))), 1)&gt;=510,0,
IF(INDEX($AG:$AG, LOOKUP(2, 1 / ($AG$1:INDIRECT("$AG$"&amp;ROW($AG87)-1) &lt;&gt; ""),ROW($AG$1:INDIRECT("$AG$"&amp;ROW($AG87)-1))), 1)&gt;=255,0,
VLOOKUP(INDIRECT("$G$"&amp;LOOKUP(2, 1 / ($AG$1:INDIRECT("$AG$"&amp;ROW($AG87)-1) &lt;&gt; ""),ROW($AG$1:INDIRECT("$AG$"&amp;ROW($AG87)-1)))), 'EV and Base'!$A$1:$N$671, 7, FALSE))))</f>
        <v/>
      </c>
      <c r="AH87" s="24" t="str" cm="1">
        <f t="array" aca="1" ref="AH87" ca="1">IF(NOT(ISNUMBER(INDEX($A:$A,LOOKUP(2,1/($A$1:INDIRECT("$A$"&amp;ROW($A87))&lt;&gt;""),ROW($A$1:INDIRECT("$A$"&amp;ROW($A87)))),1))),"",
INDEX($AH:$AH,LOOKUP(2,1/($AH$1:INDIRECT("$AH$"&amp;ROW($AH87)-1)&lt;&gt;""),ROW($AH$1:INDIRECT("$AH$"&amp;ROW($AH87)-1))),1)+
IF(INDEX($AC:$AC,LOOKUP(2,1/($AC$1:INDIRECT("$AC$"&amp;ROW($AC87)-1)&lt;&gt;""),ROW($AC$1:INDIRECT("$AC$"&amp;ROW($AC87)-1))),1)+
INDEX($AD:$AD,LOOKUP(2,1/($AD$1:INDIRECT("$AD$"&amp;ROW($AD87)-1)&lt;&gt;""),ROW($AD$1:INDIRECT("$AD$"&amp;ROW($AD87)-1))),1)+
INDEX($AE:$AE,LOOKUP(2,1/($AE$1:INDIRECT("$AE$"&amp;ROW($AE87)-1)&lt;&gt;""),ROW($AE$1:INDIRECT("$AE$"&amp;ROW($AD87)-1))),1)+
INDEX($AE:$AF,LOOKUP(2,1/($AF$1:INDIRECT("$AF$"&amp;ROW($AF87)-1)&lt;&gt;""),ROW($AF$1:INDIRECT("$AF$"&amp;ROW($AD87)-1))),1)+
INDEX($AG:$AG,LOOKUP(2,1/($AG$1:INDIRECT("$AG$"&amp;ROW($AG87)-1)&lt;&gt;""),ROW($AG$1:INDIRECT("$AG$"&amp;ROW($AD87)-1))),1)+
INDEX($AH:$AH,LOOKUP(2,1/($AH$1:INDIRECT("$AH$"&amp;ROW($AH87)-1)&lt;&gt;""),ROW($AH$1:INDIRECT("$AH$"&amp;ROW($AD87)-1))),1)&gt;=510,0,
IF(INDEX($AH:$AH,LOOKUP(2,1/($AH$1:INDIRECT("$AH$"&amp;ROW($AH87)-1)&lt;&gt;""),ROW($AH$1:INDIRECT("$AH$"&amp;ROW($AH87)-1))),1)&gt;=255,0,
VLOOKUP(INDIRECT("$G$"&amp;LOOKUP(2,1/($AH$1:INDIRECT("$AH$"&amp;ROW($AH87)-1)&lt;&gt;""),ROW($AH$1:INDIRECT("$AH$"&amp;ROW($AH87)-1)))),'EV and Base'!$A$1:$N$671,8,FALSE))))</f>
        <v/>
      </c>
      <c r="AI87" s="29" t="str" cm="1">
        <f t="array" aca="1" ref="AI87" ca="1">IF(NOT(ISNUMBER(INDEX($A:$A,LOOKUP(2,1/($A$1:INDIRECT("$A$"&amp;ROW($A87))&lt;&gt;""),ROW($A$1:INDIRECT("$A$"&amp;ROW($A87)))),1))),"",
ROUNDDOWN((((2*VLOOKUP($AA87,'EV and Base'!$A$1:$N$671,9,FALSE))+31+ROUNDDOWN($AC87/4,0))*$AB87)/100,0)+$AB87+10)</f>
        <v/>
      </c>
      <c r="AJ87" s="21" t="str" cm="1">
        <f t="array" aca="1" ref="AJ87" ca="1">IF(NOT(ISNUMBER(INDEX($A:$A, LOOKUP(2, 1 / ($A$1:INDIRECT("$A$"&amp;ROW($A87)) &lt;&gt; ""),ROW($A$1:INDIRECT("$A$"&amp;ROW($A87)))), 1))), "",
ROUNDDOWN((ROUNDDOWN((((2*VLOOKUP($AA87, 'EV and Base'!$A$1:$N$671, 10, FALSE))+31+ROUNDDOWN($AD87/4, 0))*$AB87)/100, 0)+5)*1.1, 0))</f>
        <v/>
      </c>
      <c r="AK87" s="21" t="str" cm="1">
        <f t="array" aca="1" ref="AK87" ca="1">IF(NOT(ISNUMBER(INDEX($A:$A, LOOKUP(2, 1 / ($A$1:INDIRECT("$A$"&amp;ROW($A87)) &lt;&gt; ""),ROW($A$1:INDIRECT("$A$"&amp;ROW($A87)))), 1))), "",
ROUNDDOWN((ROUNDDOWN((((2*VLOOKUP($AA87, 'EV and Base'!$A$1:$N$671, 11, FALSE))+30+ROUNDDOWN($AE87/4, 0))*$AB87)/100, 0)+5), 0)
&amp;"-"&amp;
ROUNDDOWN((ROUNDDOWN((((2*VLOOKUP($AA87, 'EV and Base'!$A$1:$N$671, 11, FALSE))+31+ROUNDDOWN($AE87/4, 0))*$AB87)/100, 0)+5), 0))</f>
        <v/>
      </c>
      <c r="AL87" s="21" t="str" cm="1">
        <f t="array" aca="1" ref="AL87" ca="1">IF(NOT(ISNUMBER(INDEX($A:$A, LOOKUP(2, 1 / ($A$1:INDIRECT("$A$"&amp;ROW($A87)) &lt;&gt; ""),ROW($A$1:INDIRECT("$A$"&amp;ROW($A87)))), 1))), "",
ROUNDDOWN((ROUNDDOWN((((2*VLOOKUP($AA87, 'EV and Base'!$A$1:$N$671, 12, FALSE))+0+ROUNDDOWN($AF87/4, 0))*$AB87)/100, 0)+5)*0.9, 0)
&amp;"-"&amp;
ROUNDDOWN((ROUNDDOWN((((2*VLOOKUP($AA87, 'EV and Base'!$A$1:$N$671, 12, FALSE))+31+ROUNDDOWN($AF87/4, 0))*$AB87)/100, 0)+5)*0.9, 0))</f>
        <v/>
      </c>
      <c r="AM87" s="21" t="str" cm="1">
        <f t="array" aca="1" ref="AM87" ca="1">IF(NOT(ISNUMBER(INDEX($A:$A, LOOKUP(2, 1 / ($A$1:INDIRECT("$A$"&amp;ROW($A87)) &lt;&gt; ""),ROW($A$1:INDIRECT("$A$"&amp;ROW($A87)))), 1))), "",
ROUNDDOWN((ROUNDDOWN((((2*VLOOKUP($AA87, 'EV and Base'!$A$1:$N$671, 13, FALSE))+30+ROUNDDOWN($AG87/4, 0))*$AB87)/100, 0)+5), 0)
&amp;"-"&amp;
ROUNDDOWN((ROUNDDOWN((((2*VLOOKUP($AA87, 'EV and Base'!$A$1:$N$671, 13, FALSE))+31+ROUNDDOWN($AG87/4, 0))*$AB87)/100, 0)+5), 0))</f>
        <v/>
      </c>
      <c r="AN87" s="25" t="str" cm="1">
        <f t="array" aca="1" ref="AN87" ca="1">IF(NOT(ISNUMBER(INDEX($A:$A, LOOKUP(2, 1 / ($A$1:INDIRECT("$A$"&amp;ROW($A87)) &lt;&gt; ""),ROW($A$1:INDIRECT("$A$"&amp;ROW($A87)))), 1))), "",
ROUNDDOWN((ROUNDDOWN((((2*VLOOKUP($AA87, 'EV and Base'!$A$1:$N$671, 14, FALSE))+31+ROUNDDOWN($AH87/4, 0))*$AB87)/100, 0)+5), 0))</f>
        <v/>
      </c>
      <c r="AO87" s="23" t="str" cm="1">
        <f t="array" aca="1" ref="AO87" ca="1">IF(NOT(ISNUMBER(INDEX($A:$A, LOOKUP(2, 1 / ($A$1:INDIRECT("$A$"&amp;ROW($A87)) &lt;&gt; ""),ROW($A$1:INDIRECT("$A$"&amp;ROW($A87)))), 1))), "",
ROUNDDOWN((((2*VLOOKUP($AA87, 'EV and Base'!$A$1:$N$671, 9, FALSE))+31+ROUNDDOWN($AC87/4, 0))*$AB87)/100, 0)+$AB87+10)</f>
        <v/>
      </c>
      <c r="AP87" s="2" t="str" cm="1">
        <f t="array" aca="1" ref="AP87" ca="1">IF(NOT(ISNUMBER(INDEX($A:$A, LOOKUP(2, 1 / ($A$1:INDIRECT("$A$"&amp;ROW($A87)) &lt;&gt; ""),ROW($A$1:INDIRECT("$A$"&amp;ROW($A87)))), 1))), "",
ROUNDDOWN((ROUNDDOWN((((2*VLOOKUP($AA87, 'EV and Base'!$A$1:$N$671, 10, FALSE))+31+ROUNDDOWN($AD87/4, 0))*$AB87)/100, 0)+5)*1.1, 0))</f>
        <v/>
      </c>
      <c r="AQ87" s="2" t="str" cm="1">
        <f t="array" aca="1" ref="AQ87" ca="1">IF(NOT(ISNUMBER(INDEX($A:$A, LOOKUP(2, 1 / ($A$1:INDIRECT("$A$"&amp;ROW($A87)) &lt;&gt; ""),ROW($A$1:INDIRECT("$A$"&amp;ROW($A87)))), 1))), "",
ROUNDDOWN((ROUNDDOWN((((2*VLOOKUP($AA87, 'EV and Base'!$A$1:$N$671, 11, FALSE))+$AV$2+ROUNDDOWN($AE87/4, 0))*$AB87)/100, 0)+5), 0))</f>
        <v/>
      </c>
      <c r="AR87" s="22" t="str" cm="1">
        <f t="array" aca="1" ref="AR87" ca="1">IF(NOT(ISNUMBER(INDEX($A:$A, LOOKUP(2, 1 / ($A$1:INDIRECT("$A$"&amp;ROW($A87)) &lt;&gt; ""),ROW($A$1:INDIRECT("$A$"&amp;ROW($A87)))), 1))), "",
ROUNDDOWN((ROUNDDOWN((((2*VLOOKUP($AA87, 'EV and Base'!$A$1:$N$671, 12, FALSE))+$AW$2+ROUNDDOWN($AF87/4, 0))*$AB87)/100, 0)+5)*0.9, 0))</f>
        <v/>
      </c>
      <c r="AS87" s="2" t="str" cm="1">
        <f t="array" aca="1" ref="AS87" ca="1">IF(NOT(ISNUMBER(INDEX($A:$A, LOOKUP(2, 1 / ($A$1:INDIRECT("$A$"&amp;ROW($A87)) &lt;&gt; ""),ROW($A$1:INDIRECT("$A$"&amp;ROW($A87)))), 1))), "",
ROUNDDOWN((ROUNDDOWN((((2*VLOOKUP($AA87, 'EV and Base'!$A$1:$N$671, 13, FALSE))+$AX$2+ROUNDDOWN($AG87/4, 0))*$AB87)/100, 0)+5), 0))</f>
        <v/>
      </c>
      <c r="AT87" s="24" t="str" cm="1">
        <f t="array" aca="1" ref="AT87" ca="1">IF(NOT(ISNUMBER(INDEX($A:$A, LOOKUP(2, 1 / ($A$1:INDIRECT("$A$"&amp;ROW($A87)) &lt;&gt; ""),ROW($A$1:INDIRECT("$A$"&amp;ROW($A87)))), 1))), "",
ROUNDDOWN((ROUNDDOWN((((2*VLOOKUP($AA87, 'EV and Base'!$A$1:$N$671, 14, FALSE))+31+ROUNDDOWN($AH87/4, 0))*$AB87)/100, 0)+5), 0))</f>
        <v/>
      </c>
      <c r="AU87" s="28"/>
      <c r="AY87" t="str" cm="1">
        <f t="array" aca="1" ref="AY87" ca="1">IF(NOT(ISNUMBER(INDEX($A:$A,LOOKUP(2,1/($A$1:INDIRECT("$A$"&amp;ROW($A87))&lt;&gt;""),ROW($A$1:INDIRECT("$A$"&amp;ROW($A87)))),1))),"",
INDEX($AY:$AY,LOOKUP(2,1/($AY$1:INDIRECT("$AY$"&amp;ROW($AY87)-1)&lt;&gt;""),ROW($AY$1:INDIRECT("$AY$"&amp;ROW($AY87)-1))),1)+$BL87)</f>
        <v/>
      </c>
      <c r="AZ87" s="3" t="str" cm="1">
        <f t="array" aca="1" ref="AZ87" ca="1">IF(NOT(ISNUMBER(INDEX($A:$A, LOOKUP(2, 1 / ($A$1:INDIRECT("$A$"&amp;ROW($A87)) &lt;&gt; ""),ROW($A$1:INDIRECT("$A$"&amp;ROW($A87)))), 1))), "",
VLOOKUP(INDIRECT("$G$"&amp;LOOKUP(2, 1 / ($AY$1:INDIRECT("$AY$"&amp;ROW($AY87)-1) &lt;&gt; ""),ROW($AY$1:INDIRECT("$AY$"&amp;ROW($AY87)-1)))),'EV and Base'!A82:N752,2,FALSE))</f>
        <v/>
      </c>
      <c r="BA87" s="3" t="str" cm="1">
        <f t="array" aca="1" ref="BA87" ca="1">IF(NOT(ISNUMBER(INDEX($A:$A, LOOKUP(2, 1 / ($A$1:INDIRECT("$A$"&amp;ROW($A87)) &lt;&gt; ""),ROW($A$1:INDIRECT("$A$"&amp;ROW($A87)))), 1))), "",
INDIRECT("$I$"&amp;LOOKUP(2, 1 / ($AY$1:INDIRECT("$AY$"&amp;ROW($AY87)-1) &lt;&gt; ""),ROW($AY$1:INDIRECT("$AY$"&amp;ROW($AY87)-1)))))</f>
        <v/>
      </c>
      <c r="BB87" s="1" t="str" cm="1">
        <f t="array" aca="1" ref="BB87" ca="1">IF(NOT(ISNUMBER(INDEX($A:$A, LOOKUP(2, 1 / ($A$1:INDIRECT("$A$"&amp;ROW($A87)) &lt;&gt; ""),ROW($A$1:INDIRECT("$A$"&amp;ROW($A87)))), 1))), "",
INDIRECT("$AB$"&amp;LOOKUP(2, 1 / ($AY$1:INDIRECT("$AY$"&amp;ROW($AY87)-1) &lt;&gt; ""),ROW($AY$1:INDIRECT("$AY$"&amp;ROW($AY87)-1)))))</f>
        <v/>
      </c>
      <c r="BC87" s="3" t="str" cm="1">
        <f t="array" aca="1" ref="BC87" ca="1">IF(NOT(ISNUMBER(INDEX($A:$A,LOOKUP(2,1/($A$1:INDIRECT("$A$"&amp;ROW($A87))&lt;&gt;""),ROW($A$1:INDIRECT("$A$"&amp;ROW($A87)))),1))),"",
$BA87+$BA87+10)</f>
        <v/>
      </c>
      <c r="BD87" s="3" t="str" cm="1">
        <f t="array" aca="1" ref="BD87" ca="1">IF(NOT(ISNUMBER(INDEX($A:$A,LOOKUP(2,1/($A$1:INDIRECT("$A$"&amp;ROW($A87))&lt;&gt;""),ROW($A$1:INDIRECT("$A$"&amp;ROW($A87)))),1))),"",
$BA87+$BB87+10)</f>
        <v/>
      </c>
      <c r="BE87" s="3" t="str" cm="1">
        <f t="array" aca="1" ref="BE87" ca="1">IF(NOT(ISNUMBER(INDEX($A:$A,LOOKUP(2,1/($A$1:INDIRECT("$A$"&amp;ROW($A87))&lt;&gt;""),ROW($A$1:INDIRECT("$A$"&amp;ROW($A87)))),1))),"",
$BC87*$BC87)</f>
        <v/>
      </c>
      <c r="BF87" s="3" t="str" cm="1">
        <f t="array" aca="1" ref="BF87" ca="1">IF(NOT(ISNUMBER(INDEX($A:$A,LOOKUP(2,1/($A$1:INDIRECT("$A$"&amp;ROW($A87))&lt;&gt;""),ROW($A$1:INDIRECT("$A$"&amp;ROW($A87)))),1))),"",
$BD87*$BD87)</f>
        <v/>
      </c>
      <c r="BG87" s="3" t="str" cm="1">
        <f t="array" aca="1" ref="BG87" ca="1">IF(NOT(ISNUMBER(INDEX($A:$A,LOOKUP(2,1/($A$1:INDIRECT("$A$"&amp;ROW($A87))&lt;&gt;""),ROW($A$1:INDIRECT("$A$"&amp;ROW($A87)))),1))),"",
_xlfn.FLOOR.MATH(1.5*_xlfn.FLOOR.MATH($AZ87*BA87/5)))</f>
        <v/>
      </c>
      <c r="BH87" s="3" t="str" cm="1">
        <f t="array" aca="1" ref="BH87" ca="1">IF(NOT(ISNUMBER(INDEX($A:$A, LOOKUP(2, 1 / ($A$1:INDIRECT("$A$"&amp;ROW($A87)) &lt;&gt; ""),ROW($A$1:INDIRECT("$A$"&amp;ROW($A87)))), 1))), "",
_xlfn.FLOOR.MATH($BG87/IF(OR(INDIRECT("$C$"&amp;LOOKUP(2, 1 / ($AY$1:INDIRECT("$AY$"&amp;ROW($AY87)-1) &lt;&gt; ""),ROW($AY$1:INDIRECT("$AY$"&amp;ROW($AY87)-1))))="Multi",
INDIRECT("$C$"&amp;LOOKUP(2, 1 / ($AY$1:INDIRECT("$AY$"&amp;ROW($AY87)-1) &lt;&gt; ""),ROW($AY$1:INDIRECT("$AY$"&amp;ROW($AY87)-1))))="Double"),2,1)))</f>
        <v/>
      </c>
      <c r="BI87" s="3" t="str" cm="1">
        <f t="array" aca="1" ref="BI87" ca="1">IF(NOT(ISNUMBER(INDEX($A:$A,LOOKUP(2,1/($A$1:INDIRECT("$A$"&amp;ROW($A87))&lt;&gt;""),ROW($A$1:INDIRECT("$A$"&amp;ROW($A87)))),1))),"",
VLOOKUP($BC87,GameFreakSQRT!$A$1:$B$200,2,FALSE))</f>
        <v/>
      </c>
      <c r="BJ87" s="3" t="str" cm="1">
        <f t="array" aca="1" ref="BJ87" ca="1">IF(NOT(ISNUMBER(INDEX($A:$A,LOOKUP(2,1/($A$1:INDIRECT("$A$"&amp;ROW($A87))&lt;&gt;""),ROW($A$1:INDIRECT("$A$"&amp;ROW($A87)))),1))),"",
VLOOKUP($BD87,GameFreakSQRT!$A$1:$B$200,2,FALSE))</f>
        <v/>
      </c>
      <c r="BK87" s="3" t="str" cm="1">
        <f t="array" aca="1" ref="BK87" ca="1">IF(NOT(ISNUMBER(INDEX($A:$A,LOOKUP(2,1/($A$1:INDIRECT("$A$"&amp;ROW($A87))&lt;&gt;""),ROW($A$1:INDIRECT("$A$"&amp;ROW($A87)))),1))),"",
_xlfn.FLOOR.MATH((($BI87*$BE87)*$BH87)/($BJ87*$BF87))+1)</f>
        <v/>
      </c>
      <c r="BL87" s="3" t="str" cm="1">
        <f t="array" aca="1" ref="BL87" ca="1">IF(NOT(ISNUMBER(INDEX($A:$A,LOOKUP(2,1/($A$1:INDIRECT("$A$"&amp;ROW($A87))&lt;&gt;""),ROW($A$1:INDIRECT("$A$"&amp;ROW($A87)))),1))),"",
_xlfn.FLOOR.MATH($BK87*IF(NOT(INDIRECT("$Z$"&amp;LOOKUP(2, 1 / ($AY$1:INDIRECT("$AY$"&amp;ROW($AY87)-1) &lt;&gt; ""),ROW($AY$1:INDIRECT("$AY$"&amp;ROW($AY87)-1))))=""),1.5,1)))</f>
        <v/>
      </c>
      <c r="BM87" s="3" t="str" cm="1">
        <f t="array" aca="1" ref="BM87" ca="1">IF(NOT(ISNUMBER(INDEX($A:$A, LOOKUP(2, 1 / ($A$1:INDIRECT("$A$"&amp;ROW($A87)) &lt;&gt; ""),ROW($A$1:INDIRECT("$A$"&amp;ROW($A87)))), 1))), "",
INDIRECT("$Y$"&amp;LOOKUP(2, 1 / ($AY$1:INDIRECT("$AY$"&amp;ROW($AY87)-1) &lt;&gt; ""),ROW($AY$1:INDIRECT("$AY$"&amp;ROW($AY87)-1)))))</f>
        <v/>
      </c>
      <c r="BN87" s="3" t="str">
        <f t="shared" ca="1" si="7"/>
        <v/>
      </c>
      <c r="CT87" s="3" t="str" cm="1">
        <f t="array" aca="1" ref="CT87" ca="1">IF(NOT(ISNUMBER(INDEX($A:$A, LOOKUP(2, 1 / ($A$1:INDIRECT("$A$"&amp;ROW($A87)) &lt;&gt; ""),ROW($A$1:INDIRECT("$A$"&amp;ROW($A87)))), 1))), "",
$AY87-INDEX($AY:$AY, LOOKUP(2, 1 / ($AY$1:INDIRECT("$AV$"&amp;ROW($AY87)-1) &lt;&gt; ""),ROW($AY$1:INDIRECT("$AV$"&amp;ROW($AY87)-1))), 1))</f>
        <v/>
      </c>
      <c r="CU87" s="3" t="str" cm="1">
        <f t="array" aca="1" ref="CU87" ca="1">IF(NOT(ISNUMBER(INDEX($A:$A, LOOKUP(2, 1 / ($A$1:INDIRECT("$A$"&amp;ROW($A87)) &lt;&gt; ""),ROW($A$1:INDIRECT("$A$"&amp;ROW($A87)))), 1))), "",
INDEX($Y:$Y, LOOKUP(2, 1 / ($Y$1:INDIRECT("$Y$"&amp;ROW($Y87)-1) &lt;&gt; ""),ROW($Y$1:INDIRECT("$Y$"&amp;ROW($Y87)-1))), 1))</f>
        <v/>
      </c>
      <c r="CV87" s="1" t="str">
        <f ca="1">IFERROR(VLOOKUP($AY87, 'Medium-Slow'!$A$1:$B$101, 2, TRUE),"")</f>
        <v/>
      </c>
    </row>
    <row r="88" spans="1:100" x14ac:dyDescent="0.45">
      <c r="A88" s="56" t="s">
        <v>75</v>
      </c>
      <c r="B88" s="56" t="s">
        <v>248</v>
      </c>
      <c r="C88" s="56" t="s">
        <v>46</v>
      </c>
      <c r="D88" s="56" t="s">
        <v>246</v>
      </c>
      <c r="E88" s="56" t="s">
        <v>48</v>
      </c>
      <c r="F88" s="56">
        <v>1</v>
      </c>
      <c r="G88" s="2" t="s">
        <v>159</v>
      </c>
      <c r="H88" s="2" t="s">
        <v>50</v>
      </c>
      <c r="I88" s="2">
        <v>19</v>
      </c>
      <c r="J88" s="2" t="s">
        <v>132</v>
      </c>
      <c r="K88" s="2" t="s">
        <v>161</v>
      </c>
      <c r="L88" s="2" t="s">
        <v>53</v>
      </c>
      <c r="M88" s="2" t="s">
        <v>101</v>
      </c>
      <c r="N88" s="2" t="s">
        <v>163</v>
      </c>
      <c r="O88" s="2" t="s">
        <v>207</v>
      </c>
      <c r="P88" s="2" t="s">
        <v>249</v>
      </c>
      <c r="Q88" s="2">
        <v>12</v>
      </c>
      <c r="R88" s="2">
        <f>_xlfn.FLOOR.MATH((((2*VLOOKUP(G88, 'EV and Base'!$A$1:$N$671, 9, FALSE))+$Q88)*$I88)/100)+$I88+10</f>
        <v>52</v>
      </c>
      <c r="S88" s="2">
        <f>_xlfn.FLOOR.MATH((_xlfn.FLOOR.MATH((((2*VLOOKUP($G88, 'EV and Base'!$A$1:$N$671, 10, FALSE))+$Q88)*$I88)/100)+5)*
IF(OR($J88="Lonely", $J88="Brave", $J88="Adamant", $J88="Naughty"), 1.1,
IF(OR($J88="Bold", $J88="Timid", $J88="Modest", $J88="Calm"), 0.9, 1)))</f>
        <v>35</v>
      </c>
      <c r="T88" s="2">
        <f>_xlfn.FLOOR.MATH((_xlfn.FLOOR.MATH((((2*VLOOKUP($G88, 'EV and Base'!$A$1:$N$671, 11, FALSE))+$Q88)*$I88)/100)+5)*
IF(OR($J88="Bold", $J88="Relaxed", $J88="Impish", $J88="Lax"), 1.1,
IF(OR($J88="Lonely", $J88="Hasty", $J88="Mild", $J88="Gentle"), 0.9, 1)))</f>
        <v>42</v>
      </c>
      <c r="U88" s="2">
        <f>_xlfn.FLOOR.MATH((_xlfn.FLOOR.MATH((((2*VLOOKUP($G88, 'EV and Base'!$A$1:$N$671, 12, FALSE))+$Q88)*$I88)/100)+5)*
IF(OR($J88="Modest", $J88="Mild", $J88="Quiet", $J88="Rash"), 1.1,
IF(OR($J88="Adamant", $J88="Impish", $J88="Jolly", $J88="Careful"), 0.9, 1)))</f>
        <v>16</v>
      </c>
      <c r="V88" s="2">
        <f>_xlfn.FLOOR.MATH((_xlfn.FLOOR.MATH((((2*VLOOKUP($G88, 'EV and Base'!$A$1:$N$671, 13, FALSE))+$Q88)*$I88)/100)+5)*
IF(OR($J88="Calm", $J88="Gentle", $J88="Sassy", $J88="Careful"), 1.1,
IF(OR($J88="Naughty", $J88="Lax", $J88="Naive", $J88="Rash"), 0.9, 1)))</f>
        <v>16</v>
      </c>
      <c r="W88" s="2">
        <f>_xlfn.FLOOR.MATH((_xlfn.FLOOR.MATH((((2*VLOOKUP($G88, 'EV and Base'!$A$1:$N$671, 14, FALSE))+$Q88)*$I88)/100)+5)*
IF(OR($J88="Timid", $J88="Hasty", $J88="Jolly", $J88="Naive"), 1.1,
IF(OR($J88="Brave", $J88="Relaxed", $J88="Quiet", $J88="Sassy"), 0.9, 1)))</f>
        <v>10</v>
      </c>
      <c r="X88" s="56">
        <v>912</v>
      </c>
      <c r="AA88" s="23" t="str" cm="1">
        <f t="array" aca="1" ref="AA88" ca="1">IF(NOT(ISNUMBER(INDEX($A:$A,LOOKUP(2,1/($A$1:INDIRECT("$A$"&amp;ROW($A88))&lt;&gt;""),ROW($A$1:INDIRECT("$A$"&amp;ROW($A88)))),1))),"",
IF(NOT(ISNUMBER($A88)),$AA87,
IF($AB88&lt;16,"Lillipup",
IF($AB88&lt;32,"Herdier",
"Stoutland"))))</f>
        <v/>
      </c>
      <c r="AB88" s="25" t="str" cm="1">
        <f t="array" aca="1" ref="AB88" ca="1">IF(NOT(ISNUMBER(INDEX($A:$A, LOOKUP(2, 1 / ($A$1:INDIRECT("$A$"&amp;ROW($A88)) &lt;&gt; ""),ROW($A$1:INDIRECT("$A$"&amp;ROW($A88)))), 1))), "",
VLOOKUP($AY88,'Medium-Slow'!$A$1:$B$101,2,TRUE))</f>
        <v/>
      </c>
      <c r="AC88" s="23" t="str" cm="1">
        <f t="array" aca="1" ref="AC88" ca="1">IF(NOT(ISNUMBER(INDEX($A:$A, LOOKUP(2, 1 / ($A$1:INDIRECT("$A$"&amp;ROW($A88)) &lt;&gt; ""),ROW($A$1:INDIRECT("$A$"&amp;ROW($A88)))), 1))), "",
INDEX($AC:$AC, LOOKUP(2, 1 / ($AC$1:INDIRECT("$AC$"&amp;ROW($AC88)-1) &lt;&gt; ""),ROW($AC$1:INDIRECT("$AC$"&amp;ROW($AC88)-1))), 1)+
IF(INDEX($AC:$AC, LOOKUP(2, 1 / ($AC$1:INDIRECT("$AC$"&amp;ROW($AC88)-1) &lt;&gt; ""),ROW($AC$1:INDIRECT("$AC$"&amp;ROW($AC88)-1))), 1)+
INDEX($AD:$AD, LOOKUP(2, 1 / ($AD$1:INDIRECT("$AD$"&amp;ROW($AD88)-1) &lt;&gt; ""),ROW($AD$1:INDIRECT("$AD$"&amp;ROW($AD88)-1))), 1)+
INDEX($AE:$AE, LOOKUP(2, 1 / ($AE$1:INDIRECT("$AE$"&amp;ROW($AE88)-1) &lt;&gt; ""),ROW($AE$1:INDIRECT("$AE$"&amp;ROW($AD88)-1))), 1)+
INDEX($AE:$AF, LOOKUP(2, 1 / ($AF$1:INDIRECT("$AF$"&amp;ROW($AF88)-1) &lt;&gt; ""),ROW($AF$1:INDIRECT("$AF$"&amp;ROW($AD88)-1))), 1)+
INDEX($AG:$AG, LOOKUP(2, 1 / ($AG$1:INDIRECT("$AG$"&amp;ROW($AG88)-1) &lt;&gt; ""),ROW($AG$1:INDIRECT("$AG$"&amp;ROW($AD88)-1))), 1)+
INDEX($AH:$AH, LOOKUP(2, 1 / ($AH$1:INDIRECT("$AH$"&amp;ROW($AH88)-1) &lt;&gt; ""),ROW($AH$1:INDIRECT("$AH$"&amp;ROW($AD88)-1))), 1)&gt;=510,0,
IF(INDEX($AC:$AC, LOOKUP(2, 1 / ($AC$1:INDIRECT("$AC$"&amp;ROW($AC88)-1) &lt;&gt; ""),ROW($AC$1:INDIRECT("$AC$"&amp;ROW($AC88)-1))), 1)&gt;=255,0,
VLOOKUP(INDIRECT("$G$"&amp;LOOKUP(2, 1 / ($AC$1:INDIRECT("$AC$"&amp;ROW($AC88)-1) &lt;&gt; ""),ROW($AC$1:INDIRECT("$AC$"&amp;ROW($AC88)-1)))), 'EV and Base'!$A$1:$N$671, 3, FALSE))))</f>
        <v/>
      </c>
      <c r="AD88" s="2" t="str" cm="1">
        <f t="array" aca="1" ref="AD88" ca="1">IF(NOT(ISNUMBER(INDEX($A:$A, LOOKUP(2, 1 / ($A$1:INDIRECT("$A$"&amp;ROW($A88)) &lt;&gt; ""),ROW($A$1:INDIRECT("$A$"&amp;ROW($A88)))), 1))), "",
INDEX($AD:$AD, LOOKUP(2, 1 / ($AD$1:INDIRECT("$AD$"&amp;ROW($AD88)-1) &lt;&gt; ""),ROW($AD$1:INDIRECT("$AD$"&amp;ROW($AD88)-1))), 1)+
IF(INDEX($AC:$AC, LOOKUP(2, 1 / ($AC$1:INDIRECT("$AC$"&amp;ROW($AC88)-1) &lt;&gt; ""),ROW($AC$1:INDIRECT("$AC$"&amp;ROW($AC88)-1))), 1)+
INDEX($AD:$AD, LOOKUP(2, 1 / ($AD$1:INDIRECT("$AD$"&amp;ROW($AD88)-1) &lt;&gt; ""),ROW($AD$1:INDIRECT("$AD$"&amp;ROW($AD88)-1))), 1)+
INDEX($AE:$AE, LOOKUP(2, 1 / ($AE$1:INDIRECT("$AE$"&amp;ROW($AE88)-1) &lt;&gt; ""),ROW($AE$1:INDIRECT("$AE$"&amp;ROW($AD88)-1))), 1)+
INDEX($AE:$AF, LOOKUP(2, 1 / ($AF$1:INDIRECT("$AF$"&amp;ROW($AF88)-1) &lt;&gt; ""),ROW($AF$1:INDIRECT("$AF$"&amp;ROW($AD88)-1))), 1)+
INDEX($AG:$AG, LOOKUP(2, 1 / ($AG$1:INDIRECT("$AG$"&amp;ROW($AG88)-1) &lt;&gt; ""),ROW($AG$1:INDIRECT("$AG$"&amp;ROW($AD88)-1))), 1)+
INDEX($AH:$AH, LOOKUP(2, 1 / ($AH$1:INDIRECT("$AH$"&amp;ROW($AH88)-1) &lt;&gt; ""),ROW($AH$1:INDIRECT("$AH$"&amp;ROW($AD88)-1))), 1)&gt;=510,0,
IF(INDEX($AD:$AD, LOOKUP(2, 1 / ($AD$1:INDIRECT("$AD$"&amp;ROW($AD88)-1) &lt;&gt; ""),ROW($AD$1:INDIRECT("$AD$"&amp;ROW($AD88)-1))), 1)&gt;=255,0,
VLOOKUP(INDIRECT("$G$"&amp;LOOKUP(2, 1 / ($AD$1:INDIRECT("$AD$"&amp;ROW($AD88)-1) &lt;&gt; ""),ROW($AD$1:INDIRECT("$AD$"&amp;ROW($AD88)-1)))), 'EV and Base'!$A$1:$N$671, 4, FALSE))))</f>
        <v/>
      </c>
      <c r="AE88" s="2" t="str" cm="1">
        <f t="array" aca="1" ref="AE88" ca="1">IF(NOT(ISNUMBER(INDEX($A:$A,LOOKUP(2,1/($A$1:INDIRECT("$A$"&amp;ROW($A88))&lt;&gt;""),ROW($A$1:INDIRECT("$A$"&amp;ROW($A88)))),1))),"",
INDEX($AE:$AE,LOOKUP(2,1/($AE$1:INDIRECT("$AE$"&amp;ROW($AE88)-1)&lt;&gt;""),ROW($AE$1:INDIRECT("$AE$"&amp;ROW($AE88)-1))),1)+
IF(INDEX($AC:$AC,LOOKUP(2,1/($AC$1:INDIRECT("$AC$"&amp;ROW($AC88)-1)&lt;&gt;""),ROW($AC$1:INDIRECT("$AC$"&amp;ROW($AC88)-1))),1)+
INDEX($AD:$AD,LOOKUP(2,1/($AD$1:INDIRECT("$AD$"&amp;ROW($AD88)-1)&lt;&gt;""),ROW($AD$1:INDIRECT("$AD$"&amp;ROW($AD88)-1))),1)+
INDEX($AE:$AE,LOOKUP(2,1/($AE$1:INDIRECT("$AE$"&amp;ROW($AE88)-1)&lt;&gt;""),ROW($AE$1:INDIRECT("$AE$"&amp;ROW($AD88)-1))),1)+
INDEX($AE:$AF,LOOKUP(2,1/($AF$1:INDIRECT("$AF$"&amp;ROW($AF88)-1)&lt;&gt;""),ROW($AF$1:INDIRECT("$AF$"&amp;ROW($AD88)-1))),1)+
INDEX($AG:$AG,LOOKUP(2,1/($AG$1:INDIRECT("$AG$"&amp;ROW($AG88)-1)&lt;&gt;""),ROW($AG$1:INDIRECT("$AG$"&amp;ROW($AD88)-1))),1)+
INDEX($AH:$AH,LOOKUP(2,1/($AH$1:INDIRECT("$AH$"&amp;ROW($AH88)-1)&lt;&gt;""),ROW($AH$1:INDIRECT("$AH$"&amp;ROW($AD88)-1))),1)&gt;=510,0,
IF(INDEX($AE:$AE,LOOKUP(2,1/($AE$1:INDIRECT("$AE$"&amp;ROW($AE88)-1)&lt;&gt;""),ROW($AE$1:INDIRECT("$AE$"&amp;ROW($AE88)-1))),1)&gt;=255,0,
VLOOKUP(INDIRECT("$G$"&amp;LOOKUP(2,1/($AE$1:INDIRECT("$AE$"&amp;ROW($AE88)-1)&lt;&gt;""),ROW($AE$1:INDIRECT("$AE$"&amp;ROW($AE88)-1)))),'EV and Base'!$A$1:$N$671,5,FALSE))))</f>
        <v/>
      </c>
      <c r="AF88" s="2" t="str" cm="1">
        <f t="array" aca="1" ref="AF88" ca="1">IF(NOT(ISNUMBER(INDEX($A:$A, LOOKUP(2, 1 / ($A$1:INDIRECT("$A$"&amp;ROW($A88)) &lt;&gt; ""),ROW($A$1:INDIRECT("$A$"&amp;ROW($A88)))), 1))), "",
INDEX($AF:$AF, LOOKUP(2, 1 / ($AF$1:INDIRECT("$AF$"&amp;ROW($AF88)-1) &lt;&gt; ""),ROW($AF$1:INDIRECT("$AF$"&amp;ROW($AF88)-1))), 1)+
IF(INDEX($AC:$AC, LOOKUP(2, 1 / ($AC$1:INDIRECT("$AC$"&amp;ROW($AC88)-1) &lt;&gt; ""),ROW($AC$1:INDIRECT("$AC$"&amp;ROW($AC88)-1))), 1)+
INDEX($AD:$AD, LOOKUP(2, 1 / ($AD$1:INDIRECT("$AD$"&amp;ROW($AD88)-1) &lt;&gt; ""),ROW($AD$1:INDIRECT("$AD$"&amp;ROW($AD88)-1))), 1)+
INDEX($AE:$AE, LOOKUP(2, 1 / ($AE$1:INDIRECT("$AE$"&amp;ROW($AE88)-1) &lt;&gt; ""),ROW($AE$1:INDIRECT("$AE$"&amp;ROW($AD88)-1))), 1)+
INDEX($AE:$AF, LOOKUP(2, 1 / ($AF$1:INDIRECT("$AF$"&amp;ROW($AF88)-1) &lt;&gt; ""),ROW($AF$1:INDIRECT("$AF$"&amp;ROW($AD88)-1))), 1)+
INDEX($AG:$AG, LOOKUP(2, 1 / ($AG$1:INDIRECT("$AG$"&amp;ROW($AG88)-1) &lt;&gt; ""),ROW($AG$1:INDIRECT("$AG$"&amp;ROW($AD88)-1))), 1)+
INDEX($AH:$AH, LOOKUP(2, 1 / ($AH$1:INDIRECT("$AH$"&amp;ROW($AH88)-1) &lt;&gt; ""),ROW($AH$1:INDIRECT("$AH$"&amp;ROW($AD88)-1))), 1)&gt;=510,0,
IF(INDEX($AF:$AF, LOOKUP(2, 1 / ($AF$1:INDIRECT("$AF$"&amp;ROW($AF88)-1) &lt;&gt; ""),ROW($AF$1:INDIRECT("$AF$"&amp;ROW($AF88)-1))), 1)&gt;=255,0,
VLOOKUP(INDIRECT("$G$"&amp;LOOKUP(2, 1 / ($AF$1:INDIRECT("$AF$"&amp;ROW($AF88)-1) &lt;&gt; ""),ROW($AF$1:INDIRECT("$AF$"&amp;ROW($AF88)-1)))), 'EV and Base'!$A$1:$N$671, 6, FALSE))))</f>
        <v/>
      </c>
      <c r="AG88" s="2" t="str" cm="1">
        <f t="array" aca="1" ref="AG88" ca="1">IF(NOT(ISNUMBER(INDEX($A:$A, LOOKUP(2, 1 / ($A$1:INDIRECT("$A$"&amp;ROW($A88)) &lt;&gt; ""),ROW($A$1:INDIRECT("$A$"&amp;ROW($A88)))), 1))), "",
INDEX($AG:$AG, LOOKUP(2, 1 / ($AG$1:INDIRECT("$AG$"&amp;ROW($AG88)-1) &lt;&gt; ""),ROW($AG$1:INDIRECT("$AG$"&amp;ROW($AG88)-1))), 1)+
IF(INDEX($AC:$AC, LOOKUP(2, 1 / ($AC$1:INDIRECT("$AC$"&amp;ROW($AC88)-1) &lt;&gt; ""),ROW($AC$1:INDIRECT("$AC$"&amp;ROW($AC88)-1))), 1)+
INDEX($AD:$AD, LOOKUP(2, 1 / ($AD$1:INDIRECT("$AD$"&amp;ROW($AD88)-1) &lt;&gt; ""),ROW($AD$1:INDIRECT("$AD$"&amp;ROW($AD88)-1))), 1)+
INDEX($AE:$AE, LOOKUP(2, 1 / ($AE$1:INDIRECT("$AE$"&amp;ROW($AE88)-1) &lt;&gt; ""),ROW($AE$1:INDIRECT("$AE$"&amp;ROW($AD88)-1))), 1)+
INDEX($AE:$AF, LOOKUP(2, 1 / ($AF$1:INDIRECT("$AF$"&amp;ROW($AF88)-1) &lt;&gt; ""),ROW($AF$1:INDIRECT("$AF$"&amp;ROW($AD88)-1))), 1)+
INDEX($AG:$AG, LOOKUP(2, 1 / ($AG$1:INDIRECT("$AG$"&amp;ROW($AG88)-1) &lt;&gt; ""),ROW($AG$1:INDIRECT("$AG$"&amp;ROW($AD88)-1))), 1)+
INDEX($AH:$AH, LOOKUP(2, 1 / ($AH$1:INDIRECT("$AH$"&amp;ROW($AH88)-1) &lt;&gt; ""),ROW($AH$1:INDIRECT("$AH$"&amp;ROW($AD88)-1))), 1)&gt;=510,0,
IF(INDEX($AG:$AG, LOOKUP(2, 1 / ($AG$1:INDIRECT("$AG$"&amp;ROW($AG88)-1) &lt;&gt; ""),ROW($AG$1:INDIRECT("$AG$"&amp;ROW($AG88)-1))), 1)&gt;=255,0,
VLOOKUP(INDIRECT("$G$"&amp;LOOKUP(2, 1 / ($AG$1:INDIRECT("$AG$"&amp;ROW($AG88)-1) &lt;&gt; ""),ROW($AG$1:INDIRECT("$AG$"&amp;ROW($AG88)-1)))), 'EV and Base'!$A$1:$N$671, 7, FALSE))))</f>
        <v/>
      </c>
      <c r="AH88" s="24" t="str" cm="1">
        <f t="array" aca="1" ref="AH88" ca="1">IF(NOT(ISNUMBER(INDEX($A:$A,LOOKUP(2,1/($A$1:INDIRECT("$A$"&amp;ROW($A88))&lt;&gt;""),ROW($A$1:INDIRECT("$A$"&amp;ROW($A88)))),1))),"",
INDEX($AH:$AH,LOOKUP(2,1/($AH$1:INDIRECT("$AH$"&amp;ROW($AH88)-1)&lt;&gt;""),ROW($AH$1:INDIRECT("$AH$"&amp;ROW($AH88)-1))),1)+
IF(INDEX($AC:$AC,LOOKUP(2,1/($AC$1:INDIRECT("$AC$"&amp;ROW($AC88)-1)&lt;&gt;""),ROW($AC$1:INDIRECT("$AC$"&amp;ROW($AC88)-1))),1)+
INDEX($AD:$AD,LOOKUP(2,1/($AD$1:INDIRECT("$AD$"&amp;ROW($AD88)-1)&lt;&gt;""),ROW($AD$1:INDIRECT("$AD$"&amp;ROW($AD88)-1))),1)+
INDEX($AE:$AE,LOOKUP(2,1/($AE$1:INDIRECT("$AE$"&amp;ROW($AE88)-1)&lt;&gt;""),ROW($AE$1:INDIRECT("$AE$"&amp;ROW($AD88)-1))),1)+
INDEX($AE:$AF,LOOKUP(2,1/($AF$1:INDIRECT("$AF$"&amp;ROW($AF88)-1)&lt;&gt;""),ROW($AF$1:INDIRECT("$AF$"&amp;ROW($AD88)-1))),1)+
INDEX($AG:$AG,LOOKUP(2,1/($AG$1:INDIRECT("$AG$"&amp;ROW($AG88)-1)&lt;&gt;""),ROW($AG$1:INDIRECT("$AG$"&amp;ROW($AD88)-1))),1)+
INDEX($AH:$AH,LOOKUP(2,1/($AH$1:INDIRECT("$AH$"&amp;ROW($AH88)-1)&lt;&gt;""),ROW($AH$1:INDIRECT("$AH$"&amp;ROW($AD88)-1))),1)&gt;=510,0,
IF(INDEX($AH:$AH,LOOKUP(2,1/($AH$1:INDIRECT("$AH$"&amp;ROW($AH88)-1)&lt;&gt;""),ROW($AH$1:INDIRECT("$AH$"&amp;ROW($AH88)-1))),1)&gt;=255,0,
VLOOKUP(INDIRECT("$G$"&amp;LOOKUP(2,1/($AH$1:INDIRECT("$AH$"&amp;ROW($AH88)-1)&lt;&gt;""),ROW($AH$1:INDIRECT("$AH$"&amp;ROW($AH88)-1)))),'EV and Base'!$A$1:$N$671,8,FALSE))))</f>
        <v/>
      </c>
      <c r="AI88" s="29" t="str" cm="1">
        <f t="array" aca="1" ref="AI88" ca="1">IF(NOT(ISNUMBER(INDEX($A:$A,LOOKUP(2,1/($A$1:INDIRECT("$A$"&amp;ROW($A88))&lt;&gt;""),ROW($A$1:INDIRECT("$A$"&amp;ROW($A88)))),1))),"",
ROUNDDOWN((((2*VLOOKUP($AA88,'EV and Base'!$A$1:$N$671,9,FALSE))+31+ROUNDDOWN($AC88/4,0))*$AB88)/100,0)+$AB88+10)</f>
        <v/>
      </c>
      <c r="AJ88" s="21" t="str" cm="1">
        <f t="array" aca="1" ref="AJ88" ca="1">IF(NOT(ISNUMBER(INDEX($A:$A, LOOKUP(2, 1 / ($A$1:INDIRECT("$A$"&amp;ROW($A88)) &lt;&gt; ""),ROW($A$1:INDIRECT("$A$"&amp;ROW($A88)))), 1))), "",
ROUNDDOWN((ROUNDDOWN((((2*VLOOKUP($AA88, 'EV and Base'!$A$1:$N$671, 10, FALSE))+31+ROUNDDOWN($AD88/4, 0))*$AB88)/100, 0)+5)*1.1, 0))</f>
        <v/>
      </c>
      <c r="AK88" s="21" t="str" cm="1">
        <f t="array" aca="1" ref="AK88" ca="1">IF(NOT(ISNUMBER(INDEX($A:$A, LOOKUP(2, 1 / ($A$1:INDIRECT("$A$"&amp;ROW($A88)) &lt;&gt; ""),ROW($A$1:INDIRECT("$A$"&amp;ROW($A88)))), 1))), "",
ROUNDDOWN((ROUNDDOWN((((2*VLOOKUP($AA88, 'EV and Base'!$A$1:$N$671, 11, FALSE))+30+ROUNDDOWN($AE88/4, 0))*$AB88)/100, 0)+5), 0)
&amp;"-"&amp;
ROUNDDOWN((ROUNDDOWN((((2*VLOOKUP($AA88, 'EV and Base'!$A$1:$N$671, 11, FALSE))+31+ROUNDDOWN($AE88/4, 0))*$AB88)/100, 0)+5), 0))</f>
        <v/>
      </c>
      <c r="AL88" s="21" t="str" cm="1">
        <f t="array" aca="1" ref="AL88" ca="1">IF(NOT(ISNUMBER(INDEX($A:$A, LOOKUP(2, 1 / ($A$1:INDIRECT("$A$"&amp;ROW($A88)) &lt;&gt; ""),ROW($A$1:INDIRECT("$A$"&amp;ROW($A88)))), 1))), "",
ROUNDDOWN((ROUNDDOWN((((2*VLOOKUP($AA88, 'EV and Base'!$A$1:$N$671, 12, FALSE))+0+ROUNDDOWN($AF88/4, 0))*$AB88)/100, 0)+5)*0.9, 0)
&amp;"-"&amp;
ROUNDDOWN((ROUNDDOWN((((2*VLOOKUP($AA88, 'EV and Base'!$A$1:$N$671, 12, FALSE))+31+ROUNDDOWN($AF88/4, 0))*$AB88)/100, 0)+5)*0.9, 0))</f>
        <v/>
      </c>
      <c r="AM88" s="21" t="str" cm="1">
        <f t="array" aca="1" ref="AM88" ca="1">IF(NOT(ISNUMBER(INDEX($A:$A, LOOKUP(2, 1 / ($A$1:INDIRECT("$A$"&amp;ROW($A88)) &lt;&gt; ""),ROW($A$1:INDIRECT("$A$"&amp;ROW($A88)))), 1))), "",
ROUNDDOWN((ROUNDDOWN((((2*VLOOKUP($AA88, 'EV and Base'!$A$1:$N$671, 13, FALSE))+30+ROUNDDOWN($AG88/4, 0))*$AB88)/100, 0)+5), 0)
&amp;"-"&amp;
ROUNDDOWN((ROUNDDOWN((((2*VLOOKUP($AA88, 'EV and Base'!$A$1:$N$671, 13, FALSE))+31+ROUNDDOWN($AG88/4, 0))*$AB88)/100, 0)+5), 0))</f>
        <v/>
      </c>
      <c r="AN88" s="25" t="str" cm="1">
        <f t="array" aca="1" ref="AN88" ca="1">IF(NOT(ISNUMBER(INDEX($A:$A, LOOKUP(2, 1 / ($A$1:INDIRECT("$A$"&amp;ROW($A88)) &lt;&gt; ""),ROW($A$1:INDIRECT("$A$"&amp;ROW($A88)))), 1))), "",
ROUNDDOWN((ROUNDDOWN((((2*VLOOKUP($AA88, 'EV and Base'!$A$1:$N$671, 14, FALSE))+31+ROUNDDOWN($AH88/4, 0))*$AB88)/100, 0)+5), 0))</f>
        <v/>
      </c>
      <c r="AO88" s="23" t="str" cm="1">
        <f t="array" aca="1" ref="AO88" ca="1">IF(NOT(ISNUMBER(INDEX($A:$A, LOOKUP(2, 1 / ($A$1:INDIRECT("$A$"&amp;ROW($A88)) &lt;&gt; ""),ROW($A$1:INDIRECT("$A$"&amp;ROW($A88)))), 1))), "",
ROUNDDOWN((((2*VLOOKUP($AA88, 'EV and Base'!$A$1:$N$671, 9, FALSE))+31+ROUNDDOWN($AC88/4, 0))*$AB88)/100, 0)+$AB88+10)</f>
        <v/>
      </c>
      <c r="AP88" s="2" t="str" cm="1">
        <f t="array" aca="1" ref="AP88" ca="1">IF(NOT(ISNUMBER(INDEX($A:$A, LOOKUP(2, 1 / ($A$1:INDIRECT("$A$"&amp;ROW($A88)) &lt;&gt; ""),ROW($A$1:INDIRECT("$A$"&amp;ROW($A88)))), 1))), "",
ROUNDDOWN((ROUNDDOWN((((2*VLOOKUP($AA88, 'EV and Base'!$A$1:$N$671, 10, FALSE))+31+ROUNDDOWN($AD88/4, 0))*$AB88)/100, 0)+5)*1.1, 0))</f>
        <v/>
      </c>
      <c r="AQ88" s="2" t="str" cm="1">
        <f t="array" aca="1" ref="AQ88" ca="1">IF(NOT(ISNUMBER(INDEX($A:$A, LOOKUP(2, 1 / ($A$1:INDIRECT("$A$"&amp;ROW($A88)) &lt;&gt; ""),ROW($A$1:INDIRECT("$A$"&amp;ROW($A88)))), 1))), "",
ROUNDDOWN((ROUNDDOWN((((2*VLOOKUP($AA88, 'EV and Base'!$A$1:$N$671, 11, FALSE))+$AV$2+ROUNDDOWN($AE88/4, 0))*$AB88)/100, 0)+5), 0))</f>
        <v/>
      </c>
      <c r="AR88" s="22" t="str" cm="1">
        <f t="array" aca="1" ref="AR88" ca="1">IF(NOT(ISNUMBER(INDEX($A:$A, LOOKUP(2, 1 / ($A$1:INDIRECT("$A$"&amp;ROW($A88)) &lt;&gt; ""),ROW($A$1:INDIRECT("$A$"&amp;ROW($A88)))), 1))), "",
ROUNDDOWN((ROUNDDOWN((((2*VLOOKUP($AA88, 'EV and Base'!$A$1:$N$671, 12, FALSE))+$AW$2+ROUNDDOWN($AF88/4, 0))*$AB88)/100, 0)+5)*0.9, 0))</f>
        <v/>
      </c>
      <c r="AS88" s="2" t="str" cm="1">
        <f t="array" aca="1" ref="AS88" ca="1">IF(NOT(ISNUMBER(INDEX($A:$A, LOOKUP(2, 1 / ($A$1:INDIRECT("$A$"&amp;ROW($A88)) &lt;&gt; ""),ROW($A$1:INDIRECT("$A$"&amp;ROW($A88)))), 1))), "",
ROUNDDOWN((ROUNDDOWN((((2*VLOOKUP($AA88, 'EV and Base'!$A$1:$N$671, 13, FALSE))+$AX$2+ROUNDDOWN($AG88/4, 0))*$AB88)/100, 0)+5), 0))</f>
        <v/>
      </c>
      <c r="AT88" s="24" t="str" cm="1">
        <f t="array" aca="1" ref="AT88" ca="1">IF(NOT(ISNUMBER(INDEX($A:$A, LOOKUP(2, 1 / ($A$1:INDIRECT("$A$"&amp;ROW($A88)) &lt;&gt; ""),ROW($A$1:INDIRECT("$A$"&amp;ROW($A88)))), 1))), "",
ROUNDDOWN((ROUNDDOWN((((2*VLOOKUP($AA88, 'EV and Base'!$A$1:$N$671, 14, FALSE))+31+ROUNDDOWN($AH88/4, 0))*$AB88)/100, 0)+5), 0))</f>
        <v/>
      </c>
      <c r="AU88" s="28"/>
      <c r="AY88" t="str" cm="1">
        <f t="array" aca="1" ref="AY88" ca="1">IF(NOT(ISNUMBER(INDEX($A:$A,LOOKUP(2,1/($A$1:INDIRECT("$A$"&amp;ROW($A88))&lt;&gt;""),ROW($A$1:INDIRECT("$A$"&amp;ROW($A88)))),1))),"",
INDEX($AY:$AY,LOOKUP(2,1/($AY$1:INDIRECT("$AY$"&amp;ROW($AY88)-1)&lt;&gt;""),ROW($AY$1:INDIRECT("$AY$"&amp;ROW($AY88)-1))),1)+$BL88)</f>
        <v/>
      </c>
      <c r="AZ88" s="3" t="str" cm="1">
        <f t="array" aca="1" ref="AZ88" ca="1">IF(NOT(ISNUMBER(INDEX($A:$A, LOOKUP(2, 1 / ($A$1:INDIRECT("$A$"&amp;ROW($A88)) &lt;&gt; ""),ROW($A$1:INDIRECT("$A$"&amp;ROW($A88)))), 1))), "",
VLOOKUP(INDIRECT("$G$"&amp;LOOKUP(2, 1 / ($AY$1:INDIRECT("$AY$"&amp;ROW($AY88)-1) &lt;&gt; ""),ROW($AY$1:INDIRECT("$AY$"&amp;ROW($AY88)-1)))),'EV and Base'!A83:N753,2,FALSE))</f>
        <v/>
      </c>
      <c r="BA88" s="3" t="str" cm="1">
        <f t="array" aca="1" ref="BA88" ca="1">IF(NOT(ISNUMBER(INDEX($A:$A, LOOKUP(2, 1 / ($A$1:INDIRECT("$A$"&amp;ROW($A88)) &lt;&gt; ""),ROW($A$1:INDIRECT("$A$"&amp;ROW($A88)))), 1))), "",
INDIRECT("$I$"&amp;LOOKUP(2, 1 / ($AY$1:INDIRECT("$AY$"&amp;ROW($AY88)-1) &lt;&gt; ""),ROW($AY$1:INDIRECT("$AY$"&amp;ROW($AY88)-1)))))</f>
        <v/>
      </c>
      <c r="BB88" s="1" t="str" cm="1">
        <f t="array" aca="1" ref="BB88" ca="1">IF(NOT(ISNUMBER(INDEX($A:$A, LOOKUP(2, 1 / ($A$1:INDIRECT("$A$"&amp;ROW($A88)) &lt;&gt; ""),ROW($A$1:INDIRECT("$A$"&amp;ROW($A88)))), 1))), "",
INDIRECT("$AB$"&amp;LOOKUP(2, 1 / ($AY$1:INDIRECT("$AY$"&amp;ROW($AY88)-1) &lt;&gt; ""),ROW($AY$1:INDIRECT("$AY$"&amp;ROW($AY88)-1)))))</f>
        <v/>
      </c>
      <c r="BC88" s="3" t="str" cm="1">
        <f t="array" aca="1" ref="BC88" ca="1">IF(NOT(ISNUMBER(INDEX($A:$A,LOOKUP(2,1/($A$1:INDIRECT("$A$"&amp;ROW($A88))&lt;&gt;""),ROW($A$1:INDIRECT("$A$"&amp;ROW($A88)))),1))),"",
$BA88+$BA88+10)</f>
        <v/>
      </c>
      <c r="BD88" s="3" t="str" cm="1">
        <f t="array" aca="1" ref="BD88" ca="1">IF(NOT(ISNUMBER(INDEX($A:$A,LOOKUP(2,1/($A$1:INDIRECT("$A$"&amp;ROW($A88))&lt;&gt;""),ROW($A$1:INDIRECT("$A$"&amp;ROW($A88)))),1))),"",
$BA88+$BB88+10)</f>
        <v/>
      </c>
      <c r="BE88" s="3" t="str" cm="1">
        <f t="array" aca="1" ref="BE88" ca="1">IF(NOT(ISNUMBER(INDEX($A:$A,LOOKUP(2,1/($A$1:INDIRECT("$A$"&amp;ROW($A88))&lt;&gt;""),ROW($A$1:INDIRECT("$A$"&amp;ROW($A88)))),1))),"",
$BC88*$BC88)</f>
        <v/>
      </c>
      <c r="BF88" s="3" t="str" cm="1">
        <f t="array" aca="1" ref="BF88" ca="1">IF(NOT(ISNUMBER(INDEX($A:$A,LOOKUP(2,1/($A$1:INDIRECT("$A$"&amp;ROW($A88))&lt;&gt;""),ROW($A$1:INDIRECT("$A$"&amp;ROW($A88)))),1))),"",
$BD88*$BD88)</f>
        <v/>
      </c>
      <c r="BG88" s="3" t="str" cm="1">
        <f t="array" aca="1" ref="BG88" ca="1">IF(NOT(ISNUMBER(INDEX($A:$A,LOOKUP(2,1/($A$1:INDIRECT("$A$"&amp;ROW($A88))&lt;&gt;""),ROW($A$1:INDIRECT("$A$"&amp;ROW($A88)))),1))),"",
_xlfn.FLOOR.MATH(1.5*_xlfn.FLOOR.MATH($AZ88*BA88/5)))</f>
        <v/>
      </c>
      <c r="BH88" s="3" t="str" cm="1">
        <f t="array" aca="1" ref="BH88" ca="1">IF(NOT(ISNUMBER(INDEX($A:$A, LOOKUP(2, 1 / ($A$1:INDIRECT("$A$"&amp;ROW($A88)) &lt;&gt; ""),ROW($A$1:INDIRECT("$A$"&amp;ROW($A88)))), 1))), "",
_xlfn.FLOOR.MATH($BG88/IF(OR(INDIRECT("$C$"&amp;LOOKUP(2, 1 / ($AY$1:INDIRECT("$AY$"&amp;ROW($AY88)-1) &lt;&gt; ""),ROW($AY$1:INDIRECT("$AY$"&amp;ROW($AY88)-1))))="Multi",
INDIRECT("$C$"&amp;LOOKUP(2, 1 / ($AY$1:INDIRECT("$AY$"&amp;ROW($AY88)-1) &lt;&gt; ""),ROW($AY$1:INDIRECT("$AY$"&amp;ROW($AY88)-1))))="Double"),2,1)))</f>
        <v/>
      </c>
      <c r="BI88" s="3" t="str" cm="1">
        <f t="array" aca="1" ref="BI88" ca="1">IF(NOT(ISNUMBER(INDEX($A:$A,LOOKUP(2,1/($A$1:INDIRECT("$A$"&amp;ROW($A88))&lt;&gt;""),ROW($A$1:INDIRECT("$A$"&amp;ROW($A88)))),1))),"",
VLOOKUP($BC88,GameFreakSQRT!$A$1:$B$200,2,FALSE))</f>
        <v/>
      </c>
      <c r="BJ88" s="3" t="str" cm="1">
        <f t="array" aca="1" ref="BJ88" ca="1">IF(NOT(ISNUMBER(INDEX($A:$A,LOOKUP(2,1/($A$1:INDIRECT("$A$"&amp;ROW($A88))&lt;&gt;""),ROW($A$1:INDIRECT("$A$"&amp;ROW($A88)))),1))),"",
VLOOKUP($BD88,GameFreakSQRT!$A$1:$B$200,2,FALSE))</f>
        <v/>
      </c>
      <c r="BK88" s="3" t="str" cm="1">
        <f t="array" aca="1" ref="BK88" ca="1">IF(NOT(ISNUMBER(INDEX($A:$A,LOOKUP(2,1/($A$1:INDIRECT("$A$"&amp;ROW($A88))&lt;&gt;""),ROW($A$1:INDIRECT("$A$"&amp;ROW($A88)))),1))),"",
_xlfn.FLOOR.MATH((($BI88*$BE88)*$BH88)/($BJ88*$BF88))+1)</f>
        <v/>
      </c>
      <c r="BL88" s="3" t="str" cm="1">
        <f t="array" aca="1" ref="BL88" ca="1">IF(NOT(ISNUMBER(INDEX($A:$A,LOOKUP(2,1/($A$1:INDIRECT("$A$"&amp;ROW($A88))&lt;&gt;""),ROW($A$1:INDIRECT("$A$"&amp;ROW($A88)))),1))),"",
_xlfn.FLOOR.MATH($BK88*IF(NOT(INDIRECT("$Z$"&amp;LOOKUP(2, 1 / ($AY$1:INDIRECT("$AY$"&amp;ROW($AY88)-1) &lt;&gt; ""),ROW($AY$1:INDIRECT("$AY$"&amp;ROW($AY88)-1))))=""),1.5,1)))</f>
        <v/>
      </c>
      <c r="BM88" s="3" t="str" cm="1">
        <f t="array" aca="1" ref="BM88" ca="1">IF(NOT(ISNUMBER(INDEX($A:$A, LOOKUP(2, 1 / ($A$1:INDIRECT("$A$"&amp;ROW($A88)) &lt;&gt; ""),ROW($A$1:INDIRECT("$A$"&amp;ROW($A88)))), 1))), "",
INDIRECT("$Y$"&amp;LOOKUP(2, 1 / ($AY$1:INDIRECT("$AY$"&amp;ROW($AY88)-1) &lt;&gt; ""),ROW($AY$1:INDIRECT("$AY$"&amp;ROW($AY88)-1)))))</f>
        <v/>
      </c>
      <c r="BN88" s="3" t="str">
        <f t="shared" ca="1" si="7"/>
        <v/>
      </c>
      <c r="CT88" s="3" t="str" cm="1">
        <f t="array" aca="1" ref="CT88" ca="1">IF(NOT(ISNUMBER(INDEX($A:$A, LOOKUP(2, 1 / ($A$1:INDIRECT("$A$"&amp;ROW($A88)) &lt;&gt; ""),ROW($A$1:INDIRECT("$A$"&amp;ROW($A88)))), 1))), "",
$AY88-INDEX($AY:$AY, LOOKUP(2, 1 / ($AY$1:INDIRECT("$AV$"&amp;ROW($AY88)-1) &lt;&gt; ""),ROW($AY$1:INDIRECT("$AV$"&amp;ROW($AY88)-1))), 1))</f>
        <v/>
      </c>
      <c r="CU88" s="3" t="str" cm="1">
        <f t="array" aca="1" ref="CU88" ca="1">IF(NOT(ISNUMBER(INDEX($A:$A, LOOKUP(2, 1 / ($A$1:INDIRECT("$A$"&amp;ROW($A88)) &lt;&gt; ""),ROW($A$1:INDIRECT("$A$"&amp;ROW($A88)))), 1))), "",
INDEX($Y:$Y, LOOKUP(2, 1 / ($Y$1:INDIRECT("$Y$"&amp;ROW($Y88)-1) &lt;&gt; ""),ROW($Y$1:INDIRECT("$Y$"&amp;ROW($Y88)-1))), 1))</f>
        <v/>
      </c>
      <c r="CV88" s="1" t="str">
        <f ca="1">IFERROR(VLOOKUP($AY88, 'Medium-Slow'!$A$1:$B$101, 2, TRUE),"")</f>
        <v/>
      </c>
    </row>
    <row r="89" spans="1:100" x14ac:dyDescent="0.45">
      <c r="A89" s="69" t="s">
        <v>75</v>
      </c>
      <c r="B89" s="69" t="s">
        <v>250</v>
      </c>
      <c r="C89" s="69" t="s">
        <v>46</v>
      </c>
      <c r="D89" s="69" t="s">
        <v>246</v>
      </c>
      <c r="E89" s="69" t="s">
        <v>48</v>
      </c>
      <c r="F89" s="56">
        <v>1</v>
      </c>
      <c r="G89" s="2" t="s">
        <v>251</v>
      </c>
      <c r="H89" s="2" t="s">
        <v>50</v>
      </c>
      <c r="I89" s="2">
        <v>17</v>
      </c>
      <c r="J89" s="2" t="s">
        <v>223</v>
      </c>
      <c r="K89" s="2" t="s">
        <v>252</v>
      </c>
      <c r="L89" s="2" t="s">
        <v>53</v>
      </c>
      <c r="M89" s="2" t="s">
        <v>163</v>
      </c>
      <c r="N89" s="2" t="s">
        <v>74</v>
      </c>
      <c r="O89" s="2" t="s">
        <v>253</v>
      </c>
      <c r="P89" s="2" t="s">
        <v>254</v>
      </c>
      <c r="Q89" s="2">
        <v>0</v>
      </c>
      <c r="R89" s="2">
        <f>_xlfn.FLOOR.MATH((((2*VLOOKUP(G89, 'EV and Base'!$A$1:$N$671, 9, FALSE))+$Q89)*$I89)/100)+$I89+10</f>
        <v>50</v>
      </c>
      <c r="S89" s="2">
        <f>_xlfn.FLOOR.MATH((_xlfn.FLOOR.MATH((((2*VLOOKUP($G89, 'EV and Base'!$A$1:$N$671, 10, FALSE))+$Q89)*$I89)/100)+5)*
IF(OR($J89="Lonely", $J89="Brave", $J89="Adamant", $J89="Naughty"), 1.1,
IF(OR($J89="Bold", $J89="Timid", $J89="Modest", $J89="Calm"), 0.9, 1)))</f>
        <v>32</v>
      </c>
      <c r="T89" s="2">
        <f>_xlfn.FLOOR.MATH((_xlfn.FLOOR.MATH((((2*VLOOKUP($G89, 'EV and Base'!$A$1:$N$671, 11, FALSE))+$Q89)*$I89)/100)+5)*
IF(OR($J89="Bold", $J89="Relaxed", $J89="Impish", $J89="Lax"), 1.1,
IF(OR($J89="Lonely", $J89="Hasty", $J89="Mild", $J89="Gentle"), 0.9, 1)))</f>
        <v>27</v>
      </c>
      <c r="U89" s="2">
        <f>_xlfn.FLOOR.MATH((_xlfn.FLOOR.MATH((((2*VLOOKUP($G89, 'EV and Base'!$A$1:$N$671, 12, FALSE))+$Q89)*$I89)/100)+5)*
IF(OR($J89="Modest", $J89="Mild", $J89="Quiet", $J89="Rash"), 1.1,
IF(OR($J89="Adamant", $J89="Impish", $J89="Jolly", $J89="Careful"), 0.9, 1)))</f>
        <v>32</v>
      </c>
      <c r="V89" s="2">
        <f>_xlfn.FLOOR.MATH((_xlfn.FLOOR.MATH((((2*VLOOKUP($G89, 'EV and Base'!$A$1:$N$671, 13, FALSE))+$Q89)*$I89)/100)+5)*
IF(OR($J89="Calm", $J89="Gentle", $J89="Sassy", $J89="Careful"), 1.1,
IF(OR($J89="Naughty", $J89="Lax", $J89="Naive", $J89="Rash"), 0.9, 1)))</f>
        <v>25</v>
      </c>
      <c r="W89" s="2">
        <f>_xlfn.FLOOR.MATH((_xlfn.FLOOR.MATH((((2*VLOOKUP($G89, 'EV and Base'!$A$1:$N$671, 14, FALSE))+$Q89)*$I89)/100)+5)*
IF(OR($J89="Timid", $J89="Hasty", $J89="Jolly", $J89="Naive"), 1.1,
IF(OR($J89="Brave", $J89="Relaxed", $J89="Quiet", $J89="Sassy"), 0.9, 1)))</f>
        <v>38</v>
      </c>
      <c r="X89" s="69">
        <v>680</v>
      </c>
      <c r="AA89" s="23" t="str" cm="1">
        <f t="array" aca="1" ref="AA89" ca="1">IF(NOT(ISNUMBER(INDEX($A:$A,LOOKUP(2,1/($A$1:INDIRECT("$A$"&amp;ROW($A89))&lt;&gt;""),ROW($A$1:INDIRECT("$A$"&amp;ROW($A89)))),1))),"",
IF(NOT(ISNUMBER($A89)),$AA88,
IF($AB89&lt;16,"Lillipup",
IF($AB89&lt;32,"Herdier",
"Stoutland"))))</f>
        <v/>
      </c>
      <c r="AB89" s="25" t="str" cm="1">
        <f t="array" aca="1" ref="AB89" ca="1">IF(NOT(ISNUMBER(INDEX($A:$A, LOOKUP(2, 1 / ($A$1:INDIRECT("$A$"&amp;ROW($A89)) &lt;&gt; ""),ROW($A$1:INDIRECT("$A$"&amp;ROW($A89)))), 1))), "",
VLOOKUP($AY89,'Medium-Slow'!$A$1:$B$101,2,TRUE))</f>
        <v/>
      </c>
      <c r="AC89" s="23" t="str" cm="1">
        <f t="array" aca="1" ref="AC89" ca="1">IF(NOT(ISNUMBER(INDEX($A:$A, LOOKUP(2, 1 / ($A$1:INDIRECT("$A$"&amp;ROW($A89)) &lt;&gt; ""),ROW($A$1:INDIRECT("$A$"&amp;ROW($A89)))), 1))), "",
INDEX($AC:$AC, LOOKUP(2, 1 / ($AC$1:INDIRECT("$AC$"&amp;ROW($AC89)-1) &lt;&gt; ""),ROW($AC$1:INDIRECT("$AC$"&amp;ROW($AC89)-1))), 1)+
IF(INDEX($AC:$AC, LOOKUP(2, 1 / ($AC$1:INDIRECT("$AC$"&amp;ROW($AC89)-1) &lt;&gt; ""),ROW($AC$1:INDIRECT("$AC$"&amp;ROW($AC89)-1))), 1)+
INDEX($AD:$AD, LOOKUP(2, 1 / ($AD$1:INDIRECT("$AD$"&amp;ROW($AD89)-1) &lt;&gt; ""),ROW($AD$1:INDIRECT("$AD$"&amp;ROW($AD89)-1))), 1)+
INDEX($AE:$AE, LOOKUP(2, 1 / ($AE$1:INDIRECT("$AE$"&amp;ROW($AE89)-1) &lt;&gt; ""),ROW($AE$1:INDIRECT("$AE$"&amp;ROW($AD89)-1))), 1)+
INDEX($AE:$AF, LOOKUP(2, 1 / ($AF$1:INDIRECT("$AF$"&amp;ROW($AF89)-1) &lt;&gt; ""),ROW($AF$1:INDIRECT("$AF$"&amp;ROW($AD89)-1))), 1)+
INDEX($AG:$AG, LOOKUP(2, 1 / ($AG$1:INDIRECT("$AG$"&amp;ROW($AG89)-1) &lt;&gt; ""),ROW($AG$1:INDIRECT("$AG$"&amp;ROW($AD89)-1))), 1)+
INDEX($AH:$AH, LOOKUP(2, 1 / ($AH$1:INDIRECT("$AH$"&amp;ROW($AH89)-1) &lt;&gt; ""),ROW($AH$1:INDIRECT("$AH$"&amp;ROW($AD89)-1))), 1)&gt;=510,0,
IF(INDEX($AC:$AC, LOOKUP(2, 1 / ($AC$1:INDIRECT("$AC$"&amp;ROW($AC89)-1) &lt;&gt; ""),ROW($AC$1:INDIRECT("$AC$"&amp;ROW($AC89)-1))), 1)&gt;=255,0,
VLOOKUP(INDIRECT("$G$"&amp;LOOKUP(2, 1 / ($AC$1:INDIRECT("$AC$"&amp;ROW($AC89)-1) &lt;&gt; ""),ROW($AC$1:INDIRECT("$AC$"&amp;ROW($AC89)-1)))), 'EV and Base'!$A$1:$N$671, 3, FALSE))))</f>
        <v/>
      </c>
      <c r="AD89" s="2" t="str" cm="1">
        <f t="array" aca="1" ref="AD89" ca="1">IF(NOT(ISNUMBER(INDEX($A:$A, LOOKUP(2, 1 / ($A$1:INDIRECT("$A$"&amp;ROW($A89)) &lt;&gt; ""),ROW($A$1:INDIRECT("$A$"&amp;ROW($A89)))), 1))), "",
INDEX($AD:$AD, LOOKUP(2, 1 / ($AD$1:INDIRECT("$AD$"&amp;ROW($AD89)-1) &lt;&gt; ""),ROW($AD$1:INDIRECT("$AD$"&amp;ROW($AD89)-1))), 1)+
IF(INDEX($AC:$AC, LOOKUP(2, 1 / ($AC$1:INDIRECT("$AC$"&amp;ROW($AC89)-1) &lt;&gt; ""),ROW($AC$1:INDIRECT("$AC$"&amp;ROW($AC89)-1))), 1)+
INDEX($AD:$AD, LOOKUP(2, 1 / ($AD$1:INDIRECT("$AD$"&amp;ROW($AD89)-1) &lt;&gt; ""),ROW($AD$1:INDIRECT("$AD$"&amp;ROW($AD89)-1))), 1)+
INDEX($AE:$AE, LOOKUP(2, 1 / ($AE$1:INDIRECT("$AE$"&amp;ROW($AE89)-1) &lt;&gt; ""),ROW($AE$1:INDIRECT("$AE$"&amp;ROW($AD89)-1))), 1)+
INDEX($AE:$AF, LOOKUP(2, 1 / ($AF$1:INDIRECT("$AF$"&amp;ROW($AF89)-1) &lt;&gt; ""),ROW($AF$1:INDIRECT("$AF$"&amp;ROW($AD89)-1))), 1)+
INDEX($AG:$AG, LOOKUP(2, 1 / ($AG$1:INDIRECT("$AG$"&amp;ROW($AG89)-1) &lt;&gt; ""),ROW($AG$1:INDIRECT("$AG$"&amp;ROW($AD89)-1))), 1)+
INDEX($AH:$AH, LOOKUP(2, 1 / ($AH$1:INDIRECT("$AH$"&amp;ROW($AH89)-1) &lt;&gt; ""),ROW($AH$1:INDIRECT("$AH$"&amp;ROW($AD89)-1))), 1)&gt;=510,0,
IF(INDEX($AD:$AD, LOOKUP(2, 1 / ($AD$1:INDIRECT("$AD$"&amp;ROW($AD89)-1) &lt;&gt; ""),ROW($AD$1:INDIRECT("$AD$"&amp;ROW($AD89)-1))), 1)&gt;=255,0,
VLOOKUP(INDIRECT("$G$"&amp;LOOKUP(2, 1 / ($AD$1:INDIRECT("$AD$"&amp;ROW($AD89)-1) &lt;&gt; ""),ROW($AD$1:INDIRECT("$AD$"&amp;ROW($AD89)-1)))), 'EV and Base'!$A$1:$N$671, 4, FALSE))))</f>
        <v/>
      </c>
      <c r="AE89" s="2" t="str" cm="1">
        <f t="array" aca="1" ref="AE89" ca="1">IF(NOT(ISNUMBER(INDEX($A:$A,LOOKUP(2,1/($A$1:INDIRECT("$A$"&amp;ROW($A89))&lt;&gt;""),ROW($A$1:INDIRECT("$A$"&amp;ROW($A89)))),1))),"",
INDEX($AE:$AE,LOOKUP(2,1/($AE$1:INDIRECT("$AE$"&amp;ROW($AE89)-1)&lt;&gt;""),ROW($AE$1:INDIRECT("$AE$"&amp;ROW($AE89)-1))),1)+
IF(INDEX($AC:$AC,LOOKUP(2,1/($AC$1:INDIRECT("$AC$"&amp;ROW($AC89)-1)&lt;&gt;""),ROW($AC$1:INDIRECT("$AC$"&amp;ROW($AC89)-1))),1)+
INDEX($AD:$AD,LOOKUP(2,1/($AD$1:INDIRECT("$AD$"&amp;ROW($AD89)-1)&lt;&gt;""),ROW($AD$1:INDIRECT("$AD$"&amp;ROW($AD89)-1))),1)+
INDEX($AE:$AE,LOOKUP(2,1/($AE$1:INDIRECT("$AE$"&amp;ROW($AE89)-1)&lt;&gt;""),ROW($AE$1:INDIRECT("$AE$"&amp;ROW($AD89)-1))),1)+
INDEX($AE:$AF,LOOKUP(2,1/($AF$1:INDIRECT("$AF$"&amp;ROW($AF89)-1)&lt;&gt;""),ROW($AF$1:INDIRECT("$AF$"&amp;ROW($AD89)-1))),1)+
INDEX($AG:$AG,LOOKUP(2,1/($AG$1:INDIRECT("$AG$"&amp;ROW($AG89)-1)&lt;&gt;""),ROW($AG$1:INDIRECT("$AG$"&amp;ROW($AD89)-1))),1)+
INDEX($AH:$AH,LOOKUP(2,1/($AH$1:INDIRECT("$AH$"&amp;ROW($AH89)-1)&lt;&gt;""),ROW($AH$1:INDIRECT("$AH$"&amp;ROW($AD89)-1))),1)&gt;=510,0,
IF(INDEX($AE:$AE,LOOKUP(2,1/($AE$1:INDIRECT("$AE$"&amp;ROW($AE89)-1)&lt;&gt;""),ROW($AE$1:INDIRECT("$AE$"&amp;ROW($AE89)-1))),1)&gt;=255,0,
VLOOKUP(INDIRECT("$G$"&amp;LOOKUP(2,1/($AE$1:INDIRECT("$AE$"&amp;ROW($AE89)-1)&lt;&gt;""),ROW($AE$1:INDIRECT("$AE$"&amp;ROW($AE89)-1)))),'EV and Base'!$A$1:$N$671,5,FALSE))))</f>
        <v/>
      </c>
      <c r="AF89" s="2" t="str" cm="1">
        <f t="array" aca="1" ref="AF89" ca="1">IF(NOT(ISNUMBER(INDEX($A:$A, LOOKUP(2, 1 / ($A$1:INDIRECT("$A$"&amp;ROW($A89)) &lt;&gt; ""),ROW($A$1:INDIRECT("$A$"&amp;ROW($A89)))), 1))), "",
INDEX($AF:$AF, LOOKUP(2, 1 / ($AF$1:INDIRECT("$AF$"&amp;ROW($AF89)-1) &lt;&gt; ""),ROW($AF$1:INDIRECT("$AF$"&amp;ROW($AF89)-1))), 1)+
IF(INDEX($AC:$AC, LOOKUP(2, 1 / ($AC$1:INDIRECT("$AC$"&amp;ROW($AC89)-1) &lt;&gt; ""),ROW($AC$1:INDIRECT("$AC$"&amp;ROW($AC89)-1))), 1)+
INDEX($AD:$AD, LOOKUP(2, 1 / ($AD$1:INDIRECT("$AD$"&amp;ROW($AD89)-1) &lt;&gt; ""),ROW($AD$1:INDIRECT("$AD$"&amp;ROW($AD89)-1))), 1)+
INDEX($AE:$AE, LOOKUP(2, 1 / ($AE$1:INDIRECT("$AE$"&amp;ROW($AE89)-1) &lt;&gt; ""),ROW($AE$1:INDIRECT("$AE$"&amp;ROW($AD89)-1))), 1)+
INDEX($AE:$AF, LOOKUP(2, 1 / ($AF$1:INDIRECT("$AF$"&amp;ROW($AF89)-1) &lt;&gt; ""),ROW($AF$1:INDIRECT("$AF$"&amp;ROW($AD89)-1))), 1)+
INDEX($AG:$AG, LOOKUP(2, 1 / ($AG$1:INDIRECT("$AG$"&amp;ROW($AG89)-1) &lt;&gt; ""),ROW($AG$1:INDIRECT("$AG$"&amp;ROW($AD89)-1))), 1)+
INDEX($AH:$AH, LOOKUP(2, 1 / ($AH$1:INDIRECT("$AH$"&amp;ROW($AH89)-1) &lt;&gt; ""),ROW($AH$1:INDIRECT("$AH$"&amp;ROW($AD89)-1))), 1)&gt;=510,0,
IF(INDEX($AF:$AF, LOOKUP(2, 1 / ($AF$1:INDIRECT("$AF$"&amp;ROW($AF89)-1) &lt;&gt; ""),ROW($AF$1:INDIRECT("$AF$"&amp;ROW($AF89)-1))), 1)&gt;=255,0,
VLOOKUP(INDIRECT("$G$"&amp;LOOKUP(2, 1 / ($AF$1:INDIRECT("$AF$"&amp;ROW($AF89)-1) &lt;&gt; ""),ROW($AF$1:INDIRECT("$AF$"&amp;ROW($AF89)-1)))), 'EV and Base'!$A$1:$N$671, 6, FALSE))))</f>
        <v/>
      </c>
      <c r="AG89" s="2" t="str" cm="1">
        <f t="array" aca="1" ref="AG89" ca="1">IF(NOT(ISNUMBER(INDEX($A:$A, LOOKUP(2, 1 / ($A$1:INDIRECT("$A$"&amp;ROW($A89)) &lt;&gt; ""),ROW($A$1:INDIRECT("$A$"&amp;ROW($A89)))), 1))), "",
INDEX($AG:$AG, LOOKUP(2, 1 / ($AG$1:INDIRECT("$AG$"&amp;ROW($AG89)-1) &lt;&gt; ""),ROW($AG$1:INDIRECT("$AG$"&amp;ROW($AG89)-1))), 1)+
IF(INDEX($AC:$AC, LOOKUP(2, 1 / ($AC$1:INDIRECT("$AC$"&amp;ROW($AC89)-1) &lt;&gt; ""),ROW($AC$1:INDIRECT("$AC$"&amp;ROW($AC89)-1))), 1)+
INDEX($AD:$AD, LOOKUP(2, 1 / ($AD$1:INDIRECT("$AD$"&amp;ROW($AD89)-1) &lt;&gt; ""),ROW($AD$1:INDIRECT("$AD$"&amp;ROW($AD89)-1))), 1)+
INDEX($AE:$AE, LOOKUP(2, 1 / ($AE$1:INDIRECT("$AE$"&amp;ROW($AE89)-1) &lt;&gt; ""),ROW($AE$1:INDIRECT("$AE$"&amp;ROW($AD89)-1))), 1)+
INDEX($AE:$AF, LOOKUP(2, 1 / ($AF$1:INDIRECT("$AF$"&amp;ROW($AF89)-1) &lt;&gt; ""),ROW($AF$1:INDIRECT("$AF$"&amp;ROW($AD89)-1))), 1)+
INDEX($AG:$AG, LOOKUP(2, 1 / ($AG$1:INDIRECT("$AG$"&amp;ROW($AG89)-1) &lt;&gt; ""),ROW($AG$1:INDIRECT("$AG$"&amp;ROW($AD89)-1))), 1)+
INDEX($AH:$AH, LOOKUP(2, 1 / ($AH$1:INDIRECT("$AH$"&amp;ROW($AH89)-1) &lt;&gt; ""),ROW($AH$1:INDIRECT("$AH$"&amp;ROW($AD89)-1))), 1)&gt;=510,0,
IF(INDEX($AG:$AG, LOOKUP(2, 1 / ($AG$1:INDIRECT("$AG$"&amp;ROW($AG89)-1) &lt;&gt; ""),ROW($AG$1:INDIRECT("$AG$"&amp;ROW($AG89)-1))), 1)&gt;=255,0,
VLOOKUP(INDIRECT("$G$"&amp;LOOKUP(2, 1 / ($AG$1:INDIRECT("$AG$"&amp;ROW($AG89)-1) &lt;&gt; ""),ROW($AG$1:INDIRECT("$AG$"&amp;ROW($AG89)-1)))), 'EV and Base'!$A$1:$N$671, 7, FALSE))))</f>
        <v/>
      </c>
      <c r="AH89" s="24" t="str" cm="1">
        <f t="array" aca="1" ref="AH89" ca="1">IF(NOT(ISNUMBER(INDEX($A:$A,LOOKUP(2,1/($A$1:INDIRECT("$A$"&amp;ROW($A89))&lt;&gt;""),ROW($A$1:INDIRECT("$A$"&amp;ROW($A89)))),1))),"",
INDEX($AH:$AH,LOOKUP(2,1/($AH$1:INDIRECT("$AH$"&amp;ROW($AH89)-1)&lt;&gt;""),ROW($AH$1:INDIRECT("$AH$"&amp;ROW($AH89)-1))),1)+
IF(INDEX($AC:$AC,LOOKUP(2,1/($AC$1:INDIRECT("$AC$"&amp;ROW($AC89)-1)&lt;&gt;""),ROW($AC$1:INDIRECT("$AC$"&amp;ROW($AC89)-1))),1)+
INDEX($AD:$AD,LOOKUP(2,1/($AD$1:INDIRECT("$AD$"&amp;ROW($AD89)-1)&lt;&gt;""),ROW($AD$1:INDIRECT("$AD$"&amp;ROW($AD89)-1))),1)+
INDEX($AE:$AE,LOOKUP(2,1/($AE$1:INDIRECT("$AE$"&amp;ROW($AE89)-1)&lt;&gt;""),ROW($AE$1:INDIRECT("$AE$"&amp;ROW($AD89)-1))),1)+
INDEX($AE:$AF,LOOKUP(2,1/($AF$1:INDIRECT("$AF$"&amp;ROW($AF89)-1)&lt;&gt;""),ROW($AF$1:INDIRECT("$AF$"&amp;ROW($AD89)-1))),1)+
INDEX($AG:$AG,LOOKUP(2,1/($AG$1:INDIRECT("$AG$"&amp;ROW($AG89)-1)&lt;&gt;""),ROW($AG$1:INDIRECT("$AG$"&amp;ROW($AD89)-1))),1)+
INDEX($AH:$AH,LOOKUP(2,1/($AH$1:INDIRECT("$AH$"&amp;ROW($AH89)-1)&lt;&gt;""),ROW($AH$1:INDIRECT("$AH$"&amp;ROW($AD89)-1))),1)&gt;=510,0,
IF(INDEX($AH:$AH,LOOKUP(2,1/($AH$1:INDIRECT("$AH$"&amp;ROW($AH89)-1)&lt;&gt;""),ROW($AH$1:INDIRECT("$AH$"&amp;ROW($AH89)-1))),1)&gt;=255,0,
VLOOKUP(INDIRECT("$G$"&amp;LOOKUP(2,1/($AH$1:INDIRECT("$AH$"&amp;ROW($AH89)-1)&lt;&gt;""),ROW($AH$1:INDIRECT("$AH$"&amp;ROW($AH89)-1)))),'EV and Base'!$A$1:$N$671,8,FALSE))))</f>
        <v/>
      </c>
      <c r="AI89" s="29" t="str" cm="1">
        <f t="array" aca="1" ref="AI89" ca="1">IF(NOT(ISNUMBER(INDEX($A:$A,LOOKUP(2,1/($A$1:INDIRECT("$A$"&amp;ROW($A89))&lt;&gt;""),ROW($A$1:INDIRECT("$A$"&amp;ROW($A89)))),1))),"",
ROUNDDOWN((((2*VLOOKUP($AA89,'EV and Base'!$A$1:$N$671,9,FALSE))+31+ROUNDDOWN($AC89/4,0))*$AB89)/100,0)+$AB89+10)</f>
        <v/>
      </c>
      <c r="AJ89" s="21" t="str" cm="1">
        <f t="array" aca="1" ref="AJ89" ca="1">IF(NOT(ISNUMBER(INDEX($A:$A, LOOKUP(2, 1 / ($A$1:INDIRECT("$A$"&amp;ROW($A89)) &lt;&gt; ""),ROW($A$1:INDIRECT("$A$"&amp;ROW($A89)))), 1))), "",
ROUNDDOWN((ROUNDDOWN((((2*VLOOKUP($AA89, 'EV and Base'!$A$1:$N$671, 10, FALSE))+31+ROUNDDOWN($AD89/4, 0))*$AB89)/100, 0)+5)*1.1, 0))</f>
        <v/>
      </c>
      <c r="AK89" s="21" t="str" cm="1">
        <f t="array" aca="1" ref="AK89" ca="1">IF(NOT(ISNUMBER(INDEX($A:$A, LOOKUP(2, 1 / ($A$1:INDIRECT("$A$"&amp;ROW($A89)) &lt;&gt; ""),ROW($A$1:INDIRECT("$A$"&amp;ROW($A89)))), 1))), "",
ROUNDDOWN((ROUNDDOWN((((2*VLOOKUP($AA89, 'EV and Base'!$A$1:$N$671, 11, FALSE))+30+ROUNDDOWN($AE89/4, 0))*$AB89)/100, 0)+5), 0)
&amp;"-"&amp;
ROUNDDOWN((ROUNDDOWN((((2*VLOOKUP($AA89, 'EV and Base'!$A$1:$N$671, 11, FALSE))+31+ROUNDDOWN($AE89/4, 0))*$AB89)/100, 0)+5), 0))</f>
        <v/>
      </c>
      <c r="AL89" s="21" t="str" cm="1">
        <f t="array" aca="1" ref="AL89" ca="1">IF(NOT(ISNUMBER(INDEX($A:$A, LOOKUP(2, 1 / ($A$1:INDIRECT("$A$"&amp;ROW($A89)) &lt;&gt; ""),ROW($A$1:INDIRECT("$A$"&amp;ROW($A89)))), 1))), "",
ROUNDDOWN((ROUNDDOWN((((2*VLOOKUP($AA89, 'EV and Base'!$A$1:$N$671, 12, FALSE))+0+ROUNDDOWN($AF89/4, 0))*$AB89)/100, 0)+5)*0.9, 0)
&amp;"-"&amp;
ROUNDDOWN((ROUNDDOWN((((2*VLOOKUP($AA89, 'EV and Base'!$A$1:$N$671, 12, FALSE))+31+ROUNDDOWN($AF89/4, 0))*$AB89)/100, 0)+5)*0.9, 0))</f>
        <v/>
      </c>
      <c r="AM89" s="21" t="str" cm="1">
        <f t="array" aca="1" ref="AM89" ca="1">IF(NOT(ISNUMBER(INDEX($A:$A, LOOKUP(2, 1 / ($A$1:INDIRECT("$A$"&amp;ROW($A89)) &lt;&gt; ""),ROW($A$1:INDIRECT("$A$"&amp;ROW($A89)))), 1))), "",
ROUNDDOWN((ROUNDDOWN((((2*VLOOKUP($AA89, 'EV and Base'!$A$1:$N$671, 13, FALSE))+30+ROUNDDOWN($AG89/4, 0))*$AB89)/100, 0)+5), 0)
&amp;"-"&amp;
ROUNDDOWN((ROUNDDOWN((((2*VLOOKUP($AA89, 'EV and Base'!$A$1:$N$671, 13, FALSE))+31+ROUNDDOWN($AG89/4, 0))*$AB89)/100, 0)+5), 0))</f>
        <v/>
      </c>
      <c r="AN89" s="25" t="str" cm="1">
        <f t="array" aca="1" ref="AN89" ca="1">IF(NOT(ISNUMBER(INDEX($A:$A, LOOKUP(2, 1 / ($A$1:INDIRECT("$A$"&amp;ROW($A89)) &lt;&gt; ""),ROW($A$1:INDIRECT("$A$"&amp;ROW($A89)))), 1))), "",
ROUNDDOWN((ROUNDDOWN((((2*VLOOKUP($AA89, 'EV and Base'!$A$1:$N$671, 14, FALSE))+31+ROUNDDOWN($AH89/4, 0))*$AB89)/100, 0)+5), 0))</f>
        <v/>
      </c>
      <c r="AO89" s="23" t="str" cm="1">
        <f t="array" aca="1" ref="AO89" ca="1">IF(NOT(ISNUMBER(INDEX($A:$A, LOOKUP(2, 1 / ($A$1:INDIRECT("$A$"&amp;ROW($A89)) &lt;&gt; ""),ROW($A$1:INDIRECT("$A$"&amp;ROW($A89)))), 1))), "",
ROUNDDOWN((((2*VLOOKUP($AA89, 'EV and Base'!$A$1:$N$671, 9, FALSE))+31+ROUNDDOWN($AC89/4, 0))*$AB89)/100, 0)+$AB89+10)</f>
        <v/>
      </c>
      <c r="AP89" s="2" t="str" cm="1">
        <f t="array" aca="1" ref="AP89" ca="1">IF(NOT(ISNUMBER(INDEX($A:$A, LOOKUP(2, 1 / ($A$1:INDIRECT("$A$"&amp;ROW($A89)) &lt;&gt; ""),ROW($A$1:INDIRECT("$A$"&amp;ROW($A89)))), 1))), "",
ROUNDDOWN((ROUNDDOWN((((2*VLOOKUP($AA89, 'EV and Base'!$A$1:$N$671, 10, FALSE))+31+ROUNDDOWN($AD89/4, 0))*$AB89)/100, 0)+5)*1.1, 0))</f>
        <v/>
      </c>
      <c r="AQ89" s="2" t="str" cm="1">
        <f t="array" aca="1" ref="AQ89" ca="1">IF(NOT(ISNUMBER(INDEX($A:$A, LOOKUP(2, 1 / ($A$1:INDIRECT("$A$"&amp;ROW($A89)) &lt;&gt; ""),ROW($A$1:INDIRECT("$A$"&amp;ROW($A89)))), 1))), "",
ROUNDDOWN((ROUNDDOWN((((2*VLOOKUP($AA89, 'EV and Base'!$A$1:$N$671, 11, FALSE))+$AV$2+ROUNDDOWN($AE89/4, 0))*$AB89)/100, 0)+5), 0))</f>
        <v/>
      </c>
      <c r="AR89" s="22" t="str" cm="1">
        <f t="array" aca="1" ref="AR89" ca="1">IF(NOT(ISNUMBER(INDEX($A:$A, LOOKUP(2, 1 / ($A$1:INDIRECT("$A$"&amp;ROW($A89)) &lt;&gt; ""),ROW($A$1:INDIRECT("$A$"&amp;ROW($A89)))), 1))), "",
ROUNDDOWN((ROUNDDOWN((((2*VLOOKUP($AA89, 'EV and Base'!$A$1:$N$671, 12, FALSE))+$AW$2+ROUNDDOWN($AF89/4, 0))*$AB89)/100, 0)+5)*0.9, 0))</f>
        <v/>
      </c>
      <c r="AS89" s="2" t="str" cm="1">
        <f t="array" aca="1" ref="AS89" ca="1">IF(NOT(ISNUMBER(INDEX($A:$A, LOOKUP(2, 1 / ($A$1:INDIRECT("$A$"&amp;ROW($A89)) &lt;&gt; ""),ROW($A$1:INDIRECT("$A$"&amp;ROW($A89)))), 1))), "",
ROUNDDOWN((ROUNDDOWN((((2*VLOOKUP($AA89, 'EV and Base'!$A$1:$N$671, 13, FALSE))+$AX$2+ROUNDDOWN($AG89/4, 0))*$AB89)/100, 0)+5), 0))</f>
        <v/>
      </c>
      <c r="AT89" s="24" t="str" cm="1">
        <f t="array" aca="1" ref="AT89" ca="1">IF(NOT(ISNUMBER(INDEX($A:$A, LOOKUP(2, 1 / ($A$1:INDIRECT("$A$"&amp;ROW($A89)) &lt;&gt; ""),ROW($A$1:INDIRECT("$A$"&amp;ROW($A89)))), 1))), "",
ROUNDDOWN((ROUNDDOWN((((2*VLOOKUP($AA89, 'EV and Base'!$A$1:$N$671, 14, FALSE))+31+ROUNDDOWN($AH89/4, 0))*$AB89)/100, 0)+5), 0))</f>
        <v/>
      </c>
      <c r="AU89" s="28"/>
      <c r="AY89" t="str" cm="1">
        <f t="array" aca="1" ref="AY89" ca="1">IF(NOT(ISNUMBER(INDEX($A:$A,LOOKUP(2,1/($A$1:INDIRECT("$A$"&amp;ROW($A89))&lt;&gt;""),ROW($A$1:INDIRECT("$A$"&amp;ROW($A89)))),1))),"",
INDEX($AY:$AY,LOOKUP(2,1/($AY$1:INDIRECT("$AY$"&amp;ROW($AY89)-1)&lt;&gt;""),ROW($AY$1:INDIRECT("$AY$"&amp;ROW($AY89)-1))),1)+$BL89)</f>
        <v/>
      </c>
      <c r="AZ89" s="3" t="str" cm="1">
        <f t="array" aca="1" ref="AZ89" ca="1">IF(NOT(ISNUMBER(INDEX($A:$A, LOOKUP(2, 1 / ($A$1:INDIRECT("$A$"&amp;ROW($A89)) &lt;&gt; ""),ROW($A$1:INDIRECT("$A$"&amp;ROW($A89)))), 1))), "",
VLOOKUP(INDIRECT("$G$"&amp;LOOKUP(2, 1 / ($AY$1:INDIRECT("$AY$"&amp;ROW($AY89)-1) &lt;&gt; ""),ROW($AY$1:INDIRECT("$AY$"&amp;ROW($AY89)-1)))),'EV and Base'!A84:N754,2,FALSE))</f>
        <v/>
      </c>
      <c r="BA89" s="3" t="str" cm="1">
        <f t="array" aca="1" ref="BA89" ca="1">IF(NOT(ISNUMBER(INDEX($A:$A, LOOKUP(2, 1 / ($A$1:INDIRECT("$A$"&amp;ROW($A89)) &lt;&gt; ""),ROW($A$1:INDIRECT("$A$"&amp;ROW($A89)))), 1))), "",
INDIRECT("$I$"&amp;LOOKUP(2, 1 / ($AY$1:INDIRECT("$AY$"&amp;ROW($AY89)-1) &lt;&gt; ""),ROW($AY$1:INDIRECT("$AY$"&amp;ROW($AY89)-1)))))</f>
        <v/>
      </c>
      <c r="BB89" s="1" t="str" cm="1">
        <f t="array" aca="1" ref="BB89" ca="1">IF(NOT(ISNUMBER(INDEX($A:$A, LOOKUP(2, 1 / ($A$1:INDIRECT("$A$"&amp;ROW($A89)) &lt;&gt; ""),ROW($A$1:INDIRECT("$A$"&amp;ROW($A89)))), 1))), "",
INDIRECT("$AB$"&amp;LOOKUP(2, 1 / ($AY$1:INDIRECT("$AY$"&amp;ROW($AY89)-1) &lt;&gt; ""),ROW($AY$1:INDIRECT("$AY$"&amp;ROW($AY89)-1)))))</f>
        <v/>
      </c>
      <c r="BC89" s="3" t="str" cm="1">
        <f t="array" aca="1" ref="BC89" ca="1">IF(NOT(ISNUMBER(INDEX($A:$A,LOOKUP(2,1/($A$1:INDIRECT("$A$"&amp;ROW($A89))&lt;&gt;""),ROW($A$1:INDIRECT("$A$"&amp;ROW($A89)))),1))),"",
$BA89+$BA89+10)</f>
        <v/>
      </c>
      <c r="BD89" s="3" t="str" cm="1">
        <f t="array" aca="1" ref="BD89" ca="1">IF(NOT(ISNUMBER(INDEX($A:$A,LOOKUP(2,1/($A$1:INDIRECT("$A$"&amp;ROW($A89))&lt;&gt;""),ROW($A$1:INDIRECT("$A$"&amp;ROW($A89)))),1))),"",
$BA89+$BB89+10)</f>
        <v/>
      </c>
      <c r="BE89" s="3" t="str" cm="1">
        <f t="array" aca="1" ref="BE89" ca="1">IF(NOT(ISNUMBER(INDEX($A:$A,LOOKUP(2,1/($A$1:INDIRECT("$A$"&amp;ROW($A89))&lt;&gt;""),ROW($A$1:INDIRECT("$A$"&amp;ROW($A89)))),1))),"",
$BC89*$BC89)</f>
        <v/>
      </c>
      <c r="BF89" s="3" t="str" cm="1">
        <f t="array" aca="1" ref="BF89" ca="1">IF(NOT(ISNUMBER(INDEX($A:$A,LOOKUP(2,1/($A$1:INDIRECT("$A$"&amp;ROW($A89))&lt;&gt;""),ROW($A$1:INDIRECT("$A$"&amp;ROW($A89)))),1))),"",
$BD89*$BD89)</f>
        <v/>
      </c>
      <c r="BG89" s="3" t="str" cm="1">
        <f t="array" aca="1" ref="BG89" ca="1">IF(NOT(ISNUMBER(INDEX($A:$A,LOOKUP(2,1/($A$1:INDIRECT("$A$"&amp;ROW($A89))&lt;&gt;""),ROW($A$1:INDIRECT("$A$"&amp;ROW($A89)))),1))),"",
_xlfn.FLOOR.MATH(1.5*_xlfn.FLOOR.MATH($AZ89*BA89/5)))</f>
        <v/>
      </c>
      <c r="BH89" s="3" t="str" cm="1">
        <f t="array" aca="1" ref="BH89" ca="1">IF(NOT(ISNUMBER(INDEX($A:$A, LOOKUP(2, 1 / ($A$1:INDIRECT("$A$"&amp;ROW($A89)) &lt;&gt; ""),ROW($A$1:INDIRECT("$A$"&amp;ROW($A89)))), 1))), "",
_xlfn.FLOOR.MATH($BG89/IF(OR(INDIRECT("$C$"&amp;LOOKUP(2, 1 / ($AY$1:INDIRECT("$AY$"&amp;ROW($AY89)-1) &lt;&gt; ""),ROW($AY$1:INDIRECT("$AY$"&amp;ROW($AY89)-1))))="Multi",
INDIRECT("$C$"&amp;LOOKUP(2, 1 / ($AY$1:INDIRECT("$AY$"&amp;ROW($AY89)-1) &lt;&gt; ""),ROW($AY$1:INDIRECT("$AY$"&amp;ROW($AY89)-1))))="Double"),2,1)))</f>
        <v/>
      </c>
      <c r="BI89" s="3" t="str" cm="1">
        <f t="array" aca="1" ref="BI89" ca="1">IF(NOT(ISNUMBER(INDEX($A:$A,LOOKUP(2,1/($A$1:INDIRECT("$A$"&amp;ROW($A89))&lt;&gt;""),ROW($A$1:INDIRECT("$A$"&amp;ROW($A89)))),1))),"",
VLOOKUP($BC89,GameFreakSQRT!$A$1:$B$200,2,FALSE))</f>
        <v/>
      </c>
      <c r="BJ89" s="3" t="str" cm="1">
        <f t="array" aca="1" ref="BJ89" ca="1">IF(NOT(ISNUMBER(INDEX($A:$A,LOOKUP(2,1/($A$1:INDIRECT("$A$"&amp;ROW($A89))&lt;&gt;""),ROW($A$1:INDIRECT("$A$"&amp;ROW($A89)))),1))),"",
VLOOKUP($BD89,GameFreakSQRT!$A$1:$B$200,2,FALSE))</f>
        <v/>
      </c>
      <c r="BK89" s="3" t="str" cm="1">
        <f t="array" aca="1" ref="BK89" ca="1">IF(NOT(ISNUMBER(INDEX($A:$A,LOOKUP(2,1/($A$1:INDIRECT("$A$"&amp;ROW($A89))&lt;&gt;""),ROW($A$1:INDIRECT("$A$"&amp;ROW($A89)))),1))),"",
_xlfn.FLOOR.MATH((($BI89*$BE89)*$BH89)/($BJ89*$BF89))+1)</f>
        <v/>
      </c>
      <c r="BL89" s="3" t="str" cm="1">
        <f t="array" aca="1" ref="BL89" ca="1">IF(NOT(ISNUMBER(INDEX($A:$A,LOOKUP(2,1/($A$1:INDIRECT("$A$"&amp;ROW($A89))&lt;&gt;""),ROW($A$1:INDIRECT("$A$"&amp;ROW($A89)))),1))),"",
_xlfn.FLOOR.MATH($BK89*IF(NOT(INDIRECT("$Z$"&amp;LOOKUP(2, 1 / ($AY$1:INDIRECT("$AY$"&amp;ROW($AY89)-1) &lt;&gt; ""),ROW($AY$1:INDIRECT("$AY$"&amp;ROW($AY89)-1))))=""),1.5,1)))</f>
        <v/>
      </c>
      <c r="BM89" s="3" t="str" cm="1">
        <f t="array" aca="1" ref="BM89" ca="1">IF(NOT(ISNUMBER(INDEX($A:$A, LOOKUP(2, 1 / ($A$1:INDIRECT("$A$"&amp;ROW($A89)) &lt;&gt; ""),ROW($A$1:INDIRECT("$A$"&amp;ROW($A89)))), 1))), "",
INDIRECT("$Y$"&amp;LOOKUP(2, 1 / ($AY$1:INDIRECT("$AY$"&amp;ROW($AY89)-1) &lt;&gt; ""),ROW($AY$1:INDIRECT("$AY$"&amp;ROW($AY89)-1)))))</f>
        <v/>
      </c>
      <c r="BN89" s="3" t="str">
        <f t="shared" ca="1" si="7"/>
        <v/>
      </c>
      <c r="CT89" s="3" t="str" cm="1">
        <f t="array" aca="1" ref="CT89" ca="1">IF(NOT(ISNUMBER(INDEX($A:$A, LOOKUP(2, 1 / ($A$1:INDIRECT("$A$"&amp;ROW($A89)) &lt;&gt; ""),ROW($A$1:INDIRECT("$A$"&amp;ROW($A89)))), 1))), "",
$AY89-INDEX($AY:$AY, LOOKUP(2, 1 / ($AY$1:INDIRECT("$AV$"&amp;ROW($AY89)-1) &lt;&gt; ""),ROW($AY$1:INDIRECT("$AV$"&amp;ROW($AY89)-1))), 1))</f>
        <v/>
      </c>
      <c r="CU89" s="3" t="str" cm="1">
        <f t="array" aca="1" ref="CU89" ca="1">IF(NOT(ISNUMBER(INDEX($A:$A, LOOKUP(2, 1 / ($A$1:INDIRECT("$A$"&amp;ROW($A89)) &lt;&gt; ""),ROW($A$1:INDIRECT("$A$"&amp;ROW($A89)))), 1))), "",
INDEX($Y:$Y, LOOKUP(2, 1 / ($Y$1:INDIRECT("$Y$"&amp;ROW($Y89)-1) &lt;&gt; ""),ROW($Y$1:INDIRECT("$Y$"&amp;ROW($Y89)-1))), 1))</f>
        <v/>
      </c>
      <c r="CV89" s="1" t="str">
        <f ca="1">IFERROR(VLOOKUP($AY89, 'Medium-Slow'!$A$1:$B$101, 2, TRUE),"")</f>
        <v/>
      </c>
    </row>
    <row r="90" spans="1:100" x14ac:dyDescent="0.45">
      <c r="A90" s="69"/>
      <c r="B90" s="69"/>
      <c r="C90" s="69" t="str">
        <f t="shared" ref="C90:C91" si="9">$C89</f>
        <v>Single</v>
      </c>
      <c r="D90" s="69"/>
      <c r="E90" s="69"/>
      <c r="F90" s="56">
        <v>2</v>
      </c>
      <c r="G90" s="2" t="s">
        <v>255</v>
      </c>
      <c r="H90" s="2" t="s">
        <v>50</v>
      </c>
      <c r="I90" s="2">
        <v>17</v>
      </c>
      <c r="J90" s="2" t="s">
        <v>223</v>
      </c>
      <c r="K90" s="2" t="s">
        <v>252</v>
      </c>
      <c r="L90" s="2" t="s">
        <v>53</v>
      </c>
      <c r="M90" s="2" t="s">
        <v>163</v>
      </c>
      <c r="N90" s="2" t="s">
        <v>74</v>
      </c>
      <c r="O90" s="2" t="s">
        <v>253</v>
      </c>
      <c r="P90" s="2" t="s">
        <v>254</v>
      </c>
      <c r="Q90" s="2">
        <v>0</v>
      </c>
      <c r="R90" s="2">
        <f>_xlfn.FLOOR.MATH((((2*VLOOKUP(G90, 'EV and Base'!$A$1:$N$671, 9, FALSE))+$Q90)*$I90)/100)+$I90+10</f>
        <v>50</v>
      </c>
      <c r="S90" s="2">
        <f>_xlfn.FLOOR.MATH((_xlfn.FLOOR.MATH((((2*VLOOKUP($G90, 'EV and Base'!$A$1:$N$671, 10, FALSE))+$Q90)*$I90)/100)+5)*
IF(OR($J90="Lonely", $J90="Brave", $J90="Adamant", $J90="Naughty"), 1.1,
IF(OR($J90="Bold", $J90="Timid", $J90="Modest", $J90="Calm"), 0.9, 1)))</f>
        <v>32</v>
      </c>
      <c r="T90" s="2">
        <f>_xlfn.FLOOR.MATH((_xlfn.FLOOR.MATH((((2*VLOOKUP($G90, 'EV and Base'!$A$1:$N$671, 11, FALSE))+$Q90)*$I90)/100)+5)*
IF(OR($J90="Bold", $J90="Relaxed", $J90="Impish", $J90="Lax"), 1.1,
IF(OR($J90="Lonely", $J90="Hasty", $J90="Mild", $J90="Gentle"), 0.9, 1)))</f>
        <v>27</v>
      </c>
      <c r="U90" s="2">
        <f>_xlfn.FLOOR.MATH((_xlfn.FLOOR.MATH((((2*VLOOKUP($G90, 'EV and Base'!$A$1:$N$671, 12, FALSE))+$Q90)*$I90)/100)+5)*
IF(OR($J90="Modest", $J90="Mild", $J90="Quiet", $J90="Rash"), 1.1,
IF(OR($J90="Adamant", $J90="Impish", $J90="Jolly", $J90="Careful"), 0.9, 1)))</f>
        <v>32</v>
      </c>
      <c r="V90" s="2">
        <f>_xlfn.FLOOR.MATH((_xlfn.FLOOR.MATH((((2*VLOOKUP($G90, 'EV and Base'!$A$1:$N$671, 13, FALSE))+$Q90)*$I90)/100)+5)*
IF(OR($J90="Calm", $J90="Gentle", $J90="Sassy", $J90="Careful"), 1.1,
IF(OR($J90="Naughty", $J90="Lax", $J90="Naive", $J90="Rash"), 0.9, 1)))</f>
        <v>25</v>
      </c>
      <c r="W90" s="2">
        <f>_xlfn.FLOOR.MATH((_xlfn.FLOOR.MATH((((2*VLOOKUP($G90, 'EV and Base'!$A$1:$N$671, 14, FALSE))+$Q90)*$I90)/100)+5)*
IF(OR($J90="Timid", $J90="Hasty", $J90="Jolly", $J90="Naive"), 1.1,
IF(OR($J90="Brave", $J90="Relaxed", $J90="Quiet", $J90="Sassy"), 0.9, 1)))</f>
        <v>38</v>
      </c>
      <c r="X90" s="69"/>
      <c r="AA90" s="23" t="str" cm="1">
        <f t="array" aca="1" ref="AA90" ca="1">IF(NOT(ISNUMBER(INDEX($A:$A,LOOKUP(2,1/($A$1:INDIRECT("$A$"&amp;ROW($A90))&lt;&gt;""),ROW($A$1:INDIRECT("$A$"&amp;ROW($A90)))),1))),"",
IF(NOT(ISNUMBER($A90)),$AA89,
IF($AB90&lt;16,"Lillipup",
IF($AB90&lt;32,"Herdier",
"Stoutland"))))</f>
        <v/>
      </c>
      <c r="AB90" s="25" t="str" cm="1">
        <f t="array" aca="1" ref="AB90" ca="1">IF(NOT(ISNUMBER(INDEX($A:$A, LOOKUP(2, 1 / ($A$1:INDIRECT("$A$"&amp;ROW($A90)) &lt;&gt; ""),ROW($A$1:INDIRECT("$A$"&amp;ROW($A90)))), 1))), "",
VLOOKUP($AY90,'Medium-Slow'!$A$1:$B$101,2,TRUE))</f>
        <v/>
      </c>
      <c r="AC90" s="23" t="str" cm="1">
        <f t="array" aca="1" ref="AC90" ca="1">IF(NOT(ISNUMBER(INDEX($A:$A, LOOKUP(2, 1 / ($A$1:INDIRECT("$A$"&amp;ROW($A90)) &lt;&gt; ""),ROW($A$1:INDIRECT("$A$"&amp;ROW($A90)))), 1))), "",
INDEX($AC:$AC, LOOKUP(2, 1 / ($AC$1:INDIRECT("$AC$"&amp;ROW($AC90)-1) &lt;&gt; ""),ROW($AC$1:INDIRECT("$AC$"&amp;ROW($AC90)-1))), 1)+
IF(INDEX($AC:$AC, LOOKUP(2, 1 / ($AC$1:INDIRECT("$AC$"&amp;ROW($AC90)-1) &lt;&gt; ""),ROW($AC$1:INDIRECT("$AC$"&amp;ROW($AC90)-1))), 1)+
INDEX($AD:$AD, LOOKUP(2, 1 / ($AD$1:INDIRECT("$AD$"&amp;ROW($AD90)-1) &lt;&gt; ""),ROW($AD$1:INDIRECT("$AD$"&amp;ROW($AD90)-1))), 1)+
INDEX($AE:$AE, LOOKUP(2, 1 / ($AE$1:INDIRECT("$AE$"&amp;ROW($AE90)-1) &lt;&gt; ""),ROW($AE$1:INDIRECT("$AE$"&amp;ROW($AD90)-1))), 1)+
INDEX($AE:$AF, LOOKUP(2, 1 / ($AF$1:INDIRECT("$AF$"&amp;ROW($AF90)-1) &lt;&gt; ""),ROW($AF$1:INDIRECT("$AF$"&amp;ROW($AD90)-1))), 1)+
INDEX($AG:$AG, LOOKUP(2, 1 / ($AG$1:INDIRECT("$AG$"&amp;ROW($AG90)-1) &lt;&gt; ""),ROW($AG$1:INDIRECT("$AG$"&amp;ROW($AD90)-1))), 1)+
INDEX($AH:$AH, LOOKUP(2, 1 / ($AH$1:INDIRECT("$AH$"&amp;ROW($AH90)-1) &lt;&gt; ""),ROW($AH$1:INDIRECT("$AH$"&amp;ROW($AD90)-1))), 1)&gt;=510,0,
IF(INDEX($AC:$AC, LOOKUP(2, 1 / ($AC$1:INDIRECT("$AC$"&amp;ROW($AC90)-1) &lt;&gt; ""),ROW($AC$1:INDIRECT("$AC$"&amp;ROW($AC90)-1))), 1)&gt;=255,0,
VLOOKUP(INDIRECT("$G$"&amp;LOOKUP(2, 1 / ($AC$1:INDIRECT("$AC$"&amp;ROW($AC90)-1) &lt;&gt; ""),ROW($AC$1:INDIRECT("$AC$"&amp;ROW($AC90)-1)))), 'EV and Base'!$A$1:$N$671, 3, FALSE))))</f>
        <v/>
      </c>
      <c r="AD90" s="2" t="str" cm="1">
        <f t="array" aca="1" ref="AD90" ca="1">IF(NOT(ISNUMBER(INDEX($A:$A, LOOKUP(2, 1 / ($A$1:INDIRECT("$A$"&amp;ROW($A90)) &lt;&gt; ""),ROW($A$1:INDIRECT("$A$"&amp;ROW($A90)))), 1))), "",
INDEX($AD:$AD, LOOKUP(2, 1 / ($AD$1:INDIRECT("$AD$"&amp;ROW($AD90)-1) &lt;&gt; ""),ROW($AD$1:INDIRECT("$AD$"&amp;ROW($AD90)-1))), 1)+
IF(INDEX($AC:$AC, LOOKUP(2, 1 / ($AC$1:INDIRECT("$AC$"&amp;ROW($AC90)-1) &lt;&gt; ""),ROW($AC$1:INDIRECT("$AC$"&amp;ROW($AC90)-1))), 1)+
INDEX($AD:$AD, LOOKUP(2, 1 / ($AD$1:INDIRECT("$AD$"&amp;ROW($AD90)-1) &lt;&gt; ""),ROW($AD$1:INDIRECT("$AD$"&amp;ROW($AD90)-1))), 1)+
INDEX($AE:$AE, LOOKUP(2, 1 / ($AE$1:INDIRECT("$AE$"&amp;ROW($AE90)-1) &lt;&gt; ""),ROW($AE$1:INDIRECT("$AE$"&amp;ROW($AD90)-1))), 1)+
INDEX($AE:$AF, LOOKUP(2, 1 / ($AF$1:INDIRECT("$AF$"&amp;ROW($AF90)-1) &lt;&gt; ""),ROW($AF$1:INDIRECT("$AF$"&amp;ROW($AD90)-1))), 1)+
INDEX($AG:$AG, LOOKUP(2, 1 / ($AG$1:INDIRECT("$AG$"&amp;ROW($AG90)-1) &lt;&gt; ""),ROW($AG$1:INDIRECT("$AG$"&amp;ROW($AD90)-1))), 1)+
INDEX($AH:$AH, LOOKUP(2, 1 / ($AH$1:INDIRECT("$AH$"&amp;ROW($AH90)-1) &lt;&gt; ""),ROW($AH$1:INDIRECT("$AH$"&amp;ROW($AD90)-1))), 1)&gt;=510,0,
IF(INDEX($AD:$AD, LOOKUP(2, 1 / ($AD$1:INDIRECT("$AD$"&amp;ROW($AD90)-1) &lt;&gt; ""),ROW($AD$1:INDIRECT("$AD$"&amp;ROW($AD90)-1))), 1)&gt;=255,0,
VLOOKUP(INDIRECT("$G$"&amp;LOOKUP(2, 1 / ($AD$1:INDIRECT("$AD$"&amp;ROW($AD90)-1) &lt;&gt; ""),ROW($AD$1:INDIRECT("$AD$"&amp;ROW($AD90)-1)))), 'EV and Base'!$A$1:$N$671, 4, FALSE))))</f>
        <v/>
      </c>
      <c r="AE90" s="2" t="str" cm="1">
        <f t="array" aca="1" ref="AE90" ca="1">IF(NOT(ISNUMBER(INDEX($A:$A,LOOKUP(2,1/($A$1:INDIRECT("$A$"&amp;ROW($A90))&lt;&gt;""),ROW($A$1:INDIRECT("$A$"&amp;ROW($A90)))),1))),"",
INDEX($AE:$AE,LOOKUP(2,1/($AE$1:INDIRECT("$AE$"&amp;ROW($AE90)-1)&lt;&gt;""),ROW($AE$1:INDIRECT("$AE$"&amp;ROW($AE90)-1))),1)+
IF(INDEX($AC:$AC,LOOKUP(2,1/($AC$1:INDIRECT("$AC$"&amp;ROW($AC90)-1)&lt;&gt;""),ROW($AC$1:INDIRECT("$AC$"&amp;ROW($AC90)-1))),1)+
INDEX($AD:$AD,LOOKUP(2,1/($AD$1:INDIRECT("$AD$"&amp;ROW($AD90)-1)&lt;&gt;""),ROW($AD$1:INDIRECT("$AD$"&amp;ROW($AD90)-1))),1)+
INDEX($AE:$AE,LOOKUP(2,1/($AE$1:INDIRECT("$AE$"&amp;ROW($AE90)-1)&lt;&gt;""),ROW($AE$1:INDIRECT("$AE$"&amp;ROW($AD90)-1))),1)+
INDEX($AE:$AF,LOOKUP(2,1/($AF$1:INDIRECT("$AF$"&amp;ROW($AF90)-1)&lt;&gt;""),ROW($AF$1:INDIRECT("$AF$"&amp;ROW($AD90)-1))),1)+
INDEX($AG:$AG,LOOKUP(2,1/($AG$1:INDIRECT("$AG$"&amp;ROW($AG90)-1)&lt;&gt;""),ROW($AG$1:INDIRECT("$AG$"&amp;ROW($AD90)-1))),1)+
INDEX($AH:$AH,LOOKUP(2,1/($AH$1:INDIRECT("$AH$"&amp;ROW($AH90)-1)&lt;&gt;""),ROW($AH$1:INDIRECT("$AH$"&amp;ROW($AD90)-1))),1)&gt;=510,0,
IF(INDEX($AE:$AE,LOOKUP(2,1/($AE$1:INDIRECT("$AE$"&amp;ROW($AE90)-1)&lt;&gt;""),ROW($AE$1:INDIRECT("$AE$"&amp;ROW($AE90)-1))),1)&gt;=255,0,
VLOOKUP(INDIRECT("$G$"&amp;LOOKUP(2,1/($AE$1:INDIRECT("$AE$"&amp;ROW($AE90)-1)&lt;&gt;""),ROW($AE$1:INDIRECT("$AE$"&amp;ROW($AE90)-1)))),'EV and Base'!$A$1:$N$671,5,FALSE))))</f>
        <v/>
      </c>
      <c r="AF90" s="2" t="str" cm="1">
        <f t="array" aca="1" ref="AF90" ca="1">IF(NOT(ISNUMBER(INDEX($A:$A, LOOKUP(2, 1 / ($A$1:INDIRECT("$A$"&amp;ROW($A90)) &lt;&gt; ""),ROW($A$1:INDIRECT("$A$"&amp;ROW($A90)))), 1))), "",
INDEX($AF:$AF, LOOKUP(2, 1 / ($AF$1:INDIRECT("$AF$"&amp;ROW($AF90)-1) &lt;&gt; ""),ROW($AF$1:INDIRECT("$AF$"&amp;ROW($AF90)-1))), 1)+
IF(INDEX($AC:$AC, LOOKUP(2, 1 / ($AC$1:INDIRECT("$AC$"&amp;ROW($AC90)-1) &lt;&gt; ""),ROW($AC$1:INDIRECT("$AC$"&amp;ROW($AC90)-1))), 1)+
INDEX($AD:$AD, LOOKUP(2, 1 / ($AD$1:INDIRECT("$AD$"&amp;ROW($AD90)-1) &lt;&gt; ""),ROW($AD$1:INDIRECT("$AD$"&amp;ROW($AD90)-1))), 1)+
INDEX($AE:$AE, LOOKUP(2, 1 / ($AE$1:INDIRECT("$AE$"&amp;ROW($AE90)-1) &lt;&gt; ""),ROW($AE$1:INDIRECT("$AE$"&amp;ROW($AD90)-1))), 1)+
INDEX($AE:$AF, LOOKUP(2, 1 / ($AF$1:INDIRECT("$AF$"&amp;ROW($AF90)-1) &lt;&gt; ""),ROW($AF$1:INDIRECT("$AF$"&amp;ROW($AD90)-1))), 1)+
INDEX($AG:$AG, LOOKUP(2, 1 / ($AG$1:INDIRECT("$AG$"&amp;ROW($AG90)-1) &lt;&gt; ""),ROW($AG$1:INDIRECT("$AG$"&amp;ROW($AD90)-1))), 1)+
INDEX($AH:$AH, LOOKUP(2, 1 / ($AH$1:INDIRECT("$AH$"&amp;ROW($AH90)-1) &lt;&gt; ""),ROW($AH$1:INDIRECT("$AH$"&amp;ROW($AD90)-1))), 1)&gt;=510,0,
IF(INDEX($AF:$AF, LOOKUP(2, 1 / ($AF$1:INDIRECT("$AF$"&amp;ROW($AF90)-1) &lt;&gt; ""),ROW($AF$1:INDIRECT("$AF$"&amp;ROW($AF90)-1))), 1)&gt;=255,0,
VLOOKUP(INDIRECT("$G$"&amp;LOOKUP(2, 1 / ($AF$1:INDIRECT("$AF$"&amp;ROW($AF90)-1) &lt;&gt; ""),ROW($AF$1:INDIRECT("$AF$"&amp;ROW($AF90)-1)))), 'EV and Base'!$A$1:$N$671, 6, FALSE))))</f>
        <v/>
      </c>
      <c r="AG90" s="2" t="str" cm="1">
        <f t="array" aca="1" ref="AG90" ca="1">IF(NOT(ISNUMBER(INDEX($A:$A, LOOKUP(2, 1 / ($A$1:INDIRECT("$A$"&amp;ROW($A90)) &lt;&gt; ""),ROW($A$1:INDIRECT("$A$"&amp;ROW($A90)))), 1))), "",
INDEX($AG:$AG, LOOKUP(2, 1 / ($AG$1:INDIRECT("$AG$"&amp;ROW($AG90)-1) &lt;&gt; ""),ROW($AG$1:INDIRECT("$AG$"&amp;ROW($AG90)-1))), 1)+
IF(INDEX($AC:$AC, LOOKUP(2, 1 / ($AC$1:INDIRECT("$AC$"&amp;ROW($AC90)-1) &lt;&gt; ""),ROW($AC$1:INDIRECT("$AC$"&amp;ROW($AC90)-1))), 1)+
INDEX($AD:$AD, LOOKUP(2, 1 / ($AD$1:INDIRECT("$AD$"&amp;ROW($AD90)-1) &lt;&gt; ""),ROW($AD$1:INDIRECT("$AD$"&amp;ROW($AD90)-1))), 1)+
INDEX($AE:$AE, LOOKUP(2, 1 / ($AE$1:INDIRECT("$AE$"&amp;ROW($AE90)-1) &lt;&gt; ""),ROW($AE$1:INDIRECT("$AE$"&amp;ROW($AD90)-1))), 1)+
INDEX($AE:$AF, LOOKUP(2, 1 / ($AF$1:INDIRECT("$AF$"&amp;ROW($AF90)-1) &lt;&gt; ""),ROW($AF$1:INDIRECT("$AF$"&amp;ROW($AD90)-1))), 1)+
INDEX($AG:$AG, LOOKUP(2, 1 / ($AG$1:INDIRECT("$AG$"&amp;ROW($AG90)-1) &lt;&gt; ""),ROW($AG$1:INDIRECT("$AG$"&amp;ROW($AD90)-1))), 1)+
INDEX($AH:$AH, LOOKUP(2, 1 / ($AH$1:INDIRECT("$AH$"&amp;ROW($AH90)-1) &lt;&gt; ""),ROW($AH$1:INDIRECT("$AH$"&amp;ROW($AD90)-1))), 1)&gt;=510,0,
IF(INDEX($AG:$AG, LOOKUP(2, 1 / ($AG$1:INDIRECT("$AG$"&amp;ROW($AG90)-1) &lt;&gt; ""),ROW($AG$1:INDIRECT("$AG$"&amp;ROW($AG90)-1))), 1)&gt;=255,0,
VLOOKUP(INDIRECT("$G$"&amp;LOOKUP(2, 1 / ($AG$1:INDIRECT("$AG$"&amp;ROW($AG90)-1) &lt;&gt; ""),ROW($AG$1:INDIRECT("$AG$"&amp;ROW($AG90)-1)))), 'EV and Base'!$A$1:$N$671, 7, FALSE))))</f>
        <v/>
      </c>
      <c r="AH90" s="24" t="str" cm="1">
        <f t="array" aca="1" ref="AH90" ca="1">IF(NOT(ISNUMBER(INDEX($A:$A,LOOKUP(2,1/($A$1:INDIRECT("$A$"&amp;ROW($A90))&lt;&gt;""),ROW($A$1:INDIRECT("$A$"&amp;ROW($A90)))),1))),"",
INDEX($AH:$AH,LOOKUP(2,1/($AH$1:INDIRECT("$AH$"&amp;ROW($AH90)-1)&lt;&gt;""),ROW($AH$1:INDIRECT("$AH$"&amp;ROW($AH90)-1))),1)+
IF(INDEX($AC:$AC,LOOKUP(2,1/($AC$1:INDIRECT("$AC$"&amp;ROW($AC90)-1)&lt;&gt;""),ROW($AC$1:INDIRECT("$AC$"&amp;ROW($AC90)-1))),1)+
INDEX($AD:$AD,LOOKUP(2,1/($AD$1:INDIRECT("$AD$"&amp;ROW($AD90)-1)&lt;&gt;""),ROW($AD$1:INDIRECT("$AD$"&amp;ROW($AD90)-1))),1)+
INDEX($AE:$AE,LOOKUP(2,1/($AE$1:INDIRECT("$AE$"&amp;ROW($AE90)-1)&lt;&gt;""),ROW($AE$1:INDIRECT("$AE$"&amp;ROW($AD90)-1))),1)+
INDEX($AE:$AF,LOOKUP(2,1/($AF$1:INDIRECT("$AF$"&amp;ROW($AF90)-1)&lt;&gt;""),ROW($AF$1:INDIRECT("$AF$"&amp;ROW($AD90)-1))),1)+
INDEX($AG:$AG,LOOKUP(2,1/($AG$1:INDIRECT("$AG$"&amp;ROW($AG90)-1)&lt;&gt;""),ROW($AG$1:INDIRECT("$AG$"&amp;ROW($AD90)-1))),1)+
INDEX($AH:$AH,LOOKUP(2,1/($AH$1:INDIRECT("$AH$"&amp;ROW($AH90)-1)&lt;&gt;""),ROW($AH$1:INDIRECT("$AH$"&amp;ROW($AD90)-1))),1)&gt;=510,0,
IF(INDEX($AH:$AH,LOOKUP(2,1/($AH$1:INDIRECT("$AH$"&amp;ROW($AH90)-1)&lt;&gt;""),ROW($AH$1:INDIRECT("$AH$"&amp;ROW($AH90)-1))),1)&gt;=255,0,
VLOOKUP(INDIRECT("$G$"&amp;LOOKUP(2,1/($AH$1:INDIRECT("$AH$"&amp;ROW($AH90)-1)&lt;&gt;""),ROW($AH$1:INDIRECT("$AH$"&amp;ROW($AH90)-1)))),'EV and Base'!$A$1:$N$671,8,FALSE))))</f>
        <v/>
      </c>
      <c r="AI90" s="29" t="str" cm="1">
        <f t="array" aca="1" ref="AI90" ca="1">IF(NOT(ISNUMBER(INDEX($A:$A,LOOKUP(2,1/($A$1:INDIRECT("$A$"&amp;ROW($A90))&lt;&gt;""),ROW($A$1:INDIRECT("$A$"&amp;ROW($A90)))),1))),"",
ROUNDDOWN((((2*VLOOKUP($AA90,'EV and Base'!$A$1:$N$671,9,FALSE))+31+ROUNDDOWN($AC90/4,0))*$AB90)/100,0)+$AB90+10)</f>
        <v/>
      </c>
      <c r="AJ90" s="21" t="str" cm="1">
        <f t="array" aca="1" ref="AJ90" ca="1">IF(NOT(ISNUMBER(INDEX($A:$A, LOOKUP(2, 1 / ($A$1:INDIRECT("$A$"&amp;ROW($A90)) &lt;&gt; ""),ROW($A$1:INDIRECT("$A$"&amp;ROW($A90)))), 1))), "",
ROUNDDOWN((ROUNDDOWN((((2*VLOOKUP($AA90, 'EV and Base'!$A$1:$N$671, 10, FALSE))+31+ROUNDDOWN($AD90/4, 0))*$AB90)/100, 0)+5)*1.1, 0))</f>
        <v/>
      </c>
      <c r="AK90" s="21" t="str" cm="1">
        <f t="array" aca="1" ref="AK90" ca="1">IF(NOT(ISNUMBER(INDEX($A:$A, LOOKUP(2, 1 / ($A$1:INDIRECT("$A$"&amp;ROW($A90)) &lt;&gt; ""),ROW($A$1:INDIRECT("$A$"&amp;ROW($A90)))), 1))), "",
ROUNDDOWN((ROUNDDOWN((((2*VLOOKUP($AA90, 'EV and Base'!$A$1:$N$671, 11, FALSE))+30+ROUNDDOWN($AE90/4, 0))*$AB90)/100, 0)+5), 0)
&amp;"-"&amp;
ROUNDDOWN((ROUNDDOWN((((2*VLOOKUP($AA90, 'EV and Base'!$A$1:$N$671, 11, FALSE))+31+ROUNDDOWN($AE90/4, 0))*$AB90)/100, 0)+5), 0))</f>
        <v/>
      </c>
      <c r="AL90" s="21" t="str" cm="1">
        <f t="array" aca="1" ref="AL90" ca="1">IF(NOT(ISNUMBER(INDEX($A:$A, LOOKUP(2, 1 / ($A$1:INDIRECT("$A$"&amp;ROW($A90)) &lt;&gt; ""),ROW($A$1:INDIRECT("$A$"&amp;ROW($A90)))), 1))), "",
ROUNDDOWN((ROUNDDOWN((((2*VLOOKUP($AA90, 'EV and Base'!$A$1:$N$671, 12, FALSE))+0+ROUNDDOWN($AF90/4, 0))*$AB90)/100, 0)+5)*0.9, 0)
&amp;"-"&amp;
ROUNDDOWN((ROUNDDOWN((((2*VLOOKUP($AA90, 'EV and Base'!$A$1:$N$671, 12, FALSE))+31+ROUNDDOWN($AF90/4, 0))*$AB90)/100, 0)+5)*0.9, 0))</f>
        <v/>
      </c>
      <c r="AM90" s="21" t="str" cm="1">
        <f t="array" aca="1" ref="AM90" ca="1">IF(NOT(ISNUMBER(INDEX($A:$A, LOOKUP(2, 1 / ($A$1:INDIRECT("$A$"&amp;ROW($A90)) &lt;&gt; ""),ROW($A$1:INDIRECT("$A$"&amp;ROW($A90)))), 1))), "",
ROUNDDOWN((ROUNDDOWN((((2*VLOOKUP($AA90, 'EV and Base'!$A$1:$N$671, 13, FALSE))+30+ROUNDDOWN($AG90/4, 0))*$AB90)/100, 0)+5), 0)
&amp;"-"&amp;
ROUNDDOWN((ROUNDDOWN((((2*VLOOKUP($AA90, 'EV and Base'!$A$1:$N$671, 13, FALSE))+31+ROUNDDOWN($AG90/4, 0))*$AB90)/100, 0)+5), 0))</f>
        <v/>
      </c>
      <c r="AN90" s="25" t="str" cm="1">
        <f t="array" aca="1" ref="AN90" ca="1">IF(NOT(ISNUMBER(INDEX($A:$A, LOOKUP(2, 1 / ($A$1:INDIRECT("$A$"&amp;ROW($A90)) &lt;&gt; ""),ROW($A$1:INDIRECT("$A$"&amp;ROW($A90)))), 1))), "",
ROUNDDOWN((ROUNDDOWN((((2*VLOOKUP($AA90, 'EV and Base'!$A$1:$N$671, 14, FALSE))+31+ROUNDDOWN($AH90/4, 0))*$AB90)/100, 0)+5), 0))</f>
        <v/>
      </c>
      <c r="AO90" s="23" t="str" cm="1">
        <f t="array" aca="1" ref="AO90" ca="1">IF(NOT(ISNUMBER(INDEX($A:$A, LOOKUP(2, 1 / ($A$1:INDIRECT("$A$"&amp;ROW($A90)) &lt;&gt; ""),ROW($A$1:INDIRECT("$A$"&amp;ROW($A90)))), 1))), "",
ROUNDDOWN((((2*VLOOKUP($AA90, 'EV and Base'!$A$1:$N$671, 9, FALSE))+31+ROUNDDOWN($AC90/4, 0))*$AB90)/100, 0)+$AB90+10)</f>
        <v/>
      </c>
      <c r="AP90" s="2" t="str" cm="1">
        <f t="array" aca="1" ref="AP90" ca="1">IF(NOT(ISNUMBER(INDEX($A:$A, LOOKUP(2, 1 / ($A$1:INDIRECT("$A$"&amp;ROW($A90)) &lt;&gt; ""),ROW($A$1:INDIRECT("$A$"&amp;ROW($A90)))), 1))), "",
ROUNDDOWN((ROUNDDOWN((((2*VLOOKUP($AA90, 'EV and Base'!$A$1:$N$671, 10, FALSE))+31+ROUNDDOWN($AD90/4, 0))*$AB90)/100, 0)+5)*1.1, 0))</f>
        <v/>
      </c>
      <c r="AQ90" s="2" t="str" cm="1">
        <f t="array" aca="1" ref="AQ90" ca="1">IF(NOT(ISNUMBER(INDEX($A:$A, LOOKUP(2, 1 / ($A$1:INDIRECT("$A$"&amp;ROW($A90)) &lt;&gt; ""),ROW($A$1:INDIRECT("$A$"&amp;ROW($A90)))), 1))), "",
ROUNDDOWN((ROUNDDOWN((((2*VLOOKUP($AA90, 'EV and Base'!$A$1:$N$671, 11, FALSE))+$AV$2+ROUNDDOWN($AE90/4, 0))*$AB90)/100, 0)+5), 0))</f>
        <v/>
      </c>
      <c r="AR90" s="22" t="str" cm="1">
        <f t="array" aca="1" ref="AR90" ca="1">IF(NOT(ISNUMBER(INDEX($A:$A, LOOKUP(2, 1 / ($A$1:INDIRECT("$A$"&amp;ROW($A90)) &lt;&gt; ""),ROW($A$1:INDIRECT("$A$"&amp;ROW($A90)))), 1))), "",
ROUNDDOWN((ROUNDDOWN((((2*VLOOKUP($AA90, 'EV and Base'!$A$1:$N$671, 12, FALSE))+$AW$2+ROUNDDOWN($AF90/4, 0))*$AB90)/100, 0)+5)*0.9, 0))</f>
        <v/>
      </c>
      <c r="AS90" s="2" t="str" cm="1">
        <f t="array" aca="1" ref="AS90" ca="1">IF(NOT(ISNUMBER(INDEX($A:$A, LOOKUP(2, 1 / ($A$1:INDIRECT("$A$"&amp;ROW($A90)) &lt;&gt; ""),ROW($A$1:INDIRECT("$A$"&amp;ROW($A90)))), 1))), "",
ROUNDDOWN((ROUNDDOWN((((2*VLOOKUP($AA90, 'EV and Base'!$A$1:$N$671, 13, FALSE))+$AX$2+ROUNDDOWN($AG90/4, 0))*$AB90)/100, 0)+5), 0))</f>
        <v/>
      </c>
      <c r="AT90" s="24" t="str" cm="1">
        <f t="array" aca="1" ref="AT90" ca="1">IF(NOT(ISNUMBER(INDEX($A:$A, LOOKUP(2, 1 / ($A$1:INDIRECT("$A$"&amp;ROW($A90)) &lt;&gt; ""),ROW($A$1:INDIRECT("$A$"&amp;ROW($A90)))), 1))), "",
ROUNDDOWN((ROUNDDOWN((((2*VLOOKUP($AA90, 'EV and Base'!$A$1:$N$671, 14, FALSE))+31+ROUNDDOWN($AH90/4, 0))*$AB90)/100, 0)+5), 0))</f>
        <v/>
      </c>
      <c r="AU90" s="28"/>
      <c r="AY90" t="str" cm="1">
        <f t="array" aca="1" ref="AY90" ca="1">IF(NOT(ISNUMBER(INDEX($A:$A,LOOKUP(2,1/($A$1:INDIRECT("$A$"&amp;ROW($A90))&lt;&gt;""),ROW($A$1:INDIRECT("$A$"&amp;ROW($A90)))),1))),"",
INDEX($AY:$AY,LOOKUP(2,1/($AY$1:INDIRECT("$AY$"&amp;ROW($AY90)-1)&lt;&gt;""),ROW($AY$1:INDIRECT("$AY$"&amp;ROW($AY90)-1))),1)+$BL90)</f>
        <v/>
      </c>
      <c r="AZ90" s="3" t="str" cm="1">
        <f t="array" aca="1" ref="AZ90" ca="1">IF(NOT(ISNUMBER(INDEX($A:$A, LOOKUP(2, 1 / ($A$1:INDIRECT("$A$"&amp;ROW($A90)) &lt;&gt; ""),ROW($A$1:INDIRECT("$A$"&amp;ROW($A90)))), 1))), "",
VLOOKUP(INDIRECT("$G$"&amp;LOOKUP(2, 1 / ($AY$1:INDIRECT("$AY$"&amp;ROW($AY90)-1) &lt;&gt; ""),ROW($AY$1:INDIRECT("$AY$"&amp;ROW($AY90)-1)))),'EV and Base'!A85:N755,2,FALSE))</f>
        <v/>
      </c>
      <c r="BA90" s="3" t="str" cm="1">
        <f t="array" aca="1" ref="BA90" ca="1">IF(NOT(ISNUMBER(INDEX($A:$A, LOOKUP(2, 1 / ($A$1:INDIRECT("$A$"&amp;ROW($A90)) &lt;&gt; ""),ROW($A$1:INDIRECT("$A$"&amp;ROW($A90)))), 1))), "",
INDIRECT("$I$"&amp;LOOKUP(2, 1 / ($AY$1:INDIRECT("$AY$"&amp;ROW($AY90)-1) &lt;&gt; ""),ROW($AY$1:INDIRECT("$AY$"&amp;ROW($AY90)-1)))))</f>
        <v/>
      </c>
      <c r="BB90" s="1" t="str" cm="1">
        <f t="array" aca="1" ref="BB90" ca="1">IF(NOT(ISNUMBER(INDEX($A:$A, LOOKUP(2, 1 / ($A$1:INDIRECT("$A$"&amp;ROW($A90)) &lt;&gt; ""),ROW($A$1:INDIRECT("$A$"&amp;ROW($A90)))), 1))), "",
INDIRECT("$AB$"&amp;LOOKUP(2, 1 / ($AY$1:INDIRECT("$AY$"&amp;ROW($AY90)-1) &lt;&gt; ""),ROW($AY$1:INDIRECT("$AY$"&amp;ROW($AY90)-1)))))</f>
        <v/>
      </c>
      <c r="BC90" s="3" t="str" cm="1">
        <f t="array" aca="1" ref="BC90" ca="1">IF(NOT(ISNUMBER(INDEX($A:$A,LOOKUP(2,1/($A$1:INDIRECT("$A$"&amp;ROW($A90))&lt;&gt;""),ROW($A$1:INDIRECT("$A$"&amp;ROW($A90)))),1))),"",
$BA90+$BA90+10)</f>
        <v/>
      </c>
      <c r="BD90" s="3" t="str" cm="1">
        <f t="array" aca="1" ref="BD90" ca="1">IF(NOT(ISNUMBER(INDEX($A:$A,LOOKUP(2,1/($A$1:INDIRECT("$A$"&amp;ROW($A90))&lt;&gt;""),ROW($A$1:INDIRECT("$A$"&amp;ROW($A90)))),1))),"",
$BA90+$BB90+10)</f>
        <v/>
      </c>
      <c r="BE90" s="3" t="str" cm="1">
        <f t="array" aca="1" ref="BE90" ca="1">IF(NOT(ISNUMBER(INDEX($A:$A,LOOKUP(2,1/($A$1:INDIRECT("$A$"&amp;ROW($A90))&lt;&gt;""),ROW($A$1:INDIRECT("$A$"&amp;ROW($A90)))),1))),"",
$BC90*$BC90)</f>
        <v/>
      </c>
      <c r="BF90" s="3" t="str" cm="1">
        <f t="array" aca="1" ref="BF90" ca="1">IF(NOT(ISNUMBER(INDEX($A:$A,LOOKUP(2,1/($A$1:INDIRECT("$A$"&amp;ROW($A90))&lt;&gt;""),ROW($A$1:INDIRECT("$A$"&amp;ROW($A90)))),1))),"",
$BD90*$BD90)</f>
        <v/>
      </c>
      <c r="BG90" s="3" t="str" cm="1">
        <f t="array" aca="1" ref="BG90" ca="1">IF(NOT(ISNUMBER(INDEX($A:$A,LOOKUP(2,1/($A$1:INDIRECT("$A$"&amp;ROW($A90))&lt;&gt;""),ROW($A$1:INDIRECT("$A$"&amp;ROW($A90)))),1))),"",
_xlfn.FLOOR.MATH(1.5*_xlfn.FLOOR.MATH($AZ90*BA90/5)))</f>
        <v/>
      </c>
      <c r="BH90" s="3" t="str" cm="1">
        <f t="array" aca="1" ref="BH90" ca="1">IF(NOT(ISNUMBER(INDEX($A:$A, LOOKUP(2, 1 / ($A$1:INDIRECT("$A$"&amp;ROW($A90)) &lt;&gt; ""),ROW($A$1:INDIRECT("$A$"&amp;ROW($A90)))), 1))), "",
_xlfn.FLOOR.MATH($BG90/IF(OR(INDIRECT("$C$"&amp;LOOKUP(2, 1 / ($AY$1:INDIRECT("$AY$"&amp;ROW($AY90)-1) &lt;&gt; ""),ROW($AY$1:INDIRECT("$AY$"&amp;ROW($AY90)-1))))="Multi",
INDIRECT("$C$"&amp;LOOKUP(2, 1 / ($AY$1:INDIRECT("$AY$"&amp;ROW($AY90)-1) &lt;&gt; ""),ROW($AY$1:INDIRECT("$AY$"&amp;ROW($AY90)-1))))="Double"),2,1)))</f>
        <v/>
      </c>
      <c r="BI90" s="3" t="str" cm="1">
        <f t="array" aca="1" ref="BI90" ca="1">IF(NOT(ISNUMBER(INDEX($A:$A,LOOKUP(2,1/($A$1:INDIRECT("$A$"&amp;ROW($A90))&lt;&gt;""),ROW($A$1:INDIRECT("$A$"&amp;ROW($A90)))),1))),"",
VLOOKUP($BC90,GameFreakSQRT!$A$1:$B$200,2,FALSE))</f>
        <v/>
      </c>
      <c r="BJ90" s="3" t="str" cm="1">
        <f t="array" aca="1" ref="BJ90" ca="1">IF(NOT(ISNUMBER(INDEX($A:$A,LOOKUP(2,1/($A$1:INDIRECT("$A$"&amp;ROW($A90))&lt;&gt;""),ROW($A$1:INDIRECT("$A$"&amp;ROW($A90)))),1))),"",
VLOOKUP($BD90,GameFreakSQRT!$A$1:$B$200,2,FALSE))</f>
        <v/>
      </c>
      <c r="BK90" s="3" t="str" cm="1">
        <f t="array" aca="1" ref="BK90" ca="1">IF(NOT(ISNUMBER(INDEX($A:$A,LOOKUP(2,1/($A$1:INDIRECT("$A$"&amp;ROW($A90))&lt;&gt;""),ROW($A$1:INDIRECT("$A$"&amp;ROW($A90)))),1))),"",
_xlfn.FLOOR.MATH((($BI90*$BE90)*$BH90)/($BJ90*$BF90))+1)</f>
        <v/>
      </c>
      <c r="BL90" s="3" t="str" cm="1">
        <f t="array" aca="1" ref="BL90" ca="1">IF(NOT(ISNUMBER(INDEX($A:$A,LOOKUP(2,1/($A$1:INDIRECT("$A$"&amp;ROW($A90))&lt;&gt;""),ROW($A$1:INDIRECT("$A$"&amp;ROW($A90)))),1))),"",
_xlfn.FLOOR.MATH($BK90*IF(NOT(INDIRECT("$Z$"&amp;LOOKUP(2, 1 / ($AY$1:INDIRECT("$AY$"&amp;ROW($AY90)-1) &lt;&gt; ""),ROW($AY$1:INDIRECT("$AY$"&amp;ROW($AY90)-1))))=""),1.5,1)))</f>
        <v/>
      </c>
      <c r="BM90" s="3" t="str" cm="1">
        <f t="array" aca="1" ref="BM90" ca="1">IF(NOT(ISNUMBER(INDEX($A:$A, LOOKUP(2, 1 / ($A$1:INDIRECT("$A$"&amp;ROW($A90)) &lt;&gt; ""),ROW($A$1:INDIRECT("$A$"&amp;ROW($A90)))), 1))), "",
INDIRECT("$Y$"&amp;LOOKUP(2, 1 / ($AY$1:INDIRECT("$AY$"&amp;ROW($AY90)-1) &lt;&gt; ""),ROW($AY$1:INDIRECT("$AY$"&amp;ROW($AY90)-1)))))</f>
        <v/>
      </c>
      <c r="BN90" s="3" t="str">
        <f t="shared" ca="1" si="7"/>
        <v/>
      </c>
      <c r="CT90" s="3" t="str" cm="1">
        <f t="array" aca="1" ref="CT90" ca="1">IF(NOT(ISNUMBER(INDEX($A:$A, LOOKUP(2, 1 / ($A$1:INDIRECT("$A$"&amp;ROW($A90)) &lt;&gt; ""),ROW($A$1:INDIRECT("$A$"&amp;ROW($A90)))), 1))), "",
$AY90-INDEX($AY:$AY, LOOKUP(2, 1 / ($AY$1:INDIRECT("$AV$"&amp;ROW($AY90)-1) &lt;&gt; ""),ROW($AY$1:INDIRECT("$AV$"&amp;ROW($AY90)-1))), 1))</f>
        <v/>
      </c>
      <c r="CU90" s="3" t="str" cm="1">
        <f t="array" aca="1" ref="CU90" ca="1">IF(NOT(ISNUMBER(INDEX($A:$A, LOOKUP(2, 1 / ($A$1:INDIRECT("$A$"&amp;ROW($A90)) &lt;&gt; ""),ROW($A$1:INDIRECT("$A$"&amp;ROW($A90)))), 1))), "",
INDEX($Y:$Y, LOOKUP(2, 1 / ($Y$1:INDIRECT("$Y$"&amp;ROW($Y90)-1) &lt;&gt; ""),ROW($Y$1:INDIRECT("$Y$"&amp;ROW($Y90)-1))), 1))</f>
        <v/>
      </c>
      <c r="CV90" s="1" t="str">
        <f ca="1">IFERROR(VLOOKUP($AY90, 'Medium-Slow'!$A$1:$B$101, 2, TRUE),"")</f>
        <v/>
      </c>
    </row>
    <row r="91" spans="1:100" x14ac:dyDescent="0.45">
      <c r="A91" s="69"/>
      <c r="B91" s="69"/>
      <c r="C91" s="69" t="str">
        <f t="shared" si="9"/>
        <v>Single</v>
      </c>
      <c r="D91" s="69"/>
      <c r="E91" s="69"/>
      <c r="F91" s="56">
        <v>3</v>
      </c>
      <c r="G91" s="2" t="s">
        <v>251</v>
      </c>
      <c r="H91" s="2" t="s">
        <v>50</v>
      </c>
      <c r="I91" s="2">
        <v>17</v>
      </c>
      <c r="J91" s="2" t="s">
        <v>223</v>
      </c>
      <c r="K91" s="2" t="s">
        <v>252</v>
      </c>
      <c r="L91" s="2" t="s">
        <v>53</v>
      </c>
      <c r="M91" s="2" t="s">
        <v>163</v>
      </c>
      <c r="N91" s="2" t="s">
        <v>74</v>
      </c>
      <c r="O91" s="2" t="s">
        <v>253</v>
      </c>
      <c r="P91" s="2" t="s">
        <v>254</v>
      </c>
      <c r="Q91" s="2">
        <v>0</v>
      </c>
      <c r="R91" s="2">
        <f>_xlfn.FLOOR.MATH((((2*VLOOKUP(G91, 'EV and Base'!$A$1:$N$671, 9, FALSE))+$Q91)*$I91)/100)+$I91+10</f>
        <v>50</v>
      </c>
      <c r="S91" s="2">
        <f>_xlfn.FLOOR.MATH((_xlfn.FLOOR.MATH((((2*VLOOKUP($G91, 'EV and Base'!$A$1:$N$671, 10, FALSE))+$Q91)*$I91)/100)+5)*
IF(OR($J91="Lonely", $J91="Brave", $J91="Adamant", $J91="Naughty"), 1.1,
IF(OR($J91="Bold", $J91="Timid", $J91="Modest", $J91="Calm"), 0.9, 1)))</f>
        <v>32</v>
      </c>
      <c r="T91" s="2">
        <f>_xlfn.FLOOR.MATH((_xlfn.FLOOR.MATH((((2*VLOOKUP($G91, 'EV and Base'!$A$1:$N$671, 11, FALSE))+$Q91)*$I91)/100)+5)*
IF(OR($J91="Bold", $J91="Relaxed", $J91="Impish", $J91="Lax"), 1.1,
IF(OR($J91="Lonely", $J91="Hasty", $J91="Mild", $J91="Gentle"), 0.9, 1)))</f>
        <v>27</v>
      </c>
      <c r="U91" s="2">
        <f>_xlfn.FLOOR.MATH((_xlfn.FLOOR.MATH((((2*VLOOKUP($G91, 'EV and Base'!$A$1:$N$671, 12, FALSE))+$Q91)*$I91)/100)+5)*
IF(OR($J91="Modest", $J91="Mild", $J91="Quiet", $J91="Rash"), 1.1,
IF(OR($J91="Adamant", $J91="Impish", $J91="Jolly", $J91="Careful"), 0.9, 1)))</f>
        <v>32</v>
      </c>
      <c r="V91" s="2">
        <f>_xlfn.FLOOR.MATH((_xlfn.FLOOR.MATH((((2*VLOOKUP($G91, 'EV and Base'!$A$1:$N$671, 13, FALSE))+$Q91)*$I91)/100)+5)*
IF(OR($J91="Calm", $J91="Gentle", $J91="Sassy", $J91="Careful"), 1.1,
IF(OR($J91="Naughty", $J91="Lax", $J91="Naive", $J91="Rash"), 0.9, 1)))</f>
        <v>25</v>
      </c>
      <c r="W91" s="2">
        <f>_xlfn.FLOOR.MATH((_xlfn.FLOOR.MATH((((2*VLOOKUP($G91, 'EV and Base'!$A$1:$N$671, 14, FALSE))+$Q91)*$I91)/100)+5)*
IF(OR($J91="Timid", $J91="Hasty", $J91="Jolly", $J91="Naive"), 1.1,
IF(OR($J91="Brave", $J91="Relaxed", $J91="Quiet", $J91="Sassy"), 0.9, 1)))</f>
        <v>38</v>
      </c>
      <c r="X91" s="69"/>
      <c r="AA91" s="23" t="str" cm="1">
        <f t="array" aca="1" ref="AA91" ca="1">IF(NOT(ISNUMBER(INDEX($A:$A,LOOKUP(2,1/($A$1:INDIRECT("$A$"&amp;ROW($A91))&lt;&gt;""),ROW($A$1:INDIRECT("$A$"&amp;ROW($A91)))),1))),"",
IF(NOT(ISNUMBER($A91)),$AA90,
IF($AB91&lt;16,"Lillipup",
IF($AB91&lt;32,"Herdier",
"Stoutland"))))</f>
        <v/>
      </c>
      <c r="AB91" s="25" t="str" cm="1">
        <f t="array" aca="1" ref="AB91" ca="1">IF(NOT(ISNUMBER(INDEX($A:$A, LOOKUP(2, 1 / ($A$1:INDIRECT("$A$"&amp;ROW($A91)) &lt;&gt; ""),ROW($A$1:INDIRECT("$A$"&amp;ROW($A91)))), 1))), "",
VLOOKUP($AY91,'Medium-Slow'!$A$1:$B$101,2,TRUE))</f>
        <v/>
      </c>
      <c r="AC91" s="23" t="str" cm="1">
        <f t="array" aca="1" ref="AC91" ca="1">IF(NOT(ISNUMBER(INDEX($A:$A, LOOKUP(2, 1 / ($A$1:INDIRECT("$A$"&amp;ROW($A91)) &lt;&gt; ""),ROW($A$1:INDIRECT("$A$"&amp;ROW($A91)))), 1))), "",
INDEX($AC:$AC, LOOKUP(2, 1 / ($AC$1:INDIRECT("$AC$"&amp;ROW($AC91)-1) &lt;&gt; ""),ROW($AC$1:INDIRECT("$AC$"&amp;ROW($AC91)-1))), 1)+
IF(INDEX($AC:$AC, LOOKUP(2, 1 / ($AC$1:INDIRECT("$AC$"&amp;ROW($AC91)-1) &lt;&gt; ""),ROW($AC$1:INDIRECT("$AC$"&amp;ROW($AC91)-1))), 1)+
INDEX($AD:$AD, LOOKUP(2, 1 / ($AD$1:INDIRECT("$AD$"&amp;ROW($AD91)-1) &lt;&gt; ""),ROW($AD$1:INDIRECT("$AD$"&amp;ROW($AD91)-1))), 1)+
INDEX($AE:$AE, LOOKUP(2, 1 / ($AE$1:INDIRECT("$AE$"&amp;ROW($AE91)-1) &lt;&gt; ""),ROW($AE$1:INDIRECT("$AE$"&amp;ROW($AD91)-1))), 1)+
INDEX($AE:$AF, LOOKUP(2, 1 / ($AF$1:INDIRECT("$AF$"&amp;ROW($AF91)-1) &lt;&gt; ""),ROW($AF$1:INDIRECT("$AF$"&amp;ROW($AD91)-1))), 1)+
INDEX($AG:$AG, LOOKUP(2, 1 / ($AG$1:INDIRECT("$AG$"&amp;ROW($AG91)-1) &lt;&gt; ""),ROW($AG$1:INDIRECT("$AG$"&amp;ROW($AD91)-1))), 1)+
INDEX($AH:$AH, LOOKUP(2, 1 / ($AH$1:INDIRECT("$AH$"&amp;ROW($AH91)-1) &lt;&gt; ""),ROW($AH$1:INDIRECT("$AH$"&amp;ROW($AD91)-1))), 1)&gt;=510,0,
IF(INDEX($AC:$AC, LOOKUP(2, 1 / ($AC$1:INDIRECT("$AC$"&amp;ROW($AC91)-1) &lt;&gt; ""),ROW($AC$1:INDIRECT("$AC$"&amp;ROW($AC91)-1))), 1)&gt;=255,0,
VLOOKUP(INDIRECT("$G$"&amp;LOOKUP(2, 1 / ($AC$1:INDIRECT("$AC$"&amp;ROW($AC91)-1) &lt;&gt; ""),ROW($AC$1:INDIRECT("$AC$"&amp;ROW($AC91)-1)))), 'EV and Base'!$A$1:$N$671, 3, FALSE))))</f>
        <v/>
      </c>
      <c r="AD91" s="2" t="str" cm="1">
        <f t="array" aca="1" ref="AD91" ca="1">IF(NOT(ISNUMBER(INDEX($A:$A, LOOKUP(2, 1 / ($A$1:INDIRECT("$A$"&amp;ROW($A91)) &lt;&gt; ""),ROW($A$1:INDIRECT("$A$"&amp;ROW($A91)))), 1))), "",
INDEX($AD:$AD, LOOKUP(2, 1 / ($AD$1:INDIRECT("$AD$"&amp;ROW($AD91)-1) &lt;&gt; ""),ROW($AD$1:INDIRECT("$AD$"&amp;ROW($AD91)-1))), 1)+
IF(INDEX($AC:$AC, LOOKUP(2, 1 / ($AC$1:INDIRECT("$AC$"&amp;ROW($AC91)-1) &lt;&gt; ""),ROW($AC$1:INDIRECT("$AC$"&amp;ROW($AC91)-1))), 1)+
INDEX($AD:$AD, LOOKUP(2, 1 / ($AD$1:INDIRECT("$AD$"&amp;ROW($AD91)-1) &lt;&gt; ""),ROW($AD$1:INDIRECT("$AD$"&amp;ROW($AD91)-1))), 1)+
INDEX($AE:$AE, LOOKUP(2, 1 / ($AE$1:INDIRECT("$AE$"&amp;ROW($AE91)-1) &lt;&gt; ""),ROW($AE$1:INDIRECT("$AE$"&amp;ROW($AD91)-1))), 1)+
INDEX($AE:$AF, LOOKUP(2, 1 / ($AF$1:INDIRECT("$AF$"&amp;ROW($AF91)-1) &lt;&gt; ""),ROW($AF$1:INDIRECT("$AF$"&amp;ROW($AD91)-1))), 1)+
INDEX($AG:$AG, LOOKUP(2, 1 / ($AG$1:INDIRECT("$AG$"&amp;ROW($AG91)-1) &lt;&gt; ""),ROW($AG$1:INDIRECT("$AG$"&amp;ROW($AD91)-1))), 1)+
INDEX($AH:$AH, LOOKUP(2, 1 / ($AH$1:INDIRECT("$AH$"&amp;ROW($AH91)-1) &lt;&gt; ""),ROW($AH$1:INDIRECT("$AH$"&amp;ROW($AD91)-1))), 1)&gt;=510,0,
IF(INDEX($AD:$AD, LOOKUP(2, 1 / ($AD$1:INDIRECT("$AD$"&amp;ROW($AD91)-1) &lt;&gt; ""),ROW($AD$1:INDIRECT("$AD$"&amp;ROW($AD91)-1))), 1)&gt;=255,0,
VLOOKUP(INDIRECT("$G$"&amp;LOOKUP(2, 1 / ($AD$1:INDIRECT("$AD$"&amp;ROW($AD91)-1) &lt;&gt; ""),ROW($AD$1:INDIRECT("$AD$"&amp;ROW($AD91)-1)))), 'EV and Base'!$A$1:$N$671, 4, FALSE))))</f>
        <v/>
      </c>
      <c r="AE91" s="2" t="str" cm="1">
        <f t="array" aca="1" ref="AE91" ca="1">IF(NOT(ISNUMBER(INDEX($A:$A,LOOKUP(2,1/($A$1:INDIRECT("$A$"&amp;ROW($A91))&lt;&gt;""),ROW($A$1:INDIRECT("$A$"&amp;ROW($A91)))),1))),"",
INDEX($AE:$AE,LOOKUP(2,1/($AE$1:INDIRECT("$AE$"&amp;ROW($AE91)-1)&lt;&gt;""),ROW($AE$1:INDIRECT("$AE$"&amp;ROW($AE91)-1))),1)+
IF(INDEX($AC:$AC,LOOKUP(2,1/($AC$1:INDIRECT("$AC$"&amp;ROW($AC91)-1)&lt;&gt;""),ROW($AC$1:INDIRECT("$AC$"&amp;ROW($AC91)-1))),1)+
INDEX($AD:$AD,LOOKUP(2,1/($AD$1:INDIRECT("$AD$"&amp;ROW($AD91)-1)&lt;&gt;""),ROW($AD$1:INDIRECT("$AD$"&amp;ROW($AD91)-1))),1)+
INDEX($AE:$AE,LOOKUP(2,1/($AE$1:INDIRECT("$AE$"&amp;ROW($AE91)-1)&lt;&gt;""),ROW($AE$1:INDIRECT("$AE$"&amp;ROW($AD91)-1))),1)+
INDEX($AE:$AF,LOOKUP(2,1/($AF$1:INDIRECT("$AF$"&amp;ROW($AF91)-1)&lt;&gt;""),ROW($AF$1:INDIRECT("$AF$"&amp;ROW($AD91)-1))),1)+
INDEX($AG:$AG,LOOKUP(2,1/($AG$1:INDIRECT("$AG$"&amp;ROW($AG91)-1)&lt;&gt;""),ROW($AG$1:INDIRECT("$AG$"&amp;ROW($AD91)-1))),1)+
INDEX($AH:$AH,LOOKUP(2,1/($AH$1:INDIRECT("$AH$"&amp;ROW($AH91)-1)&lt;&gt;""),ROW($AH$1:INDIRECT("$AH$"&amp;ROW($AD91)-1))),1)&gt;=510,0,
IF(INDEX($AE:$AE,LOOKUP(2,1/($AE$1:INDIRECT("$AE$"&amp;ROW($AE91)-1)&lt;&gt;""),ROW($AE$1:INDIRECT("$AE$"&amp;ROW($AE91)-1))),1)&gt;=255,0,
VLOOKUP(INDIRECT("$G$"&amp;LOOKUP(2,1/($AE$1:INDIRECT("$AE$"&amp;ROW($AE91)-1)&lt;&gt;""),ROW($AE$1:INDIRECT("$AE$"&amp;ROW($AE91)-1)))),'EV and Base'!$A$1:$N$671,5,FALSE))))</f>
        <v/>
      </c>
      <c r="AF91" s="2" t="str" cm="1">
        <f t="array" aca="1" ref="AF91" ca="1">IF(NOT(ISNUMBER(INDEX($A:$A, LOOKUP(2, 1 / ($A$1:INDIRECT("$A$"&amp;ROW($A91)) &lt;&gt; ""),ROW($A$1:INDIRECT("$A$"&amp;ROW($A91)))), 1))), "",
INDEX($AF:$AF, LOOKUP(2, 1 / ($AF$1:INDIRECT("$AF$"&amp;ROW($AF91)-1) &lt;&gt; ""),ROW($AF$1:INDIRECT("$AF$"&amp;ROW($AF91)-1))), 1)+
IF(INDEX($AC:$AC, LOOKUP(2, 1 / ($AC$1:INDIRECT("$AC$"&amp;ROW($AC91)-1) &lt;&gt; ""),ROW($AC$1:INDIRECT("$AC$"&amp;ROW($AC91)-1))), 1)+
INDEX($AD:$AD, LOOKUP(2, 1 / ($AD$1:INDIRECT("$AD$"&amp;ROW($AD91)-1) &lt;&gt; ""),ROW($AD$1:INDIRECT("$AD$"&amp;ROW($AD91)-1))), 1)+
INDEX($AE:$AE, LOOKUP(2, 1 / ($AE$1:INDIRECT("$AE$"&amp;ROW($AE91)-1) &lt;&gt; ""),ROW($AE$1:INDIRECT("$AE$"&amp;ROW($AD91)-1))), 1)+
INDEX($AE:$AF, LOOKUP(2, 1 / ($AF$1:INDIRECT("$AF$"&amp;ROW($AF91)-1) &lt;&gt; ""),ROW($AF$1:INDIRECT("$AF$"&amp;ROW($AD91)-1))), 1)+
INDEX($AG:$AG, LOOKUP(2, 1 / ($AG$1:INDIRECT("$AG$"&amp;ROW($AG91)-1) &lt;&gt; ""),ROW($AG$1:INDIRECT("$AG$"&amp;ROW($AD91)-1))), 1)+
INDEX($AH:$AH, LOOKUP(2, 1 / ($AH$1:INDIRECT("$AH$"&amp;ROW($AH91)-1) &lt;&gt; ""),ROW($AH$1:INDIRECT("$AH$"&amp;ROW($AD91)-1))), 1)&gt;=510,0,
IF(INDEX($AF:$AF, LOOKUP(2, 1 / ($AF$1:INDIRECT("$AF$"&amp;ROW($AF91)-1) &lt;&gt; ""),ROW($AF$1:INDIRECT("$AF$"&amp;ROW($AF91)-1))), 1)&gt;=255,0,
VLOOKUP(INDIRECT("$G$"&amp;LOOKUP(2, 1 / ($AF$1:INDIRECT("$AF$"&amp;ROW($AF91)-1) &lt;&gt; ""),ROW($AF$1:INDIRECT("$AF$"&amp;ROW($AF91)-1)))), 'EV and Base'!$A$1:$N$671, 6, FALSE))))</f>
        <v/>
      </c>
      <c r="AG91" s="2" t="str" cm="1">
        <f t="array" aca="1" ref="AG91" ca="1">IF(NOT(ISNUMBER(INDEX($A:$A, LOOKUP(2, 1 / ($A$1:INDIRECT("$A$"&amp;ROW($A91)) &lt;&gt; ""),ROW($A$1:INDIRECT("$A$"&amp;ROW($A91)))), 1))), "",
INDEX($AG:$AG, LOOKUP(2, 1 / ($AG$1:INDIRECT("$AG$"&amp;ROW($AG91)-1) &lt;&gt; ""),ROW($AG$1:INDIRECT("$AG$"&amp;ROW($AG91)-1))), 1)+
IF(INDEX($AC:$AC, LOOKUP(2, 1 / ($AC$1:INDIRECT("$AC$"&amp;ROW($AC91)-1) &lt;&gt; ""),ROW($AC$1:INDIRECT("$AC$"&amp;ROW($AC91)-1))), 1)+
INDEX($AD:$AD, LOOKUP(2, 1 / ($AD$1:INDIRECT("$AD$"&amp;ROW($AD91)-1) &lt;&gt; ""),ROW($AD$1:INDIRECT("$AD$"&amp;ROW($AD91)-1))), 1)+
INDEX($AE:$AE, LOOKUP(2, 1 / ($AE$1:INDIRECT("$AE$"&amp;ROW($AE91)-1) &lt;&gt; ""),ROW($AE$1:INDIRECT("$AE$"&amp;ROW($AD91)-1))), 1)+
INDEX($AE:$AF, LOOKUP(2, 1 / ($AF$1:INDIRECT("$AF$"&amp;ROW($AF91)-1) &lt;&gt; ""),ROW($AF$1:INDIRECT("$AF$"&amp;ROW($AD91)-1))), 1)+
INDEX($AG:$AG, LOOKUP(2, 1 / ($AG$1:INDIRECT("$AG$"&amp;ROW($AG91)-1) &lt;&gt; ""),ROW($AG$1:INDIRECT("$AG$"&amp;ROW($AD91)-1))), 1)+
INDEX($AH:$AH, LOOKUP(2, 1 / ($AH$1:INDIRECT("$AH$"&amp;ROW($AH91)-1) &lt;&gt; ""),ROW($AH$1:INDIRECT("$AH$"&amp;ROW($AD91)-1))), 1)&gt;=510,0,
IF(INDEX($AG:$AG, LOOKUP(2, 1 / ($AG$1:INDIRECT("$AG$"&amp;ROW($AG91)-1) &lt;&gt; ""),ROW($AG$1:INDIRECT("$AG$"&amp;ROW($AG91)-1))), 1)&gt;=255,0,
VLOOKUP(INDIRECT("$G$"&amp;LOOKUP(2, 1 / ($AG$1:INDIRECT("$AG$"&amp;ROW($AG91)-1) &lt;&gt; ""),ROW($AG$1:INDIRECT("$AG$"&amp;ROW($AG91)-1)))), 'EV and Base'!$A$1:$N$671, 7, FALSE))))</f>
        <v/>
      </c>
      <c r="AH91" s="24" t="str" cm="1">
        <f t="array" aca="1" ref="AH91" ca="1">IF(NOT(ISNUMBER(INDEX($A:$A,LOOKUP(2,1/($A$1:INDIRECT("$A$"&amp;ROW($A91))&lt;&gt;""),ROW($A$1:INDIRECT("$A$"&amp;ROW($A91)))),1))),"",
INDEX($AH:$AH,LOOKUP(2,1/($AH$1:INDIRECT("$AH$"&amp;ROW($AH91)-1)&lt;&gt;""),ROW($AH$1:INDIRECT("$AH$"&amp;ROW($AH91)-1))),1)+
IF(INDEX($AC:$AC,LOOKUP(2,1/($AC$1:INDIRECT("$AC$"&amp;ROW($AC91)-1)&lt;&gt;""),ROW($AC$1:INDIRECT("$AC$"&amp;ROW($AC91)-1))),1)+
INDEX($AD:$AD,LOOKUP(2,1/($AD$1:INDIRECT("$AD$"&amp;ROW($AD91)-1)&lt;&gt;""),ROW($AD$1:INDIRECT("$AD$"&amp;ROW($AD91)-1))),1)+
INDEX($AE:$AE,LOOKUP(2,1/($AE$1:INDIRECT("$AE$"&amp;ROW($AE91)-1)&lt;&gt;""),ROW($AE$1:INDIRECT("$AE$"&amp;ROW($AD91)-1))),1)+
INDEX($AE:$AF,LOOKUP(2,1/($AF$1:INDIRECT("$AF$"&amp;ROW($AF91)-1)&lt;&gt;""),ROW($AF$1:INDIRECT("$AF$"&amp;ROW($AD91)-1))),1)+
INDEX($AG:$AG,LOOKUP(2,1/($AG$1:INDIRECT("$AG$"&amp;ROW($AG91)-1)&lt;&gt;""),ROW($AG$1:INDIRECT("$AG$"&amp;ROW($AD91)-1))),1)+
INDEX($AH:$AH,LOOKUP(2,1/($AH$1:INDIRECT("$AH$"&amp;ROW($AH91)-1)&lt;&gt;""),ROW($AH$1:INDIRECT("$AH$"&amp;ROW($AD91)-1))),1)&gt;=510,0,
IF(INDEX($AH:$AH,LOOKUP(2,1/($AH$1:INDIRECT("$AH$"&amp;ROW($AH91)-1)&lt;&gt;""),ROW($AH$1:INDIRECT("$AH$"&amp;ROW($AH91)-1))),1)&gt;=255,0,
VLOOKUP(INDIRECT("$G$"&amp;LOOKUP(2,1/($AH$1:INDIRECT("$AH$"&amp;ROW($AH91)-1)&lt;&gt;""),ROW($AH$1:INDIRECT("$AH$"&amp;ROW($AH91)-1)))),'EV and Base'!$A$1:$N$671,8,FALSE))))</f>
        <v/>
      </c>
      <c r="AI91" s="29" t="str" cm="1">
        <f t="array" aca="1" ref="AI91" ca="1">IF(NOT(ISNUMBER(INDEX($A:$A,LOOKUP(2,1/($A$1:INDIRECT("$A$"&amp;ROW($A91))&lt;&gt;""),ROW($A$1:INDIRECT("$A$"&amp;ROW($A91)))),1))),"",
ROUNDDOWN((((2*VLOOKUP($AA91,'EV and Base'!$A$1:$N$671,9,FALSE))+31+ROUNDDOWN($AC91/4,0))*$AB91)/100,0)+$AB91+10)</f>
        <v/>
      </c>
      <c r="AJ91" s="21" t="str" cm="1">
        <f t="array" aca="1" ref="AJ91" ca="1">IF(NOT(ISNUMBER(INDEX($A:$A, LOOKUP(2, 1 / ($A$1:INDIRECT("$A$"&amp;ROW($A91)) &lt;&gt; ""),ROW($A$1:INDIRECT("$A$"&amp;ROW($A91)))), 1))), "",
ROUNDDOWN((ROUNDDOWN((((2*VLOOKUP($AA91, 'EV and Base'!$A$1:$N$671, 10, FALSE))+31+ROUNDDOWN($AD91/4, 0))*$AB91)/100, 0)+5)*1.1, 0))</f>
        <v/>
      </c>
      <c r="AK91" s="21" t="str" cm="1">
        <f t="array" aca="1" ref="AK91" ca="1">IF(NOT(ISNUMBER(INDEX($A:$A, LOOKUP(2, 1 / ($A$1:INDIRECT("$A$"&amp;ROW($A91)) &lt;&gt; ""),ROW($A$1:INDIRECT("$A$"&amp;ROW($A91)))), 1))), "",
ROUNDDOWN((ROUNDDOWN((((2*VLOOKUP($AA91, 'EV and Base'!$A$1:$N$671, 11, FALSE))+30+ROUNDDOWN($AE91/4, 0))*$AB91)/100, 0)+5), 0)
&amp;"-"&amp;
ROUNDDOWN((ROUNDDOWN((((2*VLOOKUP($AA91, 'EV and Base'!$A$1:$N$671, 11, FALSE))+31+ROUNDDOWN($AE91/4, 0))*$AB91)/100, 0)+5), 0))</f>
        <v/>
      </c>
      <c r="AL91" s="21" t="str" cm="1">
        <f t="array" aca="1" ref="AL91" ca="1">IF(NOT(ISNUMBER(INDEX($A:$A, LOOKUP(2, 1 / ($A$1:INDIRECT("$A$"&amp;ROW($A91)) &lt;&gt; ""),ROW($A$1:INDIRECT("$A$"&amp;ROW($A91)))), 1))), "",
ROUNDDOWN((ROUNDDOWN((((2*VLOOKUP($AA91, 'EV and Base'!$A$1:$N$671, 12, FALSE))+0+ROUNDDOWN($AF91/4, 0))*$AB91)/100, 0)+5)*0.9, 0)
&amp;"-"&amp;
ROUNDDOWN((ROUNDDOWN((((2*VLOOKUP($AA91, 'EV and Base'!$A$1:$N$671, 12, FALSE))+31+ROUNDDOWN($AF91/4, 0))*$AB91)/100, 0)+5)*0.9, 0))</f>
        <v/>
      </c>
      <c r="AM91" s="21" t="str" cm="1">
        <f t="array" aca="1" ref="AM91" ca="1">IF(NOT(ISNUMBER(INDEX($A:$A, LOOKUP(2, 1 / ($A$1:INDIRECT("$A$"&amp;ROW($A91)) &lt;&gt; ""),ROW($A$1:INDIRECT("$A$"&amp;ROW($A91)))), 1))), "",
ROUNDDOWN((ROUNDDOWN((((2*VLOOKUP($AA91, 'EV and Base'!$A$1:$N$671, 13, FALSE))+30+ROUNDDOWN($AG91/4, 0))*$AB91)/100, 0)+5), 0)
&amp;"-"&amp;
ROUNDDOWN((ROUNDDOWN((((2*VLOOKUP($AA91, 'EV and Base'!$A$1:$N$671, 13, FALSE))+31+ROUNDDOWN($AG91/4, 0))*$AB91)/100, 0)+5), 0))</f>
        <v/>
      </c>
      <c r="AN91" s="25" t="str" cm="1">
        <f t="array" aca="1" ref="AN91" ca="1">IF(NOT(ISNUMBER(INDEX($A:$A, LOOKUP(2, 1 / ($A$1:INDIRECT("$A$"&amp;ROW($A91)) &lt;&gt; ""),ROW($A$1:INDIRECT("$A$"&amp;ROW($A91)))), 1))), "",
ROUNDDOWN((ROUNDDOWN((((2*VLOOKUP($AA91, 'EV and Base'!$A$1:$N$671, 14, FALSE))+31+ROUNDDOWN($AH91/4, 0))*$AB91)/100, 0)+5), 0))</f>
        <v/>
      </c>
      <c r="AO91" s="23" t="str" cm="1">
        <f t="array" aca="1" ref="AO91" ca="1">IF(NOT(ISNUMBER(INDEX($A:$A, LOOKUP(2, 1 / ($A$1:INDIRECT("$A$"&amp;ROW($A91)) &lt;&gt; ""),ROW($A$1:INDIRECT("$A$"&amp;ROW($A91)))), 1))), "",
ROUNDDOWN((((2*VLOOKUP($AA91, 'EV and Base'!$A$1:$N$671, 9, FALSE))+31+ROUNDDOWN($AC91/4, 0))*$AB91)/100, 0)+$AB91+10)</f>
        <v/>
      </c>
      <c r="AP91" s="2" t="str" cm="1">
        <f t="array" aca="1" ref="AP91" ca="1">IF(NOT(ISNUMBER(INDEX($A:$A, LOOKUP(2, 1 / ($A$1:INDIRECT("$A$"&amp;ROW($A91)) &lt;&gt; ""),ROW($A$1:INDIRECT("$A$"&amp;ROW($A91)))), 1))), "",
ROUNDDOWN((ROUNDDOWN((((2*VLOOKUP($AA91, 'EV and Base'!$A$1:$N$671, 10, FALSE))+31+ROUNDDOWN($AD91/4, 0))*$AB91)/100, 0)+5)*1.1, 0))</f>
        <v/>
      </c>
      <c r="AQ91" s="2" t="str" cm="1">
        <f t="array" aca="1" ref="AQ91" ca="1">IF(NOT(ISNUMBER(INDEX($A:$A, LOOKUP(2, 1 / ($A$1:INDIRECT("$A$"&amp;ROW($A91)) &lt;&gt; ""),ROW($A$1:INDIRECT("$A$"&amp;ROW($A91)))), 1))), "",
ROUNDDOWN((ROUNDDOWN((((2*VLOOKUP($AA91, 'EV and Base'!$A$1:$N$671, 11, FALSE))+$AV$2+ROUNDDOWN($AE91/4, 0))*$AB91)/100, 0)+5), 0))</f>
        <v/>
      </c>
      <c r="AR91" s="22" t="str" cm="1">
        <f t="array" aca="1" ref="AR91" ca="1">IF(NOT(ISNUMBER(INDEX($A:$A, LOOKUP(2, 1 / ($A$1:INDIRECT("$A$"&amp;ROW($A91)) &lt;&gt; ""),ROW($A$1:INDIRECT("$A$"&amp;ROW($A91)))), 1))), "",
ROUNDDOWN((ROUNDDOWN((((2*VLOOKUP($AA91, 'EV and Base'!$A$1:$N$671, 12, FALSE))+$AW$2+ROUNDDOWN($AF91/4, 0))*$AB91)/100, 0)+5)*0.9, 0))</f>
        <v/>
      </c>
      <c r="AS91" s="2" t="str" cm="1">
        <f t="array" aca="1" ref="AS91" ca="1">IF(NOT(ISNUMBER(INDEX($A:$A, LOOKUP(2, 1 / ($A$1:INDIRECT("$A$"&amp;ROW($A91)) &lt;&gt; ""),ROW($A$1:INDIRECT("$A$"&amp;ROW($A91)))), 1))), "",
ROUNDDOWN((ROUNDDOWN((((2*VLOOKUP($AA91, 'EV and Base'!$A$1:$N$671, 13, FALSE))+$AX$2+ROUNDDOWN($AG91/4, 0))*$AB91)/100, 0)+5), 0))</f>
        <v/>
      </c>
      <c r="AT91" s="24" t="str" cm="1">
        <f t="array" aca="1" ref="AT91" ca="1">IF(NOT(ISNUMBER(INDEX($A:$A, LOOKUP(2, 1 / ($A$1:INDIRECT("$A$"&amp;ROW($A91)) &lt;&gt; ""),ROW($A$1:INDIRECT("$A$"&amp;ROW($A91)))), 1))), "",
ROUNDDOWN((ROUNDDOWN((((2*VLOOKUP($AA91, 'EV and Base'!$A$1:$N$671, 14, FALSE))+31+ROUNDDOWN($AH91/4, 0))*$AB91)/100, 0)+5), 0))</f>
        <v/>
      </c>
      <c r="AU91" s="28"/>
      <c r="AY91" t="str" cm="1">
        <f t="array" aca="1" ref="AY91" ca="1">IF(NOT(ISNUMBER(INDEX($A:$A,LOOKUP(2,1/($A$1:INDIRECT("$A$"&amp;ROW($A91))&lt;&gt;""),ROW($A$1:INDIRECT("$A$"&amp;ROW($A91)))),1))),"",
INDEX($AY:$AY,LOOKUP(2,1/($AY$1:INDIRECT("$AY$"&amp;ROW($AY91)-1)&lt;&gt;""),ROW($AY$1:INDIRECT("$AY$"&amp;ROW($AY91)-1))),1)+$BL91)</f>
        <v/>
      </c>
      <c r="AZ91" s="3" t="str" cm="1">
        <f t="array" aca="1" ref="AZ91" ca="1">IF(NOT(ISNUMBER(INDEX($A:$A, LOOKUP(2, 1 / ($A$1:INDIRECT("$A$"&amp;ROW($A91)) &lt;&gt; ""),ROW($A$1:INDIRECT("$A$"&amp;ROW($A91)))), 1))), "",
VLOOKUP(INDIRECT("$G$"&amp;LOOKUP(2, 1 / ($AY$1:INDIRECT("$AY$"&amp;ROW($AY91)-1) &lt;&gt; ""),ROW($AY$1:INDIRECT("$AY$"&amp;ROW($AY91)-1)))),'EV and Base'!A86:N756,2,FALSE))</f>
        <v/>
      </c>
      <c r="BA91" s="3" t="str" cm="1">
        <f t="array" aca="1" ref="BA91" ca="1">IF(NOT(ISNUMBER(INDEX($A:$A, LOOKUP(2, 1 / ($A$1:INDIRECT("$A$"&amp;ROW($A91)) &lt;&gt; ""),ROW($A$1:INDIRECT("$A$"&amp;ROW($A91)))), 1))), "",
INDIRECT("$I$"&amp;LOOKUP(2, 1 / ($AY$1:INDIRECT("$AY$"&amp;ROW($AY91)-1) &lt;&gt; ""),ROW($AY$1:INDIRECT("$AY$"&amp;ROW($AY91)-1)))))</f>
        <v/>
      </c>
      <c r="BB91" s="1" t="str" cm="1">
        <f t="array" aca="1" ref="BB91" ca="1">IF(NOT(ISNUMBER(INDEX($A:$A, LOOKUP(2, 1 / ($A$1:INDIRECT("$A$"&amp;ROW($A91)) &lt;&gt; ""),ROW($A$1:INDIRECT("$A$"&amp;ROW($A91)))), 1))), "",
INDIRECT("$AB$"&amp;LOOKUP(2, 1 / ($AY$1:INDIRECT("$AY$"&amp;ROW($AY91)-1) &lt;&gt; ""),ROW($AY$1:INDIRECT("$AY$"&amp;ROW($AY91)-1)))))</f>
        <v/>
      </c>
      <c r="BC91" s="3" t="str" cm="1">
        <f t="array" aca="1" ref="BC91" ca="1">IF(NOT(ISNUMBER(INDEX($A:$A,LOOKUP(2,1/($A$1:INDIRECT("$A$"&amp;ROW($A91))&lt;&gt;""),ROW($A$1:INDIRECT("$A$"&amp;ROW($A91)))),1))),"",
$BA91+$BA91+10)</f>
        <v/>
      </c>
      <c r="BD91" s="3" t="str" cm="1">
        <f t="array" aca="1" ref="BD91" ca="1">IF(NOT(ISNUMBER(INDEX($A:$A,LOOKUP(2,1/($A$1:INDIRECT("$A$"&amp;ROW($A91))&lt;&gt;""),ROW($A$1:INDIRECT("$A$"&amp;ROW($A91)))),1))),"",
$BA91+$BB91+10)</f>
        <v/>
      </c>
      <c r="BE91" s="3" t="str" cm="1">
        <f t="array" aca="1" ref="BE91" ca="1">IF(NOT(ISNUMBER(INDEX($A:$A,LOOKUP(2,1/($A$1:INDIRECT("$A$"&amp;ROW($A91))&lt;&gt;""),ROW($A$1:INDIRECT("$A$"&amp;ROW($A91)))),1))),"",
$BC91*$BC91)</f>
        <v/>
      </c>
      <c r="BF91" s="3" t="str" cm="1">
        <f t="array" aca="1" ref="BF91" ca="1">IF(NOT(ISNUMBER(INDEX($A:$A,LOOKUP(2,1/($A$1:INDIRECT("$A$"&amp;ROW($A91))&lt;&gt;""),ROW($A$1:INDIRECT("$A$"&amp;ROW($A91)))),1))),"",
$BD91*$BD91)</f>
        <v/>
      </c>
      <c r="BG91" s="3" t="str" cm="1">
        <f t="array" aca="1" ref="BG91" ca="1">IF(NOT(ISNUMBER(INDEX($A:$A,LOOKUP(2,1/($A$1:INDIRECT("$A$"&amp;ROW($A91))&lt;&gt;""),ROW($A$1:INDIRECT("$A$"&amp;ROW($A91)))),1))),"",
_xlfn.FLOOR.MATH(1.5*_xlfn.FLOOR.MATH($AZ91*BA91/5)))</f>
        <v/>
      </c>
      <c r="BH91" s="3" t="str" cm="1">
        <f t="array" aca="1" ref="BH91" ca="1">IF(NOT(ISNUMBER(INDEX($A:$A, LOOKUP(2, 1 / ($A$1:INDIRECT("$A$"&amp;ROW($A91)) &lt;&gt; ""),ROW($A$1:INDIRECT("$A$"&amp;ROW($A91)))), 1))), "",
_xlfn.FLOOR.MATH($BG91/IF(OR(INDIRECT("$C$"&amp;LOOKUP(2, 1 / ($AY$1:INDIRECT("$AY$"&amp;ROW($AY91)-1) &lt;&gt; ""),ROW($AY$1:INDIRECT("$AY$"&amp;ROW($AY91)-1))))="Multi",
INDIRECT("$C$"&amp;LOOKUP(2, 1 / ($AY$1:INDIRECT("$AY$"&amp;ROW($AY91)-1) &lt;&gt; ""),ROW($AY$1:INDIRECT("$AY$"&amp;ROW($AY91)-1))))="Double"),2,1)))</f>
        <v/>
      </c>
      <c r="BI91" s="3" t="str" cm="1">
        <f t="array" aca="1" ref="BI91" ca="1">IF(NOT(ISNUMBER(INDEX($A:$A,LOOKUP(2,1/($A$1:INDIRECT("$A$"&amp;ROW($A91))&lt;&gt;""),ROW($A$1:INDIRECT("$A$"&amp;ROW($A91)))),1))),"",
VLOOKUP($BC91,GameFreakSQRT!$A$1:$B$200,2,FALSE))</f>
        <v/>
      </c>
      <c r="BJ91" s="3" t="str" cm="1">
        <f t="array" aca="1" ref="BJ91" ca="1">IF(NOT(ISNUMBER(INDEX($A:$A,LOOKUP(2,1/($A$1:INDIRECT("$A$"&amp;ROW($A91))&lt;&gt;""),ROW($A$1:INDIRECT("$A$"&amp;ROW($A91)))),1))),"",
VLOOKUP($BD91,GameFreakSQRT!$A$1:$B$200,2,FALSE))</f>
        <v/>
      </c>
      <c r="BK91" s="3" t="str" cm="1">
        <f t="array" aca="1" ref="BK91" ca="1">IF(NOT(ISNUMBER(INDEX($A:$A,LOOKUP(2,1/($A$1:INDIRECT("$A$"&amp;ROW($A91))&lt;&gt;""),ROW($A$1:INDIRECT("$A$"&amp;ROW($A91)))),1))),"",
_xlfn.FLOOR.MATH((($BI91*$BE91)*$BH91)/($BJ91*$BF91))+1)</f>
        <v/>
      </c>
      <c r="BL91" s="3" t="str" cm="1">
        <f t="array" aca="1" ref="BL91" ca="1">IF(NOT(ISNUMBER(INDEX($A:$A,LOOKUP(2,1/($A$1:INDIRECT("$A$"&amp;ROW($A91))&lt;&gt;""),ROW($A$1:INDIRECT("$A$"&amp;ROW($A91)))),1))),"",
_xlfn.FLOOR.MATH($BK91*IF(NOT(INDIRECT("$Z$"&amp;LOOKUP(2, 1 / ($AY$1:INDIRECT("$AY$"&amp;ROW($AY91)-1) &lt;&gt; ""),ROW($AY$1:INDIRECT("$AY$"&amp;ROW($AY91)-1))))=""),1.5,1)))</f>
        <v/>
      </c>
      <c r="BM91" s="3" t="str" cm="1">
        <f t="array" aca="1" ref="BM91" ca="1">IF(NOT(ISNUMBER(INDEX($A:$A, LOOKUP(2, 1 / ($A$1:INDIRECT("$A$"&amp;ROW($A91)) &lt;&gt; ""),ROW($A$1:INDIRECT("$A$"&amp;ROW($A91)))), 1))), "",
INDIRECT("$Y$"&amp;LOOKUP(2, 1 / ($AY$1:INDIRECT("$AY$"&amp;ROW($AY91)-1) &lt;&gt; ""),ROW($AY$1:INDIRECT("$AY$"&amp;ROW($AY91)-1)))))</f>
        <v/>
      </c>
      <c r="BN91" s="3" t="str">
        <f t="shared" ca="1" si="7"/>
        <v/>
      </c>
      <c r="CT91" s="3" t="str" cm="1">
        <f t="array" aca="1" ref="CT91" ca="1">IF(NOT(ISNUMBER(INDEX($A:$A, LOOKUP(2, 1 / ($A$1:INDIRECT("$A$"&amp;ROW($A91)) &lt;&gt; ""),ROW($A$1:INDIRECT("$A$"&amp;ROW($A91)))), 1))), "",
$AY91-INDEX($AY:$AY, LOOKUP(2, 1 / ($AY$1:INDIRECT("$AV$"&amp;ROW($AY91)-1) &lt;&gt; ""),ROW($AY$1:INDIRECT("$AV$"&amp;ROW($AY91)-1))), 1))</f>
        <v/>
      </c>
      <c r="CU91" s="3" t="str" cm="1">
        <f t="array" aca="1" ref="CU91" ca="1">IF(NOT(ISNUMBER(INDEX($A:$A, LOOKUP(2, 1 / ($A$1:INDIRECT("$A$"&amp;ROW($A91)) &lt;&gt; ""),ROW($A$1:INDIRECT("$A$"&amp;ROW($A91)))), 1))), "",
INDEX($Y:$Y, LOOKUP(2, 1 / ($Y$1:INDIRECT("$Y$"&amp;ROW($Y91)-1) &lt;&gt; ""),ROW($Y$1:INDIRECT("$Y$"&amp;ROW($Y91)-1))), 1))</f>
        <v/>
      </c>
      <c r="CV91" s="1" t="str">
        <f ca="1">IFERROR(VLOOKUP($AY91, 'Medium-Slow'!$A$1:$B$101, 2, TRUE),"")</f>
        <v/>
      </c>
    </row>
    <row r="92" spans="1:100" x14ac:dyDescent="0.45">
      <c r="A92" s="69" t="s">
        <v>75</v>
      </c>
      <c r="B92" s="69" t="s">
        <v>256</v>
      </c>
      <c r="C92" s="69" t="s">
        <v>46</v>
      </c>
      <c r="D92" s="69" t="s">
        <v>246</v>
      </c>
      <c r="E92" s="69" t="s">
        <v>48</v>
      </c>
      <c r="F92" s="56">
        <v>1</v>
      </c>
      <c r="G92" s="2" t="s">
        <v>203</v>
      </c>
      <c r="H92" s="2" t="s">
        <v>77</v>
      </c>
      <c r="I92" s="2">
        <v>18</v>
      </c>
      <c r="J92" s="2" t="s">
        <v>106</v>
      </c>
      <c r="K92" s="2" t="s">
        <v>257</v>
      </c>
      <c r="L92" s="2" t="s">
        <v>53</v>
      </c>
      <c r="M92" s="2" t="s">
        <v>200</v>
      </c>
      <c r="N92" s="2" t="s">
        <v>205</v>
      </c>
      <c r="O92" s="2" t="s">
        <v>202</v>
      </c>
      <c r="P92" s="2" t="s">
        <v>258</v>
      </c>
      <c r="Q92" s="2">
        <v>0</v>
      </c>
      <c r="R92" s="2">
        <f>_xlfn.FLOOR.MATH((((2*VLOOKUP(G92, 'EV and Base'!$A$1:$N$671, 9, FALSE))+$Q92)*$I92)/100)+$I92+10</f>
        <v>44</v>
      </c>
      <c r="S92" s="2">
        <f>_xlfn.FLOOR.MATH((_xlfn.FLOOR.MATH((((2*VLOOKUP($G92, 'EV and Base'!$A$1:$N$671, 10, FALSE))+$Q92)*$I92)/100)+5)*
IF(OR($J92="Lonely", $J92="Brave", $J92="Adamant", $J92="Naughty"), 1.1,
IF(OR($J92="Bold", $J92="Timid", $J92="Modest", $J92="Calm"), 0.9, 1)))</f>
        <v>17</v>
      </c>
      <c r="T92" s="2">
        <f>_xlfn.FLOOR.MATH((_xlfn.FLOOR.MATH((((2*VLOOKUP($G92, 'EV and Base'!$A$1:$N$671, 11, FALSE))+$Q92)*$I92)/100)+5)*
IF(OR($J92="Bold", $J92="Relaxed", $J92="Impish", $J92="Lax"), 1.1,
IF(OR($J92="Lonely", $J92="Hasty", $J92="Mild", $J92="Gentle"), 0.9, 1)))</f>
        <v>23</v>
      </c>
      <c r="U92" s="2">
        <f>_xlfn.FLOOR.MATH((_xlfn.FLOOR.MATH((((2*VLOOKUP($G92, 'EV and Base'!$A$1:$N$671, 12, FALSE))+$Q92)*$I92)/100)+5)*
IF(OR($J92="Modest", $J92="Mild", $J92="Quiet", $J92="Rash"), 1.1,
IF(OR($J92="Adamant", $J92="Impish", $J92="Jolly", $J92="Careful"), 0.9, 1)))</f>
        <v>30</v>
      </c>
      <c r="V92" s="2">
        <f>_xlfn.FLOOR.MATH((_xlfn.FLOOR.MATH((((2*VLOOKUP($G92, 'EV and Base'!$A$1:$N$671, 13, FALSE))+$Q92)*$I92)/100)+5)*
IF(OR($J92="Calm", $J92="Gentle", $J92="Sassy", $J92="Careful"), 1.1,
IF(OR($J92="Naughty", $J92="Lax", $J92="Naive", $J92="Rash"), 0.9, 1)))</f>
        <v>20</v>
      </c>
      <c r="W92" s="2">
        <f>_xlfn.FLOOR.MATH((_xlfn.FLOOR.MATH((((2*VLOOKUP($G92, 'EV and Base'!$A$1:$N$671, 14, FALSE))+$Q92)*$I92)/100)+5)*
IF(OR($J92="Timid", $J92="Hasty", $J92="Jolly", $J92="Naive"), 1.1,
IF(OR($J92="Brave", $J92="Relaxed", $J92="Quiet", $J92="Sassy"), 0.9, 1)))</f>
        <v>16</v>
      </c>
      <c r="X92" s="69">
        <v>720</v>
      </c>
      <c r="AA92" s="23" t="str" cm="1">
        <f t="array" aca="1" ref="AA92" ca="1">IF(NOT(ISNUMBER(INDEX($A:$A,LOOKUP(2,1/($A$1:INDIRECT("$A$"&amp;ROW($A92))&lt;&gt;""),ROW($A$1:INDIRECT("$A$"&amp;ROW($A92)))),1))),"",
IF(NOT(ISNUMBER($A92)),$AA91,
IF($AB92&lt;16,"Lillipup",
IF($AB92&lt;32,"Herdier",
"Stoutland"))))</f>
        <v/>
      </c>
      <c r="AB92" s="25" t="str" cm="1">
        <f t="array" aca="1" ref="AB92" ca="1">IF(NOT(ISNUMBER(INDEX($A:$A, LOOKUP(2, 1 / ($A$1:INDIRECT("$A$"&amp;ROW($A92)) &lt;&gt; ""),ROW($A$1:INDIRECT("$A$"&amp;ROW($A92)))), 1))), "",
VLOOKUP($AY92,'Medium-Slow'!$A$1:$B$101,2,TRUE))</f>
        <v/>
      </c>
      <c r="AC92" s="23" t="str" cm="1">
        <f t="array" aca="1" ref="AC92" ca="1">IF(NOT(ISNUMBER(INDEX($A:$A, LOOKUP(2, 1 / ($A$1:INDIRECT("$A$"&amp;ROW($A92)) &lt;&gt; ""),ROW($A$1:INDIRECT("$A$"&amp;ROW($A92)))), 1))), "",
INDEX($AC:$AC, LOOKUP(2, 1 / ($AC$1:INDIRECT("$AC$"&amp;ROW($AC92)-1) &lt;&gt; ""),ROW($AC$1:INDIRECT("$AC$"&amp;ROW($AC92)-1))), 1)+
IF(INDEX($AC:$AC, LOOKUP(2, 1 / ($AC$1:INDIRECT("$AC$"&amp;ROW($AC92)-1) &lt;&gt; ""),ROW($AC$1:INDIRECT("$AC$"&amp;ROW($AC92)-1))), 1)+
INDEX($AD:$AD, LOOKUP(2, 1 / ($AD$1:INDIRECT("$AD$"&amp;ROW($AD92)-1) &lt;&gt; ""),ROW($AD$1:INDIRECT("$AD$"&amp;ROW($AD92)-1))), 1)+
INDEX($AE:$AE, LOOKUP(2, 1 / ($AE$1:INDIRECT("$AE$"&amp;ROW($AE92)-1) &lt;&gt; ""),ROW($AE$1:INDIRECT("$AE$"&amp;ROW($AD92)-1))), 1)+
INDEX($AE:$AF, LOOKUP(2, 1 / ($AF$1:INDIRECT("$AF$"&amp;ROW($AF92)-1) &lt;&gt; ""),ROW($AF$1:INDIRECT("$AF$"&amp;ROW($AD92)-1))), 1)+
INDEX($AG:$AG, LOOKUP(2, 1 / ($AG$1:INDIRECT("$AG$"&amp;ROW($AG92)-1) &lt;&gt; ""),ROW($AG$1:INDIRECT("$AG$"&amp;ROW($AD92)-1))), 1)+
INDEX($AH:$AH, LOOKUP(2, 1 / ($AH$1:INDIRECT("$AH$"&amp;ROW($AH92)-1) &lt;&gt; ""),ROW($AH$1:INDIRECT("$AH$"&amp;ROW($AD92)-1))), 1)&gt;=510,0,
IF(INDEX($AC:$AC, LOOKUP(2, 1 / ($AC$1:INDIRECT("$AC$"&amp;ROW($AC92)-1) &lt;&gt; ""),ROW($AC$1:INDIRECT("$AC$"&amp;ROW($AC92)-1))), 1)&gt;=255,0,
VLOOKUP(INDIRECT("$G$"&amp;LOOKUP(2, 1 / ($AC$1:INDIRECT("$AC$"&amp;ROW($AC92)-1) &lt;&gt; ""),ROW($AC$1:INDIRECT("$AC$"&amp;ROW($AC92)-1)))), 'EV and Base'!$A$1:$N$671, 3, FALSE))))</f>
        <v/>
      </c>
      <c r="AD92" s="2" t="str" cm="1">
        <f t="array" aca="1" ref="AD92" ca="1">IF(NOT(ISNUMBER(INDEX($A:$A, LOOKUP(2, 1 / ($A$1:INDIRECT("$A$"&amp;ROW($A92)) &lt;&gt; ""),ROW($A$1:INDIRECT("$A$"&amp;ROW($A92)))), 1))), "",
INDEX($AD:$AD, LOOKUP(2, 1 / ($AD$1:INDIRECT("$AD$"&amp;ROW($AD92)-1) &lt;&gt; ""),ROW($AD$1:INDIRECT("$AD$"&amp;ROW($AD92)-1))), 1)+
IF(INDEX($AC:$AC, LOOKUP(2, 1 / ($AC$1:INDIRECT("$AC$"&amp;ROW($AC92)-1) &lt;&gt; ""),ROW($AC$1:INDIRECT("$AC$"&amp;ROW($AC92)-1))), 1)+
INDEX($AD:$AD, LOOKUP(2, 1 / ($AD$1:INDIRECT("$AD$"&amp;ROW($AD92)-1) &lt;&gt; ""),ROW($AD$1:INDIRECT("$AD$"&amp;ROW($AD92)-1))), 1)+
INDEX($AE:$AE, LOOKUP(2, 1 / ($AE$1:INDIRECT("$AE$"&amp;ROW($AE92)-1) &lt;&gt; ""),ROW($AE$1:INDIRECT("$AE$"&amp;ROW($AD92)-1))), 1)+
INDEX($AE:$AF, LOOKUP(2, 1 / ($AF$1:INDIRECT("$AF$"&amp;ROW($AF92)-1) &lt;&gt; ""),ROW($AF$1:INDIRECT("$AF$"&amp;ROW($AD92)-1))), 1)+
INDEX($AG:$AG, LOOKUP(2, 1 / ($AG$1:INDIRECT("$AG$"&amp;ROW($AG92)-1) &lt;&gt; ""),ROW($AG$1:INDIRECT("$AG$"&amp;ROW($AD92)-1))), 1)+
INDEX($AH:$AH, LOOKUP(2, 1 / ($AH$1:INDIRECT("$AH$"&amp;ROW($AH92)-1) &lt;&gt; ""),ROW($AH$1:INDIRECT("$AH$"&amp;ROW($AD92)-1))), 1)&gt;=510,0,
IF(INDEX($AD:$AD, LOOKUP(2, 1 / ($AD$1:INDIRECT("$AD$"&amp;ROW($AD92)-1) &lt;&gt; ""),ROW($AD$1:INDIRECT("$AD$"&amp;ROW($AD92)-1))), 1)&gt;=255,0,
VLOOKUP(INDIRECT("$G$"&amp;LOOKUP(2, 1 / ($AD$1:INDIRECT("$AD$"&amp;ROW($AD92)-1) &lt;&gt; ""),ROW($AD$1:INDIRECT("$AD$"&amp;ROW($AD92)-1)))), 'EV and Base'!$A$1:$N$671, 4, FALSE))))</f>
        <v/>
      </c>
      <c r="AE92" s="2" t="str" cm="1">
        <f t="array" aca="1" ref="AE92" ca="1">IF(NOT(ISNUMBER(INDEX($A:$A,LOOKUP(2,1/($A$1:INDIRECT("$A$"&amp;ROW($A92))&lt;&gt;""),ROW($A$1:INDIRECT("$A$"&amp;ROW($A92)))),1))),"",
INDEX($AE:$AE,LOOKUP(2,1/($AE$1:INDIRECT("$AE$"&amp;ROW($AE92)-1)&lt;&gt;""),ROW($AE$1:INDIRECT("$AE$"&amp;ROW($AE92)-1))),1)+
IF(INDEX($AC:$AC,LOOKUP(2,1/($AC$1:INDIRECT("$AC$"&amp;ROW($AC92)-1)&lt;&gt;""),ROW($AC$1:INDIRECT("$AC$"&amp;ROW($AC92)-1))),1)+
INDEX($AD:$AD,LOOKUP(2,1/($AD$1:INDIRECT("$AD$"&amp;ROW($AD92)-1)&lt;&gt;""),ROW($AD$1:INDIRECT("$AD$"&amp;ROW($AD92)-1))),1)+
INDEX($AE:$AE,LOOKUP(2,1/($AE$1:INDIRECT("$AE$"&amp;ROW($AE92)-1)&lt;&gt;""),ROW($AE$1:INDIRECT("$AE$"&amp;ROW($AD92)-1))),1)+
INDEX($AE:$AF,LOOKUP(2,1/($AF$1:INDIRECT("$AF$"&amp;ROW($AF92)-1)&lt;&gt;""),ROW($AF$1:INDIRECT("$AF$"&amp;ROW($AD92)-1))),1)+
INDEX($AG:$AG,LOOKUP(2,1/($AG$1:INDIRECT("$AG$"&amp;ROW($AG92)-1)&lt;&gt;""),ROW($AG$1:INDIRECT("$AG$"&amp;ROW($AD92)-1))),1)+
INDEX($AH:$AH,LOOKUP(2,1/($AH$1:INDIRECT("$AH$"&amp;ROW($AH92)-1)&lt;&gt;""),ROW($AH$1:INDIRECT("$AH$"&amp;ROW($AD92)-1))),1)&gt;=510,0,
IF(INDEX($AE:$AE,LOOKUP(2,1/($AE$1:INDIRECT("$AE$"&amp;ROW($AE92)-1)&lt;&gt;""),ROW($AE$1:INDIRECT("$AE$"&amp;ROW($AE92)-1))),1)&gt;=255,0,
VLOOKUP(INDIRECT("$G$"&amp;LOOKUP(2,1/($AE$1:INDIRECT("$AE$"&amp;ROW($AE92)-1)&lt;&gt;""),ROW($AE$1:INDIRECT("$AE$"&amp;ROW($AE92)-1)))),'EV and Base'!$A$1:$N$671,5,FALSE))))</f>
        <v/>
      </c>
      <c r="AF92" s="2" t="str" cm="1">
        <f t="array" aca="1" ref="AF92" ca="1">IF(NOT(ISNUMBER(INDEX($A:$A, LOOKUP(2, 1 / ($A$1:INDIRECT("$A$"&amp;ROW($A92)) &lt;&gt; ""),ROW($A$1:INDIRECT("$A$"&amp;ROW($A92)))), 1))), "",
INDEX($AF:$AF, LOOKUP(2, 1 / ($AF$1:INDIRECT("$AF$"&amp;ROW($AF92)-1) &lt;&gt; ""),ROW($AF$1:INDIRECT("$AF$"&amp;ROW($AF92)-1))), 1)+
IF(INDEX($AC:$AC, LOOKUP(2, 1 / ($AC$1:INDIRECT("$AC$"&amp;ROW($AC92)-1) &lt;&gt; ""),ROW($AC$1:INDIRECT("$AC$"&amp;ROW($AC92)-1))), 1)+
INDEX($AD:$AD, LOOKUP(2, 1 / ($AD$1:INDIRECT("$AD$"&amp;ROW($AD92)-1) &lt;&gt; ""),ROW($AD$1:INDIRECT("$AD$"&amp;ROW($AD92)-1))), 1)+
INDEX($AE:$AE, LOOKUP(2, 1 / ($AE$1:INDIRECT("$AE$"&amp;ROW($AE92)-1) &lt;&gt; ""),ROW($AE$1:INDIRECT("$AE$"&amp;ROW($AD92)-1))), 1)+
INDEX($AE:$AF, LOOKUP(2, 1 / ($AF$1:INDIRECT("$AF$"&amp;ROW($AF92)-1) &lt;&gt; ""),ROW($AF$1:INDIRECT("$AF$"&amp;ROW($AD92)-1))), 1)+
INDEX($AG:$AG, LOOKUP(2, 1 / ($AG$1:INDIRECT("$AG$"&amp;ROW($AG92)-1) &lt;&gt; ""),ROW($AG$1:INDIRECT("$AG$"&amp;ROW($AD92)-1))), 1)+
INDEX($AH:$AH, LOOKUP(2, 1 / ($AH$1:INDIRECT("$AH$"&amp;ROW($AH92)-1) &lt;&gt; ""),ROW($AH$1:INDIRECT("$AH$"&amp;ROW($AD92)-1))), 1)&gt;=510,0,
IF(INDEX($AF:$AF, LOOKUP(2, 1 / ($AF$1:INDIRECT("$AF$"&amp;ROW($AF92)-1) &lt;&gt; ""),ROW($AF$1:INDIRECT("$AF$"&amp;ROW($AF92)-1))), 1)&gt;=255,0,
VLOOKUP(INDIRECT("$G$"&amp;LOOKUP(2, 1 / ($AF$1:INDIRECT("$AF$"&amp;ROW($AF92)-1) &lt;&gt; ""),ROW($AF$1:INDIRECT("$AF$"&amp;ROW($AF92)-1)))), 'EV and Base'!$A$1:$N$671, 6, FALSE))))</f>
        <v/>
      </c>
      <c r="AG92" s="2" t="str" cm="1">
        <f t="array" aca="1" ref="AG92" ca="1">IF(NOT(ISNUMBER(INDEX($A:$A, LOOKUP(2, 1 / ($A$1:INDIRECT("$A$"&amp;ROW($A92)) &lt;&gt; ""),ROW($A$1:INDIRECT("$A$"&amp;ROW($A92)))), 1))), "",
INDEX($AG:$AG, LOOKUP(2, 1 / ($AG$1:INDIRECT("$AG$"&amp;ROW($AG92)-1) &lt;&gt; ""),ROW($AG$1:INDIRECT("$AG$"&amp;ROW($AG92)-1))), 1)+
IF(INDEX($AC:$AC, LOOKUP(2, 1 / ($AC$1:INDIRECT("$AC$"&amp;ROW($AC92)-1) &lt;&gt; ""),ROW($AC$1:INDIRECT("$AC$"&amp;ROW($AC92)-1))), 1)+
INDEX($AD:$AD, LOOKUP(2, 1 / ($AD$1:INDIRECT("$AD$"&amp;ROW($AD92)-1) &lt;&gt; ""),ROW($AD$1:INDIRECT("$AD$"&amp;ROW($AD92)-1))), 1)+
INDEX($AE:$AE, LOOKUP(2, 1 / ($AE$1:INDIRECT("$AE$"&amp;ROW($AE92)-1) &lt;&gt; ""),ROW($AE$1:INDIRECT("$AE$"&amp;ROW($AD92)-1))), 1)+
INDEX($AE:$AF, LOOKUP(2, 1 / ($AF$1:INDIRECT("$AF$"&amp;ROW($AF92)-1) &lt;&gt; ""),ROW($AF$1:INDIRECT("$AF$"&amp;ROW($AD92)-1))), 1)+
INDEX($AG:$AG, LOOKUP(2, 1 / ($AG$1:INDIRECT("$AG$"&amp;ROW($AG92)-1) &lt;&gt; ""),ROW($AG$1:INDIRECT("$AG$"&amp;ROW($AD92)-1))), 1)+
INDEX($AH:$AH, LOOKUP(2, 1 / ($AH$1:INDIRECT("$AH$"&amp;ROW($AH92)-1) &lt;&gt; ""),ROW($AH$1:INDIRECT("$AH$"&amp;ROW($AD92)-1))), 1)&gt;=510,0,
IF(INDEX($AG:$AG, LOOKUP(2, 1 / ($AG$1:INDIRECT("$AG$"&amp;ROW($AG92)-1) &lt;&gt; ""),ROW($AG$1:INDIRECT("$AG$"&amp;ROW($AG92)-1))), 1)&gt;=255,0,
VLOOKUP(INDIRECT("$G$"&amp;LOOKUP(2, 1 / ($AG$1:INDIRECT("$AG$"&amp;ROW($AG92)-1) &lt;&gt; ""),ROW($AG$1:INDIRECT("$AG$"&amp;ROW($AG92)-1)))), 'EV and Base'!$A$1:$N$671, 7, FALSE))))</f>
        <v/>
      </c>
      <c r="AH92" s="24" t="str" cm="1">
        <f t="array" aca="1" ref="AH92" ca="1">IF(NOT(ISNUMBER(INDEX($A:$A,LOOKUP(2,1/($A$1:INDIRECT("$A$"&amp;ROW($A92))&lt;&gt;""),ROW($A$1:INDIRECT("$A$"&amp;ROW($A92)))),1))),"",
INDEX($AH:$AH,LOOKUP(2,1/($AH$1:INDIRECT("$AH$"&amp;ROW($AH92)-1)&lt;&gt;""),ROW($AH$1:INDIRECT("$AH$"&amp;ROW($AH92)-1))),1)+
IF(INDEX($AC:$AC,LOOKUP(2,1/($AC$1:INDIRECT("$AC$"&amp;ROW($AC92)-1)&lt;&gt;""),ROW($AC$1:INDIRECT("$AC$"&amp;ROW($AC92)-1))),1)+
INDEX($AD:$AD,LOOKUP(2,1/($AD$1:INDIRECT("$AD$"&amp;ROW($AD92)-1)&lt;&gt;""),ROW($AD$1:INDIRECT("$AD$"&amp;ROW($AD92)-1))),1)+
INDEX($AE:$AE,LOOKUP(2,1/($AE$1:INDIRECT("$AE$"&amp;ROW($AE92)-1)&lt;&gt;""),ROW($AE$1:INDIRECT("$AE$"&amp;ROW($AD92)-1))),1)+
INDEX($AE:$AF,LOOKUP(2,1/($AF$1:INDIRECT("$AF$"&amp;ROW($AF92)-1)&lt;&gt;""),ROW($AF$1:INDIRECT("$AF$"&amp;ROW($AD92)-1))),1)+
INDEX($AG:$AG,LOOKUP(2,1/($AG$1:INDIRECT("$AG$"&amp;ROW($AG92)-1)&lt;&gt;""),ROW($AG$1:INDIRECT("$AG$"&amp;ROW($AD92)-1))),1)+
INDEX($AH:$AH,LOOKUP(2,1/($AH$1:INDIRECT("$AH$"&amp;ROW($AH92)-1)&lt;&gt;""),ROW($AH$1:INDIRECT("$AH$"&amp;ROW($AD92)-1))),1)&gt;=510,0,
IF(INDEX($AH:$AH,LOOKUP(2,1/($AH$1:INDIRECT("$AH$"&amp;ROW($AH92)-1)&lt;&gt;""),ROW($AH$1:INDIRECT("$AH$"&amp;ROW($AH92)-1))),1)&gt;=255,0,
VLOOKUP(INDIRECT("$G$"&amp;LOOKUP(2,1/($AH$1:INDIRECT("$AH$"&amp;ROW($AH92)-1)&lt;&gt;""),ROW($AH$1:INDIRECT("$AH$"&amp;ROW($AH92)-1)))),'EV and Base'!$A$1:$N$671,8,FALSE))))</f>
        <v/>
      </c>
      <c r="AI92" s="29" t="str" cm="1">
        <f t="array" aca="1" ref="AI92" ca="1">IF(NOT(ISNUMBER(INDEX($A:$A,LOOKUP(2,1/($A$1:INDIRECT("$A$"&amp;ROW($A92))&lt;&gt;""),ROW($A$1:INDIRECT("$A$"&amp;ROW($A92)))),1))),"",
ROUNDDOWN((((2*VLOOKUP($AA92,'EV and Base'!$A$1:$N$671,9,FALSE))+31+ROUNDDOWN($AC92/4,0))*$AB92)/100,0)+$AB92+10)</f>
        <v/>
      </c>
      <c r="AJ92" s="21" t="str" cm="1">
        <f t="array" aca="1" ref="AJ92" ca="1">IF(NOT(ISNUMBER(INDEX($A:$A, LOOKUP(2, 1 / ($A$1:INDIRECT("$A$"&amp;ROW($A92)) &lt;&gt; ""),ROW($A$1:INDIRECT("$A$"&amp;ROW($A92)))), 1))), "",
ROUNDDOWN((ROUNDDOWN((((2*VLOOKUP($AA92, 'EV and Base'!$A$1:$N$671, 10, FALSE))+31+ROUNDDOWN($AD92/4, 0))*$AB92)/100, 0)+5)*1.1, 0))</f>
        <v/>
      </c>
      <c r="AK92" s="21" t="str" cm="1">
        <f t="array" aca="1" ref="AK92" ca="1">IF(NOT(ISNUMBER(INDEX($A:$A, LOOKUP(2, 1 / ($A$1:INDIRECT("$A$"&amp;ROW($A92)) &lt;&gt; ""),ROW($A$1:INDIRECT("$A$"&amp;ROW($A92)))), 1))), "",
ROUNDDOWN((ROUNDDOWN((((2*VLOOKUP($AA92, 'EV and Base'!$A$1:$N$671, 11, FALSE))+30+ROUNDDOWN($AE92/4, 0))*$AB92)/100, 0)+5), 0)
&amp;"-"&amp;
ROUNDDOWN((ROUNDDOWN((((2*VLOOKUP($AA92, 'EV and Base'!$A$1:$N$671, 11, FALSE))+31+ROUNDDOWN($AE92/4, 0))*$AB92)/100, 0)+5), 0))</f>
        <v/>
      </c>
      <c r="AL92" s="21" t="str" cm="1">
        <f t="array" aca="1" ref="AL92" ca="1">IF(NOT(ISNUMBER(INDEX($A:$A, LOOKUP(2, 1 / ($A$1:INDIRECT("$A$"&amp;ROW($A92)) &lt;&gt; ""),ROW($A$1:INDIRECT("$A$"&amp;ROW($A92)))), 1))), "",
ROUNDDOWN((ROUNDDOWN((((2*VLOOKUP($AA92, 'EV and Base'!$A$1:$N$671, 12, FALSE))+0+ROUNDDOWN($AF92/4, 0))*$AB92)/100, 0)+5)*0.9, 0)
&amp;"-"&amp;
ROUNDDOWN((ROUNDDOWN((((2*VLOOKUP($AA92, 'EV and Base'!$A$1:$N$671, 12, FALSE))+31+ROUNDDOWN($AF92/4, 0))*$AB92)/100, 0)+5)*0.9, 0))</f>
        <v/>
      </c>
      <c r="AM92" s="21" t="str" cm="1">
        <f t="array" aca="1" ref="AM92" ca="1">IF(NOT(ISNUMBER(INDEX($A:$A, LOOKUP(2, 1 / ($A$1:INDIRECT("$A$"&amp;ROW($A92)) &lt;&gt; ""),ROW($A$1:INDIRECT("$A$"&amp;ROW($A92)))), 1))), "",
ROUNDDOWN((ROUNDDOWN((((2*VLOOKUP($AA92, 'EV and Base'!$A$1:$N$671, 13, FALSE))+30+ROUNDDOWN($AG92/4, 0))*$AB92)/100, 0)+5), 0)
&amp;"-"&amp;
ROUNDDOWN((ROUNDDOWN((((2*VLOOKUP($AA92, 'EV and Base'!$A$1:$N$671, 13, FALSE))+31+ROUNDDOWN($AG92/4, 0))*$AB92)/100, 0)+5), 0))</f>
        <v/>
      </c>
      <c r="AN92" s="25" t="str" cm="1">
        <f t="array" aca="1" ref="AN92" ca="1">IF(NOT(ISNUMBER(INDEX($A:$A, LOOKUP(2, 1 / ($A$1:INDIRECT("$A$"&amp;ROW($A92)) &lt;&gt; ""),ROW($A$1:INDIRECT("$A$"&amp;ROW($A92)))), 1))), "",
ROUNDDOWN((ROUNDDOWN((((2*VLOOKUP($AA92, 'EV and Base'!$A$1:$N$671, 14, FALSE))+31+ROUNDDOWN($AH92/4, 0))*$AB92)/100, 0)+5), 0))</f>
        <v/>
      </c>
      <c r="AO92" s="23" t="str" cm="1">
        <f t="array" aca="1" ref="AO92" ca="1">IF(NOT(ISNUMBER(INDEX($A:$A, LOOKUP(2, 1 / ($A$1:INDIRECT("$A$"&amp;ROW($A92)) &lt;&gt; ""),ROW($A$1:INDIRECT("$A$"&amp;ROW($A92)))), 1))), "",
ROUNDDOWN((((2*VLOOKUP($AA92, 'EV and Base'!$A$1:$N$671, 9, FALSE))+31+ROUNDDOWN($AC92/4, 0))*$AB92)/100, 0)+$AB92+10)</f>
        <v/>
      </c>
      <c r="AP92" s="2" t="str" cm="1">
        <f t="array" aca="1" ref="AP92" ca="1">IF(NOT(ISNUMBER(INDEX($A:$A, LOOKUP(2, 1 / ($A$1:INDIRECT("$A$"&amp;ROW($A92)) &lt;&gt; ""),ROW($A$1:INDIRECT("$A$"&amp;ROW($A92)))), 1))), "",
ROUNDDOWN((ROUNDDOWN((((2*VLOOKUP($AA92, 'EV and Base'!$A$1:$N$671, 10, FALSE))+31+ROUNDDOWN($AD92/4, 0))*$AB92)/100, 0)+5)*1.1, 0))</f>
        <v/>
      </c>
      <c r="AQ92" s="2" t="str" cm="1">
        <f t="array" aca="1" ref="AQ92" ca="1">IF(NOT(ISNUMBER(INDEX($A:$A, LOOKUP(2, 1 / ($A$1:INDIRECT("$A$"&amp;ROW($A92)) &lt;&gt; ""),ROW($A$1:INDIRECT("$A$"&amp;ROW($A92)))), 1))), "",
ROUNDDOWN((ROUNDDOWN((((2*VLOOKUP($AA92, 'EV and Base'!$A$1:$N$671, 11, FALSE))+$AV$2+ROUNDDOWN($AE92/4, 0))*$AB92)/100, 0)+5), 0))</f>
        <v/>
      </c>
      <c r="AR92" s="22" t="str" cm="1">
        <f t="array" aca="1" ref="AR92" ca="1">IF(NOT(ISNUMBER(INDEX($A:$A, LOOKUP(2, 1 / ($A$1:INDIRECT("$A$"&amp;ROW($A92)) &lt;&gt; ""),ROW($A$1:INDIRECT("$A$"&amp;ROW($A92)))), 1))), "",
ROUNDDOWN((ROUNDDOWN((((2*VLOOKUP($AA92, 'EV and Base'!$A$1:$N$671, 12, FALSE))+$AW$2+ROUNDDOWN($AF92/4, 0))*$AB92)/100, 0)+5)*0.9, 0))</f>
        <v/>
      </c>
      <c r="AS92" s="2" t="str" cm="1">
        <f t="array" aca="1" ref="AS92" ca="1">IF(NOT(ISNUMBER(INDEX($A:$A, LOOKUP(2, 1 / ($A$1:INDIRECT("$A$"&amp;ROW($A92)) &lt;&gt; ""),ROW($A$1:INDIRECT("$A$"&amp;ROW($A92)))), 1))), "",
ROUNDDOWN((ROUNDDOWN((((2*VLOOKUP($AA92, 'EV and Base'!$A$1:$N$671, 13, FALSE))+$AX$2+ROUNDDOWN($AG92/4, 0))*$AB92)/100, 0)+5), 0))</f>
        <v/>
      </c>
      <c r="AT92" s="24" t="str" cm="1">
        <f t="array" aca="1" ref="AT92" ca="1">IF(NOT(ISNUMBER(INDEX($A:$A, LOOKUP(2, 1 / ($A$1:INDIRECT("$A$"&amp;ROW($A92)) &lt;&gt; ""),ROW($A$1:INDIRECT("$A$"&amp;ROW($A92)))), 1))), "",
ROUNDDOWN((ROUNDDOWN((((2*VLOOKUP($AA92, 'EV and Base'!$A$1:$N$671, 14, FALSE))+31+ROUNDDOWN($AH92/4, 0))*$AB92)/100, 0)+5), 0))</f>
        <v/>
      </c>
      <c r="AU92" s="28"/>
      <c r="AY92" t="str" cm="1">
        <f t="array" aca="1" ref="AY92" ca="1">IF(NOT(ISNUMBER(INDEX($A:$A,LOOKUP(2,1/($A$1:INDIRECT("$A$"&amp;ROW($A92))&lt;&gt;""),ROW($A$1:INDIRECT("$A$"&amp;ROW($A92)))),1))),"",
INDEX($AY:$AY,LOOKUP(2,1/($AY$1:INDIRECT("$AY$"&amp;ROW($AY92)-1)&lt;&gt;""),ROW($AY$1:INDIRECT("$AY$"&amp;ROW($AY92)-1))),1)+$BL92)</f>
        <v/>
      </c>
      <c r="AZ92" s="3" t="str" cm="1">
        <f t="array" aca="1" ref="AZ92" ca="1">IF(NOT(ISNUMBER(INDEX($A:$A, LOOKUP(2, 1 / ($A$1:INDIRECT("$A$"&amp;ROW($A92)) &lt;&gt; ""),ROW($A$1:INDIRECT("$A$"&amp;ROW($A92)))), 1))), "",
VLOOKUP(INDIRECT("$G$"&amp;LOOKUP(2, 1 / ($AY$1:INDIRECT("$AY$"&amp;ROW($AY92)-1) &lt;&gt; ""),ROW($AY$1:INDIRECT("$AY$"&amp;ROW($AY92)-1)))),'EV and Base'!A87:N757,2,FALSE))</f>
        <v/>
      </c>
      <c r="BA92" s="3" t="str" cm="1">
        <f t="array" aca="1" ref="BA92" ca="1">IF(NOT(ISNUMBER(INDEX($A:$A, LOOKUP(2, 1 / ($A$1:INDIRECT("$A$"&amp;ROW($A92)) &lt;&gt; ""),ROW($A$1:INDIRECT("$A$"&amp;ROW($A92)))), 1))), "",
INDIRECT("$I$"&amp;LOOKUP(2, 1 / ($AY$1:INDIRECT("$AY$"&amp;ROW($AY92)-1) &lt;&gt; ""),ROW($AY$1:INDIRECT("$AY$"&amp;ROW($AY92)-1)))))</f>
        <v/>
      </c>
      <c r="BB92" s="1" t="str" cm="1">
        <f t="array" aca="1" ref="BB92" ca="1">IF(NOT(ISNUMBER(INDEX($A:$A, LOOKUP(2, 1 / ($A$1:INDIRECT("$A$"&amp;ROW($A92)) &lt;&gt; ""),ROW($A$1:INDIRECT("$A$"&amp;ROW($A92)))), 1))), "",
INDIRECT("$AB$"&amp;LOOKUP(2, 1 / ($AY$1:INDIRECT("$AY$"&amp;ROW($AY92)-1) &lt;&gt; ""),ROW($AY$1:INDIRECT("$AY$"&amp;ROW($AY92)-1)))))</f>
        <v/>
      </c>
      <c r="BC92" s="3" t="str" cm="1">
        <f t="array" aca="1" ref="BC92" ca="1">IF(NOT(ISNUMBER(INDEX($A:$A,LOOKUP(2,1/($A$1:INDIRECT("$A$"&amp;ROW($A92))&lt;&gt;""),ROW($A$1:INDIRECT("$A$"&amp;ROW($A92)))),1))),"",
$BA92+$BA92+10)</f>
        <v/>
      </c>
      <c r="BD92" s="3" t="str" cm="1">
        <f t="array" aca="1" ref="BD92" ca="1">IF(NOT(ISNUMBER(INDEX($A:$A,LOOKUP(2,1/($A$1:INDIRECT("$A$"&amp;ROW($A92))&lt;&gt;""),ROW($A$1:INDIRECT("$A$"&amp;ROW($A92)))),1))),"",
$BA92+$BB92+10)</f>
        <v/>
      </c>
      <c r="BE92" s="3" t="str" cm="1">
        <f t="array" aca="1" ref="BE92" ca="1">IF(NOT(ISNUMBER(INDEX($A:$A,LOOKUP(2,1/($A$1:INDIRECT("$A$"&amp;ROW($A92))&lt;&gt;""),ROW($A$1:INDIRECT("$A$"&amp;ROW($A92)))),1))),"",
$BC92*$BC92)</f>
        <v/>
      </c>
      <c r="BF92" s="3" t="str" cm="1">
        <f t="array" aca="1" ref="BF92" ca="1">IF(NOT(ISNUMBER(INDEX($A:$A,LOOKUP(2,1/($A$1:INDIRECT("$A$"&amp;ROW($A92))&lt;&gt;""),ROW($A$1:INDIRECT("$A$"&amp;ROW($A92)))),1))),"",
$BD92*$BD92)</f>
        <v/>
      </c>
      <c r="BG92" s="3" t="str" cm="1">
        <f t="array" aca="1" ref="BG92" ca="1">IF(NOT(ISNUMBER(INDEX($A:$A,LOOKUP(2,1/($A$1:INDIRECT("$A$"&amp;ROW($A92))&lt;&gt;""),ROW($A$1:INDIRECT("$A$"&amp;ROW($A92)))),1))),"",
_xlfn.FLOOR.MATH(1.5*_xlfn.FLOOR.MATH($AZ92*BA92/5)))</f>
        <v/>
      </c>
      <c r="BH92" s="3" t="str" cm="1">
        <f t="array" aca="1" ref="BH92" ca="1">IF(NOT(ISNUMBER(INDEX($A:$A, LOOKUP(2, 1 / ($A$1:INDIRECT("$A$"&amp;ROW($A92)) &lt;&gt; ""),ROW($A$1:INDIRECT("$A$"&amp;ROW($A92)))), 1))), "",
_xlfn.FLOOR.MATH($BG92/IF(OR(INDIRECT("$C$"&amp;LOOKUP(2, 1 / ($AY$1:INDIRECT("$AY$"&amp;ROW($AY92)-1) &lt;&gt; ""),ROW($AY$1:INDIRECT("$AY$"&amp;ROW($AY92)-1))))="Multi",
INDIRECT("$C$"&amp;LOOKUP(2, 1 / ($AY$1:INDIRECT("$AY$"&amp;ROW($AY92)-1) &lt;&gt; ""),ROW($AY$1:INDIRECT("$AY$"&amp;ROW($AY92)-1))))="Double"),2,1)))</f>
        <v/>
      </c>
      <c r="BI92" s="3" t="str" cm="1">
        <f t="array" aca="1" ref="BI92" ca="1">IF(NOT(ISNUMBER(INDEX($A:$A,LOOKUP(2,1/($A$1:INDIRECT("$A$"&amp;ROW($A92))&lt;&gt;""),ROW($A$1:INDIRECT("$A$"&amp;ROW($A92)))),1))),"",
VLOOKUP($BC92,GameFreakSQRT!$A$1:$B$200,2,FALSE))</f>
        <v/>
      </c>
      <c r="BJ92" s="3" t="str" cm="1">
        <f t="array" aca="1" ref="BJ92" ca="1">IF(NOT(ISNUMBER(INDEX($A:$A,LOOKUP(2,1/($A$1:INDIRECT("$A$"&amp;ROW($A92))&lt;&gt;""),ROW($A$1:INDIRECT("$A$"&amp;ROW($A92)))),1))),"",
VLOOKUP($BD92,GameFreakSQRT!$A$1:$B$200,2,FALSE))</f>
        <v/>
      </c>
      <c r="BK92" s="3" t="str" cm="1">
        <f t="array" aca="1" ref="BK92" ca="1">IF(NOT(ISNUMBER(INDEX($A:$A,LOOKUP(2,1/($A$1:INDIRECT("$A$"&amp;ROW($A92))&lt;&gt;""),ROW($A$1:INDIRECT("$A$"&amp;ROW($A92)))),1))),"",
_xlfn.FLOOR.MATH((($BI92*$BE92)*$BH92)/($BJ92*$BF92))+1)</f>
        <v/>
      </c>
      <c r="BL92" s="3" t="str" cm="1">
        <f t="array" aca="1" ref="BL92" ca="1">IF(NOT(ISNUMBER(INDEX($A:$A,LOOKUP(2,1/($A$1:INDIRECT("$A$"&amp;ROW($A92))&lt;&gt;""),ROW($A$1:INDIRECT("$A$"&amp;ROW($A92)))),1))),"",
_xlfn.FLOOR.MATH($BK92*IF(NOT(INDIRECT("$Z$"&amp;LOOKUP(2, 1 / ($AY$1:INDIRECT("$AY$"&amp;ROW($AY92)-1) &lt;&gt; ""),ROW($AY$1:INDIRECT("$AY$"&amp;ROW($AY92)-1))))=""),1.5,1)))</f>
        <v/>
      </c>
      <c r="BM92" s="3" t="str" cm="1">
        <f t="array" aca="1" ref="BM92" ca="1">IF(NOT(ISNUMBER(INDEX($A:$A, LOOKUP(2, 1 / ($A$1:INDIRECT("$A$"&amp;ROW($A92)) &lt;&gt; ""),ROW($A$1:INDIRECT("$A$"&amp;ROW($A92)))), 1))), "",
INDIRECT("$Y$"&amp;LOOKUP(2, 1 / ($AY$1:INDIRECT("$AY$"&amp;ROW($AY92)-1) &lt;&gt; ""),ROW($AY$1:INDIRECT("$AY$"&amp;ROW($AY92)-1)))))</f>
        <v/>
      </c>
      <c r="BN92" s="3" t="str">
        <f t="shared" ca="1" si="7"/>
        <v/>
      </c>
      <c r="CT92" s="3" t="str" cm="1">
        <f t="array" aca="1" ref="CT92" ca="1">IF(NOT(ISNUMBER(INDEX($A:$A, LOOKUP(2, 1 / ($A$1:INDIRECT("$A$"&amp;ROW($A92)) &lt;&gt; ""),ROW($A$1:INDIRECT("$A$"&amp;ROW($A92)))), 1))), "",
$AY92-INDEX($AY:$AY, LOOKUP(2, 1 / ($AY$1:INDIRECT("$AV$"&amp;ROW($AY92)-1) &lt;&gt; ""),ROW($AY$1:INDIRECT("$AV$"&amp;ROW($AY92)-1))), 1))</f>
        <v/>
      </c>
      <c r="CU92" s="3" t="str" cm="1">
        <f t="array" aca="1" ref="CU92" ca="1">IF(NOT(ISNUMBER(INDEX($A:$A, LOOKUP(2, 1 / ($A$1:INDIRECT("$A$"&amp;ROW($A92)) &lt;&gt; ""),ROW($A$1:INDIRECT("$A$"&amp;ROW($A92)))), 1))), "",
INDEX($Y:$Y, LOOKUP(2, 1 / ($Y$1:INDIRECT("$Y$"&amp;ROW($Y92)-1) &lt;&gt; ""),ROW($Y$1:INDIRECT("$Y$"&amp;ROW($Y92)-1))), 1))</f>
        <v/>
      </c>
      <c r="CV92" s="1" t="str">
        <f ca="1">IFERROR(VLOOKUP($AY92, 'Medium-Slow'!$A$1:$B$101, 2, TRUE),"")</f>
        <v/>
      </c>
    </row>
    <row r="93" spans="1:100" x14ac:dyDescent="0.45">
      <c r="A93" s="69"/>
      <c r="B93" s="69"/>
      <c r="C93" s="69" t="str">
        <f>$C92</f>
        <v>Single</v>
      </c>
      <c r="D93" s="69"/>
      <c r="E93" s="69"/>
      <c r="F93" s="56">
        <v>2</v>
      </c>
      <c r="G93" s="2" t="s">
        <v>196</v>
      </c>
      <c r="H93" s="2" t="s">
        <v>77</v>
      </c>
      <c r="I93" s="2">
        <v>18</v>
      </c>
      <c r="J93" s="2" t="s">
        <v>120</v>
      </c>
      <c r="K93" s="2" t="s">
        <v>259</v>
      </c>
      <c r="L93" s="2" t="s">
        <v>53</v>
      </c>
      <c r="M93" s="2" t="s">
        <v>200</v>
      </c>
      <c r="N93" s="2" t="s">
        <v>201</v>
      </c>
      <c r="O93" s="2" t="s">
        <v>202</v>
      </c>
      <c r="P93" s="2" t="s">
        <v>260</v>
      </c>
      <c r="Q93" s="2">
        <v>0</v>
      </c>
      <c r="R93" s="2">
        <f>_xlfn.FLOOR.MATH((((2*VLOOKUP(G93, 'EV and Base'!$A$1:$N$671, 9, FALSE))+$Q93)*$I93)/100)+$I93+10</f>
        <v>42</v>
      </c>
      <c r="S93" s="2">
        <f>_xlfn.FLOOR.MATH((_xlfn.FLOOR.MATH((((2*VLOOKUP($G93, 'EV and Base'!$A$1:$N$671, 10, FALSE))+$Q93)*$I93)/100)+5)*
IF(OR($J93="Lonely", $J93="Brave", $J93="Adamant", $J93="Naughty"), 1.1,
IF(OR($J93="Bold", $J93="Timid", $J93="Modest", $J93="Calm"), 0.9, 1)))</f>
        <v>15</v>
      </c>
      <c r="T93" s="2">
        <f>_xlfn.FLOOR.MATH((_xlfn.FLOOR.MATH((((2*VLOOKUP($G93, 'EV and Base'!$A$1:$N$671, 11, FALSE))+$Q93)*$I93)/100)+5)*
IF(OR($J93="Bold", $J93="Relaxed", $J93="Impish", $J93="Lax"), 1.1,
IF(OR($J93="Lonely", $J93="Hasty", $J93="Mild", $J93="Gentle"), 0.9, 1)))</f>
        <v>26</v>
      </c>
      <c r="U93" s="2">
        <f>_xlfn.FLOOR.MATH((_xlfn.FLOOR.MATH((((2*VLOOKUP($G93, 'EV and Base'!$A$1:$N$671, 12, FALSE))+$Q93)*$I93)/100)+5)*
IF(OR($J93="Modest", $J93="Mild", $J93="Quiet", $J93="Rash"), 1.1,
IF(OR($J93="Adamant", $J93="Impish", $J93="Jolly", $J93="Careful"), 0.9, 1)))</f>
        <v>18</v>
      </c>
      <c r="V93" s="2">
        <f>_xlfn.FLOOR.MATH((_xlfn.FLOOR.MATH((((2*VLOOKUP($G93, 'EV and Base'!$A$1:$N$671, 13, FALSE))+$Q93)*$I93)/100)+5)*
IF(OR($J93="Calm", $J93="Gentle", $J93="Sassy", $J93="Careful"), 1.1,
IF(OR($J93="Naughty", $J93="Lax", $J93="Naive", $J93="Rash"), 0.9, 1)))</f>
        <v>20</v>
      </c>
      <c r="W93" s="2">
        <f>_xlfn.FLOOR.MATH((_xlfn.FLOOR.MATH((((2*VLOOKUP($G93, 'EV and Base'!$A$1:$N$671, 14, FALSE))+$Q93)*$I93)/100)+5)*
IF(OR($J93="Timid", $J93="Hasty", $J93="Jolly", $J93="Naive"), 1.1,
IF(OR($J93="Brave", $J93="Relaxed", $J93="Quiet", $J93="Sassy"), 0.9, 1)))</f>
        <v>28</v>
      </c>
      <c r="X93" s="69"/>
      <c r="AA93" s="23" t="str" cm="1">
        <f t="array" aca="1" ref="AA93" ca="1">IF(NOT(ISNUMBER(INDEX($A:$A,LOOKUP(2,1/($A$1:INDIRECT("$A$"&amp;ROW($A93))&lt;&gt;""),ROW($A$1:INDIRECT("$A$"&amp;ROW($A93)))),1))),"",
IF(NOT(ISNUMBER($A93)),$AA92,
IF($AB93&lt;16,"Lillipup",
IF($AB93&lt;32,"Herdier",
"Stoutland"))))</f>
        <v/>
      </c>
      <c r="AB93" s="25" t="str" cm="1">
        <f t="array" aca="1" ref="AB93" ca="1">IF(NOT(ISNUMBER(INDEX($A:$A, LOOKUP(2, 1 / ($A$1:INDIRECT("$A$"&amp;ROW($A93)) &lt;&gt; ""),ROW($A$1:INDIRECT("$A$"&amp;ROW($A93)))), 1))), "",
VLOOKUP($AY93,'Medium-Slow'!$A$1:$B$101,2,TRUE))</f>
        <v/>
      </c>
      <c r="AC93" s="23" t="str" cm="1">
        <f t="array" aca="1" ref="AC93" ca="1">IF(NOT(ISNUMBER(INDEX($A:$A, LOOKUP(2, 1 / ($A$1:INDIRECT("$A$"&amp;ROW($A93)) &lt;&gt; ""),ROW($A$1:INDIRECT("$A$"&amp;ROW($A93)))), 1))), "",
INDEX($AC:$AC, LOOKUP(2, 1 / ($AC$1:INDIRECT("$AC$"&amp;ROW($AC93)-1) &lt;&gt; ""),ROW($AC$1:INDIRECT("$AC$"&amp;ROW($AC93)-1))), 1)+
IF(INDEX($AC:$AC, LOOKUP(2, 1 / ($AC$1:INDIRECT("$AC$"&amp;ROW($AC93)-1) &lt;&gt; ""),ROW($AC$1:INDIRECT("$AC$"&amp;ROW($AC93)-1))), 1)+
INDEX($AD:$AD, LOOKUP(2, 1 / ($AD$1:INDIRECT("$AD$"&amp;ROW($AD93)-1) &lt;&gt; ""),ROW($AD$1:INDIRECT("$AD$"&amp;ROW($AD93)-1))), 1)+
INDEX($AE:$AE, LOOKUP(2, 1 / ($AE$1:INDIRECT("$AE$"&amp;ROW($AE93)-1) &lt;&gt; ""),ROW($AE$1:INDIRECT("$AE$"&amp;ROW($AD93)-1))), 1)+
INDEX($AE:$AF, LOOKUP(2, 1 / ($AF$1:INDIRECT("$AF$"&amp;ROW($AF93)-1) &lt;&gt; ""),ROW($AF$1:INDIRECT("$AF$"&amp;ROW($AD93)-1))), 1)+
INDEX($AG:$AG, LOOKUP(2, 1 / ($AG$1:INDIRECT("$AG$"&amp;ROW($AG93)-1) &lt;&gt; ""),ROW($AG$1:INDIRECT("$AG$"&amp;ROW($AD93)-1))), 1)+
INDEX($AH:$AH, LOOKUP(2, 1 / ($AH$1:INDIRECT("$AH$"&amp;ROW($AH93)-1) &lt;&gt; ""),ROW($AH$1:INDIRECT("$AH$"&amp;ROW($AD93)-1))), 1)&gt;=510,0,
IF(INDEX($AC:$AC, LOOKUP(2, 1 / ($AC$1:INDIRECT("$AC$"&amp;ROW($AC93)-1) &lt;&gt; ""),ROW($AC$1:INDIRECT("$AC$"&amp;ROW($AC93)-1))), 1)&gt;=255,0,
VLOOKUP(INDIRECT("$G$"&amp;LOOKUP(2, 1 / ($AC$1:INDIRECT("$AC$"&amp;ROW($AC93)-1) &lt;&gt; ""),ROW($AC$1:INDIRECT("$AC$"&amp;ROW($AC93)-1)))), 'EV and Base'!$A$1:$N$671, 3, FALSE))))</f>
        <v/>
      </c>
      <c r="AD93" s="2" t="str" cm="1">
        <f t="array" aca="1" ref="AD93" ca="1">IF(NOT(ISNUMBER(INDEX($A:$A, LOOKUP(2, 1 / ($A$1:INDIRECT("$A$"&amp;ROW($A93)) &lt;&gt; ""),ROW($A$1:INDIRECT("$A$"&amp;ROW($A93)))), 1))), "",
INDEX($AD:$AD, LOOKUP(2, 1 / ($AD$1:INDIRECT("$AD$"&amp;ROW($AD93)-1) &lt;&gt; ""),ROW($AD$1:INDIRECT("$AD$"&amp;ROW($AD93)-1))), 1)+
IF(INDEX($AC:$AC, LOOKUP(2, 1 / ($AC$1:INDIRECT("$AC$"&amp;ROW($AC93)-1) &lt;&gt; ""),ROW($AC$1:INDIRECT("$AC$"&amp;ROW($AC93)-1))), 1)+
INDEX($AD:$AD, LOOKUP(2, 1 / ($AD$1:INDIRECT("$AD$"&amp;ROW($AD93)-1) &lt;&gt; ""),ROW($AD$1:INDIRECT("$AD$"&amp;ROW($AD93)-1))), 1)+
INDEX($AE:$AE, LOOKUP(2, 1 / ($AE$1:INDIRECT("$AE$"&amp;ROW($AE93)-1) &lt;&gt; ""),ROW($AE$1:INDIRECT("$AE$"&amp;ROW($AD93)-1))), 1)+
INDEX($AE:$AF, LOOKUP(2, 1 / ($AF$1:INDIRECT("$AF$"&amp;ROW($AF93)-1) &lt;&gt; ""),ROW($AF$1:INDIRECT("$AF$"&amp;ROW($AD93)-1))), 1)+
INDEX($AG:$AG, LOOKUP(2, 1 / ($AG$1:INDIRECT("$AG$"&amp;ROW($AG93)-1) &lt;&gt; ""),ROW($AG$1:INDIRECT("$AG$"&amp;ROW($AD93)-1))), 1)+
INDEX($AH:$AH, LOOKUP(2, 1 / ($AH$1:INDIRECT("$AH$"&amp;ROW($AH93)-1) &lt;&gt; ""),ROW($AH$1:INDIRECT("$AH$"&amp;ROW($AD93)-1))), 1)&gt;=510,0,
IF(INDEX($AD:$AD, LOOKUP(2, 1 / ($AD$1:INDIRECT("$AD$"&amp;ROW($AD93)-1) &lt;&gt; ""),ROW($AD$1:INDIRECT("$AD$"&amp;ROW($AD93)-1))), 1)&gt;=255,0,
VLOOKUP(INDIRECT("$G$"&amp;LOOKUP(2, 1 / ($AD$1:INDIRECT("$AD$"&amp;ROW($AD93)-1) &lt;&gt; ""),ROW($AD$1:INDIRECT("$AD$"&amp;ROW($AD93)-1)))), 'EV and Base'!$A$1:$N$671, 4, FALSE))))</f>
        <v/>
      </c>
      <c r="AE93" s="2" t="str" cm="1">
        <f t="array" aca="1" ref="AE93" ca="1">IF(NOT(ISNUMBER(INDEX($A:$A,LOOKUP(2,1/($A$1:INDIRECT("$A$"&amp;ROW($A93))&lt;&gt;""),ROW($A$1:INDIRECT("$A$"&amp;ROW($A93)))),1))),"",
INDEX($AE:$AE,LOOKUP(2,1/($AE$1:INDIRECT("$AE$"&amp;ROW($AE93)-1)&lt;&gt;""),ROW($AE$1:INDIRECT("$AE$"&amp;ROW($AE93)-1))),1)+
IF(INDEX($AC:$AC,LOOKUP(2,1/($AC$1:INDIRECT("$AC$"&amp;ROW($AC93)-1)&lt;&gt;""),ROW($AC$1:INDIRECT("$AC$"&amp;ROW($AC93)-1))),1)+
INDEX($AD:$AD,LOOKUP(2,1/($AD$1:INDIRECT("$AD$"&amp;ROW($AD93)-1)&lt;&gt;""),ROW($AD$1:INDIRECT("$AD$"&amp;ROW($AD93)-1))),1)+
INDEX($AE:$AE,LOOKUP(2,1/($AE$1:INDIRECT("$AE$"&amp;ROW($AE93)-1)&lt;&gt;""),ROW($AE$1:INDIRECT("$AE$"&amp;ROW($AD93)-1))),1)+
INDEX($AE:$AF,LOOKUP(2,1/($AF$1:INDIRECT("$AF$"&amp;ROW($AF93)-1)&lt;&gt;""),ROW($AF$1:INDIRECT("$AF$"&amp;ROW($AD93)-1))),1)+
INDEX($AG:$AG,LOOKUP(2,1/($AG$1:INDIRECT("$AG$"&amp;ROW($AG93)-1)&lt;&gt;""),ROW($AG$1:INDIRECT("$AG$"&amp;ROW($AD93)-1))),1)+
INDEX($AH:$AH,LOOKUP(2,1/($AH$1:INDIRECT("$AH$"&amp;ROW($AH93)-1)&lt;&gt;""),ROW($AH$1:INDIRECT("$AH$"&amp;ROW($AD93)-1))),1)&gt;=510,0,
IF(INDEX($AE:$AE,LOOKUP(2,1/($AE$1:INDIRECT("$AE$"&amp;ROW($AE93)-1)&lt;&gt;""),ROW($AE$1:INDIRECT("$AE$"&amp;ROW($AE93)-1))),1)&gt;=255,0,
VLOOKUP(INDIRECT("$G$"&amp;LOOKUP(2,1/($AE$1:INDIRECT("$AE$"&amp;ROW($AE93)-1)&lt;&gt;""),ROW($AE$1:INDIRECT("$AE$"&amp;ROW($AE93)-1)))),'EV and Base'!$A$1:$N$671,5,FALSE))))</f>
        <v/>
      </c>
      <c r="AF93" s="2" t="str" cm="1">
        <f t="array" aca="1" ref="AF93" ca="1">IF(NOT(ISNUMBER(INDEX($A:$A, LOOKUP(2, 1 / ($A$1:INDIRECT("$A$"&amp;ROW($A93)) &lt;&gt; ""),ROW($A$1:INDIRECT("$A$"&amp;ROW($A93)))), 1))), "",
INDEX($AF:$AF, LOOKUP(2, 1 / ($AF$1:INDIRECT("$AF$"&amp;ROW($AF93)-1) &lt;&gt; ""),ROW($AF$1:INDIRECT("$AF$"&amp;ROW($AF93)-1))), 1)+
IF(INDEX($AC:$AC, LOOKUP(2, 1 / ($AC$1:INDIRECT("$AC$"&amp;ROW($AC93)-1) &lt;&gt; ""),ROW($AC$1:INDIRECT("$AC$"&amp;ROW($AC93)-1))), 1)+
INDEX($AD:$AD, LOOKUP(2, 1 / ($AD$1:INDIRECT("$AD$"&amp;ROW($AD93)-1) &lt;&gt; ""),ROW($AD$1:INDIRECT("$AD$"&amp;ROW($AD93)-1))), 1)+
INDEX($AE:$AE, LOOKUP(2, 1 / ($AE$1:INDIRECT("$AE$"&amp;ROW($AE93)-1) &lt;&gt; ""),ROW($AE$1:INDIRECT("$AE$"&amp;ROW($AD93)-1))), 1)+
INDEX($AE:$AF, LOOKUP(2, 1 / ($AF$1:INDIRECT("$AF$"&amp;ROW($AF93)-1) &lt;&gt; ""),ROW($AF$1:INDIRECT("$AF$"&amp;ROW($AD93)-1))), 1)+
INDEX($AG:$AG, LOOKUP(2, 1 / ($AG$1:INDIRECT("$AG$"&amp;ROW($AG93)-1) &lt;&gt; ""),ROW($AG$1:INDIRECT("$AG$"&amp;ROW($AD93)-1))), 1)+
INDEX($AH:$AH, LOOKUP(2, 1 / ($AH$1:INDIRECT("$AH$"&amp;ROW($AH93)-1) &lt;&gt; ""),ROW($AH$1:INDIRECT("$AH$"&amp;ROW($AD93)-1))), 1)&gt;=510,0,
IF(INDEX($AF:$AF, LOOKUP(2, 1 / ($AF$1:INDIRECT("$AF$"&amp;ROW($AF93)-1) &lt;&gt; ""),ROW($AF$1:INDIRECT("$AF$"&amp;ROW($AF93)-1))), 1)&gt;=255,0,
VLOOKUP(INDIRECT("$G$"&amp;LOOKUP(2, 1 / ($AF$1:INDIRECT("$AF$"&amp;ROW($AF93)-1) &lt;&gt; ""),ROW($AF$1:INDIRECT("$AF$"&amp;ROW($AF93)-1)))), 'EV and Base'!$A$1:$N$671, 6, FALSE))))</f>
        <v/>
      </c>
      <c r="AG93" s="2" t="str" cm="1">
        <f t="array" aca="1" ref="AG93" ca="1">IF(NOT(ISNUMBER(INDEX($A:$A, LOOKUP(2, 1 / ($A$1:INDIRECT("$A$"&amp;ROW($A93)) &lt;&gt; ""),ROW($A$1:INDIRECT("$A$"&amp;ROW($A93)))), 1))), "",
INDEX($AG:$AG, LOOKUP(2, 1 / ($AG$1:INDIRECT("$AG$"&amp;ROW($AG93)-1) &lt;&gt; ""),ROW($AG$1:INDIRECT("$AG$"&amp;ROW($AG93)-1))), 1)+
IF(INDEX($AC:$AC, LOOKUP(2, 1 / ($AC$1:INDIRECT("$AC$"&amp;ROW($AC93)-1) &lt;&gt; ""),ROW($AC$1:INDIRECT("$AC$"&amp;ROW($AC93)-1))), 1)+
INDEX($AD:$AD, LOOKUP(2, 1 / ($AD$1:INDIRECT("$AD$"&amp;ROW($AD93)-1) &lt;&gt; ""),ROW($AD$1:INDIRECT("$AD$"&amp;ROW($AD93)-1))), 1)+
INDEX($AE:$AE, LOOKUP(2, 1 / ($AE$1:INDIRECT("$AE$"&amp;ROW($AE93)-1) &lt;&gt; ""),ROW($AE$1:INDIRECT("$AE$"&amp;ROW($AD93)-1))), 1)+
INDEX($AE:$AF, LOOKUP(2, 1 / ($AF$1:INDIRECT("$AF$"&amp;ROW($AF93)-1) &lt;&gt; ""),ROW($AF$1:INDIRECT("$AF$"&amp;ROW($AD93)-1))), 1)+
INDEX($AG:$AG, LOOKUP(2, 1 / ($AG$1:INDIRECT("$AG$"&amp;ROW($AG93)-1) &lt;&gt; ""),ROW($AG$1:INDIRECT("$AG$"&amp;ROW($AD93)-1))), 1)+
INDEX($AH:$AH, LOOKUP(2, 1 / ($AH$1:INDIRECT("$AH$"&amp;ROW($AH93)-1) &lt;&gt; ""),ROW($AH$1:INDIRECT("$AH$"&amp;ROW($AD93)-1))), 1)&gt;=510,0,
IF(INDEX($AG:$AG, LOOKUP(2, 1 / ($AG$1:INDIRECT("$AG$"&amp;ROW($AG93)-1) &lt;&gt; ""),ROW($AG$1:INDIRECT("$AG$"&amp;ROW($AG93)-1))), 1)&gt;=255,0,
VLOOKUP(INDIRECT("$G$"&amp;LOOKUP(2, 1 / ($AG$1:INDIRECT("$AG$"&amp;ROW($AG93)-1) &lt;&gt; ""),ROW($AG$1:INDIRECT("$AG$"&amp;ROW($AG93)-1)))), 'EV and Base'!$A$1:$N$671, 7, FALSE))))</f>
        <v/>
      </c>
      <c r="AH93" s="24" t="str" cm="1">
        <f t="array" aca="1" ref="AH93" ca="1">IF(NOT(ISNUMBER(INDEX($A:$A,LOOKUP(2,1/($A$1:INDIRECT("$A$"&amp;ROW($A93))&lt;&gt;""),ROW($A$1:INDIRECT("$A$"&amp;ROW($A93)))),1))),"",
INDEX($AH:$AH,LOOKUP(2,1/($AH$1:INDIRECT("$AH$"&amp;ROW($AH93)-1)&lt;&gt;""),ROW($AH$1:INDIRECT("$AH$"&amp;ROW($AH93)-1))),1)+
IF(INDEX($AC:$AC,LOOKUP(2,1/($AC$1:INDIRECT("$AC$"&amp;ROW($AC93)-1)&lt;&gt;""),ROW($AC$1:INDIRECT("$AC$"&amp;ROW($AC93)-1))),1)+
INDEX($AD:$AD,LOOKUP(2,1/($AD$1:INDIRECT("$AD$"&amp;ROW($AD93)-1)&lt;&gt;""),ROW($AD$1:INDIRECT("$AD$"&amp;ROW($AD93)-1))),1)+
INDEX($AE:$AE,LOOKUP(2,1/($AE$1:INDIRECT("$AE$"&amp;ROW($AE93)-1)&lt;&gt;""),ROW($AE$1:INDIRECT("$AE$"&amp;ROW($AD93)-1))),1)+
INDEX($AE:$AF,LOOKUP(2,1/($AF$1:INDIRECT("$AF$"&amp;ROW($AF93)-1)&lt;&gt;""),ROW($AF$1:INDIRECT("$AF$"&amp;ROW($AD93)-1))),1)+
INDEX($AG:$AG,LOOKUP(2,1/($AG$1:INDIRECT("$AG$"&amp;ROW($AG93)-1)&lt;&gt;""),ROW($AG$1:INDIRECT("$AG$"&amp;ROW($AD93)-1))),1)+
INDEX($AH:$AH,LOOKUP(2,1/($AH$1:INDIRECT("$AH$"&amp;ROW($AH93)-1)&lt;&gt;""),ROW($AH$1:INDIRECT("$AH$"&amp;ROW($AD93)-1))),1)&gt;=510,0,
IF(INDEX($AH:$AH,LOOKUP(2,1/($AH$1:INDIRECT("$AH$"&amp;ROW($AH93)-1)&lt;&gt;""),ROW($AH$1:INDIRECT("$AH$"&amp;ROW($AH93)-1))),1)&gt;=255,0,
VLOOKUP(INDIRECT("$G$"&amp;LOOKUP(2,1/($AH$1:INDIRECT("$AH$"&amp;ROW($AH93)-1)&lt;&gt;""),ROW($AH$1:INDIRECT("$AH$"&amp;ROW($AH93)-1)))),'EV and Base'!$A$1:$N$671,8,FALSE))))</f>
        <v/>
      </c>
      <c r="AI93" s="29" t="str" cm="1">
        <f t="array" aca="1" ref="AI93" ca="1">IF(NOT(ISNUMBER(INDEX($A:$A,LOOKUP(2,1/($A$1:INDIRECT("$A$"&amp;ROW($A93))&lt;&gt;""),ROW($A$1:INDIRECT("$A$"&amp;ROW($A93)))),1))),"",
ROUNDDOWN((((2*VLOOKUP($AA93,'EV and Base'!$A$1:$N$671,9,FALSE))+31+ROUNDDOWN($AC93/4,0))*$AB93)/100,0)+$AB93+10)</f>
        <v/>
      </c>
      <c r="AJ93" s="21" t="str" cm="1">
        <f t="array" aca="1" ref="AJ93" ca="1">IF(NOT(ISNUMBER(INDEX($A:$A, LOOKUP(2, 1 / ($A$1:INDIRECT("$A$"&amp;ROW($A93)) &lt;&gt; ""),ROW($A$1:INDIRECT("$A$"&amp;ROW($A93)))), 1))), "",
ROUNDDOWN((ROUNDDOWN((((2*VLOOKUP($AA93, 'EV and Base'!$A$1:$N$671, 10, FALSE))+31+ROUNDDOWN($AD93/4, 0))*$AB93)/100, 0)+5)*1.1, 0))</f>
        <v/>
      </c>
      <c r="AK93" s="21" t="str" cm="1">
        <f t="array" aca="1" ref="AK93" ca="1">IF(NOT(ISNUMBER(INDEX($A:$A, LOOKUP(2, 1 / ($A$1:INDIRECT("$A$"&amp;ROW($A93)) &lt;&gt; ""),ROW($A$1:INDIRECT("$A$"&amp;ROW($A93)))), 1))), "",
ROUNDDOWN((ROUNDDOWN((((2*VLOOKUP($AA93, 'EV and Base'!$A$1:$N$671, 11, FALSE))+30+ROUNDDOWN($AE93/4, 0))*$AB93)/100, 0)+5), 0)
&amp;"-"&amp;
ROUNDDOWN((ROUNDDOWN((((2*VLOOKUP($AA93, 'EV and Base'!$A$1:$N$671, 11, FALSE))+31+ROUNDDOWN($AE93/4, 0))*$AB93)/100, 0)+5), 0))</f>
        <v/>
      </c>
      <c r="AL93" s="21" t="str" cm="1">
        <f t="array" aca="1" ref="AL93" ca="1">IF(NOT(ISNUMBER(INDEX($A:$A, LOOKUP(2, 1 / ($A$1:INDIRECT("$A$"&amp;ROW($A93)) &lt;&gt; ""),ROW($A$1:INDIRECT("$A$"&amp;ROW($A93)))), 1))), "",
ROUNDDOWN((ROUNDDOWN((((2*VLOOKUP($AA93, 'EV and Base'!$A$1:$N$671, 12, FALSE))+0+ROUNDDOWN($AF93/4, 0))*$AB93)/100, 0)+5)*0.9, 0)
&amp;"-"&amp;
ROUNDDOWN((ROUNDDOWN((((2*VLOOKUP($AA93, 'EV and Base'!$A$1:$N$671, 12, FALSE))+31+ROUNDDOWN($AF93/4, 0))*$AB93)/100, 0)+5)*0.9, 0))</f>
        <v/>
      </c>
      <c r="AM93" s="21" t="str" cm="1">
        <f t="array" aca="1" ref="AM93" ca="1">IF(NOT(ISNUMBER(INDEX($A:$A, LOOKUP(2, 1 / ($A$1:INDIRECT("$A$"&amp;ROW($A93)) &lt;&gt; ""),ROW($A$1:INDIRECT("$A$"&amp;ROW($A93)))), 1))), "",
ROUNDDOWN((ROUNDDOWN((((2*VLOOKUP($AA93, 'EV and Base'!$A$1:$N$671, 13, FALSE))+30+ROUNDDOWN($AG93/4, 0))*$AB93)/100, 0)+5), 0)
&amp;"-"&amp;
ROUNDDOWN((ROUNDDOWN((((2*VLOOKUP($AA93, 'EV and Base'!$A$1:$N$671, 13, FALSE))+31+ROUNDDOWN($AG93/4, 0))*$AB93)/100, 0)+5), 0))</f>
        <v/>
      </c>
      <c r="AN93" s="25" t="str" cm="1">
        <f t="array" aca="1" ref="AN93" ca="1">IF(NOT(ISNUMBER(INDEX($A:$A, LOOKUP(2, 1 / ($A$1:INDIRECT("$A$"&amp;ROW($A93)) &lt;&gt; ""),ROW($A$1:INDIRECT("$A$"&amp;ROW($A93)))), 1))), "",
ROUNDDOWN((ROUNDDOWN((((2*VLOOKUP($AA93, 'EV and Base'!$A$1:$N$671, 14, FALSE))+31+ROUNDDOWN($AH93/4, 0))*$AB93)/100, 0)+5), 0))</f>
        <v/>
      </c>
      <c r="AO93" s="23" t="str" cm="1">
        <f t="array" aca="1" ref="AO93" ca="1">IF(NOT(ISNUMBER(INDEX($A:$A, LOOKUP(2, 1 / ($A$1:INDIRECT("$A$"&amp;ROW($A93)) &lt;&gt; ""),ROW($A$1:INDIRECT("$A$"&amp;ROW($A93)))), 1))), "",
ROUNDDOWN((((2*VLOOKUP($AA93, 'EV and Base'!$A$1:$N$671, 9, FALSE))+31+ROUNDDOWN($AC93/4, 0))*$AB93)/100, 0)+$AB93+10)</f>
        <v/>
      </c>
      <c r="AP93" s="2" t="str" cm="1">
        <f t="array" aca="1" ref="AP93" ca="1">IF(NOT(ISNUMBER(INDEX($A:$A, LOOKUP(2, 1 / ($A$1:INDIRECT("$A$"&amp;ROW($A93)) &lt;&gt; ""),ROW($A$1:INDIRECT("$A$"&amp;ROW($A93)))), 1))), "",
ROUNDDOWN((ROUNDDOWN((((2*VLOOKUP($AA93, 'EV and Base'!$A$1:$N$671, 10, FALSE))+31+ROUNDDOWN($AD93/4, 0))*$AB93)/100, 0)+5)*1.1, 0))</f>
        <v/>
      </c>
      <c r="AQ93" s="2" t="str" cm="1">
        <f t="array" aca="1" ref="AQ93" ca="1">IF(NOT(ISNUMBER(INDEX($A:$A, LOOKUP(2, 1 / ($A$1:INDIRECT("$A$"&amp;ROW($A93)) &lt;&gt; ""),ROW($A$1:INDIRECT("$A$"&amp;ROW($A93)))), 1))), "",
ROUNDDOWN((ROUNDDOWN((((2*VLOOKUP($AA93, 'EV and Base'!$A$1:$N$671, 11, FALSE))+$AV$2+ROUNDDOWN($AE93/4, 0))*$AB93)/100, 0)+5), 0))</f>
        <v/>
      </c>
      <c r="AR93" s="22" t="str" cm="1">
        <f t="array" aca="1" ref="AR93" ca="1">IF(NOT(ISNUMBER(INDEX($A:$A, LOOKUP(2, 1 / ($A$1:INDIRECT("$A$"&amp;ROW($A93)) &lt;&gt; ""),ROW($A$1:INDIRECT("$A$"&amp;ROW($A93)))), 1))), "",
ROUNDDOWN((ROUNDDOWN((((2*VLOOKUP($AA93, 'EV and Base'!$A$1:$N$671, 12, FALSE))+$AW$2+ROUNDDOWN($AF93/4, 0))*$AB93)/100, 0)+5)*0.9, 0))</f>
        <v/>
      </c>
      <c r="AS93" s="2" t="str" cm="1">
        <f t="array" aca="1" ref="AS93" ca="1">IF(NOT(ISNUMBER(INDEX($A:$A, LOOKUP(2, 1 / ($A$1:INDIRECT("$A$"&amp;ROW($A93)) &lt;&gt; ""),ROW($A$1:INDIRECT("$A$"&amp;ROW($A93)))), 1))), "",
ROUNDDOWN((ROUNDDOWN((((2*VLOOKUP($AA93, 'EV and Base'!$A$1:$N$671, 13, FALSE))+$AX$2+ROUNDDOWN($AG93/4, 0))*$AB93)/100, 0)+5), 0))</f>
        <v/>
      </c>
      <c r="AT93" s="24" t="str" cm="1">
        <f t="array" aca="1" ref="AT93" ca="1">IF(NOT(ISNUMBER(INDEX($A:$A, LOOKUP(2, 1 / ($A$1:INDIRECT("$A$"&amp;ROW($A93)) &lt;&gt; ""),ROW($A$1:INDIRECT("$A$"&amp;ROW($A93)))), 1))), "",
ROUNDDOWN((ROUNDDOWN((((2*VLOOKUP($AA93, 'EV and Base'!$A$1:$N$671, 14, FALSE))+31+ROUNDDOWN($AH93/4, 0))*$AB93)/100, 0)+5), 0))</f>
        <v/>
      </c>
      <c r="AU93" s="28"/>
      <c r="AY93" t="str" cm="1">
        <f t="array" aca="1" ref="AY93" ca="1">IF(NOT(ISNUMBER(INDEX($A:$A,LOOKUP(2,1/($A$1:INDIRECT("$A$"&amp;ROW($A93))&lt;&gt;""),ROW($A$1:INDIRECT("$A$"&amp;ROW($A93)))),1))),"",
INDEX($AY:$AY,LOOKUP(2,1/($AY$1:INDIRECT("$AY$"&amp;ROW($AY93)-1)&lt;&gt;""),ROW($AY$1:INDIRECT("$AY$"&amp;ROW($AY93)-1))),1)+$BL93)</f>
        <v/>
      </c>
      <c r="AZ93" s="3" t="str" cm="1">
        <f t="array" aca="1" ref="AZ93" ca="1">IF(NOT(ISNUMBER(INDEX($A:$A, LOOKUP(2, 1 / ($A$1:INDIRECT("$A$"&amp;ROW($A93)) &lt;&gt; ""),ROW($A$1:INDIRECT("$A$"&amp;ROW($A93)))), 1))), "",
VLOOKUP(INDIRECT("$G$"&amp;LOOKUP(2, 1 / ($AY$1:INDIRECT("$AY$"&amp;ROW($AY93)-1) &lt;&gt; ""),ROW($AY$1:INDIRECT("$AY$"&amp;ROW($AY93)-1)))),'EV and Base'!A88:N758,2,FALSE))</f>
        <v/>
      </c>
      <c r="BA93" s="3" t="str" cm="1">
        <f t="array" aca="1" ref="BA93" ca="1">IF(NOT(ISNUMBER(INDEX($A:$A, LOOKUP(2, 1 / ($A$1:INDIRECT("$A$"&amp;ROW($A93)) &lt;&gt; ""),ROW($A$1:INDIRECT("$A$"&amp;ROW($A93)))), 1))), "",
INDIRECT("$I$"&amp;LOOKUP(2, 1 / ($AY$1:INDIRECT("$AY$"&amp;ROW($AY93)-1) &lt;&gt; ""),ROW($AY$1:INDIRECT("$AY$"&amp;ROW($AY93)-1)))))</f>
        <v/>
      </c>
      <c r="BB93" s="1" t="str" cm="1">
        <f t="array" aca="1" ref="BB93" ca="1">IF(NOT(ISNUMBER(INDEX($A:$A, LOOKUP(2, 1 / ($A$1:INDIRECT("$A$"&amp;ROW($A93)) &lt;&gt; ""),ROW($A$1:INDIRECT("$A$"&amp;ROW($A93)))), 1))), "",
INDIRECT("$AB$"&amp;LOOKUP(2, 1 / ($AY$1:INDIRECT("$AY$"&amp;ROW($AY93)-1) &lt;&gt; ""),ROW($AY$1:INDIRECT("$AY$"&amp;ROW($AY93)-1)))))</f>
        <v/>
      </c>
      <c r="BC93" s="3" t="str" cm="1">
        <f t="array" aca="1" ref="BC93" ca="1">IF(NOT(ISNUMBER(INDEX($A:$A,LOOKUP(2,1/($A$1:INDIRECT("$A$"&amp;ROW($A93))&lt;&gt;""),ROW($A$1:INDIRECT("$A$"&amp;ROW($A93)))),1))),"",
$BA93+$BA93+10)</f>
        <v/>
      </c>
      <c r="BD93" s="3" t="str" cm="1">
        <f t="array" aca="1" ref="BD93" ca="1">IF(NOT(ISNUMBER(INDEX($A:$A,LOOKUP(2,1/($A$1:INDIRECT("$A$"&amp;ROW($A93))&lt;&gt;""),ROW($A$1:INDIRECT("$A$"&amp;ROW($A93)))),1))),"",
$BA93+$BB93+10)</f>
        <v/>
      </c>
      <c r="BE93" s="3" t="str" cm="1">
        <f t="array" aca="1" ref="BE93" ca="1">IF(NOT(ISNUMBER(INDEX($A:$A,LOOKUP(2,1/($A$1:INDIRECT("$A$"&amp;ROW($A93))&lt;&gt;""),ROW($A$1:INDIRECT("$A$"&amp;ROW($A93)))),1))),"",
$BC93*$BC93)</f>
        <v/>
      </c>
      <c r="BF93" s="3" t="str" cm="1">
        <f t="array" aca="1" ref="BF93" ca="1">IF(NOT(ISNUMBER(INDEX($A:$A,LOOKUP(2,1/($A$1:INDIRECT("$A$"&amp;ROW($A93))&lt;&gt;""),ROW($A$1:INDIRECT("$A$"&amp;ROW($A93)))),1))),"",
$BD93*$BD93)</f>
        <v/>
      </c>
      <c r="BG93" s="3" t="str" cm="1">
        <f t="array" aca="1" ref="BG93" ca="1">IF(NOT(ISNUMBER(INDEX($A:$A,LOOKUP(2,1/($A$1:INDIRECT("$A$"&amp;ROW($A93))&lt;&gt;""),ROW($A$1:INDIRECT("$A$"&amp;ROW($A93)))),1))),"",
_xlfn.FLOOR.MATH(1.5*_xlfn.FLOOR.MATH($AZ93*BA93/5)))</f>
        <v/>
      </c>
      <c r="BH93" s="3" t="str" cm="1">
        <f t="array" aca="1" ref="BH93" ca="1">IF(NOT(ISNUMBER(INDEX($A:$A, LOOKUP(2, 1 / ($A$1:INDIRECT("$A$"&amp;ROW($A93)) &lt;&gt; ""),ROW($A$1:INDIRECT("$A$"&amp;ROW($A93)))), 1))), "",
_xlfn.FLOOR.MATH($BG93/IF(OR(INDIRECT("$C$"&amp;LOOKUP(2, 1 / ($AY$1:INDIRECT("$AY$"&amp;ROW($AY93)-1) &lt;&gt; ""),ROW($AY$1:INDIRECT("$AY$"&amp;ROW($AY93)-1))))="Multi",
INDIRECT("$C$"&amp;LOOKUP(2, 1 / ($AY$1:INDIRECT("$AY$"&amp;ROW($AY93)-1) &lt;&gt; ""),ROW($AY$1:INDIRECT("$AY$"&amp;ROW($AY93)-1))))="Double"),2,1)))</f>
        <v/>
      </c>
      <c r="BI93" s="3" t="str" cm="1">
        <f t="array" aca="1" ref="BI93" ca="1">IF(NOT(ISNUMBER(INDEX($A:$A,LOOKUP(2,1/($A$1:INDIRECT("$A$"&amp;ROW($A93))&lt;&gt;""),ROW($A$1:INDIRECT("$A$"&amp;ROW($A93)))),1))),"",
VLOOKUP($BC93,GameFreakSQRT!$A$1:$B$200,2,FALSE))</f>
        <v/>
      </c>
      <c r="BJ93" s="3" t="str" cm="1">
        <f t="array" aca="1" ref="BJ93" ca="1">IF(NOT(ISNUMBER(INDEX($A:$A,LOOKUP(2,1/($A$1:INDIRECT("$A$"&amp;ROW($A93))&lt;&gt;""),ROW($A$1:INDIRECT("$A$"&amp;ROW($A93)))),1))),"",
VLOOKUP($BD93,GameFreakSQRT!$A$1:$B$200,2,FALSE))</f>
        <v/>
      </c>
      <c r="BK93" s="3" t="str" cm="1">
        <f t="array" aca="1" ref="BK93" ca="1">IF(NOT(ISNUMBER(INDEX($A:$A,LOOKUP(2,1/($A$1:INDIRECT("$A$"&amp;ROW($A93))&lt;&gt;""),ROW($A$1:INDIRECT("$A$"&amp;ROW($A93)))),1))),"",
_xlfn.FLOOR.MATH((($BI93*$BE93)*$BH93)/($BJ93*$BF93))+1)</f>
        <v/>
      </c>
      <c r="BL93" s="3" t="str" cm="1">
        <f t="array" aca="1" ref="BL93" ca="1">IF(NOT(ISNUMBER(INDEX($A:$A,LOOKUP(2,1/($A$1:INDIRECT("$A$"&amp;ROW($A93))&lt;&gt;""),ROW($A$1:INDIRECT("$A$"&amp;ROW($A93)))),1))),"",
_xlfn.FLOOR.MATH($BK93*IF(NOT(INDIRECT("$Z$"&amp;LOOKUP(2, 1 / ($AY$1:INDIRECT("$AY$"&amp;ROW($AY93)-1) &lt;&gt; ""),ROW($AY$1:INDIRECT("$AY$"&amp;ROW($AY93)-1))))=""),1.5,1)))</f>
        <v/>
      </c>
      <c r="BM93" s="3" t="str" cm="1">
        <f t="array" aca="1" ref="BM93" ca="1">IF(NOT(ISNUMBER(INDEX($A:$A, LOOKUP(2, 1 / ($A$1:INDIRECT("$A$"&amp;ROW($A93)) &lt;&gt; ""),ROW($A$1:INDIRECT("$A$"&amp;ROW($A93)))), 1))), "",
INDIRECT("$Y$"&amp;LOOKUP(2, 1 / ($AY$1:INDIRECT("$AY$"&amp;ROW($AY93)-1) &lt;&gt; ""),ROW($AY$1:INDIRECT("$AY$"&amp;ROW($AY93)-1)))))</f>
        <v/>
      </c>
      <c r="BN93" s="3" t="str">
        <f t="shared" ca="1" si="7"/>
        <v/>
      </c>
      <c r="CT93" s="3" t="str" cm="1">
        <f t="array" aca="1" ref="CT93" ca="1">IF(NOT(ISNUMBER(INDEX($A:$A, LOOKUP(2, 1 / ($A$1:INDIRECT("$A$"&amp;ROW($A93)) &lt;&gt; ""),ROW($A$1:INDIRECT("$A$"&amp;ROW($A93)))), 1))), "",
$AY93-INDEX($AY:$AY, LOOKUP(2, 1 / ($AY$1:INDIRECT("$AV$"&amp;ROW($AY93)-1) &lt;&gt; ""),ROW($AY$1:INDIRECT("$AV$"&amp;ROW($AY93)-1))), 1))</f>
        <v/>
      </c>
      <c r="CU93" s="3" t="str" cm="1">
        <f t="array" aca="1" ref="CU93" ca="1">IF(NOT(ISNUMBER(INDEX($A:$A, LOOKUP(2, 1 / ($A$1:INDIRECT("$A$"&amp;ROW($A93)) &lt;&gt; ""),ROW($A$1:INDIRECT("$A$"&amp;ROW($A93)))), 1))), "",
INDEX($Y:$Y, LOOKUP(2, 1 / ($Y$1:INDIRECT("$Y$"&amp;ROW($Y93)-1) &lt;&gt; ""),ROW($Y$1:INDIRECT("$Y$"&amp;ROW($Y93)-1))), 1))</f>
        <v/>
      </c>
      <c r="CV93" s="1" t="str">
        <f ca="1">IFERROR(VLOOKUP($AY93, 'Medium-Slow'!$A$1:$B$101, 2, TRUE),"")</f>
        <v/>
      </c>
    </row>
    <row r="94" spans="1:100" x14ac:dyDescent="0.45">
      <c r="A94" s="56" t="s">
        <v>75</v>
      </c>
      <c r="B94" s="56" t="s">
        <v>261</v>
      </c>
      <c r="C94" s="56" t="s">
        <v>46</v>
      </c>
      <c r="D94" s="56" t="s">
        <v>246</v>
      </c>
      <c r="E94" s="56" t="s">
        <v>48</v>
      </c>
      <c r="F94" s="56">
        <v>1</v>
      </c>
      <c r="G94" s="2" t="s">
        <v>151</v>
      </c>
      <c r="H94" s="2" t="s">
        <v>50</v>
      </c>
      <c r="I94" s="2">
        <v>20</v>
      </c>
      <c r="J94" s="2" t="s">
        <v>157</v>
      </c>
      <c r="K94" s="2" t="s">
        <v>262</v>
      </c>
      <c r="L94" s="2" t="s">
        <v>53</v>
      </c>
      <c r="M94" s="2" t="s">
        <v>140</v>
      </c>
      <c r="N94" s="2" t="s">
        <v>154</v>
      </c>
      <c r="O94" s="2" t="s">
        <v>231</v>
      </c>
      <c r="P94" s="2" t="s">
        <v>194</v>
      </c>
      <c r="Q94" s="2">
        <v>0</v>
      </c>
      <c r="R94" s="2">
        <f>_xlfn.FLOOR.MATH((((2*VLOOKUP(G94, 'EV and Base'!$A$1:$N$671, 9, FALSE))+$Q94)*$I94)/100)+$I94+10</f>
        <v>52</v>
      </c>
      <c r="S94" s="2">
        <f>_xlfn.FLOOR.MATH((_xlfn.FLOOR.MATH((((2*VLOOKUP($G94, 'EV and Base'!$A$1:$N$671, 10, FALSE))+$Q94)*$I94)/100)+5)*
IF(OR($J94="Lonely", $J94="Brave", $J94="Adamant", $J94="Naughty"), 1.1,
IF(OR($J94="Bold", $J94="Timid", $J94="Modest", $J94="Calm"), 0.9, 1)))</f>
        <v>23</v>
      </c>
      <c r="T94" s="2">
        <f>_xlfn.FLOOR.MATH((_xlfn.FLOOR.MATH((((2*VLOOKUP($G94, 'EV and Base'!$A$1:$N$671, 11, FALSE))+$Q94)*$I94)/100)+5)*
IF(OR($J94="Bold", $J94="Relaxed", $J94="Impish", $J94="Lax"), 1.1,
IF(OR($J94="Lonely", $J94="Hasty", $J94="Mild", $J94="Gentle"), 0.9, 1)))</f>
        <v>22</v>
      </c>
      <c r="U94" s="2">
        <f>_xlfn.FLOOR.MATH((_xlfn.FLOOR.MATH((((2*VLOOKUP($G94, 'EV and Base'!$A$1:$N$671, 12, FALSE))+$Q94)*$I94)/100)+5)*
IF(OR($J94="Modest", $J94="Mild", $J94="Quiet", $J94="Rash"), 1.1,
IF(OR($J94="Adamant", $J94="Impish", $J94="Jolly", $J94="Careful"), 0.9, 1)))</f>
        <v>27</v>
      </c>
      <c r="V94" s="2">
        <f>_xlfn.FLOOR.MATH((_xlfn.FLOOR.MATH((((2*VLOOKUP($G94, 'EV and Base'!$A$1:$N$671, 13, FALSE))+$Q94)*$I94)/100)+5)*
IF(OR($J94="Calm", $J94="Gentle", $J94="Sassy", $J94="Careful"), 1.1,
IF(OR($J94="Naughty", $J94="Lax", $J94="Naive", $J94="Rash"), 0.9, 1)))</f>
        <v>22</v>
      </c>
      <c r="W94" s="2">
        <f>_xlfn.FLOOR.MATH((_xlfn.FLOOR.MATH((((2*VLOOKUP($G94, 'EV and Base'!$A$1:$N$671, 14, FALSE))+$Q94)*$I94)/100)+5)*
IF(OR($J94="Timid", $J94="Hasty", $J94="Jolly", $J94="Naive"), 1.1,
IF(OR($J94="Brave", $J94="Relaxed", $J94="Quiet", $J94="Sassy"), 0.9, 1)))</f>
        <v>33</v>
      </c>
      <c r="X94" s="56">
        <v>800</v>
      </c>
      <c r="AA94" s="23" t="str" cm="1">
        <f t="array" aca="1" ref="AA94" ca="1">IF(NOT(ISNUMBER(INDEX($A:$A,LOOKUP(2,1/($A$1:INDIRECT("$A$"&amp;ROW($A94))&lt;&gt;""),ROW($A$1:INDIRECT("$A$"&amp;ROW($A94)))),1))),"",
IF(NOT(ISNUMBER($A94)),$AA93,
IF($AB94&lt;16,"Lillipup",
IF($AB94&lt;32,"Herdier",
"Stoutland"))))</f>
        <v/>
      </c>
      <c r="AB94" s="25" t="str" cm="1">
        <f t="array" aca="1" ref="AB94" ca="1">IF(NOT(ISNUMBER(INDEX($A:$A, LOOKUP(2, 1 / ($A$1:INDIRECT("$A$"&amp;ROW($A94)) &lt;&gt; ""),ROW($A$1:INDIRECT("$A$"&amp;ROW($A94)))), 1))), "",
VLOOKUP($AY94,'Medium-Slow'!$A$1:$B$101,2,TRUE))</f>
        <v/>
      </c>
      <c r="AC94" s="23" t="str" cm="1">
        <f t="array" aca="1" ref="AC94" ca="1">IF(NOT(ISNUMBER(INDEX($A:$A, LOOKUP(2, 1 / ($A$1:INDIRECT("$A$"&amp;ROW($A94)) &lt;&gt; ""),ROW($A$1:INDIRECT("$A$"&amp;ROW($A94)))), 1))), "",
INDEX($AC:$AC, LOOKUP(2, 1 / ($AC$1:INDIRECT("$AC$"&amp;ROW($AC94)-1) &lt;&gt; ""),ROW($AC$1:INDIRECT("$AC$"&amp;ROW($AC94)-1))), 1)+
IF(INDEX($AC:$AC, LOOKUP(2, 1 / ($AC$1:INDIRECT("$AC$"&amp;ROW($AC94)-1) &lt;&gt; ""),ROW($AC$1:INDIRECT("$AC$"&amp;ROW($AC94)-1))), 1)+
INDEX($AD:$AD, LOOKUP(2, 1 / ($AD$1:INDIRECT("$AD$"&amp;ROW($AD94)-1) &lt;&gt; ""),ROW($AD$1:INDIRECT("$AD$"&amp;ROW($AD94)-1))), 1)+
INDEX($AE:$AE, LOOKUP(2, 1 / ($AE$1:INDIRECT("$AE$"&amp;ROW($AE94)-1) &lt;&gt; ""),ROW($AE$1:INDIRECT("$AE$"&amp;ROW($AD94)-1))), 1)+
INDEX($AE:$AF, LOOKUP(2, 1 / ($AF$1:INDIRECT("$AF$"&amp;ROW($AF94)-1) &lt;&gt; ""),ROW($AF$1:INDIRECT("$AF$"&amp;ROW($AD94)-1))), 1)+
INDEX($AG:$AG, LOOKUP(2, 1 / ($AG$1:INDIRECT("$AG$"&amp;ROW($AG94)-1) &lt;&gt; ""),ROW($AG$1:INDIRECT("$AG$"&amp;ROW($AD94)-1))), 1)+
INDEX($AH:$AH, LOOKUP(2, 1 / ($AH$1:INDIRECT("$AH$"&amp;ROW($AH94)-1) &lt;&gt; ""),ROW($AH$1:INDIRECT("$AH$"&amp;ROW($AD94)-1))), 1)&gt;=510,0,
IF(INDEX($AC:$AC, LOOKUP(2, 1 / ($AC$1:INDIRECT("$AC$"&amp;ROW($AC94)-1) &lt;&gt; ""),ROW($AC$1:INDIRECT("$AC$"&amp;ROW($AC94)-1))), 1)&gt;=255,0,
VLOOKUP(INDIRECT("$G$"&amp;LOOKUP(2, 1 / ($AC$1:INDIRECT("$AC$"&amp;ROW($AC94)-1) &lt;&gt; ""),ROW($AC$1:INDIRECT("$AC$"&amp;ROW($AC94)-1)))), 'EV and Base'!$A$1:$N$671, 3, FALSE))))</f>
        <v/>
      </c>
      <c r="AD94" s="2" t="str" cm="1">
        <f t="array" aca="1" ref="AD94" ca="1">IF(NOT(ISNUMBER(INDEX($A:$A, LOOKUP(2, 1 / ($A$1:INDIRECT("$A$"&amp;ROW($A94)) &lt;&gt; ""),ROW($A$1:INDIRECT("$A$"&amp;ROW($A94)))), 1))), "",
INDEX($AD:$AD, LOOKUP(2, 1 / ($AD$1:INDIRECT("$AD$"&amp;ROW($AD94)-1) &lt;&gt; ""),ROW($AD$1:INDIRECT("$AD$"&amp;ROW($AD94)-1))), 1)+
IF(INDEX($AC:$AC, LOOKUP(2, 1 / ($AC$1:INDIRECT("$AC$"&amp;ROW($AC94)-1) &lt;&gt; ""),ROW($AC$1:INDIRECT("$AC$"&amp;ROW($AC94)-1))), 1)+
INDEX($AD:$AD, LOOKUP(2, 1 / ($AD$1:INDIRECT("$AD$"&amp;ROW($AD94)-1) &lt;&gt; ""),ROW($AD$1:INDIRECT("$AD$"&amp;ROW($AD94)-1))), 1)+
INDEX($AE:$AE, LOOKUP(2, 1 / ($AE$1:INDIRECT("$AE$"&amp;ROW($AE94)-1) &lt;&gt; ""),ROW($AE$1:INDIRECT("$AE$"&amp;ROW($AD94)-1))), 1)+
INDEX($AE:$AF, LOOKUP(2, 1 / ($AF$1:INDIRECT("$AF$"&amp;ROW($AF94)-1) &lt;&gt; ""),ROW($AF$1:INDIRECT("$AF$"&amp;ROW($AD94)-1))), 1)+
INDEX($AG:$AG, LOOKUP(2, 1 / ($AG$1:INDIRECT("$AG$"&amp;ROW($AG94)-1) &lt;&gt; ""),ROW($AG$1:INDIRECT("$AG$"&amp;ROW($AD94)-1))), 1)+
INDEX($AH:$AH, LOOKUP(2, 1 / ($AH$1:INDIRECT("$AH$"&amp;ROW($AH94)-1) &lt;&gt; ""),ROW($AH$1:INDIRECT("$AH$"&amp;ROW($AD94)-1))), 1)&gt;=510,0,
IF(INDEX($AD:$AD, LOOKUP(2, 1 / ($AD$1:INDIRECT("$AD$"&amp;ROW($AD94)-1) &lt;&gt; ""),ROW($AD$1:INDIRECT("$AD$"&amp;ROW($AD94)-1))), 1)&gt;=255,0,
VLOOKUP(INDIRECT("$G$"&amp;LOOKUP(2, 1 / ($AD$1:INDIRECT("$AD$"&amp;ROW($AD94)-1) &lt;&gt; ""),ROW($AD$1:INDIRECT("$AD$"&amp;ROW($AD94)-1)))), 'EV and Base'!$A$1:$N$671, 4, FALSE))))</f>
        <v/>
      </c>
      <c r="AE94" s="2" t="str" cm="1">
        <f t="array" aca="1" ref="AE94" ca="1">IF(NOT(ISNUMBER(INDEX($A:$A,LOOKUP(2,1/($A$1:INDIRECT("$A$"&amp;ROW($A94))&lt;&gt;""),ROW($A$1:INDIRECT("$A$"&amp;ROW($A94)))),1))),"",
INDEX($AE:$AE,LOOKUP(2,1/($AE$1:INDIRECT("$AE$"&amp;ROW($AE94)-1)&lt;&gt;""),ROW($AE$1:INDIRECT("$AE$"&amp;ROW($AE94)-1))),1)+
IF(INDEX($AC:$AC,LOOKUP(2,1/($AC$1:INDIRECT("$AC$"&amp;ROW($AC94)-1)&lt;&gt;""),ROW($AC$1:INDIRECT("$AC$"&amp;ROW($AC94)-1))),1)+
INDEX($AD:$AD,LOOKUP(2,1/($AD$1:INDIRECT("$AD$"&amp;ROW($AD94)-1)&lt;&gt;""),ROW($AD$1:INDIRECT("$AD$"&amp;ROW($AD94)-1))),1)+
INDEX($AE:$AE,LOOKUP(2,1/($AE$1:INDIRECT("$AE$"&amp;ROW($AE94)-1)&lt;&gt;""),ROW($AE$1:INDIRECT("$AE$"&amp;ROW($AD94)-1))),1)+
INDEX($AE:$AF,LOOKUP(2,1/($AF$1:INDIRECT("$AF$"&amp;ROW($AF94)-1)&lt;&gt;""),ROW($AF$1:INDIRECT("$AF$"&amp;ROW($AD94)-1))),1)+
INDEX($AG:$AG,LOOKUP(2,1/($AG$1:INDIRECT("$AG$"&amp;ROW($AG94)-1)&lt;&gt;""),ROW($AG$1:INDIRECT("$AG$"&amp;ROW($AD94)-1))),1)+
INDEX($AH:$AH,LOOKUP(2,1/($AH$1:INDIRECT("$AH$"&amp;ROW($AH94)-1)&lt;&gt;""),ROW($AH$1:INDIRECT("$AH$"&amp;ROW($AD94)-1))),1)&gt;=510,0,
IF(INDEX($AE:$AE,LOOKUP(2,1/($AE$1:INDIRECT("$AE$"&amp;ROW($AE94)-1)&lt;&gt;""),ROW($AE$1:INDIRECT("$AE$"&amp;ROW($AE94)-1))),1)&gt;=255,0,
VLOOKUP(INDIRECT("$G$"&amp;LOOKUP(2,1/($AE$1:INDIRECT("$AE$"&amp;ROW($AE94)-1)&lt;&gt;""),ROW($AE$1:INDIRECT("$AE$"&amp;ROW($AE94)-1)))),'EV and Base'!$A$1:$N$671,5,FALSE))))</f>
        <v/>
      </c>
      <c r="AF94" s="2" t="str" cm="1">
        <f t="array" aca="1" ref="AF94" ca="1">IF(NOT(ISNUMBER(INDEX($A:$A, LOOKUP(2, 1 / ($A$1:INDIRECT("$A$"&amp;ROW($A94)) &lt;&gt; ""),ROW($A$1:INDIRECT("$A$"&amp;ROW($A94)))), 1))), "",
INDEX($AF:$AF, LOOKUP(2, 1 / ($AF$1:INDIRECT("$AF$"&amp;ROW($AF94)-1) &lt;&gt; ""),ROW($AF$1:INDIRECT("$AF$"&amp;ROW($AF94)-1))), 1)+
IF(INDEX($AC:$AC, LOOKUP(2, 1 / ($AC$1:INDIRECT("$AC$"&amp;ROW($AC94)-1) &lt;&gt; ""),ROW($AC$1:INDIRECT("$AC$"&amp;ROW($AC94)-1))), 1)+
INDEX($AD:$AD, LOOKUP(2, 1 / ($AD$1:INDIRECT("$AD$"&amp;ROW($AD94)-1) &lt;&gt; ""),ROW($AD$1:INDIRECT("$AD$"&amp;ROW($AD94)-1))), 1)+
INDEX($AE:$AE, LOOKUP(2, 1 / ($AE$1:INDIRECT("$AE$"&amp;ROW($AE94)-1) &lt;&gt; ""),ROW($AE$1:INDIRECT("$AE$"&amp;ROW($AD94)-1))), 1)+
INDEX($AE:$AF, LOOKUP(2, 1 / ($AF$1:INDIRECT("$AF$"&amp;ROW($AF94)-1) &lt;&gt; ""),ROW($AF$1:INDIRECT("$AF$"&amp;ROW($AD94)-1))), 1)+
INDEX($AG:$AG, LOOKUP(2, 1 / ($AG$1:INDIRECT("$AG$"&amp;ROW($AG94)-1) &lt;&gt; ""),ROW($AG$1:INDIRECT("$AG$"&amp;ROW($AD94)-1))), 1)+
INDEX($AH:$AH, LOOKUP(2, 1 / ($AH$1:INDIRECT("$AH$"&amp;ROW($AH94)-1) &lt;&gt; ""),ROW($AH$1:INDIRECT("$AH$"&amp;ROW($AD94)-1))), 1)&gt;=510,0,
IF(INDEX($AF:$AF, LOOKUP(2, 1 / ($AF$1:INDIRECT("$AF$"&amp;ROW($AF94)-1) &lt;&gt; ""),ROW($AF$1:INDIRECT("$AF$"&amp;ROW($AF94)-1))), 1)&gt;=255,0,
VLOOKUP(INDIRECT("$G$"&amp;LOOKUP(2, 1 / ($AF$1:INDIRECT("$AF$"&amp;ROW($AF94)-1) &lt;&gt; ""),ROW($AF$1:INDIRECT("$AF$"&amp;ROW($AF94)-1)))), 'EV and Base'!$A$1:$N$671, 6, FALSE))))</f>
        <v/>
      </c>
      <c r="AG94" s="2" t="str" cm="1">
        <f t="array" aca="1" ref="AG94" ca="1">IF(NOT(ISNUMBER(INDEX($A:$A, LOOKUP(2, 1 / ($A$1:INDIRECT("$A$"&amp;ROW($A94)) &lt;&gt; ""),ROW($A$1:INDIRECT("$A$"&amp;ROW($A94)))), 1))), "",
INDEX($AG:$AG, LOOKUP(2, 1 / ($AG$1:INDIRECT("$AG$"&amp;ROW($AG94)-1) &lt;&gt; ""),ROW($AG$1:INDIRECT("$AG$"&amp;ROW($AG94)-1))), 1)+
IF(INDEX($AC:$AC, LOOKUP(2, 1 / ($AC$1:INDIRECT("$AC$"&amp;ROW($AC94)-1) &lt;&gt; ""),ROW($AC$1:INDIRECT("$AC$"&amp;ROW($AC94)-1))), 1)+
INDEX($AD:$AD, LOOKUP(2, 1 / ($AD$1:INDIRECT("$AD$"&amp;ROW($AD94)-1) &lt;&gt; ""),ROW($AD$1:INDIRECT("$AD$"&amp;ROW($AD94)-1))), 1)+
INDEX($AE:$AE, LOOKUP(2, 1 / ($AE$1:INDIRECT("$AE$"&amp;ROW($AE94)-1) &lt;&gt; ""),ROW($AE$1:INDIRECT("$AE$"&amp;ROW($AD94)-1))), 1)+
INDEX($AE:$AF, LOOKUP(2, 1 / ($AF$1:INDIRECT("$AF$"&amp;ROW($AF94)-1) &lt;&gt; ""),ROW($AF$1:INDIRECT("$AF$"&amp;ROW($AD94)-1))), 1)+
INDEX($AG:$AG, LOOKUP(2, 1 / ($AG$1:INDIRECT("$AG$"&amp;ROW($AG94)-1) &lt;&gt; ""),ROW($AG$1:INDIRECT("$AG$"&amp;ROW($AD94)-1))), 1)+
INDEX($AH:$AH, LOOKUP(2, 1 / ($AH$1:INDIRECT("$AH$"&amp;ROW($AH94)-1) &lt;&gt; ""),ROW($AH$1:INDIRECT("$AH$"&amp;ROW($AD94)-1))), 1)&gt;=510,0,
IF(INDEX($AG:$AG, LOOKUP(2, 1 / ($AG$1:INDIRECT("$AG$"&amp;ROW($AG94)-1) &lt;&gt; ""),ROW($AG$1:INDIRECT("$AG$"&amp;ROW($AG94)-1))), 1)&gt;=255,0,
VLOOKUP(INDIRECT("$G$"&amp;LOOKUP(2, 1 / ($AG$1:INDIRECT("$AG$"&amp;ROW($AG94)-1) &lt;&gt; ""),ROW($AG$1:INDIRECT("$AG$"&amp;ROW($AG94)-1)))), 'EV and Base'!$A$1:$N$671, 7, FALSE))))</f>
        <v/>
      </c>
      <c r="AH94" s="24" t="str" cm="1">
        <f t="array" aca="1" ref="AH94" ca="1">IF(NOT(ISNUMBER(INDEX($A:$A,LOOKUP(2,1/($A$1:INDIRECT("$A$"&amp;ROW($A94))&lt;&gt;""),ROW($A$1:INDIRECT("$A$"&amp;ROW($A94)))),1))),"",
INDEX($AH:$AH,LOOKUP(2,1/($AH$1:INDIRECT("$AH$"&amp;ROW($AH94)-1)&lt;&gt;""),ROW($AH$1:INDIRECT("$AH$"&amp;ROW($AH94)-1))),1)+
IF(INDEX($AC:$AC,LOOKUP(2,1/($AC$1:INDIRECT("$AC$"&amp;ROW($AC94)-1)&lt;&gt;""),ROW($AC$1:INDIRECT("$AC$"&amp;ROW($AC94)-1))),1)+
INDEX($AD:$AD,LOOKUP(2,1/($AD$1:INDIRECT("$AD$"&amp;ROW($AD94)-1)&lt;&gt;""),ROW($AD$1:INDIRECT("$AD$"&amp;ROW($AD94)-1))),1)+
INDEX($AE:$AE,LOOKUP(2,1/($AE$1:INDIRECT("$AE$"&amp;ROW($AE94)-1)&lt;&gt;""),ROW($AE$1:INDIRECT("$AE$"&amp;ROW($AD94)-1))),1)+
INDEX($AE:$AF,LOOKUP(2,1/($AF$1:INDIRECT("$AF$"&amp;ROW($AF94)-1)&lt;&gt;""),ROW($AF$1:INDIRECT("$AF$"&amp;ROW($AD94)-1))),1)+
INDEX($AG:$AG,LOOKUP(2,1/($AG$1:INDIRECT("$AG$"&amp;ROW($AG94)-1)&lt;&gt;""),ROW($AG$1:INDIRECT("$AG$"&amp;ROW($AD94)-1))),1)+
INDEX($AH:$AH,LOOKUP(2,1/($AH$1:INDIRECT("$AH$"&amp;ROW($AH94)-1)&lt;&gt;""),ROW($AH$1:INDIRECT("$AH$"&amp;ROW($AD94)-1))),1)&gt;=510,0,
IF(INDEX($AH:$AH,LOOKUP(2,1/($AH$1:INDIRECT("$AH$"&amp;ROW($AH94)-1)&lt;&gt;""),ROW($AH$1:INDIRECT("$AH$"&amp;ROW($AH94)-1))),1)&gt;=255,0,
VLOOKUP(INDIRECT("$G$"&amp;LOOKUP(2,1/($AH$1:INDIRECT("$AH$"&amp;ROW($AH94)-1)&lt;&gt;""),ROW($AH$1:INDIRECT("$AH$"&amp;ROW($AH94)-1)))),'EV and Base'!$A$1:$N$671,8,FALSE))))</f>
        <v/>
      </c>
      <c r="AI94" s="29" t="str" cm="1">
        <f t="array" aca="1" ref="AI94" ca="1">IF(NOT(ISNUMBER(INDEX($A:$A,LOOKUP(2,1/($A$1:INDIRECT("$A$"&amp;ROW($A94))&lt;&gt;""),ROW($A$1:INDIRECT("$A$"&amp;ROW($A94)))),1))),"",
ROUNDDOWN((((2*VLOOKUP($AA94,'EV and Base'!$A$1:$N$671,9,FALSE))+31+ROUNDDOWN($AC94/4,0))*$AB94)/100,0)+$AB94+10)</f>
        <v/>
      </c>
      <c r="AJ94" s="21" t="str" cm="1">
        <f t="array" aca="1" ref="AJ94" ca="1">IF(NOT(ISNUMBER(INDEX($A:$A, LOOKUP(2, 1 / ($A$1:INDIRECT("$A$"&amp;ROW($A94)) &lt;&gt; ""),ROW($A$1:INDIRECT("$A$"&amp;ROW($A94)))), 1))), "",
ROUNDDOWN((ROUNDDOWN((((2*VLOOKUP($AA94, 'EV and Base'!$A$1:$N$671, 10, FALSE))+31+ROUNDDOWN($AD94/4, 0))*$AB94)/100, 0)+5)*1.1, 0))</f>
        <v/>
      </c>
      <c r="AK94" s="21" t="str" cm="1">
        <f t="array" aca="1" ref="AK94" ca="1">IF(NOT(ISNUMBER(INDEX($A:$A, LOOKUP(2, 1 / ($A$1:INDIRECT("$A$"&amp;ROW($A94)) &lt;&gt; ""),ROW($A$1:INDIRECT("$A$"&amp;ROW($A94)))), 1))), "",
ROUNDDOWN((ROUNDDOWN((((2*VLOOKUP($AA94, 'EV and Base'!$A$1:$N$671, 11, FALSE))+30+ROUNDDOWN($AE94/4, 0))*$AB94)/100, 0)+5), 0)
&amp;"-"&amp;
ROUNDDOWN((ROUNDDOWN((((2*VLOOKUP($AA94, 'EV and Base'!$A$1:$N$671, 11, FALSE))+31+ROUNDDOWN($AE94/4, 0))*$AB94)/100, 0)+5), 0))</f>
        <v/>
      </c>
      <c r="AL94" s="21" t="str" cm="1">
        <f t="array" aca="1" ref="AL94" ca="1">IF(NOT(ISNUMBER(INDEX($A:$A, LOOKUP(2, 1 / ($A$1:INDIRECT("$A$"&amp;ROW($A94)) &lt;&gt; ""),ROW($A$1:INDIRECT("$A$"&amp;ROW($A94)))), 1))), "",
ROUNDDOWN((ROUNDDOWN((((2*VLOOKUP($AA94, 'EV and Base'!$A$1:$N$671, 12, FALSE))+0+ROUNDDOWN($AF94/4, 0))*$AB94)/100, 0)+5)*0.9, 0)
&amp;"-"&amp;
ROUNDDOWN((ROUNDDOWN((((2*VLOOKUP($AA94, 'EV and Base'!$A$1:$N$671, 12, FALSE))+31+ROUNDDOWN($AF94/4, 0))*$AB94)/100, 0)+5)*0.9, 0))</f>
        <v/>
      </c>
      <c r="AM94" s="21" t="str" cm="1">
        <f t="array" aca="1" ref="AM94" ca="1">IF(NOT(ISNUMBER(INDEX($A:$A, LOOKUP(2, 1 / ($A$1:INDIRECT("$A$"&amp;ROW($A94)) &lt;&gt; ""),ROW($A$1:INDIRECT("$A$"&amp;ROW($A94)))), 1))), "",
ROUNDDOWN((ROUNDDOWN((((2*VLOOKUP($AA94, 'EV and Base'!$A$1:$N$671, 13, FALSE))+30+ROUNDDOWN($AG94/4, 0))*$AB94)/100, 0)+5), 0)
&amp;"-"&amp;
ROUNDDOWN((ROUNDDOWN((((2*VLOOKUP($AA94, 'EV and Base'!$A$1:$N$671, 13, FALSE))+31+ROUNDDOWN($AG94/4, 0))*$AB94)/100, 0)+5), 0))</f>
        <v/>
      </c>
      <c r="AN94" s="25" t="str" cm="1">
        <f t="array" aca="1" ref="AN94" ca="1">IF(NOT(ISNUMBER(INDEX($A:$A, LOOKUP(2, 1 / ($A$1:INDIRECT("$A$"&amp;ROW($A94)) &lt;&gt; ""),ROW($A$1:INDIRECT("$A$"&amp;ROW($A94)))), 1))), "",
ROUNDDOWN((ROUNDDOWN((((2*VLOOKUP($AA94, 'EV and Base'!$A$1:$N$671, 14, FALSE))+31+ROUNDDOWN($AH94/4, 0))*$AB94)/100, 0)+5), 0))</f>
        <v/>
      </c>
      <c r="AO94" s="23" t="str" cm="1">
        <f t="array" aca="1" ref="AO94" ca="1">IF(NOT(ISNUMBER(INDEX($A:$A, LOOKUP(2, 1 / ($A$1:INDIRECT("$A$"&amp;ROW($A94)) &lt;&gt; ""),ROW($A$1:INDIRECT("$A$"&amp;ROW($A94)))), 1))), "",
ROUNDDOWN((((2*VLOOKUP($AA94, 'EV and Base'!$A$1:$N$671, 9, FALSE))+31+ROUNDDOWN($AC94/4, 0))*$AB94)/100, 0)+$AB94+10)</f>
        <v/>
      </c>
      <c r="AP94" s="2" t="str" cm="1">
        <f t="array" aca="1" ref="AP94" ca="1">IF(NOT(ISNUMBER(INDEX($A:$A, LOOKUP(2, 1 / ($A$1:INDIRECT("$A$"&amp;ROW($A94)) &lt;&gt; ""),ROW($A$1:INDIRECT("$A$"&amp;ROW($A94)))), 1))), "",
ROUNDDOWN((ROUNDDOWN((((2*VLOOKUP($AA94, 'EV and Base'!$A$1:$N$671, 10, FALSE))+31+ROUNDDOWN($AD94/4, 0))*$AB94)/100, 0)+5)*1.1, 0))</f>
        <v/>
      </c>
      <c r="AQ94" s="2" t="str" cm="1">
        <f t="array" aca="1" ref="AQ94" ca="1">IF(NOT(ISNUMBER(INDEX($A:$A, LOOKUP(2, 1 / ($A$1:INDIRECT("$A$"&amp;ROW($A94)) &lt;&gt; ""),ROW($A$1:INDIRECT("$A$"&amp;ROW($A94)))), 1))), "",
ROUNDDOWN((ROUNDDOWN((((2*VLOOKUP($AA94, 'EV and Base'!$A$1:$N$671, 11, FALSE))+$AV$2+ROUNDDOWN($AE94/4, 0))*$AB94)/100, 0)+5), 0))</f>
        <v/>
      </c>
      <c r="AR94" s="22" t="str" cm="1">
        <f t="array" aca="1" ref="AR94" ca="1">IF(NOT(ISNUMBER(INDEX($A:$A, LOOKUP(2, 1 / ($A$1:INDIRECT("$A$"&amp;ROW($A94)) &lt;&gt; ""),ROW($A$1:INDIRECT("$A$"&amp;ROW($A94)))), 1))), "",
ROUNDDOWN((ROUNDDOWN((((2*VLOOKUP($AA94, 'EV and Base'!$A$1:$N$671, 12, FALSE))+$AW$2+ROUNDDOWN($AF94/4, 0))*$AB94)/100, 0)+5)*0.9, 0))</f>
        <v/>
      </c>
      <c r="AS94" s="2" t="str" cm="1">
        <f t="array" aca="1" ref="AS94" ca="1">IF(NOT(ISNUMBER(INDEX($A:$A, LOOKUP(2, 1 / ($A$1:INDIRECT("$A$"&amp;ROW($A94)) &lt;&gt; ""),ROW($A$1:INDIRECT("$A$"&amp;ROW($A94)))), 1))), "",
ROUNDDOWN((ROUNDDOWN((((2*VLOOKUP($AA94, 'EV and Base'!$A$1:$N$671, 13, FALSE))+$AX$2+ROUNDDOWN($AG94/4, 0))*$AB94)/100, 0)+5), 0))</f>
        <v/>
      </c>
      <c r="AT94" s="24" t="str" cm="1">
        <f t="array" aca="1" ref="AT94" ca="1">IF(NOT(ISNUMBER(INDEX($A:$A, LOOKUP(2, 1 / ($A$1:INDIRECT("$A$"&amp;ROW($A94)) &lt;&gt; ""),ROW($A$1:INDIRECT("$A$"&amp;ROW($A94)))), 1))), "",
ROUNDDOWN((ROUNDDOWN((((2*VLOOKUP($AA94, 'EV and Base'!$A$1:$N$671, 14, FALSE))+31+ROUNDDOWN($AH94/4, 0))*$AB94)/100, 0)+5), 0))</f>
        <v/>
      </c>
      <c r="AU94" s="28"/>
      <c r="AY94" t="str" cm="1">
        <f t="array" aca="1" ref="AY94" ca="1">IF(NOT(ISNUMBER(INDEX($A:$A,LOOKUP(2,1/($A$1:INDIRECT("$A$"&amp;ROW($A94))&lt;&gt;""),ROW($A$1:INDIRECT("$A$"&amp;ROW($A94)))),1))),"",
INDEX($AY:$AY,LOOKUP(2,1/($AY$1:INDIRECT("$AY$"&amp;ROW($AY94)-1)&lt;&gt;""),ROW($AY$1:INDIRECT("$AY$"&amp;ROW($AY94)-1))),1)+$BL94)</f>
        <v/>
      </c>
      <c r="AZ94" s="3" t="str" cm="1">
        <f t="array" aca="1" ref="AZ94" ca="1">IF(NOT(ISNUMBER(INDEX($A:$A, LOOKUP(2, 1 / ($A$1:INDIRECT("$A$"&amp;ROW($A94)) &lt;&gt; ""),ROW($A$1:INDIRECT("$A$"&amp;ROW($A94)))), 1))), "",
VLOOKUP(INDIRECT("$G$"&amp;LOOKUP(2, 1 / ($AY$1:INDIRECT("$AY$"&amp;ROW($AY94)-1) &lt;&gt; ""),ROW($AY$1:INDIRECT("$AY$"&amp;ROW($AY94)-1)))),'EV and Base'!A89:N759,2,FALSE))</f>
        <v/>
      </c>
      <c r="BA94" s="3" t="str" cm="1">
        <f t="array" aca="1" ref="BA94" ca="1">IF(NOT(ISNUMBER(INDEX($A:$A, LOOKUP(2, 1 / ($A$1:INDIRECT("$A$"&amp;ROW($A94)) &lt;&gt; ""),ROW($A$1:INDIRECT("$A$"&amp;ROW($A94)))), 1))), "",
INDIRECT("$I$"&amp;LOOKUP(2, 1 / ($AY$1:INDIRECT("$AY$"&amp;ROW($AY94)-1) &lt;&gt; ""),ROW($AY$1:INDIRECT("$AY$"&amp;ROW($AY94)-1)))))</f>
        <v/>
      </c>
      <c r="BB94" s="1" t="str" cm="1">
        <f t="array" aca="1" ref="BB94" ca="1">IF(NOT(ISNUMBER(INDEX($A:$A, LOOKUP(2, 1 / ($A$1:INDIRECT("$A$"&amp;ROW($A94)) &lt;&gt; ""),ROW($A$1:INDIRECT("$A$"&amp;ROW($A94)))), 1))), "",
INDIRECT("$AB$"&amp;LOOKUP(2, 1 / ($AY$1:INDIRECT("$AY$"&amp;ROW($AY94)-1) &lt;&gt; ""),ROW($AY$1:INDIRECT("$AY$"&amp;ROW($AY94)-1)))))</f>
        <v/>
      </c>
      <c r="BC94" s="3" t="str" cm="1">
        <f t="array" aca="1" ref="BC94" ca="1">IF(NOT(ISNUMBER(INDEX($A:$A,LOOKUP(2,1/($A$1:INDIRECT("$A$"&amp;ROW($A94))&lt;&gt;""),ROW($A$1:INDIRECT("$A$"&amp;ROW($A94)))),1))),"",
$BA94+$BA94+10)</f>
        <v/>
      </c>
      <c r="BD94" s="3" t="str" cm="1">
        <f t="array" aca="1" ref="BD94" ca="1">IF(NOT(ISNUMBER(INDEX($A:$A,LOOKUP(2,1/($A$1:INDIRECT("$A$"&amp;ROW($A94))&lt;&gt;""),ROW($A$1:INDIRECT("$A$"&amp;ROW($A94)))),1))),"",
$BA94+$BB94+10)</f>
        <v/>
      </c>
      <c r="BE94" s="3" t="str" cm="1">
        <f t="array" aca="1" ref="BE94" ca="1">IF(NOT(ISNUMBER(INDEX($A:$A,LOOKUP(2,1/($A$1:INDIRECT("$A$"&amp;ROW($A94))&lt;&gt;""),ROW($A$1:INDIRECT("$A$"&amp;ROW($A94)))),1))),"",
$BC94*$BC94)</f>
        <v/>
      </c>
      <c r="BF94" s="3" t="str" cm="1">
        <f t="array" aca="1" ref="BF94" ca="1">IF(NOT(ISNUMBER(INDEX($A:$A,LOOKUP(2,1/($A$1:INDIRECT("$A$"&amp;ROW($A94))&lt;&gt;""),ROW($A$1:INDIRECT("$A$"&amp;ROW($A94)))),1))),"",
$BD94*$BD94)</f>
        <v/>
      </c>
      <c r="BG94" s="3" t="str" cm="1">
        <f t="array" aca="1" ref="BG94" ca="1">IF(NOT(ISNUMBER(INDEX($A:$A,LOOKUP(2,1/($A$1:INDIRECT("$A$"&amp;ROW($A94))&lt;&gt;""),ROW($A$1:INDIRECT("$A$"&amp;ROW($A94)))),1))),"",
_xlfn.FLOOR.MATH(1.5*_xlfn.FLOOR.MATH($AZ94*BA94/5)))</f>
        <v/>
      </c>
      <c r="BH94" s="3" t="str" cm="1">
        <f t="array" aca="1" ref="BH94" ca="1">IF(NOT(ISNUMBER(INDEX($A:$A, LOOKUP(2, 1 / ($A$1:INDIRECT("$A$"&amp;ROW($A94)) &lt;&gt; ""),ROW($A$1:INDIRECT("$A$"&amp;ROW($A94)))), 1))), "",
_xlfn.FLOOR.MATH($BG94/IF(OR(INDIRECT("$C$"&amp;LOOKUP(2, 1 / ($AY$1:INDIRECT("$AY$"&amp;ROW($AY94)-1) &lt;&gt; ""),ROW($AY$1:INDIRECT("$AY$"&amp;ROW($AY94)-1))))="Multi",
INDIRECT("$C$"&amp;LOOKUP(2, 1 / ($AY$1:INDIRECT("$AY$"&amp;ROW($AY94)-1) &lt;&gt; ""),ROW($AY$1:INDIRECT("$AY$"&amp;ROW($AY94)-1))))="Double"),2,1)))</f>
        <v/>
      </c>
      <c r="BI94" s="3" t="str" cm="1">
        <f t="array" aca="1" ref="BI94" ca="1">IF(NOT(ISNUMBER(INDEX($A:$A,LOOKUP(2,1/($A$1:INDIRECT("$A$"&amp;ROW($A94))&lt;&gt;""),ROW($A$1:INDIRECT("$A$"&amp;ROW($A94)))),1))),"",
VLOOKUP($BC94,GameFreakSQRT!$A$1:$B$200,2,FALSE))</f>
        <v/>
      </c>
      <c r="BJ94" s="3" t="str" cm="1">
        <f t="array" aca="1" ref="BJ94" ca="1">IF(NOT(ISNUMBER(INDEX($A:$A,LOOKUP(2,1/($A$1:INDIRECT("$A$"&amp;ROW($A94))&lt;&gt;""),ROW($A$1:INDIRECT("$A$"&amp;ROW($A94)))),1))),"",
VLOOKUP($BD94,GameFreakSQRT!$A$1:$B$200,2,FALSE))</f>
        <v/>
      </c>
      <c r="BK94" s="3" t="str" cm="1">
        <f t="array" aca="1" ref="BK94" ca="1">IF(NOT(ISNUMBER(INDEX($A:$A,LOOKUP(2,1/($A$1:INDIRECT("$A$"&amp;ROW($A94))&lt;&gt;""),ROW($A$1:INDIRECT("$A$"&amp;ROW($A94)))),1))),"",
_xlfn.FLOOR.MATH((($BI94*$BE94)*$BH94)/($BJ94*$BF94))+1)</f>
        <v/>
      </c>
      <c r="BL94" s="3" t="str" cm="1">
        <f t="array" aca="1" ref="BL94" ca="1">IF(NOT(ISNUMBER(INDEX($A:$A,LOOKUP(2,1/($A$1:INDIRECT("$A$"&amp;ROW($A94))&lt;&gt;""),ROW($A$1:INDIRECT("$A$"&amp;ROW($A94)))),1))),"",
_xlfn.FLOOR.MATH($BK94*IF(NOT(INDIRECT("$Z$"&amp;LOOKUP(2, 1 / ($AY$1:INDIRECT("$AY$"&amp;ROW($AY94)-1) &lt;&gt; ""),ROW($AY$1:INDIRECT("$AY$"&amp;ROW($AY94)-1))))=""),1.5,1)))</f>
        <v/>
      </c>
      <c r="BM94" s="3" t="str" cm="1">
        <f t="array" aca="1" ref="BM94" ca="1">IF(NOT(ISNUMBER(INDEX($A:$A, LOOKUP(2, 1 / ($A$1:INDIRECT("$A$"&amp;ROW($A94)) &lt;&gt; ""),ROW($A$1:INDIRECT("$A$"&amp;ROW($A94)))), 1))), "",
INDIRECT("$Y$"&amp;LOOKUP(2, 1 / ($AY$1:INDIRECT("$AY$"&amp;ROW($AY94)-1) &lt;&gt; ""),ROW($AY$1:INDIRECT("$AY$"&amp;ROW($AY94)-1)))))</f>
        <v/>
      </c>
      <c r="BN94" s="3" t="str">
        <f t="shared" ca="1" si="7"/>
        <v/>
      </c>
      <c r="CT94" s="3" t="str" cm="1">
        <f t="array" aca="1" ref="CT94" ca="1">IF(NOT(ISNUMBER(INDEX($A:$A, LOOKUP(2, 1 / ($A$1:INDIRECT("$A$"&amp;ROW($A94)) &lt;&gt; ""),ROW($A$1:INDIRECT("$A$"&amp;ROW($A94)))), 1))), "",
$AY94-INDEX($AY:$AY, LOOKUP(2, 1 / ($AY$1:INDIRECT("$AV$"&amp;ROW($AY94)-1) &lt;&gt; ""),ROW($AY$1:INDIRECT("$AV$"&amp;ROW($AY94)-1))), 1))</f>
        <v/>
      </c>
      <c r="CU94" s="3" t="str" cm="1">
        <f t="array" aca="1" ref="CU94" ca="1">IF(NOT(ISNUMBER(INDEX($A:$A, LOOKUP(2, 1 / ($A$1:INDIRECT("$A$"&amp;ROW($A94)) &lt;&gt; ""),ROW($A$1:INDIRECT("$A$"&amp;ROW($A94)))), 1))), "",
INDEX($Y:$Y, LOOKUP(2, 1 / ($Y$1:INDIRECT("$Y$"&amp;ROW($Y94)-1) &lt;&gt; ""),ROW($Y$1:INDIRECT("$Y$"&amp;ROW($Y94)-1))), 1))</f>
        <v/>
      </c>
      <c r="CV94" s="1" t="str">
        <f ca="1">IFERROR(VLOOKUP($AY94, 'Medium-Slow'!$A$1:$B$101, 2, TRUE),"")</f>
        <v/>
      </c>
    </row>
    <row r="95" spans="1:100" x14ac:dyDescent="0.45">
      <c r="A95" s="56" t="s">
        <v>75</v>
      </c>
      <c r="B95" s="56" t="s">
        <v>263</v>
      </c>
      <c r="C95" s="56" t="s">
        <v>46</v>
      </c>
      <c r="D95" s="56" t="s">
        <v>246</v>
      </c>
      <c r="E95" s="56" t="s">
        <v>48</v>
      </c>
      <c r="F95" s="56">
        <v>1</v>
      </c>
      <c r="G95" s="2" t="s">
        <v>119</v>
      </c>
      <c r="H95" s="2" t="s">
        <v>77</v>
      </c>
      <c r="I95" s="2">
        <v>20</v>
      </c>
      <c r="J95" s="2" t="s">
        <v>223</v>
      </c>
      <c r="K95" s="2" t="s">
        <v>228</v>
      </c>
      <c r="L95" s="2" t="s">
        <v>53</v>
      </c>
      <c r="M95" s="2" t="s">
        <v>193</v>
      </c>
      <c r="N95" s="2" t="s">
        <v>194</v>
      </c>
      <c r="O95" s="2" t="s">
        <v>229</v>
      </c>
      <c r="P95" s="2" t="s">
        <v>189</v>
      </c>
      <c r="Q95" s="2">
        <v>12</v>
      </c>
      <c r="R95" s="2">
        <f>_xlfn.FLOOR.MATH((((2*VLOOKUP(G95, 'EV and Base'!$A$1:$N$671, 9, FALSE))+$Q95)*$I95)/100)+$I95+10</f>
        <v>62</v>
      </c>
      <c r="S95" s="2">
        <f>_xlfn.FLOOR.MATH((_xlfn.FLOOR.MATH((((2*VLOOKUP($G95, 'EV and Base'!$A$1:$N$671, 10, FALSE))+$Q95)*$I95)/100)+5)*
IF(OR($J95="Lonely", $J95="Brave", $J95="Adamant", $J95="Naughty"), 1.1,
IF(OR($J95="Bold", $J95="Timid", $J95="Modest", $J95="Calm"), 0.9, 1)))</f>
        <v>15</v>
      </c>
      <c r="T95" s="2">
        <f>_xlfn.FLOOR.MATH((_xlfn.FLOOR.MATH((((2*VLOOKUP($G95, 'EV and Base'!$A$1:$N$671, 11, FALSE))+$Q95)*$I95)/100)+5)*
IF(OR($J95="Bold", $J95="Relaxed", $J95="Impish", $J95="Lax"), 1.1,
IF(OR($J95="Lonely", $J95="Hasty", $J95="Mild", $J95="Gentle"), 0.9, 1)))</f>
        <v>25</v>
      </c>
      <c r="U95" s="2">
        <f>_xlfn.FLOOR.MATH((_xlfn.FLOOR.MATH((((2*VLOOKUP($G95, 'EV and Base'!$A$1:$N$671, 12, FALSE))+$Q95)*$I95)/100)+5)*
IF(OR($J95="Modest", $J95="Mild", $J95="Quiet", $J95="Rash"), 1.1,
IF(OR($J95="Adamant", $J95="Impish", $J95="Jolly", $J95="Careful"), 0.9, 1)))</f>
        <v>34</v>
      </c>
      <c r="V95" s="2">
        <f>_xlfn.FLOOR.MATH((_xlfn.FLOOR.MATH((((2*VLOOKUP($G95, 'EV and Base'!$A$1:$N$671, 13, FALSE))+$Q95)*$I95)/100)+5)*
IF(OR($J95="Calm", $J95="Gentle", $J95="Sassy", $J95="Careful"), 1.1,
IF(OR($J95="Naughty", $J95="Lax", $J95="Naive", $J95="Rash"), 0.9, 1)))</f>
        <v>31</v>
      </c>
      <c r="W95" s="2">
        <f>_xlfn.FLOOR.MATH((_xlfn.FLOOR.MATH((((2*VLOOKUP($G95, 'EV and Base'!$A$1:$N$671, 14, FALSE))+$Q95)*$I95)/100)+5)*
IF(OR($J95="Timid", $J95="Hasty", $J95="Jolly", $J95="Naive"), 1.1,
IF(OR($J95="Brave", $J95="Relaxed", $J95="Quiet", $J95="Sassy"), 0.9, 1)))</f>
        <v>17</v>
      </c>
      <c r="X95" s="56">
        <v>960</v>
      </c>
      <c r="AA95" s="23" t="str" cm="1">
        <f t="array" aca="1" ref="AA95" ca="1">IF(NOT(ISNUMBER(INDEX($A:$A,LOOKUP(2,1/($A$1:INDIRECT("$A$"&amp;ROW($A95))&lt;&gt;""),ROW($A$1:INDIRECT("$A$"&amp;ROW($A95)))),1))),"",
IF(NOT(ISNUMBER($A95)),$AA94,
IF($AB95&lt;16,"Lillipup",
IF($AB95&lt;32,"Herdier",
"Stoutland"))))</f>
        <v/>
      </c>
      <c r="AB95" s="25" t="str" cm="1">
        <f t="array" aca="1" ref="AB95" ca="1">IF(NOT(ISNUMBER(INDEX($A:$A, LOOKUP(2, 1 / ($A$1:INDIRECT("$A$"&amp;ROW($A95)) &lt;&gt; ""),ROW($A$1:INDIRECT("$A$"&amp;ROW($A95)))), 1))), "",
VLOOKUP($AY95,'Medium-Slow'!$A$1:$B$101,2,TRUE))</f>
        <v/>
      </c>
      <c r="AC95" s="23" t="str" cm="1">
        <f t="array" aca="1" ref="AC95" ca="1">IF(NOT(ISNUMBER(INDEX($A:$A, LOOKUP(2, 1 / ($A$1:INDIRECT("$A$"&amp;ROW($A95)) &lt;&gt; ""),ROW($A$1:INDIRECT("$A$"&amp;ROW($A95)))), 1))), "",
INDEX($AC:$AC, LOOKUP(2, 1 / ($AC$1:INDIRECT("$AC$"&amp;ROW($AC95)-1) &lt;&gt; ""),ROW($AC$1:INDIRECT("$AC$"&amp;ROW($AC95)-1))), 1)+
IF(INDEX($AC:$AC, LOOKUP(2, 1 / ($AC$1:INDIRECT("$AC$"&amp;ROW($AC95)-1) &lt;&gt; ""),ROW($AC$1:INDIRECT("$AC$"&amp;ROW($AC95)-1))), 1)+
INDEX($AD:$AD, LOOKUP(2, 1 / ($AD$1:INDIRECT("$AD$"&amp;ROW($AD95)-1) &lt;&gt; ""),ROW($AD$1:INDIRECT("$AD$"&amp;ROW($AD95)-1))), 1)+
INDEX($AE:$AE, LOOKUP(2, 1 / ($AE$1:INDIRECT("$AE$"&amp;ROW($AE95)-1) &lt;&gt; ""),ROW($AE$1:INDIRECT("$AE$"&amp;ROW($AD95)-1))), 1)+
INDEX($AE:$AF, LOOKUP(2, 1 / ($AF$1:INDIRECT("$AF$"&amp;ROW($AF95)-1) &lt;&gt; ""),ROW($AF$1:INDIRECT("$AF$"&amp;ROW($AD95)-1))), 1)+
INDEX($AG:$AG, LOOKUP(2, 1 / ($AG$1:INDIRECT("$AG$"&amp;ROW($AG95)-1) &lt;&gt; ""),ROW($AG$1:INDIRECT("$AG$"&amp;ROW($AD95)-1))), 1)+
INDEX($AH:$AH, LOOKUP(2, 1 / ($AH$1:INDIRECT("$AH$"&amp;ROW($AH95)-1) &lt;&gt; ""),ROW($AH$1:INDIRECT("$AH$"&amp;ROW($AD95)-1))), 1)&gt;=510,0,
IF(INDEX($AC:$AC, LOOKUP(2, 1 / ($AC$1:INDIRECT("$AC$"&amp;ROW($AC95)-1) &lt;&gt; ""),ROW($AC$1:INDIRECT("$AC$"&amp;ROW($AC95)-1))), 1)&gt;=255,0,
VLOOKUP(INDIRECT("$G$"&amp;LOOKUP(2, 1 / ($AC$1:INDIRECT("$AC$"&amp;ROW($AC95)-1) &lt;&gt; ""),ROW($AC$1:INDIRECT("$AC$"&amp;ROW($AC95)-1)))), 'EV and Base'!$A$1:$N$671, 3, FALSE))))</f>
        <v/>
      </c>
      <c r="AD95" s="2" t="str" cm="1">
        <f t="array" aca="1" ref="AD95" ca="1">IF(NOT(ISNUMBER(INDEX($A:$A, LOOKUP(2, 1 / ($A$1:INDIRECT("$A$"&amp;ROW($A95)) &lt;&gt; ""),ROW($A$1:INDIRECT("$A$"&amp;ROW($A95)))), 1))), "",
INDEX($AD:$AD, LOOKUP(2, 1 / ($AD$1:INDIRECT("$AD$"&amp;ROW($AD95)-1) &lt;&gt; ""),ROW($AD$1:INDIRECT("$AD$"&amp;ROW($AD95)-1))), 1)+
IF(INDEX($AC:$AC, LOOKUP(2, 1 / ($AC$1:INDIRECT("$AC$"&amp;ROW($AC95)-1) &lt;&gt; ""),ROW($AC$1:INDIRECT("$AC$"&amp;ROW($AC95)-1))), 1)+
INDEX($AD:$AD, LOOKUP(2, 1 / ($AD$1:INDIRECT("$AD$"&amp;ROW($AD95)-1) &lt;&gt; ""),ROW($AD$1:INDIRECT("$AD$"&amp;ROW($AD95)-1))), 1)+
INDEX($AE:$AE, LOOKUP(2, 1 / ($AE$1:INDIRECT("$AE$"&amp;ROW($AE95)-1) &lt;&gt; ""),ROW($AE$1:INDIRECT("$AE$"&amp;ROW($AD95)-1))), 1)+
INDEX($AE:$AF, LOOKUP(2, 1 / ($AF$1:INDIRECT("$AF$"&amp;ROW($AF95)-1) &lt;&gt; ""),ROW($AF$1:INDIRECT("$AF$"&amp;ROW($AD95)-1))), 1)+
INDEX($AG:$AG, LOOKUP(2, 1 / ($AG$1:INDIRECT("$AG$"&amp;ROW($AG95)-1) &lt;&gt; ""),ROW($AG$1:INDIRECT("$AG$"&amp;ROW($AD95)-1))), 1)+
INDEX($AH:$AH, LOOKUP(2, 1 / ($AH$1:INDIRECT("$AH$"&amp;ROW($AH95)-1) &lt;&gt; ""),ROW($AH$1:INDIRECT("$AH$"&amp;ROW($AD95)-1))), 1)&gt;=510,0,
IF(INDEX($AD:$AD, LOOKUP(2, 1 / ($AD$1:INDIRECT("$AD$"&amp;ROW($AD95)-1) &lt;&gt; ""),ROW($AD$1:INDIRECT("$AD$"&amp;ROW($AD95)-1))), 1)&gt;=255,0,
VLOOKUP(INDIRECT("$G$"&amp;LOOKUP(2, 1 / ($AD$1:INDIRECT("$AD$"&amp;ROW($AD95)-1) &lt;&gt; ""),ROW($AD$1:INDIRECT("$AD$"&amp;ROW($AD95)-1)))), 'EV and Base'!$A$1:$N$671, 4, FALSE))))</f>
        <v/>
      </c>
      <c r="AE95" s="2" t="str" cm="1">
        <f t="array" aca="1" ref="AE95" ca="1">IF(NOT(ISNUMBER(INDEX($A:$A,LOOKUP(2,1/($A$1:INDIRECT("$A$"&amp;ROW($A95))&lt;&gt;""),ROW($A$1:INDIRECT("$A$"&amp;ROW($A95)))),1))),"",
INDEX($AE:$AE,LOOKUP(2,1/($AE$1:INDIRECT("$AE$"&amp;ROW($AE95)-1)&lt;&gt;""),ROW($AE$1:INDIRECT("$AE$"&amp;ROW($AE95)-1))),1)+
IF(INDEX($AC:$AC,LOOKUP(2,1/($AC$1:INDIRECT("$AC$"&amp;ROW($AC95)-1)&lt;&gt;""),ROW($AC$1:INDIRECT("$AC$"&amp;ROW($AC95)-1))),1)+
INDEX($AD:$AD,LOOKUP(2,1/($AD$1:INDIRECT("$AD$"&amp;ROW($AD95)-1)&lt;&gt;""),ROW($AD$1:INDIRECT("$AD$"&amp;ROW($AD95)-1))),1)+
INDEX($AE:$AE,LOOKUP(2,1/($AE$1:INDIRECT("$AE$"&amp;ROW($AE95)-1)&lt;&gt;""),ROW($AE$1:INDIRECT("$AE$"&amp;ROW($AD95)-1))),1)+
INDEX($AE:$AF,LOOKUP(2,1/($AF$1:INDIRECT("$AF$"&amp;ROW($AF95)-1)&lt;&gt;""),ROW($AF$1:INDIRECT("$AF$"&amp;ROW($AD95)-1))),1)+
INDEX($AG:$AG,LOOKUP(2,1/($AG$1:INDIRECT("$AG$"&amp;ROW($AG95)-1)&lt;&gt;""),ROW($AG$1:INDIRECT("$AG$"&amp;ROW($AD95)-1))),1)+
INDEX($AH:$AH,LOOKUP(2,1/($AH$1:INDIRECT("$AH$"&amp;ROW($AH95)-1)&lt;&gt;""),ROW($AH$1:INDIRECT("$AH$"&amp;ROW($AD95)-1))),1)&gt;=510,0,
IF(INDEX($AE:$AE,LOOKUP(2,1/($AE$1:INDIRECT("$AE$"&amp;ROW($AE95)-1)&lt;&gt;""),ROW($AE$1:INDIRECT("$AE$"&amp;ROW($AE95)-1))),1)&gt;=255,0,
VLOOKUP(INDIRECT("$G$"&amp;LOOKUP(2,1/($AE$1:INDIRECT("$AE$"&amp;ROW($AE95)-1)&lt;&gt;""),ROW($AE$1:INDIRECT("$AE$"&amp;ROW($AE95)-1)))),'EV and Base'!$A$1:$N$671,5,FALSE))))</f>
        <v/>
      </c>
      <c r="AF95" s="2" t="str" cm="1">
        <f t="array" aca="1" ref="AF95" ca="1">IF(NOT(ISNUMBER(INDEX($A:$A, LOOKUP(2, 1 / ($A$1:INDIRECT("$A$"&amp;ROW($A95)) &lt;&gt; ""),ROW($A$1:INDIRECT("$A$"&amp;ROW($A95)))), 1))), "",
INDEX($AF:$AF, LOOKUP(2, 1 / ($AF$1:INDIRECT("$AF$"&amp;ROW($AF95)-1) &lt;&gt; ""),ROW($AF$1:INDIRECT("$AF$"&amp;ROW($AF95)-1))), 1)+
IF(INDEX($AC:$AC, LOOKUP(2, 1 / ($AC$1:INDIRECT("$AC$"&amp;ROW($AC95)-1) &lt;&gt; ""),ROW($AC$1:INDIRECT("$AC$"&amp;ROW($AC95)-1))), 1)+
INDEX($AD:$AD, LOOKUP(2, 1 / ($AD$1:INDIRECT("$AD$"&amp;ROW($AD95)-1) &lt;&gt; ""),ROW($AD$1:INDIRECT("$AD$"&amp;ROW($AD95)-1))), 1)+
INDEX($AE:$AE, LOOKUP(2, 1 / ($AE$1:INDIRECT("$AE$"&amp;ROW($AE95)-1) &lt;&gt; ""),ROW($AE$1:INDIRECT("$AE$"&amp;ROW($AD95)-1))), 1)+
INDEX($AE:$AF, LOOKUP(2, 1 / ($AF$1:INDIRECT("$AF$"&amp;ROW($AF95)-1) &lt;&gt; ""),ROW($AF$1:INDIRECT("$AF$"&amp;ROW($AD95)-1))), 1)+
INDEX($AG:$AG, LOOKUP(2, 1 / ($AG$1:INDIRECT("$AG$"&amp;ROW($AG95)-1) &lt;&gt; ""),ROW($AG$1:INDIRECT("$AG$"&amp;ROW($AD95)-1))), 1)+
INDEX($AH:$AH, LOOKUP(2, 1 / ($AH$1:INDIRECT("$AH$"&amp;ROW($AH95)-1) &lt;&gt; ""),ROW($AH$1:INDIRECT("$AH$"&amp;ROW($AD95)-1))), 1)&gt;=510,0,
IF(INDEX($AF:$AF, LOOKUP(2, 1 / ($AF$1:INDIRECT("$AF$"&amp;ROW($AF95)-1) &lt;&gt; ""),ROW($AF$1:INDIRECT("$AF$"&amp;ROW($AF95)-1))), 1)&gt;=255,0,
VLOOKUP(INDIRECT("$G$"&amp;LOOKUP(2, 1 / ($AF$1:INDIRECT("$AF$"&amp;ROW($AF95)-1) &lt;&gt; ""),ROW($AF$1:INDIRECT("$AF$"&amp;ROW($AF95)-1)))), 'EV and Base'!$A$1:$N$671, 6, FALSE))))</f>
        <v/>
      </c>
      <c r="AG95" s="2" t="str" cm="1">
        <f t="array" aca="1" ref="AG95" ca="1">IF(NOT(ISNUMBER(INDEX($A:$A, LOOKUP(2, 1 / ($A$1:INDIRECT("$A$"&amp;ROW($A95)) &lt;&gt; ""),ROW($A$1:INDIRECT("$A$"&amp;ROW($A95)))), 1))), "",
INDEX($AG:$AG, LOOKUP(2, 1 / ($AG$1:INDIRECT("$AG$"&amp;ROW($AG95)-1) &lt;&gt; ""),ROW($AG$1:INDIRECT("$AG$"&amp;ROW($AG95)-1))), 1)+
IF(INDEX($AC:$AC, LOOKUP(2, 1 / ($AC$1:INDIRECT("$AC$"&amp;ROW($AC95)-1) &lt;&gt; ""),ROW($AC$1:INDIRECT("$AC$"&amp;ROW($AC95)-1))), 1)+
INDEX($AD:$AD, LOOKUP(2, 1 / ($AD$1:INDIRECT("$AD$"&amp;ROW($AD95)-1) &lt;&gt; ""),ROW($AD$1:INDIRECT("$AD$"&amp;ROW($AD95)-1))), 1)+
INDEX($AE:$AE, LOOKUP(2, 1 / ($AE$1:INDIRECT("$AE$"&amp;ROW($AE95)-1) &lt;&gt; ""),ROW($AE$1:INDIRECT("$AE$"&amp;ROW($AD95)-1))), 1)+
INDEX($AE:$AF, LOOKUP(2, 1 / ($AF$1:INDIRECT("$AF$"&amp;ROW($AF95)-1) &lt;&gt; ""),ROW($AF$1:INDIRECT("$AF$"&amp;ROW($AD95)-1))), 1)+
INDEX($AG:$AG, LOOKUP(2, 1 / ($AG$1:INDIRECT("$AG$"&amp;ROW($AG95)-1) &lt;&gt; ""),ROW($AG$1:INDIRECT("$AG$"&amp;ROW($AD95)-1))), 1)+
INDEX($AH:$AH, LOOKUP(2, 1 / ($AH$1:INDIRECT("$AH$"&amp;ROW($AH95)-1) &lt;&gt; ""),ROW($AH$1:INDIRECT("$AH$"&amp;ROW($AD95)-1))), 1)&gt;=510,0,
IF(INDEX($AG:$AG, LOOKUP(2, 1 / ($AG$1:INDIRECT("$AG$"&amp;ROW($AG95)-1) &lt;&gt; ""),ROW($AG$1:INDIRECT("$AG$"&amp;ROW($AG95)-1))), 1)&gt;=255,0,
VLOOKUP(INDIRECT("$G$"&amp;LOOKUP(2, 1 / ($AG$1:INDIRECT("$AG$"&amp;ROW($AG95)-1) &lt;&gt; ""),ROW($AG$1:INDIRECT("$AG$"&amp;ROW($AG95)-1)))), 'EV and Base'!$A$1:$N$671, 7, FALSE))))</f>
        <v/>
      </c>
      <c r="AH95" s="24" t="str" cm="1">
        <f t="array" aca="1" ref="AH95" ca="1">IF(NOT(ISNUMBER(INDEX($A:$A,LOOKUP(2,1/($A$1:INDIRECT("$A$"&amp;ROW($A95))&lt;&gt;""),ROW($A$1:INDIRECT("$A$"&amp;ROW($A95)))),1))),"",
INDEX($AH:$AH,LOOKUP(2,1/($AH$1:INDIRECT("$AH$"&amp;ROW($AH95)-1)&lt;&gt;""),ROW($AH$1:INDIRECT("$AH$"&amp;ROW($AH95)-1))),1)+
IF(INDEX($AC:$AC,LOOKUP(2,1/($AC$1:INDIRECT("$AC$"&amp;ROW($AC95)-1)&lt;&gt;""),ROW($AC$1:INDIRECT("$AC$"&amp;ROW($AC95)-1))),1)+
INDEX($AD:$AD,LOOKUP(2,1/($AD$1:INDIRECT("$AD$"&amp;ROW($AD95)-1)&lt;&gt;""),ROW($AD$1:INDIRECT("$AD$"&amp;ROW($AD95)-1))),1)+
INDEX($AE:$AE,LOOKUP(2,1/($AE$1:INDIRECT("$AE$"&amp;ROW($AE95)-1)&lt;&gt;""),ROW($AE$1:INDIRECT("$AE$"&amp;ROW($AD95)-1))),1)+
INDEX($AE:$AF,LOOKUP(2,1/($AF$1:INDIRECT("$AF$"&amp;ROW($AF95)-1)&lt;&gt;""),ROW($AF$1:INDIRECT("$AF$"&amp;ROW($AD95)-1))),1)+
INDEX($AG:$AG,LOOKUP(2,1/($AG$1:INDIRECT("$AG$"&amp;ROW($AG95)-1)&lt;&gt;""),ROW($AG$1:INDIRECT("$AG$"&amp;ROW($AD95)-1))),1)+
INDEX($AH:$AH,LOOKUP(2,1/($AH$1:INDIRECT("$AH$"&amp;ROW($AH95)-1)&lt;&gt;""),ROW($AH$1:INDIRECT("$AH$"&amp;ROW($AD95)-1))),1)&gt;=510,0,
IF(INDEX($AH:$AH,LOOKUP(2,1/($AH$1:INDIRECT("$AH$"&amp;ROW($AH95)-1)&lt;&gt;""),ROW($AH$1:INDIRECT("$AH$"&amp;ROW($AH95)-1))),1)&gt;=255,0,
VLOOKUP(INDIRECT("$G$"&amp;LOOKUP(2,1/($AH$1:INDIRECT("$AH$"&amp;ROW($AH95)-1)&lt;&gt;""),ROW($AH$1:INDIRECT("$AH$"&amp;ROW($AH95)-1)))),'EV and Base'!$A$1:$N$671,8,FALSE))))</f>
        <v/>
      </c>
      <c r="AI95" s="29" t="str" cm="1">
        <f t="array" aca="1" ref="AI95" ca="1">IF(NOT(ISNUMBER(INDEX($A:$A,LOOKUP(2,1/($A$1:INDIRECT("$A$"&amp;ROW($A95))&lt;&gt;""),ROW($A$1:INDIRECT("$A$"&amp;ROW($A95)))),1))),"",
ROUNDDOWN((((2*VLOOKUP($AA95,'EV and Base'!$A$1:$N$671,9,FALSE))+31+ROUNDDOWN($AC95/4,0))*$AB95)/100,0)+$AB95+10)</f>
        <v/>
      </c>
      <c r="AJ95" s="21" t="str" cm="1">
        <f t="array" aca="1" ref="AJ95" ca="1">IF(NOT(ISNUMBER(INDEX($A:$A, LOOKUP(2, 1 / ($A$1:INDIRECT("$A$"&amp;ROW($A95)) &lt;&gt; ""),ROW($A$1:INDIRECT("$A$"&amp;ROW($A95)))), 1))), "",
ROUNDDOWN((ROUNDDOWN((((2*VLOOKUP($AA95, 'EV and Base'!$A$1:$N$671, 10, FALSE))+31+ROUNDDOWN($AD95/4, 0))*$AB95)/100, 0)+5)*1.1, 0))</f>
        <v/>
      </c>
      <c r="AK95" s="21" t="str" cm="1">
        <f t="array" aca="1" ref="AK95" ca="1">IF(NOT(ISNUMBER(INDEX($A:$A, LOOKUP(2, 1 / ($A$1:INDIRECT("$A$"&amp;ROW($A95)) &lt;&gt; ""),ROW($A$1:INDIRECT("$A$"&amp;ROW($A95)))), 1))), "",
ROUNDDOWN((ROUNDDOWN((((2*VLOOKUP($AA95, 'EV and Base'!$A$1:$N$671, 11, FALSE))+30+ROUNDDOWN($AE95/4, 0))*$AB95)/100, 0)+5), 0)
&amp;"-"&amp;
ROUNDDOWN((ROUNDDOWN((((2*VLOOKUP($AA95, 'EV and Base'!$A$1:$N$671, 11, FALSE))+31+ROUNDDOWN($AE95/4, 0))*$AB95)/100, 0)+5), 0))</f>
        <v/>
      </c>
      <c r="AL95" s="21" t="str" cm="1">
        <f t="array" aca="1" ref="AL95" ca="1">IF(NOT(ISNUMBER(INDEX($A:$A, LOOKUP(2, 1 / ($A$1:INDIRECT("$A$"&amp;ROW($A95)) &lt;&gt; ""),ROW($A$1:INDIRECT("$A$"&amp;ROW($A95)))), 1))), "",
ROUNDDOWN((ROUNDDOWN((((2*VLOOKUP($AA95, 'EV and Base'!$A$1:$N$671, 12, FALSE))+0+ROUNDDOWN($AF95/4, 0))*$AB95)/100, 0)+5)*0.9, 0)
&amp;"-"&amp;
ROUNDDOWN((ROUNDDOWN((((2*VLOOKUP($AA95, 'EV and Base'!$A$1:$N$671, 12, FALSE))+31+ROUNDDOWN($AF95/4, 0))*$AB95)/100, 0)+5)*0.9, 0))</f>
        <v/>
      </c>
      <c r="AM95" s="21" t="str" cm="1">
        <f t="array" aca="1" ref="AM95" ca="1">IF(NOT(ISNUMBER(INDEX($A:$A, LOOKUP(2, 1 / ($A$1:INDIRECT("$A$"&amp;ROW($A95)) &lt;&gt; ""),ROW($A$1:INDIRECT("$A$"&amp;ROW($A95)))), 1))), "",
ROUNDDOWN((ROUNDDOWN((((2*VLOOKUP($AA95, 'EV and Base'!$A$1:$N$671, 13, FALSE))+30+ROUNDDOWN($AG95/4, 0))*$AB95)/100, 0)+5), 0)
&amp;"-"&amp;
ROUNDDOWN((ROUNDDOWN((((2*VLOOKUP($AA95, 'EV and Base'!$A$1:$N$671, 13, FALSE))+31+ROUNDDOWN($AG95/4, 0))*$AB95)/100, 0)+5), 0))</f>
        <v/>
      </c>
      <c r="AN95" s="25" t="str" cm="1">
        <f t="array" aca="1" ref="AN95" ca="1">IF(NOT(ISNUMBER(INDEX($A:$A, LOOKUP(2, 1 / ($A$1:INDIRECT("$A$"&amp;ROW($A95)) &lt;&gt; ""),ROW($A$1:INDIRECT("$A$"&amp;ROW($A95)))), 1))), "",
ROUNDDOWN((ROUNDDOWN((((2*VLOOKUP($AA95, 'EV and Base'!$A$1:$N$671, 14, FALSE))+31+ROUNDDOWN($AH95/4, 0))*$AB95)/100, 0)+5), 0))</f>
        <v/>
      </c>
      <c r="AO95" s="23" t="str" cm="1">
        <f t="array" aca="1" ref="AO95" ca="1">IF(NOT(ISNUMBER(INDEX($A:$A, LOOKUP(2, 1 / ($A$1:INDIRECT("$A$"&amp;ROW($A95)) &lt;&gt; ""),ROW($A$1:INDIRECT("$A$"&amp;ROW($A95)))), 1))), "",
ROUNDDOWN((((2*VLOOKUP($AA95, 'EV and Base'!$A$1:$N$671, 9, FALSE))+31+ROUNDDOWN($AC95/4, 0))*$AB95)/100, 0)+$AB95+10)</f>
        <v/>
      </c>
      <c r="AP95" s="2" t="str" cm="1">
        <f t="array" aca="1" ref="AP95" ca="1">IF(NOT(ISNUMBER(INDEX($A:$A, LOOKUP(2, 1 / ($A$1:INDIRECT("$A$"&amp;ROW($A95)) &lt;&gt; ""),ROW($A$1:INDIRECT("$A$"&amp;ROW($A95)))), 1))), "",
ROUNDDOWN((ROUNDDOWN((((2*VLOOKUP($AA95, 'EV and Base'!$A$1:$N$671, 10, FALSE))+31+ROUNDDOWN($AD95/4, 0))*$AB95)/100, 0)+5)*1.1, 0))</f>
        <v/>
      </c>
      <c r="AQ95" s="2" t="str" cm="1">
        <f t="array" aca="1" ref="AQ95" ca="1">IF(NOT(ISNUMBER(INDEX($A:$A, LOOKUP(2, 1 / ($A$1:INDIRECT("$A$"&amp;ROW($A95)) &lt;&gt; ""),ROW($A$1:INDIRECT("$A$"&amp;ROW($A95)))), 1))), "",
ROUNDDOWN((ROUNDDOWN((((2*VLOOKUP($AA95, 'EV and Base'!$A$1:$N$671, 11, FALSE))+$AV$2+ROUNDDOWN($AE95/4, 0))*$AB95)/100, 0)+5), 0))</f>
        <v/>
      </c>
      <c r="AR95" s="22" t="str" cm="1">
        <f t="array" aca="1" ref="AR95" ca="1">IF(NOT(ISNUMBER(INDEX($A:$A, LOOKUP(2, 1 / ($A$1:INDIRECT("$A$"&amp;ROW($A95)) &lt;&gt; ""),ROW($A$1:INDIRECT("$A$"&amp;ROW($A95)))), 1))), "",
ROUNDDOWN((ROUNDDOWN((((2*VLOOKUP($AA95, 'EV and Base'!$A$1:$N$671, 12, FALSE))+$AW$2+ROUNDDOWN($AF95/4, 0))*$AB95)/100, 0)+5)*0.9, 0))</f>
        <v/>
      </c>
      <c r="AS95" s="2" t="str" cm="1">
        <f t="array" aca="1" ref="AS95" ca="1">IF(NOT(ISNUMBER(INDEX($A:$A, LOOKUP(2, 1 / ($A$1:INDIRECT("$A$"&amp;ROW($A95)) &lt;&gt; ""),ROW($A$1:INDIRECT("$A$"&amp;ROW($A95)))), 1))), "",
ROUNDDOWN((ROUNDDOWN((((2*VLOOKUP($AA95, 'EV and Base'!$A$1:$N$671, 13, FALSE))+$AX$2+ROUNDDOWN($AG95/4, 0))*$AB95)/100, 0)+5), 0))</f>
        <v/>
      </c>
      <c r="AT95" s="24" t="str" cm="1">
        <f t="array" aca="1" ref="AT95" ca="1">IF(NOT(ISNUMBER(INDEX($A:$A, LOOKUP(2, 1 / ($A$1:INDIRECT("$A$"&amp;ROW($A95)) &lt;&gt; ""),ROW($A$1:INDIRECT("$A$"&amp;ROW($A95)))), 1))), "",
ROUNDDOWN((ROUNDDOWN((((2*VLOOKUP($AA95, 'EV and Base'!$A$1:$N$671, 14, FALSE))+31+ROUNDDOWN($AH95/4, 0))*$AB95)/100, 0)+5), 0))</f>
        <v/>
      </c>
      <c r="AU95" s="28"/>
      <c r="AY95" t="str" cm="1">
        <f t="array" aca="1" ref="AY95" ca="1">IF(NOT(ISNUMBER(INDEX($A:$A,LOOKUP(2,1/($A$1:INDIRECT("$A$"&amp;ROW($A95))&lt;&gt;""),ROW($A$1:INDIRECT("$A$"&amp;ROW($A95)))),1))),"",
INDEX($AY:$AY,LOOKUP(2,1/($AY$1:INDIRECT("$AY$"&amp;ROW($AY95)-1)&lt;&gt;""),ROW($AY$1:INDIRECT("$AY$"&amp;ROW($AY95)-1))),1)+$BL95)</f>
        <v/>
      </c>
      <c r="AZ95" s="3" t="str" cm="1">
        <f t="array" aca="1" ref="AZ95" ca="1">IF(NOT(ISNUMBER(INDEX($A:$A, LOOKUP(2, 1 / ($A$1:INDIRECT("$A$"&amp;ROW($A95)) &lt;&gt; ""),ROW($A$1:INDIRECT("$A$"&amp;ROW($A95)))), 1))), "",
VLOOKUP(INDIRECT("$G$"&amp;LOOKUP(2, 1 / ($AY$1:INDIRECT("$AY$"&amp;ROW($AY95)-1) &lt;&gt; ""),ROW($AY$1:INDIRECT("$AY$"&amp;ROW($AY95)-1)))),'EV and Base'!A90:N760,2,FALSE))</f>
        <v/>
      </c>
      <c r="BA95" s="3" t="str" cm="1">
        <f t="array" aca="1" ref="BA95" ca="1">IF(NOT(ISNUMBER(INDEX($A:$A, LOOKUP(2, 1 / ($A$1:INDIRECT("$A$"&amp;ROW($A95)) &lt;&gt; ""),ROW($A$1:INDIRECT("$A$"&amp;ROW($A95)))), 1))), "",
INDIRECT("$I$"&amp;LOOKUP(2, 1 / ($AY$1:INDIRECT("$AY$"&amp;ROW($AY95)-1) &lt;&gt; ""),ROW($AY$1:INDIRECT("$AY$"&amp;ROW($AY95)-1)))))</f>
        <v/>
      </c>
      <c r="BB95" s="1" t="str" cm="1">
        <f t="array" aca="1" ref="BB95" ca="1">IF(NOT(ISNUMBER(INDEX($A:$A, LOOKUP(2, 1 / ($A$1:INDIRECT("$A$"&amp;ROW($A95)) &lt;&gt; ""),ROW($A$1:INDIRECT("$A$"&amp;ROW($A95)))), 1))), "",
INDIRECT("$AB$"&amp;LOOKUP(2, 1 / ($AY$1:INDIRECT("$AY$"&amp;ROW($AY95)-1) &lt;&gt; ""),ROW($AY$1:INDIRECT("$AY$"&amp;ROW($AY95)-1)))))</f>
        <v/>
      </c>
      <c r="BC95" s="3" t="str" cm="1">
        <f t="array" aca="1" ref="BC95" ca="1">IF(NOT(ISNUMBER(INDEX($A:$A,LOOKUP(2,1/($A$1:INDIRECT("$A$"&amp;ROW($A95))&lt;&gt;""),ROW($A$1:INDIRECT("$A$"&amp;ROW($A95)))),1))),"",
$BA95+$BA95+10)</f>
        <v/>
      </c>
      <c r="BD95" s="3" t="str" cm="1">
        <f t="array" aca="1" ref="BD95" ca="1">IF(NOT(ISNUMBER(INDEX($A:$A,LOOKUP(2,1/($A$1:INDIRECT("$A$"&amp;ROW($A95))&lt;&gt;""),ROW($A$1:INDIRECT("$A$"&amp;ROW($A95)))),1))),"",
$BA95+$BB95+10)</f>
        <v/>
      </c>
      <c r="BE95" s="3" t="str" cm="1">
        <f t="array" aca="1" ref="BE95" ca="1">IF(NOT(ISNUMBER(INDEX($A:$A,LOOKUP(2,1/($A$1:INDIRECT("$A$"&amp;ROW($A95))&lt;&gt;""),ROW($A$1:INDIRECT("$A$"&amp;ROW($A95)))),1))),"",
$BC95*$BC95)</f>
        <v/>
      </c>
      <c r="BF95" s="3" t="str" cm="1">
        <f t="array" aca="1" ref="BF95" ca="1">IF(NOT(ISNUMBER(INDEX($A:$A,LOOKUP(2,1/($A$1:INDIRECT("$A$"&amp;ROW($A95))&lt;&gt;""),ROW($A$1:INDIRECT("$A$"&amp;ROW($A95)))),1))),"",
$BD95*$BD95)</f>
        <v/>
      </c>
      <c r="BG95" s="3" t="str" cm="1">
        <f t="array" aca="1" ref="BG95" ca="1">IF(NOT(ISNUMBER(INDEX($A:$A,LOOKUP(2,1/($A$1:INDIRECT("$A$"&amp;ROW($A95))&lt;&gt;""),ROW($A$1:INDIRECT("$A$"&amp;ROW($A95)))),1))),"",
_xlfn.FLOOR.MATH(1.5*_xlfn.FLOOR.MATH($AZ95*BA95/5)))</f>
        <v/>
      </c>
      <c r="BH95" s="3" t="str" cm="1">
        <f t="array" aca="1" ref="BH95" ca="1">IF(NOT(ISNUMBER(INDEX($A:$A, LOOKUP(2, 1 / ($A$1:INDIRECT("$A$"&amp;ROW($A95)) &lt;&gt; ""),ROW($A$1:INDIRECT("$A$"&amp;ROW($A95)))), 1))), "",
_xlfn.FLOOR.MATH($BG95/IF(OR(INDIRECT("$C$"&amp;LOOKUP(2, 1 / ($AY$1:INDIRECT("$AY$"&amp;ROW($AY95)-1) &lt;&gt; ""),ROW($AY$1:INDIRECT("$AY$"&amp;ROW($AY95)-1))))="Multi",
INDIRECT("$C$"&amp;LOOKUP(2, 1 / ($AY$1:INDIRECT("$AY$"&amp;ROW($AY95)-1) &lt;&gt; ""),ROW($AY$1:INDIRECT("$AY$"&amp;ROW($AY95)-1))))="Double"),2,1)))</f>
        <v/>
      </c>
      <c r="BI95" s="3" t="str" cm="1">
        <f t="array" aca="1" ref="BI95" ca="1">IF(NOT(ISNUMBER(INDEX($A:$A,LOOKUP(2,1/($A$1:INDIRECT("$A$"&amp;ROW($A95))&lt;&gt;""),ROW($A$1:INDIRECT("$A$"&amp;ROW($A95)))),1))),"",
VLOOKUP($BC95,GameFreakSQRT!$A$1:$B$200,2,FALSE))</f>
        <v/>
      </c>
      <c r="BJ95" s="3" t="str" cm="1">
        <f t="array" aca="1" ref="BJ95" ca="1">IF(NOT(ISNUMBER(INDEX($A:$A,LOOKUP(2,1/($A$1:INDIRECT("$A$"&amp;ROW($A95))&lt;&gt;""),ROW($A$1:INDIRECT("$A$"&amp;ROW($A95)))),1))),"",
VLOOKUP($BD95,GameFreakSQRT!$A$1:$B$200,2,FALSE))</f>
        <v/>
      </c>
      <c r="BK95" s="3" t="str" cm="1">
        <f t="array" aca="1" ref="BK95" ca="1">IF(NOT(ISNUMBER(INDEX($A:$A,LOOKUP(2,1/($A$1:INDIRECT("$A$"&amp;ROW($A95))&lt;&gt;""),ROW($A$1:INDIRECT("$A$"&amp;ROW($A95)))),1))),"",
_xlfn.FLOOR.MATH((($BI95*$BE95)*$BH95)/($BJ95*$BF95))+1)</f>
        <v/>
      </c>
      <c r="BL95" s="3" t="str" cm="1">
        <f t="array" aca="1" ref="BL95" ca="1">IF(NOT(ISNUMBER(INDEX($A:$A,LOOKUP(2,1/($A$1:INDIRECT("$A$"&amp;ROW($A95))&lt;&gt;""),ROW($A$1:INDIRECT("$A$"&amp;ROW($A95)))),1))),"",
_xlfn.FLOOR.MATH($BK95*IF(NOT(INDIRECT("$Z$"&amp;LOOKUP(2, 1 / ($AY$1:INDIRECT("$AY$"&amp;ROW($AY95)-1) &lt;&gt; ""),ROW($AY$1:INDIRECT("$AY$"&amp;ROW($AY95)-1))))=""),1.5,1)))</f>
        <v/>
      </c>
      <c r="BM95" s="3" t="str" cm="1">
        <f t="array" aca="1" ref="BM95" ca="1">IF(NOT(ISNUMBER(INDEX($A:$A, LOOKUP(2, 1 / ($A$1:INDIRECT("$A$"&amp;ROW($A95)) &lt;&gt; ""),ROW($A$1:INDIRECT("$A$"&amp;ROW($A95)))), 1))), "",
INDIRECT("$Y$"&amp;LOOKUP(2, 1 / ($AY$1:INDIRECT("$AY$"&amp;ROW($AY95)-1) &lt;&gt; ""),ROW($AY$1:INDIRECT("$AY$"&amp;ROW($AY95)-1)))))</f>
        <v/>
      </c>
      <c r="BN95" s="3" t="str">
        <f t="shared" ca="1" si="7"/>
        <v/>
      </c>
      <c r="CT95" s="3" t="str" cm="1">
        <f t="array" aca="1" ref="CT95" ca="1">IF(NOT(ISNUMBER(INDEX($A:$A, LOOKUP(2, 1 / ($A$1:INDIRECT("$A$"&amp;ROW($A95)) &lt;&gt; ""),ROW($A$1:INDIRECT("$A$"&amp;ROW($A95)))), 1))), "",
$AY95-INDEX($AY:$AY, LOOKUP(2, 1 / ($AY$1:INDIRECT("$AV$"&amp;ROW($AY95)-1) &lt;&gt; ""),ROW($AY$1:INDIRECT("$AV$"&amp;ROW($AY95)-1))), 1))</f>
        <v/>
      </c>
      <c r="CU95" s="3" t="str" cm="1">
        <f t="array" aca="1" ref="CU95" ca="1">IF(NOT(ISNUMBER(INDEX($A:$A, LOOKUP(2, 1 / ($A$1:INDIRECT("$A$"&amp;ROW($A95)) &lt;&gt; ""),ROW($A$1:INDIRECT("$A$"&amp;ROW($A95)))), 1))), "",
INDEX($Y:$Y, LOOKUP(2, 1 / ($Y$1:INDIRECT("$Y$"&amp;ROW($Y95)-1) &lt;&gt; ""),ROW($Y$1:INDIRECT("$Y$"&amp;ROW($Y95)-1))), 1))</f>
        <v/>
      </c>
      <c r="CV95" s="1" t="str">
        <f ca="1">IFERROR(VLOOKUP($AY95, 'Medium-Slow'!$A$1:$B$101, 2, TRUE),"")</f>
        <v/>
      </c>
    </row>
    <row r="96" spans="1:100" x14ac:dyDescent="0.45">
      <c r="A96" s="56" t="s">
        <v>75</v>
      </c>
      <c r="B96" s="56" t="s">
        <v>264</v>
      </c>
      <c r="C96" s="56" t="s">
        <v>46</v>
      </c>
      <c r="D96" s="56" t="s">
        <v>246</v>
      </c>
      <c r="E96" s="56" t="s">
        <v>48</v>
      </c>
      <c r="F96" s="56">
        <v>1</v>
      </c>
      <c r="G96" s="2" t="s">
        <v>222</v>
      </c>
      <c r="H96" s="2" t="s">
        <v>50</v>
      </c>
      <c r="I96" s="2">
        <v>20</v>
      </c>
      <c r="J96" s="2" t="s">
        <v>82</v>
      </c>
      <c r="K96" s="2" t="s">
        <v>211</v>
      </c>
      <c r="L96" s="2" t="s">
        <v>53</v>
      </c>
      <c r="M96" s="2" t="s">
        <v>54</v>
      </c>
      <c r="N96" s="2" t="s">
        <v>224</v>
      </c>
      <c r="O96" s="2" t="s">
        <v>225</v>
      </c>
      <c r="P96" s="2" t="s">
        <v>226</v>
      </c>
      <c r="Q96" s="2">
        <v>12</v>
      </c>
      <c r="R96" s="2">
        <f>_xlfn.FLOOR.MATH((((2*VLOOKUP(G96, 'EV and Base'!$A$1:$N$671, 9, FALSE))+$Q96)*$I96)/100)+$I96+10</f>
        <v>50</v>
      </c>
      <c r="S96" s="2">
        <f>_xlfn.FLOOR.MATH((_xlfn.FLOOR.MATH((((2*VLOOKUP($G96, 'EV and Base'!$A$1:$N$671, 10, FALSE))+$Q96)*$I96)/100)+5)*
IF(OR($J96="Lonely", $J96="Brave", $J96="Adamant", $J96="Naughty"), 1.1,
IF(OR($J96="Bold", $J96="Timid", $J96="Modest", $J96="Calm"), 0.9, 1)))</f>
        <v>28</v>
      </c>
      <c r="T96" s="2">
        <f>_xlfn.FLOOR.MATH((_xlfn.FLOOR.MATH((((2*VLOOKUP($G96, 'EV and Base'!$A$1:$N$671, 11, FALSE))+$Q96)*$I96)/100)+5)*
IF(OR($J96="Bold", $J96="Relaxed", $J96="Impish", $J96="Lax"), 1.1,
IF(OR($J96="Lonely", $J96="Hasty", $J96="Mild", $J96="Gentle"), 0.9, 1)))</f>
        <v>35</v>
      </c>
      <c r="U96" s="2">
        <f>_xlfn.FLOOR.MATH((_xlfn.FLOOR.MATH((((2*VLOOKUP($G96, 'EV and Base'!$A$1:$N$671, 12, FALSE))+$Q96)*$I96)/100)+5)*
IF(OR($J96="Modest", $J96="Mild", $J96="Quiet", $J96="Rash"), 1.1,
IF(OR($J96="Adamant", $J96="Impish", $J96="Jolly", $J96="Careful"), 0.9, 1)))</f>
        <v>25</v>
      </c>
      <c r="V96" s="2">
        <f>_xlfn.FLOOR.MATH((_xlfn.FLOOR.MATH((((2*VLOOKUP($G96, 'EV and Base'!$A$1:$N$671, 13, FALSE))+$Q96)*$I96)/100)+5)*
IF(OR($J96="Calm", $J96="Gentle", $J96="Sassy", $J96="Careful"), 1.1,
IF(OR($J96="Naughty", $J96="Lax", $J96="Naive", $J96="Rash"), 0.9, 1)))</f>
        <v>31</v>
      </c>
      <c r="W96" s="2">
        <f>_xlfn.FLOOR.MATH((_xlfn.FLOOR.MATH((((2*VLOOKUP($G96, 'EV and Base'!$A$1:$N$671, 14, FALSE))+$Q96)*$I96)/100)+5)*
IF(OR($J96="Timid", $J96="Hasty", $J96="Jolly", $J96="Naive"), 1.1,
IF(OR($J96="Brave", $J96="Relaxed", $J96="Quiet", $J96="Sassy"), 0.9, 1)))</f>
        <v>21</v>
      </c>
      <c r="X96" s="56">
        <v>960</v>
      </c>
      <c r="AA96" s="23" t="str" cm="1">
        <f t="array" aca="1" ref="AA96" ca="1">IF(NOT(ISNUMBER(INDEX($A:$A,LOOKUP(2,1/($A$1:INDIRECT("$A$"&amp;ROW($A96))&lt;&gt;""),ROW($A$1:INDIRECT("$A$"&amp;ROW($A96)))),1))),"",
IF(NOT(ISNUMBER($A96)),$AA95,
IF($AB96&lt;16,"Lillipup",
IF($AB96&lt;32,"Herdier",
"Stoutland"))))</f>
        <v/>
      </c>
      <c r="AB96" s="25" t="str" cm="1">
        <f t="array" aca="1" ref="AB96" ca="1">IF(NOT(ISNUMBER(INDEX($A:$A, LOOKUP(2, 1 / ($A$1:INDIRECT("$A$"&amp;ROW($A96)) &lt;&gt; ""),ROW($A$1:INDIRECT("$A$"&amp;ROW($A96)))), 1))), "",
VLOOKUP($AY96,'Medium-Slow'!$A$1:$B$101,2,TRUE))</f>
        <v/>
      </c>
      <c r="AC96" s="23" t="str" cm="1">
        <f t="array" aca="1" ref="AC96" ca="1">IF(NOT(ISNUMBER(INDEX($A:$A, LOOKUP(2, 1 / ($A$1:INDIRECT("$A$"&amp;ROW($A96)) &lt;&gt; ""),ROW($A$1:INDIRECT("$A$"&amp;ROW($A96)))), 1))), "",
INDEX($AC:$AC, LOOKUP(2, 1 / ($AC$1:INDIRECT("$AC$"&amp;ROW($AC96)-1) &lt;&gt; ""),ROW($AC$1:INDIRECT("$AC$"&amp;ROW($AC96)-1))), 1)+
IF(INDEX($AC:$AC, LOOKUP(2, 1 / ($AC$1:INDIRECT("$AC$"&amp;ROW($AC96)-1) &lt;&gt; ""),ROW($AC$1:INDIRECT("$AC$"&amp;ROW($AC96)-1))), 1)+
INDEX($AD:$AD, LOOKUP(2, 1 / ($AD$1:INDIRECT("$AD$"&amp;ROW($AD96)-1) &lt;&gt; ""),ROW($AD$1:INDIRECT("$AD$"&amp;ROW($AD96)-1))), 1)+
INDEX($AE:$AE, LOOKUP(2, 1 / ($AE$1:INDIRECT("$AE$"&amp;ROW($AE96)-1) &lt;&gt; ""),ROW($AE$1:INDIRECT("$AE$"&amp;ROW($AD96)-1))), 1)+
INDEX($AE:$AF, LOOKUP(2, 1 / ($AF$1:INDIRECT("$AF$"&amp;ROW($AF96)-1) &lt;&gt; ""),ROW($AF$1:INDIRECT("$AF$"&amp;ROW($AD96)-1))), 1)+
INDEX($AG:$AG, LOOKUP(2, 1 / ($AG$1:INDIRECT("$AG$"&amp;ROW($AG96)-1) &lt;&gt; ""),ROW($AG$1:INDIRECT("$AG$"&amp;ROW($AD96)-1))), 1)+
INDEX($AH:$AH, LOOKUP(2, 1 / ($AH$1:INDIRECT("$AH$"&amp;ROW($AH96)-1) &lt;&gt; ""),ROW($AH$1:INDIRECT("$AH$"&amp;ROW($AD96)-1))), 1)&gt;=510,0,
IF(INDEX($AC:$AC, LOOKUP(2, 1 / ($AC$1:INDIRECT("$AC$"&amp;ROW($AC96)-1) &lt;&gt; ""),ROW($AC$1:INDIRECT("$AC$"&amp;ROW($AC96)-1))), 1)&gt;=255,0,
VLOOKUP(INDIRECT("$G$"&amp;LOOKUP(2, 1 / ($AC$1:INDIRECT("$AC$"&amp;ROW($AC96)-1) &lt;&gt; ""),ROW($AC$1:INDIRECT("$AC$"&amp;ROW($AC96)-1)))), 'EV and Base'!$A$1:$N$671, 3, FALSE))))</f>
        <v/>
      </c>
      <c r="AD96" s="2" t="str" cm="1">
        <f t="array" aca="1" ref="AD96" ca="1">IF(NOT(ISNUMBER(INDEX($A:$A, LOOKUP(2, 1 / ($A$1:INDIRECT("$A$"&amp;ROW($A96)) &lt;&gt; ""),ROW($A$1:INDIRECT("$A$"&amp;ROW($A96)))), 1))), "",
INDEX($AD:$AD, LOOKUP(2, 1 / ($AD$1:INDIRECT("$AD$"&amp;ROW($AD96)-1) &lt;&gt; ""),ROW($AD$1:INDIRECT("$AD$"&amp;ROW($AD96)-1))), 1)+
IF(INDEX($AC:$AC, LOOKUP(2, 1 / ($AC$1:INDIRECT("$AC$"&amp;ROW($AC96)-1) &lt;&gt; ""),ROW($AC$1:INDIRECT("$AC$"&amp;ROW($AC96)-1))), 1)+
INDEX($AD:$AD, LOOKUP(2, 1 / ($AD$1:INDIRECT("$AD$"&amp;ROW($AD96)-1) &lt;&gt; ""),ROW($AD$1:INDIRECT("$AD$"&amp;ROW($AD96)-1))), 1)+
INDEX($AE:$AE, LOOKUP(2, 1 / ($AE$1:INDIRECT("$AE$"&amp;ROW($AE96)-1) &lt;&gt; ""),ROW($AE$1:INDIRECT("$AE$"&amp;ROW($AD96)-1))), 1)+
INDEX($AE:$AF, LOOKUP(2, 1 / ($AF$1:INDIRECT("$AF$"&amp;ROW($AF96)-1) &lt;&gt; ""),ROW($AF$1:INDIRECT("$AF$"&amp;ROW($AD96)-1))), 1)+
INDEX($AG:$AG, LOOKUP(2, 1 / ($AG$1:INDIRECT("$AG$"&amp;ROW($AG96)-1) &lt;&gt; ""),ROW($AG$1:INDIRECT("$AG$"&amp;ROW($AD96)-1))), 1)+
INDEX($AH:$AH, LOOKUP(2, 1 / ($AH$1:INDIRECT("$AH$"&amp;ROW($AH96)-1) &lt;&gt; ""),ROW($AH$1:INDIRECT("$AH$"&amp;ROW($AD96)-1))), 1)&gt;=510,0,
IF(INDEX($AD:$AD, LOOKUP(2, 1 / ($AD$1:INDIRECT("$AD$"&amp;ROW($AD96)-1) &lt;&gt; ""),ROW($AD$1:INDIRECT("$AD$"&amp;ROW($AD96)-1))), 1)&gt;=255,0,
VLOOKUP(INDIRECT("$G$"&amp;LOOKUP(2, 1 / ($AD$1:INDIRECT("$AD$"&amp;ROW($AD96)-1) &lt;&gt; ""),ROW($AD$1:INDIRECT("$AD$"&amp;ROW($AD96)-1)))), 'EV and Base'!$A$1:$N$671, 4, FALSE))))</f>
        <v/>
      </c>
      <c r="AE96" s="2" t="str" cm="1">
        <f t="array" aca="1" ref="AE96" ca="1">IF(NOT(ISNUMBER(INDEX($A:$A,LOOKUP(2,1/($A$1:INDIRECT("$A$"&amp;ROW($A96))&lt;&gt;""),ROW($A$1:INDIRECT("$A$"&amp;ROW($A96)))),1))),"",
INDEX($AE:$AE,LOOKUP(2,1/($AE$1:INDIRECT("$AE$"&amp;ROW($AE96)-1)&lt;&gt;""),ROW($AE$1:INDIRECT("$AE$"&amp;ROW($AE96)-1))),1)+
IF(INDEX($AC:$AC,LOOKUP(2,1/($AC$1:INDIRECT("$AC$"&amp;ROW($AC96)-1)&lt;&gt;""),ROW($AC$1:INDIRECT("$AC$"&amp;ROW($AC96)-1))),1)+
INDEX($AD:$AD,LOOKUP(2,1/($AD$1:INDIRECT("$AD$"&amp;ROW($AD96)-1)&lt;&gt;""),ROW($AD$1:INDIRECT("$AD$"&amp;ROW($AD96)-1))),1)+
INDEX($AE:$AE,LOOKUP(2,1/($AE$1:INDIRECT("$AE$"&amp;ROW($AE96)-1)&lt;&gt;""),ROW($AE$1:INDIRECT("$AE$"&amp;ROW($AD96)-1))),1)+
INDEX($AE:$AF,LOOKUP(2,1/($AF$1:INDIRECT("$AF$"&amp;ROW($AF96)-1)&lt;&gt;""),ROW($AF$1:INDIRECT("$AF$"&amp;ROW($AD96)-1))),1)+
INDEX($AG:$AG,LOOKUP(2,1/($AG$1:INDIRECT("$AG$"&amp;ROW($AG96)-1)&lt;&gt;""),ROW($AG$1:INDIRECT("$AG$"&amp;ROW($AD96)-1))),1)+
INDEX($AH:$AH,LOOKUP(2,1/($AH$1:INDIRECT("$AH$"&amp;ROW($AH96)-1)&lt;&gt;""),ROW($AH$1:INDIRECT("$AH$"&amp;ROW($AD96)-1))),1)&gt;=510,0,
IF(INDEX($AE:$AE,LOOKUP(2,1/($AE$1:INDIRECT("$AE$"&amp;ROW($AE96)-1)&lt;&gt;""),ROW($AE$1:INDIRECT("$AE$"&amp;ROW($AE96)-1))),1)&gt;=255,0,
VLOOKUP(INDIRECT("$G$"&amp;LOOKUP(2,1/($AE$1:INDIRECT("$AE$"&amp;ROW($AE96)-1)&lt;&gt;""),ROW($AE$1:INDIRECT("$AE$"&amp;ROW($AE96)-1)))),'EV and Base'!$A$1:$N$671,5,FALSE))))</f>
        <v/>
      </c>
      <c r="AF96" s="2" t="str" cm="1">
        <f t="array" aca="1" ref="AF96" ca="1">IF(NOT(ISNUMBER(INDEX($A:$A, LOOKUP(2, 1 / ($A$1:INDIRECT("$A$"&amp;ROW($A96)) &lt;&gt; ""),ROW($A$1:INDIRECT("$A$"&amp;ROW($A96)))), 1))), "",
INDEX($AF:$AF, LOOKUP(2, 1 / ($AF$1:INDIRECT("$AF$"&amp;ROW($AF96)-1) &lt;&gt; ""),ROW($AF$1:INDIRECT("$AF$"&amp;ROW($AF96)-1))), 1)+
IF(INDEX($AC:$AC, LOOKUP(2, 1 / ($AC$1:INDIRECT("$AC$"&amp;ROW($AC96)-1) &lt;&gt; ""),ROW($AC$1:INDIRECT("$AC$"&amp;ROW($AC96)-1))), 1)+
INDEX($AD:$AD, LOOKUP(2, 1 / ($AD$1:INDIRECT("$AD$"&amp;ROW($AD96)-1) &lt;&gt; ""),ROW($AD$1:INDIRECT("$AD$"&amp;ROW($AD96)-1))), 1)+
INDEX($AE:$AE, LOOKUP(2, 1 / ($AE$1:INDIRECT("$AE$"&amp;ROW($AE96)-1) &lt;&gt; ""),ROW($AE$1:INDIRECT("$AE$"&amp;ROW($AD96)-1))), 1)+
INDEX($AE:$AF, LOOKUP(2, 1 / ($AF$1:INDIRECT("$AF$"&amp;ROW($AF96)-1) &lt;&gt; ""),ROW($AF$1:INDIRECT("$AF$"&amp;ROW($AD96)-1))), 1)+
INDEX($AG:$AG, LOOKUP(2, 1 / ($AG$1:INDIRECT("$AG$"&amp;ROW($AG96)-1) &lt;&gt; ""),ROW($AG$1:INDIRECT("$AG$"&amp;ROW($AD96)-1))), 1)+
INDEX($AH:$AH, LOOKUP(2, 1 / ($AH$1:INDIRECT("$AH$"&amp;ROW($AH96)-1) &lt;&gt; ""),ROW($AH$1:INDIRECT("$AH$"&amp;ROW($AD96)-1))), 1)&gt;=510,0,
IF(INDEX($AF:$AF, LOOKUP(2, 1 / ($AF$1:INDIRECT("$AF$"&amp;ROW($AF96)-1) &lt;&gt; ""),ROW($AF$1:INDIRECT("$AF$"&amp;ROW($AF96)-1))), 1)&gt;=255,0,
VLOOKUP(INDIRECT("$G$"&amp;LOOKUP(2, 1 / ($AF$1:INDIRECT("$AF$"&amp;ROW($AF96)-1) &lt;&gt; ""),ROW($AF$1:INDIRECT("$AF$"&amp;ROW($AF96)-1)))), 'EV and Base'!$A$1:$N$671, 6, FALSE))))</f>
        <v/>
      </c>
      <c r="AG96" s="2" t="str" cm="1">
        <f t="array" aca="1" ref="AG96" ca="1">IF(NOT(ISNUMBER(INDEX($A:$A, LOOKUP(2, 1 / ($A$1:INDIRECT("$A$"&amp;ROW($A96)) &lt;&gt; ""),ROW($A$1:INDIRECT("$A$"&amp;ROW($A96)))), 1))), "",
INDEX($AG:$AG, LOOKUP(2, 1 / ($AG$1:INDIRECT("$AG$"&amp;ROW($AG96)-1) &lt;&gt; ""),ROW($AG$1:INDIRECT("$AG$"&amp;ROW($AG96)-1))), 1)+
IF(INDEX($AC:$AC, LOOKUP(2, 1 / ($AC$1:INDIRECT("$AC$"&amp;ROW($AC96)-1) &lt;&gt; ""),ROW($AC$1:INDIRECT("$AC$"&amp;ROW($AC96)-1))), 1)+
INDEX($AD:$AD, LOOKUP(2, 1 / ($AD$1:INDIRECT("$AD$"&amp;ROW($AD96)-1) &lt;&gt; ""),ROW($AD$1:INDIRECT("$AD$"&amp;ROW($AD96)-1))), 1)+
INDEX($AE:$AE, LOOKUP(2, 1 / ($AE$1:INDIRECT("$AE$"&amp;ROW($AE96)-1) &lt;&gt; ""),ROW($AE$1:INDIRECT("$AE$"&amp;ROW($AD96)-1))), 1)+
INDEX($AE:$AF, LOOKUP(2, 1 / ($AF$1:INDIRECT("$AF$"&amp;ROW($AF96)-1) &lt;&gt; ""),ROW($AF$1:INDIRECT("$AF$"&amp;ROW($AD96)-1))), 1)+
INDEX($AG:$AG, LOOKUP(2, 1 / ($AG$1:INDIRECT("$AG$"&amp;ROW($AG96)-1) &lt;&gt; ""),ROW($AG$1:INDIRECT("$AG$"&amp;ROW($AD96)-1))), 1)+
INDEX($AH:$AH, LOOKUP(2, 1 / ($AH$1:INDIRECT("$AH$"&amp;ROW($AH96)-1) &lt;&gt; ""),ROW($AH$1:INDIRECT("$AH$"&amp;ROW($AD96)-1))), 1)&gt;=510,0,
IF(INDEX($AG:$AG, LOOKUP(2, 1 / ($AG$1:INDIRECT("$AG$"&amp;ROW($AG96)-1) &lt;&gt; ""),ROW($AG$1:INDIRECT("$AG$"&amp;ROW($AG96)-1))), 1)&gt;=255,0,
VLOOKUP(INDIRECT("$G$"&amp;LOOKUP(2, 1 / ($AG$1:INDIRECT("$AG$"&amp;ROW($AG96)-1) &lt;&gt; ""),ROW($AG$1:INDIRECT("$AG$"&amp;ROW($AG96)-1)))), 'EV and Base'!$A$1:$N$671, 7, FALSE))))</f>
        <v/>
      </c>
      <c r="AH96" s="24" t="str" cm="1">
        <f t="array" aca="1" ref="AH96" ca="1">IF(NOT(ISNUMBER(INDEX($A:$A,LOOKUP(2,1/($A$1:INDIRECT("$A$"&amp;ROW($A96))&lt;&gt;""),ROW($A$1:INDIRECT("$A$"&amp;ROW($A96)))),1))),"",
INDEX($AH:$AH,LOOKUP(2,1/($AH$1:INDIRECT("$AH$"&amp;ROW($AH96)-1)&lt;&gt;""),ROW($AH$1:INDIRECT("$AH$"&amp;ROW($AH96)-1))),1)+
IF(INDEX($AC:$AC,LOOKUP(2,1/($AC$1:INDIRECT("$AC$"&amp;ROW($AC96)-1)&lt;&gt;""),ROW($AC$1:INDIRECT("$AC$"&amp;ROW($AC96)-1))),1)+
INDEX($AD:$AD,LOOKUP(2,1/($AD$1:INDIRECT("$AD$"&amp;ROW($AD96)-1)&lt;&gt;""),ROW($AD$1:INDIRECT("$AD$"&amp;ROW($AD96)-1))),1)+
INDEX($AE:$AE,LOOKUP(2,1/($AE$1:INDIRECT("$AE$"&amp;ROW($AE96)-1)&lt;&gt;""),ROW($AE$1:INDIRECT("$AE$"&amp;ROW($AD96)-1))),1)+
INDEX($AE:$AF,LOOKUP(2,1/($AF$1:INDIRECT("$AF$"&amp;ROW($AF96)-1)&lt;&gt;""),ROW($AF$1:INDIRECT("$AF$"&amp;ROW($AD96)-1))),1)+
INDEX($AG:$AG,LOOKUP(2,1/($AG$1:INDIRECT("$AG$"&amp;ROW($AG96)-1)&lt;&gt;""),ROW($AG$1:INDIRECT("$AG$"&amp;ROW($AD96)-1))),1)+
INDEX($AH:$AH,LOOKUP(2,1/($AH$1:INDIRECT("$AH$"&amp;ROW($AH96)-1)&lt;&gt;""),ROW($AH$1:INDIRECT("$AH$"&amp;ROW($AD96)-1))),1)&gt;=510,0,
IF(INDEX($AH:$AH,LOOKUP(2,1/($AH$1:INDIRECT("$AH$"&amp;ROW($AH96)-1)&lt;&gt;""),ROW($AH$1:INDIRECT("$AH$"&amp;ROW($AH96)-1))),1)&gt;=255,0,
VLOOKUP(INDIRECT("$G$"&amp;LOOKUP(2,1/($AH$1:INDIRECT("$AH$"&amp;ROW($AH96)-1)&lt;&gt;""),ROW($AH$1:INDIRECT("$AH$"&amp;ROW($AH96)-1)))),'EV and Base'!$A$1:$N$671,8,FALSE))))</f>
        <v/>
      </c>
      <c r="AI96" s="29" t="str" cm="1">
        <f t="array" aca="1" ref="AI96" ca="1">IF(NOT(ISNUMBER(INDEX($A:$A,LOOKUP(2,1/($A$1:INDIRECT("$A$"&amp;ROW($A96))&lt;&gt;""),ROW($A$1:INDIRECT("$A$"&amp;ROW($A96)))),1))),"",
ROUNDDOWN((((2*VLOOKUP($AA96,'EV and Base'!$A$1:$N$671,9,FALSE))+31+ROUNDDOWN($AC96/4,0))*$AB96)/100,0)+$AB96+10)</f>
        <v/>
      </c>
      <c r="AJ96" s="21" t="str" cm="1">
        <f t="array" aca="1" ref="AJ96" ca="1">IF(NOT(ISNUMBER(INDEX($A:$A, LOOKUP(2, 1 / ($A$1:INDIRECT("$A$"&amp;ROW($A96)) &lt;&gt; ""),ROW($A$1:INDIRECT("$A$"&amp;ROW($A96)))), 1))), "",
ROUNDDOWN((ROUNDDOWN((((2*VLOOKUP($AA96, 'EV and Base'!$A$1:$N$671, 10, FALSE))+31+ROUNDDOWN($AD96/4, 0))*$AB96)/100, 0)+5)*1.1, 0))</f>
        <v/>
      </c>
      <c r="AK96" s="21" t="str" cm="1">
        <f t="array" aca="1" ref="AK96" ca="1">IF(NOT(ISNUMBER(INDEX($A:$A, LOOKUP(2, 1 / ($A$1:INDIRECT("$A$"&amp;ROW($A96)) &lt;&gt; ""),ROW($A$1:INDIRECT("$A$"&amp;ROW($A96)))), 1))), "",
ROUNDDOWN((ROUNDDOWN((((2*VLOOKUP($AA96, 'EV and Base'!$A$1:$N$671, 11, FALSE))+30+ROUNDDOWN($AE96/4, 0))*$AB96)/100, 0)+5), 0)
&amp;"-"&amp;
ROUNDDOWN((ROUNDDOWN((((2*VLOOKUP($AA96, 'EV and Base'!$A$1:$N$671, 11, FALSE))+31+ROUNDDOWN($AE96/4, 0))*$AB96)/100, 0)+5), 0))</f>
        <v/>
      </c>
      <c r="AL96" s="21" t="str" cm="1">
        <f t="array" aca="1" ref="AL96" ca="1">IF(NOT(ISNUMBER(INDEX($A:$A, LOOKUP(2, 1 / ($A$1:INDIRECT("$A$"&amp;ROW($A96)) &lt;&gt; ""),ROW($A$1:INDIRECT("$A$"&amp;ROW($A96)))), 1))), "",
ROUNDDOWN((ROUNDDOWN((((2*VLOOKUP($AA96, 'EV and Base'!$A$1:$N$671, 12, FALSE))+0+ROUNDDOWN($AF96/4, 0))*$AB96)/100, 0)+5)*0.9, 0)
&amp;"-"&amp;
ROUNDDOWN((ROUNDDOWN((((2*VLOOKUP($AA96, 'EV and Base'!$A$1:$N$671, 12, FALSE))+31+ROUNDDOWN($AF96/4, 0))*$AB96)/100, 0)+5)*0.9, 0))</f>
        <v/>
      </c>
      <c r="AM96" s="21" t="str" cm="1">
        <f t="array" aca="1" ref="AM96" ca="1">IF(NOT(ISNUMBER(INDEX($A:$A, LOOKUP(2, 1 / ($A$1:INDIRECT("$A$"&amp;ROW($A96)) &lt;&gt; ""),ROW($A$1:INDIRECT("$A$"&amp;ROW($A96)))), 1))), "",
ROUNDDOWN((ROUNDDOWN((((2*VLOOKUP($AA96, 'EV and Base'!$A$1:$N$671, 13, FALSE))+30+ROUNDDOWN($AG96/4, 0))*$AB96)/100, 0)+5), 0)
&amp;"-"&amp;
ROUNDDOWN((ROUNDDOWN((((2*VLOOKUP($AA96, 'EV and Base'!$A$1:$N$671, 13, FALSE))+31+ROUNDDOWN($AG96/4, 0))*$AB96)/100, 0)+5), 0))</f>
        <v/>
      </c>
      <c r="AN96" s="25" t="str" cm="1">
        <f t="array" aca="1" ref="AN96" ca="1">IF(NOT(ISNUMBER(INDEX($A:$A, LOOKUP(2, 1 / ($A$1:INDIRECT("$A$"&amp;ROW($A96)) &lt;&gt; ""),ROW($A$1:INDIRECT("$A$"&amp;ROW($A96)))), 1))), "",
ROUNDDOWN((ROUNDDOWN((((2*VLOOKUP($AA96, 'EV and Base'!$A$1:$N$671, 14, FALSE))+31+ROUNDDOWN($AH96/4, 0))*$AB96)/100, 0)+5), 0))</f>
        <v/>
      </c>
      <c r="AO96" s="23" t="str" cm="1">
        <f t="array" aca="1" ref="AO96" ca="1">IF(NOT(ISNUMBER(INDEX($A:$A, LOOKUP(2, 1 / ($A$1:INDIRECT("$A$"&amp;ROW($A96)) &lt;&gt; ""),ROW($A$1:INDIRECT("$A$"&amp;ROW($A96)))), 1))), "",
ROUNDDOWN((((2*VLOOKUP($AA96, 'EV and Base'!$A$1:$N$671, 9, FALSE))+31+ROUNDDOWN($AC96/4, 0))*$AB96)/100, 0)+$AB96+10)</f>
        <v/>
      </c>
      <c r="AP96" s="2" t="str" cm="1">
        <f t="array" aca="1" ref="AP96" ca="1">IF(NOT(ISNUMBER(INDEX($A:$A, LOOKUP(2, 1 / ($A$1:INDIRECT("$A$"&amp;ROW($A96)) &lt;&gt; ""),ROW($A$1:INDIRECT("$A$"&amp;ROW($A96)))), 1))), "",
ROUNDDOWN((ROUNDDOWN((((2*VLOOKUP($AA96, 'EV and Base'!$A$1:$N$671, 10, FALSE))+31+ROUNDDOWN($AD96/4, 0))*$AB96)/100, 0)+5)*1.1, 0))</f>
        <v/>
      </c>
      <c r="AQ96" s="2" t="str" cm="1">
        <f t="array" aca="1" ref="AQ96" ca="1">IF(NOT(ISNUMBER(INDEX($A:$A, LOOKUP(2, 1 / ($A$1:INDIRECT("$A$"&amp;ROW($A96)) &lt;&gt; ""),ROW($A$1:INDIRECT("$A$"&amp;ROW($A96)))), 1))), "",
ROUNDDOWN((ROUNDDOWN((((2*VLOOKUP($AA96, 'EV and Base'!$A$1:$N$671, 11, FALSE))+$AV$2+ROUNDDOWN($AE96/4, 0))*$AB96)/100, 0)+5), 0))</f>
        <v/>
      </c>
      <c r="AR96" s="22" t="str" cm="1">
        <f t="array" aca="1" ref="AR96" ca="1">IF(NOT(ISNUMBER(INDEX($A:$A, LOOKUP(2, 1 / ($A$1:INDIRECT("$A$"&amp;ROW($A96)) &lt;&gt; ""),ROW($A$1:INDIRECT("$A$"&amp;ROW($A96)))), 1))), "",
ROUNDDOWN((ROUNDDOWN((((2*VLOOKUP($AA96, 'EV and Base'!$A$1:$N$671, 12, FALSE))+$AW$2+ROUNDDOWN($AF96/4, 0))*$AB96)/100, 0)+5)*0.9, 0))</f>
        <v/>
      </c>
      <c r="AS96" s="2" t="str" cm="1">
        <f t="array" aca="1" ref="AS96" ca="1">IF(NOT(ISNUMBER(INDEX($A:$A, LOOKUP(2, 1 / ($A$1:INDIRECT("$A$"&amp;ROW($A96)) &lt;&gt; ""),ROW($A$1:INDIRECT("$A$"&amp;ROW($A96)))), 1))), "",
ROUNDDOWN((ROUNDDOWN((((2*VLOOKUP($AA96, 'EV and Base'!$A$1:$N$671, 13, FALSE))+$AX$2+ROUNDDOWN($AG96/4, 0))*$AB96)/100, 0)+5), 0))</f>
        <v/>
      </c>
      <c r="AT96" s="24" t="str" cm="1">
        <f t="array" aca="1" ref="AT96" ca="1">IF(NOT(ISNUMBER(INDEX($A:$A, LOOKUP(2, 1 / ($A$1:INDIRECT("$A$"&amp;ROW($A96)) &lt;&gt; ""),ROW($A$1:INDIRECT("$A$"&amp;ROW($A96)))), 1))), "",
ROUNDDOWN((ROUNDDOWN((((2*VLOOKUP($AA96, 'EV and Base'!$A$1:$N$671, 14, FALSE))+31+ROUNDDOWN($AH96/4, 0))*$AB96)/100, 0)+5), 0))</f>
        <v/>
      </c>
      <c r="AU96" s="28"/>
      <c r="AY96" t="str" cm="1">
        <f t="array" aca="1" ref="AY96" ca="1">IF(NOT(ISNUMBER(INDEX($A:$A,LOOKUP(2,1/($A$1:INDIRECT("$A$"&amp;ROW($A96))&lt;&gt;""),ROW($A$1:INDIRECT("$A$"&amp;ROW($A96)))),1))),"",
INDEX($AY:$AY,LOOKUP(2,1/($AY$1:INDIRECT("$AY$"&amp;ROW($AY96)-1)&lt;&gt;""),ROW($AY$1:INDIRECT("$AY$"&amp;ROW($AY96)-1))),1)+$BL96)</f>
        <v/>
      </c>
      <c r="AZ96" s="3" t="str" cm="1">
        <f t="array" aca="1" ref="AZ96" ca="1">IF(NOT(ISNUMBER(INDEX($A:$A, LOOKUP(2, 1 / ($A$1:INDIRECT("$A$"&amp;ROW($A96)) &lt;&gt; ""),ROW($A$1:INDIRECT("$A$"&amp;ROW($A96)))), 1))), "",
VLOOKUP(INDIRECT("$G$"&amp;LOOKUP(2, 1 / ($AY$1:INDIRECT("$AY$"&amp;ROW($AY96)-1) &lt;&gt; ""),ROW($AY$1:INDIRECT("$AY$"&amp;ROW($AY96)-1)))),'EV and Base'!A91:N761,2,FALSE))</f>
        <v/>
      </c>
      <c r="BA96" s="3" t="str" cm="1">
        <f t="array" aca="1" ref="BA96" ca="1">IF(NOT(ISNUMBER(INDEX($A:$A, LOOKUP(2, 1 / ($A$1:INDIRECT("$A$"&amp;ROW($A96)) &lt;&gt; ""),ROW($A$1:INDIRECT("$A$"&amp;ROW($A96)))), 1))), "",
INDIRECT("$I$"&amp;LOOKUP(2, 1 / ($AY$1:INDIRECT("$AY$"&amp;ROW($AY96)-1) &lt;&gt; ""),ROW($AY$1:INDIRECT("$AY$"&amp;ROW($AY96)-1)))))</f>
        <v/>
      </c>
      <c r="BB96" s="1" t="str" cm="1">
        <f t="array" aca="1" ref="BB96" ca="1">IF(NOT(ISNUMBER(INDEX($A:$A, LOOKUP(2, 1 / ($A$1:INDIRECT("$A$"&amp;ROW($A96)) &lt;&gt; ""),ROW($A$1:INDIRECT("$A$"&amp;ROW($A96)))), 1))), "",
INDIRECT("$AB$"&amp;LOOKUP(2, 1 / ($AY$1:INDIRECT("$AY$"&amp;ROW($AY96)-1) &lt;&gt; ""),ROW($AY$1:INDIRECT("$AY$"&amp;ROW($AY96)-1)))))</f>
        <v/>
      </c>
      <c r="BC96" s="3" t="str" cm="1">
        <f t="array" aca="1" ref="BC96" ca="1">IF(NOT(ISNUMBER(INDEX($A:$A,LOOKUP(2,1/($A$1:INDIRECT("$A$"&amp;ROW($A96))&lt;&gt;""),ROW($A$1:INDIRECT("$A$"&amp;ROW($A96)))),1))),"",
$BA96+$BA96+10)</f>
        <v/>
      </c>
      <c r="BD96" s="3" t="str" cm="1">
        <f t="array" aca="1" ref="BD96" ca="1">IF(NOT(ISNUMBER(INDEX($A:$A,LOOKUP(2,1/($A$1:INDIRECT("$A$"&amp;ROW($A96))&lt;&gt;""),ROW($A$1:INDIRECT("$A$"&amp;ROW($A96)))),1))),"",
$BA96+$BB96+10)</f>
        <v/>
      </c>
      <c r="BE96" s="3" t="str" cm="1">
        <f t="array" aca="1" ref="BE96" ca="1">IF(NOT(ISNUMBER(INDEX($A:$A,LOOKUP(2,1/($A$1:INDIRECT("$A$"&amp;ROW($A96))&lt;&gt;""),ROW($A$1:INDIRECT("$A$"&amp;ROW($A96)))),1))),"",
$BC96*$BC96)</f>
        <v/>
      </c>
      <c r="BF96" s="3" t="str" cm="1">
        <f t="array" aca="1" ref="BF96" ca="1">IF(NOT(ISNUMBER(INDEX($A:$A,LOOKUP(2,1/($A$1:INDIRECT("$A$"&amp;ROW($A96))&lt;&gt;""),ROW($A$1:INDIRECT("$A$"&amp;ROW($A96)))),1))),"",
$BD96*$BD96)</f>
        <v/>
      </c>
      <c r="BG96" s="3" t="str" cm="1">
        <f t="array" aca="1" ref="BG96" ca="1">IF(NOT(ISNUMBER(INDEX($A:$A,LOOKUP(2,1/($A$1:INDIRECT("$A$"&amp;ROW($A96))&lt;&gt;""),ROW($A$1:INDIRECT("$A$"&amp;ROW($A96)))),1))),"",
_xlfn.FLOOR.MATH(1.5*_xlfn.FLOOR.MATH($AZ96*BA96/5)))</f>
        <v/>
      </c>
      <c r="BH96" s="3" t="str" cm="1">
        <f t="array" aca="1" ref="BH96" ca="1">IF(NOT(ISNUMBER(INDEX($A:$A, LOOKUP(2, 1 / ($A$1:INDIRECT("$A$"&amp;ROW($A96)) &lt;&gt; ""),ROW($A$1:INDIRECT("$A$"&amp;ROW($A96)))), 1))), "",
_xlfn.FLOOR.MATH($BG96/IF(OR(INDIRECT("$C$"&amp;LOOKUP(2, 1 / ($AY$1:INDIRECT("$AY$"&amp;ROW($AY96)-1) &lt;&gt; ""),ROW($AY$1:INDIRECT("$AY$"&amp;ROW($AY96)-1))))="Multi",
INDIRECT("$C$"&amp;LOOKUP(2, 1 / ($AY$1:INDIRECT("$AY$"&amp;ROW($AY96)-1) &lt;&gt; ""),ROW($AY$1:INDIRECT("$AY$"&amp;ROW($AY96)-1))))="Double"),2,1)))</f>
        <v/>
      </c>
      <c r="BI96" s="3" t="str" cm="1">
        <f t="array" aca="1" ref="BI96" ca="1">IF(NOT(ISNUMBER(INDEX($A:$A,LOOKUP(2,1/($A$1:INDIRECT("$A$"&amp;ROW($A96))&lt;&gt;""),ROW($A$1:INDIRECT("$A$"&amp;ROW($A96)))),1))),"",
VLOOKUP($BC96,GameFreakSQRT!$A$1:$B$200,2,FALSE))</f>
        <v/>
      </c>
      <c r="BJ96" s="3" t="str" cm="1">
        <f t="array" aca="1" ref="BJ96" ca="1">IF(NOT(ISNUMBER(INDEX($A:$A,LOOKUP(2,1/($A$1:INDIRECT("$A$"&amp;ROW($A96))&lt;&gt;""),ROW($A$1:INDIRECT("$A$"&amp;ROW($A96)))),1))),"",
VLOOKUP($BD96,GameFreakSQRT!$A$1:$B$200,2,FALSE))</f>
        <v/>
      </c>
      <c r="BK96" s="3" t="str" cm="1">
        <f t="array" aca="1" ref="BK96" ca="1">IF(NOT(ISNUMBER(INDEX($A:$A,LOOKUP(2,1/($A$1:INDIRECT("$A$"&amp;ROW($A96))&lt;&gt;""),ROW($A$1:INDIRECT("$A$"&amp;ROW($A96)))),1))),"",
_xlfn.FLOOR.MATH((($BI96*$BE96)*$BH96)/($BJ96*$BF96))+1)</f>
        <v/>
      </c>
      <c r="BL96" s="3" t="str" cm="1">
        <f t="array" aca="1" ref="BL96" ca="1">IF(NOT(ISNUMBER(INDEX($A:$A,LOOKUP(2,1/($A$1:INDIRECT("$A$"&amp;ROW($A96))&lt;&gt;""),ROW($A$1:INDIRECT("$A$"&amp;ROW($A96)))),1))),"",
_xlfn.FLOOR.MATH($BK96*IF(NOT(INDIRECT("$Z$"&amp;LOOKUP(2, 1 / ($AY$1:INDIRECT("$AY$"&amp;ROW($AY96)-1) &lt;&gt; ""),ROW($AY$1:INDIRECT("$AY$"&amp;ROW($AY96)-1))))=""),1.5,1)))</f>
        <v/>
      </c>
      <c r="BM96" s="3" t="str" cm="1">
        <f t="array" aca="1" ref="BM96" ca="1">IF(NOT(ISNUMBER(INDEX($A:$A, LOOKUP(2, 1 / ($A$1:INDIRECT("$A$"&amp;ROW($A96)) &lt;&gt; ""),ROW($A$1:INDIRECT("$A$"&amp;ROW($A96)))), 1))), "",
INDIRECT("$Y$"&amp;LOOKUP(2, 1 / ($AY$1:INDIRECT("$AY$"&amp;ROW($AY96)-1) &lt;&gt; ""),ROW($AY$1:INDIRECT("$AY$"&amp;ROW($AY96)-1)))))</f>
        <v/>
      </c>
      <c r="BN96" s="3" t="str">
        <f t="shared" ca="1" si="7"/>
        <v/>
      </c>
      <c r="CT96" s="3" t="str" cm="1">
        <f t="array" aca="1" ref="CT96" ca="1">IF(NOT(ISNUMBER(INDEX($A:$A, LOOKUP(2, 1 / ($A$1:INDIRECT("$A$"&amp;ROW($A96)) &lt;&gt; ""),ROW($A$1:INDIRECT("$A$"&amp;ROW($A96)))), 1))), "",
$AY96-INDEX($AY:$AY, LOOKUP(2, 1 / ($AY$1:INDIRECT("$AV$"&amp;ROW($AY96)-1) &lt;&gt; ""),ROW($AY$1:INDIRECT("$AV$"&amp;ROW($AY96)-1))), 1))</f>
        <v/>
      </c>
      <c r="CU96" s="3" t="str" cm="1">
        <f t="array" aca="1" ref="CU96" ca="1">IF(NOT(ISNUMBER(INDEX($A:$A, LOOKUP(2, 1 / ($A$1:INDIRECT("$A$"&amp;ROW($A96)) &lt;&gt; ""),ROW($A$1:INDIRECT("$A$"&amp;ROW($A96)))), 1))), "",
INDEX($Y:$Y, LOOKUP(2, 1 / ($Y$1:INDIRECT("$Y$"&amp;ROW($Y96)-1) &lt;&gt; ""),ROW($Y$1:INDIRECT("$Y$"&amp;ROW($Y96)-1))), 1))</f>
        <v/>
      </c>
      <c r="CV96" s="1" t="str">
        <f ca="1">IFERROR(VLOOKUP($AY96, 'Medium-Slow'!$A$1:$B$101, 2, TRUE),"")</f>
        <v/>
      </c>
    </row>
    <row r="97" spans="1:100" x14ac:dyDescent="0.45">
      <c r="A97" s="69" t="s">
        <v>75</v>
      </c>
      <c r="B97" s="69" t="s">
        <v>265</v>
      </c>
      <c r="C97" s="69" t="s">
        <v>46</v>
      </c>
      <c r="D97" s="69" t="s">
        <v>246</v>
      </c>
      <c r="E97" s="69" t="s">
        <v>48</v>
      </c>
      <c r="F97" s="56">
        <v>1</v>
      </c>
      <c r="G97" s="2" t="s">
        <v>105</v>
      </c>
      <c r="H97" s="2" t="s">
        <v>50</v>
      </c>
      <c r="I97" s="2">
        <v>19</v>
      </c>
      <c r="J97" s="2" t="s">
        <v>197</v>
      </c>
      <c r="K97" s="2" t="s">
        <v>107</v>
      </c>
      <c r="L97" s="2" t="s">
        <v>53</v>
      </c>
      <c r="M97" s="2" t="s">
        <v>108</v>
      </c>
      <c r="N97" s="2" t="s">
        <v>135</v>
      </c>
      <c r="O97" s="2" t="s">
        <v>125</v>
      </c>
      <c r="P97" s="2" t="s">
        <v>74</v>
      </c>
      <c r="Q97" s="2">
        <v>6</v>
      </c>
      <c r="R97" s="2">
        <f>_xlfn.FLOOR.MATH((((2*VLOOKUP(G97, 'EV and Base'!$A$1:$N$671, 9, FALSE))+$Q97)*$I97)/100)+$I97+10</f>
        <v>49</v>
      </c>
      <c r="S97" s="2">
        <f>_xlfn.FLOOR.MATH((_xlfn.FLOOR.MATH((((2*VLOOKUP($G97, 'EV and Base'!$A$1:$N$671, 10, FALSE))+$Q97)*$I97)/100)+5)*
IF(OR($J97="Lonely", $J97="Brave", $J97="Adamant", $J97="Naughty"), 1.1,
IF(OR($J97="Bold", $J97="Timid", $J97="Modest", $J97="Calm"), 0.9, 1)))</f>
        <v>26</v>
      </c>
      <c r="T97" s="2">
        <f>_xlfn.FLOOR.MATH((_xlfn.FLOOR.MATH((((2*VLOOKUP($G97, 'EV and Base'!$A$1:$N$671, 11, FALSE))+$Q97)*$I97)/100)+5)*
IF(OR($J97="Bold", $J97="Relaxed", $J97="Impish", $J97="Lax"), 1.1,
IF(OR($J97="Lonely", $J97="Hasty", $J97="Mild", $J97="Gentle"), 0.9, 1)))</f>
        <v>21</v>
      </c>
      <c r="U97" s="2">
        <f>_xlfn.FLOOR.MATH((_xlfn.FLOOR.MATH((((2*VLOOKUP($G97, 'EV and Base'!$A$1:$N$671, 12, FALSE))+$Q97)*$I97)/100)+5)*
IF(OR($J97="Modest", $J97="Mild", $J97="Quiet", $J97="Rash"), 1.1,
IF(OR($J97="Adamant", $J97="Impish", $J97="Jolly", $J97="Careful"), 0.9, 1)))</f>
        <v>28</v>
      </c>
      <c r="V97" s="2">
        <f>_xlfn.FLOOR.MATH((_xlfn.FLOOR.MATH((((2*VLOOKUP($G97, 'EV and Base'!$A$1:$N$671, 13, FALSE))+$Q97)*$I97)/100)+5)*
IF(OR($J97="Calm", $J97="Gentle", $J97="Sassy", $J97="Careful"), 1.1,
IF(OR($J97="Naughty", $J97="Lax", $J97="Naive", $J97="Rash"), 0.9, 1)))</f>
        <v>24</v>
      </c>
      <c r="W97" s="2">
        <f>_xlfn.FLOOR.MATH((_xlfn.FLOOR.MATH((((2*VLOOKUP($G97, 'EV and Base'!$A$1:$N$671, 14, FALSE))+$Q97)*$I97)/100)+5)*
IF(OR($J97="Timid", $J97="Hasty", $J97="Jolly", $J97="Naive"), 1.1,
IF(OR($J97="Brave", $J97="Relaxed", $J97="Quiet", $J97="Sassy"), 0.9, 1)))</f>
        <v>30</v>
      </c>
      <c r="X97" s="69">
        <v>1520</v>
      </c>
      <c r="AA97" s="23" t="str" cm="1">
        <f t="array" aca="1" ref="AA97" ca="1">IF(NOT(ISNUMBER(INDEX($A:$A,LOOKUP(2,1/($A$1:INDIRECT("$A$"&amp;ROW($A97))&lt;&gt;""),ROW($A$1:INDIRECT("$A$"&amp;ROW($A97)))),1))),"",
IF(NOT(ISNUMBER($A97)),$AA96,
IF($AB97&lt;16,"Lillipup",
IF($AB97&lt;32,"Herdier",
"Stoutland"))))</f>
        <v/>
      </c>
      <c r="AB97" s="25" t="str" cm="1">
        <f t="array" aca="1" ref="AB97" ca="1">IF(NOT(ISNUMBER(INDEX($A:$A, LOOKUP(2, 1 / ($A$1:INDIRECT("$A$"&amp;ROW($A97)) &lt;&gt; ""),ROW($A$1:INDIRECT("$A$"&amp;ROW($A97)))), 1))), "",
VLOOKUP($AY97,'Medium-Slow'!$A$1:$B$101,2,TRUE))</f>
        <v/>
      </c>
      <c r="AC97" s="23" t="str" cm="1">
        <f t="array" aca="1" ref="AC97" ca="1">IF(NOT(ISNUMBER(INDEX($A:$A, LOOKUP(2, 1 / ($A$1:INDIRECT("$A$"&amp;ROW($A97)) &lt;&gt; ""),ROW($A$1:INDIRECT("$A$"&amp;ROW($A97)))), 1))), "",
INDEX($AC:$AC, LOOKUP(2, 1 / ($AC$1:INDIRECT("$AC$"&amp;ROW($AC97)-1) &lt;&gt; ""),ROW($AC$1:INDIRECT("$AC$"&amp;ROW($AC97)-1))), 1)+
IF(INDEX($AC:$AC, LOOKUP(2, 1 / ($AC$1:INDIRECT("$AC$"&amp;ROW($AC97)-1) &lt;&gt; ""),ROW($AC$1:INDIRECT("$AC$"&amp;ROW($AC97)-1))), 1)+
INDEX($AD:$AD, LOOKUP(2, 1 / ($AD$1:INDIRECT("$AD$"&amp;ROW($AD97)-1) &lt;&gt; ""),ROW($AD$1:INDIRECT("$AD$"&amp;ROW($AD97)-1))), 1)+
INDEX($AE:$AE, LOOKUP(2, 1 / ($AE$1:INDIRECT("$AE$"&amp;ROW($AE97)-1) &lt;&gt; ""),ROW($AE$1:INDIRECT("$AE$"&amp;ROW($AD97)-1))), 1)+
INDEX($AE:$AF, LOOKUP(2, 1 / ($AF$1:INDIRECT("$AF$"&amp;ROW($AF97)-1) &lt;&gt; ""),ROW($AF$1:INDIRECT("$AF$"&amp;ROW($AD97)-1))), 1)+
INDEX($AG:$AG, LOOKUP(2, 1 / ($AG$1:INDIRECT("$AG$"&amp;ROW($AG97)-1) &lt;&gt; ""),ROW($AG$1:INDIRECT("$AG$"&amp;ROW($AD97)-1))), 1)+
INDEX($AH:$AH, LOOKUP(2, 1 / ($AH$1:INDIRECT("$AH$"&amp;ROW($AH97)-1) &lt;&gt; ""),ROW($AH$1:INDIRECT("$AH$"&amp;ROW($AD97)-1))), 1)&gt;=510,0,
IF(INDEX($AC:$AC, LOOKUP(2, 1 / ($AC$1:INDIRECT("$AC$"&amp;ROW($AC97)-1) &lt;&gt; ""),ROW($AC$1:INDIRECT("$AC$"&amp;ROW($AC97)-1))), 1)&gt;=255,0,
VLOOKUP(INDIRECT("$G$"&amp;LOOKUP(2, 1 / ($AC$1:INDIRECT("$AC$"&amp;ROW($AC97)-1) &lt;&gt; ""),ROW($AC$1:INDIRECT("$AC$"&amp;ROW($AC97)-1)))), 'EV and Base'!$A$1:$N$671, 3, FALSE))))</f>
        <v/>
      </c>
      <c r="AD97" s="2" t="str" cm="1">
        <f t="array" aca="1" ref="AD97" ca="1">IF(NOT(ISNUMBER(INDEX($A:$A, LOOKUP(2, 1 / ($A$1:INDIRECT("$A$"&amp;ROW($A97)) &lt;&gt; ""),ROW($A$1:INDIRECT("$A$"&amp;ROW($A97)))), 1))), "",
INDEX($AD:$AD, LOOKUP(2, 1 / ($AD$1:INDIRECT("$AD$"&amp;ROW($AD97)-1) &lt;&gt; ""),ROW($AD$1:INDIRECT("$AD$"&amp;ROW($AD97)-1))), 1)+
IF(INDEX($AC:$AC, LOOKUP(2, 1 / ($AC$1:INDIRECT("$AC$"&amp;ROW($AC97)-1) &lt;&gt; ""),ROW($AC$1:INDIRECT("$AC$"&amp;ROW($AC97)-1))), 1)+
INDEX($AD:$AD, LOOKUP(2, 1 / ($AD$1:INDIRECT("$AD$"&amp;ROW($AD97)-1) &lt;&gt; ""),ROW($AD$1:INDIRECT("$AD$"&amp;ROW($AD97)-1))), 1)+
INDEX($AE:$AE, LOOKUP(2, 1 / ($AE$1:INDIRECT("$AE$"&amp;ROW($AE97)-1) &lt;&gt; ""),ROW($AE$1:INDIRECT("$AE$"&amp;ROW($AD97)-1))), 1)+
INDEX($AE:$AF, LOOKUP(2, 1 / ($AF$1:INDIRECT("$AF$"&amp;ROW($AF97)-1) &lt;&gt; ""),ROW($AF$1:INDIRECT("$AF$"&amp;ROW($AD97)-1))), 1)+
INDEX($AG:$AG, LOOKUP(2, 1 / ($AG$1:INDIRECT("$AG$"&amp;ROW($AG97)-1) &lt;&gt; ""),ROW($AG$1:INDIRECT("$AG$"&amp;ROW($AD97)-1))), 1)+
INDEX($AH:$AH, LOOKUP(2, 1 / ($AH$1:INDIRECT("$AH$"&amp;ROW($AH97)-1) &lt;&gt; ""),ROW($AH$1:INDIRECT("$AH$"&amp;ROW($AD97)-1))), 1)&gt;=510,0,
IF(INDEX($AD:$AD, LOOKUP(2, 1 / ($AD$1:INDIRECT("$AD$"&amp;ROW($AD97)-1) &lt;&gt; ""),ROW($AD$1:INDIRECT("$AD$"&amp;ROW($AD97)-1))), 1)&gt;=255,0,
VLOOKUP(INDIRECT("$G$"&amp;LOOKUP(2, 1 / ($AD$1:INDIRECT("$AD$"&amp;ROW($AD97)-1) &lt;&gt; ""),ROW($AD$1:INDIRECT("$AD$"&amp;ROW($AD97)-1)))), 'EV and Base'!$A$1:$N$671, 4, FALSE))))</f>
        <v/>
      </c>
      <c r="AE97" s="2" t="str" cm="1">
        <f t="array" aca="1" ref="AE97" ca="1">IF(NOT(ISNUMBER(INDEX($A:$A,LOOKUP(2,1/($A$1:INDIRECT("$A$"&amp;ROW($A97))&lt;&gt;""),ROW($A$1:INDIRECT("$A$"&amp;ROW($A97)))),1))),"",
INDEX($AE:$AE,LOOKUP(2,1/($AE$1:INDIRECT("$AE$"&amp;ROW($AE97)-1)&lt;&gt;""),ROW($AE$1:INDIRECT("$AE$"&amp;ROW($AE97)-1))),1)+
IF(INDEX($AC:$AC,LOOKUP(2,1/($AC$1:INDIRECT("$AC$"&amp;ROW($AC97)-1)&lt;&gt;""),ROW($AC$1:INDIRECT("$AC$"&amp;ROW($AC97)-1))),1)+
INDEX($AD:$AD,LOOKUP(2,1/($AD$1:INDIRECT("$AD$"&amp;ROW($AD97)-1)&lt;&gt;""),ROW($AD$1:INDIRECT("$AD$"&amp;ROW($AD97)-1))),1)+
INDEX($AE:$AE,LOOKUP(2,1/($AE$1:INDIRECT("$AE$"&amp;ROW($AE97)-1)&lt;&gt;""),ROW($AE$1:INDIRECT("$AE$"&amp;ROW($AD97)-1))),1)+
INDEX($AE:$AF,LOOKUP(2,1/($AF$1:INDIRECT("$AF$"&amp;ROW($AF97)-1)&lt;&gt;""),ROW($AF$1:INDIRECT("$AF$"&amp;ROW($AD97)-1))),1)+
INDEX($AG:$AG,LOOKUP(2,1/($AG$1:INDIRECT("$AG$"&amp;ROW($AG97)-1)&lt;&gt;""),ROW($AG$1:INDIRECT("$AG$"&amp;ROW($AD97)-1))),1)+
INDEX($AH:$AH,LOOKUP(2,1/($AH$1:INDIRECT("$AH$"&amp;ROW($AH97)-1)&lt;&gt;""),ROW($AH$1:INDIRECT("$AH$"&amp;ROW($AD97)-1))),1)&gt;=510,0,
IF(INDEX($AE:$AE,LOOKUP(2,1/($AE$1:INDIRECT("$AE$"&amp;ROW($AE97)-1)&lt;&gt;""),ROW($AE$1:INDIRECT("$AE$"&amp;ROW($AE97)-1))),1)&gt;=255,0,
VLOOKUP(INDIRECT("$G$"&amp;LOOKUP(2,1/($AE$1:INDIRECT("$AE$"&amp;ROW($AE97)-1)&lt;&gt;""),ROW($AE$1:INDIRECT("$AE$"&amp;ROW($AE97)-1)))),'EV and Base'!$A$1:$N$671,5,FALSE))))</f>
        <v/>
      </c>
      <c r="AF97" s="2" t="str" cm="1">
        <f t="array" aca="1" ref="AF97" ca="1">IF(NOT(ISNUMBER(INDEX($A:$A, LOOKUP(2, 1 / ($A$1:INDIRECT("$A$"&amp;ROW($A97)) &lt;&gt; ""),ROW($A$1:INDIRECT("$A$"&amp;ROW($A97)))), 1))), "",
INDEX($AF:$AF, LOOKUP(2, 1 / ($AF$1:INDIRECT("$AF$"&amp;ROW($AF97)-1) &lt;&gt; ""),ROW($AF$1:INDIRECT("$AF$"&amp;ROW($AF97)-1))), 1)+
IF(INDEX($AC:$AC, LOOKUP(2, 1 / ($AC$1:INDIRECT("$AC$"&amp;ROW($AC97)-1) &lt;&gt; ""),ROW($AC$1:INDIRECT("$AC$"&amp;ROW($AC97)-1))), 1)+
INDEX($AD:$AD, LOOKUP(2, 1 / ($AD$1:INDIRECT("$AD$"&amp;ROW($AD97)-1) &lt;&gt; ""),ROW($AD$1:INDIRECT("$AD$"&amp;ROW($AD97)-1))), 1)+
INDEX($AE:$AE, LOOKUP(2, 1 / ($AE$1:INDIRECT("$AE$"&amp;ROW($AE97)-1) &lt;&gt; ""),ROW($AE$1:INDIRECT("$AE$"&amp;ROW($AD97)-1))), 1)+
INDEX($AE:$AF, LOOKUP(2, 1 / ($AF$1:INDIRECT("$AF$"&amp;ROW($AF97)-1) &lt;&gt; ""),ROW($AF$1:INDIRECT("$AF$"&amp;ROW($AD97)-1))), 1)+
INDEX($AG:$AG, LOOKUP(2, 1 / ($AG$1:INDIRECT("$AG$"&amp;ROW($AG97)-1) &lt;&gt; ""),ROW($AG$1:INDIRECT("$AG$"&amp;ROW($AD97)-1))), 1)+
INDEX($AH:$AH, LOOKUP(2, 1 / ($AH$1:INDIRECT("$AH$"&amp;ROW($AH97)-1) &lt;&gt; ""),ROW($AH$1:INDIRECT("$AH$"&amp;ROW($AD97)-1))), 1)&gt;=510,0,
IF(INDEX($AF:$AF, LOOKUP(2, 1 / ($AF$1:INDIRECT("$AF$"&amp;ROW($AF97)-1) &lt;&gt; ""),ROW($AF$1:INDIRECT("$AF$"&amp;ROW($AF97)-1))), 1)&gt;=255,0,
VLOOKUP(INDIRECT("$G$"&amp;LOOKUP(2, 1 / ($AF$1:INDIRECT("$AF$"&amp;ROW($AF97)-1) &lt;&gt; ""),ROW($AF$1:INDIRECT("$AF$"&amp;ROW($AF97)-1)))), 'EV and Base'!$A$1:$N$671, 6, FALSE))))</f>
        <v/>
      </c>
      <c r="AG97" s="2" t="str" cm="1">
        <f t="array" aca="1" ref="AG97" ca="1">IF(NOT(ISNUMBER(INDEX($A:$A, LOOKUP(2, 1 / ($A$1:INDIRECT("$A$"&amp;ROW($A97)) &lt;&gt; ""),ROW($A$1:INDIRECT("$A$"&amp;ROW($A97)))), 1))), "",
INDEX($AG:$AG, LOOKUP(2, 1 / ($AG$1:INDIRECT("$AG$"&amp;ROW($AG97)-1) &lt;&gt; ""),ROW($AG$1:INDIRECT("$AG$"&amp;ROW($AG97)-1))), 1)+
IF(INDEX($AC:$AC, LOOKUP(2, 1 / ($AC$1:INDIRECT("$AC$"&amp;ROW($AC97)-1) &lt;&gt; ""),ROW($AC$1:INDIRECT("$AC$"&amp;ROW($AC97)-1))), 1)+
INDEX($AD:$AD, LOOKUP(2, 1 / ($AD$1:INDIRECT("$AD$"&amp;ROW($AD97)-1) &lt;&gt; ""),ROW($AD$1:INDIRECT("$AD$"&amp;ROW($AD97)-1))), 1)+
INDEX($AE:$AE, LOOKUP(2, 1 / ($AE$1:INDIRECT("$AE$"&amp;ROW($AE97)-1) &lt;&gt; ""),ROW($AE$1:INDIRECT("$AE$"&amp;ROW($AD97)-1))), 1)+
INDEX($AE:$AF, LOOKUP(2, 1 / ($AF$1:INDIRECT("$AF$"&amp;ROW($AF97)-1) &lt;&gt; ""),ROW($AF$1:INDIRECT("$AF$"&amp;ROW($AD97)-1))), 1)+
INDEX($AG:$AG, LOOKUP(2, 1 / ($AG$1:INDIRECT("$AG$"&amp;ROW($AG97)-1) &lt;&gt; ""),ROW($AG$1:INDIRECT("$AG$"&amp;ROW($AD97)-1))), 1)+
INDEX($AH:$AH, LOOKUP(2, 1 / ($AH$1:INDIRECT("$AH$"&amp;ROW($AH97)-1) &lt;&gt; ""),ROW($AH$1:INDIRECT("$AH$"&amp;ROW($AD97)-1))), 1)&gt;=510,0,
IF(INDEX($AG:$AG, LOOKUP(2, 1 / ($AG$1:INDIRECT("$AG$"&amp;ROW($AG97)-1) &lt;&gt; ""),ROW($AG$1:INDIRECT("$AG$"&amp;ROW($AG97)-1))), 1)&gt;=255,0,
VLOOKUP(INDIRECT("$G$"&amp;LOOKUP(2, 1 / ($AG$1:INDIRECT("$AG$"&amp;ROW($AG97)-1) &lt;&gt; ""),ROW($AG$1:INDIRECT("$AG$"&amp;ROW($AG97)-1)))), 'EV and Base'!$A$1:$N$671, 7, FALSE))))</f>
        <v/>
      </c>
      <c r="AH97" s="24" t="str" cm="1">
        <f t="array" aca="1" ref="AH97" ca="1">IF(NOT(ISNUMBER(INDEX($A:$A,LOOKUP(2,1/($A$1:INDIRECT("$A$"&amp;ROW($A97))&lt;&gt;""),ROW($A$1:INDIRECT("$A$"&amp;ROW($A97)))),1))),"",
INDEX($AH:$AH,LOOKUP(2,1/($AH$1:INDIRECT("$AH$"&amp;ROW($AH97)-1)&lt;&gt;""),ROW($AH$1:INDIRECT("$AH$"&amp;ROW($AH97)-1))),1)+
IF(INDEX($AC:$AC,LOOKUP(2,1/($AC$1:INDIRECT("$AC$"&amp;ROW($AC97)-1)&lt;&gt;""),ROW($AC$1:INDIRECT("$AC$"&amp;ROW($AC97)-1))),1)+
INDEX($AD:$AD,LOOKUP(2,1/($AD$1:INDIRECT("$AD$"&amp;ROW($AD97)-1)&lt;&gt;""),ROW($AD$1:INDIRECT("$AD$"&amp;ROW($AD97)-1))),1)+
INDEX($AE:$AE,LOOKUP(2,1/($AE$1:INDIRECT("$AE$"&amp;ROW($AE97)-1)&lt;&gt;""),ROW($AE$1:INDIRECT("$AE$"&amp;ROW($AD97)-1))),1)+
INDEX($AE:$AF,LOOKUP(2,1/($AF$1:INDIRECT("$AF$"&amp;ROW($AF97)-1)&lt;&gt;""),ROW($AF$1:INDIRECT("$AF$"&amp;ROW($AD97)-1))),1)+
INDEX($AG:$AG,LOOKUP(2,1/($AG$1:INDIRECT("$AG$"&amp;ROW($AG97)-1)&lt;&gt;""),ROW($AG$1:INDIRECT("$AG$"&amp;ROW($AD97)-1))),1)+
INDEX($AH:$AH,LOOKUP(2,1/($AH$1:INDIRECT("$AH$"&amp;ROW($AH97)-1)&lt;&gt;""),ROW($AH$1:INDIRECT("$AH$"&amp;ROW($AD97)-1))),1)&gt;=510,0,
IF(INDEX($AH:$AH,LOOKUP(2,1/($AH$1:INDIRECT("$AH$"&amp;ROW($AH97)-1)&lt;&gt;""),ROW($AH$1:INDIRECT("$AH$"&amp;ROW($AH97)-1))),1)&gt;=255,0,
VLOOKUP(INDIRECT("$G$"&amp;LOOKUP(2,1/($AH$1:INDIRECT("$AH$"&amp;ROW($AH97)-1)&lt;&gt;""),ROW($AH$1:INDIRECT("$AH$"&amp;ROW($AH97)-1)))),'EV and Base'!$A$1:$N$671,8,FALSE))))</f>
        <v/>
      </c>
      <c r="AI97" s="29" t="str" cm="1">
        <f t="array" aca="1" ref="AI97" ca="1">IF(NOT(ISNUMBER(INDEX($A:$A,LOOKUP(2,1/($A$1:INDIRECT("$A$"&amp;ROW($A97))&lt;&gt;""),ROW($A$1:INDIRECT("$A$"&amp;ROW($A97)))),1))),"",
ROUNDDOWN((((2*VLOOKUP($AA97,'EV and Base'!$A$1:$N$671,9,FALSE))+31+ROUNDDOWN($AC97/4,0))*$AB97)/100,0)+$AB97+10)</f>
        <v/>
      </c>
      <c r="AJ97" s="21" t="str" cm="1">
        <f t="array" aca="1" ref="AJ97" ca="1">IF(NOT(ISNUMBER(INDEX($A:$A, LOOKUP(2, 1 / ($A$1:INDIRECT("$A$"&amp;ROW($A97)) &lt;&gt; ""),ROW($A$1:INDIRECT("$A$"&amp;ROW($A97)))), 1))), "",
ROUNDDOWN((ROUNDDOWN((((2*VLOOKUP($AA97, 'EV and Base'!$A$1:$N$671, 10, FALSE))+31+ROUNDDOWN($AD97/4, 0))*$AB97)/100, 0)+5)*1.1, 0))</f>
        <v/>
      </c>
      <c r="AK97" s="21" t="str" cm="1">
        <f t="array" aca="1" ref="AK97" ca="1">IF(NOT(ISNUMBER(INDEX($A:$A, LOOKUP(2, 1 / ($A$1:INDIRECT("$A$"&amp;ROW($A97)) &lt;&gt; ""),ROW($A$1:INDIRECT("$A$"&amp;ROW($A97)))), 1))), "",
ROUNDDOWN((ROUNDDOWN((((2*VLOOKUP($AA97, 'EV and Base'!$A$1:$N$671, 11, FALSE))+30+ROUNDDOWN($AE97/4, 0))*$AB97)/100, 0)+5), 0)
&amp;"-"&amp;
ROUNDDOWN((ROUNDDOWN((((2*VLOOKUP($AA97, 'EV and Base'!$A$1:$N$671, 11, FALSE))+31+ROUNDDOWN($AE97/4, 0))*$AB97)/100, 0)+5), 0))</f>
        <v/>
      </c>
      <c r="AL97" s="21" t="str" cm="1">
        <f t="array" aca="1" ref="AL97" ca="1">IF(NOT(ISNUMBER(INDEX($A:$A, LOOKUP(2, 1 / ($A$1:INDIRECT("$A$"&amp;ROW($A97)) &lt;&gt; ""),ROW($A$1:INDIRECT("$A$"&amp;ROW($A97)))), 1))), "",
ROUNDDOWN((ROUNDDOWN((((2*VLOOKUP($AA97, 'EV and Base'!$A$1:$N$671, 12, FALSE))+0+ROUNDDOWN($AF97/4, 0))*$AB97)/100, 0)+5)*0.9, 0)
&amp;"-"&amp;
ROUNDDOWN((ROUNDDOWN((((2*VLOOKUP($AA97, 'EV and Base'!$A$1:$N$671, 12, FALSE))+31+ROUNDDOWN($AF97/4, 0))*$AB97)/100, 0)+5)*0.9, 0))</f>
        <v/>
      </c>
      <c r="AM97" s="21" t="str" cm="1">
        <f t="array" aca="1" ref="AM97" ca="1">IF(NOT(ISNUMBER(INDEX($A:$A, LOOKUP(2, 1 / ($A$1:INDIRECT("$A$"&amp;ROW($A97)) &lt;&gt; ""),ROW($A$1:INDIRECT("$A$"&amp;ROW($A97)))), 1))), "",
ROUNDDOWN((ROUNDDOWN((((2*VLOOKUP($AA97, 'EV and Base'!$A$1:$N$671, 13, FALSE))+30+ROUNDDOWN($AG97/4, 0))*$AB97)/100, 0)+5), 0)
&amp;"-"&amp;
ROUNDDOWN((ROUNDDOWN((((2*VLOOKUP($AA97, 'EV and Base'!$A$1:$N$671, 13, FALSE))+31+ROUNDDOWN($AG97/4, 0))*$AB97)/100, 0)+5), 0))</f>
        <v/>
      </c>
      <c r="AN97" s="25" t="str" cm="1">
        <f t="array" aca="1" ref="AN97" ca="1">IF(NOT(ISNUMBER(INDEX($A:$A, LOOKUP(2, 1 / ($A$1:INDIRECT("$A$"&amp;ROW($A97)) &lt;&gt; ""),ROW($A$1:INDIRECT("$A$"&amp;ROW($A97)))), 1))), "",
ROUNDDOWN((ROUNDDOWN((((2*VLOOKUP($AA97, 'EV and Base'!$A$1:$N$671, 14, FALSE))+31+ROUNDDOWN($AH97/4, 0))*$AB97)/100, 0)+5), 0))</f>
        <v/>
      </c>
      <c r="AO97" s="23" t="str" cm="1">
        <f t="array" aca="1" ref="AO97" ca="1">IF(NOT(ISNUMBER(INDEX($A:$A, LOOKUP(2, 1 / ($A$1:INDIRECT("$A$"&amp;ROW($A97)) &lt;&gt; ""),ROW($A$1:INDIRECT("$A$"&amp;ROW($A97)))), 1))), "",
ROUNDDOWN((((2*VLOOKUP($AA97, 'EV and Base'!$A$1:$N$671, 9, FALSE))+31+ROUNDDOWN($AC97/4, 0))*$AB97)/100, 0)+$AB97+10)</f>
        <v/>
      </c>
      <c r="AP97" s="2" t="str" cm="1">
        <f t="array" aca="1" ref="AP97" ca="1">IF(NOT(ISNUMBER(INDEX($A:$A, LOOKUP(2, 1 / ($A$1:INDIRECT("$A$"&amp;ROW($A97)) &lt;&gt; ""),ROW($A$1:INDIRECT("$A$"&amp;ROW($A97)))), 1))), "",
ROUNDDOWN((ROUNDDOWN((((2*VLOOKUP($AA97, 'EV and Base'!$A$1:$N$671, 10, FALSE))+31+ROUNDDOWN($AD97/4, 0))*$AB97)/100, 0)+5)*1.1, 0))</f>
        <v/>
      </c>
      <c r="AQ97" s="2" t="str" cm="1">
        <f t="array" aca="1" ref="AQ97" ca="1">IF(NOT(ISNUMBER(INDEX($A:$A, LOOKUP(2, 1 / ($A$1:INDIRECT("$A$"&amp;ROW($A97)) &lt;&gt; ""),ROW($A$1:INDIRECT("$A$"&amp;ROW($A97)))), 1))), "",
ROUNDDOWN((ROUNDDOWN((((2*VLOOKUP($AA97, 'EV and Base'!$A$1:$N$671, 11, FALSE))+$AV$2+ROUNDDOWN($AE97/4, 0))*$AB97)/100, 0)+5), 0))</f>
        <v/>
      </c>
      <c r="AR97" s="22" t="str" cm="1">
        <f t="array" aca="1" ref="AR97" ca="1">IF(NOT(ISNUMBER(INDEX($A:$A, LOOKUP(2, 1 / ($A$1:INDIRECT("$A$"&amp;ROW($A97)) &lt;&gt; ""),ROW($A$1:INDIRECT("$A$"&amp;ROW($A97)))), 1))), "",
ROUNDDOWN((ROUNDDOWN((((2*VLOOKUP($AA97, 'EV and Base'!$A$1:$N$671, 12, FALSE))+$AW$2+ROUNDDOWN($AF97/4, 0))*$AB97)/100, 0)+5)*0.9, 0))</f>
        <v/>
      </c>
      <c r="AS97" s="2" t="str" cm="1">
        <f t="array" aca="1" ref="AS97" ca="1">IF(NOT(ISNUMBER(INDEX($A:$A, LOOKUP(2, 1 / ($A$1:INDIRECT("$A$"&amp;ROW($A97)) &lt;&gt; ""),ROW($A$1:INDIRECT("$A$"&amp;ROW($A97)))), 1))), "",
ROUNDDOWN((ROUNDDOWN((((2*VLOOKUP($AA97, 'EV and Base'!$A$1:$N$671, 13, FALSE))+$AX$2+ROUNDDOWN($AG97/4, 0))*$AB97)/100, 0)+5), 0))</f>
        <v/>
      </c>
      <c r="AT97" s="24" t="str" cm="1">
        <f t="array" aca="1" ref="AT97" ca="1">IF(NOT(ISNUMBER(INDEX($A:$A, LOOKUP(2, 1 / ($A$1:INDIRECT("$A$"&amp;ROW($A97)) &lt;&gt; ""),ROW($A$1:INDIRECT("$A$"&amp;ROW($A97)))), 1))), "",
ROUNDDOWN((ROUNDDOWN((((2*VLOOKUP($AA97, 'EV and Base'!$A$1:$N$671, 14, FALSE))+31+ROUNDDOWN($AH97/4, 0))*$AB97)/100, 0)+5), 0))</f>
        <v/>
      </c>
      <c r="AU97" s="28"/>
      <c r="AY97" t="str" cm="1">
        <f t="array" aca="1" ref="AY97" ca="1">IF(NOT(ISNUMBER(INDEX($A:$A,LOOKUP(2,1/($A$1:INDIRECT("$A$"&amp;ROW($A97))&lt;&gt;""),ROW($A$1:INDIRECT("$A$"&amp;ROW($A97)))),1))),"",
INDEX($AY:$AY,LOOKUP(2,1/($AY$1:INDIRECT("$AY$"&amp;ROW($AY97)-1)&lt;&gt;""),ROW($AY$1:INDIRECT("$AY$"&amp;ROW($AY97)-1))),1)+$BL97)</f>
        <v/>
      </c>
      <c r="AZ97" s="3" t="str" cm="1">
        <f t="array" aca="1" ref="AZ97" ca="1">IF(NOT(ISNUMBER(INDEX($A:$A, LOOKUP(2, 1 / ($A$1:INDIRECT("$A$"&amp;ROW($A97)) &lt;&gt; ""),ROW($A$1:INDIRECT("$A$"&amp;ROW($A97)))), 1))), "",
VLOOKUP(INDIRECT("$G$"&amp;LOOKUP(2, 1 / ($AY$1:INDIRECT("$AY$"&amp;ROW($AY97)-1) &lt;&gt; ""),ROW($AY$1:INDIRECT("$AY$"&amp;ROW($AY97)-1)))),'EV and Base'!A92:N762,2,FALSE))</f>
        <v/>
      </c>
      <c r="BA97" s="3" t="str" cm="1">
        <f t="array" aca="1" ref="BA97" ca="1">IF(NOT(ISNUMBER(INDEX($A:$A, LOOKUP(2, 1 / ($A$1:INDIRECT("$A$"&amp;ROW($A97)) &lt;&gt; ""),ROW($A$1:INDIRECT("$A$"&amp;ROW($A97)))), 1))), "",
INDIRECT("$I$"&amp;LOOKUP(2, 1 / ($AY$1:INDIRECT("$AY$"&amp;ROW($AY97)-1) &lt;&gt; ""),ROW($AY$1:INDIRECT("$AY$"&amp;ROW($AY97)-1)))))</f>
        <v/>
      </c>
      <c r="BB97" s="1" t="str" cm="1">
        <f t="array" aca="1" ref="BB97" ca="1">IF(NOT(ISNUMBER(INDEX($A:$A, LOOKUP(2, 1 / ($A$1:INDIRECT("$A$"&amp;ROW($A97)) &lt;&gt; ""),ROW($A$1:INDIRECT("$A$"&amp;ROW($A97)))), 1))), "",
INDIRECT("$AB$"&amp;LOOKUP(2, 1 / ($AY$1:INDIRECT("$AY$"&amp;ROW($AY97)-1) &lt;&gt; ""),ROW($AY$1:INDIRECT("$AY$"&amp;ROW($AY97)-1)))))</f>
        <v/>
      </c>
      <c r="BC97" s="3" t="str" cm="1">
        <f t="array" aca="1" ref="BC97" ca="1">IF(NOT(ISNUMBER(INDEX($A:$A,LOOKUP(2,1/($A$1:INDIRECT("$A$"&amp;ROW($A97))&lt;&gt;""),ROW($A$1:INDIRECT("$A$"&amp;ROW($A97)))),1))),"",
$BA97+$BA97+10)</f>
        <v/>
      </c>
      <c r="BD97" s="3" t="str" cm="1">
        <f t="array" aca="1" ref="BD97" ca="1">IF(NOT(ISNUMBER(INDEX($A:$A,LOOKUP(2,1/($A$1:INDIRECT("$A$"&amp;ROW($A97))&lt;&gt;""),ROW($A$1:INDIRECT("$A$"&amp;ROW($A97)))),1))),"",
$BA97+$BB97+10)</f>
        <v/>
      </c>
      <c r="BE97" s="3" t="str" cm="1">
        <f t="array" aca="1" ref="BE97" ca="1">IF(NOT(ISNUMBER(INDEX($A:$A,LOOKUP(2,1/($A$1:INDIRECT("$A$"&amp;ROW($A97))&lt;&gt;""),ROW($A$1:INDIRECT("$A$"&amp;ROW($A97)))),1))),"",
$BC97*$BC97)</f>
        <v/>
      </c>
      <c r="BF97" s="3" t="str" cm="1">
        <f t="array" aca="1" ref="BF97" ca="1">IF(NOT(ISNUMBER(INDEX($A:$A,LOOKUP(2,1/($A$1:INDIRECT("$A$"&amp;ROW($A97))&lt;&gt;""),ROW($A$1:INDIRECT("$A$"&amp;ROW($A97)))),1))),"",
$BD97*$BD97)</f>
        <v/>
      </c>
      <c r="BG97" s="3" t="str" cm="1">
        <f t="array" aca="1" ref="BG97" ca="1">IF(NOT(ISNUMBER(INDEX($A:$A,LOOKUP(2,1/($A$1:INDIRECT("$A$"&amp;ROW($A97))&lt;&gt;""),ROW($A$1:INDIRECT("$A$"&amp;ROW($A97)))),1))),"",
_xlfn.FLOOR.MATH(1.5*_xlfn.FLOOR.MATH($AZ97*BA97/5)))</f>
        <v/>
      </c>
      <c r="BH97" s="3" t="str" cm="1">
        <f t="array" aca="1" ref="BH97" ca="1">IF(NOT(ISNUMBER(INDEX($A:$A, LOOKUP(2, 1 / ($A$1:INDIRECT("$A$"&amp;ROW($A97)) &lt;&gt; ""),ROW($A$1:INDIRECT("$A$"&amp;ROW($A97)))), 1))), "",
_xlfn.FLOOR.MATH($BG97/IF(OR(INDIRECT("$C$"&amp;LOOKUP(2, 1 / ($AY$1:INDIRECT("$AY$"&amp;ROW($AY97)-1) &lt;&gt; ""),ROW($AY$1:INDIRECT("$AY$"&amp;ROW($AY97)-1))))="Multi",
INDIRECT("$C$"&amp;LOOKUP(2, 1 / ($AY$1:INDIRECT("$AY$"&amp;ROW($AY97)-1) &lt;&gt; ""),ROW($AY$1:INDIRECT("$AY$"&amp;ROW($AY97)-1))))="Double"),2,1)))</f>
        <v/>
      </c>
      <c r="BI97" s="3" t="str" cm="1">
        <f t="array" aca="1" ref="BI97" ca="1">IF(NOT(ISNUMBER(INDEX($A:$A,LOOKUP(2,1/($A$1:INDIRECT("$A$"&amp;ROW($A97))&lt;&gt;""),ROW($A$1:INDIRECT("$A$"&amp;ROW($A97)))),1))),"",
VLOOKUP($BC97,GameFreakSQRT!$A$1:$B$200,2,FALSE))</f>
        <v/>
      </c>
      <c r="BJ97" s="3" t="str" cm="1">
        <f t="array" aca="1" ref="BJ97" ca="1">IF(NOT(ISNUMBER(INDEX($A:$A,LOOKUP(2,1/($A$1:INDIRECT("$A$"&amp;ROW($A97))&lt;&gt;""),ROW($A$1:INDIRECT("$A$"&amp;ROW($A97)))),1))),"",
VLOOKUP($BD97,GameFreakSQRT!$A$1:$B$200,2,FALSE))</f>
        <v/>
      </c>
      <c r="BK97" s="3" t="str" cm="1">
        <f t="array" aca="1" ref="BK97" ca="1">IF(NOT(ISNUMBER(INDEX($A:$A,LOOKUP(2,1/($A$1:INDIRECT("$A$"&amp;ROW($A97))&lt;&gt;""),ROW($A$1:INDIRECT("$A$"&amp;ROW($A97)))),1))),"",
_xlfn.FLOOR.MATH((($BI97*$BE97)*$BH97)/($BJ97*$BF97))+1)</f>
        <v/>
      </c>
      <c r="BL97" s="3" t="str" cm="1">
        <f t="array" aca="1" ref="BL97" ca="1">IF(NOT(ISNUMBER(INDEX($A:$A,LOOKUP(2,1/($A$1:INDIRECT("$A$"&amp;ROW($A97))&lt;&gt;""),ROW($A$1:INDIRECT("$A$"&amp;ROW($A97)))),1))),"",
_xlfn.FLOOR.MATH($BK97*IF(NOT(INDIRECT("$Z$"&amp;LOOKUP(2, 1 / ($AY$1:INDIRECT("$AY$"&amp;ROW($AY97)-1) &lt;&gt; ""),ROW($AY$1:INDIRECT("$AY$"&amp;ROW($AY97)-1))))=""),1.5,1)))</f>
        <v/>
      </c>
      <c r="BM97" s="3" t="str" cm="1">
        <f t="array" aca="1" ref="BM97" ca="1">IF(NOT(ISNUMBER(INDEX($A:$A, LOOKUP(2, 1 / ($A$1:INDIRECT("$A$"&amp;ROW($A97)) &lt;&gt; ""),ROW($A$1:INDIRECT("$A$"&amp;ROW($A97)))), 1))), "",
INDIRECT("$Y$"&amp;LOOKUP(2, 1 / ($AY$1:INDIRECT("$AY$"&amp;ROW($AY97)-1) &lt;&gt; ""),ROW($AY$1:INDIRECT("$AY$"&amp;ROW($AY97)-1)))))</f>
        <v/>
      </c>
      <c r="BN97" s="3" t="str">
        <f t="shared" ca="1" si="7"/>
        <v/>
      </c>
      <c r="CT97" s="3" t="str" cm="1">
        <f t="array" aca="1" ref="CT97" ca="1">IF(NOT(ISNUMBER(INDEX($A:$A, LOOKUP(2, 1 / ($A$1:INDIRECT("$A$"&amp;ROW($A97)) &lt;&gt; ""),ROW($A$1:INDIRECT("$A$"&amp;ROW($A97)))), 1))), "",
$AY97-INDEX($AY:$AY, LOOKUP(2, 1 / ($AY$1:INDIRECT("$AV$"&amp;ROW($AY97)-1) &lt;&gt; ""),ROW($AY$1:INDIRECT("$AV$"&amp;ROW($AY97)-1))), 1))</f>
        <v/>
      </c>
      <c r="CU97" s="3" t="str" cm="1">
        <f t="array" aca="1" ref="CU97" ca="1">IF(NOT(ISNUMBER(INDEX($A:$A, LOOKUP(2, 1 / ($A$1:INDIRECT("$A$"&amp;ROW($A97)) &lt;&gt; ""),ROW($A$1:INDIRECT("$A$"&amp;ROW($A97)))), 1))), "",
INDEX($Y:$Y, LOOKUP(2, 1 / ($Y$1:INDIRECT("$Y$"&amp;ROW($Y97)-1) &lt;&gt; ""),ROW($Y$1:INDIRECT("$Y$"&amp;ROW($Y97)-1))), 1))</f>
        <v/>
      </c>
      <c r="CV97" s="1" t="str">
        <f ca="1">IFERROR(VLOOKUP($AY97, 'Medium-Slow'!$A$1:$B$101, 2, TRUE),"")</f>
        <v/>
      </c>
    </row>
    <row r="98" spans="1:100" x14ac:dyDescent="0.45">
      <c r="A98" s="69"/>
      <c r="B98" s="69"/>
      <c r="C98" s="69" t="str">
        <f t="shared" ref="C98:C99" si="10">$C97</f>
        <v>Single</v>
      </c>
      <c r="D98" s="69"/>
      <c r="E98" s="69"/>
      <c r="F98" s="56">
        <v>2</v>
      </c>
      <c r="G98" s="2" t="s">
        <v>127</v>
      </c>
      <c r="H98" s="2" t="s">
        <v>50</v>
      </c>
      <c r="I98" s="2">
        <v>19</v>
      </c>
      <c r="J98" s="2" t="s">
        <v>97</v>
      </c>
      <c r="K98" s="2" t="s">
        <v>107</v>
      </c>
      <c r="L98" s="2" t="s">
        <v>53</v>
      </c>
      <c r="M98" s="2" t="s">
        <v>88</v>
      </c>
      <c r="N98" s="2" t="s">
        <v>135</v>
      </c>
      <c r="O98" s="2" t="s">
        <v>243</v>
      </c>
      <c r="P98" s="2" t="s">
        <v>74</v>
      </c>
      <c r="Q98" s="2">
        <v>6</v>
      </c>
      <c r="R98" s="2">
        <f>_xlfn.FLOOR.MATH((((2*VLOOKUP(G98, 'EV and Base'!$A$1:$N$671, 9, FALSE))+$Q98)*$I98)/100)+$I98+10</f>
        <v>49</v>
      </c>
      <c r="S98" s="2">
        <f>_xlfn.FLOOR.MATH((_xlfn.FLOOR.MATH((((2*VLOOKUP($G98, 'EV and Base'!$A$1:$N$671, 10, FALSE))+$Q98)*$I98)/100)+5)*
IF(OR($J98="Lonely", $J98="Brave", $J98="Adamant", $J98="Naughty"), 1.1,
IF(OR($J98="Bold", $J98="Timid", $J98="Modest", $J98="Calm"), 0.9, 1)))</f>
        <v>26</v>
      </c>
      <c r="T98" s="2">
        <f>_xlfn.FLOOR.MATH((_xlfn.FLOOR.MATH((((2*VLOOKUP($G98, 'EV and Base'!$A$1:$N$671, 11, FALSE))+$Q98)*$I98)/100)+5)*
IF(OR($J98="Bold", $J98="Relaxed", $J98="Impish", $J98="Lax"), 1.1,
IF(OR($J98="Lonely", $J98="Hasty", $J98="Mild", $J98="Gentle"), 0.9, 1)))</f>
        <v>24</v>
      </c>
      <c r="U98" s="2">
        <f>_xlfn.FLOOR.MATH((_xlfn.FLOOR.MATH((((2*VLOOKUP($G98, 'EV and Base'!$A$1:$N$671, 12, FALSE))+$Q98)*$I98)/100)+5)*
IF(OR($J98="Modest", $J98="Mild", $J98="Quiet", $J98="Rash"), 1.1,
IF(OR($J98="Adamant", $J98="Impish", $J98="Jolly", $J98="Careful"), 0.9, 1)))</f>
        <v>26</v>
      </c>
      <c r="V98" s="2">
        <f>_xlfn.FLOOR.MATH((_xlfn.FLOOR.MATH((((2*VLOOKUP($G98, 'EV and Base'!$A$1:$N$671, 13, FALSE))+$Q98)*$I98)/100)+5)*
IF(OR($J98="Calm", $J98="Gentle", $J98="Sassy", $J98="Careful"), 1.1,
IF(OR($J98="Naughty", $J98="Lax", $J98="Naive", $J98="Rash"), 0.9, 1)))</f>
        <v>24</v>
      </c>
      <c r="W98" s="2">
        <f>_xlfn.FLOOR.MATH((_xlfn.FLOOR.MATH((((2*VLOOKUP($G98, 'EV and Base'!$A$1:$N$671, 14, FALSE))+$Q98)*$I98)/100)+5)*
IF(OR($J98="Timid", $J98="Hasty", $J98="Jolly", $J98="Naive"), 1.1,
IF(OR($J98="Brave", $J98="Relaxed", $J98="Quiet", $J98="Sassy"), 0.9, 1)))</f>
        <v>30</v>
      </c>
      <c r="X98" s="69"/>
      <c r="AA98" s="23" t="str" cm="1">
        <f t="array" aca="1" ref="AA98" ca="1">IF(NOT(ISNUMBER(INDEX($A:$A,LOOKUP(2,1/($A$1:INDIRECT("$A$"&amp;ROW($A98))&lt;&gt;""),ROW($A$1:INDIRECT("$A$"&amp;ROW($A98)))),1))),"",
IF(NOT(ISNUMBER($A98)),$AA97,
IF($AB98&lt;16,"Lillipup",
IF($AB98&lt;32,"Herdier",
"Stoutland"))))</f>
        <v/>
      </c>
      <c r="AB98" s="25" t="str" cm="1">
        <f t="array" aca="1" ref="AB98" ca="1">IF(NOT(ISNUMBER(INDEX($A:$A, LOOKUP(2, 1 / ($A$1:INDIRECT("$A$"&amp;ROW($A98)) &lt;&gt; ""),ROW($A$1:INDIRECT("$A$"&amp;ROW($A98)))), 1))), "",
VLOOKUP($AY98,'Medium-Slow'!$A$1:$B$101,2,TRUE))</f>
        <v/>
      </c>
      <c r="AC98" s="23" t="str" cm="1">
        <f t="array" aca="1" ref="AC98" ca="1">IF(NOT(ISNUMBER(INDEX($A:$A, LOOKUP(2, 1 / ($A$1:INDIRECT("$A$"&amp;ROW($A98)) &lt;&gt; ""),ROW($A$1:INDIRECT("$A$"&amp;ROW($A98)))), 1))), "",
INDEX($AC:$AC, LOOKUP(2, 1 / ($AC$1:INDIRECT("$AC$"&amp;ROW($AC98)-1) &lt;&gt; ""),ROW($AC$1:INDIRECT("$AC$"&amp;ROW($AC98)-1))), 1)+
IF(INDEX($AC:$AC, LOOKUP(2, 1 / ($AC$1:INDIRECT("$AC$"&amp;ROW($AC98)-1) &lt;&gt; ""),ROW($AC$1:INDIRECT("$AC$"&amp;ROW($AC98)-1))), 1)+
INDEX($AD:$AD, LOOKUP(2, 1 / ($AD$1:INDIRECT("$AD$"&amp;ROW($AD98)-1) &lt;&gt; ""),ROW($AD$1:INDIRECT("$AD$"&amp;ROW($AD98)-1))), 1)+
INDEX($AE:$AE, LOOKUP(2, 1 / ($AE$1:INDIRECT("$AE$"&amp;ROW($AE98)-1) &lt;&gt; ""),ROW($AE$1:INDIRECT("$AE$"&amp;ROW($AD98)-1))), 1)+
INDEX($AE:$AF, LOOKUP(2, 1 / ($AF$1:INDIRECT("$AF$"&amp;ROW($AF98)-1) &lt;&gt; ""),ROW($AF$1:INDIRECT("$AF$"&amp;ROW($AD98)-1))), 1)+
INDEX($AG:$AG, LOOKUP(2, 1 / ($AG$1:INDIRECT("$AG$"&amp;ROW($AG98)-1) &lt;&gt; ""),ROW($AG$1:INDIRECT("$AG$"&amp;ROW($AD98)-1))), 1)+
INDEX($AH:$AH, LOOKUP(2, 1 / ($AH$1:INDIRECT("$AH$"&amp;ROW($AH98)-1) &lt;&gt; ""),ROW($AH$1:INDIRECT("$AH$"&amp;ROW($AD98)-1))), 1)&gt;=510,0,
IF(INDEX($AC:$AC, LOOKUP(2, 1 / ($AC$1:INDIRECT("$AC$"&amp;ROW($AC98)-1) &lt;&gt; ""),ROW($AC$1:INDIRECT("$AC$"&amp;ROW($AC98)-1))), 1)&gt;=255,0,
VLOOKUP(INDIRECT("$G$"&amp;LOOKUP(2, 1 / ($AC$1:INDIRECT("$AC$"&amp;ROW($AC98)-1) &lt;&gt; ""),ROW($AC$1:INDIRECT("$AC$"&amp;ROW($AC98)-1)))), 'EV and Base'!$A$1:$N$671, 3, FALSE))))</f>
        <v/>
      </c>
      <c r="AD98" s="2" t="str" cm="1">
        <f t="array" aca="1" ref="AD98" ca="1">IF(NOT(ISNUMBER(INDEX($A:$A, LOOKUP(2, 1 / ($A$1:INDIRECT("$A$"&amp;ROW($A98)) &lt;&gt; ""),ROW($A$1:INDIRECT("$A$"&amp;ROW($A98)))), 1))), "",
INDEX($AD:$AD, LOOKUP(2, 1 / ($AD$1:INDIRECT("$AD$"&amp;ROW($AD98)-1) &lt;&gt; ""),ROW($AD$1:INDIRECT("$AD$"&amp;ROW($AD98)-1))), 1)+
IF(INDEX($AC:$AC, LOOKUP(2, 1 / ($AC$1:INDIRECT("$AC$"&amp;ROW($AC98)-1) &lt;&gt; ""),ROW($AC$1:INDIRECT("$AC$"&amp;ROW($AC98)-1))), 1)+
INDEX($AD:$AD, LOOKUP(2, 1 / ($AD$1:INDIRECT("$AD$"&amp;ROW($AD98)-1) &lt;&gt; ""),ROW($AD$1:INDIRECT("$AD$"&amp;ROW($AD98)-1))), 1)+
INDEX($AE:$AE, LOOKUP(2, 1 / ($AE$1:INDIRECT("$AE$"&amp;ROW($AE98)-1) &lt;&gt; ""),ROW($AE$1:INDIRECT("$AE$"&amp;ROW($AD98)-1))), 1)+
INDEX($AE:$AF, LOOKUP(2, 1 / ($AF$1:INDIRECT("$AF$"&amp;ROW($AF98)-1) &lt;&gt; ""),ROW($AF$1:INDIRECT("$AF$"&amp;ROW($AD98)-1))), 1)+
INDEX($AG:$AG, LOOKUP(2, 1 / ($AG$1:INDIRECT("$AG$"&amp;ROW($AG98)-1) &lt;&gt; ""),ROW($AG$1:INDIRECT("$AG$"&amp;ROW($AD98)-1))), 1)+
INDEX($AH:$AH, LOOKUP(2, 1 / ($AH$1:INDIRECT("$AH$"&amp;ROW($AH98)-1) &lt;&gt; ""),ROW($AH$1:INDIRECT("$AH$"&amp;ROW($AD98)-1))), 1)&gt;=510,0,
IF(INDEX($AD:$AD, LOOKUP(2, 1 / ($AD$1:INDIRECT("$AD$"&amp;ROW($AD98)-1) &lt;&gt; ""),ROW($AD$1:INDIRECT("$AD$"&amp;ROW($AD98)-1))), 1)&gt;=255,0,
VLOOKUP(INDIRECT("$G$"&amp;LOOKUP(2, 1 / ($AD$1:INDIRECT("$AD$"&amp;ROW($AD98)-1) &lt;&gt; ""),ROW($AD$1:INDIRECT("$AD$"&amp;ROW($AD98)-1)))), 'EV and Base'!$A$1:$N$671, 4, FALSE))))</f>
        <v/>
      </c>
      <c r="AE98" s="2" t="str" cm="1">
        <f t="array" aca="1" ref="AE98" ca="1">IF(NOT(ISNUMBER(INDEX($A:$A,LOOKUP(2,1/($A$1:INDIRECT("$A$"&amp;ROW($A98))&lt;&gt;""),ROW($A$1:INDIRECT("$A$"&amp;ROW($A98)))),1))),"",
INDEX($AE:$AE,LOOKUP(2,1/($AE$1:INDIRECT("$AE$"&amp;ROW($AE98)-1)&lt;&gt;""),ROW($AE$1:INDIRECT("$AE$"&amp;ROW($AE98)-1))),1)+
IF(INDEX($AC:$AC,LOOKUP(2,1/($AC$1:INDIRECT("$AC$"&amp;ROW($AC98)-1)&lt;&gt;""),ROW($AC$1:INDIRECT("$AC$"&amp;ROW($AC98)-1))),1)+
INDEX($AD:$AD,LOOKUP(2,1/($AD$1:INDIRECT("$AD$"&amp;ROW($AD98)-1)&lt;&gt;""),ROW($AD$1:INDIRECT("$AD$"&amp;ROW($AD98)-1))),1)+
INDEX($AE:$AE,LOOKUP(2,1/($AE$1:INDIRECT("$AE$"&amp;ROW($AE98)-1)&lt;&gt;""),ROW($AE$1:INDIRECT("$AE$"&amp;ROW($AD98)-1))),1)+
INDEX($AE:$AF,LOOKUP(2,1/($AF$1:INDIRECT("$AF$"&amp;ROW($AF98)-1)&lt;&gt;""),ROW($AF$1:INDIRECT("$AF$"&amp;ROW($AD98)-1))),1)+
INDEX($AG:$AG,LOOKUP(2,1/($AG$1:INDIRECT("$AG$"&amp;ROW($AG98)-1)&lt;&gt;""),ROW($AG$1:INDIRECT("$AG$"&amp;ROW($AD98)-1))),1)+
INDEX($AH:$AH,LOOKUP(2,1/($AH$1:INDIRECT("$AH$"&amp;ROW($AH98)-1)&lt;&gt;""),ROW($AH$1:INDIRECT("$AH$"&amp;ROW($AD98)-1))),1)&gt;=510,0,
IF(INDEX($AE:$AE,LOOKUP(2,1/($AE$1:INDIRECT("$AE$"&amp;ROW($AE98)-1)&lt;&gt;""),ROW($AE$1:INDIRECT("$AE$"&amp;ROW($AE98)-1))),1)&gt;=255,0,
VLOOKUP(INDIRECT("$G$"&amp;LOOKUP(2,1/($AE$1:INDIRECT("$AE$"&amp;ROW($AE98)-1)&lt;&gt;""),ROW($AE$1:INDIRECT("$AE$"&amp;ROW($AE98)-1)))),'EV and Base'!$A$1:$N$671,5,FALSE))))</f>
        <v/>
      </c>
      <c r="AF98" s="2" t="str" cm="1">
        <f t="array" aca="1" ref="AF98" ca="1">IF(NOT(ISNUMBER(INDEX($A:$A, LOOKUP(2, 1 / ($A$1:INDIRECT("$A$"&amp;ROW($A98)) &lt;&gt; ""),ROW($A$1:INDIRECT("$A$"&amp;ROW($A98)))), 1))), "",
INDEX($AF:$AF, LOOKUP(2, 1 / ($AF$1:INDIRECT("$AF$"&amp;ROW($AF98)-1) &lt;&gt; ""),ROW($AF$1:INDIRECT("$AF$"&amp;ROW($AF98)-1))), 1)+
IF(INDEX($AC:$AC, LOOKUP(2, 1 / ($AC$1:INDIRECT("$AC$"&amp;ROW($AC98)-1) &lt;&gt; ""),ROW($AC$1:INDIRECT("$AC$"&amp;ROW($AC98)-1))), 1)+
INDEX($AD:$AD, LOOKUP(2, 1 / ($AD$1:INDIRECT("$AD$"&amp;ROW($AD98)-1) &lt;&gt; ""),ROW($AD$1:INDIRECT("$AD$"&amp;ROW($AD98)-1))), 1)+
INDEX($AE:$AE, LOOKUP(2, 1 / ($AE$1:INDIRECT("$AE$"&amp;ROW($AE98)-1) &lt;&gt; ""),ROW($AE$1:INDIRECT("$AE$"&amp;ROW($AD98)-1))), 1)+
INDEX($AE:$AF, LOOKUP(2, 1 / ($AF$1:INDIRECT("$AF$"&amp;ROW($AF98)-1) &lt;&gt; ""),ROW($AF$1:INDIRECT("$AF$"&amp;ROW($AD98)-1))), 1)+
INDEX($AG:$AG, LOOKUP(2, 1 / ($AG$1:INDIRECT("$AG$"&amp;ROW($AG98)-1) &lt;&gt; ""),ROW($AG$1:INDIRECT("$AG$"&amp;ROW($AD98)-1))), 1)+
INDEX($AH:$AH, LOOKUP(2, 1 / ($AH$1:INDIRECT("$AH$"&amp;ROW($AH98)-1) &lt;&gt; ""),ROW($AH$1:INDIRECT("$AH$"&amp;ROW($AD98)-1))), 1)&gt;=510,0,
IF(INDEX($AF:$AF, LOOKUP(2, 1 / ($AF$1:INDIRECT("$AF$"&amp;ROW($AF98)-1) &lt;&gt; ""),ROW($AF$1:INDIRECT("$AF$"&amp;ROW($AF98)-1))), 1)&gt;=255,0,
VLOOKUP(INDIRECT("$G$"&amp;LOOKUP(2, 1 / ($AF$1:INDIRECT("$AF$"&amp;ROW($AF98)-1) &lt;&gt; ""),ROW($AF$1:INDIRECT("$AF$"&amp;ROW($AF98)-1)))), 'EV and Base'!$A$1:$N$671, 6, FALSE))))</f>
        <v/>
      </c>
      <c r="AG98" s="2" t="str" cm="1">
        <f t="array" aca="1" ref="AG98" ca="1">IF(NOT(ISNUMBER(INDEX($A:$A, LOOKUP(2, 1 / ($A$1:INDIRECT("$A$"&amp;ROW($A98)) &lt;&gt; ""),ROW($A$1:INDIRECT("$A$"&amp;ROW($A98)))), 1))), "",
INDEX($AG:$AG, LOOKUP(2, 1 / ($AG$1:INDIRECT("$AG$"&amp;ROW($AG98)-1) &lt;&gt; ""),ROW($AG$1:INDIRECT("$AG$"&amp;ROW($AG98)-1))), 1)+
IF(INDEX($AC:$AC, LOOKUP(2, 1 / ($AC$1:INDIRECT("$AC$"&amp;ROW($AC98)-1) &lt;&gt; ""),ROW($AC$1:INDIRECT("$AC$"&amp;ROW($AC98)-1))), 1)+
INDEX($AD:$AD, LOOKUP(2, 1 / ($AD$1:INDIRECT("$AD$"&amp;ROW($AD98)-1) &lt;&gt; ""),ROW($AD$1:INDIRECT("$AD$"&amp;ROW($AD98)-1))), 1)+
INDEX($AE:$AE, LOOKUP(2, 1 / ($AE$1:INDIRECT("$AE$"&amp;ROW($AE98)-1) &lt;&gt; ""),ROW($AE$1:INDIRECT("$AE$"&amp;ROW($AD98)-1))), 1)+
INDEX($AE:$AF, LOOKUP(2, 1 / ($AF$1:INDIRECT("$AF$"&amp;ROW($AF98)-1) &lt;&gt; ""),ROW($AF$1:INDIRECT("$AF$"&amp;ROW($AD98)-1))), 1)+
INDEX($AG:$AG, LOOKUP(2, 1 / ($AG$1:INDIRECT("$AG$"&amp;ROW($AG98)-1) &lt;&gt; ""),ROW($AG$1:INDIRECT("$AG$"&amp;ROW($AD98)-1))), 1)+
INDEX($AH:$AH, LOOKUP(2, 1 / ($AH$1:INDIRECT("$AH$"&amp;ROW($AH98)-1) &lt;&gt; ""),ROW($AH$1:INDIRECT("$AH$"&amp;ROW($AD98)-1))), 1)&gt;=510,0,
IF(INDEX($AG:$AG, LOOKUP(2, 1 / ($AG$1:INDIRECT("$AG$"&amp;ROW($AG98)-1) &lt;&gt; ""),ROW($AG$1:INDIRECT("$AG$"&amp;ROW($AG98)-1))), 1)&gt;=255,0,
VLOOKUP(INDIRECT("$G$"&amp;LOOKUP(2, 1 / ($AG$1:INDIRECT("$AG$"&amp;ROW($AG98)-1) &lt;&gt; ""),ROW($AG$1:INDIRECT("$AG$"&amp;ROW($AG98)-1)))), 'EV and Base'!$A$1:$N$671, 7, FALSE))))</f>
        <v/>
      </c>
      <c r="AH98" s="24" t="str" cm="1">
        <f t="array" aca="1" ref="AH98" ca="1">IF(NOT(ISNUMBER(INDEX($A:$A,LOOKUP(2,1/($A$1:INDIRECT("$A$"&amp;ROW($A98))&lt;&gt;""),ROW($A$1:INDIRECT("$A$"&amp;ROW($A98)))),1))),"",
INDEX($AH:$AH,LOOKUP(2,1/($AH$1:INDIRECT("$AH$"&amp;ROW($AH98)-1)&lt;&gt;""),ROW($AH$1:INDIRECT("$AH$"&amp;ROW($AH98)-1))),1)+
IF(INDEX($AC:$AC,LOOKUP(2,1/($AC$1:INDIRECT("$AC$"&amp;ROW($AC98)-1)&lt;&gt;""),ROW($AC$1:INDIRECT("$AC$"&amp;ROW($AC98)-1))),1)+
INDEX($AD:$AD,LOOKUP(2,1/($AD$1:INDIRECT("$AD$"&amp;ROW($AD98)-1)&lt;&gt;""),ROW($AD$1:INDIRECT("$AD$"&amp;ROW($AD98)-1))),1)+
INDEX($AE:$AE,LOOKUP(2,1/($AE$1:INDIRECT("$AE$"&amp;ROW($AE98)-1)&lt;&gt;""),ROW($AE$1:INDIRECT("$AE$"&amp;ROW($AD98)-1))),1)+
INDEX($AE:$AF,LOOKUP(2,1/($AF$1:INDIRECT("$AF$"&amp;ROW($AF98)-1)&lt;&gt;""),ROW($AF$1:INDIRECT("$AF$"&amp;ROW($AD98)-1))),1)+
INDEX($AG:$AG,LOOKUP(2,1/($AG$1:INDIRECT("$AG$"&amp;ROW($AG98)-1)&lt;&gt;""),ROW($AG$1:INDIRECT("$AG$"&amp;ROW($AD98)-1))),1)+
INDEX($AH:$AH,LOOKUP(2,1/($AH$1:INDIRECT("$AH$"&amp;ROW($AH98)-1)&lt;&gt;""),ROW($AH$1:INDIRECT("$AH$"&amp;ROW($AD98)-1))),1)&gt;=510,0,
IF(INDEX($AH:$AH,LOOKUP(2,1/($AH$1:INDIRECT("$AH$"&amp;ROW($AH98)-1)&lt;&gt;""),ROW($AH$1:INDIRECT("$AH$"&amp;ROW($AH98)-1))),1)&gt;=255,0,
VLOOKUP(INDIRECT("$G$"&amp;LOOKUP(2,1/($AH$1:INDIRECT("$AH$"&amp;ROW($AH98)-1)&lt;&gt;""),ROW($AH$1:INDIRECT("$AH$"&amp;ROW($AH98)-1)))),'EV and Base'!$A$1:$N$671,8,FALSE))))</f>
        <v/>
      </c>
      <c r="AI98" s="29" t="str" cm="1">
        <f t="array" aca="1" ref="AI98" ca="1">IF(NOT(ISNUMBER(INDEX($A:$A,LOOKUP(2,1/($A$1:INDIRECT("$A$"&amp;ROW($A98))&lt;&gt;""),ROW($A$1:INDIRECT("$A$"&amp;ROW($A98)))),1))),"",
ROUNDDOWN((((2*VLOOKUP($AA98,'EV and Base'!$A$1:$N$671,9,FALSE))+31+ROUNDDOWN($AC98/4,0))*$AB98)/100,0)+$AB98+10)</f>
        <v/>
      </c>
      <c r="AJ98" s="21" t="str" cm="1">
        <f t="array" aca="1" ref="AJ98" ca="1">IF(NOT(ISNUMBER(INDEX($A:$A, LOOKUP(2, 1 / ($A$1:INDIRECT("$A$"&amp;ROW($A98)) &lt;&gt; ""),ROW($A$1:INDIRECT("$A$"&amp;ROW($A98)))), 1))), "",
ROUNDDOWN((ROUNDDOWN((((2*VLOOKUP($AA98, 'EV and Base'!$A$1:$N$671, 10, FALSE))+31+ROUNDDOWN($AD98/4, 0))*$AB98)/100, 0)+5)*1.1, 0))</f>
        <v/>
      </c>
      <c r="AK98" s="21" t="str" cm="1">
        <f t="array" aca="1" ref="AK98" ca="1">IF(NOT(ISNUMBER(INDEX($A:$A, LOOKUP(2, 1 / ($A$1:INDIRECT("$A$"&amp;ROW($A98)) &lt;&gt; ""),ROW($A$1:INDIRECT("$A$"&amp;ROW($A98)))), 1))), "",
ROUNDDOWN((ROUNDDOWN((((2*VLOOKUP($AA98, 'EV and Base'!$A$1:$N$671, 11, FALSE))+30+ROUNDDOWN($AE98/4, 0))*$AB98)/100, 0)+5), 0)
&amp;"-"&amp;
ROUNDDOWN((ROUNDDOWN((((2*VLOOKUP($AA98, 'EV and Base'!$A$1:$N$671, 11, FALSE))+31+ROUNDDOWN($AE98/4, 0))*$AB98)/100, 0)+5), 0))</f>
        <v/>
      </c>
      <c r="AL98" s="21" t="str" cm="1">
        <f t="array" aca="1" ref="AL98" ca="1">IF(NOT(ISNUMBER(INDEX($A:$A, LOOKUP(2, 1 / ($A$1:INDIRECT("$A$"&amp;ROW($A98)) &lt;&gt; ""),ROW($A$1:INDIRECT("$A$"&amp;ROW($A98)))), 1))), "",
ROUNDDOWN((ROUNDDOWN((((2*VLOOKUP($AA98, 'EV and Base'!$A$1:$N$671, 12, FALSE))+0+ROUNDDOWN($AF98/4, 0))*$AB98)/100, 0)+5)*0.9, 0)
&amp;"-"&amp;
ROUNDDOWN((ROUNDDOWN((((2*VLOOKUP($AA98, 'EV and Base'!$A$1:$N$671, 12, FALSE))+31+ROUNDDOWN($AF98/4, 0))*$AB98)/100, 0)+5)*0.9, 0))</f>
        <v/>
      </c>
      <c r="AM98" s="21" t="str" cm="1">
        <f t="array" aca="1" ref="AM98" ca="1">IF(NOT(ISNUMBER(INDEX($A:$A, LOOKUP(2, 1 / ($A$1:INDIRECT("$A$"&amp;ROW($A98)) &lt;&gt; ""),ROW($A$1:INDIRECT("$A$"&amp;ROW($A98)))), 1))), "",
ROUNDDOWN((ROUNDDOWN((((2*VLOOKUP($AA98, 'EV and Base'!$A$1:$N$671, 13, FALSE))+30+ROUNDDOWN($AG98/4, 0))*$AB98)/100, 0)+5), 0)
&amp;"-"&amp;
ROUNDDOWN((ROUNDDOWN((((2*VLOOKUP($AA98, 'EV and Base'!$A$1:$N$671, 13, FALSE))+31+ROUNDDOWN($AG98/4, 0))*$AB98)/100, 0)+5), 0))</f>
        <v/>
      </c>
      <c r="AN98" s="25" t="str" cm="1">
        <f t="array" aca="1" ref="AN98" ca="1">IF(NOT(ISNUMBER(INDEX($A:$A, LOOKUP(2, 1 / ($A$1:INDIRECT("$A$"&amp;ROW($A98)) &lt;&gt; ""),ROW($A$1:INDIRECT("$A$"&amp;ROW($A98)))), 1))), "",
ROUNDDOWN((ROUNDDOWN((((2*VLOOKUP($AA98, 'EV and Base'!$A$1:$N$671, 14, FALSE))+31+ROUNDDOWN($AH98/4, 0))*$AB98)/100, 0)+5), 0))</f>
        <v/>
      </c>
      <c r="AO98" s="23" t="str" cm="1">
        <f t="array" aca="1" ref="AO98" ca="1">IF(NOT(ISNUMBER(INDEX($A:$A, LOOKUP(2, 1 / ($A$1:INDIRECT("$A$"&amp;ROW($A98)) &lt;&gt; ""),ROW($A$1:INDIRECT("$A$"&amp;ROW($A98)))), 1))), "",
ROUNDDOWN((((2*VLOOKUP($AA98, 'EV and Base'!$A$1:$N$671, 9, FALSE))+31+ROUNDDOWN($AC98/4, 0))*$AB98)/100, 0)+$AB98+10)</f>
        <v/>
      </c>
      <c r="AP98" s="2" t="str" cm="1">
        <f t="array" aca="1" ref="AP98" ca="1">IF(NOT(ISNUMBER(INDEX($A:$A, LOOKUP(2, 1 / ($A$1:INDIRECT("$A$"&amp;ROW($A98)) &lt;&gt; ""),ROW($A$1:INDIRECT("$A$"&amp;ROW($A98)))), 1))), "",
ROUNDDOWN((ROUNDDOWN((((2*VLOOKUP($AA98, 'EV and Base'!$A$1:$N$671, 10, FALSE))+31+ROUNDDOWN($AD98/4, 0))*$AB98)/100, 0)+5)*1.1, 0))</f>
        <v/>
      </c>
      <c r="AQ98" s="2" t="str" cm="1">
        <f t="array" aca="1" ref="AQ98" ca="1">IF(NOT(ISNUMBER(INDEX($A:$A, LOOKUP(2, 1 / ($A$1:INDIRECT("$A$"&amp;ROW($A98)) &lt;&gt; ""),ROW($A$1:INDIRECT("$A$"&amp;ROW($A98)))), 1))), "",
ROUNDDOWN((ROUNDDOWN((((2*VLOOKUP($AA98, 'EV and Base'!$A$1:$N$671, 11, FALSE))+$AV$2+ROUNDDOWN($AE98/4, 0))*$AB98)/100, 0)+5), 0))</f>
        <v/>
      </c>
      <c r="AR98" s="22" t="str" cm="1">
        <f t="array" aca="1" ref="AR98" ca="1">IF(NOT(ISNUMBER(INDEX($A:$A, LOOKUP(2, 1 / ($A$1:INDIRECT("$A$"&amp;ROW($A98)) &lt;&gt; ""),ROW($A$1:INDIRECT("$A$"&amp;ROW($A98)))), 1))), "",
ROUNDDOWN((ROUNDDOWN((((2*VLOOKUP($AA98, 'EV and Base'!$A$1:$N$671, 12, FALSE))+$AW$2+ROUNDDOWN($AF98/4, 0))*$AB98)/100, 0)+5)*0.9, 0))</f>
        <v/>
      </c>
      <c r="AS98" s="2" t="str" cm="1">
        <f t="array" aca="1" ref="AS98" ca="1">IF(NOT(ISNUMBER(INDEX($A:$A, LOOKUP(2, 1 / ($A$1:INDIRECT("$A$"&amp;ROW($A98)) &lt;&gt; ""),ROW($A$1:INDIRECT("$A$"&amp;ROW($A98)))), 1))), "",
ROUNDDOWN((ROUNDDOWN((((2*VLOOKUP($AA98, 'EV and Base'!$A$1:$N$671, 13, FALSE))+$AX$2+ROUNDDOWN($AG98/4, 0))*$AB98)/100, 0)+5), 0))</f>
        <v/>
      </c>
      <c r="AT98" s="24" t="str" cm="1">
        <f t="array" aca="1" ref="AT98" ca="1">IF(NOT(ISNUMBER(INDEX($A:$A, LOOKUP(2, 1 / ($A$1:INDIRECT("$A$"&amp;ROW($A98)) &lt;&gt; ""),ROW($A$1:INDIRECT("$A$"&amp;ROW($A98)))), 1))), "",
ROUNDDOWN((ROUNDDOWN((((2*VLOOKUP($AA98, 'EV and Base'!$A$1:$N$671, 14, FALSE))+31+ROUNDDOWN($AH98/4, 0))*$AB98)/100, 0)+5), 0))</f>
        <v/>
      </c>
      <c r="AU98" s="28"/>
      <c r="AY98" t="str" cm="1">
        <f t="array" aca="1" ref="AY98" ca="1">IF(NOT(ISNUMBER(INDEX($A:$A,LOOKUP(2,1/($A$1:INDIRECT("$A$"&amp;ROW($A98))&lt;&gt;""),ROW($A$1:INDIRECT("$A$"&amp;ROW($A98)))),1))),"",
INDEX($AY:$AY,LOOKUP(2,1/($AY$1:INDIRECT("$AY$"&amp;ROW($AY98)-1)&lt;&gt;""),ROW($AY$1:INDIRECT("$AY$"&amp;ROW($AY98)-1))),1)+$BL98)</f>
        <v/>
      </c>
      <c r="AZ98" s="3" t="str" cm="1">
        <f t="array" aca="1" ref="AZ98" ca="1">IF(NOT(ISNUMBER(INDEX($A:$A, LOOKUP(2, 1 / ($A$1:INDIRECT("$A$"&amp;ROW($A98)) &lt;&gt; ""),ROW($A$1:INDIRECT("$A$"&amp;ROW($A98)))), 1))), "",
VLOOKUP(INDIRECT("$G$"&amp;LOOKUP(2, 1 / ($AY$1:INDIRECT("$AY$"&amp;ROW($AY98)-1) &lt;&gt; ""),ROW($AY$1:INDIRECT("$AY$"&amp;ROW($AY98)-1)))),'EV and Base'!A93:N763,2,FALSE))</f>
        <v/>
      </c>
      <c r="BA98" s="3" t="str" cm="1">
        <f t="array" aca="1" ref="BA98" ca="1">IF(NOT(ISNUMBER(INDEX($A:$A, LOOKUP(2, 1 / ($A$1:INDIRECT("$A$"&amp;ROW($A98)) &lt;&gt; ""),ROW($A$1:INDIRECT("$A$"&amp;ROW($A98)))), 1))), "",
INDIRECT("$I$"&amp;LOOKUP(2, 1 / ($AY$1:INDIRECT("$AY$"&amp;ROW($AY98)-1) &lt;&gt; ""),ROW($AY$1:INDIRECT("$AY$"&amp;ROW($AY98)-1)))))</f>
        <v/>
      </c>
      <c r="BB98" s="1" t="str" cm="1">
        <f t="array" aca="1" ref="BB98" ca="1">IF(NOT(ISNUMBER(INDEX($A:$A, LOOKUP(2, 1 / ($A$1:INDIRECT("$A$"&amp;ROW($A98)) &lt;&gt; ""),ROW($A$1:INDIRECT("$A$"&amp;ROW($A98)))), 1))), "",
INDIRECT("$AB$"&amp;LOOKUP(2, 1 / ($AY$1:INDIRECT("$AY$"&amp;ROW($AY98)-1) &lt;&gt; ""),ROW($AY$1:INDIRECT("$AY$"&amp;ROW($AY98)-1)))))</f>
        <v/>
      </c>
      <c r="BC98" s="3" t="str" cm="1">
        <f t="array" aca="1" ref="BC98" ca="1">IF(NOT(ISNUMBER(INDEX($A:$A,LOOKUP(2,1/($A$1:INDIRECT("$A$"&amp;ROW($A98))&lt;&gt;""),ROW($A$1:INDIRECT("$A$"&amp;ROW($A98)))),1))),"",
$BA98+$BA98+10)</f>
        <v/>
      </c>
      <c r="BD98" s="3" t="str" cm="1">
        <f t="array" aca="1" ref="BD98" ca="1">IF(NOT(ISNUMBER(INDEX($A:$A,LOOKUP(2,1/($A$1:INDIRECT("$A$"&amp;ROW($A98))&lt;&gt;""),ROW($A$1:INDIRECT("$A$"&amp;ROW($A98)))),1))),"",
$BA98+$BB98+10)</f>
        <v/>
      </c>
      <c r="BE98" s="3" t="str" cm="1">
        <f t="array" aca="1" ref="BE98" ca="1">IF(NOT(ISNUMBER(INDEX($A:$A,LOOKUP(2,1/($A$1:INDIRECT("$A$"&amp;ROW($A98))&lt;&gt;""),ROW($A$1:INDIRECT("$A$"&amp;ROW($A98)))),1))),"",
$BC98*$BC98)</f>
        <v/>
      </c>
      <c r="BF98" s="3" t="str" cm="1">
        <f t="array" aca="1" ref="BF98" ca="1">IF(NOT(ISNUMBER(INDEX($A:$A,LOOKUP(2,1/($A$1:INDIRECT("$A$"&amp;ROW($A98))&lt;&gt;""),ROW($A$1:INDIRECT("$A$"&amp;ROW($A98)))),1))),"",
$BD98*$BD98)</f>
        <v/>
      </c>
      <c r="BG98" s="3" t="str" cm="1">
        <f t="array" aca="1" ref="BG98" ca="1">IF(NOT(ISNUMBER(INDEX($A:$A,LOOKUP(2,1/($A$1:INDIRECT("$A$"&amp;ROW($A98))&lt;&gt;""),ROW($A$1:INDIRECT("$A$"&amp;ROW($A98)))),1))),"",
_xlfn.FLOOR.MATH(1.5*_xlfn.FLOOR.MATH($AZ98*BA98/5)))</f>
        <v/>
      </c>
      <c r="BH98" s="3" t="str" cm="1">
        <f t="array" aca="1" ref="BH98" ca="1">IF(NOT(ISNUMBER(INDEX($A:$A, LOOKUP(2, 1 / ($A$1:INDIRECT("$A$"&amp;ROW($A98)) &lt;&gt; ""),ROW($A$1:INDIRECT("$A$"&amp;ROW($A98)))), 1))), "",
_xlfn.FLOOR.MATH($BG98/IF(OR(INDIRECT("$C$"&amp;LOOKUP(2, 1 / ($AY$1:INDIRECT("$AY$"&amp;ROW($AY98)-1) &lt;&gt; ""),ROW($AY$1:INDIRECT("$AY$"&amp;ROW($AY98)-1))))="Multi",
INDIRECT("$C$"&amp;LOOKUP(2, 1 / ($AY$1:INDIRECT("$AY$"&amp;ROW($AY98)-1) &lt;&gt; ""),ROW($AY$1:INDIRECT("$AY$"&amp;ROW($AY98)-1))))="Double"),2,1)))</f>
        <v/>
      </c>
      <c r="BI98" s="3" t="str" cm="1">
        <f t="array" aca="1" ref="BI98" ca="1">IF(NOT(ISNUMBER(INDEX($A:$A,LOOKUP(2,1/($A$1:INDIRECT("$A$"&amp;ROW($A98))&lt;&gt;""),ROW($A$1:INDIRECT("$A$"&amp;ROW($A98)))),1))),"",
VLOOKUP($BC98,GameFreakSQRT!$A$1:$B$200,2,FALSE))</f>
        <v/>
      </c>
      <c r="BJ98" s="3" t="str" cm="1">
        <f t="array" aca="1" ref="BJ98" ca="1">IF(NOT(ISNUMBER(INDEX($A:$A,LOOKUP(2,1/($A$1:INDIRECT("$A$"&amp;ROW($A98))&lt;&gt;""),ROW($A$1:INDIRECT("$A$"&amp;ROW($A98)))),1))),"",
VLOOKUP($BD98,GameFreakSQRT!$A$1:$B$200,2,FALSE))</f>
        <v/>
      </c>
      <c r="BK98" s="3" t="str" cm="1">
        <f t="array" aca="1" ref="BK98" ca="1">IF(NOT(ISNUMBER(INDEX($A:$A,LOOKUP(2,1/($A$1:INDIRECT("$A$"&amp;ROW($A98))&lt;&gt;""),ROW($A$1:INDIRECT("$A$"&amp;ROW($A98)))),1))),"",
_xlfn.FLOOR.MATH((($BI98*$BE98)*$BH98)/($BJ98*$BF98))+1)</f>
        <v/>
      </c>
      <c r="BL98" s="3" t="str" cm="1">
        <f t="array" aca="1" ref="BL98" ca="1">IF(NOT(ISNUMBER(INDEX($A:$A,LOOKUP(2,1/($A$1:INDIRECT("$A$"&amp;ROW($A98))&lt;&gt;""),ROW($A$1:INDIRECT("$A$"&amp;ROW($A98)))),1))),"",
_xlfn.FLOOR.MATH($BK98*IF(NOT(INDIRECT("$Z$"&amp;LOOKUP(2, 1 / ($AY$1:INDIRECT("$AY$"&amp;ROW($AY98)-1) &lt;&gt; ""),ROW($AY$1:INDIRECT("$AY$"&amp;ROW($AY98)-1))))=""),1.5,1)))</f>
        <v/>
      </c>
      <c r="BM98" s="3" t="str" cm="1">
        <f t="array" aca="1" ref="BM98" ca="1">IF(NOT(ISNUMBER(INDEX($A:$A, LOOKUP(2, 1 / ($A$1:INDIRECT("$A$"&amp;ROW($A98)) &lt;&gt; ""),ROW($A$1:INDIRECT("$A$"&amp;ROW($A98)))), 1))), "",
INDIRECT("$Y$"&amp;LOOKUP(2, 1 / ($AY$1:INDIRECT("$AY$"&amp;ROW($AY98)-1) &lt;&gt; ""),ROW($AY$1:INDIRECT("$AY$"&amp;ROW($AY98)-1)))))</f>
        <v/>
      </c>
      <c r="BN98" s="3" t="str">
        <f t="shared" ca="1" si="7"/>
        <v/>
      </c>
      <c r="CT98" s="3" t="str" cm="1">
        <f t="array" aca="1" ref="CT98" ca="1">IF(NOT(ISNUMBER(INDEX($A:$A, LOOKUP(2, 1 / ($A$1:INDIRECT("$A$"&amp;ROW($A98)) &lt;&gt; ""),ROW($A$1:INDIRECT("$A$"&amp;ROW($A98)))), 1))), "",
$AY98-INDEX($AY:$AY, LOOKUP(2, 1 / ($AY$1:INDIRECT("$AV$"&amp;ROW($AY98)-1) &lt;&gt; ""),ROW($AY$1:INDIRECT("$AV$"&amp;ROW($AY98)-1))), 1))</f>
        <v/>
      </c>
      <c r="CU98" s="3" t="str" cm="1">
        <f t="array" aca="1" ref="CU98" ca="1">IF(NOT(ISNUMBER(INDEX($A:$A, LOOKUP(2, 1 / ($A$1:INDIRECT("$A$"&amp;ROW($A98)) &lt;&gt; ""),ROW($A$1:INDIRECT("$A$"&amp;ROW($A98)))), 1))), "",
INDEX($Y:$Y, LOOKUP(2, 1 / ($Y$1:INDIRECT("$Y$"&amp;ROW($Y98)-1) &lt;&gt; ""),ROW($Y$1:INDIRECT("$Y$"&amp;ROW($Y98)-1))), 1))</f>
        <v/>
      </c>
      <c r="CV98" s="1" t="str">
        <f ca="1">IFERROR(VLOOKUP($AY98, 'Medium-Slow'!$A$1:$B$101, 2, TRUE),"")</f>
        <v/>
      </c>
    </row>
    <row r="99" spans="1:100" x14ac:dyDescent="0.45">
      <c r="A99" s="69"/>
      <c r="B99" s="69"/>
      <c r="C99" s="69" t="str">
        <f t="shared" si="10"/>
        <v>Single</v>
      </c>
      <c r="D99" s="69"/>
      <c r="E99" s="69"/>
      <c r="F99" s="56">
        <v>3</v>
      </c>
      <c r="G99" s="2" t="s">
        <v>131</v>
      </c>
      <c r="H99" s="2" t="s">
        <v>50</v>
      </c>
      <c r="I99" s="2">
        <v>19</v>
      </c>
      <c r="J99" s="2" t="s">
        <v>132</v>
      </c>
      <c r="K99" s="2" t="s">
        <v>107</v>
      </c>
      <c r="L99" s="2" t="s">
        <v>53</v>
      </c>
      <c r="M99" s="2" t="s">
        <v>133</v>
      </c>
      <c r="N99" s="2" t="s">
        <v>135</v>
      </c>
      <c r="O99" s="2" t="s">
        <v>200</v>
      </c>
      <c r="P99" s="2" t="s">
        <v>74</v>
      </c>
      <c r="Q99" s="2">
        <v>6</v>
      </c>
      <c r="R99" s="2">
        <f>_xlfn.FLOOR.MATH((((2*VLOOKUP(G99, 'EV and Base'!$A$1:$N$671, 9, FALSE))+$Q99)*$I99)/100)+$I99+10</f>
        <v>49</v>
      </c>
      <c r="S99" s="2">
        <f>_xlfn.FLOOR.MATH((_xlfn.FLOOR.MATH((((2*VLOOKUP($G99, 'EV and Base'!$A$1:$N$671, 10, FALSE))+$Q99)*$I99)/100)+5)*
IF(OR($J99="Lonely", $J99="Brave", $J99="Adamant", $J99="Naughty"), 1.1,
IF(OR($J99="Bold", $J99="Timid", $J99="Modest", $J99="Calm"), 0.9, 1)))</f>
        <v>26</v>
      </c>
      <c r="T99" s="2">
        <f>_xlfn.FLOOR.MATH((_xlfn.FLOOR.MATH((((2*VLOOKUP($G99, 'EV and Base'!$A$1:$N$671, 11, FALSE))+$Q99)*$I99)/100)+5)*
IF(OR($J99="Bold", $J99="Relaxed", $J99="Impish", $J99="Lax"), 1.1,
IF(OR($J99="Lonely", $J99="Hasty", $J99="Mild", $J99="Gentle"), 0.9, 1)))</f>
        <v>26</v>
      </c>
      <c r="U99" s="2">
        <f>_xlfn.FLOOR.MATH((_xlfn.FLOOR.MATH((((2*VLOOKUP($G99, 'EV and Base'!$A$1:$N$671, 12, FALSE))+$Q99)*$I99)/100)+5)*
IF(OR($J99="Modest", $J99="Mild", $J99="Quiet", $J99="Rash"), 1.1,
IF(OR($J99="Adamant", $J99="Impish", $J99="Jolly", $J99="Careful"), 0.9, 1)))</f>
        <v>26</v>
      </c>
      <c r="V99" s="2">
        <f>_xlfn.FLOOR.MATH((_xlfn.FLOOR.MATH((((2*VLOOKUP($G99, 'EV and Base'!$A$1:$N$671, 13, FALSE))+$Q99)*$I99)/100)+5)*
IF(OR($J99="Calm", $J99="Gentle", $J99="Sassy", $J99="Careful"), 1.1,
IF(OR($J99="Naughty", $J99="Lax", $J99="Naive", $J99="Rash"), 0.9, 1)))</f>
        <v>24</v>
      </c>
      <c r="W99" s="2">
        <f>_xlfn.FLOOR.MATH((_xlfn.FLOOR.MATH((((2*VLOOKUP($G99, 'EV and Base'!$A$1:$N$671, 14, FALSE))+$Q99)*$I99)/100)+5)*
IF(OR($J99="Timid", $J99="Hasty", $J99="Jolly", $J99="Naive"), 1.1,
IF(OR($J99="Brave", $J99="Relaxed", $J99="Quiet", $J99="Sassy"), 0.9, 1)))</f>
        <v>27</v>
      </c>
      <c r="X99" s="69"/>
      <c r="AA99" s="23" t="str" cm="1">
        <f t="array" aca="1" ref="AA99" ca="1">IF(NOT(ISNUMBER(INDEX($A:$A,LOOKUP(2,1/($A$1:INDIRECT("$A$"&amp;ROW($A99))&lt;&gt;""),ROW($A$1:INDIRECT("$A$"&amp;ROW($A99)))),1))),"",
IF(NOT(ISNUMBER($A99)),$AA98,
IF($AB99&lt;16,"Lillipup",
IF($AB99&lt;32,"Herdier",
"Stoutland"))))</f>
        <v/>
      </c>
      <c r="AB99" s="25" t="str" cm="1">
        <f t="array" aca="1" ref="AB99" ca="1">IF(NOT(ISNUMBER(INDEX($A:$A, LOOKUP(2, 1 / ($A$1:INDIRECT("$A$"&amp;ROW($A99)) &lt;&gt; ""),ROW($A$1:INDIRECT("$A$"&amp;ROW($A99)))), 1))), "",
VLOOKUP($AY99,'Medium-Slow'!$A$1:$B$101,2,TRUE))</f>
        <v/>
      </c>
      <c r="AC99" s="23" t="str" cm="1">
        <f t="array" aca="1" ref="AC99" ca="1">IF(NOT(ISNUMBER(INDEX($A:$A, LOOKUP(2, 1 / ($A$1:INDIRECT("$A$"&amp;ROW($A99)) &lt;&gt; ""),ROW($A$1:INDIRECT("$A$"&amp;ROW($A99)))), 1))), "",
INDEX($AC:$AC, LOOKUP(2, 1 / ($AC$1:INDIRECT("$AC$"&amp;ROW($AC99)-1) &lt;&gt; ""),ROW($AC$1:INDIRECT("$AC$"&amp;ROW($AC99)-1))), 1)+
IF(INDEX($AC:$AC, LOOKUP(2, 1 / ($AC$1:INDIRECT("$AC$"&amp;ROW($AC99)-1) &lt;&gt; ""),ROW($AC$1:INDIRECT("$AC$"&amp;ROW($AC99)-1))), 1)+
INDEX($AD:$AD, LOOKUP(2, 1 / ($AD$1:INDIRECT("$AD$"&amp;ROW($AD99)-1) &lt;&gt; ""),ROW($AD$1:INDIRECT("$AD$"&amp;ROW($AD99)-1))), 1)+
INDEX($AE:$AE, LOOKUP(2, 1 / ($AE$1:INDIRECT("$AE$"&amp;ROW($AE99)-1) &lt;&gt; ""),ROW($AE$1:INDIRECT("$AE$"&amp;ROW($AD99)-1))), 1)+
INDEX($AE:$AF, LOOKUP(2, 1 / ($AF$1:INDIRECT("$AF$"&amp;ROW($AF99)-1) &lt;&gt; ""),ROW($AF$1:INDIRECT("$AF$"&amp;ROW($AD99)-1))), 1)+
INDEX($AG:$AG, LOOKUP(2, 1 / ($AG$1:INDIRECT("$AG$"&amp;ROW($AG99)-1) &lt;&gt; ""),ROW($AG$1:INDIRECT("$AG$"&amp;ROW($AD99)-1))), 1)+
INDEX($AH:$AH, LOOKUP(2, 1 / ($AH$1:INDIRECT("$AH$"&amp;ROW($AH99)-1) &lt;&gt; ""),ROW($AH$1:INDIRECT("$AH$"&amp;ROW($AD99)-1))), 1)&gt;=510,0,
IF(INDEX($AC:$AC, LOOKUP(2, 1 / ($AC$1:INDIRECT("$AC$"&amp;ROW($AC99)-1) &lt;&gt; ""),ROW($AC$1:INDIRECT("$AC$"&amp;ROW($AC99)-1))), 1)&gt;=255,0,
VLOOKUP(INDIRECT("$G$"&amp;LOOKUP(2, 1 / ($AC$1:INDIRECT("$AC$"&amp;ROW($AC99)-1) &lt;&gt; ""),ROW($AC$1:INDIRECT("$AC$"&amp;ROW($AC99)-1)))), 'EV and Base'!$A$1:$N$671, 3, FALSE))))</f>
        <v/>
      </c>
      <c r="AD99" s="2" t="str" cm="1">
        <f t="array" aca="1" ref="AD99" ca="1">IF(NOT(ISNUMBER(INDEX($A:$A, LOOKUP(2, 1 / ($A$1:INDIRECT("$A$"&amp;ROW($A99)) &lt;&gt; ""),ROW($A$1:INDIRECT("$A$"&amp;ROW($A99)))), 1))), "",
INDEX($AD:$AD, LOOKUP(2, 1 / ($AD$1:INDIRECT("$AD$"&amp;ROW($AD99)-1) &lt;&gt; ""),ROW($AD$1:INDIRECT("$AD$"&amp;ROW($AD99)-1))), 1)+
IF(INDEX($AC:$AC, LOOKUP(2, 1 / ($AC$1:INDIRECT("$AC$"&amp;ROW($AC99)-1) &lt;&gt; ""),ROW($AC$1:INDIRECT("$AC$"&amp;ROW($AC99)-1))), 1)+
INDEX($AD:$AD, LOOKUP(2, 1 / ($AD$1:INDIRECT("$AD$"&amp;ROW($AD99)-1) &lt;&gt; ""),ROW($AD$1:INDIRECT("$AD$"&amp;ROW($AD99)-1))), 1)+
INDEX($AE:$AE, LOOKUP(2, 1 / ($AE$1:INDIRECT("$AE$"&amp;ROW($AE99)-1) &lt;&gt; ""),ROW($AE$1:INDIRECT("$AE$"&amp;ROW($AD99)-1))), 1)+
INDEX($AE:$AF, LOOKUP(2, 1 / ($AF$1:INDIRECT("$AF$"&amp;ROW($AF99)-1) &lt;&gt; ""),ROW($AF$1:INDIRECT("$AF$"&amp;ROW($AD99)-1))), 1)+
INDEX($AG:$AG, LOOKUP(2, 1 / ($AG$1:INDIRECT("$AG$"&amp;ROW($AG99)-1) &lt;&gt; ""),ROW($AG$1:INDIRECT("$AG$"&amp;ROW($AD99)-1))), 1)+
INDEX($AH:$AH, LOOKUP(2, 1 / ($AH$1:INDIRECT("$AH$"&amp;ROW($AH99)-1) &lt;&gt; ""),ROW($AH$1:INDIRECT("$AH$"&amp;ROW($AD99)-1))), 1)&gt;=510,0,
IF(INDEX($AD:$AD, LOOKUP(2, 1 / ($AD$1:INDIRECT("$AD$"&amp;ROW($AD99)-1) &lt;&gt; ""),ROW($AD$1:INDIRECT("$AD$"&amp;ROW($AD99)-1))), 1)&gt;=255,0,
VLOOKUP(INDIRECT("$G$"&amp;LOOKUP(2, 1 / ($AD$1:INDIRECT("$AD$"&amp;ROW($AD99)-1) &lt;&gt; ""),ROW($AD$1:INDIRECT("$AD$"&amp;ROW($AD99)-1)))), 'EV and Base'!$A$1:$N$671, 4, FALSE))))</f>
        <v/>
      </c>
      <c r="AE99" s="2" t="str" cm="1">
        <f t="array" aca="1" ref="AE99" ca="1">IF(NOT(ISNUMBER(INDEX($A:$A,LOOKUP(2,1/($A$1:INDIRECT("$A$"&amp;ROW($A99))&lt;&gt;""),ROW($A$1:INDIRECT("$A$"&amp;ROW($A99)))),1))),"",
INDEX($AE:$AE,LOOKUP(2,1/($AE$1:INDIRECT("$AE$"&amp;ROW($AE99)-1)&lt;&gt;""),ROW($AE$1:INDIRECT("$AE$"&amp;ROW($AE99)-1))),1)+
IF(INDEX($AC:$AC,LOOKUP(2,1/($AC$1:INDIRECT("$AC$"&amp;ROW($AC99)-1)&lt;&gt;""),ROW($AC$1:INDIRECT("$AC$"&amp;ROW($AC99)-1))),1)+
INDEX($AD:$AD,LOOKUP(2,1/($AD$1:INDIRECT("$AD$"&amp;ROW($AD99)-1)&lt;&gt;""),ROW($AD$1:INDIRECT("$AD$"&amp;ROW($AD99)-1))),1)+
INDEX($AE:$AE,LOOKUP(2,1/($AE$1:INDIRECT("$AE$"&amp;ROW($AE99)-1)&lt;&gt;""),ROW($AE$1:INDIRECT("$AE$"&amp;ROW($AD99)-1))),1)+
INDEX($AE:$AF,LOOKUP(2,1/($AF$1:INDIRECT("$AF$"&amp;ROW($AF99)-1)&lt;&gt;""),ROW($AF$1:INDIRECT("$AF$"&amp;ROW($AD99)-1))),1)+
INDEX($AG:$AG,LOOKUP(2,1/($AG$1:INDIRECT("$AG$"&amp;ROW($AG99)-1)&lt;&gt;""),ROW($AG$1:INDIRECT("$AG$"&amp;ROW($AD99)-1))),1)+
INDEX($AH:$AH,LOOKUP(2,1/($AH$1:INDIRECT("$AH$"&amp;ROW($AH99)-1)&lt;&gt;""),ROW($AH$1:INDIRECT("$AH$"&amp;ROW($AD99)-1))),1)&gt;=510,0,
IF(INDEX($AE:$AE,LOOKUP(2,1/($AE$1:INDIRECT("$AE$"&amp;ROW($AE99)-1)&lt;&gt;""),ROW($AE$1:INDIRECT("$AE$"&amp;ROW($AE99)-1))),1)&gt;=255,0,
VLOOKUP(INDIRECT("$G$"&amp;LOOKUP(2,1/($AE$1:INDIRECT("$AE$"&amp;ROW($AE99)-1)&lt;&gt;""),ROW($AE$1:INDIRECT("$AE$"&amp;ROW($AE99)-1)))),'EV and Base'!$A$1:$N$671,5,FALSE))))</f>
        <v/>
      </c>
      <c r="AF99" s="2" t="str" cm="1">
        <f t="array" aca="1" ref="AF99" ca="1">IF(NOT(ISNUMBER(INDEX($A:$A, LOOKUP(2, 1 / ($A$1:INDIRECT("$A$"&amp;ROW($A99)) &lt;&gt; ""),ROW($A$1:INDIRECT("$A$"&amp;ROW($A99)))), 1))), "",
INDEX($AF:$AF, LOOKUP(2, 1 / ($AF$1:INDIRECT("$AF$"&amp;ROW($AF99)-1) &lt;&gt; ""),ROW($AF$1:INDIRECT("$AF$"&amp;ROW($AF99)-1))), 1)+
IF(INDEX($AC:$AC, LOOKUP(2, 1 / ($AC$1:INDIRECT("$AC$"&amp;ROW($AC99)-1) &lt;&gt; ""),ROW($AC$1:INDIRECT("$AC$"&amp;ROW($AC99)-1))), 1)+
INDEX($AD:$AD, LOOKUP(2, 1 / ($AD$1:INDIRECT("$AD$"&amp;ROW($AD99)-1) &lt;&gt; ""),ROW($AD$1:INDIRECT("$AD$"&amp;ROW($AD99)-1))), 1)+
INDEX($AE:$AE, LOOKUP(2, 1 / ($AE$1:INDIRECT("$AE$"&amp;ROW($AE99)-1) &lt;&gt; ""),ROW($AE$1:INDIRECT("$AE$"&amp;ROW($AD99)-1))), 1)+
INDEX($AE:$AF, LOOKUP(2, 1 / ($AF$1:INDIRECT("$AF$"&amp;ROW($AF99)-1) &lt;&gt; ""),ROW($AF$1:INDIRECT("$AF$"&amp;ROW($AD99)-1))), 1)+
INDEX($AG:$AG, LOOKUP(2, 1 / ($AG$1:INDIRECT("$AG$"&amp;ROW($AG99)-1) &lt;&gt; ""),ROW($AG$1:INDIRECT("$AG$"&amp;ROW($AD99)-1))), 1)+
INDEX($AH:$AH, LOOKUP(2, 1 / ($AH$1:INDIRECT("$AH$"&amp;ROW($AH99)-1) &lt;&gt; ""),ROW($AH$1:INDIRECT("$AH$"&amp;ROW($AD99)-1))), 1)&gt;=510,0,
IF(INDEX($AF:$AF, LOOKUP(2, 1 / ($AF$1:INDIRECT("$AF$"&amp;ROW($AF99)-1) &lt;&gt; ""),ROW($AF$1:INDIRECT("$AF$"&amp;ROW($AF99)-1))), 1)&gt;=255,0,
VLOOKUP(INDIRECT("$G$"&amp;LOOKUP(2, 1 / ($AF$1:INDIRECT("$AF$"&amp;ROW($AF99)-1) &lt;&gt; ""),ROW($AF$1:INDIRECT("$AF$"&amp;ROW($AF99)-1)))), 'EV and Base'!$A$1:$N$671, 6, FALSE))))</f>
        <v/>
      </c>
      <c r="AG99" s="2" t="str" cm="1">
        <f t="array" aca="1" ref="AG99" ca="1">IF(NOT(ISNUMBER(INDEX($A:$A, LOOKUP(2, 1 / ($A$1:INDIRECT("$A$"&amp;ROW($A99)) &lt;&gt; ""),ROW($A$1:INDIRECT("$A$"&amp;ROW($A99)))), 1))), "",
INDEX($AG:$AG, LOOKUP(2, 1 / ($AG$1:INDIRECT("$AG$"&amp;ROW($AG99)-1) &lt;&gt; ""),ROW($AG$1:INDIRECT("$AG$"&amp;ROW($AG99)-1))), 1)+
IF(INDEX($AC:$AC, LOOKUP(2, 1 / ($AC$1:INDIRECT("$AC$"&amp;ROW($AC99)-1) &lt;&gt; ""),ROW($AC$1:INDIRECT("$AC$"&amp;ROW($AC99)-1))), 1)+
INDEX($AD:$AD, LOOKUP(2, 1 / ($AD$1:INDIRECT("$AD$"&amp;ROW($AD99)-1) &lt;&gt; ""),ROW($AD$1:INDIRECT("$AD$"&amp;ROW($AD99)-1))), 1)+
INDEX($AE:$AE, LOOKUP(2, 1 / ($AE$1:INDIRECT("$AE$"&amp;ROW($AE99)-1) &lt;&gt; ""),ROW($AE$1:INDIRECT("$AE$"&amp;ROW($AD99)-1))), 1)+
INDEX($AE:$AF, LOOKUP(2, 1 / ($AF$1:INDIRECT("$AF$"&amp;ROW($AF99)-1) &lt;&gt; ""),ROW($AF$1:INDIRECT("$AF$"&amp;ROW($AD99)-1))), 1)+
INDEX($AG:$AG, LOOKUP(2, 1 / ($AG$1:INDIRECT("$AG$"&amp;ROW($AG99)-1) &lt;&gt; ""),ROW($AG$1:INDIRECT("$AG$"&amp;ROW($AD99)-1))), 1)+
INDEX($AH:$AH, LOOKUP(2, 1 / ($AH$1:INDIRECT("$AH$"&amp;ROW($AH99)-1) &lt;&gt; ""),ROW($AH$1:INDIRECT("$AH$"&amp;ROW($AD99)-1))), 1)&gt;=510,0,
IF(INDEX($AG:$AG, LOOKUP(2, 1 / ($AG$1:INDIRECT("$AG$"&amp;ROW($AG99)-1) &lt;&gt; ""),ROW($AG$1:INDIRECT("$AG$"&amp;ROW($AG99)-1))), 1)&gt;=255,0,
VLOOKUP(INDIRECT("$G$"&amp;LOOKUP(2, 1 / ($AG$1:INDIRECT("$AG$"&amp;ROW($AG99)-1) &lt;&gt; ""),ROW($AG$1:INDIRECT("$AG$"&amp;ROW($AG99)-1)))), 'EV and Base'!$A$1:$N$671, 7, FALSE))))</f>
        <v/>
      </c>
      <c r="AH99" s="24" t="str" cm="1">
        <f t="array" aca="1" ref="AH99" ca="1">IF(NOT(ISNUMBER(INDEX($A:$A,LOOKUP(2,1/($A$1:INDIRECT("$A$"&amp;ROW($A99))&lt;&gt;""),ROW($A$1:INDIRECT("$A$"&amp;ROW($A99)))),1))),"",
INDEX($AH:$AH,LOOKUP(2,1/($AH$1:INDIRECT("$AH$"&amp;ROW($AH99)-1)&lt;&gt;""),ROW($AH$1:INDIRECT("$AH$"&amp;ROW($AH99)-1))),1)+
IF(INDEX($AC:$AC,LOOKUP(2,1/($AC$1:INDIRECT("$AC$"&amp;ROW($AC99)-1)&lt;&gt;""),ROW($AC$1:INDIRECT("$AC$"&amp;ROW($AC99)-1))),1)+
INDEX($AD:$AD,LOOKUP(2,1/($AD$1:INDIRECT("$AD$"&amp;ROW($AD99)-1)&lt;&gt;""),ROW($AD$1:INDIRECT("$AD$"&amp;ROW($AD99)-1))),1)+
INDEX($AE:$AE,LOOKUP(2,1/($AE$1:INDIRECT("$AE$"&amp;ROW($AE99)-1)&lt;&gt;""),ROW($AE$1:INDIRECT("$AE$"&amp;ROW($AD99)-1))),1)+
INDEX($AE:$AF,LOOKUP(2,1/($AF$1:INDIRECT("$AF$"&amp;ROW($AF99)-1)&lt;&gt;""),ROW($AF$1:INDIRECT("$AF$"&amp;ROW($AD99)-1))),1)+
INDEX($AG:$AG,LOOKUP(2,1/($AG$1:INDIRECT("$AG$"&amp;ROW($AG99)-1)&lt;&gt;""),ROW($AG$1:INDIRECT("$AG$"&amp;ROW($AD99)-1))),1)+
INDEX($AH:$AH,LOOKUP(2,1/($AH$1:INDIRECT("$AH$"&amp;ROW($AH99)-1)&lt;&gt;""),ROW($AH$1:INDIRECT("$AH$"&amp;ROW($AD99)-1))),1)&gt;=510,0,
IF(INDEX($AH:$AH,LOOKUP(2,1/($AH$1:INDIRECT("$AH$"&amp;ROW($AH99)-1)&lt;&gt;""),ROW($AH$1:INDIRECT("$AH$"&amp;ROW($AH99)-1))),1)&gt;=255,0,
VLOOKUP(INDIRECT("$G$"&amp;LOOKUP(2,1/($AH$1:INDIRECT("$AH$"&amp;ROW($AH99)-1)&lt;&gt;""),ROW($AH$1:INDIRECT("$AH$"&amp;ROW($AH99)-1)))),'EV and Base'!$A$1:$N$671,8,FALSE))))</f>
        <v/>
      </c>
      <c r="AI99" s="29" t="str" cm="1">
        <f t="array" aca="1" ref="AI99" ca="1">IF(NOT(ISNUMBER(INDEX($A:$A,LOOKUP(2,1/($A$1:INDIRECT("$A$"&amp;ROW($A99))&lt;&gt;""),ROW($A$1:INDIRECT("$A$"&amp;ROW($A99)))),1))),"",
ROUNDDOWN((((2*VLOOKUP($AA99,'EV and Base'!$A$1:$N$671,9,FALSE))+31+ROUNDDOWN($AC99/4,0))*$AB99)/100,0)+$AB99+10)</f>
        <v/>
      </c>
      <c r="AJ99" s="21" t="str" cm="1">
        <f t="array" aca="1" ref="AJ99" ca="1">IF(NOT(ISNUMBER(INDEX($A:$A, LOOKUP(2, 1 / ($A$1:INDIRECT("$A$"&amp;ROW($A99)) &lt;&gt; ""),ROW($A$1:INDIRECT("$A$"&amp;ROW($A99)))), 1))), "",
ROUNDDOWN((ROUNDDOWN((((2*VLOOKUP($AA99, 'EV and Base'!$A$1:$N$671, 10, FALSE))+31+ROUNDDOWN($AD99/4, 0))*$AB99)/100, 0)+5)*1.1, 0))</f>
        <v/>
      </c>
      <c r="AK99" s="21" t="str" cm="1">
        <f t="array" aca="1" ref="AK99" ca="1">IF(NOT(ISNUMBER(INDEX($A:$A, LOOKUP(2, 1 / ($A$1:INDIRECT("$A$"&amp;ROW($A99)) &lt;&gt; ""),ROW($A$1:INDIRECT("$A$"&amp;ROW($A99)))), 1))), "",
ROUNDDOWN((ROUNDDOWN((((2*VLOOKUP($AA99, 'EV and Base'!$A$1:$N$671, 11, FALSE))+30+ROUNDDOWN($AE99/4, 0))*$AB99)/100, 0)+5), 0)
&amp;"-"&amp;
ROUNDDOWN((ROUNDDOWN((((2*VLOOKUP($AA99, 'EV and Base'!$A$1:$N$671, 11, FALSE))+31+ROUNDDOWN($AE99/4, 0))*$AB99)/100, 0)+5), 0))</f>
        <v/>
      </c>
      <c r="AL99" s="21" t="str" cm="1">
        <f t="array" aca="1" ref="AL99" ca="1">IF(NOT(ISNUMBER(INDEX($A:$A, LOOKUP(2, 1 / ($A$1:INDIRECT("$A$"&amp;ROW($A99)) &lt;&gt; ""),ROW($A$1:INDIRECT("$A$"&amp;ROW($A99)))), 1))), "",
ROUNDDOWN((ROUNDDOWN((((2*VLOOKUP($AA99, 'EV and Base'!$A$1:$N$671, 12, FALSE))+0+ROUNDDOWN($AF99/4, 0))*$AB99)/100, 0)+5)*0.9, 0)
&amp;"-"&amp;
ROUNDDOWN((ROUNDDOWN((((2*VLOOKUP($AA99, 'EV and Base'!$A$1:$N$671, 12, FALSE))+31+ROUNDDOWN($AF99/4, 0))*$AB99)/100, 0)+5)*0.9, 0))</f>
        <v/>
      </c>
      <c r="AM99" s="21" t="str" cm="1">
        <f t="array" aca="1" ref="AM99" ca="1">IF(NOT(ISNUMBER(INDEX($A:$A, LOOKUP(2, 1 / ($A$1:INDIRECT("$A$"&amp;ROW($A99)) &lt;&gt; ""),ROW($A$1:INDIRECT("$A$"&amp;ROW($A99)))), 1))), "",
ROUNDDOWN((ROUNDDOWN((((2*VLOOKUP($AA99, 'EV and Base'!$A$1:$N$671, 13, FALSE))+30+ROUNDDOWN($AG99/4, 0))*$AB99)/100, 0)+5), 0)
&amp;"-"&amp;
ROUNDDOWN((ROUNDDOWN((((2*VLOOKUP($AA99, 'EV and Base'!$A$1:$N$671, 13, FALSE))+31+ROUNDDOWN($AG99/4, 0))*$AB99)/100, 0)+5), 0))</f>
        <v/>
      </c>
      <c r="AN99" s="25" t="str" cm="1">
        <f t="array" aca="1" ref="AN99" ca="1">IF(NOT(ISNUMBER(INDEX($A:$A, LOOKUP(2, 1 / ($A$1:INDIRECT("$A$"&amp;ROW($A99)) &lt;&gt; ""),ROW($A$1:INDIRECT("$A$"&amp;ROW($A99)))), 1))), "",
ROUNDDOWN((ROUNDDOWN((((2*VLOOKUP($AA99, 'EV and Base'!$A$1:$N$671, 14, FALSE))+31+ROUNDDOWN($AH99/4, 0))*$AB99)/100, 0)+5), 0))</f>
        <v/>
      </c>
      <c r="AO99" s="23" t="str" cm="1">
        <f t="array" aca="1" ref="AO99" ca="1">IF(NOT(ISNUMBER(INDEX($A:$A, LOOKUP(2, 1 / ($A$1:INDIRECT("$A$"&amp;ROW($A99)) &lt;&gt; ""),ROW($A$1:INDIRECT("$A$"&amp;ROW($A99)))), 1))), "",
ROUNDDOWN((((2*VLOOKUP($AA99, 'EV and Base'!$A$1:$N$671, 9, FALSE))+31+ROUNDDOWN($AC99/4, 0))*$AB99)/100, 0)+$AB99+10)</f>
        <v/>
      </c>
      <c r="AP99" s="2" t="str" cm="1">
        <f t="array" aca="1" ref="AP99" ca="1">IF(NOT(ISNUMBER(INDEX($A:$A, LOOKUP(2, 1 / ($A$1:INDIRECT("$A$"&amp;ROW($A99)) &lt;&gt; ""),ROW($A$1:INDIRECT("$A$"&amp;ROW($A99)))), 1))), "",
ROUNDDOWN((ROUNDDOWN((((2*VLOOKUP($AA99, 'EV and Base'!$A$1:$N$671, 10, FALSE))+31+ROUNDDOWN($AD99/4, 0))*$AB99)/100, 0)+5)*1.1, 0))</f>
        <v/>
      </c>
      <c r="AQ99" s="2" t="str" cm="1">
        <f t="array" aca="1" ref="AQ99" ca="1">IF(NOT(ISNUMBER(INDEX($A:$A, LOOKUP(2, 1 / ($A$1:INDIRECT("$A$"&amp;ROW($A99)) &lt;&gt; ""),ROW($A$1:INDIRECT("$A$"&amp;ROW($A99)))), 1))), "",
ROUNDDOWN((ROUNDDOWN((((2*VLOOKUP($AA99, 'EV and Base'!$A$1:$N$671, 11, FALSE))+$AV$2+ROUNDDOWN($AE99/4, 0))*$AB99)/100, 0)+5), 0))</f>
        <v/>
      </c>
      <c r="AR99" s="22" t="str" cm="1">
        <f t="array" aca="1" ref="AR99" ca="1">IF(NOT(ISNUMBER(INDEX($A:$A, LOOKUP(2, 1 / ($A$1:INDIRECT("$A$"&amp;ROW($A99)) &lt;&gt; ""),ROW($A$1:INDIRECT("$A$"&amp;ROW($A99)))), 1))), "",
ROUNDDOWN((ROUNDDOWN((((2*VLOOKUP($AA99, 'EV and Base'!$A$1:$N$671, 12, FALSE))+$AW$2+ROUNDDOWN($AF99/4, 0))*$AB99)/100, 0)+5)*0.9, 0))</f>
        <v/>
      </c>
      <c r="AS99" s="2" t="str" cm="1">
        <f t="array" aca="1" ref="AS99" ca="1">IF(NOT(ISNUMBER(INDEX($A:$A, LOOKUP(2, 1 / ($A$1:INDIRECT("$A$"&amp;ROW($A99)) &lt;&gt; ""),ROW($A$1:INDIRECT("$A$"&amp;ROW($A99)))), 1))), "",
ROUNDDOWN((ROUNDDOWN((((2*VLOOKUP($AA99, 'EV and Base'!$A$1:$N$671, 13, FALSE))+$AX$2+ROUNDDOWN($AG99/4, 0))*$AB99)/100, 0)+5), 0))</f>
        <v/>
      </c>
      <c r="AT99" s="24" t="str" cm="1">
        <f t="array" aca="1" ref="AT99" ca="1">IF(NOT(ISNUMBER(INDEX($A:$A, LOOKUP(2, 1 / ($A$1:INDIRECT("$A$"&amp;ROW($A99)) &lt;&gt; ""),ROW($A$1:INDIRECT("$A$"&amp;ROW($A99)))), 1))), "",
ROUNDDOWN((ROUNDDOWN((((2*VLOOKUP($AA99, 'EV and Base'!$A$1:$N$671, 14, FALSE))+31+ROUNDDOWN($AH99/4, 0))*$AB99)/100, 0)+5), 0))</f>
        <v/>
      </c>
      <c r="AU99" s="28"/>
      <c r="AY99" t="str" cm="1">
        <f t="array" aca="1" ref="AY99" ca="1">IF(NOT(ISNUMBER(INDEX($A:$A,LOOKUP(2,1/($A$1:INDIRECT("$A$"&amp;ROW($A99))&lt;&gt;""),ROW($A$1:INDIRECT("$A$"&amp;ROW($A99)))),1))),"",
INDEX($AY:$AY,LOOKUP(2,1/($AY$1:INDIRECT("$AY$"&amp;ROW($AY99)-1)&lt;&gt;""),ROW($AY$1:INDIRECT("$AY$"&amp;ROW($AY99)-1))),1)+$BL99)</f>
        <v/>
      </c>
      <c r="AZ99" s="3" t="str" cm="1">
        <f t="array" aca="1" ref="AZ99" ca="1">IF(NOT(ISNUMBER(INDEX($A:$A, LOOKUP(2, 1 / ($A$1:INDIRECT("$A$"&amp;ROW($A99)) &lt;&gt; ""),ROW($A$1:INDIRECT("$A$"&amp;ROW($A99)))), 1))), "",
VLOOKUP(INDIRECT("$G$"&amp;LOOKUP(2, 1 / ($AY$1:INDIRECT("$AY$"&amp;ROW($AY99)-1) &lt;&gt; ""),ROW($AY$1:INDIRECT("$AY$"&amp;ROW($AY99)-1)))),'EV and Base'!A94:N764,2,FALSE))</f>
        <v/>
      </c>
      <c r="BA99" s="3" t="str" cm="1">
        <f t="array" aca="1" ref="BA99" ca="1">IF(NOT(ISNUMBER(INDEX($A:$A, LOOKUP(2, 1 / ($A$1:INDIRECT("$A$"&amp;ROW($A99)) &lt;&gt; ""),ROW($A$1:INDIRECT("$A$"&amp;ROW($A99)))), 1))), "",
INDIRECT("$I$"&amp;LOOKUP(2, 1 / ($AY$1:INDIRECT("$AY$"&amp;ROW($AY99)-1) &lt;&gt; ""),ROW($AY$1:INDIRECT("$AY$"&amp;ROW($AY99)-1)))))</f>
        <v/>
      </c>
      <c r="BB99" s="1" t="str" cm="1">
        <f t="array" aca="1" ref="BB99" ca="1">IF(NOT(ISNUMBER(INDEX($A:$A, LOOKUP(2, 1 / ($A$1:INDIRECT("$A$"&amp;ROW($A99)) &lt;&gt; ""),ROW($A$1:INDIRECT("$A$"&amp;ROW($A99)))), 1))), "",
INDIRECT("$AB$"&amp;LOOKUP(2, 1 / ($AY$1:INDIRECT("$AY$"&amp;ROW($AY99)-1) &lt;&gt; ""),ROW($AY$1:INDIRECT("$AY$"&amp;ROW($AY99)-1)))))</f>
        <v/>
      </c>
      <c r="BC99" s="3" t="str" cm="1">
        <f t="array" aca="1" ref="BC99" ca="1">IF(NOT(ISNUMBER(INDEX($A:$A,LOOKUP(2,1/($A$1:INDIRECT("$A$"&amp;ROW($A99))&lt;&gt;""),ROW($A$1:INDIRECT("$A$"&amp;ROW($A99)))),1))),"",
$BA99+$BA99+10)</f>
        <v/>
      </c>
      <c r="BD99" s="3" t="str" cm="1">
        <f t="array" aca="1" ref="BD99" ca="1">IF(NOT(ISNUMBER(INDEX($A:$A,LOOKUP(2,1/($A$1:INDIRECT("$A$"&amp;ROW($A99))&lt;&gt;""),ROW($A$1:INDIRECT("$A$"&amp;ROW($A99)))),1))),"",
$BA99+$BB99+10)</f>
        <v/>
      </c>
      <c r="BE99" s="3" t="str" cm="1">
        <f t="array" aca="1" ref="BE99" ca="1">IF(NOT(ISNUMBER(INDEX($A:$A,LOOKUP(2,1/($A$1:INDIRECT("$A$"&amp;ROW($A99))&lt;&gt;""),ROW($A$1:INDIRECT("$A$"&amp;ROW($A99)))),1))),"",
$BC99*$BC99)</f>
        <v/>
      </c>
      <c r="BF99" s="3" t="str" cm="1">
        <f t="array" aca="1" ref="BF99" ca="1">IF(NOT(ISNUMBER(INDEX($A:$A,LOOKUP(2,1/($A$1:INDIRECT("$A$"&amp;ROW($A99))&lt;&gt;""),ROW($A$1:INDIRECT("$A$"&amp;ROW($A99)))),1))),"",
$BD99*$BD99)</f>
        <v/>
      </c>
      <c r="BG99" s="3" t="str" cm="1">
        <f t="array" aca="1" ref="BG99" ca="1">IF(NOT(ISNUMBER(INDEX($A:$A,LOOKUP(2,1/($A$1:INDIRECT("$A$"&amp;ROW($A99))&lt;&gt;""),ROW($A$1:INDIRECT("$A$"&amp;ROW($A99)))),1))),"",
_xlfn.FLOOR.MATH(1.5*_xlfn.FLOOR.MATH($AZ99*BA99/5)))</f>
        <v/>
      </c>
      <c r="BH99" s="3" t="str" cm="1">
        <f t="array" aca="1" ref="BH99" ca="1">IF(NOT(ISNUMBER(INDEX($A:$A, LOOKUP(2, 1 / ($A$1:INDIRECT("$A$"&amp;ROW($A99)) &lt;&gt; ""),ROW($A$1:INDIRECT("$A$"&amp;ROW($A99)))), 1))), "",
_xlfn.FLOOR.MATH($BG99/IF(OR(INDIRECT("$C$"&amp;LOOKUP(2, 1 / ($AY$1:INDIRECT("$AY$"&amp;ROW($AY99)-1) &lt;&gt; ""),ROW($AY$1:INDIRECT("$AY$"&amp;ROW($AY99)-1))))="Multi",
INDIRECT("$C$"&amp;LOOKUP(2, 1 / ($AY$1:INDIRECT("$AY$"&amp;ROW($AY99)-1) &lt;&gt; ""),ROW($AY$1:INDIRECT("$AY$"&amp;ROW($AY99)-1))))="Double"),2,1)))</f>
        <v/>
      </c>
      <c r="BI99" s="3" t="str" cm="1">
        <f t="array" aca="1" ref="BI99" ca="1">IF(NOT(ISNUMBER(INDEX($A:$A,LOOKUP(2,1/($A$1:INDIRECT("$A$"&amp;ROW($A99))&lt;&gt;""),ROW($A$1:INDIRECT("$A$"&amp;ROW($A99)))),1))),"",
VLOOKUP($BC99,GameFreakSQRT!$A$1:$B$200,2,FALSE))</f>
        <v/>
      </c>
      <c r="BJ99" s="3" t="str" cm="1">
        <f t="array" aca="1" ref="BJ99" ca="1">IF(NOT(ISNUMBER(INDEX($A:$A,LOOKUP(2,1/($A$1:INDIRECT("$A$"&amp;ROW($A99))&lt;&gt;""),ROW($A$1:INDIRECT("$A$"&amp;ROW($A99)))),1))),"",
VLOOKUP($BD99,GameFreakSQRT!$A$1:$B$200,2,FALSE))</f>
        <v/>
      </c>
      <c r="BK99" s="3" t="str" cm="1">
        <f t="array" aca="1" ref="BK99" ca="1">IF(NOT(ISNUMBER(INDEX($A:$A,LOOKUP(2,1/($A$1:INDIRECT("$A$"&amp;ROW($A99))&lt;&gt;""),ROW($A$1:INDIRECT("$A$"&amp;ROW($A99)))),1))),"",
_xlfn.FLOOR.MATH((($BI99*$BE99)*$BH99)/($BJ99*$BF99))+1)</f>
        <v/>
      </c>
      <c r="BL99" s="3" t="str" cm="1">
        <f t="array" aca="1" ref="BL99" ca="1">IF(NOT(ISNUMBER(INDEX($A:$A,LOOKUP(2,1/($A$1:INDIRECT("$A$"&amp;ROW($A99))&lt;&gt;""),ROW($A$1:INDIRECT("$A$"&amp;ROW($A99)))),1))),"",
_xlfn.FLOOR.MATH($BK99*IF(NOT(INDIRECT("$Z$"&amp;LOOKUP(2, 1 / ($AY$1:INDIRECT("$AY$"&amp;ROW($AY99)-1) &lt;&gt; ""),ROW($AY$1:INDIRECT("$AY$"&amp;ROW($AY99)-1))))=""),1.5,1)))</f>
        <v/>
      </c>
      <c r="BM99" s="3" t="str" cm="1">
        <f t="array" aca="1" ref="BM99" ca="1">IF(NOT(ISNUMBER(INDEX($A:$A, LOOKUP(2, 1 / ($A$1:INDIRECT("$A$"&amp;ROW($A99)) &lt;&gt; ""),ROW($A$1:INDIRECT("$A$"&amp;ROW($A99)))), 1))), "",
INDIRECT("$Y$"&amp;LOOKUP(2, 1 / ($AY$1:INDIRECT("$AY$"&amp;ROW($AY99)-1) &lt;&gt; ""),ROW($AY$1:INDIRECT("$AY$"&amp;ROW($AY99)-1)))))</f>
        <v/>
      </c>
      <c r="BN99" s="3" t="str">
        <f t="shared" ca="1" si="7"/>
        <v/>
      </c>
      <c r="CT99" s="3" t="str" cm="1">
        <f t="array" aca="1" ref="CT99" ca="1">IF(NOT(ISNUMBER(INDEX($A:$A, LOOKUP(2, 1 / ($A$1:INDIRECT("$A$"&amp;ROW($A99)) &lt;&gt; ""),ROW($A$1:INDIRECT("$A$"&amp;ROW($A99)))), 1))), "",
$AY99-INDEX($AY:$AY, LOOKUP(2, 1 / ($AY$1:INDIRECT("$AV$"&amp;ROW($AY99)-1) &lt;&gt; ""),ROW($AY$1:INDIRECT("$AV$"&amp;ROW($AY99)-1))), 1))</f>
        <v/>
      </c>
      <c r="CU99" s="3" t="str" cm="1">
        <f t="array" aca="1" ref="CU99" ca="1">IF(NOT(ISNUMBER(INDEX($A:$A, LOOKUP(2, 1 / ($A$1:INDIRECT("$A$"&amp;ROW($A99)) &lt;&gt; ""),ROW($A$1:INDIRECT("$A$"&amp;ROW($A99)))), 1))), "",
INDEX($Y:$Y, LOOKUP(2, 1 / ($Y$1:INDIRECT("$Y$"&amp;ROW($Y99)-1) &lt;&gt; ""),ROW($Y$1:INDIRECT("$Y$"&amp;ROW($Y99)-1))), 1))</f>
        <v/>
      </c>
      <c r="CV99" s="1" t="str">
        <f ca="1">IFERROR(VLOOKUP($AY99, 'Medium-Slow'!$A$1:$B$101, 2, TRUE),"")</f>
        <v/>
      </c>
    </row>
    <row r="100" spans="1:100" x14ac:dyDescent="0.45">
      <c r="A100" s="69" t="s">
        <v>75</v>
      </c>
      <c r="B100" s="69" t="s">
        <v>266</v>
      </c>
      <c r="C100" s="69" t="s">
        <v>46</v>
      </c>
      <c r="D100" s="69" t="s">
        <v>246</v>
      </c>
      <c r="E100" s="69" t="s">
        <v>48</v>
      </c>
      <c r="F100" s="56">
        <v>1</v>
      </c>
      <c r="G100" s="2" t="s">
        <v>267</v>
      </c>
      <c r="H100" s="2" t="s">
        <v>50</v>
      </c>
      <c r="I100" s="2">
        <v>20</v>
      </c>
      <c r="J100" s="2" t="s">
        <v>111</v>
      </c>
      <c r="K100" s="2" t="s">
        <v>268</v>
      </c>
      <c r="L100" s="2" t="s">
        <v>53</v>
      </c>
      <c r="M100" s="2" t="s">
        <v>269</v>
      </c>
      <c r="N100" s="2" t="s">
        <v>270</v>
      </c>
      <c r="O100" s="2" t="s">
        <v>271</v>
      </c>
      <c r="P100" s="2" t="s">
        <v>272</v>
      </c>
      <c r="Q100" s="2">
        <v>12</v>
      </c>
      <c r="R100" s="2">
        <f>_xlfn.FLOOR.MATH((((2*VLOOKUP(G100, 'EV and Base'!$A$1:$N$671, 9, FALSE))+$Q100)*$I100)/100)+$I100+10</f>
        <v>52</v>
      </c>
      <c r="S100" s="2">
        <f>_xlfn.FLOOR.MATH((_xlfn.FLOOR.MATH((((2*VLOOKUP($G100, 'EV and Base'!$A$1:$N$671, 10, FALSE))+$Q100)*$I100)/100)+5)*
IF(OR($J100="Lonely", $J100="Brave", $J100="Adamant", $J100="Naughty"), 1.1,
IF(OR($J100="Bold", $J100="Timid", $J100="Modest", $J100="Calm"), 0.9, 1)))</f>
        <v>29</v>
      </c>
      <c r="T100" s="2">
        <f>_xlfn.FLOOR.MATH((_xlfn.FLOOR.MATH((((2*VLOOKUP($G100, 'EV and Base'!$A$1:$N$671, 11, FALSE))+$Q100)*$I100)/100)+5)*
IF(OR($J100="Bold", $J100="Relaxed", $J100="Impish", $J100="Lax"), 1.1,
IF(OR($J100="Lonely", $J100="Hasty", $J100="Mild", $J100="Gentle"), 0.9, 1)))</f>
        <v>32</v>
      </c>
      <c r="U100" s="2">
        <f>_xlfn.FLOOR.MATH((_xlfn.FLOOR.MATH((((2*VLOOKUP($G100, 'EV and Base'!$A$1:$N$671, 12, FALSE))+$Q100)*$I100)/100)+5)*
IF(OR($J100="Modest", $J100="Mild", $J100="Quiet", $J100="Rash"), 1.1,
IF(OR($J100="Adamant", $J100="Impish", $J100="Jolly", $J100="Careful"), 0.9, 1)))</f>
        <v>23</v>
      </c>
      <c r="V100" s="2">
        <f>_xlfn.FLOOR.MATH((_xlfn.FLOOR.MATH((((2*VLOOKUP($G100, 'EV and Base'!$A$1:$N$671, 13, FALSE))+$Q100)*$I100)/100)+5)*
IF(OR($J100="Calm", $J100="Gentle", $J100="Sassy", $J100="Careful"), 1.1,
IF(OR($J100="Naughty", $J100="Lax", $J100="Naive", $J100="Rash"), 0.9, 1)))</f>
        <v>32</v>
      </c>
      <c r="W100" s="2">
        <f>_xlfn.FLOOR.MATH((_xlfn.FLOOR.MATH((((2*VLOOKUP($G100, 'EV and Base'!$A$1:$N$671, 14, FALSE))+$Q100)*$I100)/100)+5)*
IF(OR($J100="Timid", $J100="Hasty", $J100="Jolly", $J100="Naive"), 1.1,
IF(OR($J100="Brave", $J100="Relaxed", $J100="Quiet", $J100="Sassy"), 0.9, 1)))</f>
        <v>29</v>
      </c>
      <c r="X100" s="69">
        <v>4000</v>
      </c>
      <c r="AA100" s="23" t="str" cm="1">
        <f t="array" aca="1" ref="AA100" ca="1">IF(NOT(ISNUMBER(INDEX($A:$A,LOOKUP(2,1/($A$1:INDIRECT("$A$"&amp;ROW($A100))&lt;&gt;""),ROW($A$1:INDIRECT("$A$"&amp;ROW($A100)))),1))),"",
IF(NOT(ISNUMBER($A100)),$AA99,
IF($AB100&lt;16,"Lillipup",
IF($AB100&lt;32,"Herdier",
"Stoutland"))))</f>
        <v/>
      </c>
      <c r="AB100" s="25" t="str" cm="1">
        <f t="array" aca="1" ref="AB100" ca="1">IF(NOT(ISNUMBER(INDEX($A:$A, LOOKUP(2, 1 / ($A$1:INDIRECT("$A$"&amp;ROW($A100)) &lt;&gt; ""),ROW($A$1:INDIRECT("$A$"&amp;ROW($A100)))), 1))), "",
VLOOKUP($AY100,'Medium-Slow'!$A$1:$B$101,2,TRUE))</f>
        <v/>
      </c>
      <c r="AC100" s="23" t="str" cm="1">
        <f t="array" aca="1" ref="AC100" ca="1">IF(NOT(ISNUMBER(INDEX($A:$A, LOOKUP(2, 1 / ($A$1:INDIRECT("$A$"&amp;ROW($A100)) &lt;&gt; ""),ROW($A$1:INDIRECT("$A$"&amp;ROW($A100)))), 1))), "",
INDEX($AC:$AC, LOOKUP(2, 1 / ($AC$1:INDIRECT("$AC$"&amp;ROW($AC100)-1) &lt;&gt; ""),ROW($AC$1:INDIRECT("$AC$"&amp;ROW($AC100)-1))), 1)+
IF(INDEX($AC:$AC, LOOKUP(2, 1 / ($AC$1:INDIRECT("$AC$"&amp;ROW($AC100)-1) &lt;&gt; ""),ROW($AC$1:INDIRECT("$AC$"&amp;ROW($AC100)-1))), 1)+
INDEX($AD:$AD, LOOKUP(2, 1 / ($AD$1:INDIRECT("$AD$"&amp;ROW($AD100)-1) &lt;&gt; ""),ROW($AD$1:INDIRECT("$AD$"&amp;ROW($AD100)-1))), 1)+
INDEX($AE:$AE, LOOKUP(2, 1 / ($AE$1:INDIRECT("$AE$"&amp;ROW($AE100)-1) &lt;&gt; ""),ROW($AE$1:INDIRECT("$AE$"&amp;ROW($AD100)-1))), 1)+
INDEX($AE:$AF, LOOKUP(2, 1 / ($AF$1:INDIRECT("$AF$"&amp;ROW($AF100)-1) &lt;&gt; ""),ROW($AF$1:INDIRECT("$AF$"&amp;ROW($AD100)-1))), 1)+
INDEX($AG:$AG, LOOKUP(2, 1 / ($AG$1:INDIRECT("$AG$"&amp;ROW($AG100)-1) &lt;&gt; ""),ROW($AG$1:INDIRECT("$AG$"&amp;ROW($AD100)-1))), 1)+
INDEX($AH:$AH, LOOKUP(2, 1 / ($AH$1:INDIRECT("$AH$"&amp;ROW($AH100)-1) &lt;&gt; ""),ROW($AH$1:INDIRECT("$AH$"&amp;ROW($AD100)-1))), 1)&gt;=510,0,
IF(INDEX($AC:$AC, LOOKUP(2, 1 / ($AC$1:INDIRECT("$AC$"&amp;ROW($AC100)-1) &lt;&gt; ""),ROW($AC$1:INDIRECT("$AC$"&amp;ROW($AC100)-1))), 1)&gt;=255,0,
VLOOKUP(INDIRECT("$G$"&amp;LOOKUP(2, 1 / ($AC$1:INDIRECT("$AC$"&amp;ROW($AC100)-1) &lt;&gt; ""),ROW($AC$1:INDIRECT("$AC$"&amp;ROW($AC100)-1)))), 'EV and Base'!$A$1:$N$671, 3, FALSE))))</f>
        <v/>
      </c>
      <c r="AD100" s="2" t="str" cm="1">
        <f t="array" aca="1" ref="AD100" ca="1">IF(NOT(ISNUMBER(INDEX($A:$A, LOOKUP(2, 1 / ($A$1:INDIRECT("$A$"&amp;ROW($A100)) &lt;&gt; ""),ROW($A$1:INDIRECT("$A$"&amp;ROW($A100)))), 1))), "",
INDEX($AD:$AD, LOOKUP(2, 1 / ($AD$1:INDIRECT("$AD$"&amp;ROW($AD100)-1) &lt;&gt; ""),ROW($AD$1:INDIRECT("$AD$"&amp;ROW($AD100)-1))), 1)+
IF(INDEX($AC:$AC, LOOKUP(2, 1 / ($AC$1:INDIRECT("$AC$"&amp;ROW($AC100)-1) &lt;&gt; ""),ROW($AC$1:INDIRECT("$AC$"&amp;ROW($AC100)-1))), 1)+
INDEX($AD:$AD, LOOKUP(2, 1 / ($AD$1:INDIRECT("$AD$"&amp;ROW($AD100)-1) &lt;&gt; ""),ROW($AD$1:INDIRECT("$AD$"&amp;ROW($AD100)-1))), 1)+
INDEX($AE:$AE, LOOKUP(2, 1 / ($AE$1:INDIRECT("$AE$"&amp;ROW($AE100)-1) &lt;&gt; ""),ROW($AE$1:INDIRECT("$AE$"&amp;ROW($AD100)-1))), 1)+
INDEX($AE:$AF, LOOKUP(2, 1 / ($AF$1:INDIRECT("$AF$"&amp;ROW($AF100)-1) &lt;&gt; ""),ROW($AF$1:INDIRECT("$AF$"&amp;ROW($AD100)-1))), 1)+
INDEX($AG:$AG, LOOKUP(2, 1 / ($AG$1:INDIRECT("$AG$"&amp;ROW($AG100)-1) &lt;&gt; ""),ROW($AG$1:INDIRECT("$AG$"&amp;ROW($AD100)-1))), 1)+
INDEX($AH:$AH, LOOKUP(2, 1 / ($AH$1:INDIRECT("$AH$"&amp;ROW($AH100)-1) &lt;&gt; ""),ROW($AH$1:INDIRECT("$AH$"&amp;ROW($AD100)-1))), 1)&gt;=510,0,
IF(INDEX($AD:$AD, LOOKUP(2, 1 / ($AD$1:INDIRECT("$AD$"&amp;ROW($AD100)-1) &lt;&gt; ""),ROW($AD$1:INDIRECT("$AD$"&amp;ROW($AD100)-1))), 1)&gt;=255,0,
VLOOKUP(INDIRECT("$G$"&amp;LOOKUP(2, 1 / ($AD$1:INDIRECT("$AD$"&amp;ROW($AD100)-1) &lt;&gt; ""),ROW($AD$1:INDIRECT("$AD$"&amp;ROW($AD100)-1)))), 'EV and Base'!$A$1:$N$671, 4, FALSE))))</f>
        <v/>
      </c>
      <c r="AE100" s="2" t="str" cm="1">
        <f t="array" aca="1" ref="AE100" ca="1">IF(NOT(ISNUMBER(INDEX($A:$A,LOOKUP(2,1/($A$1:INDIRECT("$A$"&amp;ROW($A100))&lt;&gt;""),ROW($A$1:INDIRECT("$A$"&amp;ROW($A100)))),1))),"",
INDEX($AE:$AE,LOOKUP(2,1/($AE$1:INDIRECT("$AE$"&amp;ROW($AE100)-1)&lt;&gt;""),ROW($AE$1:INDIRECT("$AE$"&amp;ROW($AE100)-1))),1)+
IF(INDEX($AC:$AC,LOOKUP(2,1/($AC$1:INDIRECT("$AC$"&amp;ROW($AC100)-1)&lt;&gt;""),ROW($AC$1:INDIRECT("$AC$"&amp;ROW($AC100)-1))),1)+
INDEX($AD:$AD,LOOKUP(2,1/($AD$1:INDIRECT("$AD$"&amp;ROW($AD100)-1)&lt;&gt;""),ROW($AD$1:INDIRECT("$AD$"&amp;ROW($AD100)-1))),1)+
INDEX($AE:$AE,LOOKUP(2,1/($AE$1:INDIRECT("$AE$"&amp;ROW($AE100)-1)&lt;&gt;""),ROW($AE$1:INDIRECT("$AE$"&amp;ROW($AD100)-1))),1)+
INDEX($AE:$AF,LOOKUP(2,1/($AF$1:INDIRECT("$AF$"&amp;ROW($AF100)-1)&lt;&gt;""),ROW($AF$1:INDIRECT("$AF$"&amp;ROW($AD100)-1))),1)+
INDEX($AG:$AG,LOOKUP(2,1/($AG$1:INDIRECT("$AG$"&amp;ROW($AG100)-1)&lt;&gt;""),ROW($AG$1:INDIRECT("$AG$"&amp;ROW($AD100)-1))),1)+
INDEX($AH:$AH,LOOKUP(2,1/($AH$1:INDIRECT("$AH$"&amp;ROW($AH100)-1)&lt;&gt;""),ROW($AH$1:INDIRECT("$AH$"&amp;ROW($AD100)-1))),1)&gt;=510,0,
IF(INDEX($AE:$AE,LOOKUP(2,1/($AE$1:INDIRECT("$AE$"&amp;ROW($AE100)-1)&lt;&gt;""),ROW($AE$1:INDIRECT("$AE$"&amp;ROW($AE100)-1))),1)&gt;=255,0,
VLOOKUP(INDIRECT("$G$"&amp;LOOKUP(2,1/($AE$1:INDIRECT("$AE$"&amp;ROW($AE100)-1)&lt;&gt;""),ROW($AE$1:INDIRECT("$AE$"&amp;ROW($AE100)-1)))),'EV and Base'!$A$1:$N$671,5,FALSE))))</f>
        <v/>
      </c>
      <c r="AF100" s="2" t="str" cm="1">
        <f t="array" aca="1" ref="AF100" ca="1">IF(NOT(ISNUMBER(INDEX($A:$A, LOOKUP(2, 1 / ($A$1:INDIRECT("$A$"&amp;ROW($A100)) &lt;&gt; ""),ROW($A$1:INDIRECT("$A$"&amp;ROW($A100)))), 1))), "",
INDEX($AF:$AF, LOOKUP(2, 1 / ($AF$1:INDIRECT("$AF$"&amp;ROW($AF100)-1) &lt;&gt; ""),ROW($AF$1:INDIRECT("$AF$"&amp;ROW($AF100)-1))), 1)+
IF(INDEX($AC:$AC, LOOKUP(2, 1 / ($AC$1:INDIRECT("$AC$"&amp;ROW($AC100)-1) &lt;&gt; ""),ROW($AC$1:INDIRECT("$AC$"&amp;ROW($AC100)-1))), 1)+
INDEX($AD:$AD, LOOKUP(2, 1 / ($AD$1:INDIRECT("$AD$"&amp;ROW($AD100)-1) &lt;&gt; ""),ROW($AD$1:INDIRECT("$AD$"&amp;ROW($AD100)-1))), 1)+
INDEX($AE:$AE, LOOKUP(2, 1 / ($AE$1:INDIRECT("$AE$"&amp;ROW($AE100)-1) &lt;&gt; ""),ROW($AE$1:INDIRECT("$AE$"&amp;ROW($AD100)-1))), 1)+
INDEX($AE:$AF, LOOKUP(2, 1 / ($AF$1:INDIRECT("$AF$"&amp;ROW($AF100)-1) &lt;&gt; ""),ROW($AF$1:INDIRECT("$AF$"&amp;ROW($AD100)-1))), 1)+
INDEX($AG:$AG, LOOKUP(2, 1 / ($AG$1:INDIRECT("$AG$"&amp;ROW($AG100)-1) &lt;&gt; ""),ROW($AG$1:INDIRECT("$AG$"&amp;ROW($AD100)-1))), 1)+
INDEX($AH:$AH, LOOKUP(2, 1 / ($AH$1:INDIRECT("$AH$"&amp;ROW($AH100)-1) &lt;&gt; ""),ROW($AH$1:INDIRECT("$AH$"&amp;ROW($AD100)-1))), 1)&gt;=510,0,
IF(INDEX($AF:$AF, LOOKUP(2, 1 / ($AF$1:INDIRECT("$AF$"&amp;ROW($AF100)-1) &lt;&gt; ""),ROW($AF$1:INDIRECT("$AF$"&amp;ROW($AF100)-1))), 1)&gt;=255,0,
VLOOKUP(INDIRECT("$G$"&amp;LOOKUP(2, 1 / ($AF$1:INDIRECT("$AF$"&amp;ROW($AF100)-1) &lt;&gt; ""),ROW($AF$1:INDIRECT("$AF$"&amp;ROW($AF100)-1)))), 'EV and Base'!$A$1:$N$671, 6, FALSE))))</f>
        <v/>
      </c>
      <c r="AG100" s="2" t="str" cm="1">
        <f t="array" aca="1" ref="AG100" ca="1">IF(NOT(ISNUMBER(INDEX($A:$A, LOOKUP(2, 1 / ($A$1:INDIRECT("$A$"&amp;ROW($A100)) &lt;&gt; ""),ROW($A$1:INDIRECT("$A$"&amp;ROW($A100)))), 1))), "",
INDEX($AG:$AG, LOOKUP(2, 1 / ($AG$1:INDIRECT("$AG$"&amp;ROW($AG100)-1) &lt;&gt; ""),ROW($AG$1:INDIRECT("$AG$"&amp;ROW($AG100)-1))), 1)+
IF(INDEX($AC:$AC, LOOKUP(2, 1 / ($AC$1:INDIRECT("$AC$"&amp;ROW($AC100)-1) &lt;&gt; ""),ROW($AC$1:INDIRECT("$AC$"&amp;ROW($AC100)-1))), 1)+
INDEX($AD:$AD, LOOKUP(2, 1 / ($AD$1:INDIRECT("$AD$"&amp;ROW($AD100)-1) &lt;&gt; ""),ROW($AD$1:INDIRECT("$AD$"&amp;ROW($AD100)-1))), 1)+
INDEX($AE:$AE, LOOKUP(2, 1 / ($AE$1:INDIRECT("$AE$"&amp;ROW($AE100)-1) &lt;&gt; ""),ROW($AE$1:INDIRECT("$AE$"&amp;ROW($AD100)-1))), 1)+
INDEX($AE:$AF, LOOKUP(2, 1 / ($AF$1:INDIRECT("$AF$"&amp;ROW($AF100)-1) &lt;&gt; ""),ROW($AF$1:INDIRECT("$AF$"&amp;ROW($AD100)-1))), 1)+
INDEX($AG:$AG, LOOKUP(2, 1 / ($AG$1:INDIRECT("$AG$"&amp;ROW($AG100)-1) &lt;&gt; ""),ROW($AG$1:INDIRECT("$AG$"&amp;ROW($AD100)-1))), 1)+
INDEX($AH:$AH, LOOKUP(2, 1 / ($AH$1:INDIRECT("$AH$"&amp;ROW($AH100)-1) &lt;&gt; ""),ROW($AH$1:INDIRECT("$AH$"&amp;ROW($AD100)-1))), 1)&gt;=510,0,
IF(INDEX($AG:$AG, LOOKUP(2, 1 / ($AG$1:INDIRECT("$AG$"&amp;ROW($AG100)-1) &lt;&gt; ""),ROW($AG$1:INDIRECT("$AG$"&amp;ROW($AG100)-1))), 1)&gt;=255,0,
VLOOKUP(INDIRECT("$G$"&amp;LOOKUP(2, 1 / ($AG$1:INDIRECT("$AG$"&amp;ROW($AG100)-1) &lt;&gt; ""),ROW($AG$1:INDIRECT("$AG$"&amp;ROW($AG100)-1)))), 'EV and Base'!$A$1:$N$671, 7, FALSE))))</f>
        <v/>
      </c>
      <c r="AH100" s="24" t="str" cm="1">
        <f t="array" aca="1" ref="AH100" ca="1">IF(NOT(ISNUMBER(INDEX($A:$A,LOOKUP(2,1/($A$1:INDIRECT("$A$"&amp;ROW($A100))&lt;&gt;""),ROW($A$1:INDIRECT("$A$"&amp;ROW($A100)))),1))),"",
INDEX($AH:$AH,LOOKUP(2,1/($AH$1:INDIRECT("$AH$"&amp;ROW($AH100)-1)&lt;&gt;""),ROW($AH$1:INDIRECT("$AH$"&amp;ROW($AH100)-1))),1)+
IF(INDEX($AC:$AC,LOOKUP(2,1/($AC$1:INDIRECT("$AC$"&amp;ROW($AC100)-1)&lt;&gt;""),ROW($AC$1:INDIRECT("$AC$"&amp;ROW($AC100)-1))),1)+
INDEX($AD:$AD,LOOKUP(2,1/($AD$1:INDIRECT("$AD$"&amp;ROW($AD100)-1)&lt;&gt;""),ROW($AD$1:INDIRECT("$AD$"&amp;ROW($AD100)-1))),1)+
INDEX($AE:$AE,LOOKUP(2,1/($AE$1:INDIRECT("$AE$"&amp;ROW($AE100)-1)&lt;&gt;""),ROW($AE$1:INDIRECT("$AE$"&amp;ROW($AD100)-1))),1)+
INDEX($AE:$AF,LOOKUP(2,1/($AF$1:INDIRECT("$AF$"&amp;ROW($AF100)-1)&lt;&gt;""),ROW($AF$1:INDIRECT("$AF$"&amp;ROW($AD100)-1))),1)+
INDEX($AG:$AG,LOOKUP(2,1/($AG$1:INDIRECT("$AG$"&amp;ROW($AG100)-1)&lt;&gt;""),ROW($AG$1:INDIRECT("$AG$"&amp;ROW($AD100)-1))),1)+
INDEX($AH:$AH,LOOKUP(2,1/($AH$1:INDIRECT("$AH$"&amp;ROW($AH100)-1)&lt;&gt;""),ROW($AH$1:INDIRECT("$AH$"&amp;ROW($AD100)-1))),1)&gt;=510,0,
IF(INDEX($AH:$AH,LOOKUP(2,1/($AH$1:INDIRECT("$AH$"&amp;ROW($AH100)-1)&lt;&gt;""),ROW($AH$1:INDIRECT("$AH$"&amp;ROW($AH100)-1))),1)&gt;=255,0,
VLOOKUP(INDIRECT("$G$"&amp;LOOKUP(2,1/($AH$1:INDIRECT("$AH$"&amp;ROW($AH100)-1)&lt;&gt;""),ROW($AH$1:INDIRECT("$AH$"&amp;ROW($AH100)-1)))),'EV and Base'!$A$1:$N$671,8,FALSE))))</f>
        <v/>
      </c>
      <c r="AI100" s="29" t="str" cm="1">
        <f t="array" aca="1" ref="AI100" ca="1">IF(NOT(ISNUMBER(INDEX($A:$A,LOOKUP(2,1/($A$1:INDIRECT("$A$"&amp;ROW($A100))&lt;&gt;""),ROW($A$1:INDIRECT("$A$"&amp;ROW($A100)))),1))),"",
ROUNDDOWN((((2*VLOOKUP($AA100,'EV and Base'!$A$1:$N$671,9,FALSE))+31+ROUNDDOWN($AC100/4,0))*$AB100)/100,0)+$AB100+10)</f>
        <v/>
      </c>
      <c r="AJ100" s="21" t="str" cm="1">
        <f t="array" aca="1" ref="AJ100" ca="1">IF(NOT(ISNUMBER(INDEX($A:$A, LOOKUP(2, 1 / ($A$1:INDIRECT("$A$"&amp;ROW($A100)) &lt;&gt; ""),ROW($A$1:INDIRECT("$A$"&amp;ROW($A100)))), 1))), "",
ROUNDDOWN((ROUNDDOWN((((2*VLOOKUP($AA100, 'EV and Base'!$A$1:$N$671, 10, FALSE))+31+ROUNDDOWN($AD100/4, 0))*$AB100)/100, 0)+5)*1.1, 0))</f>
        <v/>
      </c>
      <c r="AK100" s="21" t="str" cm="1">
        <f t="array" aca="1" ref="AK100" ca="1">IF(NOT(ISNUMBER(INDEX($A:$A, LOOKUP(2, 1 / ($A$1:INDIRECT("$A$"&amp;ROW($A100)) &lt;&gt; ""),ROW($A$1:INDIRECT("$A$"&amp;ROW($A100)))), 1))), "",
ROUNDDOWN((ROUNDDOWN((((2*VLOOKUP($AA100, 'EV and Base'!$A$1:$N$671, 11, FALSE))+30+ROUNDDOWN($AE100/4, 0))*$AB100)/100, 0)+5), 0)
&amp;"-"&amp;
ROUNDDOWN((ROUNDDOWN((((2*VLOOKUP($AA100, 'EV and Base'!$A$1:$N$671, 11, FALSE))+31+ROUNDDOWN($AE100/4, 0))*$AB100)/100, 0)+5), 0))</f>
        <v/>
      </c>
      <c r="AL100" s="21" t="str" cm="1">
        <f t="array" aca="1" ref="AL100" ca="1">IF(NOT(ISNUMBER(INDEX($A:$A, LOOKUP(2, 1 / ($A$1:INDIRECT("$A$"&amp;ROW($A100)) &lt;&gt; ""),ROW($A$1:INDIRECT("$A$"&amp;ROW($A100)))), 1))), "",
ROUNDDOWN((ROUNDDOWN((((2*VLOOKUP($AA100, 'EV and Base'!$A$1:$N$671, 12, FALSE))+0+ROUNDDOWN($AF100/4, 0))*$AB100)/100, 0)+5)*0.9, 0)
&amp;"-"&amp;
ROUNDDOWN((ROUNDDOWN((((2*VLOOKUP($AA100, 'EV and Base'!$A$1:$N$671, 12, FALSE))+31+ROUNDDOWN($AF100/4, 0))*$AB100)/100, 0)+5)*0.9, 0))</f>
        <v/>
      </c>
      <c r="AM100" s="21" t="str" cm="1">
        <f t="array" aca="1" ref="AM100" ca="1">IF(NOT(ISNUMBER(INDEX($A:$A, LOOKUP(2, 1 / ($A$1:INDIRECT("$A$"&amp;ROW($A100)) &lt;&gt; ""),ROW($A$1:INDIRECT("$A$"&amp;ROW($A100)))), 1))), "",
ROUNDDOWN((ROUNDDOWN((((2*VLOOKUP($AA100, 'EV and Base'!$A$1:$N$671, 13, FALSE))+30+ROUNDDOWN($AG100/4, 0))*$AB100)/100, 0)+5), 0)
&amp;"-"&amp;
ROUNDDOWN((ROUNDDOWN((((2*VLOOKUP($AA100, 'EV and Base'!$A$1:$N$671, 13, FALSE))+31+ROUNDDOWN($AG100/4, 0))*$AB100)/100, 0)+5), 0))</f>
        <v/>
      </c>
      <c r="AN100" s="25" t="str" cm="1">
        <f t="array" aca="1" ref="AN100" ca="1">IF(NOT(ISNUMBER(INDEX($A:$A, LOOKUP(2, 1 / ($A$1:INDIRECT("$A$"&amp;ROW($A100)) &lt;&gt; ""),ROW($A$1:INDIRECT("$A$"&amp;ROW($A100)))), 1))), "",
ROUNDDOWN((ROUNDDOWN((((2*VLOOKUP($AA100, 'EV and Base'!$A$1:$N$671, 14, FALSE))+31+ROUNDDOWN($AH100/4, 0))*$AB100)/100, 0)+5), 0))</f>
        <v/>
      </c>
      <c r="AO100" s="23" t="str" cm="1">
        <f t="array" aca="1" ref="AO100" ca="1">IF(NOT(ISNUMBER(INDEX($A:$A, LOOKUP(2, 1 / ($A$1:INDIRECT("$A$"&amp;ROW($A100)) &lt;&gt; ""),ROW($A$1:INDIRECT("$A$"&amp;ROW($A100)))), 1))), "",
ROUNDDOWN((((2*VLOOKUP($AA100, 'EV and Base'!$A$1:$N$671, 9, FALSE))+31+ROUNDDOWN($AC100/4, 0))*$AB100)/100, 0)+$AB100+10)</f>
        <v/>
      </c>
      <c r="AP100" s="2" t="str" cm="1">
        <f t="array" aca="1" ref="AP100" ca="1">IF(NOT(ISNUMBER(INDEX($A:$A, LOOKUP(2, 1 / ($A$1:INDIRECT("$A$"&amp;ROW($A100)) &lt;&gt; ""),ROW($A$1:INDIRECT("$A$"&amp;ROW($A100)))), 1))), "",
ROUNDDOWN((ROUNDDOWN((((2*VLOOKUP($AA100, 'EV and Base'!$A$1:$N$671, 10, FALSE))+31+ROUNDDOWN($AD100/4, 0))*$AB100)/100, 0)+5)*1.1, 0))</f>
        <v/>
      </c>
      <c r="AQ100" s="2" t="str" cm="1">
        <f t="array" aca="1" ref="AQ100" ca="1">IF(NOT(ISNUMBER(INDEX($A:$A, LOOKUP(2, 1 / ($A$1:INDIRECT("$A$"&amp;ROW($A100)) &lt;&gt; ""),ROW($A$1:INDIRECT("$A$"&amp;ROW($A100)))), 1))), "",
ROUNDDOWN((ROUNDDOWN((((2*VLOOKUP($AA100, 'EV and Base'!$A$1:$N$671, 11, FALSE))+$AV$2+ROUNDDOWN($AE100/4, 0))*$AB100)/100, 0)+5), 0))</f>
        <v/>
      </c>
      <c r="AR100" s="22" t="str" cm="1">
        <f t="array" aca="1" ref="AR100" ca="1">IF(NOT(ISNUMBER(INDEX($A:$A, LOOKUP(2, 1 / ($A$1:INDIRECT("$A$"&amp;ROW($A100)) &lt;&gt; ""),ROW($A$1:INDIRECT("$A$"&amp;ROW($A100)))), 1))), "",
ROUNDDOWN((ROUNDDOWN((((2*VLOOKUP($AA100, 'EV and Base'!$A$1:$N$671, 12, FALSE))+$AW$2+ROUNDDOWN($AF100/4, 0))*$AB100)/100, 0)+5)*0.9, 0))</f>
        <v/>
      </c>
      <c r="AS100" s="2" t="str" cm="1">
        <f t="array" aca="1" ref="AS100" ca="1">IF(NOT(ISNUMBER(INDEX($A:$A, LOOKUP(2, 1 / ($A$1:INDIRECT("$A$"&amp;ROW($A100)) &lt;&gt; ""),ROW($A$1:INDIRECT("$A$"&amp;ROW($A100)))), 1))), "",
ROUNDDOWN((ROUNDDOWN((((2*VLOOKUP($AA100, 'EV and Base'!$A$1:$N$671, 13, FALSE))+$AX$2+ROUNDDOWN($AG100/4, 0))*$AB100)/100, 0)+5), 0))</f>
        <v/>
      </c>
      <c r="AT100" s="24" t="str" cm="1">
        <f t="array" aca="1" ref="AT100" ca="1">IF(NOT(ISNUMBER(INDEX($A:$A, LOOKUP(2, 1 / ($A$1:INDIRECT("$A$"&amp;ROW($A100)) &lt;&gt; ""),ROW($A$1:INDIRECT("$A$"&amp;ROW($A100)))), 1))), "",
ROUNDDOWN((ROUNDDOWN((((2*VLOOKUP($AA100, 'EV and Base'!$A$1:$N$671, 14, FALSE))+31+ROUNDDOWN($AH100/4, 0))*$AB100)/100, 0)+5), 0))</f>
        <v/>
      </c>
      <c r="AU100" s="28"/>
      <c r="AY100" t="str" cm="1">
        <f t="array" aca="1" ref="AY100" ca="1">IF(NOT(ISNUMBER(INDEX($A:$A,LOOKUP(2,1/($A$1:INDIRECT("$A$"&amp;ROW($A100))&lt;&gt;""),ROW($A$1:INDIRECT("$A$"&amp;ROW($A100)))),1))),"",
INDEX($AY:$AY,LOOKUP(2,1/($AY$1:INDIRECT("$AY$"&amp;ROW($AY100)-1)&lt;&gt;""),ROW($AY$1:INDIRECT("$AY$"&amp;ROW($AY100)-1))),1)+$BL100)</f>
        <v/>
      </c>
      <c r="AZ100" s="3" t="str" cm="1">
        <f t="array" aca="1" ref="AZ100" ca="1">IF(NOT(ISNUMBER(INDEX($A:$A, LOOKUP(2, 1 / ($A$1:INDIRECT("$A$"&amp;ROW($A100)) &lt;&gt; ""),ROW($A$1:INDIRECT("$A$"&amp;ROW($A100)))), 1))), "",
VLOOKUP(INDIRECT("$G$"&amp;LOOKUP(2, 1 / ($AY$1:INDIRECT("$AY$"&amp;ROW($AY100)-1) &lt;&gt; ""),ROW($AY$1:INDIRECT("$AY$"&amp;ROW($AY100)-1)))),'EV and Base'!A95:N765,2,FALSE))</f>
        <v/>
      </c>
      <c r="BA100" s="3" t="str" cm="1">
        <f t="array" aca="1" ref="BA100" ca="1">IF(NOT(ISNUMBER(INDEX($A:$A, LOOKUP(2, 1 / ($A$1:INDIRECT("$A$"&amp;ROW($A100)) &lt;&gt; ""),ROW($A$1:INDIRECT("$A$"&amp;ROW($A100)))), 1))), "",
INDIRECT("$I$"&amp;LOOKUP(2, 1 / ($AY$1:INDIRECT("$AY$"&amp;ROW($AY100)-1) &lt;&gt; ""),ROW($AY$1:INDIRECT("$AY$"&amp;ROW($AY100)-1)))))</f>
        <v/>
      </c>
      <c r="BB100" s="1" t="str" cm="1">
        <f t="array" aca="1" ref="BB100" ca="1">IF(NOT(ISNUMBER(INDEX($A:$A, LOOKUP(2, 1 / ($A$1:INDIRECT("$A$"&amp;ROW($A100)) &lt;&gt; ""),ROW($A$1:INDIRECT("$A$"&amp;ROW($A100)))), 1))), "",
INDIRECT("$AB$"&amp;LOOKUP(2, 1 / ($AY$1:INDIRECT("$AY$"&amp;ROW($AY100)-1) &lt;&gt; ""),ROW($AY$1:INDIRECT("$AY$"&amp;ROW($AY100)-1)))))</f>
        <v/>
      </c>
      <c r="BC100" s="3" t="str" cm="1">
        <f t="array" aca="1" ref="BC100" ca="1">IF(NOT(ISNUMBER(INDEX($A:$A,LOOKUP(2,1/($A$1:INDIRECT("$A$"&amp;ROW($A100))&lt;&gt;""),ROW($A$1:INDIRECT("$A$"&amp;ROW($A100)))),1))),"",
$BA100+$BA100+10)</f>
        <v/>
      </c>
      <c r="BD100" s="3" t="str" cm="1">
        <f t="array" aca="1" ref="BD100" ca="1">IF(NOT(ISNUMBER(INDEX($A:$A,LOOKUP(2,1/($A$1:INDIRECT("$A$"&amp;ROW($A100))&lt;&gt;""),ROW($A$1:INDIRECT("$A$"&amp;ROW($A100)))),1))),"",
$BA100+$BB100+10)</f>
        <v/>
      </c>
      <c r="BE100" s="3" t="str" cm="1">
        <f t="array" aca="1" ref="BE100" ca="1">IF(NOT(ISNUMBER(INDEX($A:$A,LOOKUP(2,1/($A$1:INDIRECT("$A$"&amp;ROW($A100))&lt;&gt;""),ROW($A$1:INDIRECT("$A$"&amp;ROW($A100)))),1))),"",
$BC100*$BC100)</f>
        <v/>
      </c>
      <c r="BF100" s="3" t="str" cm="1">
        <f t="array" aca="1" ref="BF100" ca="1">IF(NOT(ISNUMBER(INDEX($A:$A,LOOKUP(2,1/($A$1:INDIRECT("$A$"&amp;ROW($A100))&lt;&gt;""),ROW($A$1:INDIRECT("$A$"&amp;ROW($A100)))),1))),"",
$BD100*$BD100)</f>
        <v/>
      </c>
      <c r="BG100" s="3" t="str" cm="1">
        <f t="array" aca="1" ref="BG100" ca="1">IF(NOT(ISNUMBER(INDEX($A:$A,LOOKUP(2,1/($A$1:INDIRECT("$A$"&amp;ROW($A100))&lt;&gt;""),ROW($A$1:INDIRECT("$A$"&amp;ROW($A100)))),1))),"",
_xlfn.FLOOR.MATH(1.5*_xlfn.FLOOR.MATH($AZ100*BA100/5)))</f>
        <v/>
      </c>
      <c r="BH100" s="3" t="str" cm="1">
        <f t="array" aca="1" ref="BH100" ca="1">IF(NOT(ISNUMBER(INDEX($A:$A, LOOKUP(2, 1 / ($A$1:INDIRECT("$A$"&amp;ROW($A100)) &lt;&gt; ""),ROW($A$1:INDIRECT("$A$"&amp;ROW($A100)))), 1))), "",
_xlfn.FLOOR.MATH($BG100/IF(OR(INDIRECT("$C$"&amp;LOOKUP(2, 1 / ($AY$1:INDIRECT("$AY$"&amp;ROW($AY100)-1) &lt;&gt; ""),ROW($AY$1:INDIRECT("$AY$"&amp;ROW($AY100)-1))))="Multi",
INDIRECT("$C$"&amp;LOOKUP(2, 1 / ($AY$1:INDIRECT("$AY$"&amp;ROW($AY100)-1) &lt;&gt; ""),ROW($AY$1:INDIRECT("$AY$"&amp;ROW($AY100)-1))))="Double"),2,1)))</f>
        <v/>
      </c>
      <c r="BI100" s="3" t="str" cm="1">
        <f t="array" aca="1" ref="BI100" ca="1">IF(NOT(ISNUMBER(INDEX($A:$A,LOOKUP(2,1/($A$1:INDIRECT("$A$"&amp;ROW($A100))&lt;&gt;""),ROW($A$1:INDIRECT("$A$"&amp;ROW($A100)))),1))),"",
VLOOKUP($BC100,GameFreakSQRT!$A$1:$B$200,2,FALSE))</f>
        <v/>
      </c>
      <c r="BJ100" s="3" t="str" cm="1">
        <f t="array" aca="1" ref="BJ100" ca="1">IF(NOT(ISNUMBER(INDEX($A:$A,LOOKUP(2,1/($A$1:INDIRECT("$A$"&amp;ROW($A100))&lt;&gt;""),ROW($A$1:INDIRECT("$A$"&amp;ROW($A100)))),1))),"",
VLOOKUP($BD100,GameFreakSQRT!$A$1:$B$200,2,FALSE))</f>
        <v/>
      </c>
      <c r="BK100" s="3" t="str" cm="1">
        <f t="array" aca="1" ref="BK100" ca="1">IF(NOT(ISNUMBER(INDEX($A:$A,LOOKUP(2,1/($A$1:INDIRECT("$A$"&amp;ROW($A100))&lt;&gt;""),ROW($A$1:INDIRECT("$A$"&amp;ROW($A100)))),1))),"",
_xlfn.FLOOR.MATH((($BI100*$BE100)*$BH100)/($BJ100*$BF100))+1)</f>
        <v/>
      </c>
      <c r="BL100" s="3" t="str" cm="1">
        <f t="array" aca="1" ref="BL100" ca="1">IF(NOT(ISNUMBER(INDEX($A:$A,LOOKUP(2,1/($A$1:INDIRECT("$A$"&amp;ROW($A100))&lt;&gt;""),ROW($A$1:INDIRECT("$A$"&amp;ROW($A100)))),1))),"",
_xlfn.FLOOR.MATH($BK100*IF(NOT(INDIRECT("$Z$"&amp;LOOKUP(2, 1 / ($AY$1:INDIRECT("$AY$"&amp;ROW($AY100)-1) &lt;&gt; ""),ROW($AY$1:INDIRECT("$AY$"&amp;ROW($AY100)-1))))=""),1.5,1)))</f>
        <v/>
      </c>
      <c r="BM100" s="3" t="str" cm="1">
        <f t="array" aca="1" ref="BM100" ca="1">IF(NOT(ISNUMBER(INDEX($A:$A, LOOKUP(2, 1 / ($A$1:INDIRECT("$A$"&amp;ROW($A100)) &lt;&gt; ""),ROW($A$1:INDIRECT("$A$"&amp;ROW($A100)))), 1))), "",
INDIRECT("$Y$"&amp;LOOKUP(2, 1 / ($AY$1:INDIRECT("$AY$"&amp;ROW($AY100)-1) &lt;&gt; ""),ROW($AY$1:INDIRECT("$AY$"&amp;ROW($AY100)-1)))))</f>
        <v/>
      </c>
      <c r="BN100" s="3" t="str">
        <f t="shared" ca="1" si="7"/>
        <v/>
      </c>
      <c r="CT100" s="3" t="str" cm="1">
        <f t="array" aca="1" ref="CT100" ca="1">IF(NOT(ISNUMBER(INDEX($A:$A, LOOKUP(2, 1 / ($A$1:INDIRECT("$A$"&amp;ROW($A100)) &lt;&gt; ""),ROW($A$1:INDIRECT("$A$"&amp;ROW($A100)))), 1))), "",
$AY100-INDEX($AY:$AY, LOOKUP(2, 1 / ($AY$1:INDIRECT("$AV$"&amp;ROW($AY100)-1) &lt;&gt; ""),ROW($AY$1:INDIRECT("$AV$"&amp;ROW($AY100)-1))), 1))</f>
        <v/>
      </c>
      <c r="CU100" s="3" t="str" cm="1">
        <f t="array" aca="1" ref="CU100" ca="1">IF(NOT(ISNUMBER(INDEX($A:$A, LOOKUP(2, 1 / ($A$1:INDIRECT("$A$"&amp;ROW($A100)) &lt;&gt; ""),ROW($A$1:INDIRECT("$A$"&amp;ROW($A100)))), 1))), "",
INDEX($Y:$Y, LOOKUP(2, 1 / ($Y$1:INDIRECT("$Y$"&amp;ROW($Y100)-1) &lt;&gt; ""),ROW($Y$1:INDIRECT("$Y$"&amp;ROW($Y100)-1))), 1))</f>
        <v/>
      </c>
      <c r="CV100" s="1" t="str">
        <f ca="1">IFERROR(VLOOKUP($AY100, 'Medium-Slow'!$A$1:$B$101, 2, TRUE),"")</f>
        <v/>
      </c>
    </row>
    <row r="101" spans="1:100" x14ac:dyDescent="0.45">
      <c r="A101" s="69"/>
      <c r="B101" s="69"/>
      <c r="C101" s="69" t="str">
        <f>$C100</f>
        <v>Single</v>
      </c>
      <c r="D101" s="69"/>
      <c r="E101" s="69"/>
      <c r="F101" s="56">
        <v>2</v>
      </c>
      <c r="G101" s="2" t="s">
        <v>273</v>
      </c>
      <c r="H101" s="2" t="s">
        <v>77</v>
      </c>
      <c r="I101" s="2">
        <v>20</v>
      </c>
      <c r="J101" s="2" t="s">
        <v>71</v>
      </c>
      <c r="K101" s="2" t="s">
        <v>274</v>
      </c>
      <c r="L101" s="2" t="s">
        <v>53</v>
      </c>
      <c r="M101" s="2" t="s">
        <v>275</v>
      </c>
      <c r="N101" s="2" t="s">
        <v>271</v>
      </c>
      <c r="O101" s="2" t="s">
        <v>276</v>
      </c>
      <c r="P101" s="2" t="s">
        <v>277</v>
      </c>
      <c r="Q101" s="2">
        <v>12</v>
      </c>
      <c r="R101" s="2">
        <f>_xlfn.FLOOR.MATH((((2*VLOOKUP(G101, 'EV and Base'!$A$1:$N$671, 9, FALSE))+$Q101)*$I101)/100)+$I101+10</f>
        <v>54</v>
      </c>
      <c r="S101" s="2">
        <f>_xlfn.FLOOR.MATH((_xlfn.FLOOR.MATH((((2*VLOOKUP($G101, 'EV and Base'!$A$1:$N$671, 10, FALSE))+$Q101)*$I101)/100)+5)*
IF(OR($J101="Lonely", $J101="Brave", $J101="Adamant", $J101="Naughty"), 1.1,
IF(OR($J101="Bold", $J101="Timid", $J101="Modest", $J101="Calm"), 0.9, 1)))</f>
        <v>27</v>
      </c>
      <c r="T101" s="2">
        <f>_xlfn.FLOOR.MATH((_xlfn.FLOOR.MATH((((2*VLOOKUP($G101, 'EV and Base'!$A$1:$N$671, 11, FALSE))+$Q101)*$I101)/100)+5)*
IF(OR($J101="Bold", $J101="Relaxed", $J101="Impish", $J101="Lax"), 1.1,
IF(OR($J101="Lonely", $J101="Hasty", $J101="Mild", $J101="Gentle"), 0.9, 1)))</f>
        <v>23</v>
      </c>
      <c r="U101" s="2">
        <f>_xlfn.FLOOR.MATH((_xlfn.FLOOR.MATH((((2*VLOOKUP($G101, 'EV and Base'!$A$1:$N$671, 12, FALSE))+$Q101)*$I101)/100)+5)*
IF(OR($J101="Modest", $J101="Mild", $J101="Quiet", $J101="Rash"), 1.1,
IF(OR($J101="Adamant", $J101="Impish", $J101="Jolly", $J101="Careful"), 0.9, 1)))</f>
        <v>23</v>
      </c>
      <c r="V101" s="2">
        <f>_xlfn.FLOOR.MATH((_xlfn.FLOOR.MATH((((2*VLOOKUP($G101, 'EV and Base'!$A$1:$N$671, 13, FALSE))+$Q101)*$I101)/100)+5)*
IF(OR($J101="Calm", $J101="Gentle", $J101="Sassy", $J101="Careful"), 1.1,
IF(OR($J101="Naughty", $J101="Lax", $J101="Naive", $J101="Rash"), 0.9, 1)))</f>
        <v>23</v>
      </c>
      <c r="W101" s="2">
        <f>_xlfn.FLOOR.MATH((_xlfn.FLOOR.MATH((((2*VLOOKUP($G101, 'EV and Base'!$A$1:$N$671, 14, FALSE))+$Q101)*$I101)/100)+5)*
IF(OR($J101="Timid", $J101="Hasty", $J101="Jolly", $J101="Naive"), 1.1,
IF(OR($J101="Brave", $J101="Relaxed", $J101="Quiet", $J101="Sassy"), 0.9, 1)))</f>
        <v>37</v>
      </c>
      <c r="X101" s="69"/>
      <c r="AA101" s="23" t="str" cm="1">
        <f t="array" aca="1" ref="AA101" ca="1">IF(NOT(ISNUMBER(INDEX($A:$A,LOOKUP(2,1/($A$1:INDIRECT("$A$"&amp;ROW($A101))&lt;&gt;""),ROW($A$1:INDIRECT("$A$"&amp;ROW($A101)))),1))),"",
IF(NOT(ISNUMBER($A101)),$AA100,
IF($AB101&lt;16,"Lillipup",
IF($AB101&lt;32,"Herdier",
"Stoutland"))))</f>
        <v/>
      </c>
      <c r="AB101" s="25" t="str" cm="1">
        <f t="array" aca="1" ref="AB101" ca="1">IF(NOT(ISNUMBER(INDEX($A:$A, LOOKUP(2, 1 / ($A$1:INDIRECT("$A$"&amp;ROW($A101)) &lt;&gt; ""),ROW($A$1:INDIRECT("$A$"&amp;ROW($A101)))), 1))), "",
VLOOKUP($AY101,'Medium-Slow'!$A$1:$B$101,2,TRUE))</f>
        <v/>
      </c>
      <c r="AC101" s="23" t="str" cm="1">
        <f t="array" aca="1" ref="AC101" ca="1">IF(NOT(ISNUMBER(INDEX($A:$A, LOOKUP(2, 1 / ($A$1:INDIRECT("$A$"&amp;ROW($A101)) &lt;&gt; ""),ROW($A$1:INDIRECT("$A$"&amp;ROW($A101)))), 1))), "",
INDEX($AC:$AC, LOOKUP(2, 1 / ($AC$1:INDIRECT("$AC$"&amp;ROW($AC101)-1) &lt;&gt; ""),ROW($AC$1:INDIRECT("$AC$"&amp;ROW($AC101)-1))), 1)+
IF(INDEX($AC:$AC, LOOKUP(2, 1 / ($AC$1:INDIRECT("$AC$"&amp;ROW($AC101)-1) &lt;&gt; ""),ROW($AC$1:INDIRECT("$AC$"&amp;ROW($AC101)-1))), 1)+
INDEX($AD:$AD, LOOKUP(2, 1 / ($AD$1:INDIRECT("$AD$"&amp;ROW($AD101)-1) &lt;&gt; ""),ROW($AD$1:INDIRECT("$AD$"&amp;ROW($AD101)-1))), 1)+
INDEX($AE:$AE, LOOKUP(2, 1 / ($AE$1:INDIRECT("$AE$"&amp;ROW($AE101)-1) &lt;&gt; ""),ROW($AE$1:INDIRECT("$AE$"&amp;ROW($AD101)-1))), 1)+
INDEX($AE:$AF, LOOKUP(2, 1 / ($AF$1:INDIRECT("$AF$"&amp;ROW($AF101)-1) &lt;&gt; ""),ROW($AF$1:INDIRECT("$AF$"&amp;ROW($AD101)-1))), 1)+
INDEX($AG:$AG, LOOKUP(2, 1 / ($AG$1:INDIRECT("$AG$"&amp;ROW($AG101)-1) &lt;&gt; ""),ROW($AG$1:INDIRECT("$AG$"&amp;ROW($AD101)-1))), 1)+
INDEX($AH:$AH, LOOKUP(2, 1 / ($AH$1:INDIRECT("$AH$"&amp;ROW($AH101)-1) &lt;&gt; ""),ROW($AH$1:INDIRECT("$AH$"&amp;ROW($AD101)-1))), 1)&gt;=510,0,
IF(INDEX($AC:$AC, LOOKUP(2, 1 / ($AC$1:INDIRECT("$AC$"&amp;ROW($AC101)-1) &lt;&gt; ""),ROW($AC$1:INDIRECT("$AC$"&amp;ROW($AC101)-1))), 1)&gt;=255,0,
VLOOKUP(INDIRECT("$G$"&amp;LOOKUP(2, 1 / ($AC$1:INDIRECT("$AC$"&amp;ROW($AC101)-1) &lt;&gt; ""),ROW($AC$1:INDIRECT("$AC$"&amp;ROW($AC101)-1)))), 'EV and Base'!$A$1:$N$671, 3, FALSE))))</f>
        <v/>
      </c>
      <c r="AD101" s="2" t="str" cm="1">
        <f t="array" aca="1" ref="AD101" ca="1">IF(NOT(ISNUMBER(INDEX($A:$A, LOOKUP(2, 1 / ($A$1:INDIRECT("$A$"&amp;ROW($A101)) &lt;&gt; ""),ROW($A$1:INDIRECT("$A$"&amp;ROW($A101)))), 1))), "",
INDEX($AD:$AD, LOOKUP(2, 1 / ($AD$1:INDIRECT("$AD$"&amp;ROW($AD101)-1) &lt;&gt; ""),ROW($AD$1:INDIRECT("$AD$"&amp;ROW($AD101)-1))), 1)+
IF(INDEX($AC:$AC, LOOKUP(2, 1 / ($AC$1:INDIRECT("$AC$"&amp;ROW($AC101)-1) &lt;&gt; ""),ROW($AC$1:INDIRECT("$AC$"&amp;ROW($AC101)-1))), 1)+
INDEX($AD:$AD, LOOKUP(2, 1 / ($AD$1:INDIRECT("$AD$"&amp;ROW($AD101)-1) &lt;&gt; ""),ROW($AD$1:INDIRECT("$AD$"&amp;ROW($AD101)-1))), 1)+
INDEX($AE:$AE, LOOKUP(2, 1 / ($AE$1:INDIRECT("$AE$"&amp;ROW($AE101)-1) &lt;&gt; ""),ROW($AE$1:INDIRECT("$AE$"&amp;ROW($AD101)-1))), 1)+
INDEX($AE:$AF, LOOKUP(2, 1 / ($AF$1:INDIRECT("$AF$"&amp;ROW($AF101)-1) &lt;&gt; ""),ROW($AF$1:INDIRECT("$AF$"&amp;ROW($AD101)-1))), 1)+
INDEX($AG:$AG, LOOKUP(2, 1 / ($AG$1:INDIRECT("$AG$"&amp;ROW($AG101)-1) &lt;&gt; ""),ROW($AG$1:INDIRECT("$AG$"&amp;ROW($AD101)-1))), 1)+
INDEX($AH:$AH, LOOKUP(2, 1 / ($AH$1:INDIRECT("$AH$"&amp;ROW($AH101)-1) &lt;&gt; ""),ROW($AH$1:INDIRECT("$AH$"&amp;ROW($AD101)-1))), 1)&gt;=510,0,
IF(INDEX($AD:$AD, LOOKUP(2, 1 / ($AD$1:INDIRECT("$AD$"&amp;ROW($AD101)-1) &lt;&gt; ""),ROW($AD$1:INDIRECT("$AD$"&amp;ROW($AD101)-1))), 1)&gt;=255,0,
VLOOKUP(INDIRECT("$G$"&amp;LOOKUP(2, 1 / ($AD$1:INDIRECT("$AD$"&amp;ROW($AD101)-1) &lt;&gt; ""),ROW($AD$1:INDIRECT("$AD$"&amp;ROW($AD101)-1)))), 'EV and Base'!$A$1:$N$671, 4, FALSE))))</f>
        <v/>
      </c>
      <c r="AE101" s="2" t="str" cm="1">
        <f t="array" aca="1" ref="AE101" ca="1">IF(NOT(ISNUMBER(INDEX($A:$A,LOOKUP(2,1/($A$1:INDIRECT("$A$"&amp;ROW($A101))&lt;&gt;""),ROW($A$1:INDIRECT("$A$"&amp;ROW($A101)))),1))),"",
INDEX($AE:$AE,LOOKUP(2,1/($AE$1:INDIRECT("$AE$"&amp;ROW($AE101)-1)&lt;&gt;""),ROW($AE$1:INDIRECT("$AE$"&amp;ROW($AE101)-1))),1)+
IF(INDEX($AC:$AC,LOOKUP(2,1/($AC$1:INDIRECT("$AC$"&amp;ROW($AC101)-1)&lt;&gt;""),ROW($AC$1:INDIRECT("$AC$"&amp;ROW($AC101)-1))),1)+
INDEX($AD:$AD,LOOKUP(2,1/($AD$1:INDIRECT("$AD$"&amp;ROW($AD101)-1)&lt;&gt;""),ROW($AD$1:INDIRECT("$AD$"&amp;ROW($AD101)-1))),1)+
INDEX($AE:$AE,LOOKUP(2,1/($AE$1:INDIRECT("$AE$"&amp;ROW($AE101)-1)&lt;&gt;""),ROW($AE$1:INDIRECT("$AE$"&amp;ROW($AD101)-1))),1)+
INDEX($AE:$AF,LOOKUP(2,1/($AF$1:INDIRECT("$AF$"&amp;ROW($AF101)-1)&lt;&gt;""),ROW($AF$1:INDIRECT("$AF$"&amp;ROW($AD101)-1))),1)+
INDEX($AG:$AG,LOOKUP(2,1/($AG$1:INDIRECT("$AG$"&amp;ROW($AG101)-1)&lt;&gt;""),ROW($AG$1:INDIRECT("$AG$"&amp;ROW($AD101)-1))),1)+
INDEX($AH:$AH,LOOKUP(2,1/($AH$1:INDIRECT("$AH$"&amp;ROW($AH101)-1)&lt;&gt;""),ROW($AH$1:INDIRECT("$AH$"&amp;ROW($AD101)-1))),1)&gt;=510,0,
IF(INDEX($AE:$AE,LOOKUP(2,1/($AE$1:INDIRECT("$AE$"&amp;ROW($AE101)-1)&lt;&gt;""),ROW($AE$1:INDIRECT("$AE$"&amp;ROW($AE101)-1))),1)&gt;=255,0,
VLOOKUP(INDIRECT("$G$"&amp;LOOKUP(2,1/($AE$1:INDIRECT("$AE$"&amp;ROW($AE101)-1)&lt;&gt;""),ROW($AE$1:INDIRECT("$AE$"&amp;ROW($AE101)-1)))),'EV and Base'!$A$1:$N$671,5,FALSE))))</f>
        <v/>
      </c>
      <c r="AF101" s="2" t="str" cm="1">
        <f t="array" aca="1" ref="AF101" ca="1">IF(NOT(ISNUMBER(INDEX($A:$A, LOOKUP(2, 1 / ($A$1:INDIRECT("$A$"&amp;ROW($A101)) &lt;&gt; ""),ROW($A$1:INDIRECT("$A$"&amp;ROW($A101)))), 1))), "",
INDEX($AF:$AF, LOOKUP(2, 1 / ($AF$1:INDIRECT("$AF$"&amp;ROW($AF101)-1) &lt;&gt; ""),ROW($AF$1:INDIRECT("$AF$"&amp;ROW($AF101)-1))), 1)+
IF(INDEX($AC:$AC, LOOKUP(2, 1 / ($AC$1:INDIRECT("$AC$"&amp;ROW($AC101)-1) &lt;&gt; ""),ROW($AC$1:INDIRECT("$AC$"&amp;ROW($AC101)-1))), 1)+
INDEX($AD:$AD, LOOKUP(2, 1 / ($AD$1:INDIRECT("$AD$"&amp;ROW($AD101)-1) &lt;&gt; ""),ROW($AD$1:INDIRECT("$AD$"&amp;ROW($AD101)-1))), 1)+
INDEX($AE:$AE, LOOKUP(2, 1 / ($AE$1:INDIRECT("$AE$"&amp;ROW($AE101)-1) &lt;&gt; ""),ROW($AE$1:INDIRECT("$AE$"&amp;ROW($AD101)-1))), 1)+
INDEX($AE:$AF, LOOKUP(2, 1 / ($AF$1:INDIRECT("$AF$"&amp;ROW($AF101)-1) &lt;&gt; ""),ROW($AF$1:INDIRECT("$AF$"&amp;ROW($AD101)-1))), 1)+
INDEX($AG:$AG, LOOKUP(2, 1 / ($AG$1:INDIRECT("$AG$"&amp;ROW($AG101)-1) &lt;&gt; ""),ROW($AG$1:INDIRECT("$AG$"&amp;ROW($AD101)-1))), 1)+
INDEX($AH:$AH, LOOKUP(2, 1 / ($AH$1:INDIRECT("$AH$"&amp;ROW($AH101)-1) &lt;&gt; ""),ROW($AH$1:INDIRECT("$AH$"&amp;ROW($AD101)-1))), 1)&gt;=510,0,
IF(INDEX($AF:$AF, LOOKUP(2, 1 / ($AF$1:INDIRECT("$AF$"&amp;ROW($AF101)-1) &lt;&gt; ""),ROW($AF$1:INDIRECT("$AF$"&amp;ROW($AF101)-1))), 1)&gt;=255,0,
VLOOKUP(INDIRECT("$G$"&amp;LOOKUP(2, 1 / ($AF$1:INDIRECT("$AF$"&amp;ROW($AF101)-1) &lt;&gt; ""),ROW($AF$1:INDIRECT("$AF$"&amp;ROW($AF101)-1)))), 'EV and Base'!$A$1:$N$671, 6, FALSE))))</f>
        <v/>
      </c>
      <c r="AG101" s="2" t="str" cm="1">
        <f t="array" aca="1" ref="AG101" ca="1">IF(NOT(ISNUMBER(INDEX($A:$A, LOOKUP(2, 1 / ($A$1:INDIRECT("$A$"&amp;ROW($A101)) &lt;&gt; ""),ROW($A$1:INDIRECT("$A$"&amp;ROW($A101)))), 1))), "",
INDEX($AG:$AG, LOOKUP(2, 1 / ($AG$1:INDIRECT("$AG$"&amp;ROW($AG101)-1) &lt;&gt; ""),ROW($AG$1:INDIRECT("$AG$"&amp;ROW($AG101)-1))), 1)+
IF(INDEX($AC:$AC, LOOKUP(2, 1 / ($AC$1:INDIRECT("$AC$"&amp;ROW($AC101)-1) &lt;&gt; ""),ROW($AC$1:INDIRECT("$AC$"&amp;ROW($AC101)-1))), 1)+
INDEX($AD:$AD, LOOKUP(2, 1 / ($AD$1:INDIRECT("$AD$"&amp;ROW($AD101)-1) &lt;&gt; ""),ROW($AD$1:INDIRECT("$AD$"&amp;ROW($AD101)-1))), 1)+
INDEX($AE:$AE, LOOKUP(2, 1 / ($AE$1:INDIRECT("$AE$"&amp;ROW($AE101)-1) &lt;&gt; ""),ROW($AE$1:INDIRECT("$AE$"&amp;ROW($AD101)-1))), 1)+
INDEX($AE:$AF, LOOKUP(2, 1 / ($AF$1:INDIRECT("$AF$"&amp;ROW($AF101)-1) &lt;&gt; ""),ROW($AF$1:INDIRECT("$AF$"&amp;ROW($AD101)-1))), 1)+
INDEX($AG:$AG, LOOKUP(2, 1 / ($AG$1:INDIRECT("$AG$"&amp;ROW($AG101)-1) &lt;&gt; ""),ROW($AG$1:INDIRECT("$AG$"&amp;ROW($AD101)-1))), 1)+
INDEX($AH:$AH, LOOKUP(2, 1 / ($AH$1:INDIRECT("$AH$"&amp;ROW($AH101)-1) &lt;&gt; ""),ROW($AH$1:INDIRECT("$AH$"&amp;ROW($AD101)-1))), 1)&gt;=510,0,
IF(INDEX($AG:$AG, LOOKUP(2, 1 / ($AG$1:INDIRECT("$AG$"&amp;ROW($AG101)-1) &lt;&gt; ""),ROW($AG$1:INDIRECT("$AG$"&amp;ROW($AG101)-1))), 1)&gt;=255,0,
VLOOKUP(INDIRECT("$G$"&amp;LOOKUP(2, 1 / ($AG$1:INDIRECT("$AG$"&amp;ROW($AG101)-1) &lt;&gt; ""),ROW($AG$1:INDIRECT("$AG$"&amp;ROW($AG101)-1)))), 'EV and Base'!$A$1:$N$671, 7, FALSE))))</f>
        <v/>
      </c>
      <c r="AH101" s="24" t="str" cm="1">
        <f t="array" aca="1" ref="AH101" ca="1">IF(NOT(ISNUMBER(INDEX($A:$A,LOOKUP(2,1/($A$1:INDIRECT("$A$"&amp;ROW($A101))&lt;&gt;""),ROW($A$1:INDIRECT("$A$"&amp;ROW($A101)))),1))),"",
INDEX($AH:$AH,LOOKUP(2,1/($AH$1:INDIRECT("$AH$"&amp;ROW($AH101)-1)&lt;&gt;""),ROW($AH$1:INDIRECT("$AH$"&amp;ROW($AH101)-1))),1)+
IF(INDEX($AC:$AC,LOOKUP(2,1/($AC$1:INDIRECT("$AC$"&amp;ROW($AC101)-1)&lt;&gt;""),ROW($AC$1:INDIRECT("$AC$"&amp;ROW($AC101)-1))),1)+
INDEX($AD:$AD,LOOKUP(2,1/($AD$1:INDIRECT("$AD$"&amp;ROW($AD101)-1)&lt;&gt;""),ROW($AD$1:INDIRECT("$AD$"&amp;ROW($AD101)-1))),1)+
INDEX($AE:$AE,LOOKUP(2,1/($AE$1:INDIRECT("$AE$"&amp;ROW($AE101)-1)&lt;&gt;""),ROW($AE$1:INDIRECT("$AE$"&amp;ROW($AD101)-1))),1)+
INDEX($AE:$AF,LOOKUP(2,1/($AF$1:INDIRECT("$AF$"&amp;ROW($AF101)-1)&lt;&gt;""),ROW($AF$1:INDIRECT("$AF$"&amp;ROW($AD101)-1))),1)+
INDEX($AG:$AG,LOOKUP(2,1/($AG$1:INDIRECT("$AG$"&amp;ROW($AG101)-1)&lt;&gt;""),ROW($AG$1:INDIRECT("$AG$"&amp;ROW($AD101)-1))),1)+
INDEX($AH:$AH,LOOKUP(2,1/($AH$1:INDIRECT("$AH$"&amp;ROW($AH101)-1)&lt;&gt;""),ROW($AH$1:INDIRECT("$AH$"&amp;ROW($AD101)-1))),1)&gt;=510,0,
IF(INDEX($AH:$AH,LOOKUP(2,1/($AH$1:INDIRECT("$AH$"&amp;ROW($AH101)-1)&lt;&gt;""),ROW($AH$1:INDIRECT("$AH$"&amp;ROW($AH101)-1))),1)&gt;=255,0,
VLOOKUP(INDIRECT("$G$"&amp;LOOKUP(2,1/($AH$1:INDIRECT("$AH$"&amp;ROW($AH101)-1)&lt;&gt;""),ROW($AH$1:INDIRECT("$AH$"&amp;ROW($AH101)-1)))),'EV and Base'!$A$1:$N$671,8,FALSE))))</f>
        <v/>
      </c>
      <c r="AI101" s="29" t="str" cm="1">
        <f t="array" aca="1" ref="AI101" ca="1">IF(NOT(ISNUMBER(INDEX($A:$A,LOOKUP(2,1/($A$1:INDIRECT("$A$"&amp;ROW($A101))&lt;&gt;""),ROW($A$1:INDIRECT("$A$"&amp;ROW($A101)))),1))),"",
ROUNDDOWN((((2*VLOOKUP($AA101,'EV and Base'!$A$1:$N$671,9,FALSE))+31+ROUNDDOWN($AC101/4,0))*$AB101)/100,0)+$AB101+10)</f>
        <v/>
      </c>
      <c r="AJ101" s="21" t="str" cm="1">
        <f t="array" aca="1" ref="AJ101" ca="1">IF(NOT(ISNUMBER(INDEX($A:$A, LOOKUP(2, 1 / ($A$1:INDIRECT("$A$"&amp;ROW($A101)) &lt;&gt; ""),ROW($A$1:INDIRECT("$A$"&amp;ROW($A101)))), 1))), "",
ROUNDDOWN((ROUNDDOWN((((2*VLOOKUP($AA101, 'EV and Base'!$A$1:$N$671, 10, FALSE))+31+ROUNDDOWN($AD101/4, 0))*$AB101)/100, 0)+5)*1.1, 0))</f>
        <v/>
      </c>
      <c r="AK101" s="21" t="str" cm="1">
        <f t="array" aca="1" ref="AK101" ca="1">IF(NOT(ISNUMBER(INDEX($A:$A, LOOKUP(2, 1 / ($A$1:INDIRECT("$A$"&amp;ROW($A101)) &lt;&gt; ""),ROW($A$1:INDIRECT("$A$"&amp;ROW($A101)))), 1))), "",
ROUNDDOWN((ROUNDDOWN((((2*VLOOKUP($AA101, 'EV and Base'!$A$1:$N$671, 11, FALSE))+30+ROUNDDOWN($AE101/4, 0))*$AB101)/100, 0)+5), 0)
&amp;"-"&amp;
ROUNDDOWN((ROUNDDOWN((((2*VLOOKUP($AA101, 'EV and Base'!$A$1:$N$671, 11, FALSE))+31+ROUNDDOWN($AE101/4, 0))*$AB101)/100, 0)+5), 0))</f>
        <v/>
      </c>
      <c r="AL101" s="21" t="str" cm="1">
        <f t="array" aca="1" ref="AL101" ca="1">IF(NOT(ISNUMBER(INDEX($A:$A, LOOKUP(2, 1 / ($A$1:INDIRECT("$A$"&amp;ROW($A101)) &lt;&gt; ""),ROW($A$1:INDIRECT("$A$"&amp;ROW($A101)))), 1))), "",
ROUNDDOWN((ROUNDDOWN((((2*VLOOKUP($AA101, 'EV and Base'!$A$1:$N$671, 12, FALSE))+0+ROUNDDOWN($AF101/4, 0))*$AB101)/100, 0)+5)*0.9, 0)
&amp;"-"&amp;
ROUNDDOWN((ROUNDDOWN((((2*VLOOKUP($AA101, 'EV and Base'!$A$1:$N$671, 12, FALSE))+31+ROUNDDOWN($AF101/4, 0))*$AB101)/100, 0)+5)*0.9, 0))</f>
        <v/>
      </c>
      <c r="AM101" s="21" t="str" cm="1">
        <f t="array" aca="1" ref="AM101" ca="1">IF(NOT(ISNUMBER(INDEX($A:$A, LOOKUP(2, 1 / ($A$1:INDIRECT("$A$"&amp;ROW($A101)) &lt;&gt; ""),ROW($A$1:INDIRECT("$A$"&amp;ROW($A101)))), 1))), "",
ROUNDDOWN((ROUNDDOWN((((2*VLOOKUP($AA101, 'EV and Base'!$A$1:$N$671, 13, FALSE))+30+ROUNDDOWN($AG101/4, 0))*$AB101)/100, 0)+5), 0)
&amp;"-"&amp;
ROUNDDOWN((ROUNDDOWN((((2*VLOOKUP($AA101, 'EV and Base'!$A$1:$N$671, 13, FALSE))+31+ROUNDDOWN($AG101/4, 0))*$AB101)/100, 0)+5), 0))</f>
        <v/>
      </c>
      <c r="AN101" s="25" t="str" cm="1">
        <f t="array" aca="1" ref="AN101" ca="1">IF(NOT(ISNUMBER(INDEX($A:$A, LOOKUP(2, 1 / ($A$1:INDIRECT("$A$"&amp;ROW($A101)) &lt;&gt; ""),ROW($A$1:INDIRECT("$A$"&amp;ROW($A101)))), 1))), "",
ROUNDDOWN((ROUNDDOWN((((2*VLOOKUP($AA101, 'EV and Base'!$A$1:$N$671, 14, FALSE))+31+ROUNDDOWN($AH101/4, 0))*$AB101)/100, 0)+5), 0))</f>
        <v/>
      </c>
      <c r="AO101" s="23" t="str" cm="1">
        <f t="array" aca="1" ref="AO101" ca="1">IF(NOT(ISNUMBER(INDEX($A:$A, LOOKUP(2, 1 / ($A$1:INDIRECT("$A$"&amp;ROW($A101)) &lt;&gt; ""),ROW($A$1:INDIRECT("$A$"&amp;ROW($A101)))), 1))), "",
ROUNDDOWN((((2*VLOOKUP($AA101, 'EV and Base'!$A$1:$N$671, 9, FALSE))+31+ROUNDDOWN($AC101/4, 0))*$AB101)/100, 0)+$AB101+10)</f>
        <v/>
      </c>
      <c r="AP101" s="2" t="str" cm="1">
        <f t="array" aca="1" ref="AP101" ca="1">IF(NOT(ISNUMBER(INDEX($A:$A, LOOKUP(2, 1 / ($A$1:INDIRECT("$A$"&amp;ROW($A101)) &lt;&gt; ""),ROW($A$1:INDIRECT("$A$"&amp;ROW($A101)))), 1))), "",
ROUNDDOWN((ROUNDDOWN((((2*VLOOKUP($AA101, 'EV and Base'!$A$1:$N$671, 10, FALSE))+31+ROUNDDOWN($AD101/4, 0))*$AB101)/100, 0)+5)*1.1, 0))</f>
        <v/>
      </c>
      <c r="AQ101" s="2" t="str" cm="1">
        <f t="array" aca="1" ref="AQ101" ca="1">IF(NOT(ISNUMBER(INDEX($A:$A, LOOKUP(2, 1 / ($A$1:INDIRECT("$A$"&amp;ROW($A101)) &lt;&gt; ""),ROW($A$1:INDIRECT("$A$"&amp;ROW($A101)))), 1))), "",
ROUNDDOWN((ROUNDDOWN((((2*VLOOKUP($AA101, 'EV and Base'!$A$1:$N$671, 11, FALSE))+$AV$2+ROUNDDOWN($AE101/4, 0))*$AB101)/100, 0)+5), 0))</f>
        <v/>
      </c>
      <c r="AR101" s="22" t="str" cm="1">
        <f t="array" aca="1" ref="AR101" ca="1">IF(NOT(ISNUMBER(INDEX($A:$A, LOOKUP(2, 1 / ($A$1:INDIRECT("$A$"&amp;ROW($A101)) &lt;&gt; ""),ROW($A$1:INDIRECT("$A$"&amp;ROW($A101)))), 1))), "",
ROUNDDOWN((ROUNDDOWN((((2*VLOOKUP($AA101, 'EV and Base'!$A$1:$N$671, 12, FALSE))+$AW$2+ROUNDDOWN($AF101/4, 0))*$AB101)/100, 0)+5)*0.9, 0))</f>
        <v/>
      </c>
      <c r="AS101" s="2" t="str" cm="1">
        <f t="array" aca="1" ref="AS101" ca="1">IF(NOT(ISNUMBER(INDEX($A:$A, LOOKUP(2, 1 / ($A$1:INDIRECT("$A$"&amp;ROW($A101)) &lt;&gt; ""),ROW($A$1:INDIRECT("$A$"&amp;ROW($A101)))), 1))), "",
ROUNDDOWN((ROUNDDOWN((((2*VLOOKUP($AA101, 'EV and Base'!$A$1:$N$671, 13, FALSE))+$AX$2+ROUNDDOWN($AG101/4, 0))*$AB101)/100, 0)+5), 0))</f>
        <v/>
      </c>
      <c r="AT101" s="24" t="str" cm="1">
        <f t="array" aca="1" ref="AT101" ca="1">IF(NOT(ISNUMBER(INDEX($A:$A, LOOKUP(2, 1 / ($A$1:INDIRECT("$A$"&amp;ROW($A101)) &lt;&gt; ""),ROW($A$1:INDIRECT("$A$"&amp;ROW($A101)))), 1))), "",
ROUNDDOWN((ROUNDDOWN((((2*VLOOKUP($AA101, 'EV and Base'!$A$1:$N$671, 14, FALSE))+31+ROUNDDOWN($AH101/4, 0))*$AB101)/100, 0)+5), 0))</f>
        <v/>
      </c>
      <c r="AU101" s="28"/>
      <c r="AY101" t="str" cm="1">
        <f t="array" aca="1" ref="AY101" ca="1">IF(NOT(ISNUMBER(INDEX($A:$A,LOOKUP(2,1/($A$1:INDIRECT("$A$"&amp;ROW($A101))&lt;&gt;""),ROW($A$1:INDIRECT("$A$"&amp;ROW($A101)))),1))),"",
INDEX($AY:$AY,LOOKUP(2,1/($AY$1:INDIRECT("$AY$"&amp;ROW($AY101)-1)&lt;&gt;""),ROW($AY$1:INDIRECT("$AY$"&amp;ROW($AY101)-1))),1)+$BL101)</f>
        <v/>
      </c>
      <c r="AZ101" s="3" t="str" cm="1">
        <f t="array" aca="1" ref="AZ101" ca="1">IF(NOT(ISNUMBER(INDEX($A:$A, LOOKUP(2, 1 / ($A$1:INDIRECT("$A$"&amp;ROW($A101)) &lt;&gt; ""),ROW($A$1:INDIRECT("$A$"&amp;ROW($A101)))), 1))), "",
VLOOKUP(INDIRECT("$G$"&amp;LOOKUP(2, 1 / ($AY$1:INDIRECT("$AY$"&amp;ROW($AY101)-1) &lt;&gt; ""),ROW($AY$1:INDIRECT("$AY$"&amp;ROW($AY101)-1)))),'EV and Base'!A96:N766,2,FALSE))</f>
        <v/>
      </c>
      <c r="BA101" s="3" t="str" cm="1">
        <f t="array" aca="1" ref="BA101" ca="1">IF(NOT(ISNUMBER(INDEX($A:$A, LOOKUP(2, 1 / ($A$1:INDIRECT("$A$"&amp;ROW($A101)) &lt;&gt; ""),ROW($A$1:INDIRECT("$A$"&amp;ROW($A101)))), 1))), "",
INDIRECT("$I$"&amp;LOOKUP(2, 1 / ($AY$1:INDIRECT("$AY$"&amp;ROW($AY101)-1) &lt;&gt; ""),ROW($AY$1:INDIRECT("$AY$"&amp;ROW($AY101)-1)))))</f>
        <v/>
      </c>
      <c r="BB101" s="1" t="str" cm="1">
        <f t="array" aca="1" ref="BB101" ca="1">IF(NOT(ISNUMBER(INDEX($A:$A, LOOKUP(2, 1 / ($A$1:INDIRECT("$A$"&amp;ROW($A101)) &lt;&gt; ""),ROW($A$1:INDIRECT("$A$"&amp;ROW($A101)))), 1))), "",
INDIRECT("$AB$"&amp;LOOKUP(2, 1 / ($AY$1:INDIRECT("$AY$"&amp;ROW($AY101)-1) &lt;&gt; ""),ROW($AY$1:INDIRECT("$AY$"&amp;ROW($AY101)-1)))))</f>
        <v/>
      </c>
      <c r="BC101" s="3" t="str" cm="1">
        <f t="array" aca="1" ref="BC101" ca="1">IF(NOT(ISNUMBER(INDEX($A:$A,LOOKUP(2,1/($A$1:INDIRECT("$A$"&amp;ROW($A101))&lt;&gt;""),ROW($A$1:INDIRECT("$A$"&amp;ROW($A101)))),1))),"",
$BA101+$BA101+10)</f>
        <v/>
      </c>
      <c r="BD101" s="3" t="str" cm="1">
        <f t="array" aca="1" ref="BD101" ca="1">IF(NOT(ISNUMBER(INDEX($A:$A,LOOKUP(2,1/($A$1:INDIRECT("$A$"&amp;ROW($A101))&lt;&gt;""),ROW($A$1:INDIRECT("$A$"&amp;ROW($A101)))),1))),"",
$BA101+$BB101+10)</f>
        <v/>
      </c>
      <c r="BE101" s="3" t="str" cm="1">
        <f t="array" aca="1" ref="BE101" ca="1">IF(NOT(ISNUMBER(INDEX($A:$A,LOOKUP(2,1/($A$1:INDIRECT("$A$"&amp;ROW($A101))&lt;&gt;""),ROW($A$1:INDIRECT("$A$"&amp;ROW($A101)))),1))),"",
$BC101*$BC101)</f>
        <v/>
      </c>
      <c r="BF101" s="3" t="str" cm="1">
        <f t="array" aca="1" ref="BF101" ca="1">IF(NOT(ISNUMBER(INDEX($A:$A,LOOKUP(2,1/($A$1:INDIRECT("$A$"&amp;ROW($A101))&lt;&gt;""),ROW($A$1:INDIRECT("$A$"&amp;ROW($A101)))),1))),"",
$BD101*$BD101)</f>
        <v/>
      </c>
      <c r="BG101" s="3" t="str" cm="1">
        <f t="array" aca="1" ref="BG101" ca="1">IF(NOT(ISNUMBER(INDEX($A:$A,LOOKUP(2,1/($A$1:INDIRECT("$A$"&amp;ROW($A101))&lt;&gt;""),ROW($A$1:INDIRECT("$A$"&amp;ROW($A101)))),1))),"",
_xlfn.FLOOR.MATH(1.5*_xlfn.FLOOR.MATH($AZ101*BA101/5)))</f>
        <v/>
      </c>
      <c r="BH101" s="3" t="str" cm="1">
        <f t="array" aca="1" ref="BH101" ca="1">IF(NOT(ISNUMBER(INDEX($A:$A, LOOKUP(2, 1 / ($A$1:INDIRECT("$A$"&amp;ROW($A101)) &lt;&gt; ""),ROW($A$1:INDIRECT("$A$"&amp;ROW($A101)))), 1))), "",
_xlfn.FLOOR.MATH($BG101/IF(OR(INDIRECT("$C$"&amp;LOOKUP(2, 1 / ($AY$1:INDIRECT("$AY$"&amp;ROW($AY101)-1) &lt;&gt; ""),ROW($AY$1:INDIRECT("$AY$"&amp;ROW($AY101)-1))))="Multi",
INDIRECT("$C$"&amp;LOOKUP(2, 1 / ($AY$1:INDIRECT("$AY$"&amp;ROW($AY101)-1) &lt;&gt; ""),ROW($AY$1:INDIRECT("$AY$"&amp;ROW($AY101)-1))))="Double"),2,1)))</f>
        <v/>
      </c>
      <c r="BI101" s="3" t="str" cm="1">
        <f t="array" aca="1" ref="BI101" ca="1">IF(NOT(ISNUMBER(INDEX($A:$A,LOOKUP(2,1/($A$1:INDIRECT("$A$"&amp;ROW($A101))&lt;&gt;""),ROW($A$1:INDIRECT("$A$"&amp;ROW($A101)))),1))),"",
VLOOKUP($BC101,GameFreakSQRT!$A$1:$B$200,2,FALSE))</f>
        <v/>
      </c>
      <c r="BJ101" s="3" t="str" cm="1">
        <f t="array" aca="1" ref="BJ101" ca="1">IF(NOT(ISNUMBER(INDEX($A:$A,LOOKUP(2,1/($A$1:INDIRECT("$A$"&amp;ROW($A101))&lt;&gt;""),ROW($A$1:INDIRECT("$A$"&amp;ROW($A101)))),1))),"",
VLOOKUP($BD101,GameFreakSQRT!$A$1:$B$200,2,FALSE))</f>
        <v/>
      </c>
      <c r="BK101" s="3" t="str" cm="1">
        <f t="array" aca="1" ref="BK101" ca="1">IF(NOT(ISNUMBER(INDEX($A:$A,LOOKUP(2,1/($A$1:INDIRECT("$A$"&amp;ROW($A101))&lt;&gt;""),ROW($A$1:INDIRECT("$A$"&amp;ROW($A101)))),1))),"",
_xlfn.FLOOR.MATH((($BI101*$BE101)*$BH101)/($BJ101*$BF101))+1)</f>
        <v/>
      </c>
      <c r="BL101" s="3" t="str" cm="1">
        <f t="array" aca="1" ref="BL101" ca="1">IF(NOT(ISNUMBER(INDEX($A:$A,LOOKUP(2,1/($A$1:INDIRECT("$A$"&amp;ROW($A101))&lt;&gt;""),ROW($A$1:INDIRECT("$A$"&amp;ROW($A101)))),1))),"",
_xlfn.FLOOR.MATH($BK101*IF(NOT(INDIRECT("$Z$"&amp;LOOKUP(2, 1 / ($AY$1:INDIRECT("$AY$"&amp;ROW($AY101)-1) &lt;&gt; ""),ROW($AY$1:INDIRECT("$AY$"&amp;ROW($AY101)-1))))=""),1.5,1)))</f>
        <v/>
      </c>
      <c r="BM101" s="3" t="str" cm="1">
        <f t="array" aca="1" ref="BM101" ca="1">IF(NOT(ISNUMBER(INDEX($A:$A, LOOKUP(2, 1 / ($A$1:INDIRECT("$A$"&amp;ROW($A101)) &lt;&gt; ""),ROW($A$1:INDIRECT("$A$"&amp;ROW($A101)))), 1))), "",
INDIRECT("$Y$"&amp;LOOKUP(2, 1 / ($AY$1:INDIRECT("$AY$"&amp;ROW($AY101)-1) &lt;&gt; ""),ROW($AY$1:INDIRECT("$AY$"&amp;ROW($AY101)-1)))))</f>
        <v/>
      </c>
      <c r="BN101" s="3" t="str">
        <f t="shared" ca="1" si="7"/>
        <v/>
      </c>
      <c r="CT101" s="3" t="str" cm="1">
        <f t="array" aca="1" ref="CT101" ca="1">IF(NOT(ISNUMBER(INDEX($A:$A, LOOKUP(2, 1 / ($A$1:INDIRECT("$A$"&amp;ROW($A101)) &lt;&gt; ""),ROW($A$1:INDIRECT("$A$"&amp;ROW($A101)))), 1))), "",
$AY101-INDEX($AY:$AY, LOOKUP(2, 1 / ($AY$1:INDIRECT("$AV$"&amp;ROW($AY101)-1) &lt;&gt; ""),ROW($AY$1:INDIRECT("$AV$"&amp;ROW($AY101)-1))), 1))</f>
        <v/>
      </c>
      <c r="CU101" s="3" t="str" cm="1">
        <f t="array" aca="1" ref="CU101" ca="1">IF(NOT(ISNUMBER(INDEX($A:$A, LOOKUP(2, 1 / ($A$1:INDIRECT("$A$"&amp;ROW($A101)) &lt;&gt; ""),ROW($A$1:INDIRECT("$A$"&amp;ROW($A101)))), 1))), "",
INDEX($Y:$Y, LOOKUP(2, 1 / ($Y$1:INDIRECT("$Y$"&amp;ROW($Y101)-1) &lt;&gt; ""),ROW($Y$1:INDIRECT("$Y$"&amp;ROW($Y101)-1))), 1))</f>
        <v/>
      </c>
      <c r="CV101" s="1" t="str">
        <f ca="1">IFERROR(VLOOKUP($AY101, 'Medium-Slow'!$A$1:$B$101, 2, TRUE),"")</f>
        <v/>
      </c>
    </row>
    <row r="102" spans="1:100" x14ac:dyDescent="0.45">
      <c r="A102" s="56" t="s">
        <v>75</v>
      </c>
      <c r="B102" s="56" t="s">
        <v>278</v>
      </c>
      <c r="C102" s="56" t="s">
        <v>46</v>
      </c>
      <c r="D102" s="56" t="s">
        <v>246</v>
      </c>
      <c r="E102" s="56" t="s">
        <v>48</v>
      </c>
      <c r="F102" s="56">
        <v>1</v>
      </c>
      <c r="G102" s="2" t="s">
        <v>131</v>
      </c>
      <c r="H102" s="2" t="s">
        <v>50</v>
      </c>
      <c r="I102" s="2">
        <v>21</v>
      </c>
      <c r="J102" s="2" t="s">
        <v>111</v>
      </c>
      <c r="K102" s="2" t="s">
        <v>107</v>
      </c>
      <c r="L102" s="2" t="s">
        <v>53</v>
      </c>
      <c r="M102" s="2" t="s">
        <v>133</v>
      </c>
      <c r="N102" s="2" t="s">
        <v>135</v>
      </c>
      <c r="O102" s="2" t="s">
        <v>200</v>
      </c>
      <c r="P102" s="2" t="s">
        <v>74</v>
      </c>
      <c r="Q102" s="2">
        <v>0</v>
      </c>
      <c r="R102" s="2">
        <f>_xlfn.FLOOR.MATH((((2*VLOOKUP(G102, 'EV and Base'!$A$1:$N$671, 9, FALSE))+$Q102)*$I102)/100)+$I102+10</f>
        <v>52</v>
      </c>
      <c r="S102" s="2">
        <f>_xlfn.FLOOR.MATH((_xlfn.FLOOR.MATH((((2*VLOOKUP($G102, 'EV and Base'!$A$1:$N$671, 10, FALSE))+$Q102)*$I102)/100)+5)*
IF(OR($J102="Lonely", $J102="Brave", $J102="Adamant", $J102="Naughty"), 1.1,
IF(OR($J102="Bold", $J102="Timid", $J102="Modest", $J102="Calm"), 0.9, 1)))</f>
        <v>29</v>
      </c>
      <c r="T102" s="2">
        <f>_xlfn.FLOOR.MATH((_xlfn.FLOOR.MATH((((2*VLOOKUP($G102, 'EV and Base'!$A$1:$N$671, 11, FALSE))+$Q102)*$I102)/100)+5)*
IF(OR($J102="Bold", $J102="Relaxed", $J102="Impish", $J102="Lax"), 1.1,
IF(OR($J102="Lonely", $J102="Hasty", $J102="Mild", $J102="Gentle"), 0.9, 1)))</f>
        <v>25</v>
      </c>
      <c r="U102" s="2">
        <f>_xlfn.FLOOR.MATH((_xlfn.FLOOR.MATH((((2*VLOOKUP($G102, 'EV and Base'!$A$1:$N$671, 12, FALSE))+$Q102)*$I102)/100)+5)*
IF(OR($J102="Modest", $J102="Mild", $J102="Quiet", $J102="Rash"), 1.1,
IF(OR($J102="Adamant", $J102="Impish", $J102="Jolly", $J102="Careful"), 0.9, 1)))</f>
        <v>27</v>
      </c>
      <c r="V102" s="2">
        <f>_xlfn.FLOOR.MATH((_xlfn.FLOOR.MATH((((2*VLOOKUP($G102, 'EV and Base'!$A$1:$N$671, 13, FALSE))+$Q102)*$I102)/100)+5)*
IF(OR($J102="Calm", $J102="Gentle", $J102="Sassy", $J102="Careful"), 1.1,
IF(OR($J102="Naughty", $J102="Lax", $J102="Naive", $J102="Rash"), 0.9, 1)))</f>
        <v>25</v>
      </c>
      <c r="W102" s="2">
        <f>_xlfn.FLOOR.MATH((_xlfn.FLOOR.MATH((((2*VLOOKUP($G102, 'EV and Base'!$A$1:$N$671, 14, FALSE))+$Q102)*$I102)/100)+5)*
IF(OR($J102="Timid", $J102="Hasty", $J102="Jolly", $J102="Naive"), 1.1,
IF(OR($J102="Brave", $J102="Relaxed", $J102="Quiet", $J102="Sassy"), 0.9, 1)))</f>
        <v>27</v>
      </c>
      <c r="X102" s="56">
        <v>672</v>
      </c>
      <c r="AA102" s="23" t="str" cm="1">
        <f t="array" aca="1" ref="AA102" ca="1">IF(NOT(ISNUMBER(INDEX($A:$A,LOOKUP(2,1/($A$1:INDIRECT("$A$"&amp;ROW($A102))&lt;&gt;""),ROW($A$1:INDIRECT("$A$"&amp;ROW($A102)))),1))),"",
IF(NOT(ISNUMBER($A102)),$AA101,
IF($AB102&lt;16,"Lillipup",
IF($AB102&lt;32,"Herdier",
"Stoutland"))))</f>
        <v/>
      </c>
      <c r="AB102" s="25" t="str" cm="1">
        <f t="array" aca="1" ref="AB102" ca="1">IF(NOT(ISNUMBER(INDEX($A:$A, LOOKUP(2, 1 / ($A$1:INDIRECT("$A$"&amp;ROW($A102)) &lt;&gt; ""),ROW($A$1:INDIRECT("$A$"&amp;ROW($A102)))), 1))), "",
VLOOKUP($AY102,'Medium-Slow'!$A$1:$B$101,2,TRUE))</f>
        <v/>
      </c>
      <c r="AC102" s="23" t="str" cm="1">
        <f t="array" aca="1" ref="AC102" ca="1">IF(NOT(ISNUMBER(INDEX($A:$A, LOOKUP(2, 1 / ($A$1:INDIRECT("$A$"&amp;ROW($A102)) &lt;&gt; ""),ROW($A$1:INDIRECT("$A$"&amp;ROW($A102)))), 1))), "",
INDEX($AC:$AC, LOOKUP(2, 1 / ($AC$1:INDIRECT("$AC$"&amp;ROW($AC102)-1) &lt;&gt; ""),ROW($AC$1:INDIRECT("$AC$"&amp;ROW($AC102)-1))), 1)+
IF(INDEX($AC:$AC, LOOKUP(2, 1 / ($AC$1:INDIRECT("$AC$"&amp;ROW($AC102)-1) &lt;&gt; ""),ROW($AC$1:INDIRECT("$AC$"&amp;ROW($AC102)-1))), 1)+
INDEX($AD:$AD, LOOKUP(2, 1 / ($AD$1:INDIRECT("$AD$"&amp;ROW($AD102)-1) &lt;&gt; ""),ROW($AD$1:INDIRECT("$AD$"&amp;ROW($AD102)-1))), 1)+
INDEX($AE:$AE, LOOKUP(2, 1 / ($AE$1:INDIRECT("$AE$"&amp;ROW($AE102)-1) &lt;&gt; ""),ROW($AE$1:INDIRECT("$AE$"&amp;ROW($AD102)-1))), 1)+
INDEX($AE:$AF, LOOKUP(2, 1 / ($AF$1:INDIRECT("$AF$"&amp;ROW($AF102)-1) &lt;&gt; ""),ROW($AF$1:INDIRECT("$AF$"&amp;ROW($AD102)-1))), 1)+
INDEX($AG:$AG, LOOKUP(2, 1 / ($AG$1:INDIRECT("$AG$"&amp;ROW($AG102)-1) &lt;&gt; ""),ROW($AG$1:INDIRECT("$AG$"&amp;ROW($AD102)-1))), 1)+
INDEX($AH:$AH, LOOKUP(2, 1 / ($AH$1:INDIRECT("$AH$"&amp;ROW($AH102)-1) &lt;&gt; ""),ROW($AH$1:INDIRECT("$AH$"&amp;ROW($AD102)-1))), 1)&gt;=510,0,
IF(INDEX($AC:$AC, LOOKUP(2, 1 / ($AC$1:INDIRECT("$AC$"&amp;ROW($AC102)-1) &lt;&gt; ""),ROW($AC$1:INDIRECT("$AC$"&amp;ROW($AC102)-1))), 1)&gt;=255,0,
VLOOKUP(INDIRECT("$G$"&amp;LOOKUP(2, 1 / ($AC$1:INDIRECT("$AC$"&amp;ROW($AC102)-1) &lt;&gt; ""),ROW($AC$1:INDIRECT("$AC$"&amp;ROW($AC102)-1)))), 'EV and Base'!$A$1:$N$671, 3, FALSE))))</f>
        <v/>
      </c>
      <c r="AD102" s="2" t="str" cm="1">
        <f t="array" aca="1" ref="AD102" ca="1">IF(NOT(ISNUMBER(INDEX($A:$A, LOOKUP(2, 1 / ($A$1:INDIRECT("$A$"&amp;ROW($A102)) &lt;&gt; ""),ROW($A$1:INDIRECT("$A$"&amp;ROW($A102)))), 1))), "",
INDEX($AD:$AD, LOOKUP(2, 1 / ($AD$1:INDIRECT("$AD$"&amp;ROW($AD102)-1) &lt;&gt; ""),ROW($AD$1:INDIRECT("$AD$"&amp;ROW($AD102)-1))), 1)+
IF(INDEX($AC:$AC, LOOKUP(2, 1 / ($AC$1:INDIRECT("$AC$"&amp;ROW($AC102)-1) &lt;&gt; ""),ROW($AC$1:INDIRECT("$AC$"&amp;ROW($AC102)-1))), 1)+
INDEX($AD:$AD, LOOKUP(2, 1 / ($AD$1:INDIRECT("$AD$"&amp;ROW($AD102)-1) &lt;&gt; ""),ROW($AD$1:INDIRECT("$AD$"&amp;ROW($AD102)-1))), 1)+
INDEX($AE:$AE, LOOKUP(2, 1 / ($AE$1:INDIRECT("$AE$"&amp;ROW($AE102)-1) &lt;&gt; ""),ROW($AE$1:INDIRECT("$AE$"&amp;ROW($AD102)-1))), 1)+
INDEX($AE:$AF, LOOKUP(2, 1 / ($AF$1:INDIRECT("$AF$"&amp;ROW($AF102)-1) &lt;&gt; ""),ROW($AF$1:INDIRECT("$AF$"&amp;ROW($AD102)-1))), 1)+
INDEX($AG:$AG, LOOKUP(2, 1 / ($AG$1:INDIRECT("$AG$"&amp;ROW($AG102)-1) &lt;&gt; ""),ROW($AG$1:INDIRECT("$AG$"&amp;ROW($AD102)-1))), 1)+
INDEX($AH:$AH, LOOKUP(2, 1 / ($AH$1:INDIRECT("$AH$"&amp;ROW($AH102)-1) &lt;&gt; ""),ROW($AH$1:INDIRECT("$AH$"&amp;ROW($AD102)-1))), 1)&gt;=510,0,
IF(INDEX($AD:$AD, LOOKUP(2, 1 / ($AD$1:INDIRECT("$AD$"&amp;ROW($AD102)-1) &lt;&gt; ""),ROW($AD$1:INDIRECT("$AD$"&amp;ROW($AD102)-1))), 1)&gt;=255,0,
VLOOKUP(INDIRECT("$G$"&amp;LOOKUP(2, 1 / ($AD$1:INDIRECT("$AD$"&amp;ROW($AD102)-1) &lt;&gt; ""),ROW($AD$1:INDIRECT("$AD$"&amp;ROW($AD102)-1)))), 'EV and Base'!$A$1:$N$671, 4, FALSE))))</f>
        <v/>
      </c>
      <c r="AE102" s="2" t="str" cm="1">
        <f t="array" aca="1" ref="AE102" ca="1">IF(NOT(ISNUMBER(INDEX($A:$A,LOOKUP(2,1/($A$1:INDIRECT("$A$"&amp;ROW($A102))&lt;&gt;""),ROW($A$1:INDIRECT("$A$"&amp;ROW($A102)))),1))),"",
INDEX($AE:$AE,LOOKUP(2,1/($AE$1:INDIRECT("$AE$"&amp;ROW($AE102)-1)&lt;&gt;""),ROW($AE$1:INDIRECT("$AE$"&amp;ROW($AE102)-1))),1)+
IF(INDEX($AC:$AC,LOOKUP(2,1/($AC$1:INDIRECT("$AC$"&amp;ROW($AC102)-1)&lt;&gt;""),ROW($AC$1:INDIRECT("$AC$"&amp;ROW($AC102)-1))),1)+
INDEX($AD:$AD,LOOKUP(2,1/($AD$1:INDIRECT("$AD$"&amp;ROW($AD102)-1)&lt;&gt;""),ROW($AD$1:INDIRECT("$AD$"&amp;ROW($AD102)-1))),1)+
INDEX($AE:$AE,LOOKUP(2,1/($AE$1:INDIRECT("$AE$"&amp;ROW($AE102)-1)&lt;&gt;""),ROW($AE$1:INDIRECT("$AE$"&amp;ROW($AD102)-1))),1)+
INDEX($AE:$AF,LOOKUP(2,1/($AF$1:INDIRECT("$AF$"&amp;ROW($AF102)-1)&lt;&gt;""),ROW($AF$1:INDIRECT("$AF$"&amp;ROW($AD102)-1))),1)+
INDEX($AG:$AG,LOOKUP(2,1/($AG$1:INDIRECT("$AG$"&amp;ROW($AG102)-1)&lt;&gt;""),ROW($AG$1:INDIRECT("$AG$"&amp;ROW($AD102)-1))),1)+
INDEX($AH:$AH,LOOKUP(2,1/($AH$1:INDIRECT("$AH$"&amp;ROW($AH102)-1)&lt;&gt;""),ROW($AH$1:INDIRECT("$AH$"&amp;ROW($AD102)-1))),1)&gt;=510,0,
IF(INDEX($AE:$AE,LOOKUP(2,1/($AE$1:INDIRECT("$AE$"&amp;ROW($AE102)-1)&lt;&gt;""),ROW($AE$1:INDIRECT("$AE$"&amp;ROW($AE102)-1))),1)&gt;=255,0,
VLOOKUP(INDIRECT("$G$"&amp;LOOKUP(2,1/($AE$1:INDIRECT("$AE$"&amp;ROW($AE102)-1)&lt;&gt;""),ROW($AE$1:INDIRECT("$AE$"&amp;ROW($AE102)-1)))),'EV and Base'!$A$1:$N$671,5,FALSE))))</f>
        <v/>
      </c>
      <c r="AF102" s="2" t="str" cm="1">
        <f t="array" aca="1" ref="AF102" ca="1">IF(NOT(ISNUMBER(INDEX($A:$A, LOOKUP(2, 1 / ($A$1:INDIRECT("$A$"&amp;ROW($A102)) &lt;&gt; ""),ROW($A$1:INDIRECT("$A$"&amp;ROW($A102)))), 1))), "",
INDEX($AF:$AF, LOOKUP(2, 1 / ($AF$1:INDIRECT("$AF$"&amp;ROW($AF102)-1) &lt;&gt; ""),ROW($AF$1:INDIRECT("$AF$"&amp;ROW($AF102)-1))), 1)+
IF(INDEX($AC:$AC, LOOKUP(2, 1 / ($AC$1:INDIRECT("$AC$"&amp;ROW($AC102)-1) &lt;&gt; ""),ROW($AC$1:INDIRECT("$AC$"&amp;ROW($AC102)-1))), 1)+
INDEX($AD:$AD, LOOKUP(2, 1 / ($AD$1:INDIRECT("$AD$"&amp;ROW($AD102)-1) &lt;&gt; ""),ROW($AD$1:INDIRECT("$AD$"&amp;ROW($AD102)-1))), 1)+
INDEX($AE:$AE, LOOKUP(2, 1 / ($AE$1:INDIRECT("$AE$"&amp;ROW($AE102)-1) &lt;&gt; ""),ROW($AE$1:INDIRECT("$AE$"&amp;ROW($AD102)-1))), 1)+
INDEX($AE:$AF, LOOKUP(2, 1 / ($AF$1:INDIRECT("$AF$"&amp;ROW($AF102)-1) &lt;&gt; ""),ROW($AF$1:INDIRECT("$AF$"&amp;ROW($AD102)-1))), 1)+
INDEX($AG:$AG, LOOKUP(2, 1 / ($AG$1:INDIRECT("$AG$"&amp;ROW($AG102)-1) &lt;&gt; ""),ROW($AG$1:INDIRECT("$AG$"&amp;ROW($AD102)-1))), 1)+
INDEX($AH:$AH, LOOKUP(2, 1 / ($AH$1:INDIRECT("$AH$"&amp;ROW($AH102)-1) &lt;&gt; ""),ROW($AH$1:INDIRECT("$AH$"&amp;ROW($AD102)-1))), 1)&gt;=510,0,
IF(INDEX($AF:$AF, LOOKUP(2, 1 / ($AF$1:INDIRECT("$AF$"&amp;ROW($AF102)-1) &lt;&gt; ""),ROW($AF$1:INDIRECT("$AF$"&amp;ROW($AF102)-1))), 1)&gt;=255,0,
VLOOKUP(INDIRECT("$G$"&amp;LOOKUP(2, 1 / ($AF$1:INDIRECT("$AF$"&amp;ROW($AF102)-1) &lt;&gt; ""),ROW($AF$1:INDIRECT("$AF$"&amp;ROW($AF102)-1)))), 'EV and Base'!$A$1:$N$671, 6, FALSE))))</f>
        <v/>
      </c>
      <c r="AG102" s="2" t="str" cm="1">
        <f t="array" aca="1" ref="AG102" ca="1">IF(NOT(ISNUMBER(INDEX($A:$A, LOOKUP(2, 1 / ($A$1:INDIRECT("$A$"&amp;ROW($A102)) &lt;&gt; ""),ROW($A$1:INDIRECT("$A$"&amp;ROW($A102)))), 1))), "",
INDEX($AG:$AG, LOOKUP(2, 1 / ($AG$1:INDIRECT("$AG$"&amp;ROW($AG102)-1) &lt;&gt; ""),ROW($AG$1:INDIRECT("$AG$"&amp;ROW($AG102)-1))), 1)+
IF(INDEX($AC:$AC, LOOKUP(2, 1 / ($AC$1:INDIRECT("$AC$"&amp;ROW($AC102)-1) &lt;&gt; ""),ROW($AC$1:INDIRECT("$AC$"&amp;ROW($AC102)-1))), 1)+
INDEX($AD:$AD, LOOKUP(2, 1 / ($AD$1:INDIRECT("$AD$"&amp;ROW($AD102)-1) &lt;&gt; ""),ROW($AD$1:INDIRECT("$AD$"&amp;ROW($AD102)-1))), 1)+
INDEX($AE:$AE, LOOKUP(2, 1 / ($AE$1:INDIRECT("$AE$"&amp;ROW($AE102)-1) &lt;&gt; ""),ROW($AE$1:INDIRECT("$AE$"&amp;ROW($AD102)-1))), 1)+
INDEX($AE:$AF, LOOKUP(2, 1 / ($AF$1:INDIRECT("$AF$"&amp;ROW($AF102)-1) &lt;&gt; ""),ROW($AF$1:INDIRECT("$AF$"&amp;ROW($AD102)-1))), 1)+
INDEX($AG:$AG, LOOKUP(2, 1 / ($AG$1:INDIRECT("$AG$"&amp;ROW($AG102)-1) &lt;&gt; ""),ROW($AG$1:INDIRECT("$AG$"&amp;ROW($AD102)-1))), 1)+
INDEX($AH:$AH, LOOKUP(2, 1 / ($AH$1:INDIRECT("$AH$"&amp;ROW($AH102)-1) &lt;&gt; ""),ROW($AH$1:INDIRECT("$AH$"&amp;ROW($AD102)-1))), 1)&gt;=510,0,
IF(INDEX($AG:$AG, LOOKUP(2, 1 / ($AG$1:INDIRECT("$AG$"&amp;ROW($AG102)-1) &lt;&gt; ""),ROW($AG$1:INDIRECT("$AG$"&amp;ROW($AG102)-1))), 1)&gt;=255,0,
VLOOKUP(INDIRECT("$G$"&amp;LOOKUP(2, 1 / ($AG$1:INDIRECT("$AG$"&amp;ROW($AG102)-1) &lt;&gt; ""),ROW($AG$1:INDIRECT("$AG$"&amp;ROW($AG102)-1)))), 'EV and Base'!$A$1:$N$671, 7, FALSE))))</f>
        <v/>
      </c>
      <c r="AH102" s="24" t="str" cm="1">
        <f t="array" aca="1" ref="AH102" ca="1">IF(NOT(ISNUMBER(INDEX($A:$A,LOOKUP(2,1/($A$1:INDIRECT("$A$"&amp;ROW($A102))&lt;&gt;""),ROW($A$1:INDIRECT("$A$"&amp;ROW($A102)))),1))),"",
INDEX($AH:$AH,LOOKUP(2,1/($AH$1:INDIRECT("$AH$"&amp;ROW($AH102)-1)&lt;&gt;""),ROW($AH$1:INDIRECT("$AH$"&amp;ROW($AH102)-1))),1)+
IF(INDEX($AC:$AC,LOOKUP(2,1/($AC$1:INDIRECT("$AC$"&amp;ROW($AC102)-1)&lt;&gt;""),ROW($AC$1:INDIRECT("$AC$"&amp;ROW($AC102)-1))),1)+
INDEX($AD:$AD,LOOKUP(2,1/($AD$1:INDIRECT("$AD$"&amp;ROW($AD102)-1)&lt;&gt;""),ROW($AD$1:INDIRECT("$AD$"&amp;ROW($AD102)-1))),1)+
INDEX($AE:$AE,LOOKUP(2,1/($AE$1:INDIRECT("$AE$"&amp;ROW($AE102)-1)&lt;&gt;""),ROW($AE$1:INDIRECT("$AE$"&amp;ROW($AD102)-1))),1)+
INDEX($AE:$AF,LOOKUP(2,1/($AF$1:INDIRECT("$AF$"&amp;ROW($AF102)-1)&lt;&gt;""),ROW($AF$1:INDIRECT("$AF$"&amp;ROW($AD102)-1))),1)+
INDEX($AG:$AG,LOOKUP(2,1/($AG$1:INDIRECT("$AG$"&amp;ROW($AG102)-1)&lt;&gt;""),ROW($AG$1:INDIRECT("$AG$"&amp;ROW($AD102)-1))),1)+
INDEX($AH:$AH,LOOKUP(2,1/($AH$1:INDIRECT("$AH$"&amp;ROW($AH102)-1)&lt;&gt;""),ROW($AH$1:INDIRECT("$AH$"&amp;ROW($AD102)-1))),1)&gt;=510,0,
IF(INDEX($AH:$AH,LOOKUP(2,1/($AH$1:INDIRECT("$AH$"&amp;ROW($AH102)-1)&lt;&gt;""),ROW($AH$1:INDIRECT("$AH$"&amp;ROW($AH102)-1))),1)&gt;=255,0,
VLOOKUP(INDIRECT("$G$"&amp;LOOKUP(2,1/($AH$1:INDIRECT("$AH$"&amp;ROW($AH102)-1)&lt;&gt;""),ROW($AH$1:INDIRECT("$AH$"&amp;ROW($AH102)-1)))),'EV and Base'!$A$1:$N$671,8,FALSE))))</f>
        <v/>
      </c>
      <c r="AI102" s="29" t="str" cm="1">
        <f t="array" aca="1" ref="AI102" ca="1">IF(NOT(ISNUMBER(INDEX($A:$A,LOOKUP(2,1/($A$1:INDIRECT("$A$"&amp;ROW($A102))&lt;&gt;""),ROW($A$1:INDIRECT("$A$"&amp;ROW($A102)))),1))),"",
ROUNDDOWN((((2*VLOOKUP($AA102,'EV and Base'!$A$1:$N$671,9,FALSE))+31+ROUNDDOWN($AC102/4,0))*$AB102)/100,0)+$AB102+10)</f>
        <v/>
      </c>
      <c r="AJ102" s="21" t="str" cm="1">
        <f t="array" aca="1" ref="AJ102" ca="1">IF(NOT(ISNUMBER(INDEX($A:$A, LOOKUP(2, 1 / ($A$1:INDIRECT("$A$"&amp;ROW($A102)) &lt;&gt; ""),ROW($A$1:INDIRECT("$A$"&amp;ROW($A102)))), 1))), "",
ROUNDDOWN((ROUNDDOWN((((2*VLOOKUP($AA102, 'EV and Base'!$A$1:$N$671, 10, FALSE))+31+ROUNDDOWN($AD102/4, 0))*$AB102)/100, 0)+5)*1.1, 0))</f>
        <v/>
      </c>
      <c r="AK102" s="21" t="str" cm="1">
        <f t="array" aca="1" ref="AK102" ca="1">IF(NOT(ISNUMBER(INDEX($A:$A, LOOKUP(2, 1 / ($A$1:INDIRECT("$A$"&amp;ROW($A102)) &lt;&gt; ""),ROW($A$1:INDIRECT("$A$"&amp;ROW($A102)))), 1))), "",
ROUNDDOWN((ROUNDDOWN((((2*VLOOKUP($AA102, 'EV and Base'!$A$1:$N$671, 11, FALSE))+30+ROUNDDOWN($AE102/4, 0))*$AB102)/100, 0)+5), 0)
&amp;"-"&amp;
ROUNDDOWN((ROUNDDOWN((((2*VLOOKUP($AA102, 'EV and Base'!$A$1:$N$671, 11, FALSE))+31+ROUNDDOWN($AE102/4, 0))*$AB102)/100, 0)+5), 0))</f>
        <v/>
      </c>
      <c r="AL102" s="21" t="str" cm="1">
        <f t="array" aca="1" ref="AL102" ca="1">IF(NOT(ISNUMBER(INDEX($A:$A, LOOKUP(2, 1 / ($A$1:INDIRECT("$A$"&amp;ROW($A102)) &lt;&gt; ""),ROW($A$1:INDIRECT("$A$"&amp;ROW($A102)))), 1))), "",
ROUNDDOWN((ROUNDDOWN((((2*VLOOKUP($AA102, 'EV and Base'!$A$1:$N$671, 12, FALSE))+0+ROUNDDOWN($AF102/4, 0))*$AB102)/100, 0)+5)*0.9, 0)
&amp;"-"&amp;
ROUNDDOWN((ROUNDDOWN((((2*VLOOKUP($AA102, 'EV and Base'!$A$1:$N$671, 12, FALSE))+31+ROUNDDOWN($AF102/4, 0))*$AB102)/100, 0)+5)*0.9, 0))</f>
        <v/>
      </c>
      <c r="AM102" s="21" t="str" cm="1">
        <f t="array" aca="1" ref="AM102" ca="1">IF(NOT(ISNUMBER(INDEX($A:$A, LOOKUP(2, 1 / ($A$1:INDIRECT("$A$"&amp;ROW($A102)) &lt;&gt; ""),ROW($A$1:INDIRECT("$A$"&amp;ROW($A102)))), 1))), "",
ROUNDDOWN((ROUNDDOWN((((2*VLOOKUP($AA102, 'EV and Base'!$A$1:$N$671, 13, FALSE))+30+ROUNDDOWN($AG102/4, 0))*$AB102)/100, 0)+5), 0)
&amp;"-"&amp;
ROUNDDOWN((ROUNDDOWN((((2*VLOOKUP($AA102, 'EV and Base'!$A$1:$N$671, 13, FALSE))+31+ROUNDDOWN($AG102/4, 0))*$AB102)/100, 0)+5), 0))</f>
        <v/>
      </c>
      <c r="AN102" s="25" t="str" cm="1">
        <f t="array" aca="1" ref="AN102" ca="1">IF(NOT(ISNUMBER(INDEX($A:$A, LOOKUP(2, 1 / ($A$1:INDIRECT("$A$"&amp;ROW($A102)) &lt;&gt; ""),ROW($A$1:INDIRECT("$A$"&amp;ROW($A102)))), 1))), "",
ROUNDDOWN((ROUNDDOWN((((2*VLOOKUP($AA102, 'EV and Base'!$A$1:$N$671, 14, FALSE))+31+ROUNDDOWN($AH102/4, 0))*$AB102)/100, 0)+5), 0))</f>
        <v/>
      </c>
      <c r="AO102" s="23" t="str" cm="1">
        <f t="array" aca="1" ref="AO102" ca="1">IF(NOT(ISNUMBER(INDEX($A:$A, LOOKUP(2, 1 / ($A$1:INDIRECT("$A$"&amp;ROW($A102)) &lt;&gt; ""),ROW($A$1:INDIRECT("$A$"&amp;ROW($A102)))), 1))), "",
ROUNDDOWN((((2*VLOOKUP($AA102, 'EV and Base'!$A$1:$N$671, 9, FALSE))+31+ROUNDDOWN($AC102/4, 0))*$AB102)/100, 0)+$AB102+10)</f>
        <v/>
      </c>
      <c r="AP102" s="2" t="str" cm="1">
        <f t="array" aca="1" ref="AP102" ca="1">IF(NOT(ISNUMBER(INDEX($A:$A, LOOKUP(2, 1 / ($A$1:INDIRECT("$A$"&amp;ROW($A102)) &lt;&gt; ""),ROW($A$1:INDIRECT("$A$"&amp;ROW($A102)))), 1))), "",
ROUNDDOWN((ROUNDDOWN((((2*VLOOKUP($AA102, 'EV and Base'!$A$1:$N$671, 10, FALSE))+31+ROUNDDOWN($AD102/4, 0))*$AB102)/100, 0)+5)*1.1, 0))</f>
        <v/>
      </c>
      <c r="AQ102" s="2" t="str" cm="1">
        <f t="array" aca="1" ref="AQ102" ca="1">IF(NOT(ISNUMBER(INDEX($A:$A, LOOKUP(2, 1 / ($A$1:INDIRECT("$A$"&amp;ROW($A102)) &lt;&gt; ""),ROW($A$1:INDIRECT("$A$"&amp;ROW($A102)))), 1))), "",
ROUNDDOWN((ROUNDDOWN((((2*VLOOKUP($AA102, 'EV and Base'!$A$1:$N$671, 11, FALSE))+$AV$2+ROUNDDOWN($AE102/4, 0))*$AB102)/100, 0)+5), 0))</f>
        <v/>
      </c>
      <c r="AR102" s="22" t="str" cm="1">
        <f t="array" aca="1" ref="AR102" ca="1">IF(NOT(ISNUMBER(INDEX($A:$A, LOOKUP(2, 1 / ($A$1:INDIRECT("$A$"&amp;ROW($A102)) &lt;&gt; ""),ROW($A$1:INDIRECT("$A$"&amp;ROW($A102)))), 1))), "",
ROUNDDOWN((ROUNDDOWN((((2*VLOOKUP($AA102, 'EV and Base'!$A$1:$N$671, 12, FALSE))+$AW$2+ROUNDDOWN($AF102/4, 0))*$AB102)/100, 0)+5)*0.9, 0))</f>
        <v/>
      </c>
      <c r="AS102" s="2" t="str" cm="1">
        <f t="array" aca="1" ref="AS102" ca="1">IF(NOT(ISNUMBER(INDEX($A:$A, LOOKUP(2, 1 / ($A$1:INDIRECT("$A$"&amp;ROW($A102)) &lt;&gt; ""),ROW($A$1:INDIRECT("$A$"&amp;ROW($A102)))), 1))), "",
ROUNDDOWN((ROUNDDOWN((((2*VLOOKUP($AA102, 'EV and Base'!$A$1:$N$671, 13, FALSE))+$AX$2+ROUNDDOWN($AG102/4, 0))*$AB102)/100, 0)+5), 0))</f>
        <v/>
      </c>
      <c r="AT102" s="24" t="str" cm="1">
        <f t="array" aca="1" ref="AT102" ca="1">IF(NOT(ISNUMBER(INDEX($A:$A, LOOKUP(2, 1 / ($A$1:INDIRECT("$A$"&amp;ROW($A102)) &lt;&gt; ""),ROW($A$1:INDIRECT("$A$"&amp;ROW($A102)))), 1))), "",
ROUNDDOWN((ROUNDDOWN((((2*VLOOKUP($AA102, 'EV and Base'!$A$1:$N$671, 14, FALSE))+31+ROUNDDOWN($AH102/4, 0))*$AB102)/100, 0)+5), 0))</f>
        <v/>
      </c>
      <c r="AU102" s="28"/>
      <c r="AY102" t="str" cm="1">
        <f t="array" aca="1" ref="AY102" ca="1">IF(NOT(ISNUMBER(INDEX($A:$A,LOOKUP(2,1/($A$1:INDIRECT("$A$"&amp;ROW($A102))&lt;&gt;""),ROW($A$1:INDIRECT("$A$"&amp;ROW($A102)))),1))),"",
INDEX($AY:$AY,LOOKUP(2,1/($AY$1:INDIRECT("$AY$"&amp;ROW($AY102)-1)&lt;&gt;""),ROW($AY$1:INDIRECT("$AY$"&amp;ROW($AY102)-1))),1)+$BL102)</f>
        <v/>
      </c>
      <c r="AZ102" s="3" t="str" cm="1">
        <f t="array" aca="1" ref="AZ102" ca="1">IF(NOT(ISNUMBER(INDEX($A:$A, LOOKUP(2, 1 / ($A$1:INDIRECT("$A$"&amp;ROW($A102)) &lt;&gt; ""),ROW($A$1:INDIRECT("$A$"&amp;ROW($A102)))), 1))), "",
VLOOKUP(INDIRECT("$G$"&amp;LOOKUP(2, 1 / ($AY$1:INDIRECT("$AY$"&amp;ROW($AY102)-1) &lt;&gt; ""),ROW($AY$1:INDIRECT("$AY$"&amp;ROW($AY102)-1)))),'EV and Base'!A97:N767,2,FALSE))</f>
        <v/>
      </c>
      <c r="BA102" s="3" t="str" cm="1">
        <f t="array" aca="1" ref="BA102" ca="1">IF(NOT(ISNUMBER(INDEX($A:$A, LOOKUP(2, 1 / ($A$1:INDIRECT("$A$"&amp;ROW($A102)) &lt;&gt; ""),ROW($A$1:INDIRECT("$A$"&amp;ROW($A102)))), 1))), "",
INDIRECT("$I$"&amp;LOOKUP(2, 1 / ($AY$1:INDIRECT("$AY$"&amp;ROW($AY102)-1) &lt;&gt; ""),ROW($AY$1:INDIRECT("$AY$"&amp;ROW($AY102)-1)))))</f>
        <v/>
      </c>
      <c r="BB102" s="1" t="str" cm="1">
        <f t="array" aca="1" ref="BB102" ca="1">IF(NOT(ISNUMBER(INDEX($A:$A, LOOKUP(2, 1 / ($A$1:INDIRECT("$A$"&amp;ROW($A102)) &lt;&gt; ""),ROW($A$1:INDIRECT("$A$"&amp;ROW($A102)))), 1))), "",
INDIRECT("$AB$"&amp;LOOKUP(2, 1 / ($AY$1:INDIRECT("$AY$"&amp;ROW($AY102)-1) &lt;&gt; ""),ROW($AY$1:INDIRECT("$AY$"&amp;ROW($AY102)-1)))))</f>
        <v/>
      </c>
      <c r="BC102" s="3" t="str" cm="1">
        <f t="array" aca="1" ref="BC102" ca="1">IF(NOT(ISNUMBER(INDEX($A:$A,LOOKUP(2,1/($A$1:INDIRECT("$A$"&amp;ROW($A102))&lt;&gt;""),ROW($A$1:INDIRECT("$A$"&amp;ROW($A102)))),1))),"",
$BA102+$BA102+10)</f>
        <v/>
      </c>
      <c r="BD102" s="3" t="str" cm="1">
        <f t="array" aca="1" ref="BD102" ca="1">IF(NOT(ISNUMBER(INDEX($A:$A,LOOKUP(2,1/($A$1:INDIRECT("$A$"&amp;ROW($A102))&lt;&gt;""),ROW($A$1:INDIRECT("$A$"&amp;ROW($A102)))),1))),"",
$BA102+$BB102+10)</f>
        <v/>
      </c>
      <c r="BE102" s="3" t="str" cm="1">
        <f t="array" aca="1" ref="BE102" ca="1">IF(NOT(ISNUMBER(INDEX($A:$A,LOOKUP(2,1/($A$1:INDIRECT("$A$"&amp;ROW($A102))&lt;&gt;""),ROW($A$1:INDIRECT("$A$"&amp;ROW($A102)))),1))),"",
$BC102*$BC102)</f>
        <v/>
      </c>
      <c r="BF102" s="3" t="str" cm="1">
        <f t="array" aca="1" ref="BF102" ca="1">IF(NOT(ISNUMBER(INDEX($A:$A,LOOKUP(2,1/($A$1:INDIRECT("$A$"&amp;ROW($A102))&lt;&gt;""),ROW($A$1:INDIRECT("$A$"&amp;ROW($A102)))),1))),"",
$BD102*$BD102)</f>
        <v/>
      </c>
      <c r="BG102" s="3" t="str" cm="1">
        <f t="array" aca="1" ref="BG102" ca="1">IF(NOT(ISNUMBER(INDEX($A:$A,LOOKUP(2,1/($A$1:INDIRECT("$A$"&amp;ROW($A102))&lt;&gt;""),ROW($A$1:INDIRECT("$A$"&amp;ROW($A102)))),1))),"",
_xlfn.FLOOR.MATH(1.5*_xlfn.FLOOR.MATH($AZ102*BA102/5)))</f>
        <v/>
      </c>
      <c r="BH102" s="3" t="str" cm="1">
        <f t="array" aca="1" ref="BH102" ca="1">IF(NOT(ISNUMBER(INDEX($A:$A, LOOKUP(2, 1 / ($A$1:INDIRECT("$A$"&amp;ROW($A102)) &lt;&gt; ""),ROW($A$1:INDIRECT("$A$"&amp;ROW($A102)))), 1))), "",
_xlfn.FLOOR.MATH($BG102/IF(OR(INDIRECT("$C$"&amp;LOOKUP(2, 1 / ($AY$1:INDIRECT("$AY$"&amp;ROW($AY102)-1) &lt;&gt; ""),ROW($AY$1:INDIRECT("$AY$"&amp;ROW($AY102)-1))))="Multi",
INDIRECT("$C$"&amp;LOOKUP(2, 1 / ($AY$1:INDIRECT("$AY$"&amp;ROW($AY102)-1) &lt;&gt; ""),ROW($AY$1:INDIRECT("$AY$"&amp;ROW($AY102)-1))))="Double"),2,1)))</f>
        <v/>
      </c>
      <c r="BI102" s="3" t="str" cm="1">
        <f t="array" aca="1" ref="BI102" ca="1">IF(NOT(ISNUMBER(INDEX($A:$A,LOOKUP(2,1/($A$1:INDIRECT("$A$"&amp;ROW($A102))&lt;&gt;""),ROW($A$1:INDIRECT("$A$"&amp;ROW($A102)))),1))),"",
VLOOKUP($BC102,GameFreakSQRT!$A$1:$B$200,2,FALSE))</f>
        <v/>
      </c>
      <c r="BJ102" s="3" t="str" cm="1">
        <f t="array" aca="1" ref="BJ102" ca="1">IF(NOT(ISNUMBER(INDEX($A:$A,LOOKUP(2,1/($A$1:INDIRECT("$A$"&amp;ROW($A102))&lt;&gt;""),ROW($A$1:INDIRECT("$A$"&amp;ROW($A102)))),1))),"",
VLOOKUP($BD102,GameFreakSQRT!$A$1:$B$200,2,FALSE))</f>
        <v/>
      </c>
      <c r="BK102" s="3" t="str" cm="1">
        <f t="array" aca="1" ref="BK102" ca="1">IF(NOT(ISNUMBER(INDEX($A:$A,LOOKUP(2,1/($A$1:INDIRECT("$A$"&amp;ROW($A102))&lt;&gt;""),ROW($A$1:INDIRECT("$A$"&amp;ROW($A102)))),1))),"",
_xlfn.FLOOR.MATH((($BI102*$BE102)*$BH102)/($BJ102*$BF102))+1)</f>
        <v/>
      </c>
      <c r="BL102" s="3" t="str" cm="1">
        <f t="array" aca="1" ref="BL102" ca="1">IF(NOT(ISNUMBER(INDEX($A:$A,LOOKUP(2,1/($A$1:INDIRECT("$A$"&amp;ROW($A102))&lt;&gt;""),ROW($A$1:INDIRECT("$A$"&amp;ROW($A102)))),1))),"",
_xlfn.FLOOR.MATH($BK102*IF(NOT(INDIRECT("$Z$"&amp;LOOKUP(2, 1 / ($AY$1:INDIRECT("$AY$"&amp;ROW($AY102)-1) &lt;&gt; ""),ROW($AY$1:INDIRECT("$AY$"&amp;ROW($AY102)-1))))=""),1.5,1)))</f>
        <v/>
      </c>
      <c r="BM102" s="3" t="str" cm="1">
        <f t="array" aca="1" ref="BM102" ca="1">IF(NOT(ISNUMBER(INDEX($A:$A, LOOKUP(2, 1 / ($A$1:INDIRECT("$A$"&amp;ROW($A102)) &lt;&gt; ""),ROW($A$1:INDIRECT("$A$"&amp;ROW($A102)))), 1))), "",
INDIRECT("$Y$"&amp;LOOKUP(2, 1 / ($AY$1:INDIRECT("$AY$"&amp;ROW($AY102)-1) &lt;&gt; ""),ROW($AY$1:INDIRECT("$AY$"&amp;ROW($AY102)-1)))))</f>
        <v/>
      </c>
      <c r="BN102" s="3" t="str">
        <f t="shared" ca="1" si="7"/>
        <v/>
      </c>
      <c r="CT102" s="3" t="str" cm="1">
        <f t="array" aca="1" ref="CT102" ca="1">IF(NOT(ISNUMBER(INDEX($A:$A, LOOKUP(2, 1 / ($A$1:INDIRECT("$A$"&amp;ROW($A102)) &lt;&gt; ""),ROW($A$1:INDIRECT("$A$"&amp;ROW($A102)))), 1))), "",
$AY102-INDEX($AY:$AY, LOOKUP(2, 1 / ($AY$1:INDIRECT("$AV$"&amp;ROW($AY102)-1) &lt;&gt; ""),ROW($AY$1:INDIRECT("$AV$"&amp;ROW($AY102)-1))), 1))</f>
        <v/>
      </c>
      <c r="CU102" s="3" t="str" cm="1">
        <f t="array" aca="1" ref="CU102" ca="1">IF(NOT(ISNUMBER(INDEX($A:$A, LOOKUP(2, 1 / ($A$1:INDIRECT("$A$"&amp;ROW($A102)) &lt;&gt; ""),ROW($A$1:INDIRECT("$A$"&amp;ROW($A102)))), 1))), "",
INDEX($Y:$Y, LOOKUP(2, 1 / ($Y$1:INDIRECT("$Y$"&amp;ROW($Y102)-1) &lt;&gt; ""),ROW($Y$1:INDIRECT("$Y$"&amp;ROW($Y102)-1))), 1))</f>
        <v/>
      </c>
      <c r="CV102" s="1" t="str">
        <f ca="1">IFERROR(VLOOKUP($AY102, 'Medium-Slow'!$A$1:$B$101, 2, TRUE),"")</f>
        <v/>
      </c>
    </row>
    <row r="103" spans="1:100" x14ac:dyDescent="0.45">
      <c r="A103" s="56" t="s">
        <v>75</v>
      </c>
      <c r="B103" s="56" t="s">
        <v>279</v>
      </c>
      <c r="C103" s="56" t="s">
        <v>46</v>
      </c>
      <c r="D103" s="56" t="s">
        <v>246</v>
      </c>
      <c r="E103" s="56" t="s">
        <v>48</v>
      </c>
      <c r="F103" s="56">
        <v>1</v>
      </c>
      <c r="G103" s="2" t="s">
        <v>127</v>
      </c>
      <c r="H103" s="2" t="s">
        <v>50</v>
      </c>
      <c r="I103" s="2">
        <v>21</v>
      </c>
      <c r="J103" s="2" t="s">
        <v>134</v>
      </c>
      <c r="K103" s="2" t="s">
        <v>107</v>
      </c>
      <c r="L103" s="2" t="s">
        <v>53</v>
      </c>
      <c r="M103" s="2" t="s">
        <v>88</v>
      </c>
      <c r="N103" s="2" t="s">
        <v>135</v>
      </c>
      <c r="O103" s="2" t="s">
        <v>243</v>
      </c>
      <c r="P103" s="2" t="s">
        <v>74</v>
      </c>
      <c r="Q103" s="2">
        <v>0</v>
      </c>
      <c r="R103" s="2">
        <f>_xlfn.FLOOR.MATH((((2*VLOOKUP(G103, 'EV and Base'!$A$1:$N$671, 9, FALSE))+$Q103)*$I103)/100)+$I103+10</f>
        <v>52</v>
      </c>
      <c r="S103" s="2">
        <f>_xlfn.FLOOR.MATH((_xlfn.FLOOR.MATH((((2*VLOOKUP($G103, 'EV and Base'!$A$1:$N$671, 10, FALSE))+$Q103)*$I103)/100)+5)*
IF(OR($J103="Lonely", $J103="Brave", $J103="Adamant", $J103="Naughty"), 1.1,
IF(OR($J103="Bold", $J103="Timid", $J103="Modest", $J103="Calm"), 0.9, 1)))</f>
        <v>29</v>
      </c>
      <c r="T103" s="2">
        <f>_xlfn.FLOOR.MATH((_xlfn.FLOOR.MATH((((2*VLOOKUP($G103, 'EV and Base'!$A$1:$N$671, 11, FALSE))+$Q103)*$I103)/100)+5)*
IF(OR($J103="Bold", $J103="Relaxed", $J103="Impish", $J103="Lax"), 1.1,
IF(OR($J103="Lonely", $J103="Hasty", $J103="Mild", $J103="Gentle"), 0.9, 1)))</f>
        <v>25</v>
      </c>
      <c r="U103" s="2">
        <f>_xlfn.FLOOR.MATH((_xlfn.FLOOR.MATH((((2*VLOOKUP($G103, 'EV and Base'!$A$1:$N$671, 12, FALSE))+$Q103)*$I103)/100)+5)*
IF(OR($J103="Modest", $J103="Mild", $J103="Quiet", $J103="Rash"), 1.1,
IF(OR($J103="Adamant", $J103="Impish", $J103="Jolly", $J103="Careful"), 0.9, 1)))</f>
        <v>24</v>
      </c>
      <c r="V103" s="2">
        <f>_xlfn.FLOOR.MATH((_xlfn.FLOOR.MATH((((2*VLOOKUP($G103, 'EV and Base'!$A$1:$N$671, 13, FALSE))+$Q103)*$I103)/100)+5)*
IF(OR($J103="Calm", $J103="Gentle", $J103="Sassy", $J103="Careful"), 1.1,
IF(OR($J103="Naughty", $J103="Lax", $J103="Naive", $J103="Rash"), 0.9, 1)))</f>
        <v>25</v>
      </c>
      <c r="W103" s="2">
        <f>_xlfn.FLOOR.MATH((_xlfn.FLOOR.MATH((((2*VLOOKUP($G103, 'EV and Base'!$A$1:$N$671, 14, FALSE))+$Q103)*$I103)/100)+5)*
IF(OR($J103="Timid", $J103="Hasty", $J103="Jolly", $J103="Naive"), 1.1,
IF(OR($J103="Brave", $J103="Relaxed", $J103="Quiet", $J103="Sassy"), 0.9, 1)))</f>
        <v>31</v>
      </c>
      <c r="X103" s="56">
        <v>672</v>
      </c>
      <c r="AA103" s="23" t="str" cm="1">
        <f t="array" aca="1" ref="AA103" ca="1">IF(NOT(ISNUMBER(INDEX($A:$A,LOOKUP(2,1/($A$1:INDIRECT("$A$"&amp;ROW($A103))&lt;&gt;""),ROW($A$1:INDIRECT("$A$"&amp;ROW($A103)))),1))),"",
IF(NOT(ISNUMBER($A103)),$AA102,
IF($AB103&lt;16,"Lillipup",
IF($AB103&lt;32,"Herdier",
"Stoutland"))))</f>
        <v/>
      </c>
      <c r="AB103" s="25" t="str" cm="1">
        <f t="array" aca="1" ref="AB103" ca="1">IF(NOT(ISNUMBER(INDEX($A:$A, LOOKUP(2, 1 / ($A$1:INDIRECT("$A$"&amp;ROW($A103)) &lt;&gt; ""),ROW($A$1:INDIRECT("$A$"&amp;ROW($A103)))), 1))), "",
VLOOKUP($AY103,'Medium-Slow'!$A$1:$B$101,2,TRUE))</f>
        <v/>
      </c>
      <c r="AC103" s="23" t="str" cm="1">
        <f t="array" aca="1" ref="AC103" ca="1">IF(NOT(ISNUMBER(INDEX($A:$A, LOOKUP(2, 1 / ($A$1:INDIRECT("$A$"&amp;ROW($A103)) &lt;&gt; ""),ROW($A$1:INDIRECT("$A$"&amp;ROW($A103)))), 1))), "",
INDEX($AC:$AC, LOOKUP(2, 1 / ($AC$1:INDIRECT("$AC$"&amp;ROW($AC103)-1) &lt;&gt; ""),ROW($AC$1:INDIRECT("$AC$"&amp;ROW($AC103)-1))), 1)+
IF(INDEX($AC:$AC, LOOKUP(2, 1 / ($AC$1:INDIRECT("$AC$"&amp;ROW($AC103)-1) &lt;&gt; ""),ROW($AC$1:INDIRECT("$AC$"&amp;ROW($AC103)-1))), 1)+
INDEX($AD:$AD, LOOKUP(2, 1 / ($AD$1:INDIRECT("$AD$"&amp;ROW($AD103)-1) &lt;&gt; ""),ROW($AD$1:INDIRECT("$AD$"&amp;ROW($AD103)-1))), 1)+
INDEX($AE:$AE, LOOKUP(2, 1 / ($AE$1:INDIRECT("$AE$"&amp;ROW($AE103)-1) &lt;&gt; ""),ROW($AE$1:INDIRECT("$AE$"&amp;ROW($AD103)-1))), 1)+
INDEX($AE:$AF, LOOKUP(2, 1 / ($AF$1:INDIRECT("$AF$"&amp;ROW($AF103)-1) &lt;&gt; ""),ROW($AF$1:INDIRECT("$AF$"&amp;ROW($AD103)-1))), 1)+
INDEX($AG:$AG, LOOKUP(2, 1 / ($AG$1:INDIRECT("$AG$"&amp;ROW($AG103)-1) &lt;&gt; ""),ROW($AG$1:INDIRECT("$AG$"&amp;ROW($AD103)-1))), 1)+
INDEX($AH:$AH, LOOKUP(2, 1 / ($AH$1:INDIRECT("$AH$"&amp;ROW($AH103)-1) &lt;&gt; ""),ROW($AH$1:INDIRECT("$AH$"&amp;ROW($AD103)-1))), 1)&gt;=510,0,
IF(INDEX($AC:$AC, LOOKUP(2, 1 / ($AC$1:INDIRECT("$AC$"&amp;ROW($AC103)-1) &lt;&gt; ""),ROW($AC$1:INDIRECT("$AC$"&amp;ROW($AC103)-1))), 1)&gt;=255,0,
VLOOKUP(INDIRECT("$G$"&amp;LOOKUP(2, 1 / ($AC$1:INDIRECT("$AC$"&amp;ROW($AC103)-1) &lt;&gt; ""),ROW($AC$1:INDIRECT("$AC$"&amp;ROW($AC103)-1)))), 'EV and Base'!$A$1:$N$671, 3, FALSE))))</f>
        <v/>
      </c>
      <c r="AD103" s="2" t="str" cm="1">
        <f t="array" aca="1" ref="AD103" ca="1">IF(NOT(ISNUMBER(INDEX($A:$A, LOOKUP(2, 1 / ($A$1:INDIRECT("$A$"&amp;ROW($A103)) &lt;&gt; ""),ROW($A$1:INDIRECT("$A$"&amp;ROW($A103)))), 1))), "",
INDEX($AD:$AD, LOOKUP(2, 1 / ($AD$1:INDIRECT("$AD$"&amp;ROW($AD103)-1) &lt;&gt; ""),ROW($AD$1:INDIRECT("$AD$"&amp;ROW($AD103)-1))), 1)+
IF(INDEX($AC:$AC, LOOKUP(2, 1 / ($AC$1:INDIRECT("$AC$"&amp;ROW($AC103)-1) &lt;&gt; ""),ROW($AC$1:INDIRECT("$AC$"&amp;ROW($AC103)-1))), 1)+
INDEX($AD:$AD, LOOKUP(2, 1 / ($AD$1:INDIRECT("$AD$"&amp;ROW($AD103)-1) &lt;&gt; ""),ROW($AD$1:INDIRECT("$AD$"&amp;ROW($AD103)-1))), 1)+
INDEX($AE:$AE, LOOKUP(2, 1 / ($AE$1:INDIRECT("$AE$"&amp;ROW($AE103)-1) &lt;&gt; ""),ROW($AE$1:INDIRECT("$AE$"&amp;ROW($AD103)-1))), 1)+
INDEX($AE:$AF, LOOKUP(2, 1 / ($AF$1:INDIRECT("$AF$"&amp;ROW($AF103)-1) &lt;&gt; ""),ROW($AF$1:INDIRECT("$AF$"&amp;ROW($AD103)-1))), 1)+
INDEX($AG:$AG, LOOKUP(2, 1 / ($AG$1:INDIRECT("$AG$"&amp;ROW($AG103)-1) &lt;&gt; ""),ROW($AG$1:INDIRECT("$AG$"&amp;ROW($AD103)-1))), 1)+
INDEX($AH:$AH, LOOKUP(2, 1 / ($AH$1:INDIRECT("$AH$"&amp;ROW($AH103)-1) &lt;&gt; ""),ROW($AH$1:INDIRECT("$AH$"&amp;ROW($AD103)-1))), 1)&gt;=510,0,
IF(INDEX($AD:$AD, LOOKUP(2, 1 / ($AD$1:INDIRECT("$AD$"&amp;ROW($AD103)-1) &lt;&gt; ""),ROW($AD$1:INDIRECT("$AD$"&amp;ROW($AD103)-1))), 1)&gt;=255,0,
VLOOKUP(INDIRECT("$G$"&amp;LOOKUP(2, 1 / ($AD$1:INDIRECT("$AD$"&amp;ROW($AD103)-1) &lt;&gt; ""),ROW($AD$1:INDIRECT("$AD$"&amp;ROW($AD103)-1)))), 'EV and Base'!$A$1:$N$671, 4, FALSE))))</f>
        <v/>
      </c>
      <c r="AE103" s="2" t="str" cm="1">
        <f t="array" aca="1" ref="AE103" ca="1">IF(NOT(ISNUMBER(INDEX($A:$A,LOOKUP(2,1/($A$1:INDIRECT("$A$"&amp;ROW($A103))&lt;&gt;""),ROW($A$1:INDIRECT("$A$"&amp;ROW($A103)))),1))),"",
INDEX($AE:$AE,LOOKUP(2,1/($AE$1:INDIRECT("$AE$"&amp;ROW($AE103)-1)&lt;&gt;""),ROW($AE$1:INDIRECT("$AE$"&amp;ROW($AE103)-1))),1)+
IF(INDEX($AC:$AC,LOOKUP(2,1/($AC$1:INDIRECT("$AC$"&amp;ROW($AC103)-1)&lt;&gt;""),ROW($AC$1:INDIRECT("$AC$"&amp;ROW($AC103)-1))),1)+
INDEX($AD:$AD,LOOKUP(2,1/($AD$1:INDIRECT("$AD$"&amp;ROW($AD103)-1)&lt;&gt;""),ROW($AD$1:INDIRECT("$AD$"&amp;ROW($AD103)-1))),1)+
INDEX($AE:$AE,LOOKUP(2,1/($AE$1:INDIRECT("$AE$"&amp;ROW($AE103)-1)&lt;&gt;""),ROW($AE$1:INDIRECT("$AE$"&amp;ROW($AD103)-1))),1)+
INDEX($AE:$AF,LOOKUP(2,1/($AF$1:INDIRECT("$AF$"&amp;ROW($AF103)-1)&lt;&gt;""),ROW($AF$1:INDIRECT("$AF$"&amp;ROW($AD103)-1))),1)+
INDEX($AG:$AG,LOOKUP(2,1/($AG$1:INDIRECT("$AG$"&amp;ROW($AG103)-1)&lt;&gt;""),ROW($AG$1:INDIRECT("$AG$"&amp;ROW($AD103)-1))),1)+
INDEX($AH:$AH,LOOKUP(2,1/($AH$1:INDIRECT("$AH$"&amp;ROW($AH103)-1)&lt;&gt;""),ROW($AH$1:INDIRECT("$AH$"&amp;ROW($AD103)-1))),1)&gt;=510,0,
IF(INDEX($AE:$AE,LOOKUP(2,1/($AE$1:INDIRECT("$AE$"&amp;ROW($AE103)-1)&lt;&gt;""),ROW($AE$1:INDIRECT("$AE$"&amp;ROW($AE103)-1))),1)&gt;=255,0,
VLOOKUP(INDIRECT("$G$"&amp;LOOKUP(2,1/($AE$1:INDIRECT("$AE$"&amp;ROW($AE103)-1)&lt;&gt;""),ROW($AE$1:INDIRECT("$AE$"&amp;ROW($AE103)-1)))),'EV and Base'!$A$1:$N$671,5,FALSE))))</f>
        <v/>
      </c>
      <c r="AF103" s="2" t="str" cm="1">
        <f t="array" aca="1" ref="AF103" ca="1">IF(NOT(ISNUMBER(INDEX($A:$A, LOOKUP(2, 1 / ($A$1:INDIRECT("$A$"&amp;ROW($A103)) &lt;&gt; ""),ROW($A$1:INDIRECT("$A$"&amp;ROW($A103)))), 1))), "",
INDEX($AF:$AF, LOOKUP(2, 1 / ($AF$1:INDIRECT("$AF$"&amp;ROW($AF103)-1) &lt;&gt; ""),ROW($AF$1:INDIRECT("$AF$"&amp;ROW($AF103)-1))), 1)+
IF(INDEX($AC:$AC, LOOKUP(2, 1 / ($AC$1:INDIRECT("$AC$"&amp;ROW($AC103)-1) &lt;&gt; ""),ROW($AC$1:INDIRECT("$AC$"&amp;ROW($AC103)-1))), 1)+
INDEX($AD:$AD, LOOKUP(2, 1 / ($AD$1:INDIRECT("$AD$"&amp;ROW($AD103)-1) &lt;&gt; ""),ROW($AD$1:INDIRECT("$AD$"&amp;ROW($AD103)-1))), 1)+
INDEX($AE:$AE, LOOKUP(2, 1 / ($AE$1:INDIRECT("$AE$"&amp;ROW($AE103)-1) &lt;&gt; ""),ROW($AE$1:INDIRECT("$AE$"&amp;ROW($AD103)-1))), 1)+
INDEX($AE:$AF, LOOKUP(2, 1 / ($AF$1:INDIRECT("$AF$"&amp;ROW($AF103)-1) &lt;&gt; ""),ROW($AF$1:INDIRECT("$AF$"&amp;ROW($AD103)-1))), 1)+
INDEX($AG:$AG, LOOKUP(2, 1 / ($AG$1:INDIRECT("$AG$"&amp;ROW($AG103)-1) &lt;&gt; ""),ROW($AG$1:INDIRECT("$AG$"&amp;ROW($AD103)-1))), 1)+
INDEX($AH:$AH, LOOKUP(2, 1 / ($AH$1:INDIRECT("$AH$"&amp;ROW($AH103)-1) &lt;&gt; ""),ROW($AH$1:INDIRECT("$AH$"&amp;ROW($AD103)-1))), 1)&gt;=510,0,
IF(INDEX($AF:$AF, LOOKUP(2, 1 / ($AF$1:INDIRECT("$AF$"&amp;ROW($AF103)-1) &lt;&gt; ""),ROW($AF$1:INDIRECT("$AF$"&amp;ROW($AF103)-1))), 1)&gt;=255,0,
VLOOKUP(INDIRECT("$G$"&amp;LOOKUP(2, 1 / ($AF$1:INDIRECT("$AF$"&amp;ROW($AF103)-1) &lt;&gt; ""),ROW($AF$1:INDIRECT("$AF$"&amp;ROW($AF103)-1)))), 'EV and Base'!$A$1:$N$671, 6, FALSE))))</f>
        <v/>
      </c>
      <c r="AG103" s="2" t="str" cm="1">
        <f t="array" aca="1" ref="AG103" ca="1">IF(NOT(ISNUMBER(INDEX($A:$A, LOOKUP(2, 1 / ($A$1:INDIRECT("$A$"&amp;ROW($A103)) &lt;&gt; ""),ROW($A$1:INDIRECT("$A$"&amp;ROW($A103)))), 1))), "",
INDEX($AG:$AG, LOOKUP(2, 1 / ($AG$1:INDIRECT("$AG$"&amp;ROW($AG103)-1) &lt;&gt; ""),ROW($AG$1:INDIRECT("$AG$"&amp;ROW($AG103)-1))), 1)+
IF(INDEX($AC:$AC, LOOKUP(2, 1 / ($AC$1:INDIRECT("$AC$"&amp;ROW($AC103)-1) &lt;&gt; ""),ROW($AC$1:INDIRECT("$AC$"&amp;ROW($AC103)-1))), 1)+
INDEX($AD:$AD, LOOKUP(2, 1 / ($AD$1:INDIRECT("$AD$"&amp;ROW($AD103)-1) &lt;&gt; ""),ROW($AD$1:INDIRECT("$AD$"&amp;ROW($AD103)-1))), 1)+
INDEX($AE:$AE, LOOKUP(2, 1 / ($AE$1:INDIRECT("$AE$"&amp;ROW($AE103)-1) &lt;&gt; ""),ROW($AE$1:INDIRECT("$AE$"&amp;ROW($AD103)-1))), 1)+
INDEX($AE:$AF, LOOKUP(2, 1 / ($AF$1:INDIRECT("$AF$"&amp;ROW($AF103)-1) &lt;&gt; ""),ROW($AF$1:INDIRECT("$AF$"&amp;ROW($AD103)-1))), 1)+
INDEX($AG:$AG, LOOKUP(2, 1 / ($AG$1:INDIRECT("$AG$"&amp;ROW($AG103)-1) &lt;&gt; ""),ROW($AG$1:INDIRECT("$AG$"&amp;ROW($AD103)-1))), 1)+
INDEX($AH:$AH, LOOKUP(2, 1 / ($AH$1:INDIRECT("$AH$"&amp;ROW($AH103)-1) &lt;&gt; ""),ROW($AH$1:INDIRECT("$AH$"&amp;ROW($AD103)-1))), 1)&gt;=510,0,
IF(INDEX($AG:$AG, LOOKUP(2, 1 / ($AG$1:INDIRECT("$AG$"&amp;ROW($AG103)-1) &lt;&gt; ""),ROW($AG$1:INDIRECT("$AG$"&amp;ROW($AG103)-1))), 1)&gt;=255,0,
VLOOKUP(INDIRECT("$G$"&amp;LOOKUP(2, 1 / ($AG$1:INDIRECT("$AG$"&amp;ROW($AG103)-1) &lt;&gt; ""),ROW($AG$1:INDIRECT("$AG$"&amp;ROW($AG103)-1)))), 'EV and Base'!$A$1:$N$671, 7, FALSE))))</f>
        <v/>
      </c>
      <c r="AH103" s="24" t="str" cm="1">
        <f t="array" aca="1" ref="AH103" ca="1">IF(NOT(ISNUMBER(INDEX($A:$A,LOOKUP(2,1/($A$1:INDIRECT("$A$"&amp;ROW($A103))&lt;&gt;""),ROW($A$1:INDIRECT("$A$"&amp;ROW($A103)))),1))),"",
INDEX($AH:$AH,LOOKUP(2,1/($AH$1:INDIRECT("$AH$"&amp;ROW($AH103)-1)&lt;&gt;""),ROW($AH$1:INDIRECT("$AH$"&amp;ROW($AH103)-1))),1)+
IF(INDEX($AC:$AC,LOOKUP(2,1/($AC$1:INDIRECT("$AC$"&amp;ROW($AC103)-1)&lt;&gt;""),ROW($AC$1:INDIRECT("$AC$"&amp;ROW($AC103)-1))),1)+
INDEX($AD:$AD,LOOKUP(2,1/($AD$1:INDIRECT("$AD$"&amp;ROW($AD103)-1)&lt;&gt;""),ROW($AD$1:INDIRECT("$AD$"&amp;ROW($AD103)-1))),1)+
INDEX($AE:$AE,LOOKUP(2,1/($AE$1:INDIRECT("$AE$"&amp;ROW($AE103)-1)&lt;&gt;""),ROW($AE$1:INDIRECT("$AE$"&amp;ROW($AD103)-1))),1)+
INDEX($AE:$AF,LOOKUP(2,1/($AF$1:INDIRECT("$AF$"&amp;ROW($AF103)-1)&lt;&gt;""),ROW($AF$1:INDIRECT("$AF$"&amp;ROW($AD103)-1))),1)+
INDEX($AG:$AG,LOOKUP(2,1/($AG$1:INDIRECT("$AG$"&amp;ROW($AG103)-1)&lt;&gt;""),ROW($AG$1:INDIRECT("$AG$"&amp;ROW($AD103)-1))),1)+
INDEX($AH:$AH,LOOKUP(2,1/($AH$1:INDIRECT("$AH$"&amp;ROW($AH103)-1)&lt;&gt;""),ROW($AH$1:INDIRECT("$AH$"&amp;ROW($AD103)-1))),1)&gt;=510,0,
IF(INDEX($AH:$AH,LOOKUP(2,1/($AH$1:INDIRECT("$AH$"&amp;ROW($AH103)-1)&lt;&gt;""),ROW($AH$1:INDIRECT("$AH$"&amp;ROW($AH103)-1))),1)&gt;=255,0,
VLOOKUP(INDIRECT("$G$"&amp;LOOKUP(2,1/($AH$1:INDIRECT("$AH$"&amp;ROW($AH103)-1)&lt;&gt;""),ROW($AH$1:INDIRECT("$AH$"&amp;ROW($AH103)-1)))),'EV and Base'!$A$1:$N$671,8,FALSE))))</f>
        <v/>
      </c>
      <c r="AI103" s="29" t="str" cm="1">
        <f t="array" aca="1" ref="AI103" ca="1">IF(NOT(ISNUMBER(INDEX($A:$A,LOOKUP(2,1/($A$1:INDIRECT("$A$"&amp;ROW($A103))&lt;&gt;""),ROW($A$1:INDIRECT("$A$"&amp;ROW($A103)))),1))),"",
ROUNDDOWN((((2*VLOOKUP($AA103,'EV and Base'!$A$1:$N$671,9,FALSE))+31+ROUNDDOWN($AC103/4,0))*$AB103)/100,0)+$AB103+10)</f>
        <v/>
      </c>
      <c r="AJ103" s="21" t="str" cm="1">
        <f t="array" aca="1" ref="AJ103" ca="1">IF(NOT(ISNUMBER(INDEX($A:$A, LOOKUP(2, 1 / ($A$1:INDIRECT("$A$"&amp;ROW($A103)) &lt;&gt; ""),ROW($A$1:INDIRECT("$A$"&amp;ROW($A103)))), 1))), "",
ROUNDDOWN((ROUNDDOWN((((2*VLOOKUP($AA103, 'EV and Base'!$A$1:$N$671, 10, FALSE))+31+ROUNDDOWN($AD103/4, 0))*$AB103)/100, 0)+5)*1.1, 0))</f>
        <v/>
      </c>
      <c r="AK103" s="21" t="str" cm="1">
        <f t="array" aca="1" ref="AK103" ca="1">IF(NOT(ISNUMBER(INDEX($A:$A, LOOKUP(2, 1 / ($A$1:INDIRECT("$A$"&amp;ROW($A103)) &lt;&gt; ""),ROW($A$1:INDIRECT("$A$"&amp;ROW($A103)))), 1))), "",
ROUNDDOWN((ROUNDDOWN((((2*VLOOKUP($AA103, 'EV and Base'!$A$1:$N$671, 11, FALSE))+30+ROUNDDOWN($AE103/4, 0))*$AB103)/100, 0)+5), 0)
&amp;"-"&amp;
ROUNDDOWN((ROUNDDOWN((((2*VLOOKUP($AA103, 'EV and Base'!$A$1:$N$671, 11, FALSE))+31+ROUNDDOWN($AE103/4, 0))*$AB103)/100, 0)+5), 0))</f>
        <v/>
      </c>
      <c r="AL103" s="21" t="str" cm="1">
        <f t="array" aca="1" ref="AL103" ca="1">IF(NOT(ISNUMBER(INDEX($A:$A, LOOKUP(2, 1 / ($A$1:INDIRECT("$A$"&amp;ROW($A103)) &lt;&gt; ""),ROW($A$1:INDIRECT("$A$"&amp;ROW($A103)))), 1))), "",
ROUNDDOWN((ROUNDDOWN((((2*VLOOKUP($AA103, 'EV and Base'!$A$1:$N$671, 12, FALSE))+0+ROUNDDOWN($AF103/4, 0))*$AB103)/100, 0)+5)*0.9, 0)
&amp;"-"&amp;
ROUNDDOWN((ROUNDDOWN((((2*VLOOKUP($AA103, 'EV and Base'!$A$1:$N$671, 12, FALSE))+31+ROUNDDOWN($AF103/4, 0))*$AB103)/100, 0)+5)*0.9, 0))</f>
        <v/>
      </c>
      <c r="AM103" s="21" t="str" cm="1">
        <f t="array" aca="1" ref="AM103" ca="1">IF(NOT(ISNUMBER(INDEX($A:$A, LOOKUP(2, 1 / ($A$1:INDIRECT("$A$"&amp;ROW($A103)) &lt;&gt; ""),ROW($A$1:INDIRECT("$A$"&amp;ROW($A103)))), 1))), "",
ROUNDDOWN((ROUNDDOWN((((2*VLOOKUP($AA103, 'EV and Base'!$A$1:$N$671, 13, FALSE))+30+ROUNDDOWN($AG103/4, 0))*$AB103)/100, 0)+5), 0)
&amp;"-"&amp;
ROUNDDOWN((ROUNDDOWN((((2*VLOOKUP($AA103, 'EV and Base'!$A$1:$N$671, 13, FALSE))+31+ROUNDDOWN($AG103/4, 0))*$AB103)/100, 0)+5), 0))</f>
        <v/>
      </c>
      <c r="AN103" s="25" t="str" cm="1">
        <f t="array" aca="1" ref="AN103" ca="1">IF(NOT(ISNUMBER(INDEX($A:$A, LOOKUP(2, 1 / ($A$1:INDIRECT("$A$"&amp;ROW($A103)) &lt;&gt; ""),ROW($A$1:INDIRECT("$A$"&amp;ROW($A103)))), 1))), "",
ROUNDDOWN((ROUNDDOWN((((2*VLOOKUP($AA103, 'EV and Base'!$A$1:$N$671, 14, FALSE))+31+ROUNDDOWN($AH103/4, 0))*$AB103)/100, 0)+5), 0))</f>
        <v/>
      </c>
      <c r="AO103" s="23" t="str" cm="1">
        <f t="array" aca="1" ref="AO103" ca="1">IF(NOT(ISNUMBER(INDEX($A:$A, LOOKUP(2, 1 / ($A$1:INDIRECT("$A$"&amp;ROW($A103)) &lt;&gt; ""),ROW($A$1:INDIRECT("$A$"&amp;ROW($A103)))), 1))), "",
ROUNDDOWN((((2*VLOOKUP($AA103, 'EV and Base'!$A$1:$N$671, 9, FALSE))+31+ROUNDDOWN($AC103/4, 0))*$AB103)/100, 0)+$AB103+10)</f>
        <v/>
      </c>
      <c r="AP103" s="2" t="str" cm="1">
        <f t="array" aca="1" ref="AP103" ca="1">IF(NOT(ISNUMBER(INDEX($A:$A, LOOKUP(2, 1 / ($A$1:INDIRECT("$A$"&amp;ROW($A103)) &lt;&gt; ""),ROW($A$1:INDIRECT("$A$"&amp;ROW($A103)))), 1))), "",
ROUNDDOWN((ROUNDDOWN((((2*VLOOKUP($AA103, 'EV and Base'!$A$1:$N$671, 10, FALSE))+31+ROUNDDOWN($AD103/4, 0))*$AB103)/100, 0)+5)*1.1, 0))</f>
        <v/>
      </c>
      <c r="AQ103" s="2" t="str" cm="1">
        <f t="array" aca="1" ref="AQ103" ca="1">IF(NOT(ISNUMBER(INDEX($A:$A, LOOKUP(2, 1 / ($A$1:INDIRECT("$A$"&amp;ROW($A103)) &lt;&gt; ""),ROW($A$1:INDIRECT("$A$"&amp;ROW($A103)))), 1))), "",
ROUNDDOWN((ROUNDDOWN((((2*VLOOKUP($AA103, 'EV and Base'!$A$1:$N$671, 11, FALSE))+$AV$2+ROUNDDOWN($AE103/4, 0))*$AB103)/100, 0)+5), 0))</f>
        <v/>
      </c>
      <c r="AR103" s="22" t="str" cm="1">
        <f t="array" aca="1" ref="AR103" ca="1">IF(NOT(ISNUMBER(INDEX($A:$A, LOOKUP(2, 1 / ($A$1:INDIRECT("$A$"&amp;ROW($A103)) &lt;&gt; ""),ROW($A$1:INDIRECT("$A$"&amp;ROW($A103)))), 1))), "",
ROUNDDOWN((ROUNDDOWN((((2*VLOOKUP($AA103, 'EV and Base'!$A$1:$N$671, 12, FALSE))+$AW$2+ROUNDDOWN($AF103/4, 0))*$AB103)/100, 0)+5)*0.9, 0))</f>
        <v/>
      </c>
      <c r="AS103" s="2" t="str" cm="1">
        <f t="array" aca="1" ref="AS103" ca="1">IF(NOT(ISNUMBER(INDEX($A:$A, LOOKUP(2, 1 / ($A$1:INDIRECT("$A$"&amp;ROW($A103)) &lt;&gt; ""),ROW($A$1:INDIRECT("$A$"&amp;ROW($A103)))), 1))), "",
ROUNDDOWN((ROUNDDOWN((((2*VLOOKUP($AA103, 'EV and Base'!$A$1:$N$671, 13, FALSE))+$AX$2+ROUNDDOWN($AG103/4, 0))*$AB103)/100, 0)+5), 0))</f>
        <v/>
      </c>
      <c r="AT103" s="24" t="str" cm="1">
        <f t="array" aca="1" ref="AT103" ca="1">IF(NOT(ISNUMBER(INDEX($A:$A, LOOKUP(2, 1 / ($A$1:INDIRECT("$A$"&amp;ROW($A103)) &lt;&gt; ""),ROW($A$1:INDIRECT("$A$"&amp;ROW($A103)))), 1))), "",
ROUNDDOWN((ROUNDDOWN((((2*VLOOKUP($AA103, 'EV and Base'!$A$1:$N$671, 14, FALSE))+31+ROUNDDOWN($AH103/4, 0))*$AB103)/100, 0)+5), 0))</f>
        <v/>
      </c>
      <c r="AU103" s="28"/>
      <c r="AY103" t="str" cm="1">
        <f t="array" aca="1" ref="AY103" ca="1">IF(NOT(ISNUMBER(INDEX($A:$A,LOOKUP(2,1/($A$1:INDIRECT("$A$"&amp;ROW($A103))&lt;&gt;""),ROW($A$1:INDIRECT("$A$"&amp;ROW($A103)))),1))),"",
INDEX($AY:$AY,LOOKUP(2,1/($AY$1:INDIRECT("$AY$"&amp;ROW($AY103)-1)&lt;&gt;""),ROW($AY$1:INDIRECT("$AY$"&amp;ROW($AY103)-1))),1)+$BL103)</f>
        <v/>
      </c>
      <c r="AZ103" s="3" t="str" cm="1">
        <f t="array" aca="1" ref="AZ103" ca="1">IF(NOT(ISNUMBER(INDEX($A:$A, LOOKUP(2, 1 / ($A$1:INDIRECT("$A$"&amp;ROW($A103)) &lt;&gt; ""),ROW($A$1:INDIRECT("$A$"&amp;ROW($A103)))), 1))), "",
VLOOKUP(INDIRECT("$G$"&amp;LOOKUP(2, 1 / ($AY$1:INDIRECT("$AY$"&amp;ROW($AY103)-1) &lt;&gt; ""),ROW($AY$1:INDIRECT("$AY$"&amp;ROW($AY103)-1)))),'EV and Base'!A98:N768,2,FALSE))</f>
        <v/>
      </c>
      <c r="BA103" s="3" t="str" cm="1">
        <f t="array" aca="1" ref="BA103" ca="1">IF(NOT(ISNUMBER(INDEX($A:$A, LOOKUP(2, 1 / ($A$1:INDIRECT("$A$"&amp;ROW($A103)) &lt;&gt; ""),ROW($A$1:INDIRECT("$A$"&amp;ROW($A103)))), 1))), "",
INDIRECT("$I$"&amp;LOOKUP(2, 1 / ($AY$1:INDIRECT("$AY$"&amp;ROW($AY103)-1) &lt;&gt; ""),ROW($AY$1:INDIRECT("$AY$"&amp;ROW($AY103)-1)))))</f>
        <v/>
      </c>
      <c r="BB103" s="1" t="str" cm="1">
        <f t="array" aca="1" ref="BB103" ca="1">IF(NOT(ISNUMBER(INDEX($A:$A, LOOKUP(2, 1 / ($A$1:INDIRECT("$A$"&amp;ROW($A103)) &lt;&gt; ""),ROW($A$1:INDIRECT("$A$"&amp;ROW($A103)))), 1))), "",
INDIRECT("$AB$"&amp;LOOKUP(2, 1 / ($AY$1:INDIRECT("$AY$"&amp;ROW($AY103)-1) &lt;&gt; ""),ROW($AY$1:INDIRECT("$AY$"&amp;ROW($AY103)-1)))))</f>
        <v/>
      </c>
      <c r="BC103" s="3" t="str" cm="1">
        <f t="array" aca="1" ref="BC103" ca="1">IF(NOT(ISNUMBER(INDEX($A:$A,LOOKUP(2,1/($A$1:INDIRECT("$A$"&amp;ROW($A103))&lt;&gt;""),ROW($A$1:INDIRECT("$A$"&amp;ROW($A103)))),1))),"",
$BA103+$BA103+10)</f>
        <v/>
      </c>
      <c r="BD103" s="3" t="str" cm="1">
        <f t="array" aca="1" ref="BD103" ca="1">IF(NOT(ISNUMBER(INDEX($A:$A,LOOKUP(2,1/($A$1:INDIRECT("$A$"&amp;ROW($A103))&lt;&gt;""),ROW($A$1:INDIRECT("$A$"&amp;ROW($A103)))),1))),"",
$BA103+$BB103+10)</f>
        <v/>
      </c>
      <c r="BE103" s="3" t="str" cm="1">
        <f t="array" aca="1" ref="BE103" ca="1">IF(NOT(ISNUMBER(INDEX($A:$A,LOOKUP(2,1/($A$1:INDIRECT("$A$"&amp;ROW($A103))&lt;&gt;""),ROW($A$1:INDIRECT("$A$"&amp;ROW($A103)))),1))),"",
$BC103*$BC103)</f>
        <v/>
      </c>
      <c r="BF103" s="3" t="str" cm="1">
        <f t="array" aca="1" ref="BF103" ca="1">IF(NOT(ISNUMBER(INDEX($A:$A,LOOKUP(2,1/($A$1:INDIRECT("$A$"&amp;ROW($A103))&lt;&gt;""),ROW($A$1:INDIRECT("$A$"&amp;ROW($A103)))),1))),"",
$BD103*$BD103)</f>
        <v/>
      </c>
      <c r="BG103" s="3" t="str" cm="1">
        <f t="array" aca="1" ref="BG103" ca="1">IF(NOT(ISNUMBER(INDEX($A:$A,LOOKUP(2,1/($A$1:INDIRECT("$A$"&amp;ROW($A103))&lt;&gt;""),ROW($A$1:INDIRECT("$A$"&amp;ROW($A103)))),1))),"",
_xlfn.FLOOR.MATH(1.5*_xlfn.FLOOR.MATH($AZ103*BA103/5)))</f>
        <v/>
      </c>
      <c r="BH103" s="3" t="str" cm="1">
        <f t="array" aca="1" ref="BH103" ca="1">IF(NOT(ISNUMBER(INDEX($A:$A, LOOKUP(2, 1 / ($A$1:INDIRECT("$A$"&amp;ROW($A103)) &lt;&gt; ""),ROW($A$1:INDIRECT("$A$"&amp;ROW($A103)))), 1))), "",
_xlfn.FLOOR.MATH($BG103/IF(OR(INDIRECT("$C$"&amp;LOOKUP(2, 1 / ($AY$1:INDIRECT("$AY$"&amp;ROW($AY103)-1) &lt;&gt; ""),ROW($AY$1:INDIRECT("$AY$"&amp;ROW($AY103)-1))))="Multi",
INDIRECT("$C$"&amp;LOOKUP(2, 1 / ($AY$1:INDIRECT("$AY$"&amp;ROW($AY103)-1) &lt;&gt; ""),ROW($AY$1:INDIRECT("$AY$"&amp;ROW($AY103)-1))))="Double"),2,1)))</f>
        <v/>
      </c>
      <c r="BI103" s="3" t="str" cm="1">
        <f t="array" aca="1" ref="BI103" ca="1">IF(NOT(ISNUMBER(INDEX($A:$A,LOOKUP(2,1/($A$1:INDIRECT("$A$"&amp;ROW($A103))&lt;&gt;""),ROW($A$1:INDIRECT("$A$"&amp;ROW($A103)))),1))),"",
VLOOKUP($BC103,GameFreakSQRT!$A$1:$B$200,2,FALSE))</f>
        <v/>
      </c>
      <c r="BJ103" s="3" t="str" cm="1">
        <f t="array" aca="1" ref="BJ103" ca="1">IF(NOT(ISNUMBER(INDEX($A:$A,LOOKUP(2,1/($A$1:INDIRECT("$A$"&amp;ROW($A103))&lt;&gt;""),ROW($A$1:INDIRECT("$A$"&amp;ROW($A103)))),1))),"",
VLOOKUP($BD103,GameFreakSQRT!$A$1:$B$200,2,FALSE))</f>
        <v/>
      </c>
      <c r="BK103" s="3" t="str" cm="1">
        <f t="array" aca="1" ref="BK103" ca="1">IF(NOT(ISNUMBER(INDEX($A:$A,LOOKUP(2,1/($A$1:INDIRECT("$A$"&amp;ROW($A103))&lt;&gt;""),ROW($A$1:INDIRECT("$A$"&amp;ROW($A103)))),1))),"",
_xlfn.FLOOR.MATH((($BI103*$BE103)*$BH103)/($BJ103*$BF103))+1)</f>
        <v/>
      </c>
      <c r="BL103" s="3" t="str" cm="1">
        <f t="array" aca="1" ref="BL103" ca="1">IF(NOT(ISNUMBER(INDEX($A:$A,LOOKUP(2,1/($A$1:INDIRECT("$A$"&amp;ROW($A103))&lt;&gt;""),ROW($A$1:INDIRECT("$A$"&amp;ROW($A103)))),1))),"",
_xlfn.FLOOR.MATH($BK103*IF(NOT(INDIRECT("$Z$"&amp;LOOKUP(2, 1 / ($AY$1:INDIRECT("$AY$"&amp;ROW($AY103)-1) &lt;&gt; ""),ROW($AY$1:INDIRECT("$AY$"&amp;ROW($AY103)-1))))=""),1.5,1)))</f>
        <v/>
      </c>
      <c r="BM103" s="3" t="str" cm="1">
        <f t="array" aca="1" ref="BM103" ca="1">IF(NOT(ISNUMBER(INDEX($A:$A, LOOKUP(2, 1 / ($A$1:INDIRECT("$A$"&amp;ROW($A103)) &lt;&gt; ""),ROW($A$1:INDIRECT("$A$"&amp;ROW($A103)))), 1))), "",
INDIRECT("$Y$"&amp;LOOKUP(2, 1 / ($AY$1:INDIRECT("$AY$"&amp;ROW($AY103)-1) &lt;&gt; ""),ROW($AY$1:INDIRECT("$AY$"&amp;ROW($AY103)-1)))))</f>
        <v/>
      </c>
      <c r="BN103" s="3" t="str">
        <f t="shared" ca="1" si="7"/>
        <v/>
      </c>
      <c r="CT103" s="3" t="str" cm="1">
        <f t="array" aca="1" ref="CT103" ca="1">IF(NOT(ISNUMBER(INDEX($A:$A, LOOKUP(2, 1 / ($A$1:INDIRECT("$A$"&amp;ROW($A103)) &lt;&gt; ""),ROW($A$1:INDIRECT("$A$"&amp;ROW($A103)))), 1))), "",
$AY103-INDEX($AY:$AY, LOOKUP(2, 1 / ($AY$1:INDIRECT("$AV$"&amp;ROW($AY103)-1) &lt;&gt; ""),ROW($AY$1:INDIRECT("$AV$"&amp;ROW($AY103)-1))), 1))</f>
        <v/>
      </c>
      <c r="CU103" s="3" t="str" cm="1">
        <f t="array" aca="1" ref="CU103" ca="1">IF(NOT(ISNUMBER(INDEX($A:$A, LOOKUP(2, 1 / ($A$1:INDIRECT("$A$"&amp;ROW($A103)) &lt;&gt; ""),ROW($A$1:INDIRECT("$A$"&amp;ROW($A103)))), 1))), "",
INDEX($Y:$Y, LOOKUP(2, 1 / ($Y$1:INDIRECT("$Y$"&amp;ROW($Y103)-1) &lt;&gt; ""),ROW($Y$1:INDIRECT("$Y$"&amp;ROW($Y103)-1))), 1))</f>
        <v/>
      </c>
      <c r="CV103" s="1" t="str">
        <f ca="1">IFERROR(VLOOKUP($AY103, 'Medium-Slow'!$A$1:$B$101, 2, TRUE),"")</f>
        <v/>
      </c>
    </row>
    <row r="104" spans="1:100" x14ac:dyDescent="0.45">
      <c r="A104" s="56" t="s">
        <v>75</v>
      </c>
      <c r="B104" s="56" t="s">
        <v>280</v>
      </c>
      <c r="C104" s="56" t="s">
        <v>46</v>
      </c>
      <c r="D104" s="56" t="s">
        <v>246</v>
      </c>
      <c r="E104" s="56" t="s">
        <v>48</v>
      </c>
      <c r="F104" s="56">
        <v>1</v>
      </c>
      <c r="G104" s="2" t="s">
        <v>105</v>
      </c>
      <c r="H104" s="2" t="s">
        <v>50</v>
      </c>
      <c r="I104" s="2">
        <v>21</v>
      </c>
      <c r="J104" s="2" t="s">
        <v>111</v>
      </c>
      <c r="K104" s="2" t="s">
        <v>107</v>
      </c>
      <c r="L104" s="2" t="s">
        <v>53</v>
      </c>
      <c r="M104" s="2" t="s">
        <v>108</v>
      </c>
      <c r="N104" s="2" t="s">
        <v>135</v>
      </c>
      <c r="O104" s="2" t="s">
        <v>125</v>
      </c>
      <c r="P104" s="2" t="s">
        <v>74</v>
      </c>
      <c r="Q104" s="2">
        <v>0</v>
      </c>
      <c r="R104" s="2">
        <f>_xlfn.FLOOR.MATH((((2*VLOOKUP(G104, 'EV and Base'!$A$1:$N$671, 9, FALSE))+$Q104)*$I104)/100)+$I104+10</f>
        <v>52</v>
      </c>
      <c r="S104" s="2">
        <f>_xlfn.FLOOR.MATH((_xlfn.FLOOR.MATH((((2*VLOOKUP($G104, 'EV and Base'!$A$1:$N$671, 10, FALSE))+$Q104)*$I104)/100)+5)*
IF(OR($J104="Lonely", $J104="Brave", $J104="Adamant", $J104="Naughty"), 1.1,
IF(OR($J104="Bold", $J104="Timid", $J104="Modest", $J104="Calm"), 0.9, 1)))</f>
        <v>29</v>
      </c>
      <c r="T104" s="2">
        <f>_xlfn.FLOOR.MATH((_xlfn.FLOOR.MATH((((2*VLOOKUP($G104, 'EV and Base'!$A$1:$N$671, 11, FALSE))+$Q104)*$I104)/100)+5)*
IF(OR($J104="Bold", $J104="Relaxed", $J104="Impish", $J104="Lax"), 1.1,
IF(OR($J104="Lonely", $J104="Hasty", $J104="Mild", $J104="Gentle"), 0.9, 1)))</f>
        <v>25</v>
      </c>
      <c r="U104" s="2">
        <f>_xlfn.FLOOR.MATH((_xlfn.FLOOR.MATH((((2*VLOOKUP($G104, 'EV and Base'!$A$1:$N$671, 12, FALSE))+$Q104)*$I104)/100)+5)*
IF(OR($J104="Modest", $J104="Mild", $J104="Quiet", $J104="Rash"), 1.1,
IF(OR($J104="Adamant", $J104="Impish", $J104="Jolly", $J104="Careful"), 0.9, 1)))</f>
        <v>27</v>
      </c>
      <c r="V104" s="2">
        <f>_xlfn.FLOOR.MATH((_xlfn.FLOOR.MATH((((2*VLOOKUP($G104, 'EV and Base'!$A$1:$N$671, 13, FALSE))+$Q104)*$I104)/100)+5)*
IF(OR($J104="Calm", $J104="Gentle", $J104="Sassy", $J104="Careful"), 1.1,
IF(OR($J104="Naughty", $J104="Lax", $J104="Naive", $J104="Rash"), 0.9, 1)))</f>
        <v>25</v>
      </c>
      <c r="W104" s="2">
        <f>_xlfn.FLOOR.MATH((_xlfn.FLOOR.MATH((((2*VLOOKUP($G104, 'EV and Base'!$A$1:$N$671, 14, FALSE))+$Q104)*$I104)/100)+5)*
IF(OR($J104="Timid", $J104="Hasty", $J104="Jolly", $J104="Naive"), 1.1,
IF(OR($J104="Brave", $J104="Relaxed", $J104="Quiet", $J104="Sassy"), 0.9, 1)))</f>
        <v>27</v>
      </c>
      <c r="X104" s="56">
        <v>672</v>
      </c>
      <c r="AA104" s="23" t="str" cm="1">
        <f t="array" aca="1" ref="AA104" ca="1">IF(NOT(ISNUMBER(INDEX($A:$A,LOOKUP(2,1/($A$1:INDIRECT("$A$"&amp;ROW($A104))&lt;&gt;""),ROW($A$1:INDIRECT("$A$"&amp;ROW($A104)))),1))),"",
IF(NOT(ISNUMBER($A104)),$AA103,
IF($AB104&lt;16,"Lillipup",
IF($AB104&lt;32,"Herdier",
"Stoutland"))))</f>
        <v/>
      </c>
      <c r="AB104" s="25" t="str" cm="1">
        <f t="array" aca="1" ref="AB104" ca="1">IF(NOT(ISNUMBER(INDEX($A:$A, LOOKUP(2, 1 / ($A$1:INDIRECT("$A$"&amp;ROW($A104)) &lt;&gt; ""),ROW($A$1:INDIRECT("$A$"&amp;ROW($A104)))), 1))), "",
VLOOKUP($AY104,'Medium-Slow'!$A$1:$B$101,2,TRUE))</f>
        <v/>
      </c>
      <c r="AC104" s="23" t="str" cm="1">
        <f t="array" aca="1" ref="AC104" ca="1">IF(NOT(ISNUMBER(INDEX($A:$A, LOOKUP(2, 1 / ($A$1:INDIRECT("$A$"&amp;ROW($A104)) &lt;&gt; ""),ROW($A$1:INDIRECT("$A$"&amp;ROW($A104)))), 1))), "",
INDEX($AC:$AC, LOOKUP(2, 1 / ($AC$1:INDIRECT("$AC$"&amp;ROW($AC104)-1) &lt;&gt; ""),ROW($AC$1:INDIRECT("$AC$"&amp;ROW($AC104)-1))), 1)+
IF(INDEX($AC:$AC, LOOKUP(2, 1 / ($AC$1:INDIRECT("$AC$"&amp;ROW($AC104)-1) &lt;&gt; ""),ROW($AC$1:INDIRECT("$AC$"&amp;ROW($AC104)-1))), 1)+
INDEX($AD:$AD, LOOKUP(2, 1 / ($AD$1:INDIRECT("$AD$"&amp;ROW($AD104)-1) &lt;&gt; ""),ROW($AD$1:INDIRECT("$AD$"&amp;ROW($AD104)-1))), 1)+
INDEX($AE:$AE, LOOKUP(2, 1 / ($AE$1:INDIRECT("$AE$"&amp;ROW($AE104)-1) &lt;&gt; ""),ROW($AE$1:INDIRECT("$AE$"&amp;ROW($AD104)-1))), 1)+
INDEX($AE:$AF, LOOKUP(2, 1 / ($AF$1:INDIRECT("$AF$"&amp;ROW($AF104)-1) &lt;&gt; ""),ROW($AF$1:INDIRECT("$AF$"&amp;ROW($AD104)-1))), 1)+
INDEX($AG:$AG, LOOKUP(2, 1 / ($AG$1:INDIRECT("$AG$"&amp;ROW($AG104)-1) &lt;&gt; ""),ROW($AG$1:INDIRECT("$AG$"&amp;ROW($AD104)-1))), 1)+
INDEX($AH:$AH, LOOKUP(2, 1 / ($AH$1:INDIRECT("$AH$"&amp;ROW($AH104)-1) &lt;&gt; ""),ROW($AH$1:INDIRECT("$AH$"&amp;ROW($AD104)-1))), 1)&gt;=510,0,
IF(INDEX($AC:$AC, LOOKUP(2, 1 / ($AC$1:INDIRECT("$AC$"&amp;ROW($AC104)-1) &lt;&gt; ""),ROW($AC$1:INDIRECT("$AC$"&amp;ROW($AC104)-1))), 1)&gt;=255,0,
VLOOKUP(INDIRECT("$G$"&amp;LOOKUP(2, 1 / ($AC$1:INDIRECT("$AC$"&amp;ROW($AC104)-1) &lt;&gt; ""),ROW($AC$1:INDIRECT("$AC$"&amp;ROW($AC104)-1)))), 'EV and Base'!$A$1:$N$671, 3, FALSE))))</f>
        <v/>
      </c>
      <c r="AD104" s="2" t="str" cm="1">
        <f t="array" aca="1" ref="AD104" ca="1">IF(NOT(ISNUMBER(INDEX($A:$A, LOOKUP(2, 1 / ($A$1:INDIRECT("$A$"&amp;ROW($A104)) &lt;&gt; ""),ROW($A$1:INDIRECT("$A$"&amp;ROW($A104)))), 1))), "",
INDEX($AD:$AD, LOOKUP(2, 1 / ($AD$1:INDIRECT("$AD$"&amp;ROW($AD104)-1) &lt;&gt; ""),ROW($AD$1:INDIRECT("$AD$"&amp;ROW($AD104)-1))), 1)+
IF(INDEX($AC:$AC, LOOKUP(2, 1 / ($AC$1:INDIRECT("$AC$"&amp;ROW($AC104)-1) &lt;&gt; ""),ROW($AC$1:INDIRECT("$AC$"&amp;ROW($AC104)-1))), 1)+
INDEX($AD:$AD, LOOKUP(2, 1 / ($AD$1:INDIRECT("$AD$"&amp;ROW($AD104)-1) &lt;&gt; ""),ROW($AD$1:INDIRECT("$AD$"&amp;ROW($AD104)-1))), 1)+
INDEX($AE:$AE, LOOKUP(2, 1 / ($AE$1:INDIRECT("$AE$"&amp;ROW($AE104)-1) &lt;&gt; ""),ROW($AE$1:INDIRECT("$AE$"&amp;ROW($AD104)-1))), 1)+
INDEX($AE:$AF, LOOKUP(2, 1 / ($AF$1:INDIRECT("$AF$"&amp;ROW($AF104)-1) &lt;&gt; ""),ROW($AF$1:INDIRECT("$AF$"&amp;ROW($AD104)-1))), 1)+
INDEX($AG:$AG, LOOKUP(2, 1 / ($AG$1:INDIRECT("$AG$"&amp;ROW($AG104)-1) &lt;&gt; ""),ROW($AG$1:INDIRECT("$AG$"&amp;ROW($AD104)-1))), 1)+
INDEX($AH:$AH, LOOKUP(2, 1 / ($AH$1:INDIRECT("$AH$"&amp;ROW($AH104)-1) &lt;&gt; ""),ROW($AH$1:INDIRECT("$AH$"&amp;ROW($AD104)-1))), 1)&gt;=510,0,
IF(INDEX($AD:$AD, LOOKUP(2, 1 / ($AD$1:INDIRECT("$AD$"&amp;ROW($AD104)-1) &lt;&gt; ""),ROW($AD$1:INDIRECT("$AD$"&amp;ROW($AD104)-1))), 1)&gt;=255,0,
VLOOKUP(INDIRECT("$G$"&amp;LOOKUP(2, 1 / ($AD$1:INDIRECT("$AD$"&amp;ROW($AD104)-1) &lt;&gt; ""),ROW($AD$1:INDIRECT("$AD$"&amp;ROW($AD104)-1)))), 'EV and Base'!$A$1:$N$671, 4, FALSE))))</f>
        <v/>
      </c>
      <c r="AE104" s="2" t="str" cm="1">
        <f t="array" aca="1" ref="AE104" ca="1">IF(NOT(ISNUMBER(INDEX($A:$A,LOOKUP(2,1/($A$1:INDIRECT("$A$"&amp;ROW($A104))&lt;&gt;""),ROW($A$1:INDIRECT("$A$"&amp;ROW($A104)))),1))),"",
INDEX($AE:$AE,LOOKUP(2,1/($AE$1:INDIRECT("$AE$"&amp;ROW($AE104)-1)&lt;&gt;""),ROW($AE$1:INDIRECT("$AE$"&amp;ROW($AE104)-1))),1)+
IF(INDEX($AC:$AC,LOOKUP(2,1/($AC$1:INDIRECT("$AC$"&amp;ROW($AC104)-1)&lt;&gt;""),ROW($AC$1:INDIRECT("$AC$"&amp;ROW($AC104)-1))),1)+
INDEX($AD:$AD,LOOKUP(2,1/($AD$1:INDIRECT("$AD$"&amp;ROW($AD104)-1)&lt;&gt;""),ROW($AD$1:INDIRECT("$AD$"&amp;ROW($AD104)-1))),1)+
INDEX($AE:$AE,LOOKUP(2,1/($AE$1:INDIRECT("$AE$"&amp;ROW($AE104)-1)&lt;&gt;""),ROW($AE$1:INDIRECT("$AE$"&amp;ROW($AD104)-1))),1)+
INDEX($AE:$AF,LOOKUP(2,1/($AF$1:INDIRECT("$AF$"&amp;ROW($AF104)-1)&lt;&gt;""),ROW($AF$1:INDIRECT("$AF$"&amp;ROW($AD104)-1))),1)+
INDEX($AG:$AG,LOOKUP(2,1/($AG$1:INDIRECT("$AG$"&amp;ROW($AG104)-1)&lt;&gt;""),ROW($AG$1:INDIRECT("$AG$"&amp;ROW($AD104)-1))),1)+
INDEX($AH:$AH,LOOKUP(2,1/($AH$1:INDIRECT("$AH$"&amp;ROW($AH104)-1)&lt;&gt;""),ROW($AH$1:INDIRECT("$AH$"&amp;ROW($AD104)-1))),1)&gt;=510,0,
IF(INDEX($AE:$AE,LOOKUP(2,1/($AE$1:INDIRECT("$AE$"&amp;ROW($AE104)-1)&lt;&gt;""),ROW($AE$1:INDIRECT("$AE$"&amp;ROW($AE104)-1))),1)&gt;=255,0,
VLOOKUP(INDIRECT("$G$"&amp;LOOKUP(2,1/($AE$1:INDIRECT("$AE$"&amp;ROW($AE104)-1)&lt;&gt;""),ROW($AE$1:INDIRECT("$AE$"&amp;ROW($AE104)-1)))),'EV and Base'!$A$1:$N$671,5,FALSE))))</f>
        <v/>
      </c>
      <c r="AF104" s="2" t="str" cm="1">
        <f t="array" aca="1" ref="AF104" ca="1">IF(NOT(ISNUMBER(INDEX($A:$A, LOOKUP(2, 1 / ($A$1:INDIRECT("$A$"&amp;ROW($A104)) &lt;&gt; ""),ROW($A$1:INDIRECT("$A$"&amp;ROW($A104)))), 1))), "",
INDEX($AF:$AF, LOOKUP(2, 1 / ($AF$1:INDIRECT("$AF$"&amp;ROW($AF104)-1) &lt;&gt; ""),ROW($AF$1:INDIRECT("$AF$"&amp;ROW($AF104)-1))), 1)+
IF(INDEX($AC:$AC, LOOKUP(2, 1 / ($AC$1:INDIRECT("$AC$"&amp;ROW($AC104)-1) &lt;&gt; ""),ROW($AC$1:INDIRECT("$AC$"&amp;ROW($AC104)-1))), 1)+
INDEX($AD:$AD, LOOKUP(2, 1 / ($AD$1:INDIRECT("$AD$"&amp;ROW($AD104)-1) &lt;&gt; ""),ROW($AD$1:INDIRECT("$AD$"&amp;ROW($AD104)-1))), 1)+
INDEX($AE:$AE, LOOKUP(2, 1 / ($AE$1:INDIRECT("$AE$"&amp;ROW($AE104)-1) &lt;&gt; ""),ROW($AE$1:INDIRECT("$AE$"&amp;ROW($AD104)-1))), 1)+
INDEX($AE:$AF, LOOKUP(2, 1 / ($AF$1:INDIRECT("$AF$"&amp;ROW($AF104)-1) &lt;&gt; ""),ROW($AF$1:INDIRECT("$AF$"&amp;ROW($AD104)-1))), 1)+
INDEX($AG:$AG, LOOKUP(2, 1 / ($AG$1:INDIRECT("$AG$"&amp;ROW($AG104)-1) &lt;&gt; ""),ROW($AG$1:INDIRECT("$AG$"&amp;ROW($AD104)-1))), 1)+
INDEX($AH:$AH, LOOKUP(2, 1 / ($AH$1:INDIRECT("$AH$"&amp;ROW($AH104)-1) &lt;&gt; ""),ROW($AH$1:INDIRECT("$AH$"&amp;ROW($AD104)-1))), 1)&gt;=510,0,
IF(INDEX($AF:$AF, LOOKUP(2, 1 / ($AF$1:INDIRECT("$AF$"&amp;ROW($AF104)-1) &lt;&gt; ""),ROW($AF$1:INDIRECT("$AF$"&amp;ROW($AF104)-1))), 1)&gt;=255,0,
VLOOKUP(INDIRECT("$G$"&amp;LOOKUP(2, 1 / ($AF$1:INDIRECT("$AF$"&amp;ROW($AF104)-1) &lt;&gt; ""),ROW($AF$1:INDIRECT("$AF$"&amp;ROW($AF104)-1)))), 'EV and Base'!$A$1:$N$671, 6, FALSE))))</f>
        <v/>
      </c>
      <c r="AG104" s="2" t="str" cm="1">
        <f t="array" aca="1" ref="AG104" ca="1">IF(NOT(ISNUMBER(INDEX($A:$A, LOOKUP(2, 1 / ($A$1:INDIRECT("$A$"&amp;ROW($A104)) &lt;&gt; ""),ROW($A$1:INDIRECT("$A$"&amp;ROW($A104)))), 1))), "",
INDEX($AG:$AG, LOOKUP(2, 1 / ($AG$1:INDIRECT("$AG$"&amp;ROW($AG104)-1) &lt;&gt; ""),ROW($AG$1:INDIRECT("$AG$"&amp;ROW($AG104)-1))), 1)+
IF(INDEX($AC:$AC, LOOKUP(2, 1 / ($AC$1:INDIRECT("$AC$"&amp;ROW($AC104)-1) &lt;&gt; ""),ROW($AC$1:INDIRECT("$AC$"&amp;ROW($AC104)-1))), 1)+
INDEX($AD:$AD, LOOKUP(2, 1 / ($AD$1:INDIRECT("$AD$"&amp;ROW($AD104)-1) &lt;&gt; ""),ROW($AD$1:INDIRECT("$AD$"&amp;ROW($AD104)-1))), 1)+
INDEX($AE:$AE, LOOKUP(2, 1 / ($AE$1:INDIRECT("$AE$"&amp;ROW($AE104)-1) &lt;&gt; ""),ROW($AE$1:INDIRECT("$AE$"&amp;ROW($AD104)-1))), 1)+
INDEX($AE:$AF, LOOKUP(2, 1 / ($AF$1:INDIRECT("$AF$"&amp;ROW($AF104)-1) &lt;&gt; ""),ROW($AF$1:INDIRECT("$AF$"&amp;ROW($AD104)-1))), 1)+
INDEX($AG:$AG, LOOKUP(2, 1 / ($AG$1:INDIRECT("$AG$"&amp;ROW($AG104)-1) &lt;&gt; ""),ROW($AG$1:INDIRECT("$AG$"&amp;ROW($AD104)-1))), 1)+
INDEX($AH:$AH, LOOKUP(2, 1 / ($AH$1:INDIRECT("$AH$"&amp;ROW($AH104)-1) &lt;&gt; ""),ROW($AH$1:INDIRECT("$AH$"&amp;ROW($AD104)-1))), 1)&gt;=510,0,
IF(INDEX($AG:$AG, LOOKUP(2, 1 / ($AG$1:INDIRECT("$AG$"&amp;ROW($AG104)-1) &lt;&gt; ""),ROW($AG$1:INDIRECT("$AG$"&amp;ROW($AG104)-1))), 1)&gt;=255,0,
VLOOKUP(INDIRECT("$G$"&amp;LOOKUP(2, 1 / ($AG$1:INDIRECT("$AG$"&amp;ROW($AG104)-1) &lt;&gt; ""),ROW($AG$1:INDIRECT("$AG$"&amp;ROW($AG104)-1)))), 'EV and Base'!$A$1:$N$671, 7, FALSE))))</f>
        <v/>
      </c>
      <c r="AH104" s="24" t="str" cm="1">
        <f t="array" aca="1" ref="AH104" ca="1">IF(NOT(ISNUMBER(INDEX($A:$A,LOOKUP(2,1/($A$1:INDIRECT("$A$"&amp;ROW($A104))&lt;&gt;""),ROW($A$1:INDIRECT("$A$"&amp;ROW($A104)))),1))),"",
INDEX($AH:$AH,LOOKUP(2,1/($AH$1:INDIRECT("$AH$"&amp;ROW($AH104)-1)&lt;&gt;""),ROW($AH$1:INDIRECT("$AH$"&amp;ROW($AH104)-1))),1)+
IF(INDEX($AC:$AC,LOOKUP(2,1/($AC$1:INDIRECT("$AC$"&amp;ROW($AC104)-1)&lt;&gt;""),ROW($AC$1:INDIRECT("$AC$"&amp;ROW($AC104)-1))),1)+
INDEX($AD:$AD,LOOKUP(2,1/($AD$1:INDIRECT("$AD$"&amp;ROW($AD104)-1)&lt;&gt;""),ROW($AD$1:INDIRECT("$AD$"&amp;ROW($AD104)-1))),1)+
INDEX($AE:$AE,LOOKUP(2,1/($AE$1:INDIRECT("$AE$"&amp;ROW($AE104)-1)&lt;&gt;""),ROW($AE$1:INDIRECT("$AE$"&amp;ROW($AD104)-1))),1)+
INDEX($AE:$AF,LOOKUP(2,1/($AF$1:INDIRECT("$AF$"&amp;ROW($AF104)-1)&lt;&gt;""),ROW($AF$1:INDIRECT("$AF$"&amp;ROW($AD104)-1))),1)+
INDEX($AG:$AG,LOOKUP(2,1/($AG$1:INDIRECT("$AG$"&amp;ROW($AG104)-1)&lt;&gt;""),ROW($AG$1:INDIRECT("$AG$"&amp;ROW($AD104)-1))),1)+
INDEX($AH:$AH,LOOKUP(2,1/($AH$1:INDIRECT("$AH$"&amp;ROW($AH104)-1)&lt;&gt;""),ROW($AH$1:INDIRECT("$AH$"&amp;ROW($AD104)-1))),1)&gt;=510,0,
IF(INDEX($AH:$AH,LOOKUP(2,1/($AH$1:INDIRECT("$AH$"&amp;ROW($AH104)-1)&lt;&gt;""),ROW($AH$1:INDIRECT("$AH$"&amp;ROW($AH104)-1))),1)&gt;=255,0,
VLOOKUP(INDIRECT("$G$"&amp;LOOKUP(2,1/($AH$1:INDIRECT("$AH$"&amp;ROW($AH104)-1)&lt;&gt;""),ROW($AH$1:INDIRECT("$AH$"&amp;ROW($AH104)-1)))),'EV and Base'!$A$1:$N$671,8,FALSE))))</f>
        <v/>
      </c>
      <c r="AI104" s="29" t="str" cm="1">
        <f t="array" aca="1" ref="AI104" ca="1">IF(NOT(ISNUMBER(INDEX($A:$A,LOOKUP(2,1/($A$1:INDIRECT("$A$"&amp;ROW($A104))&lt;&gt;""),ROW($A$1:INDIRECT("$A$"&amp;ROW($A104)))),1))),"",
ROUNDDOWN((((2*VLOOKUP($AA104,'EV and Base'!$A$1:$N$671,9,FALSE))+31+ROUNDDOWN($AC104/4,0))*$AB104)/100,0)+$AB104+10)</f>
        <v/>
      </c>
      <c r="AJ104" s="21" t="str" cm="1">
        <f t="array" aca="1" ref="AJ104" ca="1">IF(NOT(ISNUMBER(INDEX($A:$A, LOOKUP(2, 1 / ($A$1:INDIRECT("$A$"&amp;ROW($A104)) &lt;&gt; ""),ROW($A$1:INDIRECT("$A$"&amp;ROW($A104)))), 1))), "",
ROUNDDOWN((ROUNDDOWN((((2*VLOOKUP($AA104, 'EV and Base'!$A$1:$N$671, 10, FALSE))+31+ROUNDDOWN($AD104/4, 0))*$AB104)/100, 0)+5)*1.1, 0))</f>
        <v/>
      </c>
      <c r="AK104" s="21" t="str" cm="1">
        <f t="array" aca="1" ref="AK104" ca="1">IF(NOT(ISNUMBER(INDEX($A:$A, LOOKUP(2, 1 / ($A$1:INDIRECT("$A$"&amp;ROW($A104)) &lt;&gt; ""),ROW($A$1:INDIRECT("$A$"&amp;ROW($A104)))), 1))), "",
ROUNDDOWN((ROUNDDOWN((((2*VLOOKUP($AA104, 'EV and Base'!$A$1:$N$671, 11, FALSE))+30+ROUNDDOWN($AE104/4, 0))*$AB104)/100, 0)+5), 0)
&amp;"-"&amp;
ROUNDDOWN((ROUNDDOWN((((2*VLOOKUP($AA104, 'EV and Base'!$A$1:$N$671, 11, FALSE))+31+ROUNDDOWN($AE104/4, 0))*$AB104)/100, 0)+5), 0))</f>
        <v/>
      </c>
      <c r="AL104" s="21" t="str" cm="1">
        <f t="array" aca="1" ref="AL104" ca="1">IF(NOT(ISNUMBER(INDEX($A:$A, LOOKUP(2, 1 / ($A$1:INDIRECT("$A$"&amp;ROW($A104)) &lt;&gt; ""),ROW($A$1:INDIRECT("$A$"&amp;ROW($A104)))), 1))), "",
ROUNDDOWN((ROUNDDOWN((((2*VLOOKUP($AA104, 'EV and Base'!$A$1:$N$671, 12, FALSE))+0+ROUNDDOWN($AF104/4, 0))*$AB104)/100, 0)+5)*0.9, 0)
&amp;"-"&amp;
ROUNDDOWN((ROUNDDOWN((((2*VLOOKUP($AA104, 'EV and Base'!$A$1:$N$671, 12, FALSE))+31+ROUNDDOWN($AF104/4, 0))*$AB104)/100, 0)+5)*0.9, 0))</f>
        <v/>
      </c>
      <c r="AM104" s="21" t="str" cm="1">
        <f t="array" aca="1" ref="AM104" ca="1">IF(NOT(ISNUMBER(INDEX($A:$A, LOOKUP(2, 1 / ($A$1:INDIRECT("$A$"&amp;ROW($A104)) &lt;&gt; ""),ROW($A$1:INDIRECT("$A$"&amp;ROW($A104)))), 1))), "",
ROUNDDOWN((ROUNDDOWN((((2*VLOOKUP($AA104, 'EV and Base'!$A$1:$N$671, 13, FALSE))+30+ROUNDDOWN($AG104/4, 0))*$AB104)/100, 0)+5), 0)
&amp;"-"&amp;
ROUNDDOWN((ROUNDDOWN((((2*VLOOKUP($AA104, 'EV and Base'!$A$1:$N$671, 13, FALSE))+31+ROUNDDOWN($AG104/4, 0))*$AB104)/100, 0)+5), 0))</f>
        <v/>
      </c>
      <c r="AN104" s="25" t="str" cm="1">
        <f t="array" aca="1" ref="AN104" ca="1">IF(NOT(ISNUMBER(INDEX($A:$A, LOOKUP(2, 1 / ($A$1:INDIRECT("$A$"&amp;ROW($A104)) &lt;&gt; ""),ROW($A$1:INDIRECT("$A$"&amp;ROW($A104)))), 1))), "",
ROUNDDOWN((ROUNDDOWN((((2*VLOOKUP($AA104, 'EV and Base'!$A$1:$N$671, 14, FALSE))+31+ROUNDDOWN($AH104/4, 0))*$AB104)/100, 0)+5), 0))</f>
        <v/>
      </c>
      <c r="AO104" s="23" t="str" cm="1">
        <f t="array" aca="1" ref="AO104" ca="1">IF(NOT(ISNUMBER(INDEX($A:$A, LOOKUP(2, 1 / ($A$1:INDIRECT("$A$"&amp;ROW($A104)) &lt;&gt; ""),ROW($A$1:INDIRECT("$A$"&amp;ROW($A104)))), 1))), "",
ROUNDDOWN((((2*VLOOKUP($AA104, 'EV and Base'!$A$1:$N$671, 9, FALSE))+31+ROUNDDOWN($AC104/4, 0))*$AB104)/100, 0)+$AB104+10)</f>
        <v/>
      </c>
      <c r="AP104" s="2" t="str" cm="1">
        <f t="array" aca="1" ref="AP104" ca="1">IF(NOT(ISNUMBER(INDEX($A:$A, LOOKUP(2, 1 / ($A$1:INDIRECT("$A$"&amp;ROW($A104)) &lt;&gt; ""),ROW($A$1:INDIRECT("$A$"&amp;ROW($A104)))), 1))), "",
ROUNDDOWN((ROUNDDOWN((((2*VLOOKUP($AA104, 'EV and Base'!$A$1:$N$671, 10, FALSE))+31+ROUNDDOWN($AD104/4, 0))*$AB104)/100, 0)+5)*1.1, 0))</f>
        <v/>
      </c>
      <c r="AQ104" s="2" t="str" cm="1">
        <f t="array" aca="1" ref="AQ104" ca="1">IF(NOT(ISNUMBER(INDEX($A:$A, LOOKUP(2, 1 / ($A$1:INDIRECT("$A$"&amp;ROW($A104)) &lt;&gt; ""),ROW($A$1:INDIRECT("$A$"&amp;ROW($A104)))), 1))), "",
ROUNDDOWN((ROUNDDOWN((((2*VLOOKUP($AA104, 'EV and Base'!$A$1:$N$671, 11, FALSE))+$AV$2+ROUNDDOWN($AE104/4, 0))*$AB104)/100, 0)+5), 0))</f>
        <v/>
      </c>
      <c r="AR104" s="22" t="str" cm="1">
        <f t="array" aca="1" ref="AR104" ca="1">IF(NOT(ISNUMBER(INDEX($A:$A, LOOKUP(2, 1 / ($A$1:INDIRECT("$A$"&amp;ROW($A104)) &lt;&gt; ""),ROW($A$1:INDIRECT("$A$"&amp;ROW($A104)))), 1))), "",
ROUNDDOWN((ROUNDDOWN((((2*VLOOKUP($AA104, 'EV and Base'!$A$1:$N$671, 12, FALSE))+$AW$2+ROUNDDOWN($AF104/4, 0))*$AB104)/100, 0)+5)*0.9, 0))</f>
        <v/>
      </c>
      <c r="AS104" s="2" t="str" cm="1">
        <f t="array" aca="1" ref="AS104" ca="1">IF(NOT(ISNUMBER(INDEX($A:$A, LOOKUP(2, 1 / ($A$1:INDIRECT("$A$"&amp;ROW($A104)) &lt;&gt; ""),ROW($A$1:INDIRECT("$A$"&amp;ROW($A104)))), 1))), "",
ROUNDDOWN((ROUNDDOWN((((2*VLOOKUP($AA104, 'EV and Base'!$A$1:$N$671, 13, FALSE))+$AX$2+ROUNDDOWN($AG104/4, 0))*$AB104)/100, 0)+5), 0))</f>
        <v/>
      </c>
      <c r="AT104" s="24" t="str" cm="1">
        <f t="array" aca="1" ref="AT104" ca="1">IF(NOT(ISNUMBER(INDEX($A:$A, LOOKUP(2, 1 / ($A$1:INDIRECT("$A$"&amp;ROW($A104)) &lt;&gt; ""),ROW($A$1:INDIRECT("$A$"&amp;ROW($A104)))), 1))), "",
ROUNDDOWN((ROUNDDOWN((((2*VLOOKUP($AA104, 'EV and Base'!$A$1:$N$671, 14, FALSE))+31+ROUNDDOWN($AH104/4, 0))*$AB104)/100, 0)+5), 0))</f>
        <v/>
      </c>
      <c r="AU104" s="28"/>
      <c r="AY104" t="str" cm="1">
        <f t="array" aca="1" ref="AY104" ca="1">IF(NOT(ISNUMBER(INDEX($A:$A,LOOKUP(2,1/($A$1:INDIRECT("$A$"&amp;ROW($A104))&lt;&gt;""),ROW($A$1:INDIRECT("$A$"&amp;ROW($A104)))),1))),"",
INDEX($AY:$AY,LOOKUP(2,1/($AY$1:INDIRECT("$AY$"&amp;ROW($AY104)-1)&lt;&gt;""),ROW($AY$1:INDIRECT("$AY$"&amp;ROW($AY104)-1))),1)+$BL104)</f>
        <v/>
      </c>
      <c r="AZ104" s="3" t="str" cm="1">
        <f t="array" aca="1" ref="AZ104" ca="1">IF(NOT(ISNUMBER(INDEX($A:$A, LOOKUP(2, 1 / ($A$1:INDIRECT("$A$"&amp;ROW($A104)) &lt;&gt; ""),ROW($A$1:INDIRECT("$A$"&amp;ROW($A104)))), 1))), "",
VLOOKUP(INDIRECT("$G$"&amp;LOOKUP(2, 1 / ($AY$1:INDIRECT("$AY$"&amp;ROW($AY104)-1) &lt;&gt; ""),ROW($AY$1:INDIRECT("$AY$"&amp;ROW($AY104)-1)))),'EV and Base'!A99:N769,2,FALSE))</f>
        <v/>
      </c>
      <c r="BA104" s="3" t="str" cm="1">
        <f t="array" aca="1" ref="BA104" ca="1">IF(NOT(ISNUMBER(INDEX($A:$A, LOOKUP(2, 1 / ($A$1:INDIRECT("$A$"&amp;ROW($A104)) &lt;&gt; ""),ROW($A$1:INDIRECT("$A$"&amp;ROW($A104)))), 1))), "",
INDIRECT("$I$"&amp;LOOKUP(2, 1 / ($AY$1:INDIRECT("$AY$"&amp;ROW($AY104)-1) &lt;&gt; ""),ROW($AY$1:INDIRECT("$AY$"&amp;ROW($AY104)-1)))))</f>
        <v/>
      </c>
      <c r="BB104" s="1" t="str" cm="1">
        <f t="array" aca="1" ref="BB104" ca="1">IF(NOT(ISNUMBER(INDEX($A:$A, LOOKUP(2, 1 / ($A$1:INDIRECT("$A$"&amp;ROW($A104)) &lt;&gt; ""),ROW($A$1:INDIRECT("$A$"&amp;ROW($A104)))), 1))), "",
INDIRECT("$AB$"&amp;LOOKUP(2, 1 / ($AY$1:INDIRECT("$AY$"&amp;ROW($AY104)-1) &lt;&gt; ""),ROW($AY$1:INDIRECT("$AY$"&amp;ROW($AY104)-1)))))</f>
        <v/>
      </c>
      <c r="BC104" s="3" t="str" cm="1">
        <f t="array" aca="1" ref="BC104" ca="1">IF(NOT(ISNUMBER(INDEX($A:$A,LOOKUP(2,1/($A$1:INDIRECT("$A$"&amp;ROW($A104))&lt;&gt;""),ROW($A$1:INDIRECT("$A$"&amp;ROW($A104)))),1))),"",
$BA104+$BA104+10)</f>
        <v/>
      </c>
      <c r="BD104" s="3" t="str" cm="1">
        <f t="array" aca="1" ref="BD104" ca="1">IF(NOT(ISNUMBER(INDEX($A:$A,LOOKUP(2,1/($A$1:INDIRECT("$A$"&amp;ROW($A104))&lt;&gt;""),ROW($A$1:INDIRECT("$A$"&amp;ROW($A104)))),1))),"",
$BA104+$BB104+10)</f>
        <v/>
      </c>
      <c r="BE104" s="3" t="str" cm="1">
        <f t="array" aca="1" ref="BE104" ca="1">IF(NOT(ISNUMBER(INDEX($A:$A,LOOKUP(2,1/($A$1:INDIRECT("$A$"&amp;ROW($A104))&lt;&gt;""),ROW($A$1:INDIRECT("$A$"&amp;ROW($A104)))),1))),"",
$BC104*$BC104)</f>
        <v/>
      </c>
      <c r="BF104" s="3" t="str" cm="1">
        <f t="array" aca="1" ref="BF104" ca="1">IF(NOT(ISNUMBER(INDEX($A:$A,LOOKUP(2,1/($A$1:INDIRECT("$A$"&amp;ROW($A104))&lt;&gt;""),ROW($A$1:INDIRECT("$A$"&amp;ROW($A104)))),1))),"",
$BD104*$BD104)</f>
        <v/>
      </c>
      <c r="BG104" s="3" t="str" cm="1">
        <f t="array" aca="1" ref="BG104" ca="1">IF(NOT(ISNUMBER(INDEX($A:$A,LOOKUP(2,1/($A$1:INDIRECT("$A$"&amp;ROW($A104))&lt;&gt;""),ROW($A$1:INDIRECT("$A$"&amp;ROW($A104)))),1))),"",
_xlfn.FLOOR.MATH(1.5*_xlfn.FLOOR.MATH($AZ104*BA104/5)))</f>
        <v/>
      </c>
      <c r="BH104" s="3" t="str" cm="1">
        <f t="array" aca="1" ref="BH104" ca="1">IF(NOT(ISNUMBER(INDEX($A:$A, LOOKUP(2, 1 / ($A$1:INDIRECT("$A$"&amp;ROW($A104)) &lt;&gt; ""),ROW($A$1:INDIRECT("$A$"&amp;ROW($A104)))), 1))), "",
_xlfn.FLOOR.MATH($BG104/IF(OR(INDIRECT("$C$"&amp;LOOKUP(2, 1 / ($AY$1:INDIRECT("$AY$"&amp;ROW($AY104)-1) &lt;&gt; ""),ROW($AY$1:INDIRECT("$AY$"&amp;ROW($AY104)-1))))="Multi",
INDIRECT("$C$"&amp;LOOKUP(2, 1 / ($AY$1:INDIRECT("$AY$"&amp;ROW($AY104)-1) &lt;&gt; ""),ROW($AY$1:INDIRECT("$AY$"&amp;ROW($AY104)-1))))="Double"),2,1)))</f>
        <v/>
      </c>
      <c r="BI104" s="3" t="str" cm="1">
        <f t="array" aca="1" ref="BI104" ca="1">IF(NOT(ISNUMBER(INDEX($A:$A,LOOKUP(2,1/($A$1:INDIRECT("$A$"&amp;ROW($A104))&lt;&gt;""),ROW($A$1:INDIRECT("$A$"&amp;ROW($A104)))),1))),"",
VLOOKUP($BC104,GameFreakSQRT!$A$1:$B$200,2,FALSE))</f>
        <v/>
      </c>
      <c r="BJ104" s="3" t="str" cm="1">
        <f t="array" aca="1" ref="BJ104" ca="1">IF(NOT(ISNUMBER(INDEX($A:$A,LOOKUP(2,1/($A$1:INDIRECT("$A$"&amp;ROW($A104))&lt;&gt;""),ROW($A$1:INDIRECT("$A$"&amp;ROW($A104)))),1))),"",
VLOOKUP($BD104,GameFreakSQRT!$A$1:$B$200,2,FALSE))</f>
        <v/>
      </c>
      <c r="BK104" s="3" t="str" cm="1">
        <f t="array" aca="1" ref="BK104" ca="1">IF(NOT(ISNUMBER(INDEX($A:$A,LOOKUP(2,1/($A$1:INDIRECT("$A$"&amp;ROW($A104))&lt;&gt;""),ROW($A$1:INDIRECT("$A$"&amp;ROW($A104)))),1))),"",
_xlfn.FLOOR.MATH((($BI104*$BE104)*$BH104)/($BJ104*$BF104))+1)</f>
        <v/>
      </c>
      <c r="BL104" s="3" t="str" cm="1">
        <f t="array" aca="1" ref="BL104" ca="1">IF(NOT(ISNUMBER(INDEX($A:$A,LOOKUP(2,1/($A$1:INDIRECT("$A$"&amp;ROW($A104))&lt;&gt;""),ROW($A$1:INDIRECT("$A$"&amp;ROW($A104)))),1))),"",
_xlfn.FLOOR.MATH($BK104*IF(NOT(INDIRECT("$Z$"&amp;LOOKUP(2, 1 / ($AY$1:INDIRECT("$AY$"&amp;ROW($AY104)-1) &lt;&gt; ""),ROW($AY$1:INDIRECT("$AY$"&amp;ROW($AY104)-1))))=""),1.5,1)))</f>
        <v/>
      </c>
      <c r="BM104" s="3" t="str" cm="1">
        <f t="array" aca="1" ref="BM104" ca="1">IF(NOT(ISNUMBER(INDEX($A:$A, LOOKUP(2, 1 / ($A$1:INDIRECT("$A$"&amp;ROW($A104)) &lt;&gt; ""),ROW($A$1:INDIRECT("$A$"&amp;ROW($A104)))), 1))), "",
INDIRECT("$Y$"&amp;LOOKUP(2, 1 / ($AY$1:INDIRECT("$AY$"&amp;ROW($AY104)-1) &lt;&gt; ""),ROW($AY$1:INDIRECT("$AY$"&amp;ROW($AY104)-1)))))</f>
        <v/>
      </c>
      <c r="BN104" s="3" t="str">
        <f t="shared" ca="1" si="7"/>
        <v/>
      </c>
      <c r="CT104" s="3" t="str" cm="1">
        <f t="array" aca="1" ref="CT104" ca="1">IF(NOT(ISNUMBER(INDEX($A:$A, LOOKUP(2, 1 / ($A$1:INDIRECT("$A$"&amp;ROW($A104)) &lt;&gt; ""),ROW($A$1:INDIRECT("$A$"&amp;ROW($A104)))), 1))), "",
$AY104-INDEX($AY:$AY, LOOKUP(2, 1 / ($AY$1:INDIRECT("$AV$"&amp;ROW($AY104)-1) &lt;&gt; ""),ROW($AY$1:INDIRECT("$AV$"&amp;ROW($AY104)-1))), 1))</f>
        <v/>
      </c>
      <c r="CU104" s="3" t="str" cm="1">
        <f t="array" aca="1" ref="CU104" ca="1">IF(NOT(ISNUMBER(INDEX($A:$A, LOOKUP(2, 1 / ($A$1:INDIRECT("$A$"&amp;ROW($A104)) &lt;&gt; ""),ROW($A$1:INDIRECT("$A$"&amp;ROW($A104)))), 1))), "",
INDEX($Y:$Y, LOOKUP(2, 1 / ($Y$1:INDIRECT("$Y$"&amp;ROW($Y104)-1) &lt;&gt; ""),ROW($Y$1:INDIRECT("$Y$"&amp;ROW($Y104)-1))), 1))</f>
        <v/>
      </c>
      <c r="CV104" s="1" t="str">
        <f ca="1">IFERROR(VLOOKUP($AY104, 'Medium-Slow'!$A$1:$B$101, 2, TRUE),"")</f>
        <v/>
      </c>
    </row>
    <row r="105" spans="1:100" x14ac:dyDescent="0.45">
      <c r="A105" s="69">
        <v>27</v>
      </c>
      <c r="B105" s="69" t="s">
        <v>114</v>
      </c>
      <c r="C105" s="69" t="s">
        <v>46</v>
      </c>
      <c r="D105" s="69" t="s">
        <v>246</v>
      </c>
      <c r="E105" s="69" t="s">
        <v>48</v>
      </c>
      <c r="F105" s="56">
        <v>1</v>
      </c>
      <c r="G105" s="2" t="s">
        <v>234</v>
      </c>
      <c r="H105" s="2" t="s">
        <v>50</v>
      </c>
      <c r="I105" s="2">
        <v>17</v>
      </c>
      <c r="J105" s="2" t="s">
        <v>82</v>
      </c>
      <c r="K105" s="2" t="s">
        <v>281</v>
      </c>
      <c r="L105" s="2" t="s">
        <v>53</v>
      </c>
      <c r="M105" s="2" t="s">
        <v>101</v>
      </c>
      <c r="N105" s="2" t="s">
        <v>235</v>
      </c>
      <c r="O105" s="2" t="s">
        <v>236</v>
      </c>
      <c r="P105" s="2" t="s">
        <v>154</v>
      </c>
      <c r="Q105" s="2">
        <v>0</v>
      </c>
      <c r="R105" s="2">
        <f>_xlfn.FLOOR.MATH((((2*VLOOKUP(G105, 'EV and Base'!$A$1:$N$671, 9, FALSE))+$Q105)*$I105)/100)+$I105+10</f>
        <v>44</v>
      </c>
      <c r="S105" s="2">
        <f>_xlfn.FLOOR.MATH((_xlfn.FLOOR.MATH((((2*VLOOKUP($G105, 'EV and Base'!$A$1:$N$671, 10, FALSE))+$Q105)*$I105)/100)+5)*
IF(OR($J105="Lonely", $J105="Brave", $J105="Adamant", $J105="Naughty"), 1.1,
IF(OR($J105="Bold", $J105="Timid", $J105="Modest", $J105="Calm"), 0.9, 1)))</f>
        <v>29</v>
      </c>
      <c r="T105" s="2">
        <f>_xlfn.FLOOR.MATH((_xlfn.FLOOR.MATH((((2*VLOOKUP($G105, 'EV and Base'!$A$1:$N$671, 11, FALSE))+$Q105)*$I105)/100)+5)*
IF(OR($J105="Bold", $J105="Relaxed", $J105="Impish", $J105="Lax"), 1.1,
IF(OR($J105="Lonely", $J105="Hasty", $J105="Mild", $J105="Gentle"), 0.9, 1)))</f>
        <v>16</v>
      </c>
      <c r="U105" s="2">
        <f>_xlfn.FLOOR.MATH((_xlfn.FLOOR.MATH((((2*VLOOKUP($G105, 'EV and Base'!$A$1:$N$671, 12, FALSE))+$Q105)*$I105)/100)+5)*
IF(OR($J105="Modest", $J105="Mild", $J105="Quiet", $J105="Rash"), 1.1,
IF(OR($J105="Adamant", $J105="Impish", $J105="Jolly", $J105="Careful"), 0.9, 1)))</f>
        <v>17</v>
      </c>
      <c r="V105" s="2">
        <f>_xlfn.FLOOR.MATH((_xlfn.FLOOR.MATH((((2*VLOOKUP($G105, 'EV and Base'!$A$1:$N$671, 13, FALSE))+$Q105)*$I105)/100)+5)*
IF(OR($J105="Calm", $J105="Gentle", $J105="Sassy", $J105="Careful"), 1.1,
IF(OR($J105="Naughty", $J105="Lax", $J105="Naive", $J105="Rash"), 0.9, 1)))</f>
        <v>16</v>
      </c>
      <c r="W105" s="2">
        <f>_xlfn.FLOOR.MATH((_xlfn.FLOOR.MATH((((2*VLOOKUP($G105, 'EV and Base'!$A$1:$N$671, 14, FALSE))+$Q105)*$I105)/100)+5)*
IF(OR($J105="Timid", $J105="Hasty", $J105="Jolly", $J105="Naive"), 1.1,
IF(OR($J105="Brave", $J105="Relaxed", $J105="Quiet", $J105="Sassy"), 0.9, 1)))</f>
        <v>24</v>
      </c>
      <c r="X105" s="69">
        <v>680</v>
      </c>
      <c r="Y105" s="1">
        <v>215</v>
      </c>
      <c r="AA105" s="23" t="str" cm="1">
        <f t="array" aca="1" ref="AA105" ca="1">IF(NOT(ISNUMBER(INDEX($A:$A,LOOKUP(2,1/($A$1:INDIRECT("$A$"&amp;ROW($A105))&lt;&gt;""),ROW($A$1:INDIRECT("$A$"&amp;ROW($A105)))),1))),"",
IF(NOT(ISNUMBER($A105)),$AA104,
IF($AB105&lt;16,"Lillipup",
IF($AB105&lt;32,"Herdier",
"Stoutland"))))</f>
        <v>Herdier</v>
      </c>
      <c r="AB105" s="25">
        <v>23</v>
      </c>
      <c r="AC105" s="23" cm="1">
        <f t="array" aca="1" ref="AC105" ca="1">IF(NOT(ISNUMBER(INDEX($A:$A, LOOKUP(2, 1 / ($A$1:INDIRECT("$A$"&amp;ROW($A105)) &lt;&gt; ""),ROW($A$1:INDIRECT("$A$"&amp;ROW($A105)))), 1))), "",
INDEX($AC:$AC, LOOKUP(2, 1 / ($AC$1:INDIRECT("$AC$"&amp;ROW($AC105)-1) &lt;&gt; ""),ROW($AC$1:INDIRECT("$AC$"&amp;ROW($AC105)-1))), 1)+
IF(INDEX($AC:$AC, LOOKUP(2, 1 / ($AC$1:INDIRECT("$AC$"&amp;ROW($AC105)-1) &lt;&gt; ""),ROW($AC$1:INDIRECT("$AC$"&amp;ROW($AC105)-1))), 1)+
INDEX($AD:$AD, LOOKUP(2, 1 / ($AD$1:INDIRECT("$AD$"&amp;ROW($AD105)-1) &lt;&gt; ""),ROW($AD$1:INDIRECT("$AD$"&amp;ROW($AD105)-1))), 1)+
INDEX($AE:$AE, LOOKUP(2, 1 / ($AE$1:INDIRECT("$AE$"&amp;ROW($AE105)-1) &lt;&gt; ""),ROW($AE$1:INDIRECT("$AE$"&amp;ROW($AD105)-1))), 1)+
INDEX($AE:$AF, LOOKUP(2, 1 / ($AF$1:INDIRECT("$AF$"&amp;ROW($AF105)-1) &lt;&gt; ""),ROW($AF$1:INDIRECT("$AF$"&amp;ROW($AD105)-1))), 1)+
INDEX($AG:$AG, LOOKUP(2, 1 / ($AG$1:INDIRECT("$AG$"&amp;ROW($AG105)-1) &lt;&gt; ""),ROW($AG$1:INDIRECT("$AG$"&amp;ROW($AD105)-1))), 1)+
INDEX($AH:$AH, LOOKUP(2, 1 / ($AH$1:INDIRECT("$AH$"&amp;ROW($AH105)-1) &lt;&gt; ""),ROW($AH$1:INDIRECT("$AH$"&amp;ROW($AD105)-1))), 1)&gt;=510,0,
IF(INDEX($AC:$AC, LOOKUP(2, 1 / ($AC$1:INDIRECT("$AC$"&amp;ROW($AC105)-1) &lt;&gt; ""),ROW($AC$1:INDIRECT("$AC$"&amp;ROW($AC105)-1))), 1)&gt;=255,0,
VLOOKUP(INDIRECT("$G$"&amp;LOOKUP(2, 1 / ($AC$1:INDIRECT("$AC$"&amp;ROW($AC105)-1) &lt;&gt; ""),ROW($AC$1:INDIRECT("$AC$"&amp;ROW($AC105)-1)))), 'EV and Base'!$A$1:$N$671, 3, FALSE))))</f>
        <v>2</v>
      </c>
      <c r="AD105" s="2" cm="1">
        <f t="array" aca="1" ref="AD105" ca="1">IF(NOT(ISNUMBER(INDEX($A:$A, LOOKUP(2, 1 / ($A$1:INDIRECT("$A$"&amp;ROW($A105)) &lt;&gt; ""),ROW($A$1:INDIRECT("$A$"&amp;ROW($A105)))), 1))), "",
INDEX($AD:$AD, LOOKUP(2, 1 / ($AD$1:INDIRECT("$AD$"&amp;ROW($AD105)-1) &lt;&gt; ""),ROW($AD$1:INDIRECT("$AD$"&amp;ROW($AD105)-1))), 1)+
IF(INDEX($AC:$AC, LOOKUP(2, 1 / ($AC$1:INDIRECT("$AC$"&amp;ROW($AC105)-1) &lt;&gt; ""),ROW($AC$1:INDIRECT("$AC$"&amp;ROW($AC105)-1))), 1)+
INDEX($AD:$AD, LOOKUP(2, 1 / ($AD$1:INDIRECT("$AD$"&amp;ROW($AD105)-1) &lt;&gt; ""),ROW($AD$1:INDIRECT("$AD$"&amp;ROW($AD105)-1))), 1)+
INDEX($AE:$AE, LOOKUP(2, 1 / ($AE$1:INDIRECT("$AE$"&amp;ROW($AE105)-1) &lt;&gt; ""),ROW($AE$1:INDIRECT("$AE$"&amp;ROW($AD105)-1))), 1)+
INDEX($AE:$AF, LOOKUP(2, 1 / ($AF$1:INDIRECT("$AF$"&amp;ROW($AF105)-1) &lt;&gt; ""),ROW($AF$1:INDIRECT("$AF$"&amp;ROW($AD105)-1))), 1)+
INDEX($AG:$AG, LOOKUP(2, 1 / ($AG$1:INDIRECT("$AG$"&amp;ROW($AG105)-1) &lt;&gt; ""),ROW($AG$1:INDIRECT("$AG$"&amp;ROW($AD105)-1))), 1)+
INDEX($AH:$AH, LOOKUP(2, 1 / ($AH$1:INDIRECT("$AH$"&amp;ROW($AH105)-1) &lt;&gt; ""),ROW($AH$1:INDIRECT("$AH$"&amp;ROW($AD105)-1))), 1)&gt;=510,0,
IF(INDEX($AD:$AD, LOOKUP(2, 1 / ($AD$1:INDIRECT("$AD$"&amp;ROW($AD105)-1) &lt;&gt; ""),ROW($AD$1:INDIRECT("$AD$"&amp;ROW($AD105)-1))), 1)&gt;=255,0,
VLOOKUP(INDIRECT("$G$"&amp;LOOKUP(2, 1 / ($AD$1:INDIRECT("$AD$"&amp;ROW($AD105)-1) &lt;&gt; ""),ROW($AD$1:INDIRECT("$AD$"&amp;ROW($AD105)-1)))), 'EV and Base'!$A$1:$N$671, 4, FALSE))))</f>
        <v>25</v>
      </c>
      <c r="AE105" s="2" cm="1">
        <f t="array" aca="1" ref="AE105" ca="1">IF(NOT(ISNUMBER(INDEX($A:$A,LOOKUP(2,1/($A$1:INDIRECT("$A$"&amp;ROW($A105))&lt;&gt;""),ROW($A$1:INDIRECT("$A$"&amp;ROW($A105)))),1))),"",
INDEX($AE:$AE,LOOKUP(2,1/($AE$1:INDIRECT("$AE$"&amp;ROW($AE105)-1)&lt;&gt;""),ROW($AE$1:INDIRECT("$AE$"&amp;ROW($AE105)-1))),1)+
IF(INDEX($AC:$AC,LOOKUP(2,1/($AC$1:INDIRECT("$AC$"&amp;ROW($AC105)-1)&lt;&gt;""),ROW($AC$1:INDIRECT("$AC$"&amp;ROW($AC105)-1))),1)+
INDEX($AD:$AD,LOOKUP(2,1/($AD$1:INDIRECT("$AD$"&amp;ROW($AD105)-1)&lt;&gt;""),ROW($AD$1:INDIRECT("$AD$"&amp;ROW($AD105)-1))),1)+
INDEX($AE:$AE,LOOKUP(2,1/($AE$1:INDIRECT("$AE$"&amp;ROW($AE105)-1)&lt;&gt;""),ROW($AE$1:INDIRECT("$AE$"&amp;ROW($AD105)-1))),1)+
INDEX($AE:$AF,LOOKUP(2,1/($AF$1:INDIRECT("$AF$"&amp;ROW($AF105)-1)&lt;&gt;""),ROW($AF$1:INDIRECT("$AF$"&amp;ROW($AD105)-1))),1)+
INDEX($AG:$AG,LOOKUP(2,1/($AG$1:INDIRECT("$AG$"&amp;ROW($AG105)-1)&lt;&gt;""),ROW($AG$1:INDIRECT("$AG$"&amp;ROW($AD105)-1))),1)+
INDEX($AH:$AH,LOOKUP(2,1/($AH$1:INDIRECT("$AH$"&amp;ROW($AH105)-1)&lt;&gt;""),ROW($AH$1:INDIRECT("$AH$"&amp;ROW($AD105)-1))),1)&gt;=510,0,
IF(INDEX($AE:$AE,LOOKUP(2,1/($AE$1:INDIRECT("$AE$"&amp;ROW($AE105)-1)&lt;&gt;""),ROW($AE$1:INDIRECT("$AE$"&amp;ROW($AE105)-1))),1)&gt;=255,0,
VLOOKUP(INDIRECT("$G$"&amp;LOOKUP(2,1/($AE$1:INDIRECT("$AE$"&amp;ROW($AE105)-1)&lt;&gt;""),ROW($AE$1:INDIRECT("$AE$"&amp;ROW($AE105)-1)))),'EV and Base'!$A$1:$N$671,5,FALSE))))</f>
        <v>0</v>
      </c>
      <c r="AF105" s="2" cm="1">
        <f t="array" aca="1" ref="AF105" ca="1">IF(NOT(ISNUMBER(INDEX($A:$A, LOOKUP(2, 1 / ($A$1:INDIRECT("$A$"&amp;ROW($A105)) &lt;&gt; ""),ROW($A$1:INDIRECT("$A$"&amp;ROW($A105)))), 1))), "",
INDEX($AF:$AF, LOOKUP(2, 1 / ($AF$1:INDIRECT("$AF$"&amp;ROW($AF105)-1) &lt;&gt; ""),ROW($AF$1:INDIRECT("$AF$"&amp;ROW($AF105)-1))), 1)+
IF(INDEX($AC:$AC, LOOKUP(2, 1 / ($AC$1:INDIRECT("$AC$"&amp;ROW($AC105)-1) &lt;&gt; ""),ROW($AC$1:INDIRECT("$AC$"&amp;ROW($AC105)-1))), 1)+
INDEX($AD:$AD, LOOKUP(2, 1 / ($AD$1:INDIRECT("$AD$"&amp;ROW($AD105)-1) &lt;&gt; ""),ROW($AD$1:INDIRECT("$AD$"&amp;ROW($AD105)-1))), 1)+
INDEX($AE:$AE, LOOKUP(2, 1 / ($AE$1:INDIRECT("$AE$"&amp;ROW($AE105)-1) &lt;&gt; ""),ROW($AE$1:INDIRECT("$AE$"&amp;ROW($AD105)-1))), 1)+
INDEX($AE:$AF, LOOKUP(2, 1 / ($AF$1:INDIRECT("$AF$"&amp;ROW($AF105)-1) &lt;&gt; ""),ROW($AF$1:INDIRECT("$AF$"&amp;ROW($AD105)-1))), 1)+
INDEX($AG:$AG, LOOKUP(2, 1 / ($AG$1:INDIRECT("$AG$"&amp;ROW($AG105)-1) &lt;&gt; ""),ROW($AG$1:INDIRECT("$AG$"&amp;ROW($AD105)-1))), 1)+
INDEX($AH:$AH, LOOKUP(2, 1 / ($AH$1:INDIRECT("$AH$"&amp;ROW($AH105)-1) &lt;&gt; ""),ROW($AH$1:INDIRECT("$AH$"&amp;ROW($AD105)-1))), 1)&gt;=510,0,
IF(INDEX($AF:$AF, LOOKUP(2, 1 / ($AF$1:INDIRECT("$AF$"&amp;ROW($AF105)-1) &lt;&gt; ""),ROW($AF$1:INDIRECT("$AF$"&amp;ROW($AF105)-1))), 1)&gt;=255,0,
VLOOKUP(INDIRECT("$G$"&amp;LOOKUP(2, 1 / ($AF$1:INDIRECT("$AF$"&amp;ROW($AF105)-1) &lt;&gt; ""),ROW($AF$1:INDIRECT("$AF$"&amp;ROW($AF105)-1)))), 'EV and Base'!$A$1:$N$671, 6, FALSE))))</f>
        <v>1</v>
      </c>
      <c r="AG105" s="2" cm="1">
        <f t="array" aca="1" ref="AG105" ca="1">IF(NOT(ISNUMBER(INDEX($A:$A, LOOKUP(2, 1 / ($A$1:INDIRECT("$A$"&amp;ROW($A105)) &lt;&gt; ""),ROW($A$1:INDIRECT("$A$"&amp;ROW($A105)))), 1))), "",
INDEX($AG:$AG, LOOKUP(2, 1 / ($AG$1:INDIRECT("$AG$"&amp;ROW($AG105)-1) &lt;&gt; ""),ROW($AG$1:INDIRECT("$AG$"&amp;ROW($AG105)-1))), 1)+
IF(INDEX($AC:$AC, LOOKUP(2, 1 / ($AC$1:INDIRECT("$AC$"&amp;ROW($AC105)-1) &lt;&gt; ""),ROW($AC$1:INDIRECT("$AC$"&amp;ROW($AC105)-1))), 1)+
INDEX($AD:$AD, LOOKUP(2, 1 / ($AD$1:INDIRECT("$AD$"&amp;ROW($AD105)-1) &lt;&gt; ""),ROW($AD$1:INDIRECT("$AD$"&amp;ROW($AD105)-1))), 1)+
INDEX($AE:$AE, LOOKUP(2, 1 / ($AE$1:INDIRECT("$AE$"&amp;ROW($AE105)-1) &lt;&gt; ""),ROW($AE$1:INDIRECT("$AE$"&amp;ROW($AD105)-1))), 1)+
INDEX($AE:$AF, LOOKUP(2, 1 / ($AF$1:INDIRECT("$AF$"&amp;ROW($AF105)-1) &lt;&gt; ""),ROW($AF$1:INDIRECT("$AF$"&amp;ROW($AD105)-1))), 1)+
INDEX($AG:$AG, LOOKUP(2, 1 / ($AG$1:INDIRECT("$AG$"&amp;ROW($AG105)-1) &lt;&gt; ""),ROW($AG$1:INDIRECT("$AG$"&amp;ROW($AD105)-1))), 1)+
INDEX($AH:$AH, LOOKUP(2, 1 / ($AH$1:INDIRECT("$AH$"&amp;ROW($AH105)-1) &lt;&gt; ""),ROW($AH$1:INDIRECT("$AH$"&amp;ROW($AD105)-1))), 1)&gt;=510,0,
IF(INDEX($AG:$AG, LOOKUP(2, 1 / ($AG$1:INDIRECT("$AG$"&amp;ROW($AG105)-1) &lt;&gt; ""),ROW($AG$1:INDIRECT("$AG$"&amp;ROW($AG105)-1))), 1)&gt;=255,0,
VLOOKUP(INDIRECT("$G$"&amp;LOOKUP(2, 1 / ($AG$1:INDIRECT("$AG$"&amp;ROW($AG105)-1) &lt;&gt; ""),ROW($AG$1:INDIRECT("$AG$"&amp;ROW($AG105)-1)))), 'EV and Base'!$A$1:$N$671, 7, FALSE))))</f>
        <v>0</v>
      </c>
      <c r="AH105" s="24" cm="1">
        <f t="array" aca="1" ref="AH105" ca="1">IF(NOT(ISNUMBER(INDEX($A:$A,LOOKUP(2,1/($A$1:INDIRECT("$A$"&amp;ROW($A105))&lt;&gt;""),ROW($A$1:INDIRECT("$A$"&amp;ROW($A105)))),1))),"",
INDEX($AH:$AH,LOOKUP(2,1/($AH$1:INDIRECT("$AH$"&amp;ROW($AH105)-1)&lt;&gt;""),ROW($AH$1:INDIRECT("$AH$"&amp;ROW($AH105)-1))),1)+
IF(INDEX($AC:$AC,LOOKUP(2,1/($AC$1:INDIRECT("$AC$"&amp;ROW($AC105)-1)&lt;&gt;""),ROW($AC$1:INDIRECT("$AC$"&amp;ROW($AC105)-1))),1)+
INDEX($AD:$AD,LOOKUP(2,1/($AD$1:INDIRECT("$AD$"&amp;ROW($AD105)-1)&lt;&gt;""),ROW($AD$1:INDIRECT("$AD$"&amp;ROW($AD105)-1))),1)+
INDEX($AE:$AE,LOOKUP(2,1/($AE$1:INDIRECT("$AE$"&amp;ROW($AE105)-1)&lt;&gt;""),ROW($AE$1:INDIRECT("$AE$"&amp;ROW($AD105)-1))),1)+
INDEX($AE:$AF,LOOKUP(2,1/($AF$1:INDIRECT("$AF$"&amp;ROW($AF105)-1)&lt;&gt;""),ROW($AF$1:INDIRECT("$AF$"&amp;ROW($AD105)-1))),1)+
INDEX($AG:$AG,LOOKUP(2,1/($AG$1:INDIRECT("$AG$"&amp;ROW($AG105)-1)&lt;&gt;""),ROW($AG$1:INDIRECT("$AG$"&amp;ROW($AD105)-1))),1)+
INDEX($AH:$AH,LOOKUP(2,1/($AH$1:INDIRECT("$AH$"&amp;ROW($AH105)-1)&lt;&gt;""),ROW($AH$1:INDIRECT("$AH$"&amp;ROW($AD105)-1))),1)&gt;=510,0,
IF(INDEX($AH:$AH,LOOKUP(2,1/($AH$1:INDIRECT("$AH$"&amp;ROW($AH105)-1)&lt;&gt;""),ROW($AH$1:INDIRECT("$AH$"&amp;ROW($AH105)-1))),1)&gt;=255,0,
VLOOKUP(INDIRECT("$G$"&amp;LOOKUP(2,1/($AH$1:INDIRECT("$AH$"&amp;ROW($AH105)-1)&lt;&gt;""),ROW($AH$1:INDIRECT("$AH$"&amp;ROW($AH105)-1)))),'EV and Base'!$A$1:$N$671,8,FALSE))))</f>
        <v>12</v>
      </c>
      <c r="AI105" s="29" cm="1">
        <f t="array" aca="1" ref="AI105" ca="1">IF(NOT(ISNUMBER(INDEX($A:$A,LOOKUP(2,1/($A$1:INDIRECT("$A$"&amp;ROW($A105))&lt;&gt;""),ROW($A$1:INDIRECT("$A$"&amp;ROW($A105)))),1))),"",
ROUNDDOWN((((2*VLOOKUP($AA105,'EV and Base'!$A$1:$N$671,9,FALSE))+31+ROUNDDOWN($AC105/4,0))*$AB105)/100,0)+$AB105+10)</f>
        <v>70</v>
      </c>
      <c r="AJ105" s="21" cm="1">
        <f t="array" aca="1" ref="AJ105" ca="1">IF(NOT(ISNUMBER(INDEX($A:$A, LOOKUP(2, 1 / ($A$1:INDIRECT("$A$"&amp;ROW($A105)) &lt;&gt; ""),ROW($A$1:INDIRECT("$A$"&amp;ROW($A105)))), 1))), "",
ROUNDDOWN((ROUNDDOWN((((2*VLOOKUP($AA105, 'EV and Base'!$A$1:$N$671, 10, FALSE))+31+ROUNDDOWN($AD105/4, 0))*$AB105)/100, 0)+5)*1.1, 0))</f>
        <v>55</v>
      </c>
      <c r="AK105" s="21" t="str" cm="1">
        <f t="array" aca="1" ref="AK105" ca="1">IF(NOT(ISNUMBER(INDEX($A:$A, LOOKUP(2, 1 / ($A$1:INDIRECT("$A$"&amp;ROW($A105)) &lt;&gt; ""),ROW($A$1:INDIRECT("$A$"&amp;ROW($A105)))), 1))), "",
ROUNDDOWN((ROUNDDOWN((((2*VLOOKUP($AA105, 'EV and Base'!$A$1:$N$671, 11, FALSE))+30+ROUNDDOWN($AE105/4, 0))*$AB105)/100, 0)+5), 0)
&amp;"-"&amp;
ROUNDDOWN((ROUNDDOWN((((2*VLOOKUP($AA105, 'EV and Base'!$A$1:$N$671, 11, FALSE))+31+ROUNDDOWN($AE105/4, 0))*$AB105)/100, 0)+5), 0))</f>
        <v>41-42</v>
      </c>
      <c r="AL105" s="21" t="str" cm="1">
        <f t="array" aca="1" ref="AL105" ca="1">IF(NOT(ISNUMBER(INDEX($A:$A, LOOKUP(2, 1 / ($A$1:INDIRECT("$A$"&amp;ROW($A105)) &lt;&gt; ""),ROW($A$1:INDIRECT("$A$"&amp;ROW($A105)))), 1))), "",
ROUNDDOWN((ROUNDDOWN((((2*VLOOKUP($AA105, 'EV and Base'!$A$1:$N$671, 12, FALSE))+0+ROUNDDOWN($AF105/4, 0))*$AB105)/100, 0)+5)*0.9, 0)
&amp;"-"&amp;
ROUNDDOWN((ROUNDDOWN((((2*VLOOKUP($AA105, 'EV and Base'!$A$1:$N$671, 12, FALSE))+31+ROUNDDOWN($AF105/4, 0))*$AB105)/100, 0)+5)*0.9, 0))</f>
        <v>18-25</v>
      </c>
      <c r="AM105" s="21" t="str" cm="1">
        <f t="array" aca="1" ref="AM105" ca="1">IF(NOT(ISNUMBER(INDEX($A:$A, LOOKUP(2, 1 / ($A$1:INDIRECT("$A$"&amp;ROW($A105)) &lt;&gt; ""),ROW($A$1:INDIRECT("$A$"&amp;ROW($A105)))), 1))), "",
ROUNDDOWN((ROUNDDOWN((((2*VLOOKUP($AA105, 'EV and Base'!$A$1:$N$671, 13, FALSE))+30+ROUNDDOWN($AG105/4, 0))*$AB105)/100, 0)+5), 0)
&amp;"-"&amp;
ROUNDDOWN((ROUNDDOWN((((2*VLOOKUP($AA105, 'EV and Base'!$A$1:$N$671, 13, FALSE))+31+ROUNDDOWN($AG105/4, 0))*$AB105)/100, 0)+5), 0))</f>
        <v>41-42</v>
      </c>
      <c r="AN105" s="25" cm="1">
        <f t="array" aca="1" ref="AN105" ca="1">IF(NOT(ISNUMBER(INDEX($A:$A, LOOKUP(2, 1 / ($A$1:INDIRECT("$A$"&amp;ROW($A105)) &lt;&gt; ""),ROW($A$1:INDIRECT("$A$"&amp;ROW($A105)))), 1))), "",
ROUNDDOWN((ROUNDDOWN((((2*VLOOKUP($AA105, 'EV and Base'!$A$1:$N$671, 14, FALSE))+31+ROUNDDOWN($AH105/4, 0))*$AB105)/100, 0)+5), 0))</f>
        <v>40</v>
      </c>
      <c r="AO105" s="23" cm="1">
        <f t="array" aca="1" ref="AO105" ca="1">IF(NOT(ISNUMBER(INDEX($A:$A, LOOKUP(2, 1 / ($A$1:INDIRECT("$A$"&amp;ROW($A105)) &lt;&gt; ""),ROW($A$1:INDIRECT("$A$"&amp;ROW($A105)))), 1))), "",
ROUNDDOWN((((2*VLOOKUP($AA105, 'EV and Base'!$A$1:$N$671, 9, FALSE))+31+ROUNDDOWN($AC105/4, 0))*$AB105)/100, 0)+$AB105+10)</f>
        <v>70</v>
      </c>
      <c r="AP105" s="2" cm="1">
        <f t="array" aca="1" ref="AP105" ca="1">IF(NOT(ISNUMBER(INDEX($A:$A, LOOKUP(2, 1 / ($A$1:INDIRECT("$A$"&amp;ROW($A105)) &lt;&gt; ""),ROW($A$1:INDIRECT("$A$"&amp;ROW($A105)))), 1))), "",
ROUNDDOWN((ROUNDDOWN((((2*VLOOKUP($AA105, 'EV and Base'!$A$1:$N$671, 10, FALSE))+31+ROUNDDOWN($AD105/4, 0))*$AB105)/100, 0)+5)*1.1, 0))</f>
        <v>55</v>
      </c>
      <c r="AQ105" s="2" cm="1">
        <f t="array" aca="1" ref="AQ105" ca="1">IF(NOT(ISNUMBER(INDEX($A:$A, LOOKUP(2, 1 / ($A$1:INDIRECT("$A$"&amp;ROW($A105)) &lt;&gt; ""),ROW($A$1:INDIRECT("$A$"&amp;ROW($A105)))), 1))), "",
ROUNDDOWN((ROUNDDOWN((((2*VLOOKUP($AA105, 'EV and Base'!$A$1:$N$671, 11, FALSE))+$AV$2+ROUNDDOWN($AE105/4, 0))*$AB105)/100, 0)+5), 0))</f>
        <v>42</v>
      </c>
      <c r="AR105" s="22" cm="1">
        <f t="array" aca="1" ref="AR105" ca="1">IF(NOT(ISNUMBER(INDEX($A:$A, LOOKUP(2, 1 / ($A$1:INDIRECT("$A$"&amp;ROW($A105)) &lt;&gt; ""),ROW($A$1:INDIRECT("$A$"&amp;ROW($A105)))), 1))), "",
ROUNDDOWN((ROUNDDOWN((((2*VLOOKUP($AA105, 'EV and Base'!$A$1:$N$671, 12, FALSE))+$AW$2+ROUNDDOWN($AF105/4, 0))*$AB105)/100, 0)+5)*0.9, 0))</f>
        <v>22</v>
      </c>
      <c r="AS105" s="2" cm="1">
        <f t="array" aca="1" ref="AS105" ca="1">IF(NOT(ISNUMBER(INDEX($A:$A, LOOKUP(2, 1 / ($A$1:INDIRECT("$A$"&amp;ROW($A105)) &lt;&gt; ""),ROW($A$1:INDIRECT("$A$"&amp;ROW($A105)))), 1))), "",
ROUNDDOWN((ROUNDDOWN((((2*VLOOKUP($AA105, 'EV and Base'!$A$1:$N$671, 13, FALSE))+$AX$2+ROUNDDOWN($AG105/4, 0))*$AB105)/100, 0)+5), 0))</f>
        <v>42</v>
      </c>
      <c r="AT105" s="24" cm="1">
        <f t="array" aca="1" ref="AT105" ca="1">IF(NOT(ISNUMBER(INDEX($A:$A, LOOKUP(2, 1 / ($A$1:INDIRECT("$A$"&amp;ROW($A105)) &lt;&gt; ""),ROW($A$1:INDIRECT("$A$"&amp;ROW($A105)))), 1))), "",
ROUNDDOWN((ROUNDDOWN((((2*VLOOKUP($AA105, 'EV and Base'!$A$1:$N$671, 14, FALSE))+31+ROUNDDOWN($AH105/4, 0))*$AB105)/100, 0)+5), 0))</f>
        <v>40</v>
      </c>
      <c r="AU105" s="28">
        <v>149</v>
      </c>
      <c r="AY105">
        <f>INDEX('Medium-Slow'!$A$1:$B$101, MATCH($AB105, 'Medium-Slow'!$B$1:$B$101, 0), 1)</f>
        <v>8825</v>
      </c>
      <c r="AZ105" s="3" cm="1">
        <f t="array" aca="1" ref="AZ105" ca="1">IF(NOT(ISNUMBER(INDEX($A:$A, LOOKUP(2, 1 / ($A$1:INDIRECT("$A$"&amp;ROW($A105)) &lt;&gt; ""),ROW($A$1:INDIRECT("$A$"&amp;ROW($A105)))), 1))), "",
VLOOKUP(INDIRECT("$G$"&amp;LOOKUP(2, 1 / ($AY$1:INDIRECT("$AY$"&amp;ROW($AY105)-1) &lt;&gt; ""),ROW($AY$1:INDIRECT("$AY$"&amp;ROW($AY105)-1)))),'EV and Base'!A100:N770,2,FALSE))</f>
        <v>58</v>
      </c>
      <c r="BA105" s="3" cm="1">
        <f t="array" aca="1" ref="BA105" ca="1">IF(NOT(ISNUMBER(INDEX($A:$A, LOOKUP(2, 1 / ($A$1:INDIRECT("$A$"&amp;ROW($A105)) &lt;&gt; ""),ROW($A$1:INDIRECT("$A$"&amp;ROW($A105)))), 1))), "",
INDIRECT("$I$"&amp;LOOKUP(2, 1 / ($AY$1:INDIRECT("$AY$"&amp;ROW($AY105)-1) &lt;&gt; ""),ROW($AY$1:INDIRECT("$AY$"&amp;ROW($AY105)-1)))))</f>
        <v>14</v>
      </c>
      <c r="BB105" s="1" cm="1">
        <f t="array" aca="1" ref="BB105" ca="1">IF(NOT(ISNUMBER(INDEX($A:$A, LOOKUP(2, 1 / ($A$1:INDIRECT("$A$"&amp;ROW($A105)) &lt;&gt; ""),ROW($A$1:INDIRECT("$A$"&amp;ROW($A105)))), 1))), "",
INDIRECT("$AB$"&amp;LOOKUP(2, 1 / ($AY$1:INDIRECT("$AY$"&amp;ROW($AY105)-1) &lt;&gt; ""),ROW($AY$1:INDIRECT("$AY$"&amp;ROW($AY105)-1)))))</f>
        <v>21</v>
      </c>
      <c r="BC105" s="3" cm="1">
        <f t="array" aca="1" ref="BC105" ca="1">IF(NOT(ISNUMBER(INDEX($A:$A,LOOKUP(2,1/($A$1:INDIRECT("$A$"&amp;ROW($A105))&lt;&gt;""),ROW($A$1:INDIRECT("$A$"&amp;ROW($A105)))),1))),"",
$BA105+$BA105+10)</f>
        <v>38</v>
      </c>
      <c r="BD105" s="3" cm="1">
        <f t="array" aca="1" ref="BD105" ca="1">IF(NOT(ISNUMBER(INDEX($A:$A,LOOKUP(2,1/($A$1:INDIRECT("$A$"&amp;ROW($A105))&lt;&gt;""),ROW($A$1:INDIRECT("$A$"&amp;ROW($A105)))),1))),"",
$BA105+$BB105+10)</f>
        <v>45</v>
      </c>
      <c r="BE105" s="3" cm="1">
        <f t="array" aca="1" ref="BE105" ca="1">IF(NOT(ISNUMBER(INDEX($A:$A,LOOKUP(2,1/($A$1:INDIRECT("$A$"&amp;ROW($A105))&lt;&gt;""),ROW($A$1:INDIRECT("$A$"&amp;ROW($A105)))),1))),"",
$BC105*$BC105)</f>
        <v>1444</v>
      </c>
      <c r="BF105" s="3" cm="1">
        <f t="array" aca="1" ref="BF105" ca="1">IF(NOT(ISNUMBER(INDEX($A:$A,LOOKUP(2,1/($A$1:INDIRECT("$A$"&amp;ROW($A105))&lt;&gt;""),ROW($A$1:INDIRECT("$A$"&amp;ROW($A105)))),1))),"",
$BD105*$BD105)</f>
        <v>2025</v>
      </c>
      <c r="BG105" s="3" cm="1">
        <f t="array" aca="1" ref="BG105" ca="1">IF(NOT(ISNUMBER(INDEX($A:$A,LOOKUP(2,1/($A$1:INDIRECT("$A$"&amp;ROW($A105))&lt;&gt;""),ROW($A$1:INDIRECT("$A$"&amp;ROW($A105)))),1))),"",
_xlfn.FLOOR.MATH(1.5*_xlfn.FLOOR.MATH($AZ105*BA105/5)))</f>
        <v>243</v>
      </c>
      <c r="BH105" s="3" cm="1">
        <f t="array" aca="1" ref="BH105" ca="1">IF(NOT(ISNUMBER(INDEX($A:$A, LOOKUP(2, 1 / ($A$1:INDIRECT("$A$"&amp;ROW($A105)) &lt;&gt; ""),ROW($A$1:INDIRECT("$A$"&amp;ROW($A105)))), 1))), "",
_xlfn.FLOOR.MATH($BG105/IF(OR(INDIRECT("$C$"&amp;LOOKUP(2, 1 / ($AY$1:INDIRECT("$AY$"&amp;ROW($AY105)-1) &lt;&gt; ""),ROW($AY$1:INDIRECT("$AY$"&amp;ROW($AY105)-1))))="Multi",
INDIRECT("$C$"&amp;LOOKUP(2, 1 / ($AY$1:INDIRECT("$AY$"&amp;ROW($AY105)-1) &lt;&gt; ""),ROW($AY$1:INDIRECT("$AY$"&amp;ROW($AY105)-1))))="Double"),2,1)))</f>
        <v>243</v>
      </c>
      <c r="BI105" s="3" cm="1">
        <f t="array" aca="1" ref="BI105" ca="1">IF(NOT(ISNUMBER(INDEX($A:$A,LOOKUP(2,1/($A$1:INDIRECT("$A$"&amp;ROW($A105))&lt;&gt;""),ROW($A$1:INDIRECT("$A$"&amp;ROW($A105)))),1))),"",
VLOOKUP($BC105,GameFreakSQRT!$A$1:$B$200,2,FALSE))</f>
        <v>25249</v>
      </c>
      <c r="BJ105" s="3" cm="1">
        <f t="array" aca="1" ref="BJ105" ca="1">IF(NOT(ISNUMBER(INDEX($A:$A,LOOKUP(2,1/($A$1:INDIRECT("$A$"&amp;ROW($A105))&lt;&gt;""),ROW($A$1:INDIRECT("$A$"&amp;ROW($A105)))),1))),"",
VLOOKUP($BD105,GameFreakSQRT!$A$1:$B$200,2,FALSE))</f>
        <v>27477</v>
      </c>
      <c r="BK105" s="3" cm="1">
        <f t="array" aca="1" ref="BK105" ca="1">IF(NOT(ISNUMBER(INDEX($A:$A,LOOKUP(2,1/($A$1:INDIRECT("$A$"&amp;ROW($A105))&lt;&gt;""),ROW($A$1:INDIRECT("$A$"&amp;ROW($A105)))),1))),"",
_xlfn.FLOOR.MATH((($BI105*$BE105)*$BH105)/($BJ105*$BF105))+1)</f>
        <v>160</v>
      </c>
      <c r="BL105" s="3" cm="1">
        <f t="array" aca="1" ref="BL105" ca="1">IF(NOT(ISNUMBER(INDEX($A:$A,LOOKUP(2,1/($A$1:INDIRECT("$A$"&amp;ROW($A105))&lt;&gt;""),ROW($A$1:INDIRECT("$A$"&amp;ROW($A105)))),1))),"",
_xlfn.FLOOR.MATH($BK105*IF(NOT(INDIRECT("$Z$"&amp;LOOKUP(2, 1 / ($AY$1:INDIRECT("$AY$"&amp;ROW($AY105)-1) &lt;&gt; ""),ROW($AY$1:INDIRECT("$AY$"&amp;ROW($AY105)-1))))=""),1.5,1)))</f>
        <v>160</v>
      </c>
      <c r="BM105" s="3" cm="1">
        <f t="array" aca="1" ref="BM105" ca="1">IF(NOT(ISNUMBER(INDEX($A:$A, LOOKUP(2, 1 / ($A$1:INDIRECT("$A$"&amp;ROW($A105)) &lt;&gt; ""),ROW($A$1:INDIRECT("$A$"&amp;ROW($A105)))), 1))), "",
INDIRECT("$Y$"&amp;LOOKUP(2, 1 / ($AY$1:INDIRECT("$AY$"&amp;ROW($AY105)-1) &lt;&gt; ""),ROW($AY$1:INDIRECT("$AY$"&amp;ROW($AY105)-1)))))</f>
        <v>160</v>
      </c>
      <c r="BN105" s="3" t="b">
        <f t="shared" ca="1" si="7"/>
        <v>1</v>
      </c>
      <c r="CT105" s="3" cm="1">
        <f t="array" aca="1" ref="CT105" ca="1">IF(NOT(ISNUMBER(INDEX($A:$A, LOOKUP(2, 1 / ($A$1:INDIRECT("$A$"&amp;ROW($A105)) &lt;&gt; ""),ROW($A$1:INDIRECT("$A$"&amp;ROW($A105)))), 1))), "",
$AY105-INDEX($AY:$AY, LOOKUP(2, 1 / ($AY$1:INDIRECT("$AV$"&amp;ROW($AY105)-1) &lt;&gt; ""),ROW($AY$1:INDIRECT("$AV$"&amp;ROW($AY105)-1))), 1))</f>
        <v>8825</v>
      </c>
      <c r="CU105" s="3" cm="1">
        <f t="array" aca="1" ref="CU105" ca="1">IF(NOT(ISNUMBER(INDEX($A:$A, LOOKUP(2, 1 / ($A$1:INDIRECT("$A$"&amp;ROW($A105)) &lt;&gt; ""),ROW($A$1:INDIRECT("$A$"&amp;ROW($A105)))), 1))), "",
INDEX($Y:$Y, LOOKUP(2, 1 / ($Y$1:INDIRECT("$Y$"&amp;ROW($Y105)-1) &lt;&gt; ""),ROW($Y$1:INDIRECT("$Y$"&amp;ROW($Y105)-1))), 1))</f>
        <v>160</v>
      </c>
      <c r="CV105" s="1">
        <f>IFERROR(VLOOKUP($AY105, 'Medium-Slow'!$A$1:$B$101, 2, TRUE),"")</f>
        <v>23</v>
      </c>
    </row>
    <row r="106" spans="1:100" x14ac:dyDescent="0.45">
      <c r="A106" s="69"/>
      <c r="B106" s="69"/>
      <c r="C106" s="69" t="str">
        <f>$C105</f>
        <v>Single</v>
      </c>
      <c r="D106" s="69"/>
      <c r="E106" s="69"/>
      <c r="F106" s="56">
        <v>2</v>
      </c>
      <c r="G106" s="2" t="s">
        <v>234</v>
      </c>
      <c r="H106" s="2" t="s">
        <v>50</v>
      </c>
      <c r="I106" s="2">
        <v>17</v>
      </c>
      <c r="J106" s="2" t="s">
        <v>82</v>
      </c>
      <c r="K106" s="2" t="s">
        <v>281</v>
      </c>
      <c r="L106" s="2" t="s">
        <v>53</v>
      </c>
      <c r="M106" s="2" t="s">
        <v>101</v>
      </c>
      <c r="N106" s="2" t="s">
        <v>235</v>
      </c>
      <c r="O106" s="2" t="s">
        <v>236</v>
      </c>
      <c r="P106" s="2" t="s">
        <v>154</v>
      </c>
      <c r="Q106" s="2">
        <v>0</v>
      </c>
      <c r="R106" s="2">
        <f>_xlfn.FLOOR.MATH((((2*VLOOKUP(G106, 'EV and Base'!$A$1:$N$671, 9, FALSE))+$Q106)*$I106)/100)+$I106+10</f>
        <v>44</v>
      </c>
      <c r="S106" s="2">
        <f>_xlfn.FLOOR.MATH((_xlfn.FLOOR.MATH((((2*VLOOKUP($G106, 'EV and Base'!$A$1:$N$671, 10, FALSE))+$Q106)*$I106)/100)+5)*
IF(OR($J106="Lonely", $J106="Brave", $J106="Adamant", $J106="Naughty"), 1.1,
IF(OR($J106="Bold", $J106="Timid", $J106="Modest", $J106="Calm"), 0.9, 1)))</f>
        <v>29</v>
      </c>
      <c r="T106" s="2">
        <f>_xlfn.FLOOR.MATH((_xlfn.FLOOR.MATH((((2*VLOOKUP($G106, 'EV and Base'!$A$1:$N$671, 11, FALSE))+$Q106)*$I106)/100)+5)*
IF(OR($J106="Bold", $J106="Relaxed", $J106="Impish", $J106="Lax"), 1.1,
IF(OR($J106="Lonely", $J106="Hasty", $J106="Mild", $J106="Gentle"), 0.9, 1)))</f>
        <v>16</v>
      </c>
      <c r="U106" s="2">
        <f>_xlfn.FLOOR.MATH((_xlfn.FLOOR.MATH((((2*VLOOKUP($G106, 'EV and Base'!$A$1:$N$671, 12, FALSE))+$Q106)*$I106)/100)+5)*
IF(OR($J106="Modest", $J106="Mild", $J106="Quiet", $J106="Rash"), 1.1,
IF(OR($J106="Adamant", $J106="Impish", $J106="Jolly", $J106="Careful"), 0.9, 1)))</f>
        <v>17</v>
      </c>
      <c r="V106" s="2">
        <f>_xlfn.FLOOR.MATH((_xlfn.FLOOR.MATH((((2*VLOOKUP($G106, 'EV and Base'!$A$1:$N$671, 13, FALSE))+$Q106)*$I106)/100)+5)*
IF(OR($J106="Calm", $J106="Gentle", $J106="Sassy", $J106="Careful"), 1.1,
IF(OR($J106="Naughty", $J106="Lax", $J106="Naive", $J106="Rash"), 0.9, 1)))</f>
        <v>16</v>
      </c>
      <c r="W106" s="2">
        <f>_xlfn.FLOOR.MATH((_xlfn.FLOOR.MATH((((2*VLOOKUP($G106, 'EV and Base'!$A$1:$N$671, 14, FALSE))+$Q106)*$I106)/100)+5)*
IF(OR($J106="Timid", $J106="Hasty", $J106="Jolly", $J106="Naive"), 1.1,
IF(OR($J106="Brave", $J106="Relaxed", $J106="Quiet", $J106="Sassy"), 0.9, 1)))</f>
        <v>24</v>
      </c>
      <c r="X106" s="69"/>
      <c r="Y106" s="1">
        <v>215</v>
      </c>
      <c r="AA106" s="23" t="str" cm="1">
        <f t="array" aca="1" ref="AA106" ca="1">IF(NOT(ISNUMBER(INDEX($A:$A,LOOKUP(2,1/($A$1:INDIRECT("$A$"&amp;ROW($A106))&lt;&gt;""),ROW($A$1:INDIRECT("$A$"&amp;ROW($A106)))),1))),"",
IF(NOT(ISNUMBER($A106)),$AA105,
IF($AB106&lt;16,"Lillipup",
IF($AB106&lt;32,"Herdier",
"Stoutland"))))</f>
        <v>Herdier</v>
      </c>
      <c r="AB106" s="25" cm="1">
        <f t="array" aca="1" ref="AB106" ca="1">IF(NOT(ISNUMBER(INDEX($A:$A, LOOKUP(2, 1 / ($A$1:INDIRECT("$A$"&amp;ROW($A106)) &lt;&gt; ""),ROW($A$1:INDIRECT("$A$"&amp;ROW($A106)))), 1))), "",
VLOOKUP($AY106,'Medium-Slow'!$A$1:$B$101,2,TRUE))</f>
        <v>23</v>
      </c>
      <c r="AC106" s="23" cm="1">
        <f t="array" aca="1" ref="AC106" ca="1">IF(NOT(ISNUMBER(INDEX($A:$A, LOOKUP(2, 1 / ($A$1:INDIRECT("$A$"&amp;ROW($A106)) &lt;&gt; ""),ROW($A$1:INDIRECT("$A$"&amp;ROW($A106)))), 1))), "",
INDEX($AC:$AC, LOOKUP(2, 1 / ($AC$1:INDIRECT("$AC$"&amp;ROW($AC106)-1) &lt;&gt; ""),ROW($AC$1:INDIRECT("$AC$"&amp;ROW($AC106)-1))), 1)+
IF(INDEX($AC:$AC, LOOKUP(2, 1 / ($AC$1:INDIRECT("$AC$"&amp;ROW($AC106)-1) &lt;&gt; ""),ROW($AC$1:INDIRECT("$AC$"&amp;ROW($AC106)-1))), 1)+
INDEX($AD:$AD, LOOKUP(2, 1 / ($AD$1:INDIRECT("$AD$"&amp;ROW($AD106)-1) &lt;&gt; ""),ROW($AD$1:INDIRECT("$AD$"&amp;ROW($AD106)-1))), 1)+
INDEX($AE:$AE, LOOKUP(2, 1 / ($AE$1:INDIRECT("$AE$"&amp;ROW($AE106)-1) &lt;&gt; ""),ROW($AE$1:INDIRECT("$AE$"&amp;ROW($AD106)-1))), 1)+
INDEX($AE:$AF, LOOKUP(2, 1 / ($AF$1:INDIRECT("$AF$"&amp;ROW($AF106)-1) &lt;&gt; ""),ROW($AF$1:INDIRECT("$AF$"&amp;ROW($AD106)-1))), 1)+
INDEX($AG:$AG, LOOKUP(2, 1 / ($AG$1:INDIRECT("$AG$"&amp;ROW($AG106)-1) &lt;&gt; ""),ROW($AG$1:INDIRECT("$AG$"&amp;ROW($AD106)-1))), 1)+
INDEX($AH:$AH, LOOKUP(2, 1 / ($AH$1:INDIRECT("$AH$"&amp;ROW($AH106)-1) &lt;&gt; ""),ROW($AH$1:INDIRECT("$AH$"&amp;ROW($AD106)-1))), 1)&gt;=510,0,
IF(INDEX($AC:$AC, LOOKUP(2, 1 / ($AC$1:INDIRECT("$AC$"&amp;ROW($AC106)-1) &lt;&gt; ""),ROW($AC$1:INDIRECT("$AC$"&amp;ROW($AC106)-1))), 1)&gt;=255,0,
VLOOKUP(INDIRECT("$G$"&amp;LOOKUP(2, 1 / ($AC$1:INDIRECT("$AC$"&amp;ROW($AC106)-1) &lt;&gt; ""),ROW($AC$1:INDIRECT("$AC$"&amp;ROW($AC106)-1)))), 'EV and Base'!$A$1:$N$671, 3, FALSE))))</f>
        <v>2</v>
      </c>
      <c r="AD106" s="2" cm="1">
        <f t="array" aca="1" ref="AD106" ca="1">IF(NOT(ISNUMBER(INDEX($A:$A, LOOKUP(2, 1 / ($A$1:INDIRECT("$A$"&amp;ROW($A106)) &lt;&gt; ""),ROW($A$1:INDIRECT("$A$"&amp;ROW($A106)))), 1))), "",
INDEX($AD:$AD, LOOKUP(2, 1 / ($AD$1:INDIRECT("$AD$"&amp;ROW($AD106)-1) &lt;&gt; ""),ROW($AD$1:INDIRECT("$AD$"&amp;ROW($AD106)-1))), 1)+
IF(INDEX($AC:$AC, LOOKUP(2, 1 / ($AC$1:INDIRECT("$AC$"&amp;ROW($AC106)-1) &lt;&gt; ""),ROW($AC$1:INDIRECT("$AC$"&amp;ROW($AC106)-1))), 1)+
INDEX($AD:$AD, LOOKUP(2, 1 / ($AD$1:INDIRECT("$AD$"&amp;ROW($AD106)-1) &lt;&gt; ""),ROW($AD$1:INDIRECT("$AD$"&amp;ROW($AD106)-1))), 1)+
INDEX($AE:$AE, LOOKUP(2, 1 / ($AE$1:INDIRECT("$AE$"&amp;ROW($AE106)-1) &lt;&gt; ""),ROW($AE$1:INDIRECT("$AE$"&amp;ROW($AD106)-1))), 1)+
INDEX($AE:$AF, LOOKUP(2, 1 / ($AF$1:INDIRECT("$AF$"&amp;ROW($AF106)-1) &lt;&gt; ""),ROW($AF$1:INDIRECT("$AF$"&amp;ROW($AD106)-1))), 1)+
INDEX($AG:$AG, LOOKUP(2, 1 / ($AG$1:INDIRECT("$AG$"&amp;ROW($AG106)-1) &lt;&gt; ""),ROW($AG$1:INDIRECT("$AG$"&amp;ROW($AD106)-1))), 1)+
INDEX($AH:$AH, LOOKUP(2, 1 / ($AH$1:INDIRECT("$AH$"&amp;ROW($AH106)-1) &lt;&gt; ""),ROW($AH$1:INDIRECT("$AH$"&amp;ROW($AD106)-1))), 1)&gt;=510,0,
IF(INDEX($AD:$AD, LOOKUP(2, 1 / ($AD$1:INDIRECT("$AD$"&amp;ROW($AD106)-1) &lt;&gt; ""),ROW($AD$1:INDIRECT("$AD$"&amp;ROW($AD106)-1))), 1)&gt;=255,0,
VLOOKUP(INDIRECT("$G$"&amp;LOOKUP(2, 1 / ($AD$1:INDIRECT("$AD$"&amp;ROW($AD106)-1) &lt;&gt; ""),ROW($AD$1:INDIRECT("$AD$"&amp;ROW($AD106)-1)))), 'EV and Base'!$A$1:$N$671, 4, FALSE))))</f>
        <v>26</v>
      </c>
      <c r="AE106" s="2" cm="1">
        <f t="array" aca="1" ref="AE106" ca="1">IF(NOT(ISNUMBER(INDEX($A:$A,LOOKUP(2,1/($A$1:INDIRECT("$A$"&amp;ROW($A106))&lt;&gt;""),ROW($A$1:INDIRECT("$A$"&amp;ROW($A106)))),1))),"",
INDEX($AE:$AE,LOOKUP(2,1/($AE$1:INDIRECT("$AE$"&amp;ROW($AE106)-1)&lt;&gt;""),ROW($AE$1:INDIRECT("$AE$"&amp;ROW($AE106)-1))),1)+
IF(INDEX($AC:$AC,LOOKUP(2,1/($AC$1:INDIRECT("$AC$"&amp;ROW($AC106)-1)&lt;&gt;""),ROW($AC$1:INDIRECT("$AC$"&amp;ROW($AC106)-1))),1)+
INDEX($AD:$AD,LOOKUP(2,1/($AD$1:INDIRECT("$AD$"&amp;ROW($AD106)-1)&lt;&gt;""),ROW($AD$1:INDIRECT("$AD$"&amp;ROW($AD106)-1))),1)+
INDEX($AE:$AE,LOOKUP(2,1/($AE$1:INDIRECT("$AE$"&amp;ROW($AE106)-1)&lt;&gt;""),ROW($AE$1:INDIRECT("$AE$"&amp;ROW($AD106)-1))),1)+
INDEX($AE:$AF,LOOKUP(2,1/($AF$1:INDIRECT("$AF$"&amp;ROW($AF106)-1)&lt;&gt;""),ROW($AF$1:INDIRECT("$AF$"&amp;ROW($AD106)-1))),1)+
INDEX($AG:$AG,LOOKUP(2,1/($AG$1:INDIRECT("$AG$"&amp;ROW($AG106)-1)&lt;&gt;""),ROW($AG$1:INDIRECT("$AG$"&amp;ROW($AD106)-1))),1)+
INDEX($AH:$AH,LOOKUP(2,1/($AH$1:INDIRECT("$AH$"&amp;ROW($AH106)-1)&lt;&gt;""),ROW($AH$1:INDIRECT("$AH$"&amp;ROW($AD106)-1))),1)&gt;=510,0,
IF(INDEX($AE:$AE,LOOKUP(2,1/($AE$1:INDIRECT("$AE$"&amp;ROW($AE106)-1)&lt;&gt;""),ROW($AE$1:INDIRECT("$AE$"&amp;ROW($AE106)-1))),1)&gt;=255,0,
VLOOKUP(INDIRECT("$G$"&amp;LOOKUP(2,1/($AE$1:INDIRECT("$AE$"&amp;ROW($AE106)-1)&lt;&gt;""),ROW($AE$1:INDIRECT("$AE$"&amp;ROW($AE106)-1)))),'EV and Base'!$A$1:$N$671,5,FALSE))))</f>
        <v>0</v>
      </c>
      <c r="AF106" s="2" cm="1">
        <f t="array" aca="1" ref="AF106" ca="1">IF(NOT(ISNUMBER(INDEX($A:$A, LOOKUP(2, 1 / ($A$1:INDIRECT("$A$"&amp;ROW($A106)) &lt;&gt; ""),ROW($A$1:INDIRECT("$A$"&amp;ROW($A106)))), 1))), "",
INDEX($AF:$AF, LOOKUP(2, 1 / ($AF$1:INDIRECT("$AF$"&amp;ROW($AF106)-1) &lt;&gt; ""),ROW($AF$1:INDIRECT("$AF$"&amp;ROW($AF106)-1))), 1)+
IF(INDEX($AC:$AC, LOOKUP(2, 1 / ($AC$1:INDIRECT("$AC$"&amp;ROW($AC106)-1) &lt;&gt; ""),ROW($AC$1:INDIRECT("$AC$"&amp;ROW($AC106)-1))), 1)+
INDEX($AD:$AD, LOOKUP(2, 1 / ($AD$1:INDIRECT("$AD$"&amp;ROW($AD106)-1) &lt;&gt; ""),ROW($AD$1:INDIRECT("$AD$"&amp;ROW($AD106)-1))), 1)+
INDEX($AE:$AE, LOOKUP(2, 1 / ($AE$1:INDIRECT("$AE$"&amp;ROW($AE106)-1) &lt;&gt; ""),ROW($AE$1:INDIRECT("$AE$"&amp;ROW($AD106)-1))), 1)+
INDEX($AE:$AF, LOOKUP(2, 1 / ($AF$1:INDIRECT("$AF$"&amp;ROW($AF106)-1) &lt;&gt; ""),ROW($AF$1:INDIRECT("$AF$"&amp;ROW($AD106)-1))), 1)+
INDEX($AG:$AG, LOOKUP(2, 1 / ($AG$1:INDIRECT("$AG$"&amp;ROW($AG106)-1) &lt;&gt; ""),ROW($AG$1:INDIRECT("$AG$"&amp;ROW($AD106)-1))), 1)+
INDEX($AH:$AH, LOOKUP(2, 1 / ($AH$1:INDIRECT("$AH$"&amp;ROW($AH106)-1) &lt;&gt; ""),ROW($AH$1:INDIRECT("$AH$"&amp;ROW($AD106)-1))), 1)&gt;=510,0,
IF(INDEX($AF:$AF, LOOKUP(2, 1 / ($AF$1:INDIRECT("$AF$"&amp;ROW($AF106)-1) &lt;&gt; ""),ROW($AF$1:INDIRECT("$AF$"&amp;ROW($AF106)-1))), 1)&gt;=255,0,
VLOOKUP(INDIRECT("$G$"&amp;LOOKUP(2, 1 / ($AF$1:INDIRECT("$AF$"&amp;ROW($AF106)-1) &lt;&gt; ""),ROW($AF$1:INDIRECT("$AF$"&amp;ROW($AF106)-1)))), 'EV and Base'!$A$1:$N$671, 6, FALSE))))</f>
        <v>1</v>
      </c>
      <c r="AG106" s="2" cm="1">
        <f t="array" aca="1" ref="AG106" ca="1">IF(NOT(ISNUMBER(INDEX($A:$A, LOOKUP(2, 1 / ($A$1:INDIRECT("$A$"&amp;ROW($A106)) &lt;&gt; ""),ROW($A$1:INDIRECT("$A$"&amp;ROW($A106)))), 1))), "",
INDEX($AG:$AG, LOOKUP(2, 1 / ($AG$1:INDIRECT("$AG$"&amp;ROW($AG106)-1) &lt;&gt; ""),ROW($AG$1:INDIRECT("$AG$"&amp;ROW($AG106)-1))), 1)+
IF(INDEX($AC:$AC, LOOKUP(2, 1 / ($AC$1:INDIRECT("$AC$"&amp;ROW($AC106)-1) &lt;&gt; ""),ROW($AC$1:INDIRECT("$AC$"&amp;ROW($AC106)-1))), 1)+
INDEX($AD:$AD, LOOKUP(2, 1 / ($AD$1:INDIRECT("$AD$"&amp;ROW($AD106)-1) &lt;&gt; ""),ROW($AD$1:INDIRECT("$AD$"&amp;ROW($AD106)-1))), 1)+
INDEX($AE:$AE, LOOKUP(2, 1 / ($AE$1:INDIRECT("$AE$"&amp;ROW($AE106)-1) &lt;&gt; ""),ROW($AE$1:INDIRECT("$AE$"&amp;ROW($AD106)-1))), 1)+
INDEX($AE:$AF, LOOKUP(2, 1 / ($AF$1:INDIRECT("$AF$"&amp;ROW($AF106)-1) &lt;&gt; ""),ROW($AF$1:INDIRECT("$AF$"&amp;ROW($AD106)-1))), 1)+
INDEX($AG:$AG, LOOKUP(2, 1 / ($AG$1:INDIRECT("$AG$"&amp;ROW($AG106)-1) &lt;&gt; ""),ROW($AG$1:INDIRECT("$AG$"&amp;ROW($AD106)-1))), 1)+
INDEX($AH:$AH, LOOKUP(2, 1 / ($AH$1:INDIRECT("$AH$"&amp;ROW($AH106)-1) &lt;&gt; ""),ROW($AH$1:INDIRECT("$AH$"&amp;ROW($AD106)-1))), 1)&gt;=510,0,
IF(INDEX($AG:$AG, LOOKUP(2, 1 / ($AG$1:INDIRECT("$AG$"&amp;ROW($AG106)-1) &lt;&gt; ""),ROW($AG$1:INDIRECT("$AG$"&amp;ROW($AG106)-1))), 1)&gt;=255,0,
VLOOKUP(INDIRECT("$G$"&amp;LOOKUP(2, 1 / ($AG$1:INDIRECT("$AG$"&amp;ROW($AG106)-1) &lt;&gt; ""),ROW($AG$1:INDIRECT("$AG$"&amp;ROW($AG106)-1)))), 'EV and Base'!$A$1:$N$671, 7, FALSE))))</f>
        <v>0</v>
      </c>
      <c r="AH106" s="24" cm="1">
        <f t="array" aca="1" ref="AH106" ca="1">IF(NOT(ISNUMBER(INDEX($A:$A,LOOKUP(2,1/($A$1:INDIRECT("$A$"&amp;ROW($A106))&lt;&gt;""),ROW($A$1:INDIRECT("$A$"&amp;ROW($A106)))),1))),"",
INDEX($AH:$AH,LOOKUP(2,1/($AH$1:INDIRECT("$AH$"&amp;ROW($AH106)-1)&lt;&gt;""),ROW($AH$1:INDIRECT("$AH$"&amp;ROW($AH106)-1))),1)+
IF(INDEX($AC:$AC,LOOKUP(2,1/($AC$1:INDIRECT("$AC$"&amp;ROW($AC106)-1)&lt;&gt;""),ROW($AC$1:INDIRECT("$AC$"&amp;ROW($AC106)-1))),1)+
INDEX($AD:$AD,LOOKUP(2,1/($AD$1:INDIRECT("$AD$"&amp;ROW($AD106)-1)&lt;&gt;""),ROW($AD$1:INDIRECT("$AD$"&amp;ROW($AD106)-1))),1)+
INDEX($AE:$AE,LOOKUP(2,1/($AE$1:INDIRECT("$AE$"&amp;ROW($AE106)-1)&lt;&gt;""),ROW($AE$1:INDIRECT("$AE$"&amp;ROW($AD106)-1))),1)+
INDEX($AE:$AF,LOOKUP(2,1/($AF$1:INDIRECT("$AF$"&amp;ROW($AF106)-1)&lt;&gt;""),ROW($AF$1:INDIRECT("$AF$"&amp;ROW($AD106)-1))),1)+
INDEX($AG:$AG,LOOKUP(2,1/($AG$1:INDIRECT("$AG$"&amp;ROW($AG106)-1)&lt;&gt;""),ROW($AG$1:INDIRECT("$AG$"&amp;ROW($AD106)-1))),1)+
INDEX($AH:$AH,LOOKUP(2,1/($AH$1:INDIRECT("$AH$"&amp;ROW($AH106)-1)&lt;&gt;""),ROW($AH$1:INDIRECT("$AH$"&amp;ROW($AD106)-1))),1)&gt;=510,0,
IF(INDEX($AH:$AH,LOOKUP(2,1/($AH$1:INDIRECT("$AH$"&amp;ROW($AH106)-1)&lt;&gt;""),ROW($AH$1:INDIRECT("$AH$"&amp;ROW($AH106)-1))),1)&gt;=255,0,
VLOOKUP(INDIRECT("$G$"&amp;LOOKUP(2,1/($AH$1:INDIRECT("$AH$"&amp;ROW($AH106)-1)&lt;&gt;""),ROW($AH$1:INDIRECT("$AH$"&amp;ROW($AH106)-1)))),'EV and Base'!$A$1:$N$671,8,FALSE))))</f>
        <v>12</v>
      </c>
      <c r="AI106" s="29" cm="1">
        <f t="array" aca="1" ref="AI106" ca="1">IF(NOT(ISNUMBER(INDEX($A:$A,LOOKUP(2,1/($A$1:INDIRECT("$A$"&amp;ROW($A106))&lt;&gt;""),ROW($A$1:INDIRECT("$A$"&amp;ROW($A106)))),1))),"",
ROUNDDOWN((((2*VLOOKUP($AA106,'EV and Base'!$A$1:$N$671,9,FALSE))+31+ROUNDDOWN($AC106/4,0))*$AB106)/100,0)+$AB106+10)</f>
        <v>70</v>
      </c>
      <c r="AJ106" s="21" cm="1">
        <f t="array" aca="1" ref="AJ106" ca="1">IF(NOT(ISNUMBER(INDEX($A:$A, LOOKUP(2, 1 / ($A$1:INDIRECT("$A$"&amp;ROW($A106)) &lt;&gt; ""),ROW($A$1:INDIRECT("$A$"&amp;ROW($A106)))), 1))), "",
ROUNDDOWN((ROUNDDOWN((((2*VLOOKUP($AA106, 'EV and Base'!$A$1:$N$671, 10, FALSE))+31+ROUNDDOWN($AD106/4, 0))*$AB106)/100, 0)+5)*1.1, 0))</f>
        <v>55</v>
      </c>
      <c r="AK106" s="21" t="str" cm="1">
        <f t="array" aca="1" ref="AK106" ca="1">IF(NOT(ISNUMBER(INDEX($A:$A, LOOKUP(2, 1 / ($A$1:INDIRECT("$A$"&amp;ROW($A106)) &lt;&gt; ""),ROW($A$1:INDIRECT("$A$"&amp;ROW($A106)))), 1))), "",
ROUNDDOWN((ROUNDDOWN((((2*VLOOKUP($AA106, 'EV and Base'!$A$1:$N$671, 11, FALSE))+30+ROUNDDOWN($AE106/4, 0))*$AB106)/100, 0)+5), 0)
&amp;"-"&amp;
ROUNDDOWN((ROUNDDOWN((((2*VLOOKUP($AA106, 'EV and Base'!$A$1:$N$671, 11, FALSE))+31+ROUNDDOWN($AE106/4, 0))*$AB106)/100, 0)+5), 0))</f>
        <v>41-42</v>
      </c>
      <c r="AL106" s="21" t="str" cm="1">
        <f t="array" aca="1" ref="AL106" ca="1">IF(NOT(ISNUMBER(INDEX($A:$A, LOOKUP(2, 1 / ($A$1:INDIRECT("$A$"&amp;ROW($A106)) &lt;&gt; ""),ROW($A$1:INDIRECT("$A$"&amp;ROW($A106)))), 1))), "",
ROUNDDOWN((ROUNDDOWN((((2*VLOOKUP($AA106, 'EV and Base'!$A$1:$N$671, 12, FALSE))+0+ROUNDDOWN($AF106/4, 0))*$AB106)/100, 0)+5)*0.9, 0)
&amp;"-"&amp;
ROUNDDOWN((ROUNDDOWN((((2*VLOOKUP($AA106, 'EV and Base'!$A$1:$N$671, 12, FALSE))+31+ROUNDDOWN($AF106/4, 0))*$AB106)/100, 0)+5)*0.9, 0))</f>
        <v>18-25</v>
      </c>
      <c r="AM106" s="21" t="str" cm="1">
        <f t="array" aca="1" ref="AM106" ca="1">IF(NOT(ISNUMBER(INDEX($A:$A, LOOKUP(2, 1 / ($A$1:INDIRECT("$A$"&amp;ROW($A106)) &lt;&gt; ""),ROW($A$1:INDIRECT("$A$"&amp;ROW($A106)))), 1))), "",
ROUNDDOWN((ROUNDDOWN((((2*VLOOKUP($AA106, 'EV and Base'!$A$1:$N$671, 13, FALSE))+30+ROUNDDOWN($AG106/4, 0))*$AB106)/100, 0)+5), 0)
&amp;"-"&amp;
ROUNDDOWN((ROUNDDOWN((((2*VLOOKUP($AA106, 'EV and Base'!$A$1:$N$671, 13, FALSE))+31+ROUNDDOWN($AG106/4, 0))*$AB106)/100, 0)+5), 0))</f>
        <v>41-42</v>
      </c>
      <c r="AN106" s="25" cm="1">
        <f t="array" aca="1" ref="AN106" ca="1">IF(NOT(ISNUMBER(INDEX($A:$A, LOOKUP(2, 1 / ($A$1:INDIRECT("$A$"&amp;ROW($A106)) &lt;&gt; ""),ROW($A$1:INDIRECT("$A$"&amp;ROW($A106)))), 1))), "",
ROUNDDOWN((ROUNDDOWN((((2*VLOOKUP($AA106, 'EV and Base'!$A$1:$N$671, 14, FALSE))+31+ROUNDDOWN($AH106/4, 0))*$AB106)/100, 0)+5), 0))</f>
        <v>40</v>
      </c>
      <c r="AO106" s="23" cm="1">
        <f t="array" aca="1" ref="AO106" ca="1">IF(NOT(ISNUMBER(INDEX($A:$A, LOOKUP(2, 1 / ($A$1:INDIRECT("$A$"&amp;ROW($A106)) &lt;&gt; ""),ROW($A$1:INDIRECT("$A$"&amp;ROW($A106)))), 1))), "",
ROUNDDOWN((((2*VLOOKUP($AA106, 'EV and Base'!$A$1:$N$671, 9, FALSE))+31+ROUNDDOWN($AC106/4, 0))*$AB106)/100, 0)+$AB106+10)</f>
        <v>70</v>
      </c>
      <c r="AP106" s="2" cm="1">
        <f t="array" aca="1" ref="AP106" ca="1">IF(NOT(ISNUMBER(INDEX($A:$A, LOOKUP(2, 1 / ($A$1:INDIRECT("$A$"&amp;ROW($A106)) &lt;&gt; ""),ROW($A$1:INDIRECT("$A$"&amp;ROW($A106)))), 1))), "",
ROUNDDOWN((ROUNDDOWN((((2*VLOOKUP($AA106, 'EV and Base'!$A$1:$N$671, 10, FALSE))+31+ROUNDDOWN($AD106/4, 0))*$AB106)/100, 0)+5)*1.1, 0))</f>
        <v>55</v>
      </c>
      <c r="AQ106" s="2" cm="1">
        <f t="array" aca="1" ref="AQ106" ca="1">IF(NOT(ISNUMBER(INDEX($A:$A, LOOKUP(2, 1 / ($A$1:INDIRECT("$A$"&amp;ROW($A106)) &lt;&gt; ""),ROW($A$1:INDIRECT("$A$"&amp;ROW($A106)))), 1))), "",
ROUNDDOWN((ROUNDDOWN((((2*VLOOKUP($AA106, 'EV and Base'!$A$1:$N$671, 11, FALSE))+$AV$2+ROUNDDOWN($AE106/4, 0))*$AB106)/100, 0)+5), 0))</f>
        <v>42</v>
      </c>
      <c r="AR106" s="22" cm="1">
        <f t="array" aca="1" ref="AR106" ca="1">IF(NOT(ISNUMBER(INDEX($A:$A, LOOKUP(2, 1 / ($A$1:INDIRECT("$A$"&amp;ROW($A106)) &lt;&gt; ""),ROW($A$1:INDIRECT("$A$"&amp;ROW($A106)))), 1))), "",
ROUNDDOWN((ROUNDDOWN((((2*VLOOKUP($AA106, 'EV and Base'!$A$1:$N$671, 12, FALSE))+$AW$2+ROUNDDOWN($AF106/4, 0))*$AB106)/100, 0)+5)*0.9, 0))</f>
        <v>22</v>
      </c>
      <c r="AS106" s="2" cm="1">
        <f t="array" aca="1" ref="AS106" ca="1">IF(NOT(ISNUMBER(INDEX($A:$A, LOOKUP(2, 1 / ($A$1:INDIRECT("$A$"&amp;ROW($A106)) &lt;&gt; ""),ROW($A$1:INDIRECT("$A$"&amp;ROW($A106)))), 1))), "",
ROUNDDOWN((ROUNDDOWN((((2*VLOOKUP($AA106, 'EV and Base'!$A$1:$N$671, 13, FALSE))+$AX$2+ROUNDDOWN($AG106/4, 0))*$AB106)/100, 0)+5), 0))</f>
        <v>42</v>
      </c>
      <c r="AT106" s="24" cm="1">
        <f t="array" aca="1" ref="AT106" ca="1">IF(NOT(ISNUMBER(INDEX($A:$A, LOOKUP(2, 1 / ($A$1:INDIRECT("$A$"&amp;ROW($A106)) &lt;&gt; ""),ROW($A$1:INDIRECT("$A$"&amp;ROW($A106)))), 1))), "",
ROUNDDOWN((ROUNDDOWN((((2*VLOOKUP($AA106, 'EV and Base'!$A$1:$N$671, 14, FALSE))+31+ROUNDDOWN($AH106/4, 0))*$AB106)/100, 0)+5), 0))</f>
        <v>40</v>
      </c>
      <c r="AU106" s="28">
        <v>149</v>
      </c>
      <c r="AY106" cm="1">
        <f t="array" aca="1" ref="AY106" ca="1">IF(NOT(ISNUMBER(INDEX($A:$A,LOOKUP(2,1/($A$1:INDIRECT("$A$"&amp;ROW($A106))&lt;&gt;""),ROW($A$1:INDIRECT("$A$"&amp;ROW($A106)))),1))),"",
INDEX($AY:$AY,LOOKUP(2,1/($AY$1:INDIRECT("$AY$"&amp;ROW($AY106)-1)&lt;&gt;""),ROW($AY$1:INDIRECT("$AY$"&amp;ROW($AY106)-1))),1)+$BL106)</f>
        <v>9040</v>
      </c>
      <c r="AZ106" s="3" cm="1">
        <f t="array" aca="1" ref="AZ106" ca="1">IF(NOT(ISNUMBER(INDEX($A:$A, LOOKUP(2, 1 / ($A$1:INDIRECT("$A$"&amp;ROW($A106)) &lt;&gt; ""),ROW($A$1:INDIRECT("$A$"&amp;ROW($A106)))), 1))), "",
VLOOKUP(INDIRECT("$G$"&amp;LOOKUP(2, 1 / ($AY$1:INDIRECT("$AY$"&amp;ROW($AY106)-1) &lt;&gt; ""),ROW($AY$1:INDIRECT("$AY$"&amp;ROW($AY106)-1)))),'EV and Base'!A101:N771,2,FALSE))</f>
        <v>58</v>
      </c>
      <c r="BA106" s="3" cm="1">
        <f t="array" aca="1" ref="BA106" ca="1">IF(NOT(ISNUMBER(INDEX($A:$A, LOOKUP(2, 1 / ($A$1:INDIRECT("$A$"&amp;ROW($A106)) &lt;&gt; ""),ROW($A$1:INDIRECT("$A$"&amp;ROW($A106)))), 1))), "",
INDIRECT("$I$"&amp;LOOKUP(2, 1 / ($AY$1:INDIRECT("$AY$"&amp;ROW($AY106)-1) &lt;&gt; ""),ROW($AY$1:INDIRECT("$AY$"&amp;ROW($AY106)-1)))))</f>
        <v>17</v>
      </c>
      <c r="BB106" s="1" cm="1">
        <f t="array" aca="1" ref="BB106" ca="1">IF(NOT(ISNUMBER(INDEX($A:$A, LOOKUP(2, 1 / ($A$1:INDIRECT("$A$"&amp;ROW($A106)) &lt;&gt; ""),ROW($A$1:INDIRECT("$A$"&amp;ROW($A106)))), 1))), "",
INDIRECT("$AB$"&amp;LOOKUP(2, 1 / ($AY$1:INDIRECT("$AY$"&amp;ROW($AY106)-1) &lt;&gt; ""),ROW($AY$1:INDIRECT("$AY$"&amp;ROW($AY106)-1)))))</f>
        <v>23</v>
      </c>
      <c r="BC106" s="3" cm="1">
        <f t="array" aca="1" ref="BC106" ca="1">IF(NOT(ISNUMBER(INDEX($A:$A,LOOKUP(2,1/($A$1:INDIRECT("$A$"&amp;ROW($A106))&lt;&gt;""),ROW($A$1:INDIRECT("$A$"&amp;ROW($A106)))),1))),"",
$BA106+$BA106+10)</f>
        <v>44</v>
      </c>
      <c r="BD106" s="3" cm="1">
        <f t="array" aca="1" ref="BD106" ca="1">IF(NOT(ISNUMBER(INDEX($A:$A,LOOKUP(2,1/($A$1:INDIRECT("$A$"&amp;ROW($A106))&lt;&gt;""),ROW($A$1:INDIRECT("$A$"&amp;ROW($A106)))),1))),"",
$BA106+$BB106+10)</f>
        <v>50</v>
      </c>
      <c r="BE106" s="3" cm="1">
        <f t="array" aca="1" ref="BE106" ca="1">IF(NOT(ISNUMBER(INDEX($A:$A,LOOKUP(2,1/($A$1:INDIRECT("$A$"&amp;ROW($A106))&lt;&gt;""),ROW($A$1:INDIRECT("$A$"&amp;ROW($A106)))),1))),"",
$BC106*$BC106)</f>
        <v>1936</v>
      </c>
      <c r="BF106" s="3" cm="1">
        <f t="array" aca="1" ref="BF106" ca="1">IF(NOT(ISNUMBER(INDEX($A:$A,LOOKUP(2,1/($A$1:INDIRECT("$A$"&amp;ROW($A106))&lt;&gt;""),ROW($A$1:INDIRECT("$A$"&amp;ROW($A106)))),1))),"",
$BD106*$BD106)</f>
        <v>2500</v>
      </c>
      <c r="BG106" s="3" cm="1">
        <f t="array" aca="1" ref="BG106" ca="1">IF(NOT(ISNUMBER(INDEX($A:$A,LOOKUP(2,1/($A$1:INDIRECT("$A$"&amp;ROW($A106))&lt;&gt;""),ROW($A$1:INDIRECT("$A$"&amp;ROW($A106)))),1))),"",
_xlfn.FLOOR.MATH(1.5*_xlfn.FLOOR.MATH($AZ106*BA106/5)))</f>
        <v>295</v>
      </c>
      <c r="BH106" s="3" cm="1">
        <f t="array" aca="1" ref="BH106" ca="1">IF(NOT(ISNUMBER(INDEX($A:$A, LOOKUP(2, 1 / ($A$1:INDIRECT("$A$"&amp;ROW($A106)) &lt;&gt; ""),ROW($A$1:INDIRECT("$A$"&amp;ROW($A106)))), 1))), "",
_xlfn.FLOOR.MATH($BG106/IF(OR(INDIRECT("$C$"&amp;LOOKUP(2, 1 / ($AY$1:INDIRECT("$AY$"&amp;ROW($AY106)-1) &lt;&gt; ""),ROW($AY$1:INDIRECT("$AY$"&amp;ROW($AY106)-1))))="Multi",
INDIRECT("$C$"&amp;LOOKUP(2, 1 / ($AY$1:INDIRECT("$AY$"&amp;ROW($AY106)-1) &lt;&gt; ""),ROW($AY$1:INDIRECT("$AY$"&amp;ROW($AY106)-1))))="Double"),2,1)))</f>
        <v>295</v>
      </c>
      <c r="BI106" s="3" cm="1">
        <f t="array" aca="1" ref="BI106" ca="1">IF(NOT(ISNUMBER(INDEX($A:$A,LOOKUP(2,1/($A$1:INDIRECT("$A$"&amp;ROW($A106))&lt;&gt;""),ROW($A$1:INDIRECT("$A$"&amp;ROW($A106)))),1))),"",
VLOOKUP($BC106,GameFreakSQRT!$A$1:$B$200,2,FALSE))</f>
        <v>27170</v>
      </c>
      <c r="BJ106" s="3" cm="1">
        <f t="array" aca="1" ref="BJ106" ca="1">IF(NOT(ISNUMBER(INDEX($A:$A,LOOKUP(2,1/($A$1:INDIRECT("$A$"&amp;ROW($A106))&lt;&gt;""),ROW($A$1:INDIRECT("$A$"&amp;ROW($A106)))),1))),"",
VLOOKUP($BD106,GameFreakSQRT!$A$1:$B$200,2,FALSE))</f>
        <v>28963</v>
      </c>
      <c r="BK106" s="3" cm="1">
        <f t="array" aca="1" ref="BK106" ca="1">IF(NOT(ISNUMBER(INDEX($A:$A,LOOKUP(2,1/($A$1:INDIRECT("$A$"&amp;ROW($A106))&lt;&gt;""),ROW($A$1:INDIRECT("$A$"&amp;ROW($A106)))),1))),"",
_xlfn.FLOOR.MATH((($BI106*$BE106)*$BH106)/($BJ106*$BF106))+1)</f>
        <v>215</v>
      </c>
      <c r="BL106" s="3" cm="1">
        <f t="array" aca="1" ref="BL106" ca="1">IF(NOT(ISNUMBER(INDEX($A:$A,LOOKUP(2,1/($A$1:INDIRECT("$A$"&amp;ROW($A106))&lt;&gt;""),ROW($A$1:INDIRECT("$A$"&amp;ROW($A106)))),1))),"",
_xlfn.FLOOR.MATH($BK106*IF(NOT(INDIRECT("$Z$"&amp;LOOKUP(2, 1 / ($AY$1:INDIRECT("$AY$"&amp;ROW($AY106)-1) &lt;&gt; ""),ROW($AY$1:INDIRECT("$AY$"&amp;ROW($AY106)-1))))=""),1.5,1)))</f>
        <v>215</v>
      </c>
      <c r="BM106" s="3" cm="1">
        <f t="array" aca="1" ref="BM106" ca="1">IF(NOT(ISNUMBER(INDEX($A:$A, LOOKUP(2, 1 / ($A$1:INDIRECT("$A$"&amp;ROW($A106)) &lt;&gt; ""),ROW($A$1:INDIRECT("$A$"&amp;ROW($A106)))), 1))), "",
INDIRECT("$Y$"&amp;LOOKUP(2, 1 / ($AY$1:INDIRECT("$AY$"&amp;ROW($AY106)-1) &lt;&gt; ""),ROW($AY$1:INDIRECT("$AY$"&amp;ROW($AY106)-1)))))</f>
        <v>215</v>
      </c>
      <c r="BN106" s="3" t="b">
        <f t="shared" ca="1" si="7"/>
        <v>1</v>
      </c>
      <c r="CT106" s="3" cm="1">
        <f t="array" aca="1" ref="CT106" ca="1">IF(NOT(ISNUMBER(INDEX($A:$A, LOOKUP(2, 1 / ($A$1:INDIRECT("$A$"&amp;ROW($A106)) &lt;&gt; ""),ROW($A$1:INDIRECT("$A$"&amp;ROW($A106)))), 1))), "",
$AY106-INDEX($AY:$AY, LOOKUP(2, 1 / ($AY$1:INDIRECT("$AV$"&amp;ROW($AY106)-1) &lt;&gt; ""),ROW($AY$1:INDIRECT("$AV$"&amp;ROW($AY106)-1))), 1))</f>
        <v>9040</v>
      </c>
      <c r="CU106" s="3" cm="1">
        <f t="array" aca="1" ref="CU106" ca="1">IF(NOT(ISNUMBER(INDEX($A:$A, LOOKUP(2, 1 / ($A$1:INDIRECT("$A$"&amp;ROW($A106)) &lt;&gt; ""),ROW($A$1:INDIRECT("$A$"&amp;ROW($A106)))), 1))), "",
INDEX($Y:$Y, LOOKUP(2, 1 / ($Y$1:INDIRECT("$Y$"&amp;ROW($Y106)-1) &lt;&gt; ""),ROW($Y$1:INDIRECT("$Y$"&amp;ROW($Y106)-1))), 1))</f>
        <v>215</v>
      </c>
      <c r="CV106" s="1">
        <f ca="1">IFERROR(VLOOKUP($AY106, 'Medium-Slow'!$A$1:$B$101, 2, TRUE),"")</f>
        <v>23</v>
      </c>
    </row>
    <row r="107" spans="1:100" x14ac:dyDescent="0.45">
      <c r="A107" s="69">
        <v>28</v>
      </c>
      <c r="B107" s="69" t="s">
        <v>282</v>
      </c>
      <c r="C107" s="69" t="s">
        <v>46</v>
      </c>
      <c r="D107" s="69" t="s">
        <v>283</v>
      </c>
      <c r="E107" s="69" t="s">
        <v>48</v>
      </c>
      <c r="F107" s="56">
        <v>1</v>
      </c>
      <c r="G107" s="2" t="s">
        <v>222</v>
      </c>
      <c r="H107" s="2" t="s">
        <v>50</v>
      </c>
      <c r="I107" s="2">
        <v>20</v>
      </c>
      <c r="J107" s="2" t="s">
        <v>134</v>
      </c>
      <c r="K107" s="2" t="s">
        <v>204</v>
      </c>
      <c r="L107" s="2" t="s">
        <v>53</v>
      </c>
      <c r="M107" s="2" t="s">
        <v>54</v>
      </c>
      <c r="N107" s="2" t="s">
        <v>224</v>
      </c>
      <c r="O107" s="2" t="s">
        <v>225</v>
      </c>
      <c r="P107" s="2" t="s">
        <v>226</v>
      </c>
      <c r="Q107" s="2">
        <v>6</v>
      </c>
      <c r="R107" s="2">
        <f>_xlfn.FLOOR.MATH((((2*VLOOKUP(G107, 'EV and Base'!$A$1:$N$671, 9, FALSE))+$Q107)*$I107)/100)+$I107+10</f>
        <v>49</v>
      </c>
      <c r="S107" s="2">
        <f>_xlfn.FLOOR.MATH((_xlfn.FLOOR.MATH((((2*VLOOKUP($G107, 'EV and Base'!$A$1:$N$671, 10, FALSE))+$Q107)*$I107)/100)+5)*
IF(OR($J107="Lonely", $J107="Brave", $J107="Adamant", $J107="Naughty"), 1.1,
IF(OR($J107="Bold", $J107="Timid", $J107="Modest", $J107="Calm"), 0.9, 1)))</f>
        <v>29</v>
      </c>
      <c r="T107" s="2">
        <f>_xlfn.FLOOR.MATH((_xlfn.FLOOR.MATH((((2*VLOOKUP($G107, 'EV and Base'!$A$1:$N$671, 11, FALSE))+$Q107)*$I107)/100)+5)*
IF(OR($J107="Bold", $J107="Relaxed", $J107="Impish", $J107="Lax"), 1.1,
IF(OR($J107="Lonely", $J107="Hasty", $J107="Mild", $J107="Gentle"), 0.9, 1)))</f>
        <v>34</v>
      </c>
      <c r="U107" s="2">
        <f>_xlfn.FLOOR.MATH((_xlfn.FLOOR.MATH((((2*VLOOKUP($G107, 'EV and Base'!$A$1:$N$671, 12, FALSE))+$Q107)*$I107)/100)+5)*
IF(OR($J107="Modest", $J107="Mild", $J107="Quiet", $J107="Rash"), 1.1,
IF(OR($J107="Adamant", $J107="Impish", $J107="Jolly", $J107="Careful"), 0.9, 1)))</f>
        <v>19</v>
      </c>
      <c r="V107" s="2">
        <f>_xlfn.FLOOR.MATH((_xlfn.FLOOR.MATH((((2*VLOOKUP($G107, 'EV and Base'!$A$1:$N$671, 13, FALSE))+$Q107)*$I107)/100)+5)*
IF(OR($J107="Calm", $J107="Gentle", $J107="Sassy", $J107="Careful"), 1.1,
IF(OR($J107="Naughty", $J107="Lax", $J107="Naive", $J107="Rash"), 0.9, 1)))</f>
        <v>30</v>
      </c>
      <c r="W107" s="2">
        <f>_xlfn.FLOOR.MATH((_xlfn.FLOOR.MATH((((2*VLOOKUP($G107, 'EV and Base'!$A$1:$N$671, 14, FALSE))+$Q107)*$I107)/100)+5)*
IF(OR($J107="Timid", $J107="Hasty", $J107="Jolly", $J107="Naive"), 1.1,
IF(OR($J107="Brave", $J107="Relaxed", $J107="Quiet", $J107="Sassy"), 0.9, 1)))</f>
        <v>23</v>
      </c>
      <c r="X107" s="69">
        <v>640</v>
      </c>
      <c r="Y107" s="1">
        <v>322</v>
      </c>
      <c r="AA107" s="23" t="str" cm="1">
        <f t="array" aca="1" ref="AA107" ca="1">IF(NOT(ISNUMBER(INDEX($A:$A,LOOKUP(2,1/($A$1:INDIRECT("$A$"&amp;ROW($A107))&lt;&gt;""),ROW($A$1:INDIRECT("$A$"&amp;ROW($A107)))),1))),"",
IF(NOT(ISNUMBER($A107)),$AA106,
IF($AB107&lt;16,"Lillipup",
IF($AB107&lt;32,"Herdier",
"Stoutland"))))</f>
        <v>Herdier</v>
      </c>
      <c r="AB107" s="25" cm="1">
        <f t="array" aca="1" ref="AB107" ca="1">IF(NOT(ISNUMBER(INDEX($A:$A, LOOKUP(2, 1 / ($A$1:INDIRECT("$A$"&amp;ROW($A107)) &lt;&gt; ""),ROW($A$1:INDIRECT("$A$"&amp;ROW($A107)))), 1))), "",
VLOOKUP($AY107,'Medium-Slow'!$A$1:$B$101,2,TRUE))</f>
        <v>23</v>
      </c>
      <c r="AC107" s="23" cm="1">
        <f t="array" aca="1" ref="AC107" ca="1">IF(NOT(ISNUMBER(INDEX($A:$A, LOOKUP(2, 1 / ($A$1:INDIRECT("$A$"&amp;ROW($A107)) &lt;&gt; ""),ROW($A$1:INDIRECT("$A$"&amp;ROW($A107)))), 1))), "",
INDEX($AC:$AC, LOOKUP(2, 1 / ($AC$1:INDIRECT("$AC$"&amp;ROW($AC107)-1) &lt;&gt; ""),ROW($AC$1:INDIRECT("$AC$"&amp;ROW($AC107)-1))), 1)+
IF(INDEX($AC:$AC, LOOKUP(2, 1 / ($AC$1:INDIRECT("$AC$"&amp;ROW($AC107)-1) &lt;&gt; ""),ROW($AC$1:INDIRECT("$AC$"&amp;ROW($AC107)-1))), 1)+
INDEX($AD:$AD, LOOKUP(2, 1 / ($AD$1:INDIRECT("$AD$"&amp;ROW($AD107)-1) &lt;&gt; ""),ROW($AD$1:INDIRECT("$AD$"&amp;ROW($AD107)-1))), 1)+
INDEX($AE:$AE, LOOKUP(2, 1 / ($AE$1:INDIRECT("$AE$"&amp;ROW($AE107)-1) &lt;&gt; ""),ROW($AE$1:INDIRECT("$AE$"&amp;ROW($AD107)-1))), 1)+
INDEX($AE:$AF, LOOKUP(2, 1 / ($AF$1:INDIRECT("$AF$"&amp;ROW($AF107)-1) &lt;&gt; ""),ROW($AF$1:INDIRECT("$AF$"&amp;ROW($AD107)-1))), 1)+
INDEX($AG:$AG, LOOKUP(2, 1 / ($AG$1:INDIRECT("$AG$"&amp;ROW($AG107)-1) &lt;&gt; ""),ROW($AG$1:INDIRECT("$AG$"&amp;ROW($AD107)-1))), 1)+
INDEX($AH:$AH, LOOKUP(2, 1 / ($AH$1:INDIRECT("$AH$"&amp;ROW($AH107)-1) &lt;&gt; ""),ROW($AH$1:INDIRECT("$AH$"&amp;ROW($AD107)-1))), 1)&gt;=510,0,
IF(INDEX($AC:$AC, LOOKUP(2, 1 / ($AC$1:INDIRECT("$AC$"&amp;ROW($AC107)-1) &lt;&gt; ""),ROW($AC$1:INDIRECT("$AC$"&amp;ROW($AC107)-1))), 1)&gt;=255,0,
VLOOKUP(INDIRECT("$G$"&amp;LOOKUP(2, 1 / ($AC$1:INDIRECT("$AC$"&amp;ROW($AC107)-1) &lt;&gt; ""),ROW($AC$1:INDIRECT("$AC$"&amp;ROW($AC107)-1)))), 'EV and Base'!$A$1:$N$671, 3, FALSE))))</f>
        <v>2</v>
      </c>
      <c r="AD107" s="2" cm="1">
        <f t="array" aca="1" ref="AD107" ca="1">IF(NOT(ISNUMBER(INDEX($A:$A, LOOKUP(2, 1 / ($A$1:INDIRECT("$A$"&amp;ROW($A107)) &lt;&gt; ""),ROW($A$1:INDIRECT("$A$"&amp;ROW($A107)))), 1))), "",
INDEX($AD:$AD, LOOKUP(2, 1 / ($AD$1:INDIRECT("$AD$"&amp;ROW($AD107)-1) &lt;&gt; ""),ROW($AD$1:INDIRECT("$AD$"&amp;ROW($AD107)-1))), 1)+
IF(INDEX($AC:$AC, LOOKUP(2, 1 / ($AC$1:INDIRECT("$AC$"&amp;ROW($AC107)-1) &lt;&gt; ""),ROW($AC$1:INDIRECT("$AC$"&amp;ROW($AC107)-1))), 1)+
INDEX($AD:$AD, LOOKUP(2, 1 / ($AD$1:INDIRECT("$AD$"&amp;ROW($AD107)-1) &lt;&gt; ""),ROW($AD$1:INDIRECT("$AD$"&amp;ROW($AD107)-1))), 1)+
INDEX($AE:$AE, LOOKUP(2, 1 / ($AE$1:INDIRECT("$AE$"&amp;ROW($AE107)-1) &lt;&gt; ""),ROW($AE$1:INDIRECT("$AE$"&amp;ROW($AD107)-1))), 1)+
INDEX($AE:$AF, LOOKUP(2, 1 / ($AF$1:INDIRECT("$AF$"&amp;ROW($AF107)-1) &lt;&gt; ""),ROW($AF$1:INDIRECT("$AF$"&amp;ROW($AD107)-1))), 1)+
INDEX($AG:$AG, LOOKUP(2, 1 / ($AG$1:INDIRECT("$AG$"&amp;ROW($AG107)-1) &lt;&gt; ""),ROW($AG$1:INDIRECT("$AG$"&amp;ROW($AD107)-1))), 1)+
INDEX($AH:$AH, LOOKUP(2, 1 / ($AH$1:INDIRECT("$AH$"&amp;ROW($AH107)-1) &lt;&gt; ""),ROW($AH$1:INDIRECT("$AH$"&amp;ROW($AD107)-1))), 1)&gt;=510,0,
IF(INDEX($AD:$AD, LOOKUP(2, 1 / ($AD$1:INDIRECT("$AD$"&amp;ROW($AD107)-1) &lt;&gt; ""),ROW($AD$1:INDIRECT("$AD$"&amp;ROW($AD107)-1))), 1)&gt;=255,0,
VLOOKUP(INDIRECT("$G$"&amp;LOOKUP(2, 1 / ($AD$1:INDIRECT("$AD$"&amp;ROW($AD107)-1) &lt;&gt; ""),ROW($AD$1:INDIRECT("$AD$"&amp;ROW($AD107)-1)))), 'EV and Base'!$A$1:$N$671, 4, FALSE))))</f>
        <v>27</v>
      </c>
      <c r="AE107" s="2" cm="1">
        <f t="array" aca="1" ref="AE107" ca="1">IF(NOT(ISNUMBER(INDEX($A:$A,LOOKUP(2,1/($A$1:INDIRECT("$A$"&amp;ROW($A107))&lt;&gt;""),ROW($A$1:INDIRECT("$A$"&amp;ROW($A107)))),1))),"",
INDEX($AE:$AE,LOOKUP(2,1/($AE$1:INDIRECT("$AE$"&amp;ROW($AE107)-1)&lt;&gt;""),ROW($AE$1:INDIRECT("$AE$"&amp;ROW($AE107)-1))),1)+
IF(INDEX($AC:$AC,LOOKUP(2,1/($AC$1:INDIRECT("$AC$"&amp;ROW($AC107)-1)&lt;&gt;""),ROW($AC$1:INDIRECT("$AC$"&amp;ROW($AC107)-1))),1)+
INDEX($AD:$AD,LOOKUP(2,1/($AD$1:INDIRECT("$AD$"&amp;ROW($AD107)-1)&lt;&gt;""),ROW($AD$1:INDIRECT("$AD$"&amp;ROW($AD107)-1))),1)+
INDEX($AE:$AE,LOOKUP(2,1/($AE$1:INDIRECT("$AE$"&amp;ROW($AE107)-1)&lt;&gt;""),ROW($AE$1:INDIRECT("$AE$"&amp;ROW($AD107)-1))),1)+
INDEX($AE:$AF,LOOKUP(2,1/($AF$1:INDIRECT("$AF$"&amp;ROW($AF107)-1)&lt;&gt;""),ROW($AF$1:INDIRECT("$AF$"&amp;ROW($AD107)-1))),1)+
INDEX($AG:$AG,LOOKUP(2,1/($AG$1:INDIRECT("$AG$"&amp;ROW($AG107)-1)&lt;&gt;""),ROW($AG$1:INDIRECT("$AG$"&amp;ROW($AD107)-1))),1)+
INDEX($AH:$AH,LOOKUP(2,1/($AH$1:INDIRECT("$AH$"&amp;ROW($AH107)-1)&lt;&gt;""),ROW($AH$1:INDIRECT("$AH$"&amp;ROW($AD107)-1))),1)&gt;=510,0,
IF(INDEX($AE:$AE,LOOKUP(2,1/($AE$1:INDIRECT("$AE$"&amp;ROW($AE107)-1)&lt;&gt;""),ROW($AE$1:INDIRECT("$AE$"&amp;ROW($AE107)-1))),1)&gt;=255,0,
VLOOKUP(INDIRECT("$G$"&amp;LOOKUP(2,1/($AE$1:INDIRECT("$AE$"&amp;ROW($AE107)-1)&lt;&gt;""),ROW($AE$1:INDIRECT("$AE$"&amp;ROW($AE107)-1)))),'EV and Base'!$A$1:$N$671,5,FALSE))))</f>
        <v>0</v>
      </c>
      <c r="AF107" s="2" cm="1">
        <f t="array" aca="1" ref="AF107" ca="1">IF(NOT(ISNUMBER(INDEX($A:$A, LOOKUP(2, 1 / ($A$1:INDIRECT("$A$"&amp;ROW($A107)) &lt;&gt; ""),ROW($A$1:INDIRECT("$A$"&amp;ROW($A107)))), 1))), "",
INDEX($AF:$AF, LOOKUP(2, 1 / ($AF$1:INDIRECT("$AF$"&amp;ROW($AF107)-1) &lt;&gt; ""),ROW($AF$1:INDIRECT("$AF$"&amp;ROW($AF107)-1))), 1)+
IF(INDEX($AC:$AC, LOOKUP(2, 1 / ($AC$1:INDIRECT("$AC$"&amp;ROW($AC107)-1) &lt;&gt; ""),ROW($AC$1:INDIRECT("$AC$"&amp;ROW($AC107)-1))), 1)+
INDEX($AD:$AD, LOOKUP(2, 1 / ($AD$1:INDIRECT("$AD$"&amp;ROW($AD107)-1) &lt;&gt; ""),ROW($AD$1:INDIRECT("$AD$"&amp;ROW($AD107)-1))), 1)+
INDEX($AE:$AE, LOOKUP(2, 1 / ($AE$1:INDIRECT("$AE$"&amp;ROW($AE107)-1) &lt;&gt; ""),ROW($AE$1:INDIRECT("$AE$"&amp;ROW($AD107)-1))), 1)+
INDEX($AE:$AF, LOOKUP(2, 1 / ($AF$1:INDIRECT("$AF$"&amp;ROW($AF107)-1) &lt;&gt; ""),ROW($AF$1:INDIRECT("$AF$"&amp;ROW($AD107)-1))), 1)+
INDEX($AG:$AG, LOOKUP(2, 1 / ($AG$1:INDIRECT("$AG$"&amp;ROW($AG107)-1) &lt;&gt; ""),ROW($AG$1:INDIRECT("$AG$"&amp;ROW($AD107)-1))), 1)+
INDEX($AH:$AH, LOOKUP(2, 1 / ($AH$1:INDIRECT("$AH$"&amp;ROW($AH107)-1) &lt;&gt; ""),ROW($AH$1:INDIRECT("$AH$"&amp;ROW($AD107)-1))), 1)&gt;=510,0,
IF(INDEX($AF:$AF, LOOKUP(2, 1 / ($AF$1:INDIRECT("$AF$"&amp;ROW($AF107)-1) &lt;&gt; ""),ROW($AF$1:INDIRECT("$AF$"&amp;ROW($AF107)-1))), 1)&gt;=255,0,
VLOOKUP(INDIRECT("$G$"&amp;LOOKUP(2, 1 / ($AF$1:INDIRECT("$AF$"&amp;ROW($AF107)-1) &lt;&gt; ""),ROW($AF$1:INDIRECT("$AF$"&amp;ROW($AF107)-1)))), 'EV and Base'!$A$1:$N$671, 6, FALSE))))</f>
        <v>1</v>
      </c>
      <c r="AG107" s="2" cm="1">
        <f t="array" aca="1" ref="AG107" ca="1">IF(NOT(ISNUMBER(INDEX($A:$A, LOOKUP(2, 1 / ($A$1:INDIRECT("$A$"&amp;ROW($A107)) &lt;&gt; ""),ROW($A$1:INDIRECT("$A$"&amp;ROW($A107)))), 1))), "",
INDEX($AG:$AG, LOOKUP(2, 1 / ($AG$1:INDIRECT("$AG$"&amp;ROW($AG107)-1) &lt;&gt; ""),ROW($AG$1:INDIRECT("$AG$"&amp;ROW($AG107)-1))), 1)+
IF(INDEX($AC:$AC, LOOKUP(2, 1 / ($AC$1:INDIRECT("$AC$"&amp;ROW($AC107)-1) &lt;&gt; ""),ROW($AC$1:INDIRECT("$AC$"&amp;ROW($AC107)-1))), 1)+
INDEX($AD:$AD, LOOKUP(2, 1 / ($AD$1:INDIRECT("$AD$"&amp;ROW($AD107)-1) &lt;&gt; ""),ROW($AD$1:INDIRECT("$AD$"&amp;ROW($AD107)-1))), 1)+
INDEX($AE:$AE, LOOKUP(2, 1 / ($AE$1:INDIRECT("$AE$"&amp;ROW($AE107)-1) &lt;&gt; ""),ROW($AE$1:INDIRECT("$AE$"&amp;ROW($AD107)-1))), 1)+
INDEX($AE:$AF, LOOKUP(2, 1 / ($AF$1:INDIRECT("$AF$"&amp;ROW($AF107)-1) &lt;&gt; ""),ROW($AF$1:INDIRECT("$AF$"&amp;ROW($AD107)-1))), 1)+
INDEX($AG:$AG, LOOKUP(2, 1 / ($AG$1:INDIRECT("$AG$"&amp;ROW($AG107)-1) &lt;&gt; ""),ROW($AG$1:INDIRECT("$AG$"&amp;ROW($AD107)-1))), 1)+
INDEX($AH:$AH, LOOKUP(2, 1 / ($AH$1:INDIRECT("$AH$"&amp;ROW($AH107)-1) &lt;&gt; ""),ROW($AH$1:INDIRECT("$AH$"&amp;ROW($AD107)-1))), 1)&gt;=510,0,
IF(INDEX($AG:$AG, LOOKUP(2, 1 / ($AG$1:INDIRECT("$AG$"&amp;ROW($AG107)-1) &lt;&gt; ""),ROW($AG$1:INDIRECT("$AG$"&amp;ROW($AG107)-1))), 1)&gt;=255,0,
VLOOKUP(INDIRECT("$G$"&amp;LOOKUP(2, 1 / ($AG$1:INDIRECT("$AG$"&amp;ROW($AG107)-1) &lt;&gt; ""),ROW($AG$1:INDIRECT("$AG$"&amp;ROW($AG107)-1)))), 'EV and Base'!$A$1:$N$671, 7, FALSE))))</f>
        <v>0</v>
      </c>
      <c r="AH107" s="24" cm="1">
        <f t="array" aca="1" ref="AH107" ca="1">IF(NOT(ISNUMBER(INDEX($A:$A,LOOKUP(2,1/($A$1:INDIRECT("$A$"&amp;ROW($A107))&lt;&gt;""),ROW($A$1:INDIRECT("$A$"&amp;ROW($A107)))),1))),"",
INDEX($AH:$AH,LOOKUP(2,1/($AH$1:INDIRECT("$AH$"&amp;ROW($AH107)-1)&lt;&gt;""),ROW($AH$1:INDIRECT("$AH$"&amp;ROW($AH107)-1))),1)+
IF(INDEX($AC:$AC,LOOKUP(2,1/($AC$1:INDIRECT("$AC$"&amp;ROW($AC107)-1)&lt;&gt;""),ROW($AC$1:INDIRECT("$AC$"&amp;ROW($AC107)-1))),1)+
INDEX($AD:$AD,LOOKUP(2,1/($AD$1:INDIRECT("$AD$"&amp;ROW($AD107)-1)&lt;&gt;""),ROW($AD$1:INDIRECT("$AD$"&amp;ROW($AD107)-1))),1)+
INDEX($AE:$AE,LOOKUP(2,1/($AE$1:INDIRECT("$AE$"&amp;ROW($AE107)-1)&lt;&gt;""),ROW($AE$1:INDIRECT("$AE$"&amp;ROW($AD107)-1))),1)+
INDEX($AE:$AF,LOOKUP(2,1/($AF$1:INDIRECT("$AF$"&amp;ROW($AF107)-1)&lt;&gt;""),ROW($AF$1:INDIRECT("$AF$"&amp;ROW($AD107)-1))),1)+
INDEX($AG:$AG,LOOKUP(2,1/($AG$1:INDIRECT("$AG$"&amp;ROW($AG107)-1)&lt;&gt;""),ROW($AG$1:INDIRECT("$AG$"&amp;ROW($AD107)-1))),1)+
INDEX($AH:$AH,LOOKUP(2,1/($AH$1:INDIRECT("$AH$"&amp;ROW($AH107)-1)&lt;&gt;""),ROW($AH$1:INDIRECT("$AH$"&amp;ROW($AD107)-1))),1)&gt;=510,0,
IF(INDEX($AH:$AH,LOOKUP(2,1/($AH$1:INDIRECT("$AH$"&amp;ROW($AH107)-1)&lt;&gt;""),ROW($AH$1:INDIRECT("$AH$"&amp;ROW($AH107)-1))),1)&gt;=255,0,
VLOOKUP(INDIRECT("$G$"&amp;LOOKUP(2,1/($AH$1:INDIRECT("$AH$"&amp;ROW($AH107)-1)&lt;&gt;""),ROW($AH$1:INDIRECT("$AH$"&amp;ROW($AH107)-1)))),'EV and Base'!$A$1:$N$671,8,FALSE))))</f>
        <v>12</v>
      </c>
      <c r="AI107" s="29" cm="1">
        <f t="array" aca="1" ref="AI107" ca="1">IF(NOT(ISNUMBER(INDEX($A:$A,LOOKUP(2,1/($A$1:INDIRECT("$A$"&amp;ROW($A107))&lt;&gt;""),ROW($A$1:INDIRECT("$A$"&amp;ROW($A107)))),1))),"",
ROUNDDOWN((((2*VLOOKUP($AA107,'EV and Base'!$A$1:$N$671,9,FALSE))+31+ROUNDDOWN($AC107/4,0))*$AB107)/100,0)+$AB107+10)</f>
        <v>70</v>
      </c>
      <c r="AJ107" s="21" cm="1">
        <f t="array" aca="1" ref="AJ107" ca="1">IF(NOT(ISNUMBER(INDEX($A:$A, LOOKUP(2, 1 / ($A$1:INDIRECT("$A$"&amp;ROW($A107)) &lt;&gt; ""),ROW($A$1:INDIRECT("$A$"&amp;ROW($A107)))), 1))), "",
ROUNDDOWN((ROUNDDOWN((((2*VLOOKUP($AA107, 'EV and Base'!$A$1:$N$671, 10, FALSE))+31+ROUNDDOWN($AD107/4, 0))*$AB107)/100, 0)+5)*1.1, 0))</f>
        <v>55</v>
      </c>
      <c r="AK107" s="21" t="str" cm="1">
        <f t="array" aca="1" ref="AK107" ca="1">IF(NOT(ISNUMBER(INDEX($A:$A, LOOKUP(2, 1 / ($A$1:INDIRECT("$A$"&amp;ROW($A107)) &lt;&gt; ""),ROW($A$1:INDIRECT("$A$"&amp;ROW($A107)))), 1))), "",
ROUNDDOWN((ROUNDDOWN((((2*VLOOKUP($AA107, 'EV and Base'!$A$1:$N$671, 11, FALSE))+30+ROUNDDOWN($AE107/4, 0))*$AB107)/100, 0)+5), 0)
&amp;"-"&amp;
ROUNDDOWN((ROUNDDOWN((((2*VLOOKUP($AA107, 'EV and Base'!$A$1:$N$671, 11, FALSE))+31+ROUNDDOWN($AE107/4, 0))*$AB107)/100, 0)+5), 0))</f>
        <v>41-42</v>
      </c>
      <c r="AL107" s="21" t="str" cm="1">
        <f t="array" aca="1" ref="AL107" ca="1">IF(NOT(ISNUMBER(INDEX($A:$A, LOOKUP(2, 1 / ($A$1:INDIRECT("$A$"&amp;ROW($A107)) &lt;&gt; ""),ROW($A$1:INDIRECT("$A$"&amp;ROW($A107)))), 1))), "",
ROUNDDOWN((ROUNDDOWN((((2*VLOOKUP($AA107, 'EV and Base'!$A$1:$N$671, 12, FALSE))+0+ROUNDDOWN($AF107/4, 0))*$AB107)/100, 0)+5)*0.9, 0)
&amp;"-"&amp;
ROUNDDOWN((ROUNDDOWN((((2*VLOOKUP($AA107, 'EV and Base'!$A$1:$N$671, 12, FALSE))+31+ROUNDDOWN($AF107/4, 0))*$AB107)/100, 0)+5)*0.9, 0))</f>
        <v>18-25</v>
      </c>
      <c r="AM107" s="21" t="str" cm="1">
        <f t="array" aca="1" ref="AM107" ca="1">IF(NOT(ISNUMBER(INDEX($A:$A, LOOKUP(2, 1 / ($A$1:INDIRECT("$A$"&amp;ROW($A107)) &lt;&gt; ""),ROW($A$1:INDIRECT("$A$"&amp;ROW($A107)))), 1))), "",
ROUNDDOWN((ROUNDDOWN((((2*VLOOKUP($AA107, 'EV and Base'!$A$1:$N$671, 13, FALSE))+30+ROUNDDOWN($AG107/4, 0))*$AB107)/100, 0)+5), 0)
&amp;"-"&amp;
ROUNDDOWN((ROUNDDOWN((((2*VLOOKUP($AA107, 'EV and Base'!$A$1:$N$671, 13, FALSE))+31+ROUNDDOWN($AG107/4, 0))*$AB107)/100, 0)+5), 0))</f>
        <v>41-42</v>
      </c>
      <c r="AN107" s="25" cm="1">
        <f t="array" aca="1" ref="AN107" ca="1">IF(NOT(ISNUMBER(INDEX($A:$A, LOOKUP(2, 1 / ($A$1:INDIRECT("$A$"&amp;ROW($A107)) &lt;&gt; ""),ROW($A$1:INDIRECT("$A$"&amp;ROW($A107)))), 1))), "",
ROUNDDOWN((ROUNDDOWN((((2*VLOOKUP($AA107, 'EV and Base'!$A$1:$N$671, 14, FALSE))+31+ROUNDDOWN($AH107/4, 0))*$AB107)/100, 0)+5), 0))</f>
        <v>40</v>
      </c>
      <c r="AO107" s="23" cm="1">
        <f t="array" aca="1" ref="AO107" ca="1">IF(NOT(ISNUMBER(INDEX($A:$A, LOOKUP(2, 1 / ($A$1:INDIRECT("$A$"&amp;ROW($A107)) &lt;&gt; ""),ROW($A$1:INDIRECT("$A$"&amp;ROW($A107)))), 1))), "",
ROUNDDOWN((((2*VLOOKUP($AA107, 'EV and Base'!$A$1:$N$671, 9, FALSE))+31+ROUNDDOWN($AC107/4, 0))*$AB107)/100, 0)+$AB107+10)</f>
        <v>70</v>
      </c>
      <c r="AP107" s="2" cm="1">
        <f t="array" aca="1" ref="AP107" ca="1">IF(NOT(ISNUMBER(INDEX($A:$A, LOOKUP(2, 1 / ($A$1:INDIRECT("$A$"&amp;ROW($A107)) &lt;&gt; ""),ROW($A$1:INDIRECT("$A$"&amp;ROW($A107)))), 1))), "",
ROUNDDOWN((ROUNDDOWN((((2*VLOOKUP($AA107, 'EV and Base'!$A$1:$N$671, 10, FALSE))+31+ROUNDDOWN($AD107/4, 0))*$AB107)/100, 0)+5)*1.1, 0))</f>
        <v>55</v>
      </c>
      <c r="AQ107" s="2" cm="1">
        <f t="array" aca="1" ref="AQ107" ca="1">IF(NOT(ISNUMBER(INDEX($A:$A, LOOKUP(2, 1 / ($A$1:INDIRECT("$A$"&amp;ROW($A107)) &lt;&gt; ""),ROW($A$1:INDIRECT("$A$"&amp;ROW($A107)))), 1))), "",
ROUNDDOWN((ROUNDDOWN((((2*VLOOKUP($AA107, 'EV and Base'!$A$1:$N$671, 11, FALSE))+$AV$2+ROUNDDOWN($AE107/4, 0))*$AB107)/100, 0)+5), 0))</f>
        <v>42</v>
      </c>
      <c r="AR107" s="22" cm="1">
        <f t="array" aca="1" ref="AR107" ca="1">IF(NOT(ISNUMBER(INDEX($A:$A, LOOKUP(2, 1 / ($A$1:INDIRECT("$A$"&amp;ROW($A107)) &lt;&gt; ""),ROW($A$1:INDIRECT("$A$"&amp;ROW($A107)))), 1))), "",
ROUNDDOWN((ROUNDDOWN((((2*VLOOKUP($AA107, 'EV and Base'!$A$1:$N$671, 12, FALSE))+$AW$2+ROUNDDOWN($AF107/4, 0))*$AB107)/100, 0)+5)*0.9, 0))</f>
        <v>22</v>
      </c>
      <c r="AS107" s="2" cm="1">
        <f t="array" aca="1" ref="AS107" ca="1">IF(NOT(ISNUMBER(INDEX($A:$A, LOOKUP(2, 1 / ($A$1:INDIRECT("$A$"&amp;ROW($A107)) &lt;&gt; ""),ROW($A$1:INDIRECT("$A$"&amp;ROW($A107)))), 1))), "",
ROUNDDOWN((ROUNDDOWN((((2*VLOOKUP($AA107, 'EV and Base'!$A$1:$N$671, 13, FALSE))+$AX$2+ROUNDDOWN($AG107/4, 0))*$AB107)/100, 0)+5), 0))</f>
        <v>42</v>
      </c>
      <c r="AT107" s="24" cm="1">
        <f t="array" aca="1" ref="AT107" ca="1">IF(NOT(ISNUMBER(INDEX($A:$A, LOOKUP(2, 1 / ($A$1:INDIRECT("$A$"&amp;ROW($A107)) &lt;&gt; ""),ROW($A$1:INDIRECT("$A$"&amp;ROW($A107)))), 1))), "",
ROUNDDOWN((ROUNDDOWN((((2*VLOOKUP($AA107, 'EV and Base'!$A$1:$N$671, 14, FALSE))+31+ROUNDDOWN($AH107/4, 0))*$AB107)/100, 0)+5), 0))</f>
        <v>40</v>
      </c>
      <c r="AU107" s="28">
        <v>149</v>
      </c>
      <c r="AY107" cm="1">
        <f t="array" aca="1" ref="AY107" ca="1">IF(NOT(ISNUMBER(INDEX($A:$A,LOOKUP(2,1/($A$1:INDIRECT("$A$"&amp;ROW($A107))&lt;&gt;""),ROW($A$1:INDIRECT("$A$"&amp;ROW($A107)))),1))),"",
INDEX($AY:$AY,LOOKUP(2,1/($AY$1:INDIRECT("$AY$"&amp;ROW($AY107)-1)&lt;&gt;""),ROW($AY$1:INDIRECT("$AY$"&amp;ROW($AY107)-1))),1)+$BL107)</f>
        <v>9255</v>
      </c>
      <c r="AZ107" s="3" cm="1">
        <f t="array" aca="1" ref="AZ107" ca="1">IF(NOT(ISNUMBER(INDEX($A:$A, LOOKUP(2, 1 / ($A$1:INDIRECT("$A$"&amp;ROW($A107)) &lt;&gt; ""),ROW($A$1:INDIRECT("$A$"&amp;ROW($A107)))), 1))), "",
VLOOKUP(INDIRECT("$G$"&amp;LOOKUP(2, 1 / ($AY$1:INDIRECT("$AY$"&amp;ROW($AY107)-1) &lt;&gt; ""),ROW($AY$1:INDIRECT("$AY$"&amp;ROW($AY107)-1)))),'EV and Base'!A102:N772,2,FALSE))</f>
        <v>58</v>
      </c>
      <c r="BA107" s="3" cm="1">
        <f t="array" aca="1" ref="BA107" ca="1">IF(NOT(ISNUMBER(INDEX($A:$A, LOOKUP(2, 1 / ($A$1:INDIRECT("$A$"&amp;ROW($A107)) &lt;&gt; ""),ROW($A$1:INDIRECT("$A$"&amp;ROW($A107)))), 1))), "",
INDIRECT("$I$"&amp;LOOKUP(2, 1 / ($AY$1:INDIRECT("$AY$"&amp;ROW($AY107)-1) &lt;&gt; ""),ROW($AY$1:INDIRECT("$AY$"&amp;ROW($AY107)-1)))))</f>
        <v>17</v>
      </c>
      <c r="BB107" s="1" cm="1">
        <f t="array" aca="1" ref="BB107" ca="1">IF(NOT(ISNUMBER(INDEX($A:$A, LOOKUP(2, 1 / ($A$1:INDIRECT("$A$"&amp;ROW($A107)) &lt;&gt; ""),ROW($A$1:INDIRECT("$A$"&amp;ROW($A107)))), 1))), "",
INDIRECT("$AB$"&amp;LOOKUP(2, 1 / ($AY$1:INDIRECT("$AY$"&amp;ROW($AY107)-1) &lt;&gt; ""),ROW($AY$1:INDIRECT("$AY$"&amp;ROW($AY107)-1)))))</f>
        <v>23</v>
      </c>
      <c r="BC107" s="3" cm="1">
        <f t="array" aca="1" ref="BC107" ca="1">IF(NOT(ISNUMBER(INDEX($A:$A,LOOKUP(2,1/($A$1:INDIRECT("$A$"&amp;ROW($A107))&lt;&gt;""),ROW($A$1:INDIRECT("$A$"&amp;ROW($A107)))),1))),"",
$BA107+$BA107+10)</f>
        <v>44</v>
      </c>
      <c r="BD107" s="3" cm="1">
        <f t="array" aca="1" ref="BD107" ca="1">IF(NOT(ISNUMBER(INDEX($A:$A,LOOKUP(2,1/($A$1:INDIRECT("$A$"&amp;ROW($A107))&lt;&gt;""),ROW($A$1:INDIRECT("$A$"&amp;ROW($A107)))),1))),"",
$BA107+$BB107+10)</f>
        <v>50</v>
      </c>
      <c r="BE107" s="3" cm="1">
        <f t="array" aca="1" ref="BE107" ca="1">IF(NOT(ISNUMBER(INDEX($A:$A,LOOKUP(2,1/($A$1:INDIRECT("$A$"&amp;ROW($A107))&lt;&gt;""),ROW($A$1:INDIRECT("$A$"&amp;ROW($A107)))),1))),"",
$BC107*$BC107)</f>
        <v>1936</v>
      </c>
      <c r="BF107" s="3" cm="1">
        <f t="array" aca="1" ref="BF107" ca="1">IF(NOT(ISNUMBER(INDEX($A:$A,LOOKUP(2,1/($A$1:INDIRECT("$A$"&amp;ROW($A107))&lt;&gt;""),ROW($A$1:INDIRECT("$A$"&amp;ROW($A107)))),1))),"",
$BD107*$BD107)</f>
        <v>2500</v>
      </c>
      <c r="BG107" s="3" cm="1">
        <f t="array" aca="1" ref="BG107" ca="1">IF(NOT(ISNUMBER(INDEX($A:$A,LOOKUP(2,1/($A$1:INDIRECT("$A$"&amp;ROW($A107))&lt;&gt;""),ROW($A$1:INDIRECT("$A$"&amp;ROW($A107)))),1))),"",
_xlfn.FLOOR.MATH(1.5*_xlfn.FLOOR.MATH($AZ107*BA107/5)))</f>
        <v>295</v>
      </c>
      <c r="BH107" s="3" cm="1">
        <f t="array" aca="1" ref="BH107" ca="1">IF(NOT(ISNUMBER(INDEX($A:$A, LOOKUP(2, 1 / ($A$1:INDIRECT("$A$"&amp;ROW($A107)) &lt;&gt; ""),ROW($A$1:INDIRECT("$A$"&amp;ROW($A107)))), 1))), "",
_xlfn.FLOOR.MATH($BG107/IF(OR(INDIRECT("$C$"&amp;LOOKUP(2, 1 / ($AY$1:INDIRECT("$AY$"&amp;ROW($AY107)-1) &lt;&gt; ""),ROW($AY$1:INDIRECT("$AY$"&amp;ROW($AY107)-1))))="Multi",
INDIRECT("$C$"&amp;LOOKUP(2, 1 / ($AY$1:INDIRECT("$AY$"&amp;ROW($AY107)-1) &lt;&gt; ""),ROW($AY$1:INDIRECT("$AY$"&amp;ROW($AY107)-1))))="Double"),2,1)))</f>
        <v>295</v>
      </c>
      <c r="BI107" s="3" cm="1">
        <f t="array" aca="1" ref="BI107" ca="1">IF(NOT(ISNUMBER(INDEX($A:$A,LOOKUP(2,1/($A$1:INDIRECT("$A$"&amp;ROW($A107))&lt;&gt;""),ROW($A$1:INDIRECT("$A$"&amp;ROW($A107)))),1))),"",
VLOOKUP($BC107,GameFreakSQRT!$A$1:$B$200,2,FALSE))</f>
        <v>27170</v>
      </c>
      <c r="BJ107" s="3" cm="1">
        <f t="array" aca="1" ref="BJ107" ca="1">IF(NOT(ISNUMBER(INDEX($A:$A,LOOKUP(2,1/($A$1:INDIRECT("$A$"&amp;ROW($A107))&lt;&gt;""),ROW($A$1:INDIRECT("$A$"&amp;ROW($A107)))),1))),"",
VLOOKUP($BD107,GameFreakSQRT!$A$1:$B$200,2,FALSE))</f>
        <v>28963</v>
      </c>
      <c r="BK107" s="3" cm="1">
        <f t="array" aca="1" ref="BK107" ca="1">IF(NOT(ISNUMBER(INDEX($A:$A,LOOKUP(2,1/($A$1:INDIRECT("$A$"&amp;ROW($A107))&lt;&gt;""),ROW($A$1:INDIRECT("$A$"&amp;ROW($A107)))),1))),"",
_xlfn.FLOOR.MATH((($BI107*$BE107)*$BH107)/($BJ107*$BF107))+1)</f>
        <v>215</v>
      </c>
      <c r="BL107" s="3" cm="1">
        <f t="array" aca="1" ref="BL107" ca="1">IF(NOT(ISNUMBER(INDEX($A:$A,LOOKUP(2,1/($A$1:INDIRECT("$A$"&amp;ROW($A107))&lt;&gt;""),ROW($A$1:INDIRECT("$A$"&amp;ROW($A107)))),1))),"",
_xlfn.FLOOR.MATH($BK107*IF(NOT(INDIRECT("$Z$"&amp;LOOKUP(2, 1 / ($AY$1:INDIRECT("$AY$"&amp;ROW($AY107)-1) &lt;&gt; ""),ROW($AY$1:INDIRECT("$AY$"&amp;ROW($AY107)-1))))=""),1.5,1)))</f>
        <v>215</v>
      </c>
      <c r="BM107" s="3" cm="1">
        <f t="array" aca="1" ref="BM107" ca="1">IF(NOT(ISNUMBER(INDEX($A:$A, LOOKUP(2, 1 / ($A$1:INDIRECT("$A$"&amp;ROW($A107)) &lt;&gt; ""),ROW($A$1:INDIRECT("$A$"&amp;ROW($A107)))), 1))), "",
INDIRECT("$Y$"&amp;LOOKUP(2, 1 / ($AY$1:INDIRECT("$AY$"&amp;ROW($AY107)-1) &lt;&gt; ""),ROW($AY$1:INDIRECT("$AY$"&amp;ROW($AY107)-1)))))</f>
        <v>215</v>
      </c>
      <c r="BN107" s="3" t="b">
        <f t="shared" ca="1" si="7"/>
        <v>1</v>
      </c>
      <c r="CT107" s="3" cm="1">
        <f t="array" aca="1" ref="CT107" ca="1">IF(NOT(ISNUMBER(INDEX($A:$A, LOOKUP(2, 1 / ($A$1:INDIRECT("$A$"&amp;ROW($A107)) &lt;&gt; ""),ROW($A$1:INDIRECT("$A$"&amp;ROW($A107)))), 1))), "",
$AY107-INDEX($AY:$AY, LOOKUP(2, 1 / ($AY$1:INDIRECT("$AV$"&amp;ROW($AY107)-1) &lt;&gt; ""),ROW($AY$1:INDIRECT("$AV$"&amp;ROW($AY107)-1))), 1))</f>
        <v>9255</v>
      </c>
      <c r="CU107" s="3" cm="1">
        <f t="array" aca="1" ref="CU107" ca="1">IF(NOT(ISNUMBER(INDEX($A:$A, LOOKUP(2, 1 / ($A$1:INDIRECT("$A$"&amp;ROW($A107)) &lt;&gt; ""),ROW($A$1:INDIRECT("$A$"&amp;ROW($A107)))), 1))), "",
INDEX($Y:$Y, LOOKUP(2, 1 / ($Y$1:INDIRECT("$Y$"&amp;ROW($Y107)-1) &lt;&gt; ""),ROW($Y$1:INDIRECT("$Y$"&amp;ROW($Y107)-1))), 1))</f>
        <v>215</v>
      </c>
      <c r="CV107" s="1">
        <f ca="1">IFERROR(VLOOKUP($AY107, 'Medium-Slow'!$A$1:$B$101, 2, TRUE),"")</f>
        <v>23</v>
      </c>
    </row>
    <row r="108" spans="1:100" x14ac:dyDescent="0.45">
      <c r="A108" s="69"/>
      <c r="B108" s="69"/>
      <c r="C108" s="69" t="str">
        <f>$C107</f>
        <v>Single</v>
      </c>
      <c r="D108" s="69"/>
      <c r="E108" s="69"/>
      <c r="F108" s="56">
        <v>2</v>
      </c>
      <c r="G108" s="2" t="s">
        <v>210</v>
      </c>
      <c r="H108" s="2" t="s">
        <v>50</v>
      </c>
      <c r="I108" s="2">
        <v>20</v>
      </c>
      <c r="J108" s="2" t="s">
        <v>157</v>
      </c>
      <c r="K108" s="2" t="s">
        <v>239</v>
      </c>
      <c r="L108" s="2" t="s">
        <v>53</v>
      </c>
      <c r="M108" s="2" t="s">
        <v>214</v>
      </c>
      <c r="N108" s="2" t="s">
        <v>215</v>
      </c>
      <c r="O108" s="2" t="s">
        <v>240</v>
      </c>
      <c r="P108" s="2" t="s">
        <v>284</v>
      </c>
      <c r="Q108" s="2">
        <v>6</v>
      </c>
      <c r="R108" s="2">
        <f>_xlfn.FLOOR.MATH((((2*VLOOKUP(G108, 'EV and Base'!$A$1:$N$671, 9, FALSE))+$Q108)*$I108)/100)+$I108+10</f>
        <v>43</v>
      </c>
      <c r="S108" s="2">
        <f>_xlfn.FLOOR.MATH((_xlfn.FLOOR.MATH((((2*VLOOKUP($G108, 'EV and Base'!$A$1:$N$671, 10, FALSE))+$Q108)*$I108)/100)+5)*
IF(OR($J108="Lonely", $J108="Brave", $J108="Adamant", $J108="Naughty"), 1.1,
IF(OR($J108="Bold", $J108="Timid", $J108="Modest", $J108="Calm"), 0.9, 1)))</f>
        <v>24</v>
      </c>
      <c r="T108" s="2">
        <f>_xlfn.FLOOR.MATH((_xlfn.FLOOR.MATH((((2*VLOOKUP($G108, 'EV and Base'!$A$1:$N$671, 11, FALSE))+$Q108)*$I108)/100)+5)*
IF(OR($J108="Bold", $J108="Relaxed", $J108="Impish", $J108="Lax"), 1.1,
IF(OR($J108="Lonely", $J108="Hasty", $J108="Mild", $J108="Gentle"), 0.9, 1)))</f>
        <v>29</v>
      </c>
      <c r="U108" s="2">
        <f>_xlfn.FLOOR.MATH((_xlfn.FLOOR.MATH((((2*VLOOKUP($G108, 'EV and Base'!$A$1:$N$671, 12, FALSE))+$Q108)*$I108)/100)+5)*
IF(OR($J108="Modest", $J108="Mild", $J108="Quiet", $J108="Rash"), 1.1,
IF(OR($J108="Adamant", $J108="Impish", $J108="Jolly", $J108="Careful"), 0.9, 1)))</f>
        <v>18</v>
      </c>
      <c r="V108" s="2">
        <f>_xlfn.FLOOR.MATH((_xlfn.FLOOR.MATH((((2*VLOOKUP($G108, 'EV and Base'!$A$1:$N$671, 13, FALSE))+$Q108)*$I108)/100)+5)*
IF(OR($J108="Calm", $J108="Gentle", $J108="Sassy", $J108="Careful"), 1.1,
IF(OR($J108="Naughty", $J108="Lax", $J108="Naive", $J108="Rash"), 0.9, 1)))</f>
        <v>21</v>
      </c>
      <c r="W108" s="2">
        <f>_xlfn.FLOOR.MATH((_xlfn.FLOOR.MATH((((2*VLOOKUP($G108, 'EV and Base'!$A$1:$N$671, 14, FALSE))+$Q108)*$I108)/100)+5)*
IF(OR($J108="Timid", $J108="Hasty", $J108="Jolly", $J108="Naive"), 1.1,
IF(OR($J108="Brave", $J108="Relaxed", $J108="Quiet", $J108="Sassy"), 0.9, 1)))</f>
        <v>29</v>
      </c>
      <c r="X108" s="69"/>
      <c r="Y108" s="1">
        <v>270</v>
      </c>
      <c r="AA108" s="23" t="str" cm="1">
        <f t="array" aca="1" ref="AA108" ca="1">IF(NOT(ISNUMBER(INDEX($A:$A,LOOKUP(2,1/($A$1:INDIRECT("$A$"&amp;ROW($A108))&lt;&gt;""),ROW($A$1:INDIRECT("$A$"&amp;ROW($A108)))),1))),"",
IF(NOT(ISNUMBER($A108)),$AA107,
IF($AB108&lt;16,"Lillipup",
IF($AB108&lt;32,"Herdier",
"Stoutland"))))</f>
        <v>Herdier</v>
      </c>
      <c r="AB108" s="25" cm="1">
        <f t="array" aca="1" ref="AB108" ca="1">IF(NOT(ISNUMBER(INDEX($A:$A, LOOKUP(2, 1 / ($A$1:INDIRECT("$A$"&amp;ROW($A108)) &lt;&gt; ""),ROW($A$1:INDIRECT("$A$"&amp;ROW($A108)))), 1))), "",
VLOOKUP($AY108,'Medium-Slow'!$A$1:$B$101,2,TRUE))</f>
        <v>23</v>
      </c>
      <c r="AC108" s="23" cm="1">
        <f t="array" aca="1" ref="AC108" ca="1">IF(NOT(ISNUMBER(INDEX($A:$A, LOOKUP(2, 1 / ($A$1:INDIRECT("$A$"&amp;ROW($A108)) &lt;&gt; ""),ROW($A$1:INDIRECT("$A$"&amp;ROW($A108)))), 1))), "",
INDEX($AC:$AC, LOOKUP(2, 1 / ($AC$1:INDIRECT("$AC$"&amp;ROW($AC108)-1) &lt;&gt; ""),ROW($AC$1:INDIRECT("$AC$"&amp;ROW($AC108)-1))), 1)+
IF(INDEX($AC:$AC, LOOKUP(2, 1 / ($AC$1:INDIRECT("$AC$"&amp;ROW($AC108)-1) &lt;&gt; ""),ROW($AC$1:INDIRECT("$AC$"&amp;ROW($AC108)-1))), 1)+
INDEX($AD:$AD, LOOKUP(2, 1 / ($AD$1:INDIRECT("$AD$"&amp;ROW($AD108)-1) &lt;&gt; ""),ROW($AD$1:INDIRECT("$AD$"&amp;ROW($AD108)-1))), 1)+
INDEX($AE:$AE, LOOKUP(2, 1 / ($AE$1:INDIRECT("$AE$"&amp;ROW($AE108)-1) &lt;&gt; ""),ROW($AE$1:INDIRECT("$AE$"&amp;ROW($AD108)-1))), 1)+
INDEX($AE:$AF, LOOKUP(2, 1 / ($AF$1:INDIRECT("$AF$"&amp;ROW($AF108)-1) &lt;&gt; ""),ROW($AF$1:INDIRECT("$AF$"&amp;ROW($AD108)-1))), 1)+
INDEX($AG:$AG, LOOKUP(2, 1 / ($AG$1:INDIRECT("$AG$"&amp;ROW($AG108)-1) &lt;&gt; ""),ROW($AG$1:INDIRECT("$AG$"&amp;ROW($AD108)-1))), 1)+
INDEX($AH:$AH, LOOKUP(2, 1 / ($AH$1:INDIRECT("$AH$"&amp;ROW($AH108)-1) &lt;&gt; ""),ROW($AH$1:INDIRECT("$AH$"&amp;ROW($AD108)-1))), 1)&gt;=510,0,
IF(INDEX($AC:$AC, LOOKUP(2, 1 / ($AC$1:INDIRECT("$AC$"&amp;ROW($AC108)-1) &lt;&gt; ""),ROW($AC$1:INDIRECT("$AC$"&amp;ROW($AC108)-1))), 1)&gt;=255,0,
VLOOKUP(INDIRECT("$G$"&amp;LOOKUP(2, 1 / ($AC$1:INDIRECT("$AC$"&amp;ROW($AC108)-1) &lt;&gt; ""),ROW($AC$1:INDIRECT("$AC$"&amp;ROW($AC108)-1)))), 'EV and Base'!$A$1:$N$671, 3, FALSE))))</f>
        <v>2</v>
      </c>
      <c r="AD108" s="2" cm="1">
        <f t="array" aca="1" ref="AD108" ca="1">IF(NOT(ISNUMBER(INDEX($A:$A, LOOKUP(2, 1 / ($A$1:INDIRECT("$A$"&amp;ROW($A108)) &lt;&gt; ""),ROW($A$1:INDIRECT("$A$"&amp;ROW($A108)))), 1))), "",
INDEX($AD:$AD, LOOKUP(2, 1 / ($AD$1:INDIRECT("$AD$"&amp;ROW($AD108)-1) &lt;&gt; ""),ROW($AD$1:INDIRECT("$AD$"&amp;ROW($AD108)-1))), 1)+
IF(INDEX($AC:$AC, LOOKUP(2, 1 / ($AC$1:INDIRECT("$AC$"&amp;ROW($AC108)-1) &lt;&gt; ""),ROW($AC$1:INDIRECT("$AC$"&amp;ROW($AC108)-1))), 1)+
INDEX($AD:$AD, LOOKUP(2, 1 / ($AD$1:INDIRECT("$AD$"&amp;ROW($AD108)-1) &lt;&gt; ""),ROW($AD$1:INDIRECT("$AD$"&amp;ROW($AD108)-1))), 1)+
INDEX($AE:$AE, LOOKUP(2, 1 / ($AE$1:INDIRECT("$AE$"&amp;ROW($AE108)-1) &lt;&gt; ""),ROW($AE$1:INDIRECT("$AE$"&amp;ROW($AD108)-1))), 1)+
INDEX($AE:$AF, LOOKUP(2, 1 / ($AF$1:INDIRECT("$AF$"&amp;ROW($AF108)-1) &lt;&gt; ""),ROW($AF$1:INDIRECT("$AF$"&amp;ROW($AD108)-1))), 1)+
INDEX($AG:$AG, LOOKUP(2, 1 / ($AG$1:INDIRECT("$AG$"&amp;ROW($AG108)-1) &lt;&gt; ""),ROW($AG$1:INDIRECT("$AG$"&amp;ROW($AD108)-1))), 1)+
INDEX($AH:$AH, LOOKUP(2, 1 / ($AH$1:INDIRECT("$AH$"&amp;ROW($AH108)-1) &lt;&gt; ""),ROW($AH$1:INDIRECT("$AH$"&amp;ROW($AD108)-1))), 1)&gt;=510,0,
IF(INDEX($AD:$AD, LOOKUP(2, 1 / ($AD$1:INDIRECT("$AD$"&amp;ROW($AD108)-1) &lt;&gt; ""),ROW($AD$1:INDIRECT("$AD$"&amp;ROW($AD108)-1))), 1)&gt;=255,0,
VLOOKUP(INDIRECT("$G$"&amp;LOOKUP(2, 1 / ($AD$1:INDIRECT("$AD$"&amp;ROW($AD108)-1) &lt;&gt; ""),ROW($AD$1:INDIRECT("$AD$"&amp;ROW($AD108)-1)))), 'EV and Base'!$A$1:$N$671, 4, FALSE))))</f>
        <v>27</v>
      </c>
      <c r="AE108" s="2" cm="1">
        <f t="array" aca="1" ref="AE108" ca="1">IF(NOT(ISNUMBER(INDEX($A:$A,LOOKUP(2,1/($A$1:INDIRECT("$A$"&amp;ROW($A108))&lt;&gt;""),ROW($A$1:INDIRECT("$A$"&amp;ROW($A108)))),1))),"",
INDEX($AE:$AE,LOOKUP(2,1/($AE$1:INDIRECT("$AE$"&amp;ROW($AE108)-1)&lt;&gt;""),ROW($AE$1:INDIRECT("$AE$"&amp;ROW($AE108)-1))),1)+
IF(INDEX($AC:$AC,LOOKUP(2,1/($AC$1:INDIRECT("$AC$"&amp;ROW($AC108)-1)&lt;&gt;""),ROW($AC$1:INDIRECT("$AC$"&amp;ROW($AC108)-1))),1)+
INDEX($AD:$AD,LOOKUP(2,1/($AD$1:INDIRECT("$AD$"&amp;ROW($AD108)-1)&lt;&gt;""),ROW($AD$1:INDIRECT("$AD$"&amp;ROW($AD108)-1))),1)+
INDEX($AE:$AE,LOOKUP(2,1/($AE$1:INDIRECT("$AE$"&amp;ROW($AE108)-1)&lt;&gt;""),ROW($AE$1:INDIRECT("$AE$"&amp;ROW($AD108)-1))),1)+
INDEX($AE:$AF,LOOKUP(2,1/($AF$1:INDIRECT("$AF$"&amp;ROW($AF108)-1)&lt;&gt;""),ROW($AF$1:INDIRECT("$AF$"&amp;ROW($AD108)-1))),1)+
INDEX($AG:$AG,LOOKUP(2,1/($AG$1:INDIRECT("$AG$"&amp;ROW($AG108)-1)&lt;&gt;""),ROW($AG$1:INDIRECT("$AG$"&amp;ROW($AD108)-1))),1)+
INDEX($AH:$AH,LOOKUP(2,1/($AH$1:INDIRECT("$AH$"&amp;ROW($AH108)-1)&lt;&gt;""),ROW($AH$1:INDIRECT("$AH$"&amp;ROW($AD108)-1))),1)&gt;=510,0,
IF(INDEX($AE:$AE,LOOKUP(2,1/($AE$1:INDIRECT("$AE$"&amp;ROW($AE108)-1)&lt;&gt;""),ROW($AE$1:INDIRECT("$AE$"&amp;ROW($AE108)-1))),1)&gt;=255,0,
VLOOKUP(INDIRECT("$G$"&amp;LOOKUP(2,1/($AE$1:INDIRECT("$AE$"&amp;ROW($AE108)-1)&lt;&gt;""),ROW($AE$1:INDIRECT("$AE$"&amp;ROW($AE108)-1)))),'EV and Base'!$A$1:$N$671,5,FALSE))))</f>
        <v>1</v>
      </c>
      <c r="AF108" s="2" cm="1">
        <f t="array" aca="1" ref="AF108" ca="1">IF(NOT(ISNUMBER(INDEX($A:$A, LOOKUP(2, 1 / ($A$1:INDIRECT("$A$"&amp;ROW($A108)) &lt;&gt; ""),ROW($A$1:INDIRECT("$A$"&amp;ROW($A108)))), 1))), "",
INDEX($AF:$AF, LOOKUP(2, 1 / ($AF$1:INDIRECT("$AF$"&amp;ROW($AF108)-1) &lt;&gt; ""),ROW($AF$1:INDIRECT("$AF$"&amp;ROW($AF108)-1))), 1)+
IF(INDEX($AC:$AC, LOOKUP(2, 1 / ($AC$1:INDIRECT("$AC$"&amp;ROW($AC108)-1) &lt;&gt; ""),ROW($AC$1:INDIRECT("$AC$"&amp;ROW($AC108)-1))), 1)+
INDEX($AD:$AD, LOOKUP(2, 1 / ($AD$1:INDIRECT("$AD$"&amp;ROW($AD108)-1) &lt;&gt; ""),ROW($AD$1:INDIRECT("$AD$"&amp;ROW($AD108)-1))), 1)+
INDEX($AE:$AE, LOOKUP(2, 1 / ($AE$1:INDIRECT("$AE$"&amp;ROW($AE108)-1) &lt;&gt; ""),ROW($AE$1:INDIRECT("$AE$"&amp;ROW($AD108)-1))), 1)+
INDEX($AE:$AF, LOOKUP(2, 1 / ($AF$1:INDIRECT("$AF$"&amp;ROW($AF108)-1) &lt;&gt; ""),ROW($AF$1:INDIRECT("$AF$"&amp;ROW($AD108)-1))), 1)+
INDEX($AG:$AG, LOOKUP(2, 1 / ($AG$1:INDIRECT("$AG$"&amp;ROW($AG108)-1) &lt;&gt; ""),ROW($AG$1:INDIRECT("$AG$"&amp;ROW($AD108)-1))), 1)+
INDEX($AH:$AH, LOOKUP(2, 1 / ($AH$1:INDIRECT("$AH$"&amp;ROW($AH108)-1) &lt;&gt; ""),ROW($AH$1:INDIRECT("$AH$"&amp;ROW($AD108)-1))), 1)&gt;=510,0,
IF(INDEX($AF:$AF, LOOKUP(2, 1 / ($AF$1:INDIRECT("$AF$"&amp;ROW($AF108)-1) &lt;&gt; ""),ROW($AF$1:INDIRECT("$AF$"&amp;ROW($AF108)-1))), 1)&gt;=255,0,
VLOOKUP(INDIRECT("$G$"&amp;LOOKUP(2, 1 / ($AF$1:INDIRECT("$AF$"&amp;ROW($AF108)-1) &lt;&gt; ""),ROW($AF$1:INDIRECT("$AF$"&amp;ROW($AF108)-1)))), 'EV and Base'!$A$1:$N$671, 6, FALSE))))</f>
        <v>1</v>
      </c>
      <c r="AG108" s="2" cm="1">
        <f t="array" aca="1" ref="AG108" ca="1">IF(NOT(ISNUMBER(INDEX($A:$A, LOOKUP(2, 1 / ($A$1:INDIRECT("$A$"&amp;ROW($A108)) &lt;&gt; ""),ROW($A$1:INDIRECT("$A$"&amp;ROW($A108)))), 1))), "",
INDEX($AG:$AG, LOOKUP(2, 1 / ($AG$1:INDIRECT("$AG$"&amp;ROW($AG108)-1) &lt;&gt; ""),ROW($AG$1:INDIRECT("$AG$"&amp;ROW($AG108)-1))), 1)+
IF(INDEX($AC:$AC, LOOKUP(2, 1 / ($AC$1:INDIRECT("$AC$"&amp;ROW($AC108)-1) &lt;&gt; ""),ROW($AC$1:INDIRECT("$AC$"&amp;ROW($AC108)-1))), 1)+
INDEX($AD:$AD, LOOKUP(2, 1 / ($AD$1:INDIRECT("$AD$"&amp;ROW($AD108)-1) &lt;&gt; ""),ROW($AD$1:INDIRECT("$AD$"&amp;ROW($AD108)-1))), 1)+
INDEX($AE:$AE, LOOKUP(2, 1 / ($AE$1:INDIRECT("$AE$"&amp;ROW($AE108)-1) &lt;&gt; ""),ROW($AE$1:INDIRECT("$AE$"&amp;ROW($AD108)-1))), 1)+
INDEX($AE:$AF, LOOKUP(2, 1 / ($AF$1:INDIRECT("$AF$"&amp;ROW($AF108)-1) &lt;&gt; ""),ROW($AF$1:INDIRECT("$AF$"&amp;ROW($AD108)-1))), 1)+
INDEX($AG:$AG, LOOKUP(2, 1 / ($AG$1:INDIRECT("$AG$"&amp;ROW($AG108)-1) &lt;&gt; ""),ROW($AG$1:INDIRECT("$AG$"&amp;ROW($AD108)-1))), 1)+
INDEX($AH:$AH, LOOKUP(2, 1 / ($AH$1:INDIRECT("$AH$"&amp;ROW($AH108)-1) &lt;&gt; ""),ROW($AH$1:INDIRECT("$AH$"&amp;ROW($AD108)-1))), 1)&gt;=510,0,
IF(INDEX($AG:$AG, LOOKUP(2, 1 / ($AG$1:INDIRECT("$AG$"&amp;ROW($AG108)-1) &lt;&gt; ""),ROW($AG$1:INDIRECT("$AG$"&amp;ROW($AG108)-1))), 1)&gt;=255,0,
VLOOKUP(INDIRECT("$G$"&amp;LOOKUP(2, 1 / ($AG$1:INDIRECT("$AG$"&amp;ROW($AG108)-1) &lt;&gt; ""),ROW($AG$1:INDIRECT("$AG$"&amp;ROW($AG108)-1)))), 'EV and Base'!$A$1:$N$671, 7, FALSE))))</f>
        <v>0</v>
      </c>
      <c r="AH108" s="24" cm="1">
        <f t="array" aca="1" ref="AH108" ca="1">IF(NOT(ISNUMBER(INDEX($A:$A,LOOKUP(2,1/($A$1:INDIRECT("$A$"&amp;ROW($A108))&lt;&gt;""),ROW($A$1:INDIRECT("$A$"&amp;ROW($A108)))),1))),"",
INDEX($AH:$AH,LOOKUP(2,1/($AH$1:INDIRECT("$AH$"&amp;ROW($AH108)-1)&lt;&gt;""),ROW($AH$1:INDIRECT("$AH$"&amp;ROW($AH108)-1))),1)+
IF(INDEX($AC:$AC,LOOKUP(2,1/($AC$1:INDIRECT("$AC$"&amp;ROW($AC108)-1)&lt;&gt;""),ROW($AC$1:INDIRECT("$AC$"&amp;ROW($AC108)-1))),1)+
INDEX($AD:$AD,LOOKUP(2,1/($AD$1:INDIRECT("$AD$"&amp;ROW($AD108)-1)&lt;&gt;""),ROW($AD$1:INDIRECT("$AD$"&amp;ROW($AD108)-1))),1)+
INDEX($AE:$AE,LOOKUP(2,1/($AE$1:INDIRECT("$AE$"&amp;ROW($AE108)-1)&lt;&gt;""),ROW($AE$1:INDIRECT("$AE$"&amp;ROW($AD108)-1))),1)+
INDEX($AE:$AF,LOOKUP(2,1/($AF$1:INDIRECT("$AF$"&amp;ROW($AF108)-1)&lt;&gt;""),ROW($AF$1:INDIRECT("$AF$"&amp;ROW($AD108)-1))),1)+
INDEX($AG:$AG,LOOKUP(2,1/($AG$1:INDIRECT("$AG$"&amp;ROW($AG108)-1)&lt;&gt;""),ROW($AG$1:INDIRECT("$AG$"&amp;ROW($AD108)-1))),1)+
INDEX($AH:$AH,LOOKUP(2,1/($AH$1:INDIRECT("$AH$"&amp;ROW($AH108)-1)&lt;&gt;""),ROW($AH$1:INDIRECT("$AH$"&amp;ROW($AD108)-1))),1)&gt;=510,0,
IF(INDEX($AH:$AH,LOOKUP(2,1/($AH$1:INDIRECT("$AH$"&amp;ROW($AH108)-1)&lt;&gt;""),ROW($AH$1:INDIRECT("$AH$"&amp;ROW($AH108)-1))),1)&gt;=255,0,
VLOOKUP(INDIRECT("$G$"&amp;LOOKUP(2,1/($AH$1:INDIRECT("$AH$"&amp;ROW($AH108)-1)&lt;&gt;""),ROW($AH$1:INDIRECT("$AH$"&amp;ROW($AH108)-1)))),'EV and Base'!$A$1:$N$671,8,FALSE))))</f>
        <v>12</v>
      </c>
      <c r="AI108" s="29" cm="1">
        <f t="array" aca="1" ref="AI108" ca="1">IF(NOT(ISNUMBER(INDEX($A:$A,LOOKUP(2,1/($A$1:INDIRECT("$A$"&amp;ROW($A108))&lt;&gt;""),ROW($A$1:INDIRECT("$A$"&amp;ROW($A108)))),1))),"",
ROUNDDOWN((((2*VLOOKUP($AA108,'EV and Base'!$A$1:$N$671,9,FALSE))+31+ROUNDDOWN($AC108/4,0))*$AB108)/100,0)+$AB108+10)</f>
        <v>70</v>
      </c>
      <c r="AJ108" s="21" cm="1">
        <f t="array" aca="1" ref="AJ108" ca="1">IF(NOT(ISNUMBER(INDEX($A:$A, LOOKUP(2, 1 / ($A$1:INDIRECT("$A$"&amp;ROW($A108)) &lt;&gt; ""),ROW($A$1:INDIRECT("$A$"&amp;ROW($A108)))), 1))), "",
ROUNDDOWN((ROUNDDOWN((((2*VLOOKUP($AA108, 'EV and Base'!$A$1:$N$671, 10, FALSE))+31+ROUNDDOWN($AD108/4, 0))*$AB108)/100, 0)+5)*1.1, 0))</f>
        <v>55</v>
      </c>
      <c r="AK108" s="21" t="str" cm="1">
        <f t="array" aca="1" ref="AK108" ca="1">IF(NOT(ISNUMBER(INDEX($A:$A, LOOKUP(2, 1 / ($A$1:INDIRECT("$A$"&amp;ROW($A108)) &lt;&gt; ""),ROW($A$1:INDIRECT("$A$"&amp;ROW($A108)))), 1))), "",
ROUNDDOWN((ROUNDDOWN((((2*VLOOKUP($AA108, 'EV and Base'!$A$1:$N$671, 11, FALSE))+30+ROUNDDOWN($AE108/4, 0))*$AB108)/100, 0)+5), 0)
&amp;"-"&amp;
ROUNDDOWN((ROUNDDOWN((((2*VLOOKUP($AA108, 'EV and Base'!$A$1:$N$671, 11, FALSE))+31+ROUNDDOWN($AE108/4, 0))*$AB108)/100, 0)+5), 0))</f>
        <v>41-42</v>
      </c>
      <c r="AL108" s="21" t="str" cm="1">
        <f t="array" aca="1" ref="AL108" ca="1">IF(NOT(ISNUMBER(INDEX($A:$A, LOOKUP(2, 1 / ($A$1:INDIRECT("$A$"&amp;ROW($A108)) &lt;&gt; ""),ROW($A$1:INDIRECT("$A$"&amp;ROW($A108)))), 1))), "",
ROUNDDOWN((ROUNDDOWN((((2*VLOOKUP($AA108, 'EV and Base'!$A$1:$N$671, 12, FALSE))+0+ROUNDDOWN($AF108/4, 0))*$AB108)/100, 0)+5)*0.9, 0)
&amp;"-"&amp;
ROUNDDOWN((ROUNDDOWN((((2*VLOOKUP($AA108, 'EV and Base'!$A$1:$N$671, 12, FALSE))+31+ROUNDDOWN($AF108/4, 0))*$AB108)/100, 0)+5)*0.9, 0))</f>
        <v>18-25</v>
      </c>
      <c r="AM108" s="21" t="str" cm="1">
        <f t="array" aca="1" ref="AM108" ca="1">IF(NOT(ISNUMBER(INDEX($A:$A, LOOKUP(2, 1 / ($A$1:INDIRECT("$A$"&amp;ROW($A108)) &lt;&gt; ""),ROW($A$1:INDIRECT("$A$"&amp;ROW($A108)))), 1))), "",
ROUNDDOWN((ROUNDDOWN((((2*VLOOKUP($AA108, 'EV and Base'!$A$1:$N$671, 13, FALSE))+30+ROUNDDOWN($AG108/4, 0))*$AB108)/100, 0)+5), 0)
&amp;"-"&amp;
ROUNDDOWN((ROUNDDOWN((((2*VLOOKUP($AA108, 'EV and Base'!$A$1:$N$671, 13, FALSE))+31+ROUNDDOWN($AG108/4, 0))*$AB108)/100, 0)+5), 0))</f>
        <v>41-42</v>
      </c>
      <c r="AN108" s="25" cm="1">
        <f t="array" aca="1" ref="AN108" ca="1">IF(NOT(ISNUMBER(INDEX($A:$A, LOOKUP(2, 1 / ($A$1:INDIRECT("$A$"&amp;ROW($A108)) &lt;&gt; ""),ROW($A$1:INDIRECT("$A$"&amp;ROW($A108)))), 1))), "",
ROUNDDOWN((ROUNDDOWN((((2*VLOOKUP($AA108, 'EV and Base'!$A$1:$N$671, 14, FALSE))+31+ROUNDDOWN($AH108/4, 0))*$AB108)/100, 0)+5), 0))</f>
        <v>40</v>
      </c>
      <c r="AO108" s="23" cm="1">
        <f t="array" aca="1" ref="AO108" ca="1">IF(NOT(ISNUMBER(INDEX($A:$A, LOOKUP(2, 1 / ($A$1:INDIRECT("$A$"&amp;ROW($A108)) &lt;&gt; ""),ROW($A$1:INDIRECT("$A$"&amp;ROW($A108)))), 1))), "",
ROUNDDOWN((((2*VLOOKUP($AA108, 'EV and Base'!$A$1:$N$671, 9, FALSE))+31+ROUNDDOWN($AC108/4, 0))*$AB108)/100, 0)+$AB108+10)</f>
        <v>70</v>
      </c>
      <c r="AP108" s="2" cm="1">
        <f t="array" aca="1" ref="AP108" ca="1">IF(NOT(ISNUMBER(INDEX($A:$A, LOOKUP(2, 1 / ($A$1:INDIRECT("$A$"&amp;ROW($A108)) &lt;&gt; ""),ROW($A$1:INDIRECT("$A$"&amp;ROW($A108)))), 1))), "",
ROUNDDOWN((ROUNDDOWN((((2*VLOOKUP($AA108, 'EV and Base'!$A$1:$N$671, 10, FALSE))+31+ROUNDDOWN($AD108/4, 0))*$AB108)/100, 0)+5)*1.1, 0))</f>
        <v>55</v>
      </c>
      <c r="AQ108" s="2" cm="1">
        <f t="array" aca="1" ref="AQ108" ca="1">IF(NOT(ISNUMBER(INDEX($A:$A, LOOKUP(2, 1 / ($A$1:INDIRECT("$A$"&amp;ROW($A108)) &lt;&gt; ""),ROW($A$1:INDIRECT("$A$"&amp;ROW($A108)))), 1))), "",
ROUNDDOWN((ROUNDDOWN((((2*VLOOKUP($AA108, 'EV and Base'!$A$1:$N$671, 11, FALSE))+$AV$2+ROUNDDOWN($AE108/4, 0))*$AB108)/100, 0)+5), 0))</f>
        <v>42</v>
      </c>
      <c r="AR108" s="22" cm="1">
        <f t="array" aca="1" ref="AR108" ca="1">IF(NOT(ISNUMBER(INDEX($A:$A, LOOKUP(2, 1 / ($A$1:INDIRECT("$A$"&amp;ROW($A108)) &lt;&gt; ""),ROW($A$1:INDIRECT("$A$"&amp;ROW($A108)))), 1))), "",
ROUNDDOWN((ROUNDDOWN((((2*VLOOKUP($AA108, 'EV and Base'!$A$1:$N$671, 12, FALSE))+$AW$2+ROUNDDOWN($AF108/4, 0))*$AB108)/100, 0)+5)*0.9, 0))</f>
        <v>22</v>
      </c>
      <c r="AS108" s="2" cm="1">
        <f t="array" aca="1" ref="AS108" ca="1">IF(NOT(ISNUMBER(INDEX($A:$A, LOOKUP(2, 1 / ($A$1:INDIRECT("$A$"&amp;ROW($A108)) &lt;&gt; ""),ROW($A$1:INDIRECT("$A$"&amp;ROW($A108)))), 1))), "",
ROUNDDOWN((ROUNDDOWN((((2*VLOOKUP($AA108, 'EV and Base'!$A$1:$N$671, 13, FALSE))+$AX$2+ROUNDDOWN($AG108/4, 0))*$AB108)/100, 0)+5), 0))</f>
        <v>42</v>
      </c>
      <c r="AT108" s="24" cm="1">
        <f t="array" aca="1" ref="AT108" ca="1">IF(NOT(ISNUMBER(INDEX($A:$A, LOOKUP(2, 1 / ($A$1:INDIRECT("$A$"&amp;ROW($A108)) &lt;&gt; ""),ROW($A$1:INDIRECT("$A$"&amp;ROW($A108)))), 1))), "",
ROUNDDOWN((ROUNDDOWN((((2*VLOOKUP($AA108, 'EV and Base'!$A$1:$N$671, 14, FALSE))+31+ROUNDDOWN($AH108/4, 0))*$AB108)/100, 0)+5), 0))</f>
        <v>40</v>
      </c>
      <c r="AU108" s="28">
        <v>149</v>
      </c>
      <c r="AY108" cm="1">
        <f t="array" aca="1" ref="AY108" ca="1">IF(NOT(ISNUMBER(INDEX($A:$A,LOOKUP(2,1/($A$1:INDIRECT("$A$"&amp;ROW($A108))&lt;&gt;""),ROW($A$1:INDIRECT("$A$"&amp;ROW($A108)))),1))),"",
INDEX($AY:$AY,LOOKUP(2,1/($AY$1:INDIRECT("$AY$"&amp;ROW($AY108)-1)&lt;&gt;""),ROW($AY$1:INDIRECT("$AY$"&amp;ROW($AY108)-1))),1)+$BL108)</f>
        <v>9577</v>
      </c>
      <c r="AZ108" s="3" cm="1">
        <f t="array" aca="1" ref="AZ108" ca="1">IF(NOT(ISNUMBER(INDEX($A:$A, LOOKUP(2, 1 / ($A$1:INDIRECT("$A$"&amp;ROW($A108)) &lt;&gt; ""),ROW($A$1:INDIRECT("$A$"&amp;ROW($A108)))), 1))), "",
VLOOKUP(INDIRECT("$G$"&amp;LOOKUP(2, 1 / ($AY$1:INDIRECT("$AY$"&amp;ROW($AY108)-1) &lt;&gt; ""),ROW($AY$1:INDIRECT("$AY$"&amp;ROW($AY108)-1)))),'EV and Base'!A103:N773,2,FALSE))</f>
        <v>62</v>
      </c>
      <c r="BA108" s="3" cm="1">
        <f t="array" aca="1" ref="BA108" ca="1">IF(NOT(ISNUMBER(INDEX($A:$A, LOOKUP(2, 1 / ($A$1:INDIRECT("$A$"&amp;ROW($A108)) &lt;&gt; ""),ROW($A$1:INDIRECT("$A$"&amp;ROW($A108)))), 1))), "",
INDIRECT("$I$"&amp;LOOKUP(2, 1 / ($AY$1:INDIRECT("$AY$"&amp;ROW($AY108)-1) &lt;&gt; ""),ROW($AY$1:INDIRECT("$AY$"&amp;ROW($AY108)-1)))))</f>
        <v>20</v>
      </c>
      <c r="BB108" s="1" cm="1">
        <f t="array" aca="1" ref="BB108" ca="1">IF(NOT(ISNUMBER(INDEX($A:$A, LOOKUP(2, 1 / ($A$1:INDIRECT("$A$"&amp;ROW($A108)) &lt;&gt; ""),ROW($A$1:INDIRECT("$A$"&amp;ROW($A108)))), 1))), "",
INDIRECT("$AB$"&amp;LOOKUP(2, 1 / ($AY$1:INDIRECT("$AY$"&amp;ROW($AY108)-1) &lt;&gt; ""),ROW($AY$1:INDIRECT("$AY$"&amp;ROW($AY108)-1)))))</f>
        <v>23</v>
      </c>
      <c r="BC108" s="3" cm="1">
        <f t="array" aca="1" ref="BC108" ca="1">IF(NOT(ISNUMBER(INDEX($A:$A,LOOKUP(2,1/($A$1:INDIRECT("$A$"&amp;ROW($A108))&lt;&gt;""),ROW($A$1:INDIRECT("$A$"&amp;ROW($A108)))),1))),"",
$BA108+$BA108+10)</f>
        <v>50</v>
      </c>
      <c r="BD108" s="3" cm="1">
        <f t="array" aca="1" ref="BD108" ca="1">IF(NOT(ISNUMBER(INDEX($A:$A,LOOKUP(2,1/($A$1:INDIRECT("$A$"&amp;ROW($A108))&lt;&gt;""),ROW($A$1:INDIRECT("$A$"&amp;ROW($A108)))),1))),"",
$BA108+$BB108+10)</f>
        <v>53</v>
      </c>
      <c r="BE108" s="3" cm="1">
        <f t="array" aca="1" ref="BE108" ca="1">IF(NOT(ISNUMBER(INDEX($A:$A,LOOKUP(2,1/($A$1:INDIRECT("$A$"&amp;ROW($A108))&lt;&gt;""),ROW($A$1:INDIRECT("$A$"&amp;ROW($A108)))),1))),"",
$BC108*$BC108)</f>
        <v>2500</v>
      </c>
      <c r="BF108" s="3" cm="1">
        <f t="array" aca="1" ref="BF108" ca="1">IF(NOT(ISNUMBER(INDEX($A:$A,LOOKUP(2,1/($A$1:INDIRECT("$A$"&amp;ROW($A108))&lt;&gt;""),ROW($A$1:INDIRECT("$A$"&amp;ROW($A108)))),1))),"",
$BD108*$BD108)</f>
        <v>2809</v>
      </c>
      <c r="BG108" s="3" cm="1">
        <f t="array" aca="1" ref="BG108" ca="1">IF(NOT(ISNUMBER(INDEX($A:$A,LOOKUP(2,1/($A$1:INDIRECT("$A$"&amp;ROW($A108))&lt;&gt;""),ROW($A$1:INDIRECT("$A$"&amp;ROW($A108)))),1))),"",
_xlfn.FLOOR.MATH(1.5*_xlfn.FLOOR.MATH($AZ108*BA108/5)))</f>
        <v>372</v>
      </c>
      <c r="BH108" s="3" cm="1">
        <f t="array" aca="1" ref="BH108" ca="1">IF(NOT(ISNUMBER(INDEX($A:$A, LOOKUP(2, 1 / ($A$1:INDIRECT("$A$"&amp;ROW($A108)) &lt;&gt; ""),ROW($A$1:INDIRECT("$A$"&amp;ROW($A108)))), 1))), "",
_xlfn.FLOOR.MATH($BG108/IF(OR(INDIRECT("$C$"&amp;LOOKUP(2, 1 / ($AY$1:INDIRECT("$AY$"&amp;ROW($AY108)-1) &lt;&gt; ""),ROW($AY$1:INDIRECT("$AY$"&amp;ROW($AY108)-1))))="Multi",
INDIRECT("$C$"&amp;LOOKUP(2, 1 / ($AY$1:INDIRECT("$AY$"&amp;ROW($AY108)-1) &lt;&gt; ""),ROW($AY$1:INDIRECT("$AY$"&amp;ROW($AY108)-1))))="Double"),2,1)))</f>
        <v>372</v>
      </c>
      <c r="BI108" s="3" cm="1">
        <f t="array" aca="1" ref="BI108" ca="1">IF(NOT(ISNUMBER(INDEX($A:$A,LOOKUP(2,1/($A$1:INDIRECT("$A$"&amp;ROW($A108))&lt;&gt;""),ROW($A$1:INDIRECT("$A$"&amp;ROW($A108)))),1))),"",
VLOOKUP($BC108,GameFreakSQRT!$A$1:$B$200,2,FALSE))</f>
        <v>28963</v>
      </c>
      <c r="BJ108" s="3" cm="1">
        <f t="array" aca="1" ref="BJ108" ca="1">IF(NOT(ISNUMBER(INDEX($A:$A,LOOKUP(2,1/($A$1:INDIRECT("$A$"&amp;ROW($A108))&lt;&gt;""),ROW($A$1:INDIRECT("$A$"&amp;ROW($A108)))),1))),"",
VLOOKUP($BD108,GameFreakSQRT!$A$1:$B$200,2,FALSE))</f>
        <v>29819</v>
      </c>
      <c r="BK108" s="3" cm="1">
        <f t="array" aca="1" ref="BK108" ca="1">IF(NOT(ISNUMBER(INDEX($A:$A,LOOKUP(2,1/($A$1:INDIRECT("$A$"&amp;ROW($A108))&lt;&gt;""),ROW($A$1:INDIRECT("$A$"&amp;ROW($A108)))),1))),"",
_xlfn.FLOOR.MATH((($BI108*$BE108)*$BH108)/($BJ108*$BF108))+1)</f>
        <v>322</v>
      </c>
      <c r="BL108" s="3" cm="1">
        <f t="array" aca="1" ref="BL108" ca="1">IF(NOT(ISNUMBER(INDEX($A:$A,LOOKUP(2,1/($A$1:INDIRECT("$A$"&amp;ROW($A108))&lt;&gt;""),ROW($A$1:INDIRECT("$A$"&amp;ROW($A108)))),1))),"",
_xlfn.FLOOR.MATH($BK108*IF(NOT(INDIRECT("$Z$"&amp;LOOKUP(2, 1 / ($AY$1:INDIRECT("$AY$"&amp;ROW($AY108)-1) &lt;&gt; ""),ROW($AY$1:INDIRECT("$AY$"&amp;ROW($AY108)-1))))=""),1.5,1)))</f>
        <v>322</v>
      </c>
      <c r="BM108" s="3" cm="1">
        <f t="array" aca="1" ref="BM108" ca="1">IF(NOT(ISNUMBER(INDEX($A:$A, LOOKUP(2, 1 / ($A$1:INDIRECT("$A$"&amp;ROW($A108)) &lt;&gt; ""),ROW($A$1:INDIRECT("$A$"&amp;ROW($A108)))), 1))), "",
INDIRECT("$Y$"&amp;LOOKUP(2, 1 / ($AY$1:INDIRECT("$AY$"&amp;ROW($AY108)-1) &lt;&gt; ""),ROW($AY$1:INDIRECT("$AY$"&amp;ROW($AY108)-1)))))</f>
        <v>322</v>
      </c>
      <c r="BN108" s="3" t="b">
        <f t="shared" ca="1" si="7"/>
        <v>1</v>
      </c>
      <c r="CT108" s="3" cm="1">
        <f t="array" aca="1" ref="CT108" ca="1">IF(NOT(ISNUMBER(INDEX($A:$A, LOOKUP(2, 1 / ($A$1:INDIRECT("$A$"&amp;ROW($A108)) &lt;&gt; ""),ROW($A$1:INDIRECT("$A$"&amp;ROW($A108)))), 1))), "",
$AY108-INDEX($AY:$AY, LOOKUP(2, 1 / ($AY$1:INDIRECT("$AV$"&amp;ROW($AY108)-1) &lt;&gt; ""),ROW($AY$1:INDIRECT("$AV$"&amp;ROW($AY108)-1))), 1))</f>
        <v>9577</v>
      </c>
      <c r="CU108" s="3" cm="1">
        <f t="array" aca="1" ref="CU108" ca="1">IF(NOT(ISNUMBER(INDEX($A:$A, LOOKUP(2, 1 / ($A$1:INDIRECT("$A$"&amp;ROW($A108)) &lt;&gt; ""),ROW($A$1:INDIRECT("$A$"&amp;ROW($A108)))), 1))), "",
INDEX($Y:$Y, LOOKUP(2, 1 / ($Y$1:INDIRECT("$Y$"&amp;ROW($Y108)-1) &lt;&gt; ""),ROW($Y$1:INDIRECT("$Y$"&amp;ROW($Y108)-1))), 1))</f>
        <v>322</v>
      </c>
      <c r="CV108" s="1">
        <f ca="1">IFERROR(VLOOKUP($AY108, 'Medium-Slow'!$A$1:$B$101, 2, TRUE),"")</f>
        <v>23</v>
      </c>
    </row>
    <row r="109" spans="1:100" x14ac:dyDescent="0.45">
      <c r="A109" s="69" t="s">
        <v>75</v>
      </c>
      <c r="B109" s="69" t="s">
        <v>285</v>
      </c>
      <c r="C109" s="69" t="s">
        <v>46</v>
      </c>
      <c r="D109" s="69" t="s">
        <v>283</v>
      </c>
      <c r="E109" s="69" t="s">
        <v>48</v>
      </c>
      <c r="F109" s="56">
        <v>1</v>
      </c>
      <c r="G109" s="2" t="s">
        <v>222</v>
      </c>
      <c r="H109" s="2" t="s">
        <v>50</v>
      </c>
      <c r="I109" s="2">
        <v>20</v>
      </c>
      <c r="J109" s="2" t="s">
        <v>157</v>
      </c>
      <c r="K109" s="2" t="s">
        <v>211</v>
      </c>
      <c r="L109" s="2" t="s">
        <v>53</v>
      </c>
      <c r="M109" s="2" t="s">
        <v>226</v>
      </c>
      <c r="N109" s="2" t="s">
        <v>225</v>
      </c>
      <c r="O109" s="2" t="s">
        <v>224</v>
      </c>
      <c r="P109" s="2" t="s">
        <v>54</v>
      </c>
      <c r="Q109" s="2">
        <v>6</v>
      </c>
      <c r="R109" s="2">
        <f>_xlfn.FLOOR.MATH((((2*VLOOKUP(G109, 'EV and Base'!$A$1:$N$671, 9, FALSE))+$Q109)*$I109)/100)+$I109+10</f>
        <v>49</v>
      </c>
      <c r="S109" s="2">
        <f>_xlfn.FLOOR.MATH((_xlfn.FLOOR.MATH((((2*VLOOKUP($G109, 'EV and Base'!$A$1:$N$671, 10, FALSE))+$Q109)*$I109)/100)+5)*
IF(OR($J109="Lonely", $J109="Brave", $J109="Adamant", $J109="Naughty"), 1.1,
IF(OR($J109="Bold", $J109="Timid", $J109="Modest", $J109="Calm"), 0.9, 1)))</f>
        <v>27</v>
      </c>
      <c r="T109" s="2">
        <f>_xlfn.FLOOR.MATH((_xlfn.FLOOR.MATH((((2*VLOOKUP($G109, 'EV and Base'!$A$1:$N$671, 11, FALSE))+$Q109)*$I109)/100)+5)*
IF(OR($J109="Bold", $J109="Relaxed", $J109="Impish", $J109="Lax"), 1.1,
IF(OR($J109="Lonely", $J109="Hasty", $J109="Mild", $J109="Gentle"), 0.9, 1)))</f>
        <v>34</v>
      </c>
      <c r="U109" s="2">
        <f>_xlfn.FLOOR.MATH((_xlfn.FLOOR.MATH((((2*VLOOKUP($G109, 'EV and Base'!$A$1:$N$671, 12, FALSE))+$Q109)*$I109)/100)+5)*
IF(OR($J109="Modest", $J109="Mild", $J109="Quiet", $J109="Rash"), 1.1,
IF(OR($J109="Adamant", $J109="Impish", $J109="Jolly", $J109="Careful"), 0.9, 1)))</f>
        <v>22</v>
      </c>
      <c r="V109" s="2">
        <f>_xlfn.FLOOR.MATH((_xlfn.FLOOR.MATH((((2*VLOOKUP($G109, 'EV and Base'!$A$1:$N$671, 13, FALSE))+$Q109)*$I109)/100)+5)*
IF(OR($J109="Calm", $J109="Gentle", $J109="Sassy", $J109="Careful"), 1.1,
IF(OR($J109="Naughty", $J109="Lax", $J109="Naive", $J109="Rash"), 0.9, 1)))</f>
        <v>30</v>
      </c>
      <c r="W109" s="2">
        <f>_xlfn.FLOOR.MATH((_xlfn.FLOOR.MATH((((2*VLOOKUP($G109, 'EV and Base'!$A$1:$N$671, 14, FALSE))+$Q109)*$I109)/100)+5)*
IF(OR($J109="Timid", $J109="Hasty", $J109="Jolly", $J109="Naive"), 1.1,
IF(OR($J109="Brave", $J109="Relaxed", $J109="Quiet", $J109="Sassy"), 0.9, 1)))</f>
        <v>23</v>
      </c>
      <c r="X109" s="69">
        <v>640</v>
      </c>
      <c r="AA109" s="23" t="str" cm="1">
        <f t="array" aca="1" ref="AA109" ca="1">IF(NOT(ISNUMBER(INDEX($A:$A,LOOKUP(2,1/($A$1:INDIRECT("$A$"&amp;ROW($A109))&lt;&gt;""),ROW($A$1:INDIRECT("$A$"&amp;ROW($A109)))),1))),"",
IF(NOT(ISNUMBER($A109)),$AA108,
IF($AB109&lt;16,"Lillipup",
IF($AB109&lt;32,"Herdier",
"Stoutland"))))</f>
        <v/>
      </c>
      <c r="AB109" s="25" t="str" cm="1">
        <f t="array" aca="1" ref="AB109" ca="1">IF(NOT(ISNUMBER(INDEX($A:$A, LOOKUP(2, 1 / ($A$1:INDIRECT("$A$"&amp;ROW($A109)) &lt;&gt; ""),ROW($A$1:INDIRECT("$A$"&amp;ROW($A109)))), 1))), "",
VLOOKUP($AY109,'Medium-Slow'!$A$1:$B$101,2,TRUE))</f>
        <v/>
      </c>
      <c r="AC109" s="23" t="str" cm="1">
        <f t="array" aca="1" ref="AC109" ca="1">IF(NOT(ISNUMBER(INDEX($A:$A, LOOKUP(2, 1 / ($A$1:INDIRECT("$A$"&amp;ROW($A109)) &lt;&gt; ""),ROW($A$1:INDIRECT("$A$"&amp;ROW($A109)))), 1))), "",
INDEX($AC:$AC, LOOKUP(2, 1 / ($AC$1:INDIRECT("$AC$"&amp;ROW($AC109)-1) &lt;&gt; ""),ROW($AC$1:INDIRECT("$AC$"&amp;ROW($AC109)-1))), 1)+
IF(INDEX($AC:$AC, LOOKUP(2, 1 / ($AC$1:INDIRECT("$AC$"&amp;ROW($AC109)-1) &lt;&gt; ""),ROW($AC$1:INDIRECT("$AC$"&amp;ROW($AC109)-1))), 1)+
INDEX($AD:$AD, LOOKUP(2, 1 / ($AD$1:INDIRECT("$AD$"&amp;ROW($AD109)-1) &lt;&gt; ""),ROW($AD$1:INDIRECT("$AD$"&amp;ROW($AD109)-1))), 1)+
INDEX($AE:$AE, LOOKUP(2, 1 / ($AE$1:INDIRECT("$AE$"&amp;ROW($AE109)-1) &lt;&gt; ""),ROW($AE$1:INDIRECT("$AE$"&amp;ROW($AD109)-1))), 1)+
INDEX($AE:$AF, LOOKUP(2, 1 / ($AF$1:INDIRECT("$AF$"&amp;ROW($AF109)-1) &lt;&gt; ""),ROW($AF$1:INDIRECT("$AF$"&amp;ROW($AD109)-1))), 1)+
INDEX($AG:$AG, LOOKUP(2, 1 / ($AG$1:INDIRECT("$AG$"&amp;ROW($AG109)-1) &lt;&gt; ""),ROW($AG$1:INDIRECT("$AG$"&amp;ROW($AD109)-1))), 1)+
INDEX($AH:$AH, LOOKUP(2, 1 / ($AH$1:INDIRECT("$AH$"&amp;ROW($AH109)-1) &lt;&gt; ""),ROW($AH$1:INDIRECT("$AH$"&amp;ROW($AD109)-1))), 1)&gt;=510,0,
IF(INDEX($AC:$AC, LOOKUP(2, 1 / ($AC$1:INDIRECT("$AC$"&amp;ROW($AC109)-1) &lt;&gt; ""),ROW($AC$1:INDIRECT("$AC$"&amp;ROW($AC109)-1))), 1)&gt;=255,0,
VLOOKUP(INDIRECT("$G$"&amp;LOOKUP(2, 1 / ($AC$1:INDIRECT("$AC$"&amp;ROW($AC109)-1) &lt;&gt; ""),ROW($AC$1:INDIRECT("$AC$"&amp;ROW($AC109)-1)))), 'EV and Base'!$A$1:$N$671, 3, FALSE))))</f>
        <v/>
      </c>
      <c r="AD109" s="2" t="str" cm="1">
        <f t="array" aca="1" ref="AD109" ca="1">IF(NOT(ISNUMBER(INDEX($A:$A, LOOKUP(2, 1 / ($A$1:INDIRECT("$A$"&amp;ROW($A109)) &lt;&gt; ""),ROW($A$1:INDIRECT("$A$"&amp;ROW($A109)))), 1))), "",
INDEX($AD:$AD, LOOKUP(2, 1 / ($AD$1:INDIRECT("$AD$"&amp;ROW($AD109)-1) &lt;&gt; ""),ROW($AD$1:INDIRECT("$AD$"&amp;ROW($AD109)-1))), 1)+
IF(INDEX($AC:$AC, LOOKUP(2, 1 / ($AC$1:INDIRECT("$AC$"&amp;ROW($AC109)-1) &lt;&gt; ""),ROW($AC$1:INDIRECT("$AC$"&amp;ROW($AC109)-1))), 1)+
INDEX($AD:$AD, LOOKUP(2, 1 / ($AD$1:INDIRECT("$AD$"&amp;ROW($AD109)-1) &lt;&gt; ""),ROW($AD$1:INDIRECT("$AD$"&amp;ROW($AD109)-1))), 1)+
INDEX($AE:$AE, LOOKUP(2, 1 / ($AE$1:INDIRECT("$AE$"&amp;ROW($AE109)-1) &lt;&gt; ""),ROW($AE$1:INDIRECT("$AE$"&amp;ROW($AD109)-1))), 1)+
INDEX($AE:$AF, LOOKUP(2, 1 / ($AF$1:INDIRECT("$AF$"&amp;ROW($AF109)-1) &lt;&gt; ""),ROW($AF$1:INDIRECT("$AF$"&amp;ROW($AD109)-1))), 1)+
INDEX($AG:$AG, LOOKUP(2, 1 / ($AG$1:INDIRECT("$AG$"&amp;ROW($AG109)-1) &lt;&gt; ""),ROW($AG$1:INDIRECT("$AG$"&amp;ROW($AD109)-1))), 1)+
INDEX($AH:$AH, LOOKUP(2, 1 / ($AH$1:INDIRECT("$AH$"&amp;ROW($AH109)-1) &lt;&gt; ""),ROW($AH$1:INDIRECT("$AH$"&amp;ROW($AD109)-1))), 1)&gt;=510,0,
IF(INDEX($AD:$AD, LOOKUP(2, 1 / ($AD$1:INDIRECT("$AD$"&amp;ROW($AD109)-1) &lt;&gt; ""),ROW($AD$1:INDIRECT("$AD$"&amp;ROW($AD109)-1))), 1)&gt;=255,0,
VLOOKUP(INDIRECT("$G$"&amp;LOOKUP(2, 1 / ($AD$1:INDIRECT("$AD$"&amp;ROW($AD109)-1) &lt;&gt; ""),ROW($AD$1:INDIRECT("$AD$"&amp;ROW($AD109)-1)))), 'EV and Base'!$A$1:$N$671, 4, FALSE))))</f>
        <v/>
      </c>
      <c r="AE109" s="2" t="str" cm="1">
        <f t="array" aca="1" ref="AE109" ca="1">IF(NOT(ISNUMBER(INDEX($A:$A,LOOKUP(2,1/($A$1:INDIRECT("$A$"&amp;ROW($A109))&lt;&gt;""),ROW($A$1:INDIRECT("$A$"&amp;ROW($A109)))),1))),"",
INDEX($AE:$AE,LOOKUP(2,1/($AE$1:INDIRECT("$AE$"&amp;ROW($AE109)-1)&lt;&gt;""),ROW($AE$1:INDIRECT("$AE$"&amp;ROW($AE109)-1))),1)+
IF(INDEX($AC:$AC,LOOKUP(2,1/($AC$1:INDIRECT("$AC$"&amp;ROW($AC109)-1)&lt;&gt;""),ROW($AC$1:INDIRECT("$AC$"&amp;ROW($AC109)-1))),1)+
INDEX($AD:$AD,LOOKUP(2,1/($AD$1:INDIRECT("$AD$"&amp;ROW($AD109)-1)&lt;&gt;""),ROW($AD$1:INDIRECT("$AD$"&amp;ROW($AD109)-1))),1)+
INDEX($AE:$AE,LOOKUP(2,1/($AE$1:INDIRECT("$AE$"&amp;ROW($AE109)-1)&lt;&gt;""),ROW($AE$1:INDIRECT("$AE$"&amp;ROW($AD109)-1))),1)+
INDEX($AE:$AF,LOOKUP(2,1/($AF$1:INDIRECT("$AF$"&amp;ROW($AF109)-1)&lt;&gt;""),ROW($AF$1:INDIRECT("$AF$"&amp;ROW($AD109)-1))),1)+
INDEX($AG:$AG,LOOKUP(2,1/($AG$1:INDIRECT("$AG$"&amp;ROW($AG109)-1)&lt;&gt;""),ROW($AG$1:INDIRECT("$AG$"&amp;ROW($AD109)-1))),1)+
INDEX($AH:$AH,LOOKUP(2,1/($AH$1:INDIRECT("$AH$"&amp;ROW($AH109)-1)&lt;&gt;""),ROW($AH$1:INDIRECT("$AH$"&amp;ROW($AD109)-1))),1)&gt;=510,0,
IF(INDEX($AE:$AE,LOOKUP(2,1/($AE$1:INDIRECT("$AE$"&amp;ROW($AE109)-1)&lt;&gt;""),ROW($AE$1:INDIRECT("$AE$"&amp;ROW($AE109)-1))),1)&gt;=255,0,
VLOOKUP(INDIRECT("$G$"&amp;LOOKUP(2,1/($AE$1:INDIRECT("$AE$"&amp;ROW($AE109)-1)&lt;&gt;""),ROW($AE$1:INDIRECT("$AE$"&amp;ROW($AE109)-1)))),'EV and Base'!$A$1:$N$671,5,FALSE))))</f>
        <v/>
      </c>
      <c r="AF109" s="2" t="str" cm="1">
        <f t="array" aca="1" ref="AF109" ca="1">IF(NOT(ISNUMBER(INDEX($A:$A, LOOKUP(2, 1 / ($A$1:INDIRECT("$A$"&amp;ROW($A109)) &lt;&gt; ""),ROW($A$1:INDIRECT("$A$"&amp;ROW($A109)))), 1))), "",
INDEX($AF:$AF, LOOKUP(2, 1 / ($AF$1:INDIRECT("$AF$"&amp;ROW($AF109)-1) &lt;&gt; ""),ROW($AF$1:INDIRECT("$AF$"&amp;ROW($AF109)-1))), 1)+
IF(INDEX($AC:$AC, LOOKUP(2, 1 / ($AC$1:INDIRECT("$AC$"&amp;ROW($AC109)-1) &lt;&gt; ""),ROW($AC$1:INDIRECT("$AC$"&amp;ROW($AC109)-1))), 1)+
INDEX($AD:$AD, LOOKUP(2, 1 / ($AD$1:INDIRECT("$AD$"&amp;ROW($AD109)-1) &lt;&gt; ""),ROW($AD$1:INDIRECT("$AD$"&amp;ROW($AD109)-1))), 1)+
INDEX($AE:$AE, LOOKUP(2, 1 / ($AE$1:INDIRECT("$AE$"&amp;ROW($AE109)-1) &lt;&gt; ""),ROW($AE$1:INDIRECT("$AE$"&amp;ROW($AD109)-1))), 1)+
INDEX($AE:$AF, LOOKUP(2, 1 / ($AF$1:INDIRECT("$AF$"&amp;ROW($AF109)-1) &lt;&gt; ""),ROW($AF$1:INDIRECT("$AF$"&amp;ROW($AD109)-1))), 1)+
INDEX($AG:$AG, LOOKUP(2, 1 / ($AG$1:INDIRECT("$AG$"&amp;ROW($AG109)-1) &lt;&gt; ""),ROW($AG$1:INDIRECT("$AG$"&amp;ROW($AD109)-1))), 1)+
INDEX($AH:$AH, LOOKUP(2, 1 / ($AH$1:INDIRECT("$AH$"&amp;ROW($AH109)-1) &lt;&gt; ""),ROW($AH$1:INDIRECT("$AH$"&amp;ROW($AD109)-1))), 1)&gt;=510,0,
IF(INDEX($AF:$AF, LOOKUP(2, 1 / ($AF$1:INDIRECT("$AF$"&amp;ROW($AF109)-1) &lt;&gt; ""),ROW($AF$1:INDIRECT("$AF$"&amp;ROW($AF109)-1))), 1)&gt;=255,0,
VLOOKUP(INDIRECT("$G$"&amp;LOOKUP(2, 1 / ($AF$1:INDIRECT("$AF$"&amp;ROW($AF109)-1) &lt;&gt; ""),ROW($AF$1:INDIRECT("$AF$"&amp;ROW($AF109)-1)))), 'EV and Base'!$A$1:$N$671, 6, FALSE))))</f>
        <v/>
      </c>
      <c r="AG109" s="2" t="str" cm="1">
        <f t="array" aca="1" ref="AG109" ca="1">IF(NOT(ISNUMBER(INDEX($A:$A, LOOKUP(2, 1 / ($A$1:INDIRECT("$A$"&amp;ROW($A109)) &lt;&gt; ""),ROW($A$1:INDIRECT("$A$"&amp;ROW($A109)))), 1))), "",
INDEX($AG:$AG, LOOKUP(2, 1 / ($AG$1:INDIRECT("$AG$"&amp;ROW($AG109)-1) &lt;&gt; ""),ROW($AG$1:INDIRECT("$AG$"&amp;ROW($AG109)-1))), 1)+
IF(INDEX($AC:$AC, LOOKUP(2, 1 / ($AC$1:INDIRECT("$AC$"&amp;ROW($AC109)-1) &lt;&gt; ""),ROW($AC$1:INDIRECT("$AC$"&amp;ROW($AC109)-1))), 1)+
INDEX($AD:$AD, LOOKUP(2, 1 / ($AD$1:INDIRECT("$AD$"&amp;ROW($AD109)-1) &lt;&gt; ""),ROW($AD$1:INDIRECT("$AD$"&amp;ROW($AD109)-1))), 1)+
INDEX($AE:$AE, LOOKUP(2, 1 / ($AE$1:INDIRECT("$AE$"&amp;ROW($AE109)-1) &lt;&gt; ""),ROW($AE$1:INDIRECT("$AE$"&amp;ROW($AD109)-1))), 1)+
INDEX($AE:$AF, LOOKUP(2, 1 / ($AF$1:INDIRECT("$AF$"&amp;ROW($AF109)-1) &lt;&gt; ""),ROW($AF$1:INDIRECT("$AF$"&amp;ROW($AD109)-1))), 1)+
INDEX($AG:$AG, LOOKUP(2, 1 / ($AG$1:INDIRECT("$AG$"&amp;ROW($AG109)-1) &lt;&gt; ""),ROW($AG$1:INDIRECT("$AG$"&amp;ROW($AD109)-1))), 1)+
INDEX($AH:$AH, LOOKUP(2, 1 / ($AH$1:INDIRECT("$AH$"&amp;ROW($AH109)-1) &lt;&gt; ""),ROW($AH$1:INDIRECT("$AH$"&amp;ROW($AD109)-1))), 1)&gt;=510,0,
IF(INDEX($AG:$AG, LOOKUP(2, 1 / ($AG$1:INDIRECT("$AG$"&amp;ROW($AG109)-1) &lt;&gt; ""),ROW($AG$1:INDIRECT("$AG$"&amp;ROW($AG109)-1))), 1)&gt;=255,0,
VLOOKUP(INDIRECT("$G$"&amp;LOOKUP(2, 1 / ($AG$1:INDIRECT("$AG$"&amp;ROW($AG109)-1) &lt;&gt; ""),ROW($AG$1:INDIRECT("$AG$"&amp;ROW($AG109)-1)))), 'EV and Base'!$A$1:$N$671, 7, FALSE))))</f>
        <v/>
      </c>
      <c r="AH109" s="24" t="str" cm="1">
        <f t="array" aca="1" ref="AH109" ca="1">IF(NOT(ISNUMBER(INDEX($A:$A,LOOKUP(2,1/($A$1:INDIRECT("$A$"&amp;ROW($A109))&lt;&gt;""),ROW($A$1:INDIRECT("$A$"&amp;ROW($A109)))),1))),"",
INDEX($AH:$AH,LOOKUP(2,1/($AH$1:INDIRECT("$AH$"&amp;ROW($AH109)-1)&lt;&gt;""),ROW($AH$1:INDIRECT("$AH$"&amp;ROW($AH109)-1))),1)+
IF(INDEX($AC:$AC,LOOKUP(2,1/($AC$1:INDIRECT("$AC$"&amp;ROW($AC109)-1)&lt;&gt;""),ROW($AC$1:INDIRECT("$AC$"&amp;ROW($AC109)-1))),1)+
INDEX($AD:$AD,LOOKUP(2,1/($AD$1:INDIRECT("$AD$"&amp;ROW($AD109)-1)&lt;&gt;""),ROW($AD$1:INDIRECT("$AD$"&amp;ROW($AD109)-1))),1)+
INDEX($AE:$AE,LOOKUP(2,1/($AE$1:INDIRECT("$AE$"&amp;ROW($AE109)-1)&lt;&gt;""),ROW($AE$1:INDIRECT("$AE$"&amp;ROW($AD109)-1))),1)+
INDEX($AE:$AF,LOOKUP(2,1/($AF$1:INDIRECT("$AF$"&amp;ROW($AF109)-1)&lt;&gt;""),ROW($AF$1:INDIRECT("$AF$"&amp;ROW($AD109)-1))),1)+
INDEX($AG:$AG,LOOKUP(2,1/($AG$1:INDIRECT("$AG$"&amp;ROW($AG109)-1)&lt;&gt;""),ROW($AG$1:INDIRECT("$AG$"&amp;ROW($AD109)-1))),1)+
INDEX($AH:$AH,LOOKUP(2,1/($AH$1:INDIRECT("$AH$"&amp;ROW($AH109)-1)&lt;&gt;""),ROW($AH$1:INDIRECT("$AH$"&amp;ROW($AD109)-1))),1)&gt;=510,0,
IF(INDEX($AH:$AH,LOOKUP(2,1/($AH$1:INDIRECT("$AH$"&amp;ROW($AH109)-1)&lt;&gt;""),ROW($AH$1:INDIRECT("$AH$"&amp;ROW($AH109)-1))),1)&gt;=255,0,
VLOOKUP(INDIRECT("$G$"&amp;LOOKUP(2,1/($AH$1:INDIRECT("$AH$"&amp;ROW($AH109)-1)&lt;&gt;""),ROW($AH$1:INDIRECT("$AH$"&amp;ROW($AH109)-1)))),'EV and Base'!$A$1:$N$671,8,FALSE))))</f>
        <v/>
      </c>
      <c r="AI109" s="29" t="str" cm="1">
        <f t="array" aca="1" ref="AI109" ca="1">IF(NOT(ISNUMBER(INDEX($A:$A,LOOKUP(2,1/($A$1:INDIRECT("$A$"&amp;ROW($A109))&lt;&gt;""),ROW($A$1:INDIRECT("$A$"&amp;ROW($A109)))),1))),"",
ROUNDDOWN((((2*VLOOKUP($AA109,'EV and Base'!$A$1:$N$671,9,FALSE))+31+ROUNDDOWN($AC109/4,0))*$AB109)/100,0)+$AB109+10)</f>
        <v/>
      </c>
      <c r="AJ109" s="21" t="str" cm="1">
        <f t="array" aca="1" ref="AJ109" ca="1">IF(NOT(ISNUMBER(INDEX($A:$A, LOOKUP(2, 1 / ($A$1:INDIRECT("$A$"&amp;ROW($A109)) &lt;&gt; ""),ROW($A$1:INDIRECT("$A$"&amp;ROW($A109)))), 1))), "",
ROUNDDOWN((ROUNDDOWN((((2*VLOOKUP($AA109, 'EV and Base'!$A$1:$N$671, 10, FALSE))+31+ROUNDDOWN($AD109/4, 0))*$AB109)/100, 0)+5)*1.1, 0))</f>
        <v/>
      </c>
      <c r="AK109" s="21" t="str" cm="1">
        <f t="array" aca="1" ref="AK109" ca="1">IF(NOT(ISNUMBER(INDEX($A:$A, LOOKUP(2, 1 / ($A$1:INDIRECT("$A$"&amp;ROW($A109)) &lt;&gt; ""),ROW($A$1:INDIRECT("$A$"&amp;ROW($A109)))), 1))), "",
ROUNDDOWN((ROUNDDOWN((((2*VLOOKUP($AA109, 'EV and Base'!$A$1:$N$671, 11, FALSE))+30+ROUNDDOWN($AE109/4, 0))*$AB109)/100, 0)+5), 0)
&amp;"-"&amp;
ROUNDDOWN((ROUNDDOWN((((2*VLOOKUP($AA109, 'EV and Base'!$A$1:$N$671, 11, FALSE))+31+ROUNDDOWN($AE109/4, 0))*$AB109)/100, 0)+5), 0))</f>
        <v/>
      </c>
      <c r="AL109" s="21" t="str" cm="1">
        <f t="array" aca="1" ref="AL109" ca="1">IF(NOT(ISNUMBER(INDEX($A:$A, LOOKUP(2, 1 / ($A$1:INDIRECT("$A$"&amp;ROW($A109)) &lt;&gt; ""),ROW($A$1:INDIRECT("$A$"&amp;ROW($A109)))), 1))), "",
ROUNDDOWN((ROUNDDOWN((((2*VLOOKUP($AA109, 'EV and Base'!$A$1:$N$671, 12, FALSE))+0+ROUNDDOWN($AF109/4, 0))*$AB109)/100, 0)+5)*0.9, 0)
&amp;"-"&amp;
ROUNDDOWN((ROUNDDOWN((((2*VLOOKUP($AA109, 'EV and Base'!$A$1:$N$671, 12, FALSE))+31+ROUNDDOWN($AF109/4, 0))*$AB109)/100, 0)+5)*0.9, 0))</f>
        <v/>
      </c>
      <c r="AM109" s="21" t="str" cm="1">
        <f t="array" aca="1" ref="AM109" ca="1">IF(NOT(ISNUMBER(INDEX($A:$A, LOOKUP(2, 1 / ($A$1:INDIRECT("$A$"&amp;ROW($A109)) &lt;&gt; ""),ROW($A$1:INDIRECT("$A$"&amp;ROW($A109)))), 1))), "",
ROUNDDOWN((ROUNDDOWN((((2*VLOOKUP($AA109, 'EV and Base'!$A$1:$N$671, 13, FALSE))+30+ROUNDDOWN($AG109/4, 0))*$AB109)/100, 0)+5), 0)
&amp;"-"&amp;
ROUNDDOWN((ROUNDDOWN((((2*VLOOKUP($AA109, 'EV and Base'!$A$1:$N$671, 13, FALSE))+31+ROUNDDOWN($AG109/4, 0))*$AB109)/100, 0)+5), 0))</f>
        <v/>
      </c>
      <c r="AN109" s="25" t="str" cm="1">
        <f t="array" aca="1" ref="AN109" ca="1">IF(NOT(ISNUMBER(INDEX($A:$A, LOOKUP(2, 1 / ($A$1:INDIRECT("$A$"&amp;ROW($A109)) &lt;&gt; ""),ROW($A$1:INDIRECT("$A$"&amp;ROW($A109)))), 1))), "",
ROUNDDOWN((ROUNDDOWN((((2*VLOOKUP($AA109, 'EV and Base'!$A$1:$N$671, 14, FALSE))+31+ROUNDDOWN($AH109/4, 0))*$AB109)/100, 0)+5), 0))</f>
        <v/>
      </c>
      <c r="AO109" s="23" t="str" cm="1">
        <f t="array" aca="1" ref="AO109" ca="1">IF(NOT(ISNUMBER(INDEX($A:$A, LOOKUP(2, 1 / ($A$1:INDIRECT("$A$"&amp;ROW($A109)) &lt;&gt; ""),ROW($A$1:INDIRECT("$A$"&amp;ROW($A109)))), 1))), "",
ROUNDDOWN((((2*VLOOKUP($AA109, 'EV and Base'!$A$1:$N$671, 9, FALSE))+31+ROUNDDOWN($AC109/4, 0))*$AB109)/100, 0)+$AB109+10)</f>
        <v/>
      </c>
      <c r="AP109" s="2" t="str" cm="1">
        <f t="array" aca="1" ref="AP109" ca="1">IF(NOT(ISNUMBER(INDEX($A:$A, LOOKUP(2, 1 / ($A$1:INDIRECT("$A$"&amp;ROW($A109)) &lt;&gt; ""),ROW($A$1:INDIRECT("$A$"&amp;ROW($A109)))), 1))), "",
ROUNDDOWN((ROUNDDOWN((((2*VLOOKUP($AA109, 'EV and Base'!$A$1:$N$671, 10, FALSE))+31+ROUNDDOWN($AD109/4, 0))*$AB109)/100, 0)+5)*1.1, 0))</f>
        <v/>
      </c>
      <c r="AQ109" s="2" t="str" cm="1">
        <f t="array" aca="1" ref="AQ109" ca="1">IF(NOT(ISNUMBER(INDEX($A:$A, LOOKUP(2, 1 / ($A$1:INDIRECT("$A$"&amp;ROW($A109)) &lt;&gt; ""),ROW($A$1:INDIRECT("$A$"&amp;ROW($A109)))), 1))), "",
ROUNDDOWN((ROUNDDOWN((((2*VLOOKUP($AA109, 'EV and Base'!$A$1:$N$671, 11, FALSE))+$AV$2+ROUNDDOWN($AE109/4, 0))*$AB109)/100, 0)+5), 0))</f>
        <v/>
      </c>
      <c r="AR109" s="22" t="str" cm="1">
        <f t="array" aca="1" ref="AR109" ca="1">IF(NOT(ISNUMBER(INDEX($A:$A, LOOKUP(2, 1 / ($A$1:INDIRECT("$A$"&amp;ROW($A109)) &lt;&gt; ""),ROW($A$1:INDIRECT("$A$"&amp;ROW($A109)))), 1))), "",
ROUNDDOWN((ROUNDDOWN((((2*VLOOKUP($AA109, 'EV and Base'!$A$1:$N$671, 12, FALSE))+$AW$2+ROUNDDOWN($AF109/4, 0))*$AB109)/100, 0)+5)*0.9, 0))</f>
        <v/>
      </c>
      <c r="AS109" s="2" t="str" cm="1">
        <f t="array" aca="1" ref="AS109" ca="1">IF(NOT(ISNUMBER(INDEX($A:$A, LOOKUP(2, 1 / ($A$1:INDIRECT("$A$"&amp;ROW($A109)) &lt;&gt; ""),ROW($A$1:INDIRECT("$A$"&amp;ROW($A109)))), 1))), "",
ROUNDDOWN((ROUNDDOWN((((2*VLOOKUP($AA109, 'EV and Base'!$A$1:$N$671, 13, FALSE))+$AX$2+ROUNDDOWN($AG109/4, 0))*$AB109)/100, 0)+5), 0))</f>
        <v/>
      </c>
      <c r="AT109" s="24" t="str" cm="1">
        <f t="array" aca="1" ref="AT109" ca="1">IF(NOT(ISNUMBER(INDEX($A:$A, LOOKUP(2, 1 / ($A$1:INDIRECT("$A$"&amp;ROW($A109)) &lt;&gt; ""),ROW($A$1:INDIRECT("$A$"&amp;ROW($A109)))), 1))), "",
ROUNDDOWN((ROUNDDOWN((((2*VLOOKUP($AA109, 'EV and Base'!$A$1:$N$671, 14, FALSE))+31+ROUNDDOWN($AH109/4, 0))*$AB109)/100, 0)+5), 0))</f>
        <v/>
      </c>
      <c r="AU109" s="28"/>
      <c r="AY109" t="str" cm="1">
        <f t="array" aca="1" ref="AY109" ca="1">IF(NOT(ISNUMBER(INDEX($A:$A,LOOKUP(2,1/($A$1:INDIRECT("$A$"&amp;ROW($A109))&lt;&gt;""),ROW($A$1:INDIRECT("$A$"&amp;ROW($A109)))),1))),"",
INDEX($AY:$AY,LOOKUP(2,1/($AY$1:INDIRECT("$AY$"&amp;ROW($AY109)-1)&lt;&gt;""),ROW($AY$1:INDIRECT("$AY$"&amp;ROW($AY109)-1))),1)+$BL109)</f>
        <v/>
      </c>
      <c r="AZ109" s="3" t="str" cm="1">
        <f t="array" aca="1" ref="AZ109" ca="1">IF(NOT(ISNUMBER(INDEX($A:$A, LOOKUP(2, 1 / ($A$1:INDIRECT("$A$"&amp;ROW($A109)) &lt;&gt; ""),ROW($A$1:INDIRECT("$A$"&amp;ROW($A109)))), 1))), "",
VLOOKUP(INDIRECT("$G$"&amp;LOOKUP(2, 1 / ($AY$1:INDIRECT("$AY$"&amp;ROW($AY109)-1) &lt;&gt; ""),ROW($AY$1:INDIRECT("$AY$"&amp;ROW($AY109)-1)))),'EV and Base'!A104:N774,2,FALSE))</f>
        <v/>
      </c>
      <c r="BA109" s="3" t="str" cm="1">
        <f t="array" aca="1" ref="BA109" ca="1">IF(NOT(ISNUMBER(INDEX($A:$A, LOOKUP(2, 1 / ($A$1:INDIRECT("$A$"&amp;ROW($A109)) &lt;&gt; ""),ROW($A$1:INDIRECT("$A$"&amp;ROW($A109)))), 1))), "",
INDIRECT("$I$"&amp;LOOKUP(2, 1 / ($AY$1:INDIRECT("$AY$"&amp;ROW($AY109)-1) &lt;&gt; ""),ROW($AY$1:INDIRECT("$AY$"&amp;ROW($AY109)-1)))))</f>
        <v/>
      </c>
      <c r="BB109" s="1" t="str" cm="1">
        <f t="array" aca="1" ref="BB109" ca="1">IF(NOT(ISNUMBER(INDEX($A:$A, LOOKUP(2, 1 / ($A$1:INDIRECT("$A$"&amp;ROW($A109)) &lt;&gt; ""),ROW($A$1:INDIRECT("$A$"&amp;ROW($A109)))), 1))), "",
INDIRECT("$AB$"&amp;LOOKUP(2, 1 / ($AY$1:INDIRECT("$AY$"&amp;ROW($AY109)-1) &lt;&gt; ""),ROW($AY$1:INDIRECT("$AY$"&amp;ROW($AY109)-1)))))</f>
        <v/>
      </c>
      <c r="BC109" s="3" t="str" cm="1">
        <f t="array" aca="1" ref="BC109" ca="1">IF(NOT(ISNUMBER(INDEX($A:$A,LOOKUP(2,1/($A$1:INDIRECT("$A$"&amp;ROW($A109))&lt;&gt;""),ROW($A$1:INDIRECT("$A$"&amp;ROW($A109)))),1))),"",
$BA109+$BA109+10)</f>
        <v/>
      </c>
      <c r="BD109" s="3" t="str" cm="1">
        <f t="array" aca="1" ref="BD109" ca="1">IF(NOT(ISNUMBER(INDEX($A:$A,LOOKUP(2,1/($A$1:INDIRECT("$A$"&amp;ROW($A109))&lt;&gt;""),ROW($A$1:INDIRECT("$A$"&amp;ROW($A109)))),1))),"",
$BA109+$BB109+10)</f>
        <v/>
      </c>
      <c r="BE109" s="3" t="str" cm="1">
        <f t="array" aca="1" ref="BE109" ca="1">IF(NOT(ISNUMBER(INDEX($A:$A,LOOKUP(2,1/($A$1:INDIRECT("$A$"&amp;ROW($A109))&lt;&gt;""),ROW($A$1:INDIRECT("$A$"&amp;ROW($A109)))),1))),"",
$BC109*$BC109)</f>
        <v/>
      </c>
      <c r="BF109" s="3" t="str" cm="1">
        <f t="array" aca="1" ref="BF109" ca="1">IF(NOT(ISNUMBER(INDEX($A:$A,LOOKUP(2,1/($A$1:INDIRECT("$A$"&amp;ROW($A109))&lt;&gt;""),ROW($A$1:INDIRECT("$A$"&amp;ROW($A109)))),1))),"",
$BD109*$BD109)</f>
        <v/>
      </c>
      <c r="BG109" s="3" t="str" cm="1">
        <f t="array" aca="1" ref="BG109" ca="1">IF(NOT(ISNUMBER(INDEX($A:$A,LOOKUP(2,1/($A$1:INDIRECT("$A$"&amp;ROW($A109))&lt;&gt;""),ROW($A$1:INDIRECT("$A$"&amp;ROW($A109)))),1))),"",
_xlfn.FLOOR.MATH(1.5*_xlfn.FLOOR.MATH($AZ109*BA109/5)))</f>
        <v/>
      </c>
      <c r="BH109" s="3" t="str" cm="1">
        <f t="array" aca="1" ref="BH109" ca="1">IF(NOT(ISNUMBER(INDEX($A:$A, LOOKUP(2, 1 / ($A$1:INDIRECT("$A$"&amp;ROW($A109)) &lt;&gt; ""),ROW($A$1:INDIRECT("$A$"&amp;ROW($A109)))), 1))), "",
_xlfn.FLOOR.MATH($BG109/IF(OR(INDIRECT("$C$"&amp;LOOKUP(2, 1 / ($AY$1:INDIRECT("$AY$"&amp;ROW($AY109)-1) &lt;&gt; ""),ROW($AY$1:INDIRECT("$AY$"&amp;ROW($AY109)-1))))="Multi",
INDIRECT("$C$"&amp;LOOKUP(2, 1 / ($AY$1:INDIRECT("$AY$"&amp;ROW($AY109)-1) &lt;&gt; ""),ROW($AY$1:INDIRECT("$AY$"&amp;ROW($AY109)-1))))="Double"),2,1)))</f>
        <v/>
      </c>
      <c r="BI109" s="3" t="str" cm="1">
        <f t="array" aca="1" ref="BI109" ca="1">IF(NOT(ISNUMBER(INDEX($A:$A,LOOKUP(2,1/($A$1:INDIRECT("$A$"&amp;ROW($A109))&lt;&gt;""),ROW($A$1:INDIRECT("$A$"&amp;ROW($A109)))),1))),"",
VLOOKUP($BC109,GameFreakSQRT!$A$1:$B$200,2,FALSE))</f>
        <v/>
      </c>
      <c r="BJ109" s="3" t="str" cm="1">
        <f t="array" aca="1" ref="BJ109" ca="1">IF(NOT(ISNUMBER(INDEX($A:$A,LOOKUP(2,1/($A$1:INDIRECT("$A$"&amp;ROW($A109))&lt;&gt;""),ROW($A$1:INDIRECT("$A$"&amp;ROW($A109)))),1))),"",
VLOOKUP($BD109,GameFreakSQRT!$A$1:$B$200,2,FALSE))</f>
        <v/>
      </c>
      <c r="BK109" s="3" t="str" cm="1">
        <f t="array" aca="1" ref="BK109" ca="1">IF(NOT(ISNUMBER(INDEX($A:$A,LOOKUP(2,1/($A$1:INDIRECT("$A$"&amp;ROW($A109))&lt;&gt;""),ROW($A$1:INDIRECT("$A$"&amp;ROW($A109)))),1))),"",
_xlfn.FLOOR.MATH((($BI109*$BE109)*$BH109)/($BJ109*$BF109))+1)</f>
        <v/>
      </c>
      <c r="BL109" s="3" t="str" cm="1">
        <f t="array" aca="1" ref="BL109" ca="1">IF(NOT(ISNUMBER(INDEX($A:$A,LOOKUP(2,1/($A$1:INDIRECT("$A$"&amp;ROW($A109))&lt;&gt;""),ROW($A$1:INDIRECT("$A$"&amp;ROW($A109)))),1))),"",
_xlfn.FLOOR.MATH($BK109*IF(NOT(INDIRECT("$Z$"&amp;LOOKUP(2, 1 / ($AY$1:INDIRECT("$AY$"&amp;ROW($AY109)-1) &lt;&gt; ""),ROW($AY$1:INDIRECT("$AY$"&amp;ROW($AY109)-1))))=""),1.5,1)))</f>
        <v/>
      </c>
      <c r="BM109" s="3" t="str" cm="1">
        <f t="array" aca="1" ref="BM109" ca="1">IF(NOT(ISNUMBER(INDEX($A:$A, LOOKUP(2, 1 / ($A$1:INDIRECT("$A$"&amp;ROW($A109)) &lt;&gt; ""),ROW($A$1:INDIRECT("$A$"&amp;ROW($A109)))), 1))), "",
INDIRECT("$Y$"&amp;LOOKUP(2, 1 / ($AY$1:INDIRECT("$AY$"&amp;ROW($AY109)-1) &lt;&gt; ""),ROW($AY$1:INDIRECT("$AY$"&amp;ROW($AY109)-1)))))</f>
        <v/>
      </c>
      <c r="BN109" s="3" t="str">
        <f t="shared" ca="1" si="7"/>
        <v/>
      </c>
      <c r="CT109" s="3" t="str" cm="1">
        <f t="array" aca="1" ref="CT109" ca="1">IF(NOT(ISNUMBER(INDEX($A:$A, LOOKUP(2, 1 / ($A$1:INDIRECT("$A$"&amp;ROW($A109)) &lt;&gt; ""),ROW($A$1:INDIRECT("$A$"&amp;ROW($A109)))), 1))), "",
$AY109-INDEX($AY:$AY, LOOKUP(2, 1 / ($AY$1:INDIRECT("$AV$"&amp;ROW($AY109)-1) &lt;&gt; ""),ROW($AY$1:INDIRECT("$AV$"&amp;ROW($AY109)-1))), 1))</f>
        <v/>
      </c>
      <c r="CU109" s="3" t="str" cm="1">
        <f t="array" aca="1" ref="CU109" ca="1">IF(NOT(ISNUMBER(INDEX($A:$A, LOOKUP(2, 1 / ($A$1:INDIRECT("$A$"&amp;ROW($A109)) &lt;&gt; ""),ROW($A$1:INDIRECT("$A$"&amp;ROW($A109)))), 1))), "",
INDEX($Y:$Y, LOOKUP(2, 1 / ($Y$1:INDIRECT("$Y$"&amp;ROW($Y109)-1) &lt;&gt; ""),ROW($Y$1:INDIRECT("$Y$"&amp;ROW($Y109)-1))), 1))</f>
        <v/>
      </c>
      <c r="CV109" s="1" t="str">
        <f ca="1">IFERROR(VLOOKUP($AY109, 'Medium-Slow'!$A$1:$B$101, 2, TRUE),"")</f>
        <v/>
      </c>
    </row>
    <row r="110" spans="1:100" x14ac:dyDescent="0.45">
      <c r="A110" s="69"/>
      <c r="B110" s="69"/>
      <c r="C110" s="69" t="str">
        <f>$C109</f>
        <v>Single</v>
      </c>
      <c r="D110" s="69"/>
      <c r="E110" s="69"/>
      <c r="F110" s="56">
        <v>2</v>
      </c>
      <c r="G110" s="2" t="s">
        <v>286</v>
      </c>
      <c r="H110" s="2" t="s">
        <v>50</v>
      </c>
      <c r="I110" s="2">
        <v>20</v>
      </c>
      <c r="J110" s="2" t="s">
        <v>51</v>
      </c>
      <c r="K110" s="2" t="s">
        <v>161</v>
      </c>
      <c r="L110" s="2" t="s">
        <v>53</v>
      </c>
      <c r="M110" s="2" t="s">
        <v>287</v>
      </c>
      <c r="N110" s="2" t="s">
        <v>207</v>
      </c>
      <c r="O110" s="2" t="s">
        <v>288</v>
      </c>
      <c r="P110" s="22" t="s">
        <v>56</v>
      </c>
      <c r="Q110" s="22">
        <v>6</v>
      </c>
      <c r="R110" s="2">
        <f>_xlfn.FLOOR.MATH((((2*VLOOKUP(G110, 'EV and Base'!$A$1:$N$671, 9, FALSE))+$Q110)*$I110)/100)+$I110+10</f>
        <v>51</v>
      </c>
      <c r="S110" s="2">
        <f>_xlfn.FLOOR.MATH((_xlfn.FLOOR.MATH((((2*VLOOKUP($G110, 'EV and Base'!$A$1:$N$671, 10, FALSE))+$Q110)*$I110)/100)+5)*
IF(OR($J110="Lonely", $J110="Brave", $J110="Adamant", $J110="Naughty"), 1.1,
IF(OR($J110="Bold", $J110="Timid", $J110="Modest", $J110="Calm"), 0.9, 1)))</f>
        <v>32</v>
      </c>
      <c r="T110" s="2">
        <f>_xlfn.FLOOR.MATH((_xlfn.FLOOR.MATH((((2*VLOOKUP($G110, 'EV and Base'!$A$1:$N$671, 11, FALSE))+$Q110)*$I110)/100)+5)*
IF(OR($J110="Bold", $J110="Relaxed", $J110="Impish", $J110="Lax"), 1.1,
IF(OR($J110="Lonely", $J110="Hasty", $J110="Mild", $J110="Gentle"), 0.9, 1)))</f>
        <v>44</v>
      </c>
      <c r="U110" s="2">
        <f>_xlfn.FLOOR.MATH((_xlfn.FLOOR.MATH((((2*VLOOKUP($G110, 'EV and Base'!$A$1:$N$671, 12, FALSE))+$Q110)*$I110)/100)+5)*
IF(OR($J110="Modest", $J110="Mild", $J110="Quiet", $J110="Rash"), 1.1,
IF(OR($J110="Adamant", $J110="Impish", $J110="Jolly", $J110="Careful"), 0.9, 1)))</f>
        <v>20</v>
      </c>
      <c r="V110" s="2">
        <f>_xlfn.FLOOR.MATH((_xlfn.FLOOR.MATH((((2*VLOOKUP($G110, 'EV and Base'!$A$1:$N$671, 13, FALSE))+$Q110)*$I110)/100)+5)*
IF(OR($J110="Calm", $J110="Gentle", $J110="Sassy", $J110="Careful"), 1.1,
IF(OR($J110="Naughty", $J110="Lax", $J110="Naive", $J110="Rash"), 0.9, 1)))</f>
        <v>18</v>
      </c>
      <c r="W110" s="2">
        <f>_xlfn.FLOOR.MATH((_xlfn.FLOOR.MATH((((2*VLOOKUP($G110, 'EV and Base'!$A$1:$N$671, 14, FALSE))+$Q110)*$I110)/100)+5)*
IF(OR($J110="Timid", $J110="Hasty", $J110="Jolly", $J110="Naive"), 1.1,
IF(OR($J110="Brave", $J110="Relaxed", $J110="Quiet", $J110="Sassy"), 0.9, 1)))</f>
        <v>28</v>
      </c>
      <c r="X110" s="69"/>
      <c r="AA110" s="23" t="str" cm="1">
        <f t="array" aca="1" ref="AA110" ca="1">IF(NOT(ISNUMBER(INDEX($A:$A,LOOKUP(2,1/($A$1:INDIRECT("$A$"&amp;ROW($A110))&lt;&gt;""),ROW($A$1:INDIRECT("$A$"&amp;ROW($A110)))),1))),"",
IF(NOT(ISNUMBER($A110)),$AA109,
IF($AB110&lt;16,"Lillipup",
IF($AB110&lt;32,"Herdier",
"Stoutland"))))</f>
        <v/>
      </c>
      <c r="AB110" s="25" t="str" cm="1">
        <f t="array" aca="1" ref="AB110" ca="1">IF(NOT(ISNUMBER(INDEX($A:$A, LOOKUP(2, 1 / ($A$1:INDIRECT("$A$"&amp;ROW($A110)) &lt;&gt; ""),ROW($A$1:INDIRECT("$A$"&amp;ROW($A110)))), 1))), "",
VLOOKUP($AY110,'Medium-Slow'!$A$1:$B$101,2,TRUE))</f>
        <v/>
      </c>
      <c r="AC110" s="23" t="str" cm="1">
        <f t="array" aca="1" ref="AC110" ca="1">IF(NOT(ISNUMBER(INDEX($A:$A, LOOKUP(2, 1 / ($A$1:INDIRECT("$A$"&amp;ROW($A110)) &lt;&gt; ""),ROW($A$1:INDIRECT("$A$"&amp;ROW($A110)))), 1))), "",
INDEX($AC:$AC, LOOKUP(2, 1 / ($AC$1:INDIRECT("$AC$"&amp;ROW($AC110)-1) &lt;&gt; ""),ROW($AC$1:INDIRECT("$AC$"&amp;ROW($AC110)-1))), 1)+
IF(INDEX($AC:$AC, LOOKUP(2, 1 / ($AC$1:INDIRECT("$AC$"&amp;ROW($AC110)-1) &lt;&gt; ""),ROW($AC$1:INDIRECT("$AC$"&amp;ROW($AC110)-1))), 1)+
INDEX($AD:$AD, LOOKUP(2, 1 / ($AD$1:INDIRECT("$AD$"&amp;ROW($AD110)-1) &lt;&gt; ""),ROW($AD$1:INDIRECT("$AD$"&amp;ROW($AD110)-1))), 1)+
INDEX($AE:$AE, LOOKUP(2, 1 / ($AE$1:INDIRECT("$AE$"&amp;ROW($AE110)-1) &lt;&gt; ""),ROW($AE$1:INDIRECT("$AE$"&amp;ROW($AD110)-1))), 1)+
INDEX($AE:$AF, LOOKUP(2, 1 / ($AF$1:INDIRECT("$AF$"&amp;ROW($AF110)-1) &lt;&gt; ""),ROW($AF$1:INDIRECT("$AF$"&amp;ROW($AD110)-1))), 1)+
INDEX($AG:$AG, LOOKUP(2, 1 / ($AG$1:INDIRECT("$AG$"&amp;ROW($AG110)-1) &lt;&gt; ""),ROW($AG$1:INDIRECT("$AG$"&amp;ROW($AD110)-1))), 1)+
INDEX($AH:$AH, LOOKUP(2, 1 / ($AH$1:INDIRECT("$AH$"&amp;ROW($AH110)-1) &lt;&gt; ""),ROW($AH$1:INDIRECT("$AH$"&amp;ROW($AD110)-1))), 1)&gt;=510,0,
IF(INDEX($AC:$AC, LOOKUP(2, 1 / ($AC$1:INDIRECT("$AC$"&amp;ROW($AC110)-1) &lt;&gt; ""),ROW($AC$1:INDIRECT("$AC$"&amp;ROW($AC110)-1))), 1)&gt;=255,0,
VLOOKUP(INDIRECT("$G$"&amp;LOOKUP(2, 1 / ($AC$1:INDIRECT("$AC$"&amp;ROW($AC110)-1) &lt;&gt; ""),ROW($AC$1:INDIRECT("$AC$"&amp;ROW($AC110)-1)))), 'EV and Base'!$A$1:$N$671, 3, FALSE))))</f>
        <v/>
      </c>
      <c r="AD110" s="2" t="str" cm="1">
        <f t="array" aca="1" ref="AD110" ca="1">IF(NOT(ISNUMBER(INDEX($A:$A, LOOKUP(2, 1 / ($A$1:INDIRECT("$A$"&amp;ROW($A110)) &lt;&gt; ""),ROW($A$1:INDIRECT("$A$"&amp;ROW($A110)))), 1))), "",
INDEX($AD:$AD, LOOKUP(2, 1 / ($AD$1:INDIRECT("$AD$"&amp;ROW($AD110)-1) &lt;&gt; ""),ROW($AD$1:INDIRECT("$AD$"&amp;ROW($AD110)-1))), 1)+
IF(INDEX($AC:$AC, LOOKUP(2, 1 / ($AC$1:INDIRECT("$AC$"&amp;ROW($AC110)-1) &lt;&gt; ""),ROW($AC$1:INDIRECT("$AC$"&amp;ROW($AC110)-1))), 1)+
INDEX($AD:$AD, LOOKUP(2, 1 / ($AD$1:INDIRECT("$AD$"&amp;ROW($AD110)-1) &lt;&gt; ""),ROW($AD$1:INDIRECT("$AD$"&amp;ROW($AD110)-1))), 1)+
INDEX($AE:$AE, LOOKUP(2, 1 / ($AE$1:INDIRECT("$AE$"&amp;ROW($AE110)-1) &lt;&gt; ""),ROW($AE$1:INDIRECT("$AE$"&amp;ROW($AD110)-1))), 1)+
INDEX($AE:$AF, LOOKUP(2, 1 / ($AF$1:INDIRECT("$AF$"&amp;ROW($AF110)-1) &lt;&gt; ""),ROW($AF$1:INDIRECT("$AF$"&amp;ROW($AD110)-1))), 1)+
INDEX($AG:$AG, LOOKUP(2, 1 / ($AG$1:INDIRECT("$AG$"&amp;ROW($AG110)-1) &lt;&gt; ""),ROW($AG$1:INDIRECT("$AG$"&amp;ROW($AD110)-1))), 1)+
INDEX($AH:$AH, LOOKUP(2, 1 / ($AH$1:INDIRECT("$AH$"&amp;ROW($AH110)-1) &lt;&gt; ""),ROW($AH$1:INDIRECT("$AH$"&amp;ROW($AD110)-1))), 1)&gt;=510,0,
IF(INDEX($AD:$AD, LOOKUP(2, 1 / ($AD$1:INDIRECT("$AD$"&amp;ROW($AD110)-1) &lt;&gt; ""),ROW($AD$1:INDIRECT("$AD$"&amp;ROW($AD110)-1))), 1)&gt;=255,0,
VLOOKUP(INDIRECT("$G$"&amp;LOOKUP(2, 1 / ($AD$1:INDIRECT("$AD$"&amp;ROW($AD110)-1) &lt;&gt; ""),ROW($AD$1:INDIRECT("$AD$"&amp;ROW($AD110)-1)))), 'EV and Base'!$A$1:$N$671, 4, FALSE))))</f>
        <v/>
      </c>
      <c r="AE110" s="2" t="str" cm="1">
        <f t="array" aca="1" ref="AE110" ca="1">IF(NOT(ISNUMBER(INDEX($A:$A,LOOKUP(2,1/($A$1:INDIRECT("$A$"&amp;ROW($A110))&lt;&gt;""),ROW($A$1:INDIRECT("$A$"&amp;ROW($A110)))),1))),"",
INDEX($AE:$AE,LOOKUP(2,1/($AE$1:INDIRECT("$AE$"&amp;ROW($AE110)-1)&lt;&gt;""),ROW($AE$1:INDIRECT("$AE$"&amp;ROW($AE110)-1))),1)+
IF(INDEX($AC:$AC,LOOKUP(2,1/($AC$1:INDIRECT("$AC$"&amp;ROW($AC110)-1)&lt;&gt;""),ROW($AC$1:INDIRECT("$AC$"&amp;ROW($AC110)-1))),1)+
INDEX($AD:$AD,LOOKUP(2,1/($AD$1:INDIRECT("$AD$"&amp;ROW($AD110)-1)&lt;&gt;""),ROW($AD$1:INDIRECT("$AD$"&amp;ROW($AD110)-1))),1)+
INDEX($AE:$AE,LOOKUP(2,1/($AE$1:INDIRECT("$AE$"&amp;ROW($AE110)-1)&lt;&gt;""),ROW($AE$1:INDIRECT("$AE$"&amp;ROW($AD110)-1))),1)+
INDEX($AE:$AF,LOOKUP(2,1/($AF$1:INDIRECT("$AF$"&amp;ROW($AF110)-1)&lt;&gt;""),ROW($AF$1:INDIRECT("$AF$"&amp;ROW($AD110)-1))),1)+
INDEX($AG:$AG,LOOKUP(2,1/($AG$1:INDIRECT("$AG$"&amp;ROW($AG110)-1)&lt;&gt;""),ROW($AG$1:INDIRECT("$AG$"&amp;ROW($AD110)-1))),1)+
INDEX($AH:$AH,LOOKUP(2,1/($AH$1:INDIRECT("$AH$"&amp;ROW($AH110)-1)&lt;&gt;""),ROW($AH$1:INDIRECT("$AH$"&amp;ROW($AD110)-1))),1)&gt;=510,0,
IF(INDEX($AE:$AE,LOOKUP(2,1/($AE$1:INDIRECT("$AE$"&amp;ROW($AE110)-1)&lt;&gt;""),ROW($AE$1:INDIRECT("$AE$"&amp;ROW($AE110)-1))),1)&gt;=255,0,
VLOOKUP(INDIRECT("$G$"&amp;LOOKUP(2,1/($AE$1:INDIRECT("$AE$"&amp;ROW($AE110)-1)&lt;&gt;""),ROW($AE$1:INDIRECT("$AE$"&amp;ROW($AE110)-1)))),'EV and Base'!$A$1:$N$671,5,FALSE))))</f>
        <v/>
      </c>
      <c r="AF110" s="2" t="str" cm="1">
        <f t="array" aca="1" ref="AF110" ca="1">IF(NOT(ISNUMBER(INDEX($A:$A, LOOKUP(2, 1 / ($A$1:INDIRECT("$A$"&amp;ROW($A110)) &lt;&gt; ""),ROW($A$1:INDIRECT("$A$"&amp;ROW($A110)))), 1))), "",
INDEX($AF:$AF, LOOKUP(2, 1 / ($AF$1:INDIRECT("$AF$"&amp;ROW($AF110)-1) &lt;&gt; ""),ROW($AF$1:INDIRECT("$AF$"&amp;ROW($AF110)-1))), 1)+
IF(INDEX($AC:$AC, LOOKUP(2, 1 / ($AC$1:INDIRECT("$AC$"&amp;ROW($AC110)-1) &lt;&gt; ""),ROW($AC$1:INDIRECT("$AC$"&amp;ROW($AC110)-1))), 1)+
INDEX($AD:$AD, LOOKUP(2, 1 / ($AD$1:INDIRECT("$AD$"&amp;ROW($AD110)-1) &lt;&gt; ""),ROW($AD$1:INDIRECT("$AD$"&amp;ROW($AD110)-1))), 1)+
INDEX($AE:$AE, LOOKUP(2, 1 / ($AE$1:INDIRECT("$AE$"&amp;ROW($AE110)-1) &lt;&gt; ""),ROW($AE$1:INDIRECT("$AE$"&amp;ROW($AD110)-1))), 1)+
INDEX($AE:$AF, LOOKUP(2, 1 / ($AF$1:INDIRECT("$AF$"&amp;ROW($AF110)-1) &lt;&gt; ""),ROW($AF$1:INDIRECT("$AF$"&amp;ROW($AD110)-1))), 1)+
INDEX($AG:$AG, LOOKUP(2, 1 / ($AG$1:INDIRECT("$AG$"&amp;ROW($AG110)-1) &lt;&gt; ""),ROW($AG$1:INDIRECT("$AG$"&amp;ROW($AD110)-1))), 1)+
INDEX($AH:$AH, LOOKUP(2, 1 / ($AH$1:INDIRECT("$AH$"&amp;ROW($AH110)-1) &lt;&gt; ""),ROW($AH$1:INDIRECT("$AH$"&amp;ROW($AD110)-1))), 1)&gt;=510,0,
IF(INDEX($AF:$AF, LOOKUP(2, 1 / ($AF$1:INDIRECT("$AF$"&amp;ROW($AF110)-1) &lt;&gt; ""),ROW($AF$1:INDIRECT("$AF$"&amp;ROW($AF110)-1))), 1)&gt;=255,0,
VLOOKUP(INDIRECT("$G$"&amp;LOOKUP(2, 1 / ($AF$1:INDIRECT("$AF$"&amp;ROW($AF110)-1) &lt;&gt; ""),ROW($AF$1:INDIRECT("$AF$"&amp;ROW($AF110)-1)))), 'EV and Base'!$A$1:$N$671, 6, FALSE))))</f>
        <v/>
      </c>
      <c r="AG110" s="2" t="str" cm="1">
        <f t="array" aca="1" ref="AG110" ca="1">IF(NOT(ISNUMBER(INDEX($A:$A, LOOKUP(2, 1 / ($A$1:INDIRECT("$A$"&amp;ROW($A110)) &lt;&gt; ""),ROW($A$1:INDIRECT("$A$"&amp;ROW($A110)))), 1))), "",
INDEX($AG:$AG, LOOKUP(2, 1 / ($AG$1:INDIRECT("$AG$"&amp;ROW($AG110)-1) &lt;&gt; ""),ROW($AG$1:INDIRECT("$AG$"&amp;ROW($AG110)-1))), 1)+
IF(INDEX($AC:$AC, LOOKUP(2, 1 / ($AC$1:INDIRECT("$AC$"&amp;ROW($AC110)-1) &lt;&gt; ""),ROW($AC$1:INDIRECT("$AC$"&amp;ROW($AC110)-1))), 1)+
INDEX($AD:$AD, LOOKUP(2, 1 / ($AD$1:INDIRECT("$AD$"&amp;ROW($AD110)-1) &lt;&gt; ""),ROW($AD$1:INDIRECT("$AD$"&amp;ROW($AD110)-1))), 1)+
INDEX($AE:$AE, LOOKUP(2, 1 / ($AE$1:INDIRECT("$AE$"&amp;ROW($AE110)-1) &lt;&gt; ""),ROW($AE$1:INDIRECT("$AE$"&amp;ROW($AD110)-1))), 1)+
INDEX($AE:$AF, LOOKUP(2, 1 / ($AF$1:INDIRECT("$AF$"&amp;ROW($AF110)-1) &lt;&gt; ""),ROW($AF$1:INDIRECT("$AF$"&amp;ROW($AD110)-1))), 1)+
INDEX($AG:$AG, LOOKUP(2, 1 / ($AG$1:INDIRECT("$AG$"&amp;ROW($AG110)-1) &lt;&gt; ""),ROW($AG$1:INDIRECT("$AG$"&amp;ROW($AD110)-1))), 1)+
INDEX($AH:$AH, LOOKUP(2, 1 / ($AH$1:INDIRECT("$AH$"&amp;ROW($AH110)-1) &lt;&gt; ""),ROW($AH$1:INDIRECT("$AH$"&amp;ROW($AD110)-1))), 1)&gt;=510,0,
IF(INDEX($AG:$AG, LOOKUP(2, 1 / ($AG$1:INDIRECT("$AG$"&amp;ROW($AG110)-1) &lt;&gt; ""),ROW($AG$1:INDIRECT("$AG$"&amp;ROW($AG110)-1))), 1)&gt;=255,0,
VLOOKUP(INDIRECT("$G$"&amp;LOOKUP(2, 1 / ($AG$1:INDIRECT("$AG$"&amp;ROW($AG110)-1) &lt;&gt; ""),ROW($AG$1:INDIRECT("$AG$"&amp;ROW($AG110)-1)))), 'EV and Base'!$A$1:$N$671, 7, FALSE))))</f>
        <v/>
      </c>
      <c r="AH110" s="24" t="str" cm="1">
        <f t="array" aca="1" ref="AH110" ca="1">IF(NOT(ISNUMBER(INDEX($A:$A,LOOKUP(2,1/($A$1:INDIRECT("$A$"&amp;ROW($A110))&lt;&gt;""),ROW($A$1:INDIRECT("$A$"&amp;ROW($A110)))),1))),"",
INDEX($AH:$AH,LOOKUP(2,1/($AH$1:INDIRECT("$AH$"&amp;ROW($AH110)-1)&lt;&gt;""),ROW($AH$1:INDIRECT("$AH$"&amp;ROW($AH110)-1))),1)+
IF(INDEX($AC:$AC,LOOKUP(2,1/($AC$1:INDIRECT("$AC$"&amp;ROW($AC110)-1)&lt;&gt;""),ROW($AC$1:INDIRECT("$AC$"&amp;ROW($AC110)-1))),1)+
INDEX($AD:$AD,LOOKUP(2,1/($AD$1:INDIRECT("$AD$"&amp;ROW($AD110)-1)&lt;&gt;""),ROW($AD$1:INDIRECT("$AD$"&amp;ROW($AD110)-1))),1)+
INDEX($AE:$AE,LOOKUP(2,1/($AE$1:INDIRECT("$AE$"&amp;ROW($AE110)-1)&lt;&gt;""),ROW($AE$1:INDIRECT("$AE$"&amp;ROW($AD110)-1))),1)+
INDEX($AE:$AF,LOOKUP(2,1/($AF$1:INDIRECT("$AF$"&amp;ROW($AF110)-1)&lt;&gt;""),ROW($AF$1:INDIRECT("$AF$"&amp;ROW($AD110)-1))),1)+
INDEX($AG:$AG,LOOKUP(2,1/($AG$1:INDIRECT("$AG$"&amp;ROW($AG110)-1)&lt;&gt;""),ROW($AG$1:INDIRECT("$AG$"&amp;ROW($AD110)-1))),1)+
INDEX($AH:$AH,LOOKUP(2,1/($AH$1:INDIRECT("$AH$"&amp;ROW($AH110)-1)&lt;&gt;""),ROW($AH$1:INDIRECT("$AH$"&amp;ROW($AD110)-1))),1)&gt;=510,0,
IF(INDEX($AH:$AH,LOOKUP(2,1/($AH$1:INDIRECT("$AH$"&amp;ROW($AH110)-1)&lt;&gt;""),ROW($AH$1:INDIRECT("$AH$"&amp;ROW($AH110)-1))),1)&gt;=255,0,
VLOOKUP(INDIRECT("$G$"&amp;LOOKUP(2,1/($AH$1:INDIRECT("$AH$"&amp;ROW($AH110)-1)&lt;&gt;""),ROW($AH$1:INDIRECT("$AH$"&amp;ROW($AH110)-1)))),'EV and Base'!$A$1:$N$671,8,FALSE))))</f>
        <v/>
      </c>
      <c r="AI110" s="29" t="str" cm="1">
        <f t="array" aca="1" ref="AI110" ca="1">IF(NOT(ISNUMBER(INDEX($A:$A,LOOKUP(2,1/($A$1:INDIRECT("$A$"&amp;ROW($A110))&lt;&gt;""),ROW($A$1:INDIRECT("$A$"&amp;ROW($A110)))),1))),"",
ROUNDDOWN((((2*VLOOKUP($AA110,'EV and Base'!$A$1:$N$671,9,FALSE))+31+ROUNDDOWN($AC110/4,0))*$AB110)/100,0)+$AB110+10)</f>
        <v/>
      </c>
      <c r="AJ110" s="21" t="str" cm="1">
        <f t="array" aca="1" ref="AJ110" ca="1">IF(NOT(ISNUMBER(INDEX($A:$A, LOOKUP(2, 1 / ($A$1:INDIRECT("$A$"&amp;ROW($A110)) &lt;&gt; ""),ROW($A$1:INDIRECT("$A$"&amp;ROW($A110)))), 1))), "",
ROUNDDOWN((ROUNDDOWN((((2*VLOOKUP($AA110, 'EV and Base'!$A$1:$N$671, 10, FALSE))+31+ROUNDDOWN($AD110/4, 0))*$AB110)/100, 0)+5)*1.1, 0))</f>
        <v/>
      </c>
      <c r="AK110" s="21" t="str" cm="1">
        <f t="array" aca="1" ref="AK110" ca="1">IF(NOT(ISNUMBER(INDEX($A:$A, LOOKUP(2, 1 / ($A$1:INDIRECT("$A$"&amp;ROW($A110)) &lt;&gt; ""),ROW($A$1:INDIRECT("$A$"&amp;ROW($A110)))), 1))), "",
ROUNDDOWN((ROUNDDOWN((((2*VLOOKUP($AA110, 'EV and Base'!$A$1:$N$671, 11, FALSE))+30+ROUNDDOWN($AE110/4, 0))*$AB110)/100, 0)+5), 0)
&amp;"-"&amp;
ROUNDDOWN((ROUNDDOWN((((2*VLOOKUP($AA110, 'EV and Base'!$A$1:$N$671, 11, FALSE))+31+ROUNDDOWN($AE110/4, 0))*$AB110)/100, 0)+5), 0))</f>
        <v/>
      </c>
      <c r="AL110" s="21" t="str" cm="1">
        <f t="array" aca="1" ref="AL110" ca="1">IF(NOT(ISNUMBER(INDEX($A:$A, LOOKUP(2, 1 / ($A$1:INDIRECT("$A$"&amp;ROW($A110)) &lt;&gt; ""),ROW($A$1:INDIRECT("$A$"&amp;ROW($A110)))), 1))), "",
ROUNDDOWN((ROUNDDOWN((((2*VLOOKUP($AA110, 'EV and Base'!$A$1:$N$671, 12, FALSE))+0+ROUNDDOWN($AF110/4, 0))*$AB110)/100, 0)+5)*0.9, 0)
&amp;"-"&amp;
ROUNDDOWN((ROUNDDOWN((((2*VLOOKUP($AA110, 'EV and Base'!$A$1:$N$671, 12, FALSE))+31+ROUNDDOWN($AF110/4, 0))*$AB110)/100, 0)+5)*0.9, 0))</f>
        <v/>
      </c>
      <c r="AM110" s="21" t="str" cm="1">
        <f t="array" aca="1" ref="AM110" ca="1">IF(NOT(ISNUMBER(INDEX($A:$A, LOOKUP(2, 1 / ($A$1:INDIRECT("$A$"&amp;ROW($A110)) &lt;&gt; ""),ROW($A$1:INDIRECT("$A$"&amp;ROW($A110)))), 1))), "",
ROUNDDOWN((ROUNDDOWN((((2*VLOOKUP($AA110, 'EV and Base'!$A$1:$N$671, 13, FALSE))+30+ROUNDDOWN($AG110/4, 0))*$AB110)/100, 0)+5), 0)
&amp;"-"&amp;
ROUNDDOWN((ROUNDDOWN((((2*VLOOKUP($AA110, 'EV and Base'!$A$1:$N$671, 13, FALSE))+31+ROUNDDOWN($AG110/4, 0))*$AB110)/100, 0)+5), 0))</f>
        <v/>
      </c>
      <c r="AN110" s="25" t="str" cm="1">
        <f t="array" aca="1" ref="AN110" ca="1">IF(NOT(ISNUMBER(INDEX($A:$A, LOOKUP(2, 1 / ($A$1:INDIRECT("$A$"&amp;ROW($A110)) &lt;&gt; ""),ROW($A$1:INDIRECT("$A$"&amp;ROW($A110)))), 1))), "",
ROUNDDOWN((ROUNDDOWN((((2*VLOOKUP($AA110, 'EV and Base'!$A$1:$N$671, 14, FALSE))+31+ROUNDDOWN($AH110/4, 0))*$AB110)/100, 0)+5), 0))</f>
        <v/>
      </c>
      <c r="AO110" s="23" t="str" cm="1">
        <f t="array" aca="1" ref="AO110" ca="1">IF(NOT(ISNUMBER(INDEX($A:$A, LOOKUP(2, 1 / ($A$1:INDIRECT("$A$"&amp;ROW($A110)) &lt;&gt; ""),ROW($A$1:INDIRECT("$A$"&amp;ROW($A110)))), 1))), "",
ROUNDDOWN((((2*VLOOKUP($AA110, 'EV and Base'!$A$1:$N$671, 9, FALSE))+31+ROUNDDOWN($AC110/4, 0))*$AB110)/100, 0)+$AB110+10)</f>
        <v/>
      </c>
      <c r="AP110" s="2" t="str" cm="1">
        <f t="array" aca="1" ref="AP110" ca="1">IF(NOT(ISNUMBER(INDEX($A:$A, LOOKUP(2, 1 / ($A$1:INDIRECT("$A$"&amp;ROW($A110)) &lt;&gt; ""),ROW($A$1:INDIRECT("$A$"&amp;ROW($A110)))), 1))), "",
ROUNDDOWN((ROUNDDOWN((((2*VLOOKUP($AA110, 'EV and Base'!$A$1:$N$671, 10, FALSE))+31+ROUNDDOWN($AD110/4, 0))*$AB110)/100, 0)+5)*1.1, 0))</f>
        <v/>
      </c>
      <c r="AQ110" s="2" t="str" cm="1">
        <f t="array" aca="1" ref="AQ110" ca="1">IF(NOT(ISNUMBER(INDEX($A:$A, LOOKUP(2, 1 / ($A$1:INDIRECT("$A$"&amp;ROW($A110)) &lt;&gt; ""),ROW($A$1:INDIRECT("$A$"&amp;ROW($A110)))), 1))), "",
ROUNDDOWN((ROUNDDOWN((((2*VLOOKUP($AA110, 'EV and Base'!$A$1:$N$671, 11, FALSE))+$AV$2+ROUNDDOWN($AE110/4, 0))*$AB110)/100, 0)+5), 0))</f>
        <v/>
      </c>
      <c r="AR110" s="22" t="str" cm="1">
        <f t="array" aca="1" ref="AR110" ca="1">IF(NOT(ISNUMBER(INDEX($A:$A, LOOKUP(2, 1 / ($A$1:INDIRECT("$A$"&amp;ROW($A110)) &lt;&gt; ""),ROW($A$1:INDIRECT("$A$"&amp;ROW($A110)))), 1))), "",
ROUNDDOWN((ROUNDDOWN((((2*VLOOKUP($AA110, 'EV and Base'!$A$1:$N$671, 12, FALSE))+$AW$2+ROUNDDOWN($AF110/4, 0))*$AB110)/100, 0)+5)*0.9, 0))</f>
        <v/>
      </c>
      <c r="AS110" s="2" t="str" cm="1">
        <f t="array" aca="1" ref="AS110" ca="1">IF(NOT(ISNUMBER(INDEX($A:$A, LOOKUP(2, 1 / ($A$1:INDIRECT("$A$"&amp;ROW($A110)) &lt;&gt; ""),ROW($A$1:INDIRECT("$A$"&amp;ROW($A110)))), 1))), "",
ROUNDDOWN((ROUNDDOWN((((2*VLOOKUP($AA110, 'EV and Base'!$A$1:$N$671, 13, FALSE))+$AX$2+ROUNDDOWN($AG110/4, 0))*$AB110)/100, 0)+5), 0))</f>
        <v/>
      </c>
      <c r="AT110" s="24" t="str" cm="1">
        <f t="array" aca="1" ref="AT110" ca="1">IF(NOT(ISNUMBER(INDEX($A:$A, LOOKUP(2, 1 / ($A$1:INDIRECT("$A$"&amp;ROW($A110)) &lt;&gt; ""),ROW($A$1:INDIRECT("$A$"&amp;ROW($A110)))), 1))), "",
ROUNDDOWN((ROUNDDOWN((((2*VLOOKUP($AA110, 'EV and Base'!$A$1:$N$671, 14, FALSE))+31+ROUNDDOWN($AH110/4, 0))*$AB110)/100, 0)+5), 0))</f>
        <v/>
      </c>
      <c r="AU110" s="28"/>
      <c r="AY110" t="str" cm="1">
        <f t="array" aca="1" ref="AY110" ca="1">IF(NOT(ISNUMBER(INDEX($A:$A,LOOKUP(2,1/($A$1:INDIRECT("$A$"&amp;ROW($A110))&lt;&gt;""),ROW($A$1:INDIRECT("$A$"&amp;ROW($A110)))),1))),"",
INDEX($AY:$AY,LOOKUP(2,1/($AY$1:INDIRECT("$AY$"&amp;ROW($AY110)-1)&lt;&gt;""),ROW($AY$1:INDIRECT("$AY$"&amp;ROW($AY110)-1))),1)+$BL110)</f>
        <v/>
      </c>
      <c r="AZ110" s="3" t="str" cm="1">
        <f t="array" aca="1" ref="AZ110" ca="1">IF(NOT(ISNUMBER(INDEX($A:$A, LOOKUP(2, 1 / ($A$1:INDIRECT("$A$"&amp;ROW($A110)) &lt;&gt; ""),ROW($A$1:INDIRECT("$A$"&amp;ROW($A110)))), 1))), "",
VLOOKUP(INDIRECT("$G$"&amp;LOOKUP(2, 1 / ($AY$1:INDIRECT("$AY$"&amp;ROW($AY110)-1) &lt;&gt; ""),ROW($AY$1:INDIRECT("$AY$"&amp;ROW($AY110)-1)))),'EV and Base'!A105:N775,2,FALSE))</f>
        <v/>
      </c>
      <c r="BA110" s="3" t="str" cm="1">
        <f t="array" aca="1" ref="BA110" ca="1">IF(NOT(ISNUMBER(INDEX($A:$A, LOOKUP(2, 1 / ($A$1:INDIRECT("$A$"&amp;ROW($A110)) &lt;&gt; ""),ROW($A$1:INDIRECT("$A$"&amp;ROW($A110)))), 1))), "",
INDIRECT("$I$"&amp;LOOKUP(2, 1 / ($AY$1:INDIRECT("$AY$"&amp;ROW($AY110)-1) &lt;&gt; ""),ROW($AY$1:INDIRECT("$AY$"&amp;ROW($AY110)-1)))))</f>
        <v/>
      </c>
      <c r="BB110" s="1" t="str" cm="1">
        <f t="array" aca="1" ref="BB110" ca="1">IF(NOT(ISNUMBER(INDEX($A:$A, LOOKUP(2, 1 / ($A$1:INDIRECT("$A$"&amp;ROW($A110)) &lt;&gt; ""),ROW($A$1:INDIRECT("$A$"&amp;ROW($A110)))), 1))), "",
INDIRECT("$AB$"&amp;LOOKUP(2, 1 / ($AY$1:INDIRECT("$AY$"&amp;ROW($AY110)-1) &lt;&gt; ""),ROW($AY$1:INDIRECT("$AY$"&amp;ROW($AY110)-1)))))</f>
        <v/>
      </c>
      <c r="BC110" s="3" t="str" cm="1">
        <f t="array" aca="1" ref="BC110" ca="1">IF(NOT(ISNUMBER(INDEX($A:$A,LOOKUP(2,1/($A$1:INDIRECT("$A$"&amp;ROW($A110))&lt;&gt;""),ROW($A$1:INDIRECT("$A$"&amp;ROW($A110)))),1))),"",
$BA110+$BA110+10)</f>
        <v/>
      </c>
      <c r="BD110" s="3" t="str" cm="1">
        <f t="array" aca="1" ref="BD110" ca="1">IF(NOT(ISNUMBER(INDEX($A:$A,LOOKUP(2,1/($A$1:INDIRECT("$A$"&amp;ROW($A110))&lt;&gt;""),ROW($A$1:INDIRECT("$A$"&amp;ROW($A110)))),1))),"",
$BA110+$BB110+10)</f>
        <v/>
      </c>
      <c r="BE110" s="3" t="str" cm="1">
        <f t="array" aca="1" ref="BE110" ca="1">IF(NOT(ISNUMBER(INDEX($A:$A,LOOKUP(2,1/($A$1:INDIRECT("$A$"&amp;ROW($A110))&lt;&gt;""),ROW($A$1:INDIRECT("$A$"&amp;ROW($A110)))),1))),"",
$BC110*$BC110)</f>
        <v/>
      </c>
      <c r="BF110" s="3" t="str" cm="1">
        <f t="array" aca="1" ref="BF110" ca="1">IF(NOT(ISNUMBER(INDEX($A:$A,LOOKUP(2,1/($A$1:INDIRECT("$A$"&amp;ROW($A110))&lt;&gt;""),ROW($A$1:INDIRECT("$A$"&amp;ROW($A110)))),1))),"",
$BD110*$BD110)</f>
        <v/>
      </c>
      <c r="BG110" s="3" t="str" cm="1">
        <f t="array" aca="1" ref="BG110" ca="1">IF(NOT(ISNUMBER(INDEX($A:$A,LOOKUP(2,1/($A$1:INDIRECT("$A$"&amp;ROW($A110))&lt;&gt;""),ROW($A$1:INDIRECT("$A$"&amp;ROW($A110)))),1))),"",
_xlfn.FLOOR.MATH(1.5*_xlfn.FLOOR.MATH($AZ110*BA110/5)))</f>
        <v/>
      </c>
      <c r="BH110" s="3" t="str" cm="1">
        <f t="array" aca="1" ref="BH110" ca="1">IF(NOT(ISNUMBER(INDEX($A:$A, LOOKUP(2, 1 / ($A$1:INDIRECT("$A$"&amp;ROW($A110)) &lt;&gt; ""),ROW($A$1:INDIRECT("$A$"&amp;ROW($A110)))), 1))), "",
_xlfn.FLOOR.MATH($BG110/IF(OR(INDIRECT("$C$"&amp;LOOKUP(2, 1 / ($AY$1:INDIRECT("$AY$"&amp;ROW($AY110)-1) &lt;&gt; ""),ROW($AY$1:INDIRECT("$AY$"&amp;ROW($AY110)-1))))="Multi",
INDIRECT("$C$"&amp;LOOKUP(2, 1 / ($AY$1:INDIRECT("$AY$"&amp;ROW($AY110)-1) &lt;&gt; ""),ROW($AY$1:INDIRECT("$AY$"&amp;ROW($AY110)-1))))="Double"),2,1)))</f>
        <v/>
      </c>
      <c r="BI110" s="3" t="str" cm="1">
        <f t="array" aca="1" ref="BI110" ca="1">IF(NOT(ISNUMBER(INDEX($A:$A,LOOKUP(2,1/($A$1:INDIRECT("$A$"&amp;ROW($A110))&lt;&gt;""),ROW($A$1:INDIRECT("$A$"&amp;ROW($A110)))),1))),"",
VLOOKUP($BC110,GameFreakSQRT!$A$1:$B$200,2,FALSE))</f>
        <v/>
      </c>
      <c r="BJ110" s="3" t="str" cm="1">
        <f t="array" aca="1" ref="BJ110" ca="1">IF(NOT(ISNUMBER(INDEX($A:$A,LOOKUP(2,1/($A$1:INDIRECT("$A$"&amp;ROW($A110))&lt;&gt;""),ROW($A$1:INDIRECT("$A$"&amp;ROW($A110)))),1))),"",
VLOOKUP($BD110,GameFreakSQRT!$A$1:$B$200,2,FALSE))</f>
        <v/>
      </c>
      <c r="BK110" s="3" t="str" cm="1">
        <f t="array" aca="1" ref="BK110" ca="1">IF(NOT(ISNUMBER(INDEX($A:$A,LOOKUP(2,1/($A$1:INDIRECT("$A$"&amp;ROW($A110))&lt;&gt;""),ROW($A$1:INDIRECT("$A$"&amp;ROW($A110)))),1))),"",
_xlfn.FLOOR.MATH((($BI110*$BE110)*$BH110)/($BJ110*$BF110))+1)</f>
        <v/>
      </c>
      <c r="BL110" s="3" t="str" cm="1">
        <f t="array" aca="1" ref="BL110" ca="1">IF(NOT(ISNUMBER(INDEX($A:$A,LOOKUP(2,1/($A$1:INDIRECT("$A$"&amp;ROW($A110))&lt;&gt;""),ROW($A$1:INDIRECT("$A$"&amp;ROW($A110)))),1))),"",
_xlfn.FLOOR.MATH($BK110*IF(NOT(INDIRECT("$Z$"&amp;LOOKUP(2, 1 / ($AY$1:INDIRECT("$AY$"&amp;ROW($AY110)-1) &lt;&gt; ""),ROW($AY$1:INDIRECT("$AY$"&amp;ROW($AY110)-1))))=""),1.5,1)))</f>
        <v/>
      </c>
      <c r="BM110" s="3" t="str" cm="1">
        <f t="array" aca="1" ref="BM110" ca="1">IF(NOT(ISNUMBER(INDEX($A:$A, LOOKUP(2, 1 / ($A$1:INDIRECT("$A$"&amp;ROW($A110)) &lt;&gt; ""),ROW($A$1:INDIRECT("$A$"&amp;ROW($A110)))), 1))), "",
INDIRECT("$Y$"&amp;LOOKUP(2, 1 / ($AY$1:INDIRECT("$AY$"&amp;ROW($AY110)-1) &lt;&gt; ""),ROW($AY$1:INDIRECT("$AY$"&amp;ROW($AY110)-1)))))</f>
        <v/>
      </c>
      <c r="BN110" s="3" t="str">
        <f t="shared" ca="1" si="7"/>
        <v/>
      </c>
      <c r="CT110" s="3" t="str" cm="1">
        <f t="array" aca="1" ref="CT110" ca="1">IF(NOT(ISNUMBER(INDEX($A:$A, LOOKUP(2, 1 / ($A$1:INDIRECT("$A$"&amp;ROW($A110)) &lt;&gt; ""),ROW($A$1:INDIRECT("$A$"&amp;ROW($A110)))), 1))), "",
$AY110-INDEX($AY:$AY, LOOKUP(2, 1 / ($AY$1:INDIRECT("$AV$"&amp;ROW($AY110)-1) &lt;&gt; ""),ROW($AY$1:INDIRECT("$AV$"&amp;ROW($AY110)-1))), 1))</f>
        <v/>
      </c>
      <c r="CU110" s="3" t="str" cm="1">
        <f t="array" aca="1" ref="CU110" ca="1">IF(NOT(ISNUMBER(INDEX($A:$A, LOOKUP(2, 1 / ($A$1:INDIRECT("$A$"&amp;ROW($A110)) &lt;&gt; ""),ROW($A$1:INDIRECT("$A$"&amp;ROW($A110)))), 1))), "",
INDEX($Y:$Y, LOOKUP(2, 1 / ($Y$1:INDIRECT("$Y$"&amp;ROW($Y110)-1) &lt;&gt; ""),ROW($Y$1:INDIRECT("$Y$"&amp;ROW($Y110)-1))), 1))</f>
        <v/>
      </c>
      <c r="CV110" s="1" t="str">
        <f ca="1">IFERROR(VLOOKUP($AY110, 'Medium-Slow'!$A$1:$B$101, 2, TRUE),"")</f>
        <v/>
      </c>
    </row>
    <row r="111" spans="1:100" x14ac:dyDescent="0.45">
      <c r="A111" s="56" t="s">
        <v>75</v>
      </c>
      <c r="B111" s="56" t="s">
        <v>289</v>
      </c>
      <c r="C111" s="56" t="s">
        <v>46</v>
      </c>
      <c r="D111" s="56" t="s">
        <v>283</v>
      </c>
      <c r="E111" s="56" t="s">
        <v>48</v>
      </c>
      <c r="F111" s="56">
        <v>1</v>
      </c>
      <c r="G111" s="2" t="s">
        <v>222</v>
      </c>
      <c r="H111" s="2" t="s">
        <v>50</v>
      </c>
      <c r="I111" s="2">
        <v>21</v>
      </c>
      <c r="J111" s="2" t="s">
        <v>120</v>
      </c>
      <c r="K111" s="2" t="s">
        <v>204</v>
      </c>
      <c r="L111" s="2" t="s">
        <v>53</v>
      </c>
      <c r="M111" s="2" t="s">
        <v>54</v>
      </c>
      <c r="N111" s="2" t="s">
        <v>224</v>
      </c>
      <c r="O111" s="2" t="s">
        <v>225</v>
      </c>
      <c r="P111" s="2" t="s">
        <v>226</v>
      </c>
      <c r="Q111" s="2">
        <v>6</v>
      </c>
      <c r="R111" s="2">
        <f>_xlfn.FLOOR.MATH((((2*VLOOKUP(G111, 'EV and Base'!$A$1:$N$671, 9, FALSE))+$Q111)*$I111)/100)+$I111+10</f>
        <v>51</v>
      </c>
      <c r="S111" s="2">
        <f>_xlfn.FLOOR.MATH((_xlfn.FLOOR.MATH((((2*VLOOKUP($G111, 'EV and Base'!$A$1:$N$671, 10, FALSE))+$Q111)*$I111)/100)+5)*
IF(OR($J111="Lonely", $J111="Brave", $J111="Adamant", $J111="Naughty"), 1.1,
IF(OR($J111="Bold", $J111="Timid", $J111="Modest", $J111="Calm"), 0.9, 1)))</f>
        <v>30</v>
      </c>
      <c r="T111" s="2">
        <f>_xlfn.FLOOR.MATH((_xlfn.FLOOR.MATH((((2*VLOOKUP($G111, 'EV and Base'!$A$1:$N$671, 11, FALSE))+$Q111)*$I111)/100)+5)*
IF(OR($J111="Bold", $J111="Relaxed", $J111="Impish", $J111="Lax"), 1.1,
IF(OR($J111="Lonely", $J111="Hasty", $J111="Mild", $J111="Gentle"), 0.9, 1)))</f>
        <v>35</v>
      </c>
      <c r="U111" s="2">
        <f>_xlfn.FLOOR.MATH((_xlfn.FLOOR.MATH((((2*VLOOKUP($G111, 'EV and Base'!$A$1:$N$671, 12, FALSE))+$Q111)*$I111)/100)+5)*
IF(OR($J111="Modest", $J111="Mild", $J111="Quiet", $J111="Rash"), 1.1,
IF(OR($J111="Adamant", $J111="Impish", $J111="Jolly", $J111="Careful"), 0.9, 1)))</f>
        <v>23</v>
      </c>
      <c r="V111" s="2">
        <f>_xlfn.FLOOR.MATH((_xlfn.FLOOR.MATH((((2*VLOOKUP($G111, 'EV and Base'!$A$1:$N$671, 13, FALSE))+$Q111)*$I111)/100)+5)*
IF(OR($J111="Calm", $J111="Gentle", $J111="Sassy", $J111="Careful"), 1.1,
IF(OR($J111="Naughty", $J111="Lax", $J111="Naive", $J111="Rash"), 0.9, 1)))</f>
        <v>27</v>
      </c>
      <c r="W111" s="2">
        <f>_xlfn.FLOOR.MATH((_xlfn.FLOOR.MATH((((2*VLOOKUP($G111, 'EV and Base'!$A$1:$N$671, 14, FALSE))+$Q111)*$I111)/100)+5)*
IF(OR($J111="Timid", $J111="Hasty", $J111="Jolly", $J111="Naive"), 1.1,
IF(OR($J111="Brave", $J111="Relaxed", $J111="Quiet", $J111="Sassy"), 0.9, 1)))</f>
        <v>23</v>
      </c>
      <c r="X111" s="56">
        <v>672</v>
      </c>
      <c r="AA111" s="23" t="str" cm="1">
        <f t="array" aca="1" ref="AA111" ca="1">IF(NOT(ISNUMBER(INDEX($A:$A,LOOKUP(2,1/($A$1:INDIRECT("$A$"&amp;ROW($A111))&lt;&gt;""),ROW($A$1:INDIRECT("$A$"&amp;ROW($A111)))),1))),"",
IF(NOT(ISNUMBER($A111)),$AA110,
IF($AB111&lt;16,"Lillipup",
IF($AB111&lt;32,"Herdier",
"Stoutland"))))</f>
        <v/>
      </c>
      <c r="AB111" s="25" t="str" cm="1">
        <f t="array" aca="1" ref="AB111" ca="1">IF(NOT(ISNUMBER(INDEX($A:$A, LOOKUP(2, 1 / ($A$1:INDIRECT("$A$"&amp;ROW($A111)) &lt;&gt; ""),ROW($A$1:INDIRECT("$A$"&amp;ROW($A111)))), 1))), "",
VLOOKUP($AY111,'Medium-Slow'!$A$1:$B$101,2,TRUE))</f>
        <v/>
      </c>
      <c r="AC111" s="23" t="str" cm="1">
        <f t="array" aca="1" ref="AC111" ca="1">IF(NOT(ISNUMBER(INDEX($A:$A, LOOKUP(2, 1 / ($A$1:INDIRECT("$A$"&amp;ROW($A111)) &lt;&gt; ""),ROW($A$1:INDIRECT("$A$"&amp;ROW($A111)))), 1))), "",
INDEX($AC:$AC, LOOKUP(2, 1 / ($AC$1:INDIRECT("$AC$"&amp;ROW($AC111)-1) &lt;&gt; ""),ROW($AC$1:INDIRECT("$AC$"&amp;ROW($AC111)-1))), 1)+
IF(INDEX($AC:$AC, LOOKUP(2, 1 / ($AC$1:INDIRECT("$AC$"&amp;ROW($AC111)-1) &lt;&gt; ""),ROW($AC$1:INDIRECT("$AC$"&amp;ROW($AC111)-1))), 1)+
INDEX($AD:$AD, LOOKUP(2, 1 / ($AD$1:INDIRECT("$AD$"&amp;ROW($AD111)-1) &lt;&gt; ""),ROW($AD$1:INDIRECT("$AD$"&amp;ROW($AD111)-1))), 1)+
INDEX($AE:$AE, LOOKUP(2, 1 / ($AE$1:INDIRECT("$AE$"&amp;ROW($AE111)-1) &lt;&gt; ""),ROW($AE$1:INDIRECT("$AE$"&amp;ROW($AD111)-1))), 1)+
INDEX($AE:$AF, LOOKUP(2, 1 / ($AF$1:INDIRECT("$AF$"&amp;ROW($AF111)-1) &lt;&gt; ""),ROW($AF$1:INDIRECT("$AF$"&amp;ROW($AD111)-1))), 1)+
INDEX($AG:$AG, LOOKUP(2, 1 / ($AG$1:INDIRECT("$AG$"&amp;ROW($AG111)-1) &lt;&gt; ""),ROW($AG$1:INDIRECT("$AG$"&amp;ROW($AD111)-1))), 1)+
INDEX($AH:$AH, LOOKUP(2, 1 / ($AH$1:INDIRECT("$AH$"&amp;ROW($AH111)-1) &lt;&gt; ""),ROW($AH$1:INDIRECT("$AH$"&amp;ROW($AD111)-1))), 1)&gt;=510,0,
IF(INDEX($AC:$AC, LOOKUP(2, 1 / ($AC$1:INDIRECT("$AC$"&amp;ROW($AC111)-1) &lt;&gt; ""),ROW($AC$1:INDIRECT("$AC$"&amp;ROW($AC111)-1))), 1)&gt;=255,0,
VLOOKUP(INDIRECT("$G$"&amp;LOOKUP(2, 1 / ($AC$1:INDIRECT("$AC$"&amp;ROW($AC111)-1) &lt;&gt; ""),ROW($AC$1:INDIRECT("$AC$"&amp;ROW($AC111)-1)))), 'EV and Base'!$A$1:$N$671, 3, FALSE))))</f>
        <v/>
      </c>
      <c r="AD111" s="2" t="str" cm="1">
        <f t="array" aca="1" ref="AD111" ca="1">IF(NOT(ISNUMBER(INDEX($A:$A, LOOKUP(2, 1 / ($A$1:INDIRECT("$A$"&amp;ROW($A111)) &lt;&gt; ""),ROW($A$1:INDIRECT("$A$"&amp;ROW($A111)))), 1))), "",
INDEX($AD:$AD, LOOKUP(2, 1 / ($AD$1:INDIRECT("$AD$"&amp;ROW($AD111)-1) &lt;&gt; ""),ROW($AD$1:INDIRECT("$AD$"&amp;ROW($AD111)-1))), 1)+
IF(INDEX($AC:$AC, LOOKUP(2, 1 / ($AC$1:INDIRECT("$AC$"&amp;ROW($AC111)-1) &lt;&gt; ""),ROW($AC$1:INDIRECT("$AC$"&amp;ROW($AC111)-1))), 1)+
INDEX($AD:$AD, LOOKUP(2, 1 / ($AD$1:INDIRECT("$AD$"&amp;ROW($AD111)-1) &lt;&gt; ""),ROW($AD$1:INDIRECT("$AD$"&amp;ROW($AD111)-1))), 1)+
INDEX($AE:$AE, LOOKUP(2, 1 / ($AE$1:INDIRECT("$AE$"&amp;ROW($AE111)-1) &lt;&gt; ""),ROW($AE$1:INDIRECT("$AE$"&amp;ROW($AD111)-1))), 1)+
INDEX($AE:$AF, LOOKUP(2, 1 / ($AF$1:INDIRECT("$AF$"&amp;ROW($AF111)-1) &lt;&gt; ""),ROW($AF$1:INDIRECT("$AF$"&amp;ROW($AD111)-1))), 1)+
INDEX($AG:$AG, LOOKUP(2, 1 / ($AG$1:INDIRECT("$AG$"&amp;ROW($AG111)-1) &lt;&gt; ""),ROW($AG$1:INDIRECT("$AG$"&amp;ROW($AD111)-1))), 1)+
INDEX($AH:$AH, LOOKUP(2, 1 / ($AH$1:INDIRECT("$AH$"&amp;ROW($AH111)-1) &lt;&gt; ""),ROW($AH$1:INDIRECT("$AH$"&amp;ROW($AD111)-1))), 1)&gt;=510,0,
IF(INDEX($AD:$AD, LOOKUP(2, 1 / ($AD$1:INDIRECT("$AD$"&amp;ROW($AD111)-1) &lt;&gt; ""),ROW($AD$1:INDIRECT("$AD$"&amp;ROW($AD111)-1))), 1)&gt;=255,0,
VLOOKUP(INDIRECT("$G$"&amp;LOOKUP(2, 1 / ($AD$1:INDIRECT("$AD$"&amp;ROW($AD111)-1) &lt;&gt; ""),ROW($AD$1:INDIRECT("$AD$"&amp;ROW($AD111)-1)))), 'EV and Base'!$A$1:$N$671, 4, FALSE))))</f>
        <v/>
      </c>
      <c r="AE111" s="2" t="str" cm="1">
        <f t="array" aca="1" ref="AE111" ca="1">IF(NOT(ISNUMBER(INDEX($A:$A,LOOKUP(2,1/($A$1:INDIRECT("$A$"&amp;ROW($A111))&lt;&gt;""),ROW($A$1:INDIRECT("$A$"&amp;ROW($A111)))),1))),"",
INDEX($AE:$AE,LOOKUP(2,1/($AE$1:INDIRECT("$AE$"&amp;ROW($AE111)-1)&lt;&gt;""),ROW($AE$1:INDIRECT("$AE$"&amp;ROW($AE111)-1))),1)+
IF(INDEX($AC:$AC,LOOKUP(2,1/($AC$1:INDIRECT("$AC$"&amp;ROW($AC111)-1)&lt;&gt;""),ROW($AC$1:INDIRECT("$AC$"&amp;ROW($AC111)-1))),1)+
INDEX($AD:$AD,LOOKUP(2,1/($AD$1:INDIRECT("$AD$"&amp;ROW($AD111)-1)&lt;&gt;""),ROW($AD$1:INDIRECT("$AD$"&amp;ROW($AD111)-1))),1)+
INDEX($AE:$AE,LOOKUP(2,1/($AE$1:INDIRECT("$AE$"&amp;ROW($AE111)-1)&lt;&gt;""),ROW($AE$1:INDIRECT("$AE$"&amp;ROW($AD111)-1))),1)+
INDEX($AE:$AF,LOOKUP(2,1/($AF$1:INDIRECT("$AF$"&amp;ROW($AF111)-1)&lt;&gt;""),ROW($AF$1:INDIRECT("$AF$"&amp;ROW($AD111)-1))),1)+
INDEX($AG:$AG,LOOKUP(2,1/($AG$1:INDIRECT("$AG$"&amp;ROW($AG111)-1)&lt;&gt;""),ROW($AG$1:INDIRECT("$AG$"&amp;ROW($AD111)-1))),1)+
INDEX($AH:$AH,LOOKUP(2,1/($AH$1:INDIRECT("$AH$"&amp;ROW($AH111)-1)&lt;&gt;""),ROW($AH$1:INDIRECT("$AH$"&amp;ROW($AD111)-1))),1)&gt;=510,0,
IF(INDEX($AE:$AE,LOOKUP(2,1/($AE$1:INDIRECT("$AE$"&amp;ROW($AE111)-1)&lt;&gt;""),ROW($AE$1:INDIRECT("$AE$"&amp;ROW($AE111)-1))),1)&gt;=255,0,
VLOOKUP(INDIRECT("$G$"&amp;LOOKUP(2,1/($AE$1:INDIRECT("$AE$"&amp;ROW($AE111)-1)&lt;&gt;""),ROW($AE$1:INDIRECT("$AE$"&amp;ROW($AE111)-1)))),'EV and Base'!$A$1:$N$671,5,FALSE))))</f>
        <v/>
      </c>
      <c r="AF111" s="2" t="str" cm="1">
        <f t="array" aca="1" ref="AF111" ca="1">IF(NOT(ISNUMBER(INDEX($A:$A, LOOKUP(2, 1 / ($A$1:INDIRECT("$A$"&amp;ROW($A111)) &lt;&gt; ""),ROW($A$1:INDIRECT("$A$"&amp;ROW($A111)))), 1))), "",
INDEX($AF:$AF, LOOKUP(2, 1 / ($AF$1:INDIRECT("$AF$"&amp;ROW($AF111)-1) &lt;&gt; ""),ROW($AF$1:INDIRECT("$AF$"&amp;ROW($AF111)-1))), 1)+
IF(INDEX($AC:$AC, LOOKUP(2, 1 / ($AC$1:INDIRECT("$AC$"&amp;ROW($AC111)-1) &lt;&gt; ""),ROW($AC$1:INDIRECT("$AC$"&amp;ROW($AC111)-1))), 1)+
INDEX($AD:$AD, LOOKUP(2, 1 / ($AD$1:INDIRECT("$AD$"&amp;ROW($AD111)-1) &lt;&gt; ""),ROW($AD$1:INDIRECT("$AD$"&amp;ROW($AD111)-1))), 1)+
INDEX($AE:$AE, LOOKUP(2, 1 / ($AE$1:INDIRECT("$AE$"&amp;ROW($AE111)-1) &lt;&gt; ""),ROW($AE$1:INDIRECT("$AE$"&amp;ROW($AD111)-1))), 1)+
INDEX($AE:$AF, LOOKUP(2, 1 / ($AF$1:INDIRECT("$AF$"&amp;ROW($AF111)-1) &lt;&gt; ""),ROW($AF$1:INDIRECT("$AF$"&amp;ROW($AD111)-1))), 1)+
INDEX($AG:$AG, LOOKUP(2, 1 / ($AG$1:INDIRECT("$AG$"&amp;ROW($AG111)-1) &lt;&gt; ""),ROW($AG$1:INDIRECT("$AG$"&amp;ROW($AD111)-1))), 1)+
INDEX($AH:$AH, LOOKUP(2, 1 / ($AH$1:INDIRECT("$AH$"&amp;ROW($AH111)-1) &lt;&gt; ""),ROW($AH$1:INDIRECT("$AH$"&amp;ROW($AD111)-1))), 1)&gt;=510,0,
IF(INDEX($AF:$AF, LOOKUP(2, 1 / ($AF$1:INDIRECT("$AF$"&amp;ROW($AF111)-1) &lt;&gt; ""),ROW($AF$1:INDIRECT("$AF$"&amp;ROW($AF111)-1))), 1)&gt;=255,0,
VLOOKUP(INDIRECT("$G$"&amp;LOOKUP(2, 1 / ($AF$1:INDIRECT("$AF$"&amp;ROW($AF111)-1) &lt;&gt; ""),ROW($AF$1:INDIRECT("$AF$"&amp;ROW($AF111)-1)))), 'EV and Base'!$A$1:$N$671, 6, FALSE))))</f>
        <v/>
      </c>
      <c r="AG111" s="2" t="str" cm="1">
        <f t="array" aca="1" ref="AG111" ca="1">IF(NOT(ISNUMBER(INDEX($A:$A, LOOKUP(2, 1 / ($A$1:INDIRECT("$A$"&amp;ROW($A111)) &lt;&gt; ""),ROW($A$1:INDIRECT("$A$"&amp;ROW($A111)))), 1))), "",
INDEX($AG:$AG, LOOKUP(2, 1 / ($AG$1:INDIRECT("$AG$"&amp;ROW($AG111)-1) &lt;&gt; ""),ROW($AG$1:INDIRECT("$AG$"&amp;ROW($AG111)-1))), 1)+
IF(INDEX($AC:$AC, LOOKUP(2, 1 / ($AC$1:INDIRECT("$AC$"&amp;ROW($AC111)-1) &lt;&gt; ""),ROW($AC$1:INDIRECT("$AC$"&amp;ROW($AC111)-1))), 1)+
INDEX($AD:$AD, LOOKUP(2, 1 / ($AD$1:INDIRECT("$AD$"&amp;ROW($AD111)-1) &lt;&gt; ""),ROW($AD$1:INDIRECT("$AD$"&amp;ROW($AD111)-1))), 1)+
INDEX($AE:$AE, LOOKUP(2, 1 / ($AE$1:INDIRECT("$AE$"&amp;ROW($AE111)-1) &lt;&gt; ""),ROW($AE$1:INDIRECT("$AE$"&amp;ROW($AD111)-1))), 1)+
INDEX($AE:$AF, LOOKUP(2, 1 / ($AF$1:INDIRECT("$AF$"&amp;ROW($AF111)-1) &lt;&gt; ""),ROW($AF$1:INDIRECT("$AF$"&amp;ROW($AD111)-1))), 1)+
INDEX($AG:$AG, LOOKUP(2, 1 / ($AG$1:INDIRECT("$AG$"&amp;ROW($AG111)-1) &lt;&gt; ""),ROW($AG$1:INDIRECT("$AG$"&amp;ROW($AD111)-1))), 1)+
INDEX($AH:$AH, LOOKUP(2, 1 / ($AH$1:INDIRECT("$AH$"&amp;ROW($AH111)-1) &lt;&gt; ""),ROW($AH$1:INDIRECT("$AH$"&amp;ROW($AD111)-1))), 1)&gt;=510,0,
IF(INDEX($AG:$AG, LOOKUP(2, 1 / ($AG$1:INDIRECT("$AG$"&amp;ROW($AG111)-1) &lt;&gt; ""),ROW($AG$1:INDIRECT("$AG$"&amp;ROW($AG111)-1))), 1)&gt;=255,0,
VLOOKUP(INDIRECT("$G$"&amp;LOOKUP(2, 1 / ($AG$1:INDIRECT("$AG$"&amp;ROW($AG111)-1) &lt;&gt; ""),ROW($AG$1:INDIRECT("$AG$"&amp;ROW($AG111)-1)))), 'EV and Base'!$A$1:$N$671, 7, FALSE))))</f>
        <v/>
      </c>
      <c r="AH111" s="24" t="str" cm="1">
        <f t="array" aca="1" ref="AH111" ca="1">IF(NOT(ISNUMBER(INDEX($A:$A,LOOKUP(2,1/($A$1:INDIRECT("$A$"&amp;ROW($A111))&lt;&gt;""),ROW($A$1:INDIRECT("$A$"&amp;ROW($A111)))),1))),"",
INDEX($AH:$AH,LOOKUP(2,1/($AH$1:INDIRECT("$AH$"&amp;ROW($AH111)-1)&lt;&gt;""),ROW($AH$1:INDIRECT("$AH$"&amp;ROW($AH111)-1))),1)+
IF(INDEX($AC:$AC,LOOKUP(2,1/($AC$1:INDIRECT("$AC$"&amp;ROW($AC111)-1)&lt;&gt;""),ROW($AC$1:INDIRECT("$AC$"&amp;ROW($AC111)-1))),1)+
INDEX($AD:$AD,LOOKUP(2,1/($AD$1:INDIRECT("$AD$"&amp;ROW($AD111)-1)&lt;&gt;""),ROW($AD$1:INDIRECT("$AD$"&amp;ROW($AD111)-1))),1)+
INDEX($AE:$AE,LOOKUP(2,1/($AE$1:INDIRECT("$AE$"&amp;ROW($AE111)-1)&lt;&gt;""),ROW($AE$1:INDIRECT("$AE$"&amp;ROW($AD111)-1))),1)+
INDEX($AE:$AF,LOOKUP(2,1/($AF$1:INDIRECT("$AF$"&amp;ROW($AF111)-1)&lt;&gt;""),ROW($AF$1:INDIRECT("$AF$"&amp;ROW($AD111)-1))),1)+
INDEX($AG:$AG,LOOKUP(2,1/($AG$1:INDIRECT("$AG$"&amp;ROW($AG111)-1)&lt;&gt;""),ROW($AG$1:INDIRECT("$AG$"&amp;ROW($AD111)-1))),1)+
INDEX($AH:$AH,LOOKUP(2,1/($AH$1:INDIRECT("$AH$"&amp;ROW($AH111)-1)&lt;&gt;""),ROW($AH$1:INDIRECT("$AH$"&amp;ROW($AD111)-1))),1)&gt;=510,0,
IF(INDEX($AH:$AH,LOOKUP(2,1/($AH$1:INDIRECT("$AH$"&amp;ROW($AH111)-1)&lt;&gt;""),ROW($AH$1:INDIRECT("$AH$"&amp;ROW($AH111)-1))),1)&gt;=255,0,
VLOOKUP(INDIRECT("$G$"&amp;LOOKUP(2,1/($AH$1:INDIRECT("$AH$"&amp;ROW($AH111)-1)&lt;&gt;""),ROW($AH$1:INDIRECT("$AH$"&amp;ROW($AH111)-1)))),'EV and Base'!$A$1:$N$671,8,FALSE))))</f>
        <v/>
      </c>
      <c r="AI111" s="29" t="str" cm="1">
        <f t="array" aca="1" ref="AI111" ca="1">IF(NOT(ISNUMBER(INDEX($A:$A,LOOKUP(2,1/($A$1:INDIRECT("$A$"&amp;ROW($A111))&lt;&gt;""),ROW($A$1:INDIRECT("$A$"&amp;ROW($A111)))),1))),"",
ROUNDDOWN((((2*VLOOKUP($AA111,'EV and Base'!$A$1:$N$671,9,FALSE))+31+ROUNDDOWN($AC111/4,0))*$AB111)/100,0)+$AB111+10)</f>
        <v/>
      </c>
      <c r="AJ111" s="21" t="str" cm="1">
        <f t="array" aca="1" ref="AJ111" ca="1">IF(NOT(ISNUMBER(INDEX($A:$A, LOOKUP(2, 1 / ($A$1:INDIRECT("$A$"&amp;ROW($A111)) &lt;&gt; ""),ROW($A$1:INDIRECT("$A$"&amp;ROW($A111)))), 1))), "",
ROUNDDOWN((ROUNDDOWN((((2*VLOOKUP($AA111, 'EV and Base'!$A$1:$N$671, 10, FALSE))+31+ROUNDDOWN($AD111/4, 0))*$AB111)/100, 0)+5)*1.1, 0))</f>
        <v/>
      </c>
      <c r="AK111" s="21" t="str" cm="1">
        <f t="array" aca="1" ref="AK111" ca="1">IF(NOT(ISNUMBER(INDEX($A:$A, LOOKUP(2, 1 / ($A$1:INDIRECT("$A$"&amp;ROW($A111)) &lt;&gt; ""),ROW($A$1:INDIRECT("$A$"&amp;ROW($A111)))), 1))), "",
ROUNDDOWN((ROUNDDOWN((((2*VLOOKUP($AA111, 'EV and Base'!$A$1:$N$671, 11, FALSE))+30+ROUNDDOWN($AE111/4, 0))*$AB111)/100, 0)+5), 0)
&amp;"-"&amp;
ROUNDDOWN((ROUNDDOWN((((2*VLOOKUP($AA111, 'EV and Base'!$A$1:$N$671, 11, FALSE))+31+ROUNDDOWN($AE111/4, 0))*$AB111)/100, 0)+5), 0))</f>
        <v/>
      </c>
      <c r="AL111" s="21" t="str" cm="1">
        <f t="array" aca="1" ref="AL111" ca="1">IF(NOT(ISNUMBER(INDEX($A:$A, LOOKUP(2, 1 / ($A$1:INDIRECT("$A$"&amp;ROW($A111)) &lt;&gt; ""),ROW($A$1:INDIRECT("$A$"&amp;ROW($A111)))), 1))), "",
ROUNDDOWN((ROUNDDOWN((((2*VLOOKUP($AA111, 'EV and Base'!$A$1:$N$671, 12, FALSE))+0+ROUNDDOWN($AF111/4, 0))*$AB111)/100, 0)+5)*0.9, 0)
&amp;"-"&amp;
ROUNDDOWN((ROUNDDOWN((((2*VLOOKUP($AA111, 'EV and Base'!$A$1:$N$671, 12, FALSE))+31+ROUNDDOWN($AF111/4, 0))*$AB111)/100, 0)+5)*0.9, 0))</f>
        <v/>
      </c>
      <c r="AM111" s="21" t="str" cm="1">
        <f t="array" aca="1" ref="AM111" ca="1">IF(NOT(ISNUMBER(INDEX($A:$A, LOOKUP(2, 1 / ($A$1:INDIRECT("$A$"&amp;ROW($A111)) &lt;&gt; ""),ROW($A$1:INDIRECT("$A$"&amp;ROW($A111)))), 1))), "",
ROUNDDOWN((ROUNDDOWN((((2*VLOOKUP($AA111, 'EV and Base'!$A$1:$N$671, 13, FALSE))+30+ROUNDDOWN($AG111/4, 0))*$AB111)/100, 0)+5), 0)
&amp;"-"&amp;
ROUNDDOWN((ROUNDDOWN((((2*VLOOKUP($AA111, 'EV and Base'!$A$1:$N$671, 13, FALSE))+31+ROUNDDOWN($AG111/4, 0))*$AB111)/100, 0)+5), 0))</f>
        <v/>
      </c>
      <c r="AN111" s="25" t="str" cm="1">
        <f t="array" aca="1" ref="AN111" ca="1">IF(NOT(ISNUMBER(INDEX($A:$A, LOOKUP(2, 1 / ($A$1:INDIRECT("$A$"&amp;ROW($A111)) &lt;&gt; ""),ROW($A$1:INDIRECT("$A$"&amp;ROW($A111)))), 1))), "",
ROUNDDOWN((ROUNDDOWN((((2*VLOOKUP($AA111, 'EV and Base'!$A$1:$N$671, 14, FALSE))+31+ROUNDDOWN($AH111/4, 0))*$AB111)/100, 0)+5), 0))</f>
        <v/>
      </c>
      <c r="AO111" s="23" t="str" cm="1">
        <f t="array" aca="1" ref="AO111" ca="1">IF(NOT(ISNUMBER(INDEX($A:$A, LOOKUP(2, 1 / ($A$1:INDIRECT("$A$"&amp;ROW($A111)) &lt;&gt; ""),ROW($A$1:INDIRECT("$A$"&amp;ROW($A111)))), 1))), "",
ROUNDDOWN((((2*VLOOKUP($AA111, 'EV and Base'!$A$1:$N$671, 9, FALSE))+31+ROUNDDOWN($AC111/4, 0))*$AB111)/100, 0)+$AB111+10)</f>
        <v/>
      </c>
      <c r="AP111" s="2" t="str" cm="1">
        <f t="array" aca="1" ref="AP111" ca="1">IF(NOT(ISNUMBER(INDEX($A:$A, LOOKUP(2, 1 / ($A$1:INDIRECT("$A$"&amp;ROW($A111)) &lt;&gt; ""),ROW($A$1:INDIRECT("$A$"&amp;ROW($A111)))), 1))), "",
ROUNDDOWN((ROUNDDOWN((((2*VLOOKUP($AA111, 'EV and Base'!$A$1:$N$671, 10, FALSE))+31+ROUNDDOWN($AD111/4, 0))*$AB111)/100, 0)+5)*1.1, 0))</f>
        <v/>
      </c>
      <c r="AQ111" s="2" t="str" cm="1">
        <f t="array" aca="1" ref="AQ111" ca="1">IF(NOT(ISNUMBER(INDEX($A:$A, LOOKUP(2, 1 / ($A$1:INDIRECT("$A$"&amp;ROW($A111)) &lt;&gt; ""),ROW($A$1:INDIRECT("$A$"&amp;ROW($A111)))), 1))), "",
ROUNDDOWN((ROUNDDOWN((((2*VLOOKUP($AA111, 'EV and Base'!$A$1:$N$671, 11, FALSE))+$AV$2+ROUNDDOWN($AE111/4, 0))*$AB111)/100, 0)+5), 0))</f>
        <v/>
      </c>
      <c r="AR111" s="22" t="str" cm="1">
        <f t="array" aca="1" ref="AR111" ca="1">IF(NOT(ISNUMBER(INDEX($A:$A, LOOKUP(2, 1 / ($A$1:INDIRECT("$A$"&amp;ROW($A111)) &lt;&gt; ""),ROW($A$1:INDIRECT("$A$"&amp;ROW($A111)))), 1))), "",
ROUNDDOWN((ROUNDDOWN((((2*VLOOKUP($AA111, 'EV and Base'!$A$1:$N$671, 12, FALSE))+$AW$2+ROUNDDOWN($AF111/4, 0))*$AB111)/100, 0)+5)*0.9, 0))</f>
        <v/>
      </c>
      <c r="AS111" s="2" t="str" cm="1">
        <f t="array" aca="1" ref="AS111" ca="1">IF(NOT(ISNUMBER(INDEX($A:$A, LOOKUP(2, 1 / ($A$1:INDIRECT("$A$"&amp;ROW($A111)) &lt;&gt; ""),ROW($A$1:INDIRECT("$A$"&amp;ROW($A111)))), 1))), "",
ROUNDDOWN((ROUNDDOWN((((2*VLOOKUP($AA111, 'EV and Base'!$A$1:$N$671, 13, FALSE))+$AX$2+ROUNDDOWN($AG111/4, 0))*$AB111)/100, 0)+5), 0))</f>
        <v/>
      </c>
      <c r="AT111" s="24" t="str" cm="1">
        <f t="array" aca="1" ref="AT111" ca="1">IF(NOT(ISNUMBER(INDEX($A:$A, LOOKUP(2, 1 / ($A$1:INDIRECT("$A$"&amp;ROW($A111)) &lt;&gt; ""),ROW($A$1:INDIRECT("$A$"&amp;ROW($A111)))), 1))), "",
ROUNDDOWN((ROUNDDOWN((((2*VLOOKUP($AA111, 'EV and Base'!$A$1:$N$671, 14, FALSE))+31+ROUNDDOWN($AH111/4, 0))*$AB111)/100, 0)+5), 0))</f>
        <v/>
      </c>
      <c r="AU111" s="28"/>
      <c r="AY111" t="str" cm="1">
        <f t="array" aca="1" ref="AY111" ca="1">IF(NOT(ISNUMBER(INDEX($A:$A,LOOKUP(2,1/($A$1:INDIRECT("$A$"&amp;ROW($A111))&lt;&gt;""),ROW($A$1:INDIRECT("$A$"&amp;ROW($A111)))),1))),"",
INDEX($AY:$AY,LOOKUP(2,1/($AY$1:INDIRECT("$AY$"&amp;ROW($AY111)-1)&lt;&gt;""),ROW($AY$1:INDIRECT("$AY$"&amp;ROW($AY111)-1))),1)+$BL111)</f>
        <v/>
      </c>
      <c r="AZ111" s="3" t="str" cm="1">
        <f t="array" aca="1" ref="AZ111" ca="1">IF(NOT(ISNUMBER(INDEX($A:$A, LOOKUP(2, 1 / ($A$1:INDIRECT("$A$"&amp;ROW($A111)) &lt;&gt; ""),ROW($A$1:INDIRECT("$A$"&amp;ROW($A111)))), 1))), "",
VLOOKUP(INDIRECT("$G$"&amp;LOOKUP(2, 1 / ($AY$1:INDIRECT("$AY$"&amp;ROW($AY111)-1) &lt;&gt; ""),ROW($AY$1:INDIRECT("$AY$"&amp;ROW($AY111)-1)))),'EV and Base'!A106:N776,2,FALSE))</f>
        <v/>
      </c>
      <c r="BA111" s="3" t="str" cm="1">
        <f t="array" aca="1" ref="BA111" ca="1">IF(NOT(ISNUMBER(INDEX($A:$A, LOOKUP(2, 1 / ($A$1:INDIRECT("$A$"&amp;ROW($A111)) &lt;&gt; ""),ROW($A$1:INDIRECT("$A$"&amp;ROW($A111)))), 1))), "",
INDIRECT("$I$"&amp;LOOKUP(2, 1 / ($AY$1:INDIRECT("$AY$"&amp;ROW($AY111)-1) &lt;&gt; ""),ROW($AY$1:INDIRECT("$AY$"&amp;ROW($AY111)-1)))))</f>
        <v/>
      </c>
      <c r="BB111" s="1" t="str" cm="1">
        <f t="array" aca="1" ref="BB111" ca="1">IF(NOT(ISNUMBER(INDEX($A:$A, LOOKUP(2, 1 / ($A$1:INDIRECT("$A$"&amp;ROW($A111)) &lt;&gt; ""),ROW($A$1:INDIRECT("$A$"&amp;ROW($A111)))), 1))), "",
INDIRECT("$AB$"&amp;LOOKUP(2, 1 / ($AY$1:INDIRECT("$AY$"&amp;ROW($AY111)-1) &lt;&gt; ""),ROW($AY$1:INDIRECT("$AY$"&amp;ROW($AY111)-1)))))</f>
        <v/>
      </c>
      <c r="BC111" s="3" t="str" cm="1">
        <f t="array" aca="1" ref="BC111" ca="1">IF(NOT(ISNUMBER(INDEX($A:$A,LOOKUP(2,1/($A$1:INDIRECT("$A$"&amp;ROW($A111))&lt;&gt;""),ROW($A$1:INDIRECT("$A$"&amp;ROW($A111)))),1))),"",
$BA111+$BA111+10)</f>
        <v/>
      </c>
      <c r="BD111" s="3" t="str" cm="1">
        <f t="array" aca="1" ref="BD111" ca="1">IF(NOT(ISNUMBER(INDEX($A:$A,LOOKUP(2,1/($A$1:INDIRECT("$A$"&amp;ROW($A111))&lt;&gt;""),ROW($A$1:INDIRECT("$A$"&amp;ROW($A111)))),1))),"",
$BA111+$BB111+10)</f>
        <v/>
      </c>
      <c r="BE111" s="3" t="str" cm="1">
        <f t="array" aca="1" ref="BE111" ca="1">IF(NOT(ISNUMBER(INDEX($A:$A,LOOKUP(2,1/($A$1:INDIRECT("$A$"&amp;ROW($A111))&lt;&gt;""),ROW($A$1:INDIRECT("$A$"&amp;ROW($A111)))),1))),"",
$BC111*$BC111)</f>
        <v/>
      </c>
      <c r="BF111" s="3" t="str" cm="1">
        <f t="array" aca="1" ref="BF111" ca="1">IF(NOT(ISNUMBER(INDEX($A:$A,LOOKUP(2,1/($A$1:INDIRECT("$A$"&amp;ROW($A111))&lt;&gt;""),ROW($A$1:INDIRECT("$A$"&amp;ROW($A111)))),1))),"",
$BD111*$BD111)</f>
        <v/>
      </c>
      <c r="BG111" s="3" t="str" cm="1">
        <f t="array" aca="1" ref="BG111" ca="1">IF(NOT(ISNUMBER(INDEX($A:$A,LOOKUP(2,1/($A$1:INDIRECT("$A$"&amp;ROW($A111))&lt;&gt;""),ROW($A$1:INDIRECT("$A$"&amp;ROW($A111)))),1))),"",
_xlfn.FLOOR.MATH(1.5*_xlfn.FLOOR.MATH($AZ111*BA111/5)))</f>
        <v/>
      </c>
      <c r="BH111" s="3" t="str" cm="1">
        <f t="array" aca="1" ref="BH111" ca="1">IF(NOT(ISNUMBER(INDEX($A:$A, LOOKUP(2, 1 / ($A$1:INDIRECT("$A$"&amp;ROW($A111)) &lt;&gt; ""),ROW($A$1:INDIRECT("$A$"&amp;ROW($A111)))), 1))), "",
_xlfn.FLOOR.MATH($BG111/IF(OR(INDIRECT("$C$"&amp;LOOKUP(2, 1 / ($AY$1:INDIRECT("$AY$"&amp;ROW($AY111)-1) &lt;&gt; ""),ROW($AY$1:INDIRECT("$AY$"&amp;ROW($AY111)-1))))="Multi",
INDIRECT("$C$"&amp;LOOKUP(2, 1 / ($AY$1:INDIRECT("$AY$"&amp;ROW($AY111)-1) &lt;&gt; ""),ROW($AY$1:INDIRECT("$AY$"&amp;ROW($AY111)-1))))="Double"),2,1)))</f>
        <v/>
      </c>
      <c r="BI111" s="3" t="str" cm="1">
        <f t="array" aca="1" ref="BI111" ca="1">IF(NOT(ISNUMBER(INDEX($A:$A,LOOKUP(2,1/($A$1:INDIRECT("$A$"&amp;ROW($A111))&lt;&gt;""),ROW($A$1:INDIRECT("$A$"&amp;ROW($A111)))),1))),"",
VLOOKUP($BC111,GameFreakSQRT!$A$1:$B$200,2,FALSE))</f>
        <v/>
      </c>
      <c r="BJ111" s="3" t="str" cm="1">
        <f t="array" aca="1" ref="BJ111" ca="1">IF(NOT(ISNUMBER(INDEX($A:$A,LOOKUP(2,1/($A$1:INDIRECT("$A$"&amp;ROW($A111))&lt;&gt;""),ROW($A$1:INDIRECT("$A$"&amp;ROW($A111)))),1))),"",
VLOOKUP($BD111,GameFreakSQRT!$A$1:$B$200,2,FALSE))</f>
        <v/>
      </c>
      <c r="BK111" s="3" t="str" cm="1">
        <f t="array" aca="1" ref="BK111" ca="1">IF(NOT(ISNUMBER(INDEX($A:$A,LOOKUP(2,1/($A$1:INDIRECT("$A$"&amp;ROW($A111))&lt;&gt;""),ROW($A$1:INDIRECT("$A$"&amp;ROW($A111)))),1))),"",
_xlfn.FLOOR.MATH((($BI111*$BE111)*$BH111)/($BJ111*$BF111))+1)</f>
        <v/>
      </c>
      <c r="BL111" s="3" t="str" cm="1">
        <f t="array" aca="1" ref="BL111" ca="1">IF(NOT(ISNUMBER(INDEX($A:$A,LOOKUP(2,1/($A$1:INDIRECT("$A$"&amp;ROW($A111))&lt;&gt;""),ROW($A$1:INDIRECT("$A$"&amp;ROW($A111)))),1))),"",
_xlfn.FLOOR.MATH($BK111*IF(NOT(INDIRECT("$Z$"&amp;LOOKUP(2, 1 / ($AY$1:INDIRECT("$AY$"&amp;ROW($AY111)-1) &lt;&gt; ""),ROW($AY$1:INDIRECT("$AY$"&amp;ROW($AY111)-1))))=""),1.5,1)))</f>
        <v/>
      </c>
      <c r="BM111" s="3" t="str" cm="1">
        <f t="array" aca="1" ref="BM111" ca="1">IF(NOT(ISNUMBER(INDEX($A:$A, LOOKUP(2, 1 / ($A$1:INDIRECT("$A$"&amp;ROW($A111)) &lt;&gt; ""),ROW($A$1:INDIRECT("$A$"&amp;ROW($A111)))), 1))), "",
INDIRECT("$Y$"&amp;LOOKUP(2, 1 / ($AY$1:INDIRECT("$AY$"&amp;ROW($AY111)-1) &lt;&gt; ""),ROW($AY$1:INDIRECT("$AY$"&amp;ROW($AY111)-1)))))</f>
        <v/>
      </c>
      <c r="BN111" s="3" t="str">
        <f t="shared" ca="1" si="7"/>
        <v/>
      </c>
      <c r="CT111" s="3" t="str" cm="1">
        <f t="array" aca="1" ref="CT111" ca="1">IF(NOT(ISNUMBER(INDEX($A:$A, LOOKUP(2, 1 / ($A$1:INDIRECT("$A$"&amp;ROW($A111)) &lt;&gt; ""),ROW($A$1:INDIRECT("$A$"&amp;ROW($A111)))), 1))), "",
$AY111-INDEX($AY:$AY, LOOKUP(2, 1 / ($AY$1:INDIRECT("$AV$"&amp;ROW($AY111)-1) &lt;&gt; ""),ROW($AY$1:INDIRECT("$AV$"&amp;ROW($AY111)-1))), 1))</f>
        <v/>
      </c>
      <c r="CU111" s="3" t="str" cm="1">
        <f t="array" aca="1" ref="CU111" ca="1">IF(NOT(ISNUMBER(INDEX($A:$A, LOOKUP(2, 1 / ($A$1:INDIRECT("$A$"&amp;ROW($A111)) &lt;&gt; ""),ROW($A$1:INDIRECT("$A$"&amp;ROW($A111)))), 1))), "",
INDEX($Y:$Y, LOOKUP(2, 1 / ($Y$1:INDIRECT("$Y$"&amp;ROW($Y111)-1) &lt;&gt; ""),ROW($Y$1:INDIRECT("$Y$"&amp;ROW($Y111)-1))), 1))</f>
        <v/>
      </c>
      <c r="CV111" s="1" t="str">
        <f ca="1">IFERROR(VLOOKUP($AY111, 'Medium-Slow'!$A$1:$B$101, 2, TRUE),"")</f>
        <v/>
      </c>
    </row>
    <row r="112" spans="1:100" x14ac:dyDescent="0.45">
      <c r="A112" s="69">
        <v>29</v>
      </c>
      <c r="B112" s="69" t="s">
        <v>290</v>
      </c>
      <c r="C112" s="69" t="s">
        <v>46</v>
      </c>
      <c r="D112" s="69" t="s">
        <v>283</v>
      </c>
      <c r="E112" s="69" t="s">
        <v>48</v>
      </c>
      <c r="F112" s="56">
        <v>1</v>
      </c>
      <c r="G112" s="2" t="s">
        <v>210</v>
      </c>
      <c r="H112" s="2" t="s">
        <v>50</v>
      </c>
      <c r="I112" s="2">
        <v>20</v>
      </c>
      <c r="J112" s="2" t="s">
        <v>120</v>
      </c>
      <c r="K112" s="2" t="s">
        <v>211</v>
      </c>
      <c r="L112" s="2" t="s">
        <v>53</v>
      </c>
      <c r="M112" s="2" t="s">
        <v>214</v>
      </c>
      <c r="N112" s="2" t="s">
        <v>215</v>
      </c>
      <c r="O112" s="2" t="s">
        <v>240</v>
      </c>
      <c r="P112" s="2" t="s">
        <v>284</v>
      </c>
      <c r="Q112" s="2">
        <v>6</v>
      </c>
      <c r="R112" s="2">
        <f>_xlfn.FLOOR.MATH((((2*VLOOKUP(G112, 'EV and Base'!$A$1:$N$671, 9, FALSE))+$Q112)*$I112)/100)+$I112+10</f>
        <v>43</v>
      </c>
      <c r="S112" s="2">
        <f>_xlfn.FLOOR.MATH((_xlfn.FLOOR.MATH((((2*VLOOKUP($G112, 'EV and Base'!$A$1:$N$671, 10, FALSE))+$Q112)*$I112)/100)+5)*
IF(OR($J112="Lonely", $J112="Brave", $J112="Adamant", $J112="Naughty"), 1.1,
IF(OR($J112="Bold", $J112="Timid", $J112="Modest", $J112="Calm"), 0.9, 1)))</f>
        <v>26</v>
      </c>
      <c r="T112" s="2">
        <f>_xlfn.FLOOR.MATH((_xlfn.FLOOR.MATH((((2*VLOOKUP($G112, 'EV and Base'!$A$1:$N$671, 11, FALSE))+$Q112)*$I112)/100)+5)*
IF(OR($J112="Bold", $J112="Relaxed", $J112="Impish", $J112="Lax"), 1.1,
IF(OR($J112="Lonely", $J112="Hasty", $J112="Mild", $J112="Gentle"), 0.9, 1)))</f>
        <v>29</v>
      </c>
      <c r="U112" s="2">
        <f>_xlfn.FLOOR.MATH((_xlfn.FLOOR.MATH((((2*VLOOKUP($G112, 'EV and Base'!$A$1:$N$671, 12, FALSE))+$Q112)*$I112)/100)+5)*
IF(OR($J112="Modest", $J112="Mild", $J112="Quiet", $J112="Rash"), 1.1,
IF(OR($J112="Adamant", $J112="Impish", $J112="Jolly", $J112="Careful"), 0.9, 1)))</f>
        <v>18</v>
      </c>
      <c r="V112" s="2">
        <f>_xlfn.FLOOR.MATH((_xlfn.FLOOR.MATH((((2*VLOOKUP($G112, 'EV and Base'!$A$1:$N$671, 13, FALSE))+$Q112)*$I112)/100)+5)*
IF(OR($J112="Calm", $J112="Gentle", $J112="Sassy", $J112="Careful"), 1.1,
IF(OR($J112="Naughty", $J112="Lax", $J112="Naive", $J112="Rash"), 0.9, 1)))</f>
        <v>18</v>
      </c>
      <c r="W112" s="2">
        <f>_xlfn.FLOOR.MATH((_xlfn.FLOOR.MATH((((2*VLOOKUP($G112, 'EV and Base'!$A$1:$N$671, 14, FALSE))+$Q112)*$I112)/100)+5)*
IF(OR($J112="Timid", $J112="Hasty", $J112="Jolly", $J112="Naive"), 1.1,
IF(OR($J112="Brave", $J112="Relaxed", $J112="Quiet", $J112="Sassy"), 0.9, 1)))</f>
        <v>29</v>
      </c>
      <c r="X112" s="69">
        <v>640</v>
      </c>
      <c r="Y112" s="1">
        <v>270</v>
      </c>
      <c r="AA112" s="23" t="str" cm="1">
        <f t="array" aca="1" ref="AA112" ca="1">IF(NOT(ISNUMBER(INDEX($A:$A,LOOKUP(2,1/($A$1:INDIRECT("$A$"&amp;ROW($A112))&lt;&gt;""),ROW($A$1:INDIRECT("$A$"&amp;ROW($A112)))),1))),"",
IF(NOT(ISNUMBER($A112)),$AA111,
IF($AB112&lt;16,"Lillipup",
IF($AB112&lt;32,"Herdier",
"Stoutland"))))</f>
        <v>Herdier</v>
      </c>
      <c r="AB112" s="25" cm="1">
        <f t="array" aca="1" ref="AB112" ca="1">IF(NOT(ISNUMBER(INDEX($A:$A, LOOKUP(2, 1 / ($A$1:INDIRECT("$A$"&amp;ROW($A112)) &lt;&gt; ""),ROW($A$1:INDIRECT("$A$"&amp;ROW($A112)))), 1))), "",
VLOOKUP($AY112,'Medium-Slow'!$A$1:$B$101,2,TRUE))</f>
        <v>23</v>
      </c>
      <c r="AC112" s="23" cm="1">
        <f t="array" aca="1" ref="AC112" ca="1">IF(NOT(ISNUMBER(INDEX($A:$A, LOOKUP(2, 1 / ($A$1:INDIRECT("$A$"&amp;ROW($A112)) &lt;&gt; ""),ROW($A$1:INDIRECT("$A$"&amp;ROW($A112)))), 1))), "",
INDEX($AC:$AC, LOOKUP(2, 1 / ($AC$1:INDIRECT("$AC$"&amp;ROW($AC112)-1) &lt;&gt; ""),ROW($AC$1:INDIRECT("$AC$"&amp;ROW($AC112)-1))), 1)+
IF(INDEX($AC:$AC, LOOKUP(2, 1 / ($AC$1:INDIRECT("$AC$"&amp;ROW($AC112)-1) &lt;&gt; ""),ROW($AC$1:INDIRECT("$AC$"&amp;ROW($AC112)-1))), 1)+
INDEX($AD:$AD, LOOKUP(2, 1 / ($AD$1:INDIRECT("$AD$"&amp;ROW($AD112)-1) &lt;&gt; ""),ROW($AD$1:INDIRECT("$AD$"&amp;ROW($AD112)-1))), 1)+
INDEX($AE:$AE, LOOKUP(2, 1 / ($AE$1:INDIRECT("$AE$"&amp;ROW($AE112)-1) &lt;&gt; ""),ROW($AE$1:INDIRECT("$AE$"&amp;ROW($AD112)-1))), 1)+
INDEX($AE:$AF, LOOKUP(2, 1 / ($AF$1:INDIRECT("$AF$"&amp;ROW($AF112)-1) &lt;&gt; ""),ROW($AF$1:INDIRECT("$AF$"&amp;ROW($AD112)-1))), 1)+
INDEX($AG:$AG, LOOKUP(2, 1 / ($AG$1:INDIRECT("$AG$"&amp;ROW($AG112)-1) &lt;&gt; ""),ROW($AG$1:INDIRECT("$AG$"&amp;ROW($AD112)-1))), 1)+
INDEX($AH:$AH, LOOKUP(2, 1 / ($AH$1:INDIRECT("$AH$"&amp;ROW($AH112)-1) &lt;&gt; ""),ROW($AH$1:INDIRECT("$AH$"&amp;ROW($AD112)-1))), 1)&gt;=510,0,
IF(INDEX($AC:$AC, LOOKUP(2, 1 / ($AC$1:INDIRECT("$AC$"&amp;ROW($AC112)-1) &lt;&gt; ""),ROW($AC$1:INDIRECT("$AC$"&amp;ROW($AC112)-1))), 1)&gt;=255,0,
VLOOKUP(INDIRECT("$G$"&amp;LOOKUP(2, 1 / ($AC$1:INDIRECT("$AC$"&amp;ROW($AC112)-1) &lt;&gt; ""),ROW($AC$1:INDIRECT("$AC$"&amp;ROW($AC112)-1)))), 'EV and Base'!$A$1:$N$671, 3, FALSE))))</f>
        <v>2</v>
      </c>
      <c r="AD112" s="2" cm="1">
        <f t="array" aca="1" ref="AD112" ca="1">IF(NOT(ISNUMBER(INDEX($A:$A, LOOKUP(2, 1 / ($A$1:INDIRECT("$A$"&amp;ROW($A112)) &lt;&gt; ""),ROW($A$1:INDIRECT("$A$"&amp;ROW($A112)))), 1))), "",
INDEX($AD:$AD, LOOKUP(2, 1 / ($AD$1:INDIRECT("$AD$"&amp;ROW($AD112)-1) &lt;&gt; ""),ROW($AD$1:INDIRECT("$AD$"&amp;ROW($AD112)-1))), 1)+
IF(INDEX($AC:$AC, LOOKUP(2, 1 / ($AC$1:INDIRECT("$AC$"&amp;ROW($AC112)-1) &lt;&gt; ""),ROW($AC$1:INDIRECT("$AC$"&amp;ROW($AC112)-1))), 1)+
INDEX($AD:$AD, LOOKUP(2, 1 / ($AD$1:INDIRECT("$AD$"&amp;ROW($AD112)-1) &lt;&gt; ""),ROW($AD$1:INDIRECT("$AD$"&amp;ROW($AD112)-1))), 1)+
INDEX($AE:$AE, LOOKUP(2, 1 / ($AE$1:INDIRECT("$AE$"&amp;ROW($AE112)-1) &lt;&gt; ""),ROW($AE$1:INDIRECT("$AE$"&amp;ROW($AD112)-1))), 1)+
INDEX($AE:$AF, LOOKUP(2, 1 / ($AF$1:INDIRECT("$AF$"&amp;ROW($AF112)-1) &lt;&gt; ""),ROW($AF$1:INDIRECT("$AF$"&amp;ROW($AD112)-1))), 1)+
INDEX($AG:$AG, LOOKUP(2, 1 / ($AG$1:INDIRECT("$AG$"&amp;ROW($AG112)-1) &lt;&gt; ""),ROW($AG$1:INDIRECT("$AG$"&amp;ROW($AD112)-1))), 1)+
INDEX($AH:$AH, LOOKUP(2, 1 / ($AH$1:INDIRECT("$AH$"&amp;ROW($AH112)-1) &lt;&gt; ""),ROW($AH$1:INDIRECT("$AH$"&amp;ROW($AD112)-1))), 1)&gt;=510,0,
IF(INDEX($AD:$AD, LOOKUP(2, 1 / ($AD$1:INDIRECT("$AD$"&amp;ROW($AD112)-1) &lt;&gt; ""),ROW($AD$1:INDIRECT("$AD$"&amp;ROW($AD112)-1))), 1)&gt;=255,0,
VLOOKUP(INDIRECT("$G$"&amp;LOOKUP(2, 1 / ($AD$1:INDIRECT("$AD$"&amp;ROW($AD112)-1) &lt;&gt; ""),ROW($AD$1:INDIRECT("$AD$"&amp;ROW($AD112)-1)))), 'EV and Base'!$A$1:$N$671, 4, FALSE))))</f>
        <v>27</v>
      </c>
      <c r="AE112" s="2" cm="1">
        <f t="array" aca="1" ref="AE112" ca="1">IF(NOT(ISNUMBER(INDEX($A:$A,LOOKUP(2,1/($A$1:INDIRECT("$A$"&amp;ROW($A112))&lt;&gt;""),ROW($A$1:INDIRECT("$A$"&amp;ROW($A112)))),1))),"",
INDEX($AE:$AE,LOOKUP(2,1/($AE$1:INDIRECT("$AE$"&amp;ROW($AE112)-1)&lt;&gt;""),ROW($AE$1:INDIRECT("$AE$"&amp;ROW($AE112)-1))),1)+
IF(INDEX($AC:$AC,LOOKUP(2,1/($AC$1:INDIRECT("$AC$"&amp;ROW($AC112)-1)&lt;&gt;""),ROW($AC$1:INDIRECT("$AC$"&amp;ROW($AC112)-1))),1)+
INDEX($AD:$AD,LOOKUP(2,1/($AD$1:INDIRECT("$AD$"&amp;ROW($AD112)-1)&lt;&gt;""),ROW($AD$1:INDIRECT("$AD$"&amp;ROW($AD112)-1))),1)+
INDEX($AE:$AE,LOOKUP(2,1/($AE$1:INDIRECT("$AE$"&amp;ROW($AE112)-1)&lt;&gt;""),ROW($AE$1:INDIRECT("$AE$"&amp;ROW($AD112)-1))),1)+
INDEX($AE:$AF,LOOKUP(2,1/($AF$1:INDIRECT("$AF$"&amp;ROW($AF112)-1)&lt;&gt;""),ROW($AF$1:INDIRECT("$AF$"&amp;ROW($AD112)-1))),1)+
INDEX($AG:$AG,LOOKUP(2,1/($AG$1:INDIRECT("$AG$"&amp;ROW($AG112)-1)&lt;&gt;""),ROW($AG$1:INDIRECT("$AG$"&amp;ROW($AD112)-1))),1)+
INDEX($AH:$AH,LOOKUP(2,1/($AH$1:INDIRECT("$AH$"&amp;ROW($AH112)-1)&lt;&gt;""),ROW($AH$1:INDIRECT("$AH$"&amp;ROW($AD112)-1))),1)&gt;=510,0,
IF(INDEX($AE:$AE,LOOKUP(2,1/($AE$1:INDIRECT("$AE$"&amp;ROW($AE112)-1)&lt;&gt;""),ROW($AE$1:INDIRECT("$AE$"&amp;ROW($AE112)-1))),1)&gt;=255,0,
VLOOKUP(INDIRECT("$G$"&amp;LOOKUP(2,1/($AE$1:INDIRECT("$AE$"&amp;ROW($AE112)-1)&lt;&gt;""),ROW($AE$1:INDIRECT("$AE$"&amp;ROW($AE112)-1)))),'EV and Base'!$A$1:$N$671,5,FALSE))))</f>
        <v>2</v>
      </c>
      <c r="AF112" s="2" cm="1">
        <f t="array" aca="1" ref="AF112" ca="1">IF(NOT(ISNUMBER(INDEX($A:$A, LOOKUP(2, 1 / ($A$1:INDIRECT("$A$"&amp;ROW($A112)) &lt;&gt; ""),ROW($A$1:INDIRECT("$A$"&amp;ROW($A112)))), 1))), "",
INDEX($AF:$AF, LOOKUP(2, 1 / ($AF$1:INDIRECT("$AF$"&amp;ROW($AF112)-1) &lt;&gt; ""),ROW($AF$1:INDIRECT("$AF$"&amp;ROW($AF112)-1))), 1)+
IF(INDEX($AC:$AC, LOOKUP(2, 1 / ($AC$1:INDIRECT("$AC$"&amp;ROW($AC112)-1) &lt;&gt; ""),ROW($AC$1:INDIRECT("$AC$"&amp;ROW($AC112)-1))), 1)+
INDEX($AD:$AD, LOOKUP(2, 1 / ($AD$1:INDIRECT("$AD$"&amp;ROW($AD112)-1) &lt;&gt; ""),ROW($AD$1:INDIRECT("$AD$"&amp;ROW($AD112)-1))), 1)+
INDEX($AE:$AE, LOOKUP(2, 1 / ($AE$1:INDIRECT("$AE$"&amp;ROW($AE112)-1) &lt;&gt; ""),ROW($AE$1:INDIRECT("$AE$"&amp;ROW($AD112)-1))), 1)+
INDEX($AE:$AF, LOOKUP(2, 1 / ($AF$1:INDIRECT("$AF$"&amp;ROW($AF112)-1) &lt;&gt; ""),ROW($AF$1:INDIRECT("$AF$"&amp;ROW($AD112)-1))), 1)+
INDEX($AG:$AG, LOOKUP(2, 1 / ($AG$1:INDIRECT("$AG$"&amp;ROW($AG112)-1) &lt;&gt; ""),ROW($AG$1:INDIRECT("$AG$"&amp;ROW($AD112)-1))), 1)+
INDEX($AH:$AH, LOOKUP(2, 1 / ($AH$1:INDIRECT("$AH$"&amp;ROW($AH112)-1) &lt;&gt; ""),ROW($AH$1:INDIRECT("$AH$"&amp;ROW($AD112)-1))), 1)&gt;=510,0,
IF(INDEX($AF:$AF, LOOKUP(2, 1 / ($AF$1:INDIRECT("$AF$"&amp;ROW($AF112)-1) &lt;&gt; ""),ROW($AF$1:INDIRECT("$AF$"&amp;ROW($AF112)-1))), 1)&gt;=255,0,
VLOOKUP(INDIRECT("$G$"&amp;LOOKUP(2, 1 / ($AF$1:INDIRECT("$AF$"&amp;ROW($AF112)-1) &lt;&gt; ""),ROW($AF$1:INDIRECT("$AF$"&amp;ROW($AF112)-1)))), 'EV and Base'!$A$1:$N$671, 6, FALSE))))</f>
        <v>1</v>
      </c>
      <c r="AG112" s="2" cm="1">
        <f t="array" aca="1" ref="AG112" ca="1">IF(NOT(ISNUMBER(INDEX($A:$A, LOOKUP(2, 1 / ($A$1:INDIRECT("$A$"&amp;ROW($A112)) &lt;&gt; ""),ROW($A$1:INDIRECT("$A$"&amp;ROW($A112)))), 1))), "",
INDEX($AG:$AG, LOOKUP(2, 1 / ($AG$1:INDIRECT("$AG$"&amp;ROW($AG112)-1) &lt;&gt; ""),ROW($AG$1:INDIRECT("$AG$"&amp;ROW($AG112)-1))), 1)+
IF(INDEX($AC:$AC, LOOKUP(2, 1 / ($AC$1:INDIRECT("$AC$"&amp;ROW($AC112)-1) &lt;&gt; ""),ROW($AC$1:INDIRECT("$AC$"&amp;ROW($AC112)-1))), 1)+
INDEX($AD:$AD, LOOKUP(2, 1 / ($AD$1:INDIRECT("$AD$"&amp;ROW($AD112)-1) &lt;&gt; ""),ROW($AD$1:INDIRECT("$AD$"&amp;ROW($AD112)-1))), 1)+
INDEX($AE:$AE, LOOKUP(2, 1 / ($AE$1:INDIRECT("$AE$"&amp;ROW($AE112)-1) &lt;&gt; ""),ROW($AE$1:INDIRECT("$AE$"&amp;ROW($AD112)-1))), 1)+
INDEX($AE:$AF, LOOKUP(2, 1 / ($AF$1:INDIRECT("$AF$"&amp;ROW($AF112)-1) &lt;&gt; ""),ROW($AF$1:INDIRECT("$AF$"&amp;ROW($AD112)-1))), 1)+
INDEX($AG:$AG, LOOKUP(2, 1 / ($AG$1:INDIRECT("$AG$"&amp;ROW($AG112)-1) &lt;&gt; ""),ROW($AG$1:INDIRECT("$AG$"&amp;ROW($AD112)-1))), 1)+
INDEX($AH:$AH, LOOKUP(2, 1 / ($AH$1:INDIRECT("$AH$"&amp;ROW($AH112)-1) &lt;&gt; ""),ROW($AH$1:INDIRECT("$AH$"&amp;ROW($AD112)-1))), 1)&gt;=510,0,
IF(INDEX($AG:$AG, LOOKUP(2, 1 / ($AG$1:INDIRECT("$AG$"&amp;ROW($AG112)-1) &lt;&gt; ""),ROW($AG$1:INDIRECT("$AG$"&amp;ROW($AG112)-1))), 1)&gt;=255,0,
VLOOKUP(INDIRECT("$G$"&amp;LOOKUP(2, 1 / ($AG$1:INDIRECT("$AG$"&amp;ROW($AG112)-1) &lt;&gt; ""),ROW($AG$1:INDIRECT("$AG$"&amp;ROW($AG112)-1)))), 'EV and Base'!$A$1:$N$671, 7, FALSE))))</f>
        <v>0</v>
      </c>
      <c r="AH112" s="24" cm="1">
        <f t="array" aca="1" ref="AH112" ca="1">IF(NOT(ISNUMBER(INDEX($A:$A,LOOKUP(2,1/($A$1:INDIRECT("$A$"&amp;ROW($A112))&lt;&gt;""),ROW($A$1:INDIRECT("$A$"&amp;ROW($A112)))),1))),"",
INDEX($AH:$AH,LOOKUP(2,1/($AH$1:INDIRECT("$AH$"&amp;ROW($AH112)-1)&lt;&gt;""),ROW($AH$1:INDIRECT("$AH$"&amp;ROW($AH112)-1))),1)+
IF(INDEX($AC:$AC,LOOKUP(2,1/($AC$1:INDIRECT("$AC$"&amp;ROW($AC112)-1)&lt;&gt;""),ROW($AC$1:INDIRECT("$AC$"&amp;ROW($AC112)-1))),1)+
INDEX($AD:$AD,LOOKUP(2,1/($AD$1:INDIRECT("$AD$"&amp;ROW($AD112)-1)&lt;&gt;""),ROW($AD$1:INDIRECT("$AD$"&amp;ROW($AD112)-1))),1)+
INDEX($AE:$AE,LOOKUP(2,1/($AE$1:INDIRECT("$AE$"&amp;ROW($AE112)-1)&lt;&gt;""),ROW($AE$1:INDIRECT("$AE$"&amp;ROW($AD112)-1))),1)+
INDEX($AE:$AF,LOOKUP(2,1/($AF$1:INDIRECT("$AF$"&amp;ROW($AF112)-1)&lt;&gt;""),ROW($AF$1:INDIRECT("$AF$"&amp;ROW($AD112)-1))),1)+
INDEX($AG:$AG,LOOKUP(2,1/($AG$1:INDIRECT("$AG$"&amp;ROW($AG112)-1)&lt;&gt;""),ROW($AG$1:INDIRECT("$AG$"&amp;ROW($AD112)-1))),1)+
INDEX($AH:$AH,LOOKUP(2,1/($AH$1:INDIRECT("$AH$"&amp;ROW($AH112)-1)&lt;&gt;""),ROW($AH$1:INDIRECT("$AH$"&amp;ROW($AD112)-1))),1)&gt;=510,0,
IF(INDEX($AH:$AH,LOOKUP(2,1/($AH$1:INDIRECT("$AH$"&amp;ROW($AH112)-1)&lt;&gt;""),ROW($AH$1:INDIRECT("$AH$"&amp;ROW($AH112)-1))),1)&gt;=255,0,
VLOOKUP(INDIRECT("$G$"&amp;LOOKUP(2,1/($AH$1:INDIRECT("$AH$"&amp;ROW($AH112)-1)&lt;&gt;""),ROW($AH$1:INDIRECT("$AH$"&amp;ROW($AH112)-1)))),'EV and Base'!$A$1:$N$671,8,FALSE))))</f>
        <v>12</v>
      </c>
      <c r="AI112" s="29" cm="1">
        <f t="array" aca="1" ref="AI112" ca="1">IF(NOT(ISNUMBER(INDEX($A:$A,LOOKUP(2,1/($A$1:INDIRECT("$A$"&amp;ROW($A112))&lt;&gt;""),ROW($A$1:INDIRECT("$A$"&amp;ROW($A112)))),1))),"",
ROUNDDOWN((((2*VLOOKUP($AA112,'EV and Base'!$A$1:$N$671,9,FALSE))+31+ROUNDDOWN($AC112/4,0))*$AB112)/100,0)+$AB112+10)</f>
        <v>70</v>
      </c>
      <c r="AJ112" s="21" cm="1">
        <f t="array" aca="1" ref="AJ112" ca="1">IF(NOT(ISNUMBER(INDEX($A:$A, LOOKUP(2, 1 / ($A$1:INDIRECT("$A$"&amp;ROW($A112)) &lt;&gt; ""),ROW($A$1:INDIRECT("$A$"&amp;ROW($A112)))), 1))), "",
ROUNDDOWN((ROUNDDOWN((((2*VLOOKUP($AA112, 'EV and Base'!$A$1:$N$671, 10, FALSE))+31+ROUNDDOWN($AD112/4, 0))*$AB112)/100, 0)+5)*1.1, 0))</f>
        <v>55</v>
      </c>
      <c r="AK112" s="21" t="str" cm="1">
        <f t="array" aca="1" ref="AK112" ca="1">IF(NOT(ISNUMBER(INDEX($A:$A, LOOKUP(2, 1 / ($A$1:INDIRECT("$A$"&amp;ROW($A112)) &lt;&gt; ""),ROW($A$1:INDIRECT("$A$"&amp;ROW($A112)))), 1))), "",
ROUNDDOWN((ROUNDDOWN((((2*VLOOKUP($AA112, 'EV and Base'!$A$1:$N$671, 11, FALSE))+30+ROUNDDOWN($AE112/4, 0))*$AB112)/100, 0)+5), 0)
&amp;"-"&amp;
ROUNDDOWN((ROUNDDOWN((((2*VLOOKUP($AA112, 'EV and Base'!$A$1:$N$671, 11, FALSE))+31+ROUNDDOWN($AE112/4, 0))*$AB112)/100, 0)+5), 0))</f>
        <v>41-42</v>
      </c>
      <c r="AL112" s="21" t="str" cm="1">
        <f t="array" aca="1" ref="AL112" ca="1">IF(NOT(ISNUMBER(INDEX($A:$A, LOOKUP(2, 1 / ($A$1:INDIRECT("$A$"&amp;ROW($A112)) &lt;&gt; ""),ROW($A$1:INDIRECT("$A$"&amp;ROW($A112)))), 1))), "",
ROUNDDOWN((ROUNDDOWN((((2*VLOOKUP($AA112, 'EV and Base'!$A$1:$N$671, 12, FALSE))+0+ROUNDDOWN($AF112/4, 0))*$AB112)/100, 0)+5)*0.9, 0)
&amp;"-"&amp;
ROUNDDOWN((ROUNDDOWN((((2*VLOOKUP($AA112, 'EV and Base'!$A$1:$N$671, 12, FALSE))+31+ROUNDDOWN($AF112/4, 0))*$AB112)/100, 0)+5)*0.9, 0))</f>
        <v>18-25</v>
      </c>
      <c r="AM112" s="21" t="str" cm="1">
        <f t="array" aca="1" ref="AM112" ca="1">IF(NOT(ISNUMBER(INDEX($A:$A, LOOKUP(2, 1 / ($A$1:INDIRECT("$A$"&amp;ROW($A112)) &lt;&gt; ""),ROW($A$1:INDIRECT("$A$"&amp;ROW($A112)))), 1))), "",
ROUNDDOWN((ROUNDDOWN((((2*VLOOKUP($AA112, 'EV and Base'!$A$1:$N$671, 13, FALSE))+30+ROUNDDOWN($AG112/4, 0))*$AB112)/100, 0)+5), 0)
&amp;"-"&amp;
ROUNDDOWN((ROUNDDOWN((((2*VLOOKUP($AA112, 'EV and Base'!$A$1:$N$671, 13, FALSE))+31+ROUNDDOWN($AG112/4, 0))*$AB112)/100, 0)+5), 0))</f>
        <v>41-42</v>
      </c>
      <c r="AN112" s="25" cm="1">
        <f t="array" aca="1" ref="AN112" ca="1">IF(NOT(ISNUMBER(INDEX($A:$A, LOOKUP(2, 1 / ($A$1:INDIRECT("$A$"&amp;ROW($A112)) &lt;&gt; ""),ROW($A$1:INDIRECT("$A$"&amp;ROW($A112)))), 1))), "",
ROUNDDOWN((ROUNDDOWN((((2*VLOOKUP($AA112, 'EV and Base'!$A$1:$N$671, 14, FALSE))+31+ROUNDDOWN($AH112/4, 0))*$AB112)/100, 0)+5), 0))</f>
        <v>40</v>
      </c>
      <c r="AO112" s="23" cm="1">
        <f t="array" aca="1" ref="AO112" ca="1">IF(NOT(ISNUMBER(INDEX($A:$A, LOOKUP(2, 1 / ($A$1:INDIRECT("$A$"&amp;ROW($A112)) &lt;&gt; ""),ROW($A$1:INDIRECT("$A$"&amp;ROW($A112)))), 1))), "",
ROUNDDOWN((((2*VLOOKUP($AA112, 'EV and Base'!$A$1:$N$671, 9, FALSE))+31+ROUNDDOWN($AC112/4, 0))*$AB112)/100, 0)+$AB112+10)</f>
        <v>70</v>
      </c>
      <c r="AP112" s="2" cm="1">
        <f t="array" aca="1" ref="AP112" ca="1">IF(NOT(ISNUMBER(INDEX($A:$A, LOOKUP(2, 1 / ($A$1:INDIRECT("$A$"&amp;ROW($A112)) &lt;&gt; ""),ROW($A$1:INDIRECT("$A$"&amp;ROW($A112)))), 1))), "",
ROUNDDOWN((ROUNDDOWN((((2*VLOOKUP($AA112, 'EV and Base'!$A$1:$N$671, 10, FALSE))+31+ROUNDDOWN($AD112/4, 0))*$AB112)/100, 0)+5)*1.1, 0))</f>
        <v>55</v>
      </c>
      <c r="AQ112" s="2" cm="1">
        <f t="array" aca="1" ref="AQ112" ca="1">IF(NOT(ISNUMBER(INDEX($A:$A, LOOKUP(2, 1 / ($A$1:INDIRECT("$A$"&amp;ROW($A112)) &lt;&gt; ""),ROW($A$1:INDIRECT("$A$"&amp;ROW($A112)))), 1))), "",
ROUNDDOWN((ROUNDDOWN((((2*VLOOKUP($AA112, 'EV and Base'!$A$1:$N$671, 11, FALSE))+$AV$2+ROUNDDOWN($AE112/4, 0))*$AB112)/100, 0)+5), 0))</f>
        <v>42</v>
      </c>
      <c r="AR112" s="22" cm="1">
        <f t="array" aca="1" ref="AR112" ca="1">IF(NOT(ISNUMBER(INDEX($A:$A, LOOKUP(2, 1 / ($A$1:INDIRECT("$A$"&amp;ROW($A112)) &lt;&gt; ""),ROW($A$1:INDIRECT("$A$"&amp;ROW($A112)))), 1))), "",
ROUNDDOWN((ROUNDDOWN((((2*VLOOKUP($AA112, 'EV and Base'!$A$1:$N$671, 12, FALSE))+$AW$2+ROUNDDOWN($AF112/4, 0))*$AB112)/100, 0)+5)*0.9, 0))</f>
        <v>22</v>
      </c>
      <c r="AS112" s="2" cm="1">
        <f t="array" aca="1" ref="AS112" ca="1">IF(NOT(ISNUMBER(INDEX($A:$A, LOOKUP(2, 1 / ($A$1:INDIRECT("$A$"&amp;ROW($A112)) &lt;&gt; ""),ROW($A$1:INDIRECT("$A$"&amp;ROW($A112)))), 1))), "",
ROUNDDOWN((ROUNDDOWN((((2*VLOOKUP($AA112, 'EV and Base'!$A$1:$N$671, 13, FALSE))+$AX$2+ROUNDDOWN($AG112/4, 0))*$AB112)/100, 0)+5), 0))</f>
        <v>42</v>
      </c>
      <c r="AT112" s="24" cm="1">
        <f t="array" aca="1" ref="AT112" ca="1">IF(NOT(ISNUMBER(INDEX($A:$A, LOOKUP(2, 1 / ($A$1:INDIRECT("$A$"&amp;ROW($A112)) &lt;&gt; ""),ROW($A$1:INDIRECT("$A$"&amp;ROW($A112)))), 1))), "",
ROUNDDOWN((ROUNDDOWN((((2*VLOOKUP($AA112, 'EV and Base'!$A$1:$N$671, 14, FALSE))+31+ROUNDDOWN($AH112/4, 0))*$AB112)/100, 0)+5), 0))</f>
        <v>40</v>
      </c>
      <c r="AU112" s="28">
        <v>149</v>
      </c>
      <c r="AY112" cm="1">
        <f t="array" aca="1" ref="AY112" ca="1">IF(NOT(ISNUMBER(INDEX($A:$A,LOOKUP(2,1/($A$1:INDIRECT("$A$"&amp;ROW($A112))&lt;&gt;""),ROW($A$1:INDIRECT("$A$"&amp;ROW($A112)))),1))),"",
INDEX($AY:$AY,LOOKUP(2,1/($AY$1:INDIRECT("$AY$"&amp;ROW($AY112)-1)&lt;&gt;""),ROW($AY$1:INDIRECT("$AY$"&amp;ROW($AY112)-1))),1)+$BL112)</f>
        <v>9847</v>
      </c>
      <c r="AZ112" s="3" cm="1">
        <f t="array" aca="1" ref="AZ112" ca="1">IF(NOT(ISNUMBER(INDEX($A:$A, LOOKUP(2, 1 / ($A$1:INDIRECT("$A$"&amp;ROW($A112)) &lt;&gt; ""),ROW($A$1:INDIRECT("$A$"&amp;ROW($A112)))), 1))), "",
VLOOKUP(INDIRECT("$G$"&amp;LOOKUP(2, 1 / ($AY$1:INDIRECT("$AY$"&amp;ROW($AY112)-1) &lt;&gt; ""),ROW($AY$1:INDIRECT("$AY$"&amp;ROW($AY112)-1)))),'EV and Base'!A107:N777,2,FALSE))</f>
        <v>52</v>
      </c>
      <c r="BA112" s="3" cm="1">
        <f t="array" aca="1" ref="BA112" ca="1">IF(NOT(ISNUMBER(INDEX($A:$A, LOOKUP(2, 1 / ($A$1:INDIRECT("$A$"&amp;ROW($A112)) &lt;&gt; ""),ROW($A$1:INDIRECT("$A$"&amp;ROW($A112)))), 1))), "",
INDIRECT("$I$"&amp;LOOKUP(2, 1 / ($AY$1:INDIRECT("$AY$"&amp;ROW($AY112)-1) &lt;&gt; ""),ROW($AY$1:INDIRECT("$AY$"&amp;ROW($AY112)-1)))))</f>
        <v>20</v>
      </c>
      <c r="BB112" s="1" cm="1">
        <f t="array" aca="1" ref="BB112" ca="1">IF(NOT(ISNUMBER(INDEX($A:$A, LOOKUP(2, 1 / ($A$1:INDIRECT("$A$"&amp;ROW($A112)) &lt;&gt; ""),ROW($A$1:INDIRECT("$A$"&amp;ROW($A112)))), 1))), "",
INDIRECT("$AB$"&amp;LOOKUP(2, 1 / ($AY$1:INDIRECT("$AY$"&amp;ROW($AY112)-1) &lt;&gt; ""),ROW($AY$1:INDIRECT("$AY$"&amp;ROW($AY112)-1)))))</f>
        <v>23</v>
      </c>
      <c r="BC112" s="3" cm="1">
        <f t="array" aca="1" ref="BC112" ca="1">IF(NOT(ISNUMBER(INDEX($A:$A,LOOKUP(2,1/($A$1:INDIRECT("$A$"&amp;ROW($A112))&lt;&gt;""),ROW($A$1:INDIRECT("$A$"&amp;ROW($A112)))),1))),"",
$BA112+$BA112+10)</f>
        <v>50</v>
      </c>
      <c r="BD112" s="3" cm="1">
        <f t="array" aca="1" ref="BD112" ca="1">IF(NOT(ISNUMBER(INDEX($A:$A,LOOKUP(2,1/($A$1:INDIRECT("$A$"&amp;ROW($A112))&lt;&gt;""),ROW($A$1:INDIRECT("$A$"&amp;ROW($A112)))),1))),"",
$BA112+$BB112+10)</f>
        <v>53</v>
      </c>
      <c r="BE112" s="3" cm="1">
        <f t="array" aca="1" ref="BE112" ca="1">IF(NOT(ISNUMBER(INDEX($A:$A,LOOKUP(2,1/($A$1:INDIRECT("$A$"&amp;ROW($A112))&lt;&gt;""),ROW($A$1:INDIRECT("$A$"&amp;ROW($A112)))),1))),"",
$BC112*$BC112)</f>
        <v>2500</v>
      </c>
      <c r="BF112" s="3" cm="1">
        <f t="array" aca="1" ref="BF112" ca="1">IF(NOT(ISNUMBER(INDEX($A:$A,LOOKUP(2,1/($A$1:INDIRECT("$A$"&amp;ROW($A112))&lt;&gt;""),ROW($A$1:INDIRECT("$A$"&amp;ROW($A112)))),1))),"",
$BD112*$BD112)</f>
        <v>2809</v>
      </c>
      <c r="BG112" s="3" cm="1">
        <f t="array" aca="1" ref="BG112" ca="1">IF(NOT(ISNUMBER(INDEX($A:$A,LOOKUP(2,1/($A$1:INDIRECT("$A$"&amp;ROW($A112))&lt;&gt;""),ROW($A$1:INDIRECT("$A$"&amp;ROW($A112)))),1))),"",
_xlfn.FLOOR.MATH(1.5*_xlfn.FLOOR.MATH($AZ112*BA112/5)))</f>
        <v>312</v>
      </c>
      <c r="BH112" s="3" cm="1">
        <f t="array" aca="1" ref="BH112" ca="1">IF(NOT(ISNUMBER(INDEX($A:$A, LOOKUP(2, 1 / ($A$1:INDIRECT("$A$"&amp;ROW($A112)) &lt;&gt; ""),ROW($A$1:INDIRECT("$A$"&amp;ROW($A112)))), 1))), "",
_xlfn.FLOOR.MATH($BG112/IF(OR(INDIRECT("$C$"&amp;LOOKUP(2, 1 / ($AY$1:INDIRECT("$AY$"&amp;ROW($AY112)-1) &lt;&gt; ""),ROW($AY$1:INDIRECT("$AY$"&amp;ROW($AY112)-1))))="Multi",
INDIRECT("$C$"&amp;LOOKUP(2, 1 / ($AY$1:INDIRECT("$AY$"&amp;ROW($AY112)-1) &lt;&gt; ""),ROW($AY$1:INDIRECT("$AY$"&amp;ROW($AY112)-1))))="Double"),2,1)))</f>
        <v>312</v>
      </c>
      <c r="BI112" s="3" cm="1">
        <f t="array" aca="1" ref="BI112" ca="1">IF(NOT(ISNUMBER(INDEX($A:$A,LOOKUP(2,1/($A$1:INDIRECT("$A$"&amp;ROW($A112))&lt;&gt;""),ROW($A$1:INDIRECT("$A$"&amp;ROW($A112)))),1))),"",
VLOOKUP($BC112,GameFreakSQRT!$A$1:$B$200,2,FALSE))</f>
        <v>28963</v>
      </c>
      <c r="BJ112" s="3" cm="1">
        <f t="array" aca="1" ref="BJ112" ca="1">IF(NOT(ISNUMBER(INDEX($A:$A,LOOKUP(2,1/($A$1:INDIRECT("$A$"&amp;ROW($A112))&lt;&gt;""),ROW($A$1:INDIRECT("$A$"&amp;ROW($A112)))),1))),"",
VLOOKUP($BD112,GameFreakSQRT!$A$1:$B$200,2,FALSE))</f>
        <v>29819</v>
      </c>
      <c r="BK112" s="3" cm="1">
        <f t="array" aca="1" ref="BK112" ca="1">IF(NOT(ISNUMBER(INDEX($A:$A,LOOKUP(2,1/($A$1:INDIRECT("$A$"&amp;ROW($A112))&lt;&gt;""),ROW($A$1:INDIRECT("$A$"&amp;ROW($A112)))),1))),"",
_xlfn.FLOOR.MATH((($BI112*$BE112)*$BH112)/($BJ112*$BF112))+1)</f>
        <v>270</v>
      </c>
      <c r="BL112" s="3" cm="1">
        <f t="array" aca="1" ref="BL112" ca="1">IF(NOT(ISNUMBER(INDEX($A:$A,LOOKUP(2,1/($A$1:INDIRECT("$A$"&amp;ROW($A112))&lt;&gt;""),ROW($A$1:INDIRECT("$A$"&amp;ROW($A112)))),1))),"",
_xlfn.FLOOR.MATH($BK112*IF(NOT(INDIRECT("$Z$"&amp;LOOKUP(2, 1 / ($AY$1:INDIRECT("$AY$"&amp;ROW($AY112)-1) &lt;&gt; ""),ROW($AY$1:INDIRECT("$AY$"&amp;ROW($AY112)-1))))=""),1.5,1)))</f>
        <v>270</v>
      </c>
      <c r="BM112" s="3" cm="1">
        <f t="array" aca="1" ref="BM112" ca="1">IF(NOT(ISNUMBER(INDEX($A:$A, LOOKUP(2, 1 / ($A$1:INDIRECT("$A$"&amp;ROW($A112)) &lt;&gt; ""),ROW($A$1:INDIRECT("$A$"&amp;ROW($A112)))), 1))), "",
INDIRECT("$Y$"&amp;LOOKUP(2, 1 / ($AY$1:INDIRECT("$AY$"&amp;ROW($AY112)-1) &lt;&gt; ""),ROW($AY$1:INDIRECT("$AY$"&amp;ROW($AY112)-1)))))</f>
        <v>270</v>
      </c>
      <c r="BN112" s="3" t="b">
        <f t="shared" ca="1" si="7"/>
        <v>1</v>
      </c>
      <c r="CT112" s="3" cm="1">
        <f t="array" aca="1" ref="CT112" ca="1">IF(NOT(ISNUMBER(INDEX($A:$A, LOOKUP(2, 1 / ($A$1:INDIRECT("$A$"&amp;ROW($A112)) &lt;&gt; ""),ROW($A$1:INDIRECT("$A$"&amp;ROW($A112)))), 1))), "",
$AY112-INDEX($AY:$AY, LOOKUP(2, 1 / ($AY$1:INDIRECT("$AV$"&amp;ROW($AY112)-1) &lt;&gt; ""),ROW($AY$1:INDIRECT("$AV$"&amp;ROW($AY112)-1))), 1))</f>
        <v>9847</v>
      </c>
      <c r="CU112" s="3" cm="1">
        <f t="array" aca="1" ref="CU112" ca="1">IF(NOT(ISNUMBER(INDEX($A:$A, LOOKUP(2, 1 / ($A$1:INDIRECT("$A$"&amp;ROW($A112)) &lt;&gt; ""),ROW($A$1:INDIRECT("$A$"&amp;ROW($A112)))), 1))), "",
INDEX($Y:$Y, LOOKUP(2, 1 / ($Y$1:INDIRECT("$Y$"&amp;ROW($Y112)-1) &lt;&gt; ""),ROW($Y$1:INDIRECT("$Y$"&amp;ROW($Y112)-1))), 1))</f>
        <v>270</v>
      </c>
      <c r="CV112" s="1">
        <f ca="1">IFERROR(VLOOKUP($AY112, 'Medium-Slow'!$A$1:$B$101, 2, TRUE),"")</f>
        <v>23</v>
      </c>
    </row>
    <row r="113" spans="1:100" x14ac:dyDescent="0.45">
      <c r="A113" s="69"/>
      <c r="B113" s="69"/>
      <c r="C113" s="69" t="str">
        <f>$C112</f>
        <v>Single</v>
      </c>
      <c r="D113" s="69"/>
      <c r="E113" s="69"/>
      <c r="F113" s="56">
        <v>2</v>
      </c>
      <c r="G113" s="2" t="s">
        <v>222</v>
      </c>
      <c r="H113" s="2" t="s">
        <v>50</v>
      </c>
      <c r="I113" s="2">
        <v>20</v>
      </c>
      <c r="J113" s="2" t="s">
        <v>137</v>
      </c>
      <c r="K113" s="2" t="s">
        <v>204</v>
      </c>
      <c r="L113" s="2" t="s">
        <v>53</v>
      </c>
      <c r="M113" s="2" t="s">
        <v>54</v>
      </c>
      <c r="N113" s="2" t="s">
        <v>224</v>
      </c>
      <c r="O113" s="2" t="s">
        <v>225</v>
      </c>
      <c r="P113" s="2" t="s">
        <v>226</v>
      </c>
      <c r="Q113" s="2">
        <v>6</v>
      </c>
      <c r="R113" s="2">
        <f>_xlfn.FLOOR.MATH((((2*VLOOKUP(G113, 'EV and Base'!$A$1:$N$671, 9, FALSE))+$Q113)*$I113)/100)+$I113+10</f>
        <v>49</v>
      </c>
      <c r="S113" s="2">
        <f>_xlfn.FLOOR.MATH((_xlfn.FLOOR.MATH((((2*VLOOKUP($G113, 'EV and Base'!$A$1:$N$671, 10, FALSE))+$Q113)*$I113)/100)+5)*
IF(OR($J113="Lonely", $J113="Brave", $J113="Adamant", $J113="Naughty"), 1.1,
IF(OR($J113="Bold", $J113="Timid", $J113="Modest", $J113="Calm"), 0.9, 1)))</f>
        <v>29</v>
      </c>
      <c r="T113" s="2">
        <f>_xlfn.FLOOR.MATH((_xlfn.FLOOR.MATH((((2*VLOOKUP($G113, 'EV and Base'!$A$1:$N$671, 11, FALSE))+$Q113)*$I113)/100)+5)*
IF(OR($J113="Bold", $J113="Relaxed", $J113="Impish", $J113="Lax"), 1.1,
IF(OR($J113="Lonely", $J113="Hasty", $J113="Mild", $J113="Gentle"), 0.9, 1)))</f>
        <v>30</v>
      </c>
      <c r="U113" s="2">
        <f>_xlfn.FLOOR.MATH((_xlfn.FLOOR.MATH((((2*VLOOKUP($G113, 'EV and Base'!$A$1:$N$671, 12, FALSE))+$Q113)*$I113)/100)+5)*
IF(OR($J113="Modest", $J113="Mild", $J113="Quiet", $J113="Rash"), 1.1,
IF(OR($J113="Adamant", $J113="Impish", $J113="Jolly", $J113="Careful"), 0.9, 1)))</f>
        <v>22</v>
      </c>
      <c r="V113" s="2">
        <f>_xlfn.FLOOR.MATH((_xlfn.FLOOR.MATH((((2*VLOOKUP($G113, 'EV and Base'!$A$1:$N$671, 13, FALSE))+$Q113)*$I113)/100)+5)*
IF(OR($J113="Calm", $J113="Gentle", $J113="Sassy", $J113="Careful"), 1.1,
IF(OR($J113="Naughty", $J113="Lax", $J113="Naive", $J113="Rash"), 0.9, 1)))</f>
        <v>30</v>
      </c>
      <c r="W113" s="2">
        <f>_xlfn.FLOOR.MATH((_xlfn.FLOOR.MATH((((2*VLOOKUP($G113, 'EV and Base'!$A$1:$N$671, 14, FALSE))+$Q113)*$I113)/100)+5)*
IF(OR($J113="Timid", $J113="Hasty", $J113="Jolly", $J113="Naive"), 1.1,
IF(OR($J113="Brave", $J113="Relaxed", $J113="Quiet", $J113="Sassy"), 0.9, 1)))</f>
        <v>23</v>
      </c>
      <c r="X113" s="69"/>
      <c r="Y113" s="1">
        <v>322</v>
      </c>
      <c r="AA113" s="23" t="str" cm="1">
        <f t="array" aca="1" ref="AA113" ca="1">IF(NOT(ISNUMBER(INDEX($A:$A,LOOKUP(2,1/($A$1:INDIRECT("$A$"&amp;ROW($A113))&lt;&gt;""),ROW($A$1:INDIRECT("$A$"&amp;ROW($A113)))),1))),"",
IF(NOT(ISNUMBER($A113)),$AA112,
IF($AB113&lt;16,"Lillipup",
IF($AB113&lt;32,"Herdier",
"Stoutland"))))</f>
        <v>Herdier</v>
      </c>
      <c r="AB113" s="25" cm="1">
        <f t="array" aca="1" ref="AB113" ca="1">IF(NOT(ISNUMBER(INDEX($A:$A, LOOKUP(2, 1 / ($A$1:INDIRECT("$A$"&amp;ROW($A113)) &lt;&gt; ""),ROW($A$1:INDIRECT("$A$"&amp;ROW($A113)))), 1))), "",
VLOOKUP($AY113,'Medium-Slow'!$A$1:$B$101,2,TRUE))</f>
        <v>23</v>
      </c>
      <c r="AC113" s="23" cm="1">
        <f t="array" aca="1" ref="AC113" ca="1">IF(NOT(ISNUMBER(INDEX($A:$A, LOOKUP(2, 1 / ($A$1:INDIRECT("$A$"&amp;ROW($A113)) &lt;&gt; ""),ROW($A$1:INDIRECT("$A$"&amp;ROW($A113)))), 1))), "",
INDEX($AC:$AC, LOOKUP(2, 1 / ($AC$1:INDIRECT("$AC$"&amp;ROW($AC113)-1) &lt;&gt; ""),ROW($AC$1:INDIRECT("$AC$"&amp;ROW($AC113)-1))), 1)+
IF(INDEX($AC:$AC, LOOKUP(2, 1 / ($AC$1:INDIRECT("$AC$"&amp;ROW($AC113)-1) &lt;&gt; ""),ROW($AC$1:INDIRECT("$AC$"&amp;ROW($AC113)-1))), 1)+
INDEX($AD:$AD, LOOKUP(2, 1 / ($AD$1:INDIRECT("$AD$"&amp;ROW($AD113)-1) &lt;&gt; ""),ROW($AD$1:INDIRECT("$AD$"&amp;ROW($AD113)-1))), 1)+
INDEX($AE:$AE, LOOKUP(2, 1 / ($AE$1:INDIRECT("$AE$"&amp;ROW($AE113)-1) &lt;&gt; ""),ROW($AE$1:INDIRECT("$AE$"&amp;ROW($AD113)-1))), 1)+
INDEX($AE:$AF, LOOKUP(2, 1 / ($AF$1:INDIRECT("$AF$"&amp;ROW($AF113)-1) &lt;&gt; ""),ROW($AF$1:INDIRECT("$AF$"&amp;ROW($AD113)-1))), 1)+
INDEX($AG:$AG, LOOKUP(2, 1 / ($AG$1:INDIRECT("$AG$"&amp;ROW($AG113)-1) &lt;&gt; ""),ROW($AG$1:INDIRECT("$AG$"&amp;ROW($AD113)-1))), 1)+
INDEX($AH:$AH, LOOKUP(2, 1 / ($AH$1:INDIRECT("$AH$"&amp;ROW($AH113)-1) &lt;&gt; ""),ROW($AH$1:INDIRECT("$AH$"&amp;ROW($AD113)-1))), 1)&gt;=510,0,
IF(INDEX($AC:$AC, LOOKUP(2, 1 / ($AC$1:INDIRECT("$AC$"&amp;ROW($AC113)-1) &lt;&gt; ""),ROW($AC$1:INDIRECT("$AC$"&amp;ROW($AC113)-1))), 1)&gt;=255,0,
VLOOKUP(INDIRECT("$G$"&amp;LOOKUP(2, 1 / ($AC$1:INDIRECT("$AC$"&amp;ROW($AC113)-1) &lt;&gt; ""),ROW($AC$1:INDIRECT("$AC$"&amp;ROW($AC113)-1)))), 'EV and Base'!$A$1:$N$671, 3, FALSE))))</f>
        <v>2</v>
      </c>
      <c r="AD113" s="2" cm="1">
        <f t="array" aca="1" ref="AD113" ca="1">IF(NOT(ISNUMBER(INDEX($A:$A, LOOKUP(2, 1 / ($A$1:INDIRECT("$A$"&amp;ROW($A113)) &lt;&gt; ""),ROW($A$1:INDIRECT("$A$"&amp;ROW($A113)))), 1))), "",
INDEX($AD:$AD, LOOKUP(2, 1 / ($AD$1:INDIRECT("$AD$"&amp;ROW($AD113)-1) &lt;&gt; ""),ROW($AD$1:INDIRECT("$AD$"&amp;ROW($AD113)-1))), 1)+
IF(INDEX($AC:$AC, LOOKUP(2, 1 / ($AC$1:INDIRECT("$AC$"&amp;ROW($AC113)-1) &lt;&gt; ""),ROW($AC$1:INDIRECT("$AC$"&amp;ROW($AC113)-1))), 1)+
INDEX($AD:$AD, LOOKUP(2, 1 / ($AD$1:INDIRECT("$AD$"&amp;ROW($AD113)-1) &lt;&gt; ""),ROW($AD$1:INDIRECT("$AD$"&amp;ROW($AD113)-1))), 1)+
INDEX($AE:$AE, LOOKUP(2, 1 / ($AE$1:INDIRECT("$AE$"&amp;ROW($AE113)-1) &lt;&gt; ""),ROW($AE$1:INDIRECT("$AE$"&amp;ROW($AD113)-1))), 1)+
INDEX($AE:$AF, LOOKUP(2, 1 / ($AF$1:INDIRECT("$AF$"&amp;ROW($AF113)-1) &lt;&gt; ""),ROW($AF$1:INDIRECT("$AF$"&amp;ROW($AD113)-1))), 1)+
INDEX($AG:$AG, LOOKUP(2, 1 / ($AG$1:INDIRECT("$AG$"&amp;ROW($AG113)-1) &lt;&gt; ""),ROW($AG$1:INDIRECT("$AG$"&amp;ROW($AD113)-1))), 1)+
INDEX($AH:$AH, LOOKUP(2, 1 / ($AH$1:INDIRECT("$AH$"&amp;ROW($AH113)-1) &lt;&gt; ""),ROW($AH$1:INDIRECT("$AH$"&amp;ROW($AD113)-1))), 1)&gt;=510,0,
IF(INDEX($AD:$AD, LOOKUP(2, 1 / ($AD$1:INDIRECT("$AD$"&amp;ROW($AD113)-1) &lt;&gt; ""),ROW($AD$1:INDIRECT("$AD$"&amp;ROW($AD113)-1))), 1)&gt;=255,0,
VLOOKUP(INDIRECT("$G$"&amp;LOOKUP(2, 1 / ($AD$1:INDIRECT("$AD$"&amp;ROW($AD113)-1) &lt;&gt; ""),ROW($AD$1:INDIRECT("$AD$"&amp;ROW($AD113)-1)))), 'EV and Base'!$A$1:$N$671, 4, FALSE))))</f>
        <v>27</v>
      </c>
      <c r="AE113" s="2" cm="1">
        <f t="array" aca="1" ref="AE113" ca="1">IF(NOT(ISNUMBER(INDEX($A:$A,LOOKUP(2,1/($A$1:INDIRECT("$A$"&amp;ROW($A113))&lt;&gt;""),ROW($A$1:INDIRECT("$A$"&amp;ROW($A113)))),1))),"",
INDEX($AE:$AE,LOOKUP(2,1/($AE$1:INDIRECT("$AE$"&amp;ROW($AE113)-1)&lt;&gt;""),ROW($AE$1:INDIRECT("$AE$"&amp;ROW($AE113)-1))),1)+
IF(INDEX($AC:$AC,LOOKUP(2,1/($AC$1:INDIRECT("$AC$"&amp;ROW($AC113)-1)&lt;&gt;""),ROW($AC$1:INDIRECT("$AC$"&amp;ROW($AC113)-1))),1)+
INDEX($AD:$AD,LOOKUP(2,1/($AD$1:INDIRECT("$AD$"&amp;ROW($AD113)-1)&lt;&gt;""),ROW($AD$1:INDIRECT("$AD$"&amp;ROW($AD113)-1))),1)+
INDEX($AE:$AE,LOOKUP(2,1/($AE$1:INDIRECT("$AE$"&amp;ROW($AE113)-1)&lt;&gt;""),ROW($AE$1:INDIRECT("$AE$"&amp;ROW($AD113)-1))),1)+
INDEX($AE:$AF,LOOKUP(2,1/($AF$1:INDIRECT("$AF$"&amp;ROW($AF113)-1)&lt;&gt;""),ROW($AF$1:INDIRECT("$AF$"&amp;ROW($AD113)-1))),1)+
INDEX($AG:$AG,LOOKUP(2,1/($AG$1:INDIRECT("$AG$"&amp;ROW($AG113)-1)&lt;&gt;""),ROW($AG$1:INDIRECT("$AG$"&amp;ROW($AD113)-1))),1)+
INDEX($AH:$AH,LOOKUP(2,1/($AH$1:INDIRECT("$AH$"&amp;ROW($AH113)-1)&lt;&gt;""),ROW($AH$1:INDIRECT("$AH$"&amp;ROW($AD113)-1))),1)&gt;=510,0,
IF(INDEX($AE:$AE,LOOKUP(2,1/($AE$1:INDIRECT("$AE$"&amp;ROW($AE113)-1)&lt;&gt;""),ROW($AE$1:INDIRECT("$AE$"&amp;ROW($AE113)-1))),1)&gt;=255,0,
VLOOKUP(INDIRECT("$G$"&amp;LOOKUP(2,1/($AE$1:INDIRECT("$AE$"&amp;ROW($AE113)-1)&lt;&gt;""),ROW($AE$1:INDIRECT("$AE$"&amp;ROW($AE113)-1)))),'EV and Base'!$A$1:$N$671,5,FALSE))))</f>
        <v>3</v>
      </c>
      <c r="AF113" s="2" cm="1">
        <f t="array" aca="1" ref="AF113" ca="1">IF(NOT(ISNUMBER(INDEX($A:$A, LOOKUP(2, 1 / ($A$1:INDIRECT("$A$"&amp;ROW($A113)) &lt;&gt; ""),ROW($A$1:INDIRECT("$A$"&amp;ROW($A113)))), 1))), "",
INDEX($AF:$AF, LOOKUP(2, 1 / ($AF$1:INDIRECT("$AF$"&amp;ROW($AF113)-1) &lt;&gt; ""),ROW($AF$1:INDIRECT("$AF$"&amp;ROW($AF113)-1))), 1)+
IF(INDEX($AC:$AC, LOOKUP(2, 1 / ($AC$1:INDIRECT("$AC$"&amp;ROW($AC113)-1) &lt;&gt; ""),ROW($AC$1:INDIRECT("$AC$"&amp;ROW($AC113)-1))), 1)+
INDEX($AD:$AD, LOOKUP(2, 1 / ($AD$1:INDIRECT("$AD$"&amp;ROW($AD113)-1) &lt;&gt; ""),ROW($AD$1:INDIRECT("$AD$"&amp;ROW($AD113)-1))), 1)+
INDEX($AE:$AE, LOOKUP(2, 1 / ($AE$1:INDIRECT("$AE$"&amp;ROW($AE113)-1) &lt;&gt; ""),ROW($AE$1:INDIRECT("$AE$"&amp;ROW($AD113)-1))), 1)+
INDEX($AE:$AF, LOOKUP(2, 1 / ($AF$1:INDIRECT("$AF$"&amp;ROW($AF113)-1) &lt;&gt; ""),ROW($AF$1:INDIRECT("$AF$"&amp;ROW($AD113)-1))), 1)+
INDEX($AG:$AG, LOOKUP(2, 1 / ($AG$1:INDIRECT("$AG$"&amp;ROW($AG113)-1) &lt;&gt; ""),ROW($AG$1:INDIRECT("$AG$"&amp;ROW($AD113)-1))), 1)+
INDEX($AH:$AH, LOOKUP(2, 1 / ($AH$1:INDIRECT("$AH$"&amp;ROW($AH113)-1) &lt;&gt; ""),ROW($AH$1:INDIRECT("$AH$"&amp;ROW($AD113)-1))), 1)&gt;=510,0,
IF(INDEX($AF:$AF, LOOKUP(2, 1 / ($AF$1:INDIRECT("$AF$"&amp;ROW($AF113)-1) &lt;&gt; ""),ROW($AF$1:INDIRECT("$AF$"&amp;ROW($AF113)-1))), 1)&gt;=255,0,
VLOOKUP(INDIRECT("$G$"&amp;LOOKUP(2, 1 / ($AF$1:INDIRECT("$AF$"&amp;ROW($AF113)-1) &lt;&gt; ""),ROW($AF$1:INDIRECT("$AF$"&amp;ROW($AF113)-1)))), 'EV and Base'!$A$1:$N$671, 6, FALSE))))</f>
        <v>1</v>
      </c>
      <c r="AG113" s="2" cm="1">
        <f t="array" aca="1" ref="AG113" ca="1">IF(NOT(ISNUMBER(INDEX($A:$A, LOOKUP(2, 1 / ($A$1:INDIRECT("$A$"&amp;ROW($A113)) &lt;&gt; ""),ROW($A$1:INDIRECT("$A$"&amp;ROW($A113)))), 1))), "",
INDEX($AG:$AG, LOOKUP(2, 1 / ($AG$1:INDIRECT("$AG$"&amp;ROW($AG113)-1) &lt;&gt; ""),ROW($AG$1:INDIRECT("$AG$"&amp;ROW($AG113)-1))), 1)+
IF(INDEX($AC:$AC, LOOKUP(2, 1 / ($AC$1:INDIRECT("$AC$"&amp;ROW($AC113)-1) &lt;&gt; ""),ROW($AC$1:INDIRECT("$AC$"&amp;ROW($AC113)-1))), 1)+
INDEX($AD:$AD, LOOKUP(2, 1 / ($AD$1:INDIRECT("$AD$"&amp;ROW($AD113)-1) &lt;&gt; ""),ROW($AD$1:INDIRECT("$AD$"&amp;ROW($AD113)-1))), 1)+
INDEX($AE:$AE, LOOKUP(2, 1 / ($AE$1:INDIRECT("$AE$"&amp;ROW($AE113)-1) &lt;&gt; ""),ROW($AE$1:INDIRECT("$AE$"&amp;ROW($AD113)-1))), 1)+
INDEX($AE:$AF, LOOKUP(2, 1 / ($AF$1:INDIRECT("$AF$"&amp;ROW($AF113)-1) &lt;&gt; ""),ROW($AF$1:INDIRECT("$AF$"&amp;ROW($AD113)-1))), 1)+
INDEX($AG:$AG, LOOKUP(2, 1 / ($AG$1:INDIRECT("$AG$"&amp;ROW($AG113)-1) &lt;&gt; ""),ROW($AG$1:INDIRECT("$AG$"&amp;ROW($AD113)-1))), 1)+
INDEX($AH:$AH, LOOKUP(2, 1 / ($AH$1:INDIRECT("$AH$"&amp;ROW($AH113)-1) &lt;&gt; ""),ROW($AH$1:INDIRECT("$AH$"&amp;ROW($AD113)-1))), 1)&gt;=510,0,
IF(INDEX($AG:$AG, LOOKUP(2, 1 / ($AG$1:INDIRECT("$AG$"&amp;ROW($AG113)-1) &lt;&gt; ""),ROW($AG$1:INDIRECT("$AG$"&amp;ROW($AG113)-1))), 1)&gt;=255,0,
VLOOKUP(INDIRECT("$G$"&amp;LOOKUP(2, 1 / ($AG$1:INDIRECT("$AG$"&amp;ROW($AG113)-1) &lt;&gt; ""),ROW($AG$1:INDIRECT("$AG$"&amp;ROW($AG113)-1)))), 'EV and Base'!$A$1:$N$671, 7, FALSE))))</f>
        <v>0</v>
      </c>
      <c r="AH113" s="24" cm="1">
        <f t="array" aca="1" ref="AH113" ca="1">IF(NOT(ISNUMBER(INDEX($A:$A,LOOKUP(2,1/($A$1:INDIRECT("$A$"&amp;ROW($A113))&lt;&gt;""),ROW($A$1:INDIRECT("$A$"&amp;ROW($A113)))),1))),"",
INDEX($AH:$AH,LOOKUP(2,1/($AH$1:INDIRECT("$AH$"&amp;ROW($AH113)-1)&lt;&gt;""),ROW($AH$1:INDIRECT("$AH$"&amp;ROW($AH113)-1))),1)+
IF(INDEX($AC:$AC,LOOKUP(2,1/($AC$1:INDIRECT("$AC$"&amp;ROW($AC113)-1)&lt;&gt;""),ROW($AC$1:INDIRECT("$AC$"&amp;ROW($AC113)-1))),1)+
INDEX($AD:$AD,LOOKUP(2,1/($AD$1:INDIRECT("$AD$"&amp;ROW($AD113)-1)&lt;&gt;""),ROW($AD$1:INDIRECT("$AD$"&amp;ROW($AD113)-1))),1)+
INDEX($AE:$AE,LOOKUP(2,1/($AE$1:INDIRECT("$AE$"&amp;ROW($AE113)-1)&lt;&gt;""),ROW($AE$1:INDIRECT("$AE$"&amp;ROW($AD113)-1))),1)+
INDEX($AE:$AF,LOOKUP(2,1/($AF$1:INDIRECT("$AF$"&amp;ROW($AF113)-1)&lt;&gt;""),ROW($AF$1:INDIRECT("$AF$"&amp;ROW($AD113)-1))),1)+
INDEX($AG:$AG,LOOKUP(2,1/($AG$1:INDIRECT("$AG$"&amp;ROW($AG113)-1)&lt;&gt;""),ROW($AG$1:INDIRECT("$AG$"&amp;ROW($AD113)-1))),1)+
INDEX($AH:$AH,LOOKUP(2,1/($AH$1:INDIRECT("$AH$"&amp;ROW($AH113)-1)&lt;&gt;""),ROW($AH$1:INDIRECT("$AH$"&amp;ROW($AD113)-1))),1)&gt;=510,0,
IF(INDEX($AH:$AH,LOOKUP(2,1/($AH$1:INDIRECT("$AH$"&amp;ROW($AH113)-1)&lt;&gt;""),ROW($AH$1:INDIRECT("$AH$"&amp;ROW($AH113)-1))),1)&gt;=255,0,
VLOOKUP(INDIRECT("$G$"&amp;LOOKUP(2,1/($AH$1:INDIRECT("$AH$"&amp;ROW($AH113)-1)&lt;&gt;""),ROW($AH$1:INDIRECT("$AH$"&amp;ROW($AH113)-1)))),'EV and Base'!$A$1:$N$671,8,FALSE))))</f>
        <v>12</v>
      </c>
      <c r="AI113" s="29" cm="1">
        <f t="array" aca="1" ref="AI113" ca="1">IF(NOT(ISNUMBER(INDEX($A:$A,LOOKUP(2,1/($A$1:INDIRECT("$A$"&amp;ROW($A113))&lt;&gt;""),ROW($A$1:INDIRECT("$A$"&amp;ROW($A113)))),1))),"",
ROUNDDOWN((((2*VLOOKUP($AA113,'EV and Base'!$A$1:$N$671,9,FALSE))+31+ROUNDDOWN($AC113/4,0))*$AB113)/100,0)+$AB113+10)</f>
        <v>70</v>
      </c>
      <c r="AJ113" s="21" cm="1">
        <f t="array" aca="1" ref="AJ113" ca="1">IF(NOT(ISNUMBER(INDEX($A:$A, LOOKUP(2, 1 / ($A$1:INDIRECT("$A$"&amp;ROW($A113)) &lt;&gt; ""),ROW($A$1:INDIRECT("$A$"&amp;ROW($A113)))), 1))), "",
ROUNDDOWN((ROUNDDOWN((((2*VLOOKUP($AA113, 'EV and Base'!$A$1:$N$671, 10, FALSE))+31+ROUNDDOWN($AD113/4, 0))*$AB113)/100, 0)+5)*1.1, 0))</f>
        <v>55</v>
      </c>
      <c r="AK113" s="21" t="str" cm="1">
        <f t="array" aca="1" ref="AK113" ca="1">IF(NOT(ISNUMBER(INDEX($A:$A, LOOKUP(2, 1 / ($A$1:INDIRECT("$A$"&amp;ROW($A113)) &lt;&gt; ""),ROW($A$1:INDIRECT("$A$"&amp;ROW($A113)))), 1))), "",
ROUNDDOWN((ROUNDDOWN((((2*VLOOKUP($AA113, 'EV and Base'!$A$1:$N$671, 11, FALSE))+30+ROUNDDOWN($AE113/4, 0))*$AB113)/100, 0)+5), 0)
&amp;"-"&amp;
ROUNDDOWN((ROUNDDOWN((((2*VLOOKUP($AA113, 'EV and Base'!$A$1:$N$671, 11, FALSE))+31+ROUNDDOWN($AE113/4, 0))*$AB113)/100, 0)+5), 0))</f>
        <v>41-42</v>
      </c>
      <c r="AL113" s="21" t="str" cm="1">
        <f t="array" aca="1" ref="AL113" ca="1">IF(NOT(ISNUMBER(INDEX($A:$A, LOOKUP(2, 1 / ($A$1:INDIRECT("$A$"&amp;ROW($A113)) &lt;&gt; ""),ROW($A$1:INDIRECT("$A$"&amp;ROW($A113)))), 1))), "",
ROUNDDOWN((ROUNDDOWN((((2*VLOOKUP($AA113, 'EV and Base'!$A$1:$N$671, 12, FALSE))+0+ROUNDDOWN($AF113/4, 0))*$AB113)/100, 0)+5)*0.9, 0)
&amp;"-"&amp;
ROUNDDOWN((ROUNDDOWN((((2*VLOOKUP($AA113, 'EV and Base'!$A$1:$N$671, 12, FALSE))+31+ROUNDDOWN($AF113/4, 0))*$AB113)/100, 0)+5)*0.9, 0))</f>
        <v>18-25</v>
      </c>
      <c r="AM113" s="21" t="str" cm="1">
        <f t="array" aca="1" ref="AM113" ca="1">IF(NOT(ISNUMBER(INDEX($A:$A, LOOKUP(2, 1 / ($A$1:INDIRECT("$A$"&amp;ROW($A113)) &lt;&gt; ""),ROW($A$1:INDIRECT("$A$"&amp;ROW($A113)))), 1))), "",
ROUNDDOWN((ROUNDDOWN((((2*VLOOKUP($AA113, 'EV and Base'!$A$1:$N$671, 13, FALSE))+30+ROUNDDOWN($AG113/4, 0))*$AB113)/100, 0)+5), 0)
&amp;"-"&amp;
ROUNDDOWN((ROUNDDOWN((((2*VLOOKUP($AA113, 'EV and Base'!$A$1:$N$671, 13, FALSE))+31+ROUNDDOWN($AG113/4, 0))*$AB113)/100, 0)+5), 0))</f>
        <v>41-42</v>
      </c>
      <c r="AN113" s="25" cm="1">
        <f t="array" aca="1" ref="AN113" ca="1">IF(NOT(ISNUMBER(INDEX($A:$A, LOOKUP(2, 1 / ($A$1:INDIRECT("$A$"&amp;ROW($A113)) &lt;&gt; ""),ROW($A$1:INDIRECT("$A$"&amp;ROW($A113)))), 1))), "",
ROUNDDOWN((ROUNDDOWN((((2*VLOOKUP($AA113, 'EV and Base'!$A$1:$N$671, 14, FALSE))+31+ROUNDDOWN($AH113/4, 0))*$AB113)/100, 0)+5), 0))</f>
        <v>40</v>
      </c>
      <c r="AO113" s="23" cm="1">
        <f t="array" aca="1" ref="AO113" ca="1">IF(NOT(ISNUMBER(INDEX($A:$A, LOOKUP(2, 1 / ($A$1:INDIRECT("$A$"&amp;ROW($A113)) &lt;&gt; ""),ROW($A$1:INDIRECT("$A$"&amp;ROW($A113)))), 1))), "",
ROUNDDOWN((((2*VLOOKUP($AA113, 'EV and Base'!$A$1:$N$671, 9, FALSE))+31+ROUNDDOWN($AC113/4, 0))*$AB113)/100, 0)+$AB113+10)</f>
        <v>70</v>
      </c>
      <c r="AP113" s="2" cm="1">
        <f t="array" aca="1" ref="AP113" ca="1">IF(NOT(ISNUMBER(INDEX($A:$A, LOOKUP(2, 1 / ($A$1:INDIRECT("$A$"&amp;ROW($A113)) &lt;&gt; ""),ROW($A$1:INDIRECT("$A$"&amp;ROW($A113)))), 1))), "",
ROUNDDOWN((ROUNDDOWN((((2*VLOOKUP($AA113, 'EV and Base'!$A$1:$N$671, 10, FALSE))+31+ROUNDDOWN($AD113/4, 0))*$AB113)/100, 0)+5)*1.1, 0))</f>
        <v>55</v>
      </c>
      <c r="AQ113" s="2" cm="1">
        <f t="array" aca="1" ref="AQ113" ca="1">IF(NOT(ISNUMBER(INDEX($A:$A, LOOKUP(2, 1 / ($A$1:INDIRECT("$A$"&amp;ROW($A113)) &lt;&gt; ""),ROW($A$1:INDIRECT("$A$"&amp;ROW($A113)))), 1))), "",
ROUNDDOWN((ROUNDDOWN((((2*VLOOKUP($AA113, 'EV and Base'!$A$1:$N$671, 11, FALSE))+$AV$2+ROUNDDOWN($AE113/4, 0))*$AB113)/100, 0)+5), 0))</f>
        <v>42</v>
      </c>
      <c r="AR113" s="22" cm="1">
        <f t="array" aca="1" ref="AR113" ca="1">IF(NOT(ISNUMBER(INDEX($A:$A, LOOKUP(2, 1 / ($A$1:INDIRECT("$A$"&amp;ROW($A113)) &lt;&gt; ""),ROW($A$1:INDIRECT("$A$"&amp;ROW($A113)))), 1))), "",
ROUNDDOWN((ROUNDDOWN((((2*VLOOKUP($AA113, 'EV and Base'!$A$1:$N$671, 12, FALSE))+$AW$2+ROUNDDOWN($AF113/4, 0))*$AB113)/100, 0)+5)*0.9, 0))</f>
        <v>22</v>
      </c>
      <c r="AS113" s="2" cm="1">
        <f t="array" aca="1" ref="AS113" ca="1">IF(NOT(ISNUMBER(INDEX($A:$A, LOOKUP(2, 1 / ($A$1:INDIRECT("$A$"&amp;ROW($A113)) &lt;&gt; ""),ROW($A$1:INDIRECT("$A$"&amp;ROW($A113)))), 1))), "",
ROUNDDOWN((ROUNDDOWN((((2*VLOOKUP($AA113, 'EV and Base'!$A$1:$N$671, 13, FALSE))+$AX$2+ROUNDDOWN($AG113/4, 0))*$AB113)/100, 0)+5), 0))</f>
        <v>42</v>
      </c>
      <c r="AT113" s="24" cm="1">
        <f t="array" aca="1" ref="AT113" ca="1">IF(NOT(ISNUMBER(INDEX($A:$A, LOOKUP(2, 1 / ($A$1:INDIRECT("$A$"&amp;ROW($A113)) &lt;&gt; ""),ROW($A$1:INDIRECT("$A$"&amp;ROW($A113)))), 1))), "",
ROUNDDOWN((ROUNDDOWN((((2*VLOOKUP($AA113, 'EV and Base'!$A$1:$N$671, 14, FALSE))+31+ROUNDDOWN($AH113/4, 0))*$AB113)/100, 0)+5), 0))</f>
        <v>40</v>
      </c>
      <c r="AU113" s="28">
        <v>149</v>
      </c>
      <c r="AY113" cm="1">
        <f t="array" aca="1" ref="AY113" ca="1">IF(NOT(ISNUMBER(INDEX($A:$A,LOOKUP(2,1/($A$1:INDIRECT("$A$"&amp;ROW($A113))&lt;&gt;""),ROW($A$1:INDIRECT("$A$"&amp;ROW($A113)))),1))),"",
INDEX($AY:$AY,LOOKUP(2,1/($AY$1:INDIRECT("$AY$"&amp;ROW($AY113)-1)&lt;&gt;""),ROW($AY$1:INDIRECT("$AY$"&amp;ROW($AY113)-1))),1)+$BL113)</f>
        <v>10117</v>
      </c>
      <c r="AZ113" s="3" cm="1">
        <f t="array" aca="1" ref="AZ113" ca="1">IF(NOT(ISNUMBER(INDEX($A:$A, LOOKUP(2, 1 / ($A$1:INDIRECT("$A$"&amp;ROW($A113)) &lt;&gt; ""),ROW($A$1:INDIRECT("$A$"&amp;ROW($A113)))), 1))), "",
VLOOKUP(INDIRECT("$G$"&amp;LOOKUP(2, 1 / ($AY$1:INDIRECT("$AY$"&amp;ROW($AY113)-1) &lt;&gt; ""),ROW($AY$1:INDIRECT("$AY$"&amp;ROW($AY113)-1)))),'EV and Base'!A108:N778,2,FALSE))</f>
        <v>52</v>
      </c>
      <c r="BA113" s="3" cm="1">
        <f t="array" aca="1" ref="BA113" ca="1">IF(NOT(ISNUMBER(INDEX($A:$A, LOOKUP(2, 1 / ($A$1:INDIRECT("$A$"&amp;ROW($A113)) &lt;&gt; ""),ROW($A$1:INDIRECT("$A$"&amp;ROW($A113)))), 1))), "",
INDIRECT("$I$"&amp;LOOKUP(2, 1 / ($AY$1:INDIRECT("$AY$"&amp;ROW($AY113)-1) &lt;&gt; ""),ROW($AY$1:INDIRECT("$AY$"&amp;ROW($AY113)-1)))))</f>
        <v>20</v>
      </c>
      <c r="BB113" s="1" cm="1">
        <f t="array" aca="1" ref="BB113" ca="1">IF(NOT(ISNUMBER(INDEX($A:$A, LOOKUP(2, 1 / ($A$1:INDIRECT("$A$"&amp;ROW($A113)) &lt;&gt; ""),ROW($A$1:INDIRECT("$A$"&amp;ROW($A113)))), 1))), "",
INDIRECT("$AB$"&amp;LOOKUP(2, 1 / ($AY$1:INDIRECT("$AY$"&amp;ROW($AY113)-1) &lt;&gt; ""),ROW($AY$1:INDIRECT("$AY$"&amp;ROW($AY113)-1)))))</f>
        <v>23</v>
      </c>
      <c r="BC113" s="3" cm="1">
        <f t="array" aca="1" ref="BC113" ca="1">IF(NOT(ISNUMBER(INDEX($A:$A,LOOKUP(2,1/($A$1:INDIRECT("$A$"&amp;ROW($A113))&lt;&gt;""),ROW($A$1:INDIRECT("$A$"&amp;ROW($A113)))),1))),"",
$BA113+$BA113+10)</f>
        <v>50</v>
      </c>
      <c r="BD113" s="3" cm="1">
        <f t="array" aca="1" ref="BD113" ca="1">IF(NOT(ISNUMBER(INDEX($A:$A,LOOKUP(2,1/($A$1:INDIRECT("$A$"&amp;ROW($A113))&lt;&gt;""),ROW($A$1:INDIRECT("$A$"&amp;ROW($A113)))),1))),"",
$BA113+$BB113+10)</f>
        <v>53</v>
      </c>
      <c r="BE113" s="3" cm="1">
        <f t="array" aca="1" ref="BE113" ca="1">IF(NOT(ISNUMBER(INDEX($A:$A,LOOKUP(2,1/($A$1:INDIRECT("$A$"&amp;ROW($A113))&lt;&gt;""),ROW($A$1:INDIRECT("$A$"&amp;ROW($A113)))),1))),"",
$BC113*$BC113)</f>
        <v>2500</v>
      </c>
      <c r="BF113" s="3" cm="1">
        <f t="array" aca="1" ref="BF113" ca="1">IF(NOT(ISNUMBER(INDEX($A:$A,LOOKUP(2,1/($A$1:INDIRECT("$A$"&amp;ROW($A113))&lt;&gt;""),ROW($A$1:INDIRECT("$A$"&amp;ROW($A113)))),1))),"",
$BD113*$BD113)</f>
        <v>2809</v>
      </c>
      <c r="BG113" s="3" cm="1">
        <f t="array" aca="1" ref="BG113" ca="1">IF(NOT(ISNUMBER(INDEX($A:$A,LOOKUP(2,1/($A$1:INDIRECT("$A$"&amp;ROW($A113))&lt;&gt;""),ROW($A$1:INDIRECT("$A$"&amp;ROW($A113)))),1))),"",
_xlfn.FLOOR.MATH(1.5*_xlfn.FLOOR.MATH($AZ113*BA113/5)))</f>
        <v>312</v>
      </c>
      <c r="BH113" s="3" cm="1">
        <f t="array" aca="1" ref="BH113" ca="1">IF(NOT(ISNUMBER(INDEX($A:$A, LOOKUP(2, 1 / ($A$1:INDIRECT("$A$"&amp;ROW($A113)) &lt;&gt; ""),ROW($A$1:INDIRECT("$A$"&amp;ROW($A113)))), 1))), "",
_xlfn.FLOOR.MATH($BG113/IF(OR(INDIRECT("$C$"&amp;LOOKUP(2, 1 / ($AY$1:INDIRECT("$AY$"&amp;ROW($AY113)-1) &lt;&gt; ""),ROW($AY$1:INDIRECT("$AY$"&amp;ROW($AY113)-1))))="Multi",
INDIRECT("$C$"&amp;LOOKUP(2, 1 / ($AY$1:INDIRECT("$AY$"&amp;ROW($AY113)-1) &lt;&gt; ""),ROW($AY$1:INDIRECT("$AY$"&amp;ROW($AY113)-1))))="Double"),2,1)))</f>
        <v>312</v>
      </c>
      <c r="BI113" s="3" cm="1">
        <f t="array" aca="1" ref="BI113" ca="1">IF(NOT(ISNUMBER(INDEX($A:$A,LOOKUP(2,1/($A$1:INDIRECT("$A$"&amp;ROW($A113))&lt;&gt;""),ROW($A$1:INDIRECT("$A$"&amp;ROW($A113)))),1))),"",
VLOOKUP($BC113,GameFreakSQRT!$A$1:$B$200,2,FALSE))</f>
        <v>28963</v>
      </c>
      <c r="BJ113" s="3" cm="1">
        <f t="array" aca="1" ref="BJ113" ca="1">IF(NOT(ISNUMBER(INDEX($A:$A,LOOKUP(2,1/($A$1:INDIRECT("$A$"&amp;ROW($A113))&lt;&gt;""),ROW($A$1:INDIRECT("$A$"&amp;ROW($A113)))),1))),"",
VLOOKUP($BD113,GameFreakSQRT!$A$1:$B$200,2,FALSE))</f>
        <v>29819</v>
      </c>
      <c r="BK113" s="3" cm="1">
        <f t="array" aca="1" ref="BK113" ca="1">IF(NOT(ISNUMBER(INDEX($A:$A,LOOKUP(2,1/($A$1:INDIRECT("$A$"&amp;ROW($A113))&lt;&gt;""),ROW($A$1:INDIRECT("$A$"&amp;ROW($A113)))),1))),"",
_xlfn.FLOOR.MATH((($BI113*$BE113)*$BH113)/($BJ113*$BF113))+1)</f>
        <v>270</v>
      </c>
      <c r="BL113" s="3" cm="1">
        <f t="array" aca="1" ref="BL113" ca="1">IF(NOT(ISNUMBER(INDEX($A:$A,LOOKUP(2,1/($A$1:INDIRECT("$A$"&amp;ROW($A113))&lt;&gt;""),ROW($A$1:INDIRECT("$A$"&amp;ROW($A113)))),1))),"",
_xlfn.FLOOR.MATH($BK113*IF(NOT(INDIRECT("$Z$"&amp;LOOKUP(2, 1 / ($AY$1:INDIRECT("$AY$"&amp;ROW($AY113)-1) &lt;&gt; ""),ROW($AY$1:INDIRECT("$AY$"&amp;ROW($AY113)-1))))=""),1.5,1)))</f>
        <v>270</v>
      </c>
      <c r="BM113" s="3" cm="1">
        <f t="array" aca="1" ref="BM113" ca="1">IF(NOT(ISNUMBER(INDEX($A:$A, LOOKUP(2, 1 / ($A$1:INDIRECT("$A$"&amp;ROW($A113)) &lt;&gt; ""),ROW($A$1:INDIRECT("$A$"&amp;ROW($A113)))), 1))), "",
INDIRECT("$Y$"&amp;LOOKUP(2, 1 / ($AY$1:INDIRECT("$AY$"&amp;ROW($AY113)-1) &lt;&gt; ""),ROW($AY$1:INDIRECT("$AY$"&amp;ROW($AY113)-1)))))</f>
        <v>270</v>
      </c>
      <c r="BN113" s="3" t="b">
        <f t="shared" ca="1" si="7"/>
        <v>1</v>
      </c>
      <c r="CT113" s="3" cm="1">
        <f t="array" aca="1" ref="CT113" ca="1">IF(NOT(ISNUMBER(INDEX($A:$A, LOOKUP(2, 1 / ($A$1:INDIRECT("$A$"&amp;ROW($A113)) &lt;&gt; ""),ROW($A$1:INDIRECT("$A$"&amp;ROW($A113)))), 1))), "",
$AY113-INDEX($AY:$AY, LOOKUP(2, 1 / ($AY$1:INDIRECT("$AV$"&amp;ROW($AY113)-1) &lt;&gt; ""),ROW($AY$1:INDIRECT("$AV$"&amp;ROW($AY113)-1))), 1))</f>
        <v>10117</v>
      </c>
      <c r="CU113" s="3" cm="1">
        <f t="array" aca="1" ref="CU113" ca="1">IF(NOT(ISNUMBER(INDEX($A:$A, LOOKUP(2, 1 / ($A$1:INDIRECT("$A$"&amp;ROW($A113)) &lt;&gt; ""),ROW($A$1:INDIRECT("$A$"&amp;ROW($A113)))), 1))), "",
INDEX($Y:$Y, LOOKUP(2, 1 / ($Y$1:INDIRECT("$Y$"&amp;ROW($Y113)-1) &lt;&gt; ""),ROW($Y$1:INDIRECT("$Y$"&amp;ROW($Y113)-1))), 1))</f>
        <v>270</v>
      </c>
      <c r="CV113" s="1">
        <f ca="1">IFERROR(VLOOKUP($AY113, 'Medium-Slow'!$A$1:$B$101, 2, TRUE),"")</f>
        <v>23</v>
      </c>
    </row>
    <row r="114" spans="1:100" x14ac:dyDescent="0.45">
      <c r="A114" s="69">
        <v>30</v>
      </c>
      <c r="B114" s="69" t="s">
        <v>291</v>
      </c>
      <c r="C114" s="69" t="s">
        <v>46</v>
      </c>
      <c r="D114" s="69" t="s">
        <v>283</v>
      </c>
      <c r="E114" s="69" t="s">
        <v>48</v>
      </c>
      <c r="F114" s="56">
        <v>1</v>
      </c>
      <c r="G114" s="2" t="s">
        <v>292</v>
      </c>
      <c r="H114" s="2" t="s">
        <v>50</v>
      </c>
      <c r="I114" s="2">
        <v>21</v>
      </c>
      <c r="J114" s="2" t="s">
        <v>82</v>
      </c>
      <c r="K114" s="2" t="s">
        <v>211</v>
      </c>
      <c r="L114" s="2" t="s">
        <v>53</v>
      </c>
      <c r="M114" s="2" t="s">
        <v>284</v>
      </c>
      <c r="N114" s="2" t="s">
        <v>293</v>
      </c>
      <c r="O114" s="2" t="s">
        <v>215</v>
      </c>
      <c r="P114" s="2" t="s">
        <v>214</v>
      </c>
      <c r="Q114" s="2">
        <v>12</v>
      </c>
      <c r="R114" s="2">
        <f>_xlfn.FLOOR.MATH((((2*VLOOKUP(G114, 'EV and Base'!$A$1:$N$671, 9, FALSE))+$Q114)*$I114)/100)+$I114+10</f>
        <v>50</v>
      </c>
      <c r="S114" s="2">
        <f>_xlfn.FLOOR.MATH((_xlfn.FLOOR.MATH((((2*VLOOKUP($G114, 'EV and Base'!$A$1:$N$671, 10, FALSE))+$Q114)*$I114)/100)+5)*
IF(OR($J114="Lonely", $J114="Brave", $J114="Adamant", $J114="Naughty"), 1.1,
IF(OR($J114="Bold", $J114="Timid", $J114="Modest", $J114="Calm"), 0.9, 1)))</f>
        <v>30</v>
      </c>
      <c r="T114" s="2">
        <f>_xlfn.FLOOR.MATH((_xlfn.FLOOR.MATH((((2*VLOOKUP($G114, 'EV and Base'!$A$1:$N$671, 11, FALSE))+$Q114)*$I114)/100)+5)*
IF(OR($J114="Bold", $J114="Relaxed", $J114="Impish", $J114="Lax"), 1.1,
IF(OR($J114="Lonely", $J114="Hasty", $J114="Mild", $J114="Gentle"), 0.9, 1)))</f>
        <v>49</v>
      </c>
      <c r="U114" s="2">
        <f>_xlfn.FLOOR.MATH((_xlfn.FLOOR.MATH((((2*VLOOKUP($G114, 'EV and Base'!$A$1:$N$671, 12, FALSE))+$Q114)*$I114)/100)+5)*
IF(OR($J114="Modest", $J114="Mild", $J114="Quiet", $J114="Rash"), 1.1,
IF(OR($J114="Adamant", $J114="Impish", $J114="Jolly", $J114="Careful"), 0.9, 1)))</f>
        <v>26</v>
      </c>
      <c r="V114" s="2">
        <f>_xlfn.FLOOR.MATH((_xlfn.FLOOR.MATH((((2*VLOOKUP($G114, 'EV and Base'!$A$1:$N$671, 13, FALSE))+$Q114)*$I114)/100)+5)*
IF(OR($J114="Calm", $J114="Gentle", $J114="Sassy", $J114="Careful"), 1.1,
IF(OR($J114="Naughty", $J114="Lax", $J114="Naive", $J114="Rash"), 0.9, 1)))</f>
        <v>40</v>
      </c>
      <c r="W114" s="2">
        <f>_xlfn.FLOOR.MATH((_xlfn.FLOOR.MATH((((2*VLOOKUP($G114, 'EV and Base'!$A$1:$N$671, 14, FALSE))+$Q114)*$I114)/100)+5)*
IF(OR($J114="Timid", $J114="Hasty", $J114="Jolly", $J114="Naive"), 1.1,
IF(OR($J114="Brave", $J114="Relaxed", $J114="Quiet", $J114="Sassy"), 0.9, 1)))</f>
        <v>24</v>
      </c>
      <c r="X114" s="69">
        <v>2760</v>
      </c>
      <c r="Y114" s="1">
        <v>690</v>
      </c>
      <c r="AA114" s="23" t="str" cm="1">
        <f t="array" aca="1" ref="AA114" ca="1">IF(NOT(ISNUMBER(INDEX($A:$A,LOOKUP(2,1/($A$1:INDIRECT("$A$"&amp;ROW($A114))&lt;&gt;""),ROW($A$1:INDIRECT("$A$"&amp;ROW($A114)))),1))),"",
IF(NOT(ISNUMBER($A114)),$AA113,
IF($AB114&lt;16,"Lillipup",
IF($AB114&lt;32,"Herdier",
"Stoutland"))))</f>
        <v>Herdier</v>
      </c>
      <c r="AB114" s="25" cm="1">
        <f t="array" aca="1" ref="AB114" ca="1">IF(NOT(ISNUMBER(INDEX($A:$A, LOOKUP(2, 1 / ($A$1:INDIRECT("$A$"&amp;ROW($A114)) &lt;&gt; ""),ROW($A$1:INDIRECT("$A$"&amp;ROW($A114)))), 1))), "",
VLOOKUP($AY114,'Medium-Slow'!$A$1:$B$101,2,TRUE))</f>
        <v>24</v>
      </c>
      <c r="AC114" s="23" cm="1">
        <f t="array" aca="1" ref="AC114" ca="1">IF(NOT(ISNUMBER(INDEX($A:$A, LOOKUP(2, 1 / ($A$1:INDIRECT("$A$"&amp;ROW($A114)) &lt;&gt; ""),ROW($A$1:INDIRECT("$A$"&amp;ROW($A114)))), 1))), "",
INDEX($AC:$AC, LOOKUP(2, 1 / ($AC$1:INDIRECT("$AC$"&amp;ROW($AC114)-1) &lt;&gt; ""),ROW($AC$1:INDIRECT("$AC$"&amp;ROW($AC114)-1))), 1)+
IF(INDEX($AC:$AC, LOOKUP(2, 1 / ($AC$1:INDIRECT("$AC$"&amp;ROW($AC114)-1) &lt;&gt; ""),ROW($AC$1:INDIRECT("$AC$"&amp;ROW($AC114)-1))), 1)+
INDEX($AD:$AD, LOOKUP(2, 1 / ($AD$1:INDIRECT("$AD$"&amp;ROW($AD114)-1) &lt;&gt; ""),ROW($AD$1:INDIRECT("$AD$"&amp;ROW($AD114)-1))), 1)+
INDEX($AE:$AE, LOOKUP(2, 1 / ($AE$1:INDIRECT("$AE$"&amp;ROW($AE114)-1) &lt;&gt; ""),ROW($AE$1:INDIRECT("$AE$"&amp;ROW($AD114)-1))), 1)+
INDEX($AE:$AF, LOOKUP(2, 1 / ($AF$1:INDIRECT("$AF$"&amp;ROW($AF114)-1) &lt;&gt; ""),ROW($AF$1:INDIRECT("$AF$"&amp;ROW($AD114)-1))), 1)+
INDEX($AG:$AG, LOOKUP(2, 1 / ($AG$1:INDIRECT("$AG$"&amp;ROW($AG114)-1) &lt;&gt; ""),ROW($AG$1:INDIRECT("$AG$"&amp;ROW($AD114)-1))), 1)+
INDEX($AH:$AH, LOOKUP(2, 1 / ($AH$1:INDIRECT("$AH$"&amp;ROW($AH114)-1) &lt;&gt; ""),ROW($AH$1:INDIRECT("$AH$"&amp;ROW($AD114)-1))), 1)&gt;=510,0,
IF(INDEX($AC:$AC, LOOKUP(2, 1 / ($AC$1:INDIRECT("$AC$"&amp;ROW($AC114)-1) &lt;&gt; ""),ROW($AC$1:INDIRECT("$AC$"&amp;ROW($AC114)-1))), 1)&gt;=255,0,
VLOOKUP(INDIRECT("$G$"&amp;LOOKUP(2, 1 / ($AC$1:INDIRECT("$AC$"&amp;ROW($AC114)-1) &lt;&gt; ""),ROW($AC$1:INDIRECT("$AC$"&amp;ROW($AC114)-1)))), 'EV and Base'!$A$1:$N$671, 3, FALSE))))</f>
        <v>2</v>
      </c>
      <c r="AD114" s="2" cm="1">
        <f t="array" aca="1" ref="AD114" ca="1">IF(NOT(ISNUMBER(INDEX($A:$A, LOOKUP(2, 1 / ($A$1:INDIRECT("$A$"&amp;ROW($A114)) &lt;&gt; ""),ROW($A$1:INDIRECT("$A$"&amp;ROW($A114)))), 1))), "",
INDEX($AD:$AD, LOOKUP(2, 1 / ($AD$1:INDIRECT("$AD$"&amp;ROW($AD114)-1) &lt;&gt; ""),ROW($AD$1:INDIRECT("$AD$"&amp;ROW($AD114)-1))), 1)+
IF(INDEX($AC:$AC, LOOKUP(2, 1 / ($AC$1:INDIRECT("$AC$"&amp;ROW($AC114)-1) &lt;&gt; ""),ROW($AC$1:INDIRECT("$AC$"&amp;ROW($AC114)-1))), 1)+
INDEX($AD:$AD, LOOKUP(2, 1 / ($AD$1:INDIRECT("$AD$"&amp;ROW($AD114)-1) &lt;&gt; ""),ROW($AD$1:INDIRECT("$AD$"&amp;ROW($AD114)-1))), 1)+
INDEX($AE:$AE, LOOKUP(2, 1 / ($AE$1:INDIRECT("$AE$"&amp;ROW($AE114)-1) &lt;&gt; ""),ROW($AE$1:INDIRECT("$AE$"&amp;ROW($AD114)-1))), 1)+
INDEX($AE:$AF, LOOKUP(2, 1 / ($AF$1:INDIRECT("$AF$"&amp;ROW($AF114)-1) &lt;&gt; ""),ROW($AF$1:INDIRECT("$AF$"&amp;ROW($AD114)-1))), 1)+
INDEX($AG:$AG, LOOKUP(2, 1 / ($AG$1:INDIRECT("$AG$"&amp;ROW($AG114)-1) &lt;&gt; ""),ROW($AG$1:INDIRECT("$AG$"&amp;ROW($AD114)-1))), 1)+
INDEX($AH:$AH, LOOKUP(2, 1 / ($AH$1:INDIRECT("$AH$"&amp;ROW($AH114)-1) &lt;&gt; ""),ROW($AH$1:INDIRECT("$AH$"&amp;ROW($AD114)-1))), 1)&gt;=510,0,
IF(INDEX($AD:$AD, LOOKUP(2, 1 / ($AD$1:INDIRECT("$AD$"&amp;ROW($AD114)-1) &lt;&gt; ""),ROW($AD$1:INDIRECT("$AD$"&amp;ROW($AD114)-1))), 1)&gt;=255,0,
VLOOKUP(INDIRECT("$G$"&amp;LOOKUP(2, 1 / ($AD$1:INDIRECT("$AD$"&amp;ROW($AD114)-1) &lt;&gt; ""),ROW($AD$1:INDIRECT("$AD$"&amp;ROW($AD114)-1)))), 'EV and Base'!$A$1:$N$671, 4, FALSE))))</f>
        <v>27</v>
      </c>
      <c r="AE114" s="2" cm="1">
        <f t="array" aca="1" ref="AE114" ca="1">IF(NOT(ISNUMBER(INDEX($A:$A,LOOKUP(2,1/($A$1:INDIRECT("$A$"&amp;ROW($A114))&lt;&gt;""),ROW($A$1:INDIRECT("$A$"&amp;ROW($A114)))),1))),"",
INDEX($AE:$AE,LOOKUP(2,1/($AE$1:INDIRECT("$AE$"&amp;ROW($AE114)-1)&lt;&gt;""),ROW($AE$1:INDIRECT("$AE$"&amp;ROW($AE114)-1))),1)+
IF(INDEX($AC:$AC,LOOKUP(2,1/($AC$1:INDIRECT("$AC$"&amp;ROW($AC114)-1)&lt;&gt;""),ROW($AC$1:INDIRECT("$AC$"&amp;ROW($AC114)-1))),1)+
INDEX($AD:$AD,LOOKUP(2,1/($AD$1:INDIRECT("$AD$"&amp;ROW($AD114)-1)&lt;&gt;""),ROW($AD$1:INDIRECT("$AD$"&amp;ROW($AD114)-1))),1)+
INDEX($AE:$AE,LOOKUP(2,1/($AE$1:INDIRECT("$AE$"&amp;ROW($AE114)-1)&lt;&gt;""),ROW($AE$1:INDIRECT("$AE$"&amp;ROW($AD114)-1))),1)+
INDEX($AE:$AF,LOOKUP(2,1/($AF$1:INDIRECT("$AF$"&amp;ROW($AF114)-1)&lt;&gt;""),ROW($AF$1:INDIRECT("$AF$"&amp;ROW($AD114)-1))),1)+
INDEX($AG:$AG,LOOKUP(2,1/($AG$1:INDIRECT("$AG$"&amp;ROW($AG114)-1)&lt;&gt;""),ROW($AG$1:INDIRECT("$AG$"&amp;ROW($AD114)-1))),1)+
INDEX($AH:$AH,LOOKUP(2,1/($AH$1:INDIRECT("$AH$"&amp;ROW($AH114)-1)&lt;&gt;""),ROW($AH$1:INDIRECT("$AH$"&amp;ROW($AD114)-1))),1)&gt;=510,0,
IF(INDEX($AE:$AE,LOOKUP(2,1/($AE$1:INDIRECT("$AE$"&amp;ROW($AE114)-1)&lt;&gt;""),ROW($AE$1:INDIRECT("$AE$"&amp;ROW($AE114)-1))),1)&gt;=255,0,
VLOOKUP(INDIRECT("$G$"&amp;LOOKUP(2,1/($AE$1:INDIRECT("$AE$"&amp;ROW($AE114)-1)&lt;&gt;""),ROW($AE$1:INDIRECT("$AE$"&amp;ROW($AE114)-1)))),'EV and Base'!$A$1:$N$671,5,FALSE))))</f>
        <v>4</v>
      </c>
      <c r="AF114" s="2" cm="1">
        <f t="array" aca="1" ref="AF114" ca="1">IF(NOT(ISNUMBER(INDEX($A:$A, LOOKUP(2, 1 / ($A$1:INDIRECT("$A$"&amp;ROW($A114)) &lt;&gt; ""),ROW($A$1:INDIRECT("$A$"&amp;ROW($A114)))), 1))), "",
INDEX($AF:$AF, LOOKUP(2, 1 / ($AF$1:INDIRECT("$AF$"&amp;ROW($AF114)-1) &lt;&gt; ""),ROW($AF$1:INDIRECT("$AF$"&amp;ROW($AF114)-1))), 1)+
IF(INDEX($AC:$AC, LOOKUP(2, 1 / ($AC$1:INDIRECT("$AC$"&amp;ROW($AC114)-1) &lt;&gt; ""),ROW($AC$1:INDIRECT("$AC$"&amp;ROW($AC114)-1))), 1)+
INDEX($AD:$AD, LOOKUP(2, 1 / ($AD$1:INDIRECT("$AD$"&amp;ROW($AD114)-1) &lt;&gt; ""),ROW($AD$1:INDIRECT("$AD$"&amp;ROW($AD114)-1))), 1)+
INDEX($AE:$AE, LOOKUP(2, 1 / ($AE$1:INDIRECT("$AE$"&amp;ROW($AE114)-1) &lt;&gt; ""),ROW($AE$1:INDIRECT("$AE$"&amp;ROW($AD114)-1))), 1)+
INDEX($AE:$AF, LOOKUP(2, 1 / ($AF$1:INDIRECT("$AF$"&amp;ROW($AF114)-1) &lt;&gt; ""),ROW($AF$1:INDIRECT("$AF$"&amp;ROW($AD114)-1))), 1)+
INDEX($AG:$AG, LOOKUP(2, 1 / ($AG$1:INDIRECT("$AG$"&amp;ROW($AG114)-1) &lt;&gt; ""),ROW($AG$1:INDIRECT("$AG$"&amp;ROW($AD114)-1))), 1)+
INDEX($AH:$AH, LOOKUP(2, 1 / ($AH$1:INDIRECT("$AH$"&amp;ROW($AH114)-1) &lt;&gt; ""),ROW($AH$1:INDIRECT("$AH$"&amp;ROW($AD114)-1))), 1)&gt;=510,0,
IF(INDEX($AF:$AF, LOOKUP(2, 1 / ($AF$1:INDIRECT("$AF$"&amp;ROW($AF114)-1) &lt;&gt; ""),ROW($AF$1:INDIRECT("$AF$"&amp;ROW($AF114)-1))), 1)&gt;=255,0,
VLOOKUP(INDIRECT("$G$"&amp;LOOKUP(2, 1 / ($AF$1:INDIRECT("$AF$"&amp;ROW($AF114)-1) &lt;&gt; ""),ROW($AF$1:INDIRECT("$AF$"&amp;ROW($AF114)-1)))), 'EV and Base'!$A$1:$N$671, 6, FALSE))))</f>
        <v>1</v>
      </c>
      <c r="AG114" s="2" cm="1">
        <f t="array" aca="1" ref="AG114" ca="1">IF(NOT(ISNUMBER(INDEX($A:$A, LOOKUP(2, 1 / ($A$1:INDIRECT("$A$"&amp;ROW($A114)) &lt;&gt; ""),ROW($A$1:INDIRECT("$A$"&amp;ROW($A114)))), 1))), "",
INDEX($AG:$AG, LOOKUP(2, 1 / ($AG$1:INDIRECT("$AG$"&amp;ROW($AG114)-1) &lt;&gt; ""),ROW($AG$1:INDIRECT("$AG$"&amp;ROW($AG114)-1))), 1)+
IF(INDEX($AC:$AC, LOOKUP(2, 1 / ($AC$1:INDIRECT("$AC$"&amp;ROW($AC114)-1) &lt;&gt; ""),ROW($AC$1:INDIRECT("$AC$"&amp;ROW($AC114)-1))), 1)+
INDEX($AD:$AD, LOOKUP(2, 1 / ($AD$1:INDIRECT("$AD$"&amp;ROW($AD114)-1) &lt;&gt; ""),ROW($AD$1:INDIRECT("$AD$"&amp;ROW($AD114)-1))), 1)+
INDEX($AE:$AE, LOOKUP(2, 1 / ($AE$1:INDIRECT("$AE$"&amp;ROW($AE114)-1) &lt;&gt; ""),ROW($AE$1:INDIRECT("$AE$"&amp;ROW($AD114)-1))), 1)+
INDEX($AE:$AF, LOOKUP(2, 1 / ($AF$1:INDIRECT("$AF$"&amp;ROW($AF114)-1) &lt;&gt; ""),ROW($AF$1:INDIRECT("$AF$"&amp;ROW($AD114)-1))), 1)+
INDEX($AG:$AG, LOOKUP(2, 1 / ($AG$1:INDIRECT("$AG$"&amp;ROW($AG114)-1) &lt;&gt; ""),ROW($AG$1:INDIRECT("$AG$"&amp;ROW($AD114)-1))), 1)+
INDEX($AH:$AH, LOOKUP(2, 1 / ($AH$1:INDIRECT("$AH$"&amp;ROW($AH114)-1) &lt;&gt; ""),ROW($AH$1:INDIRECT("$AH$"&amp;ROW($AD114)-1))), 1)&gt;=510,0,
IF(INDEX($AG:$AG, LOOKUP(2, 1 / ($AG$1:INDIRECT("$AG$"&amp;ROW($AG114)-1) &lt;&gt; ""),ROW($AG$1:INDIRECT("$AG$"&amp;ROW($AG114)-1))), 1)&gt;=255,0,
VLOOKUP(INDIRECT("$G$"&amp;LOOKUP(2, 1 / ($AG$1:INDIRECT("$AG$"&amp;ROW($AG114)-1) &lt;&gt; ""),ROW($AG$1:INDIRECT("$AG$"&amp;ROW($AG114)-1)))), 'EV and Base'!$A$1:$N$671, 7, FALSE))))</f>
        <v>0</v>
      </c>
      <c r="AH114" s="24" cm="1">
        <f t="array" aca="1" ref="AH114" ca="1">IF(NOT(ISNUMBER(INDEX($A:$A,LOOKUP(2,1/($A$1:INDIRECT("$A$"&amp;ROW($A114))&lt;&gt;""),ROW($A$1:INDIRECT("$A$"&amp;ROW($A114)))),1))),"",
INDEX($AH:$AH,LOOKUP(2,1/($AH$1:INDIRECT("$AH$"&amp;ROW($AH114)-1)&lt;&gt;""),ROW($AH$1:INDIRECT("$AH$"&amp;ROW($AH114)-1))),1)+
IF(INDEX($AC:$AC,LOOKUP(2,1/($AC$1:INDIRECT("$AC$"&amp;ROW($AC114)-1)&lt;&gt;""),ROW($AC$1:INDIRECT("$AC$"&amp;ROW($AC114)-1))),1)+
INDEX($AD:$AD,LOOKUP(2,1/($AD$1:INDIRECT("$AD$"&amp;ROW($AD114)-1)&lt;&gt;""),ROW($AD$1:INDIRECT("$AD$"&amp;ROW($AD114)-1))),1)+
INDEX($AE:$AE,LOOKUP(2,1/($AE$1:INDIRECT("$AE$"&amp;ROW($AE114)-1)&lt;&gt;""),ROW($AE$1:INDIRECT("$AE$"&amp;ROW($AD114)-1))),1)+
INDEX($AE:$AF,LOOKUP(2,1/($AF$1:INDIRECT("$AF$"&amp;ROW($AF114)-1)&lt;&gt;""),ROW($AF$1:INDIRECT("$AF$"&amp;ROW($AD114)-1))),1)+
INDEX($AG:$AG,LOOKUP(2,1/($AG$1:INDIRECT("$AG$"&amp;ROW($AG114)-1)&lt;&gt;""),ROW($AG$1:INDIRECT("$AG$"&amp;ROW($AD114)-1))),1)+
INDEX($AH:$AH,LOOKUP(2,1/($AH$1:INDIRECT("$AH$"&amp;ROW($AH114)-1)&lt;&gt;""),ROW($AH$1:INDIRECT("$AH$"&amp;ROW($AD114)-1))),1)&gt;=510,0,
IF(INDEX($AH:$AH,LOOKUP(2,1/($AH$1:INDIRECT("$AH$"&amp;ROW($AH114)-1)&lt;&gt;""),ROW($AH$1:INDIRECT("$AH$"&amp;ROW($AH114)-1))),1)&gt;=255,0,
VLOOKUP(INDIRECT("$G$"&amp;LOOKUP(2,1/($AH$1:INDIRECT("$AH$"&amp;ROW($AH114)-1)&lt;&gt;""),ROW($AH$1:INDIRECT("$AH$"&amp;ROW($AH114)-1)))),'EV and Base'!$A$1:$N$671,8,FALSE))))</f>
        <v>12</v>
      </c>
      <c r="AI114" s="29" cm="1">
        <f t="array" aca="1" ref="AI114" ca="1">IF(NOT(ISNUMBER(INDEX($A:$A,LOOKUP(2,1/($A$1:INDIRECT("$A$"&amp;ROW($A114))&lt;&gt;""),ROW($A$1:INDIRECT("$A$"&amp;ROW($A114)))),1))),"",
ROUNDDOWN((((2*VLOOKUP($AA114,'EV and Base'!$A$1:$N$671,9,FALSE))+31+ROUNDDOWN($AC114/4,0))*$AB114)/100,0)+$AB114+10)</f>
        <v>72</v>
      </c>
      <c r="AJ114" s="21" cm="1">
        <f t="array" aca="1" ref="AJ114" ca="1">IF(NOT(ISNUMBER(INDEX($A:$A, LOOKUP(2, 1 / ($A$1:INDIRECT("$A$"&amp;ROW($A114)) &lt;&gt; ""),ROW($A$1:INDIRECT("$A$"&amp;ROW($A114)))), 1))), "",
ROUNDDOWN((ROUNDDOWN((((2*VLOOKUP($AA114, 'EV and Base'!$A$1:$N$671, 10, FALSE))+31+ROUNDDOWN($AD114/4, 0))*$AB114)/100, 0)+5)*1.1, 0))</f>
        <v>57</v>
      </c>
      <c r="AK114" s="21" t="str" cm="1">
        <f t="array" aca="1" ref="AK114" ca="1">IF(NOT(ISNUMBER(INDEX($A:$A, LOOKUP(2, 1 / ($A$1:INDIRECT("$A$"&amp;ROW($A114)) &lt;&gt; ""),ROW($A$1:INDIRECT("$A$"&amp;ROW($A114)))), 1))), "",
ROUNDDOWN((ROUNDDOWN((((2*VLOOKUP($AA114, 'EV and Base'!$A$1:$N$671, 11, FALSE))+30+ROUNDDOWN($AE114/4, 0))*$AB114)/100, 0)+5), 0)
&amp;"-"&amp;
ROUNDDOWN((ROUNDDOWN((((2*VLOOKUP($AA114, 'EV and Base'!$A$1:$N$671, 11, FALSE))+31+ROUNDDOWN($AE114/4, 0))*$AB114)/100, 0)+5), 0))</f>
        <v>43-43</v>
      </c>
      <c r="AL114" s="21" t="str" cm="1">
        <f t="array" aca="1" ref="AL114" ca="1">IF(NOT(ISNUMBER(INDEX($A:$A, LOOKUP(2, 1 / ($A$1:INDIRECT("$A$"&amp;ROW($A114)) &lt;&gt; ""),ROW($A$1:INDIRECT("$A$"&amp;ROW($A114)))), 1))), "",
ROUNDDOWN((ROUNDDOWN((((2*VLOOKUP($AA114, 'EV and Base'!$A$1:$N$671, 12, FALSE))+0+ROUNDDOWN($AF114/4, 0))*$AB114)/100, 0)+5)*0.9, 0)
&amp;"-"&amp;
ROUNDDOWN((ROUNDDOWN((((2*VLOOKUP($AA114, 'EV and Base'!$A$1:$N$671, 12, FALSE))+31+ROUNDDOWN($AF114/4, 0))*$AB114)/100, 0)+5)*0.9, 0))</f>
        <v>18-26</v>
      </c>
      <c r="AM114" s="21" t="str" cm="1">
        <f t="array" aca="1" ref="AM114" ca="1">IF(NOT(ISNUMBER(INDEX($A:$A, LOOKUP(2, 1 / ($A$1:INDIRECT("$A$"&amp;ROW($A114)) &lt;&gt; ""),ROW($A$1:INDIRECT("$A$"&amp;ROW($A114)))), 1))), "",
ROUNDDOWN((ROUNDDOWN((((2*VLOOKUP($AA114, 'EV and Base'!$A$1:$N$671, 13, FALSE))+30+ROUNDDOWN($AG114/4, 0))*$AB114)/100, 0)+5), 0)
&amp;"-"&amp;
ROUNDDOWN((ROUNDDOWN((((2*VLOOKUP($AA114, 'EV and Base'!$A$1:$N$671, 13, FALSE))+31+ROUNDDOWN($AG114/4, 0))*$AB114)/100, 0)+5), 0))</f>
        <v>43-43</v>
      </c>
      <c r="AN114" s="25" cm="1">
        <f t="array" aca="1" ref="AN114" ca="1">IF(NOT(ISNUMBER(INDEX($A:$A, LOOKUP(2, 1 / ($A$1:INDIRECT("$A$"&amp;ROW($A114)) &lt;&gt; ""),ROW($A$1:INDIRECT("$A$"&amp;ROW($A114)))), 1))), "",
ROUNDDOWN((ROUNDDOWN((((2*VLOOKUP($AA114, 'EV and Base'!$A$1:$N$671, 14, FALSE))+31+ROUNDDOWN($AH114/4, 0))*$AB114)/100, 0)+5), 0))</f>
        <v>41</v>
      </c>
      <c r="AO114" s="23" cm="1">
        <f t="array" aca="1" ref="AO114" ca="1">IF(NOT(ISNUMBER(INDEX($A:$A, LOOKUP(2, 1 / ($A$1:INDIRECT("$A$"&amp;ROW($A114)) &lt;&gt; ""),ROW($A$1:INDIRECT("$A$"&amp;ROW($A114)))), 1))), "",
ROUNDDOWN((((2*VLOOKUP($AA114, 'EV and Base'!$A$1:$N$671, 9, FALSE))+31+ROUNDDOWN($AC114/4, 0))*$AB114)/100, 0)+$AB114+10)</f>
        <v>72</v>
      </c>
      <c r="AP114" s="2" cm="1">
        <f t="array" aca="1" ref="AP114" ca="1">IF(NOT(ISNUMBER(INDEX($A:$A, LOOKUP(2, 1 / ($A$1:INDIRECT("$A$"&amp;ROW($A114)) &lt;&gt; ""),ROW($A$1:INDIRECT("$A$"&amp;ROW($A114)))), 1))), "",
ROUNDDOWN((ROUNDDOWN((((2*VLOOKUP($AA114, 'EV and Base'!$A$1:$N$671, 10, FALSE))+31+ROUNDDOWN($AD114/4, 0))*$AB114)/100, 0)+5)*1.1, 0))</f>
        <v>57</v>
      </c>
      <c r="AQ114" s="2" cm="1">
        <f t="array" aca="1" ref="AQ114" ca="1">IF(NOT(ISNUMBER(INDEX($A:$A, LOOKUP(2, 1 / ($A$1:INDIRECT("$A$"&amp;ROW($A114)) &lt;&gt; ""),ROW($A$1:INDIRECT("$A$"&amp;ROW($A114)))), 1))), "",
ROUNDDOWN((ROUNDDOWN((((2*VLOOKUP($AA114, 'EV and Base'!$A$1:$N$671, 11, FALSE))+$AV$2+ROUNDDOWN($AE114/4, 0))*$AB114)/100, 0)+5), 0))</f>
        <v>43</v>
      </c>
      <c r="AR114" s="22" cm="1">
        <f t="array" aca="1" ref="AR114" ca="1">IF(NOT(ISNUMBER(INDEX($A:$A, LOOKUP(2, 1 / ($A$1:INDIRECT("$A$"&amp;ROW($A114)) &lt;&gt; ""),ROW($A$1:INDIRECT("$A$"&amp;ROW($A114)))), 1))), "",
ROUNDDOWN((ROUNDDOWN((((2*VLOOKUP($AA114, 'EV and Base'!$A$1:$N$671, 12, FALSE))+$AW$2+ROUNDDOWN($AF114/4, 0))*$AB114)/100, 0)+5)*0.9, 0))</f>
        <v>22</v>
      </c>
      <c r="AS114" s="2" cm="1">
        <f t="array" aca="1" ref="AS114" ca="1">IF(NOT(ISNUMBER(INDEX($A:$A, LOOKUP(2, 1 / ($A$1:INDIRECT("$A$"&amp;ROW($A114)) &lt;&gt; ""),ROW($A$1:INDIRECT("$A$"&amp;ROW($A114)))), 1))), "",
ROUNDDOWN((ROUNDDOWN((((2*VLOOKUP($AA114, 'EV and Base'!$A$1:$N$671, 13, FALSE))+$AX$2+ROUNDDOWN($AG114/4, 0))*$AB114)/100, 0)+5), 0))</f>
        <v>43</v>
      </c>
      <c r="AT114" s="24" cm="1">
        <f t="array" aca="1" ref="AT114" ca="1">IF(NOT(ISNUMBER(INDEX($A:$A, LOOKUP(2, 1 / ($A$1:INDIRECT("$A$"&amp;ROW($A114)) &lt;&gt; ""),ROW($A$1:INDIRECT("$A$"&amp;ROW($A114)))), 1))), "",
ROUNDDOWN((ROUNDDOWN((((2*VLOOKUP($AA114, 'EV and Base'!$A$1:$N$671, 14, FALSE))+31+ROUNDDOWN($AH114/4, 0))*$AB114)/100, 0)+5), 0))</f>
        <v>41</v>
      </c>
      <c r="AU114" s="28">
        <v>153</v>
      </c>
      <c r="AY114" cm="1">
        <f t="array" aca="1" ref="AY114" ca="1">IF(NOT(ISNUMBER(INDEX($A:$A,LOOKUP(2,1/($A$1:INDIRECT("$A$"&amp;ROW($A114))&lt;&gt;""),ROW($A$1:INDIRECT("$A$"&amp;ROW($A114)))),1))),"",
INDEX($AY:$AY,LOOKUP(2,1/($AY$1:INDIRECT("$AY$"&amp;ROW($AY114)-1)&lt;&gt;""),ROW($AY$1:INDIRECT("$AY$"&amp;ROW($AY114)-1))),1)+$BL114)</f>
        <v>10439</v>
      </c>
      <c r="AZ114" s="3" cm="1">
        <f t="array" aca="1" ref="AZ114" ca="1">IF(NOT(ISNUMBER(INDEX($A:$A, LOOKUP(2, 1 / ($A$1:INDIRECT("$A$"&amp;ROW($A114)) &lt;&gt; ""),ROW($A$1:INDIRECT("$A$"&amp;ROW($A114)))), 1))), "",
VLOOKUP(INDIRECT("$G$"&amp;LOOKUP(2, 1 / ($AY$1:INDIRECT("$AY$"&amp;ROW($AY114)-1) &lt;&gt; ""),ROW($AY$1:INDIRECT("$AY$"&amp;ROW($AY114)-1)))),'EV and Base'!A109:N779,2,FALSE))</f>
        <v>62</v>
      </c>
      <c r="BA114" s="3" cm="1">
        <f t="array" aca="1" ref="BA114" ca="1">IF(NOT(ISNUMBER(INDEX($A:$A, LOOKUP(2, 1 / ($A$1:INDIRECT("$A$"&amp;ROW($A114)) &lt;&gt; ""),ROW($A$1:INDIRECT("$A$"&amp;ROW($A114)))), 1))), "",
INDIRECT("$I$"&amp;LOOKUP(2, 1 / ($AY$1:INDIRECT("$AY$"&amp;ROW($AY114)-1) &lt;&gt; ""),ROW($AY$1:INDIRECT("$AY$"&amp;ROW($AY114)-1)))))</f>
        <v>20</v>
      </c>
      <c r="BB114" s="1" cm="1">
        <f t="array" aca="1" ref="BB114" ca="1">IF(NOT(ISNUMBER(INDEX($A:$A, LOOKUP(2, 1 / ($A$1:INDIRECT("$A$"&amp;ROW($A114)) &lt;&gt; ""),ROW($A$1:INDIRECT("$A$"&amp;ROW($A114)))), 1))), "",
INDIRECT("$AB$"&amp;LOOKUP(2, 1 / ($AY$1:INDIRECT("$AY$"&amp;ROW($AY114)-1) &lt;&gt; ""),ROW($AY$1:INDIRECT("$AY$"&amp;ROW($AY114)-1)))))</f>
        <v>23</v>
      </c>
      <c r="BC114" s="3" cm="1">
        <f t="array" aca="1" ref="BC114" ca="1">IF(NOT(ISNUMBER(INDEX($A:$A,LOOKUP(2,1/($A$1:INDIRECT("$A$"&amp;ROW($A114))&lt;&gt;""),ROW($A$1:INDIRECT("$A$"&amp;ROW($A114)))),1))),"",
$BA114+$BA114+10)</f>
        <v>50</v>
      </c>
      <c r="BD114" s="3" cm="1">
        <f t="array" aca="1" ref="BD114" ca="1">IF(NOT(ISNUMBER(INDEX($A:$A,LOOKUP(2,1/($A$1:INDIRECT("$A$"&amp;ROW($A114))&lt;&gt;""),ROW($A$1:INDIRECT("$A$"&amp;ROW($A114)))),1))),"",
$BA114+$BB114+10)</f>
        <v>53</v>
      </c>
      <c r="BE114" s="3" cm="1">
        <f t="array" aca="1" ref="BE114" ca="1">IF(NOT(ISNUMBER(INDEX($A:$A,LOOKUP(2,1/($A$1:INDIRECT("$A$"&amp;ROW($A114))&lt;&gt;""),ROW($A$1:INDIRECT("$A$"&amp;ROW($A114)))),1))),"",
$BC114*$BC114)</f>
        <v>2500</v>
      </c>
      <c r="BF114" s="3" cm="1">
        <f t="array" aca="1" ref="BF114" ca="1">IF(NOT(ISNUMBER(INDEX($A:$A,LOOKUP(2,1/($A$1:INDIRECT("$A$"&amp;ROW($A114))&lt;&gt;""),ROW($A$1:INDIRECT("$A$"&amp;ROW($A114)))),1))),"",
$BD114*$BD114)</f>
        <v>2809</v>
      </c>
      <c r="BG114" s="3" cm="1">
        <f t="array" aca="1" ref="BG114" ca="1">IF(NOT(ISNUMBER(INDEX($A:$A,LOOKUP(2,1/($A$1:INDIRECT("$A$"&amp;ROW($A114))&lt;&gt;""),ROW($A$1:INDIRECT("$A$"&amp;ROW($A114)))),1))),"",
_xlfn.FLOOR.MATH(1.5*_xlfn.FLOOR.MATH($AZ114*BA114/5)))</f>
        <v>372</v>
      </c>
      <c r="BH114" s="3" cm="1">
        <f t="array" aca="1" ref="BH114" ca="1">IF(NOT(ISNUMBER(INDEX($A:$A, LOOKUP(2, 1 / ($A$1:INDIRECT("$A$"&amp;ROW($A114)) &lt;&gt; ""),ROW($A$1:INDIRECT("$A$"&amp;ROW($A114)))), 1))), "",
_xlfn.FLOOR.MATH($BG114/IF(OR(INDIRECT("$C$"&amp;LOOKUP(2, 1 / ($AY$1:INDIRECT("$AY$"&amp;ROW($AY114)-1) &lt;&gt; ""),ROW($AY$1:INDIRECT("$AY$"&amp;ROW($AY114)-1))))="Multi",
INDIRECT("$C$"&amp;LOOKUP(2, 1 / ($AY$1:INDIRECT("$AY$"&amp;ROW($AY114)-1) &lt;&gt; ""),ROW($AY$1:INDIRECT("$AY$"&amp;ROW($AY114)-1))))="Double"),2,1)))</f>
        <v>372</v>
      </c>
      <c r="BI114" s="3" cm="1">
        <f t="array" aca="1" ref="BI114" ca="1">IF(NOT(ISNUMBER(INDEX($A:$A,LOOKUP(2,1/($A$1:INDIRECT("$A$"&amp;ROW($A114))&lt;&gt;""),ROW($A$1:INDIRECT("$A$"&amp;ROW($A114)))),1))),"",
VLOOKUP($BC114,GameFreakSQRT!$A$1:$B$200,2,FALSE))</f>
        <v>28963</v>
      </c>
      <c r="BJ114" s="3" cm="1">
        <f t="array" aca="1" ref="BJ114" ca="1">IF(NOT(ISNUMBER(INDEX($A:$A,LOOKUP(2,1/($A$1:INDIRECT("$A$"&amp;ROW($A114))&lt;&gt;""),ROW($A$1:INDIRECT("$A$"&amp;ROW($A114)))),1))),"",
VLOOKUP($BD114,GameFreakSQRT!$A$1:$B$200,2,FALSE))</f>
        <v>29819</v>
      </c>
      <c r="BK114" s="3" cm="1">
        <f t="array" aca="1" ref="BK114" ca="1">IF(NOT(ISNUMBER(INDEX($A:$A,LOOKUP(2,1/($A$1:INDIRECT("$A$"&amp;ROW($A114))&lt;&gt;""),ROW($A$1:INDIRECT("$A$"&amp;ROW($A114)))),1))),"",
_xlfn.FLOOR.MATH((($BI114*$BE114)*$BH114)/($BJ114*$BF114))+1)</f>
        <v>322</v>
      </c>
      <c r="BL114" s="3" cm="1">
        <f t="array" aca="1" ref="BL114" ca="1">IF(NOT(ISNUMBER(INDEX($A:$A,LOOKUP(2,1/($A$1:INDIRECT("$A$"&amp;ROW($A114))&lt;&gt;""),ROW($A$1:INDIRECT("$A$"&amp;ROW($A114)))),1))),"",
_xlfn.FLOOR.MATH($BK114*IF(NOT(INDIRECT("$Z$"&amp;LOOKUP(2, 1 / ($AY$1:INDIRECT("$AY$"&amp;ROW($AY114)-1) &lt;&gt; ""),ROW($AY$1:INDIRECT("$AY$"&amp;ROW($AY114)-1))))=""),1.5,1)))</f>
        <v>322</v>
      </c>
      <c r="BM114" s="3" cm="1">
        <f t="array" aca="1" ref="BM114" ca="1">IF(NOT(ISNUMBER(INDEX($A:$A, LOOKUP(2, 1 / ($A$1:INDIRECT("$A$"&amp;ROW($A114)) &lt;&gt; ""),ROW($A$1:INDIRECT("$A$"&amp;ROW($A114)))), 1))), "",
INDIRECT("$Y$"&amp;LOOKUP(2, 1 / ($AY$1:INDIRECT("$AY$"&amp;ROW($AY114)-1) &lt;&gt; ""),ROW($AY$1:INDIRECT("$AY$"&amp;ROW($AY114)-1)))))</f>
        <v>322</v>
      </c>
      <c r="BN114" s="3" t="b">
        <f t="shared" ca="1" si="7"/>
        <v>1</v>
      </c>
      <c r="CT114" s="3" cm="1">
        <f t="array" aca="1" ref="CT114" ca="1">IF(NOT(ISNUMBER(INDEX($A:$A, LOOKUP(2, 1 / ($A$1:INDIRECT("$A$"&amp;ROW($A114)) &lt;&gt; ""),ROW($A$1:INDIRECT("$A$"&amp;ROW($A114)))), 1))), "",
$AY114-INDEX($AY:$AY, LOOKUP(2, 1 / ($AY$1:INDIRECT("$AV$"&amp;ROW($AY114)-1) &lt;&gt; ""),ROW($AY$1:INDIRECT("$AV$"&amp;ROW($AY114)-1))), 1))</f>
        <v>10439</v>
      </c>
      <c r="CU114" s="3" cm="1">
        <f t="array" aca="1" ref="CU114" ca="1">IF(NOT(ISNUMBER(INDEX($A:$A, LOOKUP(2, 1 / ($A$1:INDIRECT("$A$"&amp;ROW($A114)) &lt;&gt; ""),ROW($A$1:INDIRECT("$A$"&amp;ROW($A114)))), 1))), "",
INDEX($Y:$Y, LOOKUP(2, 1 / ($Y$1:INDIRECT("$Y$"&amp;ROW($Y114)-1) &lt;&gt; ""),ROW($Y$1:INDIRECT("$Y$"&amp;ROW($Y114)-1))), 1))</f>
        <v>322</v>
      </c>
      <c r="CV114" s="1">
        <f ca="1">IFERROR(VLOOKUP($AY114, 'Medium-Slow'!$A$1:$B$101, 2, TRUE),"")</f>
        <v>24</v>
      </c>
    </row>
    <row r="115" spans="1:100" x14ac:dyDescent="0.45">
      <c r="A115" s="69"/>
      <c r="B115" s="69"/>
      <c r="C115" s="69" t="str">
        <f t="shared" ref="C115:C116" si="11">$C114</f>
        <v>Single</v>
      </c>
      <c r="D115" s="69"/>
      <c r="E115" s="69"/>
      <c r="F115" s="56">
        <v>2</v>
      </c>
      <c r="G115" s="2" t="s">
        <v>286</v>
      </c>
      <c r="H115" s="2" t="s">
        <v>50</v>
      </c>
      <c r="I115" s="2">
        <v>21</v>
      </c>
      <c r="J115" s="2" t="s">
        <v>223</v>
      </c>
      <c r="K115" s="2" t="s">
        <v>294</v>
      </c>
      <c r="L115" s="2" t="s">
        <v>53</v>
      </c>
      <c r="M115" s="2" t="s">
        <v>295</v>
      </c>
      <c r="N115" s="2" t="s">
        <v>293</v>
      </c>
      <c r="O115" s="2" t="s">
        <v>288</v>
      </c>
      <c r="P115" s="2" t="s">
        <v>101</v>
      </c>
      <c r="Q115" s="2">
        <v>12</v>
      </c>
      <c r="R115" s="2">
        <f>_xlfn.FLOOR.MATH((((2*VLOOKUP(G115, 'EV and Base'!$A$1:$N$671, 9, FALSE))+$Q115)*$I115)/100)+$I115+10</f>
        <v>54</v>
      </c>
      <c r="S115" s="2">
        <f>_xlfn.FLOOR.MATH((_xlfn.FLOOR.MATH((((2*VLOOKUP($G115, 'EV and Base'!$A$1:$N$671, 10, FALSE))+$Q115)*$I115)/100)+5)*
IF(OR($J115="Lonely", $J115="Brave", $J115="Adamant", $J115="Naughty"), 1.1,
IF(OR($J115="Bold", $J115="Timid", $J115="Modest", $J115="Calm"), 0.9, 1)))</f>
        <v>30</v>
      </c>
      <c r="T115" s="2">
        <f>_xlfn.FLOOR.MATH((_xlfn.FLOOR.MATH((((2*VLOOKUP($G115, 'EV and Base'!$A$1:$N$671, 11, FALSE))+$Q115)*$I115)/100)+5)*
IF(OR($J115="Bold", $J115="Relaxed", $J115="Impish", $J115="Lax"), 1.1,
IF(OR($J115="Lonely", $J115="Hasty", $J115="Mild", $J115="Gentle"), 0.9, 1)))</f>
        <v>43</v>
      </c>
      <c r="U115" s="2">
        <f>_xlfn.FLOOR.MATH((_xlfn.FLOOR.MATH((((2*VLOOKUP($G115, 'EV and Base'!$A$1:$N$671, 12, FALSE))+$Q115)*$I115)/100)+5)*
IF(OR($J115="Modest", $J115="Mild", $J115="Quiet", $J115="Rash"), 1.1,
IF(OR($J115="Adamant", $J115="Impish", $J115="Jolly", $J115="Careful"), 0.9, 1)))</f>
        <v>22</v>
      </c>
      <c r="V115" s="2">
        <f>_xlfn.FLOOR.MATH((_xlfn.FLOOR.MATH((((2*VLOOKUP($G115, 'EV and Base'!$A$1:$N$671, 13, FALSE))+$Q115)*$I115)/100)+5)*
IF(OR($J115="Calm", $J115="Gentle", $J115="Sassy", $J115="Careful"), 1.1,
IF(OR($J115="Naughty", $J115="Lax", $J115="Naive", $J115="Rash"), 0.9, 1)))</f>
        <v>24</v>
      </c>
      <c r="W115" s="2">
        <f>_xlfn.FLOOR.MATH((_xlfn.FLOOR.MATH((((2*VLOOKUP($G115, 'EV and Base'!$A$1:$N$671, 14, FALSE))+$Q115)*$I115)/100)+5)*
IF(OR($J115="Timid", $J115="Hasty", $J115="Jolly", $J115="Naive"), 1.1,
IF(OR($J115="Brave", $J115="Relaxed", $J115="Quiet", $J115="Sassy"), 0.9, 1)))</f>
        <v>30</v>
      </c>
      <c r="X115" s="69"/>
      <c r="Y115" s="1">
        <v>356</v>
      </c>
      <c r="AA115" s="23" t="str" cm="1">
        <f t="array" aca="1" ref="AA115" ca="1">IF(NOT(ISNUMBER(INDEX($A:$A,LOOKUP(2,1/($A$1:INDIRECT("$A$"&amp;ROW($A115))&lt;&gt;""),ROW($A$1:INDIRECT("$A$"&amp;ROW($A115)))),1))),"",
IF(NOT(ISNUMBER($A115)),$AA114,
IF($AB115&lt;16,"Lillipup",
IF($AB115&lt;32,"Herdier",
"Stoutland"))))</f>
        <v>Herdier</v>
      </c>
      <c r="AB115" s="25" cm="1">
        <f t="array" aca="1" ref="AB115" ca="1">IF(NOT(ISNUMBER(INDEX($A:$A, LOOKUP(2, 1 / ($A$1:INDIRECT("$A$"&amp;ROW($A115)) &lt;&gt; ""),ROW($A$1:INDIRECT("$A$"&amp;ROW($A115)))), 1))), "",
VLOOKUP($AY115,'Medium-Slow'!$A$1:$B$101,2,TRUE))</f>
        <v>24</v>
      </c>
      <c r="AC115" s="23" cm="1">
        <f t="array" aca="1" ref="AC115" ca="1">IF(NOT(ISNUMBER(INDEX($A:$A, LOOKUP(2, 1 / ($A$1:INDIRECT("$A$"&amp;ROW($A115)) &lt;&gt; ""),ROW($A$1:INDIRECT("$A$"&amp;ROW($A115)))), 1))), "",
INDEX($AC:$AC, LOOKUP(2, 1 / ($AC$1:INDIRECT("$AC$"&amp;ROW($AC115)-1) &lt;&gt; ""),ROW($AC$1:INDIRECT("$AC$"&amp;ROW($AC115)-1))), 1)+
IF(INDEX($AC:$AC, LOOKUP(2, 1 / ($AC$1:INDIRECT("$AC$"&amp;ROW($AC115)-1) &lt;&gt; ""),ROW($AC$1:INDIRECT("$AC$"&amp;ROW($AC115)-1))), 1)+
INDEX($AD:$AD, LOOKUP(2, 1 / ($AD$1:INDIRECT("$AD$"&amp;ROW($AD115)-1) &lt;&gt; ""),ROW($AD$1:INDIRECT("$AD$"&amp;ROW($AD115)-1))), 1)+
INDEX($AE:$AE, LOOKUP(2, 1 / ($AE$1:INDIRECT("$AE$"&amp;ROW($AE115)-1) &lt;&gt; ""),ROW($AE$1:INDIRECT("$AE$"&amp;ROW($AD115)-1))), 1)+
INDEX($AE:$AF, LOOKUP(2, 1 / ($AF$1:INDIRECT("$AF$"&amp;ROW($AF115)-1) &lt;&gt; ""),ROW($AF$1:INDIRECT("$AF$"&amp;ROW($AD115)-1))), 1)+
INDEX($AG:$AG, LOOKUP(2, 1 / ($AG$1:INDIRECT("$AG$"&amp;ROW($AG115)-1) &lt;&gt; ""),ROW($AG$1:INDIRECT("$AG$"&amp;ROW($AD115)-1))), 1)+
INDEX($AH:$AH, LOOKUP(2, 1 / ($AH$1:INDIRECT("$AH$"&amp;ROW($AH115)-1) &lt;&gt; ""),ROW($AH$1:INDIRECT("$AH$"&amp;ROW($AD115)-1))), 1)&gt;=510,0,
IF(INDEX($AC:$AC, LOOKUP(2, 1 / ($AC$1:INDIRECT("$AC$"&amp;ROW($AC115)-1) &lt;&gt; ""),ROW($AC$1:INDIRECT("$AC$"&amp;ROW($AC115)-1))), 1)&gt;=255,0,
VLOOKUP(INDIRECT("$G$"&amp;LOOKUP(2, 1 / ($AC$1:INDIRECT("$AC$"&amp;ROW($AC115)-1) &lt;&gt; ""),ROW($AC$1:INDIRECT("$AC$"&amp;ROW($AC115)-1)))), 'EV and Base'!$A$1:$N$671, 3, FALSE))))</f>
        <v>2</v>
      </c>
      <c r="AD115" s="2" cm="1">
        <f t="array" aca="1" ref="AD115" ca="1">IF(NOT(ISNUMBER(INDEX($A:$A, LOOKUP(2, 1 / ($A$1:INDIRECT("$A$"&amp;ROW($A115)) &lt;&gt; ""),ROW($A$1:INDIRECT("$A$"&amp;ROW($A115)))), 1))), "",
INDEX($AD:$AD, LOOKUP(2, 1 / ($AD$1:INDIRECT("$AD$"&amp;ROW($AD115)-1) &lt;&gt; ""),ROW($AD$1:INDIRECT("$AD$"&amp;ROW($AD115)-1))), 1)+
IF(INDEX($AC:$AC, LOOKUP(2, 1 / ($AC$1:INDIRECT("$AC$"&amp;ROW($AC115)-1) &lt;&gt; ""),ROW($AC$1:INDIRECT("$AC$"&amp;ROW($AC115)-1))), 1)+
INDEX($AD:$AD, LOOKUP(2, 1 / ($AD$1:INDIRECT("$AD$"&amp;ROW($AD115)-1) &lt;&gt; ""),ROW($AD$1:INDIRECT("$AD$"&amp;ROW($AD115)-1))), 1)+
INDEX($AE:$AE, LOOKUP(2, 1 / ($AE$1:INDIRECT("$AE$"&amp;ROW($AE115)-1) &lt;&gt; ""),ROW($AE$1:INDIRECT("$AE$"&amp;ROW($AD115)-1))), 1)+
INDEX($AE:$AF, LOOKUP(2, 1 / ($AF$1:INDIRECT("$AF$"&amp;ROW($AF115)-1) &lt;&gt; ""),ROW($AF$1:INDIRECT("$AF$"&amp;ROW($AD115)-1))), 1)+
INDEX($AG:$AG, LOOKUP(2, 1 / ($AG$1:INDIRECT("$AG$"&amp;ROW($AG115)-1) &lt;&gt; ""),ROW($AG$1:INDIRECT("$AG$"&amp;ROW($AD115)-1))), 1)+
INDEX($AH:$AH, LOOKUP(2, 1 / ($AH$1:INDIRECT("$AH$"&amp;ROW($AH115)-1) &lt;&gt; ""),ROW($AH$1:INDIRECT("$AH$"&amp;ROW($AD115)-1))), 1)&gt;=510,0,
IF(INDEX($AD:$AD, LOOKUP(2, 1 / ($AD$1:INDIRECT("$AD$"&amp;ROW($AD115)-1) &lt;&gt; ""),ROW($AD$1:INDIRECT("$AD$"&amp;ROW($AD115)-1))), 1)&gt;=255,0,
VLOOKUP(INDIRECT("$G$"&amp;LOOKUP(2, 1 / ($AD$1:INDIRECT("$AD$"&amp;ROW($AD115)-1) &lt;&gt; ""),ROW($AD$1:INDIRECT("$AD$"&amp;ROW($AD115)-1)))), 'EV and Base'!$A$1:$N$671, 4, FALSE))))</f>
        <v>27</v>
      </c>
      <c r="AE115" s="2" cm="1">
        <f t="array" aca="1" ref="AE115" ca="1">IF(NOT(ISNUMBER(INDEX($A:$A,LOOKUP(2,1/($A$1:INDIRECT("$A$"&amp;ROW($A115))&lt;&gt;""),ROW($A$1:INDIRECT("$A$"&amp;ROW($A115)))),1))),"",
INDEX($AE:$AE,LOOKUP(2,1/($AE$1:INDIRECT("$AE$"&amp;ROW($AE115)-1)&lt;&gt;""),ROW($AE$1:INDIRECT("$AE$"&amp;ROW($AE115)-1))),1)+
IF(INDEX($AC:$AC,LOOKUP(2,1/($AC$1:INDIRECT("$AC$"&amp;ROW($AC115)-1)&lt;&gt;""),ROW($AC$1:INDIRECT("$AC$"&amp;ROW($AC115)-1))),1)+
INDEX($AD:$AD,LOOKUP(2,1/($AD$1:INDIRECT("$AD$"&amp;ROW($AD115)-1)&lt;&gt;""),ROW($AD$1:INDIRECT("$AD$"&amp;ROW($AD115)-1))),1)+
INDEX($AE:$AE,LOOKUP(2,1/($AE$1:INDIRECT("$AE$"&amp;ROW($AE115)-1)&lt;&gt;""),ROW($AE$1:INDIRECT("$AE$"&amp;ROW($AD115)-1))),1)+
INDEX($AE:$AF,LOOKUP(2,1/($AF$1:INDIRECT("$AF$"&amp;ROW($AF115)-1)&lt;&gt;""),ROW($AF$1:INDIRECT("$AF$"&amp;ROW($AD115)-1))),1)+
INDEX($AG:$AG,LOOKUP(2,1/($AG$1:INDIRECT("$AG$"&amp;ROW($AG115)-1)&lt;&gt;""),ROW($AG$1:INDIRECT("$AG$"&amp;ROW($AD115)-1))),1)+
INDEX($AH:$AH,LOOKUP(2,1/($AH$1:INDIRECT("$AH$"&amp;ROW($AH115)-1)&lt;&gt;""),ROW($AH$1:INDIRECT("$AH$"&amp;ROW($AD115)-1))),1)&gt;=510,0,
IF(INDEX($AE:$AE,LOOKUP(2,1/($AE$1:INDIRECT("$AE$"&amp;ROW($AE115)-1)&lt;&gt;""),ROW($AE$1:INDIRECT("$AE$"&amp;ROW($AE115)-1))),1)&gt;=255,0,
VLOOKUP(INDIRECT("$G$"&amp;LOOKUP(2,1/($AE$1:INDIRECT("$AE$"&amp;ROW($AE115)-1)&lt;&gt;""),ROW($AE$1:INDIRECT("$AE$"&amp;ROW($AE115)-1)))),'EV and Base'!$A$1:$N$671,5,FALSE))))</f>
        <v>6</v>
      </c>
      <c r="AF115" s="2" cm="1">
        <f t="array" aca="1" ref="AF115" ca="1">IF(NOT(ISNUMBER(INDEX($A:$A, LOOKUP(2, 1 / ($A$1:INDIRECT("$A$"&amp;ROW($A115)) &lt;&gt; ""),ROW($A$1:INDIRECT("$A$"&amp;ROW($A115)))), 1))), "",
INDEX($AF:$AF, LOOKUP(2, 1 / ($AF$1:INDIRECT("$AF$"&amp;ROW($AF115)-1) &lt;&gt; ""),ROW($AF$1:INDIRECT("$AF$"&amp;ROW($AF115)-1))), 1)+
IF(INDEX($AC:$AC, LOOKUP(2, 1 / ($AC$1:INDIRECT("$AC$"&amp;ROW($AC115)-1) &lt;&gt; ""),ROW($AC$1:INDIRECT("$AC$"&amp;ROW($AC115)-1))), 1)+
INDEX($AD:$AD, LOOKUP(2, 1 / ($AD$1:INDIRECT("$AD$"&amp;ROW($AD115)-1) &lt;&gt; ""),ROW($AD$1:INDIRECT("$AD$"&amp;ROW($AD115)-1))), 1)+
INDEX($AE:$AE, LOOKUP(2, 1 / ($AE$1:INDIRECT("$AE$"&amp;ROW($AE115)-1) &lt;&gt; ""),ROW($AE$1:INDIRECT("$AE$"&amp;ROW($AD115)-1))), 1)+
INDEX($AE:$AF, LOOKUP(2, 1 / ($AF$1:INDIRECT("$AF$"&amp;ROW($AF115)-1) &lt;&gt; ""),ROW($AF$1:INDIRECT("$AF$"&amp;ROW($AD115)-1))), 1)+
INDEX($AG:$AG, LOOKUP(2, 1 / ($AG$1:INDIRECT("$AG$"&amp;ROW($AG115)-1) &lt;&gt; ""),ROW($AG$1:INDIRECT("$AG$"&amp;ROW($AD115)-1))), 1)+
INDEX($AH:$AH, LOOKUP(2, 1 / ($AH$1:INDIRECT("$AH$"&amp;ROW($AH115)-1) &lt;&gt; ""),ROW($AH$1:INDIRECT("$AH$"&amp;ROW($AD115)-1))), 1)&gt;=510,0,
IF(INDEX($AF:$AF, LOOKUP(2, 1 / ($AF$1:INDIRECT("$AF$"&amp;ROW($AF115)-1) &lt;&gt; ""),ROW($AF$1:INDIRECT("$AF$"&amp;ROW($AF115)-1))), 1)&gt;=255,0,
VLOOKUP(INDIRECT("$G$"&amp;LOOKUP(2, 1 / ($AF$1:INDIRECT("$AF$"&amp;ROW($AF115)-1) &lt;&gt; ""),ROW($AF$1:INDIRECT("$AF$"&amp;ROW($AF115)-1)))), 'EV and Base'!$A$1:$N$671, 6, FALSE))))</f>
        <v>1</v>
      </c>
      <c r="AG115" s="2" cm="1">
        <f t="array" aca="1" ref="AG115" ca="1">IF(NOT(ISNUMBER(INDEX($A:$A, LOOKUP(2, 1 / ($A$1:INDIRECT("$A$"&amp;ROW($A115)) &lt;&gt; ""),ROW($A$1:INDIRECT("$A$"&amp;ROW($A115)))), 1))), "",
INDEX($AG:$AG, LOOKUP(2, 1 / ($AG$1:INDIRECT("$AG$"&amp;ROW($AG115)-1) &lt;&gt; ""),ROW($AG$1:INDIRECT("$AG$"&amp;ROW($AG115)-1))), 1)+
IF(INDEX($AC:$AC, LOOKUP(2, 1 / ($AC$1:INDIRECT("$AC$"&amp;ROW($AC115)-1) &lt;&gt; ""),ROW($AC$1:INDIRECT("$AC$"&amp;ROW($AC115)-1))), 1)+
INDEX($AD:$AD, LOOKUP(2, 1 / ($AD$1:INDIRECT("$AD$"&amp;ROW($AD115)-1) &lt;&gt; ""),ROW($AD$1:INDIRECT("$AD$"&amp;ROW($AD115)-1))), 1)+
INDEX($AE:$AE, LOOKUP(2, 1 / ($AE$1:INDIRECT("$AE$"&amp;ROW($AE115)-1) &lt;&gt; ""),ROW($AE$1:INDIRECT("$AE$"&amp;ROW($AD115)-1))), 1)+
INDEX($AE:$AF, LOOKUP(2, 1 / ($AF$1:INDIRECT("$AF$"&amp;ROW($AF115)-1) &lt;&gt; ""),ROW($AF$1:INDIRECT("$AF$"&amp;ROW($AD115)-1))), 1)+
INDEX($AG:$AG, LOOKUP(2, 1 / ($AG$1:INDIRECT("$AG$"&amp;ROW($AG115)-1) &lt;&gt; ""),ROW($AG$1:INDIRECT("$AG$"&amp;ROW($AD115)-1))), 1)+
INDEX($AH:$AH, LOOKUP(2, 1 / ($AH$1:INDIRECT("$AH$"&amp;ROW($AH115)-1) &lt;&gt; ""),ROW($AH$1:INDIRECT("$AH$"&amp;ROW($AD115)-1))), 1)&gt;=510,0,
IF(INDEX($AG:$AG, LOOKUP(2, 1 / ($AG$1:INDIRECT("$AG$"&amp;ROW($AG115)-1) &lt;&gt; ""),ROW($AG$1:INDIRECT("$AG$"&amp;ROW($AG115)-1))), 1)&gt;=255,0,
VLOOKUP(INDIRECT("$G$"&amp;LOOKUP(2, 1 / ($AG$1:INDIRECT("$AG$"&amp;ROW($AG115)-1) &lt;&gt; ""),ROW($AG$1:INDIRECT("$AG$"&amp;ROW($AG115)-1)))), 'EV and Base'!$A$1:$N$671, 7, FALSE))))</f>
        <v>0</v>
      </c>
      <c r="AH115" s="24" cm="1">
        <f t="array" aca="1" ref="AH115" ca="1">IF(NOT(ISNUMBER(INDEX($A:$A,LOOKUP(2,1/($A$1:INDIRECT("$A$"&amp;ROW($A115))&lt;&gt;""),ROW($A$1:INDIRECT("$A$"&amp;ROW($A115)))),1))),"",
INDEX($AH:$AH,LOOKUP(2,1/($AH$1:INDIRECT("$AH$"&amp;ROW($AH115)-1)&lt;&gt;""),ROW($AH$1:INDIRECT("$AH$"&amp;ROW($AH115)-1))),1)+
IF(INDEX($AC:$AC,LOOKUP(2,1/($AC$1:INDIRECT("$AC$"&amp;ROW($AC115)-1)&lt;&gt;""),ROW($AC$1:INDIRECT("$AC$"&amp;ROW($AC115)-1))),1)+
INDEX($AD:$AD,LOOKUP(2,1/($AD$1:INDIRECT("$AD$"&amp;ROW($AD115)-1)&lt;&gt;""),ROW($AD$1:INDIRECT("$AD$"&amp;ROW($AD115)-1))),1)+
INDEX($AE:$AE,LOOKUP(2,1/($AE$1:INDIRECT("$AE$"&amp;ROW($AE115)-1)&lt;&gt;""),ROW($AE$1:INDIRECT("$AE$"&amp;ROW($AD115)-1))),1)+
INDEX($AE:$AF,LOOKUP(2,1/($AF$1:INDIRECT("$AF$"&amp;ROW($AF115)-1)&lt;&gt;""),ROW($AF$1:INDIRECT("$AF$"&amp;ROW($AD115)-1))),1)+
INDEX($AG:$AG,LOOKUP(2,1/($AG$1:INDIRECT("$AG$"&amp;ROW($AG115)-1)&lt;&gt;""),ROW($AG$1:INDIRECT("$AG$"&amp;ROW($AD115)-1))),1)+
INDEX($AH:$AH,LOOKUP(2,1/($AH$1:INDIRECT("$AH$"&amp;ROW($AH115)-1)&lt;&gt;""),ROW($AH$1:INDIRECT("$AH$"&amp;ROW($AD115)-1))),1)&gt;=510,0,
IF(INDEX($AH:$AH,LOOKUP(2,1/($AH$1:INDIRECT("$AH$"&amp;ROW($AH115)-1)&lt;&gt;""),ROW($AH$1:INDIRECT("$AH$"&amp;ROW($AH115)-1))),1)&gt;=255,0,
VLOOKUP(INDIRECT("$G$"&amp;LOOKUP(2,1/($AH$1:INDIRECT("$AH$"&amp;ROW($AH115)-1)&lt;&gt;""),ROW($AH$1:INDIRECT("$AH$"&amp;ROW($AH115)-1)))),'EV and Base'!$A$1:$N$671,8,FALSE))))</f>
        <v>12</v>
      </c>
      <c r="AI115" s="29" cm="1">
        <f t="array" aca="1" ref="AI115" ca="1">IF(NOT(ISNUMBER(INDEX($A:$A,LOOKUP(2,1/($A$1:INDIRECT("$A$"&amp;ROW($A115))&lt;&gt;""),ROW($A$1:INDIRECT("$A$"&amp;ROW($A115)))),1))),"",
ROUNDDOWN((((2*VLOOKUP($AA115,'EV and Base'!$A$1:$N$671,9,FALSE))+31+ROUNDDOWN($AC115/4,0))*$AB115)/100,0)+$AB115+10)</f>
        <v>72</v>
      </c>
      <c r="AJ115" s="21" cm="1">
        <f t="array" aca="1" ref="AJ115" ca="1">IF(NOT(ISNUMBER(INDEX($A:$A, LOOKUP(2, 1 / ($A$1:INDIRECT("$A$"&amp;ROW($A115)) &lt;&gt; ""),ROW($A$1:INDIRECT("$A$"&amp;ROW($A115)))), 1))), "",
ROUNDDOWN((ROUNDDOWN((((2*VLOOKUP($AA115, 'EV and Base'!$A$1:$N$671, 10, FALSE))+31+ROUNDDOWN($AD115/4, 0))*$AB115)/100, 0)+5)*1.1, 0))</f>
        <v>57</v>
      </c>
      <c r="AK115" s="21" t="str" cm="1">
        <f t="array" aca="1" ref="AK115" ca="1">IF(NOT(ISNUMBER(INDEX($A:$A, LOOKUP(2, 1 / ($A$1:INDIRECT("$A$"&amp;ROW($A115)) &lt;&gt; ""),ROW($A$1:INDIRECT("$A$"&amp;ROW($A115)))), 1))), "",
ROUNDDOWN((ROUNDDOWN((((2*VLOOKUP($AA115, 'EV and Base'!$A$1:$N$671, 11, FALSE))+30+ROUNDDOWN($AE115/4, 0))*$AB115)/100, 0)+5), 0)
&amp;"-"&amp;
ROUNDDOWN((ROUNDDOWN((((2*VLOOKUP($AA115, 'EV and Base'!$A$1:$N$671, 11, FALSE))+31+ROUNDDOWN($AE115/4, 0))*$AB115)/100, 0)+5), 0))</f>
        <v>43-43</v>
      </c>
      <c r="AL115" s="21" t="str" cm="1">
        <f t="array" aca="1" ref="AL115" ca="1">IF(NOT(ISNUMBER(INDEX($A:$A, LOOKUP(2, 1 / ($A$1:INDIRECT("$A$"&amp;ROW($A115)) &lt;&gt; ""),ROW($A$1:INDIRECT("$A$"&amp;ROW($A115)))), 1))), "",
ROUNDDOWN((ROUNDDOWN((((2*VLOOKUP($AA115, 'EV and Base'!$A$1:$N$671, 12, FALSE))+0+ROUNDDOWN($AF115/4, 0))*$AB115)/100, 0)+5)*0.9, 0)
&amp;"-"&amp;
ROUNDDOWN((ROUNDDOWN((((2*VLOOKUP($AA115, 'EV and Base'!$A$1:$N$671, 12, FALSE))+31+ROUNDDOWN($AF115/4, 0))*$AB115)/100, 0)+5)*0.9, 0))</f>
        <v>18-26</v>
      </c>
      <c r="AM115" s="21" t="str" cm="1">
        <f t="array" aca="1" ref="AM115" ca="1">IF(NOT(ISNUMBER(INDEX($A:$A, LOOKUP(2, 1 / ($A$1:INDIRECT("$A$"&amp;ROW($A115)) &lt;&gt; ""),ROW($A$1:INDIRECT("$A$"&amp;ROW($A115)))), 1))), "",
ROUNDDOWN((ROUNDDOWN((((2*VLOOKUP($AA115, 'EV and Base'!$A$1:$N$671, 13, FALSE))+30+ROUNDDOWN($AG115/4, 0))*$AB115)/100, 0)+5), 0)
&amp;"-"&amp;
ROUNDDOWN((ROUNDDOWN((((2*VLOOKUP($AA115, 'EV and Base'!$A$1:$N$671, 13, FALSE))+31+ROUNDDOWN($AG115/4, 0))*$AB115)/100, 0)+5), 0))</f>
        <v>43-43</v>
      </c>
      <c r="AN115" s="25" cm="1">
        <f t="array" aca="1" ref="AN115" ca="1">IF(NOT(ISNUMBER(INDEX($A:$A, LOOKUP(2, 1 / ($A$1:INDIRECT("$A$"&amp;ROW($A115)) &lt;&gt; ""),ROW($A$1:INDIRECT("$A$"&amp;ROW($A115)))), 1))), "",
ROUNDDOWN((ROUNDDOWN((((2*VLOOKUP($AA115, 'EV and Base'!$A$1:$N$671, 14, FALSE))+31+ROUNDDOWN($AH115/4, 0))*$AB115)/100, 0)+5), 0))</f>
        <v>41</v>
      </c>
      <c r="AO115" s="23" cm="1">
        <f t="array" aca="1" ref="AO115" ca="1">IF(NOT(ISNUMBER(INDEX($A:$A, LOOKUP(2, 1 / ($A$1:INDIRECT("$A$"&amp;ROW($A115)) &lt;&gt; ""),ROW($A$1:INDIRECT("$A$"&amp;ROW($A115)))), 1))), "",
ROUNDDOWN((((2*VLOOKUP($AA115, 'EV and Base'!$A$1:$N$671, 9, FALSE))+31+ROUNDDOWN($AC115/4, 0))*$AB115)/100, 0)+$AB115+10)</f>
        <v>72</v>
      </c>
      <c r="AP115" s="2" cm="1">
        <f t="array" aca="1" ref="AP115" ca="1">IF(NOT(ISNUMBER(INDEX($A:$A, LOOKUP(2, 1 / ($A$1:INDIRECT("$A$"&amp;ROW($A115)) &lt;&gt; ""),ROW($A$1:INDIRECT("$A$"&amp;ROW($A115)))), 1))), "",
ROUNDDOWN((ROUNDDOWN((((2*VLOOKUP($AA115, 'EV and Base'!$A$1:$N$671, 10, FALSE))+31+ROUNDDOWN($AD115/4, 0))*$AB115)/100, 0)+5)*1.1, 0))</f>
        <v>57</v>
      </c>
      <c r="AQ115" s="2" cm="1">
        <f t="array" aca="1" ref="AQ115" ca="1">IF(NOT(ISNUMBER(INDEX($A:$A, LOOKUP(2, 1 / ($A$1:INDIRECT("$A$"&amp;ROW($A115)) &lt;&gt; ""),ROW($A$1:INDIRECT("$A$"&amp;ROW($A115)))), 1))), "",
ROUNDDOWN((ROUNDDOWN((((2*VLOOKUP($AA115, 'EV and Base'!$A$1:$N$671, 11, FALSE))+$AV$2+ROUNDDOWN($AE115/4, 0))*$AB115)/100, 0)+5), 0))</f>
        <v>43</v>
      </c>
      <c r="AR115" s="22" cm="1">
        <f t="array" aca="1" ref="AR115" ca="1">IF(NOT(ISNUMBER(INDEX($A:$A, LOOKUP(2, 1 / ($A$1:INDIRECT("$A$"&amp;ROW($A115)) &lt;&gt; ""),ROW($A$1:INDIRECT("$A$"&amp;ROW($A115)))), 1))), "",
ROUNDDOWN((ROUNDDOWN((((2*VLOOKUP($AA115, 'EV and Base'!$A$1:$N$671, 12, FALSE))+$AW$2+ROUNDDOWN($AF115/4, 0))*$AB115)/100, 0)+5)*0.9, 0))</f>
        <v>22</v>
      </c>
      <c r="AS115" s="2" cm="1">
        <f t="array" aca="1" ref="AS115" ca="1">IF(NOT(ISNUMBER(INDEX($A:$A, LOOKUP(2, 1 / ($A$1:INDIRECT("$A$"&amp;ROW($A115)) &lt;&gt; ""),ROW($A$1:INDIRECT("$A$"&amp;ROW($A115)))), 1))), "",
ROUNDDOWN((ROUNDDOWN((((2*VLOOKUP($AA115, 'EV and Base'!$A$1:$N$671, 13, FALSE))+$AX$2+ROUNDDOWN($AG115/4, 0))*$AB115)/100, 0)+5), 0))</f>
        <v>43</v>
      </c>
      <c r="AT115" s="24" cm="1">
        <f t="array" aca="1" ref="AT115" ca="1">IF(NOT(ISNUMBER(INDEX($A:$A, LOOKUP(2, 1 / ($A$1:INDIRECT("$A$"&amp;ROW($A115)) &lt;&gt; ""),ROW($A$1:INDIRECT("$A$"&amp;ROW($A115)))), 1))), "",
ROUNDDOWN((ROUNDDOWN((((2*VLOOKUP($AA115, 'EV and Base'!$A$1:$N$671, 14, FALSE))+31+ROUNDDOWN($AH115/4, 0))*$AB115)/100, 0)+5), 0))</f>
        <v>41</v>
      </c>
      <c r="AU115" s="28">
        <v>154</v>
      </c>
      <c r="AY115" cm="1">
        <f t="array" aca="1" ref="AY115" ca="1">IF(NOT(ISNUMBER(INDEX($A:$A,LOOKUP(2,1/($A$1:INDIRECT("$A$"&amp;ROW($A115))&lt;&gt;""),ROW($A$1:INDIRECT("$A$"&amp;ROW($A115)))),1))),"",
INDEX($AY:$AY,LOOKUP(2,1/($AY$1:INDIRECT("$AY$"&amp;ROW($AY115)-1)&lt;&gt;""),ROW($AY$1:INDIRECT("$AY$"&amp;ROW($AY115)-1))),1)+$BL115)</f>
        <v>11129</v>
      </c>
      <c r="AZ115" s="3" cm="1">
        <f t="array" aca="1" ref="AZ115" ca="1">IF(NOT(ISNUMBER(INDEX($A:$A, LOOKUP(2, 1 / ($A$1:INDIRECT("$A$"&amp;ROW($A115)) &lt;&gt; ""),ROW($A$1:INDIRECT("$A$"&amp;ROW($A115)))), 1))), "",
VLOOKUP(INDIRECT("$G$"&amp;LOOKUP(2, 1 / ($AY$1:INDIRECT("$AY$"&amp;ROW($AY115)-1) &lt;&gt; ""),ROW($AY$1:INDIRECT("$AY$"&amp;ROW($AY115)-1)))),'EV and Base'!A110:N780,2,FALSE))</f>
        <v>126</v>
      </c>
      <c r="BA115" s="3" cm="1">
        <f t="array" aca="1" ref="BA115" ca="1">IF(NOT(ISNUMBER(INDEX($A:$A, LOOKUP(2, 1 / ($A$1:INDIRECT("$A$"&amp;ROW($A115)) &lt;&gt; ""),ROW($A$1:INDIRECT("$A$"&amp;ROW($A115)))), 1))), "",
INDIRECT("$I$"&amp;LOOKUP(2, 1 / ($AY$1:INDIRECT("$AY$"&amp;ROW($AY115)-1) &lt;&gt; ""),ROW($AY$1:INDIRECT("$AY$"&amp;ROW($AY115)-1)))))</f>
        <v>21</v>
      </c>
      <c r="BB115" s="1" cm="1">
        <f t="array" aca="1" ref="BB115" ca="1">IF(NOT(ISNUMBER(INDEX($A:$A, LOOKUP(2, 1 / ($A$1:INDIRECT("$A$"&amp;ROW($A115)) &lt;&gt; ""),ROW($A$1:INDIRECT("$A$"&amp;ROW($A115)))), 1))), "",
INDIRECT("$AB$"&amp;LOOKUP(2, 1 / ($AY$1:INDIRECT("$AY$"&amp;ROW($AY115)-1) &lt;&gt; ""),ROW($AY$1:INDIRECT("$AY$"&amp;ROW($AY115)-1)))))</f>
        <v>24</v>
      </c>
      <c r="BC115" s="3" cm="1">
        <f t="array" aca="1" ref="BC115" ca="1">IF(NOT(ISNUMBER(INDEX($A:$A,LOOKUP(2,1/($A$1:INDIRECT("$A$"&amp;ROW($A115))&lt;&gt;""),ROW($A$1:INDIRECT("$A$"&amp;ROW($A115)))),1))),"",
$BA115+$BA115+10)</f>
        <v>52</v>
      </c>
      <c r="BD115" s="3" cm="1">
        <f t="array" aca="1" ref="BD115" ca="1">IF(NOT(ISNUMBER(INDEX($A:$A,LOOKUP(2,1/($A$1:INDIRECT("$A$"&amp;ROW($A115))&lt;&gt;""),ROW($A$1:INDIRECT("$A$"&amp;ROW($A115)))),1))),"",
$BA115+$BB115+10)</f>
        <v>55</v>
      </c>
      <c r="BE115" s="3" cm="1">
        <f t="array" aca="1" ref="BE115" ca="1">IF(NOT(ISNUMBER(INDEX($A:$A,LOOKUP(2,1/($A$1:INDIRECT("$A$"&amp;ROW($A115))&lt;&gt;""),ROW($A$1:INDIRECT("$A$"&amp;ROW($A115)))),1))),"",
$BC115*$BC115)</f>
        <v>2704</v>
      </c>
      <c r="BF115" s="3" cm="1">
        <f t="array" aca="1" ref="BF115" ca="1">IF(NOT(ISNUMBER(INDEX($A:$A,LOOKUP(2,1/($A$1:INDIRECT("$A$"&amp;ROW($A115))&lt;&gt;""),ROW($A$1:INDIRECT("$A$"&amp;ROW($A115)))),1))),"",
$BD115*$BD115)</f>
        <v>3025</v>
      </c>
      <c r="BG115" s="3" cm="1">
        <f t="array" aca="1" ref="BG115" ca="1">IF(NOT(ISNUMBER(INDEX($A:$A,LOOKUP(2,1/($A$1:INDIRECT("$A$"&amp;ROW($A115))&lt;&gt;""),ROW($A$1:INDIRECT("$A$"&amp;ROW($A115)))),1))),"",
_xlfn.FLOOR.MATH(1.5*_xlfn.FLOOR.MATH($AZ115*BA115/5)))</f>
        <v>793</v>
      </c>
      <c r="BH115" s="3" cm="1">
        <f t="array" aca="1" ref="BH115" ca="1">IF(NOT(ISNUMBER(INDEX($A:$A, LOOKUP(2, 1 / ($A$1:INDIRECT("$A$"&amp;ROW($A115)) &lt;&gt; ""),ROW($A$1:INDIRECT("$A$"&amp;ROW($A115)))), 1))), "",
_xlfn.FLOOR.MATH($BG115/IF(OR(INDIRECT("$C$"&amp;LOOKUP(2, 1 / ($AY$1:INDIRECT("$AY$"&amp;ROW($AY115)-1) &lt;&gt; ""),ROW($AY$1:INDIRECT("$AY$"&amp;ROW($AY115)-1))))="Multi",
INDIRECT("$C$"&amp;LOOKUP(2, 1 / ($AY$1:INDIRECT("$AY$"&amp;ROW($AY115)-1) &lt;&gt; ""),ROW($AY$1:INDIRECT("$AY$"&amp;ROW($AY115)-1))))="Double"),2,1)))</f>
        <v>793</v>
      </c>
      <c r="BI115" s="3" cm="1">
        <f t="array" aca="1" ref="BI115" ca="1">IF(NOT(ISNUMBER(INDEX($A:$A,LOOKUP(2,1/($A$1:INDIRECT("$A$"&amp;ROW($A115))&lt;&gt;""),ROW($A$1:INDIRECT("$A$"&amp;ROW($A115)))),1))),"",
VLOOKUP($BC115,GameFreakSQRT!$A$1:$B$200,2,FALSE))</f>
        <v>29537</v>
      </c>
      <c r="BJ115" s="3" cm="1">
        <f t="array" aca="1" ref="BJ115" ca="1">IF(NOT(ISNUMBER(INDEX($A:$A,LOOKUP(2,1/($A$1:INDIRECT("$A$"&amp;ROW($A115))&lt;&gt;""),ROW($A$1:INDIRECT("$A$"&amp;ROW($A115)))),1))),"",
VLOOKUP($BD115,GameFreakSQRT!$A$1:$B$200,2,FALSE))</f>
        <v>30377</v>
      </c>
      <c r="BK115" s="3" cm="1">
        <f t="array" aca="1" ref="BK115" ca="1">IF(NOT(ISNUMBER(INDEX($A:$A,LOOKUP(2,1/($A$1:INDIRECT("$A$"&amp;ROW($A115))&lt;&gt;""),ROW($A$1:INDIRECT("$A$"&amp;ROW($A115)))),1))),"",
_xlfn.FLOOR.MATH((($BI115*$BE115)*$BH115)/($BJ115*$BF115))+1)</f>
        <v>690</v>
      </c>
      <c r="BL115" s="3" cm="1">
        <f t="array" aca="1" ref="BL115" ca="1">IF(NOT(ISNUMBER(INDEX($A:$A,LOOKUP(2,1/($A$1:INDIRECT("$A$"&amp;ROW($A115))&lt;&gt;""),ROW($A$1:INDIRECT("$A$"&amp;ROW($A115)))),1))),"",
_xlfn.FLOOR.MATH($BK115*IF(NOT(INDIRECT("$Z$"&amp;LOOKUP(2, 1 / ($AY$1:INDIRECT("$AY$"&amp;ROW($AY115)-1) &lt;&gt; ""),ROW($AY$1:INDIRECT("$AY$"&amp;ROW($AY115)-1))))=""),1.5,1)))</f>
        <v>690</v>
      </c>
      <c r="BM115" s="3" cm="1">
        <f t="array" aca="1" ref="BM115" ca="1">IF(NOT(ISNUMBER(INDEX($A:$A, LOOKUP(2, 1 / ($A$1:INDIRECT("$A$"&amp;ROW($A115)) &lt;&gt; ""),ROW($A$1:INDIRECT("$A$"&amp;ROW($A115)))), 1))), "",
INDIRECT("$Y$"&amp;LOOKUP(2, 1 / ($AY$1:INDIRECT("$AY$"&amp;ROW($AY115)-1) &lt;&gt; ""),ROW($AY$1:INDIRECT("$AY$"&amp;ROW($AY115)-1)))))</f>
        <v>690</v>
      </c>
      <c r="BN115" s="3" t="b">
        <f t="shared" ca="1" si="7"/>
        <v>1</v>
      </c>
      <c r="CT115" s="3" cm="1">
        <f t="array" aca="1" ref="CT115" ca="1">IF(NOT(ISNUMBER(INDEX($A:$A, LOOKUP(2, 1 / ($A$1:INDIRECT("$A$"&amp;ROW($A115)) &lt;&gt; ""),ROW($A$1:INDIRECT("$A$"&amp;ROW($A115)))), 1))), "",
$AY115-INDEX($AY:$AY, LOOKUP(2, 1 / ($AY$1:INDIRECT("$AV$"&amp;ROW($AY115)-1) &lt;&gt; ""),ROW($AY$1:INDIRECT("$AV$"&amp;ROW($AY115)-1))), 1))</f>
        <v>11129</v>
      </c>
      <c r="CU115" s="3" cm="1">
        <f t="array" aca="1" ref="CU115" ca="1">IF(NOT(ISNUMBER(INDEX($A:$A, LOOKUP(2, 1 / ($A$1:INDIRECT("$A$"&amp;ROW($A115)) &lt;&gt; ""),ROW($A$1:INDIRECT("$A$"&amp;ROW($A115)))), 1))), "",
INDEX($Y:$Y, LOOKUP(2, 1 / ($Y$1:INDIRECT("$Y$"&amp;ROW($Y115)-1) &lt;&gt; ""),ROW($Y$1:INDIRECT("$Y$"&amp;ROW($Y115)-1))), 1))</f>
        <v>690</v>
      </c>
      <c r="CV115" s="1">
        <f ca="1">IFERROR(VLOOKUP($AY115, 'Medium-Slow'!$A$1:$B$101, 2, TRUE),"")</f>
        <v>24</v>
      </c>
    </row>
    <row r="116" spans="1:100" x14ac:dyDescent="0.45">
      <c r="A116" s="69"/>
      <c r="B116" s="69"/>
      <c r="C116" s="69" t="str">
        <f t="shared" si="11"/>
        <v>Single</v>
      </c>
      <c r="D116" s="69"/>
      <c r="E116" s="69"/>
      <c r="F116" s="56">
        <v>3</v>
      </c>
      <c r="G116" s="2" t="s">
        <v>296</v>
      </c>
      <c r="H116" s="2" t="s">
        <v>50</v>
      </c>
      <c r="I116" s="2">
        <v>23</v>
      </c>
      <c r="J116" s="2" t="s">
        <v>132</v>
      </c>
      <c r="K116" s="2" t="s">
        <v>211</v>
      </c>
      <c r="L116" s="2" t="s">
        <v>53</v>
      </c>
      <c r="M116" s="2" t="s">
        <v>226</v>
      </c>
      <c r="N116" s="2" t="s">
        <v>293</v>
      </c>
      <c r="O116" s="2" t="s">
        <v>224</v>
      </c>
      <c r="P116" s="2" t="s">
        <v>240</v>
      </c>
      <c r="Q116" s="2">
        <v>18</v>
      </c>
      <c r="R116" s="2">
        <f>_xlfn.FLOOR.MATH((((2*VLOOKUP(G116, 'EV and Base'!$A$1:$N$671, 9, FALSE))+$Q116)*$I116)/100)+$I116+10</f>
        <v>71</v>
      </c>
      <c r="S116" s="2">
        <f>_xlfn.FLOOR.MATH((_xlfn.FLOOR.MATH((((2*VLOOKUP($G116, 'EV and Base'!$A$1:$N$671, 10, FALSE))+$Q116)*$I116)/100)+5)*
IF(OR($J116="Lonely", $J116="Brave", $J116="Adamant", $J116="Naughty"), 1.1,
IF(OR($J116="Bold", $J116="Timid", $J116="Modest", $J116="Calm"), 0.9, 1)))</f>
        <v>56</v>
      </c>
      <c r="T116" s="2">
        <f>_xlfn.FLOOR.MATH((_xlfn.FLOOR.MATH((((2*VLOOKUP($G116, 'EV and Base'!$A$1:$N$671, 11, FALSE))+$Q116)*$I116)/100)+5)*
IF(OR($J116="Bold", $J116="Relaxed", $J116="Impish", $J116="Lax"), 1.1,
IF(OR($J116="Lonely", $J116="Hasty", $J116="Mild", $J116="Gentle"), 0.9, 1)))</f>
        <v>49</v>
      </c>
      <c r="U116" s="2">
        <f>_xlfn.FLOOR.MATH((_xlfn.FLOOR.MATH((((2*VLOOKUP($G116, 'EV and Base'!$A$1:$N$671, 12, FALSE))+$Q116)*$I116)/100)+5)*
IF(OR($J116="Modest", $J116="Mild", $J116="Quiet", $J116="Rash"), 1.1,
IF(OR($J116="Adamant", $J116="Impish", $J116="Jolly", $J116="Careful"), 0.9, 1)))</f>
        <v>41</v>
      </c>
      <c r="V116" s="2">
        <f>_xlfn.FLOOR.MATH((_xlfn.FLOOR.MATH((((2*VLOOKUP($G116, 'EV and Base'!$A$1:$N$671, 13, FALSE))+$Q116)*$I116)/100)+5)*
IF(OR($J116="Calm", $J116="Gentle", $J116="Sassy", $J116="Careful"), 1.1,
IF(OR($J116="Naughty", $J116="Lax", $J116="Naive", $J116="Rash"), 0.9, 1)))</f>
        <v>41</v>
      </c>
      <c r="W116" s="2">
        <f>_xlfn.FLOOR.MATH((_xlfn.FLOOR.MATH((((2*VLOOKUP($G116, 'EV and Base'!$A$1:$N$671, 14, FALSE))+$Q116)*$I116)/100)+5)*
IF(OR($J116="Timid", $J116="Hasty", $J116="Jolly", $J116="Naive"), 1.1,
IF(OR($J116="Brave", $J116="Relaxed", $J116="Quiet", $J116="Sassy"), 0.9, 1)))</f>
        <v>45</v>
      </c>
      <c r="X116" s="69"/>
      <c r="Y116" s="1">
        <v>1459</v>
      </c>
      <c r="AA116" s="23" t="str" cm="1">
        <f t="array" aca="1" ref="AA116" ca="1">IF(NOT(ISNUMBER(INDEX($A:$A,LOOKUP(2,1/($A$1:INDIRECT("$A$"&amp;ROW($A116))&lt;&gt;""),ROW($A$1:INDIRECT("$A$"&amp;ROW($A116)))),1))),"",
IF(NOT(ISNUMBER($A116)),$AA115,
IF($AB116&lt;16,"Lillipup",
IF($AB116&lt;32,"Herdier",
"Stoutland"))))</f>
        <v>Herdier</v>
      </c>
      <c r="AB116" s="25" cm="1">
        <f t="array" aca="1" ref="AB116" ca="1">IF(NOT(ISNUMBER(INDEX($A:$A, LOOKUP(2, 1 / ($A$1:INDIRECT("$A$"&amp;ROW($A116)) &lt;&gt; ""),ROW($A$1:INDIRECT("$A$"&amp;ROW($A116)))), 1))), "",
VLOOKUP($AY116,'Medium-Slow'!$A$1:$B$101,2,TRUE))</f>
        <v>24</v>
      </c>
      <c r="AC116" s="23" cm="1">
        <f t="array" aca="1" ref="AC116" ca="1">IF(NOT(ISNUMBER(INDEX($A:$A, LOOKUP(2, 1 / ($A$1:INDIRECT("$A$"&amp;ROW($A116)) &lt;&gt; ""),ROW($A$1:INDIRECT("$A$"&amp;ROW($A116)))), 1))), "",
INDEX($AC:$AC, LOOKUP(2, 1 / ($AC$1:INDIRECT("$AC$"&amp;ROW($AC116)-1) &lt;&gt; ""),ROW($AC$1:INDIRECT("$AC$"&amp;ROW($AC116)-1))), 1)+
IF(INDEX($AC:$AC, LOOKUP(2, 1 / ($AC$1:INDIRECT("$AC$"&amp;ROW($AC116)-1) &lt;&gt; ""),ROW($AC$1:INDIRECT("$AC$"&amp;ROW($AC116)-1))), 1)+
INDEX($AD:$AD, LOOKUP(2, 1 / ($AD$1:INDIRECT("$AD$"&amp;ROW($AD116)-1) &lt;&gt; ""),ROW($AD$1:INDIRECT("$AD$"&amp;ROW($AD116)-1))), 1)+
INDEX($AE:$AE, LOOKUP(2, 1 / ($AE$1:INDIRECT("$AE$"&amp;ROW($AE116)-1) &lt;&gt; ""),ROW($AE$1:INDIRECT("$AE$"&amp;ROW($AD116)-1))), 1)+
INDEX($AE:$AF, LOOKUP(2, 1 / ($AF$1:INDIRECT("$AF$"&amp;ROW($AF116)-1) &lt;&gt; ""),ROW($AF$1:INDIRECT("$AF$"&amp;ROW($AD116)-1))), 1)+
INDEX($AG:$AG, LOOKUP(2, 1 / ($AG$1:INDIRECT("$AG$"&amp;ROW($AG116)-1) &lt;&gt; ""),ROW($AG$1:INDIRECT("$AG$"&amp;ROW($AD116)-1))), 1)+
INDEX($AH:$AH, LOOKUP(2, 1 / ($AH$1:INDIRECT("$AH$"&amp;ROW($AH116)-1) &lt;&gt; ""),ROW($AH$1:INDIRECT("$AH$"&amp;ROW($AD116)-1))), 1)&gt;=510,0,
IF(INDEX($AC:$AC, LOOKUP(2, 1 / ($AC$1:INDIRECT("$AC$"&amp;ROW($AC116)-1) &lt;&gt; ""),ROW($AC$1:INDIRECT("$AC$"&amp;ROW($AC116)-1))), 1)&gt;=255,0,
VLOOKUP(INDIRECT("$G$"&amp;LOOKUP(2, 1 / ($AC$1:INDIRECT("$AC$"&amp;ROW($AC116)-1) &lt;&gt; ""),ROW($AC$1:INDIRECT("$AC$"&amp;ROW($AC116)-1)))), 'EV and Base'!$A$1:$N$671, 3, FALSE))))</f>
        <v>2</v>
      </c>
      <c r="AD116" s="2" cm="1">
        <f t="array" aca="1" ref="AD116" ca="1">IF(NOT(ISNUMBER(INDEX($A:$A, LOOKUP(2, 1 / ($A$1:INDIRECT("$A$"&amp;ROW($A116)) &lt;&gt; ""),ROW($A$1:INDIRECT("$A$"&amp;ROW($A116)))), 1))), "",
INDEX($AD:$AD, LOOKUP(2, 1 / ($AD$1:INDIRECT("$AD$"&amp;ROW($AD116)-1) &lt;&gt; ""),ROW($AD$1:INDIRECT("$AD$"&amp;ROW($AD116)-1))), 1)+
IF(INDEX($AC:$AC, LOOKUP(2, 1 / ($AC$1:INDIRECT("$AC$"&amp;ROW($AC116)-1) &lt;&gt; ""),ROW($AC$1:INDIRECT("$AC$"&amp;ROW($AC116)-1))), 1)+
INDEX($AD:$AD, LOOKUP(2, 1 / ($AD$1:INDIRECT("$AD$"&amp;ROW($AD116)-1) &lt;&gt; ""),ROW($AD$1:INDIRECT("$AD$"&amp;ROW($AD116)-1))), 1)+
INDEX($AE:$AE, LOOKUP(2, 1 / ($AE$1:INDIRECT("$AE$"&amp;ROW($AE116)-1) &lt;&gt; ""),ROW($AE$1:INDIRECT("$AE$"&amp;ROW($AD116)-1))), 1)+
INDEX($AE:$AF, LOOKUP(2, 1 / ($AF$1:INDIRECT("$AF$"&amp;ROW($AF116)-1) &lt;&gt; ""),ROW($AF$1:INDIRECT("$AF$"&amp;ROW($AD116)-1))), 1)+
INDEX($AG:$AG, LOOKUP(2, 1 / ($AG$1:INDIRECT("$AG$"&amp;ROW($AG116)-1) &lt;&gt; ""),ROW($AG$1:INDIRECT("$AG$"&amp;ROW($AD116)-1))), 1)+
INDEX($AH:$AH, LOOKUP(2, 1 / ($AH$1:INDIRECT("$AH$"&amp;ROW($AH116)-1) &lt;&gt; ""),ROW($AH$1:INDIRECT("$AH$"&amp;ROW($AD116)-1))), 1)&gt;=510,0,
IF(INDEX($AD:$AD, LOOKUP(2, 1 / ($AD$1:INDIRECT("$AD$"&amp;ROW($AD116)-1) &lt;&gt; ""),ROW($AD$1:INDIRECT("$AD$"&amp;ROW($AD116)-1))), 1)&gt;=255,0,
VLOOKUP(INDIRECT("$G$"&amp;LOOKUP(2, 1 / ($AD$1:INDIRECT("$AD$"&amp;ROW($AD116)-1) &lt;&gt; ""),ROW($AD$1:INDIRECT("$AD$"&amp;ROW($AD116)-1)))), 'EV and Base'!$A$1:$N$671, 4, FALSE))))</f>
        <v>27</v>
      </c>
      <c r="AE116" s="2" cm="1">
        <f t="array" aca="1" ref="AE116" ca="1">IF(NOT(ISNUMBER(INDEX($A:$A,LOOKUP(2,1/($A$1:INDIRECT("$A$"&amp;ROW($A116))&lt;&gt;""),ROW($A$1:INDIRECT("$A$"&amp;ROW($A116)))),1))),"",
INDEX($AE:$AE,LOOKUP(2,1/($AE$1:INDIRECT("$AE$"&amp;ROW($AE116)-1)&lt;&gt;""),ROW($AE$1:INDIRECT("$AE$"&amp;ROW($AE116)-1))),1)+
IF(INDEX($AC:$AC,LOOKUP(2,1/($AC$1:INDIRECT("$AC$"&amp;ROW($AC116)-1)&lt;&gt;""),ROW($AC$1:INDIRECT("$AC$"&amp;ROW($AC116)-1))),1)+
INDEX($AD:$AD,LOOKUP(2,1/($AD$1:INDIRECT("$AD$"&amp;ROW($AD116)-1)&lt;&gt;""),ROW($AD$1:INDIRECT("$AD$"&amp;ROW($AD116)-1))),1)+
INDEX($AE:$AE,LOOKUP(2,1/($AE$1:INDIRECT("$AE$"&amp;ROW($AE116)-1)&lt;&gt;""),ROW($AE$1:INDIRECT("$AE$"&amp;ROW($AD116)-1))),1)+
INDEX($AE:$AF,LOOKUP(2,1/($AF$1:INDIRECT("$AF$"&amp;ROW($AF116)-1)&lt;&gt;""),ROW($AF$1:INDIRECT("$AF$"&amp;ROW($AD116)-1))),1)+
INDEX($AG:$AG,LOOKUP(2,1/($AG$1:INDIRECT("$AG$"&amp;ROW($AG116)-1)&lt;&gt;""),ROW($AG$1:INDIRECT("$AG$"&amp;ROW($AD116)-1))),1)+
INDEX($AH:$AH,LOOKUP(2,1/($AH$1:INDIRECT("$AH$"&amp;ROW($AH116)-1)&lt;&gt;""),ROW($AH$1:INDIRECT("$AH$"&amp;ROW($AD116)-1))),1)&gt;=510,0,
IF(INDEX($AE:$AE,LOOKUP(2,1/($AE$1:INDIRECT("$AE$"&amp;ROW($AE116)-1)&lt;&gt;""),ROW($AE$1:INDIRECT("$AE$"&amp;ROW($AE116)-1))),1)&gt;=255,0,
VLOOKUP(INDIRECT("$G$"&amp;LOOKUP(2,1/($AE$1:INDIRECT("$AE$"&amp;ROW($AE116)-1)&lt;&gt;""),ROW($AE$1:INDIRECT("$AE$"&amp;ROW($AE116)-1)))),'EV and Base'!$A$1:$N$671,5,FALSE))))</f>
        <v>7</v>
      </c>
      <c r="AF116" s="2" cm="1">
        <f t="array" aca="1" ref="AF116" ca="1">IF(NOT(ISNUMBER(INDEX($A:$A, LOOKUP(2, 1 / ($A$1:INDIRECT("$A$"&amp;ROW($A116)) &lt;&gt; ""),ROW($A$1:INDIRECT("$A$"&amp;ROW($A116)))), 1))), "",
INDEX($AF:$AF, LOOKUP(2, 1 / ($AF$1:INDIRECT("$AF$"&amp;ROW($AF116)-1) &lt;&gt; ""),ROW($AF$1:INDIRECT("$AF$"&amp;ROW($AF116)-1))), 1)+
IF(INDEX($AC:$AC, LOOKUP(2, 1 / ($AC$1:INDIRECT("$AC$"&amp;ROW($AC116)-1) &lt;&gt; ""),ROW($AC$1:INDIRECT("$AC$"&amp;ROW($AC116)-1))), 1)+
INDEX($AD:$AD, LOOKUP(2, 1 / ($AD$1:INDIRECT("$AD$"&amp;ROW($AD116)-1) &lt;&gt; ""),ROW($AD$1:INDIRECT("$AD$"&amp;ROW($AD116)-1))), 1)+
INDEX($AE:$AE, LOOKUP(2, 1 / ($AE$1:INDIRECT("$AE$"&amp;ROW($AE116)-1) &lt;&gt; ""),ROW($AE$1:INDIRECT("$AE$"&amp;ROW($AD116)-1))), 1)+
INDEX($AE:$AF, LOOKUP(2, 1 / ($AF$1:INDIRECT("$AF$"&amp;ROW($AF116)-1) &lt;&gt; ""),ROW($AF$1:INDIRECT("$AF$"&amp;ROW($AD116)-1))), 1)+
INDEX($AG:$AG, LOOKUP(2, 1 / ($AG$1:INDIRECT("$AG$"&amp;ROW($AG116)-1) &lt;&gt; ""),ROW($AG$1:INDIRECT("$AG$"&amp;ROW($AD116)-1))), 1)+
INDEX($AH:$AH, LOOKUP(2, 1 / ($AH$1:INDIRECT("$AH$"&amp;ROW($AH116)-1) &lt;&gt; ""),ROW($AH$1:INDIRECT("$AH$"&amp;ROW($AD116)-1))), 1)&gt;=510,0,
IF(INDEX($AF:$AF, LOOKUP(2, 1 / ($AF$1:INDIRECT("$AF$"&amp;ROW($AF116)-1) &lt;&gt; ""),ROW($AF$1:INDIRECT("$AF$"&amp;ROW($AF116)-1))), 1)&gt;=255,0,
VLOOKUP(INDIRECT("$G$"&amp;LOOKUP(2, 1 / ($AF$1:INDIRECT("$AF$"&amp;ROW($AF116)-1) &lt;&gt; ""),ROW($AF$1:INDIRECT("$AF$"&amp;ROW($AF116)-1)))), 'EV and Base'!$A$1:$N$671, 6, FALSE))))</f>
        <v>1</v>
      </c>
      <c r="AG116" s="2" cm="1">
        <f t="array" aca="1" ref="AG116" ca="1">IF(NOT(ISNUMBER(INDEX($A:$A, LOOKUP(2, 1 / ($A$1:INDIRECT("$A$"&amp;ROW($A116)) &lt;&gt; ""),ROW($A$1:INDIRECT("$A$"&amp;ROW($A116)))), 1))), "",
INDEX($AG:$AG, LOOKUP(2, 1 / ($AG$1:INDIRECT("$AG$"&amp;ROW($AG116)-1) &lt;&gt; ""),ROW($AG$1:INDIRECT("$AG$"&amp;ROW($AG116)-1))), 1)+
IF(INDEX($AC:$AC, LOOKUP(2, 1 / ($AC$1:INDIRECT("$AC$"&amp;ROW($AC116)-1) &lt;&gt; ""),ROW($AC$1:INDIRECT("$AC$"&amp;ROW($AC116)-1))), 1)+
INDEX($AD:$AD, LOOKUP(2, 1 / ($AD$1:INDIRECT("$AD$"&amp;ROW($AD116)-1) &lt;&gt; ""),ROW($AD$1:INDIRECT("$AD$"&amp;ROW($AD116)-1))), 1)+
INDEX($AE:$AE, LOOKUP(2, 1 / ($AE$1:INDIRECT("$AE$"&amp;ROW($AE116)-1) &lt;&gt; ""),ROW($AE$1:INDIRECT("$AE$"&amp;ROW($AD116)-1))), 1)+
INDEX($AE:$AF, LOOKUP(2, 1 / ($AF$1:INDIRECT("$AF$"&amp;ROW($AF116)-1) &lt;&gt; ""),ROW($AF$1:INDIRECT("$AF$"&amp;ROW($AD116)-1))), 1)+
INDEX($AG:$AG, LOOKUP(2, 1 / ($AG$1:INDIRECT("$AG$"&amp;ROW($AG116)-1) &lt;&gt; ""),ROW($AG$1:INDIRECT("$AG$"&amp;ROW($AD116)-1))), 1)+
INDEX($AH:$AH, LOOKUP(2, 1 / ($AH$1:INDIRECT("$AH$"&amp;ROW($AH116)-1) &lt;&gt; ""),ROW($AH$1:INDIRECT("$AH$"&amp;ROW($AD116)-1))), 1)&gt;=510,0,
IF(INDEX($AG:$AG, LOOKUP(2, 1 / ($AG$1:INDIRECT("$AG$"&amp;ROW($AG116)-1) &lt;&gt; ""),ROW($AG$1:INDIRECT("$AG$"&amp;ROW($AG116)-1))), 1)&gt;=255,0,
VLOOKUP(INDIRECT("$G$"&amp;LOOKUP(2, 1 / ($AG$1:INDIRECT("$AG$"&amp;ROW($AG116)-1) &lt;&gt; ""),ROW($AG$1:INDIRECT("$AG$"&amp;ROW($AG116)-1)))), 'EV and Base'!$A$1:$N$671, 7, FALSE))))</f>
        <v>0</v>
      </c>
      <c r="AH116" s="24" cm="1">
        <f t="array" aca="1" ref="AH116" ca="1">IF(NOT(ISNUMBER(INDEX($A:$A,LOOKUP(2,1/($A$1:INDIRECT("$A$"&amp;ROW($A116))&lt;&gt;""),ROW($A$1:INDIRECT("$A$"&amp;ROW($A116)))),1))),"",
INDEX($AH:$AH,LOOKUP(2,1/($AH$1:INDIRECT("$AH$"&amp;ROW($AH116)-1)&lt;&gt;""),ROW($AH$1:INDIRECT("$AH$"&amp;ROW($AH116)-1))),1)+
IF(INDEX($AC:$AC,LOOKUP(2,1/($AC$1:INDIRECT("$AC$"&amp;ROW($AC116)-1)&lt;&gt;""),ROW($AC$1:INDIRECT("$AC$"&amp;ROW($AC116)-1))),1)+
INDEX($AD:$AD,LOOKUP(2,1/($AD$1:INDIRECT("$AD$"&amp;ROW($AD116)-1)&lt;&gt;""),ROW($AD$1:INDIRECT("$AD$"&amp;ROW($AD116)-1))),1)+
INDEX($AE:$AE,LOOKUP(2,1/($AE$1:INDIRECT("$AE$"&amp;ROW($AE116)-1)&lt;&gt;""),ROW($AE$1:INDIRECT("$AE$"&amp;ROW($AD116)-1))),1)+
INDEX($AE:$AF,LOOKUP(2,1/($AF$1:INDIRECT("$AF$"&amp;ROW($AF116)-1)&lt;&gt;""),ROW($AF$1:INDIRECT("$AF$"&amp;ROW($AD116)-1))),1)+
INDEX($AG:$AG,LOOKUP(2,1/($AG$1:INDIRECT("$AG$"&amp;ROW($AG116)-1)&lt;&gt;""),ROW($AG$1:INDIRECT("$AG$"&amp;ROW($AD116)-1))),1)+
INDEX($AH:$AH,LOOKUP(2,1/($AH$1:INDIRECT("$AH$"&amp;ROW($AH116)-1)&lt;&gt;""),ROW($AH$1:INDIRECT("$AH$"&amp;ROW($AD116)-1))),1)&gt;=510,0,
IF(INDEX($AH:$AH,LOOKUP(2,1/($AH$1:INDIRECT("$AH$"&amp;ROW($AH116)-1)&lt;&gt;""),ROW($AH$1:INDIRECT("$AH$"&amp;ROW($AH116)-1))),1)&gt;=255,0,
VLOOKUP(INDIRECT("$G$"&amp;LOOKUP(2,1/($AH$1:INDIRECT("$AH$"&amp;ROW($AH116)-1)&lt;&gt;""),ROW($AH$1:INDIRECT("$AH$"&amp;ROW($AH116)-1)))),'EV and Base'!$A$1:$N$671,8,FALSE))))</f>
        <v>12</v>
      </c>
      <c r="AI116" s="29" cm="1">
        <f t="array" aca="1" ref="AI116" ca="1">IF(NOT(ISNUMBER(INDEX($A:$A,LOOKUP(2,1/($A$1:INDIRECT("$A$"&amp;ROW($A116))&lt;&gt;""),ROW($A$1:INDIRECT("$A$"&amp;ROW($A116)))),1))),"",
ROUNDDOWN((((2*VLOOKUP($AA116,'EV and Base'!$A$1:$N$671,9,FALSE))+31+ROUNDDOWN($AC116/4,0))*$AB116)/100,0)+$AB116+10)</f>
        <v>72</v>
      </c>
      <c r="AJ116" s="21" cm="1">
        <f t="array" aca="1" ref="AJ116" ca="1">IF(NOT(ISNUMBER(INDEX($A:$A, LOOKUP(2, 1 / ($A$1:INDIRECT("$A$"&amp;ROW($A116)) &lt;&gt; ""),ROW($A$1:INDIRECT("$A$"&amp;ROW($A116)))), 1))), "",
ROUNDDOWN((ROUNDDOWN((((2*VLOOKUP($AA116, 'EV and Base'!$A$1:$N$671, 10, FALSE))+31+ROUNDDOWN($AD116/4, 0))*$AB116)/100, 0)+5)*1.1, 0))</f>
        <v>57</v>
      </c>
      <c r="AK116" s="21" t="str" cm="1">
        <f t="array" aca="1" ref="AK116" ca="1">IF(NOT(ISNUMBER(INDEX($A:$A, LOOKUP(2, 1 / ($A$1:INDIRECT("$A$"&amp;ROW($A116)) &lt;&gt; ""),ROW($A$1:INDIRECT("$A$"&amp;ROW($A116)))), 1))), "",
ROUNDDOWN((ROUNDDOWN((((2*VLOOKUP($AA116, 'EV and Base'!$A$1:$N$671, 11, FALSE))+30+ROUNDDOWN($AE116/4, 0))*$AB116)/100, 0)+5), 0)
&amp;"-"&amp;
ROUNDDOWN((ROUNDDOWN((((2*VLOOKUP($AA116, 'EV and Base'!$A$1:$N$671, 11, FALSE))+31+ROUNDDOWN($AE116/4, 0))*$AB116)/100, 0)+5), 0))</f>
        <v>43-43</v>
      </c>
      <c r="AL116" s="21" t="str" cm="1">
        <f t="array" aca="1" ref="AL116" ca="1">IF(NOT(ISNUMBER(INDEX($A:$A, LOOKUP(2, 1 / ($A$1:INDIRECT("$A$"&amp;ROW($A116)) &lt;&gt; ""),ROW($A$1:INDIRECT("$A$"&amp;ROW($A116)))), 1))), "",
ROUNDDOWN((ROUNDDOWN((((2*VLOOKUP($AA116, 'EV and Base'!$A$1:$N$671, 12, FALSE))+0+ROUNDDOWN($AF116/4, 0))*$AB116)/100, 0)+5)*0.9, 0)
&amp;"-"&amp;
ROUNDDOWN((ROUNDDOWN((((2*VLOOKUP($AA116, 'EV and Base'!$A$1:$N$671, 12, FALSE))+31+ROUNDDOWN($AF116/4, 0))*$AB116)/100, 0)+5)*0.9, 0))</f>
        <v>18-26</v>
      </c>
      <c r="AM116" s="21" t="str" cm="1">
        <f t="array" aca="1" ref="AM116" ca="1">IF(NOT(ISNUMBER(INDEX($A:$A, LOOKUP(2, 1 / ($A$1:INDIRECT("$A$"&amp;ROW($A116)) &lt;&gt; ""),ROW($A$1:INDIRECT("$A$"&amp;ROW($A116)))), 1))), "",
ROUNDDOWN((ROUNDDOWN((((2*VLOOKUP($AA116, 'EV and Base'!$A$1:$N$671, 13, FALSE))+30+ROUNDDOWN($AG116/4, 0))*$AB116)/100, 0)+5), 0)
&amp;"-"&amp;
ROUNDDOWN((ROUNDDOWN((((2*VLOOKUP($AA116, 'EV and Base'!$A$1:$N$671, 13, FALSE))+31+ROUNDDOWN($AG116/4, 0))*$AB116)/100, 0)+5), 0))</f>
        <v>43-43</v>
      </c>
      <c r="AN116" s="25" cm="1">
        <f t="array" aca="1" ref="AN116" ca="1">IF(NOT(ISNUMBER(INDEX($A:$A, LOOKUP(2, 1 / ($A$1:INDIRECT("$A$"&amp;ROW($A116)) &lt;&gt; ""),ROW($A$1:INDIRECT("$A$"&amp;ROW($A116)))), 1))), "",
ROUNDDOWN((ROUNDDOWN((((2*VLOOKUP($AA116, 'EV and Base'!$A$1:$N$671, 14, FALSE))+31+ROUNDDOWN($AH116/4, 0))*$AB116)/100, 0)+5), 0))</f>
        <v>41</v>
      </c>
      <c r="AO116" s="23" cm="1">
        <f t="array" aca="1" ref="AO116" ca="1">IF(NOT(ISNUMBER(INDEX($A:$A, LOOKUP(2, 1 / ($A$1:INDIRECT("$A$"&amp;ROW($A116)) &lt;&gt; ""),ROW($A$1:INDIRECT("$A$"&amp;ROW($A116)))), 1))), "",
ROUNDDOWN((((2*VLOOKUP($AA116, 'EV and Base'!$A$1:$N$671, 9, FALSE))+31+ROUNDDOWN($AC116/4, 0))*$AB116)/100, 0)+$AB116+10)</f>
        <v>72</v>
      </c>
      <c r="AP116" s="2" cm="1">
        <f t="array" aca="1" ref="AP116" ca="1">IF(NOT(ISNUMBER(INDEX($A:$A, LOOKUP(2, 1 / ($A$1:INDIRECT("$A$"&amp;ROW($A116)) &lt;&gt; ""),ROW($A$1:INDIRECT("$A$"&amp;ROW($A116)))), 1))), "",
ROUNDDOWN((ROUNDDOWN((((2*VLOOKUP($AA116, 'EV and Base'!$A$1:$N$671, 10, FALSE))+31+ROUNDDOWN($AD116/4, 0))*$AB116)/100, 0)+5)*1.1, 0))</f>
        <v>57</v>
      </c>
      <c r="AQ116" s="2" cm="1">
        <f t="array" aca="1" ref="AQ116" ca="1">IF(NOT(ISNUMBER(INDEX($A:$A, LOOKUP(2, 1 / ($A$1:INDIRECT("$A$"&amp;ROW($A116)) &lt;&gt; ""),ROW($A$1:INDIRECT("$A$"&amp;ROW($A116)))), 1))), "",
ROUNDDOWN((ROUNDDOWN((((2*VLOOKUP($AA116, 'EV and Base'!$A$1:$N$671, 11, FALSE))+$AV$2+ROUNDDOWN($AE116/4, 0))*$AB116)/100, 0)+5), 0))</f>
        <v>43</v>
      </c>
      <c r="AR116" s="22" cm="1">
        <f t="array" aca="1" ref="AR116" ca="1">IF(NOT(ISNUMBER(INDEX($A:$A, LOOKUP(2, 1 / ($A$1:INDIRECT("$A$"&amp;ROW($A116)) &lt;&gt; ""),ROW($A$1:INDIRECT("$A$"&amp;ROW($A116)))), 1))), "",
ROUNDDOWN((ROUNDDOWN((((2*VLOOKUP($AA116, 'EV and Base'!$A$1:$N$671, 12, FALSE))+$AW$2+ROUNDDOWN($AF116/4, 0))*$AB116)/100, 0)+5)*0.9, 0))</f>
        <v>22</v>
      </c>
      <c r="AS116" s="2" cm="1">
        <f t="array" aca="1" ref="AS116" ca="1">IF(NOT(ISNUMBER(INDEX($A:$A, LOOKUP(2, 1 / ($A$1:INDIRECT("$A$"&amp;ROW($A116)) &lt;&gt; ""),ROW($A$1:INDIRECT("$A$"&amp;ROW($A116)))), 1))), "",
ROUNDDOWN((ROUNDDOWN((((2*VLOOKUP($AA116, 'EV and Base'!$A$1:$N$671, 13, FALSE))+$AX$2+ROUNDDOWN($AG116/4, 0))*$AB116)/100, 0)+5), 0))</f>
        <v>43</v>
      </c>
      <c r="AT116" s="24" cm="1">
        <f t="array" aca="1" ref="AT116" ca="1">IF(NOT(ISNUMBER(INDEX($A:$A, LOOKUP(2, 1 / ($A$1:INDIRECT("$A$"&amp;ROW($A116)) &lt;&gt; ""),ROW($A$1:INDIRECT("$A$"&amp;ROW($A116)))), 1))), "",
ROUNDDOWN((ROUNDDOWN((((2*VLOOKUP($AA116, 'EV and Base'!$A$1:$N$671, 14, FALSE))+31+ROUNDDOWN($AH116/4, 0))*$AB116)/100, 0)+5), 0))</f>
        <v>41</v>
      </c>
      <c r="AU116" s="28">
        <v>154</v>
      </c>
      <c r="AY116" cm="1">
        <f t="array" aca="1" ref="AY116" ca="1">IF(NOT(ISNUMBER(INDEX($A:$A,LOOKUP(2,1/($A$1:INDIRECT("$A$"&amp;ROW($A116))&lt;&gt;""),ROW($A$1:INDIRECT("$A$"&amp;ROW($A116)))),1))),"",
INDEX($AY:$AY,LOOKUP(2,1/($AY$1:INDIRECT("$AY$"&amp;ROW($AY116)-1)&lt;&gt;""),ROW($AY$1:INDIRECT("$AY$"&amp;ROW($AY116)-1))),1)+$BL116)</f>
        <v>11485</v>
      </c>
      <c r="AZ116" s="3" cm="1">
        <f t="array" aca="1" ref="AZ116" ca="1">IF(NOT(ISNUMBER(INDEX($A:$A, LOOKUP(2, 1 / ($A$1:INDIRECT("$A$"&amp;ROW($A116)) &lt;&gt; ""),ROW($A$1:INDIRECT("$A$"&amp;ROW($A116)))), 1))), "",
VLOOKUP(INDIRECT("$G$"&amp;LOOKUP(2, 1 / ($AY$1:INDIRECT("$AY$"&amp;ROW($AY116)-1) &lt;&gt; ""),ROW($AY$1:INDIRECT("$AY$"&amp;ROW($AY116)-1)))),'EV and Base'!A111:N781,2,FALSE))</f>
        <v>65</v>
      </c>
      <c r="BA116" s="3" cm="1">
        <f t="array" aca="1" ref="BA116" ca="1">IF(NOT(ISNUMBER(INDEX($A:$A, LOOKUP(2, 1 / ($A$1:INDIRECT("$A$"&amp;ROW($A116)) &lt;&gt; ""),ROW($A$1:INDIRECT("$A$"&amp;ROW($A116)))), 1))), "",
INDIRECT("$I$"&amp;LOOKUP(2, 1 / ($AY$1:INDIRECT("$AY$"&amp;ROW($AY116)-1) &lt;&gt; ""),ROW($AY$1:INDIRECT("$AY$"&amp;ROW($AY116)-1)))))</f>
        <v>21</v>
      </c>
      <c r="BB116" s="1" cm="1">
        <f t="array" aca="1" ref="BB116" ca="1">IF(NOT(ISNUMBER(INDEX($A:$A, LOOKUP(2, 1 / ($A$1:INDIRECT("$A$"&amp;ROW($A116)) &lt;&gt; ""),ROW($A$1:INDIRECT("$A$"&amp;ROW($A116)))), 1))), "",
INDIRECT("$AB$"&amp;LOOKUP(2, 1 / ($AY$1:INDIRECT("$AY$"&amp;ROW($AY116)-1) &lt;&gt; ""),ROW($AY$1:INDIRECT("$AY$"&amp;ROW($AY116)-1)))))</f>
        <v>24</v>
      </c>
      <c r="BC116" s="3" cm="1">
        <f t="array" aca="1" ref="BC116" ca="1">IF(NOT(ISNUMBER(INDEX($A:$A,LOOKUP(2,1/($A$1:INDIRECT("$A$"&amp;ROW($A116))&lt;&gt;""),ROW($A$1:INDIRECT("$A$"&amp;ROW($A116)))),1))),"",
$BA116+$BA116+10)</f>
        <v>52</v>
      </c>
      <c r="BD116" s="3" cm="1">
        <f t="array" aca="1" ref="BD116" ca="1">IF(NOT(ISNUMBER(INDEX($A:$A,LOOKUP(2,1/($A$1:INDIRECT("$A$"&amp;ROW($A116))&lt;&gt;""),ROW($A$1:INDIRECT("$A$"&amp;ROW($A116)))),1))),"",
$BA116+$BB116+10)</f>
        <v>55</v>
      </c>
      <c r="BE116" s="3" cm="1">
        <f t="array" aca="1" ref="BE116" ca="1">IF(NOT(ISNUMBER(INDEX($A:$A,LOOKUP(2,1/($A$1:INDIRECT("$A$"&amp;ROW($A116))&lt;&gt;""),ROW($A$1:INDIRECT("$A$"&amp;ROW($A116)))),1))),"",
$BC116*$BC116)</f>
        <v>2704</v>
      </c>
      <c r="BF116" s="3" cm="1">
        <f t="array" aca="1" ref="BF116" ca="1">IF(NOT(ISNUMBER(INDEX($A:$A,LOOKUP(2,1/($A$1:INDIRECT("$A$"&amp;ROW($A116))&lt;&gt;""),ROW($A$1:INDIRECT("$A$"&amp;ROW($A116)))),1))),"",
$BD116*$BD116)</f>
        <v>3025</v>
      </c>
      <c r="BG116" s="3" cm="1">
        <f t="array" aca="1" ref="BG116" ca="1">IF(NOT(ISNUMBER(INDEX($A:$A,LOOKUP(2,1/($A$1:INDIRECT("$A$"&amp;ROW($A116))&lt;&gt;""),ROW($A$1:INDIRECT("$A$"&amp;ROW($A116)))),1))),"",
_xlfn.FLOOR.MATH(1.5*_xlfn.FLOOR.MATH($AZ116*BA116/5)))</f>
        <v>409</v>
      </c>
      <c r="BH116" s="3" cm="1">
        <f t="array" aca="1" ref="BH116" ca="1">IF(NOT(ISNUMBER(INDEX($A:$A, LOOKUP(2, 1 / ($A$1:INDIRECT("$A$"&amp;ROW($A116)) &lt;&gt; ""),ROW($A$1:INDIRECT("$A$"&amp;ROW($A116)))), 1))), "",
_xlfn.FLOOR.MATH($BG116/IF(OR(INDIRECT("$C$"&amp;LOOKUP(2, 1 / ($AY$1:INDIRECT("$AY$"&amp;ROW($AY116)-1) &lt;&gt; ""),ROW($AY$1:INDIRECT("$AY$"&amp;ROW($AY116)-1))))="Multi",
INDIRECT("$C$"&amp;LOOKUP(2, 1 / ($AY$1:INDIRECT("$AY$"&amp;ROW($AY116)-1) &lt;&gt; ""),ROW($AY$1:INDIRECT("$AY$"&amp;ROW($AY116)-1))))="Double"),2,1)))</f>
        <v>409</v>
      </c>
      <c r="BI116" s="3" cm="1">
        <f t="array" aca="1" ref="BI116" ca="1">IF(NOT(ISNUMBER(INDEX($A:$A,LOOKUP(2,1/($A$1:INDIRECT("$A$"&amp;ROW($A116))&lt;&gt;""),ROW($A$1:INDIRECT("$A$"&amp;ROW($A116)))),1))),"",
VLOOKUP($BC116,GameFreakSQRT!$A$1:$B$200,2,FALSE))</f>
        <v>29537</v>
      </c>
      <c r="BJ116" s="3" cm="1">
        <f t="array" aca="1" ref="BJ116" ca="1">IF(NOT(ISNUMBER(INDEX($A:$A,LOOKUP(2,1/($A$1:INDIRECT("$A$"&amp;ROW($A116))&lt;&gt;""),ROW($A$1:INDIRECT("$A$"&amp;ROW($A116)))),1))),"",
VLOOKUP($BD116,GameFreakSQRT!$A$1:$B$200,2,FALSE))</f>
        <v>30377</v>
      </c>
      <c r="BK116" s="3" cm="1">
        <f t="array" aca="1" ref="BK116" ca="1">IF(NOT(ISNUMBER(INDEX($A:$A,LOOKUP(2,1/($A$1:INDIRECT("$A$"&amp;ROW($A116))&lt;&gt;""),ROW($A$1:INDIRECT("$A$"&amp;ROW($A116)))),1))),"",
_xlfn.FLOOR.MATH((($BI116*$BE116)*$BH116)/($BJ116*$BF116))+1)</f>
        <v>356</v>
      </c>
      <c r="BL116" s="3" cm="1">
        <f t="array" aca="1" ref="BL116" ca="1">IF(NOT(ISNUMBER(INDEX($A:$A,LOOKUP(2,1/($A$1:INDIRECT("$A$"&amp;ROW($A116))&lt;&gt;""),ROW($A$1:INDIRECT("$A$"&amp;ROW($A116)))),1))),"",
_xlfn.FLOOR.MATH($BK116*IF(NOT(INDIRECT("$Z$"&amp;LOOKUP(2, 1 / ($AY$1:INDIRECT("$AY$"&amp;ROW($AY116)-1) &lt;&gt; ""),ROW($AY$1:INDIRECT("$AY$"&amp;ROW($AY116)-1))))=""),1.5,1)))</f>
        <v>356</v>
      </c>
      <c r="BM116" s="3" cm="1">
        <f t="array" aca="1" ref="BM116" ca="1">IF(NOT(ISNUMBER(INDEX($A:$A, LOOKUP(2, 1 / ($A$1:INDIRECT("$A$"&amp;ROW($A116)) &lt;&gt; ""),ROW($A$1:INDIRECT("$A$"&amp;ROW($A116)))), 1))), "",
INDIRECT("$Y$"&amp;LOOKUP(2, 1 / ($AY$1:INDIRECT("$AY$"&amp;ROW($AY116)-1) &lt;&gt; ""),ROW($AY$1:INDIRECT("$AY$"&amp;ROW($AY116)-1)))))</f>
        <v>356</v>
      </c>
      <c r="BN116" s="3" t="b">
        <f t="shared" ca="1" si="7"/>
        <v>1</v>
      </c>
      <c r="CT116" s="3" cm="1">
        <f t="array" aca="1" ref="CT116" ca="1">IF(NOT(ISNUMBER(INDEX($A:$A, LOOKUP(2, 1 / ($A$1:INDIRECT("$A$"&amp;ROW($A116)) &lt;&gt; ""),ROW($A$1:INDIRECT("$A$"&amp;ROW($A116)))), 1))), "",
$AY116-INDEX($AY:$AY, LOOKUP(2, 1 / ($AY$1:INDIRECT("$AV$"&amp;ROW($AY116)-1) &lt;&gt; ""),ROW($AY$1:INDIRECT("$AV$"&amp;ROW($AY116)-1))), 1))</f>
        <v>11485</v>
      </c>
      <c r="CU116" s="3" cm="1">
        <f t="array" aca="1" ref="CU116" ca="1">IF(NOT(ISNUMBER(INDEX($A:$A, LOOKUP(2, 1 / ($A$1:INDIRECT("$A$"&amp;ROW($A116)) &lt;&gt; ""),ROW($A$1:INDIRECT("$A$"&amp;ROW($A116)))), 1))), "",
INDEX($Y:$Y, LOOKUP(2, 1 / ($Y$1:INDIRECT("$Y$"&amp;ROW($Y116)-1) &lt;&gt; ""),ROW($Y$1:INDIRECT("$Y$"&amp;ROW($Y116)-1))), 1))</f>
        <v>356</v>
      </c>
      <c r="CV116" s="1">
        <f ca="1">IFERROR(VLOOKUP($AY116, 'Medium-Slow'!$A$1:$B$101, 2, TRUE),"")</f>
        <v>24</v>
      </c>
    </row>
    <row r="117" spans="1:100" x14ac:dyDescent="0.45">
      <c r="A117" s="69">
        <v>31</v>
      </c>
      <c r="B117" s="69" t="s">
        <v>45</v>
      </c>
      <c r="C117" s="69" t="s">
        <v>46</v>
      </c>
      <c r="D117" s="69" t="s">
        <v>246</v>
      </c>
      <c r="E117" s="69" t="s">
        <v>48</v>
      </c>
      <c r="F117" s="56">
        <v>1</v>
      </c>
      <c r="G117" s="2" t="s">
        <v>179</v>
      </c>
      <c r="H117" s="2" t="s">
        <v>77</v>
      </c>
      <c r="I117" s="2">
        <v>18</v>
      </c>
      <c r="J117" s="2" t="s">
        <v>106</v>
      </c>
      <c r="K117" s="2" t="s">
        <v>184</v>
      </c>
      <c r="L117" s="2" t="s">
        <v>53</v>
      </c>
      <c r="M117" s="2" t="s">
        <v>84</v>
      </c>
      <c r="N117" s="2" t="s">
        <v>74</v>
      </c>
      <c r="O117" s="2" t="s">
        <v>216</v>
      </c>
      <c r="P117" s="2" t="s">
        <v>185</v>
      </c>
      <c r="Q117" s="2">
        <v>6</v>
      </c>
      <c r="R117" s="2">
        <f>_xlfn.FLOOR.MATH((((2*VLOOKUP(G117, 'EV and Base'!$A$1:$N$671, 9, FALSE))+$Q117)*$I117)/100)+$I117+10</f>
        <v>52</v>
      </c>
      <c r="S117" s="2">
        <f>_xlfn.FLOOR.MATH((_xlfn.FLOOR.MATH((((2*VLOOKUP($G117, 'EV and Base'!$A$1:$N$671, 10, FALSE))+$Q117)*$I117)/100)+5)*
IF(OR($J117="Lonely", $J117="Brave", $J117="Adamant", $J117="Naughty"), 1.1,
IF(OR($J117="Bold", $J117="Timid", $J117="Modest", $J117="Calm"), 0.9, 1)))</f>
        <v>34</v>
      </c>
      <c r="T117" s="2">
        <f>_xlfn.FLOOR.MATH((_xlfn.FLOOR.MATH((((2*VLOOKUP($G117, 'EV and Base'!$A$1:$N$671, 11, FALSE))+$Q117)*$I117)/100)+5)*
IF(OR($J117="Bold", $J117="Relaxed", $J117="Impish", $J117="Lax"), 1.1,
IF(OR($J117="Lonely", $J117="Hasty", $J117="Mild", $J117="Gentle"), 0.9, 1)))</f>
        <v>29</v>
      </c>
      <c r="U117" s="2">
        <f>_xlfn.FLOOR.MATH((_xlfn.FLOOR.MATH((((2*VLOOKUP($G117, 'EV and Base'!$A$1:$N$671, 12, FALSE))+$Q117)*$I117)/100)+5)*
IF(OR($J117="Modest", $J117="Mild", $J117="Quiet", $J117="Rash"), 1.1,
IF(OR($J117="Adamant", $J117="Impish", $J117="Jolly", $J117="Careful"), 0.9, 1)))</f>
        <v>18</v>
      </c>
      <c r="V117" s="2">
        <f>_xlfn.FLOOR.MATH((_xlfn.FLOOR.MATH((((2*VLOOKUP($G117, 'EV and Base'!$A$1:$N$671, 13, FALSE))+$Q117)*$I117)/100)+5)*
IF(OR($J117="Calm", $J117="Gentle", $J117="Sassy", $J117="Careful"), 1.1,
IF(OR($J117="Naughty", $J117="Lax", $J117="Naive", $J117="Rash"), 0.9, 1)))</f>
        <v>26</v>
      </c>
      <c r="W117" s="2">
        <f>_xlfn.FLOOR.MATH((_xlfn.FLOOR.MATH((((2*VLOOKUP($G117, 'EV and Base'!$A$1:$N$671, 14, FALSE))+$Q117)*$I117)/100)+5)*
IF(OR($J117="Timid", $J117="Hasty", $J117="Jolly", $J117="Naive"), 1.1,
IF(OR($J117="Brave", $J117="Relaxed", $J117="Quiet", $J117="Sassy"), 0.9, 1)))</f>
        <v>29</v>
      </c>
      <c r="X117" s="69">
        <v>2000</v>
      </c>
      <c r="Y117" s="1">
        <v>493</v>
      </c>
      <c r="AA117" s="23" t="str" cm="1">
        <f t="array" aca="1" ref="AA117" ca="1">IF(NOT(ISNUMBER(INDEX($A:$A,LOOKUP(2,1/($A$1:INDIRECT("$A$"&amp;ROW($A117))&lt;&gt;""),ROW($A$1:INDIRECT("$A$"&amp;ROW($A117)))),1))),"",
IF(NOT(ISNUMBER($A117)),$AA116,
IF($AB117&lt;16,"Lillipup",
IF($AB117&lt;32,"Herdier",
"Stoutland"))))</f>
        <v>Herdier</v>
      </c>
      <c r="AB117" s="25" cm="1">
        <f t="array" aca="1" ref="AB117" ca="1">IF(NOT(ISNUMBER(INDEX($A:$A, LOOKUP(2, 1 / ($A$1:INDIRECT("$A$"&amp;ROW($A117)) &lt;&gt; ""),ROW($A$1:INDIRECT("$A$"&amp;ROW($A117)))), 1))), "",
VLOOKUP($AY117,'Medium-Slow'!$A$1:$B$101,2,TRUE))</f>
        <v>25</v>
      </c>
      <c r="AC117" s="23" cm="1">
        <f t="array" aca="1" ref="AC117" ca="1">IF(NOT(ISNUMBER(INDEX($A:$A, LOOKUP(2, 1 / ($A$1:INDIRECT("$A$"&amp;ROW($A117)) &lt;&gt; ""),ROW($A$1:INDIRECT("$A$"&amp;ROW($A117)))), 1))), "",
INDEX($AC:$AC, LOOKUP(2, 1 / ($AC$1:INDIRECT("$AC$"&amp;ROW($AC117)-1) &lt;&gt; ""),ROW($AC$1:INDIRECT("$AC$"&amp;ROW($AC117)-1))), 1)+
IF(INDEX($AC:$AC, LOOKUP(2, 1 / ($AC$1:INDIRECT("$AC$"&amp;ROW($AC117)-1) &lt;&gt; ""),ROW($AC$1:INDIRECT("$AC$"&amp;ROW($AC117)-1))), 1)+
INDEX($AD:$AD, LOOKUP(2, 1 / ($AD$1:INDIRECT("$AD$"&amp;ROW($AD117)-1) &lt;&gt; ""),ROW($AD$1:INDIRECT("$AD$"&amp;ROW($AD117)-1))), 1)+
INDEX($AE:$AE, LOOKUP(2, 1 / ($AE$1:INDIRECT("$AE$"&amp;ROW($AE117)-1) &lt;&gt; ""),ROW($AE$1:INDIRECT("$AE$"&amp;ROW($AD117)-1))), 1)+
INDEX($AE:$AF, LOOKUP(2, 1 / ($AF$1:INDIRECT("$AF$"&amp;ROW($AF117)-1) &lt;&gt; ""),ROW($AF$1:INDIRECT("$AF$"&amp;ROW($AD117)-1))), 1)+
INDEX($AG:$AG, LOOKUP(2, 1 / ($AG$1:INDIRECT("$AG$"&amp;ROW($AG117)-1) &lt;&gt; ""),ROW($AG$1:INDIRECT("$AG$"&amp;ROW($AD117)-1))), 1)+
INDEX($AH:$AH, LOOKUP(2, 1 / ($AH$1:INDIRECT("$AH$"&amp;ROW($AH117)-1) &lt;&gt; ""),ROW($AH$1:INDIRECT("$AH$"&amp;ROW($AD117)-1))), 1)&gt;=510,0,
IF(INDEX($AC:$AC, LOOKUP(2, 1 / ($AC$1:INDIRECT("$AC$"&amp;ROW($AC117)-1) &lt;&gt; ""),ROW($AC$1:INDIRECT("$AC$"&amp;ROW($AC117)-1))), 1)&gt;=255,0,
VLOOKUP(INDIRECT("$G$"&amp;LOOKUP(2, 1 / ($AC$1:INDIRECT("$AC$"&amp;ROW($AC117)-1) &lt;&gt; ""),ROW($AC$1:INDIRECT("$AC$"&amp;ROW($AC117)-1)))), 'EV and Base'!$A$1:$N$671, 3, FALSE))))</f>
        <v>2</v>
      </c>
      <c r="AD117" s="2" cm="1">
        <f t="array" aca="1" ref="AD117" ca="1">IF(NOT(ISNUMBER(INDEX($A:$A, LOOKUP(2, 1 / ($A$1:INDIRECT("$A$"&amp;ROW($A117)) &lt;&gt; ""),ROW($A$1:INDIRECT("$A$"&amp;ROW($A117)))), 1))), "",
INDEX($AD:$AD, LOOKUP(2, 1 / ($AD$1:INDIRECT("$AD$"&amp;ROW($AD117)-1) &lt;&gt; ""),ROW($AD$1:INDIRECT("$AD$"&amp;ROW($AD117)-1))), 1)+
IF(INDEX($AC:$AC, LOOKUP(2, 1 / ($AC$1:INDIRECT("$AC$"&amp;ROW($AC117)-1) &lt;&gt; ""),ROW($AC$1:INDIRECT("$AC$"&amp;ROW($AC117)-1))), 1)+
INDEX($AD:$AD, LOOKUP(2, 1 / ($AD$1:INDIRECT("$AD$"&amp;ROW($AD117)-1) &lt;&gt; ""),ROW($AD$1:INDIRECT("$AD$"&amp;ROW($AD117)-1))), 1)+
INDEX($AE:$AE, LOOKUP(2, 1 / ($AE$1:INDIRECT("$AE$"&amp;ROW($AE117)-1) &lt;&gt; ""),ROW($AE$1:INDIRECT("$AE$"&amp;ROW($AD117)-1))), 1)+
INDEX($AE:$AF, LOOKUP(2, 1 / ($AF$1:INDIRECT("$AF$"&amp;ROW($AF117)-1) &lt;&gt; ""),ROW($AF$1:INDIRECT("$AF$"&amp;ROW($AD117)-1))), 1)+
INDEX($AG:$AG, LOOKUP(2, 1 / ($AG$1:INDIRECT("$AG$"&amp;ROW($AG117)-1) &lt;&gt; ""),ROW($AG$1:INDIRECT("$AG$"&amp;ROW($AD117)-1))), 1)+
INDEX($AH:$AH, LOOKUP(2, 1 / ($AH$1:INDIRECT("$AH$"&amp;ROW($AH117)-1) &lt;&gt; ""),ROW($AH$1:INDIRECT("$AH$"&amp;ROW($AD117)-1))), 1)&gt;=510,0,
IF(INDEX($AD:$AD, LOOKUP(2, 1 / ($AD$1:INDIRECT("$AD$"&amp;ROW($AD117)-1) &lt;&gt; ""),ROW($AD$1:INDIRECT("$AD$"&amp;ROW($AD117)-1))), 1)&gt;=255,0,
VLOOKUP(INDIRECT("$G$"&amp;LOOKUP(2, 1 / ($AD$1:INDIRECT("$AD$"&amp;ROW($AD117)-1) &lt;&gt; ""),ROW($AD$1:INDIRECT("$AD$"&amp;ROW($AD117)-1)))), 'EV and Base'!$A$1:$N$671, 4, FALSE))))</f>
        <v>30</v>
      </c>
      <c r="AE117" s="2" cm="1">
        <f t="array" aca="1" ref="AE117" ca="1">IF(NOT(ISNUMBER(INDEX($A:$A,LOOKUP(2,1/($A$1:INDIRECT("$A$"&amp;ROW($A117))&lt;&gt;""),ROW($A$1:INDIRECT("$A$"&amp;ROW($A117)))),1))),"",
INDEX($AE:$AE,LOOKUP(2,1/($AE$1:INDIRECT("$AE$"&amp;ROW($AE117)-1)&lt;&gt;""),ROW($AE$1:INDIRECT("$AE$"&amp;ROW($AE117)-1))),1)+
IF(INDEX($AC:$AC,LOOKUP(2,1/($AC$1:INDIRECT("$AC$"&amp;ROW($AC117)-1)&lt;&gt;""),ROW($AC$1:INDIRECT("$AC$"&amp;ROW($AC117)-1))),1)+
INDEX($AD:$AD,LOOKUP(2,1/($AD$1:INDIRECT("$AD$"&amp;ROW($AD117)-1)&lt;&gt;""),ROW($AD$1:INDIRECT("$AD$"&amp;ROW($AD117)-1))),1)+
INDEX($AE:$AE,LOOKUP(2,1/($AE$1:INDIRECT("$AE$"&amp;ROW($AE117)-1)&lt;&gt;""),ROW($AE$1:INDIRECT("$AE$"&amp;ROW($AD117)-1))),1)+
INDEX($AE:$AF,LOOKUP(2,1/($AF$1:INDIRECT("$AF$"&amp;ROW($AF117)-1)&lt;&gt;""),ROW($AF$1:INDIRECT("$AF$"&amp;ROW($AD117)-1))),1)+
INDEX($AG:$AG,LOOKUP(2,1/($AG$1:INDIRECT("$AG$"&amp;ROW($AG117)-1)&lt;&gt;""),ROW($AG$1:INDIRECT("$AG$"&amp;ROW($AD117)-1))),1)+
INDEX($AH:$AH,LOOKUP(2,1/($AH$1:INDIRECT("$AH$"&amp;ROW($AH117)-1)&lt;&gt;""),ROW($AH$1:INDIRECT("$AH$"&amp;ROW($AD117)-1))),1)&gt;=510,0,
IF(INDEX($AE:$AE,LOOKUP(2,1/($AE$1:INDIRECT("$AE$"&amp;ROW($AE117)-1)&lt;&gt;""),ROW($AE$1:INDIRECT("$AE$"&amp;ROW($AE117)-1))),1)&gt;=255,0,
VLOOKUP(INDIRECT("$G$"&amp;LOOKUP(2,1/($AE$1:INDIRECT("$AE$"&amp;ROW($AE117)-1)&lt;&gt;""),ROW($AE$1:INDIRECT("$AE$"&amp;ROW($AE117)-1)))),'EV and Base'!$A$1:$N$671,5,FALSE))))</f>
        <v>7</v>
      </c>
      <c r="AF117" s="2" cm="1">
        <f t="array" aca="1" ref="AF117" ca="1">IF(NOT(ISNUMBER(INDEX($A:$A, LOOKUP(2, 1 / ($A$1:INDIRECT("$A$"&amp;ROW($A117)) &lt;&gt; ""),ROW($A$1:INDIRECT("$A$"&amp;ROW($A117)))), 1))), "",
INDEX($AF:$AF, LOOKUP(2, 1 / ($AF$1:INDIRECT("$AF$"&amp;ROW($AF117)-1) &lt;&gt; ""),ROW($AF$1:INDIRECT("$AF$"&amp;ROW($AF117)-1))), 1)+
IF(INDEX($AC:$AC, LOOKUP(2, 1 / ($AC$1:INDIRECT("$AC$"&amp;ROW($AC117)-1) &lt;&gt; ""),ROW($AC$1:INDIRECT("$AC$"&amp;ROW($AC117)-1))), 1)+
INDEX($AD:$AD, LOOKUP(2, 1 / ($AD$1:INDIRECT("$AD$"&amp;ROW($AD117)-1) &lt;&gt; ""),ROW($AD$1:INDIRECT("$AD$"&amp;ROW($AD117)-1))), 1)+
INDEX($AE:$AE, LOOKUP(2, 1 / ($AE$1:INDIRECT("$AE$"&amp;ROW($AE117)-1) &lt;&gt; ""),ROW($AE$1:INDIRECT("$AE$"&amp;ROW($AD117)-1))), 1)+
INDEX($AE:$AF, LOOKUP(2, 1 / ($AF$1:INDIRECT("$AF$"&amp;ROW($AF117)-1) &lt;&gt; ""),ROW($AF$1:INDIRECT("$AF$"&amp;ROW($AD117)-1))), 1)+
INDEX($AG:$AG, LOOKUP(2, 1 / ($AG$1:INDIRECT("$AG$"&amp;ROW($AG117)-1) &lt;&gt; ""),ROW($AG$1:INDIRECT("$AG$"&amp;ROW($AD117)-1))), 1)+
INDEX($AH:$AH, LOOKUP(2, 1 / ($AH$1:INDIRECT("$AH$"&amp;ROW($AH117)-1) &lt;&gt; ""),ROW($AH$1:INDIRECT("$AH$"&amp;ROW($AD117)-1))), 1)&gt;=510,0,
IF(INDEX($AF:$AF, LOOKUP(2, 1 / ($AF$1:INDIRECT("$AF$"&amp;ROW($AF117)-1) &lt;&gt; ""),ROW($AF$1:INDIRECT("$AF$"&amp;ROW($AF117)-1))), 1)&gt;=255,0,
VLOOKUP(INDIRECT("$G$"&amp;LOOKUP(2, 1 / ($AF$1:INDIRECT("$AF$"&amp;ROW($AF117)-1) &lt;&gt; ""),ROW($AF$1:INDIRECT("$AF$"&amp;ROW($AF117)-1)))), 'EV and Base'!$A$1:$N$671, 6, FALSE))))</f>
        <v>1</v>
      </c>
      <c r="AG117" s="2" cm="1">
        <f t="array" aca="1" ref="AG117" ca="1">IF(NOT(ISNUMBER(INDEX($A:$A, LOOKUP(2, 1 / ($A$1:INDIRECT("$A$"&amp;ROW($A117)) &lt;&gt; ""),ROW($A$1:INDIRECT("$A$"&amp;ROW($A117)))), 1))), "",
INDEX($AG:$AG, LOOKUP(2, 1 / ($AG$1:INDIRECT("$AG$"&amp;ROW($AG117)-1) &lt;&gt; ""),ROW($AG$1:INDIRECT("$AG$"&amp;ROW($AG117)-1))), 1)+
IF(INDEX($AC:$AC, LOOKUP(2, 1 / ($AC$1:INDIRECT("$AC$"&amp;ROW($AC117)-1) &lt;&gt; ""),ROW($AC$1:INDIRECT("$AC$"&amp;ROW($AC117)-1))), 1)+
INDEX($AD:$AD, LOOKUP(2, 1 / ($AD$1:INDIRECT("$AD$"&amp;ROW($AD117)-1) &lt;&gt; ""),ROW($AD$1:INDIRECT("$AD$"&amp;ROW($AD117)-1))), 1)+
INDEX($AE:$AE, LOOKUP(2, 1 / ($AE$1:INDIRECT("$AE$"&amp;ROW($AE117)-1) &lt;&gt; ""),ROW($AE$1:INDIRECT("$AE$"&amp;ROW($AD117)-1))), 1)+
INDEX($AE:$AF, LOOKUP(2, 1 / ($AF$1:INDIRECT("$AF$"&amp;ROW($AF117)-1) &lt;&gt; ""),ROW($AF$1:INDIRECT("$AF$"&amp;ROW($AD117)-1))), 1)+
INDEX($AG:$AG, LOOKUP(2, 1 / ($AG$1:INDIRECT("$AG$"&amp;ROW($AG117)-1) &lt;&gt; ""),ROW($AG$1:INDIRECT("$AG$"&amp;ROW($AD117)-1))), 1)+
INDEX($AH:$AH, LOOKUP(2, 1 / ($AH$1:INDIRECT("$AH$"&amp;ROW($AH117)-1) &lt;&gt; ""),ROW($AH$1:INDIRECT("$AH$"&amp;ROW($AD117)-1))), 1)&gt;=510,0,
IF(INDEX($AG:$AG, LOOKUP(2, 1 / ($AG$1:INDIRECT("$AG$"&amp;ROW($AG117)-1) &lt;&gt; ""),ROW($AG$1:INDIRECT("$AG$"&amp;ROW($AG117)-1))), 1)&gt;=255,0,
VLOOKUP(INDIRECT("$G$"&amp;LOOKUP(2, 1 / ($AG$1:INDIRECT("$AG$"&amp;ROW($AG117)-1) &lt;&gt; ""),ROW($AG$1:INDIRECT("$AG$"&amp;ROW($AG117)-1)))), 'EV and Base'!$A$1:$N$671, 7, FALSE))))</f>
        <v>0</v>
      </c>
      <c r="AH117" s="24" cm="1">
        <f t="array" aca="1" ref="AH117" ca="1">IF(NOT(ISNUMBER(INDEX($A:$A,LOOKUP(2,1/($A$1:INDIRECT("$A$"&amp;ROW($A117))&lt;&gt;""),ROW($A$1:INDIRECT("$A$"&amp;ROW($A117)))),1))),"",
INDEX($AH:$AH,LOOKUP(2,1/($AH$1:INDIRECT("$AH$"&amp;ROW($AH117)-1)&lt;&gt;""),ROW($AH$1:INDIRECT("$AH$"&amp;ROW($AH117)-1))),1)+
IF(INDEX($AC:$AC,LOOKUP(2,1/($AC$1:INDIRECT("$AC$"&amp;ROW($AC117)-1)&lt;&gt;""),ROW($AC$1:INDIRECT("$AC$"&amp;ROW($AC117)-1))),1)+
INDEX($AD:$AD,LOOKUP(2,1/($AD$1:INDIRECT("$AD$"&amp;ROW($AD117)-1)&lt;&gt;""),ROW($AD$1:INDIRECT("$AD$"&amp;ROW($AD117)-1))),1)+
INDEX($AE:$AE,LOOKUP(2,1/($AE$1:INDIRECT("$AE$"&amp;ROW($AE117)-1)&lt;&gt;""),ROW($AE$1:INDIRECT("$AE$"&amp;ROW($AD117)-1))),1)+
INDEX($AE:$AF,LOOKUP(2,1/($AF$1:INDIRECT("$AF$"&amp;ROW($AF117)-1)&lt;&gt;""),ROW($AF$1:INDIRECT("$AF$"&amp;ROW($AD117)-1))),1)+
INDEX($AG:$AG,LOOKUP(2,1/($AG$1:INDIRECT("$AG$"&amp;ROW($AG117)-1)&lt;&gt;""),ROW($AG$1:INDIRECT("$AG$"&amp;ROW($AD117)-1))),1)+
INDEX($AH:$AH,LOOKUP(2,1/($AH$1:INDIRECT("$AH$"&amp;ROW($AH117)-1)&lt;&gt;""),ROW($AH$1:INDIRECT("$AH$"&amp;ROW($AD117)-1))),1)&gt;=510,0,
IF(INDEX($AH:$AH,LOOKUP(2,1/($AH$1:INDIRECT("$AH$"&amp;ROW($AH117)-1)&lt;&gt;""),ROW($AH$1:INDIRECT("$AH$"&amp;ROW($AH117)-1))),1)&gt;=255,0,
VLOOKUP(INDIRECT("$G$"&amp;LOOKUP(2,1/($AH$1:INDIRECT("$AH$"&amp;ROW($AH117)-1)&lt;&gt;""),ROW($AH$1:INDIRECT("$AH$"&amp;ROW($AH117)-1)))),'EV and Base'!$A$1:$N$671,8,FALSE))))</f>
        <v>12</v>
      </c>
      <c r="AI117" s="29" cm="1">
        <f t="array" aca="1" ref="AI117" ca="1">IF(NOT(ISNUMBER(INDEX($A:$A,LOOKUP(2,1/($A$1:INDIRECT("$A$"&amp;ROW($A117))&lt;&gt;""),ROW($A$1:INDIRECT("$A$"&amp;ROW($A117)))),1))),"",
ROUNDDOWN((((2*VLOOKUP($AA117,'EV and Base'!$A$1:$N$671,9,FALSE))+31+ROUNDDOWN($AC117/4,0))*$AB117)/100,0)+$AB117+10)</f>
        <v>75</v>
      </c>
      <c r="AJ117" s="21" cm="1">
        <f t="array" aca="1" ref="AJ117" ca="1">IF(NOT(ISNUMBER(INDEX($A:$A, LOOKUP(2, 1 / ($A$1:INDIRECT("$A$"&amp;ROW($A117)) &lt;&gt; ""),ROW($A$1:INDIRECT("$A$"&amp;ROW($A117)))), 1))), "",
ROUNDDOWN((ROUNDDOWN((((2*VLOOKUP($AA117, 'EV and Base'!$A$1:$N$671, 10, FALSE))+31+ROUNDDOWN($AD117/4, 0))*$AB117)/100, 0)+5)*1.1, 0))</f>
        <v>59</v>
      </c>
      <c r="AK117" s="21" t="str" cm="1">
        <f t="array" aca="1" ref="AK117" ca="1">IF(NOT(ISNUMBER(INDEX($A:$A, LOOKUP(2, 1 / ($A$1:INDIRECT("$A$"&amp;ROW($A117)) &lt;&gt; ""),ROW($A$1:INDIRECT("$A$"&amp;ROW($A117)))), 1))), "",
ROUNDDOWN((ROUNDDOWN((((2*VLOOKUP($AA117, 'EV and Base'!$A$1:$N$671, 11, FALSE))+30+ROUNDDOWN($AE117/4, 0))*$AB117)/100, 0)+5), 0)
&amp;"-"&amp;
ROUNDDOWN((ROUNDDOWN((((2*VLOOKUP($AA117, 'EV and Base'!$A$1:$N$671, 11, FALSE))+31+ROUNDDOWN($AE117/4, 0))*$AB117)/100, 0)+5), 0))</f>
        <v>45-45</v>
      </c>
      <c r="AL117" s="21" t="str" cm="1">
        <f t="array" aca="1" ref="AL117" ca="1">IF(NOT(ISNUMBER(INDEX($A:$A, LOOKUP(2, 1 / ($A$1:INDIRECT("$A$"&amp;ROW($A117)) &lt;&gt; ""),ROW($A$1:INDIRECT("$A$"&amp;ROW($A117)))), 1))), "",
ROUNDDOWN((ROUNDDOWN((((2*VLOOKUP($AA117, 'EV and Base'!$A$1:$N$671, 12, FALSE))+0+ROUNDDOWN($AF117/4, 0))*$AB117)/100, 0)+5)*0.9, 0)
&amp;"-"&amp;
ROUNDDOWN((ROUNDDOWN((((2*VLOOKUP($AA117, 'EV and Base'!$A$1:$N$671, 12, FALSE))+31+ROUNDDOWN($AF117/4, 0))*$AB117)/100, 0)+5)*0.9, 0))</f>
        <v>19-27</v>
      </c>
      <c r="AM117" s="21" t="str" cm="1">
        <f t="array" aca="1" ref="AM117" ca="1">IF(NOT(ISNUMBER(INDEX($A:$A, LOOKUP(2, 1 / ($A$1:INDIRECT("$A$"&amp;ROW($A117)) &lt;&gt; ""),ROW($A$1:INDIRECT("$A$"&amp;ROW($A117)))), 1))), "",
ROUNDDOWN((ROUNDDOWN((((2*VLOOKUP($AA117, 'EV and Base'!$A$1:$N$671, 13, FALSE))+30+ROUNDDOWN($AG117/4, 0))*$AB117)/100, 0)+5), 0)
&amp;"-"&amp;
ROUNDDOWN((ROUNDDOWN((((2*VLOOKUP($AA117, 'EV and Base'!$A$1:$N$671, 13, FALSE))+31+ROUNDDOWN($AG117/4, 0))*$AB117)/100, 0)+5), 0))</f>
        <v>45-45</v>
      </c>
      <c r="AN117" s="25" cm="1">
        <f t="array" aca="1" ref="AN117" ca="1">IF(NOT(ISNUMBER(INDEX($A:$A, LOOKUP(2, 1 / ($A$1:INDIRECT("$A$"&amp;ROW($A117)) &lt;&gt; ""),ROW($A$1:INDIRECT("$A$"&amp;ROW($A117)))), 1))), "",
ROUNDDOWN((ROUNDDOWN((((2*VLOOKUP($AA117, 'EV and Base'!$A$1:$N$671, 14, FALSE))+31+ROUNDDOWN($AH117/4, 0))*$AB117)/100, 0)+5), 0))</f>
        <v>43</v>
      </c>
      <c r="AO117" s="23" cm="1">
        <f t="array" aca="1" ref="AO117" ca="1">IF(NOT(ISNUMBER(INDEX($A:$A, LOOKUP(2, 1 / ($A$1:INDIRECT("$A$"&amp;ROW($A117)) &lt;&gt; ""),ROW($A$1:INDIRECT("$A$"&amp;ROW($A117)))), 1))), "",
ROUNDDOWN((((2*VLOOKUP($AA117, 'EV and Base'!$A$1:$N$671, 9, FALSE))+31+ROUNDDOWN($AC117/4, 0))*$AB117)/100, 0)+$AB117+10)</f>
        <v>75</v>
      </c>
      <c r="AP117" s="2" cm="1">
        <f t="array" aca="1" ref="AP117" ca="1">IF(NOT(ISNUMBER(INDEX($A:$A, LOOKUP(2, 1 / ($A$1:INDIRECT("$A$"&amp;ROW($A117)) &lt;&gt; ""),ROW($A$1:INDIRECT("$A$"&amp;ROW($A117)))), 1))), "",
ROUNDDOWN((ROUNDDOWN((((2*VLOOKUP($AA117, 'EV and Base'!$A$1:$N$671, 10, FALSE))+31+ROUNDDOWN($AD117/4, 0))*$AB117)/100, 0)+5)*1.1, 0))</f>
        <v>59</v>
      </c>
      <c r="AQ117" s="2" cm="1">
        <f t="array" aca="1" ref="AQ117" ca="1">IF(NOT(ISNUMBER(INDEX($A:$A, LOOKUP(2, 1 / ($A$1:INDIRECT("$A$"&amp;ROW($A117)) &lt;&gt; ""),ROW($A$1:INDIRECT("$A$"&amp;ROW($A117)))), 1))), "",
ROUNDDOWN((ROUNDDOWN((((2*VLOOKUP($AA117, 'EV and Base'!$A$1:$N$671, 11, FALSE))+$AV$2+ROUNDDOWN($AE117/4, 0))*$AB117)/100, 0)+5), 0))</f>
        <v>45</v>
      </c>
      <c r="AR117" s="22" cm="1">
        <f t="array" aca="1" ref="AR117" ca="1">IF(NOT(ISNUMBER(INDEX($A:$A, LOOKUP(2, 1 / ($A$1:INDIRECT("$A$"&amp;ROW($A117)) &lt;&gt; ""),ROW($A$1:INDIRECT("$A$"&amp;ROW($A117)))), 1))), "",
ROUNDDOWN((ROUNDDOWN((((2*VLOOKUP($AA117, 'EV and Base'!$A$1:$N$671, 12, FALSE))+$AW$2+ROUNDDOWN($AF117/4, 0))*$AB117)/100, 0)+5)*0.9, 0))</f>
        <v>23</v>
      </c>
      <c r="AS117" s="2" cm="1">
        <f t="array" aca="1" ref="AS117" ca="1">IF(NOT(ISNUMBER(INDEX($A:$A, LOOKUP(2, 1 / ($A$1:INDIRECT("$A$"&amp;ROW($A117)) &lt;&gt; ""),ROW($A$1:INDIRECT("$A$"&amp;ROW($A117)))), 1))), "",
ROUNDDOWN((ROUNDDOWN((((2*VLOOKUP($AA117, 'EV and Base'!$A$1:$N$671, 13, FALSE))+$AX$2+ROUNDDOWN($AG117/4, 0))*$AB117)/100, 0)+5), 0))</f>
        <v>45</v>
      </c>
      <c r="AT117" s="24" cm="1">
        <f t="array" aca="1" ref="AT117" ca="1">IF(NOT(ISNUMBER(INDEX($A:$A, LOOKUP(2, 1 / ($A$1:INDIRECT("$A$"&amp;ROW($A117)) &lt;&gt; ""),ROW($A$1:INDIRECT("$A$"&amp;ROW($A117)))), 1))), "",
ROUNDDOWN((ROUNDDOWN((((2*VLOOKUP($AA117, 'EV and Base'!$A$1:$N$671, 14, FALSE))+31+ROUNDDOWN($AH117/4, 0))*$AB117)/100, 0)+5), 0))</f>
        <v>43</v>
      </c>
      <c r="AU117" s="28">
        <v>162</v>
      </c>
      <c r="AY117" cm="1">
        <f t="array" aca="1" ref="AY117" ca="1">IF(NOT(ISNUMBER(INDEX($A:$A,LOOKUP(2,1/($A$1:INDIRECT("$A$"&amp;ROW($A117))&lt;&gt;""),ROW($A$1:INDIRECT("$A$"&amp;ROW($A117)))),1))),"",
INDEX($AY:$AY,LOOKUP(2,1/($AY$1:INDIRECT("$AY$"&amp;ROW($AY117)-1)&lt;&gt;""),ROW($AY$1:INDIRECT("$AY$"&amp;ROW($AY117)-1))),1)+$BL117)</f>
        <v>12944</v>
      </c>
      <c r="AZ117" s="3" cm="1">
        <f t="array" aca="1" ref="AZ117" ca="1">IF(NOT(ISNUMBER(INDEX($A:$A, LOOKUP(2, 1 / ($A$1:INDIRECT("$A$"&amp;ROW($A117)) &lt;&gt; ""),ROW($A$1:INDIRECT("$A$"&amp;ROW($A117)))), 1))), "",
VLOOKUP(INDIRECT("$G$"&amp;LOOKUP(2, 1 / ($AY$1:INDIRECT("$AY$"&amp;ROW($AY117)-1) &lt;&gt; ""),ROW($AY$1:INDIRECT("$AY$"&amp;ROW($AY117)-1)))),'EV and Base'!A112:N782,2,FALSE))</f>
        <v>221</v>
      </c>
      <c r="BA117" s="3" cm="1">
        <f t="array" aca="1" ref="BA117" ca="1">IF(NOT(ISNUMBER(INDEX($A:$A, LOOKUP(2, 1 / ($A$1:INDIRECT("$A$"&amp;ROW($A117)) &lt;&gt; ""),ROW($A$1:INDIRECT("$A$"&amp;ROW($A117)))), 1))), "",
INDIRECT("$I$"&amp;LOOKUP(2, 1 / ($AY$1:INDIRECT("$AY$"&amp;ROW($AY117)-1) &lt;&gt; ""),ROW($AY$1:INDIRECT("$AY$"&amp;ROW($AY117)-1)))))</f>
        <v>23</v>
      </c>
      <c r="BB117" s="1" cm="1">
        <f t="array" aca="1" ref="BB117" ca="1">IF(NOT(ISNUMBER(INDEX($A:$A, LOOKUP(2, 1 / ($A$1:INDIRECT("$A$"&amp;ROW($A117)) &lt;&gt; ""),ROW($A$1:INDIRECT("$A$"&amp;ROW($A117)))), 1))), "",
INDIRECT("$AB$"&amp;LOOKUP(2, 1 / ($AY$1:INDIRECT("$AY$"&amp;ROW($AY117)-1) &lt;&gt; ""),ROW($AY$1:INDIRECT("$AY$"&amp;ROW($AY117)-1)))))</f>
        <v>24</v>
      </c>
      <c r="BC117" s="3" cm="1">
        <f t="array" aca="1" ref="BC117" ca="1">IF(NOT(ISNUMBER(INDEX($A:$A,LOOKUP(2,1/($A$1:INDIRECT("$A$"&amp;ROW($A117))&lt;&gt;""),ROW($A$1:INDIRECT("$A$"&amp;ROW($A117)))),1))),"",
$BA117+$BA117+10)</f>
        <v>56</v>
      </c>
      <c r="BD117" s="3" cm="1">
        <f t="array" aca="1" ref="BD117" ca="1">IF(NOT(ISNUMBER(INDEX($A:$A,LOOKUP(2,1/($A$1:INDIRECT("$A$"&amp;ROW($A117))&lt;&gt;""),ROW($A$1:INDIRECT("$A$"&amp;ROW($A117)))),1))),"",
$BA117+$BB117+10)</f>
        <v>57</v>
      </c>
      <c r="BE117" s="3" cm="1">
        <f t="array" aca="1" ref="BE117" ca="1">IF(NOT(ISNUMBER(INDEX($A:$A,LOOKUP(2,1/($A$1:INDIRECT("$A$"&amp;ROW($A117))&lt;&gt;""),ROW($A$1:INDIRECT("$A$"&amp;ROW($A117)))),1))),"",
$BC117*$BC117)</f>
        <v>3136</v>
      </c>
      <c r="BF117" s="3" cm="1">
        <f t="array" aca="1" ref="BF117" ca="1">IF(NOT(ISNUMBER(INDEX($A:$A,LOOKUP(2,1/($A$1:INDIRECT("$A$"&amp;ROW($A117))&lt;&gt;""),ROW($A$1:INDIRECT("$A$"&amp;ROW($A117)))),1))),"",
$BD117*$BD117)</f>
        <v>3249</v>
      </c>
      <c r="BG117" s="3" cm="1">
        <f t="array" aca="1" ref="BG117" ca="1">IF(NOT(ISNUMBER(INDEX($A:$A,LOOKUP(2,1/($A$1:INDIRECT("$A$"&amp;ROW($A117))&lt;&gt;""),ROW($A$1:INDIRECT("$A$"&amp;ROW($A117)))),1))),"",
_xlfn.FLOOR.MATH(1.5*_xlfn.FLOOR.MATH($AZ117*BA117/5)))</f>
        <v>1524</v>
      </c>
      <c r="BH117" s="3" cm="1">
        <f t="array" aca="1" ref="BH117" ca="1">IF(NOT(ISNUMBER(INDEX($A:$A, LOOKUP(2, 1 / ($A$1:INDIRECT("$A$"&amp;ROW($A117)) &lt;&gt; ""),ROW($A$1:INDIRECT("$A$"&amp;ROW($A117)))), 1))), "",
_xlfn.FLOOR.MATH($BG117/IF(OR(INDIRECT("$C$"&amp;LOOKUP(2, 1 / ($AY$1:INDIRECT("$AY$"&amp;ROW($AY117)-1) &lt;&gt; ""),ROW($AY$1:INDIRECT("$AY$"&amp;ROW($AY117)-1))))="Multi",
INDIRECT("$C$"&amp;LOOKUP(2, 1 / ($AY$1:INDIRECT("$AY$"&amp;ROW($AY117)-1) &lt;&gt; ""),ROW($AY$1:INDIRECT("$AY$"&amp;ROW($AY117)-1))))="Double"),2,1)))</f>
        <v>1524</v>
      </c>
      <c r="BI117" s="3" cm="1">
        <f t="array" aca="1" ref="BI117" ca="1">IF(NOT(ISNUMBER(INDEX($A:$A,LOOKUP(2,1/($A$1:INDIRECT("$A$"&amp;ROW($A117))&lt;&gt;""),ROW($A$1:INDIRECT("$A$"&amp;ROW($A117)))),1))),"",
VLOOKUP($BC117,GameFreakSQRT!$A$1:$B$200,2,FALSE))</f>
        <v>30652</v>
      </c>
      <c r="BJ117" s="3" cm="1">
        <f t="array" aca="1" ref="BJ117" ca="1">IF(NOT(ISNUMBER(INDEX($A:$A,LOOKUP(2,1/($A$1:INDIRECT("$A$"&amp;ROW($A117))&lt;&gt;""),ROW($A$1:INDIRECT("$A$"&amp;ROW($A117)))),1))),"",
VLOOKUP($BD117,GameFreakSQRT!$A$1:$B$200,2,FALSE))</f>
        <v>30924</v>
      </c>
      <c r="BK117" s="3" cm="1">
        <f t="array" aca="1" ref="BK117" ca="1">IF(NOT(ISNUMBER(INDEX($A:$A,LOOKUP(2,1/($A$1:INDIRECT("$A$"&amp;ROW($A117))&lt;&gt;""),ROW($A$1:INDIRECT("$A$"&amp;ROW($A117)))),1))),"",
_xlfn.FLOOR.MATH((($BI117*$BE117)*$BH117)/($BJ117*$BF117))+1)</f>
        <v>1459</v>
      </c>
      <c r="BL117" s="3" cm="1">
        <f t="array" aca="1" ref="BL117" ca="1">IF(NOT(ISNUMBER(INDEX($A:$A,LOOKUP(2,1/($A$1:INDIRECT("$A$"&amp;ROW($A117))&lt;&gt;""),ROW($A$1:INDIRECT("$A$"&amp;ROW($A117)))),1))),"",
_xlfn.FLOOR.MATH($BK117*IF(NOT(INDIRECT("$Z$"&amp;LOOKUP(2, 1 / ($AY$1:INDIRECT("$AY$"&amp;ROW($AY117)-1) &lt;&gt; ""),ROW($AY$1:INDIRECT("$AY$"&amp;ROW($AY117)-1))))=""),1.5,1)))</f>
        <v>1459</v>
      </c>
      <c r="BM117" s="3" cm="1">
        <f t="array" aca="1" ref="BM117" ca="1">IF(NOT(ISNUMBER(INDEX($A:$A, LOOKUP(2, 1 / ($A$1:INDIRECT("$A$"&amp;ROW($A117)) &lt;&gt; ""),ROW($A$1:INDIRECT("$A$"&amp;ROW($A117)))), 1))), "",
INDIRECT("$Y$"&amp;LOOKUP(2, 1 / ($AY$1:INDIRECT("$AY$"&amp;ROW($AY117)-1) &lt;&gt; ""),ROW($AY$1:INDIRECT("$AY$"&amp;ROW($AY117)-1)))))</f>
        <v>1459</v>
      </c>
      <c r="BN117" s="3" t="b">
        <f t="shared" ca="1" si="7"/>
        <v>1</v>
      </c>
      <c r="CT117" s="3" cm="1">
        <f t="array" aca="1" ref="CT117" ca="1">IF(NOT(ISNUMBER(INDEX($A:$A, LOOKUP(2, 1 / ($A$1:INDIRECT("$A$"&amp;ROW($A117)) &lt;&gt; ""),ROW($A$1:INDIRECT("$A$"&amp;ROW($A117)))), 1))), "",
$AY117-INDEX($AY:$AY, LOOKUP(2, 1 / ($AY$1:INDIRECT("$AV$"&amp;ROW($AY117)-1) &lt;&gt; ""),ROW($AY$1:INDIRECT("$AV$"&amp;ROW($AY117)-1))), 1))</f>
        <v>12944</v>
      </c>
      <c r="CU117" s="3" cm="1">
        <f t="array" aca="1" ref="CU117" ca="1">IF(NOT(ISNUMBER(INDEX($A:$A, LOOKUP(2, 1 / ($A$1:INDIRECT("$A$"&amp;ROW($A117)) &lt;&gt; ""),ROW($A$1:INDIRECT("$A$"&amp;ROW($A117)))), 1))), "",
INDEX($Y:$Y, LOOKUP(2, 1 / ($Y$1:INDIRECT("$Y$"&amp;ROW($Y117)-1) &lt;&gt; ""),ROW($Y$1:INDIRECT("$Y$"&amp;ROW($Y117)-1))), 1))</f>
        <v>1459</v>
      </c>
      <c r="CV117" s="1">
        <f ca="1">IFERROR(VLOOKUP($AY117, 'Medium-Slow'!$A$1:$B$101, 2, TRUE),"")</f>
        <v>25</v>
      </c>
    </row>
    <row r="118" spans="1:100" x14ac:dyDescent="0.45">
      <c r="A118" s="69"/>
      <c r="B118" s="69"/>
      <c r="C118" s="69" t="str">
        <f t="shared" ref="C118:C120" si="12">$C117</f>
        <v>Single</v>
      </c>
      <c r="D118" s="69"/>
      <c r="E118" s="69"/>
      <c r="F118" s="56">
        <v>4</v>
      </c>
      <c r="G118" s="2" t="s">
        <v>297</v>
      </c>
      <c r="H118" s="2" t="s">
        <v>50</v>
      </c>
      <c r="I118" s="2">
        <v>20</v>
      </c>
      <c r="J118" s="2" t="s">
        <v>87</v>
      </c>
      <c r="K118" s="2" t="s">
        <v>52</v>
      </c>
      <c r="L118" s="2" t="s">
        <v>53</v>
      </c>
      <c r="M118" s="2" t="s">
        <v>243</v>
      </c>
      <c r="N118" s="2" t="s">
        <v>168</v>
      </c>
      <c r="O118" s="2" t="s">
        <v>298</v>
      </c>
      <c r="P118" s="2" t="s">
        <v>287</v>
      </c>
      <c r="Q118" s="2">
        <v>6</v>
      </c>
      <c r="R118" s="2">
        <f>_xlfn.FLOOR.MATH((((2*VLOOKUP(G118, 'EV and Base'!$A$1:$N$671, 9, FALSE))+$Q118)*$I118)/100)+$I118+10</f>
        <v>61</v>
      </c>
      <c r="S118" s="2">
        <f>_xlfn.FLOOR.MATH((_xlfn.FLOOR.MATH((((2*VLOOKUP($G118, 'EV and Base'!$A$1:$N$671, 10, FALSE))+$Q118)*$I118)/100)+5)*
IF(OR($J118="Lonely", $J118="Brave", $J118="Adamant", $J118="Naughty"), 1.1,
IF(OR($J118="Bold", $J118="Timid", $J118="Modest", $J118="Calm"), 0.9, 1)))</f>
        <v>36</v>
      </c>
      <c r="T118" s="2">
        <f>_xlfn.FLOOR.MATH((_xlfn.FLOOR.MATH((((2*VLOOKUP($G118, 'EV and Base'!$A$1:$N$671, 11, FALSE))+$Q118)*$I118)/100)+5)*
IF(OR($J118="Bold", $J118="Relaxed", $J118="Impish", $J118="Lax"), 1.1,
IF(OR($J118="Lonely", $J118="Hasty", $J118="Mild", $J118="Gentle"), 0.9, 1)))</f>
        <v>30</v>
      </c>
      <c r="U118" s="2">
        <f>_xlfn.FLOOR.MATH((_xlfn.FLOOR.MATH((((2*VLOOKUP($G118, 'EV and Base'!$A$1:$N$671, 12, FALSE))+$Q118)*$I118)/100)+5)*
IF(OR($J118="Modest", $J118="Mild", $J118="Quiet", $J118="Rash"), 1.1,
IF(OR($J118="Adamant", $J118="Impish", $J118="Jolly", $J118="Careful"), 0.9, 1)))</f>
        <v>39</v>
      </c>
      <c r="V118" s="2">
        <f>_xlfn.FLOOR.MATH((_xlfn.FLOOR.MATH((((2*VLOOKUP($G118, 'EV and Base'!$A$1:$N$671, 13, FALSE))+$Q118)*$I118)/100)+5)*
IF(OR($J118="Calm", $J118="Gentle", $J118="Sassy", $J118="Careful"), 1.1,
IF(OR($J118="Naughty", $J118="Lax", $J118="Naive", $J118="Rash"), 0.9, 1)))</f>
        <v>33</v>
      </c>
      <c r="W118" s="2">
        <f>_xlfn.FLOOR.MATH((_xlfn.FLOOR.MATH((((2*VLOOKUP($G118, 'EV and Base'!$A$1:$N$671, 14, FALSE))+$Q118)*$I118)/100)+5)*
IF(OR($J118="Timid", $J118="Hasty", $J118="Jolly", $J118="Naive"), 1.1,
IF(OR($J118="Brave", $J118="Relaxed", $J118="Quiet", $J118="Sassy"), 0.9, 1)))</f>
        <v>27</v>
      </c>
      <c r="X118" s="69"/>
      <c r="Y118" s="1">
        <v>656</v>
      </c>
      <c r="AA118" s="23" t="str" cm="1">
        <f t="array" aca="1" ref="AA118" ca="1">IF(NOT(ISNUMBER(INDEX($A:$A,LOOKUP(2,1/($A$1:INDIRECT("$A$"&amp;ROW($A118))&lt;&gt;""),ROW($A$1:INDIRECT("$A$"&amp;ROW($A118)))),1))),"",
IF(NOT(ISNUMBER($A118)),$AA117,
IF($AB118&lt;16,"Lillipup",
IF($AB118&lt;32,"Herdier",
"Stoutland"))))</f>
        <v>Herdier</v>
      </c>
      <c r="AB118" s="25" cm="1">
        <f t="array" aca="1" ref="AB118" ca="1">IF(NOT(ISNUMBER(INDEX($A:$A, LOOKUP(2, 1 / ($A$1:INDIRECT("$A$"&amp;ROW($A118)) &lt;&gt; ""),ROW($A$1:INDIRECT("$A$"&amp;ROW($A118)))), 1))), "",
VLOOKUP($AY118,'Medium-Slow'!$A$1:$B$101,2,TRUE))</f>
        <v>26</v>
      </c>
      <c r="AC118" s="23" cm="1">
        <f t="array" aca="1" ref="AC118" ca="1">IF(NOT(ISNUMBER(INDEX($A:$A, LOOKUP(2, 1 / ($A$1:INDIRECT("$A$"&amp;ROW($A118)) &lt;&gt; ""),ROW($A$1:INDIRECT("$A$"&amp;ROW($A118)))), 1))), "",
INDEX($AC:$AC, LOOKUP(2, 1 / ($AC$1:INDIRECT("$AC$"&amp;ROW($AC118)-1) &lt;&gt; ""),ROW($AC$1:INDIRECT("$AC$"&amp;ROW($AC118)-1))), 1)+
IF(INDEX($AC:$AC, LOOKUP(2, 1 / ($AC$1:INDIRECT("$AC$"&amp;ROW($AC118)-1) &lt;&gt; ""),ROW($AC$1:INDIRECT("$AC$"&amp;ROW($AC118)-1))), 1)+
INDEX($AD:$AD, LOOKUP(2, 1 / ($AD$1:INDIRECT("$AD$"&amp;ROW($AD118)-1) &lt;&gt; ""),ROW($AD$1:INDIRECT("$AD$"&amp;ROW($AD118)-1))), 1)+
INDEX($AE:$AE, LOOKUP(2, 1 / ($AE$1:INDIRECT("$AE$"&amp;ROW($AE118)-1) &lt;&gt; ""),ROW($AE$1:INDIRECT("$AE$"&amp;ROW($AD118)-1))), 1)+
INDEX($AE:$AF, LOOKUP(2, 1 / ($AF$1:INDIRECT("$AF$"&amp;ROW($AF118)-1) &lt;&gt; ""),ROW($AF$1:INDIRECT("$AF$"&amp;ROW($AD118)-1))), 1)+
INDEX($AG:$AG, LOOKUP(2, 1 / ($AG$1:INDIRECT("$AG$"&amp;ROW($AG118)-1) &lt;&gt; ""),ROW($AG$1:INDIRECT("$AG$"&amp;ROW($AD118)-1))), 1)+
INDEX($AH:$AH, LOOKUP(2, 1 / ($AH$1:INDIRECT("$AH$"&amp;ROW($AH118)-1) &lt;&gt; ""),ROW($AH$1:INDIRECT("$AH$"&amp;ROW($AD118)-1))), 1)&gt;=510,0,
IF(INDEX($AC:$AC, LOOKUP(2, 1 / ($AC$1:INDIRECT("$AC$"&amp;ROW($AC118)-1) &lt;&gt; ""),ROW($AC$1:INDIRECT("$AC$"&amp;ROW($AC118)-1))), 1)&gt;=255,0,
VLOOKUP(INDIRECT("$G$"&amp;LOOKUP(2, 1 / ($AC$1:INDIRECT("$AC$"&amp;ROW($AC118)-1) &lt;&gt; ""),ROW($AC$1:INDIRECT("$AC$"&amp;ROW($AC118)-1)))), 'EV and Base'!$A$1:$N$671, 3, FALSE))))</f>
        <v>2</v>
      </c>
      <c r="AD118" s="2" cm="1">
        <f t="array" aca="1" ref="AD118" ca="1">IF(NOT(ISNUMBER(INDEX($A:$A, LOOKUP(2, 1 / ($A$1:INDIRECT("$A$"&amp;ROW($A118)) &lt;&gt; ""),ROW($A$1:INDIRECT("$A$"&amp;ROW($A118)))), 1))), "",
INDEX($AD:$AD, LOOKUP(2, 1 / ($AD$1:INDIRECT("$AD$"&amp;ROW($AD118)-1) &lt;&gt; ""),ROW($AD$1:INDIRECT("$AD$"&amp;ROW($AD118)-1))), 1)+
IF(INDEX($AC:$AC, LOOKUP(2, 1 / ($AC$1:INDIRECT("$AC$"&amp;ROW($AC118)-1) &lt;&gt; ""),ROW($AC$1:INDIRECT("$AC$"&amp;ROW($AC118)-1))), 1)+
INDEX($AD:$AD, LOOKUP(2, 1 / ($AD$1:INDIRECT("$AD$"&amp;ROW($AD118)-1) &lt;&gt; ""),ROW($AD$1:INDIRECT("$AD$"&amp;ROW($AD118)-1))), 1)+
INDEX($AE:$AE, LOOKUP(2, 1 / ($AE$1:INDIRECT("$AE$"&amp;ROW($AE118)-1) &lt;&gt; ""),ROW($AE$1:INDIRECT("$AE$"&amp;ROW($AD118)-1))), 1)+
INDEX($AE:$AF, LOOKUP(2, 1 / ($AF$1:INDIRECT("$AF$"&amp;ROW($AF118)-1) &lt;&gt; ""),ROW($AF$1:INDIRECT("$AF$"&amp;ROW($AD118)-1))), 1)+
INDEX($AG:$AG, LOOKUP(2, 1 / ($AG$1:INDIRECT("$AG$"&amp;ROW($AG118)-1) &lt;&gt; ""),ROW($AG$1:INDIRECT("$AG$"&amp;ROW($AD118)-1))), 1)+
INDEX($AH:$AH, LOOKUP(2, 1 / ($AH$1:INDIRECT("$AH$"&amp;ROW($AH118)-1) &lt;&gt; ""),ROW($AH$1:INDIRECT("$AH$"&amp;ROW($AD118)-1))), 1)&gt;=510,0,
IF(INDEX($AD:$AD, LOOKUP(2, 1 / ($AD$1:INDIRECT("$AD$"&amp;ROW($AD118)-1) &lt;&gt; ""),ROW($AD$1:INDIRECT("$AD$"&amp;ROW($AD118)-1))), 1)&gt;=255,0,
VLOOKUP(INDIRECT("$G$"&amp;LOOKUP(2, 1 / ($AD$1:INDIRECT("$AD$"&amp;ROW($AD118)-1) &lt;&gt; ""),ROW($AD$1:INDIRECT("$AD$"&amp;ROW($AD118)-1)))), 'EV and Base'!$A$1:$N$671, 4, FALSE))))</f>
        <v>32</v>
      </c>
      <c r="AE118" s="2" cm="1">
        <f t="array" aca="1" ref="AE118" ca="1">IF(NOT(ISNUMBER(INDEX($A:$A,LOOKUP(2,1/($A$1:INDIRECT("$A$"&amp;ROW($A118))&lt;&gt;""),ROW($A$1:INDIRECT("$A$"&amp;ROW($A118)))),1))),"",
INDEX($AE:$AE,LOOKUP(2,1/($AE$1:INDIRECT("$AE$"&amp;ROW($AE118)-1)&lt;&gt;""),ROW($AE$1:INDIRECT("$AE$"&amp;ROW($AE118)-1))),1)+
IF(INDEX($AC:$AC,LOOKUP(2,1/($AC$1:INDIRECT("$AC$"&amp;ROW($AC118)-1)&lt;&gt;""),ROW($AC$1:INDIRECT("$AC$"&amp;ROW($AC118)-1))),1)+
INDEX($AD:$AD,LOOKUP(2,1/($AD$1:INDIRECT("$AD$"&amp;ROW($AD118)-1)&lt;&gt;""),ROW($AD$1:INDIRECT("$AD$"&amp;ROW($AD118)-1))),1)+
INDEX($AE:$AE,LOOKUP(2,1/($AE$1:INDIRECT("$AE$"&amp;ROW($AE118)-1)&lt;&gt;""),ROW($AE$1:INDIRECT("$AE$"&amp;ROW($AD118)-1))),1)+
INDEX($AE:$AF,LOOKUP(2,1/($AF$1:INDIRECT("$AF$"&amp;ROW($AF118)-1)&lt;&gt;""),ROW($AF$1:INDIRECT("$AF$"&amp;ROW($AD118)-1))),1)+
INDEX($AG:$AG,LOOKUP(2,1/($AG$1:INDIRECT("$AG$"&amp;ROW($AG118)-1)&lt;&gt;""),ROW($AG$1:INDIRECT("$AG$"&amp;ROW($AD118)-1))),1)+
INDEX($AH:$AH,LOOKUP(2,1/($AH$1:INDIRECT("$AH$"&amp;ROW($AH118)-1)&lt;&gt;""),ROW($AH$1:INDIRECT("$AH$"&amp;ROW($AD118)-1))),1)&gt;=510,0,
IF(INDEX($AE:$AE,LOOKUP(2,1/($AE$1:INDIRECT("$AE$"&amp;ROW($AE118)-1)&lt;&gt;""),ROW($AE$1:INDIRECT("$AE$"&amp;ROW($AE118)-1))),1)&gt;=255,0,
VLOOKUP(INDIRECT("$G$"&amp;LOOKUP(2,1/($AE$1:INDIRECT("$AE$"&amp;ROW($AE118)-1)&lt;&gt;""),ROW($AE$1:INDIRECT("$AE$"&amp;ROW($AE118)-1)))),'EV and Base'!$A$1:$N$671,5,FALSE))))</f>
        <v>7</v>
      </c>
      <c r="AF118" s="2" cm="1">
        <f t="array" aca="1" ref="AF118" ca="1">IF(NOT(ISNUMBER(INDEX($A:$A, LOOKUP(2, 1 / ($A$1:INDIRECT("$A$"&amp;ROW($A118)) &lt;&gt; ""),ROW($A$1:INDIRECT("$A$"&amp;ROW($A118)))), 1))), "",
INDEX($AF:$AF, LOOKUP(2, 1 / ($AF$1:INDIRECT("$AF$"&amp;ROW($AF118)-1) &lt;&gt; ""),ROW($AF$1:INDIRECT("$AF$"&amp;ROW($AF118)-1))), 1)+
IF(INDEX($AC:$AC, LOOKUP(2, 1 / ($AC$1:INDIRECT("$AC$"&amp;ROW($AC118)-1) &lt;&gt; ""),ROW($AC$1:INDIRECT("$AC$"&amp;ROW($AC118)-1))), 1)+
INDEX($AD:$AD, LOOKUP(2, 1 / ($AD$1:INDIRECT("$AD$"&amp;ROW($AD118)-1) &lt;&gt; ""),ROW($AD$1:INDIRECT("$AD$"&amp;ROW($AD118)-1))), 1)+
INDEX($AE:$AE, LOOKUP(2, 1 / ($AE$1:INDIRECT("$AE$"&amp;ROW($AE118)-1) &lt;&gt; ""),ROW($AE$1:INDIRECT("$AE$"&amp;ROW($AD118)-1))), 1)+
INDEX($AE:$AF, LOOKUP(2, 1 / ($AF$1:INDIRECT("$AF$"&amp;ROW($AF118)-1) &lt;&gt; ""),ROW($AF$1:INDIRECT("$AF$"&amp;ROW($AD118)-1))), 1)+
INDEX($AG:$AG, LOOKUP(2, 1 / ($AG$1:INDIRECT("$AG$"&amp;ROW($AG118)-1) &lt;&gt; ""),ROW($AG$1:INDIRECT("$AG$"&amp;ROW($AD118)-1))), 1)+
INDEX($AH:$AH, LOOKUP(2, 1 / ($AH$1:INDIRECT("$AH$"&amp;ROW($AH118)-1) &lt;&gt; ""),ROW($AH$1:INDIRECT("$AH$"&amp;ROW($AD118)-1))), 1)&gt;=510,0,
IF(INDEX($AF:$AF, LOOKUP(2, 1 / ($AF$1:INDIRECT("$AF$"&amp;ROW($AF118)-1) &lt;&gt; ""),ROW($AF$1:INDIRECT("$AF$"&amp;ROW($AF118)-1))), 1)&gt;=255,0,
VLOOKUP(INDIRECT("$G$"&amp;LOOKUP(2, 1 / ($AF$1:INDIRECT("$AF$"&amp;ROW($AF118)-1) &lt;&gt; ""),ROW($AF$1:INDIRECT("$AF$"&amp;ROW($AF118)-1)))), 'EV and Base'!$A$1:$N$671, 6, FALSE))))</f>
        <v>1</v>
      </c>
      <c r="AG118" s="2" cm="1">
        <f t="array" aca="1" ref="AG118" ca="1">IF(NOT(ISNUMBER(INDEX($A:$A, LOOKUP(2, 1 / ($A$1:INDIRECT("$A$"&amp;ROW($A118)) &lt;&gt; ""),ROW($A$1:INDIRECT("$A$"&amp;ROW($A118)))), 1))), "",
INDEX($AG:$AG, LOOKUP(2, 1 / ($AG$1:INDIRECT("$AG$"&amp;ROW($AG118)-1) &lt;&gt; ""),ROW($AG$1:INDIRECT("$AG$"&amp;ROW($AG118)-1))), 1)+
IF(INDEX($AC:$AC, LOOKUP(2, 1 / ($AC$1:INDIRECT("$AC$"&amp;ROW($AC118)-1) &lt;&gt; ""),ROW($AC$1:INDIRECT("$AC$"&amp;ROW($AC118)-1))), 1)+
INDEX($AD:$AD, LOOKUP(2, 1 / ($AD$1:INDIRECT("$AD$"&amp;ROW($AD118)-1) &lt;&gt; ""),ROW($AD$1:INDIRECT("$AD$"&amp;ROW($AD118)-1))), 1)+
INDEX($AE:$AE, LOOKUP(2, 1 / ($AE$1:INDIRECT("$AE$"&amp;ROW($AE118)-1) &lt;&gt; ""),ROW($AE$1:INDIRECT("$AE$"&amp;ROW($AD118)-1))), 1)+
INDEX($AE:$AF, LOOKUP(2, 1 / ($AF$1:INDIRECT("$AF$"&amp;ROW($AF118)-1) &lt;&gt; ""),ROW($AF$1:INDIRECT("$AF$"&amp;ROW($AD118)-1))), 1)+
INDEX($AG:$AG, LOOKUP(2, 1 / ($AG$1:INDIRECT("$AG$"&amp;ROW($AG118)-1) &lt;&gt; ""),ROW($AG$1:INDIRECT("$AG$"&amp;ROW($AD118)-1))), 1)+
INDEX($AH:$AH, LOOKUP(2, 1 / ($AH$1:INDIRECT("$AH$"&amp;ROW($AH118)-1) &lt;&gt; ""),ROW($AH$1:INDIRECT("$AH$"&amp;ROW($AD118)-1))), 1)&gt;=510,0,
IF(INDEX($AG:$AG, LOOKUP(2, 1 / ($AG$1:INDIRECT("$AG$"&amp;ROW($AG118)-1) &lt;&gt; ""),ROW($AG$1:INDIRECT("$AG$"&amp;ROW($AG118)-1))), 1)&gt;=255,0,
VLOOKUP(INDIRECT("$G$"&amp;LOOKUP(2, 1 / ($AG$1:INDIRECT("$AG$"&amp;ROW($AG118)-1) &lt;&gt; ""),ROW($AG$1:INDIRECT("$AG$"&amp;ROW($AG118)-1)))), 'EV and Base'!$A$1:$N$671, 7, FALSE))))</f>
        <v>0</v>
      </c>
      <c r="AH118" s="24" cm="1">
        <f t="array" aca="1" ref="AH118" ca="1">IF(NOT(ISNUMBER(INDEX($A:$A,LOOKUP(2,1/($A$1:INDIRECT("$A$"&amp;ROW($A118))&lt;&gt;""),ROW($A$1:INDIRECT("$A$"&amp;ROW($A118)))),1))),"",
INDEX($AH:$AH,LOOKUP(2,1/($AH$1:INDIRECT("$AH$"&amp;ROW($AH118)-1)&lt;&gt;""),ROW($AH$1:INDIRECT("$AH$"&amp;ROW($AH118)-1))),1)+
IF(INDEX($AC:$AC,LOOKUP(2,1/($AC$1:INDIRECT("$AC$"&amp;ROW($AC118)-1)&lt;&gt;""),ROW($AC$1:INDIRECT("$AC$"&amp;ROW($AC118)-1))),1)+
INDEX($AD:$AD,LOOKUP(2,1/($AD$1:INDIRECT("$AD$"&amp;ROW($AD118)-1)&lt;&gt;""),ROW($AD$1:INDIRECT("$AD$"&amp;ROW($AD118)-1))),1)+
INDEX($AE:$AE,LOOKUP(2,1/($AE$1:INDIRECT("$AE$"&amp;ROW($AE118)-1)&lt;&gt;""),ROW($AE$1:INDIRECT("$AE$"&amp;ROW($AD118)-1))),1)+
INDEX($AE:$AF,LOOKUP(2,1/($AF$1:INDIRECT("$AF$"&amp;ROW($AF118)-1)&lt;&gt;""),ROW($AF$1:INDIRECT("$AF$"&amp;ROW($AD118)-1))),1)+
INDEX($AG:$AG,LOOKUP(2,1/($AG$1:INDIRECT("$AG$"&amp;ROW($AG118)-1)&lt;&gt;""),ROW($AG$1:INDIRECT("$AG$"&amp;ROW($AD118)-1))),1)+
INDEX($AH:$AH,LOOKUP(2,1/($AH$1:INDIRECT("$AH$"&amp;ROW($AH118)-1)&lt;&gt;""),ROW($AH$1:INDIRECT("$AH$"&amp;ROW($AD118)-1))),1)&gt;=510,0,
IF(INDEX($AH:$AH,LOOKUP(2,1/($AH$1:INDIRECT("$AH$"&amp;ROW($AH118)-1)&lt;&gt;""),ROW($AH$1:INDIRECT("$AH$"&amp;ROW($AH118)-1))),1)&gt;=255,0,
VLOOKUP(INDIRECT("$G$"&amp;LOOKUP(2,1/($AH$1:INDIRECT("$AH$"&amp;ROW($AH118)-1)&lt;&gt;""),ROW($AH$1:INDIRECT("$AH$"&amp;ROW($AH118)-1)))),'EV and Base'!$A$1:$N$671,8,FALSE))))</f>
        <v>12</v>
      </c>
      <c r="AI118" s="29" cm="1">
        <f t="array" aca="1" ref="AI118" ca="1">IF(NOT(ISNUMBER(INDEX($A:$A,LOOKUP(2,1/($A$1:INDIRECT("$A$"&amp;ROW($A118))&lt;&gt;""),ROW($A$1:INDIRECT("$A$"&amp;ROW($A118)))),1))),"",
ROUNDDOWN((((2*VLOOKUP($AA118,'EV and Base'!$A$1:$N$671,9,FALSE))+31+ROUNDDOWN($AC118/4,0))*$AB118)/100,0)+$AB118+10)</f>
        <v>77</v>
      </c>
      <c r="AJ118" s="21" cm="1">
        <f t="array" aca="1" ref="AJ118" ca="1">IF(NOT(ISNUMBER(INDEX($A:$A, LOOKUP(2, 1 / ($A$1:INDIRECT("$A$"&amp;ROW($A118)) &lt;&gt; ""),ROW($A$1:INDIRECT("$A$"&amp;ROW($A118)))), 1))), "",
ROUNDDOWN((ROUNDDOWN((((2*VLOOKUP($AA118, 'EV and Base'!$A$1:$N$671, 10, FALSE))+31+ROUNDDOWN($AD118/4, 0))*$AB118)/100, 0)+5)*1.1, 0))</f>
        <v>61</v>
      </c>
      <c r="AK118" s="21" t="str" cm="1">
        <f t="array" aca="1" ref="AK118" ca="1">IF(NOT(ISNUMBER(INDEX($A:$A, LOOKUP(2, 1 / ($A$1:INDIRECT("$A$"&amp;ROW($A118)) &lt;&gt; ""),ROW($A$1:INDIRECT("$A$"&amp;ROW($A118)))), 1))), "",
ROUNDDOWN((ROUNDDOWN((((2*VLOOKUP($AA118, 'EV and Base'!$A$1:$N$671, 11, FALSE))+30+ROUNDDOWN($AE118/4, 0))*$AB118)/100, 0)+5), 0)
&amp;"-"&amp;
ROUNDDOWN((ROUNDDOWN((((2*VLOOKUP($AA118, 'EV and Base'!$A$1:$N$671, 11, FALSE))+31+ROUNDDOWN($AE118/4, 0))*$AB118)/100, 0)+5), 0))</f>
        <v>46-47</v>
      </c>
      <c r="AL118" s="21" t="str" cm="1">
        <f t="array" aca="1" ref="AL118" ca="1">IF(NOT(ISNUMBER(INDEX($A:$A, LOOKUP(2, 1 / ($A$1:INDIRECT("$A$"&amp;ROW($A118)) &lt;&gt; ""),ROW($A$1:INDIRECT("$A$"&amp;ROW($A118)))), 1))), "",
ROUNDDOWN((ROUNDDOWN((((2*VLOOKUP($AA118, 'EV and Base'!$A$1:$N$671, 12, FALSE))+0+ROUNDDOWN($AF118/4, 0))*$AB118)/100, 0)+5)*0.9, 0)
&amp;"-"&amp;
ROUNDDOWN((ROUNDDOWN((((2*VLOOKUP($AA118, 'EV and Base'!$A$1:$N$671, 12, FALSE))+31+ROUNDDOWN($AF118/4, 0))*$AB118)/100, 0)+5)*0.9, 0))</f>
        <v>20-27</v>
      </c>
      <c r="AM118" s="21" t="str" cm="1">
        <f t="array" aca="1" ref="AM118" ca="1">IF(NOT(ISNUMBER(INDEX($A:$A, LOOKUP(2, 1 / ($A$1:INDIRECT("$A$"&amp;ROW($A118)) &lt;&gt; ""),ROW($A$1:INDIRECT("$A$"&amp;ROW($A118)))), 1))), "",
ROUNDDOWN((ROUNDDOWN((((2*VLOOKUP($AA118, 'EV and Base'!$A$1:$N$671, 13, FALSE))+30+ROUNDDOWN($AG118/4, 0))*$AB118)/100, 0)+5), 0)
&amp;"-"&amp;
ROUNDDOWN((ROUNDDOWN((((2*VLOOKUP($AA118, 'EV and Base'!$A$1:$N$671, 13, FALSE))+31+ROUNDDOWN($AG118/4, 0))*$AB118)/100, 0)+5), 0))</f>
        <v>46-46</v>
      </c>
      <c r="AN118" s="25" cm="1">
        <f t="array" aca="1" ref="AN118" ca="1">IF(NOT(ISNUMBER(INDEX($A:$A, LOOKUP(2, 1 / ($A$1:INDIRECT("$A$"&amp;ROW($A118)) &lt;&gt; ""),ROW($A$1:INDIRECT("$A$"&amp;ROW($A118)))), 1))), "",
ROUNDDOWN((ROUNDDOWN((((2*VLOOKUP($AA118, 'EV and Base'!$A$1:$N$671, 14, FALSE))+31+ROUNDDOWN($AH118/4, 0))*$AB118)/100, 0)+5), 0))</f>
        <v>45</v>
      </c>
      <c r="AO118" s="23" cm="1">
        <f t="array" aca="1" ref="AO118" ca="1">IF(NOT(ISNUMBER(INDEX($A:$A, LOOKUP(2, 1 / ($A$1:INDIRECT("$A$"&amp;ROW($A118)) &lt;&gt; ""),ROW($A$1:INDIRECT("$A$"&amp;ROW($A118)))), 1))), "",
ROUNDDOWN((((2*VLOOKUP($AA118, 'EV and Base'!$A$1:$N$671, 9, FALSE))+31+ROUNDDOWN($AC118/4, 0))*$AB118)/100, 0)+$AB118+10)</f>
        <v>77</v>
      </c>
      <c r="AP118" s="2" cm="1">
        <f t="array" aca="1" ref="AP118" ca="1">IF(NOT(ISNUMBER(INDEX($A:$A, LOOKUP(2, 1 / ($A$1:INDIRECT("$A$"&amp;ROW($A118)) &lt;&gt; ""),ROW($A$1:INDIRECT("$A$"&amp;ROW($A118)))), 1))), "",
ROUNDDOWN((ROUNDDOWN((((2*VLOOKUP($AA118, 'EV and Base'!$A$1:$N$671, 10, FALSE))+31+ROUNDDOWN($AD118/4, 0))*$AB118)/100, 0)+5)*1.1, 0))</f>
        <v>61</v>
      </c>
      <c r="AQ118" s="2" cm="1">
        <f t="array" aca="1" ref="AQ118" ca="1">IF(NOT(ISNUMBER(INDEX($A:$A, LOOKUP(2, 1 / ($A$1:INDIRECT("$A$"&amp;ROW($A118)) &lt;&gt; ""),ROW($A$1:INDIRECT("$A$"&amp;ROW($A118)))), 1))), "",
ROUNDDOWN((ROUNDDOWN((((2*VLOOKUP($AA118, 'EV and Base'!$A$1:$N$671, 11, FALSE))+$AV$2+ROUNDDOWN($AE118/4, 0))*$AB118)/100, 0)+5), 0))</f>
        <v>47</v>
      </c>
      <c r="AR118" s="22" cm="1">
        <f t="array" aca="1" ref="AR118" ca="1">IF(NOT(ISNUMBER(INDEX($A:$A, LOOKUP(2, 1 / ($A$1:INDIRECT("$A$"&amp;ROW($A118)) &lt;&gt; ""),ROW($A$1:INDIRECT("$A$"&amp;ROW($A118)))), 1))), "",
ROUNDDOWN((ROUNDDOWN((((2*VLOOKUP($AA118, 'EV and Base'!$A$1:$N$671, 12, FALSE))+$AW$2+ROUNDDOWN($AF118/4, 0))*$AB118)/100, 0)+5)*0.9, 0))</f>
        <v>24</v>
      </c>
      <c r="AS118" s="2" cm="1">
        <f t="array" aca="1" ref="AS118" ca="1">IF(NOT(ISNUMBER(INDEX($A:$A, LOOKUP(2, 1 / ($A$1:INDIRECT("$A$"&amp;ROW($A118)) &lt;&gt; ""),ROW($A$1:INDIRECT("$A$"&amp;ROW($A118)))), 1))), "",
ROUNDDOWN((ROUNDDOWN((((2*VLOOKUP($AA118, 'EV and Base'!$A$1:$N$671, 13, FALSE))+$AX$2+ROUNDDOWN($AG118/4, 0))*$AB118)/100, 0)+5), 0))</f>
        <v>46</v>
      </c>
      <c r="AT118" s="24" cm="1">
        <f t="array" aca="1" ref="AT118" ca="1">IF(NOT(ISNUMBER(INDEX($A:$A, LOOKUP(2, 1 / ($A$1:INDIRECT("$A$"&amp;ROW($A118)) &lt;&gt; ""),ROW($A$1:INDIRECT("$A$"&amp;ROW($A118)))), 1))), "",
ROUNDDOWN((ROUNDDOWN((((2*VLOOKUP($AA118, 'EV and Base'!$A$1:$N$671, 14, FALSE))+31+ROUNDDOWN($AH118/4, 0))*$AB118)/100, 0)+5), 0))</f>
        <v>45</v>
      </c>
      <c r="AU118" s="28">
        <v>166</v>
      </c>
      <c r="AY118" cm="1">
        <f t="array" aca="1" ref="AY118" ca="1">IF(NOT(ISNUMBER(INDEX($A:$A,LOOKUP(2,1/($A$1:INDIRECT("$A$"&amp;ROW($A118))&lt;&gt;""),ROW($A$1:INDIRECT("$A$"&amp;ROW($A118)))),1))),"",
INDEX($AY:$AY,LOOKUP(2,1/($AY$1:INDIRECT("$AY$"&amp;ROW($AY118)-1)&lt;&gt;""),ROW($AY$1:INDIRECT("$AY$"&amp;ROW($AY118)-1))),1)+$BL118)</f>
        <v>13437</v>
      </c>
      <c r="AZ118" s="3" cm="1">
        <f t="array" aca="1" ref="AZ118" ca="1">IF(NOT(ISNUMBER(INDEX($A:$A, LOOKUP(2, 1 / ($A$1:INDIRECT("$A$"&amp;ROW($A118)) &lt;&gt; ""),ROW($A$1:INDIRECT("$A$"&amp;ROW($A118)))), 1))), "",
VLOOKUP(INDIRECT("$G$"&amp;LOOKUP(2, 1 / ($AY$1:INDIRECT("$AY$"&amp;ROW($AY118)-1) &lt;&gt; ""),ROW($AY$1:INDIRECT("$AY$"&amp;ROW($AY118)-1)))),'EV and Base'!A113:N783,2,FALSE))</f>
        <v>130</v>
      </c>
      <c r="BA118" s="3" cm="1">
        <f t="array" aca="1" ref="BA118" ca="1">IF(NOT(ISNUMBER(INDEX($A:$A, LOOKUP(2, 1 / ($A$1:INDIRECT("$A$"&amp;ROW($A118)) &lt;&gt; ""),ROW($A$1:INDIRECT("$A$"&amp;ROW($A118)))), 1))), "",
INDIRECT("$I$"&amp;LOOKUP(2, 1 / ($AY$1:INDIRECT("$AY$"&amp;ROW($AY118)-1) &lt;&gt; ""),ROW($AY$1:INDIRECT("$AY$"&amp;ROW($AY118)-1)))))</f>
        <v>18</v>
      </c>
      <c r="BB118" s="1" cm="1">
        <f t="array" aca="1" ref="BB118" ca="1">IF(NOT(ISNUMBER(INDEX($A:$A, LOOKUP(2, 1 / ($A$1:INDIRECT("$A$"&amp;ROW($A118)) &lt;&gt; ""),ROW($A$1:INDIRECT("$A$"&amp;ROW($A118)))), 1))), "",
INDIRECT("$AB$"&amp;LOOKUP(2, 1 / ($AY$1:INDIRECT("$AY$"&amp;ROW($AY118)-1) &lt;&gt; ""),ROW($AY$1:INDIRECT("$AY$"&amp;ROW($AY118)-1)))))</f>
        <v>25</v>
      </c>
      <c r="BC118" s="3" cm="1">
        <f t="array" aca="1" ref="BC118" ca="1">IF(NOT(ISNUMBER(INDEX($A:$A,LOOKUP(2,1/($A$1:INDIRECT("$A$"&amp;ROW($A118))&lt;&gt;""),ROW($A$1:INDIRECT("$A$"&amp;ROW($A118)))),1))),"",
$BA118+$BA118+10)</f>
        <v>46</v>
      </c>
      <c r="BD118" s="3" cm="1">
        <f t="array" aca="1" ref="BD118" ca="1">IF(NOT(ISNUMBER(INDEX($A:$A,LOOKUP(2,1/($A$1:INDIRECT("$A$"&amp;ROW($A118))&lt;&gt;""),ROW($A$1:INDIRECT("$A$"&amp;ROW($A118)))),1))),"",
$BA118+$BB118+10)</f>
        <v>53</v>
      </c>
      <c r="BE118" s="3" cm="1">
        <f t="array" aca="1" ref="BE118" ca="1">IF(NOT(ISNUMBER(INDEX($A:$A,LOOKUP(2,1/($A$1:INDIRECT("$A$"&amp;ROW($A118))&lt;&gt;""),ROW($A$1:INDIRECT("$A$"&amp;ROW($A118)))),1))),"",
$BC118*$BC118)</f>
        <v>2116</v>
      </c>
      <c r="BF118" s="3" cm="1">
        <f t="array" aca="1" ref="BF118" ca="1">IF(NOT(ISNUMBER(INDEX($A:$A,LOOKUP(2,1/($A$1:INDIRECT("$A$"&amp;ROW($A118))&lt;&gt;""),ROW($A$1:INDIRECT("$A$"&amp;ROW($A118)))),1))),"",
$BD118*$BD118)</f>
        <v>2809</v>
      </c>
      <c r="BG118" s="3" cm="1">
        <f t="array" aca="1" ref="BG118" ca="1">IF(NOT(ISNUMBER(INDEX($A:$A,LOOKUP(2,1/($A$1:INDIRECT("$A$"&amp;ROW($A118))&lt;&gt;""),ROW($A$1:INDIRECT("$A$"&amp;ROW($A118)))),1))),"",
_xlfn.FLOOR.MATH(1.5*_xlfn.FLOOR.MATH($AZ118*BA118/5)))</f>
        <v>702</v>
      </c>
      <c r="BH118" s="3" cm="1">
        <f t="array" aca="1" ref="BH118" ca="1">IF(NOT(ISNUMBER(INDEX($A:$A, LOOKUP(2, 1 / ($A$1:INDIRECT("$A$"&amp;ROW($A118)) &lt;&gt; ""),ROW($A$1:INDIRECT("$A$"&amp;ROW($A118)))), 1))), "",
_xlfn.FLOOR.MATH($BG118/IF(OR(INDIRECT("$C$"&amp;LOOKUP(2, 1 / ($AY$1:INDIRECT("$AY$"&amp;ROW($AY118)-1) &lt;&gt; ""),ROW($AY$1:INDIRECT("$AY$"&amp;ROW($AY118)-1))))="Multi",
INDIRECT("$C$"&amp;LOOKUP(2, 1 / ($AY$1:INDIRECT("$AY$"&amp;ROW($AY118)-1) &lt;&gt; ""),ROW($AY$1:INDIRECT("$AY$"&amp;ROW($AY118)-1))))="Double"),2,1)))</f>
        <v>702</v>
      </c>
      <c r="BI118" s="3" cm="1">
        <f t="array" aca="1" ref="BI118" ca="1">IF(NOT(ISNUMBER(INDEX($A:$A,LOOKUP(2,1/($A$1:INDIRECT("$A$"&amp;ROW($A118))&lt;&gt;""),ROW($A$1:INDIRECT("$A$"&amp;ROW($A118)))),1))),"",
VLOOKUP($BC118,GameFreakSQRT!$A$1:$B$200,2,FALSE))</f>
        <v>27780</v>
      </c>
      <c r="BJ118" s="3" cm="1">
        <f t="array" aca="1" ref="BJ118" ca="1">IF(NOT(ISNUMBER(INDEX($A:$A,LOOKUP(2,1/($A$1:INDIRECT("$A$"&amp;ROW($A118))&lt;&gt;""),ROW($A$1:INDIRECT("$A$"&amp;ROW($A118)))),1))),"",
VLOOKUP($BD118,GameFreakSQRT!$A$1:$B$200,2,FALSE))</f>
        <v>29819</v>
      </c>
      <c r="BK118" s="3" cm="1">
        <f t="array" aca="1" ref="BK118" ca="1">IF(NOT(ISNUMBER(INDEX($A:$A,LOOKUP(2,1/($A$1:INDIRECT("$A$"&amp;ROW($A118))&lt;&gt;""),ROW($A$1:INDIRECT("$A$"&amp;ROW($A118)))),1))),"",
_xlfn.FLOOR.MATH((($BI118*$BE118)*$BH118)/($BJ118*$BF118))+1)</f>
        <v>493</v>
      </c>
      <c r="BL118" s="3" cm="1">
        <f t="array" aca="1" ref="BL118" ca="1">IF(NOT(ISNUMBER(INDEX($A:$A,LOOKUP(2,1/($A$1:INDIRECT("$A$"&amp;ROW($A118))&lt;&gt;""),ROW($A$1:INDIRECT("$A$"&amp;ROW($A118)))),1))),"",
_xlfn.FLOOR.MATH($BK118*IF(NOT(INDIRECT("$Z$"&amp;LOOKUP(2, 1 / ($AY$1:INDIRECT("$AY$"&amp;ROW($AY118)-1) &lt;&gt; ""),ROW($AY$1:INDIRECT("$AY$"&amp;ROW($AY118)-1))))=""),1.5,1)))</f>
        <v>493</v>
      </c>
      <c r="BM118" s="3" cm="1">
        <f t="array" aca="1" ref="BM118" ca="1">IF(NOT(ISNUMBER(INDEX($A:$A, LOOKUP(2, 1 / ($A$1:INDIRECT("$A$"&amp;ROW($A118)) &lt;&gt; ""),ROW($A$1:INDIRECT("$A$"&amp;ROW($A118)))), 1))), "",
INDIRECT("$Y$"&amp;LOOKUP(2, 1 / ($AY$1:INDIRECT("$AY$"&amp;ROW($AY118)-1) &lt;&gt; ""),ROW($AY$1:INDIRECT("$AY$"&amp;ROW($AY118)-1)))))</f>
        <v>493</v>
      </c>
      <c r="BN118" s="3" t="b">
        <f t="shared" ca="1" si="7"/>
        <v>1</v>
      </c>
      <c r="CT118" s="3" cm="1">
        <f t="array" aca="1" ref="CT118" ca="1">IF(NOT(ISNUMBER(INDEX($A:$A, LOOKUP(2, 1 / ($A$1:INDIRECT("$A$"&amp;ROW($A118)) &lt;&gt; ""),ROW($A$1:INDIRECT("$A$"&amp;ROW($A118)))), 1))), "",
$AY118-INDEX($AY:$AY, LOOKUP(2, 1 / ($AY$1:INDIRECT("$AV$"&amp;ROW($AY118)-1) &lt;&gt; ""),ROW($AY$1:INDIRECT("$AV$"&amp;ROW($AY118)-1))), 1))</f>
        <v>13437</v>
      </c>
      <c r="CU118" s="3" cm="1">
        <f t="array" aca="1" ref="CU118" ca="1">IF(NOT(ISNUMBER(INDEX($A:$A, LOOKUP(2, 1 / ($A$1:INDIRECT("$A$"&amp;ROW($A118)) &lt;&gt; ""),ROW($A$1:INDIRECT("$A$"&amp;ROW($A118)))), 1))), "",
INDEX($Y:$Y, LOOKUP(2, 1 / ($Y$1:INDIRECT("$Y$"&amp;ROW($Y118)-1) &lt;&gt; ""),ROW($Y$1:INDIRECT("$Y$"&amp;ROW($Y118)-1))), 1))</f>
        <v>493</v>
      </c>
      <c r="CV118" s="1">
        <f ca="1">IFERROR(VLOOKUP($AY118, 'Medium-Slow'!$A$1:$B$101, 2, TRUE),"")</f>
        <v>26</v>
      </c>
    </row>
    <row r="119" spans="1:100" x14ac:dyDescent="0.45">
      <c r="A119" s="69"/>
      <c r="B119" s="69"/>
      <c r="C119" s="69" t="str">
        <f t="shared" si="12"/>
        <v>Single</v>
      </c>
      <c r="D119" s="69"/>
      <c r="E119" s="69"/>
      <c r="F119" s="56">
        <v>3</v>
      </c>
      <c r="G119" s="2" t="s">
        <v>119</v>
      </c>
      <c r="H119" s="2" t="s">
        <v>77</v>
      </c>
      <c r="I119" s="2">
        <v>18</v>
      </c>
      <c r="J119" s="2" t="s">
        <v>87</v>
      </c>
      <c r="K119" s="2" t="s">
        <v>228</v>
      </c>
      <c r="L119" s="2" t="s">
        <v>53</v>
      </c>
      <c r="M119" s="2" t="s">
        <v>125</v>
      </c>
      <c r="N119" s="2" t="s">
        <v>193</v>
      </c>
      <c r="O119" s="2" t="s">
        <v>194</v>
      </c>
      <c r="P119" s="2" t="s">
        <v>229</v>
      </c>
      <c r="Q119" s="2">
        <v>6</v>
      </c>
      <c r="R119" s="2">
        <f>_xlfn.FLOOR.MATH((((2*VLOOKUP(G119, 'EV and Base'!$A$1:$N$671, 9, FALSE))+$Q119)*$I119)/100)+$I119+10</f>
        <v>56</v>
      </c>
      <c r="S119" s="2">
        <f>_xlfn.FLOOR.MATH((_xlfn.FLOOR.MATH((((2*VLOOKUP($G119, 'EV and Base'!$A$1:$N$671, 10, FALSE))+$Q119)*$I119)/100)+5)*
IF(OR($J119="Lonely", $J119="Brave", $J119="Adamant", $J119="Naughty"), 1.1,
IF(OR($J119="Bold", $J119="Timid", $J119="Modest", $J119="Calm"), 0.9, 1)))</f>
        <v>15</v>
      </c>
      <c r="T119" s="2">
        <f>_xlfn.FLOOR.MATH((_xlfn.FLOOR.MATH((((2*VLOOKUP($G119, 'EV and Base'!$A$1:$N$671, 11, FALSE))+$Q119)*$I119)/100)+5)*
IF(OR($J119="Bold", $J119="Relaxed", $J119="Impish", $J119="Lax"), 1.1,
IF(OR($J119="Lonely", $J119="Hasty", $J119="Mild", $J119="Gentle"), 0.9, 1)))</f>
        <v>22</v>
      </c>
      <c r="U119" s="2">
        <f>_xlfn.FLOOR.MATH((_xlfn.FLOOR.MATH((((2*VLOOKUP($G119, 'EV and Base'!$A$1:$N$671, 12, FALSE))+$Q119)*$I119)/100)+5)*
IF(OR($J119="Modest", $J119="Mild", $J119="Quiet", $J119="Rash"), 1.1,
IF(OR($J119="Adamant", $J119="Impish", $J119="Jolly", $J119="Careful"), 0.9, 1)))</f>
        <v>30</v>
      </c>
      <c r="V119" s="2">
        <f>_xlfn.FLOOR.MATH((_xlfn.FLOOR.MATH((((2*VLOOKUP($G119, 'EV and Base'!$A$1:$N$671, 13, FALSE))+$Q119)*$I119)/100)+5)*
IF(OR($J119="Calm", $J119="Gentle", $J119="Sassy", $J119="Careful"), 1.1,
IF(OR($J119="Naughty", $J119="Lax", $J119="Naive", $J119="Rash"), 0.9, 1)))</f>
        <v>27</v>
      </c>
      <c r="W119" s="2">
        <f>_xlfn.FLOOR.MATH((_xlfn.FLOOR.MATH((((2*VLOOKUP($G119, 'EV and Base'!$A$1:$N$671, 14, FALSE))+$Q119)*$I119)/100)+5)*
IF(OR($J119="Timid", $J119="Hasty", $J119="Jolly", $J119="Naive"), 1.1,
IF(OR($J119="Brave", $J119="Relaxed", $J119="Quiet", $J119="Sassy"), 0.9, 1)))</f>
        <v>12</v>
      </c>
      <c r="X119" s="69"/>
      <c r="Y119" s="1">
        <v>209</v>
      </c>
      <c r="AA119" s="23" t="str" cm="1">
        <f t="array" aca="1" ref="AA119" ca="1">IF(NOT(ISNUMBER(INDEX($A:$A,LOOKUP(2,1/($A$1:INDIRECT("$A$"&amp;ROW($A119))&lt;&gt;""),ROW($A$1:INDIRECT("$A$"&amp;ROW($A119)))),1))),"",
IF(NOT(ISNUMBER($A119)),$AA118,
IF($AB119&lt;16,"Lillipup",
IF($AB119&lt;32,"Herdier",
"Stoutland"))))</f>
        <v>Herdier</v>
      </c>
      <c r="AB119" s="25" cm="1">
        <f t="array" aca="1" ref="AB119" ca="1">IF(NOT(ISNUMBER(INDEX($A:$A, LOOKUP(2, 1 / ($A$1:INDIRECT("$A$"&amp;ROW($A119)) &lt;&gt; ""),ROW($A$1:INDIRECT("$A$"&amp;ROW($A119)))), 1))), "",
VLOOKUP($AY119,'Medium-Slow'!$A$1:$B$101,2,TRUE))</f>
        <v>26</v>
      </c>
      <c r="AC119" s="23" cm="1">
        <f t="array" aca="1" ref="AC119" ca="1">IF(NOT(ISNUMBER(INDEX($A:$A, LOOKUP(2, 1 / ($A$1:INDIRECT("$A$"&amp;ROW($A119)) &lt;&gt; ""),ROW($A$1:INDIRECT("$A$"&amp;ROW($A119)))), 1))), "",
INDEX($AC:$AC, LOOKUP(2, 1 / ($AC$1:INDIRECT("$AC$"&amp;ROW($AC119)-1) &lt;&gt; ""),ROW($AC$1:INDIRECT("$AC$"&amp;ROW($AC119)-1))), 1)+
IF(INDEX($AC:$AC, LOOKUP(2, 1 / ($AC$1:INDIRECT("$AC$"&amp;ROW($AC119)-1) &lt;&gt; ""),ROW($AC$1:INDIRECT("$AC$"&amp;ROW($AC119)-1))), 1)+
INDEX($AD:$AD, LOOKUP(2, 1 / ($AD$1:INDIRECT("$AD$"&amp;ROW($AD119)-1) &lt;&gt; ""),ROW($AD$1:INDIRECT("$AD$"&amp;ROW($AD119)-1))), 1)+
INDEX($AE:$AE, LOOKUP(2, 1 / ($AE$1:INDIRECT("$AE$"&amp;ROW($AE119)-1) &lt;&gt; ""),ROW($AE$1:INDIRECT("$AE$"&amp;ROW($AD119)-1))), 1)+
INDEX($AE:$AF, LOOKUP(2, 1 / ($AF$1:INDIRECT("$AF$"&amp;ROW($AF119)-1) &lt;&gt; ""),ROW($AF$1:INDIRECT("$AF$"&amp;ROW($AD119)-1))), 1)+
INDEX($AG:$AG, LOOKUP(2, 1 / ($AG$1:INDIRECT("$AG$"&amp;ROW($AG119)-1) &lt;&gt; ""),ROW($AG$1:INDIRECT("$AG$"&amp;ROW($AD119)-1))), 1)+
INDEX($AH:$AH, LOOKUP(2, 1 / ($AH$1:INDIRECT("$AH$"&amp;ROW($AH119)-1) &lt;&gt; ""),ROW($AH$1:INDIRECT("$AH$"&amp;ROW($AD119)-1))), 1)&gt;=510,0,
IF(INDEX($AC:$AC, LOOKUP(2, 1 / ($AC$1:INDIRECT("$AC$"&amp;ROW($AC119)-1) &lt;&gt; ""),ROW($AC$1:INDIRECT("$AC$"&amp;ROW($AC119)-1))), 1)&gt;=255,0,
VLOOKUP(INDIRECT("$G$"&amp;LOOKUP(2, 1 / ($AC$1:INDIRECT("$AC$"&amp;ROW($AC119)-1) &lt;&gt; ""),ROW($AC$1:INDIRECT("$AC$"&amp;ROW($AC119)-1)))), 'EV and Base'!$A$1:$N$671, 3, FALSE))))</f>
        <v>2</v>
      </c>
      <c r="AD119" s="2" cm="1">
        <f t="array" aca="1" ref="AD119" ca="1">IF(NOT(ISNUMBER(INDEX($A:$A, LOOKUP(2, 1 / ($A$1:INDIRECT("$A$"&amp;ROW($A119)) &lt;&gt; ""),ROW($A$1:INDIRECT("$A$"&amp;ROW($A119)))), 1))), "",
INDEX($AD:$AD, LOOKUP(2, 1 / ($AD$1:INDIRECT("$AD$"&amp;ROW($AD119)-1) &lt;&gt; ""),ROW($AD$1:INDIRECT("$AD$"&amp;ROW($AD119)-1))), 1)+
IF(INDEX($AC:$AC, LOOKUP(2, 1 / ($AC$1:INDIRECT("$AC$"&amp;ROW($AC119)-1) &lt;&gt; ""),ROW($AC$1:INDIRECT("$AC$"&amp;ROW($AC119)-1))), 1)+
INDEX($AD:$AD, LOOKUP(2, 1 / ($AD$1:INDIRECT("$AD$"&amp;ROW($AD119)-1) &lt;&gt; ""),ROW($AD$1:INDIRECT("$AD$"&amp;ROW($AD119)-1))), 1)+
INDEX($AE:$AE, LOOKUP(2, 1 / ($AE$1:INDIRECT("$AE$"&amp;ROW($AE119)-1) &lt;&gt; ""),ROW($AE$1:INDIRECT("$AE$"&amp;ROW($AD119)-1))), 1)+
INDEX($AE:$AF, LOOKUP(2, 1 / ($AF$1:INDIRECT("$AF$"&amp;ROW($AF119)-1) &lt;&gt; ""),ROW($AF$1:INDIRECT("$AF$"&amp;ROW($AD119)-1))), 1)+
INDEX($AG:$AG, LOOKUP(2, 1 / ($AG$1:INDIRECT("$AG$"&amp;ROW($AG119)-1) &lt;&gt; ""),ROW($AG$1:INDIRECT("$AG$"&amp;ROW($AD119)-1))), 1)+
INDEX($AH:$AH, LOOKUP(2, 1 / ($AH$1:INDIRECT("$AH$"&amp;ROW($AH119)-1) &lt;&gt; ""),ROW($AH$1:INDIRECT("$AH$"&amp;ROW($AD119)-1))), 1)&gt;=510,0,
IF(INDEX($AD:$AD, LOOKUP(2, 1 / ($AD$1:INDIRECT("$AD$"&amp;ROW($AD119)-1) &lt;&gt; ""),ROW($AD$1:INDIRECT("$AD$"&amp;ROW($AD119)-1))), 1)&gt;=255,0,
VLOOKUP(INDIRECT("$G$"&amp;LOOKUP(2, 1 / ($AD$1:INDIRECT("$AD$"&amp;ROW($AD119)-1) &lt;&gt; ""),ROW($AD$1:INDIRECT("$AD$"&amp;ROW($AD119)-1)))), 'EV and Base'!$A$1:$N$671, 4, FALSE))))</f>
        <v>32</v>
      </c>
      <c r="AE119" s="2" cm="1">
        <f t="array" aca="1" ref="AE119" ca="1">IF(NOT(ISNUMBER(INDEX($A:$A,LOOKUP(2,1/($A$1:INDIRECT("$A$"&amp;ROW($A119))&lt;&gt;""),ROW($A$1:INDIRECT("$A$"&amp;ROW($A119)))),1))),"",
INDEX($AE:$AE,LOOKUP(2,1/($AE$1:INDIRECT("$AE$"&amp;ROW($AE119)-1)&lt;&gt;""),ROW($AE$1:INDIRECT("$AE$"&amp;ROW($AE119)-1))),1)+
IF(INDEX($AC:$AC,LOOKUP(2,1/($AC$1:INDIRECT("$AC$"&amp;ROW($AC119)-1)&lt;&gt;""),ROW($AC$1:INDIRECT("$AC$"&amp;ROW($AC119)-1))),1)+
INDEX($AD:$AD,LOOKUP(2,1/($AD$1:INDIRECT("$AD$"&amp;ROW($AD119)-1)&lt;&gt;""),ROW($AD$1:INDIRECT("$AD$"&amp;ROW($AD119)-1))),1)+
INDEX($AE:$AE,LOOKUP(2,1/($AE$1:INDIRECT("$AE$"&amp;ROW($AE119)-1)&lt;&gt;""),ROW($AE$1:INDIRECT("$AE$"&amp;ROW($AD119)-1))),1)+
INDEX($AE:$AF,LOOKUP(2,1/($AF$1:INDIRECT("$AF$"&amp;ROW($AF119)-1)&lt;&gt;""),ROW($AF$1:INDIRECT("$AF$"&amp;ROW($AD119)-1))),1)+
INDEX($AG:$AG,LOOKUP(2,1/($AG$1:INDIRECT("$AG$"&amp;ROW($AG119)-1)&lt;&gt;""),ROW($AG$1:INDIRECT("$AG$"&amp;ROW($AD119)-1))),1)+
INDEX($AH:$AH,LOOKUP(2,1/($AH$1:INDIRECT("$AH$"&amp;ROW($AH119)-1)&lt;&gt;""),ROW($AH$1:INDIRECT("$AH$"&amp;ROW($AD119)-1))),1)&gt;=510,0,
IF(INDEX($AE:$AE,LOOKUP(2,1/($AE$1:INDIRECT("$AE$"&amp;ROW($AE119)-1)&lt;&gt;""),ROW($AE$1:INDIRECT("$AE$"&amp;ROW($AE119)-1))),1)&gt;=255,0,
VLOOKUP(INDIRECT("$G$"&amp;LOOKUP(2,1/($AE$1:INDIRECT("$AE$"&amp;ROW($AE119)-1)&lt;&gt;""),ROW($AE$1:INDIRECT("$AE$"&amp;ROW($AE119)-1)))),'EV and Base'!$A$1:$N$671,5,FALSE))))</f>
        <v>7</v>
      </c>
      <c r="AF119" s="2" cm="1">
        <f t="array" aca="1" ref="AF119" ca="1">IF(NOT(ISNUMBER(INDEX($A:$A, LOOKUP(2, 1 / ($A$1:INDIRECT("$A$"&amp;ROW($A119)) &lt;&gt; ""),ROW($A$1:INDIRECT("$A$"&amp;ROW($A119)))), 1))), "",
INDEX($AF:$AF, LOOKUP(2, 1 / ($AF$1:INDIRECT("$AF$"&amp;ROW($AF119)-1) &lt;&gt; ""),ROW($AF$1:INDIRECT("$AF$"&amp;ROW($AF119)-1))), 1)+
IF(INDEX($AC:$AC, LOOKUP(2, 1 / ($AC$1:INDIRECT("$AC$"&amp;ROW($AC119)-1) &lt;&gt; ""),ROW($AC$1:INDIRECT("$AC$"&amp;ROW($AC119)-1))), 1)+
INDEX($AD:$AD, LOOKUP(2, 1 / ($AD$1:INDIRECT("$AD$"&amp;ROW($AD119)-1) &lt;&gt; ""),ROW($AD$1:INDIRECT("$AD$"&amp;ROW($AD119)-1))), 1)+
INDEX($AE:$AE, LOOKUP(2, 1 / ($AE$1:INDIRECT("$AE$"&amp;ROW($AE119)-1) &lt;&gt; ""),ROW($AE$1:INDIRECT("$AE$"&amp;ROW($AD119)-1))), 1)+
INDEX($AE:$AF, LOOKUP(2, 1 / ($AF$1:INDIRECT("$AF$"&amp;ROW($AF119)-1) &lt;&gt; ""),ROW($AF$1:INDIRECT("$AF$"&amp;ROW($AD119)-1))), 1)+
INDEX($AG:$AG, LOOKUP(2, 1 / ($AG$1:INDIRECT("$AG$"&amp;ROW($AG119)-1) &lt;&gt; ""),ROW($AG$1:INDIRECT("$AG$"&amp;ROW($AD119)-1))), 1)+
INDEX($AH:$AH, LOOKUP(2, 1 / ($AH$1:INDIRECT("$AH$"&amp;ROW($AH119)-1) &lt;&gt; ""),ROW($AH$1:INDIRECT("$AH$"&amp;ROW($AD119)-1))), 1)&gt;=510,0,
IF(INDEX($AF:$AF, LOOKUP(2, 1 / ($AF$1:INDIRECT("$AF$"&amp;ROW($AF119)-1) &lt;&gt; ""),ROW($AF$1:INDIRECT("$AF$"&amp;ROW($AF119)-1))), 1)&gt;=255,0,
VLOOKUP(INDIRECT("$G$"&amp;LOOKUP(2, 1 / ($AF$1:INDIRECT("$AF$"&amp;ROW($AF119)-1) &lt;&gt; ""),ROW($AF$1:INDIRECT("$AF$"&amp;ROW($AF119)-1)))), 'EV and Base'!$A$1:$N$671, 6, FALSE))))</f>
        <v>3</v>
      </c>
      <c r="AG119" s="2" cm="1">
        <f t="array" aca="1" ref="AG119" ca="1">IF(NOT(ISNUMBER(INDEX($A:$A, LOOKUP(2, 1 / ($A$1:INDIRECT("$A$"&amp;ROW($A119)) &lt;&gt; ""),ROW($A$1:INDIRECT("$A$"&amp;ROW($A119)))), 1))), "",
INDEX($AG:$AG, LOOKUP(2, 1 / ($AG$1:INDIRECT("$AG$"&amp;ROW($AG119)-1) &lt;&gt; ""),ROW($AG$1:INDIRECT("$AG$"&amp;ROW($AG119)-1))), 1)+
IF(INDEX($AC:$AC, LOOKUP(2, 1 / ($AC$1:INDIRECT("$AC$"&amp;ROW($AC119)-1) &lt;&gt; ""),ROW($AC$1:INDIRECT("$AC$"&amp;ROW($AC119)-1))), 1)+
INDEX($AD:$AD, LOOKUP(2, 1 / ($AD$1:INDIRECT("$AD$"&amp;ROW($AD119)-1) &lt;&gt; ""),ROW($AD$1:INDIRECT("$AD$"&amp;ROW($AD119)-1))), 1)+
INDEX($AE:$AE, LOOKUP(2, 1 / ($AE$1:INDIRECT("$AE$"&amp;ROW($AE119)-1) &lt;&gt; ""),ROW($AE$1:INDIRECT("$AE$"&amp;ROW($AD119)-1))), 1)+
INDEX($AE:$AF, LOOKUP(2, 1 / ($AF$1:INDIRECT("$AF$"&amp;ROW($AF119)-1) &lt;&gt; ""),ROW($AF$1:INDIRECT("$AF$"&amp;ROW($AD119)-1))), 1)+
INDEX($AG:$AG, LOOKUP(2, 1 / ($AG$1:INDIRECT("$AG$"&amp;ROW($AG119)-1) &lt;&gt; ""),ROW($AG$1:INDIRECT("$AG$"&amp;ROW($AD119)-1))), 1)+
INDEX($AH:$AH, LOOKUP(2, 1 / ($AH$1:INDIRECT("$AH$"&amp;ROW($AH119)-1) &lt;&gt; ""),ROW($AH$1:INDIRECT("$AH$"&amp;ROW($AD119)-1))), 1)&gt;=510,0,
IF(INDEX($AG:$AG, LOOKUP(2, 1 / ($AG$1:INDIRECT("$AG$"&amp;ROW($AG119)-1) &lt;&gt; ""),ROW($AG$1:INDIRECT("$AG$"&amp;ROW($AG119)-1))), 1)&gt;=255,0,
VLOOKUP(INDIRECT("$G$"&amp;LOOKUP(2, 1 / ($AG$1:INDIRECT("$AG$"&amp;ROW($AG119)-1) &lt;&gt; ""),ROW($AG$1:INDIRECT("$AG$"&amp;ROW($AG119)-1)))), 'EV and Base'!$A$1:$N$671, 7, FALSE))))</f>
        <v>0</v>
      </c>
      <c r="AH119" s="24" cm="1">
        <f t="array" aca="1" ref="AH119" ca="1">IF(NOT(ISNUMBER(INDEX($A:$A,LOOKUP(2,1/($A$1:INDIRECT("$A$"&amp;ROW($A119))&lt;&gt;""),ROW($A$1:INDIRECT("$A$"&amp;ROW($A119)))),1))),"",
INDEX($AH:$AH,LOOKUP(2,1/($AH$1:INDIRECT("$AH$"&amp;ROW($AH119)-1)&lt;&gt;""),ROW($AH$1:INDIRECT("$AH$"&amp;ROW($AH119)-1))),1)+
IF(INDEX($AC:$AC,LOOKUP(2,1/($AC$1:INDIRECT("$AC$"&amp;ROW($AC119)-1)&lt;&gt;""),ROW($AC$1:INDIRECT("$AC$"&amp;ROW($AC119)-1))),1)+
INDEX($AD:$AD,LOOKUP(2,1/($AD$1:INDIRECT("$AD$"&amp;ROW($AD119)-1)&lt;&gt;""),ROW($AD$1:INDIRECT("$AD$"&amp;ROW($AD119)-1))),1)+
INDEX($AE:$AE,LOOKUP(2,1/($AE$1:INDIRECT("$AE$"&amp;ROW($AE119)-1)&lt;&gt;""),ROW($AE$1:INDIRECT("$AE$"&amp;ROW($AD119)-1))),1)+
INDEX($AE:$AF,LOOKUP(2,1/($AF$1:INDIRECT("$AF$"&amp;ROW($AF119)-1)&lt;&gt;""),ROW($AF$1:INDIRECT("$AF$"&amp;ROW($AD119)-1))),1)+
INDEX($AG:$AG,LOOKUP(2,1/($AG$1:INDIRECT("$AG$"&amp;ROW($AG119)-1)&lt;&gt;""),ROW($AG$1:INDIRECT("$AG$"&amp;ROW($AD119)-1))),1)+
INDEX($AH:$AH,LOOKUP(2,1/($AH$1:INDIRECT("$AH$"&amp;ROW($AH119)-1)&lt;&gt;""),ROW($AH$1:INDIRECT("$AH$"&amp;ROW($AD119)-1))),1)&gt;=510,0,
IF(INDEX($AH:$AH,LOOKUP(2,1/($AH$1:INDIRECT("$AH$"&amp;ROW($AH119)-1)&lt;&gt;""),ROW($AH$1:INDIRECT("$AH$"&amp;ROW($AH119)-1))),1)&gt;=255,0,
VLOOKUP(INDIRECT("$G$"&amp;LOOKUP(2,1/($AH$1:INDIRECT("$AH$"&amp;ROW($AH119)-1)&lt;&gt;""),ROW($AH$1:INDIRECT("$AH$"&amp;ROW($AH119)-1)))),'EV and Base'!$A$1:$N$671,8,FALSE))))</f>
        <v>12</v>
      </c>
      <c r="AI119" s="29" cm="1">
        <f t="array" aca="1" ref="AI119" ca="1">IF(NOT(ISNUMBER(INDEX($A:$A,LOOKUP(2,1/($A$1:INDIRECT("$A$"&amp;ROW($A119))&lt;&gt;""),ROW($A$1:INDIRECT("$A$"&amp;ROW($A119)))),1))),"",
ROUNDDOWN((((2*VLOOKUP($AA119,'EV and Base'!$A$1:$N$671,9,FALSE))+31+ROUNDDOWN($AC119/4,0))*$AB119)/100,0)+$AB119+10)</f>
        <v>77</v>
      </c>
      <c r="AJ119" s="21" cm="1">
        <f t="array" aca="1" ref="AJ119" ca="1">IF(NOT(ISNUMBER(INDEX($A:$A, LOOKUP(2, 1 / ($A$1:INDIRECT("$A$"&amp;ROW($A119)) &lt;&gt; ""),ROW($A$1:INDIRECT("$A$"&amp;ROW($A119)))), 1))), "",
ROUNDDOWN((ROUNDDOWN((((2*VLOOKUP($AA119, 'EV and Base'!$A$1:$N$671, 10, FALSE))+31+ROUNDDOWN($AD119/4, 0))*$AB119)/100, 0)+5)*1.1, 0))</f>
        <v>61</v>
      </c>
      <c r="AK119" s="21" t="str" cm="1">
        <f t="array" aca="1" ref="AK119" ca="1">IF(NOT(ISNUMBER(INDEX($A:$A, LOOKUP(2, 1 / ($A$1:INDIRECT("$A$"&amp;ROW($A119)) &lt;&gt; ""),ROW($A$1:INDIRECT("$A$"&amp;ROW($A119)))), 1))), "",
ROUNDDOWN((ROUNDDOWN((((2*VLOOKUP($AA119, 'EV and Base'!$A$1:$N$671, 11, FALSE))+30+ROUNDDOWN($AE119/4, 0))*$AB119)/100, 0)+5), 0)
&amp;"-"&amp;
ROUNDDOWN((ROUNDDOWN((((2*VLOOKUP($AA119, 'EV and Base'!$A$1:$N$671, 11, FALSE))+31+ROUNDDOWN($AE119/4, 0))*$AB119)/100, 0)+5), 0))</f>
        <v>46-47</v>
      </c>
      <c r="AL119" s="21" t="str" cm="1">
        <f t="array" aca="1" ref="AL119" ca="1">IF(NOT(ISNUMBER(INDEX($A:$A, LOOKUP(2, 1 / ($A$1:INDIRECT("$A$"&amp;ROW($A119)) &lt;&gt; ""),ROW($A$1:INDIRECT("$A$"&amp;ROW($A119)))), 1))), "",
ROUNDDOWN((ROUNDDOWN((((2*VLOOKUP($AA119, 'EV and Base'!$A$1:$N$671, 12, FALSE))+0+ROUNDDOWN($AF119/4, 0))*$AB119)/100, 0)+5)*0.9, 0)
&amp;"-"&amp;
ROUNDDOWN((ROUNDDOWN((((2*VLOOKUP($AA119, 'EV and Base'!$A$1:$N$671, 12, FALSE))+31+ROUNDDOWN($AF119/4, 0))*$AB119)/100, 0)+5)*0.9, 0))</f>
        <v>20-27</v>
      </c>
      <c r="AM119" s="21" t="str" cm="1">
        <f t="array" aca="1" ref="AM119" ca="1">IF(NOT(ISNUMBER(INDEX($A:$A, LOOKUP(2, 1 / ($A$1:INDIRECT("$A$"&amp;ROW($A119)) &lt;&gt; ""),ROW($A$1:INDIRECT("$A$"&amp;ROW($A119)))), 1))), "",
ROUNDDOWN((ROUNDDOWN((((2*VLOOKUP($AA119, 'EV and Base'!$A$1:$N$671, 13, FALSE))+30+ROUNDDOWN($AG119/4, 0))*$AB119)/100, 0)+5), 0)
&amp;"-"&amp;
ROUNDDOWN((ROUNDDOWN((((2*VLOOKUP($AA119, 'EV and Base'!$A$1:$N$671, 13, FALSE))+31+ROUNDDOWN($AG119/4, 0))*$AB119)/100, 0)+5), 0))</f>
        <v>46-46</v>
      </c>
      <c r="AN119" s="25" cm="1">
        <f t="array" aca="1" ref="AN119" ca="1">IF(NOT(ISNUMBER(INDEX($A:$A, LOOKUP(2, 1 / ($A$1:INDIRECT("$A$"&amp;ROW($A119)) &lt;&gt; ""),ROW($A$1:INDIRECT("$A$"&amp;ROW($A119)))), 1))), "",
ROUNDDOWN((ROUNDDOWN((((2*VLOOKUP($AA119, 'EV and Base'!$A$1:$N$671, 14, FALSE))+31+ROUNDDOWN($AH119/4, 0))*$AB119)/100, 0)+5), 0))</f>
        <v>45</v>
      </c>
      <c r="AO119" s="23" cm="1">
        <f t="array" aca="1" ref="AO119" ca="1">IF(NOT(ISNUMBER(INDEX($A:$A, LOOKUP(2, 1 / ($A$1:INDIRECT("$A$"&amp;ROW($A119)) &lt;&gt; ""),ROW($A$1:INDIRECT("$A$"&amp;ROW($A119)))), 1))), "",
ROUNDDOWN((((2*VLOOKUP($AA119, 'EV and Base'!$A$1:$N$671, 9, FALSE))+31+ROUNDDOWN($AC119/4, 0))*$AB119)/100, 0)+$AB119+10)</f>
        <v>77</v>
      </c>
      <c r="AP119" s="2" cm="1">
        <f t="array" aca="1" ref="AP119" ca="1">IF(NOT(ISNUMBER(INDEX($A:$A, LOOKUP(2, 1 / ($A$1:INDIRECT("$A$"&amp;ROW($A119)) &lt;&gt; ""),ROW($A$1:INDIRECT("$A$"&amp;ROW($A119)))), 1))), "",
ROUNDDOWN((ROUNDDOWN((((2*VLOOKUP($AA119, 'EV and Base'!$A$1:$N$671, 10, FALSE))+31+ROUNDDOWN($AD119/4, 0))*$AB119)/100, 0)+5)*1.1, 0))</f>
        <v>61</v>
      </c>
      <c r="AQ119" s="2" cm="1">
        <f t="array" aca="1" ref="AQ119" ca="1">IF(NOT(ISNUMBER(INDEX($A:$A, LOOKUP(2, 1 / ($A$1:INDIRECT("$A$"&amp;ROW($A119)) &lt;&gt; ""),ROW($A$1:INDIRECT("$A$"&amp;ROW($A119)))), 1))), "",
ROUNDDOWN((ROUNDDOWN((((2*VLOOKUP($AA119, 'EV and Base'!$A$1:$N$671, 11, FALSE))+$AV$2+ROUNDDOWN($AE119/4, 0))*$AB119)/100, 0)+5), 0))</f>
        <v>47</v>
      </c>
      <c r="AR119" s="22" cm="1">
        <f t="array" aca="1" ref="AR119" ca="1">IF(NOT(ISNUMBER(INDEX($A:$A, LOOKUP(2, 1 / ($A$1:INDIRECT("$A$"&amp;ROW($A119)) &lt;&gt; ""),ROW($A$1:INDIRECT("$A$"&amp;ROW($A119)))), 1))), "",
ROUNDDOWN((ROUNDDOWN((((2*VLOOKUP($AA119, 'EV and Base'!$A$1:$N$671, 12, FALSE))+$AW$2+ROUNDDOWN($AF119/4, 0))*$AB119)/100, 0)+5)*0.9, 0))</f>
        <v>24</v>
      </c>
      <c r="AS119" s="2" cm="1">
        <f t="array" aca="1" ref="AS119" ca="1">IF(NOT(ISNUMBER(INDEX($A:$A, LOOKUP(2, 1 / ($A$1:INDIRECT("$A$"&amp;ROW($A119)) &lt;&gt; ""),ROW($A$1:INDIRECT("$A$"&amp;ROW($A119)))), 1))), "",
ROUNDDOWN((ROUNDDOWN((((2*VLOOKUP($AA119, 'EV and Base'!$A$1:$N$671, 13, FALSE))+$AX$2+ROUNDDOWN($AG119/4, 0))*$AB119)/100, 0)+5), 0))</f>
        <v>46</v>
      </c>
      <c r="AT119" s="24" cm="1">
        <f t="array" aca="1" ref="AT119" ca="1">IF(NOT(ISNUMBER(INDEX($A:$A, LOOKUP(2, 1 / ($A$1:INDIRECT("$A$"&amp;ROW($A119)) &lt;&gt; ""),ROW($A$1:INDIRECT("$A$"&amp;ROW($A119)))), 1))), "",
ROUNDDOWN((ROUNDDOWN((((2*VLOOKUP($AA119, 'EV and Base'!$A$1:$N$671, 14, FALSE))+31+ROUNDDOWN($AH119/4, 0))*$AB119)/100, 0)+5), 0))</f>
        <v>45</v>
      </c>
      <c r="AU119" s="28">
        <v>166</v>
      </c>
      <c r="AY119" cm="1">
        <f t="array" aca="1" ref="AY119" ca="1">IF(NOT(ISNUMBER(INDEX($A:$A,LOOKUP(2,1/($A$1:INDIRECT("$A$"&amp;ROW($A119))&lt;&gt;""),ROW($A$1:INDIRECT("$A$"&amp;ROW($A119)))),1))),"",
INDEX($AY:$AY,LOOKUP(2,1/($AY$1:INDIRECT("$AY$"&amp;ROW($AY119)-1)&lt;&gt;""),ROW($AY$1:INDIRECT("$AY$"&amp;ROW($AY119)-1))),1)+$BL119)</f>
        <v>14093</v>
      </c>
      <c r="AZ119" s="3" cm="1">
        <f t="array" aca="1" ref="AZ119" ca="1">IF(NOT(ISNUMBER(INDEX($A:$A, LOOKUP(2, 1 / ($A$1:INDIRECT("$A$"&amp;ROW($A119)) &lt;&gt; ""),ROW($A$1:INDIRECT("$A$"&amp;ROW($A119)))), 1))), "",
VLOOKUP(INDIRECT("$G$"&amp;LOOKUP(2, 1 / ($AY$1:INDIRECT("$AY$"&amp;ROW($AY119)-1) &lt;&gt; ""),ROW($AY$1:INDIRECT("$AY$"&amp;ROW($AY119)-1)))),'EV and Base'!A114:N784,2,FALSE))</f>
        <v>145</v>
      </c>
      <c r="BA119" s="3" cm="1">
        <f t="array" aca="1" ref="BA119" ca="1">IF(NOT(ISNUMBER(INDEX($A:$A, LOOKUP(2, 1 / ($A$1:INDIRECT("$A$"&amp;ROW($A119)) &lt;&gt; ""),ROW($A$1:INDIRECT("$A$"&amp;ROW($A119)))), 1))), "",
INDIRECT("$I$"&amp;LOOKUP(2, 1 / ($AY$1:INDIRECT("$AY$"&amp;ROW($AY119)-1) &lt;&gt; ""),ROW($AY$1:INDIRECT("$AY$"&amp;ROW($AY119)-1)))))</f>
        <v>20</v>
      </c>
      <c r="BB119" s="1" cm="1">
        <f t="array" aca="1" ref="BB119" ca="1">IF(NOT(ISNUMBER(INDEX($A:$A, LOOKUP(2, 1 / ($A$1:INDIRECT("$A$"&amp;ROW($A119)) &lt;&gt; ""),ROW($A$1:INDIRECT("$A$"&amp;ROW($A119)))), 1))), "",
INDIRECT("$AB$"&amp;LOOKUP(2, 1 / ($AY$1:INDIRECT("$AY$"&amp;ROW($AY119)-1) &lt;&gt; ""),ROW($AY$1:INDIRECT("$AY$"&amp;ROW($AY119)-1)))))</f>
        <v>26</v>
      </c>
      <c r="BC119" s="3" cm="1">
        <f t="array" aca="1" ref="BC119" ca="1">IF(NOT(ISNUMBER(INDEX($A:$A,LOOKUP(2,1/($A$1:INDIRECT("$A$"&amp;ROW($A119))&lt;&gt;""),ROW($A$1:INDIRECT("$A$"&amp;ROW($A119)))),1))),"",
$BA119+$BA119+10)</f>
        <v>50</v>
      </c>
      <c r="BD119" s="3" cm="1">
        <f t="array" aca="1" ref="BD119" ca="1">IF(NOT(ISNUMBER(INDEX($A:$A,LOOKUP(2,1/($A$1:INDIRECT("$A$"&amp;ROW($A119))&lt;&gt;""),ROW($A$1:INDIRECT("$A$"&amp;ROW($A119)))),1))),"",
$BA119+$BB119+10)</f>
        <v>56</v>
      </c>
      <c r="BE119" s="3" cm="1">
        <f t="array" aca="1" ref="BE119" ca="1">IF(NOT(ISNUMBER(INDEX($A:$A,LOOKUP(2,1/($A$1:INDIRECT("$A$"&amp;ROW($A119))&lt;&gt;""),ROW($A$1:INDIRECT("$A$"&amp;ROW($A119)))),1))),"",
$BC119*$BC119)</f>
        <v>2500</v>
      </c>
      <c r="BF119" s="3" cm="1">
        <f t="array" aca="1" ref="BF119" ca="1">IF(NOT(ISNUMBER(INDEX($A:$A,LOOKUP(2,1/($A$1:INDIRECT("$A$"&amp;ROW($A119))&lt;&gt;""),ROW($A$1:INDIRECT("$A$"&amp;ROW($A119)))),1))),"",
$BD119*$BD119)</f>
        <v>3136</v>
      </c>
      <c r="BG119" s="3" cm="1">
        <f t="array" aca="1" ref="BG119" ca="1">IF(NOT(ISNUMBER(INDEX($A:$A,LOOKUP(2,1/($A$1:INDIRECT("$A$"&amp;ROW($A119))&lt;&gt;""),ROW($A$1:INDIRECT("$A$"&amp;ROW($A119)))),1))),"",
_xlfn.FLOOR.MATH(1.5*_xlfn.FLOOR.MATH($AZ119*BA119/5)))</f>
        <v>870</v>
      </c>
      <c r="BH119" s="3" cm="1">
        <f t="array" aca="1" ref="BH119" ca="1">IF(NOT(ISNUMBER(INDEX($A:$A, LOOKUP(2, 1 / ($A$1:INDIRECT("$A$"&amp;ROW($A119)) &lt;&gt; ""),ROW($A$1:INDIRECT("$A$"&amp;ROW($A119)))), 1))), "",
_xlfn.FLOOR.MATH($BG119/IF(OR(INDIRECT("$C$"&amp;LOOKUP(2, 1 / ($AY$1:INDIRECT("$AY$"&amp;ROW($AY119)-1) &lt;&gt; ""),ROW($AY$1:INDIRECT("$AY$"&amp;ROW($AY119)-1))))="Multi",
INDIRECT("$C$"&amp;LOOKUP(2, 1 / ($AY$1:INDIRECT("$AY$"&amp;ROW($AY119)-1) &lt;&gt; ""),ROW($AY$1:INDIRECT("$AY$"&amp;ROW($AY119)-1))))="Double"),2,1)))</f>
        <v>870</v>
      </c>
      <c r="BI119" s="3" cm="1">
        <f t="array" aca="1" ref="BI119" ca="1">IF(NOT(ISNUMBER(INDEX($A:$A,LOOKUP(2,1/($A$1:INDIRECT("$A$"&amp;ROW($A119))&lt;&gt;""),ROW($A$1:INDIRECT("$A$"&amp;ROW($A119)))),1))),"",
VLOOKUP($BC119,GameFreakSQRT!$A$1:$B$200,2,FALSE))</f>
        <v>28963</v>
      </c>
      <c r="BJ119" s="3" cm="1">
        <f t="array" aca="1" ref="BJ119" ca="1">IF(NOT(ISNUMBER(INDEX($A:$A,LOOKUP(2,1/($A$1:INDIRECT("$A$"&amp;ROW($A119))&lt;&gt;""),ROW($A$1:INDIRECT("$A$"&amp;ROW($A119)))),1))),"",
VLOOKUP($BD119,GameFreakSQRT!$A$1:$B$200,2,FALSE))</f>
        <v>30652</v>
      </c>
      <c r="BK119" s="3" cm="1">
        <f t="array" aca="1" ref="BK119" ca="1">IF(NOT(ISNUMBER(INDEX($A:$A,LOOKUP(2,1/($A$1:INDIRECT("$A$"&amp;ROW($A119))&lt;&gt;""),ROW($A$1:INDIRECT("$A$"&amp;ROW($A119)))),1))),"",
_xlfn.FLOOR.MATH((($BI119*$BE119)*$BH119)/($BJ119*$BF119))+1)</f>
        <v>656</v>
      </c>
      <c r="BL119" s="3" cm="1">
        <f t="array" aca="1" ref="BL119" ca="1">IF(NOT(ISNUMBER(INDEX($A:$A,LOOKUP(2,1/($A$1:INDIRECT("$A$"&amp;ROW($A119))&lt;&gt;""),ROW($A$1:INDIRECT("$A$"&amp;ROW($A119)))),1))),"",
_xlfn.FLOOR.MATH($BK119*IF(NOT(INDIRECT("$Z$"&amp;LOOKUP(2, 1 / ($AY$1:INDIRECT("$AY$"&amp;ROW($AY119)-1) &lt;&gt; ""),ROW($AY$1:INDIRECT("$AY$"&amp;ROW($AY119)-1))))=""),1.5,1)))</f>
        <v>656</v>
      </c>
      <c r="BM119" s="3" cm="1">
        <f t="array" aca="1" ref="BM119" ca="1">IF(NOT(ISNUMBER(INDEX($A:$A, LOOKUP(2, 1 / ($A$1:INDIRECT("$A$"&amp;ROW($A119)) &lt;&gt; ""),ROW($A$1:INDIRECT("$A$"&amp;ROW($A119)))), 1))), "",
INDIRECT("$Y$"&amp;LOOKUP(2, 1 / ($AY$1:INDIRECT("$AY$"&amp;ROW($AY119)-1) &lt;&gt; ""),ROW($AY$1:INDIRECT("$AY$"&amp;ROW($AY119)-1)))))</f>
        <v>656</v>
      </c>
      <c r="BN119" s="3" t="b">
        <f t="shared" ca="1" si="7"/>
        <v>1</v>
      </c>
      <c r="CT119" s="3" cm="1">
        <f t="array" aca="1" ref="CT119" ca="1">IF(NOT(ISNUMBER(INDEX($A:$A, LOOKUP(2, 1 / ($A$1:INDIRECT("$A$"&amp;ROW($A119)) &lt;&gt; ""),ROW($A$1:INDIRECT("$A$"&amp;ROW($A119)))), 1))), "",
$AY119-INDEX($AY:$AY, LOOKUP(2, 1 / ($AY$1:INDIRECT("$AV$"&amp;ROW($AY119)-1) &lt;&gt; ""),ROW($AY$1:INDIRECT("$AV$"&amp;ROW($AY119)-1))), 1))</f>
        <v>14093</v>
      </c>
      <c r="CU119" s="3" cm="1">
        <f t="array" aca="1" ref="CU119" ca="1">IF(NOT(ISNUMBER(INDEX($A:$A, LOOKUP(2, 1 / ($A$1:INDIRECT("$A$"&amp;ROW($A119)) &lt;&gt; ""),ROW($A$1:INDIRECT("$A$"&amp;ROW($A119)))), 1))), "",
INDEX($Y:$Y, LOOKUP(2, 1 / ($Y$1:INDIRECT("$Y$"&amp;ROW($Y119)-1) &lt;&gt; ""),ROW($Y$1:INDIRECT("$Y$"&amp;ROW($Y119)-1))), 1))</f>
        <v>656</v>
      </c>
      <c r="CV119" s="1">
        <f ca="1">IFERROR(VLOOKUP($AY119, 'Medium-Slow'!$A$1:$B$101, 2, TRUE),"")</f>
        <v>26</v>
      </c>
    </row>
    <row r="120" spans="1:100" x14ac:dyDescent="0.45">
      <c r="A120" s="69"/>
      <c r="B120" s="69"/>
      <c r="C120" s="69" t="str">
        <f t="shared" si="12"/>
        <v>Single</v>
      </c>
      <c r="D120" s="69"/>
      <c r="E120" s="69"/>
      <c r="F120" s="56">
        <v>2</v>
      </c>
      <c r="G120" s="2" t="s">
        <v>105</v>
      </c>
      <c r="H120" s="2" t="s">
        <v>50</v>
      </c>
      <c r="I120" s="2">
        <v>18</v>
      </c>
      <c r="J120" s="2" t="s">
        <v>71</v>
      </c>
      <c r="K120" s="2" t="s">
        <v>107</v>
      </c>
      <c r="L120" s="2" t="s">
        <v>53</v>
      </c>
      <c r="M120" s="2" t="s">
        <v>128</v>
      </c>
      <c r="N120" s="2" t="s">
        <v>108</v>
      </c>
      <c r="O120" s="2" t="s">
        <v>135</v>
      </c>
      <c r="P120" s="2" t="s">
        <v>125</v>
      </c>
      <c r="Q120" s="2">
        <v>6</v>
      </c>
      <c r="R120" s="2">
        <f>_xlfn.FLOOR.MATH((((2*VLOOKUP(G120, 'EV and Base'!$A$1:$N$671, 9, FALSE))+$Q120)*$I120)/100)+$I120+10</f>
        <v>47</v>
      </c>
      <c r="S120" s="2">
        <f>_xlfn.FLOOR.MATH((_xlfn.FLOOR.MATH((((2*VLOOKUP($G120, 'EV and Base'!$A$1:$N$671, 10, FALSE))+$Q120)*$I120)/100)+5)*
IF(OR($J120="Lonely", $J120="Brave", $J120="Adamant", $J120="Naughty"), 1.1,
IF(OR($J120="Bold", $J120="Timid", $J120="Modest", $J120="Calm"), 0.9, 1)))</f>
        <v>25</v>
      </c>
      <c r="T120" s="2">
        <f>_xlfn.FLOOR.MATH((_xlfn.FLOOR.MATH((((2*VLOOKUP($G120, 'EV and Base'!$A$1:$N$671, 11, FALSE))+$Q120)*$I120)/100)+5)*
IF(OR($J120="Bold", $J120="Relaxed", $J120="Impish", $J120="Lax"), 1.1,
IF(OR($J120="Lonely", $J120="Hasty", $J120="Mild", $J120="Gentle"), 0.9, 1)))</f>
        <v>23</v>
      </c>
      <c r="U120" s="2">
        <f>_xlfn.FLOOR.MATH((_xlfn.FLOOR.MATH((((2*VLOOKUP($G120, 'EV and Base'!$A$1:$N$671, 12, FALSE))+$Q120)*$I120)/100)+5)*
IF(OR($J120="Modest", $J120="Mild", $J120="Quiet", $J120="Rash"), 1.1,
IF(OR($J120="Adamant", $J120="Impish", $J120="Jolly", $J120="Careful"), 0.9, 1)))</f>
        <v>25</v>
      </c>
      <c r="V120" s="2">
        <f>_xlfn.FLOOR.MATH((_xlfn.FLOOR.MATH((((2*VLOOKUP($G120, 'EV and Base'!$A$1:$N$671, 13, FALSE))+$Q120)*$I120)/100)+5)*
IF(OR($J120="Calm", $J120="Gentle", $J120="Sassy", $J120="Careful"), 1.1,
IF(OR($J120="Naughty", $J120="Lax", $J120="Naive", $J120="Rash"), 0.9, 1)))</f>
        <v>23</v>
      </c>
      <c r="W120" s="2">
        <f>_xlfn.FLOOR.MATH((_xlfn.FLOOR.MATH((((2*VLOOKUP($G120, 'EV and Base'!$A$1:$N$671, 14, FALSE))+$Q120)*$I120)/100)+5)*
IF(OR($J120="Timid", $J120="Hasty", $J120="Jolly", $J120="Naive"), 1.1,
IF(OR($J120="Brave", $J120="Relaxed", $J120="Quiet", $J120="Sassy"), 0.9, 1)))</f>
        <v>29</v>
      </c>
      <c r="X120" s="69"/>
      <c r="Y120" s="1">
        <v>228</v>
      </c>
      <c r="AA120" s="23" t="str" cm="1">
        <f t="array" aca="1" ref="AA120" ca="1">IF(NOT(ISNUMBER(INDEX($A:$A,LOOKUP(2,1/($A$1:INDIRECT("$A$"&amp;ROW($A120))&lt;&gt;""),ROW($A$1:INDIRECT("$A$"&amp;ROW($A120)))),1))),"",
IF(NOT(ISNUMBER($A120)),$AA119,
IF($AB120&lt;16,"Lillipup",
IF($AB120&lt;32,"Herdier",
"Stoutland"))))</f>
        <v>Herdier</v>
      </c>
      <c r="AB120" s="25" cm="1">
        <f t="array" aca="1" ref="AB120" ca="1">IF(NOT(ISNUMBER(INDEX($A:$A, LOOKUP(2, 1 / ($A$1:INDIRECT("$A$"&amp;ROW($A120)) &lt;&gt; ""),ROW($A$1:INDIRECT("$A$"&amp;ROW($A120)))), 1))), "",
VLOOKUP($AY120,'Medium-Slow'!$A$1:$B$101,2,TRUE))</f>
        <v>26</v>
      </c>
      <c r="AC120" s="23" cm="1">
        <f t="array" aca="1" ref="AC120" ca="1">IF(NOT(ISNUMBER(INDEX($A:$A, LOOKUP(2, 1 / ($A$1:INDIRECT("$A$"&amp;ROW($A120)) &lt;&gt; ""),ROW($A$1:INDIRECT("$A$"&amp;ROW($A120)))), 1))), "",
INDEX($AC:$AC, LOOKUP(2, 1 / ($AC$1:INDIRECT("$AC$"&amp;ROW($AC120)-1) &lt;&gt; ""),ROW($AC$1:INDIRECT("$AC$"&amp;ROW($AC120)-1))), 1)+
IF(INDEX($AC:$AC, LOOKUP(2, 1 / ($AC$1:INDIRECT("$AC$"&amp;ROW($AC120)-1) &lt;&gt; ""),ROW($AC$1:INDIRECT("$AC$"&amp;ROW($AC120)-1))), 1)+
INDEX($AD:$AD, LOOKUP(2, 1 / ($AD$1:INDIRECT("$AD$"&amp;ROW($AD120)-1) &lt;&gt; ""),ROW($AD$1:INDIRECT("$AD$"&amp;ROW($AD120)-1))), 1)+
INDEX($AE:$AE, LOOKUP(2, 1 / ($AE$1:INDIRECT("$AE$"&amp;ROW($AE120)-1) &lt;&gt; ""),ROW($AE$1:INDIRECT("$AE$"&amp;ROW($AD120)-1))), 1)+
INDEX($AE:$AF, LOOKUP(2, 1 / ($AF$1:INDIRECT("$AF$"&amp;ROW($AF120)-1) &lt;&gt; ""),ROW($AF$1:INDIRECT("$AF$"&amp;ROW($AD120)-1))), 1)+
INDEX($AG:$AG, LOOKUP(2, 1 / ($AG$1:INDIRECT("$AG$"&amp;ROW($AG120)-1) &lt;&gt; ""),ROW($AG$1:INDIRECT("$AG$"&amp;ROW($AD120)-1))), 1)+
INDEX($AH:$AH, LOOKUP(2, 1 / ($AH$1:INDIRECT("$AH$"&amp;ROW($AH120)-1) &lt;&gt; ""),ROW($AH$1:INDIRECT("$AH$"&amp;ROW($AD120)-1))), 1)&gt;=510,0,
IF(INDEX($AC:$AC, LOOKUP(2, 1 / ($AC$1:INDIRECT("$AC$"&amp;ROW($AC120)-1) &lt;&gt; ""),ROW($AC$1:INDIRECT("$AC$"&amp;ROW($AC120)-1))), 1)&gt;=255,0,
VLOOKUP(INDIRECT("$G$"&amp;LOOKUP(2, 1 / ($AC$1:INDIRECT("$AC$"&amp;ROW($AC120)-1) &lt;&gt; ""),ROW($AC$1:INDIRECT("$AC$"&amp;ROW($AC120)-1)))), 'EV and Base'!$A$1:$N$671, 3, FALSE))))</f>
        <v>3</v>
      </c>
      <c r="AD120" s="2" cm="1">
        <f t="array" aca="1" ref="AD120" ca="1">IF(NOT(ISNUMBER(INDEX($A:$A, LOOKUP(2, 1 / ($A$1:INDIRECT("$A$"&amp;ROW($A120)) &lt;&gt; ""),ROW($A$1:INDIRECT("$A$"&amp;ROW($A120)))), 1))), "",
INDEX($AD:$AD, LOOKUP(2, 1 / ($AD$1:INDIRECT("$AD$"&amp;ROW($AD120)-1) &lt;&gt; ""),ROW($AD$1:INDIRECT("$AD$"&amp;ROW($AD120)-1))), 1)+
IF(INDEX($AC:$AC, LOOKUP(2, 1 / ($AC$1:INDIRECT("$AC$"&amp;ROW($AC120)-1) &lt;&gt; ""),ROW($AC$1:INDIRECT("$AC$"&amp;ROW($AC120)-1))), 1)+
INDEX($AD:$AD, LOOKUP(2, 1 / ($AD$1:INDIRECT("$AD$"&amp;ROW($AD120)-1) &lt;&gt; ""),ROW($AD$1:INDIRECT("$AD$"&amp;ROW($AD120)-1))), 1)+
INDEX($AE:$AE, LOOKUP(2, 1 / ($AE$1:INDIRECT("$AE$"&amp;ROW($AE120)-1) &lt;&gt; ""),ROW($AE$1:INDIRECT("$AE$"&amp;ROW($AD120)-1))), 1)+
INDEX($AE:$AF, LOOKUP(2, 1 / ($AF$1:INDIRECT("$AF$"&amp;ROW($AF120)-1) &lt;&gt; ""),ROW($AF$1:INDIRECT("$AF$"&amp;ROW($AD120)-1))), 1)+
INDEX($AG:$AG, LOOKUP(2, 1 / ($AG$1:INDIRECT("$AG$"&amp;ROW($AG120)-1) &lt;&gt; ""),ROW($AG$1:INDIRECT("$AG$"&amp;ROW($AD120)-1))), 1)+
INDEX($AH:$AH, LOOKUP(2, 1 / ($AH$1:INDIRECT("$AH$"&amp;ROW($AH120)-1) &lt;&gt; ""),ROW($AH$1:INDIRECT("$AH$"&amp;ROW($AD120)-1))), 1)&gt;=510,0,
IF(INDEX($AD:$AD, LOOKUP(2, 1 / ($AD$1:INDIRECT("$AD$"&amp;ROW($AD120)-1) &lt;&gt; ""),ROW($AD$1:INDIRECT("$AD$"&amp;ROW($AD120)-1))), 1)&gt;=255,0,
VLOOKUP(INDIRECT("$G$"&amp;LOOKUP(2, 1 / ($AD$1:INDIRECT("$AD$"&amp;ROW($AD120)-1) &lt;&gt; ""),ROW($AD$1:INDIRECT("$AD$"&amp;ROW($AD120)-1)))), 'EV and Base'!$A$1:$N$671, 4, FALSE))))</f>
        <v>32</v>
      </c>
      <c r="AE120" s="2" cm="1">
        <f t="array" aca="1" ref="AE120" ca="1">IF(NOT(ISNUMBER(INDEX($A:$A,LOOKUP(2,1/($A$1:INDIRECT("$A$"&amp;ROW($A120))&lt;&gt;""),ROW($A$1:INDIRECT("$A$"&amp;ROW($A120)))),1))),"",
INDEX($AE:$AE,LOOKUP(2,1/($AE$1:INDIRECT("$AE$"&amp;ROW($AE120)-1)&lt;&gt;""),ROW($AE$1:INDIRECT("$AE$"&amp;ROW($AE120)-1))),1)+
IF(INDEX($AC:$AC,LOOKUP(2,1/($AC$1:INDIRECT("$AC$"&amp;ROW($AC120)-1)&lt;&gt;""),ROW($AC$1:INDIRECT("$AC$"&amp;ROW($AC120)-1))),1)+
INDEX($AD:$AD,LOOKUP(2,1/($AD$1:INDIRECT("$AD$"&amp;ROW($AD120)-1)&lt;&gt;""),ROW($AD$1:INDIRECT("$AD$"&amp;ROW($AD120)-1))),1)+
INDEX($AE:$AE,LOOKUP(2,1/($AE$1:INDIRECT("$AE$"&amp;ROW($AE120)-1)&lt;&gt;""),ROW($AE$1:INDIRECT("$AE$"&amp;ROW($AD120)-1))),1)+
INDEX($AE:$AF,LOOKUP(2,1/($AF$1:INDIRECT("$AF$"&amp;ROW($AF120)-1)&lt;&gt;""),ROW($AF$1:INDIRECT("$AF$"&amp;ROW($AD120)-1))),1)+
INDEX($AG:$AG,LOOKUP(2,1/($AG$1:INDIRECT("$AG$"&amp;ROW($AG120)-1)&lt;&gt;""),ROW($AG$1:INDIRECT("$AG$"&amp;ROW($AD120)-1))),1)+
INDEX($AH:$AH,LOOKUP(2,1/($AH$1:INDIRECT("$AH$"&amp;ROW($AH120)-1)&lt;&gt;""),ROW($AH$1:INDIRECT("$AH$"&amp;ROW($AD120)-1))),1)&gt;=510,0,
IF(INDEX($AE:$AE,LOOKUP(2,1/($AE$1:INDIRECT("$AE$"&amp;ROW($AE120)-1)&lt;&gt;""),ROW($AE$1:INDIRECT("$AE$"&amp;ROW($AE120)-1))),1)&gt;=255,0,
VLOOKUP(INDIRECT("$G$"&amp;LOOKUP(2,1/($AE$1:INDIRECT("$AE$"&amp;ROW($AE120)-1)&lt;&gt;""),ROW($AE$1:INDIRECT("$AE$"&amp;ROW($AE120)-1)))),'EV and Base'!$A$1:$N$671,5,FALSE))))</f>
        <v>7</v>
      </c>
      <c r="AF120" s="2" cm="1">
        <f t="array" aca="1" ref="AF120" ca="1">IF(NOT(ISNUMBER(INDEX($A:$A, LOOKUP(2, 1 / ($A$1:INDIRECT("$A$"&amp;ROW($A120)) &lt;&gt; ""),ROW($A$1:INDIRECT("$A$"&amp;ROW($A120)))), 1))), "",
INDEX($AF:$AF, LOOKUP(2, 1 / ($AF$1:INDIRECT("$AF$"&amp;ROW($AF120)-1) &lt;&gt; ""),ROW($AF$1:INDIRECT("$AF$"&amp;ROW($AF120)-1))), 1)+
IF(INDEX($AC:$AC, LOOKUP(2, 1 / ($AC$1:INDIRECT("$AC$"&amp;ROW($AC120)-1) &lt;&gt; ""),ROW($AC$1:INDIRECT("$AC$"&amp;ROW($AC120)-1))), 1)+
INDEX($AD:$AD, LOOKUP(2, 1 / ($AD$1:INDIRECT("$AD$"&amp;ROW($AD120)-1) &lt;&gt; ""),ROW($AD$1:INDIRECT("$AD$"&amp;ROW($AD120)-1))), 1)+
INDEX($AE:$AE, LOOKUP(2, 1 / ($AE$1:INDIRECT("$AE$"&amp;ROW($AE120)-1) &lt;&gt; ""),ROW($AE$1:INDIRECT("$AE$"&amp;ROW($AD120)-1))), 1)+
INDEX($AE:$AF, LOOKUP(2, 1 / ($AF$1:INDIRECT("$AF$"&amp;ROW($AF120)-1) &lt;&gt; ""),ROW($AF$1:INDIRECT("$AF$"&amp;ROW($AD120)-1))), 1)+
INDEX($AG:$AG, LOOKUP(2, 1 / ($AG$1:INDIRECT("$AG$"&amp;ROW($AG120)-1) &lt;&gt; ""),ROW($AG$1:INDIRECT("$AG$"&amp;ROW($AD120)-1))), 1)+
INDEX($AH:$AH, LOOKUP(2, 1 / ($AH$1:INDIRECT("$AH$"&amp;ROW($AH120)-1) &lt;&gt; ""),ROW($AH$1:INDIRECT("$AH$"&amp;ROW($AD120)-1))), 1)&gt;=510,0,
IF(INDEX($AF:$AF, LOOKUP(2, 1 / ($AF$1:INDIRECT("$AF$"&amp;ROW($AF120)-1) &lt;&gt; ""),ROW($AF$1:INDIRECT("$AF$"&amp;ROW($AF120)-1))), 1)&gt;=255,0,
VLOOKUP(INDIRECT("$G$"&amp;LOOKUP(2, 1 / ($AF$1:INDIRECT("$AF$"&amp;ROW($AF120)-1) &lt;&gt; ""),ROW($AF$1:INDIRECT("$AF$"&amp;ROW($AF120)-1)))), 'EV and Base'!$A$1:$N$671, 6, FALSE))))</f>
        <v>3</v>
      </c>
      <c r="AG120" s="2" cm="1">
        <f t="array" aca="1" ref="AG120" ca="1">IF(NOT(ISNUMBER(INDEX($A:$A, LOOKUP(2, 1 / ($A$1:INDIRECT("$A$"&amp;ROW($A120)) &lt;&gt; ""),ROW($A$1:INDIRECT("$A$"&amp;ROW($A120)))), 1))), "",
INDEX($AG:$AG, LOOKUP(2, 1 / ($AG$1:INDIRECT("$AG$"&amp;ROW($AG120)-1) &lt;&gt; ""),ROW($AG$1:INDIRECT("$AG$"&amp;ROW($AG120)-1))), 1)+
IF(INDEX($AC:$AC, LOOKUP(2, 1 / ($AC$1:INDIRECT("$AC$"&amp;ROW($AC120)-1) &lt;&gt; ""),ROW($AC$1:INDIRECT("$AC$"&amp;ROW($AC120)-1))), 1)+
INDEX($AD:$AD, LOOKUP(2, 1 / ($AD$1:INDIRECT("$AD$"&amp;ROW($AD120)-1) &lt;&gt; ""),ROW($AD$1:INDIRECT("$AD$"&amp;ROW($AD120)-1))), 1)+
INDEX($AE:$AE, LOOKUP(2, 1 / ($AE$1:INDIRECT("$AE$"&amp;ROW($AE120)-1) &lt;&gt; ""),ROW($AE$1:INDIRECT("$AE$"&amp;ROW($AD120)-1))), 1)+
INDEX($AE:$AF, LOOKUP(2, 1 / ($AF$1:INDIRECT("$AF$"&amp;ROW($AF120)-1) &lt;&gt; ""),ROW($AF$1:INDIRECT("$AF$"&amp;ROW($AD120)-1))), 1)+
INDEX($AG:$AG, LOOKUP(2, 1 / ($AG$1:INDIRECT("$AG$"&amp;ROW($AG120)-1) &lt;&gt; ""),ROW($AG$1:INDIRECT("$AG$"&amp;ROW($AD120)-1))), 1)+
INDEX($AH:$AH, LOOKUP(2, 1 / ($AH$1:INDIRECT("$AH$"&amp;ROW($AH120)-1) &lt;&gt; ""),ROW($AH$1:INDIRECT("$AH$"&amp;ROW($AD120)-1))), 1)&gt;=510,0,
IF(INDEX($AG:$AG, LOOKUP(2, 1 / ($AG$1:INDIRECT("$AG$"&amp;ROW($AG120)-1) &lt;&gt; ""),ROW($AG$1:INDIRECT("$AG$"&amp;ROW($AG120)-1))), 1)&gt;=255,0,
VLOOKUP(INDIRECT("$G$"&amp;LOOKUP(2, 1 / ($AG$1:INDIRECT("$AG$"&amp;ROW($AG120)-1) &lt;&gt; ""),ROW($AG$1:INDIRECT("$AG$"&amp;ROW($AG120)-1)))), 'EV and Base'!$A$1:$N$671, 7, FALSE))))</f>
        <v>0</v>
      </c>
      <c r="AH120" s="24" cm="1">
        <f t="array" aca="1" ref="AH120" ca="1">IF(NOT(ISNUMBER(INDEX($A:$A,LOOKUP(2,1/($A$1:INDIRECT("$A$"&amp;ROW($A120))&lt;&gt;""),ROW($A$1:INDIRECT("$A$"&amp;ROW($A120)))),1))),"",
INDEX($AH:$AH,LOOKUP(2,1/($AH$1:INDIRECT("$AH$"&amp;ROW($AH120)-1)&lt;&gt;""),ROW($AH$1:INDIRECT("$AH$"&amp;ROW($AH120)-1))),1)+
IF(INDEX($AC:$AC,LOOKUP(2,1/($AC$1:INDIRECT("$AC$"&amp;ROW($AC120)-1)&lt;&gt;""),ROW($AC$1:INDIRECT("$AC$"&amp;ROW($AC120)-1))),1)+
INDEX($AD:$AD,LOOKUP(2,1/($AD$1:INDIRECT("$AD$"&amp;ROW($AD120)-1)&lt;&gt;""),ROW($AD$1:INDIRECT("$AD$"&amp;ROW($AD120)-1))),1)+
INDEX($AE:$AE,LOOKUP(2,1/($AE$1:INDIRECT("$AE$"&amp;ROW($AE120)-1)&lt;&gt;""),ROW($AE$1:INDIRECT("$AE$"&amp;ROW($AD120)-1))),1)+
INDEX($AE:$AF,LOOKUP(2,1/($AF$1:INDIRECT("$AF$"&amp;ROW($AF120)-1)&lt;&gt;""),ROW($AF$1:INDIRECT("$AF$"&amp;ROW($AD120)-1))),1)+
INDEX($AG:$AG,LOOKUP(2,1/($AG$1:INDIRECT("$AG$"&amp;ROW($AG120)-1)&lt;&gt;""),ROW($AG$1:INDIRECT("$AG$"&amp;ROW($AD120)-1))),1)+
INDEX($AH:$AH,LOOKUP(2,1/($AH$1:INDIRECT("$AH$"&amp;ROW($AH120)-1)&lt;&gt;""),ROW($AH$1:INDIRECT("$AH$"&amp;ROW($AD120)-1))),1)&gt;=510,0,
IF(INDEX($AH:$AH,LOOKUP(2,1/($AH$1:INDIRECT("$AH$"&amp;ROW($AH120)-1)&lt;&gt;""),ROW($AH$1:INDIRECT("$AH$"&amp;ROW($AH120)-1))),1)&gt;=255,0,
VLOOKUP(INDIRECT("$G$"&amp;LOOKUP(2,1/($AH$1:INDIRECT("$AH$"&amp;ROW($AH120)-1)&lt;&gt;""),ROW($AH$1:INDIRECT("$AH$"&amp;ROW($AH120)-1)))),'EV and Base'!$A$1:$N$671,8,FALSE))))</f>
        <v>12</v>
      </c>
      <c r="AI120" s="29" cm="1">
        <f t="array" aca="1" ref="AI120" ca="1">IF(NOT(ISNUMBER(INDEX($A:$A,LOOKUP(2,1/($A$1:INDIRECT("$A$"&amp;ROW($A120))&lt;&gt;""),ROW($A$1:INDIRECT("$A$"&amp;ROW($A120)))),1))),"",
ROUNDDOWN((((2*VLOOKUP($AA120,'EV and Base'!$A$1:$N$671,9,FALSE))+31+ROUNDDOWN($AC120/4,0))*$AB120)/100,0)+$AB120+10)</f>
        <v>77</v>
      </c>
      <c r="AJ120" s="21" cm="1">
        <f t="array" aca="1" ref="AJ120" ca="1">IF(NOT(ISNUMBER(INDEX($A:$A, LOOKUP(2, 1 / ($A$1:INDIRECT("$A$"&amp;ROW($A120)) &lt;&gt; ""),ROW($A$1:INDIRECT("$A$"&amp;ROW($A120)))), 1))), "",
ROUNDDOWN((ROUNDDOWN((((2*VLOOKUP($AA120, 'EV and Base'!$A$1:$N$671, 10, FALSE))+31+ROUNDDOWN($AD120/4, 0))*$AB120)/100, 0)+5)*1.1, 0))</f>
        <v>61</v>
      </c>
      <c r="AK120" s="21" t="str" cm="1">
        <f t="array" aca="1" ref="AK120" ca="1">IF(NOT(ISNUMBER(INDEX($A:$A, LOOKUP(2, 1 / ($A$1:INDIRECT("$A$"&amp;ROW($A120)) &lt;&gt; ""),ROW($A$1:INDIRECT("$A$"&amp;ROW($A120)))), 1))), "",
ROUNDDOWN((ROUNDDOWN((((2*VLOOKUP($AA120, 'EV and Base'!$A$1:$N$671, 11, FALSE))+30+ROUNDDOWN($AE120/4, 0))*$AB120)/100, 0)+5), 0)
&amp;"-"&amp;
ROUNDDOWN((ROUNDDOWN((((2*VLOOKUP($AA120, 'EV and Base'!$A$1:$N$671, 11, FALSE))+31+ROUNDDOWN($AE120/4, 0))*$AB120)/100, 0)+5), 0))</f>
        <v>46-47</v>
      </c>
      <c r="AL120" s="21" t="str" cm="1">
        <f t="array" aca="1" ref="AL120" ca="1">IF(NOT(ISNUMBER(INDEX($A:$A, LOOKUP(2, 1 / ($A$1:INDIRECT("$A$"&amp;ROW($A120)) &lt;&gt; ""),ROW($A$1:INDIRECT("$A$"&amp;ROW($A120)))), 1))), "",
ROUNDDOWN((ROUNDDOWN((((2*VLOOKUP($AA120, 'EV and Base'!$A$1:$N$671, 12, FALSE))+0+ROUNDDOWN($AF120/4, 0))*$AB120)/100, 0)+5)*0.9, 0)
&amp;"-"&amp;
ROUNDDOWN((ROUNDDOWN((((2*VLOOKUP($AA120, 'EV and Base'!$A$1:$N$671, 12, FALSE))+31+ROUNDDOWN($AF120/4, 0))*$AB120)/100, 0)+5)*0.9, 0))</f>
        <v>20-27</v>
      </c>
      <c r="AM120" s="21" t="str" cm="1">
        <f t="array" aca="1" ref="AM120" ca="1">IF(NOT(ISNUMBER(INDEX($A:$A, LOOKUP(2, 1 / ($A$1:INDIRECT("$A$"&amp;ROW($A120)) &lt;&gt; ""),ROW($A$1:INDIRECT("$A$"&amp;ROW($A120)))), 1))), "",
ROUNDDOWN((ROUNDDOWN((((2*VLOOKUP($AA120, 'EV and Base'!$A$1:$N$671, 13, FALSE))+30+ROUNDDOWN($AG120/4, 0))*$AB120)/100, 0)+5), 0)
&amp;"-"&amp;
ROUNDDOWN((ROUNDDOWN((((2*VLOOKUP($AA120, 'EV and Base'!$A$1:$N$671, 13, FALSE))+31+ROUNDDOWN($AG120/4, 0))*$AB120)/100, 0)+5), 0))</f>
        <v>46-46</v>
      </c>
      <c r="AN120" s="25" cm="1">
        <f t="array" aca="1" ref="AN120" ca="1">IF(NOT(ISNUMBER(INDEX($A:$A, LOOKUP(2, 1 / ($A$1:INDIRECT("$A$"&amp;ROW($A120)) &lt;&gt; ""),ROW($A$1:INDIRECT("$A$"&amp;ROW($A120)))), 1))), "",
ROUNDDOWN((ROUNDDOWN((((2*VLOOKUP($AA120, 'EV and Base'!$A$1:$N$671, 14, FALSE))+31+ROUNDDOWN($AH120/4, 0))*$AB120)/100, 0)+5), 0))</f>
        <v>45</v>
      </c>
      <c r="AO120" s="23" cm="1">
        <f t="array" aca="1" ref="AO120" ca="1">IF(NOT(ISNUMBER(INDEX($A:$A, LOOKUP(2, 1 / ($A$1:INDIRECT("$A$"&amp;ROW($A120)) &lt;&gt; ""),ROW($A$1:INDIRECT("$A$"&amp;ROW($A120)))), 1))), "",
ROUNDDOWN((((2*VLOOKUP($AA120, 'EV and Base'!$A$1:$N$671, 9, FALSE))+31+ROUNDDOWN($AC120/4, 0))*$AB120)/100, 0)+$AB120+10)</f>
        <v>77</v>
      </c>
      <c r="AP120" s="2" cm="1">
        <f t="array" aca="1" ref="AP120" ca="1">IF(NOT(ISNUMBER(INDEX($A:$A, LOOKUP(2, 1 / ($A$1:INDIRECT("$A$"&amp;ROW($A120)) &lt;&gt; ""),ROW($A$1:INDIRECT("$A$"&amp;ROW($A120)))), 1))), "",
ROUNDDOWN((ROUNDDOWN((((2*VLOOKUP($AA120, 'EV and Base'!$A$1:$N$671, 10, FALSE))+31+ROUNDDOWN($AD120/4, 0))*$AB120)/100, 0)+5)*1.1, 0))</f>
        <v>61</v>
      </c>
      <c r="AQ120" s="2" cm="1">
        <f t="array" aca="1" ref="AQ120" ca="1">IF(NOT(ISNUMBER(INDEX($A:$A, LOOKUP(2, 1 / ($A$1:INDIRECT("$A$"&amp;ROW($A120)) &lt;&gt; ""),ROW($A$1:INDIRECT("$A$"&amp;ROW($A120)))), 1))), "",
ROUNDDOWN((ROUNDDOWN((((2*VLOOKUP($AA120, 'EV and Base'!$A$1:$N$671, 11, FALSE))+$AV$2+ROUNDDOWN($AE120/4, 0))*$AB120)/100, 0)+5), 0))</f>
        <v>47</v>
      </c>
      <c r="AR120" s="22" cm="1">
        <f t="array" aca="1" ref="AR120" ca="1">IF(NOT(ISNUMBER(INDEX($A:$A, LOOKUP(2, 1 / ($A$1:INDIRECT("$A$"&amp;ROW($A120)) &lt;&gt; ""),ROW($A$1:INDIRECT("$A$"&amp;ROW($A120)))), 1))), "",
ROUNDDOWN((ROUNDDOWN((((2*VLOOKUP($AA120, 'EV and Base'!$A$1:$N$671, 12, FALSE))+$AW$2+ROUNDDOWN($AF120/4, 0))*$AB120)/100, 0)+5)*0.9, 0))</f>
        <v>24</v>
      </c>
      <c r="AS120" s="2" cm="1">
        <f t="array" aca="1" ref="AS120" ca="1">IF(NOT(ISNUMBER(INDEX($A:$A, LOOKUP(2, 1 / ($A$1:INDIRECT("$A$"&amp;ROW($A120)) &lt;&gt; ""),ROW($A$1:INDIRECT("$A$"&amp;ROW($A120)))), 1))), "",
ROUNDDOWN((ROUNDDOWN((((2*VLOOKUP($AA120, 'EV and Base'!$A$1:$N$671, 13, FALSE))+$AX$2+ROUNDDOWN($AG120/4, 0))*$AB120)/100, 0)+5), 0))</f>
        <v>46</v>
      </c>
      <c r="AT120" s="24" cm="1">
        <f t="array" aca="1" ref="AT120" ca="1">IF(NOT(ISNUMBER(INDEX($A:$A, LOOKUP(2, 1 / ($A$1:INDIRECT("$A$"&amp;ROW($A120)) &lt;&gt; ""),ROW($A$1:INDIRECT("$A$"&amp;ROW($A120)))), 1))), "",
ROUNDDOWN((ROUNDDOWN((((2*VLOOKUP($AA120, 'EV and Base'!$A$1:$N$671, 14, FALSE))+31+ROUNDDOWN($AH120/4, 0))*$AB120)/100, 0)+5), 0))</f>
        <v>45</v>
      </c>
      <c r="AU120" s="28">
        <v>166</v>
      </c>
      <c r="AY120" cm="1">
        <f t="array" aca="1" ref="AY120" ca="1">IF(NOT(ISNUMBER(INDEX($A:$A,LOOKUP(2,1/($A$1:INDIRECT("$A$"&amp;ROW($A120))&lt;&gt;""),ROW($A$1:INDIRECT("$A$"&amp;ROW($A120)))),1))),"",
INDEX($AY:$AY,LOOKUP(2,1/($AY$1:INDIRECT("$AY$"&amp;ROW($AY120)-1)&lt;&gt;""),ROW($AY$1:INDIRECT("$AY$"&amp;ROW($AY120)-1))),1)+$BL120)</f>
        <v>14302</v>
      </c>
      <c r="AZ120" s="3" cm="1">
        <f t="array" aca="1" ref="AZ120" ca="1">IF(NOT(ISNUMBER(INDEX($A:$A, LOOKUP(2, 1 / ($A$1:INDIRECT("$A$"&amp;ROW($A120)) &lt;&gt; ""),ROW($A$1:INDIRECT("$A$"&amp;ROW($A120)))), 1))), "",
VLOOKUP(INDIRECT("$G$"&amp;LOOKUP(2, 1 / ($AY$1:INDIRECT("$AY$"&amp;ROW($AY120)-1) &lt;&gt; ""),ROW($AY$1:INDIRECT("$AY$"&amp;ROW($AY120)-1)))),'EV and Base'!A115:N785,2,FALSE))</f>
        <v>58</v>
      </c>
      <c r="BA120" s="3" cm="1">
        <f t="array" aca="1" ref="BA120" ca="1">IF(NOT(ISNUMBER(INDEX($A:$A, LOOKUP(2, 1 / ($A$1:INDIRECT("$A$"&amp;ROW($A120)) &lt;&gt; ""),ROW($A$1:INDIRECT("$A$"&amp;ROW($A120)))), 1))), "",
INDIRECT("$I$"&amp;LOOKUP(2, 1 / ($AY$1:INDIRECT("$AY$"&amp;ROW($AY120)-1) &lt;&gt; ""),ROW($AY$1:INDIRECT("$AY$"&amp;ROW($AY120)-1)))))</f>
        <v>18</v>
      </c>
      <c r="BB120" s="1" cm="1">
        <f t="array" aca="1" ref="BB120" ca="1">IF(NOT(ISNUMBER(INDEX($A:$A, LOOKUP(2, 1 / ($A$1:INDIRECT("$A$"&amp;ROW($A120)) &lt;&gt; ""),ROW($A$1:INDIRECT("$A$"&amp;ROW($A120)))), 1))), "",
INDIRECT("$AB$"&amp;LOOKUP(2, 1 / ($AY$1:INDIRECT("$AY$"&amp;ROW($AY120)-1) &lt;&gt; ""),ROW($AY$1:INDIRECT("$AY$"&amp;ROW($AY120)-1)))))</f>
        <v>26</v>
      </c>
      <c r="BC120" s="3" cm="1">
        <f t="array" aca="1" ref="BC120" ca="1">IF(NOT(ISNUMBER(INDEX($A:$A,LOOKUP(2,1/($A$1:INDIRECT("$A$"&amp;ROW($A120))&lt;&gt;""),ROW($A$1:INDIRECT("$A$"&amp;ROW($A120)))),1))),"",
$BA120+$BA120+10)</f>
        <v>46</v>
      </c>
      <c r="BD120" s="3" cm="1">
        <f t="array" aca="1" ref="BD120" ca="1">IF(NOT(ISNUMBER(INDEX($A:$A,LOOKUP(2,1/($A$1:INDIRECT("$A$"&amp;ROW($A120))&lt;&gt;""),ROW($A$1:INDIRECT("$A$"&amp;ROW($A120)))),1))),"",
$BA120+$BB120+10)</f>
        <v>54</v>
      </c>
      <c r="BE120" s="3" cm="1">
        <f t="array" aca="1" ref="BE120" ca="1">IF(NOT(ISNUMBER(INDEX($A:$A,LOOKUP(2,1/($A$1:INDIRECT("$A$"&amp;ROW($A120))&lt;&gt;""),ROW($A$1:INDIRECT("$A$"&amp;ROW($A120)))),1))),"",
$BC120*$BC120)</f>
        <v>2116</v>
      </c>
      <c r="BF120" s="3" cm="1">
        <f t="array" aca="1" ref="BF120" ca="1">IF(NOT(ISNUMBER(INDEX($A:$A,LOOKUP(2,1/($A$1:INDIRECT("$A$"&amp;ROW($A120))&lt;&gt;""),ROW($A$1:INDIRECT("$A$"&amp;ROW($A120)))),1))),"",
$BD120*$BD120)</f>
        <v>2916</v>
      </c>
      <c r="BG120" s="3" cm="1">
        <f t="array" aca="1" ref="BG120" ca="1">IF(NOT(ISNUMBER(INDEX($A:$A,LOOKUP(2,1/($A$1:INDIRECT("$A$"&amp;ROW($A120))&lt;&gt;""),ROW($A$1:INDIRECT("$A$"&amp;ROW($A120)))),1))),"",
_xlfn.FLOOR.MATH(1.5*_xlfn.FLOOR.MATH($AZ120*BA120/5)))</f>
        <v>312</v>
      </c>
      <c r="BH120" s="3" cm="1">
        <f t="array" aca="1" ref="BH120" ca="1">IF(NOT(ISNUMBER(INDEX($A:$A, LOOKUP(2, 1 / ($A$1:INDIRECT("$A$"&amp;ROW($A120)) &lt;&gt; ""),ROW($A$1:INDIRECT("$A$"&amp;ROW($A120)))), 1))), "",
_xlfn.FLOOR.MATH($BG120/IF(OR(INDIRECT("$C$"&amp;LOOKUP(2, 1 / ($AY$1:INDIRECT("$AY$"&amp;ROW($AY120)-1) &lt;&gt; ""),ROW($AY$1:INDIRECT("$AY$"&amp;ROW($AY120)-1))))="Multi",
INDIRECT("$C$"&amp;LOOKUP(2, 1 / ($AY$1:INDIRECT("$AY$"&amp;ROW($AY120)-1) &lt;&gt; ""),ROW($AY$1:INDIRECT("$AY$"&amp;ROW($AY120)-1))))="Double"),2,1)))</f>
        <v>312</v>
      </c>
      <c r="BI120" s="3" cm="1">
        <f t="array" aca="1" ref="BI120" ca="1">IF(NOT(ISNUMBER(INDEX($A:$A,LOOKUP(2,1/($A$1:INDIRECT("$A$"&amp;ROW($A120))&lt;&gt;""),ROW($A$1:INDIRECT("$A$"&amp;ROW($A120)))),1))),"",
VLOOKUP($BC120,GameFreakSQRT!$A$1:$B$200,2,FALSE))</f>
        <v>27780</v>
      </c>
      <c r="BJ120" s="3" cm="1">
        <f t="array" aca="1" ref="BJ120" ca="1">IF(NOT(ISNUMBER(INDEX($A:$A,LOOKUP(2,1/($A$1:INDIRECT("$A$"&amp;ROW($A120))&lt;&gt;""),ROW($A$1:INDIRECT("$A$"&amp;ROW($A120)))),1))),"",
VLOOKUP($BD120,GameFreakSQRT!$A$1:$B$200,2,FALSE))</f>
        <v>30099</v>
      </c>
      <c r="BK120" s="3" cm="1">
        <f t="array" aca="1" ref="BK120" ca="1">IF(NOT(ISNUMBER(INDEX($A:$A,LOOKUP(2,1/($A$1:INDIRECT("$A$"&amp;ROW($A120))&lt;&gt;""),ROW($A$1:INDIRECT("$A$"&amp;ROW($A120)))),1))),"",
_xlfn.FLOOR.MATH((($BI120*$BE120)*$BH120)/($BJ120*$BF120))+1)</f>
        <v>209</v>
      </c>
      <c r="BL120" s="3" cm="1">
        <f t="array" aca="1" ref="BL120" ca="1">IF(NOT(ISNUMBER(INDEX($A:$A,LOOKUP(2,1/($A$1:INDIRECT("$A$"&amp;ROW($A120))&lt;&gt;""),ROW($A$1:INDIRECT("$A$"&amp;ROW($A120)))),1))),"",
_xlfn.FLOOR.MATH($BK120*IF(NOT(INDIRECT("$Z$"&amp;LOOKUP(2, 1 / ($AY$1:INDIRECT("$AY$"&amp;ROW($AY120)-1) &lt;&gt; ""),ROW($AY$1:INDIRECT("$AY$"&amp;ROW($AY120)-1))))=""),1.5,1)))</f>
        <v>209</v>
      </c>
      <c r="BM120" s="3" cm="1">
        <f t="array" aca="1" ref="BM120" ca="1">IF(NOT(ISNUMBER(INDEX($A:$A, LOOKUP(2, 1 / ($A$1:INDIRECT("$A$"&amp;ROW($A120)) &lt;&gt; ""),ROW($A$1:INDIRECT("$A$"&amp;ROW($A120)))), 1))), "",
INDIRECT("$Y$"&amp;LOOKUP(2, 1 / ($AY$1:INDIRECT("$AY$"&amp;ROW($AY120)-1) &lt;&gt; ""),ROW($AY$1:INDIRECT("$AY$"&amp;ROW($AY120)-1)))))</f>
        <v>209</v>
      </c>
      <c r="BN120" s="3" t="b">
        <f t="shared" ca="1" si="7"/>
        <v>1</v>
      </c>
      <c r="CT120" s="3" cm="1">
        <f t="array" aca="1" ref="CT120" ca="1">IF(NOT(ISNUMBER(INDEX($A:$A, LOOKUP(2, 1 / ($A$1:INDIRECT("$A$"&amp;ROW($A120)) &lt;&gt; ""),ROW($A$1:INDIRECT("$A$"&amp;ROW($A120)))), 1))), "",
$AY120-INDEX($AY:$AY, LOOKUP(2, 1 / ($AY$1:INDIRECT("$AV$"&amp;ROW($AY120)-1) &lt;&gt; ""),ROW($AY$1:INDIRECT("$AV$"&amp;ROW($AY120)-1))), 1))</f>
        <v>14302</v>
      </c>
      <c r="CU120" s="3" cm="1">
        <f t="array" aca="1" ref="CU120" ca="1">IF(NOT(ISNUMBER(INDEX($A:$A, LOOKUP(2, 1 / ($A$1:INDIRECT("$A$"&amp;ROW($A120)) &lt;&gt; ""),ROW($A$1:INDIRECT("$A$"&amp;ROW($A120)))), 1))), "",
INDEX($Y:$Y, LOOKUP(2, 1 / ($Y$1:INDIRECT("$Y$"&amp;ROW($Y120)-1) &lt;&gt; ""),ROW($Y$1:INDIRECT("$Y$"&amp;ROW($Y120)-1))), 1))</f>
        <v>209</v>
      </c>
      <c r="CV120" s="1">
        <f ca="1">IFERROR(VLOOKUP($AY120, 'Medium-Slow'!$A$1:$B$101, 2, TRUE),"")</f>
        <v>26</v>
      </c>
    </row>
    <row r="121" spans="1:100" x14ac:dyDescent="0.45">
      <c r="A121" s="69" t="s">
        <v>75</v>
      </c>
      <c r="B121" s="69" t="s">
        <v>299</v>
      </c>
      <c r="C121" s="69" t="s">
        <v>46</v>
      </c>
      <c r="D121" s="69" t="s">
        <v>300</v>
      </c>
      <c r="E121" s="69" t="s">
        <v>301</v>
      </c>
      <c r="F121" s="56">
        <v>1</v>
      </c>
      <c r="G121" s="2" t="s">
        <v>255</v>
      </c>
      <c r="H121" s="2" t="s">
        <v>50</v>
      </c>
      <c r="I121" s="2">
        <v>18</v>
      </c>
      <c r="J121" s="2" t="s">
        <v>180</v>
      </c>
      <c r="K121" s="2" t="s">
        <v>302</v>
      </c>
      <c r="L121" s="2" t="s">
        <v>53</v>
      </c>
      <c r="M121" s="2" t="s">
        <v>163</v>
      </c>
      <c r="N121" s="2" t="s">
        <v>74</v>
      </c>
      <c r="O121" s="2" t="s">
        <v>253</v>
      </c>
      <c r="P121" s="2" t="s">
        <v>254</v>
      </c>
      <c r="Q121" s="2">
        <v>0</v>
      </c>
      <c r="R121" s="2">
        <f>_xlfn.FLOOR.MATH((((2*VLOOKUP(G121, 'EV and Base'!$A$1:$N$671, 9, FALSE))+$Q121)*$I121)/100)+$I121+10</f>
        <v>53</v>
      </c>
      <c r="S121" s="2">
        <f>_xlfn.FLOOR.MATH((_xlfn.FLOOR.MATH((((2*VLOOKUP($G121, 'EV and Base'!$A$1:$N$671, 10, FALSE))+$Q121)*$I121)/100)+5)*
IF(OR($J121="Lonely", $J121="Brave", $J121="Adamant", $J121="Naughty"), 1.1,
IF(OR($J121="Bold", $J121="Timid", $J121="Modest", $J121="Calm"), 0.9, 1)))</f>
        <v>38</v>
      </c>
      <c r="T121" s="2">
        <f>_xlfn.FLOOR.MATH((_xlfn.FLOOR.MATH((((2*VLOOKUP($G121, 'EV and Base'!$A$1:$N$671, 11, FALSE))+$Q121)*$I121)/100)+5)*
IF(OR($J121="Bold", $J121="Relaxed", $J121="Impish", $J121="Lax"), 1.1,
IF(OR($J121="Lonely", $J121="Hasty", $J121="Mild", $J121="Gentle"), 0.9, 1)))</f>
        <v>25</v>
      </c>
      <c r="U121" s="2">
        <f>_xlfn.FLOOR.MATH((_xlfn.FLOOR.MATH((((2*VLOOKUP($G121, 'EV and Base'!$A$1:$N$671, 12, FALSE))+$Q121)*$I121)/100)+5)*
IF(OR($J121="Modest", $J121="Mild", $J121="Quiet", $J121="Rash"), 1.1,
IF(OR($J121="Adamant", $J121="Impish", $J121="Jolly", $J121="Careful"), 0.9, 1)))</f>
        <v>33</v>
      </c>
      <c r="V121" s="2">
        <f>_xlfn.FLOOR.MATH((_xlfn.FLOOR.MATH((((2*VLOOKUP($G121, 'EV and Base'!$A$1:$N$671, 13, FALSE))+$Q121)*$I121)/100)+5)*
IF(OR($J121="Calm", $J121="Gentle", $J121="Sassy", $J121="Careful"), 1.1,
IF(OR($J121="Naughty", $J121="Lax", $J121="Naive", $J121="Rash"), 0.9, 1)))</f>
        <v>24</v>
      </c>
      <c r="W121" s="2">
        <f>_xlfn.FLOOR.MATH((_xlfn.FLOOR.MATH((((2*VLOOKUP($G121, 'EV and Base'!$A$1:$N$671, 14, FALSE))+$Q121)*$I121)/100)+5)*
IF(OR($J121="Timid", $J121="Hasty", $J121="Jolly", $J121="Naive"), 1.1,
IF(OR($J121="Brave", $J121="Relaxed", $J121="Quiet", $J121="Sassy"), 0.9, 1)))</f>
        <v>44</v>
      </c>
      <c r="X121" s="69">
        <v>576</v>
      </c>
      <c r="AA121" s="23" t="str" cm="1">
        <f t="array" aca="1" ref="AA121" ca="1">IF(NOT(ISNUMBER(INDEX($A:$A,LOOKUP(2,1/($A$1:INDIRECT("$A$"&amp;ROW($A121))&lt;&gt;""),ROW($A$1:INDIRECT("$A$"&amp;ROW($A121)))),1))),"",
IF(NOT(ISNUMBER($A121)),$AA120,
IF($AB121&lt;16,"Lillipup",
IF($AB121&lt;32,"Herdier",
"Stoutland"))))</f>
        <v/>
      </c>
      <c r="AB121" s="25" t="str" cm="1">
        <f t="array" aca="1" ref="AB121" ca="1">IF(NOT(ISNUMBER(INDEX($A:$A, LOOKUP(2, 1 / ($A$1:INDIRECT("$A$"&amp;ROW($A121)) &lt;&gt; ""),ROW($A$1:INDIRECT("$A$"&amp;ROW($A121)))), 1))), "",
VLOOKUP($AY121,'Medium-Slow'!$A$1:$B$101,2,TRUE))</f>
        <v/>
      </c>
      <c r="AC121" s="23" t="str" cm="1">
        <f t="array" aca="1" ref="AC121" ca="1">IF(NOT(ISNUMBER(INDEX($A:$A, LOOKUP(2, 1 / ($A$1:INDIRECT("$A$"&amp;ROW($A121)) &lt;&gt; ""),ROW($A$1:INDIRECT("$A$"&amp;ROW($A121)))), 1))), "",
INDEX($AC:$AC, LOOKUP(2, 1 / ($AC$1:INDIRECT("$AC$"&amp;ROW($AC121)-1) &lt;&gt; ""),ROW($AC$1:INDIRECT("$AC$"&amp;ROW($AC121)-1))), 1)+
IF(INDEX($AC:$AC, LOOKUP(2, 1 / ($AC$1:INDIRECT("$AC$"&amp;ROW($AC121)-1) &lt;&gt; ""),ROW($AC$1:INDIRECT("$AC$"&amp;ROW($AC121)-1))), 1)+
INDEX($AD:$AD, LOOKUP(2, 1 / ($AD$1:INDIRECT("$AD$"&amp;ROW($AD121)-1) &lt;&gt; ""),ROW($AD$1:INDIRECT("$AD$"&amp;ROW($AD121)-1))), 1)+
INDEX($AE:$AE, LOOKUP(2, 1 / ($AE$1:INDIRECT("$AE$"&amp;ROW($AE121)-1) &lt;&gt; ""),ROW($AE$1:INDIRECT("$AE$"&amp;ROW($AD121)-1))), 1)+
INDEX($AE:$AF, LOOKUP(2, 1 / ($AF$1:INDIRECT("$AF$"&amp;ROW($AF121)-1) &lt;&gt; ""),ROW($AF$1:INDIRECT("$AF$"&amp;ROW($AD121)-1))), 1)+
INDEX($AG:$AG, LOOKUP(2, 1 / ($AG$1:INDIRECT("$AG$"&amp;ROW($AG121)-1) &lt;&gt; ""),ROW($AG$1:INDIRECT("$AG$"&amp;ROW($AD121)-1))), 1)+
INDEX($AH:$AH, LOOKUP(2, 1 / ($AH$1:INDIRECT("$AH$"&amp;ROW($AH121)-1) &lt;&gt; ""),ROW($AH$1:INDIRECT("$AH$"&amp;ROW($AD121)-1))), 1)&gt;=510,0,
IF(INDEX($AC:$AC, LOOKUP(2, 1 / ($AC$1:INDIRECT("$AC$"&amp;ROW($AC121)-1) &lt;&gt; ""),ROW($AC$1:INDIRECT("$AC$"&amp;ROW($AC121)-1))), 1)&gt;=255,0,
VLOOKUP(INDIRECT("$G$"&amp;LOOKUP(2, 1 / ($AC$1:INDIRECT("$AC$"&amp;ROW($AC121)-1) &lt;&gt; ""),ROW($AC$1:INDIRECT("$AC$"&amp;ROW($AC121)-1)))), 'EV and Base'!$A$1:$N$671, 3, FALSE))))</f>
        <v/>
      </c>
      <c r="AD121" s="2" t="str" cm="1">
        <f t="array" aca="1" ref="AD121" ca="1">IF(NOT(ISNUMBER(INDEX($A:$A, LOOKUP(2, 1 / ($A$1:INDIRECT("$A$"&amp;ROW($A121)) &lt;&gt; ""),ROW($A$1:INDIRECT("$A$"&amp;ROW($A121)))), 1))), "",
INDEX($AD:$AD, LOOKUP(2, 1 / ($AD$1:INDIRECT("$AD$"&amp;ROW($AD121)-1) &lt;&gt; ""),ROW($AD$1:INDIRECT("$AD$"&amp;ROW($AD121)-1))), 1)+
IF(INDEX($AC:$AC, LOOKUP(2, 1 / ($AC$1:INDIRECT("$AC$"&amp;ROW($AC121)-1) &lt;&gt; ""),ROW($AC$1:INDIRECT("$AC$"&amp;ROW($AC121)-1))), 1)+
INDEX($AD:$AD, LOOKUP(2, 1 / ($AD$1:INDIRECT("$AD$"&amp;ROW($AD121)-1) &lt;&gt; ""),ROW($AD$1:INDIRECT("$AD$"&amp;ROW($AD121)-1))), 1)+
INDEX($AE:$AE, LOOKUP(2, 1 / ($AE$1:INDIRECT("$AE$"&amp;ROW($AE121)-1) &lt;&gt; ""),ROW($AE$1:INDIRECT("$AE$"&amp;ROW($AD121)-1))), 1)+
INDEX($AE:$AF, LOOKUP(2, 1 / ($AF$1:INDIRECT("$AF$"&amp;ROW($AF121)-1) &lt;&gt; ""),ROW($AF$1:INDIRECT("$AF$"&amp;ROW($AD121)-1))), 1)+
INDEX($AG:$AG, LOOKUP(2, 1 / ($AG$1:INDIRECT("$AG$"&amp;ROW($AG121)-1) &lt;&gt; ""),ROW($AG$1:INDIRECT("$AG$"&amp;ROW($AD121)-1))), 1)+
INDEX($AH:$AH, LOOKUP(2, 1 / ($AH$1:INDIRECT("$AH$"&amp;ROW($AH121)-1) &lt;&gt; ""),ROW($AH$1:INDIRECT("$AH$"&amp;ROW($AD121)-1))), 1)&gt;=510,0,
IF(INDEX($AD:$AD, LOOKUP(2, 1 / ($AD$1:INDIRECT("$AD$"&amp;ROW($AD121)-1) &lt;&gt; ""),ROW($AD$1:INDIRECT("$AD$"&amp;ROW($AD121)-1))), 1)&gt;=255,0,
VLOOKUP(INDIRECT("$G$"&amp;LOOKUP(2, 1 / ($AD$1:INDIRECT("$AD$"&amp;ROW($AD121)-1) &lt;&gt; ""),ROW($AD$1:INDIRECT("$AD$"&amp;ROW($AD121)-1)))), 'EV and Base'!$A$1:$N$671, 4, FALSE))))</f>
        <v/>
      </c>
      <c r="AE121" s="2" t="str" cm="1">
        <f t="array" aca="1" ref="AE121" ca="1">IF(NOT(ISNUMBER(INDEX($A:$A,LOOKUP(2,1/($A$1:INDIRECT("$A$"&amp;ROW($A121))&lt;&gt;""),ROW($A$1:INDIRECT("$A$"&amp;ROW($A121)))),1))),"",
INDEX($AE:$AE,LOOKUP(2,1/($AE$1:INDIRECT("$AE$"&amp;ROW($AE121)-1)&lt;&gt;""),ROW($AE$1:INDIRECT("$AE$"&amp;ROW($AE121)-1))),1)+
IF(INDEX($AC:$AC,LOOKUP(2,1/($AC$1:INDIRECT("$AC$"&amp;ROW($AC121)-1)&lt;&gt;""),ROW($AC$1:INDIRECT("$AC$"&amp;ROW($AC121)-1))),1)+
INDEX($AD:$AD,LOOKUP(2,1/($AD$1:INDIRECT("$AD$"&amp;ROW($AD121)-1)&lt;&gt;""),ROW($AD$1:INDIRECT("$AD$"&amp;ROW($AD121)-1))),1)+
INDEX($AE:$AE,LOOKUP(2,1/($AE$1:INDIRECT("$AE$"&amp;ROW($AE121)-1)&lt;&gt;""),ROW($AE$1:INDIRECT("$AE$"&amp;ROW($AD121)-1))),1)+
INDEX($AE:$AF,LOOKUP(2,1/($AF$1:INDIRECT("$AF$"&amp;ROW($AF121)-1)&lt;&gt;""),ROW($AF$1:INDIRECT("$AF$"&amp;ROW($AD121)-1))),1)+
INDEX($AG:$AG,LOOKUP(2,1/($AG$1:INDIRECT("$AG$"&amp;ROW($AG121)-1)&lt;&gt;""),ROW($AG$1:INDIRECT("$AG$"&amp;ROW($AD121)-1))),1)+
INDEX($AH:$AH,LOOKUP(2,1/($AH$1:INDIRECT("$AH$"&amp;ROW($AH121)-1)&lt;&gt;""),ROW($AH$1:INDIRECT("$AH$"&amp;ROW($AD121)-1))),1)&gt;=510,0,
IF(INDEX($AE:$AE,LOOKUP(2,1/($AE$1:INDIRECT("$AE$"&amp;ROW($AE121)-1)&lt;&gt;""),ROW($AE$1:INDIRECT("$AE$"&amp;ROW($AE121)-1))),1)&gt;=255,0,
VLOOKUP(INDIRECT("$G$"&amp;LOOKUP(2,1/($AE$1:INDIRECT("$AE$"&amp;ROW($AE121)-1)&lt;&gt;""),ROW($AE$1:INDIRECT("$AE$"&amp;ROW($AE121)-1)))),'EV and Base'!$A$1:$N$671,5,FALSE))))</f>
        <v/>
      </c>
      <c r="AF121" s="2" t="str" cm="1">
        <f t="array" aca="1" ref="AF121" ca="1">IF(NOT(ISNUMBER(INDEX($A:$A, LOOKUP(2, 1 / ($A$1:INDIRECT("$A$"&amp;ROW($A121)) &lt;&gt; ""),ROW($A$1:INDIRECT("$A$"&amp;ROW($A121)))), 1))), "",
INDEX($AF:$AF, LOOKUP(2, 1 / ($AF$1:INDIRECT("$AF$"&amp;ROW($AF121)-1) &lt;&gt; ""),ROW($AF$1:INDIRECT("$AF$"&amp;ROW($AF121)-1))), 1)+
IF(INDEX($AC:$AC, LOOKUP(2, 1 / ($AC$1:INDIRECT("$AC$"&amp;ROW($AC121)-1) &lt;&gt; ""),ROW($AC$1:INDIRECT("$AC$"&amp;ROW($AC121)-1))), 1)+
INDEX($AD:$AD, LOOKUP(2, 1 / ($AD$1:INDIRECT("$AD$"&amp;ROW($AD121)-1) &lt;&gt; ""),ROW($AD$1:INDIRECT("$AD$"&amp;ROW($AD121)-1))), 1)+
INDEX($AE:$AE, LOOKUP(2, 1 / ($AE$1:INDIRECT("$AE$"&amp;ROW($AE121)-1) &lt;&gt; ""),ROW($AE$1:INDIRECT("$AE$"&amp;ROW($AD121)-1))), 1)+
INDEX($AE:$AF, LOOKUP(2, 1 / ($AF$1:INDIRECT("$AF$"&amp;ROW($AF121)-1) &lt;&gt; ""),ROW($AF$1:INDIRECT("$AF$"&amp;ROW($AD121)-1))), 1)+
INDEX($AG:$AG, LOOKUP(2, 1 / ($AG$1:INDIRECT("$AG$"&amp;ROW($AG121)-1) &lt;&gt; ""),ROW($AG$1:INDIRECT("$AG$"&amp;ROW($AD121)-1))), 1)+
INDEX($AH:$AH, LOOKUP(2, 1 / ($AH$1:INDIRECT("$AH$"&amp;ROW($AH121)-1) &lt;&gt; ""),ROW($AH$1:INDIRECT("$AH$"&amp;ROW($AD121)-1))), 1)&gt;=510,0,
IF(INDEX($AF:$AF, LOOKUP(2, 1 / ($AF$1:INDIRECT("$AF$"&amp;ROW($AF121)-1) &lt;&gt; ""),ROW($AF$1:INDIRECT("$AF$"&amp;ROW($AF121)-1))), 1)&gt;=255,0,
VLOOKUP(INDIRECT("$G$"&amp;LOOKUP(2, 1 / ($AF$1:INDIRECT("$AF$"&amp;ROW($AF121)-1) &lt;&gt; ""),ROW($AF$1:INDIRECT("$AF$"&amp;ROW($AF121)-1)))), 'EV and Base'!$A$1:$N$671, 6, FALSE))))</f>
        <v/>
      </c>
      <c r="AG121" s="2" t="str" cm="1">
        <f t="array" aca="1" ref="AG121" ca="1">IF(NOT(ISNUMBER(INDEX($A:$A, LOOKUP(2, 1 / ($A$1:INDIRECT("$A$"&amp;ROW($A121)) &lt;&gt; ""),ROW($A$1:INDIRECT("$A$"&amp;ROW($A121)))), 1))), "",
INDEX($AG:$AG, LOOKUP(2, 1 / ($AG$1:INDIRECT("$AG$"&amp;ROW($AG121)-1) &lt;&gt; ""),ROW($AG$1:INDIRECT("$AG$"&amp;ROW($AG121)-1))), 1)+
IF(INDEX($AC:$AC, LOOKUP(2, 1 / ($AC$1:INDIRECT("$AC$"&amp;ROW($AC121)-1) &lt;&gt; ""),ROW($AC$1:INDIRECT("$AC$"&amp;ROW($AC121)-1))), 1)+
INDEX($AD:$AD, LOOKUP(2, 1 / ($AD$1:INDIRECT("$AD$"&amp;ROW($AD121)-1) &lt;&gt; ""),ROW($AD$1:INDIRECT("$AD$"&amp;ROW($AD121)-1))), 1)+
INDEX($AE:$AE, LOOKUP(2, 1 / ($AE$1:INDIRECT("$AE$"&amp;ROW($AE121)-1) &lt;&gt; ""),ROW($AE$1:INDIRECT("$AE$"&amp;ROW($AD121)-1))), 1)+
INDEX($AE:$AF, LOOKUP(2, 1 / ($AF$1:INDIRECT("$AF$"&amp;ROW($AF121)-1) &lt;&gt; ""),ROW($AF$1:INDIRECT("$AF$"&amp;ROW($AD121)-1))), 1)+
INDEX($AG:$AG, LOOKUP(2, 1 / ($AG$1:INDIRECT("$AG$"&amp;ROW($AG121)-1) &lt;&gt; ""),ROW($AG$1:INDIRECT("$AG$"&amp;ROW($AD121)-1))), 1)+
INDEX($AH:$AH, LOOKUP(2, 1 / ($AH$1:INDIRECT("$AH$"&amp;ROW($AH121)-1) &lt;&gt; ""),ROW($AH$1:INDIRECT("$AH$"&amp;ROW($AD121)-1))), 1)&gt;=510,0,
IF(INDEX($AG:$AG, LOOKUP(2, 1 / ($AG$1:INDIRECT("$AG$"&amp;ROW($AG121)-1) &lt;&gt; ""),ROW($AG$1:INDIRECT("$AG$"&amp;ROW($AG121)-1))), 1)&gt;=255,0,
VLOOKUP(INDIRECT("$G$"&amp;LOOKUP(2, 1 / ($AG$1:INDIRECT("$AG$"&amp;ROW($AG121)-1) &lt;&gt; ""),ROW($AG$1:INDIRECT("$AG$"&amp;ROW($AG121)-1)))), 'EV and Base'!$A$1:$N$671, 7, FALSE))))</f>
        <v/>
      </c>
      <c r="AH121" s="24" t="str" cm="1">
        <f t="array" aca="1" ref="AH121" ca="1">IF(NOT(ISNUMBER(INDEX($A:$A,LOOKUP(2,1/($A$1:INDIRECT("$A$"&amp;ROW($A121))&lt;&gt;""),ROW($A$1:INDIRECT("$A$"&amp;ROW($A121)))),1))),"",
INDEX($AH:$AH,LOOKUP(2,1/($AH$1:INDIRECT("$AH$"&amp;ROW($AH121)-1)&lt;&gt;""),ROW($AH$1:INDIRECT("$AH$"&amp;ROW($AH121)-1))),1)+
IF(INDEX($AC:$AC,LOOKUP(2,1/($AC$1:INDIRECT("$AC$"&amp;ROW($AC121)-1)&lt;&gt;""),ROW($AC$1:INDIRECT("$AC$"&amp;ROW($AC121)-1))),1)+
INDEX($AD:$AD,LOOKUP(2,1/($AD$1:INDIRECT("$AD$"&amp;ROW($AD121)-1)&lt;&gt;""),ROW($AD$1:INDIRECT("$AD$"&amp;ROW($AD121)-1))),1)+
INDEX($AE:$AE,LOOKUP(2,1/($AE$1:INDIRECT("$AE$"&amp;ROW($AE121)-1)&lt;&gt;""),ROW($AE$1:INDIRECT("$AE$"&amp;ROW($AD121)-1))),1)+
INDEX($AE:$AF,LOOKUP(2,1/($AF$1:INDIRECT("$AF$"&amp;ROW($AF121)-1)&lt;&gt;""),ROW($AF$1:INDIRECT("$AF$"&amp;ROW($AD121)-1))),1)+
INDEX($AG:$AG,LOOKUP(2,1/($AG$1:INDIRECT("$AG$"&amp;ROW($AG121)-1)&lt;&gt;""),ROW($AG$1:INDIRECT("$AG$"&amp;ROW($AD121)-1))),1)+
INDEX($AH:$AH,LOOKUP(2,1/($AH$1:INDIRECT("$AH$"&amp;ROW($AH121)-1)&lt;&gt;""),ROW($AH$1:INDIRECT("$AH$"&amp;ROW($AD121)-1))),1)&gt;=510,0,
IF(INDEX($AH:$AH,LOOKUP(2,1/($AH$1:INDIRECT("$AH$"&amp;ROW($AH121)-1)&lt;&gt;""),ROW($AH$1:INDIRECT("$AH$"&amp;ROW($AH121)-1))),1)&gt;=255,0,
VLOOKUP(INDIRECT("$G$"&amp;LOOKUP(2,1/($AH$1:INDIRECT("$AH$"&amp;ROW($AH121)-1)&lt;&gt;""),ROW($AH$1:INDIRECT("$AH$"&amp;ROW($AH121)-1)))),'EV and Base'!$A$1:$N$671,8,FALSE))))</f>
        <v/>
      </c>
      <c r="AI121" s="29" t="str" cm="1">
        <f t="array" aca="1" ref="AI121" ca="1">IF(NOT(ISNUMBER(INDEX($A:$A,LOOKUP(2,1/($A$1:INDIRECT("$A$"&amp;ROW($A121))&lt;&gt;""),ROW($A$1:INDIRECT("$A$"&amp;ROW($A121)))),1))),"",
ROUNDDOWN((((2*VLOOKUP($AA121,'EV and Base'!$A$1:$N$671,9,FALSE))+31+ROUNDDOWN($AC121/4,0))*$AB121)/100,0)+$AB121+10)</f>
        <v/>
      </c>
      <c r="AJ121" s="21" t="str" cm="1">
        <f t="array" aca="1" ref="AJ121" ca="1">IF(NOT(ISNUMBER(INDEX($A:$A, LOOKUP(2, 1 / ($A$1:INDIRECT("$A$"&amp;ROW($A121)) &lt;&gt; ""),ROW($A$1:INDIRECT("$A$"&amp;ROW($A121)))), 1))), "",
ROUNDDOWN((ROUNDDOWN((((2*VLOOKUP($AA121, 'EV and Base'!$A$1:$N$671, 10, FALSE))+31+ROUNDDOWN($AD121/4, 0))*$AB121)/100, 0)+5)*1.1, 0))</f>
        <v/>
      </c>
      <c r="AK121" s="21" t="str" cm="1">
        <f t="array" aca="1" ref="AK121" ca="1">IF(NOT(ISNUMBER(INDEX($A:$A, LOOKUP(2, 1 / ($A$1:INDIRECT("$A$"&amp;ROW($A121)) &lt;&gt; ""),ROW($A$1:INDIRECT("$A$"&amp;ROW($A121)))), 1))), "",
ROUNDDOWN((ROUNDDOWN((((2*VLOOKUP($AA121, 'EV and Base'!$A$1:$N$671, 11, FALSE))+30+ROUNDDOWN($AE121/4, 0))*$AB121)/100, 0)+5), 0)
&amp;"-"&amp;
ROUNDDOWN((ROUNDDOWN((((2*VLOOKUP($AA121, 'EV and Base'!$A$1:$N$671, 11, FALSE))+31+ROUNDDOWN($AE121/4, 0))*$AB121)/100, 0)+5), 0))</f>
        <v/>
      </c>
      <c r="AL121" s="21" t="str" cm="1">
        <f t="array" aca="1" ref="AL121" ca="1">IF(NOT(ISNUMBER(INDEX($A:$A, LOOKUP(2, 1 / ($A$1:INDIRECT("$A$"&amp;ROW($A121)) &lt;&gt; ""),ROW($A$1:INDIRECT("$A$"&amp;ROW($A121)))), 1))), "",
ROUNDDOWN((ROUNDDOWN((((2*VLOOKUP($AA121, 'EV and Base'!$A$1:$N$671, 12, FALSE))+0+ROUNDDOWN($AF121/4, 0))*$AB121)/100, 0)+5)*0.9, 0)
&amp;"-"&amp;
ROUNDDOWN((ROUNDDOWN((((2*VLOOKUP($AA121, 'EV and Base'!$A$1:$N$671, 12, FALSE))+31+ROUNDDOWN($AF121/4, 0))*$AB121)/100, 0)+5)*0.9, 0))</f>
        <v/>
      </c>
      <c r="AM121" s="21" t="str" cm="1">
        <f t="array" aca="1" ref="AM121" ca="1">IF(NOT(ISNUMBER(INDEX($A:$A, LOOKUP(2, 1 / ($A$1:INDIRECT("$A$"&amp;ROW($A121)) &lt;&gt; ""),ROW($A$1:INDIRECT("$A$"&amp;ROW($A121)))), 1))), "",
ROUNDDOWN((ROUNDDOWN((((2*VLOOKUP($AA121, 'EV and Base'!$A$1:$N$671, 13, FALSE))+30+ROUNDDOWN($AG121/4, 0))*$AB121)/100, 0)+5), 0)
&amp;"-"&amp;
ROUNDDOWN((ROUNDDOWN((((2*VLOOKUP($AA121, 'EV and Base'!$A$1:$N$671, 13, FALSE))+31+ROUNDDOWN($AG121/4, 0))*$AB121)/100, 0)+5), 0))</f>
        <v/>
      </c>
      <c r="AN121" s="25" t="str" cm="1">
        <f t="array" aca="1" ref="AN121" ca="1">IF(NOT(ISNUMBER(INDEX($A:$A, LOOKUP(2, 1 / ($A$1:INDIRECT("$A$"&amp;ROW($A121)) &lt;&gt; ""),ROW($A$1:INDIRECT("$A$"&amp;ROW($A121)))), 1))), "",
ROUNDDOWN((ROUNDDOWN((((2*VLOOKUP($AA121, 'EV and Base'!$A$1:$N$671, 14, FALSE))+31+ROUNDDOWN($AH121/4, 0))*$AB121)/100, 0)+5), 0))</f>
        <v/>
      </c>
      <c r="AO121" s="23" t="str" cm="1">
        <f t="array" aca="1" ref="AO121" ca="1">IF(NOT(ISNUMBER(INDEX($A:$A, LOOKUP(2, 1 / ($A$1:INDIRECT("$A$"&amp;ROW($A121)) &lt;&gt; ""),ROW($A$1:INDIRECT("$A$"&amp;ROW($A121)))), 1))), "",
ROUNDDOWN((((2*VLOOKUP($AA121, 'EV and Base'!$A$1:$N$671, 9, FALSE))+31+ROUNDDOWN($AC121/4, 0))*$AB121)/100, 0)+$AB121+10)</f>
        <v/>
      </c>
      <c r="AP121" s="2" t="str" cm="1">
        <f t="array" aca="1" ref="AP121" ca="1">IF(NOT(ISNUMBER(INDEX($A:$A, LOOKUP(2, 1 / ($A$1:INDIRECT("$A$"&amp;ROW($A121)) &lt;&gt; ""),ROW($A$1:INDIRECT("$A$"&amp;ROW($A121)))), 1))), "",
ROUNDDOWN((ROUNDDOWN((((2*VLOOKUP($AA121, 'EV and Base'!$A$1:$N$671, 10, FALSE))+31+ROUNDDOWN($AD121/4, 0))*$AB121)/100, 0)+5)*1.1, 0))</f>
        <v/>
      </c>
      <c r="AQ121" s="2" t="str" cm="1">
        <f t="array" aca="1" ref="AQ121" ca="1">IF(NOT(ISNUMBER(INDEX($A:$A, LOOKUP(2, 1 / ($A$1:INDIRECT("$A$"&amp;ROW($A121)) &lt;&gt; ""),ROW($A$1:INDIRECT("$A$"&amp;ROW($A121)))), 1))), "",
ROUNDDOWN((ROUNDDOWN((((2*VLOOKUP($AA121, 'EV and Base'!$A$1:$N$671, 11, FALSE))+$AV$2+ROUNDDOWN($AE121/4, 0))*$AB121)/100, 0)+5), 0))</f>
        <v/>
      </c>
      <c r="AR121" s="22" t="str" cm="1">
        <f t="array" aca="1" ref="AR121" ca="1">IF(NOT(ISNUMBER(INDEX($A:$A, LOOKUP(2, 1 / ($A$1:INDIRECT("$A$"&amp;ROW($A121)) &lt;&gt; ""),ROW($A$1:INDIRECT("$A$"&amp;ROW($A121)))), 1))), "",
ROUNDDOWN((ROUNDDOWN((((2*VLOOKUP($AA121, 'EV and Base'!$A$1:$N$671, 12, FALSE))+$AW$2+ROUNDDOWN($AF121/4, 0))*$AB121)/100, 0)+5)*0.9, 0))</f>
        <v/>
      </c>
      <c r="AS121" s="2" t="str" cm="1">
        <f t="array" aca="1" ref="AS121" ca="1">IF(NOT(ISNUMBER(INDEX($A:$A, LOOKUP(2, 1 / ($A$1:INDIRECT("$A$"&amp;ROW($A121)) &lt;&gt; ""),ROW($A$1:INDIRECT("$A$"&amp;ROW($A121)))), 1))), "",
ROUNDDOWN((ROUNDDOWN((((2*VLOOKUP($AA121, 'EV and Base'!$A$1:$N$671, 13, FALSE))+$AX$2+ROUNDDOWN($AG121/4, 0))*$AB121)/100, 0)+5), 0))</f>
        <v/>
      </c>
      <c r="AT121" s="24" t="str" cm="1">
        <f t="array" aca="1" ref="AT121" ca="1">IF(NOT(ISNUMBER(INDEX($A:$A, LOOKUP(2, 1 / ($A$1:INDIRECT("$A$"&amp;ROW($A121)) &lt;&gt; ""),ROW($A$1:INDIRECT("$A$"&amp;ROW($A121)))), 1))), "",
ROUNDDOWN((ROUNDDOWN((((2*VLOOKUP($AA121, 'EV and Base'!$A$1:$N$671, 14, FALSE))+31+ROUNDDOWN($AH121/4, 0))*$AB121)/100, 0)+5), 0))</f>
        <v/>
      </c>
      <c r="AU121" s="28"/>
      <c r="AY121" t="str" cm="1">
        <f t="array" aca="1" ref="AY121" ca="1">IF(NOT(ISNUMBER(INDEX($A:$A,LOOKUP(2,1/($A$1:INDIRECT("$A$"&amp;ROW($A121))&lt;&gt;""),ROW($A$1:INDIRECT("$A$"&amp;ROW($A121)))),1))),"",
INDEX($AY:$AY,LOOKUP(2,1/($AY$1:INDIRECT("$AY$"&amp;ROW($AY121)-1)&lt;&gt;""),ROW($AY$1:INDIRECT("$AY$"&amp;ROW($AY121)-1))),1)+$BL121)</f>
        <v/>
      </c>
      <c r="AZ121" s="3" t="str" cm="1">
        <f t="array" aca="1" ref="AZ121" ca="1">IF(NOT(ISNUMBER(INDEX($A:$A, LOOKUP(2, 1 / ($A$1:INDIRECT("$A$"&amp;ROW($A121)) &lt;&gt; ""),ROW($A$1:INDIRECT("$A$"&amp;ROW($A121)))), 1))), "",
VLOOKUP(INDIRECT("$G$"&amp;LOOKUP(2, 1 / ($AY$1:INDIRECT("$AY$"&amp;ROW($AY121)-1) &lt;&gt; ""),ROW($AY$1:INDIRECT("$AY$"&amp;ROW($AY121)-1)))),'EV and Base'!A116:N786,2,FALSE))</f>
        <v/>
      </c>
      <c r="BA121" s="3" t="str" cm="1">
        <f t="array" aca="1" ref="BA121" ca="1">IF(NOT(ISNUMBER(INDEX($A:$A, LOOKUP(2, 1 / ($A$1:INDIRECT("$A$"&amp;ROW($A121)) &lt;&gt; ""),ROW($A$1:INDIRECT("$A$"&amp;ROW($A121)))), 1))), "",
INDIRECT("$I$"&amp;LOOKUP(2, 1 / ($AY$1:INDIRECT("$AY$"&amp;ROW($AY121)-1) &lt;&gt; ""),ROW($AY$1:INDIRECT("$AY$"&amp;ROW($AY121)-1)))))</f>
        <v/>
      </c>
      <c r="BB121" s="1" t="str" cm="1">
        <f t="array" aca="1" ref="BB121" ca="1">IF(NOT(ISNUMBER(INDEX($A:$A, LOOKUP(2, 1 / ($A$1:INDIRECT("$A$"&amp;ROW($A121)) &lt;&gt; ""),ROW($A$1:INDIRECT("$A$"&amp;ROW($A121)))), 1))), "",
INDIRECT("$AB$"&amp;LOOKUP(2, 1 / ($AY$1:INDIRECT("$AY$"&amp;ROW($AY121)-1) &lt;&gt; ""),ROW($AY$1:INDIRECT("$AY$"&amp;ROW($AY121)-1)))))</f>
        <v/>
      </c>
      <c r="BC121" s="3" t="str" cm="1">
        <f t="array" aca="1" ref="BC121" ca="1">IF(NOT(ISNUMBER(INDEX($A:$A,LOOKUP(2,1/($A$1:INDIRECT("$A$"&amp;ROW($A121))&lt;&gt;""),ROW($A$1:INDIRECT("$A$"&amp;ROW($A121)))),1))),"",
$BA121+$BA121+10)</f>
        <v/>
      </c>
      <c r="BD121" s="3" t="str" cm="1">
        <f t="array" aca="1" ref="BD121" ca="1">IF(NOT(ISNUMBER(INDEX($A:$A,LOOKUP(2,1/($A$1:INDIRECT("$A$"&amp;ROW($A121))&lt;&gt;""),ROW($A$1:INDIRECT("$A$"&amp;ROW($A121)))),1))),"",
$BA121+$BB121+10)</f>
        <v/>
      </c>
      <c r="BE121" s="3" t="str" cm="1">
        <f t="array" aca="1" ref="BE121" ca="1">IF(NOT(ISNUMBER(INDEX($A:$A,LOOKUP(2,1/($A$1:INDIRECT("$A$"&amp;ROW($A121))&lt;&gt;""),ROW($A$1:INDIRECT("$A$"&amp;ROW($A121)))),1))),"",
$BC121*$BC121)</f>
        <v/>
      </c>
      <c r="BF121" s="3" t="str" cm="1">
        <f t="array" aca="1" ref="BF121" ca="1">IF(NOT(ISNUMBER(INDEX($A:$A,LOOKUP(2,1/($A$1:INDIRECT("$A$"&amp;ROW($A121))&lt;&gt;""),ROW($A$1:INDIRECT("$A$"&amp;ROW($A121)))),1))),"",
$BD121*$BD121)</f>
        <v/>
      </c>
      <c r="BG121" s="3" t="str" cm="1">
        <f t="array" aca="1" ref="BG121" ca="1">IF(NOT(ISNUMBER(INDEX($A:$A,LOOKUP(2,1/($A$1:INDIRECT("$A$"&amp;ROW($A121))&lt;&gt;""),ROW($A$1:INDIRECT("$A$"&amp;ROW($A121)))),1))),"",
_xlfn.FLOOR.MATH(1.5*_xlfn.FLOOR.MATH($AZ121*BA121/5)))</f>
        <v/>
      </c>
      <c r="BH121" s="3" t="str" cm="1">
        <f t="array" aca="1" ref="BH121" ca="1">IF(NOT(ISNUMBER(INDEX($A:$A, LOOKUP(2, 1 / ($A$1:INDIRECT("$A$"&amp;ROW($A121)) &lt;&gt; ""),ROW($A$1:INDIRECT("$A$"&amp;ROW($A121)))), 1))), "",
_xlfn.FLOOR.MATH($BG121/IF(OR(INDIRECT("$C$"&amp;LOOKUP(2, 1 / ($AY$1:INDIRECT("$AY$"&amp;ROW($AY121)-1) &lt;&gt; ""),ROW($AY$1:INDIRECT("$AY$"&amp;ROW($AY121)-1))))="Multi",
INDIRECT("$C$"&amp;LOOKUP(2, 1 / ($AY$1:INDIRECT("$AY$"&amp;ROW($AY121)-1) &lt;&gt; ""),ROW($AY$1:INDIRECT("$AY$"&amp;ROW($AY121)-1))))="Double"),2,1)))</f>
        <v/>
      </c>
      <c r="BI121" s="3" t="str" cm="1">
        <f t="array" aca="1" ref="BI121" ca="1">IF(NOT(ISNUMBER(INDEX($A:$A,LOOKUP(2,1/($A$1:INDIRECT("$A$"&amp;ROW($A121))&lt;&gt;""),ROW($A$1:INDIRECT("$A$"&amp;ROW($A121)))),1))),"",
VLOOKUP($BC121,GameFreakSQRT!$A$1:$B$200,2,FALSE))</f>
        <v/>
      </c>
      <c r="BJ121" s="3" t="str" cm="1">
        <f t="array" aca="1" ref="BJ121" ca="1">IF(NOT(ISNUMBER(INDEX($A:$A,LOOKUP(2,1/($A$1:INDIRECT("$A$"&amp;ROW($A121))&lt;&gt;""),ROW($A$1:INDIRECT("$A$"&amp;ROW($A121)))),1))),"",
VLOOKUP($BD121,GameFreakSQRT!$A$1:$B$200,2,FALSE))</f>
        <v/>
      </c>
      <c r="BK121" s="3" t="str" cm="1">
        <f t="array" aca="1" ref="BK121" ca="1">IF(NOT(ISNUMBER(INDEX($A:$A,LOOKUP(2,1/($A$1:INDIRECT("$A$"&amp;ROW($A121))&lt;&gt;""),ROW($A$1:INDIRECT("$A$"&amp;ROW($A121)))),1))),"",
_xlfn.FLOOR.MATH((($BI121*$BE121)*$BH121)/($BJ121*$BF121))+1)</f>
        <v/>
      </c>
      <c r="BL121" s="3" t="str" cm="1">
        <f t="array" aca="1" ref="BL121" ca="1">IF(NOT(ISNUMBER(INDEX($A:$A,LOOKUP(2,1/($A$1:INDIRECT("$A$"&amp;ROW($A121))&lt;&gt;""),ROW($A$1:INDIRECT("$A$"&amp;ROW($A121)))),1))),"",
_xlfn.FLOOR.MATH($BK121*IF(NOT(INDIRECT("$Z$"&amp;LOOKUP(2, 1 / ($AY$1:INDIRECT("$AY$"&amp;ROW($AY121)-1) &lt;&gt; ""),ROW($AY$1:INDIRECT("$AY$"&amp;ROW($AY121)-1))))=""),1.5,1)))</f>
        <v/>
      </c>
      <c r="BM121" s="3" t="str" cm="1">
        <f t="array" aca="1" ref="BM121" ca="1">IF(NOT(ISNUMBER(INDEX($A:$A, LOOKUP(2, 1 / ($A$1:INDIRECT("$A$"&amp;ROW($A121)) &lt;&gt; ""),ROW($A$1:INDIRECT("$A$"&amp;ROW($A121)))), 1))), "",
INDIRECT("$Y$"&amp;LOOKUP(2, 1 / ($AY$1:INDIRECT("$AY$"&amp;ROW($AY121)-1) &lt;&gt; ""),ROW($AY$1:INDIRECT("$AY$"&amp;ROW($AY121)-1)))))</f>
        <v/>
      </c>
      <c r="BN121" s="3" t="str">
        <f t="shared" ca="1" si="7"/>
        <v/>
      </c>
      <c r="CT121" s="3" t="str" cm="1">
        <f t="array" aca="1" ref="CT121" ca="1">IF(NOT(ISNUMBER(INDEX($A:$A, LOOKUP(2, 1 / ($A$1:INDIRECT("$A$"&amp;ROW($A121)) &lt;&gt; ""),ROW($A$1:INDIRECT("$A$"&amp;ROW($A121)))), 1))), "",
$AY121-INDEX($AY:$AY, LOOKUP(2, 1 / ($AY$1:INDIRECT("$AV$"&amp;ROW($AY121)-1) &lt;&gt; ""),ROW($AY$1:INDIRECT("$AV$"&amp;ROW($AY121)-1))), 1))</f>
        <v/>
      </c>
      <c r="CU121" s="3" t="str" cm="1">
        <f t="array" aca="1" ref="CU121" ca="1">IF(NOT(ISNUMBER(INDEX($A:$A, LOOKUP(2, 1 / ($A$1:INDIRECT("$A$"&amp;ROW($A121)) &lt;&gt; ""),ROW($A$1:INDIRECT("$A$"&amp;ROW($A121)))), 1))), "",
INDEX($Y:$Y, LOOKUP(2, 1 / ($Y$1:INDIRECT("$Y$"&amp;ROW($Y121)-1) &lt;&gt; ""),ROW($Y$1:INDIRECT("$Y$"&amp;ROW($Y121)-1))), 1))</f>
        <v/>
      </c>
      <c r="CV121" s="1" t="str">
        <f ca="1">IFERROR(VLOOKUP($AY121, 'Medium-Slow'!$A$1:$B$101, 2, TRUE),"")</f>
        <v/>
      </c>
    </row>
    <row r="122" spans="1:100" x14ac:dyDescent="0.45">
      <c r="A122" s="69"/>
      <c r="B122" s="69"/>
      <c r="C122" s="69" t="str">
        <f>$C121</f>
        <v>Single</v>
      </c>
      <c r="D122" s="69"/>
      <c r="E122" s="69"/>
      <c r="F122" s="56">
        <v>2</v>
      </c>
      <c r="G122" s="2" t="s">
        <v>251</v>
      </c>
      <c r="H122" s="2" t="s">
        <v>50</v>
      </c>
      <c r="I122" s="2">
        <v>18</v>
      </c>
      <c r="J122" s="2" t="s">
        <v>180</v>
      </c>
      <c r="K122" s="2" t="s">
        <v>302</v>
      </c>
      <c r="L122" s="2" t="s">
        <v>53</v>
      </c>
      <c r="M122" s="2" t="s">
        <v>163</v>
      </c>
      <c r="N122" s="2" t="s">
        <v>74</v>
      </c>
      <c r="O122" s="2" t="s">
        <v>253</v>
      </c>
      <c r="P122" s="2" t="s">
        <v>254</v>
      </c>
      <c r="Q122" s="2">
        <v>0</v>
      </c>
      <c r="R122" s="2">
        <f>_xlfn.FLOOR.MATH((((2*VLOOKUP(G122, 'EV and Base'!$A$1:$N$671, 9, FALSE))+$Q122)*$I122)/100)+$I122+10</f>
        <v>53</v>
      </c>
      <c r="S122" s="2">
        <f>_xlfn.FLOOR.MATH((_xlfn.FLOOR.MATH((((2*VLOOKUP($G122, 'EV and Base'!$A$1:$N$671, 10, FALSE))+$Q122)*$I122)/100)+5)*
IF(OR($J122="Lonely", $J122="Brave", $J122="Adamant", $J122="Naughty"), 1.1,
IF(OR($J122="Bold", $J122="Timid", $J122="Modest", $J122="Calm"), 0.9, 1)))</f>
        <v>38</v>
      </c>
      <c r="T122" s="2">
        <f>_xlfn.FLOOR.MATH((_xlfn.FLOOR.MATH((((2*VLOOKUP($G122, 'EV and Base'!$A$1:$N$671, 11, FALSE))+$Q122)*$I122)/100)+5)*
IF(OR($J122="Bold", $J122="Relaxed", $J122="Impish", $J122="Lax"), 1.1,
IF(OR($J122="Lonely", $J122="Hasty", $J122="Mild", $J122="Gentle"), 0.9, 1)))</f>
        <v>25</v>
      </c>
      <c r="U122" s="2">
        <f>_xlfn.FLOOR.MATH((_xlfn.FLOOR.MATH((((2*VLOOKUP($G122, 'EV and Base'!$A$1:$N$671, 12, FALSE))+$Q122)*$I122)/100)+5)*
IF(OR($J122="Modest", $J122="Mild", $J122="Quiet", $J122="Rash"), 1.1,
IF(OR($J122="Adamant", $J122="Impish", $J122="Jolly", $J122="Careful"), 0.9, 1)))</f>
        <v>33</v>
      </c>
      <c r="V122" s="2">
        <f>_xlfn.FLOOR.MATH((_xlfn.FLOOR.MATH((((2*VLOOKUP($G122, 'EV and Base'!$A$1:$N$671, 13, FALSE))+$Q122)*$I122)/100)+5)*
IF(OR($J122="Calm", $J122="Gentle", $J122="Sassy", $J122="Careful"), 1.1,
IF(OR($J122="Naughty", $J122="Lax", $J122="Naive", $J122="Rash"), 0.9, 1)))</f>
        <v>24</v>
      </c>
      <c r="W122" s="2">
        <f>_xlfn.FLOOR.MATH((_xlfn.FLOOR.MATH((((2*VLOOKUP($G122, 'EV and Base'!$A$1:$N$671, 14, FALSE))+$Q122)*$I122)/100)+5)*
IF(OR($J122="Timid", $J122="Hasty", $J122="Jolly", $J122="Naive"), 1.1,
IF(OR($J122="Brave", $J122="Relaxed", $J122="Quiet", $J122="Sassy"), 0.9, 1)))</f>
        <v>44</v>
      </c>
      <c r="X122" s="69"/>
      <c r="AA122" s="23" t="str" cm="1">
        <f t="array" aca="1" ref="AA122" ca="1">IF(NOT(ISNUMBER(INDEX($A:$A,LOOKUP(2,1/($A$1:INDIRECT("$A$"&amp;ROW($A122))&lt;&gt;""),ROW($A$1:INDIRECT("$A$"&amp;ROW($A122)))),1))),"",
IF(NOT(ISNUMBER($A122)),$AA121,
IF($AB122&lt;16,"Lillipup",
IF($AB122&lt;32,"Herdier",
"Stoutland"))))</f>
        <v/>
      </c>
      <c r="AB122" s="25" t="str" cm="1">
        <f t="array" aca="1" ref="AB122" ca="1">IF(NOT(ISNUMBER(INDEX($A:$A, LOOKUP(2, 1 / ($A$1:INDIRECT("$A$"&amp;ROW($A122)) &lt;&gt; ""),ROW($A$1:INDIRECT("$A$"&amp;ROW($A122)))), 1))), "",
VLOOKUP($AY122,'Medium-Slow'!$A$1:$B$101,2,TRUE))</f>
        <v/>
      </c>
      <c r="AC122" s="23" t="str" cm="1">
        <f t="array" aca="1" ref="AC122" ca="1">IF(NOT(ISNUMBER(INDEX($A:$A, LOOKUP(2, 1 / ($A$1:INDIRECT("$A$"&amp;ROW($A122)) &lt;&gt; ""),ROW($A$1:INDIRECT("$A$"&amp;ROW($A122)))), 1))), "",
INDEX($AC:$AC, LOOKUP(2, 1 / ($AC$1:INDIRECT("$AC$"&amp;ROW($AC122)-1) &lt;&gt; ""),ROW($AC$1:INDIRECT("$AC$"&amp;ROW($AC122)-1))), 1)+
IF(INDEX($AC:$AC, LOOKUP(2, 1 / ($AC$1:INDIRECT("$AC$"&amp;ROW($AC122)-1) &lt;&gt; ""),ROW($AC$1:INDIRECT("$AC$"&amp;ROW($AC122)-1))), 1)+
INDEX($AD:$AD, LOOKUP(2, 1 / ($AD$1:INDIRECT("$AD$"&amp;ROW($AD122)-1) &lt;&gt; ""),ROW($AD$1:INDIRECT("$AD$"&amp;ROW($AD122)-1))), 1)+
INDEX($AE:$AE, LOOKUP(2, 1 / ($AE$1:INDIRECT("$AE$"&amp;ROW($AE122)-1) &lt;&gt; ""),ROW($AE$1:INDIRECT("$AE$"&amp;ROW($AD122)-1))), 1)+
INDEX($AE:$AF, LOOKUP(2, 1 / ($AF$1:INDIRECT("$AF$"&amp;ROW($AF122)-1) &lt;&gt; ""),ROW($AF$1:INDIRECT("$AF$"&amp;ROW($AD122)-1))), 1)+
INDEX($AG:$AG, LOOKUP(2, 1 / ($AG$1:INDIRECT("$AG$"&amp;ROW($AG122)-1) &lt;&gt; ""),ROW($AG$1:INDIRECT("$AG$"&amp;ROW($AD122)-1))), 1)+
INDEX($AH:$AH, LOOKUP(2, 1 / ($AH$1:INDIRECT("$AH$"&amp;ROW($AH122)-1) &lt;&gt; ""),ROW($AH$1:INDIRECT("$AH$"&amp;ROW($AD122)-1))), 1)&gt;=510,0,
IF(INDEX($AC:$AC, LOOKUP(2, 1 / ($AC$1:INDIRECT("$AC$"&amp;ROW($AC122)-1) &lt;&gt; ""),ROW($AC$1:INDIRECT("$AC$"&amp;ROW($AC122)-1))), 1)&gt;=255,0,
VLOOKUP(INDIRECT("$G$"&amp;LOOKUP(2, 1 / ($AC$1:INDIRECT("$AC$"&amp;ROW($AC122)-1) &lt;&gt; ""),ROW($AC$1:INDIRECT("$AC$"&amp;ROW($AC122)-1)))), 'EV and Base'!$A$1:$N$671, 3, FALSE))))</f>
        <v/>
      </c>
      <c r="AD122" s="2" t="str" cm="1">
        <f t="array" aca="1" ref="AD122" ca="1">IF(NOT(ISNUMBER(INDEX($A:$A, LOOKUP(2, 1 / ($A$1:INDIRECT("$A$"&amp;ROW($A122)) &lt;&gt; ""),ROW($A$1:INDIRECT("$A$"&amp;ROW($A122)))), 1))), "",
INDEX($AD:$AD, LOOKUP(2, 1 / ($AD$1:INDIRECT("$AD$"&amp;ROW($AD122)-1) &lt;&gt; ""),ROW($AD$1:INDIRECT("$AD$"&amp;ROW($AD122)-1))), 1)+
IF(INDEX($AC:$AC, LOOKUP(2, 1 / ($AC$1:INDIRECT("$AC$"&amp;ROW($AC122)-1) &lt;&gt; ""),ROW($AC$1:INDIRECT("$AC$"&amp;ROW($AC122)-1))), 1)+
INDEX($AD:$AD, LOOKUP(2, 1 / ($AD$1:INDIRECT("$AD$"&amp;ROW($AD122)-1) &lt;&gt; ""),ROW($AD$1:INDIRECT("$AD$"&amp;ROW($AD122)-1))), 1)+
INDEX($AE:$AE, LOOKUP(2, 1 / ($AE$1:INDIRECT("$AE$"&amp;ROW($AE122)-1) &lt;&gt; ""),ROW($AE$1:INDIRECT("$AE$"&amp;ROW($AD122)-1))), 1)+
INDEX($AE:$AF, LOOKUP(2, 1 / ($AF$1:INDIRECT("$AF$"&amp;ROW($AF122)-1) &lt;&gt; ""),ROW($AF$1:INDIRECT("$AF$"&amp;ROW($AD122)-1))), 1)+
INDEX($AG:$AG, LOOKUP(2, 1 / ($AG$1:INDIRECT("$AG$"&amp;ROW($AG122)-1) &lt;&gt; ""),ROW($AG$1:INDIRECT("$AG$"&amp;ROW($AD122)-1))), 1)+
INDEX($AH:$AH, LOOKUP(2, 1 / ($AH$1:INDIRECT("$AH$"&amp;ROW($AH122)-1) &lt;&gt; ""),ROW($AH$1:INDIRECT("$AH$"&amp;ROW($AD122)-1))), 1)&gt;=510,0,
IF(INDEX($AD:$AD, LOOKUP(2, 1 / ($AD$1:INDIRECT("$AD$"&amp;ROW($AD122)-1) &lt;&gt; ""),ROW($AD$1:INDIRECT("$AD$"&amp;ROW($AD122)-1))), 1)&gt;=255,0,
VLOOKUP(INDIRECT("$G$"&amp;LOOKUP(2, 1 / ($AD$1:INDIRECT("$AD$"&amp;ROW($AD122)-1) &lt;&gt; ""),ROW($AD$1:INDIRECT("$AD$"&amp;ROW($AD122)-1)))), 'EV and Base'!$A$1:$N$671, 4, FALSE))))</f>
        <v/>
      </c>
      <c r="AE122" s="2" t="str" cm="1">
        <f t="array" aca="1" ref="AE122" ca="1">IF(NOT(ISNUMBER(INDEX($A:$A,LOOKUP(2,1/($A$1:INDIRECT("$A$"&amp;ROW($A122))&lt;&gt;""),ROW($A$1:INDIRECT("$A$"&amp;ROW($A122)))),1))),"",
INDEX($AE:$AE,LOOKUP(2,1/($AE$1:INDIRECT("$AE$"&amp;ROW($AE122)-1)&lt;&gt;""),ROW($AE$1:INDIRECT("$AE$"&amp;ROW($AE122)-1))),1)+
IF(INDEX($AC:$AC,LOOKUP(2,1/($AC$1:INDIRECT("$AC$"&amp;ROW($AC122)-1)&lt;&gt;""),ROW($AC$1:INDIRECT("$AC$"&amp;ROW($AC122)-1))),1)+
INDEX($AD:$AD,LOOKUP(2,1/($AD$1:INDIRECT("$AD$"&amp;ROW($AD122)-1)&lt;&gt;""),ROW($AD$1:INDIRECT("$AD$"&amp;ROW($AD122)-1))),1)+
INDEX($AE:$AE,LOOKUP(2,1/($AE$1:INDIRECT("$AE$"&amp;ROW($AE122)-1)&lt;&gt;""),ROW($AE$1:INDIRECT("$AE$"&amp;ROW($AD122)-1))),1)+
INDEX($AE:$AF,LOOKUP(2,1/($AF$1:INDIRECT("$AF$"&amp;ROW($AF122)-1)&lt;&gt;""),ROW($AF$1:INDIRECT("$AF$"&amp;ROW($AD122)-1))),1)+
INDEX($AG:$AG,LOOKUP(2,1/($AG$1:INDIRECT("$AG$"&amp;ROW($AG122)-1)&lt;&gt;""),ROW($AG$1:INDIRECT("$AG$"&amp;ROW($AD122)-1))),1)+
INDEX($AH:$AH,LOOKUP(2,1/($AH$1:INDIRECT("$AH$"&amp;ROW($AH122)-1)&lt;&gt;""),ROW($AH$1:INDIRECT("$AH$"&amp;ROW($AD122)-1))),1)&gt;=510,0,
IF(INDEX($AE:$AE,LOOKUP(2,1/($AE$1:INDIRECT("$AE$"&amp;ROW($AE122)-1)&lt;&gt;""),ROW($AE$1:INDIRECT("$AE$"&amp;ROW($AE122)-1))),1)&gt;=255,0,
VLOOKUP(INDIRECT("$G$"&amp;LOOKUP(2,1/($AE$1:INDIRECT("$AE$"&amp;ROW($AE122)-1)&lt;&gt;""),ROW($AE$1:INDIRECT("$AE$"&amp;ROW($AE122)-1)))),'EV and Base'!$A$1:$N$671,5,FALSE))))</f>
        <v/>
      </c>
      <c r="AF122" s="2" t="str" cm="1">
        <f t="array" aca="1" ref="AF122" ca="1">IF(NOT(ISNUMBER(INDEX($A:$A, LOOKUP(2, 1 / ($A$1:INDIRECT("$A$"&amp;ROW($A122)) &lt;&gt; ""),ROW($A$1:INDIRECT("$A$"&amp;ROW($A122)))), 1))), "",
INDEX($AF:$AF, LOOKUP(2, 1 / ($AF$1:INDIRECT("$AF$"&amp;ROW($AF122)-1) &lt;&gt; ""),ROW($AF$1:INDIRECT("$AF$"&amp;ROW($AF122)-1))), 1)+
IF(INDEX($AC:$AC, LOOKUP(2, 1 / ($AC$1:INDIRECT("$AC$"&amp;ROW($AC122)-1) &lt;&gt; ""),ROW($AC$1:INDIRECT("$AC$"&amp;ROW($AC122)-1))), 1)+
INDEX($AD:$AD, LOOKUP(2, 1 / ($AD$1:INDIRECT("$AD$"&amp;ROW($AD122)-1) &lt;&gt; ""),ROW($AD$1:INDIRECT("$AD$"&amp;ROW($AD122)-1))), 1)+
INDEX($AE:$AE, LOOKUP(2, 1 / ($AE$1:INDIRECT("$AE$"&amp;ROW($AE122)-1) &lt;&gt; ""),ROW($AE$1:INDIRECT("$AE$"&amp;ROW($AD122)-1))), 1)+
INDEX($AE:$AF, LOOKUP(2, 1 / ($AF$1:INDIRECT("$AF$"&amp;ROW($AF122)-1) &lt;&gt; ""),ROW($AF$1:INDIRECT("$AF$"&amp;ROW($AD122)-1))), 1)+
INDEX($AG:$AG, LOOKUP(2, 1 / ($AG$1:INDIRECT("$AG$"&amp;ROW($AG122)-1) &lt;&gt; ""),ROW($AG$1:INDIRECT("$AG$"&amp;ROW($AD122)-1))), 1)+
INDEX($AH:$AH, LOOKUP(2, 1 / ($AH$1:INDIRECT("$AH$"&amp;ROW($AH122)-1) &lt;&gt; ""),ROW($AH$1:INDIRECT("$AH$"&amp;ROW($AD122)-1))), 1)&gt;=510,0,
IF(INDEX($AF:$AF, LOOKUP(2, 1 / ($AF$1:INDIRECT("$AF$"&amp;ROW($AF122)-1) &lt;&gt; ""),ROW($AF$1:INDIRECT("$AF$"&amp;ROW($AF122)-1))), 1)&gt;=255,0,
VLOOKUP(INDIRECT("$G$"&amp;LOOKUP(2, 1 / ($AF$1:INDIRECT("$AF$"&amp;ROW($AF122)-1) &lt;&gt; ""),ROW($AF$1:INDIRECT("$AF$"&amp;ROW($AF122)-1)))), 'EV and Base'!$A$1:$N$671, 6, FALSE))))</f>
        <v/>
      </c>
      <c r="AG122" s="2" t="str" cm="1">
        <f t="array" aca="1" ref="AG122" ca="1">IF(NOT(ISNUMBER(INDEX($A:$A, LOOKUP(2, 1 / ($A$1:INDIRECT("$A$"&amp;ROW($A122)) &lt;&gt; ""),ROW($A$1:INDIRECT("$A$"&amp;ROW($A122)))), 1))), "",
INDEX($AG:$AG, LOOKUP(2, 1 / ($AG$1:INDIRECT("$AG$"&amp;ROW($AG122)-1) &lt;&gt; ""),ROW($AG$1:INDIRECT("$AG$"&amp;ROW($AG122)-1))), 1)+
IF(INDEX($AC:$AC, LOOKUP(2, 1 / ($AC$1:INDIRECT("$AC$"&amp;ROW($AC122)-1) &lt;&gt; ""),ROW($AC$1:INDIRECT("$AC$"&amp;ROW($AC122)-1))), 1)+
INDEX($AD:$AD, LOOKUP(2, 1 / ($AD$1:INDIRECT("$AD$"&amp;ROW($AD122)-1) &lt;&gt; ""),ROW($AD$1:INDIRECT("$AD$"&amp;ROW($AD122)-1))), 1)+
INDEX($AE:$AE, LOOKUP(2, 1 / ($AE$1:INDIRECT("$AE$"&amp;ROW($AE122)-1) &lt;&gt; ""),ROW($AE$1:INDIRECT("$AE$"&amp;ROW($AD122)-1))), 1)+
INDEX($AE:$AF, LOOKUP(2, 1 / ($AF$1:INDIRECT("$AF$"&amp;ROW($AF122)-1) &lt;&gt; ""),ROW($AF$1:INDIRECT("$AF$"&amp;ROW($AD122)-1))), 1)+
INDEX($AG:$AG, LOOKUP(2, 1 / ($AG$1:INDIRECT("$AG$"&amp;ROW($AG122)-1) &lt;&gt; ""),ROW($AG$1:INDIRECT("$AG$"&amp;ROW($AD122)-1))), 1)+
INDEX($AH:$AH, LOOKUP(2, 1 / ($AH$1:INDIRECT("$AH$"&amp;ROW($AH122)-1) &lt;&gt; ""),ROW($AH$1:INDIRECT("$AH$"&amp;ROW($AD122)-1))), 1)&gt;=510,0,
IF(INDEX($AG:$AG, LOOKUP(2, 1 / ($AG$1:INDIRECT("$AG$"&amp;ROW($AG122)-1) &lt;&gt; ""),ROW($AG$1:INDIRECT("$AG$"&amp;ROW($AG122)-1))), 1)&gt;=255,0,
VLOOKUP(INDIRECT("$G$"&amp;LOOKUP(2, 1 / ($AG$1:INDIRECT("$AG$"&amp;ROW($AG122)-1) &lt;&gt; ""),ROW($AG$1:INDIRECT("$AG$"&amp;ROW($AG122)-1)))), 'EV and Base'!$A$1:$N$671, 7, FALSE))))</f>
        <v/>
      </c>
      <c r="AH122" s="24" t="str" cm="1">
        <f t="array" aca="1" ref="AH122" ca="1">IF(NOT(ISNUMBER(INDEX($A:$A,LOOKUP(2,1/($A$1:INDIRECT("$A$"&amp;ROW($A122))&lt;&gt;""),ROW($A$1:INDIRECT("$A$"&amp;ROW($A122)))),1))),"",
INDEX($AH:$AH,LOOKUP(2,1/($AH$1:INDIRECT("$AH$"&amp;ROW($AH122)-1)&lt;&gt;""),ROW($AH$1:INDIRECT("$AH$"&amp;ROW($AH122)-1))),1)+
IF(INDEX($AC:$AC,LOOKUP(2,1/($AC$1:INDIRECT("$AC$"&amp;ROW($AC122)-1)&lt;&gt;""),ROW($AC$1:INDIRECT("$AC$"&amp;ROW($AC122)-1))),1)+
INDEX($AD:$AD,LOOKUP(2,1/($AD$1:INDIRECT("$AD$"&amp;ROW($AD122)-1)&lt;&gt;""),ROW($AD$1:INDIRECT("$AD$"&amp;ROW($AD122)-1))),1)+
INDEX($AE:$AE,LOOKUP(2,1/($AE$1:INDIRECT("$AE$"&amp;ROW($AE122)-1)&lt;&gt;""),ROW($AE$1:INDIRECT("$AE$"&amp;ROW($AD122)-1))),1)+
INDEX($AE:$AF,LOOKUP(2,1/($AF$1:INDIRECT("$AF$"&amp;ROW($AF122)-1)&lt;&gt;""),ROW($AF$1:INDIRECT("$AF$"&amp;ROW($AD122)-1))),1)+
INDEX($AG:$AG,LOOKUP(2,1/($AG$1:INDIRECT("$AG$"&amp;ROW($AG122)-1)&lt;&gt;""),ROW($AG$1:INDIRECT("$AG$"&amp;ROW($AD122)-1))),1)+
INDEX($AH:$AH,LOOKUP(2,1/($AH$1:INDIRECT("$AH$"&amp;ROW($AH122)-1)&lt;&gt;""),ROW($AH$1:INDIRECT("$AH$"&amp;ROW($AD122)-1))),1)&gt;=510,0,
IF(INDEX($AH:$AH,LOOKUP(2,1/($AH$1:INDIRECT("$AH$"&amp;ROW($AH122)-1)&lt;&gt;""),ROW($AH$1:INDIRECT("$AH$"&amp;ROW($AH122)-1))),1)&gt;=255,0,
VLOOKUP(INDIRECT("$G$"&amp;LOOKUP(2,1/($AH$1:INDIRECT("$AH$"&amp;ROW($AH122)-1)&lt;&gt;""),ROW($AH$1:INDIRECT("$AH$"&amp;ROW($AH122)-1)))),'EV and Base'!$A$1:$N$671,8,FALSE))))</f>
        <v/>
      </c>
      <c r="AI122" s="29" t="str" cm="1">
        <f t="array" aca="1" ref="AI122" ca="1">IF(NOT(ISNUMBER(INDEX($A:$A,LOOKUP(2,1/($A$1:INDIRECT("$A$"&amp;ROW($A122))&lt;&gt;""),ROW($A$1:INDIRECT("$A$"&amp;ROW($A122)))),1))),"",
ROUNDDOWN((((2*VLOOKUP($AA122,'EV and Base'!$A$1:$N$671,9,FALSE))+31+ROUNDDOWN($AC122/4,0))*$AB122)/100,0)+$AB122+10)</f>
        <v/>
      </c>
      <c r="AJ122" s="21" t="str" cm="1">
        <f t="array" aca="1" ref="AJ122" ca="1">IF(NOT(ISNUMBER(INDEX($A:$A, LOOKUP(2, 1 / ($A$1:INDIRECT("$A$"&amp;ROW($A122)) &lt;&gt; ""),ROW($A$1:INDIRECT("$A$"&amp;ROW($A122)))), 1))), "",
ROUNDDOWN((ROUNDDOWN((((2*VLOOKUP($AA122, 'EV and Base'!$A$1:$N$671, 10, FALSE))+31+ROUNDDOWN($AD122/4, 0))*$AB122)/100, 0)+5)*1.1, 0))</f>
        <v/>
      </c>
      <c r="AK122" s="21" t="str" cm="1">
        <f t="array" aca="1" ref="AK122" ca="1">IF(NOT(ISNUMBER(INDEX($A:$A, LOOKUP(2, 1 / ($A$1:INDIRECT("$A$"&amp;ROW($A122)) &lt;&gt; ""),ROW($A$1:INDIRECT("$A$"&amp;ROW($A122)))), 1))), "",
ROUNDDOWN((ROUNDDOWN((((2*VLOOKUP($AA122, 'EV and Base'!$A$1:$N$671, 11, FALSE))+30+ROUNDDOWN($AE122/4, 0))*$AB122)/100, 0)+5), 0)
&amp;"-"&amp;
ROUNDDOWN((ROUNDDOWN((((2*VLOOKUP($AA122, 'EV and Base'!$A$1:$N$671, 11, FALSE))+31+ROUNDDOWN($AE122/4, 0))*$AB122)/100, 0)+5), 0))</f>
        <v/>
      </c>
      <c r="AL122" s="21" t="str" cm="1">
        <f t="array" aca="1" ref="AL122" ca="1">IF(NOT(ISNUMBER(INDEX($A:$A, LOOKUP(2, 1 / ($A$1:INDIRECT("$A$"&amp;ROW($A122)) &lt;&gt; ""),ROW($A$1:INDIRECT("$A$"&amp;ROW($A122)))), 1))), "",
ROUNDDOWN((ROUNDDOWN((((2*VLOOKUP($AA122, 'EV and Base'!$A$1:$N$671, 12, FALSE))+0+ROUNDDOWN($AF122/4, 0))*$AB122)/100, 0)+5)*0.9, 0)
&amp;"-"&amp;
ROUNDDOWN((ROUNDDOWN((((2*VLOOKUP($AA122, 'EV and Base'!$A$1:$N$671, 12, FALSE))+31+ROUNDDOWN($AF122/4, 0))*$AB122)/100, 0)+5)*0.9, 0))</f>
        <v/>
      </c>
      <c r="AM122" s="21" t="str" cm="1">
        <f t="array" aca="1" ref="AM122" ca="1">IF(NOT(ISNUMBER(INDEX($A:$A, LOOKUP(2, 1 / ($A$1:INDIRECT("$A$"&amp;ROW($A122)) &lt;&gt; ""),ROW($A$1:INDIRECT("$A$"&amp;ROW($A122)))), 1))), "",
ROUNDDOWN((ROUNDDOWN((((2*VLOOKUP($AA122, 'EV and Base'!$A$1:$N$671, 13, FALSE))+30+ROUNDDOWN($AG122/4, 0))*$AB122)/100, 0)+5), 0)
&amp;"-"&amp;
ROUNDDOWN((ROUNDDOWN((((2*VLOOKUP($AA122, 'EV and Base'!$A$1:$N$671, 13, FALSE))+31+ROUNDDOWN($AG122/4, 0))*$AB122)/100, 0)+5), 0))</f>
        <v/>
      </c>
      <c r="AN122" s="25" t="str" cm="1">
        <f t="array" aca="1" ref="AN122" ca="1">IF(NOT(ISNUMBER(INDEX($A:$A, LOOKUP(2, 1 / ($A$1:INDIRECT("$A$"&amp;ROW($A122)) &lt;&gt; ""),ROW($A$1:INDIRECT("$A$"&amp;ROW($A122)))), 1))), "",
ROUNDDOWN((ROUNDDOWN((((2*VLOOKUP($AA122, 'EV and Base'!$A$1:$N$671, 14, FALSE))+31+ROUNDDOWN($AH122/4, 0))*$AB122)/100, 0)+5), 0))</f>
        <v/>
      </c>
      <c r="AO122" s="23" t="str" cm="1">
        <f t="array" aca="1" ref="AO122" ca="1">IF(NOT(ISNUMBER(INDEX($A:$A, LOOKUP(2, 1 / ($A$1:INDIRECT("$A$"&amp;ROW($A122)) &lt;&gt; ""),ROW($A$1:INDIRECT("$A$"&amp;ROW($A122)))), 1))), "",
ROUNDDOWN((((2*VLOOKUP($AA122, 'EV and Base'!$A$1:$N$671, 9, FALSE))+31+ROUNDDOWN($AC122/4, 0))*$AB122)/100, 0)+$AB122+10)</f>
        <v/>
      </c>
      <c r="AP122" s="2" t="str" cm="1">
        <f t="array" aca="1" ref="AP122" ca="1">IF(NOT(ISNUMBER(INDEX($A:$A, LOOKUP(2, 1 / ($A$1:INDIRECT("$A$"&amp;ROW($A122)) &lt;&gt; ""),ROW($A$1:INDIRECT("$A$"&amp;ROW($A122)))), 1))), "",
ROUNDDOWN((ROUNDDOWN((((2*VLOOKUP($AA122, 'EV and Base'!$A$1:$N$671, 10, FALSE))+31+ROUNDDOWN($AD122/4, 0))*$AB122)/100, 0)+5)*1.1, 0))</f>
        <v/>
      </c>
      <c r="AQ122" s="2" t="str" cm="1">
        <f t="array" aca="1" ref="AQ122" ca="1">IF(NOT(ISNUMBER(INDEX($A:$A, LOOKUP(2, 1 / ($A$1:INDIRECT("$A$"&amp;ROW($A122)) &lt;&gt; ""),ROW($A$1:INDIRECT("$A$"&amp;ROW($A122)))), 1))), "",
ROUNDDOWN((ROUNDDOWN((((2*VLOOKUP($AA122, 'EV and Base'!$A$1:$N$671, 11, FALSE))+$AV$2+ROUNDDOWN($AE122/4, 0))*$AB122)/100, 0)+5), 0))</f>
        <v/>
      </c>
      <c r="AR122" s="22" t="str" cm="1">
        <f t="array" aca="1" ref="AR122" ca="1">IF(NOT(ISNUMBER(INDEX($A:$A, LOOKUP(2, 1 / ($A$1:INDIRECT("$A$"&amp;ROW($A122)) &lt;&gt; ""),ROW($A$1:INDIRECT("$A$"&amp;ROW($A122)))), 1))), "",
ROUNDDOWN((ROUNDDOWN((((2*VLOOKUP($AA122, 'EV and Base'!$A$1:$N$671, 12, FALSE))+$AW$2+ROUNDDOWN($AF122/4, 0))*$AB122)/100, 0)+5)*0.9, 0))</f>
        <v/>
      </c>
      <c r="AS122" s="2" t="str" cm="1">
        <f t="array" aca="1" ref="AS122" ca="1">IF(NOT(ISNUMBER(INDEX($A:$A, LOOKUP(2, 1 / ($A$1:INDIRECT("$A$"&amp;ROW($A122)) &lt;&gt; ""),ROW($A$1:INDIRECT("$A$"&amp;ROW($A122)))), 1))), "",
ROUNDDOWN((ROUNDDOWN((((2*VLOOKUP($AA122, 'EV and Base'!$A$1:$N$671, 13, FALSE))+$AX$2+ROUNDDOWN($AG122/4, 0))*$AB122)/100, 0)+5), 0))</f>
        <v/>
      </c>
      <c r="AT122" s="24" t="str" cm="1">
        <f t="array" aca="1" ref="AT122" ca="1">IF(NOT(ISNUMBER(INDEX($A:$A, LOOKUP(2, 1 / ($A$1:INDIRECT("$A$"&amp;ROW($A122)) &lt;&gt; ""),ROW($A$1:INDIRECT("$A$"&amp;ROW($A122)))), 1))), "",
ROUNDDOWN((ROUNDDOWN((((2*VLOOKUP($AA122, 'EV and Base'!$A$1:$N$671, 14, FALSE))+31+ROUNDDOWN($AH122/4, 0))*$AB122)/100, 0)+5), 0))</f>
        <v/>
      </c>
      <c r="AU122" s="28"/>
      <c r="AY122" t="str" cm="1">
        <f t="array" aca="1" ref="AY122" ca="1">IF(NOT(ISNUMBER(INDEX($A:$A,LOOKUP(2,1/($A$1:INDIRECT("$A$"&amp;ROW($A122))&lt;&gt;""),ROW($A$1:INDIRECT("$A$"&amp;ROW($A122)))),1))),"",
INDEX($AY:$AY,LOOKUP(2,1/($AY$1:INDIRECT("$AY$"&amp;ROW($AY122)-1)&lt;&gt;""),ROW($AY$1:INDIRECT("$AY$"&amp;ROW($AY122)-1))),1)+$BL122)</f>
        <v/>
      </c>
      <c r="AZ122" s="3" t="str" cm="1">
        <f t="array" aca="1" ref="AZ122" ca="1">IF(NOT(ISNUMBER(INDEX($A:$A, LOOKUP(2, 1 / ($A$1:INDIRECT("$A$"&amp;ROW($A122)) &lt;&gt; ""),ROW($A$1:INDIRECT("$A$"&amp;ROW($A122)))), 1))), "",
VLOOKUP(INDIRECT("$G$"&amp;LOOKUP(2, 1 / ($AY$1:INDIRECT("$AY$"&amp;ROW($AY122)-1) &lt;&gt; ""),ROW($AY$1:INDIRECT("$AY$"&amp;ROW($AY122)-1)))),'EV and Base'!A117:N787,2,FALSE))</f>
        <v/>
      </c>
      <c r="BA122" s="3" t="str" cm="1">
        <f t="array" aca="1" ref="BA122" ca="1">IF(NOT(ISNUMBER(INDEX($A:$A, LOOKUP(2, 1 / ($A$1:INDIRECT("$A$"&amp;ROW($A122)) &lt;&gt; ""),ROW($A$1:INDIRECT("$A$"&amp;ROW($A122)))), 1))), "",
INDIRECT("$I$"&amp;LOOKUP(2, 1 / ($AY$1:INDIRECT("$AY$"&amp;ROW($AY122)-1) &lt;&gt; ""),ROW($AY$1:INDIRECT("$AY$"&amp;ROW($AY122)-1)))))</f>
        <v/>
      </c>
      <c r="BB122" s="1" t="str" cm="1">
        <f t="array" aca="1" ref="BB122" ca="1">IF(NOT(ISNUMBER(INDEX($A:$A, LOOKUP(2, 1 / ($A$1:INDIRECT("$A$"&amp;ROW($A122)) &lt;&gt; ""),ROW($A$1:INDIRECT("$A$"&amp;ROW($A122)))), 1))), "",
INDIRECT("$AB$"&amp;LOOKUP(2, 1 / ($AY$1:INDIRECT("$AY$"&amp;ROW($AY122)-1) &lt;&gt; ""),ROW($AY$1:INDIRECT("$AY$"&amp;ROW($AY122)-1)))))</f>
        <v/>
      </c>
      <c r="BC122" s="3" t="str" cm="1">
        <f t="array" aca="1" ref="BC122" ca="1">IF(NOT(ISNUMBER(INDEX($A:$A,LOOKUP(2,1/($A$1:INDIRECT("$A$"&amp;ROW($A122))&lt;&gt;""),ROW($A$1:INDIRECT("$A$"&amp;ROW($A122)))),1))),"",
$BA122+$BA122+10)</f>
        <v/>
      </c>
      <c r="BD122" s="3" t="str" cm="1">
        <f t="array" aca="1" ref="BD122" ca="1">IF(NOT(ISNUMBER(INDEX($A:$A,LOOKUP(2,1/($A$1:INDIRECT("$A$"&amp;ROW($A122))&lt;&gt;""),ROW($A$1:INDIRECT("$A$"&amp;ROW($A122)))),1))),"",
$BA122+$BB122+10)</f>
        <v/>
      </c>
      <c r="BE122" s="3" t="str" cm="1">
        <f t="array" aca="1" ref="BE122" ca="1">IF(NOT(ISNUMBER(INDEX($A:$A,LOOKUP(2,1/($A$1:INDIRECT("$A$"&amp;ROW($A122))&lt;&gt;""),ROW($A$1:INDIRECT("$A$"&amp;ROW($A122)))),1))),"",
$BC122*$BC122)</f>
        <v/>
      </c>
      <c r="BF122" s="3" t="str" cm="1">
        <f t="array" aca="1" ref="BF122" ca="1">IF(NOT(ISNUMBER(INDEX($A:$A,LOOKUP(2,1/($A$1:INDIRECT("$A$"&amp;ROW($A122))&lt;&gt;""),ROW($A$1:INDIRECT("$A$"&amp;ROW($A122)))),1))),"",
$BD122*$BD122)</f>
        <v/>
      </c>
      <c r="BG122" s="3" t="str" cm="1">
        <f t="array" aca="1" ref="BG122" ca="1">IF(NOT(ISNUMBER(INDEX($A:$A,LOOKUP(2,1/($A$1:INDIRECT("$A$"&amp;ROW($A122))&lt;&gt;""),ROW($A$1:INDIRECT("$A$"&amp;ROW($A122)))),1))),"",
_xlfn.FLOOR.MATH(1.5*_xlfn.FLOOR.MATH($AZ122*BA122/5)))</f>
        <v/>
      </c>
      <c r="BH122" s="3" t="str" cm="1">
        <f t="array" aca="1" ref="BH122" ca="1">IF(NOT(ISNUMBER(INDEX($A:$A, LOOKUP(2, 1 / ($A$1:INDIRECT("$A$"&amp;ROW($A122)) &lt;&gt; ""),ROW($A$1:INDIRECT("$A$"&amp;ROW($A122)))), 1))), "",
_xlfn.FLOOR.MATH($BG122/IF(OR(INDIRECT("$C$"&amp;LOOKUP(2, 1 / ($AY$1:INDIRECT("$AY$"&amp;ROW($AY122)-1) &lt;&gt; ""),ROW($AY$1:INDIRECT("$AY$"&amp;ROW($AY122)-1))))="Multi",
INDIRECT("$C$"&amp;LOOKUP(2, 1 / ($AY$1:INDIRECT("$AY$"&amp;ROW($AY122)-1) &lt;&gt; ""),ROW($AY$1:INDIRECT("$AY$"&amp;ROW($AY122)-1))))="Double"),2,1)))</f>
        <v/>
      </c>
      <c r="BI122" s="3" t="str" cm="1">
        <f t="array" aca="1" ref="BI122" ca="1">IF(NOT(ISNUMBER(INDEX($A:$A,LOOKUP(2,1/($A$1:INDIRECT("$A$"&amp;ROW($A122))&lt;&gt;""),ROW($A$1:INDIRECT("$A$"&amp;ROW($A122)))),1))),"",
VLOOKUP($BC122,GameFreakSQRT!$A$1:$B$200,2,FALSE))</f>
        <v/>
      </c>
      <c r="BJ122" s="3" t="str" cm="1">
        <f t="array" aca="1" ref="BJ122" ca="1">IF(NOT(ISNUMBER(INDEX($A:$A,LOOKUP(2,1/($A$1:INDIRECT("$A$"&amp;ROW($A122))&lt;&gt;""),ROW($A$1:INDIRECT("$A$"&amp;ROW($A122)))),1))),"",
VLOOKUP($BD122,GameFreakSQRT!$A$1:$B$200,2,FALSE))</f>
        <v/>
      </c>
      <c r="BK122" s="3" t="str" cm="1">
        <f t="array" aca="1" ref="BK122" ca="1">IF(NOT(ISNUMBER(INDEX($A:$A,LOOKUP(2,1/($A$1:INDIRECT("$A$"&amp;ROW($A122))&lt;&gt;""),ROW($A$1:INDIRECT("$A$"&amp;ROW($A122)))),1))),"",
_xlfn.FLOOR.MATH((($BI122*$BE122)*$BH122)/($BJ122*$BF122))+1)</f>
        <v/>
      </c>
      <c r="BL122" s="3" t="str" cm="1">
        <f t="array" aca="1" ref="BL122" ca="1">IF(NOT(ISNUMBER(INDEX($A:$A,LOOKUP(2,1/($A$1:INDIRECT("$A$"&amp;ROW($A122))&lt;&gt;""),ROW($A$1:INDIRECT("$A$"&amp;ROW($A122)))),1))),"",
_xlfn.FLOOR.MATH($BK122*IF(NOT(INDIRECT("$Z$"&amp;LOOKUP(2, 1 / ($AY$1:INDIRECT("$AY$"&amp;ROW($AY122)-1) &lt;&gt; ""),ROW($AY$1:INDIRECT("$AY$"&amp;ROW($AY122)-1))))=""),1.5,1)))</f>
        <v/>
      </c>
      <c r="BM122" s="3" t="str" cm="1">
        <f t="array" aca="1" ref="BM122" ca="1">IF(NOT(ISNUMBER(INDEX($A:$A, LOOKUP(2, 1 / ($A$1:INDIRECT("$A$"&amp;ROW($A122)) &lt;&gt; ""),ROW($A$1:INDIRECT("$A$"&amp;ROW($A122)))), 1))), "",
INDIRECT("$Y$"&amp;LOOKUP(2, 1 / ($AY$1:INDIRECT("$AY$"&amp;ROW($AY122)-1) &lt;&gt; ""),ROW($AY$1:INDIRECT("$AY$"&amp;ROW($AY122)-1)))))</f>
        <v/>
      </c>
      <c r="BN122" s="3" t="str">
        <f t="shared" ca="1" si="7"/>
        <v/>
      </c>
      <c r="CT122" s="3" t="str" cm="1">
        <f t="array" aca="1" ref="CT122" ca="1">IF(NOT(ISNUMBER(INDEX($A:$A, LOOKUP(2, 1 / ($A$1:INDIRECT("$A$"&amp;ROW($A122)) &lt;&gt; ""),ROW($A$1:INDIRECT("$A$"&amp;ROW($A122)))), 1))), "",
$AY122-INDEX($AY:$AY, LOOKUP(2, 1 / ($AY$1:INDIRECT("$AV$"&amp;ROW($AY122)-1) &lt;&gt; ""),ROW($AY$1:INDIRECT("$AV$"&amp;ROW($AY122)-1))), 1))</f>
        <v/>
      </c>
      <c r="CU122" s="3" t="str" cm="1">
        <f t="array" aca="1" ref="CU122" ca="1">IF(NOT(ISNUMBER(INDEX($A:$A, LOOKUP(2, 1 / ($A$1:INDIRECT("$A$"&amp;ROW($A122)) &lt;&gt; ""),ROW($A$1:INDIRECT("$A$"&amp;ROW($A122)))), 1))), "",
INDEX($Y:$Y, LOOKUP(2, 1 / ($Y$1:INDIRECT("$Y$"&amp;ROW($Y122)-1) &lt;&gt; ""),ROW($Y$1:INDIRECT("$Y$"&amp;ROW($Y122)-1))), 1))</f>
        <v/>
      </c>
      <c r="CV122" s="1" t="str">
        <f ca="1">IFERROR(VLOOKUP($AY122, 'Medium-Slow'!$A$1:$B$101, 2, TRUE),"")</f>
        <v/>
      </c>
    </row>
    <row r="123" spans="1:100" x14ac:dyDescent="0.45">
      <c r="A123" s="69" t="s">
        <v>75</v>
      </c>
      <c r="B123" s="69" t="s">
        <v>303</v>
      </c>
      <c r="C123" s="69" t="s">
        <v>46</v>
      </c>
      <c r="D123" s="69" t="s">
        <v>300</v>
      </c>
      <c r="E123" s="69" t="s">
        <v>301</v>
      </c>
      <c r="F123" s="56">
        <v>1</v>
      </c>
      <c r="G123" s="2" t="s">
        <v>251</v>
      </c>
      <c r="H123" s="2" t="s">
        <v>50</v>
      </c>
      <c r="I123" s="2">
        <v>16</v>
      </c>
      <c r="J123" s="2" t="s">
        <v>97</v>
      </c>
      <c r="K123" s="2" t="s">
        <v>302</v>
      </c>
      <c r="L123" s="2" t="s">
        <v>53</v>
      </c>
      <c r="M123" s="2" t="s">
        <v>163</v>
      </c>
      <c r="N123" s="2" t="s">
        <v>74</v>
      </c>
      <c r="O123" s="2" t="s">
        <v>253</v>
      </c>
      <c r="P123" s="2" t="s">
        <v>254</v>
      </c>
      <c r="Q123" s="2">
        <v>0</v>
      </c>
      <c r="R123" s="2">
        <f>_xlfn.FLOOR.MATH((((2*VLOOKUP(G123, 'EV and Base'!$A$1:$N$671, 9, FALSE))+$Q123)*$I123)/100)+$I123+10</f>
        <v>48</v>
      </c>
      <c r="S123" s="2">
        <f>_xlfn.FLOOR.MATH((_xlfn.FLOOR.MATH((((2*VLOOKUP($G123, 'EV and Base'!$A$1:$N$671, 10, FALSE))+$Q123)*$I123)/100)+5)*
IF(OR($J123="Lonely", $J123="Brave", $J123="Adamant", $J123="Naughty"), 1.1,
IF(OR($J123="Bold", $J123="Timid", $J123="Modest", $J123="Calm"), 0.9, 1)))</f>
        <v>34</v>
      </c>
      <c r="T123" s="2">
        <f>_xlfn.FLOOR.MATH((_xlfn.FLOOR.MATH((((2*VLOOKUP($G123, 'EV and Base'!$A$1:$N$671, 11, FALSE))+$Q123)*$I123)/100)+5)*
IF(OR($J123="Bold", $J123="Relaxed", $J123="Impish", $J123="Lax"), 1.1,
IF(OR($J123="Lonely", $J123="Hasty", $J123="Mild", $J123="Gentle"), 0.9, 1)))</f>
        <v>25</v>
      </c>
      <c r="U123" s="2">
        <f>_xlfn.FLOOR.MATH((_xlfn.FLOOR.MATH((((2*VLOOKUP($G123, 'EV and Base'!$A$1:$N$671, 12, FALSE))+$Q123)*$I123)/100)+5)*
IF(OR($J123="Modest", $J123="Mild", $J123="Quiet", $J123="Rash"), 1.1,
IF(OR($J123="Adamant", $J123="Impish", $J123="Jolly", $J123="Careful"), 0.9, 1)))</f>
        <v>30</v>
      </c>
      <c r="V123" s="2">
        <f>_xlfn.FLOOR.MATH((_xlfn.FLOOR.MATH((((2*VLOOKUP($G123, 'EV and Base'!$A$1:$N$671, 13, FALSE))+$Q123)*$I123)/100)+5)*
IF(OR($J123="Calm", $J123="Gentle", $J123="Sassy", $J123="Careful"), 1.1,
IF(OR($J123="Naughty", $J123="Lax", $J123="Naive", $J123="Rash"), 0.9, 1)))</f>
        <v>22</v>
      </c>
      <c r="W123" s="2">
        <f>_xlfn.FLOOR.MATH((_xlfn.FLOOR.MATH((((2*VLOOKUP($G123, 'EV and Base'!$A$1:$N$671, 14, FALSE))+$Q123)*$I123)/100)+5)*
IF(OR($J123="Timid", $J123="Hasty", $J123="Jolly", $J123="Naive"), 1.1,
IF(OR($J123="Brave", $J123="Relaxed", $J123="Quiet", $J123="Sassy"), 0.9, 1)))</f>
        <v>36</v>
      </c>
      <c r="X123" s="69">
        <v>512</v>
      </c>
      <c r="AA123" s="23" t="str" cm="1">
        <f t="array" aca="1" ref="AA123" ca="1">IF(NOT(ISNUMBER(INDEX($A:$A,LOOKUP(2,1/($A$1:INDIRECT("$A$"&amp;ROW($A123))&lt;&gt;""),ROW($A$1:INDIRECT("$A$"&amp;ROW($A123)))),1))),"",
IF(NOT(ISNUMBER($A123)),$AA122,
IF($AB123&lt;16,"Lillipup",
IF($AB123&lt;32,"Herdier",
"Stoutland"))))</f>
        <v/>
      </c>
      <c r="AB123" s="25" t="str" cm="1">
        <f t="array" aca="1" ref="AB123" ca="1">IF(NOT(ISNUMBER(INDEX($A:$A, LOOKUP(2, 1 / ($A$1:INDIRECT("$A$"&amp;ROW($A123)) &lt;&gt; ""),ROW($A$1:INDIRECT("$A$"&amp;ROW($A123)))), 1))), "",
VLOOKUP($AY123,'Medium-Slow'!$A$1:$B$101,2,TRUE))</f>
        <v/>
      </c>
      <c r="AC123" s="23" t="str" cm="1">
        <f t="array" aca="1" ref="AC123" ca="1">IF(NOT(ISNUMBER(INDEX($A:$A, LOOKUP(2, 1 / ($A$1:INDIRECT("$A$"&amp;ROW($A123)) &lt;&gt; ""),ROW($A$1:INDIRECT("$A$"&amp;ROW($A123)))), 1))), "",
INDEX($AC:$AC, LOOKUP(2, 1 / ($AC$1:INDIRECT("$AC$"&amp;ROW($AC123)-1) &lt;&gt; ""),ROW($AC$1:INDIRECT("$AC$"&amp;ROW($AC123)-1))), 1)+
IF(INDEX($AC:$AC, LOOKUP(2, 1 / ($AC$1:INDIRECT("$AC$"&amp;ROW($AC123)-1) &lt;&gt; ""),ROW($AC$1:INDIRECT("$AC$"&amp;ROW($AC123)-1))), 1)+
INDEX($AD:$AD, LOOKUP(2, 1 / ($AD$1:INDIRECT("$AD$"&amp;ROW($AD123)-1) &lt;&gt; ""),ROW($AD$1:INDIRECT("$AD$"&amp;ROW($AD123)-1))), 1)+
INDEX($AE:$AE, LOOKUP(2, 1 / ($AE$1:INDIRECT("$AE$"&amp;ROW($AE123)-1) &lt;&gt; ""),ROW($AE$1:INDIRECT("$AE$"&amp;ROW($AD123)-1))), 1)+
INDEX($AE:$AF, LOOKUP(2, 1 / ($AF$1:INDIRECT("$AF$"&amp;ROW($AF123)-1) &lt;&gt; ""),ROW($AF$1:INDIRECT("$AF$"&amp;ROW($AD123)-1))), 1)+
INDEX($AG:$AG, LOOKUP(2, 1 / ($AG$1:INDIRECT("$AG$"&amp;ROW($AG123)-1) &lt;&gt; ""),ROW($AG$1:INDIRECT("$AG$"&amp;ROW($AD123)-1))), 1)+
INDEX($AH:$AH, LOOKUP(2, 1 / ($AH$1:INDIRECT("$AH$"&amp;ROW($AH123)-1) &lt;&gt; ""),ROW($AH$1:INDIRECT("$AH$"&amp;ROW($AD123)-1))), 1)&gt;=510,0,
IF(INDEX($AC:$AC, LOOKUP(2, 1 / ($AC$1:INDIRECT("$AC$"&amp;ROW($AC123)-1) &lt;&gt; ""),ROW($AC$1:INDIRECT("$AC$"&amp;ROW($AC123)-1))), 1)&gt;=255,0,
VLOOKUP(INDIRECT("$G$"&amp;LOOKUP(2, 1 / ($AC$1:INDIRECT("$AC$"&amp;ROW($AC123)-1) &lt;&gt; ""),ROW($AC$1:INDIRECT("$AC$"&amp;ROW($AC123)-1)))), 'EV and Base'!$A$1:$N$671, 3, FALSE))))</f>
        <v/>
      </c>
      <c r="AD123" s="2" t="str" cm="1">
        <f t="array" aca="1" ref="AD123" ca="1">IF(NOT(ISNUMBER(INDEX($A:$A, LOOKUP(2, 1 / ($A$1:INDIRECT("$A$"&amp;ROW($A123)) &lt;&gt; ""),ROW($A$1:INDIRECT("$A$"&amp;ROW($A123)))), 1))), "",
INDEX($AD:$AD, LOOKUP(2, 1 / ($AD$1:INDIRECT("$AD$"&amp;ROW($AD123)-1) &lt;&gt; ""),ROW($AD$1:INDIRECT("$AD$"&amp;ROW($AD123)-1))), 1)+
IF(INDEX($AC:$AC, LOOKUP(2, 1 / ($AC$1:INDIRECT("$AC$"&amp;ROW($AC123)-1) &lt;&gt; ""),ROW($AC$1:INDIRECT("$AC$"&amp;ROW($AC123)-1))), 1)+
INDEX($AD:$AD, LOOKUP(2, 1 / ($AD$1:INDIRECT("$AD$"&amp;ROW($AD123)-1) &lt;&gt; ""),ROW($AD$1:INDIRECT("$AD$"&amp;ROW($AD123)-1))), 1)+
INDEX($AE:$AE, LOOKUP(2, 1 / ($AE$1:INDIRECT("$AE$"&amp;ROW($AE123)-1) &lt;&gt; ""),ROW($AE$1:INDIRECT("$AE$"&amp;ROW($AD123)-1))), 1)+
INDEX($AE:$AF, LOOKUP(2, 1 / ($AF$1:INDIRECT("$AF$"&amp;ROW($AF123)-1) &lt;&gt; ""),ROW($AF$1:INDIRECT("$AF$"&amp;ROW($AD123)-1))), 1)+
INDEX($AG:$AG, LOOKUP(2, 1 / ($AG$1:INDIRECT("$AG$"&amp;ROW($AG123)-1) &lt;&gt; ""),ROW($AG$1:INDIRECT("$AG$"&amp;ROW($AD123)-1))), 1)+
INDEX($AH:$AH, LOOKUP(2, 1 / ($AH$1:INDIRECT("$AH$"&amp;ROW($AH123)-1) &lt;&gt; ""),ROW($AH$1:INDIRECT("$AH$"&amp;ROW($AD123)-1))), 1)&gt;=510,0,
IF(INDEX($AD:$AD, LOOKUP(2, 1 / ($AD$1:INDIRECT("$AD$"&amp;ROW($AD123)-1) &lt;&gt; ""),ROW($AD$1:INDIRECT("$AD$"&amp;ROW($AD123)-1))), 1)&gt;=255,0,
VLOOKUP(INDIRECT("$G$"&amp;LOOKUP(2, 1 / ($AD$1:INDIRECT("$AD$"&amp;ROW($AD123)-1) &lt;&gt; ""),ROW($AD$1:INDIRECT("$AD$"&amp;ROW($AD123)-1)))), 'EV and Base'!$A$1:$N$671, 4, FALSE))))</f>
        <v/>
      </c>
      <c r="AE123" s="2" t="str" cm="1">
        <f t="array" aca="1" ref="AE123" ca="1">IF(NOT(ISNUMBER(INDEX($A:$A,LOOKUP(2,1/($A$1:INDIRECT("$A$"&amp;ROW($A123))&lt;&gt;""),ROW($A$1:INDIRECT("$A$"&amp;ROW($A123)))),1))),"",
INDEX($AE:$AE,LOOKUP(2,1/($AE$1:INDIRECT("$AE$"&amp;ROW($AE123)-1)&lt;&gt;""),ROW($AE$1:INDIRECT("$AE$"&amp;ROW($AE123)-1))),1)+
IF(INDEX($AC:$AC,LOOKUP(2,1/($AC$1:INDIRECT("$AC$"&amp;ROW($AC123)-1)&lt;&gt;""),ROW($AC$1:INDIRECT("$AC$"&amp;ROW($AC123)-1))),1)+
INDEX($AD:$AD,LOOKUP(2,1/($AD$1:INDIRECT("$AD$"&amp;ROW($AD123)-1)&lt;&gt;""),ROW($AD$1:INDIRECT("$AD$"&amp;ROW($AD123)-1))),1)+
INDEX($AE:$AE,LOOKUP(2,1/($AE$1:INDIRECT("$AE$"&amp;ROW($AE123)-1)&lt;&gt;""),ROW($AE$1:INDIRECT("$AE$"&amp;ROW($AD123)-1))),1)+
INDEX($AE:$AF,LOOKUP(2,1/($AF$1:INDIRECT("$AF$"&amp;ROW($AF123)-1)&lt;&gt;""),ROW($AF$1:INDIRECT("$AF$"&amp;ROW($AD123)-1))),1)+
INDEX($AG:$AG,LOOKUP(2,1/($AG$1:INDIRECT("$AG$"&amp;ROW($AG123)-1)&lt;&gt;""),ROW($AG$1:INDIRECT("$AG$"&amp;ROW($AD123)-1))),1)+
INDEX($AH:$AH,LOOKUP(2,1/($AH$1:INDIRECT("$AH$"&amp;ROW($AH123)-1)&lt;&gt;""),ROW($AH$1:INDIRECT("$AH$"&amp;ROW($AD123)-1))),1)&gt;=510,0,
IF(INDEX($AE:$AE,LOOKUP(2,1/($AE$1:INDIRECT("$AE$"&amp;ROW($AE123)-1)&lt;&gt;""),ROW($AE$1:INDIRECT("$AE$"&amp;ROW($AE123)-1))),1)&gt;=255,0,
VLOOKUP(INDIRECT("$G$"&amp;LOOKUP(2,1/($AE$1:INDIRECT("$AE$"&amp;ROW($AE123)-1)&lt;&gt;""),ROW($AE$1:INDIRECT("$AE$"&amp;ROW($AE123)-1)))),'EV and Base'!$A$1:$N$671,5,FALSE))))</f>
        <v/>
      </c>
      <c r="AF123" s="2" t="str" cm="1">
        <f t="array" aca="1" ref="AF123" ca="1">IF(NOT(ISNUMBER(INDEX($A:$A, LOOKUP(2, 1 / ($A$1:INDIRECT("$A$"&amp;ROW($A123)) &lt;&gt; ""),ROW($A$1:INDIRECT("$A$"&amp;ROW($A123)))), 1))), "",
INDEX($AF:$AF, LOOKUP(2, 1 / ($AF$1:INDIRECT("$AF$"&amp;ROW($AF123)-1) &lt;&gt; ""),ROW($AF$1:INDIRECT("$AF$"&amp;ROW($AF123)-1))), 1)+
IF(INDEX($AC:$AC, LOOKUP(2, 1 / ($AC$1:INDIRECT("$AC$"&amp;ROW($AC123)-1) &lt;&gt; ""),ROW($AC$1:INDIRECT("$AC$"&amp;ROW($AC123)-1))), 1)+
INDEX($AD:$AD, LOOKUP(2, 1 / ($AD$1:INDIRECT("$AD$"&amp;ROW($AD123)-1) &lt;&gt; ""),ROW($AD$1:INDIRECT("$AD$"&amp;ROW($AD123)-1))), 1)+
INDEX($AE:$AE, LOOKUP(2, 1 / ($AE$1:INDIRECT("$AE$"&amp;ROW($AE123)-1) &lt;&gt; ""),ROW($AE$1:INDIRECT("$AE$"&amp;ROW($AD123)-1))), 1)+
INDEX($AE:$AF, LOOKUP(2, 1 / ($AF$1:INDIRECT("$AF$"&amp;ROW($AF123)-1) &lt;&gt; ""),ROW($AF$1:INDIRECT("$AF$"&amp;ROW($AD123)-1))), 1)+
INDEX($AG:$AG, LOOKUP(2, 1 / ($AG$1:INDIRECT("$AG$"&amp;ROW($AG123)-1) &lt;&gt; ""),ROW($AG$1:INDIRECT("$AG$"&amp;ROW($AD123)-1))), 1)+
INDEX($AH:$AH, LOOKUP(2, 1 / ($AH$1:INDIRECT("$AH$"&amp;ROW($AH123)-1) &lt;&gt; ""),ROW($AH$1:INDIRECT("$AH$"&amp;ROW($AD123)-1))), 1)&gt;=510,0,
IF(INDEX($AF:$AF, LOOKUP(2, 1 / ($AF$1:INDIRECT("$AF$"&amp;ROW($AF123)-1) &lt;&gt; ""),ROW($AF$1:INDIRECT("$AF$"&amp;ROW($AF123)-1))), 1)&gt;=255,0,
VLOOKUP(INDIRECT("$G$"&amp;LOOKUP(2, 1 / ($AF$1:INDIRECT("$AF$"&amp;ROW($AF123)-1) &lt;&gt; ""),ROW($AF$1:INDIRECT("$AF$"&amp;ROW($AF123)-1)))), 'EV and Base'!$A$1:$N$671, 6, FALSE))))</f>
        <v/>
      </c>
      <c r="AG123" s="2" t="str" cm="1">
        <f t="array" aca="1" ref="AG123" ca="1">IF(NOT(ISNUMBER(INDEX($A:$A, LOOKUP(2, 1 / ($A$1:INDIRECT("$A$"&amp;ROW($A123)) &lt;&gt; ""),ROW($A$1:INDIRECT("$A$"&amp;ROW($A123)))), 1))), "",
INDEX($AG:$AG, LOOKUP(2, 1 / ($AG$1:INDIRECT("$AG$"&amp;ROW($AG123)-1) &lt;&gt; ""),ROW($AG$1:INDIRECT("$AG$"&amp;ROW($AG123)-1))), 1)+
IF(INDEX($AC:$AC, LOOKUP(2, 1 / ($AC$1:INDIRECT("$AC$"&amp;ROW($AC123)-1) &lt;&gt; ""),ROW($AC$1:INDIRECT("$AC$"&amp;ROW($AC123)-1))), 1)+
INDEX($AD:$AD, LOOKUP(2, 1 / ($AD$1:INDIRECT("$AD$"&amp;ROW($AD123)-1) &lt;&gt; ""),ROW($AD$1:INDIRECT("$AD$"&amp;ROW($AD123)-1))), 1)+
INDEX($AE:$AE, LOOKUP(2, 1 / ($AE$1:INDIRECT("$AE$"&amp;ROW($AE123)-1) &lt;&gt; ""),ROW($AE$1:INDIRECT("$AE$"&amp;ROW($AD123)-1))), 1)+
INDEX($AE:$AF, LOOKUP(2, 1 / ($AF$1:INDIRECT("$AF$"&amp;ROW($AF123)-1) &lt;&gt; ""),ROW($AF$1:INDIRECT("$AF$"&amp;ROW($AD123)-1))), 1)+
INDEX($AG:$AG, LOOKUP(2, 1 / ($AG$1:INDIRECT("$AG$"&amp;ROW($AG123)-1) &lt;&gt; ""),ROW($AG$1:INDIRECT("$AG$"&amp;ROW($AD123)-1))), 1)+
INDEX($AH:$AH, LOOKUP(2, 1 / ($AH$1:INDIRECT("$AH$"&amp;ROW($AH123)-1) &lt;&gt; ""),ROW($AH$1:INDIRECT("$AH$"&amp;ROW($AD123)-1))), 1)&gt;=510,0,
IF(INDEX($AG:$AG, LOOKUP(2, 1 / ($AG$1:INDIRECT("$AG$"&amp;ROW($AG123)-1) &lt;&gt; ""),ROW($AG$1:INDIRECT("$AG$"&amp;ROW($AG123)-1))), 1)&gt;=255,0,
VLOOKUP(INDIRECT("$G$"&amp;LOOKUP(2, 1 / ($AG$1:INDIRECT("$AG$"&amp;ROW($AG123)-1) &lt;&gt; ""),ROW($AG$1:INDIRECT("$AG$"&amp;ROW($AG123)-1)))), 'EV and Base'!$A$1:$N$671, 7, FALSE))))</f>
        <v/>
      </c>
      <c r="AH123" s="24" t="str" cm="1">
        <f t="array" aca="1" ref="AH123" ca="1">IF(NOT(ISNUMBER(INDEX($A:$A,LOOKUP(2,1/($A$1:INDIRECT("$A$"&amp;ROW($A123))&lt;&gt;""),ROW($A$1:INDIRECT("$A$"&amp;ROW($A123)))),1))),"",
INDEX($AH:$AH,LOOKUP(2,1/($AH$1:INDIRECT("$AH$"&amp;ROW($AH123)-1)&lt;&gt;""),ROW($AH$1:INDIRECT("$AH$"&amp;ROW($AH123)-1))),1)+
IF(INDEX($AC:$AC,LOOKUP(2,1/($AC$1:INDIRECT("$AC$"&amp;ROW($AC123)-1)&lt;&gt;""),ROW($AC$1:INDIRECT("$AC$"&amp;ROW($AC123)-1))),1)+
INDEX($AD:$AD,LOOKUP(2,1/($AD$1:INDIRECT("$AD$"&amp;ROW($AD123)-1)&lt;&gt;""),ROW($AD$1:INDIRECT("$AD$"&amp;ROW($AD123)-1))),1)+
INDEX($AE:$AE,LOOKUP(2,1/($AE$1:INDIRECT("$AE$"&amp;ROW($AE123)-1)&lt;&gt;""),ROW($AE$1:INDIRECT("$AE$"&amp;ROW($AD123)-1))),1)+
INDEX($AE:$AF,LOOKUP(2,1/($AF$1:INDIRECT("$AF$"&amp;ROW($AF123)-1)&lt;&gt;""),ROW($AF$1:INDIRECT("$AF$"&amp;ROW($AD123)-1))),1)+
INDEX($AG:$AG,LOOKUP(2,1/($AG$1:INDIRECT("$AG$"&amp;ROW($AG123)-1)&lt;&gt;""),ROW($AG$1:INDIRECT("$AG$"&amp;ROW($AD123)-1))),1)+
INDEX($AH:$AH,LOOKUP(2,1/($AH$1:INDIRECT("$AH$"&amp;ROW($AH123)-1)&lt;&gt;""),ROW($AH$1:INDIRECT("$AH$"&amp;ROW($AD123)-1))),1)&gt;=510,0,
IF(INDEX($AH:$AH,LOOKUP(2,1/($AH$1:INDIRECT("$AH$"&amp;ROW($AH123)-1)&lt;&gt;""),ROW($AH$1:INDIRECT("$AH$"&amp;ROW($AH123)-1))),1)&gt;=255,0,
VLOOKUP(INDIRECT("$G$"&amp;LOOKUP(2,1/($AH$1:INDIRECT("$AH$"&amp;ROW($AH123)-1)&lt;&gt;""),ROW($AH$1:INDIRECT("$AH$"&amp;ROW($AH123)-1)))),'EV and Base'!$A$1:$N$671,8,FALSE))))</f>
        <v/>
      </c>
      <c r="AI123" s="29" t="str" cm="1">
        <f t="array" aca="1" ref="AI123" ca="1">IF(NOT(ISNUMBER(INDEX($A:$A,LOOKUP(2,1/($A$1:INDIRECT("$A$"&amp;ROW($A123))&lt;&gt;""),ROW($A$1:INDIRECT("$A$"&amp;ROW($A123)))),1))),"",
ROUNDDOWN((((2*VLOOKUP($AA123,'EV and Base'!$A$1:$N$671,9,FALSE))+31+ROUNDDOWN($AC123/4,0))*$AB123)/100,0)+$AB123+10)</f>
        <v/>
      </c>
      <c r="AJ123" s="21" t="str" cm="1">
        <f t="array" aca="1" ref="AJ123" ca="1">IF(NOT(ISNUMBER(INDEX($A:$A, LOOKUP(2, 1 / ($A$1:INDIRECT("$A$"&amp;ROW($A123)) &lt;&gt; ""),ROW($A$1:INDIRECT("$A$"&amp;ROW($A123)))), 1))), "",
ROUNDDOWN((ROUNDDOWN((((2*VLOOKUP($AA123, 'EV and Base'!$A$1:$N$671, 10, FALSE))+31+ROUNDDOWN($AD123/4, 0))*$AB123)/100, 0)+5)*1.1, 0))</f>
        <v/>
      </c>
      <c r="AK123" s="21" t="str" cm="1">
        <f t="array" aca="1" ref="AK123" ca="1">IF(NOT(ISNUMBER(INDEX($A:$A, LOOKUP(2, 1 / ($A$1:INDIRECT("$A$"&amp;ROW($A123)) &lt;&gt; ""),ROW($A$1:INDIRECT("$A$"&amp;ROW($A123)))), 1))), "",
ROUNDDOWN((ROUNDDOWN((((2*VLOOKUP($AA123, 'EV and Base'!$A$1:$N$671, 11, FALSE))+30+ROUNDDOWN($AE123/4, 0))*$AB123)/100, 0)+5), 0)
&amp;"-"&amp;
ROUNDDOWN((ROUNDDOWN((((2*VLOOKUP($AA123, 'EV and Base'!$A$1:$N$671, 11, FALSE))+31+ROUNDDOWN($AE123/4, 0))*$AB123)/100, 0)+5), 0))</f>
        <v/>
      </c>
      <c r="AL123" s="21" t="str" cm="1">
        <f t="array" aca="1" ref="AL123" ca="1">IF(NOT(ISNUMBER(INDEX($A:$A, LOOKUP(2, 1 / ($A$1:INDIRECT("$A$"&amp;ROW($A123)) &lt;&gt; ""),ROW($A$1:INDIRECT("$A$"&amp;ROW($A123)))), 1))), "",
ROUNDDOWN((ROUNDDOWN((((2*VLOOKUP($AA123, 'EV and Base'!$A$1:$N$671, 12, FALSE))+0+ROUNDDOWN($AF123/4, 0))*$AB123)/100, 0)+5)*0.9, 0)
&amp;"-"&amp;
ROUNDDOWN((ROUNDDOWN((((2*VLOOKUP($AA123, 'EV and Base'!$A$1:$N$671, 12, FALSE))+31+ROUNDDOWN($AF123/4, 0))*$AB123)/100, 0)+5)*0.9, 0))</f>
        <v/>
      </c>
      <c r="AM123" s="21" t="str" cm="1">
        <f t="array" aca="1" ref="AM123" ca="1">IF(NOT(ISNUMBER(INDEX($A:$A, LOOKUP(2, 1 / ($A$1:INDIRECT("$A$"&amp;ROW($A123)) &lt;&gt; ""),ROW($A$1:INDIRECT("$A$"&amp;ROW($A123)))), 1))), "",
ROUNDDOWN((ROUNDDOWN((((2*VLOOKUP($AA123, 'EV and Base'!$A$1:$N$671, 13, FALSE))+30+ROUNDDOWN($AG123/4, 0))*$AB123)/100, 0)+5), 0)
&amp;"-"&amp;
ROUNDDOWN((ROUNDDOWN((((2*VLOOKUP($AA123, 'EV and Base'!$A$1:$N$671, 13, FALSE))+31+ROUNDDOWN($AG123/4, 0))*$AB123)/100, 0)+5), 0))</f>
        <v/>
      </c>
      <c r="AN123" s="25" t="str" cm="1">
        <f t="array" aca="1" ref="AN123" ca="1">IF(NOT(ISNUMBER(INDEX($A:$A, LOOKUP(2, 1 / ($A$1:INDIRECT("$A$"&amp;ROW($A123)) &lt;&gt; ""),ROW($A$1:INDIRECT("$A$"&amp;ROW($A123)))), 1))), "",
ROUNDDOWN((ROUNDDOWN((((2*VLOOKUP($AA123, 'EV and Base'!$A$1:$N$671, 14, FALSE))+31+ROUNDDOWN($AH123/4, 0))*$AB123)/100, 0)+5), 0))</f>
        <v/>
      </c>
      <c r="AO123" s="23" t="str" cm="1">
        <f t="array" aca="1" ref="AO123" ca="1">IF(NOT(ISNUMBER(INDEX($A:$A, LOOKUP(2, 1 / ($A$1:INDIRECT("$A$"&amp;ROW($A123)) &lt;&gt; ""),ROW($A$1:INDIRECT("$A$"&amp;ROW($A123)))), 1))), "",
ROUNDDOWN((((2*VLOOKUP($AA123, 'EV and Base'!$A$1:$N$671, 9, FALSE))+31+ROUNDDOWN($AC123/4, 0))*$AB123)/100, 0)+$AB123+10)</f>
        <v/>
      </c>
      <c r="AP123" s="2" t="str" cm="1">
        <f t="array" aca="1" ref="AP123" ca="1">IF(NOT(ISNUMBER(INDEX($A:$A, LOOKUP(2, 1 / ($A$1:INDIRECT("$A$"&amp;ROW($A123)) &lt;&gt; ""),ROW($A$1:INDIRECT("$A$"&amp;ROW($A123)))), 1))), "",
ROUNDDOWN((ROUNDDOWN((((2*VLOOKUP($AA123, 'EV and Base'!$A$1:$N$671, 10, FALSE))+31+ROUNDDOWN($AD123/4, 0))*$AB123)/100, 0)+5)*1.1, 0))</f>
        <v/>
      </c>
      <c r="AQ123" s="2" t="str" cm="1">
        <f t="array" aca="1" ref="AQ123" ca="1">IF(NOT(ISNUMBER(INDEX($A:$A, LOOKUP(2, 1 / ($A$1:INDIRECT("$A$"&amp;ROW($A123)) &lt;&gt; ""),ROW($A$1:INDIRECT("$A$"&amp;ROW($A123)))), 1))), "",
ROUNDDOWN((ROUNDDOWN((((2*VLOOKUP($AA123, 'EV and Base'!$A$1:$N$671, 11, FALSE))+$AV$2+ROUNDDOWN($AE123/4, 0))*$AB123)/100, 0)+5), 0))</f>
        <v/>
      </c>
      <c r="AR123" s="22" t="str" cm="1">
        <f t="array" aca="1" ref="AR123" ca="1">IF(NOT(ISNUMBER(INDEX($A:$A, LOOKUP(2, 1 / ($A$1:INDIRECT("$A$"&amp;ROW($A123)) &lt;&gt; ""),ROW($A$1:INDIRECT("$A$"&amp;ROW($A123)))), 1))), "",
ROUNDDOWN((ROUNDDOWN((((2*VLOOKUP($AA123, 'EV and Base'!$A$1:$N$671, 12, FALSE))+$AW$2+ROUNDDOWN($AF123/4, 0))*$AB123)/100, 0)+5)*0.9, 0))</f>
        <v/>
      </c>
      <c r="AS123" s="2" t="str" cm="1">
        <f t="array" aca="1" ref="AS123" ca="1">IF(NOT(ISNUMBER(INDEX($A:$A, LOOKUP(2, 1 / ($A$1:INDIRECT("$A$"&amp;ROW($A123)) &lt;&gt; ""),ROW($A$1:INDIRECT("$A$"&amp;ROW($A123)))), 1))), "",
ROUNDDOWN((ROUNDDOWN((((2*VLOOKUP($AA123, 'EV and Base'!$A$1:$N$671, 13, FALSE))+$AX$2+ROUNDDOWN($AG123/4, 0))*$AB123)/100, 0)+5), 0))</f>
        <v/>
      </c>
      <c r="AT123" s="24" t="str" cm="1">
        <f t="array" aca="1" ref="AT123" ca="1">IF(NOT(ISNUMBER(INDEX($A:$A, LOOKUP(2, 1 / ($A$1:INDIRECT("$A$"&amp;ROW($A123)) &lt;&gt; ""),ROW($A$1:INDIRECT("$A$"&amp;ROW($A123)))), 1))), "",
ROUNDDOWN((ROUNDDOWN((((2*VLOOKUP($AA123, 'EV and Base'!$A$1:$N$671, 14, FALSE))+31+ROUNDDOWN($AH123/4, 0))*$AB123)/100, 0)+5), 0))</f>
        <v/>
      </c>
      <c r="AU123" s="28"/>
      <c r="AY123" t="str" cm="1">
        <f t="array" aca="1" ref="AY123" ca="1">IF(NOT(ISNUMBER(INDEX($A:$A,LOOKUP(2,1/($A$1:INDIRECT("$A$"&amp;ROW($A123))&lt;&gt;""),ROW($A$1:INDIRECT("$A$"&amp;ROW($A123)))),1))),"",
INDEX($AY:$AY,LOOKUP(2,1/($AY$1:INDIRECT("$AY$"&amp;ROW($AY123)-1)&lt;&gt;""),ROW($AY$1:INDIRECT("$AY$"&amp;ROW($AY123)-1))),1)+$BL123)</f>
        <v/>
      </c>
      <c r="AZ123" s="3" t="str" cm="1">
        <f t="array" aca="1" ref="AZ123" ca="1">IF(NOT(ISNUMBER(INDEX($A:$A, LOOKUP(2, 1 / ($A$1:INDIRECT("$A$"&amp;ROW($A123)) &lt;&gt; ""),ROW($A$1:INDIRECT("$A$"&amp;ROW($A123)))), 1))), "",
VLOOKUP(INDIRECT("$G$"&amp;LOOKUP(2, 1 / ($AY$1:INDIRECT("$AY$"&amp;ROW($AY123)-1) &lt;&gt; ""),ROW($AY$1:INDIRECT("$AY$"&amp;ROW($AY123)-1)))),'EV and Base'!A118:N788,2,FALSE))</f>
        <v/>
      </c>
      <c r="BA123" s="3" t="str" cm="1">
        <f t="array" aca="1" ref="BA123" ca="1">IF(NOT(ISNUMBER(INDEX($A:$A, LOOKUP(2, 1 / ($A$1:INDIRECT("$A$"&amp;ROW($A123)) &lt;&gt; ""),ROW($A$1:INDIRECT("$A$"&amp;ROW($A123)))), 1))), "",
INDIRECT("$I$"&amp;LOOKUP(2, 1 / ($AY$1:INDIRECT("$AY$"&amp;ROW($AY123)-1) &lt;&gt; ""),ROW($AY$1:INDIRECT("$AY$"&amp;ROW($AY123)-1)))))</f>
        <v/>
      </c>
      <c r="BB123" s="1" t="str" cm="1">
        <f t="array" aca="1" ref="BB123" ca="1">IF(NOT(ISNUMBER(INDEX($A:$A, LOOKUP(2, 1 / ($A$1:INDIRECT("$A$"&amp;ROW($A123)) &lt;&gt; ""),ROW($A$1:INDIRECT("$A$"&amp;ROW($A123)))), 1))), "",
INDIRECT("$AB$"&amp;LOOKUP(2, 1 / ($AY$1:INDIRECT("$AY$"&amp;ROW($AY123)-1) &lt;&gt; ""),ROW($AY$1:INDIRECT("$AY$"&amp;ROW($AY123)-1)))))</f>
        <v/>
      </c>
      <c r="BC123" s="3" t="str" cm="1">
        <f t="array" aca="1" ref="BC123" ca="1">IF(NOT(ISNUMBER(INDEX($A:$A,LOOKUP(2,1/($A$1:INDIRECT("$A$"&amp;ROW($A123))&lt;&gt;""),ROW($A$1:INDIRECT("$A$"&amp;ROW($A123)))),1))),"",
$BA123+$BA123+10)</f>
        <v/>
      </c>
      <c r="BD123" s="3" t="str" cm="1">
        <f t="array" aca="1" ref="BD123" ca="1">IF(NOT(ISNUMBER(INDEX($A:$A,LOOKUP(2,1/($A$1:INDIRECT("$A$"&amp;ROW($A123))&lt;&gt;""),ROW($A$1:INDIRECT("$A$"&amp;ROW($A123)))),1))),"",
$BA123+$BB123+10)</f>
        <v/>
      </c>
      <c r="BE123" s="3" t="str" cm="1">
        <f t="array" aca="1" ref="BE123" ca="1">IF(NOT(ISNUMBER(INDEX($A:$A,LOOKUP(2,1/($A$1:INDIRECT("$A$"&amp;ROW($A123))&lt;&gt;""),ROW($A$1:INDIRECT("$A$"&amp;ROW($A123)))),1))),"",
$BC123*$BC123)</f>
        <v/>
      </c>
      <c r="BF123" s="3" t="str" cm="1">
        <f t="array" aca="1" ref="BF123" ca="1">IF(NOT(ISNUMBER(INDEX($A:$A,LOOKUP(2,1/($A$1:INDIRECT("$A$"&amp;ROW($A123))&lt;&gt;""),ROW($A$1:INDIRECT("$A$"&amp;ROW($A123)))),1))),"",
$BD123*$BD123)</f>
        <v/>
      </c>
      <c r="BG123" s="3" t="str" cm="1">
        <f t="array" aca="1" ref="BG123" ca="1">IF(NOT(ISNUMBER(INDEX($A:$A,LOOKUP(2,1/($A$1:INDIRECT("$A$"&amp;ROW($A123))&lt;&gt;""),ROW($A$1:INDIRECT("$A$"&amp;ROW($A123)))),1))),"",
_xlfn.FLOOR.MATH(1.5*_xlfn.FLOOR.MATH($AZ123*BA123/5)))</f>
        <v/>
      </c>
      <c r="BH123" s="3" t="str" cm="1">
        <f t="array" aca="1" ref="BH123" ca="1">IF(NOT(ISNUMBER(INDEX($A:$A, LOOKUP(2, 1 / ($A$1:INDIRECT("$A$"&amp;ROW($A123)) &lt;&gt; ""),ROW($A$1:INDIRECT("$A$"&amp;ROW($A123)))), 1))), "",
_xlfn.FLOOR.MATH($BG123/IF(OR(INDIRECT("$C$"&amp;LOOKUP(2, 1 / ($AY$1:INDIRECT("$AY$"&amp;ROW($AY123)-1) &lt;&gt; ""),ROW($AY$1:INDIRECT("$AY$"&amp;ROW($AY123)-1))))="Multi",
INDIRECT("$C$"&amp;LOOKUP(2, 1 / ($AY$1:INDIRECT("$AY$"&amp;ROW($AY123)-1) &lt;&gt; ""),ROW($AY$1:INDIRECT("$AY$"&amp;ROW($AY123)-1))))="Double"),2,1)))</f>
        <v/>
      </c>
      <c r="BI123" s="3" t="str" cm="1">
        <f t="array" aca="1" ref="BI123" ca="1">IF(NOT(ISNUMBER(INDEX($A:$A,LOOKUP(2,1/($A$1:INDIRECT("$A$"&amp;ROW($A123))&lt;&gt;""),ROW($A$1:INDIRECT("$A$"&amp;ROW($A123)))),1))),"",
VLOOKUP($BC123,GameFreakSQRT!$A$1:$B$200,2,FALSE))</f>
        <v/>
      </c>
      <c r="BJ123" s="3" t="str" cm="1">
        <f t="array" aca="1" ref="BJ123" ca="1">IF(NOT(ISNUMBER(INDEX($A:$A,LOOKUP(2,1/($A$1:INDIRECT("$A$"&amp;ROW($A123))&lt;&gt;""),ROW($A$1:INDIRECT("$A$"&amp;ROW($A123)))),1))),"",
VLOOKUP($BD123,GameFreakSQRT!$A$1:$B$200,2,FALSE))</f>
        <v/>
      </c>
      <c r="BK123" s="3" t="str" cm="1">
        <f t="array" aca="1" ref="BK123" ca="1">IF(NOT(ISNUMBER(INDEX($A:$A,LOOKUP(2,1/($A$1:INDIRECT("$A$"&amp;ROW($A123))&lt;&gt;""),ROW($A$1:INDIRECT("$A$"&amp;ROW($A123)))),1))),"",
_xlfn.FLOOR.MATH((($BI123*$BE123)*$BH123)/($BJ123*$BF123))+1)</f>
        <v/>
      </c>
      <c r="BL123" s="3" t="str" cm="1">
        <f t="array" aca="1" ref="BL123" ca="1">IF(NOT(ISNUMBER(INDEX($A:$A,LOOKUP(2,1/($A$1:INDIRECT("$A$"&amp;ROW($A123))&lt;&gt;""),ROW($A$1:INDIRECT("$A$"&amp;ROW($A123)))),1))),"",
_xlfn.FLOOR.MATH($BK123*IF(NOT(INDIRECT("$Z$"&amp;LOOKUP(2, 1 / ($AY$1:INDIRECT("$AY$"&amp;ROW($AY123)-1) &lt;&gt; ""),ROW($AY$1:INDIRECT("$AY$"&amp;ROW($AY123)-1))))=""),1.5,1)))</f>
        <v/>
      </c>
      <c r="BM123" s="3" t="str" cm="1">
        <f t="array" aca="1" ref="BM123" ca="1">IF(NOT(ISNUMBER(INDEX($A:$A, LOOKUP(2, 1 / ($A$1:INDIRECT("$A$"&amp;ROW($A123)) &lt;&gt; ""),ROW($A$1:INDIRECT("$A$"&amp;ROW($A123)))), 1))), "",
INDIRECT("$Y$"&amp;LOOKUP(2, 1 / ($AY$1:INDIRECT("$AY$"&amp;ROW($AY123)-1) &lt;&gt; ""),ROW($AY$1:INDIRECT("$AY$"&amp;ROW($AY123)-1)))))</f>
        <v/>
      </c>
      <c r="BN123" s="3" t="str">
        <f t="shared" ca="1" si="7"/>
        <v/>
      </c>
      <c r="CT123" s="3" t="str" cm="1">
        <f t="array" aca="1" ref="CT123" ca="1">IF(NOT(ISNUMBER(INDEX($A:$A, LOOKUP(2, 1 / ($A$1:INDIRECT("$A$"&amp;ROW($A123)) &lt;&gt; ""),ROW($A$1:INDIRECT("$A$"&amp;ROW($A123)))), 1))), "",
$AY123-INDEX($AY:$AY, LOOKUP(2, 1 / ($AY$1:INDIRECT("$AV$"&amp;ROW($AY123)-1) &lt;&gt; ""),ROW($AY$1:INDIRECT("$AV$"&amp;ROW($AY123)-1))), 1))</f>
        <v/>
      </c>
      <c r="CU123" s="3" t="str" cm="1">
        <f t="array" aca="1" ref="CU123" ca="1">IF(NOT(ISNUMBER(INDEX($A:$A, LOOKUP(2, 1 / ($A$1:INDIRECT("$A$"&amp;ROW($A123)) &lt;&gt; ""),ROW($A$1:INDIRECT("$A$"&amp;ROW($A123)))), 1))), "",
INDEX($Y:$Y, LOOKUP(2, 1 / ($Y$1:INDIRECT("$Y$"&amp;ROW($Y123)-1) &lt;&gt; ""),ROW($Y$1:INDIRECT("$Y$"&amp;ROW($Y123)-1))), 1))</f>
        <v/>
      </c>
      <c r="CV123" s="1" t="str">
        <f ca="1">IFERROR(VLOOKUP($AY123, 'Medium-Slow'!$A$1:$B$101, 2, TRUE),"")</f>
        <v/>
      </c>
    </row>
    <row r="124" spans="1:100" x14ac:dyDescent="0.45">
      <c r="A124" s="69"/>
      <c r="B124" s="69"/>
      <c r="C124" s="69" t="str">
        <f t="shared" ref="C124:C126" si="13">$C123</f>
        <v>Single</v>
      </c>
      <c r="D124" s="69"/>
      <c r="E124" s="69"/>
      <c r="F124" s="56">
        <v>2</v>
      </c>
      <c r="G124" s="2" t="s">
        <v>255</v>
      </c>
      <c r="H124" s="2" t="s">
        <v>50</v>
      </c>
      <c r="I124" s="2">
        <v>16</v>
      </c>
      <c r="J124" s="2" t="s">
        <v>97</v>
      </c>
      <c r="K124" s="2" t="s">
        <v>302</v>
      </c>
      <c r="L124" s="2" t="s">
        <v>53</v>
      </c>
      <c r="M124" s="2" t="s">
        <v>163</v>
      </c>
      <c r="N124" s="2" t="s">
        <v>74</v>
      </c>
      <c r="O124" s="2" t="s">
        <v>253</v>
      </c>
      <c r="P124" s="2" t="s">
        <v>254</v>
      </c>
      <c r="Q124" s="2">
        <v>0</v>
      </c>
      <c r="R124" s="2">
        <f>_xlfn.FLOOR.MATH((((2*VLOOKUP(G124, 'EV and Base'!$A$1:$N$671, 9, FALSE))+$Q124)*$I124)/100)+$I124+10</f>
        <v>48</v>
      </c>
      <c r="S124" s="2">
        <f>_xlfn.FLOOR.MATH((_xlfn.FLOOR.MATH((((2*VLOOKUP($G124, 'EV and Base'!$A$1:$N$671, 10, FALSE))+$Q124)*$I124)/100)+5)*
IF(OR($J124="Lonely", $J124="Brave", $J124="Adamant", $J124="Naughty"), 1.1,
IF(OR($J124="Bold", $J124="Timid", $J124="Modest", $J124="Calm"), 0.9, 1)))</f>
        <v>34</v>
      </c>
      <c r="T124" s="2">
        <f>_xlfn.FLOOR.MATH((_xlfn.FLOOR.MATH((((2*VLOOKUP($G124, 'EV and Base'!$A$1:$N$671, 11, FALSE))+$Q124)*$I124)/100)+5)*
IF(OR($J124="Bold", $J124="Relaxed", $J124="Impish", $J124="Lax"), 1.1,
IF(OR($J124="Lonely", $J124="Hasty", $J124="Mild", $J124="Gentle"), 0.9, 1)))</f>
        <v>25</v>
      </c>
      <c r="U124" s="2">
        <f>_xlfn.FLOOR.MATH((_xlfn.FLOOR.MATH((((2*VLOOKUP($G124, 'EV and Base'!$A$1:$N$671, 12, FALSE))+$Q124)*$I124)/100)+5)*
IF(OR($J124="Modest", $J124="Mild", $J124="Quiet", $J124="Rash"), 1.1,
IF(OR($J124="Adamant", $J124="Impish", $J124="Jolly", $J124="Careful"), 0.9, 1)))</f>
        <v>30</v>
      </c>
      <c r="V124" s="2">
        <f>_xlfn.FLOOR.MATH((_xlfn.FLOOR.MATH((((2*VLOOKUP($G124, 'EV and Base'!$A$1:$N$671, 13, FALSE))+$Q124)*$I124)/100)+5)*
IF(OR($J124="Calm", $J124="Gentle", $J124="Sassy", $J124="Careful"), 1.1,
IF(OR($J124="Naughty", $J124="Lax", $J124="Naive", $J124="Rash"), 0.9, 1)))</f>
        <v>22</v>
      </c>
      <c r="W124" s="2">
        <f>_xlfn.FLOOR.MATH((_xlfn.FLOOR.MATH((((2*VLOOKUP($G124, 'EV and Base'!$A$1:$N$671, 14, FALSE))+$Q124)*$I124)/100)+5)*
IF(OR($J124="Timid", $J124="Hasty", $J124="Jolly", $J124="Naive"), 1.1,
IF(OR($J124="Brave", $J124="Relaxed", $J124="Quiet", $J124="Sassy"), 0.9, 1)))</f>
        <v>36</v>
      </c>
      <c r="X124" s="69"/>
      <c r="AA124" s="23" t="str" cm="1">
        <f t="array" aca="1" ref="AA124" ca="1">IF(NOT(ISNUMBER(INDEX($A:$A,LOOKUP(2,1/($A$1:INDIRECT("$A$"&amp;ROW($A124))&lt;&gt;""),ROW($A$1:INDIRECT("$A$"&amp;ROW($A124)))),1))),"",
IF(NOT(ISNUMBER($A124)),$AA123,
IF($AB124&lt;16,"Lillipup",
IF($AB124&lt;32,"Herdier",
"Stoutland"))))</f>
        <v/>
      </c>
      <c r="AB124" s="25" t="str" cm="1">
        <f t="array" aca="1" ref="AB124" ca="1">IF(NOT(ISNUMBER(INDEX($A:$A, LOOKUP(2, 1 / ($A$1:INDIRECT("$A$"&amp;ROW($A124)) &lt;&gt; ""),ROW($A$1:INDIRECT("$A$"&amp;ROW($A124)))), 1))), "",
VLOOKUP($AY124,'Medium-Slow'!$A$1:$B$101,2,TRUE))</f>
        <v/>
      </c>
      <c r="AC124" s="23" t="str" cm="1">
        <f t="array" aca="1" ref="AC124" ca="1">IF(NOT(ISNUMBER(INDEX($A:$A, LOOKUP(2, 1 / ($A$1:INDIRECT("$A$"&amp;ROW($A124)) &lt;&gt; ""),ROW($A$1:INDIRECT("$A$"&amp;ROW($A124)))), 1))), "",
INDEX($AC:$AC, LOOKUP(2, 1 / ($AC$1:INDIRECT("$AC$"&amp;ROW($AC124)-1) &lt;&gt; ""),ROW($AC$1:INDIRECT("$AC$"&amp;ROW($AC124)-1))), 1)+
IF(INDEX($AC:$AC, LOOKUP(2, 1 / ($AC$1:INDIRECT("$AC$"&amp;ROW($AC124)-1) &lt;&gt; ""),ROW($AC$1:INDIRECT("$AC$"&amp;ROW($AC124)-1))), 1)+
INDEX($AD:$AD, LOOKUP(2, 1 / ($AD$1:INDIRECT("$AD$"&amp;ROW($AD124)-1) &lt;&gt; ""),ROW($AD$1:INDIRECT("$AD$"&amp;ROW($AD124)-1))), 1)+
INDEX($AE:$AE, LOOKUP(2, 1 / ($AE$1:INDIRECT("$AE$"&amp;ROW($AE124)-1) &lt;&gt; ""),ROW($AE$1:INDIRECT("$AE$"&amp;ROW($AD124)-1))), 1)+
INDEX($AE:$AF, LOOKUP(2, 1 / ($AF$1:INDIRECT("$AF$"&amp;ROW($AF124)-1) &lt;&gt; ""),ROW($AF$1:INDIRECT("$AF$"&amp;ROW($AD124)-1))), 1)+
INDEX($AG:$AG, LOOKUP(2, 1 / ($AG$1:INDIRECT("$AG$"&amp;ROW($AG124)-1) &lt;&gt; ""),ROW($AG$1:INDIRECT("$AG$"&amp;ROW($AD124)-1))), 1)+
INDEX($AH:$AH, LOOKUP(2, 1 / ($AH$1:INDIRECT("$AH$"&amp;ROW($AH124)-1) &lt;&gt; ""),ROW($AH$1:INDIRECT("$AH$"&amp;ROW($AD124)-1))), 1)&gt;=510,0,
IF(INDEX($AC:$AC, LOOKUP(2, 1 / ($AC$1:INDIRECT("$AC$"&amp;ROW($AC124)-1) &lt;&gt; ""),ROW($AC$1:INDIRECT("$AC$"&amp;ROW($AC124)-1))), 1)&gt;=255,0,
VLOOKUP(INDIRECT("$G$"&amp;LOOKUP(2, 1 / ($AC$1:INDIRECT("$AC$"&amp;ROW($AC124)-1) &lt;&gt; ""),ROW($AC$1:INDIRECT("$AC$"&amp;ROW($AC124)-1)))), 'EV and Base'!$A$1:$N$671, 3, FALSE))))</f>
        <v/>
      </c>
      <c r="AD124" s="2" t="str" cm="1">
        <f t="array" aca="1" ref="AD124" ca="1">IF(NOT(ISNUMBER(INDEX($A:$A, LOOKUP(2, 1 / ($A$1:INDIRECT("$A$"&amp;ROW($A124)) &lt;&gt; ""),ROW($A$1:INDIRECT("$A$"&amp;ROW($A124)))), 1))), "",
INDEX($AD:$AD, LOOKUP(2, 1 / ($AD$1:INDIRECT("$AD$"&amp;ROW($AD124)-1) &lt;&gt; ""),ROW($AD$1:INDIRECT("$AD$"&amp;ROW($AD124)-1))), 1)+
IF(INDEX($AC:$AC, LOOKUP(2, 1 / ($AC$1:INDIRECT("$AC$"&amp;ROW($AC124)-1) &lt;&gt; ""),ROW($AC$1:INDIRECT("$AC$"&amp;ROW($AC124)-1))), 1)+
INDEX($AD:$AD, LOOKUP(2, 1 / ($AD$1:INDIRECT("$AD$"&amp;ROW($AD124)-1) &lt;&gt; ""),ROW($AD$1:INDIRECT("$AD$"&amp;ROW($AD124)-1))), 1)+
INDEX($AE:$AE, LOOKUP(2, 1 / ($AE$1:INDIRECT("$AE$"&amp;ROW($AE124)-1) &lt;&gt; ""),ROW($AE$1:INDIRECT("$AE$"&amp;ROW($AD124)-1))), 1)+
INDEX($AE:$AF, LOOKUP(2, 1 / ($AF$1:INDIRECT("$AF$"&amp;ROW($AF124)-1) &lt;&gt; ""),ROW($AF$1:INDIRECT("$AF$"&amp;ROW($AD124)-1))), 1)+
INDEX($AG:$AG, LOOKUP(2, 1 / ($AG$1:INDIRECT("$AG$"&amp;ROW($AG124)-1) &lt;&gt; ""),ROW($AG$1:INDIRECT("$AG$"&amp;ROW($AD124)-1))), 1)+
INDEX($AH:$AH, LOOKUP(2, 1 / ($AH$1:INDIRECT("$AH$"&amp;ROW($AH124)-1) &lt;&gt; ""),ROW($AH$1:INDIRECT("$AH$"&amp;ROW($AD124)-1))), 1)&gt;=510,0,
IF(INDEX($AD:$AD, LOOKUP(2, 1 / ($AD$1:INDIRECT("$AD$"&amp;ROW($AD124)-1) &lt;&gt; ""),ROW($AD$1:INDIRECT("$AD$"&amp;ROW($AD124)-1))), 1)&gt;=255,0,
VLOOKUP(INDIRECT("$G$"&amp;LOOKUP(2, 1 / ($AD$1:INDIRECT("$AD$"&amp;ROW($AD124)-1) &lt;&gt; ""),ROW($AD$1:INDIRECT("$AD$"&amp;ROW($AD124)-1)))), 'EV and Base'!$A$1:$N$671, 4, FALSE))))</f>
        <v/>
      </c>
      <c r="AE124" s="2" t="str" cm="1">
        <f t="array" aca="1" ref="AE124" ca="1">IF(NOT(ISNUMBER(INDEX($A:$A,LOOKUP(2,1/($A$1:INDIRECT("$A$"&amp;ROW($A124))&lt;&gt;""),ROW($A$1:INDIRECT("$A$"&amp;ROW($A124)))),1))),"",
INDEX($AE:$AE,LOOKUP(2,1/($AE$1:INDIRECT("$AE$"&amp;ROW($AE124)-1)&lt;&gt;""),ROW($AE$1:INDIRECT("$AE$"&amp;ROW($AE124)-1))),1)+
IF(INDEX($AC:$AC,LOOKUP(2,1/($AC$1:INDIRECT("$AC$"&amp;ROW($AC124)-1)&lt;&gt;""),ROW($AC$1:INDIRECT("$AC$"&amp;ROW($AC124)-1))),1)+
INDEX($AD:$AD,LOOKUP(2,1/($AD$1:INDIRECT("$AD$"&amp;ROW($AD124)-1)&lt;&gt;""),ROW($AD$1:INDIRECT("$AD$"&amp;ROW($AD124)-1))),1)+
INDEX($AE:$AE,LOOKUP(2,1/($AE$1:INDIRECT("$AE$"&amp;ROW($AE124)-1)&lt;&gt;""),ROW($AE$1:INDIRECT("$AE$"&amp;ROW($AD124)-1))),1)+
INDEX($AE:$AF,LOOKUP(2,1/($AF$1:INDIRECT("$AF$"&amp;ROW($AF124)-1)&lt;&gt;""),ROW($AF$1:INDIRECT("$AF$"&amp;ROW($AD124)-1))),1)+
INDEX($AG:$AG,LOOKUP(2,1/($AG$1:INDIRECT("$AG$"&amp;ROW($AG124)-1)&lt;&gt;""),ROW($AG$1:INDIRECT("$AG$"&amp;ROW($AD124)-1))),1)+
INDEX($AH:$AH,LOOKUP(2,1/($AH$1:INDIRECT("$AH$"&amp;ROW($AH124)-1)&lt;&gt;""),ROW($AH$1:INDIRECT("$AH$"&amp;ROW($AD124)-1))),1)&gt;=510,0,
IF(INDEX($AE:$AE,LOOKUP(2,1/($AE$1:INDIRECT("$AE$"&amp;ROW($AE124)-1)&lt;&gt;""),ROW($AE$1:INDIRECT("$AE$"&amp;ROW($AE124)-1))),1)&gt;=255,0,
VLOOKUP(INDIRECT("$G$"&amp;LOOKUP(2,1/($AE$1:INDIRECT("$AE$"&amp;ROW($AE124)-1)&lt;&gt;""),ROW($AE$1:INDIRECT("$AE$"&amp;ROW($AE124)-1)))),'EV and Base'!$A$1:$N$671,5,FALSE))))</f>
        <v/>
      </c>
      <c r="AF124" s="2" t="str" cm="1">
        <f t="array" aca="1" ref="AF124" ca="1">IF(NOT(ISNUMBER(INDEX($A:$A, LOOKUP(2, 1 / ($A$1:INDIRECT("$A$"&amp;ROW($A124)) &lt;&gt; ""),ROW($A$1:INDIRECT("$A$"&amp;ROW($A124)))), 1))), "",
INDEX($AF:$AF, LOOKUP(2, 1 / ($AF$1:INDIRECT("$AF$"&amp;ROW($AF124)-1) &lt;&gt; ""),ROW($AF$1:INDIRECT("$AF$"&amp;ROW($AF124)-1))), 1)+
IF(INDEX($AC:$AC, LOOKUP(2, 1 / ($AC$1:INDIRECT("$AC$"&amp;ROW($AC124)-1) &lt;&gt; ""),ROW($AC$1:INDIRECT("$AC$"&amp;ROW($AC124)-1))), 1)+
INDEX($AD:$AD, LOOKUP(2, 1 / ($AD$1:INDIRECT("$AD$"&amp;ROW($AD124)-1) &lt;&gt; ""),ROW($AD$1:INDIRECT("$AD$"&amp;ROW($AD124)-1))), 1)+
INDEX($AE:$AE, LOOKUP(2, 1 / ($AE$1:INDIRECT("$AE$"&amp;ROW($AE124)-1) &lt;&gt; ""),ROW($AE$1:INDIRECT("$AE$"&amp;ROW($AD124)-1))), 1)+
INDEX($AE:$AF, LOOKUP(2, 1 / ($AF$1:INDIRECT("$AF$"&amp;ROW($AF124)-1) &lt;&gt; ""),ROW($AF$1:INDIRECT("$AF$"&amp;ROW($AD124)-1))), 1)+
INDEX($AG:$AG, LOOKUP(2, 1 / ($AG$1:INDIRECT("$AG$"&amp;ROW($AG124)-1) &lt;&gt; ""),ROW($AG$1:INDIRECT("$AG$"&amp;ROW($AD124)-1))), 1)+
INDEX($AH:$AH, LOOKUP(2, 1 / ($AH$1:INDIRECT("$AH$"&amp;ROW($AH124)-1) &lt;&gt; ""),ROW($AH$1:INDIRECT("$AH$"&amp;ROW($AD124)-1))), 1)&gt;=510,0,
IF(INDEX($AF:$AF, LOOKUP(2, 1 / ($AF$1:INDIRECT("$AF$"&amp;ROW($AF124)-1) &lt;&gt; ""),ROW($AF$1:INDIRECT("$AF$"&amp;ROW($AF124)-1))), 1)&gt;=255,0,
VLOOKUP(INDIRECT("$G$"&amp;LOOKUP(2, 1 / ($AF$1:INDIRECT("$AF$"&amp;ROW($AF124)-1) &lt;&gt; ""),ROW($AF$1:INDIRECT("$AF$"&amp;ROW($AF124)-1)))), 'EV and Base'!$A$1:$N$671, 6, FALSE))))</f>
        <v/>
      </c>
      <c r="AG124" s="2" t="str" cm="1">
        <f t="array" aca="1" ref="AG124" ca="1">IF(NOT(ISNUMBER(INDEX($A:$A, LOOKUP(2, 1 / ($A$1:INDIRECT("$A$"&amp;ROW($A124)) &lt;&gt; ""),ROW($A$1:INDIRECT("$A$"&amp;ROW($A124)))), 1))), "",
INDEX($AG:$AG, LOOKUP(2, 1 / ($AG$1:INDIRECT("$AG$"&amp;ROW($AG124)-1) &lt;&gt; ""),ROW($AG$1:INDIRECT("$AG$"&amp;ROW($AG124)-1))), 1)+
IF(INDEX($AC:$AC, LOOKUP(2, 1 / ($AC$1:INDIRECT("$AC$"&amp;ROW($AC124)-1) &lt;&gt; ""),ROW($AC$1:INDIRECT("$AC$"&amp;ROW($AC124)-1))), 1)+
INDEX($AD:$AD, LOOKUP(2, 1 / ($AD$1:INDIRECT("$AD$"&amp;ROW($AD124)-1) &lt;&gt; ""),ROW($AD$1:INDIRECT("$AD$"&amp;ROW($AD124)-1))), 1)+
INDEX($AE:$AE, LOOKUP(2, 1 / ($AE$1:INDIRECT("$AE$"&amp;ROW($AE124)-1) &lt;&gt; ""),ROW($AE$1:INDIRECT("$AE$"&amp;ROW($AD124)-1))), 1)+
INDEX($AE:$AF, LOOKUP(2, 1 / ($AF$1:INDIRECT("$AF$"&amp;ROW($AF124)-1) &lt;&gt; ""),ROW($AF$1:INDIRECT("$AF$"&amp;ROW($AD124)-1))), 1)+
INDEX($AG:$AG, LOOKUP(2, 1 / ($AG$1:INDIRECT("$AG$"&amp;ROW($AG124)-1) &lt;&gt; ""),ROW($AG$1:INDIRECT("$AG$"&amp;ROW($AD124)-1))), 1)+
INDEX($AH:$AH, LOOKUP(2, 1 / ($AH$1:INDIRECT("$AH$"&amp;ROW($AH124)-1) &lt;&gt; ""),ROW($AH$1:INDIRECT("$AH$"&amp;ROW($AD124)-1))), 1)&gt;=510,0,
IF(INDEX($AG:$AG, LOOKUP(2, 1 / ($AG$1:INDIRECT("$AG$"&amp;ROW($AG124)-1) &lt;&gt; ""),ROW($AG$1:INDIRECT("$AG$"&amp;ROW($AG124)-1))), 1)&gt;=255,0,
VLOOKUP(INDIRECT("$G$"&amp;LOOKUP(2, 1 / ($AG$1:INDIRECT("$AG$"&amp;ROW($AG124)-1) &lt;&gt; ""),ROW($AG$1:INDIRECT("$AG$"&amp;ROW($AG124)-1)))), 'EV and Base'!$A$1:$N$671, 7, FALSE))))</f>
        <v/>
      </c>
      <c r="AH124" s="24" t="str" cm="1">
        <f t="array" aca="1" ref="AH124" ca="1">IF(NOT(ISNUMBER(INDEX($A:$A,LOOKUP(2,1/($A$1:INDIRECT("$A$"&amp;ROW($A124))&lt;&gt;""),ROW($A$1:INDIRECT("$A$"&amp;ROW($A124)))),1))),"",
INDEX($AH:$AH,LOOKUP(2,1/($AH$1:INDIRECT("$AH$"&amp;ROW($AH124)-1)&lt;&gt;""),ROW($AH$1:INDIRECT("$AH$"&amp;ROW($AH124)-1))),1)+
IF(INDEX($AC:$AC,LOOKUP(2,1/($AC$1:INDIRECT("$AC$"&amp;ROW($AC124)-1)&lt;&gt;""),ROW($AC$1:INDIRECT("$AC$"&amp;ROW($AC124)-1))),1)+
INDEX($AD:$AD,LOOKUP(2,1/($AD$1:INDIRECT("$AD$"&amp;ROW($AD124)-1)&lt;&gt;""),ROW($AD$1:INDIRECT("$AD$"&amp;ROW($AD124)-1))),1)+
INDEX($AE:$AE,LOOKUP(2,1/($AE$1:INDIRECT("$AE$"&amp;ROW($AE124)-1)&lt;&gt;""),ROW($AE$1:INDIRECT("$AE$"&amp;ROW($AD124)-1))),1)+
INDEX($AE:$AF,LOOKUP(2,1/($AF$1:INDIRECT("$AF$"&amp;ROW($AF124)-1)&lt;&gt;""),ROW($AF$1:INDIRECT("$AF$"&amp;ROW($AD124)-1))),1)+
INDEX($AG:$AG,LOOKUP(2,1/($AG$1:INDIRECT("$AG$"&amp;ROW($AG124)-1)&lt;&gt;""),ROW($AG$1:INDIRECT("$AG$"&amp;ROW($AD124)-1))),1)+
INDEX($AH:$AH,LOOKUP(2,1/($AH$1:INDIRECT("$AH$"&amp;ROW($AH124)-1)&lt;&gt;""),ROW($AH$1:INDIRECT("$AH$"&amp;ROW($AD124)-1))),1)&gt;=510,0,
IF(INDEX($AH:$AH,LOOKUP(2,1/($AH$1:INDIRECT("$AH$"&amp;ROW($AH124)-1)&lt;&gt;""),ROW($AH$1:INDIRECT("$AH$"&amp;ROW($AH124)-1))),1)&gt;=255,0,
VLOOKUP(INDIRECT("$G$"&amp;LOOKUP(2,1/($AH$1:INDIRECT("$AH$"&amp;ROW($AH124)-1)&lt;&gt;""),ROW($AH$1:INDIRECT("$AH$"&amp;ROW($AH124)-1)))),'EV and Base'!$A$1:$N$671,8,FALSE))))</f>
        <v/>
      </c>
      <c r="AI124" s="29" t="str" cm="1">
        <f t="array" aca="1" ref="AI124" ca="1">IF(NOT(ISNUMBER(INDEX($A:$A,LOOKUP(2,1/($A$1:INDIRECT("$A$"&amp;ROW($A124))&lt;&gt;""),ROW($A$1:INDIRECT("$A$"&amp;ROW($A124)))),1))),"",
ROUNDDOWN((((2*VLOOKUP($AA124,'EV and Base'!$A$1:$N$671,9,FALSE))+31+ROUNDDOWN($AC124/4,0))*$AB124)/100,0)+$AB124+10)</f>
        <v/>
      </c>
      <c r="AJ124" s="21" t="str" cm="1">
        <f t="array" aca="1" ref="AJ124" ca="1">IF(NOT(ISNUMBER(INDEX($A:$A, LOOKUP(2, 1 / ($A$1:INDIRECT("$A$"&amp;ROW($A124)) &lt;&gt; ""),ROW($A$1:INDIRECT("$A$"&amp;ROW($A124)))), 1))), "",
ROUNDDOWN((ROUNDDOWN((((2*VLOOKUP($AA124, 'EV and Base'!$A$1:$N$671, 10, FALSE))+31+ROUNDDOWN($AD124/4, 0))*$AB124)/100, 0)+5)*1.1, 0))</f>
        <v/>
      </c>
      <c r="AK124" s="21" t="str" cm="1">
        <f t="array" aca="1" ref="AK124" ca="1">IF(NOT(ISNUMBER(INDEX($A:$A, LOOKUP(2, 1 / ($A$1:INDIRECT("$A$"&amp;ROW($A124)) &lt;&gt; ""),ROW($A$1:INDIRECT("$A$"&amp;ROW($A124)))), 1))), "",
ROUNDDOWN((ROUNDDOWN((((2*VLOOKUP($AA124, 'EV and Base'!$A$1:$N$671, 11, FALSE))+30+ROUNDDOWN($AE124/4, 0))*$AB124)/100, 0)+5), 0)
&amp;"-"&amp;
ROUNDDOWN((ROUNDDOWN((((2*VLOOKUP($AA124, 'EV and Base'!$A$1:$N$671, 11, FALSE))+31+ROUNDDOWN($AE124/4, 0))*$AB124)/100, 0)+5), 0))</f>
        <v/>
      </c>
      <c r="AL124" s="21" t="str" cm="1">
        <f t="array" aca="1" ref="AL124" ca="1">IF(NOT(ISNUMBER(INDEX($A:$A, LOOKUP(2, 1 / ($A$1:INDIRECT("$A$"&amp;ROW($A124)) &lt;&gt; ""),ROW($A$1:INDIRECT("$A$"&amp;ROW($A124)))), 1))), "",
ROUNDDOWN((ROUNDDOWN((((2*VLOOKUP($AA124, 'EV and Base'!$A$1:$N$671, 12, FALSE))+0+ROUNDDOWN($AF124/4, 0))*$AB124)/100, 0)+5)*0.9, 0)
&amp;"-"&amp;
ROUNDDOWN((ROUNDDOWN((((2*VLOOKUP($AA124, 'EV and Base'!$A$1:$N$671, 12, FALSE))+31+ROUNDDOWN($AF124/4, 0))*$AB124)/100, 0)+5)*0.9, 0))</f>
        <v/>
      </c>
      <c r="AM124" s="21" t="str" cm="1">
        <f t="array" aca="1" ref="AM124" ca="1">IF(NOT(ISNUMBER(INDEX($A:$A, LOOKUP(2, 1 / ($A$1:INDIRECT("$A$"&amp;ROW($A124)) &lt;&gt; ""),ROW($A$1:INDIRECT("$A$"&amp;ROW($A124)))), 1))), "",
ROUNDDOWN((ROUNDDOWN((((2*VLOOKUP($AA124, 'EV and Base'!$A$1:$N$671, 13, FALSE))+30+ROUNDDOWN($AG124/4, 0))*$AB124)/100, 0)+5), 0)
&amp;"-"&amp;
ROUNDDOWN((ROUNDDOWN((((2*VLOOKUP($AA124, 'EV and Base'!$A$1:$N$671, 13, FALSE))+31+ROUNDDOWN($AG124/4, 0))*$AB124)/100, 0)+5), 0))</f>
        <v/>
      </c>
      <c r="AN124" s="25" t="str" cm="1">
        <f t="array" aca="1" ref="AN124" ca="1">IF(NOT(ISNUMBER(INDEX($A:$A, LOOKUP(2, 1 / ($A$1:INDIRECT("$A$"&amp;ROW($A124)) &lt;&gt; ""),ROW($A$1:INDIRECT("$A$"&amp;ROW($A124)))), 1))), "",
ROUNDDOWN((ROUNDDOWN((((2*VLOOKUP($AA124, 'EV and Base'!$A$1:$N$671, 14, FALSE))+31+ROUNDDOWN($AH124/4, 0))*$AB124)/100, 0)+5), 0))</f>
        <v/>
      </c>
      <c r="AO124" s="23" t="str" cm="1">
        <f t="array" aca="1" ref="AO124" ca="1">IF(NOT(ISNUMBER(INDEX($A:$A, LOOKUP(2, 1 / ($A$1:INDIRECT("$A$"&amp;ROW($A124)) &lt;&gt; ""),ROW($A$1:INDIRECT("$A$"&amp;ROW($A124)))), 1))), "",
ROUNDDOWN((((2*VLOOKUP($AA124, 'EV and Base'!$A$1:$N$671, 9, FALSE))+31+ROUNDDOWN($AC124/4, 0))*$AB124)/100, 0)+$AB124+10)</f>
        <v/>
      </c>
      <c r="AP124" s="2" t="str" cm="1">
        <f t="array" aca="1" ref="AP124" ca="1">IF(NOT(ISNUMBER(INDEX($A:$A, LOOKUP(2, 1 / ($A$1:INDIRECT("$A$"&amp;ROW($A124)) &lt;&gt; ""),ROW($A$1:INDIRECT("$A$"&amp;ROW($A124)))), 1))), "",
ROUNDDOWN((ROUNDDOWN((((2*VLOOKUP($AA124, 'EV and Base'!$A$1:$N$671, 10, FALSE))+31+ROUNDDOWN($AD124/4, 0))*$AB124)/100, 0)+5)*1.1, 0))</f>
        <v/>
      </c>
      <c r="AQ124" s="2" t="str" cm="1">
        <f t="array" aca="1" ref="AQ124" ca="1">IF(NOT(ISNUMBER(INDEX($A:$A, LOOKUP(2, 1 / ($A$1:INDIRECT("$A$"&amp;ROW($A124)) &lt;&gt; ""),ROW($A$1:INDIRECT("$A$"&amp;ROW($A124)))), 1))), "",
ROUNDDOWN((ROUNDDOWN((((2*VLOOKUP($AA124, 'EV and Base'!$A$1:$N$671, 11, FALSE))+$AV$2+ROUNDDOWN($AE124/4, 0))*$AB124)/100, 0)+5), 0))</f>
        <v/>
      </c>
      <c r="AR124" s="22" t="str" cm="1">
        <f t="array" aca="1" ref="AR124" ca="1">IF(NOT(ISNUMBER(INDEX($A:$A, LOOKUP(2, 1 / ($A$1:INDIRECT("$A$"&amp;ROW($A124)) &lt;&gt; ""),ROW($A$1:INDIRECT("$A$"&amp;ROW($A124)))), 1))), "",
ROUNDDOWN((ROUNDDOWN((((2*VLOOKUP($AA124, 'EV and Base'!$A$1:$N$671, 12, FALSE))+$AW$2+ROUNDDOWN($AF124/4, 0))*$AB124)/100, 0)+5)*0.9, 0))</f>
        <v/>
      </c>
      <c r="AS124" s="2" t="str" cm="1">
        <f t="array" aca="1" ref="AS124" ca="1">IF(NOT(ISNUMBER(INDEX($A:$A, LOOKUP(2, 1 / ($A$1:INDIRECT("$A$"&amp;ROW($A124)) &lt;&gt; ""),ROW($A$1:INDIRECT("$A$"&amp;ROW($A124)))), 1))), "",
ROUNDDOWN((ROUNDDOWN((((2*VLOOKUP($AA124, 'EV and Base'!$A$1:$N$671, 13, FALSE))+$AX$2+ROUNDDOWN($AG124/4, 0))*$AB124)/100, 0)+5), 0))</f>
        <v/>
      </c>
      <c r="AT124" s="24" t="str" cm="1">
        <f t="array" aca="1" ref="AT124" ca="1">IF(NOT(ISNUMBER(INDEX($A:$A, LOOKUP(2, 1 / ($A$1:INDIRECT("$A$"&amp;ROW($A124)) &lt;&gt; ""),ROW($A$1:INDIRECT("$A$"&amp;ROW($A124)))), 1))), "",
ROUNDDOWN((ROUNDDOWN((((2*VLOOKUP($AA124, 'EV and Base'!$A$1:$N$671, 14, FALSE))+31+ROUNDDOWN($AH124/4, 0))*$AB124)/100, 0)+5), 0))</f>
        <v/>
      </c>
      <c r="AU124" s="28"/>
      <c r="AY124" t="str" cm="1">
        <f t="array" aca="1" ref="AY124" ca="1">IF(NOT(ISNUMBER(INDEX($A:$A,LOOKUP(2,1/($A$1:INDIRECT("$A$"&amp;ROW($A124))&lt;&gt;""),ROW($A$1:INDIRECT("$A$"&amp;ROW($A124)))),1))),"",
INDEX($AY:$AY,LOOKUP(2,1/($AY$1:INDIRECT("$AY$"&amp;ROW($AY124)-1)&lt;&gt;""),ROW($AY$1:INDIRECT("$AY$"&amp;ROW($AY124)-1))),1)+$BL124)</f>
        <v/>
      </c>
      <c r="AZ124" s="3" t="str" cm="1">
        <f t="array" aca="1" ref="AZ124" ca="1">IF(NOT(ISNUMBER(INDEX($A:$A, LOOKUP(2, 1 / ($A$1:INDIRECT("$A$"&amp;ROW($A124)) &lt;&gt; ""),ROW($A$1:INDIRECT("$A$"&amp;ROW($A124)))), 1))), "",
VLOOKUP(INDIRECT("$G$"&amp;LOOKUP(2, 1 / ($AY$1:INDIRECT("$AY$"&amp;ROW($AY124)-1) &lt;&gt; ""),ROW($AY$1:INDIRECT("$AY$"&amp;ROW($AY124)-1)))),'EV and Base'!A119:N789,2,FALSE))</f>
        <v/>
      </c>
      <c r="BA124" s="3" t="str" cm="1">
        <f t="array" aca="1" ref="BA124" ca="1">IF(NOT(ISNUMBER(INDEX($A:$A, LOOKUP(2, 1 / ($A$1:INDIRECT("$A$"&amp;ROW($A124)) &lt;&gt; ""),ROW($A$1:INDIRECT("$A$"&amp;ROW($A124)))), 1))), "",
INDIRECT("$I$"&amp;LOOKUP(2, 1 / ($AY$1:INDIRECT("$AY$"&amp;ROW($AY124)-1) &lt;&gt; ""),ROW($AY$1:INDIRECT("$AY$"&amp;ROW($AY124)-1)))))</f>
        <v/>
      </c>
      <c r="BB124" s="1" t="str" cm="1">
        <f t="array" aca="1" ref="BB124" ca="1">IF(NOT(ISNUMBER(INDEX($A:$A, LOOKUP(2, 1 / ($A$1:INDIRECT("$A$"&amp;ROW($A124)) &lt;&gt; ""),ROW($A$1:INDIRECT("$A$"&amp;ROW($A124)))), 1))), "",
INDIRECT("$AB$"&amp;LOOKUP(2, 1 / ($AY$1:INDIRECT("$AY$"&amp;ROW($AY124)-1) &lt;&gt; ""),ROW($AY$1:INDIRECT("$AY$"&amp;ROW($AY124)-1)))))</f>
        <v/>
      </c>
      <c r="BC124" s="3" t="str" cm="1">
        <f t="array" aca="1" ref="BC124" ca="1">IF(NOT(ISNUMBER(INDEX($A:$A,LOOKUP(2,1/($A$1:INDIRECT("$A$"&amp;ROW($A124))&lt;&gt;""),ROW($A$1:INDIRECT("$A$"&amp;ROW($A124)))),1))),"",
$BA124+$BA124+10)</f>
        <v/>
      </c>
      <c r="BD124" s="3" t="str" cm="1">
        <f t="array" aca="1" ref="BD124" ca="1">IF(NOT(ISNUMBER(INDEX($A:$A,LOOKUP(2,1/($A$1:INDIRECT("$A$"&amp;ROW($A124))&lt;&gt;""),ROW($A$1:INDIRECT("$A$"&amp;ROW($A124)))),1))),"",
$BA124+$BB124+10)</f>
        <v/>
      </c>
      <c r="BE124" s="3" t="str" cm="1">
        <f t="array" aca="1" ref="BE124" ca="1">IF(NOT(ISNUMBER(INDEX($A:$A,LOOKUP(2,1/($A$1:INDIRECT("$A$"&amp;ROW($A124))&lt;&gt;""),ROW($A$1:INDIRECT("$A$"&amp;ROW($A124)))),1))),"",
$BC124*$BC124)</f>
        <v/>
      </c>
      <c r="BF124" s="3" t="str" cm="1">
        <f t="array" aca="1" ref="BF124" ca="1">IF(NOT(ISNUMBER(INDEX($A:$A,LOOKUP(2,1/($A$1:INDIRECT("$A$"&amp;ROW($A124))&lt;&gt;""),ROW($A$1:INDIRECT("$A$"&amp;ROW($A124)))),1))),"",
$BD124*$BD124)</f>
        <v/>
      </c>
      <c r="BG124" s="3" t="str" cm="1">
        <f t="array" aca="1" ref="BG124" ca="1">IF(NOT(ISNUMBER(INDEX($A:$A,LOOKUP(2,1/($A$1:INDIRECT("$A$"&amp;ROW($A124))&lt;&gt;""),ROW($A$1:INDIRECT("$A$"&amp;ROW($A124)))),1))),"",
_xlfn.FLOOR.MATH(1.5*_xlfn.FLOOR.MATH($AZ124*BA124/5)))</f>
        <v/>
      </c>
      <c r="BH124" s="3" t="str" cm="1">
        <f t="array" aca="1" ref="BH124" ca="1">IF(NOT(ISNUMBER(INDEX($A:$A, LOOKUP(2, 1 / ($A$1:INDIRECT("$A$"&amp;ROW($A124)) &lt;&gt; ""),ROW($A$1:INDIRECT("$A$"&amp;ROW($A124)))), 1))), "",
_xlfn.FLOOR.MATH($BG124/IF(OR(INDIRECT("$C$"&amp;LOOKUP(2, 1 / ($AY$1:INDIRECT("$AY$"&amp;ROW($AY124)-1) &lt;&gt; ""),ROW($AY$1:INDIRECT("$AY$"&amp;ROW($AY124)-1))))="Multi",
INDIRECT("$C$"&amp;LOOKUP(2, 1 / ($AY$1:INDIRECT("$AY$"&amp;ROW($AY124)-1) &lt;&gt; ""),ROW($AY$1:INDIRECT("$AY$"&amp;ROW($AY124)-1))))="Double"),2,1)))</f>
        <v/>
      </c>
      <c r="BI124" s="3" t="str" cm="1">
        <f t="array" aca="1" ref="BI124" ca="1">IF(NOT(ISNUMBER(INDEX($A:$A,LOOKUP(2,1/($A$1:INDIRECT("$A$"&amp;ROW($A124))&lt;&gt;""),ROW($A$1:INDIRECT("$A$"&amp;ROW($A124)))),1))),"",
VLOOKUP($BC124,GameFreakSQRT!$A$1:$B$200,2,FALSE))</f>
        <v/>
      </c>
      <c r="BJ124" s="3" t="str" cm="1">
        <f t="array" aca="1" ref="BJ124" ca="1">IF(NOT(ISNUMBER(INDEX($A:$A,LOOKUP(2,1/($A$1:INDIRECT("$A$"&amp;ROW($A124))&lt;&gt;""),ROW($A$1:INDIRECT("$A$"&amp;ROW($A124)))),1))),"",
VLOOKUP($BD124,GameFreakSQRT!$A$1:$B$200,2,FALSE))</f>
        <v/>
      </c>
      <c r="BK124" s="3" t="str" cm="1">
        <f t="array" aca="1" ref="BK124" ca="1">IF(NOT(ISNUMBER(INDEX($A:$A,LOOKUP(2,1/($A$1:INDIRECT("$A$"&amp;ROW($A124))&lt;&gt;""),ROW($A$1:INDIRECT("$A$"&amp;ROW($A124)))),1))),"",
_xlfn.FLOOR.MATH((($BI124*$BE124)*$BH124)/($BJ124*$BF124))+1)</f>
        <v/>
      </c>
      <c r="BL124" s="3" t="str" cm="1">
        <f t="array" aca="1" ref="BL124" ca="1">IF(NOT(ISNUMBER(INDEX($A:$A,LOOKUP(2,1/($A$1:INDIRECT("$A$"&amp;ROW($A124))&lt;&gt;""),ROW($A$1:INDIRECT("$A$"&amp;ROW($A124)))),1))),"",
_xlfn.FLOOR.MATH($BK124*IF(NOT(INDIRECT("$Z$"&amp;LOOKUP(2, 1 / ($AY$1:INDIRECT("$AY$"&amp;ROW($AY124)-1) &lt;&gt; ""),ROW($AY$1:INDIRECT("$AY$"&amp;ROW($AY124)-1))))=""),1.5,1)))</f>
        <v/>
      </c>
      <c r="BM124" s="3" t="str" cm="1">
        <f t="array" aca="1" ref="BM124" ca="1">IF(NOT(ISNUMBER(INDEX($A:$A, LOOKUP(2, 1 / ($A$1:INDIRECT("$A$"&amp;ROW($A124)) &lt;&gt; ""),ROW($A$1:INDIRECT("$A$"&amp;ROW($A124)))), 1))), "",
INDIRECT("$Y$"&amp;LOOKUP(2, 1 / ($AY$1:INDIRECT("$AY$"&amp;ROW($AY124)-1) &lt;&gt; ""),ROW($AY$1:INDIRECT("$AY$"&amp;ROW($AY124)-1)))))</f>
        <v/>
      </c>
      <c r="BN124" s="3" t="str">
        <f t="shared" ca="1" si="7"/>
        <v/>
      </c>
      <c r="CT124" s="3" t="str" cm="1">
        <f t="array" aca="1" ref="CT124" ca="1">IF(NOT(ISNUMBER(INDEX($A:$A, LOOKUP(2, 1 / ($A$1:INDIRECT("$A$"&amp;ROW($A124)) &lt;&gt; ""),ROW($A$1:INDIRECT("$A$"&amp;ROW($A124)))), 1))), "",
$AY124-INDEX($AY:$AY, LOOKUP(2, 1 / ($AY$1:INDIRECT("$AV$"&amp;ROW($AY124)-1) &lt;&gt; ""),ROW($AY$1:INDIRECT("$AV$"&amp;ROW($AY124)-1))), 1))</f>
        <v/>
      </c>
      <c r="CU124" s="3" t="str" cm="1">
        <f t="array" aca="1" ref="CU124" ca="1">IF(NOT(ISNUMBER(INDEX($A:$A, LOOKUP(2, 1 / ($A$1:INDIRECT("$A$"&amp;ROW($A124)) &lt;&gt; ""),ROW($A$1:INDIRECT("$A$"&amp;ROW($A124)))), 1))), "",
INDEX($Y:$Y, LOOKUP(2, 1 / ($Y$1:INDIRECT("$Y$"&amp;ROW($Y124)-1) &lt;&gt; ""),ROW($Y$1:INDIRECT("$Y$"&amp;ROW($Y124)-1))), 1))</f>
        <v/>
      </c>
      <c r="CV124" s="1" t="str">
        <f ca="1">IFERROR(VLOOKUP($AY124, 'Medium-Slow'!$A$1:$B$101, 2, TRUE),"")</f>
        <v/>
      </c>
    </row>
    <row r="125" spans="1:100" x14ac:dyDescent="0.45">
      <c r="A125" s="69"/>
      <c r="B125" s="69"/>
      <c r="C125" s="69" t="str">
        <f t="shared" si="13"/>
        <v>Single</v>
      </c>
      <c r="D125" s="69"/>
      <c r="E125" s="69"/>
      <c r="F125" s="56">
        <v>3</v>
      </c>
      <c r="G125" s="2" t="s">
        <v>251</v>
      </c>
      <c r="H125" s="2" t="s">
        <v>50</v>
      </c>
      <c r="I125" s="2">
        <v>16</v>
      </c>
      <c r="J125" s="2" t="s">
        <v>97</v>
      </c>
      <c r="K125" s="2" t="s">
        <v>302</v>
      </c>
      <c r="L125" s="2" t="s">
        <v>53</v>
      </c>
      <c r="M125" s="2" t="s">
        <v>163</v>
      </c>
      <c r="N125" s="2" t="s">
        <v>74</v>
      </c>
      <c r="O125" s="2" t="s">
        <v>253</v>
      </c>
      <c r="P125" s="2" t="s">
        <v>254</v>
      </c>
      <c r="Q125" s="2">
        <v>0</v>
      </c>
      <c r="R125" s="2">
        <f>_xlfn.FLOOR.MATH((((2*VLOOKUP(G125, 'EV and Base'!$A$1:$N$671, 9, FALSE))+$Q125)*$I125)/100)+$I125+10</f>
        <v>48</v>
      </c>
      <c r="S125" s="2">
        <f>_xlfn.FLOOR.MATH((_xlfn.FLOOR.MATH((((2*VLOOKUP($G125, 'EV and Base'!$A$1:$N$671, 10, FALSE))+$Q125)*$I125)/100)+5)*
IF(OR($J125="Lonely", $J125="Brave", $J125="Adamant", $J125="Naughty"), 1.1,
IF(OR($J125="Bold", $J125="Timid", $J125="Modest", $J125="Calm"), 0.9, 1)))</f>
        <v>34</v>
      </c>
      <c r="T125" s="2">
        <f>_xlfn.FLOOR.MATH((_xlfn.FLOOR.MATH((((2*VLOOKUP($G125, 'EV and Base'!$A$1:$N$671, 11, FALSE))+$Q125)*$I125)/100)+5)*
IF(OR($J125="Bold", $J125="Relaxed", $J125="Impish", $J125="Lax"), 1.1,
IF(OR($J125="Lonely", $J125="Hasty", $J125="Mild", $J125="Gentle"), 0.9, 1)))</f>
        <v>25</v>
      </c>
      <c r="U125" s="2">
        <f>_xlfn.FLOOR.MATH((_xlfn.FLOOR.MATH((((2*VLOOKUP($G125, 'EV and Base'!$A$1:$N$671, 12, FALSE))+$Q125)*$I125)/100)+5)*
IF(OR($J125="Modest", $J125="Mild", $J125="Quiet", $J125="Rash"), 1.1,
IF(OR($J125="Adamant", $J125="Impish", $J125="Jolly", $J125="Careful"), 0.9, 1)))</f>
        <v>30</v>
      </c>
      <c r="V125" s="2">
        <f>_xlfn.FLOOR.MATH((_xlfn.FLOOR.MATH((((2*VLOOKUP($G125, 'EV and Base'!$A$1:$N$671, 13, FALSE))+$Q125)*$I125)/100)+5)*
IF(OR($J125="Calm", $J125="Gentle", $J125="Sassy", $J125="Careful"), 1.1,
IF(OR($J125="Naughty", $J125="Lax", $J125="Naive", $J125="Rash"), 0.9, 1)))</f>
        <v>22</v>
      </c>
      <c r="W125" s="2">
        <f>_xlfn.FLOOR.MATH((_xlfn.FLOOR.MATH((((2*VLOOKUP($G125, 'EV and Base'!$A$1:$N$671, 14, FALSE))+$Q125)*$I125)/100)+5)*
IF(OR($J125="Timid", $J125="Hasty", $J125="Jolly", $J125="Naive"), 1.1,
IF(OR($J125="Brave", $J125="Relaxed", $J125="Quiet", $J125="Sassy"), 0.9, 1)))</f>
        <v>36</v>
      </c>
      <c r="X125" s="69"/>
      <c r="AA125" s="23" t="str" cm="1">
        <f t="array" aca="1" ref="AA125" ca="1">IF(NOT(ISNUMBER(INDEX($A:$A,LOOKUP(2,1/($A$1:INDIRECT("$A$"&amp;ROW($A125))&lt;&gt;""),ROW($A$1:INDIRECT("$A$"&amp;ROW($A125)))),1))),"",
IF(NOT(ISNUMBER($A125)),$AA124,
IF($AB125&lt;16,"Lillipup",
IF($AB125&lt;32,"Herdier",
"Stoutland"))))</f>
        <v/>
      </c>
      <c r="AB125" s="25" t="str" cm="1">
        <f t="array" aca="1" ref="AB125" ca="1">IF(NOT(ISNUMBER(INDEX($A:$A, LOOKUP(2, 1 / ($A$1:INDIRECT("$A$"&amp;ROW($A125)) &lt;&gt; ""),ROW($A$1:INDIRECT("$A$"&amp;ROW($A125)))), 1))), "",
VLOOKUP($AY125,'Medium-Slow'!$A$1:$B$101,2,TRUE))</f>
        <v/>
      </c>
      <c r="AC125" s="23" t="str" cm="1">
        <f t="array" aca="1" ref="AC125" ca="1">IF(NOT(ISNUMBER(INDEX($A:$A, LOOKUP(2, 1 / ($A$1:INDIRECT("$A$"&amp;ROW($A125)) &lt;&gt; ""),ROW($A$1:INDIRECT("$A$"&amp;ROW($A125)))), 1))), "",
INDEX($AC:$AC, LOOKUP(2, 1 / ($AC$1:INDIRECT("$AC$"&amp;ROW($AC125)-1) &lt;&gt; ""),ROW($AC$1:INDIRECT("$AC$"&amp;ROW($AC125)-1))), 1)+
IF(INDEX($AC:$AC, LOOKUP(2, 1 / ($AC$1:INDIRECT("$AC$"&amp;ROW($AC125)-1) &lt;&gt; ""),ROW($AC$1:INDIRECT("$AC$"&amp;ROW($AC125)-1))), 1)+
INDEX($AD:$AD, LOOKUP(2, 1 / ($AD$1:INDIRECT("$AD$"&amp;ROW($AD125)-1) &lt;&gt; ""),ROW($AD$1:INDIRECT("$AD$"&amp;ROW($AD125)-1))), 1)+
INDEX($AE:$AE, LOOKUP(2, 1 / ($AE$1:INDIRECT("$AE$"&amp;ROW($AE125)-1) &lt;&gt; ""),ROW($AE$1:INDIRECT("$AE$"&amp;ROW($AD125)-1))), 1)+
INDEX($AE:$AF, LOOKUP(2, 1 / ($AF$1:INDIRECT("$AF$"&amp;ROW($AF125)-1) &lt;&gt; ""),ROW($AF$1:INDIRECT("$AF$"&amp;ROW($AD125)-1))), 1)+
INDEX($AG:$AG, LOOKUP(2, 1 / ($AG$1:INDIRECT("$AG$"&amp;ROW($AG125)-1) &lt;&gt; ""),ROW($AG$1:INDIRECT("$AG$"&amp;ROW($AD125)-1))), 1)+
INDEX($AH:$AH, LOOKUP(2, 1 / ($AH$1:INDIRECT("$AH$"&amp;ROW($AH125)-1) &lt;&gt; ""),ROW($AH$1:INDIRECT("$AH$"&amp;ROW($AD125)-1))), 1)&gt;=510,0,
IF(INDEX($AC:$AC, LOOKUP(2, 1 / ($AC$1:INDIRECT("$AC$"&amp;ROW($AC125)-1) &lt;&gt; ""),ROW($AC$1:INDIRECT("$AC$"&amp;ROW($AC125)-1))), 1)&gt;=255,0,
VLOOKUP(INDIRECT("$G$"&amp;LOOKUP(2, 1 / ($AC$1:INDIRECT("$AC$"&amp;ROW($AC125)-1) &lt;&gt; ""),ROW($AC$1:INDIRECT("$AC$"&amp;ROW($AC125)-1)))), 'EV and Base'!$A$1:$N$671, 3, FALSE))))</f>
        <v/>
      </c>
      <c r="AD125" s="2" t="str" cm="1">
        <f t="array" aca="1" ref="AD125" ca="1">IF(NOT(ISNUMBER(INDEX($A:$A, LOOKUP(2, 1 / ($A$1:INDIRECT("$A$"&amp;ROW($A125)) &lt;&gt; ""),ROW($A$1:INDIRECT("$A$"&amp;ROW($A125)))), 1))), "",
INDEX($AD:$AD, LOOKUP(2, 1 / ($AD$1:INDIRECT("$AD$"&amp;ROW($AD125)-1) &lt;&gt; ""),ROW($AD$1:INDIRECT("$AD$"&amp;ROW($AD125)-1))), 1)+
IF(INDEX($AC:$AC, LOOKUP(2, 1 / ($AC$1:INDIRECT("$AC$"&amp;ROW($AC125)-1) &lt;&gt; ""),ROW($AC$1:INDIRECT("$AC$"&amp;ROW($AC125)-1))), 1)+
INDEX($AD:$AD, LOOKUP(2, 1 / ($AD$1:INDIRECT("$AD$"&amp;ROW($AD125)-1) &lt;&gt; ""),ROW($AD$1:INDIRECT("$AD$"&amp;ROW($AD125)-1))), 1)+
INDEX($AE:$AE, LOOKUP(2, 1 / ($AE$1:INDIRECT("$AE$"&amp;ROW($AE125)-1) &lt;&gt; ""),ROW($AE$1:INDIRECT("$AE$"&amp;ROW($AD125)-1))), 1)+
INDEX($AE:$AF, LOOKUP(2, 1 / ($AF$1:INDIRECT("$AF$"&amp;ROW($AF125)-1) &lt;&gt; ""),ROW($AF$1:INDIRECT("$AF$"&amp;ROW($AD125)-1))), 1)+
INDEX($AG:$AG, LOOKUP(2, 1 / ($AG$1:INDIRECT("$AG$"&amp;ROW($AG125)-1) &lt;&gt; ""),ROW($AG$1:INDIRECT("$AG$"&amp;ROW($AD125)-1))), 1)+
INDEX($AH:$AH, LOOKUP(2, 1 / ($AH$1:INDIRECT("$AH$"&amp;ROW($AH125)-1) &lt;&gt; ""),ROW($AH$1:INDIRECT("$AH$"&amp;ROW($AD125)-1))), 1)&gt;=510,0,
IF(INDEX($AD:$AD, LOOKUP(2, 1 / ($AD$1:INDIRECT("$AD$"&amp;ROW($AD125)-1) &lt;&gt; ""),ROW($AD$1:INDIRECT("$AD$"&amp;ROW($AD125)-1))), 1)&gt;=255,0,
VLOOKUP(INDIRECT("$G$"&amp;LOOKUP(2, 1 / ($AD$1:INDIRECT("$AD$"&amp;ROW($AD125)-1) &lt;&gt; ""),ROW($AD$1:INDIRECT("$AD$"&amp;ROW($AD125)-1)))), 'EV and Base'!$A$1:$N$671, 4, FALSE))))</f>
        <v/>
      </c>
      <c r="AE125" s="2" t="str" cm="1">
        <f t="array" aca="1" ref="AE125" ca="1">IF(NOT(ISNUMBER(INDEX($A:$A,LOOKUP(2,1/($A$1:INDIRECT("$A$"&amp;ROW($A125))&lt;&gt;""),ROW($A$1:INDIRECT("$A$"&amp;ROW($A125)))),1))),"",
INDEX($AE:$AE,LOOKUP(2,1/($AE$1:INDIRECT("$AE$"&amp;ROW($AE125)-1)&lt;&gt;""),ROW($AE$1:INDIRECT("$AE$"&amp;ROW($AE125)-1))),1)+
IF(INDEX($AC:$AC,LOOKUP(2,1/($AC$1:INDIRECT("$AC$"&amp;ROW($AC125)-1)&lt;&gt;""),ROW($AC$1:INDIRECT("$AC$"&amp;ROW($AC125)-1))),1)+
INDEX($AD:$AD,LOOKUP(2,1/($AD$1:INDIRECT("$AD$"&amp;ROW($AD125)-1)&lt;&gt;""),ROW($AD$1:INDIRECT("$AD$"&amp;ROW($AD125)-1))),1)+
INDEX($AE:$AE,LOOKUP(2,1/($AE$1:INDIRECT("$AE$"&amp;ROW($AE125)-1)&lt;&gt;""),ROW($AE$1:INDIRECT("$AE$"&amp;ROW($AD125)-1))),1)+
INDEX($AE:$AF,LOOKUP(2,1/($AF$1:INDIRECT("$AF$"&amp;ROW($AF125)-1)&lt;&gt;""),ROW($AF$1:INDIRECT("$AF$"&amp;ROW($AD125)-1))),1)+
INDEX($AG:$AG,LOOKUP(2,1/($AG$1:INDIRECT("$AG$"&amp;ROW($AG125)-1)&lt;&gt;""),ROW($AG$1:INDIRECT("$AG$"&amp;ROW($AD125)-1))),1)+
INDEX($AH:$AH,LOOKUP(2,1/($AH$1:INDIRECT("$AH$"&amp;ROW($AH125)-1)&lt;&gt;""),ROW($AH$1:INDIRECT("$AH$"&amp;ROW($AD125)-1))),1)&gt;=510,0,
IF(INDEX($AE:$AE,LOOKUP(2,1/($AE$1:INDIRECT("$AE$"&amp;ROW($AE125)-1)&lt;&gt;""),ROW($AE$1:INDIRECT("$AE$"&amp;ROW($AE125)-1))),1)&gt;=255,0,
VLOOKUP(INDIRECT("$G$"&amp;LOOKUP(2,1/($AE$1:INDIRECT("$AE$"&amp;ROW($AE125)-1)&lt;&gt;""),ROW($AE$1:INDIRECT("$AE$"&amp;ROW($AE125)-1)))),'EV and Base'!$A$1:$N$671,5,FALSE))))</f>
        <v/>
      </c>
      <c r="AF125" s="2" t="str" cm="1">
        <f t="array" aca="1" ref="AF125" ca="1">IF(NOT(ISNUMBER(INDEX($A:$A, LOOKUP(2, 1 / ($A$1:INDIRECT("$A$"&amp;ROW($A125)) &lt;&gt; ""),ROW($A$1:INDIRECT("$A$"&amp;ROW($A125)))), 1))), "",
INDEX($AF:$AF, LOOKUP(2, 1 / ($AF$1:INDIRECT("$AF$"&amp;ROW($AF125)-1) &lt;&gt; ""),ROW($AF$1:INDIRECT("$AF$"&amp;ROW($AF125)-1))), 1)+
IF(INDEX($AC:$AC, LOOKUP(2, 1 / ($AC$1:INDIRECT("$AC$"&amp;ROW($AC125)-1) &lt;&gt; ""),ROW($AC$1:INDIRECT("$AC$"&amp;ROW($AC125)-1))), 1)+
INDEX($AD:$AD, LOOKUP(2, 1 / ($AD$1:INDIRECT("$AD$"&amp;ROW($AD125)-1) &lt;&gt; ""),ROW($AD$1:INDIRECT("$AD$"&amp;ROW($AD125)-1))), 1)+
INDEX($AE:$AE, LOOKUP(2, 1 / ($AE$1:INDIRECT("$AE$"&amp;ROW($AE125)-1) &lt;&gt; ""),ROW($AE$1:INDIRECT("$AE$"&amp;ROW($AD125)-1))), 1)+
INDEX($AE:$AF, LOOKUP(2, 1 / ($AF$1:INDIRECT("$AF$"&amp;ROW($AF125)-1) &lt;&gt; ""),ROW($AF$1:INDIRECT("$AF$"&amp;ROW($AD125)-1))), 1)+
INDEX($AG:$AG, LOOKUP(2, 1 / ($AG$1:INDIRECT("$AG$"&amp;ROW($AG125)-1) &lt;&gt; ""),ROW($AG$1:INDIRECT("$AG$"&amp;ROW($AD125)-1))), 1)+
INDEX($AH:$AH, LOOKUP(2, 1 / ($AH$1:INDIRECT("$AH$"&amp;ROW($AH125)-1) &lt;&gt; ""),ROW($AH$1:INDIRECT("$AH$"&amp;ROW($AD125)-1))), 1)&gt;=510,0,
IF(INDEX($AF:$AF, LOOKUP(2, 1 / ($AF$1:INDIRECT("$AF$"&amp;ROW($AF125)-1) &lt;&gt; ""),ROW($AF$1:INDIRECT("$AF$"&amp;ROW($AF125)-1))), 1)&gt;=255,0,
VLOOKUP(INDIRECT("$G$"&amp;LOOKUP(2, 1 / ($AF$1:INDIRECT("$AF$"&amp;ROW($AF125)-1) &lt;&gt; ""),ROW($AF$1:INDIRECT("$AF$"&amp;ROW($AF125)-1)))), 'EV and Base'!$A$1:$N$671, 6, FALSE))))</f>
        <v/>
      </c>
      <c r="AG125" s="2" t="str" cm="1">
        <f t="array" aca="1" ref="AG125" ca="1">IF(NOT(ISNUMBER(INDEX($A:$A, LOOKUP(2, 1 / ($A$1:INDIRECT("$A$"&amp;ROW($A125)) &lt;&gt; ""),ROW($A$1:INDIRECT("$A$"&amp;ROW($A125)))), 1))), "",
INDEX($AG:$AG, LOOKUP(2, 1 / ($AG$1:INDIRECT("$AG$"&amp;ROW($AG125)-1) &lt;&gt; ""),ROW($AG$1:INDIRECT("$AG$"&amp;ROW($AG125)-1))), 1)+
IF(INDEX($AC:$AC, LOOKUP(2, 1 / ($AC$1:INDIRECT("$AC$"&amp;ROW($AC125)-1) &lt;&gt; ""),ROW($AC$1:INDIRECT("$AC$"&amp;ROW($AC125)-1))), 1)+
INDEX($AD:$AD, LOOKUP(2, 1 / ($AD$1:INDIRECT("$AD$"&amp;ROW($AD125)-1) &lt;&gt; ""),ROW($AD$1:INDIRECT("$AD$"&amp;ROW($AD125)-1))), 1)+
INDEX($AE:$AE, LOOKUP(2, 1 / ($AE$1:INDIRECT("$AE$"&amp;ROW($AE125)-1) &lt;&gt; ""),ROW($AE$1:INDIRECT("$AE$"&amp;ROW($AD125)-1))), 1)+
INDEX($AE:$AF, LOOKUP(2, 1 / ($AF$1:INDIRECT("$AF$"&amp;ROW($AF125)-1) &lt;&gt; ""),ROW($AF$1:INDIRECT("$AF$"&amp;ROW($AD125)-1))), 1)+
INDEX($AG:$AG, LOOKUP(2, 1 / ($AG$1:INDIRECT("$AG$"&amp;ROW($AG125)-1) &lt;&gt; ""),ROW($AG$1:INDIRECT("$AG$"&amp;ROW($AD125)-1))), 1)+
INDEX($AH:$AH, LOOKUP(2, 1 / ($AH$1:INDIRECT("$AH$"&amp;ROW($AH125)-1) &lt;&gt; ""),ROW($AH$1:INDIRECT("$AH$"&amp;ROW($AD125)-1))), 1)&gt;=510,0,
IF(INDEX($AG:$AG, LOOKUP(2, 1 / ($AG$1:INDIRECT("$AG$"&amp;ROW($AG125)-1) &lt;&gt; ""),ROW($AG$1:INDIRECT("$AG$"&amp;ROW($AG125)-1))), 1)&gt;=255,0,
VLOOKUP(INDIRECT("$G$"&amp;LOOKUP(2, 1 / ($AG$1:INDIRECT("$AG$"&amp;ROW($AG125)-1) &lt;&gt; ""),ROW($AG$1:INDIRECT("$AG$"&amp;ROW($AG125)-1)))), 'EV and Base'!$A$1:$N$671, 7, FALSE))))</f>
        <v/>
      </c>
      <c r="AH125" s="24" t="str" cm="1">
        <f t="array" aca="1" ref="AH125" ca="1">IF(NOT(ISNUMBER(INDEX($A:$A,LOOKUP(2,1/($A$1:INDIRECT("$A$"&amp;ROW($A125))&lt;&gt;""),ROW($A$1:INDIRECT("$A$"&amp;ROW($A125)))),1))),"",
INDEX($AH:$AH,LOOKUP(2,1/($AH$1:INDIRECT("$AH$"&amp;ROW($AH125)-1)&lt;&gt;""),ROW($AH$1:INDIRECT("$AH$"&amp;ROW($AH125)-1))),1)+
IF(INDEX($AC:$AC,LOOKUP(2,1/($AC$1:INDIRECT("$AC$"&amp;ROW($AC125)-1)&lt;&gt;""),ROW($AC$1:INDIRECT("$AC$"&amp;ROW($AC125)-1))),1)+
INDEX($AD:$AD,LOOKUP(2,1/($AD$1:INDIRECT("$AD$"&amp;ROW($AD125)-1)&lt;&gt;""),ROW($AD$1:INDIRECT("$AD$"&amp;ROW($AD125)-1))),1)+
INDEX($AE:$AE,LOOKUP(2,1/($AE$1:INDIRECT("$AE$"&amp;ROW($AE125)-1)&lt;&gt;""),ROW($AE$1:INDIRECT("$AE$"&amp;ROW($AD125)-1))),1)+
INDEX($AE:$AF,LOOKUP(2,1/($AF$1:INDIRECT("$AF$"&amp;ROW($AF125)-1)&lt;&gt;""),ROW($AF$1:INDIRECT("$AF$"&amp;ROW($AD125)-1))),1)+
INDEX($AG:$AG,LOOKUP(2,1/($AG$1:INDIRECT("$AG$"&amp;ROW($AG125)-1)&lt;&gt;""),ROW($AG$1:INDIRECT("$AG$"&amp;ROW($AD125)-1))),1)+
INDEX($AH:$AH,LOOKUP(2,1/($AH$1:INDIRECT("$AH$"&amp;ROW($AH125)-1)&lt;&gt;""),ROW($AH$1:INDIRECT("$AH$"&amp;ROW($AD125)-1))),1)&gt;=510,0,
IF(INDEX($AH:$AH,LOOKUP(2,1/($AH$1:INDIRECT("$AH$"&amp;ROW($AH125)-1)&lt;&gt;""),ROW($AH$1:INDIRECT("$AH$"&amp;ROW($AH125)-1))),1)&gt;=255,0,
VLOOKUP(INDIRECT("$G$"&amp;LOOKUP(2,1/($AH$1:INDIRECT("$AH$"&amp;ROW($AH125)-1)&lt;&gt;""),ROW($AH$1:INDIRECT("$AH$"&amp;ROW($AH125)-1)))),'EV and Base'!$A$1:$N$671,8,FALSE))))</f>
        <v/>
      </c>
      <c r="AI125" s="29" t="str" cm="1">
        <f t="array" aca="1" ref="AI125" ca="1">IF(NOT(ISNUMBER(INDEX($A:$A,LOOKUP(2,1/($A$1:INDIRECT("$A$"&amp;ROW($A125))&lt;&gt;""),ROW($A$1:INDIRECT("$A$"&amp;ROW($A125)))),1))),"",
ROUNDDOWN((((2*VLOOKUP($AA125,'EV and Base'!$A$1:$N$671,9,FALSE))+31+ROUNDDOWN($AC125/4,0))*$AB125)/100,0)+$AB125+10)</f>
        <v/>
      </c>
      <c r="AJ125" s="21" t="str" cm="1">
        <f t="array" aca="1" ref="AJ125" ca="1">IF(NOT(ISNUMBER(INDEX($A:$A, LOOKUP(2, 1 / ($A$1:INDIRECT("$A$"&amp;ROW($A125)) &lt;&gt; ""),ROW($A$1:INDIRECT("$A$"&amp;ROW($A125)))), 1))), "",
ROUNDDOWN((ROUNDDOWN((((2*VLOOKUP($AA125, 'EV and Base'!$A$1:$N$671, 10, FALSE))+31+ROUNDDOWN($AD125/4, 0))*$AB125)/100, 0)+5)*1.1, 0))</f>
        <v/>
      </c>
      <c r="AK125" s="21" t="str" cm="1">
        <f t="array" aca="1" ref="AK125" ca="1">IF(NOT(ISNUMBER(INDEX($A:$A, LOOKUP(2, 1 / ($A$1:INDIRECT("$A$"&amp;ROW($A125)) &lt;&gt; ""),ROW($A$1:INDIRECT("$A$"&amp;ROW($A125)))), 1))), "",
ROUNDDOWN((ROUNDDOWN((((2*VLOOKUP($AA125, 'EV and Base'!$A$1:$N$671, 11, FALSE))+30+ROUNDDOWN($AE125/4, 0))*$AB125)/100, 0)+5), 0)
&amp;"-"&amp;
ROUNDDOWN((ROUNDDOWN((((2*VLOOKUP($AA125, 'EV and Base'!$A$1:$N$671, 11, FALSE))+31+ROUNDDOWN($AE125/4, 0))*$AB125)/100, 0)+5), 0))</f>
        <v/>
      </c>
      <c r="AL125" s="21" t="str" cm="1">
        <f t="array" aca="1" ref="AL125" ca="1">IF(NOT(ISNUMBER(INDEX($A:$A, LOOKUP(2, 1 / ($A$1:INDIRECT("$A$"&amp;ROW($A125)) &lt;&gt; ""),ROW($A$1:INDIRECT("$A$"&amp;ROW($A125)))), 1))), "",
ROUNDDOWN((ROUNDDOWN((((2*VLOOKUP($AA125, 'EV and Base'!$A$1:$N$671, 12, FALSE))+0+ROUNDDOWN($AF125/4, 0))*$AB125)/100, 0)+5)*0.9, 0)
&amp;"-"&amp;
ROUNDDOWN((ROUNDDOWN((((2*VLOOKUP($AA125, 'EV and Base'!$A$1:$N$671, 12, FALSE))+31+ROUNDDOWN($AF125/4, 0))*$AB125)/100, 0)+5)*0.9, 0))</f>
        <v/>
      </c>
      <c r="AM125" s="21" t="str" cm="1">
        <f t="array" aca="1" ref="AM125" ca="1">IF(NOT(ISNUMBER(INDEX($A:$A, LOOKUP(2, 1 / ($A$1:INDIRECT("$A$"&amp;ROW($A125)) &lt;&gt; ""),ROW($A$1:INDIRECT("$A$"&amp;ROW($A125)))), 1))), "",
ROUNDDOWN((ROUNDDOWN((((2*VLOOKUP($AA125, 'EV and Base'!$A$1:$N$671, 13, FALSE))+30+ROUNDDOWN($AG125/4, 0))*$AB125)/100, 0)+5), 0)
&amp;"-"&amp;
ROUNDDOWN((ROUNDDOWN((((2*VLOOKUP($AA125, 'EV and Base'!$A$1:$N$671, 13, FALSE))+31+ROUNDDOWN($AG125/4, 0))*$AB125)/100, 0)+5), 0))</f>
        <v/>
      </c>
      <c r="AN125" s="25" t="str" cm="1">
        <f t="array" aca="1" ref="AN125" ca="1">IF(NOT(ISNUMBER(INDEX($A:$A, LOOKUP(2, 1 / ($A$1:INDIRECT("$A$"&amp;ROW($A125)) &lt;&gt; ""),ROW($A$1:INDIRECT("$A$"&amp;ROW($A125)))), 1))), "",
ROUNDDOWN((ROUNDDOWN((((2*VLOOKUP($AA125, 'EV and Base'!$A$1:$N$671, 14, FALSE))+31+ROUNDDOWN($AH125/4, 0))*$AB125)/100, 0)+5), 0))</f>
        <v/>
      </c>
      <c r="AO125" s="23" t="str" cm="1">
        <f t="array" aca="1" ref="AO125" ca="1">IF(NOT(ISNUMBER(INDEX($A:$A, LOOKUP(2, 1 / ($A$1:INDIRECT("$A$"&amp;ROW($A125)) &lt;&gt; ""),ROW($A$1:INDIRECT("$A$"&amp;ROW($A125)))), 1))), "",
ROUNDDOWN((((2*VLOOKUP($AA125, 'EV and Base'!$A$1:$N$671, 9, FALSE))+31+ROUNDDOWN($AC125/4, 0))*$AB125)/100, 0)+$AB125+10)</f>
        <v/>
      </c>
      <c r="AP125" s="2" t="str" cm="1">
        <f t="array" aca="1" ref="AP125" ca="1">IF(NOT(ISNUMBER(INDEX($A:$A, LOOKUP(2, 1 / ($A$1:INDIRECT("$A$"&amp;ROW($A125)) &lt;&gt; ""),ROW($A$1:INDIRECT("$A$"&amp;ROW($A125)))), 1))), "",
ROUNDDOWN((ROUNDDOWN((((2*VLOOKUP($AA125, 'EV and Base'!$A$1:$N$671, 10, FALSE))+31+ROUNDDOWN($AD125/4, 0))*$AB125)/100, 0)+5)*1.1, 0))</f>
        <v/>
      </c>
      <c r="AQ125" s="2" t="str" cm="1">
        <f t="array" aca="1" ref="AQ125" ca="1">IF(NOT(ISNUMBER(INDEX($A:$A, LOOKUP(2, 1 / ($A$1:INDIRECT("$A$"&amp;ROW($A125)) &lt;&gt; ""),ROW($A$1:INDIRECT("$A$"&amp;ROW($A125)))), 1))), "",
ROUNDDOWN((ROUNDDOWN((((2*VLOOKUP($AA125, 'EV and Base'!$A$1:$N$671, 11, FALSE))+$AV$2+ROUNDDOWN($AE125/4, 0))*$AB125)/100, 0)+5), 0))</f>
        <v/>
      </c>
      <c r="AR125" s="22" t="str" cm="1">
        <f t="array" aca="1" ref="AR125" ca="1">IF(NOT(ISNUMBER(INDEX($A:$A, LOOKUP(2, 1 / ($A$1:INDIRECT("$A$"&amp;ROW($A125)) &lt;&gt; ""),ROW($A$1:INDIRECT("$A$"&amp;ROW($A125)))), 1))), "",
ROUNDDOWN((ROUNDDOWN((((2*VLOOKUP($AA125, 'EV and Base'!$A$1:$N$671, 12, FALSE))+$AW$2+ROUNDDOWN($AF125/4, 0))*$AB125)/100, 0)+5)*0.9, 0))</f>
        <v/>
      </c>
      <c r="AS125" s="2" t="str" cm="1">
        <f t="array" aca="1" ref="AS125" ca="1">IF(NOT(ISNUMBER(INDEX($A:$A, LOOKUP(2, 1 / ($A$1:INDIRECT("$A$"&amp;ROW($A125)) &lt;&gt; ""),ROW($A$1:INDIRECT("$A$"&amp;ROW($A125)))), 1))), "",
ROUNDDOWN((ROUNDDOWN((((2*VLOOKUP($AA125, 'EV and Base'!$A$1:$N$671, 13, FALSE))+$AX$2+ROUNDDOWN($AG125/4, 0))*$AB125)/100, 0)+5), 0))</f>
        <v/>
      </c>
      <c r="AT125" s="24" t="str" cm="1">
        <f t="array" aca="1" ref="AT125" ca="1">IF(NOT(ISNUMBER(INDEX($A:$A, LOOKUP(2, 1 / ($A$1:INDIRECT("$A$"&amp;ROW($A125)) &lt;&gt; ""),ROW($A$1:INDIRECT("$A$"&amp;ROW($A125)))), 1))), "",
ROUNDDOWN((ROUNDDOWN((((2*VLOOKUP($AA125, 'EV and Base'!$A$1:$N$671, 14, FALSE))+31+ROUNDDOWN($AH125/4, 0))*$AB125)/100, 0)+5), 0))</f>
        <v/>
      </c>
      <c r="AU125" s="28"/>
      <c r="AY125" t="str" cm="1">
        <f t="array" aca="1" ref="AY125" ca="1">IF(NOT(ISNUMBER(INDEX($A:$A,LOOKUP(2,1/($A$1:INDIRECT("$A$"&amp;ROW($A125))&lt;&gt;""),ROW($A$1:INDIRECT("$A$"&amp;ROW($A125)))),1))),"",
INDEX($AY:$AY,LOOKUP(2,1/($AY$1:INDIRECT("$AY$"&amp;ROW($AY125)-1)&lt;&gt;""),ROW($AY$1:INDIRECT("$AY$"&amp;ROW($AY125)-1))),1)+$BL125)</f>
        <v/>
      </c>
      <c r="AZ125" s="3" t="str" cm="1">
        <f t="array" aca="1" ref="AZ125" ca="1">IF(NOT(ISNUMBER(INDEX($A:$A, LOOKUP(2, 1 / ($A$1:INDIRECT("$A$"&amp;ROW($A125)) &lt;&gt; ""),ROW($A$1:INDIRECT("$A$"&amp;ROW($A125)))), 1))), "",
VLOOKUP(INDIRECT("$G$"&amp;LOOKUP(2, 1 / ($AY$1:INDIRECT("$AY$"&amp;ROW($AY125)-1) &lt;&gt; ""),ROW($AY$1:INDIRECT("$AY$"&amp;ROW($AY125)-1)))),'EV and Base'!A120:N790,2,FALSE))</f>
        <v/>
      </c>
      <c r="BA125" s="3" t="str" cm="1">
        <f t="array" aca="1" ref="BA125" ca="1">IF(NOT(ISNUMBER(INDEX($A:$A, LOOKUP(2, 1 / ($A$1:INDIRECT("$A$"&amp;ROW($A125)) &lt;&gt; ""),ROW($A$1:INDIRECT("$A$"&amp;ROW($A125)))), 1))), "",
INDIRECT("$I$"&amp;LOOKUP(2, 1 / ($AY$1:INDIRECT("$AY$"&amp;ROW($AY125)-1) &lt;&gt; ""),ROW($AY$1:INDIRECT("$AY$"&amp;ROW($AY125)-1)))))</f>
        <v/>
      </c>
      <c r="BB125" s="1" t="str" cm="1">
        <f t="array" aca="1" ref="BB125" ca="1">IF(NOT(ISNUMBER(INDEX($A:$A, LOOKUP(2, 1 / ($A$1:INDIRECT("$A$"&amp;ROW($A125)) &lt;&gt; ""),ROW($A$1:INDIRECT("$A$"&amp;ROW($A125)))), 1))), "",
INDIRECT("$AB$"&amp;LOOKUP(2, 1 / ($AY$1:INDIRECT("$AY$"&amp;ROW($AY125)-1) &lt;&gt; ""),ROW($AY$1:INDIRECT("$AY$"&amp;ROW($AY125)-1)))))</f>
        <v/>
      </c>
      <c r="BC125" s="3" t="str" cm="1">
        <f t="array" aca="1" ref="BC125" ca="1">IF(NOT(ISNUMBER(INDEX($A:$A,LOOKUP(2,1/($A$1:INDIRECT("$A$"&amp;ROW($A125))&lt;&gt;""),ROW($A$1:INDIRECT("$A$"&amp;ROW($A125)))),1))),"",
$BA125+$BA125+10)</f>
        <v/>
      </c>
      <c r="BD125" s="3" t="str" cm="1">
        <f t="array" aca="1" ref="BD125" ca="1">IF(NOT(ISNUMBER(INDEX($A:$A,LOOKUP(2,1/($A$1:INDIRECT("$A$"&amp;ROW($A125))&lt;&gt;""),ROW($A$1:INDIRECT("$A$"&amp;ROW($A125)))),1))),"",
$BA125+$BB125+10)</f>
        <v/>
      </c>
      <c r="BE125" s="3" t="str" cm="1">
        <f t="array" aca="1" ref="BE125" ca="1">IF(NOT(ISNUMBER(INDEX($A:$A,LOOKUP(2,1/($A$1:INDIRECT("$A$"&amp;ROW($A125))&lt;&gt;""),ROW($A$1:INDIRECT("$A$"&amp;ROW($A125)))),1))),"",
$BC125*$BC125)</f>
        <v/>
      </c>
      <c r="BF125" s="3" t="str" cm="1">
        <f t="array" aca="1" ref="BF125" ca="1">IF(NOT(ISNUMBER(INDEX($A:$A,LOOKUP(2,1/($A$1:INDIRECT("$A$"&amp;ROW($A125))&lt;&gt;""),ROW($A$1:INDIRECT("$A$"&amp;ROW($A125)))),1))),"",
$BD125*$BD125)</f>
        <v/>
      </c>
      <c r="BG125" s="3" t="str" cm="1">
        <f t="array" aca="1" ref="BG125" ca="1">IF(NOT(ISNUMBER(INDEX($A:$A,LOOKUP(2,1/($A$1:INDIRECT("$A$"&amp;ROW($A125))&lt;&gt;""),ROW($A$1:INDIRECT("$A$"&amp;ROW($A125)))),1))),"",
_xlfn.FLOOR.MATH(1.5*_xlfn.FLOOR.MATH($AZ125*BA125/5)))</f>
        <v/>
      </c>
      <c r="BH125" s="3" t="str" cm="1">
        <f t="array" aca="1" ref="BH125" ca="1">IF(NOT(ISNUMBER(INDEX($A:$A, LOOKUP(2, 1 / ($A$1:INDIRECT("$A$"&amp;ROW($A125)) &lt;&gt; ""),ROW($A$1:INDIRECT("$A$"&amp;ROW($A125)))), 1))), "",
_xlfn.FLOOR.MATH($BG125/IF(OR(INDIRECT("$C$"&amp;LOOKUP(2, 1 / ($AY$1:INDIRECT("$AY$"&amp;ROW($AY125)-1) &lt;&gt; ""),ROW($AY$1:INDIRECT("$AY$"&amp;ROW($AY125)-1))))="Multi",
INDIRECT("$C$"&amp;LOOKUP(2, 1 / ($AY$1:INDIRECT("$AY$"&amp;ROW($AY125)-1) &lt;&gt; ""),ROW($AY$1:INDIRECT("$AY$"&amp;ROW($AY125)-1))))="Double"),2,1)))</f>
        <v/>
      </c>
      <c r="BI125" s="3" t="str" cm="1">
        <f t="array" aca="1" ref="BI125" ca="1">IF(NOT(ISNUMBER(INDEX($A:$A,LOOKUP(2,1/($A$1:INDIRECT("$A$"&amp;ROW($A125))&lt;&gt;""),ROW($A$1:INDIRECT("$A$"&amp;ROW($A125)))),1))),"",
VLOOKUP($BC125,GameFreakSQRT!$A$1:$B$200,2,FALSE))</f>
        <v/>
      </c>
      <c r="BJ125" s="3" t="str" cm="1">
        <f t="array" aca="1" ref="BJ125" ca="1">IF(NOT(ISNUMBER(INDEX($A:$A,LOOKUP(2,1/($A$1:INDIRECT("$A$"&amp;ROW($A125))&lt;&gt;""),ROW($A$1:INDIRECT("$A$"&amp;ROW($A125)))),1))),"",
VLOOKUP($BD125,GameFreakSQRT!$A$1:$B$200,2,FALSE))</f>
        <v/>
      </c>
      <c r="BK125" s="3" t="str" cm="1">
        <f t="array" aca="1" ref="BK125" ca="1">IF(NOT(ISNUMBER(INDEX($A:$A,LOOKUP(2,1/($A$1:INDIRECT("$A$"&amp;ROW($A125))&lt;&gt;""),ROW($A$1:INDIRECT("$A$"&amp;ROW($A125)))),1))),"",
_xlfn.FLOOR.MATH((($BI125*$BE125)*$BH125)/($BJ125*$BF125))+1)</f>
        <v/>
      </c>
      <c r="BL125" s="3" t="str" cm="1">
        <f t="array" aca="1" ref="BL125" ca="1">IF(NOT(ISNUMBER(INDEX($A:$A,LOOKUP(2,1/($A$1:INDIRECT("$A$"&amp;ROW($A125))&lt;&gt;""),ROW($A$1:INDIRECT("$A$"&amp;ROW($A125)))),1))),"",
_xlfn.FLOOR.MATH($BK125*IF(NOT(INDIRECT("$Z$"&amp;LOOKUP(2, 1 / ($AY$1:INDIRECT("$AY$"&amp;ROW($AY125)-1) &lt;&gt; ""),ROW($AY$1:INDIRECT("$AY$"&amp;ROW($AY125)-1))))=""),1.5,1)))</f>
        <v/>
      </c>
      <c r="BM125" s="3" t="str" cm="1">
        <f t="array" aca="1" ref="BM125" ca="1">IF(NOT(ISNUMBER(INDEX($A:$A, LOOKUP(2, 1 / ($A$1:INDIRECT("$A$"&amp;ROW($A125)) &lt;&gt; ""),ROW($A$1:INDIRECT("$A$"&amp;ROW($A125)))), 1))), "",
INDIRECT("$Y$"&amp;LOOKUP(2, 1 / ($AY$1:INDIRECT("$AY$"&amp;ROW($AY125)-1) &lt;&gt; ""),ROW($AY$1:INDIRECT("$AY$"&amp;ROW($AY125)-1)))))</f>
        <v/>
      </c>
      <c r="BN125" s="3" t="str">
        <f t="shared" ca="1" si="7"/>
        <v/>
      </c>
      <c r="CT125" s="3" t="str" cm="1">
        <f t="array" aca="1" ref="CT125" ca="1">IF(NOT(ISNUMBER(INDEX($A:$A, LOOKUP(2, 1 / ($A$1:INDIRECT("$A$"&amp;ROW($A125)) &lt;&gt; ""),ROW($A$1:INDIRECT("$A$"&amp;ROW($A125)))), 1))), "",
$AY125-INDEX($AY:$AY, LOOKUP(2, 1 / ($AY$1:INDIRECT("$AV$"&amp;ROW($AY125)-1) &lt;&gt; ""),ROW($AY$1:INDIRECT("$AV$"&amp;ROW($AY125)-1))), 1))</f>
        <v/>
      </c>
      <c r="CU125" s="3" t="str" cm="1">
        <f t="array" aca="1" ref="CU125" ca="1">IF(NOT(ISNUMBER(INDEX($A:$A, LOOKUP(2, 1 / ($A$1:INDIRECT("$A$"&amp;ROW($A125)) &lt;&gt; ""),ROW($A$1:INDIRECT("$A$"&amp;ROW($A125)))), 1))), "",
INDEX($Y:$Y, LOOKUP(2, 1 / ($Y$1:INDIRECT("$Y$"&amp;ROW($Y125)-1) &lt;&gt; ""),ROW($Y$1:INDIRECT("$Y$"&amp;ROW($Y125)-1))), 1))</f>
        <v/>
      </c>
      <c r="CV125" s="1" t="str">
        <f ca="1">IFERROR(VLOOKUP($AY125, 'Medium-Slow'!$A$1:$B$101, 2, TRUE),"")</f>
        <v/>
      </c>
    </row>
    <row r="126" spans="1:100" x14ac:dyDescent="0.45">
      <c r="A126" s="69"/>
      <c r="B126" s="69"/>
      <c r="C126" s="69" t="str">
        <f t="shared" si="13"/>
        <v>Single</v>
      </c>
      <c r="D126" s="69"/>
      <c r="E126" s="69"/>
      <c r="F126" s="56">
        <v>4</v>
      </c>
      <c r="G126" s="2" t="s">
        <v>255</v>
      </c>
      <c r="H126" s="2" t="s">
        <v>50</v>
      </c>
      <c r="I126" s="2">
        <v>16</v>
      </c>
      <c r="J126" s="2" t="s">
        <v>97</v>
      </c>
      <c r="K126" s="2" t="s">
        <v>302</v>
      </c>
      <c r="L126" s="2" t="s">
        <v>53</v>
      </c>
      <c r="M126" s="2" t="s">
        <v>163</v>
      </c>
      <c r="N126" s="2" t="s">
        <v>74</v>
      </c>
      <c r="O126" s="2" t="s">
        <v>253</v>
      </c>
      <c r="P126" s="2" t="s">
        <v>254</v>
      </c>
      <c r="Q126" s="2">
        <v>0</v>
      </c>
      <c r="R126" s="2">
        <f>_xlfn.FLOOR.MATH((((2*VLOOKUP(G126, 'EV and Base'!$A$1:$N$671, 9, FALSE))+$Q126)*$I126)/100)+$I126+10</f>
        <v>48</v>
      </c>
      <c r="S126" s="2">
        <f>_xlfn.FLOOR.MATH((_xlfn.FLOOR.MATH((((2*VLOOKUP($G126, 'EV and Base'!$A$1:$N$671, 10, FALSE))+$Q126)*$I126)/100)+5)*
IF(OR($J126="Lonely", $J126="Brave", $J126="Adamant", $J126="Naughty"), 1.1,
IF(OR($J126="Bold", $J126="Timid", $J126="Modest", $J126="Calm"), 0.9, 1)))</f>
        <v>34</v>
      </c>
      <c r="T126" s="2">
        <f>_xlfn.FLOOR.MATH((_xlfn.FLOOR.MATH((((2*VLOOKUP($G126, 'EV and Base'!$A$1:$N$671, 11, FALSE))+$Q126)*$I126)/100)+5)*
IF(OR($J126="Bold", $J126="Relaxed", $J126="Impish", $J126="Lax"), 1.1,
IF(OR($J126="Lonely", $J126="Hasty", $J126="Mild", $J126="Gentle"), 0.9, 1)))</f>
        <v>25</v>
      </c>
      <c r="U126" s="2">
        <f>_xlfn.FLOOR.MATH((_xlfn.FLOOR.MATH((((2*VLOOKUP($G126, 'EV and Base'!$A$1:$N$671, 12, FALSE))+$Q126)*$I126)/100)+5)*
IF(OR($J126="Modest", $J126="Mild", $J126="Quiet", $J126="Rash"), 1.1,
IF(OR($J126="Adamant", $J126="Impish", $J126="Jolly", $J126="Careful"), 0.9, 1)))</f>
        <v>30</v>
      </c>
      <c r="V126" s="2">
        <f>_xlfn.FLOOR.MATH((_xlfn.FLOOR.MATH((((2*VLOOKUP($G126, 'EV and Base'!$A$1:$N$671, 13, FALSE))+$Q126)*$I126)/100)+5)*
IF(OR($J126="Calm", $J126="Gentle", $J126="Sassy", $J126="Careful"), 1.1,
IF(OR($J126="Naughty", $J126="Lax", $J126="Naive", $J126="Rash"), 0.9, 1)))</f>
        <v>22</v>
      </c>
      <c r="W126" s="2">
        <f>_xlfn.FLOOR.MATH((_xlfn.FLOOR.MATH((((2*VLOOKUP($G126, 'EV and Base'!$A$1:$N$671, 14, FALSE))+$Q126)*$I126)/100)+5)*
IF(OR($J126="Timid", $J126="Hasty", $J126="Jolly", $J126="Naive"), 1.1,
IF(OR($J126="Brave", $J126="Relaxed", $J126="Quiet", $J126="Sassy"), 0.9, 1)))</f>
        <v>36</v>
      </c>
      <c r="X126" s="69"/>
      <c r="AA126" s="23" t="str" cm="1">
        <f t="array" aca="1" ref="AA126" ca="1">IF(NOT(ISNUMBER(INDEX($A:$A,LOOKUP(2,1/($A$1:INDIRECT("$A$"&amp;ROW($A126))&lt;&gt;""),ROW($A$1:INDIRECT("$A$"&amp;ROW($A126)))),1))),"",
IF(NOT(ISNUMBER($A126)),$AA125,
IF($AB126&lt;16,"Lillipup",
IF($AB126&lt;32,"Herdier",
"Stoutland"))))</f>
        <v/>
      </c>
      <c r="AB126" s="25" t="str" cm="1">
        <f t="array" aca="1" ref="AB126" ca="1">IF(NOT(ISNUMBER(INDEX($A:$A, LOOKUP(2, 1 / ($A$1:INDIRECT("$A$"&amp;ROW($A126)) &lt;&gt; ""),ROW($A$1:INDIRECT("$A$"&amp;ROW($A126)))), 1))), "",
VLOOKUP($AY126,'Medium-Slow'!$A$1:$B$101,2,TRUE))</f>
        <v/>
      </c>
      <c r="AC126" s="23" t="str" cm="1">
        <f t="array" aca="1" ref="AC126" ca="1">IF(NOT(ISNUMBER(INDEX($A:$A, LOOKUP(2, 1 / ($A$1:INDIRECT("$A$"&amp;ROW($A126)) &lt;&gt; ""),ROW($A$1:INDIRECT("$A$"&amp;ROW($A126)))), 1))), "",
INDEX($AC:$AC, LOOKUP(2, 1 / ($AC$1:INDIRECT("$AC$"&amp;ROW($AC126)-1) &lt;&gt; ""),ROW($AC$1:INDIRECT("$AC$"&amp;ROW($AC126)-1))), 1)+
IF(INDEX($AC:$AC, LOOKUP(2, 1 / ($AC$1:INDIRECT("$AC$"&amp;ROW($AC126)-1) &lt;&gt; ""),ROW($AC$1:INDIRECT("$AC$"&amp;ROW($AC126)-1))), 1)+
INDEX($AD:$AD, LOOKUP(2, 1 / ($AD$1:INDIRECT("$AD$"&amp;ROW($AD126)-1) &lt;&gt; ""),ROW($AD$1:INDIRECT("$AD$"&amp;ROW($AD126)-1))), 1)+
INDEX($AE:$AE, LOOKUP(2, 1 / ($AE$1:INDIRECT("$AE$"&amp;ROW($AE126)-1) &lt;&gt; ""),ROW($AE$1:INDIRECT("$AE$"&amp;ROW($AD126)-1))), 1)+
INDEX($AE:$AF, LOOKUP(2, 1 / ($AF$1:INDIRECT("$AF$"&amp;ROW($AF126)-1) &lt;&gt; ""),ROW($AF$1:INDIRECT("$AF$"&amp;ROW($AD126)-1))), 1)+
INDEX($AG:$AG, LOOKUP(2, 1 / ($AG$1:INDIRECT("$AG$"&amp;ROW($AG126)-1) &lt;&gt; ""),ROW($AG$1:INDIRECT("$AG$"&amp;ROW($AD126)-1))), 1)+
INDEX($AH:$AH, LOOKUP(2, 1 / ($AH$1:INDIRECT("$AH$"&amp;ROW($AH126)-1) &lt;&gt; ""),ROW($AH$1:INDIRECT("$AH$"&amp;ROW($AD126)-1))), 1)&gt;=510,0,
IF(INDEX($AC:$AC, LOOKUP(2, 1 / ($AC$1:INDIRECT("$AC$"&amp;ROW($AC126)-1) &lt;&gt; ""),ROW($AC$1:INDIRECT("$AC$"&amp;ROW($AC126)-1))), 1)&gt;=255,0,
VLOOKUP(INDIRECT("$G$"&amp;LOOKUP(2, 1 / ($AC$1:INDIRECT("$AC$"&amp;ROW($AC126)-1) &lt;&gt; ""),ROW($AC$1:INDIRECT("$AC$"&amp;ROW($AC126)-1)))), 'EV and Base'!$A$1:$N$671, 3, FALSE))))</f>
        <v/>
      </c>
      <c r="AD126" s="2" t="str" cm="1">
        <f t="array" aca="1" ref="AD126" ca="1">IF(NOT(ISNUMBER(INDEX($A:$A, LOOKUP(2, 1 / ($A$1:INDIRECT("$A$"&amp;ROW($A126)) &lt;&gt; ""),ROW($A$1:INDIRECT("$A$"&amp;ROW($A126)))), 1))), "",
INDEX($AD:$AD, LOOKUP(2, 1 / ($AD$1:INDIRECT("$AD$"&amp;ROW($AD126)-1) &lt;&gt; ""),ROW($AD$1:INDIRECT("$AD$"&amp;ROW($AD126)-1))), 1)+
IF(INDEX($AC:$AC, LOOKUP(2, 1 / ($AC$1:INDIRECT("$AC$"&amp;ROW($AC126)-1) &lt;&gt; ""),ROW($AC$1:INDIRECT("$AC$"&amp;ROW($AC126)-1))), 1)+
INDEX($AD:$AD, LOOKUP(2, 1 / ($AD$1:INDIRECT("$AD$"&amp;ROW($AD126)-1) &lt;&gt; ""),ROW($AD$1:INDIRECT("$AD$"&amp;ROW($AD126)-1))), 1)+
INDEX($AE:$AE, LOOKUP(2, 1 / ($AE$1:INDIRECT("$AE$"&amp;ROW($AE126)-1) &lt;&gt; ""),ROW($AE$1:INDIRECT("$AE$"&amp;ROW($AD126)-1))), 1)+
INDEX($AE:$AF, LOOKUP(2, 1 / ($AF$1:INDIRECT("$AF$"&amp;ROW($AF126)-1) &lt;&gt; ""),ROW($AF$1:INDIRECT("$AF$"&amp;ROW($AD126)-1))), 1)+
INDEX($AG:$AG, LOOKUP(2, 1 / ($AG$1:INDIRECT("$AG$"&amp;ROW($AG126)-1) &lt;&gt; ""),ROW($AG$1:INDIRECT("$AG$"&amp;ROW($AD126)-1))), 1)+
INDEX($AH:$AH, LOOKUP(2, 1 / ($AH$1:INDIRECT("$AH$"&amp;ROW($AH126)-1) &lt;&gt; ""),ROW($AH$1:INDIRECT("$AH$"&amp;ROW($AD126)-1))), 1)&gt;=510,0,
IF(INDEX($AD:$AD, LOOKUP(2, 1 / ($AD$1:INDIRECT("$AD$"&amp;ROW($AD126)-1) &lt;&gt; ""),ROW($AD$1:INDIRECT("$AD$"&amp;ROW($AD126)-1))), 1)&gt;=255,0,
VLOOKUP(INDIRECT("$G$"&amp;LOOKUP(2, 1 / ($AD$1:INDIRECT("$AD$"&amp;ROW($AD126)-1) &lt;&gt; ""),ROW($AD$1:INDIRECT("$AD$"&amp;ROW($AD126)-1)))), 'EV and Base'!$A$1:$N$671, 4, FALSE))))</f>
        <v/>
      </c>
      <c r="AE126" s="2" t="str" cm="1">
        <f t="array" aca="1" ref="AE126" ca="1">IF(NOT(ISNUMBER(INDEX($A:$A,LOOKUP(2,1/($A$1:INDIRECT("$A$"&amp;ROW($A126))&lt;&gt;""),ROW($A$1:INDIRECT("$A$"&amp;ROW($A126)))),1))),"",
INDEX($AE:$AE,LOOKUP(2,1/($AE$1:INDIRECT("$AE$"&amp;ROW($AE126)-1)&lt;&gt;""),ROW($AE$1:INDIRECT("$AE$"&amp;ROW($AE126)-1))),1)+
IF(INDEX($AC:$AC,LOOKUP(2,1/($AC$1:INDIRECT("$AC$"&amp;ROW($AC126)-1)&lt;&gt;""),ROW($AC$1:INDIRECT("$AC$"&amp;ROW($AC126)-1))),1)+
INDEX($AD:$AD,LOOKUP(2,1/($AD$1:INDIRECT("$AD$"&amp;ROW($AD126)-1)&lt;&gt;""),ROW($AD$1:INDIRECT("$AD$"&amp;ROW($AD126)-1))),1)+
INDEX($AE:$AE,LOOKUP(2,1/($AE$1:INDIRECT("$AE$"&amp;ROW($AE126)-1)&lt;&gt;""),ROW($AE$1:INDIRECT("$AE$"&amp;ROW($AD126)-1))),1)+
INDEX($AE:$AF,LOOKUP(2,1/($AF$1:INDIRECT("$AF$"&amp;ROW($AF126)-1)&lt;&gt;""),ROW($AF$1:INDIRECT("$AF$"&amp;ROW($AD126)-1))),1)+
INDEX($AG:$AG,LOOKUP(2,1/($AG$1:INDIRECT("$AG$"&amp;ROW($AG126)-1)&lt;&gt;""),ROW($AG$1:INDIRECT("$AG$"&amp;ROW($AD126)-1))),1)+
INDEX($AH:$AH,LOOKUP(2,1/($AH$1:INDIRECT("$AH$"&amp;ROW($AH126)-1)&lt;&gt;""),ROW($AH$1:INDIRECT("$AH$"&amp;ROW($AD126)-1))),1)&gt;=510,0,
IF(INDEX($AE:$AE,LOOKUP(2,1/($AE$1:INDIRECT("$AE$"&amp;ROW($AE126)-1)&lt;&gt;""),ROW($AE$1:INDIRECT("$AE$"&amp;ROW($AE126)-1))),1)&gt;=255,0,
VLOOKUP(INDIRECT("$G$"&amp;LOOKUP(2,1/($AE$1:INDIRECT("$AE$"&amp;ROW($AE126)-1)&lt;&gt;""),ROW($AE$1:INDIRECT("$AE$"&amp;ROW($AE126)-1)))),'EV and Base'!$A$1:$N$671,5,FALSE))))</f>
        <v/>
      </c>
      <c r="AF126" s="2" t="str" cm="1">
        <f t="array" aca="1" ref="AF126" ca="1">IF(NOT(ISNUMBER(INDEX($A:$A, LOOKUP(2, 1 / ($A$1:INDIRECT("$A$"&amp;ROW($A126)) &lt;&gt; ""),ROW($A$1:INDIRECT("$A$"&amp;ROW($A126)))), 1))), "",
INDEX($AF:$AF, LOOKUP(2, 1 / ($AF$1:INDIRECT("$AF$"&amp;ROW($AF126)-1) &lt;&gt; ""),ROW($AF$1:INDIRECT("$AF$"&amp;ROW($AF126)-1))), 1)+
IF(INDEX($AC:$AC, LOOKUP(2, 1 / ($AC$1:INDIRECT("$AC$"&amp;ROW($AC126)-1) &lt;&gt; ""),ROW($AC$1:INDIRECT("$AC$"&amp;ROW($AC126)-1))), 1)+
INDEX($AD:$AD, LOOKUP(2, 1 / ($AD$1:INDIRECT("$AD$"&amp;ROW($AD126)-1) &lt;&gt; ""),ROW($AD$1:INDIRECT("$AD$"&amp;ROW($AD126)-1))), 1)+
INDEX($AE:$AE, LOOKUP(2, 1 / ($AE$1:INDIRECT("$AE$"&amp;ROW($AE126)-1) &lt;&gt; ""),ROW($AE$1:INDIRECT("$AE$"&amp;ROW($AD126)-1))), 1)+
INDEX($AE:$AF, LOOKUP(2, 1 / ($AF$1:INDIRECT("$AF$"&amp;ROW($AF126)-1) &lt;&gt; ""),ROW($AF$1:INDIRECT("$AF$"&amp;ROW($AD126)-1))), 1)+
INDEX($AG:$AG, LOOKUP(2, 1 / ($AG$1:INDIRECT("$AG$"&amp;ROW($AG126)-1) &lt;&gt; ""),ROW($AG$1:INDIRECT("$AG$"&amp;ROW($AD126)-1))), 1)+
INDEX($AH:$AH, LOOKUP(2, 1 / ($AH$1:INDIRECT("$AH$"&amp;ROW($AH126)-1) &lt;&gt; ""),ROW($AH$1:INDIRECT("$AH$"&amp;ROW($AD126)-1))), 1)&gt;=510,0,
IF(INDEX($AF:$AF, LOOKUP(2, 1 / ($AF$1:INDIRECT("$AF$"&amp;ROW($AF126)-1) &lt;&gt; ""),ROW($AF$1:INDIRECT("$AF$"&amp;ROW($AF126)-1))), 1)&gt;=255,0,
VLOOKUP(INDIRECT("$G$"&amp;LOOKUP(2, 1 / ($AF$1:INDIRECT("$AF$"&amp;ROW($AF126)-1) &lt;&gt; ""),ROW($AF$1:INDIRECT("$AF$"&amp;ROW($AF126)-1)))), 'EV and Base'!$A$1:$N$671, 6, FALSE))))</f>
        <v/>
      </c>
      <c r="AG126" s="2" t="str" cm="1">
        <f t="array" aca="1" ref="AG126" ca="1">IF(NOT(ISNUMBER(INDEX($A:$A, LOOKUP(2, 1 / ($A$1:INDIRECT("$A$"&amp;ROW($A126)) &lt;&gt; ""),ROW($A$1:INDIRECT("$A$"&amp;ROW($A126)))), 1))), "",
INDEX($AG:$AG, LOOKUP(2, 1 / ($AG$1:INDIRECT("$AG$"&amp;ROW($AG126)-1) &lt;&gt; ""),ROW($AG$1:INDIRECT("$AG$"&amp;ROW($AG126)-1))), 1)+
IF(INDEX($AC:$AC, LOOKUP(2, 1 / ($AC$1:INDIRECT("$AC$"&amp;ROW($AC126)-1) &lt;&gt; ""),ROW($AC$1:INDIRECT("$AC$"&amp;ROW($AC126)-1))), 1)+
INDEX($AD:$AD, LOOKUP(2, 1 / ($AD$1:INDIRECT("$AD$"&amp;ROW($AD126)-1) &lt;&gt; ""),ROW($AD$1:INDIRECT("$AD$"&amp;ROW($AD126)-1))), 1)+
INDEX($AE:$AE, LOOKUP(2, 1 / ($AE$1:INDIRECT("$AE$"&amp;ROW($AE126)-1) &lt;&gt; ""),ROW($AE$1:INDIRECT("$AE$"&amp;ROW($AD126)-1))), 1)+
INDEX($AE:$AF, LOOKUP(2, 1 / ($AF$1:INDIRECT("$AF$"&amp;ROW($AF126)-1) &lt;&gt; ""),ROW($AF$1:INDIRECT("$AF$"&amp;ROW($AD126)-1))), 1)+
INDEX($AG:$AG, LOOKUP(2, 1 / ($AG$1:INDIRECT("$AG$"&amp;ROW($AG126)-1) &lt;&gt; ""),ROW($AG$1:INDIRECT("$AG$"&amp;ROW($AD126)-1))), 1)+
INDEX($AH:$AH, LOOKUP(2, 1 / ($AH$1:INDIRECT("$AH$"&amp;ROW($AH126)-1) &lt;&gt; ""),ROW($AH$1:INDIRECT("$AH$"&amp;ROW($AD126)-1))), 1)&gt;=510,0,
IF(INDEX($AG:$AG, LOOKUP(2, 1 / ($AG$1:INDIRECT("$AG$"&amp;ROW($AG126)-1) &lt;&gt; ""),ROW($AG$1:INDIRECT("$AG$"&amp;ROW($AG126)-1))), 1)&gt;=255,0,
VLOOKUP(INDIRECT("$G$"&amp;LOOKUP(2, 1 / ($AG$1:INDIRECT("$AG$"&amp;ROW($AG126)-1) &lt;&gt; ""),ROW($AG$1:INDIRECT("$AG$"&amp;ROW($AG126)-1)))), 'EV and Base'!$A$1:$N$671, 7, FALSE))))</f>
        <v/>
      </c>
      <c r="AH126" s="24" t="str" cm="1">
        <f t="array" aca="1" ref="AH126" ca="1">IF(NOT(ISNUMBER(INDEX($A:$A,LOOKUP(2,1/($A$1:INDIRECT("$A$"&amp;ROW($A126))&lt;&gt;""),ROW($A$1:INDIRECT("$A$"&amp;ROW($A126)))),1))),"",
INDEX($AH:$AH,LOOKUP(2,1/($AH$1:INDIRECT("$AH$"&amp;ROW($AH126)-1)&lt;&gt;""),ROW($AH$1:INDIRECT("$AH$"&amp;ROW($AH126)-1))),1)+
IF(INDEX($AC:$AC,LOOKUP(2,1/($AC$1:INDIRECT("$AC$"&amp;ROW($AC126)-1)&lt;&gt;""),ROW($AC$1:INDIRECT("$AC$"&amp;ROW($AC126)-1))),1)+
INDEX($AD:$AD,LOOKUP(2,1/($AD$1:INDIRECT("$AD$"&amp;ROW($AD126)-1)&lt;&gt;""),ROW($AD$1:INDIRECT("$AD$"&amp;ROW($AD126)-1))),1)+
INDEX($AE:$AE,LOOKUP(2,1/($AE$1:INDIRECT("$AE$"&amp;ROW($AE126)-1)&lt;&gt;""),ROW($AE$1:INDIRECT("$AE$"&amp;ROW($AD126)-1))),1)+
INDEX($AE:$AF,LOOKUP(2,1/($AF$1:INDIRECT("$AF$"&amp;ROW($AF126)-1)&lt;&gt;""),ROW($AF$1:INDIRECT("$AF$"&amp;ROW($AD126)-1))),1)+
INDEX($AG:$AG,LOOKUP(2,1/($AG$1:INDIRECT("$AG$"&amp;ROW($AG126)-1)&lt;&gt;""),ROW($AG$1:INDIRECT("$AG$"&amp;ROW($AD126)-1))),1)+
INDEX($AH:$AH,LOOKUP(2,1/($AH$1:INDIRECT("$AH$"&amp;ROW($AH126)-1)&lt;&gt;""),ROW($AH$1:INDIRECT("$AH$"&amp;ROW($AD126)-1))),1)&gt;=510,0,
IF(INDEX($AH:$AH,LOOKUP(2,1/($AH$1:INDIRECT("$AH$"&amp;ROW($AH126)-1)&lt;&gt;""),ROW($AH$1:INDIRECT("$AH$"&amp;ROW($AH126)-1))),1)&gt;=255,0,
VLOOKUP(INDIRECT("$G$"&amp;LOOKUP(2,1/($AH$1:INDIRECT("$AH$"&amp;ROW($AH126)-1)&lt;&gt;""),ROW($AH$1:INDIRECT("$AH$"&amp;ROW($AH126)-1)))),'EV and Base'!$A$1:$N$671,8,FALSE))))</f>
        <v/>
      </c>
      <c r="AI126" s="29" t="str" cm="1">
        <f t="array" aca="1" ref="AI126" ca="1">IF(NOT(ISNUMBER(INDEX($A:$A,LOOKUP(2,1/($A$1:INDIRECT("$A$"&amp;ROW($A126))&lt;&gt;""),ROW($A$1:INDIRECT("$A$"&amp;ROW($A126)))),1))),"",
ROUNDDOWN((((2*VLOOKUP($AA126,'EV and Base'!$A$1:$N$671,9,FALSE))+31+ROUNDDOWN($AC126/4,0))*$AB126)/100,0)+$AB126+10)</f>
        <v/>
      </c>
      <c r="AJ126" s="21" t="str" cm="1">
        <f t="array" aca="1" ref="AJ126" ca="1">IF(NOT(ISNUMBER(INDEX($A:$A, LOOKUP(2, 1 / ($A$1:INDIRECT("$A$"&amp;ROW($A126)) &lt;&gt; ""),ROW($A$1:INDIRECT("$A$"&amp;ROW($A126)))), 1))), "",
ROUNDDOWN((ROUNDDOWN((((2*VLOOKUP($AA126, 'EV and Base'!$A$1:$N$671, 10, FALSE))+31+ROUNDDOWN($AD126/4, 0))*$AB126)/100, 0)+5)*1.1, 0))</f>
        <v/>
      </c>
      <c r="AK126" s="21" t="str" cm="1">
        <f t="array" aca="1" ref="AK126" ca="1">IF(NOT(ISNUMBER(INDEX($A:$A, LOOKUP(2, 1 / ($A$1:INDIRECT("$A$"&amp;ROW($A126)) &lt;&gt; ""),ROW($A$1:INDIRECT("$A$"&amp;ROW($A126)))), 1))), "",
ROUNDDOWN((ROUNDDOWN((((2*VLOOKUP($AA126, 'EV and Base'!$A$1:$N$671, 11, FALSE))+30+ROUNDDOWN($AE126/4, 0))*$AB126)/100, 0)+5), 0)
&amp;"-"&amp;
ROUNDDOWN((ROUNDDOWN((((2*VLOOKUP($AA126, 'EV and Base'!$A$1:$N$671, 11, FALSE))+31+ROUNDDOWN($AE126/4, 0))*$AB126)/100, 0)+5), 0))</f>
        <v/>
      </c>
      <c r="AL126" s="21" t="str" cm="1">
        <f t="array" aca="1" ref="AL126" ca="1">IF(NOT(ISNUMBER(INDEX($A:$A, LOOKUP(2, 1 / ($A$1:INDIRECT("$A$"&amp;ROW($A126)) &lt;&gt; ""),ROW($A$1:INDIRECT("$A$"&amp;ROW($A126)))), 1))), "",
ROUNDDOWN((ROUNDDOWN((((2*VLOOKUP($AA126, 'EV and Base'!$A$1:$N$671, 12, FALSE))+0+ROUNDDOWN($AF126/4, 0))*$AB126)/100, 0)+5)*0.9, 0)
&amp;"-"&amp;
ROUNDDOWN((ROUNDDOWN((((2*VLOOKUP($AA126, 'EV and Base'!$A$1:$N$671, 12, FALSE))+31+ROUNDDOWN($AF126/4, 0))*$AB126)/100, 0)+5)*0.9, 0))</f>
        <v/>
      </c>
      <c r="AM126" s="21" t="str" cm="1">
        <f t="array" aca="1" ref="AM126" ca="1">IF(NOT(ISNUMBER(INDEX($A:$A, LOOKUP(2, 1 / ($A$1:INDIRECT("$A$"&amp;ROW($A126)) &lt;&gt; ""),ROW($A$1:INDIRECT("$A$"&amp;ROW($A126)))), 1))), "",
ROUNDDOWN((ROUNDDOWN((((2*VLOOKUP($AA126, 'EV and Base'!$A$1:$N$671, 13, FALSE))+30+ROUNDDOWN($AG126/4, 0))*$AB126)/100, 0)+5), 0)
&amp;"-"&amp;
ROUNDDOWN((ROUNDDOWN((((2*VLOOKUP($AA126, 'EV and Base'!$A$1:$N$671, 13, FALSE))+31+ROUNDDOWN($AG126/4, 0))*$AB126)/100, 0)+5), 0))</f>
        <v/>
      </c>
      <c r="AN126" s="25" t="str" cm="1">
        <f t="array" aca="1" ref="AN126" ca="1">IF(NOT(ISNUMBER(INDEX($A:$A, LOOKUP(2, 1 / ($A$1:INDIRECT("$A$"&amp;ROW($A126)) &lt;&gt; ""),ROW($A$1:INDIRECT("$A$"&amp;ROW($A126)))), 1))), "",
ROUNDDOWN((ROUNDDOWN((((2*VLOOKUP($AA126, 'EV and Base'!$A$1:$N$671, 14, FALSE))+31+ROUNDDOWN($AH126/4, 0))*$AB126)/100, 0)+5), 0))</f>
        <v/>
      </c>
      <c r="AO126" s="23" t="str" cm="1">
        <f t="array" aca="1" ref="AO126" ca="1">IF(NOT(ISNUMBER(INDEX($A:$A, LOOKUP(2, 1 / ($A$1:INDIRECT("$A$"&amp;ROW($A126)) &lt;&gt; ""),ROW($A$1:INDIRECT("$A$"&amp;ROW($A126)))), 1))), "",
ROUNDDOWN((((2*VLOOKUP($AA126, 'EV and Base'!$A$1:$N$671, 9, FALSE))+31+ROUNDDOWN($AC126/4, 0))*$AB126)/100, 0)+$AB126+10)</f>
        <v/>
      </c>
      <c r="AP126" s="2" t="str" cm="1">
        <f t="array" aca="1" ref="AP126" ca="1">IF(NOT(ISNUMBER(INDEX($A:$A, LOOKUP(2, 1 / ($A$1:INDIRECT("$A$"&amp;ROW($A126)) &lt;&gt; ""),ROW($A$1:INDIRECT("$A$"&amp;ROW($A126)))), 1))), "",
ROUNDDOWN((ROUNDDOWN((((2*VLOOKUP($AA126, 'EV and Base'!$A$1:$N$671, 10, FALSE))+31+ROUNDDOWN($AD126/4, 0))*$AB126)/100, 0)+5)*1.1, 0))</f>
        <v/>
      </c>
      <c r="AQ126" s="2" t="str" cm="1">
        <f t="array" aca="1" ref="AQ126" ca="1">IF(NOT(ISNUMBER(INDEX($A:$A, LOOKUP(2, 1 / ($A$1:INDIRECT("$A$"&amp;ROW($A126)) &lt;&gt; ""),ROW($A$1:INDIRECT("$A$"&amp;ROW($A126)))), 1))), "",
ROUNDDOWN((ROUNDDOWN((((2*VLOOKUP($AA126, 'EV and Base'!$A$1:$N$671, 11, FALSE))+$AV$2+ROUNDDOWN($AE126/4, 0))*$AB126)/100, 0)+5), 0))</f>
        <v/>
      </c>
      <c r="AR126" s="22" t="str" cm="1">
        <f t="array" aca="1" ref="AR126" ca="1">IF(NOT(ISNUMBER(INDEX($A:$A, LOOKUP(2, 1 / ($A$1:INDIRECT("$A$"&amp;ROW($A126)) &lt;&gt; ""),ROW($A$1:INDIRECT("$A$"&amp;ROW($A126)))), 1))), "",
ROUNDDOWN((ROUNDDOWN((((2*VLOOKUP($AA126, 'EV and Base'!$A$1:$N$671, 12, FALSE))+$AW$2+ROUNDDOWN($AF126/4, 0))*$AB126)/100, 0)+5)*0.9, 0))</f>
        <v/>
      </c>
      <c r="AS126" s="2" t="str" cm="1">
        <f t="array" aca="1" ref="AS126" ca="1">IF(NOT(ISNUMBER(INDEX($A:$A, LOOKUP(2, 1 / ($A$1:INDIRECT("$A$"&amp;ROW($A126)) &lt;&gt; ""),ROW($A$1:INDIRECT("$A$"&amp;ROW($A126)))), 1))), "",
ROUNDDOWN((ROUNDDOWN((((2*VLOOKUP($AA126, 'EV and Base'!$A$1:$N$671, 13, FALSE))+$AX$2+ROUNDDOWN($AG126/4, 0))*$AB126)/100, 0)+5), 0))</f>
        <v/>
      </c>
      <c r="AT126" s="24" t="str" cm="1">
        <f t="array" aca="1" ref="AT126" ca="1">IF(NOT(ISNUMBER(INDEX($A:$A, LOOKUP(2, 1 / ($A$1:INDIRECT("$A$"&amp;ROW($A126)) &lt;&gt; ""),ROW($A$1:INDIRECT("$A$"&amp;ROW($A126)))), 1))), "",
ROUNDDOWN((ROUNDDOWN((((2*VLOOKUP($AA126, 'EV and Base'!$A$1:$N$671, 14, FALSE))+31+ROUNDDOWN($AH126/4, 0))*$AB126)/100, 0)+5), 0))</f>
        <v/>
      </c>
      <c r="AU126" s="28"/>
      <c r="AY126" t="str" cm="1">
        <f t="array" aca="1" ref="AY126" ca="1">IF(NOT(ISNUMBER(INDEX($A:$A,LOOKUP(2,1/($A$1:INDIRECT("$A$"&amp;ROW($A126))&lt;&gt;""),ROW($A$1:INDIRECT("$A$"&amp;ROW($A126)))),1))),"",
INDEX($AY:$AY,LOOKUP(2,1/($AY$1:INDIRECT("$AY$"&amp;ROW($AY126)-1)&lt;&gt;""),ROW($AY$1:INDIRECT("$AY$"&amp;ROW($AY126)-1))),1)+$BL126)</f>
        <v/>
      </c>
      <c r="AZ126" s="3" t="str" cm="1">
        <f t="array" aca="1" ref="AZ126" ca="1">IF(NOT(ISNUMBER(INDEX($A:$A, LOOKUP(2, 1 / ($A$1:INDIRECT("$A$"&amp;ROW($A126)) &lt;&gt; ""),ROW($A$1:INDIRECT("$A$"&amp;ROW($A126)))), 1))), "",
VLOOKUP(INDIRECT("$G$"&amp;LOOKUP(2, 1 / ($AY$1:INDIRECT("$AY$"&amp;ROW($AY126)-1) &lt;&gt; ""),ROW($AY$1:INDIRECT("$AY$"&amp;ROW($AY126)-1)))),'EV and Base'!A121:N791,2,FALSE))</f>
        <v/>
      </c>
      <c r="BA126" s="3" t="str" cm="1">
        <f t="array" aca="1" ref="BA126" ca="1">IF(NOT(ISNUMBER(INDEX($A:$A, LOOKUP(2, 1 / ($A$1:INDIRECT("$A$"&amp;ROW($A126)) &lt;&gt; ""),ROW($A$1:INDIRECT("$A$"&amp;ROW($A126)))), 1))), "",
INDIRECT("$I$"&amp;LOOKUP(2, 1 / ($AY$1:INDIRECT("$AY$"&amp;ROW($AY126)-1) &lt;&gt; ""),ROW($AY$1:INDIRECT("$AY$"&amp;ROW($AY126)-1)))))</f>
        <v/>
      </c>
      <c r="BB126" s="1" t="str" cm="1">
        <f t="array" aca="1" ref="BB126" ca="1">IF(NOT(ISNUMBER(INDEX($A:$A, LOOKUP(2, 1 / ($A$1:INDIRECT("$A$"&amp;ROW($A126)) &lt;&gt; ""),ROW($A$1:INDIRECT("$A$"&amp;ROW($A126)))), 1))), "",
INDIRECT("$AB$"&amp;LOOKUP(2, 1 / ($AY$1:INDIRECT("$AY$"&amp;ROW($AY126)-1) &lt;&gt; ""),ROW($AY$1:INDIRECT("$AY$"&amp;ROW($AY126)-1)))))</f>
        <v/>
      </c>
      <c r="BC126" s="3" t="str" cm="1">
        <f t="array" aca="1" ref="BC126" ca="1">IF(NOT(ISNUMBER(INDEX($A:$A,LOOKUP(2,1/($A$1:INDIRECT("$A$"&amp;ROW($A126))&lt;&gt;""),ROW($A$1:INDIRECT("$A$"&amp;ROW($A126)))),1))),"",
$BA126+$BA126+10)</f>
        <v/>
      </c>
      <c r="BD126" s="3" t="str" cm="1">
        <f t="array" aca="1" ref="BD126" ca="1">IF(NOT(ISNUMBER(INDEX($A:$A,LOOKUP(2,1/($A$1:INDIRECT("$A$"&amp;ROW($A126))&lt;&gt;""),ROW($A$1:INDIRECT("$A$"&amp;ROW($A126)))),1))),"",
$BA126+$BB126+10)</f>
        <v/>
      </c>
      <c r="BE126" s="3" t="str" cm="1">
        <f t="array" aca="1" ref="BE126" ca="1">IF(NOT(ISNUMBER(INDEX($A:$A,LOOKUP(2,1/($A$1:INDIRECT("$A$"&amp;ROW($A126))&lt;&gt;""),ROW($A$1:INDIRECT("$A$"&amp;ROW($A126)))),1))),"",
$BC126*$BC126)</f>
        <v/>
      </c>
      <c r="BF126" s="3" t="str" cm="1">
        <f t="array" aca="1" ref="BF126" ca="1">IF(NOT(ISNUMBER(INDEX($A:$A,LOOKUP(2,1/($A$1:INDIRECT("$A$"&amp;ROW($A126))&lt;&gt;""),ROW($A$1:INDIRECT("$A$"&amp;ROW($A126)))),1))),"",
$BD126*$BD126)</f>
        <v/>
      </c>
      <c r="BG126" s="3" t="str" cm="1">
        <f t="array" aca="1" ref="BG126" ca="1">IF(NOT(ISNUMBER(INDEX($A:$A,LOOKUP(2,1/($A$1:INDIRECT("$A$"&amp;ROW($A126))&lt;&gt;""),ROW($A$1:INDIRECT("$A$"&amp;ROW($A126)))),1))),"",
_xlfn.FLOOR.MATH(1.5*_xlfn.FLOOR.MATH($AZ126*BA126/5)))</f>
        <v/>
      </c>
      <c r="BH126" s="3" t="str" cm="1">
        <f t="array" aca="1" ref="BH126" ca="1">IF(NOT(ISNUMBER(INDEX($A:$A, LOOKUP(2, 1 / ($A$1:INDIRECT("$A$"&amp;ROW($A126)) &lt;&gt; ""),ROW($A$1:INDIRECT("$A$"&amp;ROW($A126)))), 1))), "",
_xlfn.FLOOR.MATH($BG126/IF(OR(INDIRECT("$C$"&amp;LOOKUP(2, 1 / ($AY$1:INDIRECT("$AY$"&amp;ROW($AY126)-1) &lt;&gt; ""),ROW($AY$1:INDIRECT("$AY$"&amp;ROW($AY126)-1))))="Multi",
INDIRECT("$C$"&amp;LOOKUP(2, 1 / ($AY$1:INDIRECT("$AY$"&amp;ROW($AY126)-1) &lt;&gt; ""),ROW($AY$1:INDIRECT("$AY$"&amp;ROW($AY126)-1))))="Double"),2,1)))</f>
        <v/>
      </c>
      <c r="BI126" s="3" t="str" cm="1">
        <f t="array" aca="1" ref="BI126" ca="1">IF(NOT(ISNUMBER(INDEX($A:$A,LOOKUP(2,1/($A$1:INDIRECT("$A$"&amp;ROW($A126))&lt;&gt;""),ROW($A$1:INDIRECT("$A$"&amp;ROW($A126)))),1))),"",
VLOOKUP($BC126,GameFreakSQRT!$A$1:$B$200,2,FALSE))</f>
        <v/>
      </c>
      <c r="BJ126" s="3" t="str" cm="1">
        <f t="array" aca="1" ref="BJ126" ca="1">IF(NOT(ISNUMBER(INDEX($A:$A,LOOKUP(2,1/($A$1:INDIRECT("$A$"&amp;ROW($A126))&lt;&gt;""),ROW($A$1:INDIRECT("$A$"&amp;ROW($A126)))),1))),"",
VLOOKUP($BD126,GameFreakSQRT!$A$1:$B$200,2,FALSE))</f>
        <v/>
      </c>
      <c r="BK126" s="3" t="str" cm="1">
        <f t="array" aca="1" ref="BK126" ca="1">IF(NOT(ISNUMBER(INDEX($A:$A,LOOKUP(2,1/($A$1:INDIRECT("$A$"&amp;ROW($A126))&lt;&gt;""),ROW($A$1:INDIRECT("$A$"&amp;ROW($A126)))),1))),"",
_xlfn.FLOOR.MATH((($BI126*$BE126)*$BH126)/($BJ126*$BF126))+1)</f>
        <v/>
      </c>
      <c r="BL126" s="3" t="str" cm="1">
        <f t="array" aca="1" ref="BL126" ca="1">IF(NOT(ISNUMBER(INDEX($A:$A,LOOKUP(2,1/($A$1:INDIRECT("$A$"&amp;ROW($A126))&lt;&gt;""),ROW($A$1:INDIRECT("$A$"&amp;ROW($A126)))),1))),"",
_xlfn.FLOOR.MATH($BK126*IF(NOT(INDIRECT("$Z$"&amp;LOOKUP(2, 1 / ($AY$1:INDIRECT("$AY$"&amp;ROW($AY126)-1) &lt;&gt; ""),ROW($AY$1:INDIRECT("$AY$"&amp;ROW($AY126)-1))))=""),1.5,1)))</f>
        <v/>
      </c>
      <c r="BM126" s="3" t="str" cm="1">
        <f t="array" aca="1" ref="BM126" ca="1">IF(NOT(ISNUMBER(INDEX($A:$A, LOOKUP(2, 1 / ($A$1:INDIRECT("$A$"&amp;ROW($A126)) &lt;&gt; ""),ROW($A$1:INDIRECT("$A$"&amp;ROW($A126)))), 1))), "",
INDIRECT("$Y$"&amp;LOOKUP(2, 1 / ($AY$1:INDIRECT("$AY$"&amp;ROW($AY126)-1) &lt;&gt; ""),ROW($AY$1:INDIRECT("$AY$"&amp;ROW($AY126)-1)))))</f>
        <v/>
      </c>
      <c r="BN126" s="3" t="str">
        <f t="shared" ca="1" si="7"/>
        <v/>
      </c>
      <c r="CT126" s="3" t="str" cm="1">
        <f t="array" aca="1" ref="CT126" ca="1">IF(NOT(ISNUMBER(INDEX($A:$A, LOOKUP(2, 1 / ($A$1:INDIRECT("$A$"&amp;ROW($A126)) &lt;&gt; ""),ROW($A$1:INDIRECT("$A$"&amp;ROW($A126)))), 1))), "",
$AY126-INDEX($AY:$AY, LOOKUP(2, 1 / ($AY$1:INDIRECT("$AV$"&amp;ROW($AY126)-1) &lt;&gt; ""),ROW($AY$1:INDIRECT("$AV$"&amp;ROW($AY126)-1))), 1))</f>
        <v/>
      </c>
      <c r="CU126" s="3" t="str" cm="1">
        <f t="array" aca="1" ref="CU126" ca="1">IF(NOT(ISNUMBER(INDEX($A:$A, LOOKUP(2, 1 / ($A$1:INDIRECT("$A$"&amp;ROW($A126)) &lt;&gt; ""),ROW($A$1:INDIRECT("$A$"&amp;ROW($A126)))), 1))), "",
INDEX($Y:$Y, LOOKUP(2, 1 / ($Y$1:INDIRECT("$Y$"&amp;ROW($Y126)-1) &lt;&gt; ""),ROW($Y$1:INDIRECT("$Y$"&amp;ROW($Y126)-1))), 1))</f>
        <v/>
      </c>
      <c r="CV126" s="1" t="str">
        <f ca="1">IFERROR(VLOOKUP($AY126, 'Medium-Slow'!$A$1:$B$101, 2, TRUE),"")</f>
        <v/>
      </c>
    </row>
    <row r="127" spans="1:100" x14ac:dyDescent="0.45">
      <c r="A127" s="69" t="s">
        <v>75</v>
      </c>
      <c r="B127" s="69" t="s">
        <v>304</v>
      </c>
      <c r="C127" s="69" t="s">
        <v>46</v>
      </c>
      <c r="D127" s="69" t="s">
        <v>300</v>
      </c>
      <c r="E127" s="69" t="s">
        <v>301</v>
      </c>
      <c r="F127" s="56">
        <v>1</v>
      </c>
      <c r="G127" s="2" t="s">
        <v>170</v>
      </c>
      <c r="H127" s="2" t="s">
        <v>77</v>
      </c>
      <c r="I127" s="2">
        <v>18</v>
      </c>
      <c r="J127" s="2" t="s">
        <v>157</v>
      </c>
      <c r="K127" s="2" t="s">
        <v>171</v>
      </c>
      <c r="L127" s="2" t="s">
        <v>53</v>
      </c>
      <c r="M127" s="2" t="s">
        <v>172</v>
      </c>
      <c r="N127" s="2" t="s">
        <v>173</v>
      </c>
      <c r="O127" s="2" t="s">
        <v>174</v>
      </c>
      <c r="P127" s="2" t="s">
        <v>305</v>
      </c>
      <c r="Q127" s="2">
        <v>0</v>
      </c>
      <c r="R127" s="2">
        <f>_xlfn.FLOOR.MATH((((2*VLOOKUP(G127, 'EV and Base'!$A$1:$N$671, 9, FALSE))+$Q127)*$I127)/100)+$I127+10</f>
        <v>46</v>
      </c>
      <c r="S127" s="2">
        <f>_xlfn.FLOOR.MATH((_xlfn.FLOOR.MATH((((2*VLOOKUP($G127, 'EV and Base'!$A$1:$N$671, 10, FALSE))+$Q127)*$I127)/100)+5)*
IF(OR($J127="Lonely", $J127="Brave", $J127="Adamant", $J127="Naughty"), 1.1,
IF(OR($J127="Bold", $J127="Timid", $J127="Modest", $J127="Calm"), 0.9, 1)))</f>
        <v>23</v>
      </c>
      <c r="T127" s="2">
        <f>_xlfn.FLOOR.MATH((_xlfn.FLOOR.MATH((((2*VLOOKUP($G127, 'EV and Base'!$A$1:$N$671, 11, FALSE))+$Q127)*$I127)/100)+5)*
IF(OR($J127="Bold", $J127="Relaxed", $J127="Impish", $J127="Lax"), 1.1,
IF(OR($J127="Lonely", $J127="Hasty", $J127="Mild", $J127="Gentle"), 0.9, 1)))</f>
        <v>19</v>
      </c>
      <c r="U127" s="2">
        <f>_xlfn.FLOOR.MATH((_xlfn.FLOOR.MATH((((2*VLOOKUP($G127, 'EV and Base'!$A$1:$N$671, 12, FALSE))+$Q127)*$I127)/100)+5)*
IF(OR($J127="Modest", $J127="Mild", $J127="Quiet", $J127="Rash"), 1.1,
IF(OR($J127="Adamant", $J127="Impish", $J127="Jolly", $J127="Careful"), 0.9, 1)))</f>
        <v>23</v>
      </c>
      <c r="V127" s="2">
        <f>_xlfn.FLOOR.MATH((_xlfn.FLOOR.MATH((((2*VLOOKUP($G127, 'EV and Base'!$A$1:$N$671, 13, FALSE))+$Q127)*$I127)/100)+5)*
IF(OR($J127="Calm", $J127="Gentle", $J127="Sassy", $J127="Careful"), 1.1,
IF(OR($J127="Naughty", $J127="Lax", $J127="Naive", $J127="Rash"), 0.9, 1)))</f>
        <v>19</v>
      </c>
      <c r="W127" s="2">
        <f>_xlfn.FLOOR.MATH((_xlfn.FLOOR.MATH((((2*VLOOKUP($G127, 'EV and Base'!$A$1:$N$671, 14, FALSE))+$Q127)*$I127)/100)+5)*
IF(OR($J127="Timid", $J127="Hasty", $J127="Jolly", $J127="Naive"), 1.1,
IF(OR($J127="Brave", $J127="Relaxed", $J127="Quiet", $J127="Sassy"), 0.9, 1)))</f>
        <v>28</v>
      </c>
      <c r="X127" s="69">
        <v>576</v>
      </c>
      <c r="AA127" s="23" t="str" cm="1">
        <f t="array" aca="1" ref="AA127" ca="1">IF(NOT(ISNUMBER(INDEX($A:$A,LOOKUP(2,1/($A$1:INDIRECT("$A$"&amp;ROW($A127))&lt;&gt;""),ROW($A$1:INDIRECT("$A$"&amp;ROW($A127)))),1))),"",
IF(NOT(ISNUMBER($A127)),$AA126,
IF($AB127&lt;16,"Lillipup",
IF($AB127&lt;32,"Herdier",
"Stoutland"))))</f>
        <v/>
      </c>
      <c r="AB127" s="25" t="str" cm="1">
        <f t="array" aca="1" ref="AB127" ca="1">IF(NOT(ISNUMBER(INDEX($A:$A, LOOKUP(2, 1 / ($A$1:INDIRECT("$A$"&amp;ROW($A127)) &lt;&gt; ""),ROW($A$1:INDIRECT("$A$"&amp;ROW($A127)))), 1))), "",
VLOOKUP($AY127,'Medium-Slow'!$A$1:$B$101,2,TRUE))</f>
        <v/>
      </c>
      <c r="AC127" s="23" t="str" cm="1">
        <f t="array" aca="1" ref="AC127" ca="1">IF(NOT(ISNUMBER(INDEX($A:$A, LOOKUP(2, 1 / ($A$1:INDIRECT("$A$"&amp;ROW($A127)) &lt;&gt; ""),ROW($A$1:INDIRECT("$A$"&amp;ROW($A127)))), 1))), "",
INDEX($AC:$AC, LOOKUP(2, 1 / ($AC$1:INDIRECT("$AC$"&amp;ROW($AC127)-1) &lt;&gt; ""),ROW($AC$1:INDIRECT("$AC$"&amp;ROW($AC127)-1))), 1)+
IF(INDEX($AC:$AC, LOOKUP(2, 1 / ($AC$1:INDIRECT("$AC$"&amp;ROW($AC127)-1) &lt;&gt; ""),ROW($AC$1:INDIRECT("$AC$"&amp;ROW($AC127)-1))), 1)+
INDEX($AD:$AD, LOOKUP(2, 1 / ($AD$1:INDIRECT("$AD$"&amp;ROW($AD127)-1) &lt;&gt; ""),ROW($AD$1:INDIRECT("$AD$"&amp;ROW($AD127)-1))), 1)+
INDEX($AE:$AE, LOOKUP(2, 1 / ($AE$1:INDIRECT("$AE$"&amp;ROW($AE127)-1) &lt;&gt; ""),ROW($AE$1:INDIRECT("$AE$"&amp;ROW($AD127)-1))), 1)+
INDEX($AE:$AF, LOOKUP(2, 1 / ($AF$1:INDIRECT("$AF$"&amp;ROW($AF127)-1) &lt;&gt; ""),ROW($AF$1:INDIRECT("$AF$"&amp;ROW($AD127)-1))), 1)+
INDEX($AG:$AG, LOOKUP(2, 1 / ($AG$1:INDIRECT("$AG$"&amp;ROW($AG127)-1) &lt;&gt; ""),ROW($AG$1:INDIRECT("$AG$"&amp;ROW($AD127)-1))), 1)+
INDEX($AH:$AH, LOOKUP(2, 1 / ($AH$1:INDIRECT("$AH$"&amp;ROW($AH127)-1) &lt;&gt; ""),ROW($AH$1:INDIRECT("$AH$"&amp;ROW($AD127)-1))), 1)&gt;=510,0,
IF(INDEX($AC:$AC, LOOKUP(2, 1 / ($AC$1:INDIRECT("$AC$"&amp;ROW($AC127)-1) &lt;&gt; ""),ROW($AC$1:INDIRECT("$AC$"&amp;ROW($AC127)-1))), 1)&gt;=255,0,
VLOOKUP(INDIRECT("$G$"&amp;LOOKUP(2, 1 / ($AC$1:INDIRECT("$AC$"&amp;ROW($AC127)-1) &lt;&gt; ""),ROW($AC$1:INDIRECT("$AC$"&amp;ROW($AC127)-1)))), 'EV and Base'!$A$1:$N$671, 3, FALSE))))</f>
        <v/>
      </c>
      <c r="AD127" s="2" t="str" cm="1">
        <f t="array" aca="1" ref="AD127" ca="1">IF(NOT(ISNUMBER(INDEX($A:$A, LOOKUP(2, 1 / ($A$1:INDIRECT("$A$"&amp;ROW($A127)) &lt;&gt; ""),ROW($A$1:INDIRECT("$A$"&amp;ROW($A127)))), 1))), "",
INDEX($AD:$AD, LOOKUP(2, 1 / ($AD$1:INDIRECT("$AD$"&amp;ROW($AD127)-1) &lt;&gt; ""),ROW($AD$1:INDIRECT("$AD$"&amp;ROW($AD127)-1))), 1)+
IF(INDEX($AC:$AC, LOOKUP(2, 1 / ($AC$1:INDIRECT("$AC$"&amp;ROW($AC127)-1) &lt;&gt; ""),ROW($AC$1:INDIRECT("$AC$"&amp;ROW($AC127)-1))), 1)+
INDEX($AD:$AD, LOOKUP(2, 1 / ($AD$1:INDIRECT("$AD$"&amp;ROW($AD127)-1) &lt;&gt; ""),ROW($AD$1:INDIRECT("$AD$"&amp;ROW($AD127)-1))), 1)+
INDEX($AE:$AE, LOOKUP(2, 1 / ($AE$1:INDIRECT("$AE$"&amp;ROW($AE127)-1) &lt;&gt; ""),ROW($AE$1:INDIRECT("$AE$"&amp;ROW($AD127)-1))), 1)+
INDEX($AE:$AF, LOOKUP(2, 1 / ($AF$1:INDIRECT("$AF$"&amp;ROW($AF127)-1) &lt;&gt; ""),ROW($AF$1:INDIRECT("$AF$"&amp;ROW($AD127)-1))), 1)+
INDEX($AG:$AG, LOOKUP(2, 1 / ($AG$1:INDIRECT("$AG$"&amp;ROW($AG127)-1) &lt;&gt; ""),ROW($AG$1:INDIRECT("$AG$"&amp;ROW($AD127)-1))), 1)+
INDEX($AH:$AH, LOOKUP(2, 1 / ($AH$1:INDIRECT("$AH$"&amp;ROW($AH127)-1) &lt;&gt; ""),ROW($AH$1:INDIRECT("$AH$"&amp;ROW($AD127)-1))), 1)&gt;=510,0,
IF(INDEX($AD:$AD, LOOKUP(2, 1 / ($AD$1:INDIRECT("$AD$"&amp;ROW($AD127)-1) &lt;&gt; ""),ROW($AD$1:INDIRECT("$AD$"&amp;ROW($AD127)-1))), 1)&gt;=255,0,
VLOOKUP(INDIRECT("$G$"&amp;LOOKUP(2, 1 / ($AD$1:INDIRECT("$AD$"&amp;ROW($AD127)-1) &lt;&gt; ""),ROW($AD$1:INDIRECT("$AD$"&amp;ROW($AD127)-1)))), 'EV and Base'!$A$1:$N$671, 4, FALSE))))</f>
        <v/>
      </c>
      <c r="AE127" s="2" t="str" cm="1">
        <f t="array" aca="1" ref="AE127" ca="1">IF(NOT(ISNUMBER(INDEX($A:$A,LOOKUP(2,1/($A$1:INDIRECT("$A$"&amp;ROW($A127))&lt;&gt;""),ROW($A$1:INDIRECT("$A$"&amp;ROW($A127)))),1))),"",
INDEX($AE:$AE,LOOKUP(2,1/($AE$1:INDIRECT("$AE$"&amp;ROW($AE127)-1)&lt;&gt;""),ROW($AE$1:INDIRECT("$AE$"&amp;ROW($AE127)-1))),1)+
IF(INDEX($AC:$AC,LOOKUP(2,1/($AC$1:INDIRECT("$AC$"&amp;ROW($AC127)-1)&lt;&gt;""),ROW($AC$1:INDIRECT("$AC$"&amp;ROW($AC127)-1))),1)+
INDEX($AD:$AD,LOOKUP(2,1/($AD$1:INDIRECT("$AD$"&amp;ROW($AD127)-1)&lt;&gt;""),ROW($AD$1:INDIRECT("$AD$"&amp;ROW($AD127)-1))),1)+
INDEX($AE:$AE,LOOKUP(2,1/($AE$1:INDIRECT("$AE$"&amp;ROW($AE127)-1)&lt;&gt;""),ROW($AE$1:INDIRECT("$AE$"&amp;ROW($AD127)-1))),1)+
INDEX($AE:$AF,LOOKUP(2,1/($AF$1:INDIRECT("$AF$"&amp;ROW($AF127)-1)&lt;&gt;""),ROW($AF$1:INDIRECT("$AF$"&amp;ROW($AD127)-1))),1)+
INDEX($AG:$AG,LOOKUP(2,1/($AG$1:INDIRECT("$AG$"&amp;ROW($AG127)-1)&lt;&gt;""),ROW($AG$1:INDIRECT("$AG$"&amp;ROW($AD127)-1))),1)+
INDEX($AH:$AH,LOOKUP(2,1/($AH$1:INDIRECT("$AH$"&amp;ROW($AH127)-1)&lt;&gt;""),ROW($AH$1:INDIRECT("$AH$"&amp;ROW($AD127)-1))),1)&gt;=510,0,
IF(INDEX($AE:$AE,LOOKUP(2,1/($AE$1:INDIRECT("$AE$"&amp;ROW($AE127)-1)&lt;&gt;""),ROW($AE$1:INDIRECT("$AE$"&amp;ROW($AE127)-1))),1)&gt;=255,0,
VLOOKUP(INDIRECT("$G$"&amp;LOOKUP(2,1/($AE$1:INDIRECT("$AE$"&amp;ROW($AE127)-1)&lt;&gt;""),ROW($AE$1:INDIRECT("$AE$"&amp;ROW($AE127)-1)))),'EV and Base'!$A$1:$N$671,5,FALSE))))</f>
        <v/>
      </c>
      <c r="AF127" s="2" t="str" cm="1">
        <f t="array" aca="1" ref="AF127" ca="1">IF(NOT(ISNUMBER(INDEX($A:$A, LOOKUP(2, 1 / ($A$1:INDIRECT("$A$"&amp;ROW($A127)) &lt;&gt; ""),ROW($A$1:INDIRECT("$A$"&amp;ROW($A127)))), 1))), "",
INDEX($AF:$AF, LOOKUP(2, 1 / ($AF$1:INDIRECT("$AF$"&amp;ROW($AF127)-1) &lt;&gt; ""),ROW($AF$1:INDIRECT("$AF$"&amp;ROW($AF127)-1))), 1)+
IF(INDEX($AC:$AC, LOOKUP(2, 1 / ($AC$1:INDIRECT("$AC$"&amp;ROW($AC127)-1) &lt;&gt; ""),ROW($AC$1:INDIRECT("$AC$"&amp;ROW($AC127)-1))), 1)+
INDEX($AD:$AD, LOOKUP(2, 1 / ($AD$1:INDIRECT("$AD$"&amp;ROW($AD127)-1) &lt;&gt; ""),ROW($AD$1:INDIRECT("$AD$"&amp;ROW($AD127)-1))), 1)+
INDEX($AE:$AE, LOOKUP(2, 1 / ($AE$1:INDIRECT("$AE$"&amp;ROW($AE127)-1) &lt;&gt; ""),ROW($AE$1:INDIRECT("$AE$"&amp;ROW($AD127)-1))), 1)+
INDEX($AE:$AF, LOOKUP(2, 1 / ($AF$1:INDIRECT("$AF$"&amp;ROW($AF127)-1) &lt;&gt; ""),ROW($AF$1:INDIRECT("$AF$"&amp;ROW($AD127)-1))), 1)+
INDEX($AG:$AG, LOOKUP(2, 1 / ($AG$1:INDIRECT("$AG$"&amp;ROW($AG127)-1) &lt;&gt; ""),ROW($AG$1:INDIRECT("$AG$"&amp;ROW($AD127)-1))), 1)+
INDEX($AH:$AH, LOOKUP(2, 1 / ($AH$1:INDIRECT("$AH$"&amp;ROW($AH127)-1) &lt;&gt; ""),ROW($AH$1:INDIRECT("$AH$"&amp;ROW($AD127)-1))), 1)&gt;=510,0,
IF(INDEX($AF:$AF, LOOKUP(2, 1 / ($AF$1:INDIRECT("$AF$"&amp;ROW($AF127)-1) &lt;&gt; ""),ROW($AF$1:INDIRECT("$AF$"&amp;ROW($AF127)-1))), 1)&gt;=255,0,
VLOOKUP(INDIRECT("$G$"&amp;LOOKUP(2, 1 / ($AF$1:INDIRECT("$AF$"&amp;ROW($AF127)-1) &lt;&gt; ""),ROW($AF$1:INDIRECT("$AF$"&amp;ROW($AF127)-1)))), 'EV and Base'!$A$1:$N$671, 6, FALSE))))</f>
        <v/>
      </c>
      <c r="AG127" s="2" t="str" cm="1">
        <f t="array" aca="1" ref="AG127" ca="1">IF(NOT(ISNUMBER(INDEX($A:$A, LOOKUP(2, 1 / ($A$1:INDIRECT("$A$"&amp;ROW($A127)) &lt;&gt; ""),ROW($A$1:INDIRECT("$A$"&amp;ROW($A127)))), 1))), "",
INDEX($AG:$AG, LOOKUP(2, 1 / ($AG$1:INDIRECT("$AG$"&amp;ROW($AG127)-1) &lt;&gt; ""),ROW($AG$1:INDIRECT("$AG$"&amp;ROW($AG127)-1))), 1)+
IF(INDEX($AC:$AC, LOOKUP(2, 1 / ($AC$1:INDIRECT("$AC$"&amp;ROW($AC127)-1) &lt;&gt; ""),ROW($AC$1:INDIRECT("$AC$"&amp;ROW($AC127)-1))), 1)+
INDEX($AD:$AD, LOOKUP(2, 1 / ($AD$1:INDIRECT("$AD$"&amp;ROW($AD127)-1) &lt;&gt; ""),ROW($AD$1:INDIRECT("$AD$"&amp;ROW($AD127)-1))), 1)+
INDEX($AE:$AE, LOOKUP(2, 1 / ($AE$1:INDIRECT("$AE$"&amp;ROW($AE127)-1) &lt;&gt; ""),ROW($AE$1:INDIRECT("$AE$"&amp;ROW($AD127)-1))), 1)+
INDEX($AE:$AF, LOOKUP(2, 1 / ($AF$1:INDIRECT("$AF$"&amp;ROW($AF127)-1) &lt;&gt; ""),ROW($AF$1:INDIRECT("$AF$"&amp;ROW($AD127)-1))), 1)+
INDEX($AG:$AG, LOOKUP(2, 1 / ($AG$1:INDIRECT("$AG$"&amp;ROW($AG127)-1) &lt;&gt; ""),ROW($AG$1:INDIRECT("$AG$"&amp;ROW($AD127)-1))), 1)+
INDEX($AH:$AH, LOOKUP(2, 1 / ($AH$1:INDIRECT("$AH$"&amp;ROW($AH127)-1) &lt;&gt; ""),ROW($AH$1:INDIRECT("$AH$"&amp;ROW($AD127)-1))), 1)&gt;=510,0,
IF(INDEX($AG:$AG, LOOKUP(2, 1 / ($AG$1:INDIRECT("$AG$"&amp;ROW($AG127)-1) &lt;&gt; ""),ROW($AG$1:INDIRECT("$AG$"&amp;ROW($AG127)-1))), 1)&gt;=255,0,
VLOOKUP(INDIRECT("$G$"&amp;LOOKUP(2, 1 / ($AG$1:INDIRECT("$AG$"&amp;ROW($AG127)-1) &lt;&gt; ""),ROW($AG$1:INDIRECT("$AG$"&amp;ROW($AG127)-1)))), 'EV and Base'!$A$1:$N$671, 7, FALSE))))</f>
        <v/>
      </c>
      <c r="AH127" s="24" t="str" cm="1">
        <f t="array" aca="1" ref="AH127" ca="1">IF(NOT(ISNUMBER(INDEX($A:$A,LOOKUP(2,1/($A$1:INDIRECT("$A$"&amp;ROW($A127))&lt;&gt;""),ROW($A$1:INDIRECT("$A$"&amp;ROW($A127)))),1))),"",
INDEX($AH:$AH,LOOKUP(2,1/($AH$1:INDIRECT("$AH$"&amp;ROW($AH127)-1)&lt;&gt;""),ROW($AH$1:INDIRECT("$AH$"&amp;ROW($AH127)-1))),1)+
IF(INDEX($AC:$AC,LOOKUP(2,1/($AC$1:INDIRECT("$AC$"&amp;ROW($AC127)-1)&lt;&gt;""),ROW($AC$1:INDIRECT("$AC$"&amp;ROW($AC127)-1))),1)+
INDEX($AD:$AD,LOOKUP(2,1/($AD$1:INDIRECT("$AD$"&amp;ROW($AD127)-1)&lt;&gt;""),ROW($AD$1:INDIRECT("$AD$"&amp;ROW($AD127)-1))),1)+
INDEX($AE:$AE,LOOKUP(2,1/($AE$1:INDIRECT("$AE$"&amp;ROW($AE127)-1)&lt;&gt;""),ROW($AE$1:INDIRECT("$AE$"&amp;ROW($AD127)-1))),1)+
INDEX($AE:$AF,LOOKUP(2,1/($AF$1:INDIRECT("$AF$"&amp;ROW($AF127)-1)&lt;&gt;""),ROW($AF$1:INDIRECT("$AF$"&amp;ROW($AD127)-1))),1)+
INDEX($AG:$AG,LOOKUP(2,1/($AG$1:INDIRECT("$AG$"&amp;ROW($AG127)-1)&lt;&gt;""),ROW($AG$1:INDIRECT("$AG$"&amp;ROW($AD127)-1))),1)+
INDEX($AH:$AH,LOOKUP(2,1/($AH$1:INDIRECT("$AH$"&amp;ROW($AH127)-1)&lt;&gt;""),ROW($AH$1:INDIRECT("$AH$"&amp;ROW($AD127)-1))),1)&gt;=510,0,
IF(INDEX($AH:$AH,LOOKUP(2,1/($AH$1:INDIRECT("$AH$"&amp;ROW($AH127)-1)&lt;&gt;""),ROW($AH$1:INDIRECT("$AH$"&amp;ROW($AH127)-1))),1)&gt;=255,0,
VLOOKUP(INDIRECT("$G$"&amp;LOOKUP(2,1/($AH$1:INDIRECT("$AH$"&amp;ROW($AH127)-1)&lt;&gt;""),ROW($AH$1:INDIRECT("$AH$"&amp;ROW($AH127)-1)))),'EV and Base'!$A$1:$N$671,8,FALSE))))</f>
        <v/>
      </c>
      <c r="AI127" s="29" t="str" cm="1">
        <f t="array" aca="1" ref="AI127" ca="1">IF(NOT(ISNUMBER(INDEX($A:$A,LOOKUP(2,1/($A$1:INDIRECT("$A$"&amp;ROW($A127))&lt;&gt;""),ROW($A$1:INDIRECT("$A$"&amp;ROW($A127)))),1))),"",
ROUNDDOWN((((2*VLOOKUP($AA127,'EV and Base'!$A$1:$N$671,9,FALSE))+31+ROUNDDOWN($AC127/4,0))*$AB127)/100,0)+$AB127+10)</f>
        <v/>
      </c>
      <c r="AJ127" s="21" t="str" cm="1">
        <f t="array" aca="1" ref="AJ127" ca="1">IF(NOT(ISNUMBER(INDEX($A:$A, LOOKUP(2, 1 / ($A$1:INDIRECT("$A$"&amp;ROW($A127)) &lt;&gt; ""),ROW($A$1:INDIRECT("$A$"&amp;ROW($A127)))), 1))), "",
ROUNDDOWN((ROUNDDOWN((((2*VLOOKUP($AA127, 'EV and Base'!$A$1:$N$671, 10, FALSE))+31+ROUNDDOWN($AD127/4, 0))*$AB127)/100, 0)+5)*1.1, 0))</f>
        <v/>
      </c>
      <c r="AK127" s="21" t="str" cm="1">
        <f t="array" aca="1" ref="AK127" ca="1">IF(NOT(ISNUMBER(INDEX($A:$A, LOOKUP(2, 1 / ($A$1:INDIRECT("$A$"&amp;ROW($A127)) &lt;&gt; ""),ROW($A$1:INDIRECT("$A$"&amp;ROW($A127)))), 1))), "",
ROUNDDOWN((ROUNDDOWN((((2*VLOOKUP($AA127, 'EV and Base'!$A$1:$N$671, 11, FALSE))+30+ROUNDDOWN($AE127/4, 0))*$AB127)/100, 0)+5), 0)
&amp;"-"&amp;
ROUNDDOWN((ROUNDDOWN((((2*VLOOKUP($AA127, 'EV and Base'!$A$1:$N$671, 11, FALSE))+31+ROUNDDOWN($AE127/4, 0))*$AB127)/100, 0)+5), 0))</f>
        <v/>
      </c>
      <c r="AL127" s="21" t="str" cm="1">
        <f t="array" aca="1" ref="AL127" ca="1">IF(NOT(ISNUMBER(INDEX($A:$A, LOOKUP(2, 1 / ($A$1:INDIRECT("$A$"&amp;ROW($A127)) &lt;&gt; ""),ROW($A$1:INDIRECT("$A$"&amp;ROW($A127)))), 1))), "",
ROUNDDOWN((ROUNDDOWN((((2*VLOOKUP($AA127, 'EV and Base'!$A$1:$N$671, 12, FALSE))+0+ROUNDDOWN($AF127/4, 0))*$AB127)/100, 0)+5)*0.9, 0)
&amp;"-"&amp;
ROUNDDOWN((ROUNDDOWN((((2*VLOOKUP($AA127, 'EV and Base'!$A$1:$N$671, 12, FALSE))+31+ROUNDDOWN($AF127/4, 0))*$AB127)/100, 0)+5)*0.9, 0))</f>
        <v/>
      </c>
      <c r="AM127" s="21" t="str" cm="1">
        <f t="array" aca="1" ref="AM127" ca="1">IF(NOT(ISNUMBER(INDEX($A:$A, LOOKUP(2, 1 / ($A$1:INDIRECT("$A$"&amp;ROW($A127)) &lt;&gt; ""),ROW($A$1:INDIRECT("$A$"&amp;ROW($A127)))), 1))), "",
ROUNDDOWN((ROUNDDOWN((((2*VLOOKUP($AA127, 'EV and Base'!$A$1:$N$671, 13, FALSE))+30+ROUNDDOWN($AG127/4, 0))*$AB127)/100, 0)+5), 0)
&amp;"-"&amp;
ROUNDDOWN((ROUNDDOWN((((2*VLOOKUP($AA127, 'EV and Base'!$A$1:$N$671, 13, FALSE))+31+ROUNDDOWN($AG127/4, 0))*$AB127)/100, 0)+5), 0))</f>
        <v/>
      </c>
      <c r="AN127" s="25" t="str" cm="1">
        <f t="array" aca="1" ref="AN127" ca="1">IF(NOT(ISNUMBER(INDEX($A:$A, LOOKUP(2, 1 / ($A$1:INDIRECT("$A$"&amp;ROW($A127)) &lt;&gt; ""),ROW($A$1:INDIRECT("$A$"&amp;ROW($A127)))), 1))), "",
ROUNDDOWN((ROUNDDOWN((((2*VLOOKUP($AA127, 'EV and Base'!$A$1:$N$671, 14, FALSE))+31+ROUNDDOWN($AH127/4, 0))*$AB127)/100, 0)+5), 0))</f>
        <v/>
      </c>
      <c r="AO127" s="23" t="str" cm="1">
        <f t="array" aca="1" ref="AO127" ca="1">IF(NOT(ISNUMBER(INDEX($A:$A, LOOKUP(2, 1 / ($A$1:INDIRECT("$A$"&amp;ROW($A127)) &lt;&gt; ""),ROW($A$1:INDIRECT("$A$"&amp;ROW($A127)))), 1))), "",
ROUNDDOWN((((2*VLOOKUP($AA127, 'EV and Base'!$A$1:$N$671, 9, FALSE))+31+ROUNDDOWN($AC127/4, 0))*$AB127)/100, 0)+$AB127+10)</f>
        <v/>
      </c>
      <c r="AP127" s="2" t="str" cm="1">
        <f t="array" aca="1" ref="AP127" ca="1">IF(NOT(ISNUMBER(INDEX($A:$A, LOOKUP(2, 1 / ($A$1:INDIRECT("$A$"&amp;ROW($A127)) &lt;&gt; ""),ROW($A$1:INDIRECT("$A$"&amp;ROW($A127)))), 1))), "",
ROUNDDOWN((ROUNDDOWN((((2*VLOOKUP($AA127, 'EV and Base'!$A$1:$N$671, 10, FALSE))+31+ROUNDDOWN($AD127/4, 0))*$AB127)/100, 0)+5)*1.1, 0))</f>
        <v/>
      </c>
      <c r="AQ127" s="2" t="str" cm="1">
        <f t="array" aca="1" ref="AQ127" ca="1">IF(NOT(ISNUMBER(INDEX($A:$A, LOOKUP(2, 1 / ($A$1:INDIRECT("$A$"&amp;ROW($A127)) &lt;&gt; ""),ROW($A$1:INDIRECT("$A$"&amp;ROW($A127)))), 1))), "",
ROUNDDOWN((ROUNDDOWN((((2*VLOOKUP($AA127, 'EV and Base'!$A$1:$N$671, 11, FALSE))+$AV$2+ROUNDDOWN($AE127/4, 0))*$AB127)/100, 0)+5), 0))</f>
        <v/>
      </c>
      <c r="AR127" s="22" t="str" cm="1">
        <f t="array" aca="1" ref="AR127" ca="1">IF(NOT(ISNUMBER(INDEX($A:$A, LOOKUP(2, 1 / ($A$1:INDIRECT("$A$"&amp;ROW($A127)) &lt;&gt; ""),ROW($A$1:INDIRECT("$A$"&amp;ROW($A127)))), 1))), "",
ROUNDDOWN((ROUNDDOWN((((2*VLOOKUP($AA127, 'EV and Base'!$A$1:$N$671, 12, FALSE))+$AW$2+ROUNDDOWN($AF127/4, 0))*$AB127)/100, 0)+5)*0.9, 0))</f>
        <v/>
      </c>
      <c r="AS127" s="2" t="str" cm="1">
        <f t="array" aca="1" ref="AS127" ca="1">IF(NOT(ISNUMBER(INDEX($A:$A, LOOKUP(2, 1 / ($A$1:INDIRECT("$A$"&amp;ROW($A127)) &lt;&gt; ""),ROW($A$1:INDIRECT("$A$"&amp;ROW($A127)))), 1))), "",
ROUNDDOWN((ROUNDDOWN((((2*VLOOKUP($AA127, 'EV and Base'!$A$1:$N$671, 13, FALSE))+$AX$2+ROUNDDOWN($AG127/4, 0))*$AB127)/100, 0)+5), 0))</f>
        <v/>
      </c>
      <c r="AT127" s="24" t="str" cm="1">
        <f t="array" aca="1" ref="AT127" ca="1">IF(NOT(ISNUMBER(INDEX($A:$A, LOOKUP(2, 1 / ($A$1:INDIRECT("$A$"&amp;ROW($A127)) &lt;&gt; ""),ROW($A$1:INDIRECT("$A$"&amp;ROW($A127)))), 1))), "",
ROUNDDOWN((ROUNDDOWN((((2*VLOOKUP($AA127, 'EV and Base'!$A$1:$N$671, 14, FALSE))+31+ROUNDDOWN($AH127/4, 0))*$AB127)/100, 0)+5), 0))</f>
        <v/>
      </c>
      <c r="AU127" s="28"/>
      <c r="AY127" t="str" cm="1">
        <f t="array" aca="1" ref="AY127" ca="1">IF(NOT(ISNUMBER(INDEX($A:$A,LOOKUP(2,1/($A$1:INDIRECT("$A$"&amp;ROW($A127))&lt;&gt;""),ROW($A$1:INDIRECT("$A$"&amp;ROW($A127)))),1))),"",
INDEX($AY:$AY,LOOKUP(2,1/($AY$1:INDIRECT("$AY$"&amp;ROW($AY127)-1)&lt;&gt;""),ROW($AY$1:INDIRECT("$AY$"&amp;ROW($AY127)-1))),1)+$BL127)</f>
        <v/>
      </c>
      <c r="AZ127" s="3" t="str" cm="1">
        <f t="array" aca="1" ref="AZ127" ca="1">IF(NOT(ISNUMBER(INDEX($A:$A, LOOKUP(2, 1 / ($A$1:INDIRECT("$A$"&amp;ROW($A127)) &lt;&gt; ""),ROW($A$1:INDIRECT("$A$"&amp;ROW($A127)))), 1))), "",
VLOOKUP(INDIRECT("$G$"&amp;LOOKUP(2, 1 / ($AY$1:INDIRECT("$AY$"&amp;ROW($AY127)-1) &lt;&gt; ""),ROW($AY$1:INDIRECT("$AY$"&amp;ROW($AY127)-1)))),'EV and Base'!A122:N792,2,FALSE))</f>
        <v/>
      </c>
      <c r="BA127" s="3" t="str" cm="1">
        <f t="array" aca="1" ref="BA127" ca="1">IF(NOT(ISNUMBER(INDEX($A:$A, LOOKUP(2, 1 / ($A$1:INDIRECT("$A$"&amp;ROW($A127)) &lt;&gt; ""),ROW($A$1:INDIRECT("$A$"&amp;ROW($A127)))), 1))), "",
INDIRECT("$I$"&amp;LOOKUP(2, 1 / ($AY$1:INDIRECT("$AY$"&amp;ROW($AY127)-1) &lt;&gt; ""),ROW($AY$1:INDIRECT("$AY$"&amp;ROW($AY127)-1)))))</f>
        <v/>
      </c>
      <c r="BB127" s="1" t="str" cm="1">
        <f t="array" aca="1" ref="BB127" ca="1">IF(NOT(ISNUMBER(INDEX($A:$A, LOOKUP(2, 1 / ($A$1:INDIRECT("$A$"&amp;ROW($A127)) &lt;&gt; ""),ROW($A$1:INDIRECT("$A$"&amp;ROW($A127)))), 1))), "",
INDIRECT("$AB$"&amp;LOOKUP(2, 1 / ($AY$1:INDIRECT("$AY$"&amp;ROW($AY127)-1) &lt;&gt; ""),ROW($AY$1:INDIRECT("$AY$"&amp;ROW($AY127)-1)))))</f>
        <v/>
      </c>
      <c r="BC127" s="3" t="str" cm="1">
        <f t="array" aca="1" ref="BC127" ca="1">IF(NOT(ISNUMBER(INDEX($A:$A,LOOKUP(2,1/($A$1:INDIRECT("$A$"&amp;ROW($A127))&lt;&gt;""),ROW($A$1:INDIRECT("$A$"&amp;ROW($A127)))),1))),"",
$BA127+$BA127+10)</f>
        <v/>
      </c>
      <c r="BD127" s="3" t="str" cm="1">
        <f t="array" aca="1" ref="BD127" ca="1">IF(NOT(ISNUMBER(INDEX($A:$A,LOOKUP(2,1/($A$1:INDIRECT("$A$"&amp;ROW($A127))&lt;&gt;""),ROW($A$1:INDIRECT("$A$"&amp;ROW($A127)))),1))),"",
$BA127+$BB127+10)</f>
        <v/>
      </c>
      <c r="BE127" s="3" t="str" cm="1">
        <f t="array" aca="1" ref="BE127" ca="1">IF(NOT(ISNUMBER(INDEX($A:$A,LOOKUP(2,1/($A$1:INDIRECT("$A$"&amp;ROW($A127))&lt;&gt;""),ROW($A$1:INDIRECT("$A$"&amp;ROW($A127)))),1))),"",
$BC127*$BC127)</f>
        <v/>
      </c>
      <c r="BF127" s="3" t="str" cm="1">
        <f t="array" aca="1" ref="BF127" ca="1">IF(NOT(ISNUMBER(INDEX($A:$A,LOOKUP(2,1/($A$1:INDIRECT("$A$"&amp;ROW($A127))&lt;&gt;""),ROW($A$1:INDIRECT("$A$"&amp;ROW($A127)))),1))),"",
$BD127*$BD127)</f>
        <v/>
      </c>
      <c r="BG127" s="3" t="str" cm="1">
        <f t="array" aca="1" ref="BG127" ca="1">IF(NOT(ISNUMBER(INDEX($A:$A,LOOKUP(2,1/($A$1:INDIRECT("$A$"&amp;ROW($A127))&lt;&gt;""),ROW($A$1:INDIRECT("$A$"&amp;ROW($A127)))),1))),"",
_xlfn.FLOOR.MATH(1.5*_xlfn.FLOOR.MATH($AZ127*BA127/5)))</f>
        <v/>
      </c>
      <c r="BH127" s="3" t="str" cm="1">
        <f t="array" aca="1" ref="BH127" ca="1">IF(NOT(ISNUMBER(INDEX($A:$A, LOOKUP(2, 1 / ($A$1:INDIRECT("$A$"&amp;ROW($A127)) &lt;&gt; ""),ROW($A$1:INDIRECT("$A$"&amp;ROW($A127)))), 1))), "",
_xlfn.FLOOR.MATH($BG127/IF(OR(INDIRECT("$C$"&amp;LOOKUP(2, 1 / ($AY$1:INDIRECT("$AY$"&amp;ROW($AY127)-1) &lt;&gt; ""),ROW($AY$1:INDIRECT("$AY$"&amp;ROW($AY127)-1))))="Multi",
INDIRECT("$C$"&amp;LOOKUP(2, 1 / ($AY$1:INDIRECT("$AY$"&amp;ROW($AY127)-1) &lt;&gt; ""),ROW($AY$1:INDIRECT("$AY$"&amp;ROW($AY127)-1))))="Double"),2,1)))</f>
        <v/>
      </c>
      <c r="BI127" s="3" t="str" cm="1">
        <f t="array" aca="1" ref="BI127" ca="1">IF(NOT(ISNUMBER(INDEX($A:$A,LOOKUP(2,1/($A$1:INDIRECT("$A$"&amp;ROW($A127))&lt;&gt;""),ROW($A$1:INDIRECT("$A$"&amp;ROW($A127)))),1))),"",
VLOOKUP($BC127,GameFreakSQRT!$A$1:$B$200,2,FALSE))</f>
        <v/>
      </c>
      <c r="BJ127" s="3" t="str" cm="1">
        <f t="array" aca="1" ref="BJ127" ca="1">IF(NOT(ISNUMBER(INDEX($A:$A,LOOKUP(2,1/($A$1:INDIRECT("$A$"&amp;ROW($A127))&lt;&gt;""),ROW($A$1:INDIRECT("$A$"&amp;ROW($A127)))),1))),"",
VLOOKUP($BD127,GameFreakSQRT!$A$1:$B$200,2,FALSE))</f>
        <v/>
      </c>
      <c r="BK127" s="3" t="str" cm="1">
        <f t="array" aca="1" ref="BK127" ca="1">IF(NOT(ISNUMBER(INDEX($A:$A,LOOKUP(2,1/($A$1:INDIRECT("$A$"&amp;ROW($A127))&lt;&gt;""),ROW($A$1:INDIRECT("$A$"&amp;ROW($A127)))),1))),"",
_xlfn.FLOOR.MATH((($BI127*$BE127)*$BH127)/($BJ127*$BF127))+1)</f>
        <v/>
      </c>
      <c r="BL127" s="3" t="str" cm="1">
        <f t="array" aca="1" ref="BL127" ca="1">IF(NOT(ISNUMBER(INDEX($A:$A,LOOKUP(2,1/($A$1:INDIRECT("$A$"&amp;ROW($A127))&lt;&gt;""),ROW($A$1:INDIRECT("$A$"&amp;ROW($A127)))),1))),"",
_xlfn.FLOOR.MATH($BK127*IF(NOT(INDIRECT("$Z$"&amp;LOOKUP(2, 1 / ($AY$1:INDIRECT("$AY$"&amp;ROW($AY127)-1) &lt;&gt; ""),ROW($AY$1:INDIRECT("$AY$"&amp;ROW($AY127)-1))))=""),1.5,1)))</f>
        <v/>
      </c>
      <c r="BM127" s="3" t="str" cm="1">
        <f t="array" aca="1" ref="BM127" ca="1">IF(NOT(ISNUMBER(INDEX($A:$A, LOOKUP(2, 1 / ($A$1:INDIRECT("$A$"&amp;ROW($A127)) &lt;&gt; ""),ROW($A$1:INDIRECT("$A$"&amp;ROW($A127)))), 1))), "",
INDIRECT("$Y$"&amp;LOOKUP(2, 1 / ($AY$1:INDIRECT("$AY$"&amp;ROW($AY127)-1) &lt;&gt; ""),ROW($AY$1:INDIRECT("$AY$"&amp;ROW($AY127)-1)))))</f>
        <v/>
      </c>
      <c r="BN127" s="3" t="str">
        <f t="shared" ca="1" si="7"/>
        <v/>
      </c>
      <c r="CT127" s="3" t="str" cm="1">
        <f t="array" aca="1" ref="CT127" ca="1">IF(NOT(ISNUMBER(INDEX($A:$A, LOOKUP(2, 1 / ($A$1:INDIRECT("$A$"&amp;ROW($A127)) &lt;&gt; ""),ROW($A$1:INDIRECT("$A$"&amp;ROW($A127)))), 1))), "",
$AY127-INDEX($AY:$AY, LOOKUP(2, 1 / ($AY$1:INDIRECT("$AV$"&amp;ROW($AY127)-1) &lt;&gt; ""),ROW($AY$1:INDIRECT("$AV$"&amp;ROW($AY127)-1))), 1))</f>
        <v/>
      </c>
      <c r="CU127" s="3" t="str" cm="1">
        <f t="array" aca="1" ref="CU127" ca="1">IF(NOT(ISNUMBER(INDEX($A:$A, LOOKUP(2, 1 / ($A$1:INDIRECT("$A$"&amp;ROW($A127)) &lt;&gt; ""),ROW($A$1:INDIRECT("$A$"&amp;ROW($A127)))), 1))), "",
INDEX($Y:$Y, LOOKUP(2, 1 / ($Y$1:INDIRECT("$Y$"&amp;ROW($Y127)-1) &lt;&gt; ""),ROW($Y$1:INDIRECT("$Y$"&amp;ROW($Y127)-1))), 1))</f>
        <v/>
      </c>
      <c r="CV127" s="1" t="str">
        <f ca="1">IFERROR(VLOOKUP($AY127, 'Medium-Slow'!$A$1:$B$101, 2, TRUE),"")</f>
        <v/>
      </c>
    </row>
    <row r="128" spans="1:100" x14ac:dyDescent="0.45">
      <c r="A128" s="69"/>
      <c r="B128" s="69"/>
      <c r="C128" s="69" t="str">
        <f>$C127</f>
        <v>Single</v>
      </c>
      <c r="D128" s="69"/>
      <c r="E128" s="69"/>
      <c r="F128" s="56">
        <v>2</v>
      </c>
      <c r="G128" s="2" t="s">
        <v>170</v>
      </c>
      <c r="H128" s="2" t="s">
        <v>77</v>
      </c>
      <c r="I128" s="2">
        <v>18</v>
      </c>
      <c r="J128" s="2" t="s">
        <v>157</v>
      </c>
      <c r="K128" s="2" t="s">
        <v>171</v>
      </c>
      <c r="L128" s="2" t="s">
        <v>53</v>
      </c>
      <c r="M128" s="2" t="s">
        <v>172</v>
      </c>
      <c r="N128" s="2" t="s">
        <v>173</v>
      </c>
      <c r="O128" s="2" t="s">
        <v>174</v>
      </c>
      <c r="P128" s="2" t="s">
        <v>305</v>
      </c>
      <c r="Q128" s="2">
        <v>0</v>
      </c>
      <c r="R128" s="2">
        <f>_xlfn.FLOOR.MATH((((2*VLOOKUP(G128, 'EV and Base'!$A$1:$N$671, 9, FALSE))+$Q128)*$I128)/100)+$I128+10</f>
        <v>46</v>
      </c>
      <c r="S128" s="2">
        <f>_xlfn.FLOOR.MATH((_xlfn.FLOOR.MATH((((2*VLOOKUP($G128, 'EV and Base'!$A$1:$N$671, 10, FALSE))+$Q128)*$I128)/100)+5)*
IF(OR($J128="Lonely", $J128="Brave", $J128="Adamant", $J128="Naughty"), 1.1,
IF(OR($J128="Bold", $J128="Timid", $J128="Modest", $J128="Calm"), 0.9, 1)))</f>
        <v>23</v>
      </c>
      <c r="T128" s="2">
        <f>_xlfn.FLOOR.MATH((_xlfn.FLOOR.MATH((((2*VLOOKUP($G128, 'EV and Base'!$A$1:$N$671, 11, FALSE))+$Q128)*$I128)/100)+5)*
IF(OR($J128="Bold", $J128="Relaxed", $J128="Impish", $J128="Lax"), 1.1,
IF(OR($J128="Lonely", $J128="Hasty", $J128="Mild", $J128="Gentle"), 0.9, 1)))</f>
        <v>19</v>
      </c>
      <c r="U128" s="2">
        <f>_xlfn.FLOOR.MATH((_xlfn.FLOOR.MATH((((2*VLOOKUP($G128, 'EV and Base'!$A$1:$N$671, 12, FALSE))+$Q128)*$I128)/100)+5)*
IF(OR($J128="Modest", $J128="Mild", $J128="Quiet", $J128="Rash"), 1.1,
IF(OR($J128="Adamant", $J128="Impish", $J128="Jolly", $J128="Careful"), 0.9, 1)))</f>
        <v>23</v>
      </c>
      <c r="V128" s="2">
        <f>_xlfn.FLOOR.MATH((_xlfn.FLOOR.MATH((((2*VLOOKUP($G128, 'EV and Base'!$A$1:$N$671, 13, FALSE))+$Q128)*$I128)/100)+5)*
IF(OR($J128="Calm", $J128="Gentle", $J128="Sassy", $J128="Careful"), 1.1,
IF(OR($J128="Naughty", $J128="Lax", $J128="Naive", $J128="Rash"), 0.9, 1)))</f>
        <v>19</v>
      </c>
      <c r="W128" s="2">
        <f>_xlfn.FLOOR.MATH((_xlfn.FLOOR.MATH((((2*VLOOKUP($G128, 'EV and Base'!$A$1:$N$671, 14, FALSE))+$Q128)*$I128)/100)+5)*
IF(OR($J128="Timid", $J128="Hasty", $J128="Jolly", $J128="Naive"), 1.1,
IF(OR($J128="Brave", $J128="Relaxed", $J128="Quiet", $J128="Sassy"), 0.9, 1)))</f>
        <v>28</v>
      </c>
      <c r="X128" s="69"/>
      <c r="AA128" s="23" t="str" cm="1">
        <f t="array" aca="1" ref="AA128" ca="1">IF(NOT(ISNUMBER(INDEX($A:$A,LOOKUP(2,1/($A$1:INDIRECT("$A$"&amp;ROW($A128))&lt;&gt;""),ROW($A$1:INDIRECT("$A$"&amp;ROW($A128)))),1))),"",
IF(NOT(ISNUMBER($A128)),$AA127,
IF($AB128&lt;16,"Lillipup",
IF($AB128&lt;32,"Herdier",
"Stoutland"))))</f>
        <v/>
      </c>
      <c r="AB128" s="25" t="str" cm="1">
        <f t="array" aca="1" ref="AB128" ca="1">IF(NOT(ISNUMBER(INDEX($A:$A, LOOKUP(2, 1 / ($A$1:INDIRECT("$A$"&amp;ROW($A128)) &lt;&gt; ""),ROW($A$1:INDIRECT("$A$"&amp;ROW($A128)))), 1))), "",
VLOOKUP($AY128,'Medium-Slow'!$A$1:$B$101,2,TRUE))</f>
        <v/>
      </c>
      <c r="AC128" s="23" t="str" cm="1">
        <f t="array" aca="1" ref="AC128" ca="1">IF(NOT(ISNUMBER(INDEX($A:$A, LOOKUP(2, 1 / ($A$1:INDIRECT("$A$"&amp;ROW($A128)) &lt;&gt; ""),ROW($A$1:INDIRECT("$A$"&amp;ROW($A128)))), 1))), "",
INDEX($AC:$AC, LOOKUP(2, 1 / ($AC$1:INDIRECT("$AC$"&amp;ROW($AC128)-1) &lt;&gt; ""),ROW($AC$1:INDIRECT("$AC$"&amp;ROW($AC128)-1))), 1)+
IF(INDEX($AC:$AC, LOOKUP(2, 1 / ($AC$1:INDIRECT("$AC$"&amp;ROW($AC128)-1) &lt;&gt; ""),ROW($AC$1:INDIRECT("$AC$"&amp;ROW($AC128)-1))), 1)+
INDEX($AD:$AD, LOOKUP(2, 1 / ($AD$1:INDIRECT("$AD$"&amp;ROW($AD128)-1) &lt;&gt; ""),ROW($AD$1:INDIRECT("$AD$"&amp;ROW($AD128)-1))), 1)+
INDEX($AE:$AE, LOOKUP(2, 1 / ($AE$1:INDIRECT("$AE$"&amp;ROW($AE128)-1) &lt;&gt; ""),ROW($AE$1:INDIRECT("$AE$"&amp;ROW($AD128)-1))), 1)+
INDEX($AE:$AF, LOOKUP(2, 1 / ($AF$1:INDIRECT("$AF$"&amp;ROW($AF128)-1) &lt;&gt; ""),ROW($AF$1:INDIRECT("$AF$"&amp;ROW($AD128)-1))), 1)+
INDEX($AG:$AG, LOOKUP(2, 1 / ($AG$1:INDIRECT("$AG$"&amp;ROW($AG128)-1) &lt;&gt; ""),ROW($AG$1:INDIRECT("$AG$"&amp;ROW($AD128)-1))), 1)+
INDEX($AH:$AH, LOOKUP(2, 1 / ($AH$1:INDIRECT("$AH$"&amp;ROW($AH128)-1) &lt;&gt; ""),ROW($AH$1:INDIRECT("$AH$"&amp;ROW($AD128)-1))), 1)&gt;=510,0,
IF(INDEX($AC:$AC, LOOKUP(2, 1 / ($AC$1:INDIRECT("$AC$"&amp;ROW($AC128)-1) &lt;&gt; ""),ROW($AC$1:INDIRECT("$AC$"&amp;ROW($AC128)-1))), 1)&gt;=255,0,
VLOOKUP(INDIRECT("$G$"&amp;LOOKUP(2, 1 / ($AC$1:INDIRECT("$AC$"&amp;ROW($AC128)-1) &lt;&gt; ""),ROW($AC$1:INDIRECT("$AC$"&amp;ROW($AC128)-1)))), 'EV and Base'!$A$1:$N$671, 3, FALSE))))</f>
        <v/>
      </c>
      <c r="AD128" s="2" t="str" cm="1">
        <f t="array" aca="1" ref="AD128" ca="1">IF(NOT(ISNUMBER(INDEX($A:$A, LOOKUP(2, 1 / ($A$1:INDIRECT("$A$"&amp;ROW($A128)) &lt;&gt; ""),ROW($A$1:INDIRECT("$A$"&amp;ROW($A128)))), 1))), "",
INDEX($AD:$AD, LOOKUP(2, 1 / ($AD$1:INDIRECT("$AD$"&amp;ROW($AD128)-1) &lt;&gt; ""),ROW($AD$1:INDIRECT("$AD$"&amp;ROW($AD128)-1))), 1)+
IF(INDEX($AC:$AC, LOOKUP(2, 1 / ($AC$1:INDIRECT("$AC$"&amp;ROW($AC128)-1) &lt;&gt; ""),ROW($AC$1:INDIRECT("$AC$"&amp;ROW($AC128)-1))), 1)+
INDEX($AD:$AD, LOOKUP(2, 1 / ($AD$1:INDIRECT("$AD$"&amp;ROW($AD128)-1) &lt;&gt; ""),ROW($AD$1:INDIRECT("$AD$"&amp;ROW($AD128)-1))), 1)+
INDEX($AE:$AE, LOOKUP(2, 1 / ($AE$1:INDIRECT("$AE$"&amp;ROW($AE128)-1) &lt;&gt; ""),ROW($AE$1:INDIRECT("$AE$"&amp;ROW($AD128)-1))), 1)+
INDEX($AE:$AF, LOOKUP(2, 1 / ($AF$1:INDIRECT("$AF$"&amp;ROW($AF128)-1) &lt;&gt; ""),ROW($AF$1:INDIRECT("$AF$"&amp;ROW($AD128)-1))), 1)+
INDEX($AG:$AG, LOOKUP(2, 1 / ($AG$1:INDIRECT("$AG$"&amp;ROW($AG128)-1) &lt;&gt; ""),ROW($AG$1:INDIRECT("$AG$"&amp;ROW($AD128)-1))), 1)+
INDEX($AH:$AH, LOOKUP(2, 1 / ($AH$1:INDIRECT("$AH$"&amp;ROW($AH128)-1) &lt;&gt; ""),ROW($AH$1:INDIRECT("$AH$"&amp;ROW($AD128)-1))), 1)&gt;=510,0,
IF(INDEX($AD:$AD, LOOKUP(2, 1 / ($AD$1:INDIRECT("$AD$"&amp;ROW($AD128)-1) &lt;&gt; ""),ROW($AD$1:INDIRECT("$AD$"&amp;ROW($AD128)-1))), 1)&gt;=255,0,
VLOOKUP(INDIRECT("$G$"&amp;LOOKUP(2, 1 / ($AD$1:INDIRECT("$AD$"&amp;ROW($AD128)-1) &lt;&gt; ""),ROW($AD$1:INDIRECT("$AD$"&amp;ROW($AD128)-1)))), 'EV and Base'!$A$1:$N$671, 4, FALSE))))</f>
        <v/>
      </c>
      <c r="AE128" s="2" t="str" cm="1">
        <f t="array" aca="1" ref="AE128" ca="1">IF(NOT(ISNUMBER(INDEX($A:$A,LOOKUP(2,1/($A$1:INDIRECT("$A$"&amp;ROW($A128))&lt;&gt;""),ROW($A$1:INDIRECT("$A$"&amp;ROW($A128)))),1))),"",
INDEX($AE:$AE,LOOKUP(2,1/($AE$1:INDIRECT("$AE$"&amp;ROW($AE128)-1)&lt;&gt;""),ROW($AE$1:INDIRECT("$AE$"&amp;ROW($AE128)-1))),1)+
IF(INDEX($AC:$AC,LOOKUP(2,1/($AC$1:INDIRECT("$AC$"&amp;ROW($AC128)-1)&lt;&gt;""),ROW($AC$1:INDIRECT("$AC$"&amp;ROW($AC128)-1))),1)+
INDEX($AD:$AD,LOOKUP(2,1/($AD$1:INDIRECT("$AD$"&amp;ROW($AD128)-1)&lt;&gt;""),ROW($AD$1:INDIRECT("$AD$"&amp;ROW($AD128)-1))),1)+
INDEX($AE:$AE,LOOKUP(2,1/($AE$1:INDIRECT("$AE$"&amp;ROW($AE128)-1)&lt;&gt;""),ROW($AE$1:INDIRECT("$AE$"&amp;ROW($AD128)-1))),1)+
INDEX($AE:$AF,LOOKUP(2,1/($AF$1:INDIRECT("$AF$"&amp;ROW($AF128)-1)&lt;&gt;""),ROW($AF$1:INDIRECT("$AF$"&amp;ROW($AD128)-1))),1)+
INDEX($AG:$AG,LOOKUP(2,1/($AG$1:INDIRECT("$AG$"&amp;ROW($AG128)-1)&lt;&gt;""),ROW($AG$1:INDIRECT("$AG$"&amp;ROW($AD128)-1))),1)+
INDEX($AH:$AH,LOOKUP(2,1/($AH$1:INDIRECT("$AH$"&amp;ROW($AH128)-1)&lt;&gt;""),ROW($AH$1:INDIRECT("$AH$"&amp;ROW($AD128)-1))),1)&gt;=510,0,
IF(INDEX($AE:$AE,LOOKUP(2,1/($AE$1:INDIRECT("$AE$"&amp;ROW($AE128)-1)&lt;&gt;""),ROW($AE$1:INDIRECT("$AE$"&amp;ROW($AE128)-1))),1)&gt;=255,0,
VLOOKUP(INDIRECT("$G$"&amp;LOOKUP(2,1/($AE$1:INDIRECT("$AE$"&amp;ROW($AE128)-1)&lt;&gt;""),ROW($AE$1:INDIRECT("$AE$"&amp;ROW($AE128)-1)))),'EV and Base'!$A$1:$N$671,5,FALSE))))</f>
        <v/>
      </c>
      <c r="AF128" s="2" t="str" cm="1">
        <f t="array" aca="1" ref="AF128" ca="1">IF(NOT(ISNUMBER(INDEX($A:$A, LOOKUP(2, 1 / ($A$1:INDIRECT("$A$"&amp;ROW($A128)) &lt;&gt; ""),ROW($A$1:INDIRECT("$A$"&amp;ROW($A128)))), 1))), "",
INDEX($AF:$AF, LOOKUP(2, 1 / ($AF$1:INDIRECT("$AF$"&amp;ROW($AF128)-1) &lt;&gt; ""),ROW($AF$1:INDIRECT("$AF$"&amp;ROW($AF128)-1))), 1)+
IF(INDEX($AC:$AC, LOOKUP(2, 1 / ($AC$1:INDIRECT("$AC$"&amp;ROW($AC128)-1) &lt;&gt; ""),ROW($AC$1:INDIRECT("$AC$"&amp;ROW($AC128)-1))), 1)+
INDEX($AD:$AD, LOOKUP(2, 1 / ($AD$1:INDIRECT("$AD$"&amp;ROW($AD128)-1) &lt;&gt; ""),ROW($AD$1:INDIRECT("$AD$"&amp;ROW($AD128)-1))), 1)+
INDEX($AE:$AE, LOOKUP(2, 1 / ($AE$1:INDIRECT("$AE$"&amp;ROW($AE128)-1) &lt;&gt; ""),ROW($AE$1:INDIRECT("$AE$"&amp;ROW($AD128)-1))), 1)+
INDEX($AE:$AF, LOOKUP(2, 1 / ($AF$1:INDIRECT("$AF$"&amp;ROW($AF128)-1) &lt;&gt; ""),ROW($AF$1:INDIRECT("$AF$"&amp;ROW($AD128)-1))), 1)+
INDEX($AG:$AG, LOOKUP(2, 1 / ($AG$1:INDIRECT("$AG$"&amp;ROW($AG128)-1) &lt;&gt; ""),ROW($AG$1:INDIRECT("$AG$"&amp;ROW($AD128)-1))), 1)+
INDEX($AH:$AH, LOOKUP(2, 1 / ($AH$1:INDIRECT("$AH$"&amp;ROW($AH128)-1) &lt;&gt; ""),ROW($AH$1:INDIRECT("$AH$"&amp;ROW($AD128)-1))), 1)&gt;=510,0,
IF(INDEX($AF:$AF, LOOKUP(2, 1 / ($AF$1:INDIRECT("$AF$"&amp;ROW($AF128)-1) &lt;&gt; ""),ROW($AF$1:INDIRECT("$AF$"&amp;ROW($AF128)-1))), 1)&gt;=255,0,
VLOOKUP(INDIRECT("$G$"&amp;LOOKUP(2, 1 / ($AF$1:INDIRECT("$AF$"&amp;ROW($AF128)-1) &lt;&gt; ""),ROW($AF$1:INDIRECT("$AF$"&amp;ROW($AF128)-1)))), 'EV and Base'!$A$1:$N$671, 6, FALSE))))</f>
        <v/>
      </c>
      <c r="AG128" s="2" t="str" cm="1">
        <f t="array" aca="1" ref="AG128" ca="1">IF(NOT(ISNUMBER(INDEX($A:$A, LOOKUP(2, 1 / ($A$1:INDIRECT("$A$"&amp;ROW($A128)) &lt;&gt; ""),ROW($A$1:INDIRECT("$A$"&amp;ROW($A128)))), 1))), "",
INDEX($AG:$AG, LOOKUP(2, 1 / ($AG$1:INDIRECT("$AG$"&amp;ROW($AG128)-1) &lt;&gt; ""),ROW($AG$1:INDIRECT("$AG$"&amp;ROW($AG128)-1))), 1)+
IF(INDEX($AC:$AC, LOOKUP(2, 1 / ($AC$1:INDIRECT("$AC$"&amp;ROW($AC128)-1) &lt;&gt; ""),ROW($AC$1:INDIRECT("$AC$"&amp;ROW($AC128)-1))), 1)+
INDEX($AD:$AD, LOOKUP(2, 1 / ($AD$1:INDIRECT("$AD$"&amp;ROW($AD128)-1) &lt;&gt; ""),ROW($AD$1:INDIRECT("$AD$"&amp;ROW($AD128)-1))), 1)+
INDEX($AE:$AE, LOOKUP(2, 1 / ($AE$1:INDIRECT("$AE$"&amp;ROW($AE128)-1) &lt;&gt; ""),ROW($AE$1:INDIRECT("$AE$"&amp;ROW($AD128)-1))), 1)+
INDEX($AE:$AF, LOOKUP(2, 1 / ($AF$1:INDIRECT("$AF$"&amp;ROW($AF128)-1) &lt;&gt; ""),ROW($AF$1:INDIRECT("$AF$"&amp;ROW($AD128)-1))), 1)+
INDEX($AG:$AG, LOOKUP(2, 1 / ($AG$1:INDIRECT("$AG$"&amp;ROW($AG128)-1) &lt;&gt; ""),ROW($AG$1:INDIRECT("$AG$"&amp;ROW($AD128)-1))), 1)+
INDEX($AH:$AH, LOOKUP(2, 1 / ($AH$1:INDIRECT("$AH$"&amp;ROW($AH128)-1) &lt;&gt; ""),ROW($AH$1:INDIRECT("$AH$"&amp;ROW($AD128)-1))), 1)&gt;=510,0,
IF(INDEX($AG:$AG, LOOKUP(2, 1 / ($AG$1:INDIRECT("$AG$"&amp;ROW($AG128)-1) &lt;&gt; ""),ROW($AG$1:INDIRECT("$AG$"&amp;ROW($AG128)-1))), 1)&gt;=255,0,
VLOOKUP(INDIRECT("$G$"&amp;LOOKUP(2, 1 / ($AG$1:INDIRECT("$AG$"&amp;ROW($AG128)-1) &lt;&gt; ""),ROW($AG$1:INDIRECT("$AG$"&amp;ROW($AG128)-1)))), 'EV and Base'!$A$1:$N$671, 7, FALSE))))</f>
        <v/>
      </c>
      <c r="AH128" s="24" t="str" cm="1">
        <f t="array" aca="1" ref="AH128" ca="1">IF(NOT(ISNUMBER(INDEX($A:$A,LOOKUP(2,1/($A$1:INDIRECT("$A$"&amp;ROW($A128))&lt;&gt;""),ROW($A$1:INDIRECT("$A$"&amp;ROW($A128)))),1))),"",
INDEX($AH:$AH,LOOKUP(2,1/($AH$1:INDIRECT("$AH$"&amp;ROW($AH128)-1)&lt;&gt;""),ROW($AH$1:INDIRECT("$AH$"&amp;ROW($AH128)-1))),1)+
IF(INDEX($AC:$AC,LOOKUP(2,1/($AC$1:INDIRECT("$AC$"&amp;ROW($AC128)-1)&lt;&gt;""),ROW($AC$1:INDIRECT("$AC$"&amp;ROW($AC128)-1))),1)+
INDEX($AD:$AD,LOOKUP(2,1/($AD$1:INDIRECT("$AD$"&amp;ROW($AD128)-1)&lt;&gt;""),ROW($AD$1:INDIRECT("$AD$"&amp;ROW($AD128)-1))),1)+
INDEX($AE:$AE,LOOKUP(2,1/($AE$1:INDIRECT("$AE$"&amp;ROW($AE128)-1)&lt;&gt;""),ROW($AE$1:INDIRECT("$AE$"&amp;ROW($AD128)-1))),1)+
INDEX($AE:$AF,LOOKUP(2,1/($AF$1:INDIRECT("$AF$"&amp;ROW($AF128)-1)&lt;&gt;""),ROW($AF$1:INDIRECT("$AF$"&amp;ROW($AD128)-1))),1)+
INDEX($AG:$AG,LOOKUP(2,1/($AG$1:INDIRECT("$AG$"&amp;ROW($AG128)-1)&lt;&gt;""),ROW($AG$1:INDIRECT("$AG$"&amp;ROW($AD128)-1))),1)+
INDEX($AH:$AH,LOOKUP(2,1/($AH$1:INDIRECT("$AH$"&amp;ROW($AH128)-1)&lt;&gt;""),ROW($AH$1:INDIRECT("$AH$"&amp;ROW($AD128)-1))),1)&gt;=510,0,
IF(INDEX($AH:$AH,LOOKUP(2,1/($AH$1:INDIRECT("$AH$"&amp;ROW($AH128)-1)&lt;&gt;""),ROW($AH$1:INDIRECT("$AH$"&amp;ROW($AH128)-1))),1)&gt;=255,0,
VLOOKUP(INDIRECT("$G$"&amp;LOOKUP(2,1/($AH$1:INDIRECT("$AH$"&amp;ROW($AH128)-1)&lt;&gt;""),ROW($AH$1:INDIRECT("$AH$"&amp;ROW($AH128)-1)))),'EV and Base'!$A$1:$N$671,8,FALSE))))</f>
        <v/>
      </c>
      <c r="AI128" s="29" t="str" cm="1">
        <f t="array" aca="1" ref="AI128" ca="1">IF(NOT(ISNUMBER(INDEX($A:$A,LOOKUP(2,1/($A$1:INDIRECT("$A$"&amp;ROW($A128))&lt;&gt;""),ROW($A$1:INDIRECT("$A$"&amp;ROW($A128)))),1))),"",
ROUNDDOWN((((2*VLOOKUP($AA128,'EV and Base'!$A$1:$N$671,9,FALSE))+31+ROUNDDOWN($AC128/4,0))*$AB128)/100,0)+$AB128+10)</f>
        <v/>
      </c>
      <c r="AJ128" s="21" t="str" cm="1">
        <f t="array" aca="1" ref="AJ128" ca="1">IF(NOT(ISNUMBER(INDEX($A:$A, LOOKUP(2, 1 / ($A$1:INDIRECT("$A$"&amp;ROW($A128)) &lt;&gt; ""),ROW($A$1:INDIRECT("$A$"&amp;ROW($A128)))), 1))), "",
ROUNDDOWN((ROUNDDOWN((((2*VLOOKUP($AA128, 'EV and Base'!$A$1:$N$671, 10, FALSE))+31+ROUNDDOWN($AD128/4, 0))*$AB128)/100, 0)+5)*1.1, 0))</f>
        <v/>
      </c>
      <c r="AK128" s="21" t="str" cm="1">
        <f t="array" aca="1" ref="AK128" ca="1">IF(NOT(ISNUMBER(INDEX($A:$A, LOOKUP(2, 1 / ($A$1:INDIRECT("$A$"&amp;ROW($A128)) &lt;&gt; ""),ROW($A$1:INDIRECT("$A$"&amp;ROW($A128)))), 1))), "",
ROUNDDOWN((ROUNDDOWN((((2*VLOOKUP($AA128, 'EV and Base'!$A$1:$N$671, 11, FALSE))+30+ROUNDDOWN($AE128/4, 0))*$AB128)/100, 0)+5), 0)
&amp;"-"&amp;
ROUNDDOWN((ROUNDDOWN((((2*VLOOKUP($AA128, 'EV and Base'!$A$1:$N$671, 11, FALSE))+31+ROUNDDOWN($AE128/4, 0))*$AB128)/100, 0)+5), 0))</f>
        <v/>
      </c>
      <c r="AL128" s="21" t="str" cm="1">
        <f t="array" aca="1" ref="AL128" ca="1">IF(NOT(ISNUMBER(INDEX($A:$A, LOOKUP(2, 1 / ($A$1:INDIRECT("$A$"&amp;ROW($A128)) &lt;&gt; ""),ROW($A$1:INDIRECT("$A$"&amp;ROW($A128)))), 1))), "",
ROUNDDOWN((ROUNDDOWN((((2*VLOOKUP($AA128, 'EV and Base'!$A$1:$N$671, 12, FALSE))+0+ROUNDDOWN($AF128/4, 0))*$AB128)/100, 0)+5)*0.9, 0)
&amp;"-"&amp;
ROUNDDOWN((ROUNDDOWN((((2*VLOOKUP($AA128, 'EV and Base'!$A$1:$N$671, 12, FALSE))+31+ROUNDDOWN($AF128/4, 0))*$AB128)/100, 0)+5)*0.9, 0))</f>
        <v/>
      </c>
      <c r="AM128" s="21" t="str" cm="1">
        <f t="array" aca="1" ref="AM128" ca="1">IF(NOT(ISNUMBER(INDEX($A:$A, LOOKUP(2, 1 / ($A$1:INDIRECT("$A$"&amp;ROW($A128)) &lt;&gt; ""),ROW($A$1:INDIRECT("$A$"&amp;ROW($A128)))), 1))), "",
ROUNDDOWN((ROUNDDOWN((((2*VLOOKUP($AA128, 'EV and Base'!$A$1:$N$671, 13, FALSE))+30+ROUNDDOWN($AG128/4, 0))*$AB128)/100, 0)+5), 0)
&amp;"-"&amp;
ROUNDDOWN((ROUNDDOWN((((2*VLOOKUP($AA128, 'EV and Base'!$A$1:$N$671, 13, FALSE))+31+ROUNDDOWN($AG128/4, 0))*$AB128)/100, 0)+5), 0))</f>
        <v/>
      </c>
      <c r="AN128" s="25" t="str" cm="1">
        <f t="array" aca="1" ref="AN128" ca="1">IF(NOT(ISNUMBER(INDEX($A:$A, LOOKUP(2, 1 / ($A$1:INDIRECT("$A$"&amp;ROW($A128)) &lt;&gt; ""),ROW($A$1:INDIRECT("$A$"&amp;ROW($A128)))), 1))), "",
ROUNDDOWN((ROUNDDOWN((((2*VLOOKUP($AA128, 'EV and Base'!$A$1:$N$671, 14, FALSE))+31+ROUNDDOWN($AH128/4, 0))*$AB128)/100, 0)+5), 0))</f>
        <v/>
      </c>
      <c r="AO128" s="23" t="str" cm="1">
        <f t="array" aca="1" ref="AO128" ca="1">IF(NOT(ISNUMBER(INDEX($A:$A, LOOKUP(2, 1 / ($A$1:INDIRECT("$A$"&amp;ROW($A128)) &lt;&gt; ""),ROW($A$1:INDIRECT("$A$"&amp;ROW($A128)))), 1))), "",
ROUNDDOWN((((2*VLOOKUP($AA128, 'EV and Base'!$A$1:$N$671, 9, FALSE))+31+ROUNDDOWN($AC128/4, 0))*$AB128)/100, 0)+$AB128+10)</f>
        <v/>
      </c>
      <c r="AP128" s="2" t="str" cm="1">
        <f t="array" aca="1" ref="AP128" ca="1">IF(NOT(ISNUMBER(INDEX($A:$A, LOOKUP(2, 1 / ($A$1:INDIRECT("$A$"&amp;ROW($A128)) &lt;&gt; ""),ROW($A$1:INDIRECT("$A$"&amp;ROW($A128)))), 1))), "",
ROUNDDOWN((ROUNDDOWN((((2*VLOOKUP($AA128, 'EV and Base'!$A$1:$N$671, 10, FALSE))+31+ROUNDDOWN($AD128/4, 0))*$AB128)/100, 0)+5)*1.1, 0))</f>
        <v/>
      </c>
      <c r="AQ128" s="2" t="str" cm="1">
        <f t="array" aca="1" ref="AQ128" ca="1">IF(NOT(ISNUMBER(INDEX($A:$A, LOOKUP(2, 1 / ($A$1:INDIRECT("$A$"&amp;ROW($A128)) &lt;&gt; ""),ROW($A$1:INDIRECT("$A$"&amp;ROW($A128)))), 1))), "",
ROUNDDOWN((ROUNDDOWN((((2*VLOOKUP($AA128, 'EV and Base'!$A$1:$N$671, 11, FALSE))+$AV$2+ROUNDDOWN($AE128/4, 0))*$AB128)/100, 0)+5), 0))</f>
        <v/>
      </c>
      <c r="AR128" s="22" t="str" cm="1">
        <f t="array" aca="1" ref="AR128" ca="1">IF(NOT(ISNUMBER(INDEX($A:$A, LOOKUP(2, 1 / ($A$1:INDIRECT("$A$"&amp;ROW($A128)) &lt;&gt; ""),ROW($A$1:INDIRECT("$A$"&amp;ROW($A128)))), 1))), "",
ROUNDDOWN((ROUNDDOWN((((2*VLOOKUP($AA128, 'EV and Base'!$A$1:$N$671, 12, FALSE))+$AW$2+ROUNDDOWN($AF128/4, 0))*$AB128)/100, 0)+5)*0.9, 0))</f>
        <v/>
      </c>
      <c r="AS128" s="2" t="str" cm="1">
        <f t="array" aca="1" ref="AS128" ca="1">IF(NOT(ISNUMBER(INDEX($A:$A, LOOKUP(2, 1 / ($A$1:INDIRECT("$A$"&amp;ROW($A128)) &lt;&gt; ""),ROW($A$1:INDIRECT("$A$"&amp;ROW($A128)))), 1))), "",
ROUNDDOWN((ROUNDDOWN((((2*VLOOKUP($AA128, 'EV and Base'!$A$1:$N$671, 13, FALSE))+$AX$2+ROUNDDOWN($AG128/4, 0))*$AB128)/100, 0)+5), 0))</f>
        <v/>
      </c>
      <c r="AT128" s="24" t="str" cm="1">
        <f t="array" aca="1" ref="AT128" ca="1">IF(NOT(ISNUMBER(INDEX($A:$A, LOOKUP(2, 1 / ($A$1:INDIRECT("$A$"&amp;ROW($A128)) &lt;&gt; ""),ROW($A$1:INDIRECT("$A$"&amp;ROW($A128)))), 1))), "",
ROUNDDOWN((ROUNDDOWN((((2*VLOOKUP($AA128, 'EV and Base'!$A$1:$N$671, 14, FALSE))+31+ROUNDDOWN($AH128/4, 0))*$AB128)/100, 0)+5), 0))</f>
        <v/>
      </c>
      <c r="AU128" s="28"/>
      <c r="AY128" t="str" cm="1">
        <f t="array" aca="1" ref="AY128" ca="1">IF(NOT(ISNUMBER(INDEX($A:$A,LOOKUP(2,1/($A$1:INDIRECT("$A$"&amp;ROW($A128))&lt;&gt;""),ROW($A$1:INDIRECT("$A$"&amp;ROW($A128)))),1))),"",
INDEX($AY:$AY,LOOKUP(2,1/($AY$1:INDIRECT("$AY$"&amp;ROW($AY128)-1)&lt;&gt;""),ROW($AY$1:INDIRECT("$AY$"&amp;ROW($AY128)-1))),1)+$BL128)</f>
        <v/>
      </c>
      <c r="AZ128" s="3" t="str" cm="1">
        <f t="array" aca="1" ref="AZ128" ca="1">IF(NOT(ISNUMBER(INDEX($A:$A, LOOKUP(2, 1 / ($A$1:INDIRECT("$A$"&amp;ROW($A128)) &lt;&gt; ""),ROW($A$1:INDIRECT("$A$"&amp;ROW($A128)))), 1))), "",
VLOOKUP(INDIRECT("$G$"&amp;LOOKUP(2, 1 / ($AY$1:INDIRECT("$AY$"&amp;ROW($AY128)-1) &lt;&gt; ""),ROW($AY$1:INDIRECT("$AY$"&amp;ROW($AY128)-1)))),'EV and Base'!A123:N793,2,FALSE))</f>
        <v/>
      </c>
      <c r="BA128" s="3" t="str" cm="1">
        <f t="array" aca="1" ref="BA128" ca="1">IF(NOT(ISNUMBER(INDEX($A:$A, LOOKUP(2, 1 / ($A$1:INDIRECT("$A$"&amp;ROW($A128)) &lt;&gt; ""),ROW($A$1:INDIRECT("$A$"&amp;ROW($A128)))), 1))), "",
INDIRECT("$I$"&amp;LOOKUP(2, 1 / ($AY$1:INDIRECT("$AY$"&amp;ROW($AY128)-1) &lt;&gt; ""),ROW($AY$1:INDIRECT("$AY$"&amp;ROW($AY128)-1)))))</f>
        <v/>
      </c>
      <c r="BB128" s="1" t="str" cm="1">
        <f t="array" aca="1" ref="BB128" ca="1">IF(NOT(ISNUMBER(INDEX($A:$A, LOOKUP(2, 1 / ($A$1:INDIRECT("$A$"&amp;ROW($A128)) &lt;&gt; ""),ROW($A$1:INDIRECT("$A$"&amp;ROW($A128)))), 1))), "",
INDIRECT("$AB$"&amp;LOOKUP(2, 1 / ($AY$1:INDIRECT("$AY$"&amp;ROW($AY128)-1) &lt;&gt; ""),ROW($AY$1:INDIRECT("$AY$"&amp;ROW($AY128)-1)))))</f>
        <v/>
      </c>
      <c r="BC128" s="3" t="str" cm="1">
        <f t="array" aca="1" ref="BC128" ca="1">IF(NOT(ISNUMBER(INDEX($A:$A,LOOKUP(2,1/($A$1:INDIRECT("$A$"&amp;ROW($A128))&lt;&gt;""),ROW($A$1:INDIRECT("$A$"&amp;ROW($A128)))),1))),"",
$BA128+$BA128+10)</f>
        <v/>
      </c>
      <c r="BD128" s="3" t="str" cm="1">
        <f t="array" aca="1" ref="BD128" ca="1">IF(NOT(ISNUMBER(INDEX($A:$A,LOOKUP(2,1/($A$1:INDIRECT("$A$"&amp;ROW($A128))&lt;&gt;""),ROW($A$1:INDIRECT("$A$"&amp;ROW($A128)))),1))),"",
$BA128+$BB128+10)</f>
        <v/>
      </c>
      <c r="BE128" s="3" t="str" cm="1">
        <f t="array" aca="1" ref="BE128" ca="1">IF(NOT(ISNUMBER(INDEX($A:$A,LOOKUP(2,1/($A$1:INDIRECT("$A$"&amp;ROW($A128))&lt;&gt;""),ROW($A$1:INDIRECT("$A$"&amp;ROW($A128)))),1))),"",
$BC128*$BC128)</f>
        <v/>
      </c>
      <c r="BF128" s="3" t="str" cm="1">
        <f t="array" aca="1" ref="BF128" ca="1">IF(NOT(ISNUMBER(INDEX($A:$A,LOOKUP(2,1/($A$1:INDIRECT("$A$"&amp;ROW($A128))&lt;&gt;""),ROW($A$1:INDIRECT("$A$"&amp;ROW($A128)))),1))),"",
$BD128*$BD128)</f>
        <v/>
      </c>
      <c r="BG128" s="3" t="str" cm="1">
        <f t="array" aca="1" ref="BG128" ca="1">IF(NOT(ISNUMBER(INDEX($A:$A,LOOKUP(2,1/($A$1:INDIRECT("$A$"&amp;ROW($A128))&lt;&gt;""),ROW($A$1:INDIRECT("$A$"&amp;ROW($A128)))),1))),"",
_xlfn.FLOOR.MATH(1.5*_xlfn.FLOOR.MATH($AZ128*BA128/5)))</f>
        <v/>
      </c>
      <c r="BH128" s="3" t="str" cm="1">
        <f t="array" aca="1" ref="BH128" ca="1">IF(NOT(ISNUMBER(INDEX($A:$A, LOOKUP(2, 1 / ($A$1:INDIRECT("$A$"&amp;ROW($A128)) &lt;&gt; ""),ROW($A$1:INDIRECT("$A$"&amp;ROW($A128)))), 1))), "",
_xlfn.FLOOR.MATH($BG128/IF(OR(INDIRECT("$C$"&amp;LOOKUP(2, 1 / ($AY$1:INDIRECT("$AY$"&amp;ROW($AY128)-1) &lt;&gt; ""),ROW($AY$1:INDIRECT("$AY$"&amp;ROW($AY128)-1))))="Multi",
INDIRECT("$C$"&amp;LOOKUP(2, 1 / ($AY$1:INDIRECT("$AY$"&amp;ROW($AY128)-1) &lt;&gt; ""),ROW($AY$1:INDIRECT("$AY$"&amp;ROW($AY128)-1))))="Double"),2,1)))</f>
        <v/>
      </c>
      <c r="BI128" s="3" t="str" cm="1">
        <f t="array" aca="1" ref="BI128" ca="1">IF(NOT(ISNUMBER(INDEX($A:$A,LOOKUP(2,1/($A$1:INDIRECT("$A$"&amp;ROW($A128))&lt;&gt;""),ROW($A$1:INDIRECT("$A$"&amp;ROW($A128)))),1))),"",
VLOOKUP($BC128,GameFreakSQRT!$A$1:$B$200,2,FALSE))</f>
        <v/>
      </c>
      <c r="BJ128" s="3" t="str" cm="1">
        <f t="array" aca="1" ref="BJ128" ca="1">IF(NOT(ISNUMBER(INDEX($A:$A,LOOKUP(2,1/($A$1:INDIRECT("$A$"&amp;ROW($A128))&lt;&gt;""),ROW($A$1:INDIRECT("$A$"&amp;ROW($A128)))),1))),"",
VLOOKUP($BD128,GameFreakSQRT!$A$1:$B$200,2,FALSE))</f>
        <v/>
      </c>
      <c r="BK128" s="3" t="str" cm="1">
        <f t="array" aca="1" ref="BK128" ca="1">IF(NOT(ISNUMBER(INDEX($A:$A,LOOKUP(2,1/($A$1:INDIRECT("$A$"&amp;ROW($A128))&lt;&gt;""),ROW($A$1:INDIRECT("$A$"&amp;ROW($A128)))),1))),"",
_xlfn.FLOOR.MATH((($BI128*$BE128)*$BH128)/($BJ128*$BF128))+1)</f>
        <v/>
      </c>
      <c r="BL128" s="3" t="str" cm="1">
        <f t="array" aca="1" ref="BL128" ca="1">IF(NOT(ISNUMBER(INDEX($A:$A,LOOKUP(2,1/($A$1:INDIRECT("$A$"&amp;ROW($A128))&lt;&gt;""),ROW($A$1:INDIRECT("$A$"&amp;ROW($A128)))),1))),"",
_xlfn.FLOOR.MATH($BK128*IF(NOT(INDIRECT("$Z$"&amp;LOOKUP(2, 1 / ($AY$1:INDIRECT("$AY$"&amp;ROW($AY128)-1) &lt;&gt; ""),ROW($AY$1:INDIRECT("$AY$"&amp;ROW($AY128)-1))))=""),1.5,1)))</f>
        <v/>
      </c>
      <c r="BM128" s="3" t="str" cm="1">
        <f t="array" aca="1" ref="BM128" ca="1">IF(NOT(ISNUMBER(INDEX($A:$A, LOOKUP(2, 1 / ($A$1:INDIRECT("$A$"&amp;ROW($A128)) &lt;&gt; ""),ROW($A$1:INDIRECT("$A$"&amp;ROW($A128)))), 1))), "",
INDIRECT("$Y$"&amp;LOOKUP(2, 1 / ($AY$1:INDIRECT("$AY$"&amp;ROW($AY128)-1) &lt;&gt; ""),ROW($AY$1:INDIRECT("$AY$"&amp;ROW($AY128)-1)))))</f>
        <v/>
      </c>
      <c r="BN128" s="3" t="str">
        <f t="shared" ca="1" si="7"/>
        <v/>
      </c>
      <c r="CT128" s="3" t="str" cm="1">
        <f t="array" aca="1" ref="CT128" ca="1">IF(NOT(ISNUMBER(INDEX($A:$A, LOOKUP(2, 1 / ($A$1:INDIRECT("$A$"&amp;ROW($A128)) &lt;&gt; ""),ROW($A$1:INDIRECT("$A$"&amp;ROW($A128)))), 1))), "",
$AY128-INDEX($AY:$AY, LOOKUP(2, 1 / ($AY$1:INDIRECT("$AV$"&amp;ROW($AY128)-1) &lt;&gt; ""),ROW($AY$1:INDIRECT("$AV$"&amp;ROW($AY128)-1))), 1))</f>
        <v/>
      </c>
      <c r="CU128" s="3" t="str" cm="1">
        <f t="array" aca="1" ref="CU128" ca="1">IF(NOT(ISNUMBER(INDEX($A:$A, LOOKUP(2, 1 / ($A$1:INDIRECT("$A$"&amp;ROW($A128)) &lt;&gt; ""),ROW($A$1:INDIRECT("$A$"&amp;ROW($A128)))), 1))), "",
INDEX($Y:$Y, LOOKUP(2, 1 / ($Y$1:INDIRECT("$Y$"&amp;ROW($Y128)-1) &lt;&gt; ""),ROW($Y$1:INDIRECT("$Y$"&amp;ROW($Y128)-1))), 1))</f>
        <v/>
      </c>
      <c r="CV128" s="1" t="str">
        <f ca="1">IFERROR(VLOOKUP($AY128, 'Medium-Slow'!$A$1:$B$101, 2, TRUE),"")</f>
        <v/>
      </c>
    </row>
    <row r="129" spans="1:100" x14ac:dyDescent="0.45">
      <c r="A129" s="69" t="s">
        <v>75</v>
      </c>
      <c r="B129" s="69" t="s">
        <v>306</v>
      </c>
      <c r="C129" s="69" t="s">
        <v>46</v>
      </c>
      <c r="D129" s="69" t="s">
        <v>300</v>
      </c>
      <c r="E129" s="69" t="s">
        <v>301</v>
      </c>
      <c r="F129" s="56">
        <v>1</v>
      </c>
      <c r="G129" s="2" t="s">
        <v>159</v>
      </c>
      <c r="H129" s="2" t="s">
        <v>50</v>
      </c>
      <c r="I129" s="2">
        <v>17</v>
      </c>
      <c r="J129" s="2" t="s">
        <v>92</v>
      </c>
      <c r="K129" s="2" t="s">
        <v>161</v>
      </c>
      <c r="L129" s="2" t="s">
        <v>53</v>
      </c>
      <c r="M129" s="2" t="s">
        <v>101</v>
      </c>
      <c r="N129" s="2" t="s">
        <v>163</v>
      </c>
      <c r="O129" s="2" t="s">
        <v>207</v>
      </c>
      <c r="P129" s="2" t="s">
        <v>249</v>
      </c>
      <c r="Q129" s="2">
        <v>0</v>
      </c>
      <c r="R129" s="2">
        <f>_xlfn.FLOOR.MATH((((2*VLOOKUP(G129, 'EV and Base'!$A$1:$N$671, 9, FALSE))+$Q129)*$I129)/100)+$I129+10</f>
        <v>45</v>
      </c>
      <c r="S129" s="2">
        <f>_xlfn.FLOOR.MATH((_xlfn.FLOOR.MATH((((2*VLOOKUP($G129, 'EV and Base'!$A$1:$N$671, 10, FALSE))+$Q129)*$I129)/100)+5)*
IF(OR($J129="Lonely", $J129="Brave", $J129="Adamant", $J129="Naughty"), 1.1,
IF(OR($J129="Bold", $J129="Timid", $J129="Modest", $J129="Calm"), 0.9, 1)))</f>
        <v>27</v>
      </c>
      <c r="T129" s="2">
        <f>_xlfn.FLOOR.MATH((_xlfn.FLOOR.MATH((((2*VLOOKUP($G129, 'EV and Base'!$A$1:$N$671, 11, FALSE))+$Q129)*$I129)/100)+5)*
IF(OR($J129="Bold", $J129="Relaxed", $J129="Impish", $J129="Lax"), 1.1,
IF(OR($J129="Lonely", $J129="Hasty", $J129="Mild", $J129="Gentle"), 0.9, 1)))</f>
        <v>33</v>
      </c>
      <c r="U129" s="2">
        <f>_xlfn.FLOOR.MATH((_xlfn.FLOOR.MATH((((2*VLOOKUP($G129, 'EV and Base'!$A$1:$N$671, 12, FALSE))+$Q129)*$I129)/100)+5)*
IF(OR($J129="Modest", $J129="Mild", $J129="Quiet", $J129="Rash"), 1.1,
IF(OR($J129="Adamant", $J129="Impish", $J129="Jolly", $J129="Careful"), 0.9, 1)))</f>
        <v>14</v>
      </c>
      <c r="V129" s="2">
        <f>_xlfn.FLOOR.MATH((_xlfn.FLOOR.MATH((((2*VLOOKUP($G129, 'EV and Base'!$A$1:$N$671, 13, FALSE))+$Q129)*$I129)/100)+5)*
IF(OR($J129="Calm", $J129="Gentle", $J129="Sassy", $J129="Careful"), 1.1,
IF(OR($J129="Naughty", $J129="Lax", $J129="Naive", $J129="Rash"), 0.9, 1)))</f>
        <v>13</v>
      </c>
      <c r="W129" s="2">
        <f>_xlfn.FLOOR.MATH((_xlfn.FLOOR.MATH((((2*VLOOKUP($G129, 'EV and Base'!$A$1:$N$671, 14, FALSE))+$Q129)*$I129)/100)+5)*
IF(OR($J129="Timid", $J129="Hasty", $J129="Jolly", $J129="Naive"), 1.1,
IF(OR($J129="Brave", $J129="Relaxed", $J129="Quiet", $J129="Sassy"), 0.9, 1)))</f>
        <v>10</v>
      </c>
      <c r="X129" s="69">
        <v>680</v>
      </c>
      <c r="AA129" s="23" t="str" cm="1">
        <f t="array" aca="1" ref="AA129" ca="1">IF(NOT(ISNUMBER(INDEX($A:$A,LOOKUP(2,1/($A$1:INDIRECT("$A$"&amp;ROW($A129))&lt;&gt;""),ROW($A$1:INDIRECT("$A$"&amp;ROW($A129)))),1))),"",
IF(NOT(ISNUMBER($A129)),$AA128,
IF($AB129&lt;16,"Lillipup",
IF($AB129&lt;32,"Herdier",
"Stoutland"))))</f>
        <v/>
      </c>
      <c r="AB129" s="25" t="str" cm="1">
        <f t="array" aca="1" ref="AB129" ca="1">IF(NOT(ISNUMBER(INDEX($A:$A, LOOKUP(2, 1 / ($A$1:INDIRECT("$A$"&amp;ROW($A129)) &lt;&gt; ""),ROW($A$1:INDIRECT("$A$"&amp;ROW($A129)))), 1))), "",
VLOOKUP($AY129,'Medium-Slow'!$A$1:$B$101,2,TRUE))</f>
        <v/>
      </c>
      <c r="AC129" s="23" t="str" cm="1">
        <f t="array" aca="1" ref="AC129" ca="1">IF(NOT(ISNUMBER(INDEX($A:$A, LOOKUP(2, 1 / ($A$1:INDIRECT("$A$"&amp;ROW($A129)) &lt;&gt; ""),ROW($A$1:INDIRECT("$A$"&amp;ROW($A129)))), 1))), "",
INDEX($AC:$AC, LOOKUP(2, 1 / ($AC$1:INDIRECT("$AC$"&amp;ROW($AC129)-1) &lt;&gt; ""),ROW($AC$1:INDIRECT("$AC$"&amp;ROW($AC129)-1))), 1)+
IF(INDEX($AC:$AC, LOOKUP(2, 1 / ($AC$1:INDIRECT("$AC$"&amp;ROW($AC129)-1) &lt;&gt; ""),ROW($AC$1:INDIRECT("$AC$"&amp;ROW($AC129)-1))), 1)+
INDEX($AD:$AD, LOOKUP(2, 1 / ($AD$1:INDIRECT("$AD$"&amp;ROW($AD129)-1) &lt;&gt; ""),ROW($AD$1:INDIRECT("$AD$"&amp;ROW($AD129)-1))), 1)+
INDEX($AE:$AE, LOOKUP(2, 1 / ($AE$1:INDIRECT("$AE$"&amp;ROW($AE129)-1) &lt;&gt; ""),ROW($AE$1:INDIRECT("$AE$"&amp;ROW($AD129)-1))), 1)+
INDEX($AE:$AF, LOOKUP(2, 1 / ($AF$1:INDIRECT("$AF$"&amp;ROW($AF129)-1) &lt;&gt; ""),ROW($AF$1:INDIRECT("$AF$"&amp;ROW($AD129)-1))), 1)+
INDEX($AG:$AG, LOOKUP(2, 1 / ($AG$1:INDIRECT("$AG$"&amp;ROW($AG129)-1) &lt;&gt; ""),ROW($AG$1:INDIRECT("$AG$"&amp;ROW($AD129)-1))), 1)+
INDEX($AH:$AH, LOOKUP(2, 1 / ($AH$1:INDIRECT("$AH$"&amp;ROW($AH129)-1) &lt;&gt; ""),ROW($AH$1:INDIRECT("$AH$"&amp;ROW($AD129)-1))), 1)&gt;=510,0,
IF(INDEX($AC:$AC, LOOKUP(2, 1 / ($AC$1:INDIRECT("$AC$"&amp;ROW($AC129)-1) &lt;&gt; ""),ROW($AC$1:INDIRECT("$AC$"&amp;ROW($AC129)-1))), 1)&gt;=255,0,
VLOOKUP(INDIRECT("$G$"&amp;LOOKUP(2, 1 / ($AC$1:INDIRECT("$AC$"&amp;ROW($AC129)-1) &lt;&gt; ""),ROW($AC$1:INDIRECT("$AC$"&amp;ROW($AC129)-1)))), 'EV and Base'!$A$1:$N$671, 3, FALSE))))</f>
        <v/>
      </c>
      <c r="AD129" s="2" t="str" cm="1">
        <f t="array" aca="1" ref="AD129" ca="1">IF(NOT(ISNUMBER(INDEX($A:$A, LOOKUP(2, 1 / ($A$1:INDIRECT("$A$"&amp;ROW($A129)) &lt;&gt; ""),ROW($A$1:INDIRECT("$A$"&amp;ROW($A129)))), 1))), "",
INDEX($AD:$AD, LOOKUP(2, 1 / ($AD$1:INDIRECT("$AD$"&amp;ROW($AD129)-1) &lt;&gt; ""),ROW($AD$1:INDIRECT("$AD$"&amp;ROW($AD129)-1))), 1)+
IF(INDEX($AC:$AC, LOOKUP(2, 1 / ($AC$1:INDIRECT("$AC$"&amp;ROW($AC129)-1) &lt;&gt; ""),ROW($AC$1:INDIRECT("$AC$"&amp;ROW($AC129)-1))), 1)+
INDEX($AD:$AD, LOOKUP(2, 1 / ($AD$1:INDIRECT("$AD$"&amp;ROW($AD129)-1) &lt;&gt; ""),ROW($AD$1:INDIRECT("$AD$"&amp;ROW($AD129)-1))), 1)+
INDEX($AE:$AE, LOOKUP(2, 1 / ($AE$1:INDIRECT("$AE$"&amp;ROW($AE129)-1) &lt;&gt; ""),ROW($AE$1:INDIRECT("$AE$"&amp;ROW($AD129)-1))), 1)+
INDEX($AE:$AF, LOOKUP(2, 1 / ($AF$1:INDIRECT("$AF$"&amp;ROW($AF129)-1) &lt;&gt; ""),ROW($AF$1:INDIRECT("$AF$"&amp;ROW($AD129)-1))), 1)+
INDEX($AG:$AG, LOOKUP(2, 1 / ($AG$1:INDIRECT("$AG$"&amp;ROW($AG129)-1) &lt;&gt; ""),ROW($AG$1:INDIRECT("$AG$"&amp;ROW($AD129)-1))), 1)+
INDEX($AH:$AH, LOOKUP(2, 1 / ($AH$1:INDIRECT("$AH$"&amp;ROW($AH129)-1) &lt;&gt; ""),ROW($AH$1:INDIRECT("$AH$"&amp;ROW($AD129)-1))), 1)&gt;=510,0,
IF(INDEX($AD:$AD, LOOKUP(2, 1 / ($AD$1:INDIRECT("$AD$"&amp;ROW($AD129)-1) &lt;&gt; ""),ROW($AD$1:INDIRECT("$AD$"&amp;ROW($AD129)-1))), 1)&gt;=255,0,
VLOOKUP(INDIRECT("$G$"&amp;LOOKUP(2, 1 / ($AD$1:INDIRECT("$AD$"&amp;ROW($AD129)-1) &lt;&gt; ""),ROW($AD$1:INDIRECT("$AD$"&amp;ROW($AD129)-1)))), 'EV and Base'!$A$1:$N$671, 4, FALSE))))</f>
        <v/>
      </c>
      <c r="AE129" s="2" t="str" cm="1">
        <f t="array" aca="1" ref="AE129" ca="1">IF(NOT(ISNUMBER(INDEX($A:$A,LOOKUP(2,1/($A$1:INDIRECT("$A$"&amp;ROW($A129))&lt;&gt;""),ROW($A$1:INDIRECT("$A$"&amp;ROW($A129)))),1))),"",
INDEX($AE:$AE,LOOKUP(2,1/($AE$1:INDIRECT("$AE$"&amp;ROW($AE129)-1)&lt;&gt;""),ROW($AE$1:INDIRECT("$AE$"&amp;ROW($AE129)-1))),1)+
IF(INDEX($AC:$AC,LOOKUP(2,1/($AC$1:INDIRECT("$AC$"&amp;ROW($AC129)-1)&lt;&gt;""),ROW($AC$1:INDIRECT("$AC$"&amp;ROW($AC129)-1))),1)+
INDEX($AD:$AD,LOOKUP(2,1/($AD$1:INDIRECT("$AD$"&amp;ROW($AD129)-1)&lt;&gt;""),ROW($AD$1:INDIRECT("$AD$"&amp;ROW($AD129)-1))),1)+
INDEX($AE:$AE,LOOKUP(2,1/($AE$1:INDIRECT("$AE$"&amp;ROW($AE129)-1)&lt;&gt;""),ROW($AE$1:INDIRECT("$AE$"&amp;ROW($AD129)-1))),1)+
INDEX($AE:$AF,LOOKUP(2,1/($AF$1:INDIRECT("$AF$"&amp;ROW($AF129)-1)&lt;&gt;""),ROW($AF$1:INDIRECT("$AF$"&amp;ROW($AD129)-1))),1)+
INDEX($AG:$AG,LOOKUP(2,1/($AG$1:INDIRECT("$AG$"&amp;ROW($AG129)-1)&lt;&gt;""),ROW($AG$1:INDIRECT("$AG$"&amp;ROW($AD129)-1))),1)+
INDEX($AH:$AH,LOOKUP(2,1/($AH$1:INDIRECT("$AH$"&amp;ROW($AH129)-1)&lt;&gt;""),ROW($AH$1:INDIRECT("$AH$"&amp;ROW($AD129)-1))),1)&gt;=510,0,
IF(INDEX($AE:$AE,LOOKUP(2,1/($AE$1:INDIRECT("$AE$"&amp;ROW($AE129)-1)&lt;&gt;""),ROW($AE$1:INDIRECT("$AE$"&amp;ROW($AE129)-1))),1)&gt;=255,0,
VLOOKUP(INDIRECT("$G$"&amp;LOOKUP(2,1/($AE$1:INDIRECT("$AE$"&amp;ROW($AE129)-1)&lt;&gt;""),ROW($AE$1:INDIRECT("$AE$"&amp;ROW($AE129)-1)))),'EV and Base'!$A$1:$N$671,5,FALSE))))</f>
        <v/>
      </c>
      <c r="AF129" s="2" t="str" cm="1">
        <f t="array" aca="1" ref="AF129" ca="1">IF(NOT(ISNUMBER(INDEX($A:$A, LOOKUP(2, 1 / ($A$1:INDIRECT("$A$"&amp;ROW($A129)) &lt;&gt; ""),ROW($A$1:INDIRECT("$A$"&amp;ROW($A129)))), 1))), "",
INDEX($AF:$AF, LOOKUP(2, 1 / ($AF$1:INDIRECT("$AF$"&amp;ROW($AF129)-1) &lt;&gt; ""),ROW($AF$1:INDIRECT("$AF$"&amp;ROW($AF129)-1))), 1)+
IF(INDEX($AC:$AC, LOOKUP(2, 1 / ($AC$1:INDIRECT("$AC$"&amp;ROW($AC129)-1) &lt;&gt; ""),ROW($AC$1:INDIRECT("$AC$"&amp;ROW($AC129)-1))), 1)+
INDEX($AD:$AD, LOOKUP(2, 1 / ($AD$1:INDIRECT("$AD$"&amp;ROW($AD129)-1) &lt;&gt; ""),ROW($AD$1:INDIRECT("$AD$"&amp;ROW($AD129)-1))), 1)+
INDEX($AE:$AE, LOOKUP(2, 1 / ($AE$1:INDIRECT("$AE$"&amp;ROW($AE129)-1) &lt;&gt; ""),ROW($AE$1:INDIRECT("$AE$"&amp;ROW($AD129)-1))), 1)+
INDEX($AE:$AF, LOOKUP(2, 1 / ($AF$1:INDIRECT("$AF$"&amp;ROW($AF129)-1) &lt;&gt; ""),ROW($AF$1:INDIRECT("$AF$"&amp;ROW($AD129)-1))), 1)+
INDEX($AG:$AG, LOOKUP(2, 1 / ($AG$1:INDIRECT("$AG$"&amp;ROW($AG129)-1) &lt;&gt; ""),ROW($AG$1:INDIRECT("$AG$"&amp;ROW($AD129)-1))), 1)+
INDEX($AH:$AH, LOOKUP(2, 1 / ($AH$1:INDIRECT("$AH$"&amp;ROW($AH129)-1) &lt;&gt; ""),ROW($AH$1:INDIRECT("$AH$"&amp;ROW($AD129)-1))), 1)&gt;=510,0,
IF(INDEX($AF:$AF, LOOKUP(2, 1 / ($AF$1:INDIRECT("$AF$"&amp;ROW($AF129)-1) &lt;&gt; ""),ROW($AF$1:INDIRECT("$AF$"&amp;ROW($AF129)-1))), 1)&gt;=255,0,
VLOOKUP(INDIRECT("$G$"&amp;LOOKUP(2, 1 / ($AF$1:INDIRECT("$AF$"&amp;ROW($AF129)-1) &lt;&gt; ""),ROW($AF$1:INDIRECT("$AF$"&amp;ROW($AF129)-1)))), 'EV and Base'!$A$1:$N$671, 6, FALSE))))</f>
        <v/>
      </c>
      <c r="AG129" s="2" t="str" cm="1">
        <f t="array" aca="1" ref="AG129" ca="1">IF(NOT(ISNUMBER(INDEX($A:$A, LOOKUP(2, 1 / ($A$1:INDIRECT("$A$"&amp;ROW($A129)) &lt;&gt; ""),ROW($A$1:INDIRECT("$A$"&amp;ROW($A129)))), 1))), "",
INDEX($AG:$AG, LOOKUP(2, 1 / ($AG$1:INDIRECT("$AG$"&amp;ROW($AG129)-1) &lt;&gt; ""),ROW($AG$1:INDIRECT("$AG$"&amp;ROW($AG129)-1))), 1)+
IF(INDEX($AC:$AC, LOOKUP(2, 1 / ($AC$1:INDIRECT("$AC$"&amp;ROW($AC129)-1) &lt;&gt; ""),ROW($AC$1:INDIRECT("$AC$"&amp;ROW($AC129)-1))), 1)+
INDEX($AD:$AD, LOOKUP(2, 1 / ($AD$1:INDIRECT("$AD$"&amp;ROW($AD129)-1) &lt;&gt; ""),ROW($AD$1:INDIRECT("$AD$"&amp;ROW($AD129)-1))), 1)+
INDEX($AE:$AE, LOOKUP(2, 1 / ($AE$1:INDIRECT("$AE$"&amp;ROW($AE129)-1) &lt;&gt; ""),ROW($AE$1:INDIRECT("$AE$"&amp;ROW($AD129)-1))), 1)+
INDEX($AE:$AF, LOOKUP(2, 1 / ($AF$1:INDIRECT("$AF$"&amp;ROW($AF129)-1) &lt;&gt; ""),ROW($AF$1:INDIRECT("$AF$"&amp;ROW($AD129)-1))), 1)+
INDEX($AG:$AG, LOOKUP(2, 1 / ($AG$1:INDIRECT("$AG$"&amp;ROW($AG129)-1) &lt;&gt; ""),ROW($AG$1:INDIRECT("$AG$"&amp;ROW($AD129)-1))), 1)+
INDEX($AH:$AH, LOOKUP(2, 1 / ($AH$1:INDIRECT("$AH$"&amp;ROW($AH129)-1) &lt;&gt; ""),ROW($AH$1:INDIRECT("$AH$"&amp;ROW($AD129)-1))), 1)&gt;=510,0,
IF(INDEX($AG:$AG, LOOKUP(2, 1 / ($AG$1:INDIRECT("$AG$"&amp;ROW($AG129)-1) &lt;&gt; ""),ROW($AG$1:INDIRECT("$AG$"&amp;ROW($AG129)-1))), 1)&gt;=255,0,
VLOOKUP(INDIRECT("$G$"&amp;LOOKUP(2, 1 / ($AG$1:INDIRECT("$AG$"&amp;ROW($AG129)-1) &lt;&gt; ""),ROW($AG$1:INDIRECT("$AG$"&amp;ROW($AG129)-1)))), 'EV and Base'!$A$1:$N$671, 7, FALSE))))</f>
        <v/>
      </c>
      <c r="AH129" s="24" t="str" cm="1">
        <f t="array" aca="1" ref="AH129" ca="1">IF(NOT(ISNUMBER(INDEX($A:$A,LOOKUP(2,1/($A$1:INDIRECT("$A$"&amp;ROW($A129))&lt;&gt;""),ROW($A$1:INDIRECT("$A$"&amp;ROW($A129)))),1))),"",
INDEX($AH:$AH,LOOKUP(2,1/($AH$1:INDIRECT("$AH$"&amp;ROW($AH129)-1)&lt;&gt;""),ROW($AH$1:INDIRECT("$AH$"&amp;ROW($AH129)-1))),1)+
IF(INDEX($AC:$AC,LOOKUP(2,1/($AC$1:INDIRECT("$AC$"&amp;ROW($AC129)-1)&lt;&gt;""),ROW($AC$1:INDIRECT("$AC$"&amp;ROW($AC129)-1))),1)+
INDEX($AD:$AD,LOOKUP(2,1/($AD$1:INDIRECT("$AD$"&amp;ROW($AD129)-1)&lt;&gt;""),ROW($AD$1:INDIRECT("$AD$"&amp;ROW($AD129)-1))),1)+
INDEX($AE:$AE,LOOKUP(2,1/($AE$1:INDIRECT("$AE$"&amp;ROW($AE129)-1)&lt;&gt;""),ROW($AE$1:INDIRECT("$AE$"&amp;ROW($AD129)-1))),1)+
INDEX($AE:$AF,LOOKUP(2,1/($AF$1:INDIRECT("$AF$"&amp;ROW($AF129)-1)&lt;&gt;""),ROW($AF$1:INDIRECT("$AF$"&amp;ROW($AD129)-1))),1)+
INDEX($AG:$AG,LOOKUP(2,1/($AG$1:INDIRECT("$AG$"&amp;ROW($AG129)-1)&lt;&gt;""),ROW($AG$1:INDIRECT("$AG$"&amp;ROW($AD129)-1))),1)+
INDEX($AH:$AH,LOOKUP(2,1/($AH$1:INDIRECT("$AH$"&amp;ROW($AH129)-1)&lt;&gt;""),ROW($AH$1:INDIRECT("$AH$"&amp;ROW($AD129)-1))),1)&gt;=510,0,
IF(INDEX($AH:$AH,LOOKUP(2,1/($AH$1:INDIRECT("$AH$"&amp;ROW($AH129)-1)&lt;&gt;""),ROW($AH$1:INDIRECT("$AH$"&amp;ROW($AH129)-1))),1)&gt;=255,0,
VLOOKUP(INDIRECT("$G$"&amp;LOOKUP(2,1/($AH$1:INDIRECT("$AH$"&amp;ROW($AH129)-1)&lt;&gt;""),ROW($AH$1:INDIRECT("$AH$"&amp;ROW($AH129)-1)))),'EV and Base'!$A$1:$N$671,8,FALSE))))</f>
        <v/>
      </c>
      <c r="AI129" s="29" t="str" cm="1">
        <f t="array" aca="1" ref="AI129" ca="1">IF(NOT(ISNUMBER(INDEX($A:$A,LOOKUP(2,1/($A$1:INDIRECT("$A$"&amp;ROW($A129))&lt;&gt;""),ROW($A$1:INDIRECT("$A$"&amp;ROW($A129)))),1))),"",
ROUNDDOWN((((2*VLOOKUP($AA129,'EV and Base'!$A$1:$N$671,9,FALSE))+31+ROUNDDOWN($AC129/4,0))*$AB129)/100,0)+$AB129+10)</f>
        <v/>
      </c>
      <c r="AJ129" s="21" t="str" cm="1">
        <f t="array" aca="1" ref="AJ129" ca="1">IF(NOT(ISNUMBER(INDEX($A:$A, LOOKUP(2, 1 / ($A$1:INDIRECT("$A$"&amp;ROW($A129)) &lt;&gt; ""),ROW($A$1:INDIRECT("$A$"&amp;ROW($A129)))), 1))), "",
ROUNDDOWN((ROUNDDOWN((((2*VLOOKUP($AA129, 'EV and Base'!$A$1:$N$671, 10, FALSE))+31+ROUNDDOWN($AD129/4, 0))*$AB129)/100, 0)+5)*1.1, 0))</f>
        <v/>
      </c>
      <c r="AK129" s="21" t="str" cm="1">
        <f t="array" aca="1" ref="AK129" ca="1">IF(NOT(ISNUMBER(INDEX($A:$A, LOOKUP(2, 1 / ($A$1:INDIRECT("$A$"&amp;ROW($A129)) &lt;&gt; ""),ROW($A$1:INDIRECT("$A$"&amp;ROW($A129)))), 1))), "",
ROUNDDOWN((ROUNDDOWN((((2*VLOOKUP($AA129, 'EV and Base'!$A$1:$N$671, 11, FALSE))+30+ROUNDDOWN($AE129/4, 0))*$AB129)/100, 0)+5), 0)
&amp;"-"&amp;
ROUNDDOWN((ROUNDDOWN((((2*VLOOKUP($AA129, 'EV and Base'!$A$1:$N$671, 11, FALSE))+31+ROUNDDOWN($AE129/4, 0))*$AB129)/100, 0)+5), 0))</f>
        <v/>
      </c>
      <c r="AL129" s="21" t="str" cm="1">
        <f t="array" aca="1" ref="AL129" ca="1">IF(NOT(ISNUMBER(INDEX($A:$A, LOOKUP(2, 1 / ($A$1:INDIRECT("$A$"&amp;ROW($A129)) &lt;&gt; ""),ROW($A$1:INDIRECT("$A$"&amp;ROW($A129)))), 1))), "",
ROUNDDOWN((ROUNDDOWN((((2*VLOOKUP($AA129, 'EV and Base'!$A$1:$N$671, 12, FALSE))+0+ROUNDDOWN($AF129/4, 0))*$AB129)/100, 0)+5)*0.9, 0)
&amp;"-"&amp;
ROUNDDOWN((ROUNDDOWN((((2*VLOOKUP($AA129, 'EV and Base'!$A$1:$N$671, 12, FALSE))+31+ROUNDDOWN($AF129/4, 0))*$AB129)/100, 0)+5)*0.9, 0))</f>
        <v/>
      </c>
      <c r="AM129" s="21" t="str" cm="1">
        <f t="array" aca="1" ref="AM129" ca="1">IF(NOT(ISNUMBER(INDEX($A:$A, LOOKUP(2, 1 / ($A$1:INDIRECT("$A$"&amp;ROW($A129)) &lt;&gt; ""),ROW($A$1:INDIRECT("$A$"&amp;ROW($A129)))), 1))), "",
ROUNDDOWN((ROUNDDOWN((((2*VLOOKUP($AA129, 'EV and Base'!$A$1:$N$671, 13, FALSE))+30+ROUNDDOWN($AG129/4, 0))*$AB129)/100, 0)+5), 0)
&amp;"-"&amp;
ROUNDDOWN((ROUNDDOWN((((2*VLOOKUP($AA129, 'EV and Base'!$A$1:$N$671, 13, FALSE))+31+ROUNDDOWN($AG129/4, 0))*$AB129)/100, 0)+5), 0))</f>
        <v/>
      </c>
      <c r="AN129" s="25" t="str" cm="1">
        <f t="array" aca="1" ref="AN129" ca="1">IF(NOT(ISNUMBER(INDEX($A:$A, LOOKUP(2, 1 / ($A$1:INDIRECT("$A$"&amp;ROW($A129)) &lt;&gt; ""),ROW($A$1:INDIRECT("$A$"&amp;ROW($A129)))), 1))), "",
ROUNDDOWN((ROUNDDOWN((((2*VLOOKUP($AA129, 'EV and Base'!$A$1:$N$671, 14, FALSE))+31+ROUNDDOWN($AH129/4, 0))*$AB129)/100, 0)+5), 0))</f>
        <v/>
      </c>
      <c r="AO129" s="23" t="str" cm="1">
        <f t="array" aca="1" ref="AO129" ca="1">IF(NOT(ISNUMBER(INDEX($A:$A, LOOKUP(2, 1 / ($A$1:INDIRECT("$A$"&amp;ROW($A129)) &lt;&gt; ""),ROW($A$1:INDIRECT("$A$"&amp;ROW($A129)))), 1))), "",
ROUNDDOWN((((2*VLOOKUP($AA129, 'EV and Base'!$A$1:$N$671, 9, FALSE))+31+ROUNDDOWN($AC129/4, 0))*$AB129)/100, 0)+$AB129+10)</f>
        <v/>
      </c>
      <c r="AP129" s="2" t="str" cm="1">
        <f t="array" aca="1" ref="AP129" ca="1">IF(NOT(ISNUMBER(INDEX($A:$A, LOOKUP(2, 1 / ($A$1:INDIRECT("$A$"&amp;ROW($A129)) &lt;&gt; ""),ROW($A$1:INDIRECT("$A$"&amp;ROW($A129)))), 1))), "",
ROUNDDOWN((ROUNDDOWN((((2*VLOOKUP($AA129, 'EV and Base'!$A$1:$N$671, 10, FALSE))+31+ROUNDDOWN($AD129/4, 0))*$AB129)/100, 0)+5)*1.1, 0))</f>
        <v/>
      </c>
      <c r="AQ129" s="2" t="str" cm="1">
        <f t="array" aca="1" ref="AQ129" ca="1">IF(NOT(ISNUMBER(INDEX($A:$A, LOOKUP(2, 1 / ($A$1:INDIRECT("$A$"&amp;ROW($A129)) &lt;&gt; ""),ROW($A$1:INDIRECT("$A$"&amp;ROW($A129)))), 1))), "",
ROUNDDOWN((ROUNDDOWN((((2*VLOOKUP($AA129, 'EV and Base'!$A$1:$N$671, 11, FALSE))+$AV$2+ROUNDDOWN($AE129/4, 0))*$AB129)/100, 0)+5), 0))</f>
        <v/>
      </c>
      <c r="AR129" s="22" t="str" cm="1">
        <f t="array" aca="1" ref="AR129" ca="1">IF(NOT(ISNUMBER(INDEX($A:$A, LOOKUP(2, 1 / ($A$1:INDIRECT("$A$"&amp;ROW($A129)) &lt;&gt; ""),ROW($A$1:INDIRECT("$A$"&amp;ROW($A129)))), 1))), "",
ROUNDDOWN((ROUNDDOWN((((2*VLOOKUP($AA129, 'EV and Base'!$A$1:$N$671, 12, FALSE))+$AW$2+ROUNDDOWN($AF129/4, 0))*$AB129)/100, 0)+5)*0.9, 0))</f>
        <v/>
      </c>
      <c r="AS129" s="2" t="str" cm="1">
        <f t="array" aca="1" ref="AS129" ca="1">IF(NOT(ISNUMBER(INDEX($A:$A, LOOKUP(2, 1 / ($A$1:INDIRECT("$A$"&amp;ROW($A129)) &lt;&gt; ""),ROW($A$1:INDIRECT("$A$"&amp;ROW($A129)))), 1))), "",
ROUNDDOWN((ROUNDDOWN((((2*VLOOKUP($AA129, 'EV and Base'!$A$1:$N$671, 13, FALSE))+$AX$2+ROUNDDOWN($AG129/4, 0))*$AB129)/100, 0)+5), 0))</f>
        <v/>
      </c>
      <c r="AT129" s="24" t="str" cm="1">
        <f t="array" aca="1" ref="AT129" ca="1">IF(NOT(ISNUMBER(INDEX($A:$A, LOOKUP(2, 1 / ($A$1:INDIRECT("$A$"&amp;ROW($A129)) &lt;&gt; ""),ROW($A$1:INDIRECT("$A$"&amp;ROW($A129)))), 1))), "",
ROUNDDOWN((ROUNDDOWN((((2*VLOOKUP($AA129, 'EV and Base'!$A$1:$N$671, 14, FALSE))+31+ROUNDDOWN($AH129/4, 0))*$AB129)/100, 0)+5), 0))</f>
        <v/>
      </c>
      <c r="AU129" s="28"/>
      <c r="AY129" t="str" cm="1">
        <f t="array" aca="1" ref="AY129" ca="1">IF(NOT(ISNUMBER(INDEX($A:$A,LOOKUP(2,1/($A$1:INDIRECT("$A$"&amp;ROW($A129))&lt;&gt;""),ROW($A$1:INDIRECT("$A$"&amp;ROW($A129)))),1))),"",
INDEX($AY:$AY,LOOKUP(2,1/($AY$1:INDIRECT("$AY$"&amp;ROW($AY129)-1)&lt;&gt;""),ROW($AY$1:INDIRECT("$AY$"&amp;ROW($AY129)-1))),1)+$BL129)</f>
        <v/>
      </c>
      <c r="AZ129" s="3" t="str" cm="1">
        <f t="array" aca="1" ref="AZ129" ca="1">IF(NOT(ISNUMBER(INDEX($A:$A, LOOKUP(2, 1 / ($A$1:INDIRECT("$A$"&amp;ROW($A129)) &lt;&gt; ""),ROW($A$1:INDIRECT("$A$"&amp;ROW($A129)))), 1))), "",
VLOOKUP(INDIRECT("$G$"&amp;LOOKUP(2, 1 / ($AY$1:INDIRECT("$AY$"&amp;ROW($AY129)-1) &lt;&gt; ""),ROW($AY$1:INDIRECT("$AY$"&amp;ROW($AY129)-1)))),'EV and Base'!A124:N794,2,FALSE))</f>
        <v/>
      </c>
      <c r="BA129" s="3" t="str" cm="1">
        <f t="array" aca="1" ref="BA129" ca="1">IF(NOT(ISNUMBER(INDEX($A:$A, LOOKUP(2, 1 / ($A$1:INDIRECT("$A$"&amp;ROW($A129)) &lt;&gt; ""),ROW($A$1:INDIRECT("$A$"&amp;ROW($A129)))), 1))), "",
INDIRECT("$I$"&amp;LOOKUP(2, 1 / ($AY$1:INDIRECT("$AY$"&amp;ROW($AY129)-1) &lt;&gt; ""),ROW($AY$1:INDIRECT("$AY$"&amp;ROW($AY129)-1)))))</f>
        <v/>
      </c>
      <c r="BB129" s="1" t="str" cm="1">
        <f t="array" aca="1" ref="BB129" ca="1">IF(NOT(ISNUMBER(INDEX($A:$A, LOOKUP(2, 1 / ($A$1:INDIRECT("$A$"&amp;ROW($A129)) &lt;&gt; ""),ROW($A$1:INDIRECT("$A$"&amp;ROW($A129)))), 1))), "",
INDIRECT("$AB$"&amp;LOOKUP(2, 1 / ($AY$1:INDIRECT("$AY$"&amp;ROW($AY129)-1) &lt;&gt; ""),ROW($AY$1:INDIRECT("$AY$"&amp;ROW($AY129)-1)))))</f>
        <v/>
      </c>
      <c r="BC129" s="3" t="str" cm="1">
        <f t="array" aca="1" ref="BC129" ca="1">IF(NOT(ISNUMBER(INDEX($A:$A,LOOKUP(2,1/($A$1:INDIRECT("$A$"&amp;ROW($A129))&lt;&gt;""),ROW($A$1:INDIRECT("$A$"&amp;ROW($A129)))),1))),"",
$BA129+$BA129+10)</f>
        <v/>
      </c>
      <c r="BD129" s="3" t="str" cm="1">
        <f t="array" aca="1" ref="BD129" ca="1">IF(NOT(ISNUMBER(INDEX($A:$A,LOOKUP(2,1/($A$1:INDIRECT("$A$"&amp;ROW($A129))&lt;&gt;""),ROW($A$1:INDIRECT("$A$"&amp;ROW($A129)))),1))),"",
$BA129+$BB129+10)</f>
        <v/>
      </c>
      <c r="BE129" s="3" t="str" cm="1">
        <f t="array" aca="1" ref="BE129" ca="1">IF(NOT(ISNUMBER(INDEX($A:$A,LOOKUP(2,1/($A$1:INDIRECT("$A$"&amp;ROW($A129))&lt;&gt;""),ROW($A$1:INDIRECT("$A$"&amp;ROW($A129)))),1))),"",
$BC129*$BC129)</f>
        <v/>
      </c>
      <c r="BF129" s="3" t="str" cm="1">
        <f t="array" aca="1" ref="BF129" ca="1">IF(NOT(ISNUMBER(INDEX($A:$A,LOOKUP(2,1/($A$1:INDIRECT("$A$"&amp;ROW($A129))&lt;&gt;""),ROW($A$1:INDIRECT("$A$"&amp;ROW($A129)))),1))),"",
$BD129*$BD129)</f>
        <v/>
      </c>
      <c r="BG129" s="3" t="str" cm="1">
        <f t="array" aca="1" ref="BG129" ca="1">IF(NOT(ISNUMBER(INDEX($A:$A,LOOKUP(2,1/($A$1:INDIRECT("$A$"&amp;ROW($A129))&lt;&gt;""),ROW($A$1:INDIRECT("$A$"&amp;ROW($A129)))),1))),"",
_xlfn.FLOOR.MATH(1.5*_xlfn.FLOOR.MATH($AZ129*BA129/5)))</f>
        <v/>
      </c>
      <c r="BH129" s="3" t="str" cm="1">
        <f t="array" aca="1" ref="BH129" ca="1">IF(NOT(ISNUMBER(INDEX($A:$A, LOOKUP(2, 1 / ($A$1:INDIRECT("$A$"&amp;ROW($A129)) &lt;&gt; ""),ROW($A$1:INDIRECT("$A$"&amp;ROW($A129)))), 1))), "",
_xlfn.FLOOR.MATH($BG129/IF(OR(INDIRECT("$C$"&amp;LOOKUP(2, 1 / ($AY$1:INDIRECT("$AY$"&amp;ROW($AY129)-1) &lt;&gt; ""),ROW($AY$1:INDIRECT("$AY$"&amp;ROW($AY129)-1))))="Multi",
INDIRECT("$C$"&amp;LOOKUP(2, 1 / ($AY$1:INDIRECT("$AY$"&amp;ROW($AY129)-1) &lt;&gt; ""),ROW($AY$1:INDIRECT("$AY$"&amp;ROW($AY129)-1))))="Double"),2,1)))</f>
        <v/>
      </c>
      <c r="BI129" s="3" t="str" cm="1">
        <f t="array" aca="1" ref="BI129" ca="1">IF(NOT(ISNUMBER(INDEX($A:$A,LOOKUP(2,1/($A$1:INDIRECT("$A$"&amp;ROW($A129))&lt;&gt;""),ROW($A$1:INDIRECT("$A$"&amp;ROW($A129)))),1))),"",
VLOOKUP($BC129,GameFreakSQRT!$A$1:$B$200,2,FALSE))</f>
        <v/>
      </c>
      <c r="BJ129" s="3" t="str" cm="1">
        <f t="array" aca="1" ref="BJ129" ca="1">IF(NOT(ISNUMBER(INDEX($A:$A,LOOKUP(2,1/($A$1:INDIRECT("$A$"&amp;ROW($A129))&lt;&gt;""),ROW($A$1:INDIRECT("$A$"&amp;ROW($A129)))),1))),"",
VLOOKUP($BD129,GameFreakSQRT!$A$1:$B$200,2,FALSE))</f>
        <v/>
      </c>
      <c r="BK129" s="3" t="str" cm="1">
        <f t="array" aca="1" ref="BK129" ca="1">IF(NOT(ISNUMBER(INDEX($A:$A,LOOKUP(2,1/($A$1:INDIRECT("$A$"&amp;ROW($A129))&lt;&gt;""),ROW($A$1:INDIRECT("$A$"&amp;ROW($A129)))),1))),"",
_xlfn.FLOOR.MATH((($BI129*$BE129)*$BH129)/($BJ129*$BF129))+1)</f>
        <v/>
      </c>
      <c r="BL129" s="3" t="str" cm="1">
        <f t="array" aca="1" ref="BL129" ca="1">IF(NOT(ISNUMBER(INDEX($A:$A,LOOKUP(2,1/($A$1:INDIRECT("$A$"&amp;ROW($A129))&lt;&gt;""),ROW($A$1:INDIRECT("$A$"&amp;ROW($A129)))),1))),"",
_xlfn.FLOOR.MATH($BK129*IF(NOT(INDIRECT("$Z$"&amp;LOOKUP(2, 1 / ($AY$1:INDIRECT("$AY$"&amp;ROW($AY129)-1) &lt;&gt; ""),ROW($AY$1:INDIRECT("$AY$"&amp;ROW($AY129)-1))))=""),1.5,1)))</f>
        <v/>
      </c>
      <c r="BM129" s="3" t="str" cm="1">
        <f t="array" aca="1" ref="BM129" ca="1">IF(NOT(ISNUMBER(INDEX($A:$A, LOOKUP(2, 1 / ($A$1:INDIRECT("$A$"&amp;ROW($A129)) &lt;&gt; ""),ROW($A$1:INDIRECT("$A$"&amp;ROW($A129)))), 1))), "",
INDIRECT("$Y$"&amp;LOOKUP(2, 1 / ($AY$1:INDIRECT("$AY$"&amp;ROW($AY129)-1) &lt;&gt; ""),ROW($AY$1:INDIRECT("$AY$"&amp;ROW($AY129)-1)))))</f>
        <v/>
      </c>
      <c r="BN129" s="3" t="str">
        <f t="shared" ca="1" si="7"/>
        <v/>
      </c>
      <c r="CT129" s="3" t="str" cm="1">
        <f t="array" aca="1" ref="CT129" ca="1">IF(NOT(ISNUMBER(INDEX($A:$A, LOOKUP(2, 1 / ($A$1:INDIRECT("$A$"&amp;ROW($A129)) &lt;&gt; ""),ROW($A$1:INDIRECT("$A$"&amp;ROW($A129)))), 1))), "",
$AY129-INDEX($AY:$AY, LOOKUP(2, 1 / ($AY$1:INDIRECT("$AV$"&amp;ROW($AY129)-1) &lt;&gt; ""),ROW($AY$1:INDIRECT("$AV$"&amp;ROW($AY129)-1))), 1))</f>
        <v/>
      </c>
      <c r="CU129" s="3" t="str" cm="1">
        <f t="array" aca="1" ref="CU129" ca="1">IF(NOT(ISNUMBER(INDEX($A:$A, LOOKUP(2, 1 / ($A$1:INDIRECT("$A$"&amp;ROW($A129)) &lt;&gt; ""),ROW($A$1:INDIRECT("$A$"&amp;ROW($A129)))), 1))), "",
INDEX($Y:$Y, LOOKUP(2, 1 / ($Y$1:INDIRECT("$Y$"&amp;ROW($Y129)-1) &lt;&gt; ""),ROW($Y$1:INDIRECT("$Y$"&amp;ROW($Y129)-1))), 1))</f>
        <v/>
      </c>
      <c r="CV129" s="1" t="str">
        <f ca="1">IFERROR(VLOOKUP($AY129, 'Medium-Slow'!$A$1:$B$101, 2, TRUE),"")</f>
        <v/>
      </c>
    </row>
    <row r="130" spans="1:100" x14ac:dyDescent="0.45">
      <c r="A130" s="69"/>
      <c r="B130" s="69"/>
      <c r="C130" s="69" t="str">
        <f t="shared" ref="C130:C131" si="14">$C129</f>
        <v>Single</v>
      </c>
      <c r="D130" s="69"/>
      <c r="E130" s="69"/>
      <c r="F130" s="56">
        <v>2</v>
      </c>
      <c r="G130" s="2" t="s">
        <v>166</v>
      </c>
      <c r="H130" s="2" t="s">
        <v>50</v>
      </c>
      <c r="I130" s="2">
        <v>17</v>
      </c>
      <c r="J130" s="2" t="s">
        <v>111</v>
      </c>
      <c r="K130" s="2" t="s">
        <v>307</v>
      </c>
      <c r="L130" s="2" t="s">
        <v>53</v>
      </c>
      <c r="M130" s="2" t="s">
        <v>168</v>
      </c>
      <c r="N130" s="2" t="s">
        <v>99</v>
      </c>
      <c r="O130" s="2" t="s">
        <v>169</v>
      </c>
      <c r="P130" s="2" t="s">
        <v>218</v>
      </c>
      <c r="Q130" s="2">
        <v>0</v>
      </c>
      <c r="R130" s="2">
        <f>_xlfn.FLOOR.MATH((((2*VLOOKUP(G130, 'EV and Base'!$A$1:$N$671, 9, FALSE))+$Q130)*$I130)/100)+$I130+10</f>
        <v>52</v>
      </c>
      <c r="S130" s="2">
        <f>_xlfn.FLOOR.MATH((_xlfn.FLOOR.MATH((((2*VLOOKUP($G130, 'EV and Base'!$A$1:$N$671, 10, FALSE))+$Q130)*$I130)/100)+5)*
IF(OR($J130="Lonely", $J130="Brave", $J130="Adamant", $J130="Naughty"), 1.1,
IF(OR($J130="Bold", $J130="Timid", $J130="Modest", $J130="Calm"), 0.9, 1)))</f>
        <v>35</v>
      </c>
      <c r="T130" s="2">
        <f>_xlfn.FLOOR.MATH((_xlfn.FLOOR.MATH((((2*VLOOKUP($G130, 'EV and Base'!$A$1:$N$671, 11, FALSE))+$Q130)*$I130)/100)+5)*
IF(OR($J130="Bold", $J130="Relaxed", $J130="Impish", $J130="Lax"), 1.1,
IF(OR($J130="Lonely", $J130="Hasty", $J130="Mild", $J130="Gentle"), 0.9, 1)))</f>
        <v>23</v>
      </c>
      <c r="U130" s="2">
        <f>_xlfn.FLOOR.MATH((_xlfn.FLOOR.MATH((((2*VLOOKUP($G130, 'EV and Base'!$A$1:$N$671, 12, FALSE))+$Q130)*$I130)/100)+5)*
IF(OR($J130="Modest", $J130="Mild", $J130="Quiet", $J130="Rash"), 1.1,
IF(OR($J130="Adamant", $J130="Impish", $J130="Jolly", $J130="Careful"), 0.9, 1)))</f>
        <v>13</v>
      </c>
      <c r="V130" s="2">
        <f>_xlfn.FLOOR.MATH((_xlfn.FLOOR.MATH((((2*VLOOKUP($G130, 'EV and Base'!$A$1:$N$671, 13, FALSE))+$Q130)*$I130)/100)+5)*
IF(OR($J130="Calm", $J130="Gentle", $J130="Sassy", $J130="Careful"), 1.1,
IF(OR($J130="Naughty", $J130="Lax", $J130="Naive", $J130="Rash"), 0.9, 1)))</f>
        <v>16</v>
      </c>
      <c r="W130" s="2">
        <f>_xlfn.FLOOR.MATH((_xlfn.FLOOR.MATH((((2*VLOOKUP($G130, 'EV and Base'!$A$1:$N$671, 14, FALSE))+$Q130)*$I130)/100)+5)*
IF(OR($J130="Timid", $J130="Hasty", $J130="Jolly", $J130="Naive"), 1.1,
IF(OR($J130="Brave", $J130="Relaxed", $J130="Quiet", $J130="Sassy"), 0.9, 1)))</f>
        <v>14</v>
      </c>
      <c r="X130" s="69"/>
      <c r="AA130" s="23" t="str" cm="1">
        <f t="array" aca="1" ref="AA130" ca="1">IF(NOT(ISNUMBER(INDEX($A:$A,LOOKUP(2,1/($A$1:INDIRECT("$A$"&amp;ROW($A130))&lt;&gt;""),ROW($A$1:INDIRECT("$A$"&amp;ROW($A130)))),1))),"",
IF(NOT(ISNUMBER($A130)),$AA129,
IF($AB130&lt;16,"Lillipup",
IF($AB130&lt;32,"Herdier",
"Stoutland"))))</f>
        <v/>
      </c>
      <c r="AB130" s="25" t="str" cm="1">
        <f t="array" aca="1" ref="AB130" ca="1">IF(NOT(ISNUMBER(INDEX($A:$A, LOOKUP(2, 1 / ($A$1:INDIRECT("$A$"&amp;ROW($A130)) &lt;&gt; ""),ROW($A$1:INDIRECT("$A$"&amp;ROW($A130)))), 1))), "",
VLOOKUP($AY130,'Medium-Slow'!$A$1:$B$101,2,TRUE))</f>
        <v/>
      </c>
      <c r="AC130" s="23" t="str" cm="1">
        <f t="array" aca="1" ref="AC130" ca="1">IF(NOT(ISNUMBER(INDEX($A:$A, LOOKUP(2, 1 / ($A$1:INDIRECT("$A$"&amp;ROW($A130)) &lt;&gt; ""),ROW($A$1:INDIRECT("$A$"&amp;ROW($A130)))), 1))), "",
INDEX($AC:$AC, LOOKUP(2, 1 / ($AC$1:INDIRECT("$AC$"&amp;ROW($AC130)-1) &lt;&gt; ""),ROW($AC$1:INDIRECT("$AC$"&amp;ROW($AC130)-1))), 1)+
IF(INDEX($AC:$AC, LOOKUP(2, 1 / ($AC$1:INDIRECT("$AC$"&amp;ROW($AC130)-1) &lt;&gt; ""),ROW($AC$1:INDIRECT("$AC$"&amp;ROW($AC130)-1))), 1)+
INDEX($AD:$AD, LOOKUP(2, 1 / ($AD$1:INDIRECT("$AD$"&amp;ROW($AD130)-1) &lt;&gt; ""),ROW($AD$1:INDIRECT("$AD$"&amp;ROW($AD130)-1))), 1)+
INDEX($AE:$AE, LOOKUP(2, 1 / ($AE$1:INDIRECT("$AE$"&amp;ROW($AE130)-1) &lt;&gt; ""),ROW($AE$1:INDIRECT("$AE$"&amp;ROW($AD130)-1))), 1)+
INDEX($AE:$AF, LOOKUP(2, 1 / ($AF$1:INDIRECT("$AF$"&amp;ROW($AF130)-1) &lt;&gt; ""),ROW($AF$1:INDIRECT("$AF$"&amp;ROW($AD130)-1))), 1)+
INDEX($AG:$AG, LOOKUP(2, 1 / ($AG$1:INDIRECT("$AG$"&amp;ROW($AG130)-1) &lt;&gt; ""),ROW($AG$1:INDIRECT("$AG$"&amp;ROW($AD130)-1))), 1)+
INDEX($AH:$AH, LOOKUP(2, 1 / ($AH$1:INDIRECT("$AH$"&amp;ROW($AH130)-1) &lt;&gt; ""),ROW($AH$1:INDIRECT("$AH$"&amp;ROW($AD130)-1))), 1)&gt;=510,0,
IF(INDEX($AC:$AC, LOOKUP(2, 1 / ($AC$1:INDIRECT("$AC$"&amp;ROW($AC130)-1) &lt;&gt; ""),ROW($AC$1:INDIRECT("$AC$"&amp;ROW($AC130)-1))), 1)&gt;=255,0,
VLOOKUP(INDIRECT("$G$"&amp;LOOKUP(2, 1 / ($AC$1:INDIRECT("$AC$"&amp;ROW($AC130)-1) &lt;&gt; ""),ROW($AC$1:INDIRECT("$AC$"&amp;ROW($AC130)-1)))), 'EV and Base'!$A$1:$N$671, 3, FALSE))))</f>
        <v/>
      </c>
      <c r="AD130" s="2" t="str" cm="1">
        <f t="array" aca="1" ref="AD130" ca="1">IF(NOT(ISNUMBER(INDEX($A:$A, LOOKUP(2, 1 / ($A$1:INDIRECT("$A$"&amp;ROW($A130)) &lt;&gt; ""),ROW($A$1:INDIRECT("$A$"&amp;ROW($A130)))), 1))), "",
INDEX($AD:$AD, LOOKUP(2, 1 / ($AD$1:INDIRECT("$AD$"&amp;ROW($AD130)-1) &lt;&gt; ""),ROW($AD$1:INDIRECT("$AD$"&amp;ROW($AD130)-1))), 1)+
IF(INDEX($AC:$AC, LOOKUP(2, 1 / ($AC$1:INDIRECT("$AC$"&amp;ROW($AC130)-1) &lt;&gt; ""),ROW($AC$1:INDIRECT("$AC$"&amp;ROW($AC130)-1))), 1)+
INDEX($AD:$AD, LOOKUP(2, 1 / ($AD$1:INDIRECT("$AD$"&amp;ROW($AD130)-1) &lt;&gt; ""),ROW($AD$1:INDIRECT("$AD$"&amp;ROW($AD130)-1))), 1)+
INDEX($AE:$AE, LOOKUP(2, 1 / ($AE$1:INDIRECT("$AE$"&amp;ROW($AE130)-1) &lt;&gt; ""),ROW($AE$1:INDIRECT("$AE$"&amp;ROW($AD130)-1))), 1)+
INDEX($AE:$AF, LOOKUP(2, 1 / ($AF$1:INDIRECT("$AF$"&amp;ROW($AF130)-1) &lt;&gt; ""),ROW($AF$1:INDIRECT("$AF$"&amp;ROW($AD130)-1))), 1)+
INDEX($AG:$AG, LOOKUP(2, 1 / ($AG$1:INDIRECT("$AG$"&amp;ROW($AG130)-1) &lt;&gt; ""),ROW($AG$1:INDIRECT("$AG$"&amp;ROW($AD130)-1))), 1)+
INDEX($AH:$AH, LOOKUP(2, 1 / ($AH$1:INDIRECT("$AH$"&amp;ROW($AH130)-1) &lt;&gt; ""),ROW($AH$1:INDIRECT("$AH$"&amp;ROW($AD130)-1))), 1)&gt;=510,0,
IF(INDEX($AD:$AD, LOOKUP(2, 1 / ($AD$1:INDIRECT("$AD$"&amp;ROW($AD130)-1) &lt;&gt; ""),ROW($AD$1:INDIRECT("$AD$"&amp;ROW($AD130)-1))), 1)&gt;=255,0,
VLOOKUP(INDIRECT("$G$"&amp;LOOKUP(2, 1 / ($AD$1:INDIRECT("$AD$"&amp;ROW($AD130)-1) &lt;&gt; ""),ROW($AD$1:INDIRECT("$AD$"&amp;ROW($AD130)-1)))), 'EV and Base'!$A$1:$N$671, 4, FALSE))))</f>
        <v/>
      </c>
      <c r="AE130" s="2" t="str" cm="1">
        <f t="array" aca="1" ref="AE130" ca="1">IF(NOT(ISNUMBER(INDEX($A:$A,LOOKUP(2,1/($A$1:INDIRECT("$A$"&amp;ROW($A130))&lt;&gt;""),ROW($A$1:INDIRECT("$A$"&amp;ROW($A130)))),1))),"",
INDEX($AE:$AE,LOOKUP(2,1/($AE$1:INDIRECT("$AE$"&amp;ROW($AE130)-1)&lt;&gt;""),ROW($AE$1:INDIRECT("$AE$"&amp;ROW($AE130)-1))),1)+
IF(INDEX($AC:$AC,LOOKUP(2,1/($AC$1:INDIRECT("$AC$"&amp;ROW($AC130)-1)&lt;&gt;""),ROW($AC$1:INDIRECT("$AC$"&amp;ROW($AC130)-1))),1)+
INDEX($AD:$AD,LOOKUP(2,1/($AD$1:INDIRECT("$AD$"&amp;ROW($AD130)-1)&lt;&gt;""),ROW($AD$1:INDIRECT("$AD$"&amp;ROW($AD130)-1))),1)+
INDEX($AE:$AE,LOOKUP(2,1/($AE$1:INDIRECT("$AE$"&amp;ROW($AE130)-1)&lt;&gt;""),ROW($AE$1:INDIRECT("$AE$"&amp;ROW($AD130)-1))),1)+
INDEX($AE:$AF,LOOKUP(2,1/($AF$1:INDIRECT("$AF$"&amp;ROW($AF130)-1)&lt;&gt;""),ROW($AF$1:INDIRECT("$AF$"&amp;ROW($AD130)-1))),1)+
INDEX($AG:$AG,LOOKUP(2,1/($AG$1:INDIRECT("$AG$"&amp;ROW($AG130)-1)&lt;&gt;""),ROW($AG$1:INDIRECT("$AG$"&amp;ROW($AD130)-1))),1)+
INDEX($AH:$AH,LOOKUP(2,1/($AH$1:INDIRECT("$AH$"&amp;ROW($AH130)-1)&lt;&gt;""),ROW($AH$1:INDIRECT("$AH$"&amp;ROW($AD130)-1))),1)&gt;=510,0,
IF(INDEX($AE:$AE,LOOKUP(2,1/($AE$1:INDIRECT("$AE$"&amp;ROW($AE130)-1)&lt;&gt;""),ROW($AE$1:INDIRECT("$AE$"&amp;ROW($AE130)-1))),1)&gt;=255,0,
VLOOKUP(INDIRECT("$G$"&amp;LOOKUP(2,1/($AE$1:INDIRECT("$AE$"&amp;ROW($AE130)-1)&lt;&gt;""),ROW($AE$1:INDIRECT("$AE$"&amp;ROW($AE130)-1)))),'EV and Base'!$A$1:$N$671,5,FALSE))))</f>
        <v/>
      </c>
      <c r="AF130" s="2" t="str" cm="1">
        <f t="array" aca="1" ref="AF130" ca="1">IF(NOT(ISNUMBER(INDEX($A:$A, LOOKUP(2, 1 / ($A$1:INDIRECT("$A$"&amp;ROW($A130)) &lt;&gt; ""),ROW($A$1:INDIRECT("$A$"&amp;ROW($A130)))), 1))), "",
INDEX($AF:$AF, LOOKUP(2, 1 / ($AF$1:INDIRECT("$AF$"&amp;ROW($AF130)-1) &lt;&gt; ""),ROW($AF$1:INDIRECT("$AF$"&amp;ROW($AF130)-1))), 1)+
IF(INDEX($AC:$AC, LOOKUP(2, 1 / ($AC$1:INDIRECT("$AC$"&amp;ROW($AC130)-1) &lt;&gt; ""),ROW($AC$1:INDIRECT("$AC$"&amp;ROW($AC130)-1))), 1)+
INDEX($AD:$AD, LOOKUP(2, 1 / ($AD$1:INDIRECT("$AD$"&amp;ROW($AD130)-1) &lt;&gt; ""),ROW($AD$1:INDIRECT("$AD$"&amp;ROW($AD130)-1))), 1)+
INDEX($AE:$AE, LOOKUP(2, 1 / ($AE$1:INDIRECT("$AE$"&amp;ROW($AE130)-1) &lt;&gt; ""),ROW($AE$1:INDIRECT("$AE$"&amp;ROW($AD130)-1))), 1)+
INDEX($AE:$AF, LOOKUP(2, 1 / ($AF$1:INDIRECT("$AF$"&amp;ROW($AF130)-1) &lt;&gt; ""),ROW($AF$1:INDIRECT("$AF$"&amp;ROW($AD130)-1))), 1)+
INDEX($AG:$AG, LOOKUP(2, 1 / ($AG$1:INDIRECT("$AG$"&amp;ROW($AG130)-1) &lt;&gt; ""),ROW($AG$1:INDIRECT("$AG$"&amp;ROW($AD130)-1))), 1)+
INDEX($AH:$AH, LOOKUP(2, 1 / ($AH$1:INDIRECT("$AH$"&amp;ROW($AH130)-1) &lt;&gt; ""),ROW($AH$1:INDIRECT("$AH$"&amp;ROW($AD130)-1))), 1)&gt;=510,0,
IF(INDEX($AF:$AF, LOOKUP(2, 1 / ($AF$1:INDIRECT("$AF$"&amp;ROW($AF130)-1) &lt;&gt; ""),ROW($AF$1:INDIRECT("$AF$"&amp;ROW($AF130)-1))), 1)&gt;=255,0,
VLOOKUP(INDIRECT("$G$"&amp;LOOKUP(2, 1 / ($AF$1:INDIRECT("$AF$"&amp;ROW($AF130)-1) &lt;&gt; ""),ROW($AF$1:INDIRECT("$AF$"&amp;ROW($AF130)-1)))), 'EV and Base'!$A$1:$N$671, 6, FALSE))))</f>
        <v/>
      </c>
      <c r="AG130" s="2" t="str" cm="1">
        <f t="array" aca="1" ref="AG130" ca="1">IF(NOT(ISNUMBER(INDEX($A:$A, LOOKUP(2, 1 / ($A$1:INDIRECT("$A$"&amp;ROW($A130)) &lt;&gt; ""),ROW($A$1:INDIRECT("$A$"&amp;ROW($A130)))), 1))), "",
INDEX($AG:$AG, LOOKUP(2, 1 / ($AG$1:INDIRECT("$AG$"&amp;ROW($AG130)-1) &lt;&gt; ""),ROW($AG$1:INDIRECT("$AG$"&amp;ROW($AG130)-1))), 1)+
IF(INDEX($AC:$AC, LOOKUP(2, 1 / ($AC$1:INDIRECT("$AC$"&amp;ROW($AC130)-1) &lt;&gt; ""),ROW($AC$1:INDIRECT("$AC$"&amp;ROW($AC130)-1))), 1)+
INDEX($AD:$AD, LOOKUP(2, 1 / ($AD$1:INDIRECT("$AD$"&amp;ROW($AD130)-1) &lt;&gt; ""),ROW($AD$1:INDIRECT("$AD$"&amp;ROW($AD130)-1))), 1)+
INDEX($AE:$AE, LOOKUP(2, 1 / ($AE$1:INDIRECT("$AE$"&amp;ROW($AE130)-1) &lt;&gt; ""),ROW($AE$1:INDIRECT("$AE$"&amp;ROW($AD130)-1))), 1)+
INDEX($AE:$AF, LOOKUP(2, 1 / ($AF$1:INDIRECT("$AF$"&amp;ROW($AF130)-1) &lt;&gt; ""),ROW($AF$1:INDIRECT("$AF$"&amp;ROW($AD130)-1))), 1)+
INDEX($AG:$AG, LOOKUP(2, 1 / ($AG$1:INDIRECT("$AG$"&amp;ROW($AG130)-1) &lt;&gt; ""),ROW($AG$1:INDIRECT("$AG$"&amp;ROW($AD130)-1))), 1)+
INDEX($AH:$AH, LOOKUP(2, 1 / ($AH$1:INDIRECT("$AH$"&amp;ROW($AH130)-1) &lt;&gt; ""),ROW($AH$1:INDIRECT("$AH$"&amp;ROW($AD130)-1))), 1)&gt;=510,0,
IF(INDEX($AG:$AG, LOOKUP(2, 1 / ($AG$1:INDIRECT("$AG$"&amp;ROW($AG130)-1) &lt;&gt; ""),ROW($AG$1:INDIRECT("$AG$"&amp;ROW($AG130)-1))), 1)&gt;=255,0,
VLOOKUP(INDIRECT("$G$"&amp;LOOKUP(2, 1 / ($AG$1:INDIRECT("$AG$"&amp;ROW($AG130)-1) &lt;&gt; ""),ROW($AG$1:INDIRECT("$AG$"&amp;ROW($AG130)-1)))), 'EV and Base'!$A$1:$N$671, 7, FALSE))))</f>
        <v/>
      </c>
      <c r="AH130" s="24" t="str" cm="1">
        <f t="array" aca="1" ref="AH130" ca="1">IF(NOT(ISNUMBER(INDEX($A:$A,LOOKUP(2,1/($A$1:INDIRECT("$A$"&amp;ROW($A130))&lt;&gt;""),ROW($A$1:INDIRECT("$A$"&amp;ROW($A130)))),1))),"",
INDEX($AH:$AH,LOOKUP(2,1/($AH$1:INDIRECT("$AH$"&amp;ROW($AH130)-1)&lt;&gt;""),ROW($AH$1:INDIRECT("$AH$"&amp;ROW($AH130)-1))),1)+
IF(INDEX($AC:$AC,LOOKUP(2,1/($AC$1:INDIRECT("$AC$"&amp;ROW($AC130)-1)&lt;&gt;""),ROW($AC$1:INDIRECT("$AC$"&amp;ROW($AC130)-1))),1)+
INDEX($AD:$AD,LOOKUP(2,1/($AD$1:INDIRECT("$AD$"&amp;ROW($AD130)-1)&lt;&gt;""),ROW($AD$1:INDIRECT("$AD$"&amp;ROW($AD130)-1))),1)+
INDEX($AE:$AE,LOOKUP(2,1/($AE$1:INDIRECT("$AE$"&amp;ROW($AE130)-1)&lt;&gt;""),ROW($AE$1:INDIRECT("$AE$"&amp;ROW($AD130)-1))),1)+
INDEX($AE:$AF,LOOKUP(2,1/($AF$1:INDIRECT("$AF$"&amp;ROW($AF130)-1)&lt;&gt;""),ROW($AF$1:INDIRECT("$AF$"&amp;ROW($AD130)-1))),1)+
INDEX($AG:$AG,LOOKUP(2,1/($AG$1:INDIRECT("$AG$"&amp;ROW($AG130)-1)&lt;&gt;""),ROW($AG$1:INDIRECT("$AG$"&amp;ROW($AD130)-1))),1)+
INDEX($AH:$AH,LOOKUP(2,1/($AH$1:INDIRECT("$AH$"&amp;ROW($AH130)-1)&lt;&gt;""),ROW($AH$1:INDIRECT("$AH$"&amp;ROW($AD130)-1))),1)&gt;=510,0,
IF(INDEX($AH:$AH,LOOKUP(2,1/($AH$1:INDIRECT("$AH$"&amp;ROW($AH130)-1)&lt;&gt;""),ROW($AH$1:INDIRECT("$AH$"&amp;ROW($AH130)-1))),1)&gt;=255,0,
VLOOKUP(INDIRECT("$G$"&amp;LOOKUP(2,1/($AH$1:INDIRECT("$AH$"&amp;ROW($AH130)-1)&lt;&gt;""),ROW($AH$1:INDIRECT("$AH$"&amp;ROW($AH130)-1)))),'EV and Base'!$A$1:$N$671,8,FALSE))))</f>
        <v/>
      </c>
      <c r="AI130" s="29" t="str" cm="1">
        <f t="array" aca="1" ref="AI130" ca="1">IF(NOT(ISNUMBER(INDEX($A:$A,LOOKUP(2,1/($A$1:INDIRECT("$A$"&amp;ROW($A130))&lt;&gt;""),ROW($A$1:INDIRECT("$A$"&amp;ROW($A130)))),1))),"",
ROUNDDOWN((((2*VLOOKUP($AA130,'EV and Base'!$A$1:$N$671,9,FALSE))+31+ROUNDDOWN($AC130/4,0))*$AB130)/100,0)+$AB130+10)</f>
        <v/>
      </c>
      <c r="AJ130" s="21" t="str" cm="1">
        <f t="array" aca="1" ref="AJ130" ca="1">IF(NOT(ISNUMBER(INDEX($A:$A, LOOKUP(2, 1 / ($A$1:INDIRECT("$A$"&amp;ROW($A130)) &lt;&gt; ""),ROW($A$1:INDIRECT("$A$"&amp;ROW($A130)))), 1))), "",
ROUNDDOWN((ROUNDDOWN((((2*VLOOKUP($AA130, 'EV and Base'!$A$1:$N$671, 10, FALSE))+31+ROUNDDOWN($AD130/4, 0))*$AB130)/100, 0)+5)*1.1, 0))</f>
        <v/>
      </c>
      <c r="AK130" s="21" t="str" cm="1">
        <f t="array" aca="1" ref="AK130" ca="1">IF(NOT(ISNUMBER(INDEX($A:$A, LOOKUP(2, 1 / ($A$1:INDIRECT("$A$"&amp;ROW($A130)) &lt;&gt; ""),ROW($A$1:INDIRECT("$A$"&amp;ROW($A130)))), 1))), "",
ROUNDDOWN((ROUNDDOWN((((2*VLOOKUP($AA130, 'EV and Base'!$A$1:$N$671, 11, FALSE))+30+ROUNDDOWN($AE130/4, 0))*$AB130)/100, 0)+5), 0)
&amp;"-"&amp;
ROUNDDOWN((ROUNDDOWN((((2*VLOOKUP($AA130, 'EV and Base'!$A$1:$N$671, 11, FALSE))+31+ROUNDDOWN($AE130/4, 0))*$AB130)/100, 0)+5), 0))</f>
        <v/>
      </c>
      <c r="AL130" s="21" t="str" cm="1">
        <f t="array" aca="1" ref="AL130" ca="1">IF(NOT(ISNUMBER(INDEX($A:$A, LOOKUP(2, 1 / ($A$1:INDIRECT("$A$"&amp;ROW($A130)) &lt;&gt; ""),ROW($A$1:INDIRECT("$A$"&amp;ROW($A130)))), 1))), "",
ROUNDDOWN((ROUNDDOWN((((2*VLOOKUP($AA130, 'EV and Base'!$A$1:$N$671, 12, FALSE))+0+ROUNDDOWN($AF130/4, 0))*$AB130)/100, 0)+5)*0.9, 0)
&amp;"-"&amp;
ROUNDDOWN((ROUNDDOWN((((2*VLOOKUP($AA130, 'EV and Base'!$A$1:$N$671, 12, FALSE))+31+ROUNDDOWN($AF130/4, 0))*$AB130)/100, 0)+5)*0.9, 0))</f>
        <v/>
      </c>
      <c r="AM130" s="21" t="str" cm="1">
        <f t="array" aca="1" ref="AM130" ca="1">IF(NOT(ISNUMBER(INDEX($A:$A, LOOKUP(2, 1 / ($A$1:INDIRECT("$A$"&amp;ROW($A130)) &lt;&gt; ""),ROW($A$1:INDIRECT("$A$"&amp;ROW($A130)))), 1))), "",
ROUNDDOWN((ROUNDDOWN((((2*VLOOKUP($AA130, 'EV and Base'!$A$1:$N$671, 13, FALSE))+30+ROUNDDOWN($AG130/4, 0))*$AB130)/100, 0)+5), 0)
&amp;"-"&amp;
ROUNDDOWN((ROUNDDOWN((((2*VLOOKUP($AA130, 'EV and Base'!$A$1:$N$671, 13, FALSE))+31+ROUNDDOWN($AG130/4, 0))*$AB130)/100, 0)+5), 0))</f>
        <v/>
      </c>
      <c r="AN130" s="25" t="str" cm="1">
        <f t="array" aca="1" ref="AN130" ca="1">IF(NOT(ISNUMBER(INDEX($A:$A, LOOKUP(2, 1 / ($A$1:INDIRECT("$A$"&amp;ROW($A130)) &lt;&gt; ""),ROW($A$1:INDIRECT("$A$"&amp;ROW($A130)))), 1))), "",
ROUNDDOWN((ROUNDDOWN((((2*VLOOKUP($AA130, 'EV and Base'!$A$1:$N$671, 14, FALSE))+31+ROUNDDOWN($AH130/4, 0))*$AB130)/100, 0)+5), 0))</f>
        <v/>
      </c>
      <c r="AO130" s="23" t="str" cm="1">
        <f t="array" aca="1" ref="AO130" ca="1">IF(NOT(ISNUMBER(INDEX($A:$A, LOOKUP(2, 1 / ($A$1:INDIRECT("$A$"&amp;ROW($A130)) &lt;&gt; ""),ROW($A$1:INDIRECT("$A$"&amp;ROW($A130)))), 1))), "",
ROUNDDOWN((((2*VLOOKUP($AA130, 'EV and Base'!$A$1:$N$671, 9, FALSE))+31+ROUNDDOWN($AC130/4, 0))*$AB130)/100, 0)+$AB130+10)</f>
        <v/>
      </c>
      <c r="AP130" s="2" t="str" cm="1">
        <f t="array" aca="1" ref="AP130" ca="1">IF(NOT(ISNUMBER(INDEX($A:$A, LOOKUP(2, 1 / ($A$1:INDIRECT("$A$"&amp;ROW($A130)) &lt;&gt; ""),ROW($A$1:INDIRECT("$A$"&amp;ROW($A130)))), 1))), "",
ROUNDDOWN((ROUNDDOWN((((2*VLOOKUP($AA130, 'EV and Base'!$A$1:$N$671, 10, FALSE))+31+ROUNDDOWN($AD130/4, 0))*$AB130)/100, 0)+5)*1.1, 0))</f>
        <v/>
      </c>
      <c r="AQ130" s="2" t="str" cm="1">
        <f t="array" aca="1" ref="AQ130" ca="1">IF(NOT(ISNUMBER(INDEX($A:$A, LOOKUP(2, 1 / ($A$1:INDIRECT("$A$"&amp;ROW($A130)) &lt;&gt; ""),ROW($A$1:INDIRECT("$A$"&amp;ROW($A130)))), 1))), "",
ROUNDDOWN((ROUNDDOWN((((2*VLOOKUP($AA130, 'EV and Base'!$A$1:$N$671, 11, FALSE))+$AV$2+ROUNDDOWN($AE130/4, 0))*$AB130)/100, 0)+5), 0))</f>
        <v/>
      </c>
      <c r="AR130" s="22" t="str" cm="1">
        <f t="array" aca="1" ref="AR130" ca="1">IF(NOT(ISNUMBER(INDEX($A:$A, LOOKUP(2, 1 / ($A$1:INDIRECT("$A$"&amp;ROW($A130)) &lt;&gt; ""),ROW($A$1:INDIRECT("$A$"&amp;ROW($A130)))), 1))), "",
ROUNDDOWN((ROUNDDOWN((((2*VLOOKUP($AA130, 'EV and Base'!$A$1:$N$671, 12, FALSE))+$AW$2+ROUNDDOWN($AF130/4, 0))*$AB130)/100, 0)+5)*0.9, 0))</f>
        <v/>
      </c>
      <c r="AS130" s="2" t="str" cm="1">
        <f t="array" aca="1" ref="AS130" ca="1">IF(NOT(ISNUMBER(INDEX($A:$A, LOOKUP(2, 1 / ($A$1:INDIRECT("$A$"&amp;ROW($A130)) &lt;&gt; ""),ROW($A$1:INDIRECT("$A$"&amp;ROW($A130)))), 1))), "",
ROUNDDOWN((ROUNDDOWN((((2*VLOOKUP($AA130, 'EV and Base'!$A$1:$N$671, 13, FALSE))+$AX$2+ROUNDDOWN($AG130/4, 0))*$AB130)/100, 0)+5), 0))</f>
        <v/>
      </c>
      <c r="AT130" s="24" t="str" cm="1">
        <f t="array" aca="1" ref="AT130" ca="1">IF(NOT(ISNUMBER(INDEX($A:$A, LOOKUP(2, 1 / ($A$1:INDIRECT("$A$"&amp;ROW($A130)) &lt;&gt; ""),ROW($A$1:INDIRECT("$A$"&amp;ROW($A130)))), 1))), "",
ROUNDDOWN((ROUNDDOWN((((2*VLOOKUP($AA130, 'EV and Base'!$A$1:$N$671, 14, FALSE))+31+ROUNDDOWN($AH130/4, 0))*$AB130)/100, 0)+5), 0))</f>
        <v/>
      </c>
      <c r="AU130" s="28"/>
      <c r="AY130" t="str" cm="1">
        <f t="array" aca="1" ref="AY130" ca="1">IF(NOT(ISNUMBER(INDEX($A:$A,LOOKUP(2,1/($A$1:INDIRECT("$A$"&amp;ROW($A130))&lt;&gt;""),ROW($A$1:INDIRECT("$A$"&amp;ROW($A130)))),1))),"",
INDEX($AY:$AY,LOOKUP(2,1/($AY$1:INDIRECT("$AY$"&amp;ROW($AY130)-1)&lt;&gt;""),ROW($AY$1:INDIRECT("$AY$"&amp;ROW($AY130)-1))),1)+$BL130)</f>
        <v/>
      </c>
      <c r="AZ130" s="3" t="str" cm="1">
        <f t="array" aca="1" ref="AZ130" ca="1">IF(NOT(ISNUMBER(INDEX($A:$A, LOOKUP(2, 1 / ($A$1:INDIRECT("$A$"&amp;ROW($A130)) &lt;&gt; ""),ROW($A$1:INDIRECT("$A$"&amp;ROW($A130)))), 1))), "",
VLOOKUP(INDIRECT("$G$"&amp;LOOKUP(2, 1 / ($AY$1:INDIRECT("$AY$"&amp;ROW($AY130)-1) &lt;&gt; ""),ROW($AY$1:INDIRECT("$AY$"&amp;ROW($AY130)-1)))),'EV and Base'!A125:N795,2,FALSE))</f>
        <v/>
      </c>
      <c r="BA130" s="3" t="str" cm="1">
        <f t="array" aca="1" ref="BA130" ca="1">IF(NOT(ISNUMBER(INDEX($A:$A, LOOKUP(2, 1 / ($A$1:INDIRECT("$A$"&amp;ROW($A130)) &lt;&gt; ""),ROW($A$1:INDIRECT("$A$"&amp;ROW($A130)))), 1))), "",
INDIRECT("$I$"&amp;LOOKUP(2, 1 / ($AY$1:INDIRECT("$AY$"&amp;ROW($AY130)-1) &lt;&gt; ""),ROW($AY$1:INDIRECT("$AY$"&amp;ROW($AY130)-1)))))</f>
        <v/>
      </c>
      <c r="BB130" s="1" t="str" cm="1">
        <f t="array" aca="1" ref="BB130" ca="1">IF(NOT(ISNUMBER(INDEX($A:$A, LOOKUP(2, 1 / ($A$1:INDIRECT("$A$"&amp;ROW($A130)) &lt;&gt; ""),ROW($A$1:INDIRECT("$A$"&amp;ROW($A130)))), 1))), "",
INDIRECT("$AB$"&amp;LOOKUP(2, 1 / ($AY$1:INDIRECT("$AY$"&amp;ROW($AY130)-1) &lt;&gt; ""),ROW($AY$1:INDIRECT("$AY$"&amp;ROW($AY130)-1)))))</f>
        <v/>
      </c>
      <c r="BC130" s="3" t="str" cm="1">
        <f t="array" aca="1" ref="BC130" ca="1">IF(NOT(ISNUMBER(INDEX($A:$A,LOOKUP(2,1/($A$1:INDIRECT("$A$"&amp;ROW($A130))&lt;&gt;""),ROW($A$1:INDIRECT("$A$"&amp;ROW($A130)))),1))),"",
$BA130+$BA130+10)</f>
        <v/>
      </c>
      <c r="BD130" s="3" t="str" cm="1">
        <f t="array" aca="1" ref="BD130" ca="1">IF(NOT(ISNUMBER(INDEX($A:$A,LOOKUP(2,1/($A$1:INDIRECT("$A$"&amp;ROW($A130))&lt;&gt;""),ROW($A$1:INDIRECT("$A$"&amp;ROW($A130)))),1))),"",
$BA130+$BB130+10)</f>
        <v/>
      </c>
      <c r="BE130" s="3" t="str" cm="1">
        <f t="array" aca="1" ref="BE130" ca="1">IF(NOT(ISNUMBER(INDEX($A:$A,LOOKUP(2,1/($A$1:INDIRECT("$A$"&amp;ROW($A130))&lt;&gt;""),ROW($A$1:INDIRECT("$A$"&amp;ROW($A130)))),1))),"",
$BC130*$BC130)</f>
        <v/>
      </c>
      <c r="BF130" s="3" t="str" cm="1">
        <f t="array" aca="1" ref="BF130" ca="1">IF(NOT(ISNUMBER(INDEX($A:$A,LOOKUP(2,1/($A$1:INDIRECT("$A$"&amp;ROW($A130))&lt;&gt;""),ROW($A$1:INDIRECT("$A$"&amp;ROW($A130)))),1))),"",
$BD130*$BD130)</f>
        <v/>
      </c>
      <c r="BG130" s="3" t="str" cm="1">
        <f t="array" aca="1" ref="BG130" ca="1">IF(NOT(ISNUMBER(INDEX($A:$A,LOOKUP(2,1/($A$1:INDIRECT("$A$"&amp;ROW($A130))&lt;&gt;""),ROW($A$1:INDIRECT("$A$"&amp;ROW($A130)))),1))),"",
_xlfn.FLOOR.MATH(1.5*_xlfn.FLOOR.MATH($AZ130*BA130/5)))</f>
        <v/>
      </c>
      <c r="BH130" s="3" t="str" cm="1">
        <f t="array" aca="1" ref="BH130" ca="1">IF(NOT(ISNUMBER(INDEX($A:$A, LOOKUP(2, 1 / ($A$1:INDIRECT("$A$"&amp;ROW($A130)) &lt;&gt; ""),ROW($A$1:INDIRECT("$A$"&amp;ROW($A130)))), 1))), "",
_xlfn.FLOOR.MATH($BG130/IF(OR(INDIRECT("$C$"&amp;LOOKUP(2, 1 / ($AY$1:INDIRECT("$AY$"&amp;ROW($AY130)-1) &lt;&gt; ""),ROW($AY$1:INDIRECT("$AY$"&amp;ROW($AY130)-1))))="Multi",
INDIRECT("$C$"&amp;LOOKUP(2, 1 / ($AY$1:INDIRECT("$AY$"&amp;ROW($AY130)-1) &lt;&gt; ""),ROW($AY$1:INDIRECT("$AY$"&amp;ROW($AY130)-1))))="Double"),2,1)))</f>
        <v/>
      </c>
      <c r="BI130" s="3" t="str" cm="1">
        <f t="array" aca="1" ref="BI130" ca="1">IF(NOT(ISNUMBER(INDEX($A:$A,LOOKUP(2,1/($A$1:INDIRECT("$A$"&amp;ROW($A130))&lt;&gt;""),ROW($A$1:INDIRECT("$A$"&amp;ROW($A130)))),1))),"",
VLOOKUP($BC130,GameFreakSQRT!$A$1:$B$200,2,FALSE))</f>
        <v/>
      </c>
      <c r="BJ130" s="3" t="str" cm="1">
        <f t="array" aca="1" ref="BJ130" ca="1">IF(NOT(ISNUMBER(INDEX($A:$A,LOOKUP(2,1/($A$1:INDIRECT("$A$"&amp;ROW($A130))&lt;&gt;""),ROW($A$1:INDIRECT("$A$"&amp;ROW($A130)))),1))),"",
VLOOKUP($BD130,GameFreakSQRT!$A$1:$B$200,2,FALSE))</f>
        <v/>
      </c>
      <c r="BK130" s="3" t="str" cm="1">
        <f t="array" aca="1" ref="BK130" ca="1">IF(NOT(ISNUMBER(INDEX($A:$A,LOOKUP(2,1/($A$1:INDIRECT("$A$"&amp;ROW($A130))&lt;&gt;""),ROW($A$1:INDIRECT("$A$"&amp;ROW($A130)))),1))),"",
_xlfn.FLOOR.MATH((($BI130*$BE130)*$BH130)/($BJ130*$BF130))+1)</f>
        <v/>
      </c>
      <c r="BL130" s="3" t="str" cm="1">
        <f t="array" aca="1" ref="BL130" ca="1">IF(NOT(ISNUMBER(INDEX($A:$A,LOOKUP(2,1/($A$1:INDIRECT("$A$"&amp;ROW($A130))&lt;&gt;""),ROW($A$1:INDIRECT("$A$"&amp;ROW($A130)))),1))),"",
_xlfn.FLOOR.MATH($BK130*IF(NOT(INDIRECT("$Z$"&amp;LOOKUP(2, 1 / ($AY$1:INDIRECT("$AY$"&amp;ROW($AY130)-1) &lt;&gt; ""),ROW($AY$1:INDIRECT("$AY$"&amp;ROW($AY130)-1))))=""),1.5,1)))</f>
        <v/>
      </c>
      <c r="BM130" s="3" t="str" cm="1">
        <f t="array" aca="1" ref="BM130" ca="1">IF(NOT(ISNUMBER(INDEX($A:$A, LOOKUP(2, 1 / ($A$1:INDIRECT("$A$"&amp;ROW($A130)) &lt;&gt; ""),ROW($A$1:INDIRECT("$A$"&amp;ROW($A130)))), 1))), "",
INDIRECT("$Y$"&amp;LOOKUP(2, 1 / ($AY$1:INDIRECT("$AY$"&amp;ROW($AY130)-1) &lt;&gt; ""),ROW($AY$1:INDIRECT("$AY$"&amp;ROW($AY130)-1)))))</f>
        <v/>
      </c>
      <c r="BN130" s="3" t="str">
        <f t="shared" ca="1" si="7"/>
        <v/>
      </c>
      <c r="CT130" s="3" t="str" cm="1">
        <f t="array" aca="1" ref="CT130" ca="1">IF(NOT(ISNUMBER(INDEX($A:$A, LOOKUP(2, 1 / ($A$1:INDIRECT("$A$"&amp;ROW($A130)) &lt;&gt; ""),ROW($A$1:INDIRECT("$A$"&amp;ROW($A130)))), 1))), "",
$AY130-INDEX($AY:$AY, LOOKUP(2, 1 / ($AY$1:INDIRECT("$AV$"&amp;ROW($AY130)-1) &lt;&gt; ""),ROW($AY$1:INDIRECT("$AV$"&amp;ROW($AY130)-1))), 1))</f>
        <v/>
      </c>
      <c r="CU130" s="3" t="str" cm="1">
        <f t="array" aca="1" ref="CU130" ca="1">IF(NOT(ISNUMBER(INDEX($A:$A, LOOKUP(2, 1 / ($A$1:INDIRECT("$A$"&amp;ROW($A130)) &lt;&gt; ""),ROW($A$1:INDIRECT("$A$"&amp;ROW($A130)))), 1))), "",
INDEX($Y:$Y, LOOKUP(2, 1 / ($Y$1:INDIRECT("$Y$"&amp;ROW($Y130)-1) &lt;&gt; ""),ROW($Y$1:INDIRECT("$Y$"&amp;ROW($Y130)-1))), 1))</f>
        <v/>
      </c>
      <c r="CV130" s="1" t="str">
        <f ca="1">IFERROR(VLOOKUP($AY130, 'Medium-Slow'!$A$1:$B$101, 2, TRUE),"")</f>
        <v/>
      </c>
    </row>
    <row r="131" spans="1:100" x14ac:dyDescent="0.45">
      <c r="A131" s="69"/>
      <c r="B131" s="69"/>
      <c r="C131" s="69" t="str">
        <f t="shared" si="14"/>
        <v>Single</v>
      </c>
      <c r="D131" s="69"/>
      <c r="E131" s="69"/>
      <c r="F131" s="56">
        <v>3</v>
      </c>
      <c r="G131" s="2" t="s">
        <v>159</v>
      </c>
      <c r="H131" s="2" t="s">
        <v>50</v>
      </c>
      <c r="I131" s="2">
        <v>17</v>
      </c>
      <c r="J131" s="2" t="s">
        <v>92</v>
      </c>
      <c r="K131" s="2" t="s">
        <v>161</v>
      </c>
      <c r="L131" s="2" t="s">
        <v>53</v>
      </c>
      <c r="M131" s="2" t="s">
        <v>101</v>
      </c>
      <c r="N131" s="2" t="s">
        <v>163</v>
      </c>
      <c r="O131" s="2" t="s">
        <v>207</v>
      </c>
      <c r="P131" s="2" t="s">
        <v>249</v>
      </c>
      <c r="Q131" s="2">
        <v>0</v>
      </c>
      <c r="R131" s="2">
        <f>_xlfn.FLOOR.MATH((((2*VLOOKUP(G131, 'EV and Base'!$A$1:$N$671, 9, FALSE))+$Q131)*$I131)/100)+$I131+10</f>
        <v>45</v>
      </c>
      <c r="S131" s="2">
        <f>_xlfn.FLOOR.MATH((_xlfn.FLOOR.MATH((((2*VLOOKUP($G131, 'EV and Base'!$A$1:$N$671, 10, FALSE))+$Q131)*$I131)/100)+5)*
IF(OR($J131="Lonely", $J131="Brave", $J131="Adamant", $J131="Naughty"), 1.1,
IF(OR($J131="Bold", $J131="Timid", $J131="Modest", $J131="Calm"), 0.9, 1)))</f>
        <v>27</v>
      </c>
      <c r="T131" s="2">
        <f>_xlfn.FLOOR.MATH((_xlfn.FLOOR.MATH((((2*VLOOKUP($G131, 'EV and Base'!$A$1:$N$671, 11, FALSE))+$Q131)*$I131)/100)+5)*
IF(OR($J131="Bold", $J131="Relaxed", $J131="Impish", $J131="Lax"), 1.1,
IF(OR($J131="Lonely", $J131="Hasty", $J131="Mild", $J131="Gentle"), 0.9, 1)))</f>
        <v>33</v>
      </c>
      <c r="U131" s="2">
        <f>_xlfn.FLOOR.MATH((_xlfn.FLOOR.MATH((((2*VLOOKUP($G131, 'EV and Base'!$A$1:$N$671, 12, FALSE))+$Q131)*$I131)/100)+5)*
IF(OR($J131="Modest", $J131="Mild", $J131="Quiet", $J131="Rash"), 1.1,
IF(OR($J131="Adamant", $J131="Impish", $J131="Jolly", $J131="Careful"), 0.9, 1)))</f>
        <v>14</v>
      </c>
      <c r="V131" s="2">
        <f>_xlfn.FLOOR.MATH((_xlfn.FLOOR.MATH((((2*VLOOKUP($G131, 'EV and Base'!$A$1:$N$671, 13, FALSE))+$Q131)*$I131)/100)+5)*
IF(OR($J131="Calm", $J131="Gentle", $J131="Sassy", $J131="Careful"), 1.1,
IF(OR($J131="Naughty", $J131="Lax", $J131="Naive", $J131="Rash"), 0.9, 1)))</f>
        <v>13</v>
      </c>
      <c r="W131" s="2">
        <f>_xlfn.FLOOR.MATH((_xlfn.FLOOR.MATH((((2*VLOOKUP($G131, 'EV and Base'!$A$1:$N$671, 14, FALSE))+$Q131)*$I131)/100)+5)*
IF(OR($J131="Timid", $J131="Hasty", $J131="Jolly", $J131="Naive"), 1.1,
IF(OR($J131="Brave", $J131="Relaxed", $J131="Quiet", $J131="Sassy"), 0.9, 1)))</f>
        <v>10</v>
      </c>
      <c r="X131" s="69"/>
      <c r="AA131" s="23" t="str" cm="1">
        <f t="array" aca="1" ref="AA131" ca="1">IF(NOT(ISNUMBER(INDEX($A:$A,LOOKUP(2,1/($A$1:INDIRECT("$A$"&amp;ROW($A131))&lt;&gt;""),ROW($A$1:INDIRECT("$A$"&amp;ROW($A131)))),1))),"",
IF(NOT(ISNUMBER($A131)),$AA130,
IF($AB131&lt;16,"Lillipup",
IF($AB131&lt;32,"Herdier",
"Stoutland"))))</f>
        <v/>
      </c>
      <c r="AB131" s="25" t="str" cm="1">
        <f t="array" aca="1" ref="AB131" ca="1">IF(NOT(ISNUMBER(INDEX($A:$A, LOOKUP(2, 1 / ($A$1:INDIRECT("$A$"&amp;ROW($A131)) &lt;&gt; ""),ROW($A$1:INDIRECT("$A$"&amp;ROW($A131)))), 1))), "",
VLOOKUP($AY131,'Medium-Slow'!$A$1:$B$101,2,TRUE))</f>
        <v/>
      </c>
      <c r="AC131" s="23" t="str" cm="1">
        <f t="array" aca="1" ref="AC131" ca="1">IF(NOT(ISNUMBER(INDEX($A:$A, LOOKUP(2, 1 / ($A$1:INDIRECT("$A$"&amp;ROW($A131)) &lt;&gt; ""),ROW($A$1:INDIRECT("$A$"&amp;ROW($A131)))), 1))), "",
INDEX($AC:$AC, LOOKUP(2, 1 / ($AC$1:INDIRECT("$AC$"&amp;ROW($AC131)-1) &lt;&gt; ""),ROW($AC$1:INDIRECT("$AC$"&amp;ROW($AC131)-1))), 1)+
IF(INDEX($AC:$AC, LOOKUP(2, 1 / ($AC$1:INDIRECT("$AC$"&amp;ROW($AC131)-1) &lt;&gt; ""),ROW($AC$1:INDIRECT("$AC$"&amp;ROW($AC131)-1))), 1)+
INDEX($AD:$AD, LOOKUP(2, 1 / ($AD$1:INDIRECT("$AD$"&amp;ROW($AD131)-1) &lt;&gt; ""),ROW($AD$1:INDIRECT("$AD$"&amp;ROW($AD131)-1))), 1)+
INDEX($AE:$AE, LOOKUP(2, 1 / ($AE$1:INDIRECT("$AE$"&amp;ROW($AE131)-1) &lt;&gt; ""),ROW($AE$1:INDIRECT("$AE$"&amp;ROW($AD131)-1))), 1)+
INDEX($AE:$AF, LOOKUP(2, 1 / ($AF$1:INDIRECT("$AF$"&amp;ROW($AF131)-1) &lt;&gt; ""),ROW($AF$1:INDIRECT("$AF$"&amp;ROW($AD131)-1))), 1)+
INDEX($AG:$AG, LOOKUP(2, 1 / ($AG$1:INDIRECT("$AG$"&amp;ROW($AG131)-1) &lt;&gt; ""),ROW($AG$1:INDIRECT("$AG$"&amp;ROW($AD131)-1))), 1)+
INDEX($AH:$AH, LOOKUP(2, 1 / ($AH$1:INDIRECT("$AH$"&amp;ROW($AH131)-1) &lt;&gt; ""),ROW($AH$1:INDIRECT("$AH$"&amp;ROW($AD131)-1))), 1)&gt;=510,0,
IF(INDEX($AC:$AC, LOOKUP(2, 1 / ($AC$1:INDIRECT("$AC$"&amp;ROW($AC131)-1) &lt;&gt; ""),ROW($AC$1:INDIRECT("$AC$"&amp;ROW($AC131)-1))), 1)&gt;=255,0,
VLOOKUP(INDIRECT("$G$"&amp;LOOKUP(2, 1 / ($AC$1:INDIRECT("$AC$"&amp;ROW($AC131)-1) &lt;&gt; ""),ROW($AC$1:INDIRECT("$AC$"&amp;ROW($AC131)-1)))), 'EV and Base'!$A$1:$N$671, 3, FALSE))))</f>
        <v/>
      </c>
      <c r="AD131" s="2" t="str" cm="1">
        <f t="array" aca="1" ref="AD131" ca="1">IF(NOT(ISNUMBER(INDEX($A:$A, LOOKUP(2, 1 / ($A$1:INDIRECT("$A$"&amp;ROW($A131)) &lt;&gt; ""),ROW($A$1:INDIRECT("$A$"&amp;ROW($A131)))), 1))), "",
INDEX($AD:$AD, LOOKUP(2, 1 / ($AD$1:INDIRECT("$AD$"&amp;ROW($AD131)-1) &lt;&gt; ""),ROW($AD$1:INDIRECT("$AD$"&amp;ROW($AD131)-1))), 1)+
IF(INDEX($AC:$AC, LOOKUP(2, 1 / ($AC$1:INDIRECT("$AC$"&amp;ROW($AC131)-1) &lt;&gt; ""),ROW($AC$1:INDIRECT("$AC$"&amp;ROW($AC131)-1))), 1)+
INDEX($AD:$AD, LOOKUP(2, 1 / ($AD$1:INDIRECT("$AD$"&amp;ROW($AD131)-1) &lt;&gt; ""),ROW($AD$1:INDIRECT("$AD$"&amp;ROW($AD131)-1))), 1)+
INDEX($AE:$AE, LOOKUP(2, 1 / ($AE$1:INDIRECT("$AE$"&amp;ROW($AE131)-1) &lt;&gt; ""),ROW($AE$1:INDIRECT("$AE$"&amp;ROW($AD131)-1))), 1)+
INDEX($AE:$AF, LOOKUP(2, 1 / ($AF$1:INDIRECT("$AF$"&amp;ROW($AF131)-1) &lt;&gt; ""),ROW($AF$1:INDIRECT("$AF$"&amp;ROW($AD131)-1))), 1)+
INDEX($AG:$AG, LOOKUP(2, 1 / ($AG$1:INDIRECT("$AG$"&amp;ROW($AG131)-1) &lt;&gt; ""),ROW($AG$1:INDIRECT("$AG$"&amp;ROW($AD131)-1))), 1)+
INDEX($AH:$AH, LOOKUP(2, 1 / ($AH$1:INDIRECT("$AH$"&amp;ROW($AH131)-1) &lt;&gt; ""),ROW($AH$1:INDIRECT("$AH$"&amp;ROW($AD131)-1))), 1)&gt;=510,0,
IF(INDEX($AD:$AD, LOOKUP(2, 1 / ($AD$1:INDIRECT("$AD$"&amp;ROW($AD131)-1) &lt;&gt; ""),ROW($AD$1:INDIRECT("$AD$"&amp;ROW($AD131)-1))), 1)&gt;=255,0,
VLOOKUP(INDIRECT("$G$"&amp;LOOKUP(2, 1 / ($AD$1:INDIRECT("$AD$"&amp;ROW($AD131)-1) &lt;&gt; ""),ROW($AD$1:INDIRECT("$AD$"&amp;ROW($AD131)-1)))), 'EV and Base'!$A$1:$N$671, 4, FALSE))))</f>
        <v/>
      </c>
      <c r="AE131" s="2" t="str" cm="1">
        <f t="array" aca="1" ref="AE131" ca="1">IF(NOT(ISNUMBER(INDEX($A:$A,LOOKUP(2,1/($A$1:INDIRECT("$A$"&amp;ROW($A131))&lt;&gt;""),ROW($A$1:INDIRECT("$A$"&amp;ROW($A131)))),1))),"",
INDEX($AE:$AE,LOOKUP(2,1/($AE$1:INDIRECT("$AE$"&amp;ROW($AE131)-1)&lt;&gt;""),ROW($AE$1:INDIRECT("$AE$"&amp;ROW($AE131)-1))),1)+
IF(INDEX($AC:$AC,LOOKUP(2,1/($AC$1:INDIRECT("$AC$"&amp;ROW($AC131)-1)&lt;&gt;""),ROW($AC$1:INDIRECT("$AC$"&amp;ROW($AC131)-1))),1)+
INDEX($AD:$AD,LOOKUP(2,1/($AD$1:INDIRECT("$AD$"&amp;ROW($AD131)-1)&lt;&gt;""),ROW($AD$1:INDIRECT("$AD$"&amp;ROW($AD131)-1))),1)+
INDEX($AE:$AE,LOOKUP(2,1/($AE$1:INDIRECT("$AE$"&amp;ROW($AE131)-1)&lt;&gt;""),ROW($AE$1:INDIRECT("$AE$"&amp;ROW($AD131)-1))),1)+
INDEX($AE:$AF,LOOKUP(2,1/($AF$1:INDIRECT("$AF$"&amp;ROW($AF131)-1)&lt;&gt;""),ROW($AF$1:INDIRECT("$AF$"&amp;ROW($AD131)-1))),1)+
INDEX($AG:$AG,LOOKUP(2,1/($AG$1:INDIRECT("$AG$"&amp;ROW($AG131)-1)&lt;&gt;""),ROW($AG$1:INDIRECT("$AG$"&amp;ROW($AD131)-1))),1)+
INDEX($AH:$AH,LOOKUP(2,1/($AH$1:INDIRECT("$AH$"&amp;ROW($AH131)-1)&lt;&gt;""),ROW($AH$1:INDIRECT("$AH$"&amp;ROW($AD131)-1))),1)&gt;=510,0,
IF(INDEX($AE:$AE,LOOKUP(2,1/($AE$1:INDIRECT("$AE$"&amp;ROW($AE131)-1)&lt;&gt;""),ROW($AE$1:INDIRECT("$AE$"&amp;ROW($AE131)-1))),1)&gt;=255,0,
VLOOKUP(INDIRECT("$G$"&amp;LOOKUP(2,1/($AE$1:INDIRECT("$AE$"&amp;ROW($AE131)-1)&lt;&gt;""),ROW($AE$1:INDIRECT("$AE$"&amp;ROW($AE131)-1)))),'EV and Base'!$A$1:$N$671,5,FALSE))))</f>
        <v/>
      </c>
      <c r="AF131" s="2" t="str" cm="1">
        <f t="array" aca="1" ref="AF131" ca="1">IF(NOT(ISNUMBER(INDEX($A:$A, LOOKUP(2, 1 / ($A$1:INDIRECT("$A$"&amp;ROW($A131)) &lt;&gt; ""),ROW($A$1:INDIRECT("$A$"&amp;ROW($A131)))), 1))), "",
INDEX($AF:$AF, LOOKUP(2, 1 / ($AF$1:INDIRECT("$AF$"&amp;ROW($AF131)-1) &lt;&gt; ""),ROW($AF$1:INDIRECT("$AF$"&amp;ROW($AF131)-1))), 1)+
IF(INDEX($AC:$AC, LOOKUP(2, 1 / ($AC$1:INDIRECT("$AC$"&amp;ROW($AC131)-1) &lt;&gt; ""),ROW($AC$1:INDIRECT("$AC$"&amp;ROW($AC131)-1))), 1)+
INDEX($AD:$AD, LOOKUP(2, 1 / ($AD$1:INDIRECT("$AD$"&amp;ROW($AD131)-1) &lt;&gt; ""),ROW($AD$1:INDIRECT("$AD$"&amp;ROW($AD131)-1))), 1)+
INDEX($AE:$AE, LOOKUP(2, 1 / ($AE$1:INDIRECT("$AE$"&amp;ROW($AE131)-1) &lt;&gt; ""),ROW($AE$1:INDIRECT("$AE$"&amp;ROW($AD131)-1))), 1)+
INDEX($AE:$AF, LOOKUP(2, 1 / ($AF$1:INDIRECT("$AF$"&amp;ROW($AF131)-1) &lt;&gt; ""),ROW($AF$1:INDIRECT("$AF$"&amp;ROW($AD131)-1))), 1)+
INDEX($AG:$AG, LOOKUP(2, 1 / ($AG$1:INDIRECT("$AG$"&amp;ROW($AG131)-1) &lt;&gt; ""),ROW($AG$1:INDIRECT("$AG$"&amp;ROW($AD131)-1))), 1)+
INDEX($AH:$AH, LOOKUP(2, 1 / ($AH$1:INDIRECT("$AH$"&amp;ROW($AH131)-1) &lt;&gt; ""),ROW($AH$1:INDIRECT("$AH$"&amp;ROW($AD131)-1))), 1)&gt;=510,0,
IF(INDEX($AF:$AF, LOOKUP(2, 1 / ($AF$1:INDIRECT("$AF$"&amp;ROW($AF131)-1) &lt;&gt; ""),ROW($AF$1:INDIRECT("$AF$"&amp;ROW($AF131)-1))), 1)&gt;=255,0,
VLOOKUP(INDIRECT("$G$"&amp;LOOKUP(2, 1 / ($AF$1:INDIRECT("$AF$"&amp;ROW($AF131)-1) &lt;&gt; ""),ROW($AF$1:INDIRECT("$AF$"&amp;ROW($AF131)-1)))), 'EV and Base'!$A$1:$N$671, 6, FALSE))))</f>
        <v/>
      </c>
      <c r="AG131" s="2" t="str" cm="1">
        <f t="array" aca="1" ref="AG131" ca="1">IF(NOT(ISNUMBER(INDEX($A:$A, LOOKUP(2, 1 / ($A$1:INDIRECT("$A$"&amp;ROW($A131)) &lt;&gt; ""),ROW($A$1:INDIRECT("$A$"&amp;ROW($A131)))), 1))), "",
INDEX($AG:$AG, LOOKUP(2, 1 / ($AG$1:INDIRECT("$AG$"&amp;ROW($AG131)-1) &lt;&gt; ""),ROW($AG$1:INDIRECT("$AG$"&amp;ROW($AG131)-1))), 1)+
IF(INDEX($AC:$AC, LOOKUP(2, 1 / ($AC$1:INDIRECT("$AC$"&amp;ROW($AC131)-1) &lt;&gt; ""),ROW($AC$1:INDIRECT("$AC$"&amp;ROW($AC131)-1))), 1)+
INDEX($AD:$AD, LOOKUP(2, 1 / ($AD$1:INDIRECT("$AD$"&amp;ROW($AD131)-1) &lt;&gt; ""),ROW($AD$1:INDIRECT("$AD$"&amp;ROW($AD131)-1))), 1)+
INDEX($AE:$AE, LOOKUP(2, 1 / ($AE$1:INDIRECT("$AE$"&amp;ROW($AE131)-1) &lt;&gt; ""),ROW($AE$1:INDIRECT("$AE$"&amp;ROW($AD131)-1))), 1)+
INDEX($AE:$AF, LOOKUP(2, 1 / ($AF$1:INDIRECT("$AF$"&amp;ROW($AF131)-1) &lt;&gt; ""),ROW($AF$1:INDIRECT("$AF$"&amp;ROW($AD131)-1))), 1)+
INDEX($AG:$AG, LOOKUP(2, 1 / ($AG$1:INDIRECT("$AG$"&amp;ROW($AG131)-1) &lt;&gt; ""),ROW($AG$1:INDIRECT("$AG$"&amp;ROW($AD131)-1))), 1)+
INDEX($AH:$AH, LOOKUP(2, 1 / ($AH$1:INDIRECT("$AH$"&amp;ROW($AH131)-1) &lt;&gt; ""),ROW($AH$1:INDIRECT("$AH$"&amp;ROW($AD131)-1))), 1)&gt;=510,0,
IF(INDEX($AG:$AG, LOOKUP(2, 1 / ($AG$1:INDIRECT("$AG$"&amp;ROW($AG131)-1) &lt;&gt; ""),ROW($AG$1:INDIRECT("$AG$"&amp;ROW($AG131)-1))), 1)&gt;=255,0,
VLOOKUP(INDIRECT("$G$"&amp;LOOKUP(2, 1 / ($AG$1:INDIRECT("$AG$"&amp;ROW($AG131)-1) &lt;&gt; ""),ROW($AG$1:INDIRECT("$AG$"&amp;ROW($AG131)-1)))), 'EV and Base'!$A$1:$N$671, 7, FALSE))))</f>
        <v/>
      </c>
      <c r="AH131" s="24" t="str" cm="1">
        <f t="array" aca="1" ref="AH131" ca="1">IF(NOT(ISNUMBER(INDEX($A:$A,LOOKUP(2,1/($A$1:INDIRECT("$A$"&amp;ROW($A131))&lt;&gt;""),ROW($A$1:INDIRECT("$A$"&amp;ROW($A131)))),1))),"",
INDEX($AH:$AH,LOOKUP(2,1/($AH$1:INDIRECT("$AH$"&amp;ROW($AH131)-1)&lt;&gt;""),ROW($AH$1:INDIRECT("$AH$"&amp;ROW($AH131)-1))),1)+
IF(INDEX($AC:$AC,LOOKUP(2,1/($AC$1:INDIRECT("$AC$"&amp;ROW($AC131)-1)&lt;&gt;""),ROW($AC$1:INDIRECT("$AC$"&amp;ROW($AC131)-1))),1)+
INDEX($AD:$AD,LOOKUP(2,1/($AD$1:INDIRECT("$AD$"&amp;ROW($AD131)-1)&lt;&gt;""),ROW($AD$1:INDIRECT("$AD$"&amp;ROW($AD131)-1))),1)+
INDEX($AE:$AE,LOOKUP(2,1/($AE$1:INDIRECT("$AE$"&amp;ROW($AE131)-1)&lt;&gt;""),ROW($AE$1:INDIRECT("$AE$"&amp;ROW($AD131)-1))),1)+
INDEX($AE:$AF,LOOKUP(2,1/($AF$1:INDIRECT("$AF$"&amp;ROW($AF131)-1)&lt;&gt;""),ROW($AF$1:INDIRECT("$AF$"&amp;ROW($AD131)-1))),1)+
INDEX($AG:$AG,LOOKUP(2,1/($AG$1:INDIRECT("$AG$"&amp;ROW($AG131)-1)&lt;&gt;""),ROW($AG$1:INDIRECT("$AG$"&amp;ROW($AD131)-1))),1)+
INDEX($AH:$AH,LOOKUP(2,1/($AH$1:INDIRECT("$AH$"&amp;ROW($AH131)-1)&lt;&gt;""),ROW($AH$1:INDIRECT("$AH$"&amp;ROW($AD131)-1))),1)&gt;=510,0,
IF(INDEX($AH:$AH,LOOKUP(2,1/($AH$1:INDIRECT("$AH$"&amp;ROW($AH131)-1)&lt;&gt;""),ROW($AH$1:INDIRECT("$AH$"&amp;ROW($AH131)-1))),1)&gt;=255,0,
VLOOKUP(INDIRECT("$G$"&amp;LOOKUP(2,1/($AH$1:INDIRECT("$AH$"&amp;ROW($AH131)-1)&lt;&gt;""),ROW($AH$1:INDIRECT("$AH$"&amp;ROW($AH131)-1)))),'EV and Base'!$A$1:$N$671,8,FALSE))))</f>
        <v/>
      </c>
      <c r="AI131" s="29" t="str" cm="1">
        <f t="array" aca="1" ref="AI131" ca="1">IF(NOT(ISNUMBER(INDEX($A:$A,LOOKUP(2,1/($A$1:INDIRECT("$A$"&amp;ROW($A131))&lt;&gt;""),ROW($A$1:INDIRECT("$A$"&amp;ROW($A131)))),1))),"",
ROUNDDOWN((((2*VLOOKUP($AA131,'EV and Base'!$A$1:$N$671,9,FALSE))+31+ROUNDDOWN($AC131/4,0))*$AB131)/100,0)+$AB131+10)</f>
        <v/>
      </c>
      <c r="AJ131" s="21" t="str" cm="1">
        <f t="array" aca="1" ref="AJ131" ca="1">IF(NOT(ISNUMBER(INDEX($A:$A, LOOKUP(2, 1 / ($A$1:INDIRECT("$A$"&amp;ROW($A131)) &lt;&gt; ""),ROW($A$1:INDIRECT("$A$"&amp;ROW($A131)))), 1))), "",
ROUNDDOWN((ROUNDDOWN((((2*VLOOKUP($AA131, 'EV and Base'!$A$1:$N$671, 10, FALSE))+31+ROUNDDOWN($AD131/4, 0))*$AB131)/100, 0)+5)*1.1, 0))</f>
        <v/>
      </c>
      <c r="AK131" s="21" t="str" cm="1">
        <f t="array" aca="1" ref="AK131" ca="1">IF(NOT(ISNUMBER(INDEX($A:$A, LOOKUP(2, 1 / ($A$1:INDIRECT("$A$"&amp;ROW($A131)) &lt;&gt; ""),ROW($A$1:INDIRECT("$A$"&amp;ROW($A131)))), 1))), "",
ROUNDDOWN((ROUNDDOWN((((2*VLOOKUP($AA131, 'EV and Base'!$A$1:$N$671, 11, FALSE))+30+ROUNDDOWN($AE131/4, 0))*$AB131)/100, 0)+5), 0)
&amp;"-"&amp;
ROUNDDOWN((ROUNDDOWN((((2*VLOOKUP($AA131, 'EV and Base'!$A$1:$N$671, 11, FALSE))+31+ROUNDDOWN($AE131/4, 0))*$AB131)/100, 0)+5), 0))</f>
        <v/>
      </c>
      <c r="AL131" s="21" t="str" cm="1">
        <f t="array" aca="1" ref="AL131" ca="1">IF(NOT(ISNUMBER(INDEX($A:$A, LOOKUP(2, 1 / ($A$1:INDIRECT("$A$"&amp;ROW($A131)) &lt;&gt; ""),ROW($A$1:INDIRECT("$A$"&amp;ROW($A131)))), 1))), "",
ROUNDDOWN((ROUNDDOWN((((2*VLOOKUP($AA131, 'EV and Base'!$A$1:$N$671, 12, FALSE))+0+ROUNDDOWN($AF131/4, 0))*$AB131)/100, 0)+5)*0.9, 0)
&amp;"-"&amp;
ROUNDDOWN((ROUNDDOWN((((2*VLOOKUP($AA131, 'EV and Base'!$A$1:$N$671, 12, FALSE))+31+ROUNDDOWN($AF131/4, 0))*$AB131)/100, 0)+5)*0.9, 0))</f>
        <v/>
      </c>
      <c r="AM131" s="21" t="str" cm="1">
        <f t="array" aca="1" ref="AM131" ca="1">IF(NOT(ISNUMBER(INDEX($A:$A, LOOKUP(2, 1 / ($A$1:INDIRECT("$A$"&amp;ROW($A131)) &lt;&gt; ""),ROW($A$1:INDIRECT("$A$"&amp;ROW($A131)))), 1))), "",
ROUNDDOWN((ROUNDDOWN((((2*VLOOKUP($AA131, 'EV and Base'!$A$1:$N$671, 13, FALSE))+30+ROUNDDOWN($AG131/4, 0))*$AB131)/100, 0)+5), 0)
&amp;"-"&amp;
ROUNDDOWN((ROUNDDOWN((((2*VLOOKUP($AA131, 'EV and Base'!$A$1:$N$671, 13, FALSE))+31+ROUNDDOWN($AG131/4, 0))*$AB131)/100, 0)+5), 0))</f>
        <v/>
      </c>
      <c r="AN131" s="25" t="str" cm="1">
        <f t="array" aca="1" ref="AN131" ca="1">IF(NOT(ISNUMBER(INDEX($A:$A, LOOKUP(2, 1 / ($A$1:INDIRECT("$A$"&amp;ROW($A131)) &lt;&gt; ""),ROW($A$1:INDIRECT("$A$"&amp;ROW($A131)))), 1))), "",
ROUNDDOWN((ROUNDDOWN((((2*VLOOKUP($AA131, 'EV and Base'!$A$1:$N$671, 14, FALSE))+31+ROUNDDOWN($AH131/4, 0))*$AB131)/100, 0)+5), 0))</f>
        <v/>
      </c>
      <c r="AO131" s="23" t="str" cm="1">
        <f t="array" aca="1" ref="AO131" ca="1">IF(NOT(ISNUMBER(INDEX($A:$A, LOOKUP(2, 1 / ($A$1:INDIRECT("$A$"&amp;ROW($A131)) &lt;&gt; ""),ROW($A$1:INDIRECT("$A$"&amp;ROW($A131)))), 1))), "",
ROUNDDOWN((((2*VLOOKUP($AA131, 'EV and Base'!$A$1:$N$671, 9, FALSE))+31+ROUNDDOWN($AC131/4, 0))*$AB131)/100, 0)+$AB131+10)</f>
        <v/>
      </c>
      <c r="AP131" s="2" t="str" cm="1">
        <f t="array" aca="1" ref="AP131" ca="1">IF(NOT(ISNUMBER(INDEX($A:$A, LOOKUP(2, 1 / ($A$1:INDIRECT("$A$"&amp;ROW($A131)) &lt;&gt; ""),ROW($A$1:INDIRECT("$A$"&amp;ROW($A131)))), 1))), "",
ROUNDDOWN((ROUNDDOWN((((2*VLOOKUP($AA131, 'EV and Base'!$A$1:$N$671, 10, FALSE))+31+ROUNDDOWN($AD131/4, 0))*$AB131)/100, 0)+5)*1.1, 0))</f>
        <v/>
      </c>
      <c r="AQ131" s="2" t="str" cm="1">
        <f t="array" aca="1" ref="AQ131" ca="1">IF(NOT(ISNUMBER(INDEX($A:$A, LOOKUP(2, 1 / ($A$1:INDIRECT("$A$"&amp;ROW($A131)) &lt;&gt; ""),ROW($A$1:INDIRECT("$A$"&amp;ROW($A131)))), 1))), "",
ROUNDDOWN((ROUNDDOWN((((2*VLOOKUP($AA131, 'EV and Base'!$A$1:$N$671, 11, FALSE))+$AV$2+ROUNDDOWN($AE131/4, 0))*$AB131)/100, 0)+5), 0))</f>
        <v/>
      </c>
      <c r="AR131" s="22" t="str" cm="1">
        <f t="array" aca="1" ref="AR131" ca="1">IF(NOT(ISNUMBER(INDEX($A:$A, LOOKUP(2, 1 / ($A$1:INDIRECT("$A$"&amp;ROW($A131)) &lt;&gt; ""),ROW($A$1:INDIRECT("$A$"&amp;ROW($A131)))), 1))), "",
ROUNDDOWN((ROUNDDOWN((((2*VLOOKUP($AA131, 'EV and Base'!$A$1:$N$671, 12, FALSE))+$AW$2+ROUNDDOWN($AF131/4, 0))*$AB131)/100, 0)+5)*0.9, 0))</f>
        <v/>
      </c>
      <c r="AS131" s="2" t="str" cm="1">
        <f t="array" aca="1" ref="AS131" ca="1">IF(NOT(ISNUMBER(INDEX($A:$A, LOOKUP(2, 1 / ($A$1:INDIRECT("$A$"&amp;ROW($A131)) &lt;&gt; ""),ROW($A$1:INDIRECT("$A$"&amp;ROW($A131)))), 1))), "",
ROUNDDOWN((ROUNDDOWN((((2*VLOOKUP($AA131, 'EV and Base'!$A$1:$N$671, 13, FALSE))+$AX$2+ROUNDDOWN($AG131/4, 0))*$AB131)/100, 0)+5), 0))</f>
        <v/>
      </c>
      <c r="AT131" s="24" t="str" cm="1">
        <f t="array" aca="1" ref="AT131" ca="1">IF(NOT(ISNUMBER(INDEX($A:$A, LOOKUP(2, 1 / ($A$1:INDIRECT("$A$"&amp;ROW($A131)) &lt;&gt; ""),ROW($A$1:INDIRECT("$A$"&amp;ROW($A131)))), 1))), "",
ROUNDDOWN((ROUNDDOWN((((2*VLOOKUP($AA131, 'EV and Base'!$A$1:$N$671, 14, FALSE))+31+ROUNDDOWN($AH131/4, 0))*$AB131)/100, 0)+5), 0))</f>
        <v/>
      </c>
      <c r="AU131" s="28"/>
      <c r="AY131" t="str" cm="1">
        <f t="array" aca="1" ref="AY131" ca="1">IF(NOT(ISNUMBER(INDEX($A:$A,LOOKUP(2,1/($A$1:INDIRECT("$A$"&amp;ROW($A131))&lt;&gt;""),ROW($A$1:INDIRECT("$A$"&amp;ROW($A131)))),1))),"",
INDEX($AY:$AY,LOOKUP(2,1/($AY$1:INDIRECT("$AY$"&amp;ROW($AY131)-1)&lt;&gt;""),ROW($AY$1:INDIRECT("$AY$"&amp;ROW($AY131)-1))),1)+$BL131)</f>
        <v/>
      </c>
      <c r="AZ131" s="3" t="str" cm="1">
        <f t="array" aca="1" ref="AZ131" ca="1">IF(NOT(ISNUMBER(INDEX($A:$A, LOOKUP(2, 1 / ($A$1:INDIRECT("$A$"&amp;ROW($A131)) &lt;&gt; ""),ROW($A$1:INDIRECT("$A$"&amp;ROW($A131)))), 1))), "",
VLOOKUP(INDIRECT("$G$"&amp;LOOKUP(2, 1 / ($AY$1:INDIRECT("$AY$"&amp;ROW($AY131)-1) &lt;&gt; ""),ROW($AY$1:INDIRECT("$AY$"&amp;ROW($AY131)-1)))),'EV and Base'!A126:N796,2,FALSE))</f>
        <v/>
      </c>
      <c r="BA131" s="3" t="str" cm="1">
        <f t="array" aca="1" ref="BA131" ca="1">IF(NOT(ISNUMBER(INDEX($A:$A, LOOKUP(2, 1 / ($A$1:INDIRECT("$A$"&amp;ROW($A131)) &lt;&gt; ""),ROW($A$1:INDIRECT("$A$"&amp;ROW($A131)))), 1))), "",
INDIRECT("$I$"&amp;LOOKUP(2, 1 / ($AY$1:INDIRECT("$AY$"&amp;ROW($AY131)-1) &lt;&gt; ""),ROW($AY$1:INDIRECT("$AY$"&amp;ROW($AY131)-1)))))</f>
        <v/>
      </c>
      <c r="BB131" s="1" t="str" cm="1">
        <f t="array" aca="1" ref="BB131" ca="1">IF(NOT(ISNUMBER(INDEX($A:$A, LOOKUP(2, 1 / ($A$1:INDIRECT("$A$"&amp;ROW($A131)) &lt;&gt; ""),ROW($A$1:INDIRECT("$A$"&amp;ROW($A131)))), 1))), "",
INDIRECT("$AB$"&amp;LOOKUP(2, 1 / ($AY$1:INDIRECT("$AY$"&amp;ROW($AY131)-1) &lt;&gt; ""),ROW($AY$1:INDIRECT("$AY$"&amp;ROW($AY131)-1)))))</f>
        <v/>
      </c>
      <c r="BC131" s="3" t="str" cm="1">
        <f t="array" aca="1" ref="BC131" ca="1">IF(NOT(ISNUMBER(INDEX($A:$A,LOOKUP(2,1/($A$1:INDIRECT("$A$"&amp;ROW($A131))&lt;&gt;""),ROW($A$1:INDIRECT("$A$"&amp;ROW($A131)))),1))),"",
$BA131+$BA131+10)</f>
        <v/>
      </c>
      <c r="BD131" s="3" t="str" cm="1">
        <f t="array" aca="1" ref="BD131" ca="1">IF(NOT(ISNUMBER(INDEX($A:$A,LOOKUP(2,1/($A$1:INDIRECT("$A$"&amp;ROW($A131))&lt;&gt;""),ROW($A$1:INDIRECT("$A$"&amp;ROW($A131)))),1))),"",
$BA131+$BB131+10)</f>
        <v/>
      </c>
      <c r="BE131" s="3" t="str" cm="1">
        <f t="array" aca="1" ref="BE131" ca="1">IF(NOT(ISNUMBER(INDEX($A:$A,LOOKUP(2,1/($A$1:INDIRECT("$A$"&amp;ROW($A131))&lt;&gt;""),ROW($A$1:INDIRECT("$A$"&amp;ROW($A131)))),1))),"",
$BC131*$BC131)</f>
        <v/>
      </c>
      <c r="BF131" s="3" t="str" cm="1">
        <f t="array" aca="1" ref="BF131" ca="1">IF(NOT(ISNUMBER(INDEX($A:$A,LOOKUP(2,1/($A$1:INDIRECT("$A$"&amp;ROW($A131))&lt;&gt;""),ROW($A$1:INDIRECT("$A$"&amp;ROW($A131)))),1))),"",
$BD131*$BD131)</f>
        <v/>
      </c>
      <c r="BG131" s="3" t="str" cm="1">
        <f t="array" aca="1" ref="BG131" ca="1">IF(NOT(ISNUMBER(INDEX($A:$A,LOOKUP(2,1/($A$1:INDIRECT("$A$"&amp;ROW($A131))&lt;&gt;""),ROW($A$1:INDIRECT("$A$"&amp;ROW($A131)))),1))),"",
_xlfn.FLOOR.MATH(1.5*_xlfn.FLOOR.MATH($AZ131*BA131/5)))</f>
        <v/>
      </c>
      <c r="BH131" s="3" t="str" cm="1">
        <f t="array" aca="1" ref="BH131" ca="1">IF(NOT(ISNUMBER(INDEX($A:$A, LOOKUP(2, 1 / ($A$1:INDIRECT("$A$"&amp;ROW($A131)) &lt;&gt; ""),ROW($A$1:INDIRECT("$A$"&amp;ROW($A131)))), 1))), "",
_xlfn.FLOOR.MATH($BG131/IF(OR(INDIRECT("$C$"&amp;LOOKUP(2, 1 / ($AY$1:INDIRECT("$AY$"&amp;ROW($AY131)-1) &lt;&gt; ""),ROW($AY$1:INDIRECT("$AY$"&amp;ROW($AY131)-1))))="Multi",
INDIRECT("$C$"&amp;LOOKUP(2, 1 / ($AY$1:INDIRECT("$AY$"&amp;ROW($AY131)-1) &lt;&gt; ""),ROW($AY$1:INDIRECT("$AY$"&amp;ROW($AY131)-1))))="Double"),2,1)))</f>
        <v/>
      </c>
      <c r="BI131" s="3" t="str" cm="1">
        <f t="array" aca="1" ref="BI131" ca="1">IF(NOT(ISNUMBER(INDEX($A:$A,LOOKUP(2,1/($A$1:INDIRECT("$A$"&amp;ROW($A131))&lt;&gt;""),ROW($A$1:INDIRECT("$A$"&amp;ROW($A131)))),1))),"",
VLOOKUP($BC131,GameFreakSQRT!$A$1:$B$200,2,FALSE))</f>
        <v/>
      </c>
      <c r="BJ131" s="3" t="str" cm="1">
        <f t="array" aca="1" ref="BJ131" ca="1">IF(NOT(ISNUMBER(INDEX($A:$A,LOOKUP(2,1/($A$1:INDIRECT("$A$"&amp;ROW($A131))&lt;&gt;""),ROW($A$1:INDIRECT("$A$"&amp;ROW($A131)))),1))),"",
VLOOKUP($BD131,GameFreakSQRT!$A$1:$B$200,2,FALSE))</f>
        <v/>
      </c>
      <c r="BK131" s="3" t="str" cm="1">
        <f t="array" aca="1" ref="BK131" ca="1">IF(NOT(ISNUMBER(INDEX($A:$A,LOOKUP(2,1/($A$1:INDIRECT("$A$"&amp;ROW($A131))&lt;&gt;""),ROW($A$1:INDIRECT("$A$"&amp;ROW($A131)))),1))),"",
_xlfn.FLOOR.MATH((($BI131*$BE131)*$BH131)/($BJ131*$BF131))+1)</f>
        <v/>
      </c>
      <c r="BL131" s="3" t="str" cm="1">
        <f t="array" aca="1" ref="BL131" ca="1">IF(NOT(ISNUMBER(INDEX($A:$A,LOOKUP(2,1/($A$1:INDIRECT("$A$"&amp;ROW($A131))&lt;&gt;""),ROW($A$1:INDIRECT("$A$"&amp;ROW($A131)))),1))),"",
_xlfn.FLOOR.MATH($BK131*IF(NOT(INDIRECT("$Z$"&amp;LOOKUP(2, 1 / ($AY$1:INDIRECT("$AY$"&amp;ROW($AY131)-1) &lt;&gt; ""),ROW($AY$1:INDIRECT("$AY$"&amp;ROW($AY131)-1))))=""),1.5,1)))</f>
        <v/>
      </c>
      <c r="BM131" s="3" t="str" cm="1">
        <f t="array" aca="1" ref="BM131" ca="1">IF(NOT(ISNUMBER(INDEX($A:$A, LOOKUP(2, 1 / ($A$1:INDIRECT("$A$"&amp;ROW($A131)) &lt;&gt; ""),ROW($A$1:INDIRECT("$A$"&amp;ROW($A131)))), 1))), "",
INDIRECT("$Y$"&amp;LOOKUP(2, 1 / ($AY$1:INDIRECT("$AY$"&amp;ROW($AY131)-1) &lt;&gt; ""),ROW($AY$1:INDIRECT("$AY$"&amp;ROW($AY131)-1)))))</f>
        <v/>
      </c>
      <c r="BN131" s="3" t="str">
        <f t="shared" ca="1" si="7"/>
        <v/>
      </c>
      <c r="CT131" s="3" t="str" cm="1">
        <f t="array" aca="1" ref="CT131" ca="1">IF(NOT(ISNUMBER(INDEX($A:$A, LOOKUP(2, 1 / ($A$1:INDIRECT("$A$"&amp;ROW($A131)) &lt;&gt; ""),ROW($A$1:INDIRECT("$A$"&amp;ROW($A131)))), 1))), "",
$AY131-INDEX($AY:$AY, LOOKUP(2, 1 / ($AY$1:INDIRECT("$AV$"&amp;ROW($AY131)-1) &lt;&gt; ""),ROW($AY$1:INDIRECT("$AV$"&amp;ROW($AY131)-1))), 1))</f>
        <v/>
      </c>
      <c r="CU131" s="3" t="str" cm="1">
        <f t="array" aca="1" ref="CU131" ca="1">IF(NOT(ISNUMBER(INDEX($A:$A, LOOKUP(2, 1 / ($A$1:INDIRECT("$A$"&amp;ROW($A131)) &lt;&gt; ""),ROW($A$1:INDIRECT("$A$"&amp;ROW($A131)))), 1))), "",
INDEX($Y:$Y, LOOKUP(2, 1 / ($Y$1:INDIRECT("$Y$"&amp;ROW($Y131)-1) &lt;&gt; ""),ROW($Y$1:INDIRECT("$Y$"&amp;ROW($Y131)-1))), 1))</f>
        <v/>
      </c>
      <c r="CV131" s="1" t="str">
        <f ca="1">IFERROR(VLOOKUP($AY131, 'Medium-Slow'!$A$1:$B$101, 2, TRUE),"")</f>
        <v/>
      </c>
    </row>
    <row r="132" spans="1:100" x14ac:dyDescent="0.45">
      <c r="A132" s="56" t="s">
        <v>75</v>
      </c>
      <c r="B132" s="56" t="s">
        <v>308</v>
      </c>
      <c r="C132" s="56" t="s">
        <v>46</v>
      </c>
      <c r="D132" s="56" t="s">
        <v>300</v>
      </c>
      <c r="E132" s="56" t="s">
        <v>301</v>
      </c>
      <c r="F132" s="56">
        <v>1</v>
      </c>
      <c r="G132" s="2" t="s">
        <v>166</v>
      </c>
      <c r="H132" s="2" t="s">
        <v>50</v>
      </c>
      <c r="I132" s="2">
        <v>19</v>
      </c>
      <c r="J132" s="2" t="s">
        <v>78</v>
      </c>
      <c r="K132" s="2" t="s">
        <v>167</v>
      </c>
      <c r="L132" s="2" t="s">
        <v>53</v>
      </c>
      <c r="M132" s="2" t="s">
        <v>168</v>
      </c>
      <c r="N132" s="2" t="s">
        <v>99</v>
      </c>
      <c r="O132" s="2" t="s">
        <v>169</v>
      </c>
      <c r="P132" s="2" t="s">
        <v>218</v>
      </c>
      <c r="Q132" s="2">
        <v>0</v>
      </c>
      <c r="R132" s="2">
        <f>_xlfn.FLOOR.MATH((((2*VLOOKUP(G132, 'EV and Base'!$A$1:$N$671, 9, FALSE))+$Q132)*$I132)/100)+$I132+10</f>
        <v>57</v>
      </c>
      <c r="S132" s="2">
        <f>_xlfn.FLOOR.MATH((_xlfn.FLOOR.MATH((((2*VLOOKUP($G132, 'EV and Base'!$A$1:$N$671, 10, FALSE))+$Q132)*$I132)/100)+5)*
IF(OR($J132="Lonely", $J132="Brave", $J132="Adamant", $J132="Naughty"), 1.1,
IF(OR($J132="Bold", $J132="Timid", $J132="Modest", $J132="Calm"), 0.9, 1)))</f>
        <v>35</v>
      </c>
      <c r="T132" s="2">
        <f>_xlfn.FLOOR.MATH((_xlfn.FLOOR.MATH((((2*VLOOKUP($G132, 'EV and Base'!$A$1:$N$671, 11, FALSE))+$Q132)*$I132)/100)+5)*
IF(OR($J132="Bold", $J132="Relaxed", $J132="Impish", $J132="Lax"), 1.1,
IF(OR($J132="Lonely", $J132="Hasty", $J132="Mild", $J132="Gentle"), 0.9, 1)))</f>
        <v>25</v>
      </c>
      <c r="U132" s="2">
        <f>_xlfn.FLOOR.MATH((_xlfn.FLOOR.MATH((((2*VLOOKUP($G132, 'EV and Base'!$A$1:$N$671, 12, FALSE))+$Q132)*$I132)/100)+5)*
IF(OR($J132="Modest", $J132="Mild", $J132="Quiet", $J132="Rash"), 1.1,
IF(OR($J132="Adamant", $J132="Impish", $J132="Jolly", $J132="Careful"), 0.9, 1)))</f>
        <v>14</v>
      </c>
      <c r="V132" s="2">
        <f>_xlfn.FLOOR.MATH((_xlfn.FLOOR.MATH((((2*VLOOKUP($G132, 'EV and Base'!$A$1:$N$671, 13, FALSE))+$Q132)*$I132)/100)+5)*
IF(OR($J132="Calm", $J132="Gentle", $J132="Sassy", $J132="Careful"), 1.1,
IF(OR($J132="Naughty", $J132="Lax", $J132="Naive", $J132="Rash"), 0.9, 1)))</f>
        <v>18</v>
      </c>
      <c r="W132" s="2">
        <f>_xlfn.FLOOR.MATH((_xlfn.FLOOR.MATH((((2*VLOOKUP($G132, 'EV and Base'!$A$1:$N$671, 14, FALSE))+$Q132)*$I132)/100)+5)*
IF(OR($J132="Timid", $J132="Hasty", $J132="Jolly", $J132="Naive"), 1.1,
IF(OR($J132="Brave", $J132="Relaxed", $J132="Quiet", $J132="Sassy"), 0.9, 1)))</f>
        <v>18</v>
      </c>
      <c r="X132" s="56">
        <v>760</v>
      </c>
      <c r="AA132" s="23" t="str" cm="1">
        <f t="array" aca="1" ref="AA132" ca="1">IF(NOT(ISNUMBER(INDEX($A:$A,LOOKUP(2,1/($A$1:INDIRECT("$A$"&amp;ROW($A132))&lt;&gt;""),ROW($A$1:INDIRECT("$A$"&amp;ROW($A132)))),1))),"",
IF(NOT(ISNUMBER($A132)),$AA131,
IF($AB132&lt;16,"Lillipup",
IF($AB132&lt;32,"Herdier",
"Stoutland"))))</f>
        <v/>
      </c>
      <c r="AB132" s="25" t="str" cm="1">
        <f t="array" aca="1" ref="AB132" ca="1">IF(NOT(ISNUMBER(INDEX($A:$A, LOOKUP(2, 1 / ($A$1:INDIRECT("$A$"&amp;ROW($A132)) &lt;&gt; ""),ROW($A$1:INDIRECT("$A$"&amp;ROW($A132)))), 1))), "",
VLOOKUP($AY132,'Medium-Slow'!$A$1:$B$101,2,TRUE))</f>
        <v/>
      </c>
      <c r="AC132" s="23" t="str" cm="1">
        <f t="array" aca="1" ref="AC132" ca="1">IF(NOT(ISNUMBER(INDEX($A:$A, LOOKUP(2, 1 / ($A$1:INDIRECT("$A$"&amp;ROW($A132)) &lt;&gt; ""),ROW($A$1:INDIRECT("$A$"&amp;ROW($A132)))), 1))), "",
INDEX($AC:$AC, LOOKUP(2, 1 / ($AC$1:INDIRECT("$AC$"&amp;ROW($AC132)-1) &lt;&gt; ""),ROW($AC$1:INDIRECT("$AC$"&amp;ROW($AC132)-1))), 1)+
IF(INDEX($AC:$AC, LOOKUP(2, 1 / ($AC$1:INDIRECT("$AC$"&amp;ROW($AC132)-1) &lt;&gt; ""),ROW($AC$1:INDIRECT("$AC$"&amp;ROW($AC132)-1))), 1)+
INDEX($AD:$AD, LOOKUP(2, 1 / ($AD$1:INDIRECT("$AD$"&amp;ROW($AD132)-1) &lt;&gt; ""),ROW($AD$1:INDIRECT("$AD$"&amp;ROW($AD132)-1))), 1)+
INDEX($AE:$AE, LOOKUP(2, 1 / ($AE$1:INDIRECT("$AE$"&amp;ROW($AE132)-1) &lt;&gt; ""),ROW($AE$1:INDIRECT("$AE$"&amp;ROW($AD132)-1))), 1)+
INDEX($AE:$AF, LOOKUP(2, 1 / ($AF$1:INDIRECT("$AF$"&amp;ROW($AF132)-1) &lt;&gt; ""),ROW($AF$1:INDIRECT("$AF$"&amp;ROW($AD132)-1))), 1)+
INDEX($AG:$AG, LOOKUP(2, 1 / ($AG$1:INDIRECT("$AG$"&amp;ROW($AG132)-1) &lt;&gt; ""),ROW($AG$1:INDIRECT("$AG$"&amp;ROW($AD132)-1))), 1)+
INDEX($AH:$AH, LOOKUP(2, 1 / ($AH$1:INDIRECT("$AH$"&amp;ROW($AH132)-1) &lt;&gt; ""),ROW($AH$1:INDIRECT("$AH$"&amp;ROW($AD132)-1))), 1)&gt;=510,0,
IF(INDEX($AC:$AC, LOOKUP(2, 1 / ($AC$1:INDIRECT("$AC$"&amp;ROW($AC132)-1) &lt;&gt; ""),ROW($AC$1:INDIRECT("$AC$"&amp;ROW($AC132)-1))), 1)&gt;=255,0,
VLOOKUP(INDIRECT("$G$"&amp;LOOKUP(2, 1 / ($AC$1:INDIRECT("$AC$"&amp;ROW($AC132)-1) &lt;&gt; ""),ROW($AC$1:INDIRECT("$AC$"&amp;ROW($AC132)-1)))), 'EV and Base'!$A$1:$N$671, 3, FALSE))))</f>
        <v/>
      </c>
      <c r="AD132" s="2" t="str" cm="1">
        <f t="array" aca="1" ref="AD132" ca="1">IF(NOT(ISNUMBER(INDEX($A:$A, LOOKUP(2, 1 / ($A$1:INDIRECT("$A$"&amp;ROW($A132)) &lt;&gt; ""),ROW($A$1:INDIRECT("$A$"&amp;ROW($A132)))), 1))), "",
INDEX($AD:$AD, LOOKUP(2, 1 / ($AD$1:INDIRECT("$AD$"&amp;ROW($AD132)-1) &lt;&gt; ""),ROW($AD$1:INDIRECT("$AD$"&amp;ROW($AD132)-1))), 1)+
IF(INDEX($AC:$AC, LOOKUP(2, 1 / ($AC$1:INDIRECT("$AC$"&amp;ROW($AC132)-1) &lt;&gt; ""),ROW($AC$1:INDIRECT("$AC$"&amp;ROW($AC132)-1))), 1)+
INDEX($AD:$AD, LOOKUP(2, 1 / ($AD$1:INDIRECT("$AD$"&amp;ROW($AD132)-1) &lt;&gt; ""),ROW($AD$1:INDIRECT("$AD$"&amp;ROW($AD132)-1))), 1)+
INDEX($AE:$AE, LOOKUP(2, 1 / ($AE$1:INDIRECT("$AE$"&amp;ROW($AE132)-1) &lt;&gt; ""),ROW($AE$1:INDIRECT("$AE$"&amp;ROW($AD132)-1))), 1)+
INDEX($AE:$AF, LOOKUP(2, 1 / ($AF$1:INDIRECT("$AF$"&amp;ROW($AF132)-1) &lt;&gt; ""),ROW($AF$1:INDIRECT("$AF$"&amp;ROW($AD132)-1))), 1)+
INDEX($AG:$AG, LOOKUP(2, 1 / ($AG$1:INDIRECT("$AG$"&amp;ROW($AG132)-1) &lt;&gt; ""),ROW($AG$1:INDIRECT("$AG$"&amp;ROW($AD132)-1))), 1)+
INDEX($AH:$AH, LOOKUP(2, 1 / ($AH$1:INDIRECT("$AH$"&amp;ROW($AH132)-1) &lt;&gt; ""),ROW($AH$1:INDIRECT("$AH$"&amp;ROW($AD132)-1))), 1)&gt;=510,0,
IF(INDEX($AD:$AD, LOOKUP(2, 1 / ($AD$1:INDIRECT("$AD$"&amp;ROW($AD132)-1) &lt;&gt; ""),ROW($AD$1:INDIRECT("$AD$"&amp;ROW($AD132)-1))), 1)&gt;=255,0,
VLOOKUP(INDIRECT("$G$"&amp;LOOKUP(2, 1 / ($AD$1:INDIRECT("$AD$"&amp;ROW($AD132)-1) &lt;&gt; ""),ROW($AD$1:INDIRECT("$AD$"&amp;ROW($AD132)-1)))), 'EV and Base'!$A$1:$N$671, 4, FALSE))))</f>
        <v/>
      </c>
      <c r="AE132" s="2" t="str" cm="1">
        <f t="array" aca="1" ref="AE132" ca="1">IF(NOT(ISNUMBER(INDEX($A:$A,LOOKUP(2,1/($A$1:INDIRECT("$A$"&amp;ROW($A132))&lt;&gt;""),ROW($A$1:INDIRECT("$A$"&amp;ROW($A132)))),1))),"",
INDEX($AE:$AE,LOOKUP(2,1/($AE$1:INDIRECT("$AE$"&amp;ROW($AE132)-1)&lt;&gt;""),ROW($AE$1:INDIRECT("$AE$"&amp;ROW($AE132)-1))),1)+
IF(INDEX($AC:$AC,LOOKUP(2,1/($AC$1:INDIRECT("$AC$"&amp;ROW($AC132)-1)&lt;&gt;""),ROW($AC$1:INDIRECT("$AC$"&amp;ROW($AC132)-1))),1)+
INDEX($AD:$AD,LOOKUP(2,1/($AD$1:INDIRECT("$AD$"&amp;ROW($AD132)-1)&lt;&gt;""),ROW($AD$1:INDIRECT("$AD$"&amp;ROW($AD132)-1))),1)+
INDEX($AE:$AE,LOOKUP(2,1/($AE$1:INDIRECT("$AE$"&amp;ROW($AE132)-1)&lt;&gt;""),ROW($AE$1:INDIRECT("$AE$"&amp;ROW($AD132)-1))),1)+
INDEX($AE:$AF,LOOKUP(2,1/($AF$1:INDIRECT("$AF$"&amp;ROW($AF132)-1)&lt;&gt;""),ROW($AF$1:INDIRECT("$AF$"&amp;ROW($AD132)-1))),1)+
INDEX($AG:$AG,LOOKUP(2,1/($AG$1:INDIRECT("$AG$"&amp;ROW($AG132)-1)&lt;&gt;""),ROW($AG$1:INDIRECT("$AG$"&amp;ROW($AD132)-1))),1)+
INDEX($AH:$AH,LOOKUP(2,1/($AH$1:INDIRECT("$AH$"&amp;ROW($AH132)-1)&lt;&gt;""),ROW($AH$1:INDIRECT("$AH$"&amp;ROW($AD132)-1))),1)&gt;=510,0,
IF(INDEX($AE:$AE,LOOKUP(2,1/($AE$1:INDIRECT("$AE$"&amp;ROW($AE132)-1)&lt;&gt;""),ROW($AE$1:INDIRECT("$AE$"&amp;ROW($AE132)-1))),1)&gt;=255,0,
VLOOKUP(INDIRECT("$G$"&amp;LOOKUP(2,1/($AE$1:INDIRECT("$AE$"&amp;ROW($AE132)-1)&lt;&gt;""),ROW($AE$1:INDIRECT("$AE$"&amp;ROW($AE132)-1)))),'EV and Base'!$A$1:$N$671,5,FALSE))))</f>
        <v/>
      </c>
      <c r="AF132" s="2" t="str" cm="1">
        <f t="array" aca="1" ref="AF132" ca="1">IF(NOT(ISNUMBER(INDEX($A:$A, LOOKUP(2, 1 / ($A$1:INDIRECT("$A$"&amp;ROW($A132)) &lt;&gt; ""),ROW($A$1:INDIRECT("$A$"&amp;ROW($A132)))), 1))), "",
INDEX($AF:$AF, LOOKUP(2, 1 / ($AF$1:INDIRECT("$AF$"&amp;ROW($AF132)-1) &lt;&gt; ""),ROW($AF$1:INDIRECT("$AF$"&amp;ROW($AF132)-1))), 1)+
IF(INDEX($AC:$AC, LOOKUP(2, 1 / ($AC$1:INDIRECT("$AC$"&amp;ROW($AC132)-1) &lt;&gt; ""),ROW($AC$1:INDIRECT("$AC$"&amp;ROW($AC132)-1))), 1)+
INDEX($AD:$AD, LOOKUP(2, 1 / ($AD$1:INDIRECT("$AD$"&amp;ROW($AD132)-1) &lt;&gt; ""),ROW($AD$1:INDIRECT("$AD$"&amp;ROW($AD132)-1))), 1)+
INDEX($AE:$AE, LOOKUP(2, 1 / ($AE$1:INDIRECT("$AE$"&amp;ROW($AE132)-1) &lt;&gt; ""),ROW($AE$1:INDIRECT("$AE$"&amp;ROW($AD132)-1))), 1)+
INDEX($AE:$AF, LOOKUP(2, 1 / ($AF$1:INDIRECT("$AF$"&amp;ROW($AF132)-1) &lt;&gt; ""),ROW($AF$1:INDIRECT("$AF$"&amp;ROW($AD132)-1))), 1)+
INDEX($AG:$AG, LOOKUP(2, 1 / ($AG$1:INDIRECT("$AG$"&amp;ROW($AG132)-1) &lt;&gt; ""),ROW($AG$1:INDIRECT("$AG$"&amp;ROW($AD132)-1))), 1)+
INDEX($AH:$AH, LOOKUP(2, 1 / ($AH$1:INDIRECT("$AH$"&amp;ROW($AH132)-1) &lt;&gt; ""),ROW($AH$1:INDIRECT("$AH$"&amp;ROW($AD132)-1))), 1)&gt;=510,0,
IF(INDEX($AF:$AF, LOOKUP(2, 1 / ($AF$1:INDIRECT("$AF$"&amp;ROW($AF132)-1) &lt;&gt; ""),ROW($AF$1:INDIRECT("$AF$"&amp;ROW($AF132)-1))), 1)&gt;=255,0,
VLOOKUP(INDIRECT("$G$"&amp;LOOKUP(2, 1 / ($AF$1:INDIRECT("$AF$"&amp;ROW($AF132)-1) &lt;&gt; ""),ROW($AF$1:INDIRECT("$AF$"&amp;ROW($AF132)-1)))), 'EV and Base'!$A$1:$N$671, 6, FALSE))))</f>
        <v/>
      </c>
      <c r="AG132" s="2" t="str" cm="1">
        <f t="array" aca="1" ref="AG132" ca="1">IF(NOT(ISNUMBER(INDEX($A:$A, LOOKUP(2, 1 / ($A$1:INDIRECT("$A$"&amp;ROW($A132)) &lt;&gt; ""),ROW($A$1:INDIRECT("$A$"&amp;ROW($A132)))), 1))), "",
INDEX($AG:$AG, LOOKUP(2, 1 / ($AG$1:INDIRECT("$AG$"&amp;ROW($AG132)-1) &lt;&gt; ""),ROW($AG$1:INDIRECT("$AG$"&amp;ROW($AG132)-1))), 1)+
IF(INDEX($AC:$AC, LOOKUP(2, 1 / ($AC$1:INDIRECT("$AC$"&amp;ROW($AC132)-1) &lt;&gt; ""),ROW($AC$1:INDIRECT("$AC$"&amp;ROW($AC132)-1))), 1)+
INDEX($AD:$AD, LOOKUP(2, 1 / ($AD$1:INDIRECT("$AD$"&amp;ROW($AD132)-1) &lt;&gt; ""),ROW($AD$1:INDIRECT("$AD$"&amp;ROW($AD132)-1))), 1)+
INDEX($AE:$AE, LOOKUP(2, 1 / ($AE$1:INDIRECT("$AE$"&amp;ROW($AE132)-1) &lt;&gt; ""),ROW($AE$1:INDIRECT("$AE$"&amp;ROW($AD132)-1))), 1)+
INDEX($AE:$AF, LOOKUP(2, 1 / ($AF$1:INDIRECT("$AF$"&amp;ROW($AF132)-1) &lt;&gt; ""),ROW($AF$1:INDIRECT("$AF$"&amp;ROW($AD132)-1))), 1)+
INDEX($AG:$AG, LOOKUP(2, 1 / ($AG$1:INDIRECT("$AG$"&amp;ROW($AG132)-1) &lt;&gt; ""),ROW($AG$1:INDIRECT("$AG$"&amp;ROW($AD132)-1))), 1)+
INDEX($AH:$AH, LOOKUP(2, 1 / ($AH$1:INDIRECT("$AH$"&amp;ROW($AH132)-1) &lt;&gt; ""),ROW($AH$1:INDIRECT("$AH$"&amp;ROW($AD132)-1))), 1)&gt;=510,0,
IF(INDEX($AG:$AG, LOOKUP(2, 1 / ($AG$1:INDIRECT("$AG$"&amp;ROW($AG132)-1) &lt;&gt; ""),ROW($AG$1:INDIRECT("$AG$"&amp;ROW($AG132)-1))), 1)&gt;=255,0,
VLOOKUP(INDIRECT("$G$"&amp;LOOKUP(2, 1 / ($AG$1:INDIRECT("$AG$"&amp;ROW($AG132)-1) &lt;&gt; ""),ROW($AG$1:INDIRECT("$AG$"&amp;ROW($AG132)-1)))), 'EV and Base'!$A$1:$N$671, 7, FALSE))))</f>
        <v/>
      </c>
      <c r="AH132" s="24" t="str" cm="1">
        <f t="array" aca="1" ref="AH132" ca="1">IF(NOT(ISNUMBER(INDEX($A:$A,LOOKUP(2,1/($A$1:INDIRECT("$A$"&amp;ROW($A132))&lt;&gt;""),ROW($A$1:INDIRECT("$A$"&amp;ROW($A132)))),1))),"",
INDEX($AH:$AH,LOOKUP(2,1/($AH$1:INDIRECT("$AH$"&amp;ROW($AH132)-1)&lt;&gt;""),ROW($AH$1:INDIRECT("$AH$"&amp;ROW($AH132)-1))),1)+
IF(INDEX($AC:$AC,LOOKUP(2,1/($AC$1:INDIRECT("$AC$"&amp;ROW($AC132)-1)&lt;&gt;""),ROW($AC$1:INDIRECT("$AC$"&amp;ROW($AC132)-1))),1)+
INDEX($AD:$AD,LOOKUP(2,1/($AD$1:INDIRECT("$AD$"&amp;ROW($AD132)-1)&lt;&gt;""),ROW($AD$1:INDIRECT("$AD$"&amp;ROW($AD132)-1))),1)+
INDEX($AE:$AE,LOOKUP(2,1/($AE$1:INDIRECT("$AE$"&amp;ROW($AE132)-1)&lt;&gt;""),ROW($AE$1:INDIRECT("$AE$"&amp;ROW($AD132)-1))),1)+
INDEX($AE:$AF,LOOKUP(2,1/($AF$1:INDIRECT("$AF$"&amp;ROW($AF132)-1)&lt;&gt;""),ROW($AF$1:INDIRECT("$AF$"&amp;ROW($AD132)-1))),1)+
INDEX($AG:$AG,LOOKUP(2,1/($AG$1:INDIRECT("$AG$"&amp;ROW($AG132)-1)&lt;&gt;""),ROW($AG$1:INDIRECT("$AG$"&amp;ROW($AD132)-1))),1)+
INDEX($AH:$AH,LOOKUP(2,1/($AH$1:INDIRECT("$AH$"&amp;ROW($AH132)-1)&lt;&gt;""),ROW($AH$1:INDIRECT("$AH$"&amp;ROW($AD132)-1))),1)&gt;=510,0,
IF(INDEX($AH:$AH,LOOKUP(2,1/($AH$1:INDIRECT("$AH$"&amp;ROW($AH132)-1)&lt;&gt;""),ROW($AH$1:INDIRECT("$AH$"&amp;ROW($AH132)-1))),1)&gt;=255,0,
VLOOKUP(INDIRECT("$G$"&amp;LOOKUP(2,1/($AH$1:INDIRECT("$AH$"&amp;ROW($AH132)-1)&lt;&gt;""),ROW($AH$1:INDIRECT("$AH$"&amp;ROW($AH132)-1)))),'EV and Base'!$A$1:$N$671,8,FALSE))))</f>
        <v/>
      </c>
      <c r="AI132" s="29" t="str" cm="1">
        <f t="array" aca="1" ref="AI132" ca="1">IF(NOT(ISNUMBER(INDEX($A:$A,LOOKUP(2,1/($A$1:INDIRECT("$A$"&amp;ROW($A132))&lt;&gt;""),ROW($A$1:INDIRECT("$A$"&amp;ROW($A132)))),1))),"",
ROUNDDOWN((((2*VLOOKUP($AA132,'EV and Base'!$A$1:$N$671,9,FALSE))+31+ROUNDDOWN($AC132/4,0))*$AB132)/100,0)+$AB132+10)</f>
        <v/>
      </c>
      <c r="AJ132" s="21" t="str" cm="1">
        <f t="array" aca="1" ref="AJ132" ca="1">IF(NOT(ISNUMBER(INDEX($A:$A, LOOKUP(2, 1 / ($A$1:INDIRECT("$A$"&amp;ROW($A132)) &lt;&gt; ""),ROW($A$1:INDIRECT("$A$"&amp;ROW($A132)))), 1))), "",
ROUNDDOWN((ROUNDDOWN((((2*VLOOKUP($AA132, 'EV and Base'!$A$1:$N$671, 10, FALSE))+31+ROUNDDOWN($AD132/4, 0))*$AB132)/100, 0)+5)*1.1, 0))</f>
        <v/>
      </c>
      <c r="AK132" s="21" t="str" cm="1">
        <f t="array" aca="1" ref="AK132" ca="1">IF(NOT(ISNUMBER(INDEX($A:$A, LOOKUP(2, 1 / ($A$1:INDIRECT("$A$"&amp;ROW($A132)) &lt;&gt; ""),ROW($A$1:INDIRECT("$A$"&amp;ROW($A132)))), 1))), "",
ROUNDDOWN((ROUNDDOWN((((2*VLOOKUP($AA132, 'EV and Base'!$A$1:$N$671, 11, FALSE))+30+ROUNDDOWN($AE132/4, 0))*$AB132)/100, 0)+5), 0)
&amp;"-"&amp;
ROUNDDOWN((ROUNDDOWN((((2*VLOOKUP($AA132, 'EV and Base'!$A$1:$N$671, 11, FALSE))+31+ROUNDDOWN($AE132/4, 0))*$AB132)/100, 0)+5), 0))</f>
        <v/>
      </c>
      <c r="AL132" s="21" t="str" cm="1">
        <f t="array" aca="1" ref="AL132" ca="1">IF(NOT(ISNUMBER(INDEX($A:$A, LOOKUP(2, 1 / ($A$1:INDIRECT("$A$"&amp;ROW($A132)) &lt;&gt; ""),ROW($A$1:INDIRECT("$A$"&amp;ROW($A132)))), 1))), "",
ROUNDDOWN((ROUNDDOWN((((2*VLOOKUP($AA132, 'EV and Base'!$A$1:$N$671, 12, FALSE))+0+ROUNDDOWN($AF132/4, 0))*$AB132)/100, 0)+5)*0.9, 0)
&amp;"-"&amp;
ROUNDDOWN((ROUNDDOWN((((2*VLOOKUP($AA132, 'EV and Base'!$A$1:$N$671, 12, FALSE))+31+ROUNDDOWN($AF132/4, 0))*$AB132)/100, 0)+5)*0.9, 0))</f>
        <v/>
      </c>
      <c r="AM132" s="21" t="str" cm="1">
        <f t="array" aca="1" ref="AM132" ca="1">IF(NOT(ISNUMBER(INDEX($A:$A, LOOKUP(2, 1 / ($A$1:INDIRECT("$A$"&amp;ROW($A132)) &lt;&gt; ""),ROW($A$1:INDIRECT("$A$"&amp;ROW($A132)))), 1))), "",
ROUNDDOWN((ROUNDDOWN((((2*VLOOKUP($AA132, 'EV and Base'!$A$1:$N$671, 13, FALSE))+30+ROUNDDOWN($AG132/4, 0))*$AB132)/100, 0)+5), 0)
&amp;"-"&amp;
ROUNDDOWN((ROUNDDOWN((((2*VLOOKUP($AA132, 'EV and Base'!$A$1:$N$671, 13, FALSE))+31+ROUNDDOWN($AG132/4, 0))*$AB132)/100, 0)+5), 0))</f>
        <v/>
      </c>
      <c r="AN132" s="25" t="str" cm="1">
        <f t="array" aca="1" ref="AN132" ca="1">IF(NOT(ISNUMBER(INDEX($A:$A, LOOKUP(2, 1 / ($A$1:INDIRECT("$A$"&amp;ROW($A132)) &lt;&gt; ""),ROW($A$1:INDIRECT("$A$"&amp;ROW($A132)))), 1))), "",
ROUNDDOWN((ROUNDDOWN((((2*VLOOKUP($AA132, 'EV and Base'!$A$1:$N$671, 14, FALSE))+31+ROUNDDOWN($AH132/4, 0))*$AB132)/100, 0)+5), 0))</f>
        <v/>
      </c>
      <c r="AO132" s="23" t="str" cm="1">
        <f t="array" aca="1" ref="AO132" ca="1">IF(NOT(ISNUMBER(INDEX($A:$A, LOOKUP(2, 1 / ($A$1:INDIRECT("$A$"&amp;ROW($A132)) &lt;&gt; ""),ROW($A$1:INDIRECT("$A$"&amp;ROW($A132)))), 1))), "",
ROUNDDOWN((((2*VLOOKUP($AA132, 'EV and Base'!$A$1:$N$671, 9, FALSE))+31+ROUNDDOWN($AC132/4, 0))*$AB132)/100, 0)+$AB132+10)</f>
        <v/>
      </c>
      <c r="AP132" s="2" t="str" cm="1">
        <f t="array" aca="1" ref="AP132" ca="1">IF(NOT(ISNUMBER(INDEX($A:$A, LOOKUP(2, 1 / ($A$1:INDIRECT("$A$"&amp;ROW($A132)) &lt;&gt; ""),ROW($A$1:INDIRECT("$A$"&amp;ROW($A132)))), 1))), "",
ROUNDDOWN((ROUNDDOWN((((2*VLOOKUP($AA132, 'EV and Base'!$A$1:$N$671, 10, FALSE))+31+ROUNDDOWN($AD132/4, 0))*$AB132)/100, 0)+5)*1.1, 0))</f>
        <v/>
      </c>
      <c r="AQ132" s="2" t="str" cm="1">
        <f t="array" aca="1" ref="AQ132" ca="1">IF(NOT(ISNUMBER(INDEX($A:$A, LOOKUP(2, 1 / ($A$1:INDIRECT("$A$"&amp;ROW($A132)) &lt;&gt; ""),ROW($A$1:INDIRECT("$A$"&amp;ROW($A132)))), 1))), "",
ROUNDDOWN((ROUNDDOWN((((2*VLOOKUP($AA132, 'EV and Base'!$A$1:$N$671, 11, FALSE))+$AV$2+ROUNDDOWN($AE132/4, 0))*$AB132)/100, 0)+5), 0))</f>
        <v/>
      </c>
      <c r="AR132" s="22" t="str" cm="1">
        <f t="array" aca="1" ref="AR132" ca="1">IF(NOT(ISNUMBER(INDEX($A:$A, LOOKUP(2, 1 / ($A$1:INDIRECT("$A$"&amp;ROW($A132)) &lt;&gt; ""),ROW($A$1:INDIRECT("$A$"&amp;ROW($A132)))), 1))), "",
ROUNDDOWN((ROUNDDOWN((((2*VLOOKUP($AA132, 'EV and Base'!$A$1:$N$671, 12, FALSE))+$AW$2+ROUNDDOWN($AF132/4, 0))*$AB132)/100, 0)+5)*0.9, 0))</f>
        <v/>
      </c>
      <c r="AS132" s="2" t="str" cm="1">
        <f t="array" aca="1" ref="AS132" ca="1">IF(NOT(ISNUMBER(INDEX($A:$A, LOOKUP(2, 1 / ($A$1:INDIRECT("$A$"&amp;ROW($A132)) &lt;&gt; ""),ROW($A$1:INDIRECT("$A$"&amp;ROW($A132)))), 1))), "",
ROUNDDOWN((ROUNDDOWN((((2*VLOOKUP($AA132, 'EV and Base'!$A$1:$N$671, 13, FALSE))+$AX$2+ROUNDDOWN($AG132/4, 0))*$AB132)/100, 0)+5), 0))</f>
        <v/>
      </c>
      <c r="AT132" s="24" t="str" cm="1">
        <f t="array" aca="1" ref="AT132" ca="1">IF(NOT(ISNUMBER(INDEX($A:$A, LOOKUP(2, 1 / ($A$1:INDIRECT("$A$"&amp;ROW($A132)) &lt;&gt; ""),ROW($A$1:INDIRECT("$A$"&amp;ROW($A132)))), 1))), "",
ROUNDDOWN((ROUNDDOWN((((2*VLOOKUP($AA132, 'EV and Base'!$A$1:$N$671, 14, FALSE))+31+ROUNDDOWN($AH132/4, 0))*$AB132)/100, 0)+5), 0))</f>
        <v/>
      </c>
      <c r="AU132" s="28"/>
      <c r="AY132" t="str" cm="1">
        <f t="array" aca="1" ref="AY132" ca="1">IF(NOT(ISNUMBER(INDEX($A:$A,LOOKUP(2,1/($A$1:INDIRECT("$A$"&amp;ROW($A132))&lt;&gt;""),ROW($A$1:INDIRECT("$A$"&amp;ROW($A132)))),1))),"",
INDEX($AY:$AY,LOOKUP(2,1/($AY$1:INDIRECT("$AY$"&amp;ROW($AY132)-1)&lt;&gt;""),ROW($AY$1:INDIRECT("$AY$"&amp;ROW($AY132)-1))),1)+$BL132)</f>
        <v/>
      </c>
      <c r="AZ132" s="3" t="str" cm="1">
        <f t="array" aca="1" ref="AZ132" ca="1">IF(NOT(ISNUMBER(INDEX($A:$A, LOOKUP(2, 1 / ($A$1:INDIRECT("$A$"&amp;ROW($A132)) &lt;&gt; ""),ROW($A$1:INDIRECT("$A$"&amp;ROW($A132)))), 1))), "",
VLOOKUP(INDIRECT("$G$"&amp;LOOKUP(2, 1 / ($AY$1:INDIRECT("$AY$"&amp;ROW($AY132)-1) &lt;&gt; ""),ROW($AY$1:INDIRECT("$AY$"&amp;ROW($AY132)-1)))),'EV and Base'!A127:N797,2,FALSE))</f>
        <v/>
      </c>
      <c r="BA132" s="3" t="str" cm="1">
        <f t="array" aca="1" ref="BA132" ca="1">IF(NOT(ISNUMBER(INDEX($A:$A, LOOKUP(2, 1 / ($A$1:INDIRECT("$A$"&amp;ROW($A132)) &lt;&gt; ""),ROW($A$1:INDIRECT("$A$"&amp;ROW($A132)))), 1))), "",
INDIRECT("$I$"&amp;LOOKUP(2, 1 / ($AY$1:INDIRECT("$AY$"&amp;ROW($AY132)-1) &lt;&gt; ""),ROW($AY$1:INDIRECT("$AY$"&amp;ROW($AY132)-1)))))</f>
        <v/>
      </c>
      <c r="BB132" s="1" t="str" cm="1">
        <f t="array" aca="1" ref="BB132" ca="1">IF(NOT(ISNUMBER(INDEX($A:$A, LOOKUP(2, 1 / ($A$1:INDIRECT("$A$"&amp;ROW($A132)) &lt;&gt; ""),ROW($A$1:INDIRECT("$A$"&amp;ROW($A132)))), 1))), "",
INDIRECT("$AB$"&amp;LOOKUP(2, 1 / ($AY$1:INDIRECT("$AY$"&amp;ROW($AY132)-1) &lt;&gt; ""),ROW($AY$1:INDIRECT("$AY$"&amp;ROW($AY132)-1)))))</f>
        <v/>
      </c>
      <c r="BC132" s="3" t="str" cm="1">
        <f t="array" aca="1" ref="BC132" ca="1">IF(NOT(ISNUMBER(INDEX($A:$A,LOOKUP(2,1/($A$1:INDIRECT("$A$"&amp;ROW($A132))&lt;&gt;""),ROW($A$1:INDIRECT("$A$"&amp;ROW($A132)))),1))),"",
$BA132+$BA132+10)</f>
        <v/>
      </c>
      <c r="BD132" s="3" t="str" cm="1">
        <f t="array" aca="1" ref="BD132" ca="1">IF(NOT(ISNUMBER(INDEX($A:$A,LOOKUP(2,1/($A$1:INDIRECT("$A$"&amp;ROW($A132))&lt;&gt;""),ROW($A$1:INDIRECT("$A$"&amp;ROW($A132)))),1))),"",
$BA132+$BB132+10)</f>
        <v/>
      </c>
      <c r="BE132" s="3" t="str" cm="1">
        <f t="array" aca="1" ref="BE132" ca="1">IF(NOT(ISNUMBER(INDEX($A:$A,LOOKUP(2,1/($A$1:INDIRECT("$A$"&amp;ROW($A132))&lt;&gt;""),ROW($A$1:INDIRECT("$A$"&amp;ROW($A132)))),1))),"",
$BC132*$BC132)</f>
        <v/>
      </c>
      <c r="BF132" s="3" t="str" cm="1">
        <f t="array" aca="1" ref="BF132" ca="1">IF(NOT(ISNUMBER(INDEX($A:$A,LOOKUP(2,1/($A$1:INDIRECT("$A$"&amp;ROW($A132))&lt;&gt;""),ROW($A$1:INDIRECT("$A$"&amp;ROW($A132)))),1))),"",
$BD132*$BD132)</f>
        <v/>
      </c>
      <c r="BG132" s="3" t="str" cm="1">
        <f t="array" aca="1" ref="BG132" ca="1">IF(NOT(ISNUMBER(INDEX($A:$A,LOOKUP(2,1/($A$1:INDIRECT("$A$"&amp;ROW($A132))&lt;&gt;""),ROW($A$1:INDIRECT("$A$"&amp;ROW($A132)))),1))),"",
_xlfn.FLOOR.MATH(1.5*_xlfn.FLOOR.MATH($AZ132*BA132/5)))</f>
        <v/>
      </c>
      <c r="BH132" s="3" t="str" cm="1">
        <f t="array" aca="1" ref="BH132" ca="1">IF(NOT(ISNUMBER(INDEX($A:$A, LOOKUP(2, 1 / ($A$1:INDIRECT("$A$"&amp;ROW($A132)) &lt;&gt; ""),ROW($A$1:INDIRECT("$A$"&amp;ROW($A132)))), 1))), "",
_xlfn.FLOOR.MATH($BG132/IF(OR(INDIRECT("$C$"&amp;LOOKUP(2, 1 / ($AY$1:INDIRECT("$AY$"&amp;ROW($AY132)-1) &lt;&gt; ""),ROW($AY$1:INDIRECT("$AY$"&amp;ROW($AY132)-1))))="Multi",
INDIRECT("$C$"&amp;LOOKUP(2, 1 / ($AY$1:INDIRECT("$AY$"&amp;ROW($AY132)-1) &lt;&gt; ""),ROW($AY$1:INDIRECT("$AY$"&amp;ROW($AY132)-1))))="Double"),2,1)))</f>
        <v/>
      </c>
      <c r="BI132" s="3" t="str" cm="1">
        <f t="array" aca="1" ref="BI132" ca="1">IF(NOT(ISNUMBER(INDEX($A:$A,LOOKUP(2,1/($A$1:INDIRECT("$A$"&amp;ROW($A132))&lt;&gt;""),ROW($A$1:INDIRECT("$A$"&amp;ROW($A132)))),1))),"",
VLOOKUP($BC132,GameFreakSQRT!$A$1:$B$200,2,FALSE))</f>
        <v/>
      </c>
      <c r="BJ132" s="3" t="str" cm="1">
        <f t="array" aca="1" ref="BJ132" ca="1">IF(NOT(ISNUMBER(INDEX($A:$A,LOOKUP(2,1/($A$1:INDIRECT("$A$"&amp;ROW($A132))&lt;&gt;""),ROW($A$1:INDIRECT("$A$"&amp;ROW($A132)))),1))),"",
VLOOKUP($BD132,GameFreakSQRT!$A$1:$B$200,2,FALSE))</f>
        <v/>
      </c>
      <c r="BK132" s="3" t="str" cm="1">
        <f t="array" aca="1" ref="BK132" ca="1">IF(NOT(ISNUMBER(INDEX($A:$A,LOOKUP(2,1/($A$1:INDIRECT("$A$"&amp;ROW($A132))&lt;&gt;""),ROW($A$1:INDIRECT("$A$"&amp;ROW($A132)))),1))),"",
_xlfn.FLOOR.MATH((($BI132*$BE132)*$BH132)/($BJ132*$BF132))+1)</f>
        <v/>
      </c>
      <c r="BL132" s="3" t="str" cm="1">
        <f t="array" aca="1" ref="BL132" ca="1">IF(NOT(ISNUMBER(INDEX($A:$A,LOOKUP(2,1/($A$1:INDIRECT("$A$"&amp;ROW($A132))&lt;&gt;""),ROW($A$1:INDIRECT("$A$"&amp;ROW($A132)))),1))),"",
_xlfn.FLOOR.MATH($BK132*IF(NOT(INDIRECT("$Z$"&amp;LOOKUP(2, 1 / ($AY$1:INDIRECT("$AY$"&amp;ROW($AY132)-1) &lt;&gt; ""),ROW($AY$1:INDIRECT("$AY$"&amp;ROW($AY132)-1))))=""),1.5,1)))</f>
        <v/>
      </c>
      <c r="BM132" s="3" t="str" cm="1">
        <f t="array" aca="1" ref="BM132" ca="1">IF(NOT(ISNUMBER(INDEX($A:$A, LOOKUP(2, 1 / ($A$1:INDIRECT("$A$"&amp;ROW($A132)) &lt;&gt; ""),ROW($A$1:INDIRECT("$A$"&amp;ROW($A132)))), 1))), "",
INDIRECT("$Y$"&amp;LOOKUP(2, 1 / ($AY$1:INDIRECT("$AY$"&amp;ROW($AY132)-1) &lt;&gt; ""),ROW($AY$1:INDIRECT("$AY$"&amp;ROW($AY132)-1)))))</f>
        <v/>
      </c>
      <c r="BN132" s="3" t="str">
        <f t="shared" ca="1" si="7"/>
        <v/>
      </c>
      <c r="CT132" s="3" t="str" cm="1">
        <f t="array" aca="1" ref="CT132" ca="1">IF(NOT(ISNUMBER(INDEX($A:$A, LOOKUP(2, 1 / ($A$1:INDIRECT("$A$"&amp;ROW($A132)) &lt;&gt; ""),ROW($A$1:INDIRECT("$A$"&amp;ROW($A132)))), 1))), "",
$AY132-INDEX($AY:$AY, LOOKUP(2, 1 / ($AY$1:INDIRECT("$AV$"&amp;ROW($AY132)-1) &lt;&gt; ""),ROW($AY$1:INDIRECT("$AV$"&amp;ROW($AY132)-1))), 1))</f>
        <v/>
      </c>
      <c r="CU132" s="3" t="str" cm="1">
        <f t="array" aca="1" ref="CU132" ca="1">IF(NOT(ISNUMBER(INDEX($A:$A, LOOKUP(2, 1 / ($A$1:INDIRECT("$A$"&amp;ROW($A132)) &lt;&gt; ""),ROW($A$1:INDIRECT("$A$"&amp;ROW($A132)))), 1))), "",
INDEX($Y:$Y, LOOKUP(2, 1 / ($Y$1:INDIRECT("$Y$"&amp;ROW($Y132)-1) &lt;&gt; ""),ROW($Y$1:INDIRECT("$Y$"&amp;ROW($Y132)-1))), 1))</f>
        <v/>
      </c>
      <c r="CV132" s="1" t="str">
        <f ca="1">IFERROR(VLOOKUP($AY132, 'Medium-Slow'!$A$1:$B$101, 2, TRUE),"")</f>
        <v/>
      </c>
    </row>
    <row r="133" spans="1:100" x14ac:dyDescent="0.45">
      <c r="A133" s="69">
        <v>32</v>
      </c>
      <c r="B133" s="69" t="s">
        <v>57</v>
      </c>
      <c r="C133" s="69" t="s">
        <v>46</v>
      </c>
      <c r="D133" s="69" t="s">
        <v>300</v>
      </c>
      <c r="E133" s="69" t="s">
        <v>301</v>
      </c>
      <c r="F133" s="56">
        <v>1</v>
      </c>
      <c r="G133" s="2" t="s">
        <v>138</v>
      </c>
      <c r="H133" s="2" t="s">
        <v>50</v>
      </c>
      <c r="I133" s="2">
        <v>20</v>
      </c>
      <c r="J133" s="2" t="s">
        <v>120</v>
      </c>
      <c r="K133" s="2" t="s">
        <v>158</v>
      </c>
      <c r="L133" s="2" t="s">
        <v>53</v>
      </c>
      <c r="M133" s="2" t="s">
        <v>73</v>
      </c>
      <c r="N133" s="2" t="s">
        <v>147</v>
      </c>
      <c r="O133" s="2" t="s">
        <v>233</v>
      </c>
      <c r="P133" s="2" t="s">
        <v>309</v>
      </c>
      <c r="Q133" s="2">
        <v>9</v>
      </c>
      <c r="R133" s="2">
        <f>_xlfn.FLOOR.MATH((((2*VLOOKUP(G133, 'EV and Base'!$A$1:$N$671, 9, FALSE))+$Q133)*$I133)/100)+$I133+10</f>
        <v>51</v>
      </c>
      <c r="S133" s="2">
        <f>_xlfn.FLOOR.MATH((_xlfn.FLOOR.MATH((((2*VLOOKUP($G133, 'EV and Base'!$A$1:$N$671, 10, FALSE))+$Q133)*$I133)/100)+5)*
IF(OR($J133="Lonely", $J133="Brave", $J133="Adamant", $J133="Naughty"), 1.1,
IF(OR($J133="Bold", $J133="Timid", $J133="Modest", $J133="Calm"), 0.9, 1)))</f>
        <v>30</v>
      </c>
      <c r="T133" s="2">
        <f>_xlfn.FLOOR.MATH((_xlfn.FLOOR.MATH((((2*VLOOKUP($G133, 'EV and Base'!$A$1:$N$671, 11, FALSE))+$Q133)*$I133)/100)+5)*
IF(OR($J133="Bold", $J133="Relaxed", $J133="Impish", $J133="Lax"), 1.1,
IF(OR($J133="Lonely", $J133="Hasty", $J133="Mild", $J133="Gentle"), 0.9, 1)))</f>
        <v>26</v>
      </c>
      <c r="U133" s="2">
        <f>_xlfn.FLOOR.MATH((_xlfn.FLOOR.MATH((((2*VLOOKUP($G133, 'EV and Base'!$A$1:$N$671, 12, FALSE))+$Q133)*$I133)/100)+5)*
IF(OR($J133="Modest", $J133="Mild", $J133="Quiet", $J133="Rash"), 1.1,
IF(OR($J133="Adamant", $J133="Impish", $J133="Jolly", $J133="Careful"), 0.9, 1)))</f>
        <v>21</v>
      </c>
      <c r="V133" s="2">
        <f>_xlfn.FLOOR.MATH((_xlfn.FLOOR.MATH((((2*VLOOKUP($G133, 'EV and Base'!$A$1:$N$671, 13, FALSE))+$Q133)*$I133)/100)+5)*
IF(OR($J133="Calm", $J133="Gentle", $J133="Sassy", $J133="Careful"), 1.1,
IF(OR($J133="Naughty", $J133="Lax", $J133="Naive", $J133="Rash"), 0.9, 1)))</f>
        <v>16</v>
      </c>
      <c r="W133" s="2">
        <f>_xlfn.FLOOR.MATH((_xlfn.FLOOR.MATH((((2*VLOOKUP($G133, 'EV and Base'!$A$1:$N$671, 14, FALSE))+$Q133)*$I133)/100)+5)*
IF(OR($J133="Timid", $J133="Hasty", $J133="Jolly", $J133="Naive"), 1.1,
IF(OR($J133="Brave", $J133="Relaxed", $J133="Quiet", $J133="Sassy"), 0.9, 1)))</f>
        <v>24</v>
      </c>
      <c r="X133" s="69">
        <v>2200</v>
      </c>
      <c r="Y133" s="1">
        <v>240</v>
      </c>
      <c r="AA133" s="23" t="str" cm="1">
        <f t="array" aca="1" ref="AA133" ca="1">IF(NOT(ISNUMBER(INDEX($A:$A,LOOKUP(2,1/($A$1:INDIRECT("$A$"&amp;ROW($A133))&lt;&gt;""),ROW($A$1:INDIRECT("$A$"&amp;ROW($A133)))),1))),"",
IF(NOT(ISNUMBER($A133)),$AA132,
IF($AB133&lt;16,"Lillipup",
IF($AB133&lt;32,"Herdier",
"Stoutland"))))</f>
        <v>Herdier</v>
      </c>
      <c r="AB133" s="25" cm="1">
        <f t="array" aca="1" ref="AB133" ca="1">IF(NOT(ISNUMBER(INDEX($A:$A, LOOKUP(2, 1 / ($A$1:INDIRECT("$A$"&amp;ROW($A133)) &lt;&gt; ""),ROW($A$1:INDIRECT("$A$"&amp;ROW($A133)))), 1))), "",
VLOOKUP($AY133,'Medium-Slow'!$A$1:$B$101,2,TRUE))</f>
        <v>26</v>
      </c>
      <c r="AC133" s="23" cm="1">
        <f t="array" aca="1" ref="AC133" ca="1">IF(NOT(ISNUMBER(INDEX($A:$A, LOOKUP(2, 1 / ($A$1:INDIRECT("$A$"&amp;ROW($A133)) &lt;&gt; ""),ROW($A$1:INDIRECT("$A$"&amp;ROW($A133)))), 1))), "",
INDEX($AC:$AC, LOOKUP(2, 1 / ($AC$1:INDIRECT("$AC$"&amp;ROW($AC133)-1) &lt;&gt; ""),ROW($AC$1:INDIRECT("$AC$"&amp;ROW($AC133)-1))), 1)+
IF(INDEX($AC:$AC, LOOKUP(2, 1 / ($AC$1:INDIRECT("$AC$"&amp;ROW($AC133)-1) &lt;&gt; ""),ROW($AC$1:INDIRECT("$AC$"&amp;ROW($AC133)-1))), 1)+
INDEX($AD:$AD, LOOKUP(2, 1 / ($AD$1:INDIRECT("$AD$"&amp;ROW($AD133)-1) &lt;&gt; ""),ROW($AD$1:INDIRECT("$AD$"&amp;ROW($AD133)-1))), 1)+
INDEX($AE:$AE, LOOKUP(2, 1 / ($AE$1:INDIRECT("$AE$"&amp;ROW($AE133)-1) &lt;&gt; ""),ROW($AE$1:INDIRECT("$AE$"&amp;ROW($AD133)-1))), 1)+
INDEX($AE:$AF, LOOKUP(2, 1 / ($AF$1:INDIRECT("$AF$"&amp;ROW($AF133)-1) &lt;&gt; ""),ROW($AF$1:INDIRECT("$AF$"&amp;ROW($AD133)-1))), 1)+
INDEX($AG:$AG, LOOKUP(2, 1 / ($AG$1:INDIRECT("$AG$"&amp;ROW($AG133)-1) &lt;&gt; ""),ROW($AG$1:INDIRECT("$AG$"&amp;ROW($AD133)-1))), 1)+
INDEX($AH:$AH, LOOKUP(2, 1 / ($AH$1:INDIRECT("$AH$"&amp;ROW($AH133)-1) &lt;&gt; ""),ROW($AH$1:INDIRECT("$AH$"&amp;ROW($AD133)-1))), 1)&gt;=510,0,
IF(INDEX($AC:$AC, LOOKUP(2, 1 / ($AC$1:INDIRECT("$AC$"&amp;ROW($AC133)-1) &lt;&gt; ""),ROW($AC$1:INDIRECT("$AC$"&amp;ROW($AC133)-1))), 1)&gt;=255,0,
VLOOKUP(INDIRECT("$G$"&amp;LOOKUP(2, 1 / ($AC$1:INDIRECT("$AC$"&amp;ROW($AC133)-1) &lt;&gt; ""),ROW($AC$1:INDIRECT("$AC$"&amp;ROW($AC133)-1)))), 'EV and Base'!$A$1:$N$671, 3, FALSE))))</f>
        <v>3</v>
      </c>
      <c r="AD133" s="2" cm="1">
        <f t="array" aca="1" ref="AD133" ca="1">IF(NOT(ISNUMBER(INDEX($A:$A, LOOKUP(2, 1 / ($A$1:INDIRECT("$A$"&amp;ROW($A133)) &lt;&gt; ""),ROW($A$1:INDIRECT("$A$"&amp;ROW($A133)))), 1))), "",
INDEX($AD:$AD, LOOKUP(2, 1 / ($AD$1:INDIRECT("$AD$"&amp;ROW($AD133)-1) &lt;&gt; ""),ROW($AD$1:INDIRECT("$AD$"&amp;ROW($AD133)-1))), 1)+
IF(INDEX($AC:$AC, LOOKUP(2, 1 / ($AC$1:INDIRECT("$AC$"&amp;ROW($AC133)-1) &lt;&gt; ""),ROW($AC$1:INDIRECT("$AC$"&amp;ROW($AC133)-1))), 1)+
INDEX($AD:$AD, LOOKUP(2, 1 / ($AD$1:INDIRECT("$AD$"&amp;ROW($AD133)-1) &lt;&gt; ""),ROW($AD$1:INDIRECT("$AD$"&amp;ROW($AD133)-1))), 1)+
INDEX($AE:$AE, LOOKUP(2, 1 / ($AE$1:INDIRECT("$AE$"&amp;ROW($AE133)-1) &lt;&gt; ""),ROW($AE$1:INDIRECT("$AE$"&amp;ROW($AD133)-1))), 1)+
INDEX($AE:$AF, LOOKUP(2, 1 / ($AF$1:INDIRECT("$AF$"&amp;ROW($AF133)-1) &lt;&gt; ""),ROW($AF$1:INDIRECT("$AF$"&amp;ROW($AD133)-1))), 1)+
INDEX($AG:$AG, LOOKUP(2, 1 / ($AG$1:INDIRECT("$AG$"&amp;ROW($AG133)-1) &lt;&gt; ""),ROW($AG$1:INDIRECT("$AG$"&amp;ROW($AD133)-1))), 1)+
INDEX($AH:$AH, LOOKUP(2, 1 / ($AH$1:INDIRECT("$AH$"&amp;ROW($AH133)-1) &lt;&gt; ""),ROW($AH$1:INDIRECT("$AH$"&amp;ROW($AD133)-1))), 1)&gt;=510,0,
IF(INDEX($AD:$AD, LOOKUP(2, 1 / ($AD$1:INDIRECT("$AD$"&amp;ROW($AD133)-1) &lt;&gt; ""),ROW($AD$1:INDIRECT("$AD$"&amp;ROW($AD133)-1))), 1)&gt;=255,0,
VLOOKUP(INDIRECT("$G$"&amp;LOOKUP(2, 1 / ($AD$1:INDIRECT("$AD$"&amp;ROW($AD133)-1) &lt;&gt; ""),ROW($AD$1:INDIRECT("$AD$"&amp;ROW($AD133)-1)))), 'EV and Base'!$A$1:$N$671, 4, FALSE))))</f>
        <v>32</v>
      </c>
      <c r="AE133" s="2" cm="1">
        <f t="array" aca="1" ref="AE133" ca="1">IF(NOT(ISNUMBER(INDEX($A:$A,LOOKUP(2,1/($A$1:INDIRECT("$A$"&amp;ROW($A133))&lt;&gt;""),ROW($A$1:INDIRECT("$A$"&amp;ROW($A133)))),1))),"",
INDEX($AE:$AE,LOOKUP(2,1/($AE$1:INDIRECT("$AE$"&amp;ROW($AE133)-1)&lt;&gt;""),ROW($AE$1:INDIRECT("$AE$"&amp;ROW($AE133)-1))),1)+
IF(INDEX($AC:$AC,LOOKUP(2,1/($AC$1:INDIRECT("$AC$"&amp;ROW($AC133)-1)&lt;&gt;""),ROW($AC$1:INDIRECT("$AC$"&amp;ROW($AC133)-1))),1)+
INDEX($AD:$AD,LOOKUP(2,1/($AD$1:INDIRECT("$AD$"&amp;ROW($AD133)-1)&lt;&gt;""),ROW($AD$1:INDIRECT("$AD$"&amp;ROW($AD133)-1))),1)+
INDEX($AE:$AE,LOOKUP(2,1/($AE$1:INDIRECT("$AE$"&amp;ROW($AE133)-1)&lt;&gt;""),ROW($AE$1:INDIRECT("$AE$"&amp;ROW($AD133)-1))),1)+
INDEX($AE:$AF,LOOKUP(2,1/($AF$1:INDIRECT("$AF$"&amp;ROW($AF133)-1)&lt;&gt;""),ROW($AF$1:INDIRECT("$AF$"&amp;ROW($AD133)-1))),1)+
INDEX($AG:$AG,LOOKUP(2,1/($AG$1:INDIRECT("$AG$"&amp;ROW($AG133)-1)&lt;&gt;""),ROW($AG$1:INDIRECT("$AG$"&amp;ROW($AD133)-1))),1)+
INDEX($AH:$AH,LOOKUP(2,1/($AH$1:INDIRECT("$AH$"&amp;ROW($AH133)-1)&lt;&gt;""),ROW($AH$1:INDIRECT("$AH$"&amp;ROW($AD133)-1))),1)&gt;=510,0,
IF(INDEX($AE:$AE,LOOKUP(2,1/($AE$1:INDIRECT("$AE$"&amp;ROW($AE133)-1)&lt;&gt;""),ROW($AE$1:INDIRECT("$AE$"&amp;ROW($AE133)-1))),1)&gt;=255,0,
VLOOKUP(INDIRECT("$G$"&amp;LOOKUP(2,1/($AE$1:INDIRECT("$AE$"&amp;ROW($AE133)-1)&lt;&gt;""),ROW($AE$1:INDIRECT("$AE$"&amp;ROW($AE133)-1)))),'EV and Base'!$A$1:$N$671,5,FALSE))))</f>
        <v>7</v>
      </c>
      <c r="AF133" s="2" cm="1">
        <f t="array" aca="1" ref="AF133" ca="1">IF(NOT(ISNUMBER(INDEX($A:$A, LOOKUP(2, 1 / ($A$1:INDIRECT("$A$"&amp;ROW($A133)) &lt;&gt; ""),ROW($A$1:INDIRECT("$A$"&amp;ROW($A133)))), 1))), "",
INDEX($AF:$AF, LOOKUP(2, 1 / ($AF$1:INDIRECT("$AF$"&amp;ROW($AF133)-1) &lt;&gt; ""),ROW($AF$1:INDIRECT("$AF$"&amp;ROW($AF133)-1))), 1)+
IF(INDEX($AC:$AC, LOOKUP(2, 1 / ($AC$1:INDIRECT("$AC$"&amp;ROW($AC133)-1) &lt;&gt; ""),ROW($AC$1:INDIRECT("$AC$"&amp;ROW($AC133)-1))), 1)+
INDEX($AD:$AD, LOOKUP(2, 1 / ($AD$1:INDIRECT("$AD$"&amp;ROW($AD133)-1) &lt;&gt; ""),ROW($AD$1:INDIRECT("$AD$"&amp;ROW($AD133)-1))), 1)+
INDEX($AE:$AE, LOOKUP(2, 1 / ($AE$1:INDIRECT("$AE$"&amp;ROW($AE133)-1) &lt;&gt; ""),ROW($AE$1:INDIRECT("$AE$"&amp;ROW($AD133)-1))), 1)+
INDEX($AE:$AF, LOOKUP(2, 1 / ($AF$1:INDIRECT("$AF$"&amp;ROW($AF133)-1) &lt;&gt; ""),ROW($AF$1:INDIRECT("$AF$"&amp;ROW($AD133)-1))), 1)+
INDEX($AG:$AG, LOOKUP(2, 1 / ($AG$1:INDIRECT("$AG$"&amp;ROW($AG133)-1) &lt;&gt; ""),ROW($AG$1:INDIRECT("$AG$"&amp;ROW($AD133)-1))), 1)+
INDEX($AH:$AH, LOOKUP(2, 1 / ($AH$1:INDIRECT("$AH$"&amp;ROW($AH133)-1) &lt;&gt; ""),ROW($AH$1:INDIRECT("$AH$"&amp;ROW($AD133)-1))), 1)&gt;=510,0,
IF(INDEX($AF:$AF, LOOKUP(2, 1 / ($AF$1:INDIRECT("$AF$"&amp;ROW($AF133)-1) &lt;&gt; ""),ROW($AF$1:INDIRECT("$AF$"&amp;ROW($AF133)-1))), 1)&gt;=255,0,
VLOOKUP(INDIRECT("$G$"&amp;LOOKUP(2, 1 / ($AF$1:INDIRECT("$AF$"&amp;ROW($AF133)-1) &lt;&gt; ""),ROW($AF$1:INDIRECT("$AF$"&amp;ROW($AF133)-1)))), 'EV and Base'!$A$1:$N$671, 6, FALSE))))</f>
        <v>3</v>
      </c>
      <c r="AG133" s="2" cm="1">
        <f t="array" aca="1" ref="AG133" ca="1">IF(NOT(ISNUMBER(INDEX($A:$A, LOOKUP(2, 1 / ($A$1:INDIRECT("$A$"&amp;ROW($A133)) &lt;&gt; ""),ROW($A$1:INDIRECT("$A$"&amp;ROW($A133)))), 1))), "",
INDEX($AG:$AG, LOOKUP(2, 1 / ($AG$1:INDIRECT("$AG$"&amp;ROW($AG133)-1) &lt;&gt; ""),ROW($AG$1:INDIRECT("$AG$"&amp;ROW($AG133)-1))), 1)+
IF(INDEX($AC:$AC, LOOKUP(2, 1 / ($AC$1:INDIRECT("$AC$"&amp;ROW($AC133)-1) &lt;&gt; ""),ROW($AC$1:INDIRECT("$AC$"&amp;ROW($AC133)-1))), 1)+
INDEX($AD:$AD, LOOKUP(2, 1 / ($AD$1:INDIRECT("$AD$"&amp;ROW($AD133)-1) &lt;&gt; ""),ROW($AD$1:INDIRECT("$AD$"&amp;ROW($AD133)-1))), 1)+
INDEX($AE:$AE, LOOKUP(2, 1 / ($AE$1:INDIRECT("$AE$"&amp;ROW($AE133)-1) &lt;&gt; ""),ROW($AE$1:INDIRECT("$AE$"&amp;ROW($AD133)-1))), 1)+
INDEX($AE:$AF, LOOKUP(2, 1 / ($AF$1:INDIRECT("$AF$"&amp;ROW($AF133)-1) &lt;&gt; ""),ROW($AF$1:INDIRECT("$AF$"&amp;ROW($AD133)-1))), 1)+
INDEX($AG:$AG, LOOKUP(2, 1 / ($AG$1:INDIRECT("$AG$"&amp;ROW($AG133)-1) &lt;&gt; ""),ROW($AG$1:INDIRECT("$AG$"&amp;ROW($AD133)-1))), 1)+
INDEX($AH:$AH, LOOKUP(2, 1 / ($AH$1:INDIRECT("$AH$"&amp;ROW($AH133)-1) &lt;&gt; ""),ROW($AH$1:INDIRECT("$AH$"&amp;ROW($AD133)-1))), 1)&gt;=510,0,
IF(INDEX($AG:$AG, LOOKUP(2, 1 / ($AG$1:INDIRECT("$AG$"&amp;ROW($AG133)-1) &lt;&gt; ""),ROW($AG$1:INDIRECT("$AG$"&amp;ROW($AG133)-1))), 1)&gt;=255,0,
VLOOKUP(INDIRECT("$G$"&amp;LOOKUP(2, 1 / ($AG$1:INDIRECT("$AG$"&amp;ROW($AG133)-1) &lt;&gt; ""),ROW($AG$1:INDIRECT("$AG$"&amp;ROW($AG133)-1)))), 'EV and Base'!$A$1:$N$671, 7, FALSE))))</f>
        <v>0</v>
      </c>
      <c r="AH133" s="24" cm="1">
        <f t="array" aca="1" ref="AH133" ca="1">IF(NOT(ISNUMBER(INDEX($A:$A,LOOKUP(2,1/($A$1:INDIRECT("$A$"&amp;ROW($A133))&lt;&gt;""),ROW($A$1:INDIRECT("$A$"&amp;ROW($A133)))),1))),"",
INDEX($AH:$AH,LOOKUP(2,1/($AH$1:INDIRECT("$AH$"&amp;ROW($AH133)-1)&lt;&gt;""),ROW($AH$1:INDIRECT("$AH$"&amp;ROW($AH133)-1))),1)+
IF(INDEX($AC:$AC,LOOKUP(2,1/($AC$1:INDIRECT("$AC$"&amp;ROW($AC133)-1)&lt;&gt;""),ROW($AC$1:INDIRECT("$AC$"&amp;ROW($AC133)-1))),1)+
INDEX($AD:$AD,LOOKUP(2,1/($AD$1:INDIRECT("$AD$"&amp;ROW($AD133)-1)&lt;&gt;""),ROW($AD$1:INDIRECT("$AD$"&amp;ROW($AD133)-1))),1)+
INDEX($AE:$AE,LOOKUP(2,1/($AE$1:INDIRECT("$AE$"&amp;ROW($AE133)-1)&lt;&gt;""),ROW($AE$1:INDIRECT("$AE$"&amp;ROW($AD133)-1))),1)+
INDEX($AE:$AF,LOOKUP(2,1/($AF$1:INDIRECT("$AF$"&amp;ROW($AF133)-1)&lt;&gt;""),ROW($AF$1:INDIRECT("$AF$"&amp;ROW($AD133)-1))),1)+
INDEX($AG:$AG,LOOKUP(2,1/($AG$1:INDIRECT("$AG$"&amp;ROW($AG133)-1)&lt;&gt;""),ROW($AG$1:INDIRECT("$AG$"&amp;ROW($AD133)-1))),1)+
INDEX($AH:$AH,LOOKUP(2,1/($AH$1:INDIRECT("$AH$"&amp;ROW($AH133)-1)&lt;&gt;""),ROW($AH$1:INDIRECT("$AH$"&amp;ROW($AD133)-1))),1)&gt;=510,0,
IF(INDEX($AH:$AH,LOOKUP(2,1/($AH$1:INDIRECT("$AH$"&amp;ROW($AH133)-1)&lt;&gt;""),ROW($AH$1:INDIRECT("$AH$"&amp;ROW($AH133)-1))),1)&gt;=255,0,
VLOOKUP(INDIRECT("$G$"&amp;LOOKUP(2,1/($AH$1:INDIRECT("$AH$"&amp;ROW($AH133)-1)&lt;&gt;""),ROW($AH$1:INDIRECT("$AH$"&amp;ROW($AH133)-1)))),'EV and Base'!$A$1:$N$671,8,FALSE))))</f>
        <v>13</v>
      </c>
      <c r="AI133" s="29" cm="1">
        <f t="array" aca="1" ref="AI133" ca="1">IF(NOT(ISNUMBER(INDEX($A:$A,LOOKUP(2,1/($A$1:INDIRECT("$A$"&amp;ROW($A133))&lt;&gt;""),ROW($A$1:INDIRECT("$A$"&amp;ROW($A133)))),1))),"",
ROUNDDOWN((((2*VLOOKUP($AA133,'EV and Base'!$A$1:$N$671,9,FALSE))+31+ROUNDDOWN($AC133/4,0))*$AB133)/100,0)+$AB133+10)</f>
        <v>77</v>
      </c>
      <c r="AJ133" s="21" cm="1">
        <f t="array" aca="1" ref="AJ133" ca="1">IF(NOT(ISNUMBER(INDEX($A:$A, LOOKUP(2, 1 / ($A$1:INDIRECT("$A$"&amp;ROW($A133)) &lt;&gt; ""),ROW($A$1:INDIRECT("$A$"&amp;ROW($A133)))), 1))), "",
ROUNDDOWN((ROUNDDOWN((((2*VLOOKUP($AA133, 'EV and Base'!$A$1:$N$671, 10, FALSE))+31+ROUNDDOWN($AD133/4, 0))*$AB133)/100, 0)+5)*1.1, 0))</f>
        <v>61</v>
      </c>
      <c r="AK133" s="21" t="str" cm="1">
        <f t="array" aca="1" ref="AK133" ca="1">IF(NOT(ISNUMBER(INDEX($A:$A, LOOKUP(2, 1 / ($A$1:INDIRECT("$A$"&amp;ROW($A133)) &lt;&gt; ""),ROW($A$1:INDIRECT("$A$"&amp;ROW($A133)))), 1))), "",
ROUNDDOWN((ROUNDDOWN((((2*VLOOKUP($AA133, 'EV and Base'!$A$1:$N$671, 11, FALSE))+30+ROUNDDOWN($AE133/4, 0))*$AB133)/100, 0)+5), 0)
&amp;"-"&amp;
ROUNDDOWN((ROUNDDOWN((((2*VLOOKUP($AA133, 'EV and Base'!$A$1:$N$671, 11, FALSE))+31+ROUNDDOWN($AE133/4, 0))*$AB133)/100, 0)+5), 0))</f>
        <v>46-47</v>
      </c>
      <c r="AL133" s="21" t="str" cm="1">
        <f t="array" aca="1" ref="AL133" ca="1">IF(NOT(ISNUMBER(INDEX($A:$A, LOOKUP(2, 1 / ($A$1:INDIRECT("$A$"&amp;ROW($A133)) &lt;&gt; ""),ROW($A$1:INDIRECT("$A$"&amp;ROW($A133)))), 1))), "",
ROUNDDOWN((ROUNDDOWN((((2*VLOOKUP($AA133, 'EV and Base'!$A$1:$N$671, 12, FALSE))+0+ROUNDDOWN($AF133/4, 0))*$AB133)/100, 0)+5)*0.9, 0)
&amp;"-"&amp;
ROUNDDOWN((ROUNDDOWN((((2*VLOOKUP($AA133, 'EV and Base'!$A$1:$N$671, 12, FALSE))+31+ROUNDDOWN($AF133/4, 0))*$AB133)/100, 0)+5)*0.9, 0))</f>
        <v>20-27</v>
      </c>
      <c r="AM133" s="21" t="str" cm="1">
        <f t="array" aca="1" ref="AM133" ca="1">IF(NOT(ISNUMBER(INDEX($A:$A, LOOKUP(2, 1 / ($A$1:INDIRECT("$A$"&amp;ROW($A133)) &lt;&gt; ""),ROW($A$1:INDIRECT("$A$"&amp;ROW($A133)))), 1))), "",
ROUNDDOWN((ROUNDDOWN((((2*VLOOKUP($AA133, 'EV and Base'!$A$1:$N$671, 13, FALSE))+30+ROUNDDOWN($AG133/4, 0))*$AB133)/100, 0)+5), 0)
&amp;"-"&amp;
ROUNDDOWN((ROUNDDOWN((((2*VLOOKUP($AA133, 'EV and Base'!$A$1:$N$671, 13, FALSE))+31+ROUNDDOWN($AG133/4, 0))*$AB133)/100, 0)+5), 0))</f>
        <v>46-46</v>
      </c>
      <c r="AN133" s="25" cm="1">
        <f t="array" aca="1" ref="AN133" ca="1">IF(NOT(ISNUMBER(INDEX($A:$A, LOOKUP(2, 1 / ($A$1:INDIRECT("$A$"&amp;ROW($A133)) &lt;&gt; ""),ROW($A$1:INDIRECT("$A$"&amp;ROW($A133)))), 1))), "",
ROUNDDOWN((ROUNDDOWN((((2*VLOOKUP($AA133, 'EV and Base'!$A$1:$N$671, 14, FALSE))+31+ROUNDDOWN($AH133/4, 0))*$AB133)/100, 0)+5), 0))</f>
        <v>45</v>
      </c>
      <c r="AO133" s="23" cm="1">
        <f t="array" aca="1" ref="AO133" ca="1">IF(NOT(ISNUMBER(INDEX($A:$A, LOOKUP(2, 1 / ($A$1:INDIRECT("$A$"&amp;ROW($A133)) &lt;&gt; ""),ROW($A$1:INDIRECT("$A$"&amp;ROW($A133)))), 1))), "",
ROUNDDOWN((((2*VLOOKUP($AA133, 'EV and Base'!$A$1:$N$671, 9, FALSE))+31+ROUNDDOWN($AC133/4, 0))*$AB133)/100, 0)+$AB133+10)</f>
        <v>77</v>
      </c>
      <c r="AP133" s="2" cm="1">
        <f t="array" aca="1" ref="AP133" ca="1">IF(NOT(ISNUMBER(INDEX($A:$A, LOOKUP(2, 1 / ($A$1:INDIRECT("$A$"&amp;ROW($A133)) &lt;&gt; ""),ROW($A$1:INDIRECT("$A$"&amp;ROW($A133)))), 1))), "",
ROUNDDOWN((ROUNDDOWN((((2*VLOOKUP($AA133, 'EV and Base'!$A$1:$N$671, 10, FALSE))+31+ROUNDDOWN($AD133/4, 0))*$AB133)/100, 0)+5)*1.1, 0))</f>
        <v>61</v>
      </c>
      <c r="AQ133" s="2" cm="1">
        <f t="array" aca="1" ref="AQ133" ca="1">IF(NOT(ISNUMBER(INDEX($A:$A, LOOKUP(2, 1 / ($A$1:INDIRECT("$A$"&amp;ROW($A133)) &lt;&gt; ""),ROW($A$1:INDIRECT("$A$"&amp;ROW($A133)))), 1))), "",
ROUNDDOWN((ROUNDDOWN((((2*VLOOKUP($AA133, 'EV and Base'!$A$1:$N$671, 11, FALSE))+$AV$2+ROUNDDOWN($AE133/4, 0))*$AB133)/100, 0)+5), 0))</f>
        <v>47</v>
      </c>
      <c r="AR133" s="22" cm="1">
        <f t="array" aca="1" ref="AR133" ca="1">IF(NOT(ISNUMBER(INDEX($A:$A, LOOKUP(2, 1 / ($A$1:INDIRECT("$A$"&amp;ROW($A133)) &lt;&gt; ""),ROW($A$1:INDIRECT("$A$"&amp;ROW($A133)))), 1))), "",
ROUNDDOWN((ROUNDDOWN((((2*VLOOKUP($AA133, 'EV and Base'!$A$1:$N$671, 12, FALSE))+$AW$2+ROUNDDOWN($AF133/4, 0))*$AB133)/100, 0)+5)*0.9, 0))</f>
        <v>24</v>
      </c>
      <c r="AS133" s="2" cm="1">
        <f t="array" aca="1" ref="AS133" ca="1">IF(NOT(ISNUMBER(INDEX($A:$A, LOOKUP(2, 1 / ($A$1:INDIRECT("$A$"&amp;ROW($A133)) &lt;&gt; ""),ROW($A$1:INDIRECT("$A$"&amp;ROW($A133)))), 1))), "",
ROUNDDOWN((ROUNDDOWN((((2*VLOOKUP($AA133, 'EV and Base'!$A$1:$N$671, 13, FALSE))+$AX$2+ROUNDDOWN($AG133/4, 0))*$AB133)/100, 0)+5), 0))</f>
        <v>46</v>
      </c>
      <c r="AT133" s="24" cm="1">
        <f t="array" aca="1" ref="AT133" ca="1">IF(NOT(ISNUMBER(INDEX($A:$A, LOOKUP(2, 1 / ($A$1:INDIRECT("$A$"&amp;ROW($A133)) &lt;&gt; ""),ROW($A$1:INDIRECT("$A$"&amp;ROW($A133)))), 1))), "",
ROUNDDOWN((ROUNDDOWN((((2*VLOOKUP($AA133, 'EV and Base'!$A$1:$N$671, 14, FALSE))+31+ROUNDDOWN($AH133/4, 0))*$AB133)/100, 0)+5), 0))</f>
        <v>45</v>
      </c>
      <c r="AU133" s="28">
        <v>166</v>
      </c>
      <c r="AY133" cm="1">
        <f t="array" aca="1" ref="AY133" ca="1">IF(NOT(ISNUMBER(INDEX($A:$A,LOOKUP(2,1/($A$1:INDIRECT("$A$"&amp;ROW($A133))&lt;&gt;""),ROW($A$1:INDIRECT("$A$"&amp;ROW($A133)))),1))),"",
INDEX($AY:$AY,LOOKUP(2,1/($AY$1:INDIRECT("$AY$"&amp;ROW($AY133)-1)&lt;&gt;""),ROW($AY$1:INDIRECT("$AY$"&amp;ROW($AY133)-1))),1)+$BL133)</f>
        <v>14530</v>
      </c>
      <c r="AZ133" s="3" cm="1">
        <f t="array" aca="1" ref="AZ133" ca="1">IF(NOT(ISNUMBER(INDEX($A:$A, LOOKUP(2, 1 / ($A$1:INDIRECT("$A$"&amp;ROW($A133)) &lt;&gt; ""),ROW($A$1:INDIRECT("$A$"&amp;ROW($A133)))), 1))), "",
VLOOKUP(INDIRECT("$G$"&amp;LOOKUP(2, 1 / ($AY$1:INDIRECT("$AY$"&amp;ROW($AY133)-1) &lt;&gt; ""),ROW($AY$1:INDIRECT("$AY$"&amp;ROW($AY133)-1)))),'EV and Base'!A128:N798,2,FALSE))</f>
        <v>63</v>
      </c>
      <c r="BA133" s="3" cm="1">
        <f t="array" aca="1" ref="BA133" ca="1">IF(NOT(ISNUMBER(INDEX($A:$A, LOOKUP(2, 1 / ($A$1:INDIRECT("$A$"&amp;ROW($A133)) &lt;&gt; ""),ROW($A$1:INDIRECT("$A$"&amp;ROW($A133)))), 1))), "",
INDIRECT("$I$"&amp;LOOKUP(2, 1 / ($AY$1:INDIRECT("$AY$"&amp;ROW($AY133)-1) &lt;&gt; ""),ROW($AY$1:INDIRECT("$AY$"&amp;ROW($AY133)-1)))))</f>
        <v>18</v>
      </c>
      <c r="BB133" s="1" cm="1">
        <f t="array" aca="1" ref="BB133" ca="1">IF(NOT(ISNUMBER(INDEX($A:$A, LOOKUP(2, 1 / ($A$1:INDIRECT("$A$"&amp;ROW($A133)) &lt;&gt; ""),ROW($A$1:INDIRECT("$A$"&amp;ROW($A133)))), 1))), "",
INDIRECT("$AB$"&amp;LOOKUP(2, 1 / ($AY$1:INDIRECT("$AY$"&amp;ROW($AY133)-1) &lt;&gt; ""),ROW($AY$1:INDIRECT("$AY$"&amp;ROW($AY133)-1)))))</f>
        <v>26</v>
      </c>
      <c r="BC133" s="3" cm="1">
        <f t="array" aca="1" ref="BC133" ca="1">IF(NOT(ISNUMBER(INDEX($A:$A,LOOKUP(2,1/($A$1:INDIRECT("$A$"&amp;ROW($A133))&lt;&gt;""),ROW($A$1:INDIRECT("$A$"&amp;ROW($A133)))),1))),"",
$BA133+$BA133+10)</f>
        <v>46</v>
      </c>
      <c r="BD133" s="3" cm="1">
        <f t="array" aca="1" ref="BD133" ca="1">IF(NOT(ISNUMBER(INDEX($A:$A,LOOKUP(2,1/($A$1:INDIRECT("$A$"&amp;ROW($A133))&lt;&gt;""),ROW($A$1:INDIRECT("$A$"&amp;ROW($A133)))),1))),"",
$BA133+$BB133+10)</f>
        <v>54</v>
      </c>
      <c r="BE133" s="3" cm="1">
        <f t="array" aca="1" ref="BE133" ca="1">IF(NOT(ISNUMBER(INDEX($A:$A,LOOKUP(2,1/($A$1:INDIRECT("$A$"&amp;ROW($A133))&lt;&gt;""),ROW($A$1:INDIRECT("$A$"&amp;ROW($A133)))),1))),"",
$BC133*$BC133)</f>
        <v>2116</v>
      </c>
      <c r="BF133" s="3" cm="1">
        <f t="array" aca="1" ref="BF133" ca="1">IF(NOT(ISNUMBER(INDEX($A:$A,LOOKUP(2,1/($A$1:INDIRECT("$A$"&amp;ROW($A133))&lt;&gt;""),ROW($A$1:INDIRECT("$A$"&amp;ROW($A133)))),1))),"",
$BD133*$BD133)</f>
        <v>2916</v>
      </c>
      <c r="BG133" s="3" cm="1">
        <f t="array" aca="1" ref="BG133" ca="1">IF(NOT(ISNUMBER(INDEX($A:$A,LOOKUP(2,1/($A$1:INDIRECT("$A$"&amp;ROW($A133))&lt;&gt;""),ROW($A$1:INDIRECT("$A$"&amp;ROW($A133)))),1))),"",
_xlfn.FLOOR.MATH(1.5*_xlfn.FLOOR.MATH($AZ133*BA133/5)))</f>
        <v>339</v>
      </c>
      <c r="BH133" s="3" cm="1">
        <f t="array" aca="1" ref="BH133" ca="1">IF(NOT(ISNUMBER(INDEX($A:$A, LOOKUP(2, 1 / ($A$1:INDIRECT("$A$"&amp;ROW($A133)) &lt;&gt; ""),ROW($A$1:INDIRECT("$A$"&amp;ROW($A133)))), 1))), "",
_xlfn.FLOOR.MATH($BG133/IF(OR(INDIRECT("$C$"&amp;LOOKUP(2, 1 / ($AY$1:INDIRECT("$AY$"&amp;ROW($AY133)-1) &lt;&gt; ""),ROW($AY$1:INDIRECT("$AY$"&amp;ROW($AY133)-1))))="Multi",
INDIRECT("$C$"&amp;LOOKUP(2, 1 / ($AY$1:INDIRECT("$AY$"&amp;ROW($AY133)-1) &lt;&gt; ""),ROW($AY$1:INDIRECT("$AY$"&amp;ROW($AY133)-1))))="Double"),2,1)))</f>
        <v>339</v>
      </c>
      <c r="BI133" s="3" cm="1">
        <f t="array" aca="1" ref="BI133" ca="1">IF(NOT(ISNUMBER(INDEX($A:$A,LOOKUP(2,1/($A$1:INDIRECT("$A$"&amp;ROW($A133))&lt;&gt;""),ROW($A$1:INDIRECT("$A$"&amp;ROW($A133)))),1))),"",
VLOOKUP($BC133,GameFreakSQRT!$A$1:$B$200,2,FALSE))</f>
        <v>27780</v>
      </c>
      <c r="BJ133" s="3" cm="1">
        <f t="array" aca="1" ref="BJ133" ca="1">IF(NOT(ISNUMBER(INDEX($A:$A,LOOKUP(2,1/($A$1:INDIRECT("$A$"&amp;ROW($A133))&lt;&gt;""),ROW($A$1:INDIRECT("$A$"&amp;ROW($A133)))),1))),"",
VLOOKUP($BD133,GameFreakSQRT!$A$1:$B$200,2,FALSE))</f>
        <v>30099</v>
      </c>
      <c r="BK133" s="3" cm="1">
        <f t="array" aca="1" ref="BK133" ca="1">IF(NOT(ISNUMBER(INDEX($A:$A,LOOKUP(2,1/($A$1:INDIRECT("$A$"&amp;ROW($A133))&lt;&gt;""),ROW($A$1:INDIRECT("$A$"&amp;ROW($A133)))),1))),"",
_xlfn.FLOOR.MATH((($BI133*$BE133)*$BH133)/($BJ133*$BF133))+1)</f>
        <v>228</v>
      </c>
      <c r="BL133" s="3" cm="1">
        <f t="array" aca="1" ref="BL133" ca="1">IF(NOT(ISNUMBER(INDEX($A:$A,LOOKUP(2,1/($A$1:INDIRECT("$A$"&amp;ROW($A133))&lt;&gt;""),ROW($A$1:INDIRECT("$A$"&amp;ROW($A133)))),1))),"",
_xlfn.FLOOR.MATH($BK133*IF(NOT(INDIRECT("$Z$"&amp;LOOKUP(2, 1 / ($AY$1:INDIRECT("$AY$"&amp;ROW($AY133)-1) &lt;&gt; ""),ROW($AY$1:INDIRECT("$AY$"&amp;ROW($AY133)-1))))=""),1.5,1)))</f>
        <v>228</v>
      </c>
      <c r="BM133" s="3" cm="1">
        <f t="array" aca="1" ref="BM133" ca="1">IF(NOT(ISNUMBER(INDEX($A:$A, LOOKUP(2, 1 / ($A$1:INDIRECT("$A$"&amp;ROW($A133)) &lt;&gt; ""),ROW($A$1:INDIRECT("$A$"&amp;ROW($A133)))), 1))), "",
INDIRECT("$Y$"&amp;LOOKUP(2, 1 / ($AY$1:INDIRECT("$AY$"&amp;ROW($AY133)-1) &lt;&gt; ""),ROW($AY$1:INDIRECT("$AY$"&amp;ROW($AY133)-1)))))</f>
        <v>228</v>
      </c>
      <c r="BN133" s="3" t="b">
        <f t="shared" ca="1" si="7"/>
        <v>1</v>
      </c>
      <c r="CT133" s="3" cm="1">
        <f t="array" aca="1" ref="CT133" ca="1">IF(NOT(ISNUMBER(INDEX($A:$A, LOOKUP(2, 1 / ($A$1:INDIRECT("$A$"&amp;ROW($A133)) &lt;&gt; ""),ROW($A$1:INDIRECT("$A$"&amp;ROW($A133)))), 1))), "",
$AY133-INDEX($AY:$AY, LOOKUP(2, 1 / ($AY$1:INDIRECT("$AV$"&amp;ROW($AY133)-1) &lt;&gt; ""),ROW($AY$1:INDIRECT("$AV$"&amp;ROW($AY133)-1))), 1))</f>
        <v>14530</v>
      </c>
      <c r="CU133" s="3" cm="1">
        <f t="array" aca="1" ref="CU133" ca="1">IF(NOT(ISNUMBER(INDEX($A:$A, LOOKUP(2, 1 / ($A$1:INDIRECT("$A$"&amp;ROW($A133)) &lt;&gt; ""),ROW($A$1:INDIRECT("$A$"&amp;ROW($A133)))), 1))), "",
INDEX($Y:$Y, LOOKUP(2, 1 / ($Y$1:INDIRECT("$Y$"&amp;ROW($Y133)-1) &lt;&gt; ""),ROW($Y$1:INDIRECT("$Y$"&amp;ROW($Y133)-1))), 1))</f>
        <v>228</v>
      </c>
      <c r="CV133" s="1">
        <f ca="1">IFERROR(VLOOKUP($AY133, 'Medium-Slow'!$A$1:$B$101, 2, TRUE),"")</f>
        <v>26</v>
      </c>
    </row>
    <row r="134" spans="1:100" x14ac:dyDescent="0.45">
      <c r="A134" s="69"/>
      <c r="B134" s="69"/>
      <c r="C134" s="69" t="str">
        <f t="shared" ref="C134:C136" si="15">$C133</f>
        <v>Single</v>
      </c>
      <c r="D134" s="69"/>
      <c r="E134" s="69"/>
      <c r="F134" s="56">
        <v>3</v>
      </c>
      <c r="G134" s="2" t="s">
        <v>131</v>
      </c>
      <c r="H134" s="2" t="s">
        <v>50</v>
      </c>
      <c r="I134" s="2">
        <v>20</v>
      </c>
      <c r="J134" s="2" t="s">
        <v>113</v>
      </c>
      <c r="K134" s="2" t="s">
        <v>107</v>
      </c>
      <c r="L134" s="2" t="s">
        <v>53</v>
      </c>
      <c r="M134" s="2" t="s">
        <v>133</v>
      </c>
      <c r="N134" s="2" t="s">
        <v>135</v>
      </c>
      <c r="O134" s="2" t="s">
        <v>200</v>
      </c>
      <c r="P134" s="2" t="s">
        <v>74</v>
      </c>
      <c r="Q134" s="2">
        <v>9</v>
      </c>
      <c r="R134" s="2">
        <f>_xlfn.FLOOR.MATH((((2*VLOOKUP(G134, 'EV and Base'!$A$1:$N$671, 9, FALSE))+$Q134)*$I134)/100)+$I134+10</f>
        <v>51</v>
      </c>
      <c r="S134" s="2">
        <f>_xlfn.FLOOR.MATH((_xlfn.FLOOR.MATH((((2*VLOOKUP($G134, 'EV and Base'!$A$1:$N$671, 10, FALSE))+$Q134)*$I134)/100)+5)*
IF(OR($J134="Lonely", $J134="Brave", $J134="Adamant", $J134="Naughty"), 1.1,
IF(OR($J134="Bold", $J134="Timid", $J134="Modest", $J134="Calm"), 0.9, 1)))</f>
        <v>28</v>
      </c>
      <c r="T134" s="2">
        <f>_xlfn.FLOOR.MATH((_xlfn.FLOOR.MATH((((2*VLOOKUP($G134, 'EV and Base'!$A$1:$N$671, 11, FALSE))+$Q134)*$I134)/100)+5)*
IF(OR($J134="Bold", $J134="Relaxed", $J134="Impish", $J134="Lax"), 1.1,
IF(OR($J134="Lonely", $J134="Hasty", $J134="Mild", $J134="Gentle"), 0.9, 1)))</f>
        <v>26</v>
      </c>
      <c r="U134" s="2">
        <f>_xlfn.FLOOR.MATH((_xlfn.FLOOR.MATH((((2*VLOOKUP($G134, 'EV and Base'!$A$1:$N$671, 12, FALSE))+$Q134)*$I134)/100)+5)*
IF(OR($J134="Modest", $J134="Mild", $J134="Quiet", $J134="Rash"), 1.1,
IF(OR($J134="Adamant", $J134="Impish", $J134="Jolly", $J134="Careful"), 0.9, 1)))</f>
        <v>28</v>
      </c>
      <c r="V134" s="2">
        <f>_xlfn.FLOOR.MATH((_xlfn.FLOOR.MATH((((2*VLOOKUP($G134, 'EV and Base'!$A$1:$N$671, 13, FALSE))+$Q134)*$I134)/100)+5)*
IF(OR($J134="Calm", $J134="Gentle", $J134="Sassy", $J134="Careful"), 1.1,
IF(OR($J134="Naughty", $J134="Lax", $J134="Naive", $J134="Rash"), 0.9, 1)))</f>
        <v>26</v>
      </c>
      <c r="W134" s="2">
        <f>_xlfn.FLOOR.MATH((_xlfn.FLOOR.MATH((((2*VLOOKUP($G134, 'EV and Base'!$A$1:$N$671, 14, FALSE))+$Q134)*$I134)/100)+5)*
IF(OR($J134="Timid", $J134="Hasty", $J134="Jolly", $J134="Naive"), 1.1,
IF(OR($J134="Brave", $J134="Relaxed", $J134="Quiet", $J134="Sassy"), 0.9, 1)))</f>
        <v>32</v>
      </c>
      <c r="X134" s="69"/>
      <c r="Y134" s="1">
        <v>285</v>
      </c>
      <c r="AA134" s="23" t="str" cm="1">
        <f t="array" aca="1" ref="AA134" ca="1">IF(NOT(ISNUMBER(INDEX($A:$A,LOOKUP(2,1/($A$1:INDIRECT("$A$"&amp;ROW($A134))&lt;&gt;""),ROW($A$1:INDIRECT("$A$"&amp;ROW($A134)))),1))),"",
IF(NOT(ISNUMBER($A134)),$AA133,
IF($AB134&lt;16,"Lillipup",
IF($AB134&lt;32,"Herdier",
"Stoutland"))))</f>
        <v>Herdier</v>
      </c>
      <c r="AB134" s="25" cm="1">
        <f t="array" aca="1" ref="AB134" ca="1">IF(NOT(ISNUMBER(INDEX($A:$A, LOOKUP(2, 1 / ($A$1:INDIRECT("$A$"&amp;ROW($A134)) &lt;&gt; ""),ROW($A$1:INDIRECT("$A$"&amp;ROW($A134)))), 1))), "",
VLOOKUP($AY134,'Medium-Slow'!$A$1:$B$101,2,TRUE))</f>
        <v>26</v>
      </c>
      <c r="AC134" s="23" cm="1">
        <f t="array" aca="1" ref="AC134" ca="1">IF(NOT(ISNUMBER(INDEX($A:$A, LOOKUP(2, 1 / ($A$1:INDIRECT("$A$"&amp;ROW($A134)) &lt;&gt; ""),ROW($A$1:INDIRECT("$A$"&amp;ROW($A134)))), 1))), "",
INDEX($AC:$AC, LOOKUP(2, 1 / ($AC$1:INDIRECT("$AC$"&amp;ROW($AC134)-1) &lt;&gt; ""),ROW($AC$1:INDIRECT("$AC$"&amp;ROW($AC134)-1))), 1)+
IF(INDEX($AC:$AC, LOOKUP(2, 1 / ($AC$1:INDIRECT("$AC$"&amp;ROW($AC134)-1) &lt;&gt; ""),ROW($AC$1:INDIRECT("$AC$"&amp;ROW($AC134)-1))), 1)+
INDEX($AD:$AD, LOOKUP(2, 1 / ($AD$1:INDIRECT("$AD$"&amp;ROW($AD134)-1) &lt;&gt; ""),ROW($AD$1:INDIRECT("$AD$"&amp;ROW($AD134)-1))), 1)+
INDEX($AE:$AE, LOOKUP(2, 1 / ($AE$1:INDIRECT("$AE$"&amp;ROW($AE134)-1) &lt;&gt; ""),ROW($AE$1:INDIRECT("$AE$"&amp;ROW($AD134)-1))), 1)+
INDEX($AE:$AF, LOOKUP(2, 1 / ($AF$1:INDIRECT("$AF$"&amp;ROW($AF134)-1) &lt;&gt; ""),ROW($AF$1:INDIRECT("$AF$"&amp;ROW($AD134)-1))), 1)+
INDEX($AG:$AG, LOOKUP(2, 1 / ($AG$1:INDIRECT("$AG$"&amp;ROW($AG134)-1) &lt;&gt; ""),ROW($AG$1:INDIRECT("$AG$"&amp;ROW($AD134)-1))), 1)+
INDEX($AH:$AH, LOOKUP(2, 1 / ($AH$1:INDIRECT("$AH$"&amp;ROW($AH134)-1) &lt;&gt; ""),ROW($AH$1:INDIRECT("$AH$"&amp;ROW($AD134)-1))), 1)&gt;=510,0,
IF(INDEX($AC:$AC, LOOKUP(2, 1 / ($AC$1:INDIRECT("$AC$"&amp;ROW($AC134)-1) &lt;&gt; ""),ROW($AC$1:INDIRECT("$AC$"&amp;ROW($AC134)-1))), 1)&gt;=255,0,
VLOOKUP(INDIRECT("$G$"&amp;LOOKUP(2, 1 / ($AC$1:INDIRECT("$AC$"&amp;ROW($AC134)-1) &lt;&gt; ""),ROW($AC$1:INDIRECT("$AC$"&amp;ROW($AC134)-1)))), 'EV and Base'!$A$1:$N$671, 3, FALSE))))</f>
        <v>3</v>
      </c>
      <c r="AD134" s="2" cm="1">
        <f t="array" aca="1" ref="AD134" ca="1">IF(NOT(ISNUMBER(INDEX($A:$A, LOOKUP(2, 1 / ($A$1:INDIRECT("$A$"&amp;ROW($A134)) &lt;&gt; ""),ROW($A$1:INDIRECT("$A$"&amp;ROW($A134)))), 1))), "",
INDEX($AD:$AD, LOOKUP(2, 1 / ($AD$1:INDIRECT("$AD$"&amp;ROW($AD134)-1) &lt;&gt; ""),ROW($AD$1:INDIRECT("$AD$"&amp;ROW($AD134)-1))), 1)+
IF(INDEX($AC:$AC, LOOKUP(2, 1 / ($AC$1:INDIRECT("$AC$"&amp;ROW($AC134)-1) &lt;&gt; ""),ROW($AC$1:INDIRECT("$AC$"&amp;ROW($AC134)-1))), 1)+
INDEX($AD:$AD, LOOKUP(2, 1 / ($AD$1:INDIRECT("$AD$"&amp;ROW($AD134)-1) &lt;&gt; ""),ROW($AD$1:INDIRECT("$AD$"&amp;ROW($AD134)-1))), 1)+
INDEX($AE:$AE, LOOKUP(2, 1 / ($AE$1:INDIRECT("$AE$"&amp;ROW($AE134)-1) &lt;&gt; ""),ROW($AE$1:INDIRECT("$AE$"&amp;ROW($AD134)-1))), 1)+
INDEX($AE:$AF, LOOKUP(2, 1 / ($AF$1:INDIRECT("$AF$"&amp;ROW($AF134)-1) &lt;&gt; ""),ROW($AF$1:INDIRECT("$AF$"&amp;ROW($AD134)-1))), 1)+
INDEX($AG:$AG, LOOKUP(2, 1 / ($AG$1:INDIRECT("$AG$"&amp;ROW($AG134)-1) &lt;&gt; ""),ROW($AG$1:INDIRECT("$AG$"&amp;ROW($AD134)-1))), 1)+
INDEX($AH:$AH, LOOKUP(2, 1 / ($AH$1:INDIRECT("$AH$"&amp;ROW($AH134)-1) &lt;&gt; ""),ROW($AH$1:INDIRECT("$AH$"&amp;ROW($AD134)-1))), 1)&gt;=510,0,
IF(INDEX($AD:$AD, LOOKUP(2, 1 / ($AD$1:INDIRECT("$AD$"&amp;ROW($AD134)-1) &lt;&gt; ""),ROW($AD$1:INDIRECT("$AD$"&amp;ROW($AD134)-1))), 1)&gt;=255,0,
VLOOKUP(INDIRECT("$G$"&amp;LOOKUP(2, 1 / ($AD$1:INDIRECT("$AD$"&amp;ROW($AD134)-1) &lt;&gt; ""),ROW($AD$1:INDIRECT("$AD$"&amp;ROW($AD134)-1)))), 'EV and Base'!$A$1:$N$671, 4, FALSE))))</f>
        <v>33</v>
      </c>
      <c r="AE134" s="2" cm="1">
        <f t="array" aca="1" ref="AE134" ca="1">IF(NOT(ISNUMBER(INDEX($A:$A,LOOKUP(2,1/($A$1:INDIRECT("$A$"&amp;ROW($A134))&lt;&gt;""),ROW($A$1:INDIRECT("$A$"&amp;ROW($A134)))),1))),"",
INDEX($AE:$AE,LOOKUP(2,1/($AE$1:INDIRECT("$AE$"&amp;ROW($AE134)-1)&lt;&gt;""),ROW($AE$1:INDIRECT("$AE$"&amp;ROW($AE134)-1))),1)+
IF(INDEX($AC:$AC,LOOKUP(2,1/($AC$1:INDIRECT("$AC$"&amp;ROW($AC134)-1)&lt;&gt;""),ROW($AC$1:INDIRECT("$AC$"&amp;ROW($AC134)-1))),1)+
INDEX($AD:$AD,LOOKUP(2,1/($AD$1:INDIRECT("$AD$"&amp;ROW($AD134)-1)&lt;&gt;""),ROW($AD$1:INDIRECT("$AD$"&amp;ROW($AD134)-1))),1)+
INDEX($AE:$AE,LOOKUP(2,1/($AE$1:INDIRECT("$AE$"&amp;ROW($AE134)-1)&lt;&gt;""),ROW($AE$1:INDIRECT("$AE$"&amp;ROW($AD134)-1))),1)+
INDEX($AE:$AF,LOOKUP(2,1/($AF$1:INDIRECT("$AF$"&amp;ROW($AF134)-1)&lt;&gt;""),ROW($AF$1:INDIRECT("$AF$"&amp;ROW($AD134)-1))),1)+
INDEX($AG:$AG,LOOKUP(2,1/($AG$1:INDIRECT("$AG$"&amp;ROW($AG134)-1)&lt;&gt;""),ROW($AG$1:INDIRECT("$AG$"&amp;ROW($AD134)-1))),1)+
INDEX($AH:$AH,LOOKUP(2,1/($AH$1:INDIRECT("$AH$"&amp;ROW($AH134)-1)&lt;&gt;""),ROW($AH$1:INDIRECT("$AH$"&amp;ROW($AD134)-1))),1)&gt;=510,0,
IF(INDEX($AE:$AE,LOOKUP(2,1/($AE$1:INDIRECT("$AE$"&amp;ROW($AE134)-1)&lt;&gt;""),ROW($AE$1:INDIRECT("$AE$"&amp;ROW($AE134)-1))),1)&gt;=255,0,
VLOOKUP(INDIRECT("$G$"&amp;LOOKUP(2,1/($AE$1:INDIRECT("$AE$"&amp;ROW($AE134)-1)&lt;&gt;""),ROW($AE$1:INDIRECT("$AE$"&amp;ROW($AE134)-1)))),'EV and Base'!$A$1:$N$671,5,FALSE))))</f>
        <v>7</v>
      </c>
      <c r="AF134" s="2" cm="1">
        <f t="array" aca="1" ref="AF134" ca="1">IF(NOT(ISNUMBER(INDEX($A:$A, LOOKUP(2, 1 / ($A$1:INDIRECT("$A$"&amp;ROW($A134)) &lt;&gt; ""),ROW($A$1:INDIRECT("$A$"&amp;ROW($A134)))), 1))), "",
INDEX($AF:$AF, LOOKUP(2, 1 / ($AF$1:INDIRECT("$AF$"&amp;ROW($AF134)-1) &lt;&gt; ""),ROW($AF$1:INDIRECT("$AF$"&amp;ROW($AF134)-1))), 1)+
IF(INDEX($AC:$AC, LOOKUP(2, 1 / ($AC$1:INDIRECT("$AC$"&amp;ROW($AC134)-1) &lt;&gt; ""),ROW($AC$1:INDIRECT("$AC$"&amp;ROW($AC134)-1))), 1)+
INDEX($AD:$AD, LOOKUP(2, 1 / ($AD$1:INDIRECT("$AD$"&amp;ROW($AD134)-1) &lt;&gt; ""),ROW($AD$1:INDIRECT("$AD$"&amp;ROW($AD134)-1))), 1)+
INDEX($AE:$AE, LOOKUP(2, 1 / ($AE$1:INDIRECT("$AE$"&amp;ROW($AE134)-1) &lt;&gt; ""),ROW($AE$1:INDIRECT("$AE$"&amp;ROW($AD134)-1))), 1)+
INDEX($AE:$AF, LOOKUP(2, 1 / ($AF$1:INDIRECT("$AF$"&amp;ROW($AF134)-1) &lt;&gt; ""),ROW($AF$1:INDIRECT("$AF$"&amp;ROW($AD134)-1))), 1)+
INDEX($AG:$AG, LOOKUP(2, 1 / ($AG$1:INDIRECT("$AG$"&amp;ROW($AG134)-1) &lt;&gt; ""),ROW($AG$1:INDIRECT("$AG$"&amp;ROW($AD134)-1))), 1)+
INDEX($AH:$AH, LOOKUP(2, 1 / ($AH$1:INDIRECT("$AH$"&amp;ROW($AH134)-1) &lt;&gt; ""),ROW($AH$1:INDIRECT("$AH$"&amp;ROW($AD134)-1))), 1)&gt;=510,0,
IF(INDEX($AF:$AF, LOOKUP(2, 1 / ($AF$1:INDIRECT("$AF$"&amp;ROW($AF134)-1) &lt;&gt; ""),ROW($AF$1:INDIRECT("$AF$"&amp;ROW($AF134)-1))), 1)&gt;=255,0,
VLOOKUP(INDIRECT("$G$"&amp;LOOKUP(2, 1 / ($AF$1:INDIRECT("$AF$"&amp;ROW($AF134)-1) &lt;&gt; ""),ROW($AF$1:INDIRECT("$AF$"&amp;ROW($AF134)-1)))), 'EV and Base'!$A$1:$N$671, 6, FALSE))))</f>
        <v>3</v>
      </c>
      <c r="AG134" s="2" cm="1">
        <f t="array" aca="1" ref="AG134" ca="1">IF(NOT(ISNUMBER(INDEX($A:$A, LOOKUP(2, 1 / ($A$1:INDIRECT("$A$"&amp;ROW($A134)) &lt;&gt; ""),ROW($A$1:INDIRECT("$A$"&amp;ROW($A134)))), 1))), "",
INDEX($AG:$AG, LOOKUP(2, 1 / ($AG$1:INDIRECT("$AG$"&amp;ROW($AG134)-1) &lt;&gt; ""),ROW($AG$1:INDIRECT("$AG$"&amp;ROW($AG134)-1))), 1)+
IF(INDEX($AC:$AC, LOOKUP(2, 1 / ($AC$1:INDIRECT("$AC$"&amp;ROW($AC134)-1) &lt;&gt; ""),ROW($AC$1:INDIRECT("$AC$"&amp;ROW($AC134)-1))), 1)+
INDEX($AD:$AD, LOOKUP(2, 1 / ($AD$1:INDIRECT("$AD$"&amp;ROW($AD134)-1) &lt;&gt; ""),ROW($AD$1:INDIRECT("$AD$"&amp;ROW($AD134)-1))), 1)+
INDEX($AE:$AE, LOOKUP(2, 1 / ($AE$1:INDIRECT("$AE$"&amp;ROW($AE134)-1) &lt;&gt; ""),ROW($AE$1:INDIRECT("$AE$"&amp;ROW($AD134)-1))), 1)+
INDEX($AE:$AF, LOOKUP(2, 1 / ($AF$1:INDIRECT("$AF$"&amp;ROW($AF134)-1) &lt;&gt; ""),ROW($AF$1:INDIRECT("$AF$"&amp;ROW($AD134)-1))), 1)+
INDEX($AG:$AG, LOOKUP(2, 1 / ($AG$1:INDIRECT("$AG$"&amp;ROW($AG134)-1) &lt;&gt; ""),ROW($AG$1:INDIRECT("$AG$"&amp;ROW($AD134)-1))), 1)+
INDEX($AH:$AH, LOOKUP(2, 1 / ($AH$1:INDIRECT("$AH$"&amp;ROW($AH134)-1) &lt;&gt; ""),ROW($AH$1:INDIRECT("$AH$"&amp;ROW($AD134)-1))), 1)&gt;=510,0,
IF(INDEX($AG:$AG, LOOKUP(2, 1 / ($AG$1:INDIRECT("$AG$"&amp;ROW($AG134)-1) &lt;&gt; ""),ROW($AG$1:INDIRECT("$AG$"&amp;ROW($AG134)-1))), 1)&gt;=255,0,
VLOOKUP(INDIRECT("$G$"&amp;LOOKUP(2, 1 / ($AG$1:INDIRECT("$AG$"&amp;ROW($AG134)-1) &lt;&gt; ""),ROW($AG$1:INDIRECT("$AG$"&amp;ROW($AG134)-1)))), 'EV and Base'!$A$1:$N$671, 7, FALSE))))</f>
        <v>0</v>
      </c>
      <c r="AH134" s="24" cm="1">
        <f t="array" aca="1" ref="AH134" ca="1">IF(NOT(ISNUMBER(INDEX($A:$A,LOOKUP(2,1/($A$1:INDIRECT("$A$"&amp;ROW($A134))&lt;&gt;""),ROW($A$1:INDIRECT("$A$"&amp;ROW($A134)))),1))),"",
INDEX($AH:$AH,LOOKUP(2,1/($AH$1:INDIRECT("$AH$"&amp;ROW($AH134)-1)&lt;&gt;""),ROW($AH$1:INDIRECT("$AH$"&amp;ROW($AH134)-1))),1)+
IF(INDEX($AC:$AC,LOOKUP(2,1/($AC$1:INDIRECT("$AC$"&amp;ROW($AC134)-1)&lt;&gt;""),ROW($AC$1:INDIRECT("$AC$"&amp;ROW($AC134)-1))),1)+
INDEX($AD:$AD,LOOKUP(2,1/($AD$1:INDIRECT("$AD$"&amp;ROW($AD134)-1)&lt;&gt;""),ROW($AD$1:INDIRECT("$AD$"&amp;ROW($AD134)-1))),1)+
INDEX($AE:$AE,LOOKUP(2,1/($AE$1:INDIRECT("$AE$"&amp;ROW($AE134)-1)&lt;&gt;""),ROW($AE$1:INDIRECT("$AE$"&amp;ROW($AD134)-1))),1)+
INDEX($AE:$AF,LOOKUP(2,1/($AF$1:INDIRECT("$AF$"&amp;ROW($AF134)-1)&lt;&gt;""),ROW($AF$1:INDIRECT("$AF$"&amp;ROW($AD134)-1))),1)+
INDEX($AG:$AG,LOOKUP(2,1/($AG$1:INDIRECT("$AG$"&amp;ROW($AG134)-1)&lt;&gt;""),ROW($AG$1:INDIRECT("$AG$"&amp;ROW($AD134)-1))),1)+
INDEX($AH:$AH,LOOKUP(2,1/($AH$1:INDIRECT("$AH$"&amp;ROW($AH134)-1)&lt;&gt;""),ROW($AH$1:INDIRECT("$AH$"&amp;ROW($AD134)-1))),1)&gt;=510,0,
IF(INDEX($AH:$AH,LOOKUP(2,1/($AH$1:INDIRECT("$AH$"&amp;ROW($AH134)-1)&lt;&gt;""),ROW($AH$1:INDIRECT("$AH$"&amp;ROW($AH134)-1))),1)&gt;=255,0,
VLOOKUP(INDIRECT("$G$"&amp;LOOKUP(2,1/($AH$1:INDIRECT("$AH$"&amp;ROW($AH134)-1)&lt;&gt;""),ROW($AH$1:INDIRECT("$AH$"&amp;ROW($AH134)-1)))),'EV and Base'!$A$1:$N$671,8,FALSE))))</f>
        <v>13</v>
      </c>
      <c r="AI134" s="29" cm="1">
        <f t="array" aca="1" ref="AI134" ca="1">IF(NOT(ISNUMBER(INDEX($A:$A,LOOKUP(2,1/($A$1:INDIRECT("$A$"&amp;ROW($A134))&lt;&gt;""),ROW($A$1:INDIRECT("$A$"&amp;ROW($A134)))),1))),"",
ROUNDDOWN((((2*VLOOKUP($AA134,'EV and Base'!$A$1:$N$671,9,FALSE))+31+ROUNDDOWN($AC134/4,0))*$AB134)/100,0)+$AB134+10)</f>
        <v>77</v>
      </c>
      <c r="AJ134" s="21" cm="1">
        <f t="array" aca="1" ref="AJ134" ca="1">IF(NOT(ISNUMBER(INDEX($A:$A, LOOKUP(2, 1 / ($A$1:INDIRECT("$A$"&amp;ROW($A134)) &lt;&gt; ""),ROW($A$1:INDIRECT("$A$"&amp;ROW($A134)))), 1))), "",
ROUNDDOWN((ROUNDDOWN((((2*VLOOKUP($AA134, 'EV and Base'!$A$1:$N$671, 10, FALSE))+31+ROUNDDOWN($AD134/4, 0))*$AB134)/100, 0)+5)*1.1, 0))</f>
        <v>61</v>
      </c>
      <c r="AK134" s="21" t="str" cm="1">
        <f t="array" aca="1" ref="AK134" ca="1">IF(NOT(ISNUMBER(INDEX($A:$A, LOOKUP(2, 1 / ($A$1:INDIRECT("$A$"&amp;ROW($A134)) &lt;&gt; ""),ROW($A$1:INDIRECT("$A$"&amp;ROW($A134)))), 1))), "",
ROUNDDOWN((ROUNDDOWN((((2*VLOOKUP($AA134, 'EV and Base'!$A$1:$N$671, 11, FALSE))+30+ROUNDDOWN($AE134/4, 0))*$AB134)/100, 0)+5), 0)
&amp;"-"&amp;
ROUNDDOWN((ROUNDDOWN((((2*VLOOKUP($AA134, 'EV and Base'!$A$1:$N$671, 11, FALSE))+31+ROUNDDOWN($AE134/4, 0))*$AB134)/100, 0)+5), 0))</f>
        <v>46-47</v>
      </c>
      <c r="AL134" s="21" t="str" cm="1">
        <f t="array" aca="1" ref="AL134" ca="1">IF(NOT(ISNUMBER(INDEX($A:$A, LOOKUP(2, 1 / ($A$1:INDIRECT("$A$"&amp;ROW($A134)) &lt;&gt; ""),ROW($A$1:INDIRECT("$A$"&amp;ROW($A134)))), 1))), "",
ROUNDDOWN((ROUNDDOWN((((2*VLOOKUP($AA134, 'EV and Base'!$A$1:$N$671, 12, FALSE))+0+ROUNDDOWN($AF134/4, 0))*$AB134)/100, 0)+5)*0.9, 0)
&amp;"-"&amp;
ROUNDDOWN((ROUNDDOWN((((2*VLOOKUP($AA134, 'EV and Base'!$A$1:$N$671, 12, FALSE))+31+ROUNDDOWN($AF134/4, 0))*$AB134)/100, 0)+5)*0.9, 0))</f>
        <v>20-27</v>
      </c>
      <c r="AM134" s="21" t="str" cm="1">
        <f t="array" aca="1" ref="AM134" ca="1">IF(NOT(ISNUMBER(INDEX($A:$A, LOOKUP(2, 1 / ($A$1:INDIRECT("$A$"&amp;ROW($A134)) &lt;&gt; ""),ROW($A$1:INDIRECT("$A$"&amp;ROW($A134)))), 1))), "",
ROUNDDOWN((ROUNDDOWN((((2*VLOOKUP($AA134, 'EV and Base'!$A$1:$N$671, 13, FALSE))+30+ROUNDDOWN($AG134/4, 0))*$AB134)/100, 0)+5), 0)
&amp;"-"&amp;
ROUNDDOWN((ROUNDDOWN((((2*VLOOKUP($AA134, 'EV and Base'!$A$1:$N$671, 13, FALSE))+31+ROUNDDOWN($AG134/4, 0))*$AB134)/100, 0)+5), 0))</f>
        <v>46-46</v>
      </c>
      <c r="AN134" s="25" cm="1">
        <f t="array" aca="1" ref="AN134" ca="1">IF(NOT(ISNUMBER(INDEX($A:$A, LOOKUP(2, 1 / ($A$1:INDIRECT("$A$"&amp;ROW($A134)) &lt;&gt; ""),ROW($A$1:INDIRECT("$A$"&amp;ROW($A134)))), 1))), "",
ROUNDDOWN((ROUNDDOWN((((2*VLOOKUP($AA134, 'EV and Base'!$A$1:$N$671, 14, FALSE))+31+ROUNDDOWN($AH134/4, 0))*$AB134)/100, 0)+5), 0))</f>
        <v>45</v>
      </c>
      <c r="AO134" s="23" cm="1">
        <f t="array" aca="1" ref="AO134" ca="1">IF(NOT(ISNUMBER(INDEX($A:$A, LOOKUP(2, 1 / ($A$1:INDIRECT("$A$"&amp;ROW($A134)) &lt;&gt; ""),ROW($A$1:INDIRECT("$A$"&amp;ROW($A134)))), 1))), "",
ROUNDDOWN((((2*VLOOKUP($AA134, 'EV and Base'!$A$1:$N$671, 9, FALSE))+31+ROUNDDOWN($AC134/4, 0))*$AB134)/100, 0)+$AB134+10)</f>
        <v>77</v>
      </c>
      <c r="AP134" s="2" cm="1">
        <f t="array" aca="1" ref="AP134" ca="1">IF(NOT(ISNUMBER(INDEX($A:$A, LOOKUP(2, 1 / ($A$1:INDIRECT("$A$"&amp;ROW($A134)) &lt;&gt; ""),ROW($A$1:INDIRECT("$A$"&amp;ROW($A134)))), 1))), "",
ROUNDDOWN((ROUNDDOWN((((2*VLOOKUP($AA134, 'EV and Base'!$A$1:$N$671, 10, FALSE))+31+ROUNDDOWN($AD134/4, 0))*$AB134)/100, 0)+5)*1.1, 0))</f>
        <v>61</v>
      </c>
      <c r="AQ134" s="2" cm="1">
        <f t="array" aca="1" ref="AQ134" ca="1">IF(NOT(ISNUMBER(INDEX($A:$A, LOOKUP(2, 1 / ($A$1:INDIRECT("$A$"&amp;ROW($A134)) &lt;&gt; ""),ROW($A$1:INDIRECT("$A$"&amp;ROW($A134)))), 1))), "",
ROUNDDOWN((ROUNDDOWN((((2*VLOOKUP($AA134, 'EV and Base'!$A$1:$N$671, 11, FALSE))+$AV$2+ROUNDDOWN($AE134/4, 0))*$AB134)/100, 0)+5), 0))</f>
        <v>47</v>
      </c>
      <c r="AR134" s="22" cm="1">
        <f t="array" aca="1" ref="AR134" ca="1">IF(NOT(ISNUMBER(INDEX($A:$A, LOOKUP(2, 1 / ($A$1:INDIRECT("$A$"&amp;ROW($A134)) &lt;&gt; ""),ROW($A$1:INDIRECT("$A$"&amp;ROW($A134)))), 1))), "",
ROUNDDOWN((ROUNDDOWN((((2*VLOOKUP($AA134, 'EV and Base'!$A$1:$N$671, 12, FALSE))+$AW$2+ROUNDDOWN($AF134/4, 0))*$AB134)/100, 0)+5)*0.9, 0))</f>
        <v>24</v>
      </c>
      <c r="AS134" s="2" cm="1">
        <f t="array" aca="1" ref="AS134" ca="1">IF(NOT(ISNUMBER(INDEX($A:$A, LOOKUP(2, 1 / ($A$1:INDIRECT("$A$"&amp;ROW($A134)) &lt;&gt; ""),ROW($A$1:INDIRECT("$A$"&amp;ROW($A134)))), 1))), "",
ROUNDDOWN((ROUNDDOWN((((2*VLOOKUP($AA134, 'EV and Base'!$A$1:$N$671, 13, FALSE))+$AX$2+ROUNDDOWN($AG134/4, 0))*$AB134)/100, 0)+5), 0))</f>
        <v>46</v>
      </c>
      <c r="AT134" s="24" cm="1">
        <f t="array" aca="1" ref="AT134" ca="1">IF(NOT(ISNUMBER(INDEX($A:$A, LOOKUP(2, 1 / ($A$1:INDIRECT("$A$"&amp;ROW($A134)) &lt;&gt; ""),ROW($A$1:INDIRECT("$A$"&amp;ROW($A134)))), 1))), "",
ROUNDDOWN((ROUNDDOWN((((2*VLOOKUP($AA134, 'EV and Base'!$A$1:$N$671, 14, FALSE))+31+ROUNDDOWN($AH134/4, 0))*$AB134)/100, 0)+5), 0))</f>
        <v>45</v>
      </c>
      <c r="AU134" s="28">
        <v>166</v>
      </c>
      <c r="AY134" cm="1">
        <f t="array" aca="1" ref="AY134" ca="1">IF(NOT(ISNUMBER(INDEX($A:$A,LOOKUP(2,1/($A$1:INDIRECT("$A$"&amp;ROW($A134))&lt;&gt;""),ROW($A$1:INDIRECT("$A$"&amp;ROW($A134)))),1))),"",
INDEX($AY:$AY,LOOKUP(2,1/($AY$1:INDIRECT("$AY$"&amp;ROW($AY134)-1)&lt;&gt;""),ROW($AY$1:INDIRECT("$AY$"&amp;ROW($AY134)-1))),1)+$BL134)</f>
        <v>14770</v>
      </c>
      <c r="AZ134" s="3" cm="1">
        <f t="array" aca="1" ref="AZ134" ca="1">IF(NOT(ISNUMBER(INDEX($A:$A, LOOKUP(2, 1 / ($A$1:INDIRECT("$A$"&amp;ROW($A134)) &lt;&gt; ""),ROW($A$1:INDIRECT("$A$"&amp;ROW($A134)))), 1))), "",
VLOOKUP(INDIRECT("$G$"&amp;LOOKUP(2, 1 / ($AY$1:INDIRECT("$AY$"&amp;ROW($AY134)-1) &lt;&gt; ""),ROW($AY$1:INDIRECT("$AY$"&amp;ROW($AY134)-1)))),'EV and Base'!A129:N799,2,FALSE))</f>
        <v>53</v>
      </c>
      <c r="BA134" s="3" cm="1">
        <f t="array" aca="1" ref="BA134" ca="1">IF(NOT(ISNUMBER(INDEX($A:$A, LOOKUP(2, 1 / ($A$1:INDIRECT("$A$"&amp;ROW($A134)) &lt;&gt; ""),ROW($A$1:INDIRECT("$A$"&amp;ROW($A134)))), 1))), "",
INDIRECT("$I$"&amp;LOOKUP(2, 1 / ($AY$1:INDIRECT("$AY$"&amp;ROW($AY134)-1) &lt;&gt; ""),ROW($AY$1:INDIRECT("$AY$"&amp;ROW($AY134)-1)))))</f>
        <v>20</v>
      </c>
      <c r="BB134" s="1" cm="1">
        <f t="array" aca="1" ref="BB134" ca="1">IF(NOT(ISNUMBER(INDEX($A:$A, LOOKUP(2, 1 / ($A$1:INDIRECT("$A$"&amp;ROW($A134)) &lt;&gt; ""),ROW($A$1:INDIRECT("$A$"&amp;ROW($A134)))), 1))), "",
INDIRECT("$AB$"&amp;LOOKUP(2, 1 / ($AY$1:INDIRECT("$AY$"&amp;ROW($AY134)-1) &lt;&gt; ""),ROW($AY$1:INDIRECT("$AY$"&amp;ROW($AY134)-1)))))</f>
        <v>26</v>
      </c>
      <c r="BC134" s="3" cm="1">
        <f t="array" aca="1" ref="BC134" ca="1">IF(NOT(ISNUMBER(INDEX($A:$A,LOOKUP(2,1/($A$1:INDIRECT("$A$"&amp;ROW($A134))&lt;&gt;""),ROW($A$1:INDIRECT("$A$"&amp;ROW($A134)))),1))),"",
$BA134+$BA134+10)</f>
        <v>50</v>
      </c>
      <c r="BD134" s="3" cm="1">
        <f t="array" aca="1" ref="BD134" ca="1">IF(NOT(ISNUMBER(INDEX($A:$A,LOOKUP(2,1/($A$1:INDIRECT("$A$"&amp;ROW($A134))&lt;&gt;""),ROW($A$1:INDIRECT("$A$"&amp;ROW($A134)))),1))),"",
$BA134+$BB134+10)</f>
        <v>56</v>
      </c>
      <c r="BE134" s="3" cm="1">
        <f t="array" aca="1" ref="BE134" ca="1">IF(NOT(ISNUMBER(INDEX($A:$A,LOOKUP(2,1/($A$1:INDIRECT("$A$"&amp;ROW($A134))&lt;&gt;""),ROW($A$1:INDIRECT("$A$"&amp;ROW($A134)))),1))),"",
$BC134*$BC134)</f>
        <v>2500</v>
      </c>
      <c r="BF134" s="3" cm="1">
        <f t="array" aca="1" ref="BF134" ca="1">IF(NOT(ISNUMBER(INDEX($A:$A,LOOKUP(2,1/($A$1:INDIRECT("$A$"&amp;ROW($A134))&lt;&gt;""),ROW($A$1:INDIRECT("$A$"&amp;ROW($A134)))),1))),"",
$BD134*$BD134)</f>
        <v>3136</v>
      </c>
      <c r="BG134" s="3" cm="1">
        <f t="array" aca="1" ref="BG134" ca="1">IF(NOT(ISNUMBER(INDEX($A:$A,LOOKUP(2,1/($A$1:INDIRECT("$A$"&amp;ROW($A134))&lt;&gt;""),ROW($A$1:INDIRECT("$A$"&amp;ROW($A134)))),1))),"",
_xlfn.FLOOR.MATH(1.5*_xlfn.FLOOR.MATH($AZ134*BA134/5)))</f>
        <v>318</v>
      </c>
      <c r="BH134" s="3" cm="1">
        <f t="array" aca="1" ref="BH134" ca="1">IF(NOT(ISNUMBER(INDEX($A:$A, LOOKUP(2, 1 / ($A$1:INDIRECT("$A$"&amp;ROW($A134)) &lt;&gt; ""),ROW($A$1:INDIRECT("$A$"&amp;ROW($A134)))), 1))), "",
_xlfn.FLOOR.MATH($BG134/IF(OR(INDIRECT("$C$"&amp;LOOKUP(2, 1 / ($AY$1:INDIRECT("$AY$"&amp;ROW($AY134)-1) &lt;&gt; ""),ROW($AY$1:INDIRECT("$AY$"&amp;ROW($AY134)-1))))="Multi",
INDIRECT("$C$"&amp;LOOKUP(2, 1 / ($AY$1:INDIRECT("$AY$"&amp;ROW($AY134)-1) &lt;&gt; ""),ROW($AY$1:INDIRECT("$AY$"&amp;ROW($AY134)-1))))="Double"),2,1)))</f>
        <v>318</v>
      </c>
      <c r="BI134" s="3" cm="1">
        <f t="array" aca="1" ref="BI134" ca="1">IF(NOT(ISNUMBER(INDEX($A:$A,LOOKUP(2,1/($A$1:INDIRECT("$A$"&amp;ROW($A134))&lt;&gt;""),ROW($A$1:INDIRECT("$A$"&amp;ROW($A134)))),1))),"",
VLOOKUP($BC134,GameFreakSQRT!$A$1:$B$200,2,FALSE))</f>
        <v>28963</v>
      </c>
      <c r="BJ134" s="3" cm="1">
        <f t="array" aca="1" ref="BJ134" ca="1">IF(NOT(ISNUMBER(INDEX($A:$A,LOOKUP(2,1/($A$1:INDIRECT("$A$"&amp;ROW($A134))&lt;&gt;""),ROW($A$1:INDIRECT("$A$"&amp;ROW($A134)))),1))),"",
VLOOKUP($BD134,GameFreakSQRT!$A$1:$B$200,2,FALSE))</f>
        <v>30652</v>
      </c>
      <c r="BK134" s="3" cm="1">
        <f t="array" aca="1" ref="BK134" ca="1">IF(NOT(ISNUMBER(INDEX($A:$A,LOOKUP(2,1/($A$1:INDIRECT("$A$"&amp;ROW($A134))&lt;&gt;""),ROW($A$1:INDIRECT("$A$"&amp;ROW($A134)))),1))),"",
_xlfn.FLOOR.MATH((($BI134*$BE134)*$BH134)/($BJ134*$BF134))+1)</f>
        <v>240</v>
      </c>
      <c r="BL134" s="3" cm="1">
        <f t="array" aca="1" ref="BL134" ca="1">IF(NOT(ISNUMBER(INDEX($A:$A,LOOKUP(2,1/($A$1:INDIRECT("$A$"&amp;ROW($A134))&lt;&gt;""),ROW($A$1:INDIRECT("$A$"&amp;ROW($A134)))),1))),"",
_xlfn.FLOOR.MATH($BK134*IF(NOT(INDIRECT("$Z$"&amp;LOOKUP(2, 1 / ($AY$1:INDIRECT("$AY$"&amp;ROW($AY134)-1) &lt;&gt; ""),ROW($AY$1:INDIRECT("$AY$"&amp;ROW($AY134)-1))))=""),1.5,1)))</f>
        <v>240</v>
      </c>
      <c r="BM134" s="3" cm="1">
        <f t="array" aca="1" ref="BM134" ca="1">IF(NOT(ISNUMBER(INDEX($A:$A, LOOKUP(2, 1 / ($A$1:INDIRECT("$A$"&amp;ROW($A134)) &lt;&gt; ""),ROW($A$1:INDIRECT("$A$"&amp;ROW($A134)))), 1))), "",
INDIRECT("$Y$"&amp;LOOKUP(2, 1 / ($AY$1:INDIRECT("$AY$"&amp;ROW($AY134)-1) &lt;&gt; ""),ROW($AY$1:INDIRECT("$AY$"&amp;ROW($AY134)-1)))))</f>
        <v>240</v>
      </c>
      <c r="BN134" s="3" t="b">
        <f t="shared" ca="1" si="7"/>
        <v>1</v>
      </c>
      <c r="CT134" s="3" cm="1">
        <f t="array" aca="1" ref="CT134" ca="1">IF(NOT(ISNUMBER(INDEX($A:$A, LOOKUP(2, 1 / ($A$1:INDIRECT("$A$"&amp;ROW($A134)) &lt;&gt; ""),ROW($A$1:INDIRECT("$A$"&amp;ROW($A134)))), 1))), "",
$AY134-INDEX($AY:$AY, LOOKUP(2, 1 / ($AY$1:INDIRECT("$AV$"&amp;ROW($AY134)-1) &lt;&gt; ""),ROW($AY$1:INDIRECT("$AV$"&amp;ROW($AY134)-1))), 1))</f>
        <v>14770</v>
      </c>
      <c r="CU134" s="3" cm="1">
        <f t="array" aca="1" ref="CU134" ca="1">IF(NOT(ISNUMBER(INDEX($A:$A, LOOKUP(2, 1 / ($A$1:INDIRECT("$A$"&amp;ROW($A134)) &lt;&gt; ""),ROW($A$1:INDIRECT("$A$"&amp;ROW($A134)))), 1))), "",
INDEX($Y:$Y, LOOKUP(2, 1 / ($Y$1:INDIRECT("$Y$"&amp;ROW($Y134)-1) &lt;&gt; ""),ROW($Y$1:INDIRECT("$Y$"&amp;ROW($Y134)-1))), 1))</f>
        <v>240</v>
      </c>
      <c r="CV134" s="1">
        <f ca="1">IFERROR(VLOOKUP($AY134, 'Medium-Slow'!$A$1:$B$101, 2, TRUE),"")</f>
        <v>26</v>
      </c>
    </row>
    <row r="135" spans="1:100" x14ac:dyDescent="0.45">
      <c r="A135" s="69"/>
      <c r="B135" s="69"/>
      <c r="C135" s="69" t="str">
        <f t="shared" si="15"/>
        <v>Single</v>
      </c>
      <c r="D135" s="69"/>
      <c r="E135" s="69"/>
      <c r="F135" s="56">
        <v>4</v>
      </c>
      <c r="G135" s="2" t="s">
        <v>310</v>
      </c>
      <c r="H135" s="2" t="s">
        <v>50</v>
      </c>
      <c r="I135" s="2">
        <v>22</v>
      </c>
      <c r="J135" s="2" t="s">
        <v>197</v>
      </c>
      <c r="K135" s="2" t="s">
        <v>60</v>
      </c>
      <c r="L135" s="2" t="s">
        <v>311</v>
      </c>
      <c r="M135" s="2" t="s">
        <v>123</v>
      </c>
      <c r="N135" s="2" t="s">
        <v>312</v>
      </c>
      <c r="O135" s="2" t="s">
        <v>313</v>
      </c>
      <c r="P135" s="2" t="s">
        <v>314</v>
      </c>
      <c r="Q135" s="2">
        <v>9</v>
      </c>
      <c r="R135" s="2">
        <f>_xlfn.FLOOR.MATH((((2*VLOOKUP(G135, 'EV and Base'!$A$1:$N$671, 9, FALSE))+$Q135)*$I135)/100)+$I135+10</f>
        <v>73</v>
      </c>
      <c r="S135" s="2">
        <f>_xlfn.FLOOR.MATH((_xlfn.FLOOR.MATH((((2*VLOOKUP($G135, 'EV and Base'!$A$1:$N$671, 10, FALSE))+$Q135)*$I135)/100)+5)*
IF(OR($J135="Lonely", $J135="Brave", $J135="Adamant", $J135="Naughty"), 1.1,
IF(OR($J135="Bold", $J135="Timid", $J135="Modest", $J135="Calm"), 0.9, 1)))</f>
        <v>47</v>
      </c>
      <c r="T135" s="2">
        <f>_xlfn.FLOOR.MATH((_xlfn.FLOOR.MATH((((2*VLOOKUP($G135, 'EV and Base'!$A$1:$N$671, 11, FALSE))+$Q135)*$I135)/100)+5)*
IF(OR($J135="Bold", $J135="Relaxed", $J135="Impish", $J135="Lax"), 1.1,
IF(OR($J135="Lonely", $J135="Hasty", $J135="Mild", $J135="Gentle"), 0.9, 1)))</f>
        <v>27</v>
      </c>
      <c r="U135" s="2">
        <f>_xlfn.FLOOR.MATH((_xlfn.FLOOR.MATH((((2*VLOOKUP($G135, 'EV and Base'!$A$1:$N$671, 12, FALSE))+$Q135)*$I135)/100)+5)*
IF(OR($J135="Modest", $J135="Mild", $J135="Quiet", $J135="Rash"), 1.1,
IF(OR($J135="Adamant", $J135="Impish", $J135="Jolly", $J135="Careful"), 0.9, 1)))</f>
        <v>40</v>
      </c>
      <c r="V135" s="2">
        <f>_xlfn.FLOOR.MATH((_xlfn.FLOOR.MATH((((2*VLOOKUP($G135, 'EV and Base'!$A$1:$N$671, 13, FALSE))+$Q135)*$I135)/100)+5)*
IF(OR($J135="Calm", $J135="Gentle", $J135="Sassy", $J135="Careful"), 1.1,
IF(OR($J135="Naughty", $J135="Lax", $J135="Naive", $J135="Rash"), 0.9, 1)))</f>
        <v>31</v>
      </c>
      <c r="W135" s="2">
        <f>_xlfn.FLOOR.MATH((_xlfn.FLOOR.MATH((((2*VLOOKUP($G135, 'EV and Base'!$A$1:$N$671, 14, FALSE))+$Q135)*$I135)/100)+5)*
IF(OR($J135="Timid", $J135="Hasty", $J135="Jolly", $J135="Naive"), 1.1,
IF(OR($J135="Brave", $J135="Relaxed", $J135="Quiet", $J135="Sassy"), 0.9, 1)))</f>
        <v>31</v>
      </c>
      <c r="X135" s="69"/>
      <c r="Y135" s="1">
        <v>806</v>
      </c>
      <c r="AA135" s="23" t="str" cm="1">
        <f t="array" aca="1" ref="AA135" ca="1">IF(NOT(ISNUMBER(INDEX($A:$A,LOOKUP(2,1/($A$1:INDIRECT("$A$"&amp;ROW($A135))&lt;&gt;""),ROW($A$1:INDIRECT("$A$"&amp;ROW($A135)))),1))),"",
IF(NOT(ISNUMBER($A135)),$AA134,
IF($AB135&lt;16,"Lillipup",
IF($AB135&lt;32,"Herdier",
"Stoutland"))))</f>
        <v>Herdier</v>
      </c>
      <c r="AB135" s="25" cm="1">
        <f t="array" aca="1" ref="AB135" ca="1">IF(NOT(ISNUMBER(INDEX($A:$A, LOOKUP(2, 1 / ($A$1:INDIRECT("$A$"&amp;ROW($A135)) &lt;&gt; ""),ROW($A$1:INDIRECT("$A$"&amp;ROW($A135)))), 1))), "",
VLOOKUP($AY135,'Medium-Slow'!$A$1:$B$101,2,TRUE))</f>
        <v>26</v>
      </c>
      <c r="AC135" s="23" cm="1">
        <f t="array" aca="1" ref="AC135" ca="1">IF(NOT(ISNUMBER(INDEX($A:$A, LOOKUP(2, 1 / ($A$1:INDIRECT("$A$"&amp;ROW($A135)) &lt;&gt; ""),ROW($A$1:INDIRECT("$A$"&amp;ROW($A135)))), 1))), "",
INDEX($AC:$AC, LOOKUP(2, 1 / ($AC$1:INDIRECT("$AC$"&amp;ROW($AC135)-1) &lt;&gt; ""),ROW($AC$1:INDIRECT("$AC$"&amp;ROW($AC135)-1))), 1)+
IF(INDEX($AC:$AC, LOOKUP(2, 1 / ($AC$1:INDIRECT("$AC$"&amp;ROW($AC135)-1) &lt;&gt; ""),ROW($AC$1:INDIRECT("$AC$"&amp;ROW($AC135)-1))), 1)+
INDEX($AD:$AD, LOOKUP(2, 1 / ($AD$1:INDIRECT("$AD$"&amp;ROW($AD135)-1) &lt;&gt; ""),ROW($AD$1:INDIRECT("$AD$"&amp;ROW($AD135)-1))), 1)+
INDEX($AE:$AE, LOOKUP(2, 1 / ($AE$1:INDIRECT("$AE$"&amp;ROW($AE135)-1) &lt;&gt; ""),ROW($AE$1:INDIRECT("$AE$"&amp;ROW($AD135)-1))), 1)+
INDEX($AE:$AF, LOOKUP(2, 1 / ($AF$1:INDIRECT("$AF$"&amp;ROW($AF135)-1) &lt;&gt; ""),ROW($AF$1:INDIRECT("$AF$"&amp;ROW($AD135)-1))), 1)+
INDEX($AG:$AG, LOOKUP(2, 1 / ($AG$1:INDIRECT("$AG$"&amp;ROW($AG135)-1) &lt;&gt; ""),ROW($AG$1:INDIRECT("$AG$"&amp;ROW($AD135)-1))), 1)+
INDEX($AH:$AH, LOOKUP(2, 1 / ($AH$1:INDIRECT("$AH$"&amp;ROW($AH135)-1) &lt;&gt; ""),ROW($AH$1:INDIRECT("$AH$"&amp;ROW($AD135)-1))), 1)&gt;=510,0,
IF(INDEX($AC:$AC, LOOKUP(2, 1 / ($AC$1:INDIRECT("$AC$"&amp;ROW($AC135)-1) &lt;&gt; ""),ROW($AC$1:INDIRECT("$AC$"&amp;ROW($AC135)-1))), 1)&gt;=255,0,
VLOOKUP(INDIRECT("$G$"&amp;LOOKUP(2, 1 / ($AC$1:INDIRECT("$AC$"&amp;ROW($AC135)-1) &lt;&gt; ""),ROW($AC$1:INDIRECT("$AC$"&amp;ROW($AC135)-1)))), 'EV and Base'!$A$1:$N$671, 3, FALSE))))</f>
        <v>3</v>
      </c>
      <c r="AD135" s="2" cm="1">
        <f t="array" aca="1" ref="AD135" ca="1">IF(NOT(ISNUMBER(INDEX($A:$A, LOOKUP(2, 1 / ($A$1:INDIRECT("$A$"&amp;ROW($A135)) &lt;&gt; ""),ROW($A$1:INDIRECT("$A$"&amp;ROW($A135)))), 1))), "",
INDEX($AD:$AD, LOOKUP(2, 1 / ($AD$1:INDIRECT("$AD$"&amp;ROW($AD135)-1) &lt;&gt; ""),ROW($AD$1:INDIRECT("$AD$"&amp;ROW($AD135)-1))), 1)+
IF(INDEX($AC:$AC, LOOKUP(2, 1 / ($AC$1:INDIRECT("$AC$"&amp;ROW($AC135)-1) &lt;&gt; ""),ROW($AC$1:INDIRECT("$AC$"&amp;ROW($AC135)-1))), 1)+
INDEX($AD:$AD, LOOKUP(2, 1 / ($AD$1:INDIRECT("$AD$"&amp;ROW($AD135)-1) &lt;&gt; ""),ROW($AD$1:INDIRECT("$AD$"&amp;ROW($AD135)-1))), 1)+
INDEX($AE:$AE, LOOKUP(2, 1 / ($AE$1:INDIRECT("$AE$"&amp;ROW($AE135)-1) &lt;&gt; ""),ROW($AE$1:INDIRECT("$AE$"&amp;ROW($AD135)-1))), 1)+
INDEX($AE:$AF, LOOKUP(2, 1 / ($AF$1:INDIRECT("$AF$"&amp;ROW($AF135)-1) &lt;&gt; ""),ROW($AF$1:INDIRECT("$AF$"&amp;ROW($AD135)-1))), 1)+
INDEX($AG:$AG, LOOKUP(2, 1 / ($AG$1:INDIRECT("$AG$"&amp;ROW($AG135)-1) &lt;&gt; ""),ROW($AG$1:INDIRECT("$AG$"&amp;ROW($AD135)-1))), 1)+
INDEX($AH:$AH, LOOKUP(2, 1 / ($AH$1:INDIRECT("$AH$"&amp;ROW($AH135)-1) &lt;&gt; ""),ROW($AH$1:INDIRECT("$AH$"&amp;ROW($AD135)-1))), 1)&gt;=510,0,
IF(INDEX($AD:$AD, LOOKUP(2, 1 / ($AD$1:INDIRECT("$AD$"&amp;ROW($AD135)-1) &lt;&gt; ""),ROW($AD$1:INDIRECT("$AD$"&amp;ROW($AD135)-1))), 1)&gt;=255,0,
VLOOKUP(INDIRECT("$G$"&amp;LOOKUP(2, 1 / ($AD$1:INDIRECT("$AD$"&amp;ROW($AD135)-1) &lt;&gt; ""),ROW($AD$1:INDIRECT("$AD$"&amp;ROW($AD135)-1)))), 'EV and Base'!$A$1:$N$671, 4, FALSE))))</f>
        <v>33</v>
      </c>
      <c r="AE135" s="2" cm="1">
        <f t="array" aca="1" ref="AE135" ca="1">IF(NOT(ISNUMBER(INDEX($A:$A,LOOKUP(2,1/($A$1:INDIRECT("$A$"&amp;ROW($A135))&lt;&gt;""),ROW($A$1:INDIRECT("$A$"&amp;ROW($A135)))),1))),"",
INDEX($AE:$AE,LOOKUP(2,1/($AE$1:INDIRECT("$AE$"&amp;ROW($AE135)-1)&lt;&gt;""),ROW($AE$1:INDIRECT("$AE$"&amp;ROW($AE135)-1))),1)+
IF(INDEX($AC:$AC,LOOKUP(2,1/($AC$1:INDIRECT("$AC$"&amp;ROW($AC135)-1)&lt;&gt;""),ROW($AC$1:INDIRECT("$AC$"&amp;ROW($AC135)-1))),1)+
INDEX($AD:$AD,LOOKUP(2,1/($AD$1:INDIRECT("$AD$"&amp;ROW($AD135)-1)&lt;&gt;""),ROW($AD$1:INDIRECT("$AD$"&amp;ROW($AD135)-1))),1)+
INDEX($AE:$AE,LOOKUP(2,1/($AE$1:INDIRECT("$AE$"&amp;ROW($AE135)-1)&lt;&gt;""),ROW($AE$1:INDIRECT("$AE$"&amp;ROW($AD135)-1))),1)+
INDEX($AE:$AF,LOOKUP(2,1/($AF$1:INDIRECT("$AF$"&amp;ROW($AF135)-1)&lt;&gt;""),ROW($AF$1:INDIRECT("$AF$"&amp;ROW($AD135)-1))),1)+
INDEX($AG:$AG,LOOKUP(2,1/($AG$1:INDIRECT("$AG$"&amp;ROW($AG135)-1)&lt;&gt;""),ROW($AG$1:INDIRECT("$AG$"&amp;ROW($AD135)-1))),1)+
INDEX($AH:$AH,LOOKUP(2,1/($AH$1:INDIRECT("$AH$"&amp;ROW($AH135)-1)&lt;&gt;""),ROW($AH$1:INDIRECT("$AH$"&amp;ROW($AD135)-1))),1)&gt;=510,0,
IF(INDEX($AE:$AE,LOOKUP(2,1/($AE$1:INDIRECT("$AE$"&amp;ROW($AE135)-1)&lt;&gt;""),ROW($AE$1:INDIRECT("$AE$"&amp;ROW($AE135)-1))),1)&gt;=255,0,
VLOOKUP(INDIRECT("$G$"&amp;LOOKUP(2,1/($AE$1:INDIRECT("$AE$"&amp;ROW($AE135)-1)&lt;&gt;""),ROW($AE$1:INDIRECT("$AE$"&amp;ROW($AE135)-1)))),'EV and Base'!$A$1:$N$671,5,FALSE))))</f>
        <v>7</v>
      </c>
      <c r="AF135" s="2" cm="1">
        <f t="array" aca="1" ref="AF135" ca="1">IF(NOT(ISNUMBER(INDEX($A:$A, LOOKUP(2, 1 / ($A$1:INDIRECT("$A$"&amp;ROW($A135)) &lt;&gt; ""),ROW($A$1:INDIRECT("$A$"&amp;ROW($A135)))), 1))), "",
INDEX($AF:$AF, LOOKUP(2, 1 / ($AF$1:INDIRECT("$AF$"&amp;ROW($AF135)-1) &lt;&gt; ""),ROW($AF$1:INDIRECT("$AF$"&amp;ROW($AF135)-1))), 1)+
IF(INDEX($AC:$AC, LOOKUP(2, 1 / ($AC$1:INDIRECT("$AC$"&amp;ROW($AC135)-1) &lt;&gt; ""),ROW($AC$1:INDIRECT("$AC$"&amp;ROW($AC135)-1))), 1)+
INDEX($AD:$AD, LOOKUP(2, 1 / ($AD$1:INDIRECT("$AD$"&amp;ROW($AD135)-1) &lt;&gt; ""),ROW($AD$1:INDIRECT("$AD$"&amp;ROW($AD135)-1))), 1)+
INDEX($AE:$AE, LOOKUP(2, 1 / ($AE$1:INDIRECT("$AE$"&amp;ROW($AE135)-1) &lt;&gt; ""),ROW($AE$1:INDIRECT("$AE$"&amp;ROW($AD135)-1))), 1)+
INDEX($AE:$AF, LOOKUP(2, 1 / ($AF$1:INDIRECT("$AF$"&amp;ROW($AF135)-1) &lt;&gt; ""),ROW($AF$1:INDIRECT("$AF$"&amp;ROW($AD135)-1))), 1)+
INDEX($AG:$AG, LOOKUP(2, 1 / ($AG$1:INDIRECT("$AG$"&amp;ROW($AG135)-1) &lt;&gt; ""),ROW($AG$1:INDIRECT("$AG$"&amp;ROW($AD135)-1))), 1)+
INDEX($AH:$AH, LOOKUP(2, 1 / ($AH$1:INDIRECT("$AH$"&amp;ROW($AH135)-1) &lt;&gt; ""),ROW($AH$1:INDIRECT("$AH$"&amp;ROW($AD135)-1))), 1)&gt;=510,0,
IF(INDEX($AF:$AF, LOOKUP(2, 1 / ($AF$1:INDIRECT("$AF$"&amp;ROW($AF135)-1) &lt;&gt; ""),ROW($AF$1:INDIRECT("$AF$"&amp;ROW($AF135)-1))), 1)&gt;=255,0,
VLOOKUP(INDIRECT("$G$"&amp;LOOKUP(2, 1 / ($AF$1:INDIRECT("$AF$"&amp;ROW($AF135)-1) &lt;&gt; ""),ROW($AF$1:INDIRECT("$AF$"&amp;ROW($AF135)-1)))), 'EV and Base'!$A$1:$N$671, 6, FALSE))))</f>
        <v>3</v>
      </c>
      <c r="AG135" s="2" cm="1">
        <f t="array" aca="1" ref="AG135" ca="1">IF(NOT(ISNUMBER(INDEX($A:$A, LOOKUP(2, 1 / ($A$1:INDIRECT("$A$"&amp;ROW($A135)) &lt;&gt; ""),ROW($A$1:INDIRECT("$A$"&amp;ROW($A135)))), 1))), "",
INDEX($AG:$AG, LOOKUP(2, 1 / ($AG$1:INDIRECT("$AG$"&amp;ROW($AG135)-1) &lt;&gt; ""),ROW($AG$1:INDIRECT("$AG$"&amp;ROW($AG135)-1))), 1)+
IF(INDEX($AC:$AC, LOOKUP(2, 1 / ($AC$1:INDIRECT("$AC$"&amp;ROW($AC135)-1) &lt;&gt; ""),ROW($AC$1:INDIRECT("$AC$"&amp;ROW($AC135)-1))), 1)+
INDEX($AD:$AD, LOOKUP(2, 1 / ($AD$1:INDIRECT("$AD$"&amp;ROW($AD135)-1) &lt;&gt; ""),ROW($AD$1:INDIRECT("$AD$"&amp;ROW($AD135)-1))), 1)+
INDEX($AE:$AE, LOOKUP(2, 1 / ($AE$1:INDIRECT("$AE$"&amp;ROW($AE135)-1) &lt;&gt; ""),ROW($AE$1:INDIRECT("$AE$"&amp;ROW($AD135)-1))), 1)+
INDEX($AE:$AF, LOOKUP(2, 1 / ($AF$1:INDIRECT("$AF$"&amp;ROW($AF135)-1) &lt;&gt; ""),ROW($AF$1:INDIRECT("$AF$"&amp;ROW($AD135)-1))), 1)+
INDEX($AG:$AG, LOOKUP(2, 1 / ($AG$1:INDIRECT("$AG$"&amp;ROW($AG135)-1) &lt;&gt; ""),ROW($AG$1:INDIRECT("$AG$"&amp;ROW($AD135)-1))), 1)+
INDEX($AH:$AH, LOOKUP(2, 1 / ($AH$1:INDIRECT("$AH$"&amp;ROW($AH135)-1) &lt;&gt; ""),ROW($AH$1:INDIRECT("$AH$"&amp;ROW($AD135)-1))), 1)&gt;=510,0,
IF(INDEX($AG:$AG, LOOKUP(2, 1 / ($AG$1:INDIRECT("$AG$"&amp;ROW($AG135)-1) &lt;&gt; ""),ROW($AG$1:INDIRECT("$AG$"&amp;ROW($AG135)-1))), 1)&gt;=255,0,
VLOOKUP(INDIRECT("$G$"&amp;LOOKUP(2, 1 / ($AG$1:INDIRECT("$AG$"&amp;ROW($AG135)-1) &lt;&gt; ""),ROW($AG$1:INDIRECT("$AG$"&amp;ROW($AG135)-1)))), 'EV and Base'!$A$1:$N$671, 7, FALSE))))</f>
        <v>0</v>
      </c>
      <c r="AH135" s="24" cm="1">
        <f t="array" aca="1" ref="AH135" ca="1">IF(NOT(ISNUMBER(INDEX($A:$A,LOOKUP(2,1/($A$1:INDIRECT("$A$"&amp;ROW($A135))&lt;&gt;""),ROW($A$1:INDIRECT("$A$"&amp;ROW($A135)))),1))),"",
INDEX($AH:$AH,LOOKUP(2,1/($AH$1:INDIRECT("$AH$"&amp;ROW($AH135)-1)&lt;&gt;""),ROW($AH$1:INDIRECT("$AH$"&amp;ROW($AH135)-1))),1)+
IF(INDEX($AC:$AC,LOOKUP(2,1/($AC$1:INDIRECT("$AC$"&amp;ROW($AC135)-1)&lt;&gt;""),ROW($AC$1:INDIRECT("$AC$"&amp;ROW($AC135)-1))),1)+
INDEX($AD:$AD,LOOKUP(2,1/($AD$1:INDIRECT("$AD$"&amp;ROW($AD135)-1)&lt;&gt;""),ROW($AD$1:INDIRECT("$AD$"&amp;ROW($AD135)-1))),1)+
INDEX($AE:$AE,LOOKUP(2,1/($AE$1:INDIRECT("$AE$"&amp;ROW($AE135)-1)&lt;&gt;""),ROW($AE$1:INDIRECT("$AE$"&amp;ROW($AD135)-1))),1)+
INDEX($AE:$AF,LOOKUP(2,1/($AF$1:INDIRECT("$AF$"&amp;ROW($AF135)-1)&lt;&gt;""),ROW($AF$1:INDIRECT("$AF$"&amp;ROW($AD135)-1))),1)+
INDEX($AG:$AG,LOOKUP(2,1/($AG$1:INDIRECT("$AG$"&amp;ROW($AG135)-1)&lt;&gt;""),ROW($AG$1:INDIRECT("$AG$"&amp;ROW($AD135)-1))),1)+
INDEX($AH:$AH,LOOKUP(2,1/($AH$1:INDIRECT("$AH$"&amp;ROW($AH135)-1)&lt;&gt;""),ROW($AH$1:INDIRECT("$AH$"&amp;ROW($AD135)-1))),1)&gt;=510,0,
IF(INDEX($AH:$AH,LOOKUP(2,1/($AH$1:INDIRECT("$AH$"&amp;ROW($AH135)-1)&lt;&gt;""),ROW($AH$1:INDIRECT("$AH$"&amp;ROW($AH135)-1))),1)&gt;=255,0,
VLOOKUP(INDIRECT("$G$"&amp;LOOKUP(2,1/($AH$1:INDIRECT("$AH$"&amp;ROW($AH135)-1)&lt;&gt;""),ROW($AH$1:INDIRECT("$AH$"&amp;ROW($AH135)-1)))),'EV and Base'!$A$1:$N$671,8,FALSE))))</f>
        <v>14</v>
      </c>
      <c r="AI135" s="29" cm="1">
        <f t="array" aca="1" ref="AI135" ca="1">IF(NOT(ISNUMBER(INDEX($A:$A,LOOKUP(2,1/($A$1:INDIRECT("$A$"&amp;ROW($A135))&lt;&gt;""),ROW($A$1:INDIRECT("$A$"&amp;ROW($A135)))),1))),"",
ROUNDDOWN((((2*VLOOKUP($AA135,'EV and Base'!$A$1:$N$671,9,FALSE))+31+ROUNDDOWN($AC135/4,0))*$AB135)/100,0)+$AB135+10)</f>
        <v>77</v>
      </c>
      <c r="AJ135" s="21" cm="1">
        <f t="array" aca="1" ref="AJ135" ca="1">IF(NOT(ISNUMBER(INDEX($A:$A, LOOKUP(2, 1 / ($A$1:INDIRECT("$A$"&amp;ROW($A135)) &lt;&gt; ""),ROW($A$1:INDIRECT("$A$"&amp;ROW($A135)))), 1))), "",
ROUNDDOWN((ROUNDDOWN((((2*VLOOKUP($AA135, 'EV and Base'!$A$1:$N$671, 10, FALSE))+31+ROUNDDOWN($AD135/4, 0))*$AB135)/100, 0)+5)*1.1, 0))</f>
        <v>61</v>
      </c>
      <c r="AK135" s="21" t="str" cm="1">
        <f t="array" aca="1" ref="AK135" ca="1">IF(NOT(ISNUMBER(INDEX($A:$A, LOOKUP(2, 1 / ($A$1:INDIRECT("$A$"&amp;ROW($A135)) &lt;&gt; ""),ROW($A$1:INDIRECT("$A$"&amp;ROW($A135)))), 1))), "",
ROUNDDOWN((ROUNDDOWN((((2*VLOOKUP($AA135, 'EV and Base'!$A$1:$N$671, 11, FALSE))+30+ROUNDDOWN($AE135/4, 0))*$AB135)/100, 0)+5), 0)
&amp;"-"&amp;
ROUNDDOWN((ROUNDDOWN((((2*VLOOKUP($AA135, 'EV and Base'!$A$1:$N$671, 11, FALSE))+31+ROUNDDOWN($AE135/4, 0))*$AB135)/100, 0)+5), 0))</f>
        <v>46-47</v>
      </c>
      <c r="AL135" s="21" t="str" cm="1">
        <f t="array" aca="1" ref="AL135" ca="1">IF(NOT(ISNUMBER(INDEX($A:$A, LOOKUP(2, 1 / ($A$1:INDIRECT("$A$"&amp;ROW($A135)) &lt;&gt; ""),ROW($A$1:INDIRECT("$A$"&amp;ROW($A135)))), 1))), "",
ROUNDDOWN((ROUNDDOWN((((2*VLOOKUP($AA135, 'EV and Base'!$A$1:$N$671, 12, FALSE))+0+ROUNDDOWN($AF135/4, 0))*$AB135)/100, 0)+5)*0.9, 0)
&amp;"-"&amp;
ROUNDDOWN((ROUNDDOWN((((2*VLOOKUP($AA135, 'EV and Base'!$A$1:$N$671, 12, FALSE))+31+ROUNDDOWN($AF135/4, 0))*$AB135)/100, 0)+5)*0.9, 0))</f>
        <v>20-27</v>
      </c>
      <c r="AM135" s="21" t="str" cm="1">
        <f t="array" aca="1" ref="AM135" ca="1">IF(NOT(ISNUMBER(INDEX($A:$A, LOOKUP(2, 1 / ($A$1:INDIRECT("$A$"&amp;ROW($A135)) &lt;&gt; ""),ROW($A$1:INDIRECT("$A$"&amp;ROW($A135)))), 1))), "",
ROUNDDOWN((ROUNDDOWN((((2*VLOOKUP($AA135, 'EV and Base'!$A$1:$N$671, 13, FALSE))+30+ROUNDDOWN($AG135/4, 0))*$AB135)/100, 0)+5), 0)
&amp;"-"&amp;
ROUNDDOWN((ROUNDDOWN((((2*VLOOKUP($AA135, 'EV and Base'!$A$1:$N$671, 13, FALSE))+31+ROUNDDOWN($AG135/4, 0))*$AB135)/100, 0)+5), 0))</f>
        <v>46-46</v>
      </c>
      <c r="AN135" s="25" cm="1">
        <f t="array" aca="1" ref="AN135" ca="1">IF(NOT(ISNUMBER(INDEX($A:$A, LOOKUP(2, 1 / ($A$1:INDIRECT("$A$"&amp;ROW($A135)) &lt;&gt; ""),ROW($A$1:INDIRECT("$A$"&amp;ROW($A135)))), 1))), "",
ROUNDDOWN((ROUNDDOWN((((2*VLOOKUP($AA135, 'EV and Base'!$A$1:$N$671, 14, FALSE))+31+ROUNDDOWN($AH135/4, 0))*$AB135)/100, 0)+5), 0))</f>
        <v>45</v>
      </c>
      <c r="AO135" s="23" cm="1">
        <f t="array" aca="1" ref="AO135" ca="1">IF(NOT(ISNUMBER(INDEX($A:$A, LOOKUP(2, 1 / ($A$1:INDIRECT("$A$"&amp;ROW($A135)) &lt;&gt; ""),ROW($A$1:INDIRECT("$A$"&amp;ROW($A135)))), 1))), "",
ROUNDDOWN((((2*VLOOKUP($AA135, 'EV and Base'!$A$1:$N$671, 9, FALSE))+31+ROUNDDOWN($AC135/4, 0))*$AB135)/100, 0)+$AB135+10)</f>
        <v>77</v>
      </c>
      <c r="AP135" s="2" cm="1">
        <f t="array" aca="1" ref="AP135" ca="1">IF(NOT(ISNUMBER(INDEX($A:$A, LOOKUP(2, 1 / ($A$1:INDIRECT("$A$"&amp;ROW($A135)) &lt;&gt; ""),ROW($A$1:INDIRECT("$A$"&amp;ROW($A135)))), 1))), "",
ROUNDDOWN((ROUNDDOWN((((2*VLOOKUP($AA135, 'EV and Base'!$A$1:$N$671, 10, FALSE))+31+ROUNDDOWN($AD135/4, 0))*$AB135)/100, 0)+5)*1.1, 0))</f>
        <v>61</v>
      </c>
      <c r="AQ135" s="2" cm="1">
        <f t="array" aca="1" ref="AQ135" ca="1">IF(NOT(ISNUMBER(INDEX($A:$A, LOOKUP(2, 1 / ($A$1:INDIRECT("$A$"&amp;ROW($A135)) &lt;&gt; ""),ROW($A$1:INDIRECT("$A$"&amp;ROW($A135)))), 1))), "",
ROUNDDOWN((ROUNDDOWN((((2*VLOOKUP($AA135, 'EV and Base'!$A$1:$N$671, 11, FALSE))+$AV$2+ROUNDDOWN($AE135/4, 0))*$AB135)/100, 0)+5), 0))</f>
        <v>47</v>
      </c>
      <c r="AR135" s="22" cm="1">
        <f t="array" aca="1" ref="AR135" ca="1">IF(NOT(ISNUMBER(INDEX($A:$A, LOOKUP(2, 1 / ($A$1:INDIRECT("$A$"&amp;ROW($A135)) &lt;&gt; ""),ROW($A$1:INDIRECT("$A$"&amp;ROW($A135)))), 1))), "",
ROUNDDOWN((ROUNDDOWN((((2*VLOOKUP($AA135, 'EV and Base'!$A$1:$N$671, 12, FALSE))+$AW$2+ROUNDDOWN($AF135/4, 0))*$AB135)/100, 0)+5)*0.9, 0))</f>
        <v>24</v>
      </c>
      <c r="AS135" s="2" cm="1">
        <f t="array" aca="1" ref="AS135" ca="1">IF(NOT(ISNUMBER(INDEX($A:$A, LOOKUP(2, 1 / ($A$1:INDIRECT("$A$"&amp;ROW($A135)) &lt;&gt; ""),ROW($A$1:INDIRECT("$A$"&amp;ROW($A135)))), 1))), "",
ROUNDDOWN((ROUNDDOWN((((2*VLOOKUP($AA135, 'EV and Base'!$A$1:$N$671, 13, FALSE))+$AX$2+ROUNDDOWN($AG135/4, 0))*$AB135)/100, 0)+5), 0))</f>
        <v>46</v>
      </c>
      <c r="AT135" s="24" cm="1">
        <f t="array" aca="1" ref="AT135" ca="1">IF(NOT(ISNUMBER(INDEX($A:$A, LOOKUP(2, 1 / ($A$1:INDIRECT("$A$"&amp;ROW($A135)) &lt;&gt; ""),ROW($A$1:INDIRECT("$A$"&amp;ROW($A135)))), 1))), "",
ROUNDDOWN((ROUNDDOWN((((2*VLOOKUP($AA135, 'EV and Base'!$A$1:$N$671, 14, FALSE))+31+ROUNDDOWN($AH135/4, 0))*$AB135)/100, 0)+5), 0))</f>
        <v>45</v>
      </c>
      <c r="AU135" s="28">
        <v>166</v>
      </c>
      <c r="AY135" cm="1">
        <f t="array" aca="1" ref="AY135" ca="1">IF(NOT(ISNUMBER(INDEX($A:$A,LOOKUP(2,1/($A$1:INDIRECT("$A$"&amp;ROW($A135))&lt;&gt;""),ROW($A$1:INDIRECT("$A$"&amp;ROW($A135)))),1))),"",
INDEX($AY:$AY,LOOKUP(2,1/($AY$1:INDIRECT("$AY$"&amp;ROW($AY135)-1)&lt;&gt;""),ROW($AY$1:INDIRECT("$AY$"&amp;ROW($AY135)-1))),1)+$BL135)</f>
        <v>15055</v>
      </c>
      <c r="AZ135" s="3" cm="1">
        <f t="array" aca="1" ref="AZ135" ca="1">IF(NOT(ISNUMBER(INDEX($A:$A, LOOKUP(2, 1 / ($A$1:INDIRECT("$A$"&amp;ROW($A135)) &lt;&gt; ""),ROW($A$1:INDIRECT("$A$"&amp;ROW($A135)))), 1))), "",
VLOOKUP(INDIRECT("$G$"&amp;LOOKUP(2, 1 / ($AY$1:INDIRECT("$AY$"&amp;ROW($AY135)-1) &lt;&gt; ""),ROW($AY$1:INDIRECT("$AY$"&amp;ROW($AY135)-1)))),'EV and Base'!A130:N800,2,FALSE))</f>
        <v>63</v>
      </c>
      <c r="BA135" s="3" cm="1">
        <f t="array" aca="1" ref="BA135" ca="1">IF(NOT(ISNUMBER(INDEX($A:$A, LOOKUP(2, 1 / ($A$1:INDIRECT("$A$"&amp;ROW($A135)) &lt;&gt; ""),ROW($A$1:INDIRECT("$A$"&amp;ROW($A135)))), 1))), "",
INDIRECT("$I$"&amp;LOOKUP(2, 1 / ($AY$1:INDIRECT("$AY$"&amp;ROW($AY135)-1) &lt;&gt; ""),ROW($AY$1:INDIRECT("$AY$"&amp;ROW($AY135)-1)))))</f>
        <v>20</v>
      </c>
      <c r="BB135" s="1" cm="1">
        <f t="array" aca="1" ref="BB135" ca="1">IF(NOT(ISNUMBER(INDEX($A:$A, LOOKUP(2, 1 / ($A$1:INDIRECT("$A$"&amp;ROW($A135)) &lt;&gt; ""),ROW($A$1:INDIRECT("$A$"&amp;ROW($A135)))), 1))), "",
INDIRECT("$AB$"&amp;LOOKUP(2, 1 / ($AY$1:INDIRECT("$AY$"&amp;ROW($AY135)-1) &lt;&gt; ""),ROW($AY$1:INDIRECT("$AY$"&amp;ROW($AY135)-1)))))</f>
        <v>26</v>
      </c>
      <c r="BC135" s="3" cm="1">
        <f t="array" aca="1" ref="BC135" ca="1">IF(NOT(ISNUMBER(INDEX($A:$A,LOOKUP(2,1/($A$1:INDIRECT("$A$"&amp;ROW($A135))&lt;&gt;""),ROW($A$1:INDIRECT("$A$"&amp;ROW($A135)))),1))),"",
$BA135+$BA135+10)</f>
        <v>50</v>
      </c>
      <c r="BD135" s="3" cm="1">
        <f t="array" aca="1" ref="BD135" ca="1">IF(NOT(ISNUMBER(INDEX($A:$A,LOOKUP(2,1/($A$1:INDIRECT("$A$"&amp;ROW($A135))&lt;&gt;""),ROW($A$1:INDIRECT("$A$"&amp;ROW($A135)))),1))),"",
$BA135+$BB135+10)</f>
        <v>56</v>
      </c>
      <c r="BE135" s="3" cm="1">
        <f t="array" aca="1" ref="BE135" ca="1">IF(NOT(ISNUMBER(INDEX($A:$A,LOOKUP(2,1/($A$1:INDIRECT("$A$"&amp;ROW($A135))&lt;&gt;""),ROW($A$1:INDIRECT("$A$"&amp;ROW($A135)))),1))),"",
$BC135*$BC135)</f>
        <v>2500</v>
      </c>
      <c r="BF135" s="3" cm="1">
        <f t="array" aca="1" ref="BF135" ca="1">IF(NOT(ISNUMBER(INDEX($A:$A,LOOKUP(2,1/($A$1:INDIRECT("$A$"&amp;ROW($A135))&lt;&gt;""),ROW($A$1:INDIRECT("$A$"&amp;ROW($A135)))),1))),"",
$BD135*$BD135)</f>
        <v>3136</v>
      </c>
      <c r="BG135" s="3" cm="1">
        <f t="array" aca="1" ref="BG135" ca="1">IF(NOT(ISNUMBER(INDEX($A:$A,LOOKUP(2,1/($A$1:INDIRECT("$A$"&amp;ROW($A135))&lt;&gt;""),ROW($A$1:INDIRECT("$A$"&amp;ROW($A135)))),1))),"",
_xlfn.FLOOR.MATH(1.5*_xlfn.FLOOR.MATH($AZ135*BA135/5)))</f>
        <v>378</v>
      </c>
      <c r="BH135" s="3" cm="1">
        <f t="array" aca="1" ref="BH135" ca="1">IF(NOT(ISNUMBER(INDEX($A:$A, LOOKUP(2, 1 / ($A$1:INDIRECT("$A$"&amp;ROW($A135)) &lt;&gt; ""),ROW($A$1:INDIRECT("$A$"&amp;ROW($A135)))), 1))), "",
_xlfn.FLOOR.MATH($BG135/IF(OR(INDIRECT("$C$"&amp;LOOKUP(2, 1 / ($AY$1:INDIRECT("$AY$"&amp;ROW($AY135)-1) &lt;&gt; ""),ROW($AY$1:INDIRECT("$AY$"&amp;ROW($AY135)-1))))="Multi",
INDIRECT("$C$"&amp;LOOKUP(2, 1 / ($AY$1:INDIRECT("$AY$"&amp;ROW($AY135)-1) &lt;&gt; ""),ROW($AY$1:INDIRECT("$AY$"&amp;ROW($AY135)-1))))="Double"),2,1)))</f>
        <v>378</v>
      </c>
      <c r="BI135" s="3" cm="1">
        <f t="array" aca="1" ref="BI135" ca="1">IF(NOT(ISNUMBER(INDEX($A:$A,LOOKUP(2,1/($A$1:INDIRECT("$A$"&amp;ROW($A135))&lt;&gt;""),ROW($A$1:INDIRECT("$A$"&amp;ROW($A135)))),1))),"",
VLOOKUP($BC135,GameFreakSQRT!$A$1:$B$200,2,FALSE))</f>
        <v>28963</v>
      </c>
      <c r="BJ135" s="3" cm="1">
        <f t="array" aca="1" ref="BJ135" ca="1">IF(NOT(ISNUMBER(INDEX($A:$A,LOOKUP(2,1/($A$1:INDIRECT("$A$"&amp;ROW($A135))&lt;&gt;""),ROW($A$1:INDIRECT("$A$"&amp;ROW($A135)))),1))),"",
VLOOKUP($BD135,GameFreakSQRT!$A$1:$B$200,2,FALSE))</f>
        <v>30652</v>
      </c>
      <c r="BK135" s="3" cm="1">
        <f t="array" aca="1" ref="BK135" ca="1">IF(NOT(ISNUMBER(INDEX($A:$A,LOOKUP(2,1/($A$1:INDIRECT("$A$"&amp;ROW($A135))&lt;&gt;""),ROW($A$1:INDIRECT("$A$"&amp;ROW($A135)))),1))),"",
_xlfn.FLOOR.MATH((($BI135*$BE135)*$BH135)/($BJ135*$BF135))+1)</f>
        <v>285</v>
      </c>
      <c r="BL135" s="3" cm="1">
        <f t="array" aca="1" ref="BL135" ca="1">IF(NOT(ISNUMBER(INDEX($A:$A,LOOKUP(2,1/($A$1:INDIRECT("$A$"&amp;ROW($A135))&lt;&gt;""),ROW($A$1:INDIRECT("$A$"&amp;ROW($A135)))),1))),"",
_xlfn.FLOOR.MATH($BK135*IF(NOT(INDIRECT("$Z$"&amp;LOOKUP(2, 1 / ($AY$1:INDIRECT("$AY$"&amp;ROW($AY135)-1) &lt;&gt; ""),ROW($AY$1:INDIRECT("$AY$"&amp;ROW($AY135)-1))))=""),1.5,1)))</f>
        <v>285</v>
      </c>
      <c r="BM135" s="3" cm="1">
        <f t="array" aca="1" ref="BM135" ca="1">IF(NOT(ISNUMBER(INDEX($A:$A, LOOKUP(2, 1 / ($A$1:INDIRECT("$A$"&amp;ROW($A135)) &lt;&gt; ""),ROW($A$1:INDIRECT("$A$"&amp;ROW($A135)))), 1))), "",
INDIRECT("$Y$"&amp;LOOKUP(2, 1 / ($AY$1:INDIRECT("$AY$"&amp;ROW($AY135)-1) &lt;&gt; ""),ROW($AY$1:INDIRECT("$AY$"&amp;ROW($AY135)-1)))))</f>
        <v>285</v>
      </c>
      <c r="BN135" s="3" t="b">
        <f t="shared" ref="BN135:BN198" ca="1" si="16">IF(OR($BM135="",$BM135=0),"",BL135=BM135)</f>
        <v>1</v>
      </c>
      <c r="CT135" s="3" cm="1">
        <f t="array" aca="1" ref="CT135" ca="1">IF(NOT(ISNUMBER(INDEX($A:$A, LOOKUP(2, 1 / ($A$1:INDIRECT("$A$"&amp;ROW($A135)) &lt;&gt; ""),ROW($A$1:INDIRECT("$A$"&amp;ROW($A135)))), 1))), "",
$AY135-INDEX($AY:$AY, LOOKUP(2, 1 / ($AY$1:INDIRECT("$AV$"&amp;ROW($AY135)-1) &lt;&gt; ""),ROW($AY$1:INDIRECT("$AV$"&amp;ROW($AY135)-1))), 1))</f>
        <v>15055</v>
      </c>
      <c r="CU135" s="3" cm="1">
        <f t="array" aca="1" ref="CU135" ca="1">IF(NOT(ISNUMBER(INDEX($A:$A, LOOKUP(2, 1 / ($A$1:INDIRECT("$A$"&amp;ROW($A135)) &lt;&gt; ""),ROW($A$1:INDIRECT("$A$"&amp;ROW($A135)))), 1))), "",
INDEX($Y:$Y, LOOKUP(2, 1 / ($Y$1:INDIRECT("$Y$"&amp;ROW($Y135)-1) &lt;&gt; ""),ROW($Y$1:INDIRECT("$Y$"&amp;ROW($Y135)-1))), 1))</f>
        <v>285</v>
      </c>
      <c r="CV135" s="1">
        <f ca="1">IFERROR(VLOOKUP($AY135, 'Medium-Slow'!$A$1:$B$101, 2, TRUE),"")</f>
        <v>26</v>
      </c>
    </row>
    <row r="136" spans="1:100" x14ac:dyDescent="0.45">
      <c r="A136" s="69"/>
      <c r="B136" s="69"/>
      <c r="C136" s="69" t="str">
        <f t="shared" si="15"/>
        <v>Single</v>
      </c>
      <c r="D136" s="69"/>
      <c r="E136" s="69"/>
      <c r="F136" s="56">
        <v>2</v>
      </c>
      <c r="G136" s="2" t="s">
        <v>315</v>
      </c>
      <c r="H136" s="2" t="s">
        <v>50</v>
      </c>
      <c r="I136" s="2">
        <v>20</v>
      </c>
      <c r="J136" s="2" t="s">
        <v>120</v>
      </c>
      <c r="K136" s="2" t="s">
        <v>65</v>
      </c>
      <c r="L136" s="2" t="s">
        <v>53</v>
      </c>
      <c r="M136" s="2" t="s">
        <v>101</v>
      </c>
      <c r="N136" s="2" t="s">
        <v>135</v>
      </c>
      <c r="O136" s="2" t="s">
        <v>215</v>
      </c>
      <c r="P136" s="2" t="s">
        <v>235</v>
      </c>
      <c r="Q136" s="2">
        <v>9</v>
      </c>
      <c r="R136" s="2">
        <f>_xlfn.FLOOR.MATH((((2*VLOOKUP(G136, 'EV and Base'!$A$1:$N$671, 9, FALSE))+$Q136)*$I136)/100)+$I136+10</f>
        <v>57</v>
      </c>
      <c r="S136" s="2">
        <f>_xlfn.FLOOR.MATH((_xlfn.FLOOR.MATH((((2*VLOOKUP($G136, 'EV and Base'!$A$1:$N$671, 10, FALSE))+$Q136)*$I136)/100)+5)*
IF(OR($J136="Lonely", $J136="Brave", $J136="Adamant", $J136="Naughty"), 1.1,
IF(OR($J136="Bold", $J136="Timid", $J136="Modest", $J136="Calm"), 0.9, 1)))</f>
        <v>46</v>
      </c>
      <c r="T136" s="2">
        <f>_xlfn.FLOOR.MATH((_xlfn.FLOOR.MATH((((2*VLOOKUP($G136, 'EV and Base'!$A$1:$N$671, 11, FALSE))+$Q136)*$I136)/100)+5)*
IF(OR($J136="Bold", $J136="Relaxed", $J136="Impish", $J136="Lax"), 1.1,
IF(OR($J136="Lonely", $J136="Hasty", $J136="Mild", $J136="Gentle"), 0.9, 1)))</f>
        <v>26</v>
      </c>
      <c r="U136" s="2">
        <f>_xlfn.FLOOR.MATH((_xlfn.FLOOR.MATH((((2*VLOOKUP($G136, 'EV and Base'!$A$1:$N$671, 12, FALSE))+$Q136)*$I136)/100)+5)*
IF(OR($J136="Modest", $J136="Mild", $J136="Quiet", $J136="Rash"), 1.1,
IF(OR($J136="Adamant", $J136="Impish", $J136="Jolly", $J136="Careful"), 0.9, 1)))</f>
        <v>42</v>
      </c>
      <c r="V136" s="2">
        <f>_xlfn.FLOOR.MATH((_xlfn.FLOOR.MATH((((2*VLOOKUP($G136, 'EV and Base'!$A$1:$N$671, 13, FALSE))+$Q136)*$I136)/100)+5)*
IF(OR($J136="Calm", $J136="Gentle", $J136="Sassy", $J136="Careful"), 1.1,
IF(OR($J136="Naughty", $J136="Lax", $J136="Naive", $J136="Rash"), 0.9, 1)))</f>
        <v>23</v>
      </c>
      <c r="W136" s="2">
        <f>_xlfn.FLOOR.MATH((_xlfn.FLOOR.MATH((((2*VLOOKUP($G136, 'EV and Base'!$A$1:$N$671, 14, FALSE))+$Q136)*$I136)/100)+5)*
IF(OR($J136="Timid", $J136="Hasty", $J136="Jolly", $J136="Naive"), 1.1,
IF(OR($J136="Brave", $J136="Relaxed", $J136="Quiet", $J136="Sassy"), 0.9, 1)))</f>
        <v>49</v>
      </c>
      <c r="X136" s="69"/>
      <c r="Y136" s="1">
        <v>675</v>
      </c>
      <c r="AA136" s="23" t="str" cm="1">
        <f t="array" aca="1" ref="AA136" ca="1">IF(NOT(ISNUMBER(INDEX($A:$A,LOOKUP(2,1/($A$1:INDIRECT("$A$"&amp;ROW($A136))&lt;&gt;""),ROW($A$1:INDIRECT("$A$"&amp;ROW($A136)))),1))),"",
IF(NOT(ISNUMBER($A136)),$AA135,
IF($AB136&lt;16,"Lillipup",
IF($AB136&lt;32,"Herdier",
"Stoutland"))))</f>
        <v>Herdier</v>
      </c>
      <c r="AB136" s="25" cm="1">
        <f t="array" aca="1" ref="AB136" ca="1">IF(NOT(ISNUMBER(INDEX($A:$A, LOOKUP(2, 1 / ($A$1:INDIRECT("$A$"&amp;ROW($A136)) &lt;&gt; ""),ROW($A$1:INDIRECT("$A$"&amp;ROW($A136)))), 1))), "",
VLOOKUP($AY136,'Medium-Slow'!$A$1:$B$101,2,TRUE))</f>
        <v>27</v>
      </c>
      <c r="AC136" s="23" cm="1">
        <f t="array" aca="1" ref="AC136" ca="1">IF(NOT(ISNUMBER(INDEX($A:$A, LOOKUP(2, 1 / ($A$1:INDIRECT("$A$"&amp;ROW($A136)) &lt;&gt; ""),ROW($A$1:INDIRECT("$A$"&amp;ROW($A136)))), 1))), "",
INDEX($AC:$AC, LOOKUP(2, 1 / ($AC$1:INDIRECT("$AC$"&amp;ROW($AC136)-1) &lt;&gt; ""),ROW($AC$1:INDIRECT("$AC$"&amp;ROW($AC136)-1))), 1)+
IF(INDEX($AC:$AC, LOOKUP(2, 1 / ($AC$1:INDIRECT("$AC$"&amp;ROW($AC136)-1) &lt;&gt; ""),ROW($AC$1:INDIRECT("$AC$"&amp;ROW($AC136)-1))), 1)+
INDEX($AD:$AD, LOOKUP(2, 1 / ($AD$1:INDIRECT("$AD$"&amp;ROW($AD136)-1) &lt;&gt; ""),ROW($AD$1:INDIRECT("$AD$"&amp;ROW($AD136)-1))), 1)+
INDEX($AE:$AE, LOOKUP(2, 1 / ($AE$1:INDIRECT("$AE$"&amp;ROW($AE136)-1) &lt;&gt; ""),ROW($AE$1:INDIRECT("$AE$"&amp;ROW($AD136)-1))), 1)+
INDEX($AE:$AF, LOOKUP(2, 1 / ($AF$1:INDIRECT("$AF$"&amp;ROW($AF136)-1) &lt;&gt; ""),ROW($AF$1:INDIRECT("$AF$"&amp;ROW($AD136)-1))), 1)+
INDEX($AG:$AG, LOOKUP(2, 1 / ($AG$1:INDIRECT("$AG$"&amp;ROW($AG136)-1) &lt;&gt; ""),ROW($AG$1:INDIRECT("$AG$"&amp;ROW($AD136)-1))), 1)+
INDEX($AH:$AH, LOOKUP(2, 1 / ($AH$1:INDIRECT("$AH$"&amp;ROW($AH136)-1) &lt;&gt; ""),ROW($AH$1:INDIRECT("$AH$"&amp;ROW($AD136)-1))), 1)&gt;=510,0,
IF(INDEX($AC:$AC, LOOKUP(2, 1 / ($AC$1:INDIRECT("$AC$"&amp;ROW($AC136)-1) &lt;&gt; ""),ROW($AC$1:INDIRECT("$AC$"&amp;ROW($AC136)-1))), 1)&gt;=255,0,
VLOOKUP(INDIRECT("$G$"&amp;LOOKUP(2, 1 / ($AC$1:INDIRECT("$AC$"&amp;ROW($AC136)-1) &lt;&gt; ""),ROW($AC$1:INDIRECT("$AC$"&amp;ROW($AC136)-1)))), 'EV and Base'!$A$1:$N$671, 3, FALSE))))</f>
        <v>3</v>
      </c>
      <c r="AD136" s="2" cm="1">
        <f t="array" aca="1" ref="AD136" ca="1">IF(NOT(ISNUMBER(INDEX($A:$A, LOOKUP(2, 1 / ($A$1:INDIRECT("$A$"&amp;ROW($A136)) &lt;&gt; ""),ROW($A$1:INDIRECT("$A$"&amp;ROW($A136)))), 1))), "",
INDEX($AD:$AD, LOOKUP(2, 1 / ($AD$1:INDIRECT("$AD$"&amp;ROW($AD136)-1) &lt;&gt; ""),ROW($AD$1:INDIRECT("$AD$"&amp;ROW($AD136)-1))), 1)+
IF(INDEX($AC:$AC, LOOKUP(2, 1 / ($AC$1:INDIRECT("$AC$"&amp;ROW($AC136)-1) &lt;&gt; ""),ROW($AC$1:INDIRECT("$AC$"&amp;ROW($AC136)-1))), 1)+
INDEX($AD:$AD, LOOKUP(2, 1 / ($AD$1:INDIRECT("$AD$"&amp;ROW($AD136)-1) &lt;&gt; ""),ROW($AD$1:INDIRECT("$AD$"&amp;ROW($AD136)-1))), 1)+
INDEX($AE:$AE, LOOKUP(2, 1 / ($AE$1:INDIRECT("$AE$"&amp;ROW($AE136)-1) &lt;&gt; ""),ROW($AE$1:INDIRECT("$AE$"&amp;ROW($AD136)-1))), 1)+
INDEX($AE:$AF, LOOKUP(2, 1 / ($AF$1:INDIRECT("$AF$"&amp;ROW($AF136)-1) &lt;&gt; ""),ROW($AF$1:INDIRECT("$AF$"&amp;ROW($AD136)-1))), 1)+
INDEX($AG:$AG, LOOKUP(2, 1 / ($AG$1:INDIRECT("$AG$"&amp;ROW($AG136)-1) &lt;&gt; ""),ROW($AG$1:INDIRECT("$AG$"&amp;ROW($AD136)-1))), 1)+
INDEX($AH:$AH, LOOKUP(2, 1 / ($AH$1:INDIRECT("$AH$"&amp;ROW($AH136)-1) &lt;&gt; ""),ROW($AH$1:INDIRECT("$AH$"&amp;ROW($AD136)-1))), 1)&gt;=510,0,
IF(INDEX($AD:$AD, LOOKUP(2, 1 / ($AD$1:INDIRECT("$AD$"&amp;ROW($AD136)-1) &lt;&gt; ""),ROW($AD$1:INDIRECT("$AD$"&amp;ROW($AD136)-1))), 1)&gt;=255,0,
VLOOKUP(INDIRECT("$G$"&amp;LOOKUP(2, 1 / ($AD$1:INDIRECT("$AD$"&amp;ROW($AD136)-1) &lt;&gt; ""),ROW($AD$1:INDIRECT("$AD$"&amp;ROW($AD136)-1)))), 'EV and Base'!$A$1:$N$671, 4, FALSE))))</f>
        <v>35</v>
      </c>
      <c r="AE136" s="2" cm="1">
        <f t="array" aca="1" ref="AE136" ca="1">IF(NOT(ISNUMBER(INDEX($A:$A,LOOKUP(2,1/($A$1:INDIRECT("$A$"&amp;ROW($A136))&lt;&gt;""),ROW($A$1:INDIRECT("$A$"&amp;ROW($A136)))),1))),"",
INDEX($AE:$AE,LOOKUP(2,1/($AE$1:INDIRECT("$AE$"&amp;ROW($AE136)-1)&lt;&gt;""),ROW($AE$1:INDIRECT("$AE$"&amp;ROW($AE136)-1))),1)+
IF(INDEX($AC:$AC,LOOKUP(2,1/($AC$1:INDIRECT("$AC$"&amp;ROW($AC136)-1)&lt;&gt;""),ROW($AC$1:INDIRECT("$AC$"&amp;ROW($AC136)-1))),1)+
INDEX($AD:$AD,LOOKUP(2,1/($AD$1:INDIRECT("$AD$"&amp;ROW($AD136)-1)&lt;&gt;""),ROW($AD$1:INDIRECT("$AD$"&amp;ROW($AD136)-1))),1)+
INDEX($AE:$AE,LOOKUP(2,1/($AE$1:INDIRECT("$AE$"&amp;ROW($AE136)-1)&lt;&gt;""),ROW($AE$1:INDIRECT("$AE$"&amp;ROW($AD136)-1))),1)+
INDEX($AE:$AF,LOOKUP(2,1/($AF$1:INDIRECT("$AF$"&amp;ROW($AF136)-1)&lt;&gt;""),ROW($AF$1:INDIRECT("$AF$"&amp;ROW($AD136)-1))),1)+
INDEX($AG:$AG,LOOKUP(2,1/($AG$1:INDIRECT("$AG$"&amp;ROW($AG136)-1)&lt;&gt;""),ROW($AG$1:INDIRECT("$AG$"&amp;ROW($AD136)-1))),1)+
INDEX($AH:$AH,LOOKUP(2,1/($AH$1:INDIRECT("$AH$"&amp;ROW($AH136)-1)&lt;&gt;""),ROW($AH$1:INDIRECT("$AH$"&amp;ROW($AD136)-1))),1)&gt;=510,0,
IF(INDEX($AE:$AE,LOOKUP(2,1/($AE$1:INDIRECT("$AE$"&amp;ROW($AE136)-1)&lt;&gt;""),ROW($AE$1:INDIRECT("$AE$"&amp;ROW($AE136)-1))),1)&gt;=255,0,
VLOOKUP(INDIRECT("$G$"&amp;LOOKUP(2,1/($AE$1:INDIRECT("$AE$"&amp;ROW($AE136)-1)&lt;&gt;""),ROW($AE$1:INDIRECT("$AE$"&amp;ROW($AE136)-1)))),'EV and Base'!$A$1:$N$671,5,FALSE))))</f>
        <v>7</v>
      </c>
      <c r="AF136" s="2" cm="1">
        <f t="array" aca="1" ref="AF136" ca="1">IF(NOT(ISNUMBER(INDEX($A:$A, LOOKUP(2, 1 / ($A$1:INDIRECT("$A$"&amp;ROW($A136)) &lt;&gt; ""),ROW($A$1:INDIRECT("$A$"&amp;ROW($A136)))), 1))), "",
INDEX($AF:$AF, LOOKUP(2, 1 / ($AF$1:INDIRECT("$AF$"&amp;ROW($AF136)-1) &lt;&gt; ""),ROW($AF$1:INDIRECT("$AF$"&amp;ROW($AF136)-1))), 1)+
IF(INDEX($AC:$AC, LOOKUP(2, 1 / ($AC$1:INDIRECT("$AC$"&amp;ROW($AC136)-1) &lt;&gt; ""),ROW($AC$1:INDIRECT("$AC$"&amp;ROW($AC136)-1))), 1)+
INDEX($AD:$AD, LOOKUP(2, 1 / ($AD$1:INDIRECT("$AD$"&amp;ROW($AD136)-1) &lt;&gt; ""),ROW($AD$1:INDIRECT("$AD$"&amp;ROW($AD136)-1))), 1)+
INDEX($AE:$AE, LOOKUP(2, 1 / ($AE$1:INDIRECT("$AE$"&amp;ROW($AE136)-1) &lt;&gt; ""),ROW($AE$1:INDIRECT("$AE$"&amp;ROW($AD136)-1))), 1)+
INDEX($AE:$AF, LOOKUP(2, 1 / ($AF$1:INDIRECT("$AF$"&amp;ROW($AF136)-1) &lt;&gt; ""),ROW($AF$1:INDIRECT("$AF$"&amp;ROW($AD136)-1))), 1)+
INDEX($AG:$AG, LOOKUP(2, 1 / ($AG$1:INDIRECT("$AG$"&amp;ROW($AG136)-1) &lt;&gt; ""),ROW($AG$1:INDIRECT("$AG$"&amp;ROW($AD136)-1))), 1)+
INDEX($AH:$AH, LOOKUP(2, 1 / ($AH$1:INDIRECT("$AH$"&amp;ROW($AH136)-1) &lt;&gt; ""),ROW($AH$1:INDIRECT("$AH$"&amp;ROW($AD136)-1))), 1)&gt;=510,0,
IF(INDEX($AF:$AF, LOOKUP(2, 1 / ($AF$1:INDIRECT("$AF$"&amp;ROW($AF136)-1) &lt;&gt; ""),ROW($AF$1:INDIRECT("$AF$"&amp;ROW($AF136)-1))), 1)&gt;=255,0,
VLOOKUP(INDIRECT("$G$"&amp;LOOKUP(2, 1 / ($AF$1:INDIRECT("$AF$"&amp;ROW($AF136)-1) &lt;&gt; ""),ROW($AF$1:INDIRECT("$AF$"&amp;ROW($AF136)-1)))), 'EV and Base'!$A$1:$N$671, 6, FALSE))))</f>
        <v>3</v>
      </c>
      <c r="AG136" s="2" cm="1">
        <f t="array" aca="1" ref="AG136" ca="1">IF(NOT(ISNUMBER(INDEX($A:$A, LOOKUP(2, 1 / ($A$1:INDIRECT("$A$"&amp;ROW($A136)) &lt;&gt; ""),ROW($A$1:INDIRECT("$A$"&amp;ROW($A136)))), 1))), "",
INDEX($AG:$AG, LOOKUP(2, 1 / ($AG$1:INDIRECT("$AG$"&amp;ROW($AG136)-1) &lt;&gt; ""),ROW($AG$1:INDIRECT("$AG$"&amp;ROW($AG136)-1))), 1)+
IF(INDEX($AC:$AC, LOOKUP(2, 1 / ($AC$1:INDIRECT("$AC$"&amp;ROW($AC136)-1) &lt;&gt; ""),ROW($AC$1:INDIRECT("$AC$"&amp;ROW($AC136)-1))), 1)+
INDEX($AD:$AD, LOOKUP(2, 1 / ($AD$1:INDIRECT("$AD$"&amp;ROW($AD136)-1) &lt;&gt; ""),ROW($AD$1:INDIRECT("$AD$"&amp;ROW($AD136)-1))), 1)+
INDEX($AE:$AE, LOOKUP(2, 1 / ($AE$1:INDIRECT("$AE$"&amp;ROW($AE136)-1) &lt;&gt; ""),ROW($AE$1:INDIRECT("$AE$"&amp;ROW($AD136)-1))), 1)+
INDEX($AE:$AF, LOOKUP(2, 1 / ($AF$1:INDIRECT("$AF$"&amp;ROW($AF136)-1) &lt;&gt; ""),ROW($AF$1:INDIRECT("$AF$"&amp;ROW($AD136)-1))), 1)+
INDEX($AG:$AG, LOOKUP(2, 1 / ($AG$1:INDIRECT("$AG$"&amp;ROW($AG136)-1) &lt;&gt; ""),ROW($AG$1:INDIRECT("$AG$"&amp;ROW($AD136)-1))), 1)+
INDEX($AH:$AH, LOOKUP(2, 1 / ($AH$1:INDIRECT("$AH$"&amp;ROW($AH136)-1) &lt;&gt; ""),ROW($AH$1:INDIRECT("$AH$"&amp;ROW($AD136)-1))), 1)&gt;=510,0,
IF(INDEX($AG:$AG, LOOKUP(2, 1 / ($AG$1:INDIRECT("$AG$"&amp;ROW($AG136)-1) &lt;&gt; ""),ROW($AG$1:INDIRECT("$AG$"&amp;ROW($AG136)-1))), 1)&gt;=255,0,
VLOOKUP(INDIRECT("$G$"&amp;LOOKUP(2, 1 / ($AG$1:INDIRECT("$AG$"&amp;ROW($AG136)-1) &lt;&gt; ""),ROW($AG$1:INDIRECT("$AG$"&amp;ROW($AG136)-1)))), 'EV and Base'!$A$1:$N$671, 7, FALSE))))</f>
        <v>0</v>
      </c>
      <c r="AH136" s="24" cm="1">
        <f t="array" aca="1" ref="AH136" ca="1">IF(NOT(ISNUMBER(INDEX($A:$A,LOOKUP(2,1/($A$1:INDIRECT("$A$"&amp;ROW($A136))&lt;&gt;""),ROW($A$1:INDIRECT("$A$"&amp;ROW($A136)))),1))),"",
INDEX($AH:$AH,LOOKUP(2,1/($AH$1:INDIRECT("$AH$"&amp;ROW($AH136)-1)&lt;&gt;""),ROW($AH$1:INDIRECT("$AH$"&amp;ROW($AH136)-1))),1)+
IF(INDEX($AC:$AC,LOOKUP(2,1/($AC$1:INDIRECT("$AC$"&amp;ROW($AC136)-1)&lt;&gt;""),ROW($AC$1:INDIRECT("$AC$"&amp;ROW($AC136)-1))),1)+
INDEX($AD:$AD,LOOKUP(2,1/($AD$1:INDIRECT("$AD$"&amp;ROW($AD136)-1)&lt;&gt;""),ROW($AD$1:INDIRECT("$AD$"&amp;ROW($AD136)-1))),1)+
INDEX($AE:$AE,LOOKUP(2,1/($AE$1:INDIRECT("$AE$"&amp;ROW($AE136)-1)&lt;&gt;""),ROW($AE$1:INDIRECT("$AE$"&amp;ROW($AD136)-1))),1)+
INDEX($AE:$AF,LOOKUP(2,1/($AF$1:INDIRECT("$AF$"&amp;ROW($AF136)-1)&lt;&gt;""),ROW($AF$1:INDIRECT("$AF$"&amp;ROW($AD136)-1))),1)+
INDEX($AG:$AG,LOOKUP(2,1/($AG$1:INDIRECT("$AG$"&amp;ROW($AG136)-1)&lt;&gt;""),ROW($AG$1:INDIRECT("$AG$"&amp;ROW($AD136)-1))),1)+
INDEX($AH:$AH,LOOKUP(2,1/($AH$1:INDIRECT("$AH$"&amp;ROW($AH136)-1)&lt;&gt;""),ROW($AH$1:INDIRECT("$AH$"&amp;ROW($AD136)-1))),1)&gt;=510,0,
IF(INDEX($AH:$AH,LOOKUP(2,1/($AH$1:INDIRECT("$AH$"&amp;ROW($AH136)-1)&lt;&gt;""),ROW($AH$1:INDIRECT("$AH$"&amp;ROW($AH136)-1))),1)&gt;=255,0,
VLOOKUP(INDIRECT("$G$"&amp;LOOKUP(2,1/($AH$1:INDIRECT("$AH$"&amp;ROW($AH136)-1)&lt;&gt;""),ROW($AH$1:INDIRECT("$AH$"&amp;ROW($AH136)-1)))),'EV and Base'!$A$1:$N$671,8,FALSE))))</f>
        <v>14</v>
      </c>
      <c r="AI136" s="29" cm="1">
        <f t="array" aca="1" ref="AI136" ca="1">IF(NOT(ISNUMBER(INDEX($A:$A,LOOKUP(2,1/($A$1:INDIRECT("$A$"&amp;ROW($A136))&lt;&gt;""),ROW($A$1:INDIRECT("$A$"&amp;ROW($A136)))),1))),"",
ROUNDDOWN((((2*VLOOKUP($AA136,'EV and Base'!$A$1:$N$671,9,FALSE))+31+ROUNDDOWN($AC136/4,0))*$AB136)/100,0)+$AB136+10)</f>
        <v>80</v>
      </c>
      <c r="AJ136" s="21" cm="1">
        <f t="array" aca="1" ref="AJ136" ca="1">IF(NOT(ISNUMBER(INDEX($A:$A, LOOKUP(2, 1 / ($A$1:INDIRECT("$A$"&amp;ROW($A136)) &lt;&gt; ""),ROW($A$1:INDIRECT("$A$"&amp;ROW($A136)))), 1))), "",
ROUNDDOWN((ROUNDDOWN((((2*VLOOKUP($AA136, 'EV and Base'!$A$1:$N$671, 10, FALSE))+31+ROUNDDOWN($AD136/4, 0))*$AB136)/100, 0)+5)*1.1, 0))</f>
        <v>63</v>
      </c>
      <c r="AK136" s="21" t="str" cm="1">
        <f t="array" aca="1" ref="AK136" ca="1">IF(NOT(ISNUMBER(INDEX($A:$A, LOOKUP(2, 1 / ($A$1:INDIRECT("$A$"&amp;ROW($A136)) &lt;&gt; ""),ROW($A$1:INDIRECT("$A$"&amp;ROW($A136)))), 1))), "",
ROUNDDOWN((ROUNDDOWN((((2*VLOOKUP($AA136, 'EV and Base'!$A$1:$N$671, 11, FALSE))+30+ROUNDDOWN($AE136/4, 0))*$AB136)/100, 0)+5), 0)
&amp;"-"&amp;
ROUNDDOWN((ROUNDDOWN((((2*VLOOKUP($AA136, 'EV and Base'!$A$1:$N$671, 11, FALSE))+31+ROUNDDOWN($AE136/4, 0))*$AB136)/100, 0)+5), 0))</f>
        <v>48-48</v>
      </c>
      <c r="AL136" s="21" t="str" cm="1">
        <f t="array" aca="1" ref="AL136" ca="1">IF(NOT(ISNUMBER(INDEX($A:$A, LOOKUP(2, 1 / ($A$1:INDIRECT("$A$"&amp;ROW($A136)) &lt;&gt; ""),ROW($A$1:INDIRECT("$A$"&amp;ROW($A136)))), 1))), "",
ROUNDDOWN((ROUNDDOWN((((2*VLOOKUP($AA136, 'EV and Base'!$A$1:$N$671, 12, FALSE))+0+ROUNDDOWN($AF136/4, 0))*$AB136)/100, 0)+5)*0.9, 0)
&amp;"-"&amp;
ROUNDDOWN((ROUNDDOWN((((2*VLOOKUP($AA136, 'EV and Base'!$A$1:$N$671, 12, FALSE))+31+ROUNDDOWN($AF136/4, 0))*$AB136)/100, 0)+5)*0.9, 0))</f>
        <v>20-28</v>
      </c>
      <c r="AM136" s="21" t="str" cm="1">
        <f t="array" aca="1" ref="AM136" ca="1">IF(NOT(ISNUMBER(INDEX($A:$A, LOOKUP(2, 1 / ($A$1:INDIRECT("$A$"&amp;ROW($A136)) &lt;&gt; ""),ROW($A$1:INDIRECT("$A$"&amp;ROW($A136)))), 1))), "",
ROUNDDOWN((ROUNDDOWN((((2*VLOOKUP($AA136, 'EV and Base'!$A$1:$N$671, 13, FALSE))+30+ROUNDDOWN($AG136/4, 0))*$AB136)/100, 0)+5), 0)
&amp;"-"&amp;
ROUNDDOWN((ROUNDDOWN((((2*VLOOKUP($AA136, 'EV and Base'!$A$1:$N$671, 13, FALSE))+31+ROUNDDOWN($AG136/4, 0))*$AB136)/100, 0)+5), 0))</f>
        <v>48-48</v>
      </c>
      <c r="AN136" s="25" cm="1">
        <f t="array" aca="1" ref="AN136" ca="1">IF(NOT(ISNUMBER(INDEX($A:$A, LOOKUP(2, 1 / ($A$1:INDIRECT("$A$"&amp;ROW($A136)) &lt;&gt; ""),ROW($A$1:INDIRECT("$A$"&amp;ROW($A136)))), 1))), "",
ROUNDDOWN((ROUNDDOWN((((2*VLOOKUP($AA136, 'EV and Base'!$A$1:$N$671, 14, FALSE))+31+ROUNDDOWN($AH136/4, 0))*$AB136)/100, 0)+5), 0))</f>
        <v>46</v>
      </c>
      <c r="AO136" s="23" cm="1">
        <f t="array" aca="1" ref="AO136" ca="1">IF(NOT(ISNUMBER(INDEX($A:$A, LOOKUP(2, 1 / ($A$1:INDIRECT("$A$"&amp;ROW($A136)) &lt;&gt; ""),ROW($A$1:INDIRECT("$A$"&amp;ROW($A136)))), 1))), "",
ROUNDDOWN((((2*VLOOKUP($AA136, 'EV and Base'!$A$1:$N$671, 9, FALSE))+31+ROUNDDOWN($AC136/4, 0))*$AB136)/100, 0)+$AB136+10)</f>
        <v>80</v>
      </c>
      <c r="AP136" s="2" cm="1">
        <f t="array" aca="1" ref="AP136" ca="1">IF(NOT(ISNUMBER(INDEX($A:$A, LOOKUP(2, 1 / ($A$1:INDIRECT("$A$"&amp;ROW($A136)) &lt;&gt; ""),ROW($A$1:INDIRECT("$A$"&amp;ROW($A136)))), 1))), "",
ROUNDDOWN((ROUNDDOWN((((2*VLOOKUP($AA136, 'EV and Base'!$A$1:$N$671, 10, FALSE))+31+ROUNDDOWN($AD136/4, 0))*$AB136)/100, 0)+5)*1.1, 0))</f>
        <v>63</v>
      </c>
      <c r="AQ136" s="2" cm="1">
        <f t="array" aca="1" ref="AQ136" ca="1">IF(NOT(ISNUMBER(INDEX($A:$A, LOOKUP(2, 1 / ($A$1:INDIRECT("$A$"&amp;ROW($A136)) &lt;&gt; ""),ROW($A$1:INDIRECT("$A$"&amp;ROW($A136)))), 1))), "",
ROUNDDOWN((ROUNDDOWN((((2*VLOOKUP($AA136, 'EV and Base'!$A$1:$N$671, 11, FALSE))+$AV$2+ROUNDDOWN($AE136/4, 0))*$AB136)/100, 0)+5), 0))</f>
        <v>48</v>
      </c>
      <c r="AR136" s="22" cm="1">
        <f t="array" aca="1" ref="AR136" ca="1">IF(NOT(ISNUMBER(INDEX($A:$A, LOOKUP(2, 1 / ($A$1:INDIRECT("$A$"&amp;ROW($A136)) &lt;&gt; ""),ROW($A$1:INDIRECT("$A$"&amp;ROW($A136)))), 1))), "",
ROUNDDOWN((ROUNDDOWN((((2*VLOOKUP($AA136, 'EV and Base'!$A$1:$N$671, 12, FALSE))+$AW$2+ROUNDDOWN($AF136/4, 0))*$AB136)/100, 0)+5)*0.9, 0))</f>
        <v>25</v>
      </c>
      <c r="AS136" s="2" cm="1">
        <f t="array" aca="1" ref="AS136" ca="1">IF(NOT(ISNUMBER(INDEX($A:$A, LOOKUP(2, 1 / ($A$1:INDIRECT("$A$"&amp;ROW($A136)) &lt;&gt; ""),ROW($A$1:INDIRECT("$A$"&amp;ROW($A136)))), 1))), "",
ROUNDDOWN((ROUNDDOWN((((2*VLOOKUP($AA136, 'EV and Base'!$A$1:$N$671, 13, FALSE))+$AX$2+ROUNDDOWN($AG136/4, 0))*$AB136)/100, 0)+5), 0))</f>
        <v>48</v>
      </c>
      <c r="AT136" s="24" cm="1">
        <f t="array" aca="1" ref="AT136" ca="1">IF(NOT(ISNUMBER(INDEX($A:$A, LOOKUP(2, 1 / ($A$1:INDIRECT("$A$"&amp;ROW($A136)) &lt;&gt; ""),ROW($A$1:INDIRECT("$A$"&amp;ROW($A136)))), 1))), "",
ROUNDDOWN((ROUNDDOWN((((2*VLOOKUP($AA136, 'EV and Base'!$A$1:$N$671, 14, FALSE))+31+ROUNDDOWN($AH136/4, 0))*$AB136)/100, 0)+5), 0))</f>
        <v>46</v>
      </c>
      <c r="AU136" s="28">
        <v>170</v>
      </c>
      <c r="AY136" cm="1">
        <f t="array" aca="1" ref="AY136" ca="1">IF(NOT(ISNUMBER(INDEX($A:$A,LOOKUP(2,1/($A$1:INDIRECT("$A$"&amp;ROW($A136))&lt;&gt;""),ROW($A$1:INDIRECT("$A$"&amp;ROW($A136)))),1))),"",
INDEX($AY:$AY,LOOKUP(2,1/($AY$1:INDIRECT("$AY$"&amp;ROW($AY136)-1)&lt;&gt;""),ROW($AY$1:INDIRECT("$AY$"&amp;ROW($AY136)-1))),1)+$BL136)</f>
        <v>15861</v>
      </c>
      <c r="AZ136" s="3" cm="1">
        <f t="array" aca="1" ref="AZ136" ca="1">IF(NOT(ISNUMBER(INDEX($A:$A, LOOKUP(2, 1 / ($A$1:INDIRECT("$A$"&amp;ROW($A136)) &lt;&gt; ""),ROW($A$1:INDIRECT("$A$"&amp;ROW($A136)))), 1))), "",
VLOOKUP(INDIRECT("$G$"&amp;LOOKUP(2, 1 / ($AY$1:INDIRECT("$AY$"&amp;ROW($AY136)-1) &lt;&gt; ""),ROW($AY$1:INDIRECT("$AY$"&amp;ROW($AY136)-1)))),'EV and Base'!A131:N801,2,FALSE))</f>
        <v>146</v>
      </c>
      <c r="BA136" s="3" cm="1">
        <f t="array" aca="1" ref="BA136" ca="1">IF(NOT(ISNUMBER(INDEX($A:$A, LOOKUP(2, 1 / ($A$1:INDIRECT("$A$"&amp;ROW($A136)) &lt;&gt; ""),ROW($A$1:INDIRECT("$A$"&amp;ROW($A136)))), 1))), "",
INDIRECT("$I$"&amp;LOOKUP(2, 1 / ($AY$1:INDIRECT("$AY$"&amp;ROW($AY136)-1) &lt;&gt; ""),ROW($AY$1:INDIRECT("$AY$"&amp;ROW($AY136)-1)))))</f>
        <v>22</v>
      </c>
      <c r="BB136" s="1" cm="1">
        <f t="array" aca="1" ref="BB136" ca="1">IF(NOT(ISNUMBER(INDEX($A:$A, LOOKUP(2, 1 / ($A$1:INDIRECT("$A$"&amp;ROW($A136)) &lt;&gt; ""),ROW($A$1:INDIRECT("$A$"&amp;ROW($A136)))), 1))), "",
INDIRECT("$AB$"&amp;LOOKUP(2, 1 / ($AY$1:INDIRECT("$AY$"&amp;ROW($AY136)-1) &lt;&gt; ""),ROW($AY$1:INDIRECT("$AY$"&amp;ROW($AY136)-1)))))</f>
        <v>26</v>
      </c>
      <c r="BC136" s="3" cm="1">
        <f t="array" aca="1" ref="BC136" ca="1">IF(NOT(ISNUMBER(INDEX($A:$A,LOOKUP(2,1/($A$1:INDIRECT("$A$"&amp;ROW($A136))&lt;&gt;""),ROW($A$1:INDIRECT("$A$"&amp;ROW($A136)))),1))),"",
$BA136+$BA136+10)</f>
        <v>54</v>
      </c>
      <c r="BD136" s="3" cm="1">
        <f t="array" aca="1" ref="BD136" ca="1">IF(NOT(ISNUMBER(INDEX($A:$A,LOOKUP(2,1/($A$1:INDIRECT("$A$"&amp;ROW($A136))&lt;&gt;""),ROW($A$1:INDIRECT("$A$"&amp;ROW($A136)))),1))),"",
$BA136+$BB136+10)</f>
        <v>58</v>
      </c>
      <c r="BE136" s="3" cm="1">
        <f t="array" aca="1" ref="BE136" ca="1">IF(NOT(ISNUMBER(INDEX($A:$A,LOOKUP(2,1/($A$1:INDIRECT("$A$"&amp;ROW($A136))&lt;&gt;""),ROW($A$1:INDIRECT("$A$"&amp;ROW($A136)))),1))),"",
$BC136*$BC136)</f>
        <v>2916</v>
      </c>
      <c r="BF136" s="3" cm="1">
        <f t="array" aca="1" ref="BF136" ca="1">IF(NOT(ISNUMBER(INDEX($A:$A,LOOKUP(2,1/($A$1:INDIRECT("$A$"&amp;ROW($A136))&lt;&gt;""),ROW($A$1:INDIRECT("$A$"&amp;ROW($A136)))),1))),"",
$BD136*$BD136)</f>
        <v>3364</v>
      </c>
      <c r="BG136" s="3" cm="1">
        <f t="array" aca="1" ref="BG136" ca="1">IF(NOT(ISNUMBER(INDEX($A:$A,LOOKUP(2,1/($A$1:INDIRECT("$A$"&amp;ROW($A136))&lt;&gt;""),ROW($A$1:INDIRECT("$A$"&amp;ROW($A136)))),1))),"",
_xlfn.FLOOR.MATH(1.5*_xlfn.FLOOR.MATH($AZ136*BA136/5)))</f>
        <v>963</v>
      </c>
      <c r="BH136" s="3" cm="1">
        <f t="array" aca="1" ref="BH136" ca="1">IF(NOT(ISNUMBER(INDEX($A:$A, LOOKUP(2, 1 / ($A$1:INDIRECT("$A$"&amp;ROW($A136)) &lt;&gt; ""),ROW($A$1:INDIRECT("$A$"&amp;ROW($A136)))), 1))), "",
_xlfn.FLOOR.MATH($BG136/IF(OR(INDIRECT("$C$"&amp;LOOKUP(2, 1 / ($AY$1:INDIRECT("$AY$"&amp;ROW($AY136)-1) &lt;&gt; ""),ROW($AY$1:INDIRECT("$AY$"&amp;ROW($AY136)-1))))="Multi",
INDIRECT("$C$"&amp;LOOKUP(2, 1 / ($AY$1:INDIRECT("$AY$"&amp;ROW($AY136)-1) &lt;&gt; ""),ROW($AY$1:INDIRECT("$AY$"&amp;ROW($AY136)-1))))="Double"),2,1)))</f>
        <v>963</v>
      </c>
      <c r="BI136" s="3" cm="1">
        <f t="array" aca="1" ref="BI136" ca="1">IF(NOT(ISNUMBER(INDEX($A:$A,LOOKUP(2,1/($A$1:INDIRECT("$A$"&amp;ROW($A136))&lt;&gt;""),ROW($A$1:INDIRECT("$A$"&amp;ROW($A136)))),1))),"",
VLOOKUP($BC136,GameFreakSQRT!$A$1:$B$200,2,FALSE))</f>
        <v>30099</v>
      </c>
      <c r="BJ136" s="3" cm="1">
        <f t="array" aca="1" ref="BJ136" ca="1">IF(NOT(ISNUMBER(INDEX($A:$A,LOOKUP(2,1/($A$1:INDIRECT("$A$"&amp;ROW($A136))&lt;&gt;""),ROW($A$1:INDIRECT("$A$"&amp;ROW($A136)))),1))),"",
VLOOKUP($BD136,GameFreakSQRT!$A$1:$B$200,2,FALSE))</f>
        <v>31194</v>
      </c>
      <c r="BK136" s="3" cm="1">
        <f t="array" aca="1" ref="BK136" ca="1">IF(NOT(ISNUMBER(INDEX($A:$A,LOOKUP(2,1/($A$1:INDIRECT("$A$"&amp;ROW($A136))&lt;&gt;""),ROW($A$1:INDIRECT("$A$"&amp;ROW($A136)))),1))),"",
_xlfn.FLOOR.MATH((($BI136*$BE136)*$BH136)/($BJ136*$BF136))+1)</f>
        <v>806</v>
      </c>
      <c r="BL136" s="3" cm="1">
        <f t="array" aca="1" ref="BL136" ca="1">IF(NOT(ISNUMBER(INDEX($A:$A,LOOKUP(2,1/($A$1:INDIRECT("$A$"&amp;ROW($A136))&lt;&gt;""),ROW($A$1:INDIRECT("$A$"&amp;ROW($A136)))),1))),"",
_xlfn.FLOOR.MATH($BK136*IF(NOT(INDIRECT("$Z$"&amp;LOOKUP(2, 1 / ($AY$1:INDIRECT("$AY$"&amp;ROW($AY136)-1) &lt;&gt; ""),ROW($AY$1:INDIRECT("$AY$"&amp;ROW($AY136)-1))))=""),1.5,1)))</f>
        <v>806</v>
      </c>
      <c r="BM136" s="3" cm="1">
        <f t="array" aca="1" ref="BM136" ca="1">IF(NOT(ISNUMBER(INDEX($A:$A, LOOKUP(2, 1 / ($A$1:INDIRECT("$A$"&amp;ROW($A136)) &lt;&gt; ""),ROW($A$1:INDIRECT("$A$"&amp;ROW($A136)))), 1))), "",
INDIRECT("$Y$"&amp;LOOKUP(2, 1 / ($AY$1:INDIRECT("$AY$"&amp;ROW($AY136)-1) &lt;&gt; ""),ROW($AY$1:INDIRECT("$AY$"&amp;ROW($AY136)-1)))))</f>
        <v>806</v>
      </c>
      <c r="BN136" s="3" t="b">
        <f t="shared" ca="1" si="16"/>
        <v>1</v>
      </c>
      <c r="CT136" s="3" cm="1">
        <f t="array" aca="1" ref="CT136" ca="1">IF(NOT(ISNUMBER(INDEX($A:$A, LOOKUP(2, 1 / ($A$1:INDIRECT("$A$"&amp;ROW($A136)) &lt;&gt; ""),ROW($A$1:INDIRECT("$A$"&amp;ROW($A136)))), 1))), "",
$AY136-INDEX($AY:$AY, LOOKUP(2, 1 / ($AY$1:INDIRECT("$AV$"&amp;ROW($AY136)-1) &lt;&gt; ""),ROW($AY$1:INDIRECT("$AV$"&amp;ROW($AY136)-1))), 1))</f>
        <v>15861</v>
      </c>
      <c r="CU136" s="3" cm="1">
        <f t="array" aca="1" ref="CU136" ca="1">IF(NOT(ISNUMBER(INDEX($A:$A, LOOKUP(2, 1 / ($A$1:INDIRECT("$A$"&amp;ROW($A136)) &lt;&gt; ""),ROW($A$1:INDIRECT("$A$"&amp;ROW($A136)))), 1))), "",
INDEX($Y:$Y, LOOKUP(2, 1 / ($Y$1:INDIRECT("$Y$"&amp;ROW($Y136)-1) &lt;&gt; ""),ROW($Y$1:INDIRECT("$Y$"&amp;ROW($Y136)-1))), 1))</f>
        <v>806</v>
      </c>
      <c r="CV136" s="1">
        <f ca="1">IFERROR(VLOOKUP($AY136, 'Medium-Slow'!$A$1:$B$101, 2, TRUE),"")</f>
        <v>27</v>
      </c>
    </row>
    <row r="137" spans="1:100" x14ac:dyDescent="0.45">
      <c r="A137" s="56" t="s">
        <v>75</v>
      </c>
      <c r="B137" s="56" t="s">
        <v>316</v>
      </c>
      <c r="C137" s="56" t="s">
        <v>46</v>
      </c>
      <c r="D137" s="56" t="s">
        <v>300</v>
      </c>
      <c r="E137" s="56" t="s">
        <v>301</v>
      </c>
      <c r="F137" s="56">
        <v>1</v>
      </c>
      <c r="G137" s="2" t="s">
        <v>317</v>
      </c>
      <c r="H137" s="2" t="s">
        <v>50</v>
      </c>
      <c r="I137" s="2">
        <v>19</v>
      </c>
      <c r="J137" s="2" t="s">
        <v>92</v>
      </c>
      <c r="K137" s="2" t="s">
        <v>318</v>
      </c>
      <c r="L137" s="2" t="s">
        <v>53</v>
      </c>
      <c r="M137" s="2" t="s">
        <v>319</v>
      </c>
      <c r="N137" s="2" t="s">
        <v>163</v>
      </c>
      <c r="O137" s="2" t="s">
        <v>320</v>
      </c>
      <c r="P137" s="2" t="s">
        <v>321</v>
      </c>
      <c r="Q137" s="2">
        <v>0</v>
      </c>
      <c r="R137" s="2">
        <f>_xlfn.FLOOR.MATH((((2*VLOOKUP(G137, 'EV and Base'!$A$1:$N$671, 9, FALSE))+$Q137)*$I137)/100)+$I137+10</f>
        <v>55</v>
      </c>
      <c r="S137" s="2">
        <f>_xlfn.FLOOR.MATH((_xlfn.FLOOR.MATH((((2*VLOOKUP($G137, 'EV and Base'!$A$1:$N$671, 10, FALSE))+$Q137)*$I137)/100)+5)*
IF(OR($J137="Lonely", $J137="Brave", $J137="Adamant", $J137="Naughty"), 1.1,
IF(OR($J137="Bold", $J137="Timid", $J137="Modest", $J137="Calm"), 0.9, 1)))</f>
        <v>35</v>
      </c>
      <c r="T137" s="2">
        <f>_xlfn.FLOOR.MATH((_xlfn.FLOOR.MATH((((2*VLOOKUP($G137, 'EV and Base'!$A$1:$N$671, 11, FALSE))+$Q137)*$I137)/100)+5)*
IF(OR($J137="Bold", $J137="Relaxed", $J137="Impish", $J137="Lax"), 1.1,
IF(OR($J137="Lonely", $J137="Hasty", $J137="Mild", $J137="Gentle"), 0.9, 1)))</f>
        <v>22</v>
      </c>
      <c r="U137" s="2">
        <f>_xlfn.FLOOR.MATH((_xlfn.FLOOR.MATH((((2*VLOOKUP($G137, 'EV and Base'!$A$1:$N$671, 12, FALSE))+$Q137)*$I137)/100)+5)*
IF(OR($J137="Modest", $J137="Mild", $J137="Quiet", $J137="Rash"), 1.1,
IF(OR($J137="Adamant", $J137="Impish", $J137="Jolly", $J137="Careful"), 0.9, 1)))</f>
        <v>11</v>
      </c>
      <c r="V137" s="2">
        <f>_xlfn.FLOOR.MATH((_xlfn.FLOOR.MATH((((2*VLOOKUP($G137, 'EV and Base'!$A$1:$N$671, 13, FALSE))+$Q137)*$I137)/100)+5)*
IF(OR($J137="Calm", $J137="Gentle", $J137="Sassy", $J137="Careful"), 1.1,
IF(OR($J137="Naughty", $J137="Lax", $J137="Naive", $J137="Rash"), 0.9, 1)))</f>
        <v>22</v>
      </c>
      <c r="W137" s="2">
        <f>_xlfn.FLOOR.MATH((_xlfn.FLOOR.MATH((((2*VLOOKUP($G137, 'EV and Base'!$A$1:$N$671, 14, FALSE))+$Q137)*$I137)/100)+5)*
IF(OR($J137="Timid", $J137="Hasty", $J137="Jolly", $J137="Naive"), 1.1,
IF(OR($J137="Brave", $J137="Relaxed", $J137="Quiet", $J137="Sassy"), 0.9, 1)))</f>
        <v>24</v>
      </c>
      <c r="X137" s="56">
        <v>456</v>
      </c>
      <c r="AA137" s="23" t="str" cm="1">
        <f t="array" aca="1" ref="AA137" ca="1">IF(NOT(ISNUMBER(INDEX($A:$A,LOOKUP(2,1/($A$1:INDIRECT("$A$"&amp;ROW($A137))&lt;&gt;""),ROW($A$1:INDIRECT("$A$"&amp;ROW($A137)))),1))),"",
IF(NOT(ISNUMBER($A137)),$AA136,
IF($AB137&lt;16,"Lillipup",
IF($AB137&lt;32,"Herdier",
"Stoutland"))))</f>
        <v/>
      </c>
      <c r="AB137" s="25" t="str" cm="1">
        <f t="array" aca="1" ref="AB137" ca="1">IF(NOT(ISNUMBER(INDEX($A:$A, LOOKUP(2, 1 / ($A$1:INDIRECT("$A$"&amp;ROW($A137)) &lt;&gt; ""),ROW($A$1:INDIRECT("$A$"&amp;ROW($A137)))), 1))), "",
VLOOKUP($AY137,'Medium-Slow'!$A$1:$B$101,2,TRUE))</f>
        <v/>
      </c>
      <c r="AC137" s="23" t="str" cm="1">
        <f t="array" aca="1" ref="AC137" ca="1">IF(NOT(ISNUMBER(INDEX($A:$A, LOOKUP(2, 1 / ($A$1:INDIRECT("$A$"&amp;ROW($A137)) &lt;&gt; ""),ROW($A$1:INDIRECT("$A$"&amp;ROW($A137)))), 1))), "",
INDEX($AC:$AC, LOOKUP(2, 1 / ($AC$1:INDIRECT("$AC$"&amp;ROW($AC137)-1) &lt;&gt; ""),ROW($AC$1:INDIRECT("$AC$"&amp;ROW($AC137)-1))), 1)+
IF(INDEX($AC:$AC, LOOKUP(2, 1 / ($AC$1:INDIRECT("$AC$"&amp;ROW($AC137)-1) &lt;&gt; ""),ROW($AC$1:INDIRECT("$AC$"&amp;ROW($AC137)-1))), 1)+
INDEX($AD:$AD, LOOKUP(2, 1 / ($AD$1:INDIRECT("$AD$"&amp;ROW($AD137)-1) &lt;&gt; ""),ROW($AD$1:INDIRECT("$AD$"&amp;ROW($AD137)-1))), 1)+
INDEX($AE:$AE, LOOKUP(2, 1 / ($AE$1:INDIRECT("$AE$"&amp;ROW($AE137)-1) &lt;&gt; ""),ROW($AE$1:INDIRECT("$AE$"&amp;ROW($AD137)-1))), 1)+
INDEX($AE:$AF, LOOKUP(2, 1 / ($AF$1:INDIRECT("$AF$"&amp;ROW($AF137)-1) &lt;&gt; ""),ROW($AF$1:INDIRECT("$AF$"&amp;ROW($AD137)-1))), 1)+
INDEX($AG:$AG, LOOKUP(2, 1 / ($AG$1:INDIRECT("$AG$"&amp;ROW($AG137)-1) &lt;&gt; ""),ROW($AG$1:INDIRECT("$AG$"&amp;ROW($AD137)-1))), 1)+
INDEX($AH:$AH, LOOKUP(2, 1 / ($AH$1:INDIRECT("$AH$"&amp;ROW($AH137)-1) &lt;&gt; ""),ROW($AH$1:INDIRECT("$AH$"&amp;ROW($AD137)-1))), 1)&gt;=510,0,
IF(INDEX($AC:$AC, LOOKUP(2, 1 / ($AC$1:INDIRECT("$AC$"&amp;ROW($AC137)-1) &lt;&gt; ""),ROW($AC$1:INDIRECT("$AC$"&amp;ROW($AC137)-1))), 1)&gt;=255,0,
VLOOKUP(INDIRECT("$G$"&amp;LOOKUP(2, 1 / ($AC$1:INDIRECT("$AC$"&amp;ROW($AC137)-1) &lt;&gt; ""),ROW($AC$1:INDIRECT("$AC$"&amp;ROW($AC137)-1)))), 'EV and Base'!$A$1:$N$671, 3, FALSE))))</f>
        <v/>
      </c>
      <c r="AD137" s="2" t="str" cm="1">
        <f t="array" aca="1" ref="AD137" ca="1">IF(NOT(ISNUMBER(INDEX($A:$A, LOOKUP(2, 1 / ($A$1:INDIRECT("$A$"&amp;ROW($A137)) &lt;&gt; ""),ROW($A$1:INDIRECT("$A$"&amp;ROW($A137)))), 1))), "",
INDEX($AD:$AD, LOOKUP(2, 1 / ($AD$1:INDIRECT("$AD$"&amp;ROW($AD137)-1) &lt;&gt; ""),ROW($AD$1:INDIRECT("$AD$"&amp;ROW($AD137)-1))), 1)+
IF(INDEX($AC:$AC, LOOKUP(2, 1 / ($AC$1:INDIRECT("$AC$"&amp;ROW($AC137)-1) &lt;&gt; ""),ROW($AC$1:INDIRECT("$AC$"&amp;ROW($AC137)-1))), 1)+
INDEX($AD:$AD, LOOKUP(2, 1 / ($AD$1:INDIRECT("$AD$"&amp;ROW($AD137)-1) &lt;&gt; ""),ROW($AD$1:INDIRECT("$AD$"&amp;ROW($AD137)-1))), 1)+
INDEX($AE:$AE, LOOKUP(2, 1 / ($AE$1:INDIRECT("$AE$"&amp;ROW($AE137)-1) &lt;&gt; ""),ROW($AE$1:INDIRECT("$AE$"&amp;ROW($AD137)-1))), 1)+
INDEX($AE:$AF, LOOKUP(2, 1 / ($AF$1:INDIRECT("$AF$"&amp;ROW($AF137)-1) &lt;&gt; ""),ROW($AF$1:INDIRECT("$AF$"&amp;ROW($AD137)-1))), 1)+
INDEX($AG:$AG, LOOKUP(2, 1 / ($AG$1:INDIRECT("$AG$"&amp;ROW($AG137)-1) &lt;&gt; ""),ROW($AG$1:INDIRECT("$AG$"&amp;ROW($AD137)-1))), 1)+
INDEX($AH:$AH, LOOKUP(2, 1 / ($AH$1:INDIRECT("$AH$"&amp;ROW($AH137)-1) &lt;&gt; ""),ROW($AH$1:INDIRECT("$AH$"&amp;ROW($AD137)-1))), 1)&gt;=510,0,
IF(INDEX($AD:$AD, LOOKUP(2, 1 / ($AD$1:INDIRECT("$AD$"&amp;ROW($AD137)-1) &lt;&gt; ""),ROW($AD$1:INDIRECT("$AD$"&amp;ROW($AD137)-1))), 1)&gt;=255,0,
VLOOKUP(INDIRECT("$G$"&amp;LOOKUP(2, 1 / ($AD$1:INDIRECT("$AD$"&amp;ROW($AD137)-1) &lt;&gt; ""),ROW($AD$1:INDIRECT("$AD$"&amp;ROW($AD137)-1)))), 'EV and Base'!$A$1:$N$671, 4, FALSE))))</f>
        <v/>
      </c>
      <c r="AE137" s="2" t="str" cm="1">
        <f t="array" aca="1" ref="AE137" ca="1">IF(NOT(ISNUMBER(INDEX($A:$A,LOOKUP(2,1/($A$1:INDIRECT("$A$"&amp;ROW($A137))&lt;&gt;""),ROW($A$1:INDIRECT("$A$"&amp;ROW($A137)))),1))),"",
INDEX($AE:$AE,LOOKUP(2,1/($AE$1:INDIRECT("$AE$"&amp;ROW($AE137)-1)&lt;&gt;""),ROW($AE$1:INDIRECT("$AE$"&amp;ROW($AE137)-1))),1)+
IF(INDEX($AC:$AC,LOOKUP(2,1/($AC$1:INDIRECT("$AC$"&amp;ROW($AC137)-1)&lt;&gt;""),ROW($AC$1:INDIRECT("$AC$"&amp;ROW($AC137)-1))),1)+
INDEX($AD:$AD,LOOKUP(2,1/($AD$1:INDIRECT("$AD$"&amp;ROW($AD137)-1)&lt;&gt;""),ROW($AD$1:INDIRECT("$AD$"&amp;ROW($AD137)-1))),1)+
INDEX($AE:$AE,LOOKUP(2,1/($AE$1:INDIRECT("$AE$"&amp;ROW($AE137)-1)&lt;&gt;""),ROW($AE$1:INDIRECT("$AE$"&amp;ROW($AD137)-1))),1)+
INDEX($AE:$AF,LOOKUP(2,1/($AF$1:INDIRECT("$AF$"&amp;ROW($AF137)-1)&lt;&gt;""),ROW($AF$1:INDIRECT("$AF$"&amp;ROW($AD137)-1))),1)+
INDEX($AG:$AG,LOOKUP(2,1/($AG$1:INDIRECT("$AG$"&amp;ROW($AG137)-1)&lt;&gt;""),ROW($AG$1:INDIRECT("$AG$"&amp;ROW($AD137)-1))),1)+
INDEX($AH:$AH,LOOKUP(2,1/($AH$1:INDIRECT("$AH$"&amp;ROW($AH137)-1)&lt;&gt;""),ROW($AH$1:INDIRECT("$AH$"&amp;ROW($AD137)-1))),1)&gt;=510,0,
IF(INDEX($AE:$AE,LOOKUP(2,1/($AE$1:INDIRECT("$AE$"&amp;ROW($AE137)-1)&lt;&gt;""),ROW($AE$1:INDIRECT("$AE$"&amp;ROW($AE137)-1))),1)&gt;=255,0,
VLOOKUP(INDIRECT("$G$"&amp;LOOKUP(2,1/($AE$1:INDIRECT("$AE$"&amp;ROW($AE137)-1)&lt;&gt;""),ROW($AE$1:INDIRECT("$AE$"&amp;ROW($AE137)-1)))),'EV and Base'!$A$1:$N$671,5,FALSE))))</f>
        <v/>
      </c>
      <c r="AF137" s="2" t="str" cm="1">
        <f t="array" aca="1" ref="AF137" ca="1">IF(NOT(ISNUMBER(INDEX($A:$A, LOOKUP(2, 1 / ($A$1:INDIRECT("$A$"&amp;ROW($A137)) &lt;&gt; ""),ROW($A$1:INDIRECT("$A$"&amp;ROW($A137)))), 1))), "",
INDEX($AF:$AF, LOOKUP(2, 1 / ($AF$1:INDIRECT("$AF$"&amp;ROW($AF137)-1) &lt;&gt; ""),ROW($AF$1:INDIRECT("$AF$"&amp;ROW($AF137)-1))), 1)+
IF(INDEX($AC:$AC, LOOKUP(2, 1 / ($AC$1:INDIRECT("$AC$"&amp;ROW($AC137)-1) &lt;&gt; ""),ROW($AC$1:INDIRECT("$AC$"&amp;ROW($AC137)-1))), 1)+
INDEX($AD:$AD, LOOKUP(2, 1 / ($AD$1:INDIRECT("$AD$"&amp;ROW($AD137)-1) &lt;&gt; ""),ROW($AD$1:INDIRECT("$AD$"&amp;ROW($AD137)-1))), 1)+
INDEX($AE:$AE, LOOKUP(2, 1 / ($AE$1:INDIRECT("$AE$"&amp;ROW($AE137)-1) &lt;&gt; ""),ROW($AE$1:INDIRECT("$AE$"&amp;ROW($AD137)-1))), 1)+
INDEX($AE:$AF, LOOKUP(2, 1 / ($AF$1:INDIRECT("$AF$"&amp;ROW($AF137)-1) &lt;&gt; ""),ROW($AF$1:INDIRECT("$AF$"&amp;ROW($AD137)-1))), 1)+
INDEX($AG:$AG, LOOKUP(2, 1 / ($AG$1:INDIRECT("$AG$"&amp;ROW($AG137)-1) &lt;&gt; ""),ROW($AG$1:INDIRECT("$AG$"&amp;ROW($AD137)-1))), 1)+
INDEX($AH:$AH, LOOKUP(2, 1 / ($AH$1:INDIRECT("$AH$"&amp;ROW($AH137)-1) &lt;&gt; ""),ROW($AH$1:INDIRECT("$AH$"&amp;ROW($AD137)-1))), 1)&gt;=510,0,
IF(INDEX($AF:$AF, LOOKUP(2, 1 / ($AF$1:INDIRECT("$AF$"&amp;ROW($AF137)-1) &lt;&gt; ""),ROW($AF$1:INDIRECT("$AF$"&amp;ROW($AF137)-1))), 1)&gt;=255,0,
VLOOKUP(INDIRECT("$G$"&amp;LOOKUP(2, 1 / ($AF$1:INDIRECT("$AF$"&amp;ROW($AF137)-1) &lt;&gt; ""),ROW($AF$1:INDIRECT("$AF$"&amp;ROW($AF137)-1)))), 'EV and Base'!$A$1:$N$671, 6, FALSE))))</f>
        <v/>
      </c>
      <c r="AG137" s="2" t="str" cm="1">
        <f t="array" aca="1" ref="AG137" ca="1">IF(NOT(ISNUMBER(INDEX($A:$A, LOOKUP(2, 1 / ($A$1:INDIRECT("$A$"&amp;ROW($A137)) &lt;&gt; ""),ROW($A$1:INDIRECT("$A$"&amp;ROW($A137)))), 1))), "",
INDEX($AG:$AG, LOOKUP(2, 1 / ($AG$1:INDIRECT("$AG$"&amp;ROW($AG137)-1) &lt;&gt; ""),ROW($AG$1:INDIRECT("$AG$"&amp;ROW($AG137)-1))), 1)+
IF(INDEX($AC:$AC, LOOKUP(2, 1 / ($AC$1:INDIRECT("$AC$"&amp;ROW($AC137)-1) &lt;&gt; ""),ROW($AC$1:INDIRECT("$AC$"&amp;ROW($AC137)-1))), 1)+
INDEX($AD:$AD, LOOKUP(2, 1 / ($AD$1:INDIRECT("$AD$"&amp;ROW($AD137)-1) &lt;&gt; ""),ROW($AD$1:INDIRECT("$AD$"&amp;ROW($AD137)-1))), 1)+
INDEX($AE:$AE, LOOKUP(2, 1 / ($AE$1:INDIRECT("$AE$"&amp;ROW($AE137)-1) &lt;&gt; ""),ROW($AE$1:INDIRECT("$AE$"&amp;ROW($AD137)-1))), 1)+
INDEX($AE:$AF, LOOKUP(2, 1 / ($AF$1:INDIRECT("$AF$"&amp;ROW($AF137)-1) &lt;&gt; ""),ROW($AF$1:INDIRECT("$AF$"&amp;ROW($AD137)-1))), 1)+
INDEX($AG:$AG, LOOKUP(2, 1 / ($AG$1:INDIRECT("$AG$"&amp;ROW($AG137)-1) &lt;&gt; ""),ROW($AG$1:INDIRECT("$AG$"&amp;ROW($AD137)-1))), 1)+
INDEX($AH:$AH, LOOKUP(2, 1 / ($AH$1:INDIRECT("$AH$"&amp;ROW($AH137)-1) &lt;&gt; ""),ROW($AH$1:INDIRECT("$AH$"&amp;ROW($AD137)-1))), 1)&gt;=510,0,
IF(INDEX($AG:$AG, LOOKUP(2, 1 / ($AG$1:INDIRECT("$AG$"&amp;ROW($AG137)-1) &lt;&gt; ""),ROW($AG$1:INDIRECT("$AG$"&amp;ROW($AG137)-1))), 1)&gt;=255,0,
VLOOKUP(INDIRECT("$G$"&amp;LOOKUP(2, 1 / ($AG$1:INDIRECT("$AG$"&amp;ROW($AG137)-1) &lt;&gt; ""),ROW($AG$1:INDIRECT("$AG$"&amp;ROW($AG137)-1)))), 'EV and Base'!$A$1:$N$671, 7, FALSE))))</f>
        <v/>
      </c>
      <c r="AH137" s="24" t="str" cm="1">
        <f t="array" aca="1" ref="AH137" ca="1">IF(NOT(ISNUMBER(INDEX($A:$A,LOOKUP(2,1/($A$1:INDIRECT("$A$"&amp;ROW($A137))&lt;&gt;""),ROW($A$1:INDIRECT("$A$"&amp;ROW($A137)))),1))),"",
INDEX($AH:$AH,LOOKUP(2,1/($AH$1:INDIRECT("$AH$"&amp;ROW($AH137)-1)&lt;&gt;""),ROW($AH$1:INDIRECT("$AH$"&amp;ROW($AH137)-1))),1)+
IF(INDEX($AC:$AC,LOOKUP(2,1/($AC$1:INDIRECT("$AC$"&amp;ROW($AC137)-1)&lt;&gt;""),ROW($AC$1:INDIRECT("$AC$"&amp;ROW($AC137)-1))),1)+
INDEX($AD:$AD,LOOKUP(2,1/($AD$1:INDIRECT("$AD$"&amp;ROW($AD137)-1)&lt;&gt;""),ROW($AD$1:INDIRECT("$AD$"&amp;ROW($AD137)-1))),1)+
INDEX($AE:$AE,LOOKUP(2,1/($AE$1:INDIRECT("$AE$"&amp;ROW($AE137)-1)&lt;&gt;""),ROW($AE$1:INDIRECT("$AE$"&amp;ROW($AD137)-1))),1)+
INDEX($AE:$AF,LOOKUP(2,1/($AF$1:INDIRECT("$AF$"&amp;ROW($AF137)-1)&lt;&gt;""),ROW($AF$1:INDIRECT("$AF$"&amp;ROW($AD137)-1))),1)+
INDEX($AG:$AG,LOOKUP(2,1/($AG$1:INDIRECT("$AG$"&amp;ROW($AG137)-1)&lt;&gt;""),ROW($AG$1:INDIRECT("$AG$"&amp;ROW($AD137)-1))),1)+
INDEX($AH:$AH,LOOKUP(2,1/($AH$1:INDIRECT("$AH$"&amp;ROW($AH137)-1)&lt;&gt;""),ROW($AH$1:INDIRECT("$AH$"&amp;ROW($AD137)-1))),1)&gt;=510,0,
IF(INDEX($AH:$AH,LOOKUP(2,1/($AH$1:INDIRECT("$AH$"&amp;ROW($AH137)-1)&lt;&gt;""),ROW($AH$1:INDIRECT("$AH$"&amp;ROW($AH137)-1))),1)&gt;=255,0,
VLOOKUP(INDIRECT("$G$"&amp;LOOKUP(2,1/($AH$1:INDIRECT("$AH$"&amp;ROW($AH137)-1)&lt;&gt;""),ROW($AH$1:INDIRECT("$AH$"&amp;ROW($AH137)-1)))),'EV and Base'!$A$1:$N$671,8,FALSE))))</f>
        <v/>
      </c>
      <c r="AI137" s="29" t="str" cm="1">
        <f t="array" aca="1" ref="AI137" ca="1">IF(NOT(ISNUMBER(INDEX($A:$A,LOOKUP(2,1/($A$1:INDIRECT("$A$"&amp;ROW($A137))&lt;&gt;""),ROW($A$1:INDIRECT("$A$"&amp;ROW($A137)))),1))),"",
ROUNDDOWN((((2*VLOOKUP($AA137,'EV and Base'!$A$1:$N$671,9,FALSE))+31+ROUNDDOWN($AC137/4,0))*$AB137)/100,0)+$AB137+10)</f>
        <v/>
      </c>
      <c r="AJ137" s="21" t="str" cm="1">
        <f t="array" aca="1" ref="AJ137" ca="1">IF(NOT(ISNUMBER(INDEX($A:$A, LOOKUP(2, 1 / ($A$1:INDIRECT("$A$"&amp;ROW($A137)) &lt;&gt; ""),ROW($A$1:INDIRECT("$A$"&amp;ROW($A137)))), 1))), "",
ROUNDDOWN((ROUNDDOWN((((2*VLOOKUP($AA137, 'EV and Base'!$A$1:$N$671, 10, FALSE))+31+ROUNDDOWN($AD137/4, 0))*$AB137)/100, 0)+5)*1.1, 0))</f>
        <v/>
      </c>
      <c r="AK137" s="21" t="str" cm="1">
        <f t="array" aca="1" ref="AK137" ca="1">IF(NOT(ISNUMBER(INDEX($A:$A, LOOKUP(2, 1 / ($A$1:INDIRECT("$A$"&amp;ROW($A137)) &lt;&gt; ""),ROW($A$1:INDIRECT("$A$"&amp;ROW($A137)))), 1))), "",
ROUNDDOWN((ROUNDDOWN((((2*VLOOKUP($AA137, 'EV and Base'!$A$1:$N$671, 11, FALSE))+30+ROUNDDOWN($AE137/4, 0))*$AB137)/100, 0)+5), 0)
&amp;"-"&amp;
ROUNDDOWN((ROUNDDOWN((((2*VLOOKUP($AA137, 'EV and Base'!$A$1:$N$671, 11, FALSE))+31+ROUNDDOWN($AE137/4, 0))*$AB137)/100, 0)+5), 0))</f>
        <v/>
      </c>
      <c r="AL137" s="21" t="str" cm="1">
        <f t="array" aca="1" ref="AL137" ca="1">IF(NOT(ISNUMBER(INDEX($A:$A, LOOKUP(2, 1 / ($A$1:INDIRECT("$A$"&amp;ROW($A137)) &lt;&gt; ""),ROW($A$1:INDIRECT("$A$"&amp;ROW($A137)))), 1))), "",
ROUNDDOWN((ROUNDDOWN((((2*VLOOKUP($AA137, 'EV and Base'!$A$1:$N$671, 12, FALSE))+0+ROUNDDOWN($AF137/4, 0))*$AB137)/100, 0)+5)*0.9, 0)
&amp;"-"&amp;
ROUNDDOWN((ROUNDDOWN((((2*VLOOKUP($AA137, 'EV and Base'!$A$1:$N$671, 12, FALSE))+31+ROUNDDOWN($AF137/4, 0))*$AB137)/100, 0)+5)*0.9, 0))</f>
        <v/>
      </c>
      <c r="AM137" s="21" t="str" cm="1">
        <f t="array" aca="1" ref="AM137" ca="1">IF(NOT(ISNUMBER(INDEX($A:$A, LOOKUP(2, 1 / ($A$1:INDIRECT("$A$"&amp;ROW($A137)) &lt;&gt; ""),ROW($A$1:INDIRECT("$A$"&amp;ROW($A137)))), 1))), "",
ROUNDDOWN((ROUNDDOWN((((2*VLOOKUP($AA137, 'EV and Base'!$A$1:$N$671, 13, FALSE))+30+ROUNDDOWN($AG137/4, 0))*$AB137)/100, 0)+5), 0)
&amp;"-"&amp;
ROUNDDOWN((ROUNDDOWN((((2*VLOOKUP($AA137, 'EV and Base'!$A$1:$N$671, 13, FALSE))+31+ROUNDDOWN($AG137/4, 0))*$AB137)/100, 0)+5), 0))</f>
        <v/>
      </c>
      <c r="AN137" s="25" t="str" cm="1">
        <f t="array" aca="1" ref="AN137" ca="1">IF(NOT(ISNUMBER(INDEX($A:$A, LOOKUP(2, 1 / ($A$1:INDIRECT("$A$"&amp;ROW($A137)) &lt;&gt; ""),ROW($A$1:INDIRECT("$A$"&amp;ROW($A137)))), 1))), "",
ROUNDDOWN((ROUNDDOWN((((2*VLOOKUP($AA137, 'EV and Base'!$A$1:$N$671, 14, FALSE))+31+ROUNDDOWN($AH137/4, 0))*$AB137)/100, 0)+5), 0))</f>
        <v/>
      </c>
      <c r="AO137" s="23" t="str" cm="1">
        <f t="array" aca="1" ref="AO137" ca="1">IF(NOT(ISNUMBER(INDEX($A:$A, LOOKUP(2, 1 / ($A$1:INDIRECT("$A$"&amp;ROW($A137)) &lt;&gt; ""),ROW($A$1:INDIRECT("$A$"&amp;ROW($A137)))), 1))), "",
ROUNDDOWN((((2*VLOOKUP($AA137, 'EV and Base'!$A$1:$N$671, 9, FALSE))+31+ROUNDDOWN($AC137/4, 0))*$AB137)/100, 0)+$AB137+10)</f>
        <v/>
      </c>
      <c r="AP137" s="2" t="str" cm="1">
        <f t="array" aca="1" ref="AP137" ca="1">IF(NOT(ISNUMBER(INDEX($A:$A, LOOKUP(2, 1 / ($A$1:INDIRECT("$A$"&amp;ROW($A137)) &lt;&gt; ""),ROW($A$1:INDIRECT("$A$"&amp;ROW($A137)))), 1))), "",
ROUNDDOWN((ROUNDDOWN((((2*VLOOKUP($AA137, 'EV and Base'!$A$1:$N$671, 10, FALSE))+31+ROUNDDOWN($AD137/4, 0))*$AB137)/100, 0)+5)*1.1, 0))</f>
        <v/>
      </c>
      <c r="AQ137" s="2" t="str" cm="1">
        <f t="array" aca="1" ref="AQ137" ca="1">IF(NOT(ISNUMBER(INDEX($A:$A, LOOKUP(2, 1 / ($A$1:INDIRECT("$A$"&amp;ROW($A137)) &lt;&gt; ""),ROW($A$1:INDIRECT("$A$"&amp;ROW($A137)))), 1))), "",
ROUNDDOWN((ROUNDDOWN((((2*VLOOKUP($AA137, 'EV and Base'!$A$1:$N$671, 11, FALSE))+$AV$2+ROUNDDOWN($AE137/4, 0))*$AB137)/100, 0)+5), 0))</f>
        <v/>
      </c>
      <c r="AR137" s="22" t="str" cm="1">
        <f t="array" aca="1" ref="AR137" ca="1">IF(NOT(ISNUMBER(INDEX($A:$A, LOOKUP(2, 1 / ($A$1:INDIRECT("$A$"&amp;ROW($A137)) &lt;&gt; ""),ROW($A$1:INDIRECT("$A$"&amp;ROW($A137)))), 1))), "",
ROUNDDOWN((ROUNDDOWN((((2*VLOOKUP($AA137, 'EV and Base'!$A$1:$N$671, 12, FALSE))+$AW$2+ROUNDDOWN($AF137/4, 0))*$AB137)/100, 0)+5)*0.9, 0))</f>
        <v/>
      </c>
      <c r="AS137" s="2" t="str" cm="1">
        <f t="array" aca="1" ref="AS137" ca="1">IF(NOT(ISNUMBER(INDEX($A:$A, LOOKUP(2, 1 / ($A$1:INDIRECT("$A$"&amp;ROW($A137)) &lt;&gt; ""),ROW($A$1:INDIRECT("$A$"&amp;ROW($A137)))), 1))), "",
ROUNDDOWN((ROUNDDOWN((((2*VLOOKUP($AA137, 'EV and Base'!$A$1:$N$671, 13, FALSE))+$AX$2+ROUNDDOWN($AG137/4, 0))*$AB137)/100, 0)+5), 0))</f>
        <v/>
      </c>
      <c r="AT137" s="24" t="str" cm="1">
        <f t="array" aca="1" ref="AT137" ca="1">IF(NOT(ISNUMBER(INDEX($A:$A, LOOKUP(2, 1 / ($A$1:INDIRECT("$A$"&amp;ROW($A137)) &lt;&gt; ""),ROW($A$1:INDIRECT("$A$"&amp;ROW($A137)))), 1))), "",
ROUNDDOWN((ROUNDDOWN((((2*VLOOKUP($AA137, 'EV and Base'!$A$1:$N$671, 14, FALSE))+31+ROUNDDOWN($AH137/4, 0))*$AB137)/100, 0)+5), 0))</f>
        <v/>
      </c>
      <c r="AU137" s="28"/>
      <c r="AY137" t="str" cm="1">
        <f t="array" aca="1" ref="AY137" ca="1">IF(NOT(ISNUMBER(INDEX($A:$A,LOOKUP(2,1/($A$1:INDIRECT("$A$"&amp;ROW($A137))&lt;&gt;""),ROW($A$1:INDIRECT("$A$"&amp;ROW($A137)))),1))),"",
INDEX($AY:$AY,LOOKUP(2,1/($AY$1:INDIRECT("$AY$"&amp;ROW($AY137)-1)&lt;&gt;""),ROW($AY$1:INDIRECT("$AY$"&amp;ROW($AY137)-1))),1)+$BL137)</f>
        <v/>
      </c>
      <c r="AZ137" s="3" t="str" cm="1">
        <f t="array" aca="1" ref="AZ137" ca="1">IF(NOT(ISNUMBER(INDEX($A:$A, LOOKUP(2, 1 / ($A$1:INDIRECT("$A$"&amp;ROW($A137)) &lt;&gt; ""),ROW($A$1:INDIRECT("$A$"&amp;ROW($A137)))), 1))), "",
VLOOKUP(INDIRECT("$G$"&amp;LOOKUP(2, 1 / ($AY$1:INDIRECT("$AY$"&amp;ROW($AY137)-1) &lt;&gt; ""),ROW($AY$1:INDIRECT("$AY$"&amp;ROW($AY137)-1)))),'EV and Base'!A132:N802,2,FALSE))</f>
        <v/>
      </c>
      <c r="BA137" s="3" t="str" cm="1">
        <f t="array" aca="1" ref="BA137" ca="1">IF(NOT(ISNUMBER(INDEX($A:$A, LOOKUP(2, 1 / ($A$1:INDIRECT("$A$"&amp;ROW($A137)) &lt;&gt; ""),ROW($A$1:INDIRECT("$A$"&amp;ROW($A137)))), 1))), "",
INDIRECT("$I$"&amp;LOOKUP(2, 1 / ($AY$1:INDIRECT("$AY$"&amp;ROW($AY137)-1) &lt;&gt; ""),ROW($AY$1:INDIRECT("$AY$"&amp;ROW($AY137)-1)))))</f>
        <v/>
      </c>
      <c r="BB137" s="1" t="str" cm="1">
        <f t="array" aca="1" ref="BB137" ca="1">IF(NOT(ISNUMBER(INDEX($A:$A, LOOKUP(2, 1 / ($A$1:INDIRECT("$A$"&amp;ROW($A137)) &lt;&gt; ""),ROW($A$1:INDIRECT("$A$"&amp;ROW($A137)))), 1))), "",
INDIRECT("$AB$"&amp;LOOKUP(2, 1 / ($AY$1:INDIRECT("$AY$"&amp;ROW($AY137)-1) &lt;&gt; ""),ROW($AY$1:INDIRECT("$AY$"&amp;ROW($AY137)-1)))))</f>
        <v/>
      </c>
      <c r="BC137" s="3" t="str" cm="1">
        <f t="array" aca="1" ref="BC137" ca="1">IF(NOT(ISNUMBER(INDEX($A:$A,LOOKUP(2,1/($A$1:INDIRECT("$A$"&amp;ROW($A137))&lt;&gt;""),ROW($A$1:INDIRECT("$A$"&amp;ROW($A137)))),1))),"",
$BA137+$BA137+10)</f>
        <v/>
      </c>
      <c r="BD137" s="3" t="str" cm="1">
        <f t="array" aca="1" ref="BD137" ca="1">IF(NOT(ISNUMBER(INDEX($A:$A,LOOKUP(2,1/($A$1:INDIRECT("$A$"&amp;ROW($A137))&lt;&gt;""),ROW($A$1:INDIRECT("$A$"&amp;ROW($A137)))),1))),"",
$BA137+$BB137+10)</f>
        <v/>
      </c>
      <c r="BE137" s="3" t="str" cm="1">
        <f t="array" aca="1" ref="BE137" ca="1">IF(NOT(ISNUMBER(INDEX($A:$A,LOOKUP(2,1/($A$1:INDIRECT("$A$"&amp;ROW($A137))&lt;&gt;""),ROW($A$1:INDIRECT("$A$"&amp;ROW($A137)))),1))),"",
$BC137*$BC137)</f>
        <v/>
      </c>
      <c r="BF137" s="3" t="str" cm="1">
        <f t="array" aca="1" ref="BF137" ca="1">IF(NOT(ISNUMBER(INDEX($A:$A,LOOKUP(2,1/($A$1:INDIRECT("$A$"&amp;ROW($A137))&lt;&gt;""),ROW($A$1:INDIRECT("$A$"&amp;ROW($A137)))),1))),"",
$BD137*$BD137)</f>
        <v/>
      </c>
      <c r="BG137" s="3" t="str" cm="1">
        <f t="array" aca="1" ref="BG137" ca="1">IF(NOT(ISNUMBER(INDEX($A:$A,LOOKUP(2,1/($A$1:INDIRECT("$A$"&amp;ROW($A137))&lt;&gt;""),ROW($A$1:INDIRECT("$A$"&amp;ROW($A137)))),1))),"",
_xlfn.FLOOR.MATH(1.5*_xlfn.FLOOR.MATH($AZ137*BA137/5)))</f>
        <v/>
      </c>
      <c r="BH137" s="3" t="str" cm="1">
        <f t="array" aca="1" ref="BH137" ca="1">IF(NOT(ISNUMBER(INDEX($A:$A, LOOKUP(2, 1 / ($A$1:INDIRECT("$A$"&amp;ROW($A137)) &lt;&gt; ""),ROW($A$1:INDIRECT("$A$"&amp;ROW($A137)))), 1))), "",
_xlfn.FLOOR.MATH($BG137/IF(OR(INDIRECT("$C$"&amp;LOOKUP(2, 1 / ($AY$1:INDIRECT("$AY$"&amp;ROW($AY137)-1) &lt;&gt; ""),ROW($AY$1:INDIRECT("$AY$"&amp;ROW($AY137)-1))))="Multi",
INDIRECT("$C$"&amp;LOOKUP(2, 1 / ($AY$1:INDIRECT("$AY$"&amp;ROW($AY137)-1) &lt;&gt; ""),ROW($AY$1:INDIRECT("$AY$"&amp;ROW($AY137)-1))))="Double"),2,1)))</f>
        <v/>
      </c>
      <c r="BI137" s="3" t="str" cm="1">
        <f t="array" aca="1" ref="BI137" ca="1">IF(NOT(ISNUMBER(INDEX($A:$A,LOOKUP(2,1/($A$1:INDIRECT("$A$"&amp;ROW($A137))&lt;&gt;""),ROW($A$1:INDIRECT("$A$"&amp;ROW($A137)))),1))),"",
VLOOKUP($BC137,GameFreakSQRT!$A$1:$B$200,2,FALSE))</f>
        <v/>
      </c>
      <c r="BJ137" s="3" t="str" cm="1">
        <f t="array" aca="1" ref="BJ137" ca="1">IF(NOT(ISNUMBER(INDEX($A:$A,LOOKUP(2,1/($A$1:INDIRECT("$A$"&amp;ROW($A137))&lt;&gt;""),ROW($A$1:INDIRECT("$A$"&amp;ROW($A137)))),1))),"",
VLOOKUP($BD137,GameFreakSQRT!$A$1:$B$200,2,FALSE))</f>
        <v/>
      </c>
      <c r="BK137" s="3" t="str" cm="1">
        <f t="array" aca="1" ref="BK137" ca="1">IF(NOT(ISNUMBER(INDEX($A:$A,LOOKUP(2,1/($A$1:INDIRECT("$A$"&amp;ROW($A137))&lt;&gt;""),ROW($A$1:INDIRECT("$A$"&amp;ROW($A137)))),1))),"",
_xlfn.FLOOR.MATH((($BI137*$BE137)*$BH137)/($BJ137*$BF137))+1)</f>
        <v/>
      </c>
      <c r="BL137" s="3" t="str" cm="1">
        <f t="array" aca="1" ref="BL137" ca="1">IF(NOT(ISNUMBER(INDEX($A:$A,LOOKUP(2,1/($A$1:INDIRECT("$A$"&amp;ROW($A137))&lt;&gt;""),ROW($A$1:INDIRECT("$A$"&amp;ROW($A137)))),1))),"",
_xlfn.FLOOR.MATH($BK137*IF(NOT(INDIRECT("$Z$"&amp;LOOKUP(2, 1 / ($AY$1:INDIRECT("$AY$"&amp;ROW($AY137)-1) &lt;&gt; ""),ROW($AY$1:INDIRECT("$AY$"&amp;ROW($AY137)-1))))=""),1.5,1)))</f>
        <v/>
      </c>
      <c r="BM137" s="3" t="str" cm="1">
        <f t="array" aca="1" ref="BM137" ca="1">IF(NOT(ISNUMBER(INDEX($A:$A, LOOKUP(2, 1 / ($A$1:INDIRECT("$A$"&amp;ROW($A137)) &lt;&gt; ""),ROW($A$1:INDIRECT("$A$"&amp;ROW($A137)))), 1))), "",
INDIRECT("$Y$"&amp;LOOKUP(2, 1 / ($AY$1:INDIRECT("$AY$"&amp;ROW($AY137)-1) &lt;&gt; ""),ROW($AY$1:INDIRECT("$AY$"&amp;ROW($AY137)-1)))))</f>
        <v/>
      </c>
      <c r="BN137" s="3" t="str">
        <f t="shared" ca="1" si="16"/>
        <v/>
      </c>
      <c r="CT137" s="3" t="str" cm="1">
        <f t="array" aca="1" ref="CT137" ca="1">IF(NOT(ISNUMBER(INDEX($A:$A, LOOKUP(2, 1 / ($A$1:INDIRECT("$A$"&amp;ROW($A137)) &lt;&gt; ""),ROW($A$1:INDIRECT("$A$"&amp;ROW($A137)))), 1))), "",
$AY137-INDEX($AY:$AY, LOOKUP(2, 1 / ($AY$1:INDIRECT("$AV$"&amp;ROW($AY137)-1) &lt;&gt; ""),ROW($AY$1:INDIRECT("$AV$"&amp;ROW($AY137)-1))), 1))</f>
        <v/>
      </c>
      <c r="CU137" s="3" t="str" cm="1">
        <f t="array" aca="1" ref="CU137" ca="1">IF(NOT(ISNUMBER(INDEX($A:$A, LOOKUP(2, 1 / ($A$1:INDIRECT("$A$"&amp;ROW($A137)) &lt;&gt; ""),ROW($A$1:INDIRECT("$A$"&amp;ROW($A137)))), 1))), "",
INDEX($Y:$Y, LOOKUP(2, 1 / ($Y$1:INDIRECT("$Y$"&amp;ROW($Y137)-1) &lt;&gt; ""),ROW($Y$1:INDIRECT("$Y$"&amp;ROW($Y137)-1))), 1))</f>
        <v/>
      </c>
      <c r="CV137" s="1" t="str">
        <f ca="1">IFERROR(VLOOKUP($AY137, 'Medium-Slow'!$A$1:$B$101, 2, TRUE),"")</f>
        <v/>
      </c>
    </row>
    <row r="138" spans="1:100" x14ac:dyDescent="0.45">
      <c r="A138" s="56" t="s">
        <v>75</v>
      </c>
      <c r="B138" s="56" t="s">
        <v>322</v>
      </c>
      <c r="C138" s="56" t="s">
        <v>46</v>
      </c>
      <c r="D138" s="56" t="s">
        <v>300</v>
      </c>
      <c r="E138" s="56" t="s">
        <v>301</v>
      </c>
      <c r="F138" s="56">
        <v>1</v>
      </c>
      <c r="G138" s="2" t="s">
        <v>196</v>
      </c>
      <c r="H138" s="2" t="s">
        <v>77</v>
      </c>
      <c r="I138" s="2">
        <v>19</v>
      </c>
      <c r="J138" s="2" t="s">
        <v>78</v>
      </c>
      <c r="K138" s="2" t="s">
        <v>198</v>
      </c>
      <c r="L138" s="2" t="s">
        <v>53</v>
      </c>
      <c r="M138" s="2" t="s">
        <v>201</v>
      </c>
      <c r="N138" s="2" t="s">
        <v>202</v>
      </c>
      <c r="O138" s="2" t="s">
        <v>260</v>
      </c>
      <c r="P138" s="2" t="s">
        <v>226</v>
      </c>
      <c r="Q138" s="2">
        <v>0</v>
      </c>
      <c r="R138" s="2">
        <f>_xlfn.FLOOR.MATH((((2*VLOOKUP(G138, 'EV and Base'!$A$1:$N$671, 9, FALSE))+$Q138)*$I138)/100)+$I138+10</f>
        <v>44</v>
      </c>
      <c r="S138" s="2">
        <f>_xlfn.FLOOR.MATH((_xlfn.FLOOR.MATH((((2*VLOOKUP($G138, 'EV and Base'!$A$1:$N$671, 10, FALSE))+$Q138)*$I138)/100)+5)*
IF(OR($J138="Lonely", $J138="Brave", $J138="Adamant", $J138="Naughty"), 1.1,
IF(OR($J138="Bold", $J138="Timid", $J138="Modest", $J138="Calm"), 0.9, 1)))</f>
        <v>15</v>
      </c>
      <c r="T138" s="2">
        <f>_xlfn.FLOOR.MATH((_xlfn.FLOOR.MATH((((2*VLOOKUP($G138, 'EV and Base'!$A$1:$N$671, 11, FALSE))+$Q138)*$I138)/100)+5)*
IF(OR($J138="Bold", $J138="Relaxed", $J138="Impish", $J138="Lax"), 1.1,
IF(OR($J138="Lonely", $J138="Hasty", $J138="Mild", $J138="Gentle"), 0.9, 1)))</f>
        <v>27</v>
      </c>
      <c r="U138" s="2">
        <f>_xlfn.FLOOR.MATH((_xlfn.FLOOR.MATH((((2*VLOOKUP($G138, 'EV and Base'!$A$1:$N$671, 12, FALSE))+$Q138)*$I138)/100)+5)*
IF(OR($J138="Modest", $J138="Mild", $J138="Quiet", $J138="Rash"), 1.1,
IF(OR($J138="Adamant", $J138="Impish", $J138="Jolly", $J138="Careful"), 0.9, 1)))</f>
        <v>19</v>
      </c>
      <c r="V138" s="2">
        <f>_xlfn.FLOOR.MATH((_xlfn.FLOOR.MATH((((2*VLOOKUP($G138, 'EV and Base'!$A$1:$N$671, 13, FALSE))+$Q138)*$I138)/100)+5)*
IF(OR($J138="Calm", $J138="Gentle", $J138="Sassy", $J138="Careful"), 1.1,
IF(OR($J138="Naughty", $J138="Lax", $J138="Naive", $J138="Rash"), 0.9, 1)))</f>
        <v>24</v>
      </c>
      <c r="W138" s="2">
        <f>_xlfn.FLOOR.MATH((_xlfn.FLOOR.MATH((((2*VLOOKUP($G138, 'EV and Base'!$A$1:$N$671, 14, FALSE))+$Q138)*$I138)/100)+5)*
IF(OR($J138="Timid", $J138="Hasty", $J138="Jolly", $J138="Naive"), 1.1,
IF(OR($J138="Brave", $J138="Relaxed", $J138="Quiet", $J138="Sassy"), 0.9, 1)))</f>
        <v>30</v>
      </c>
      <c r="X138" s="56">
        <v>456</v>
      </c>
      <c r="AA138" s="23" t="str" cm="1">
        <f t="array" aca="1" ref="AA138" ca="1">IF(NOT(ISNUMBER(INDEX($A:$A,LOOKUP(2,1/($A$1:INDIRECT("$A$"&amp;ROW($A138))&lt;&gt;""),ROW($A$1:INDIRECT("$A$"&amp;ROW($A138)))),1))),"",
IF(NOT(ISNUMBER($A138)),$AA137,
IF($AB138&lt;16,"Lillipup",
IF($AB138&lt;32,"Herdier",
"Stoutland"))))</f>
        <v/>
      </c>
      <c r="AB138" s="25" t="str" cm="1">
        <f t="array" aca="1" ref="AB138" ca="1">IF(NOT(ISNUMBER(INDEX($A:$A, LOOKUP(2, 1 / ($A$1:INDIRECT("$A$"&amp;ROW($A138)) &lt;&gt; ""),ROW($A$1:INDIRECT("$A$"&amp;ROW($A138)))), 1))), "",
VLOOKUP($AY138,'Medium-Slow'!$A$1:$B$101,2,TRUE))</f>
        <v/>
      </c>
      <c r="AC138" s="23" t="str" cm="1">
        <f t="array" aca="1" ref="AC138" ca="1">IF(NOT(ISNUMBER(INDEX($A:$A, LOOKUP(2, 1 / ($A$1:INDIRECT("$A$"&amp;ROW($A138)) &lt;&gt; ""),ROW($A$1:INDIRECT("$A$"&amp;ROW($A138)))), 1))), "",
INDEX($AC:$AC, LOOKUP(2, 1 / ($AC$1:INDIRECT("$AC$"&amp;ROW($AC138)-1) &lt;&gt; ""),ROW($AC$1:INDIRECT("$AC$"&amp;ROW($AC138)-1))), 1)+
IF(INDEX($AC:$AC, LOOKUP(2, 1 / ($AC$1:INDIRECT("$AC$"&amp;ROW($AC138)-1) &lt;&gt; ""),ROW($AC$1:INDIRECT("$AC$"&amp;ROW($AC138)-1))), 1)+
INDEX($AD:$AD, LOOKUP(2, 1 / ($AD$1:INDIRECT("$AD$"&amp;ROW($AD138)-1) &lt;&gt; ""),ROW($AD$1:INDIRECT("$AD$"&amp;ROW($AD138)-1))), 1)+
INDEX($AE:$AE, LOOKUP(2, 1 / ($AE$1:INDIRECT("$AE$"&amp;ROW($AE138)-1) &lt;&gt; ""),ROW($AE$1:INDIRECT("$AE$"&amp;ROW($AD138)-1))), 1)+
INDEX($AE:$AF, LOOKUP(2, 1 / ($AF$1:INDIRECT("$AF$"&amp;ROW($AF138)-1) &lt;&gt; ""),ROW($AF$1:INDIRECT("$AF$"&amp;ROW($AD138)-1))), 1)+
INDEX($AG:$AG, LOOKUP(2, 1 / ($AG$1:INDIRECT("$AG$"&amp;ROW($AG138)-1) &lt;&gt; ""),ROW($AG$1:INDIRECT("$AG$"&amp;ROW($AD138)-1))), 1)+
INDEX($AH:$AH, LOOKUP(2, 1 / ($AH$1:INDIRECT("$AH$"&amp;ROW($AH138)-1) &lt;&gt; ""),ROW($AH$1:INDIRECT("$AH$"&amp;ROW($AD138)-1))), 1)&gt;=510,0,
IF(INDEX($AC:$AC, LOOKUP(2, 1 / ($AC$1:INDIRECT("$AC$"&amp;ROW($AC138)-1) &lt;&gt; ""),ROW($AC$1:INDIRECT("$AC$"&amp;ROW($AC138)-1))), 1)&gt;=255,0,
VLOOKUP(INDIRECT("$G$"&amp;LOOKUP(2, 1 / ($AC$1:INDIRECT("$AC$"&amp;ROW($AC138)-1) &lt;&gt; ""),ROW($AC$1:INDIRECT("$AC$"&amp;ROW($AC138)-1)))), 'EV and Base'!$A$1:$N$671, 3, FALSE))))</f>
        <v/>
      </c>
      <c r="AD138" s="2" t="str" cm="1">
        <f t="array" aca="1" ref="AD138" ca="1">IF(NOT(ISNUMBER(INDEX($A:$A, LOOKUP(2, 1 / ($A$1:INDIRECT("$A$"&amp;ROW($A138)) &lt;&gt; ""),ROW($A$1:INDIRECT("$A$"&amp;ROW($A138)))), 1))), "",
INDEX($AD:$AD, LOOKUP(2, 1 / ($AD$1:INDIRECT("$AD$"&amp;ROW($AD138)-1) &lt;&gt; ""),ROW($AD$1:INDIRECT("$AD$"&amp;ROW($AD138)-1))), 1)+
IF(INDEX($AC:$AC, LOOKUP(2, 1 / ($AC$1:INDIRECT("$AC$"&amp;ROW($AC138)-1) &lt;&gt; ""),ROW($AC$1:INDIRECT("$AC$"&amp;ROW($AC138)-1))), 1)+
INDEX($AD:$AD, LOOKUP(2, 1 / ($AD$1:INDIRECT("$AD$"&amp;ROW($AD138)-1) &lt;&gt; ""),ROW($AD$1:INDIRECT("$AD$"&amp;ROW($AD138)-1))), 1)+
INDEX($AE:$AE, LOOKUP(2, 1 / ($AE$1:INDIRECT("$AE$"&amp;ROW($AE138)-1) &lt;&gt; ""),ROW($AE$1:INDIRECT("$AE$"&amp;ROW($AD138)-1))), 1)+
INDEX($AE:$AF, LOOKUP(2, 1 / ($AF$1:INDIRECT("$AF$"&amp;ROW($AF138)-1) &lt;&gt; ""),ROW($AF$1:INDIRECT("$AF$"&amp;ROW($AD138)-1))), 1)+
INDEX($AG:$AG, LOOKUP(2, 1 / ($AG$1:INDIRECT("$AG$"&amp;ROW($AG138)-1) &lt;&gt; ""),ROW($AG$1:INDIRECT("$AG$"&amp;ROW($AD138)-1))), 1)+
INDEX($AH:$AH, LOOKUP(2, 1 / ($AH$1:INDIRECT("$AH$"&amp;ROW($AH138)-1) &lt;&gt; ""),ROW($AH$1:INDIRECT("$AH$"&amp;ROW($AD138)-1))), 1)&gt;=510,0,
IF(INDEX($AD:$AD, LOOKUP(2, 1 / ($AD$1:INDIRECT("$AD$"&amp;ROW($AD138)-1) &lt;&gt; ""),ROW($AD$1:INDIRECT("$AD$"&amp;ROW($AD138)-1))), 1)&gt;=255,0,
VLOOKUP(INDIRECT("$G$"&amp;LOOKUP(2, 1 / ($AD$1:INDIRECT("$AD$"&amp;ROW($AD138)-1) &lt;&gt; ""),ROW($AD$1:INDIRECT("$AD$"&amp;ROW($AD138)-1)))), 'EV and Base'!$A$1:$N$671, 4, FALSE))))</f>
        <v/>
      </c>
      <c r="AE138" s="2" t="str" cm="1">
        <f t="array" aca="1" ref="AE138" ca="1">IF(NOT(ISNUMBER(INDEX($A:$A,LOOKUP(2,1/($A$1:INDIRECT("$A$"&amp;ROW($A138))&lt;&gt;""),ROW($A$1:INDIRECT("$A$"&amp;ROW($A138)))),1))),"",
INDEX($AE:$AE,LOOKUP(2,1/($AE$1:INDIRECT("$AE$"&amp;ROW($AE138)-1)&lt;&gt;""),ROW($AE$1:INDIRECT("$AE$"&amp;ROW($AE138)-1))),1)+
IF(INDEX($AC:$AC,LOOKUP(2,1/($AC$1:INDIRECT("$AC$"&amp;ROW($AC138)-1)&lt;&gt;""),ROW($AC$1:INDIRECT("$AC$"&amp;ROW($AC138)-1))),1)+
INDEX($AD:$AD,LOOKUP(2,1/($AD$1:INDIRECT("$AD$"&amp;ROW($AD138)-1)&lt;&gt;""),ROW($AD$1:INDIRECT("$AD$"&amp;ROW($AD138)-1))),1)+
INDEX($AE:$AE,LOOKUP(2,1/($AE$1:INDIRECT("$AE$"&amp;ROW($AE138)-1)&lt;&gt;""),ROW($AE$1:INDIRECT("$AE$"&amp;ROW($AD138)-1))),1)+
INDEX($AE:$AF,LOOKUP(2,1/($AF$1:INDIRECT("$AF$"&amp;ROW($AF138)-1)&lt;&gt;""),ROW($AF$1:INDIRECT("$AF$"&amp;ROW($AD138)-1))),1)+
INDEX($AG:$AG,LOOKUP(2,1/($AG$1:INDIRECT("$AG$"&amp;ROW($AG138)-1)&lt;&gt;""),ROW($AG$1:INDIRECT("$AG$"&amp;ROW($AD138)-1))),1)+
INDEX($AH:$AH,LOOKUP(2,1/($AH$1:INDIRECT("$AH$"&amp;ROW($AH138)-1)&lt;&gt;""),ROW($AH$1:INDIRECT("$AH$"&amp;ROW($AD138)-1))),1)&gt;=510,0,
IF(INDEX($AE:$AE,LOOKUP(2,1/($AE$1:INDIRECT("$AE$"&amp;ROW($AE138)-1)&lt;&gt;""),ROW($AE$1:INDIRECT("$AE$"&amp;ROW($AE138)-1))),1)&gt;=255,0,
VLOOKUP(INDIRECT("$G$"&amp;LOOKUP(2,1/($AE$1:INDIRECT("$AE$"&amp;ROW($AE138)-1)&lt;&gt;""),ROW($AE$1:INDIRECT("$AE$"&amp;ROW($AE138)-1)))),'EV and Base'!$A$1:$N$671,5,FALSE))))</f>
        <v/>
      </c>
      <c r="AF138" s="2" t="str" cm="1">
        <f t="array" aca="1" ref="AF138" ca="1">IF(NOT(ISNUMBER(INDEX($A:$A, LOOKUP(2, 1 / ($A$1:INDIRECT("$A$"&amp;ROW($A138)) &lt;&gt; ""),ROW($A$1:INDIRECT("$A$"&amp;ROW($A138)))), 1))), "",
INDEX($AF:$AF, LOOKUP(2, 1 / ($AF$1:INDIRECT("$AF$"&amp;ROW($AF138)-1) &lt;&gt; ""),ROW($AF$1:INDIRECT("$AF$"&amp;ROW($AF138)-1))), 1)+
IF(INDEX($AC:$AC, LOOKUP(2, 1 / ($AC$1:INDIRECT("$AC$"&amp;ROW($AC138)-1) &lt;&gt; ""),ROW($AC$1:INDIRECT("$AC$"&amp;ROW($AC138)-1))), 1)+
INDEX($AD:$AD, LOOKUP(2, 1 / ($AD$1:INDIRECT("$AD$"&amp;ROW($AD138)-1) &lt;&gt; ""),ROW($AD$1:INDIRECT("$AD$"&amp;ROW($AD138)-1))), 1)+
INDEX($AE:$AE, LOOKUP(2, 1 / ($AE$1:INDIRECT("$AE$"&amp;ROW($AE138)-1) &lt;&gt; ""),ROW($AE$1:INDIRECT("$AE$"&amp;ROW($AD138)-1))), 1)+
INDEX($AE:$AF, LOOKUP(2, 1 / ($AF$1:INDIRECT("$AF$"&amp;ROW($AF138)-1) &lt;&gt; ""),ROW($AF$1:INDIRECT("$AF$"&amp;ROW($AD138)-1))), 1)+
INDEX($AG:$AG, LOOKUP(2, 1 / ($AG$1:INDIRECT("$AG$"&amp;ROW($AG138)-1) &lt;&gt; ""),ROW($AG$1:INDIRECT("$AG$"&amp;ROW($AD138)-1))), 1)+
INDEX($AH:$AH, LOOKUP(2, 1 / ($AH$1:INDIRECT("$AH$"&amp;ROW($AH138)-1) &lt;&gt; ""),ROW($AH$1:INDIRECT("$AH$"&amp;ROW($AD138)-1))), 1)&gt;=510,0,
IF(INDEX($AF:$AF, LOOKUP(2, 1 / ($AF$1:INDIRECT("$AF$"&amp;ROW($AF138)-1) &lt;&gt; ""),ROW($AF$1:INDIRECT("$AF$"&amp;ROW($AF138)-1))), 1)&gt;=255,0,
VLOOKUP(INDIRECT("$G$"&amp;LOOKUP(2, 1 / ($AF$1:INDIRECT("$AF$"&amp;ROW($AF138)-1) &lt;&gt; ""),ROW($AF$1:INDIRECT("$AF$"&amp;ROW($AF138)-1)))), 'EV and Base'!$A$1:$N$671, 6, FALSE))))</f>
        <v/>
      </c>
      <c r="AG138" s="2" t="str" cm="1">
        <f t="array" aca="1" ref="AG138" ca="1">IF(NOT(ISNUMBER(INDEX($A:$A, LOOKUP(2, 1 / ($A$1:INDIRECT("$A$"&amp;ROW($A138)) &lt;&gt; ""),ROW($A$1:INDIRECT("$A$"&amp;ROW($A138)))), 1))), "",
INDEX($AG:$AG, LOOKUP(2, 1 / ($AG$1:INDIRECT("$AG$"&amp;ROW($AG138)-1) &lt;&gt; ""),ROW($AG$1:INDIRECT("$AG$"&amp;ROW($AG138)-1))), 1)+
IF(INDEX($AC:$AC, LOOKUP(2, 1 / ($AC$1:INDIRECT("$AC$"&amp;ROW($AC138)-1) &lt;&gt; ""),ROW($AC$1:INDIRECT("$AC$"&amp;ROW($AC138)-1))), 1)+
INDEX($AD:$AD, LOOKUP(2, 1 / ($AD$1:INDIRECT("$AD$"&amp;ROW($AD138)-1) &lt;&gt; ""),ROW($AD$1:INDIRECT("$AD$"&amp;ROW($AD138)-1))), 1)+
INDEX($AE:$AE, LOOKUP(2, 1 / ($AE$1:INDIRECT("$AE$"&amp;ROW($AE138)-1) &lt;&gt; ""),ROW($AE$1:INDIRECT("$AE$"&amp;ROW($AD138)-1))), 1)+
INDEX($AE:$AF, LOOKUP(2, 1 / ($AF$1:INDIRECT("$AF$"&amp;ROW($AF138)-1) &lt;&gt; ""),ROW($AF$1:INDIRECT("$AF$"&amp;ROW($AD138)-1))), 1)+
INDEX($AG:$AG, LOOKUP(2, 1 / ($AG$1:INDIRECT("$AG$"&amp;ROW($AG138)-1) &lt;&gt; ""),ROW($AG$1:INDIRECT("$AG$"&amp;ROW($AD138)-1))), 1)+
INDEX($AH:$AH, LOOKUP(2, 1 / ($AH$1:INDIRECT("$AH$"&amp;ROW($AH138)-1) &lt;&gt; ""),ROW($AH$1:INDIRECT("$AH$"&amp;ROW($AD138)-1))), 1)&gt;=510,0,
IF(INDEX($AG:$AG, LOOKUP(2, 1 / ($AG$1:INDIRECT("$AG$"&amp;ROW($AG138)-1) &lt;&gt; ""),ROW($AG$1:INDIRECT("$AG$"&amp;ROW($AG138)-1))), 1)&gt;=255,0,
VLOOKUP(INDIRECT("$G$"&amp;LOOKUP(2, 1 / ($AG$1:INDIRECT("$AG$"&amp;ROW($AG138)-1) &lt;&gt; ""),ROW($AG$1:INDIRECT("$AG$"&amp;ROW($AG138)-1)))), 'EV and Base'!$A$1:$N$671, 7, FALSE))))</f>
        <v/>
      </c>
      <c r="AH138" s="24" t="str" cm="1">
        <f t="array" aca="1" ref="AH138" ca="1">IF(NOT(ISNUMBER(INDEX($A:$A,LOOKUP(2,1/($A$1:INDIRECT("$A$"&amp;ROW($A138))&lt;&gt;""),ROW($A$1:INDIRECT("$A$"&amp;ROW($A138)))),1))),"",
INDEX($AH:$AH,LOOKUP(2,1/($AH$1:INDIRECT("$AH$"&amp;ROW($AH138)-1)&lt;&gt;""),ROW($AH$1:INDIRECT("$AH$"&amp;ROW($AH138)-1))),1)+
IF(INDEX($AC:$AC,LOOKUP(2,1/($AC$1:INDIRECT("$AC$"&amp;ROW($AC138)-1)&lt;&gt;""),ROW($AC$1:INDIRECT("$AC$"&amp;ROW($AC138)-1))),1)+
INDEX($AD:$AD,LOOKUP(2,1/($AD$1:INDIRECT("$AD$"&amp;ROW($AD138)-1)&lt;&gt;""),ROW($AD$1:INDIRECT("$AD$"&amp;ROW($AD138)-1))),1)+
INDEX($AE:$AE,LOOKUP(2,1/($AE$1:INDIRECT("$AE$"&amp;ROW($AE138)-1)&lt;&gt;""),ROW($AE$1:INDIRECT("$AE$"&amp;ROW($AD138)-1))),1)+
INDEX($AE:$AF,LOOKUP(2,1/($AF$1:INDIRECT("$AF$"&amp;ROW($AF138)-1)&lt;&gt;""),ROW($AF$1:INDIRECT("$AF$"&amp;ROW($AD138)-1))),1)+
INDEX($AG:$AG,LOOKUP(2,1/($AG$1:INDIRECT("$AG$"&amp;ROW($AG138)-1)&lt;&gt;""),ROW($AG$1:INDIRECT("$AG$"&amp;ROW($AD138)-1))),1)+
INDEX($AH:$AH,LOOKUP(2,1/($AH$1:INDIRECT("$AH$"&amp;ROW($AH138)-1)&lt;&gt;""),ROW($AH$1:INDIRECT("$AH$"&amp;ROW($AD138)-1))),1)&gt;=510,0,
IF(INDEX($AH:$AH,LOOKUP(2,1/($AH$1:INDIRECT("$AH$"&amp;ROW($AH138)-1)&lt;&gt;""),ROW($AH$1:INDIRECT("$AH$"&amp;ROW($AH138)-1))),1)&gt;=255,0,
VLOOKUP(INDIRECT("$G$"&amp;LOOKUP(2,1/($AH$1:INDIRECT("$AH$"&amp;ROW($AH138)-1)&lt;&gt;""),ROW($AH$1:INDIRECT("$AH$"&amp;ROW($AH138)-1)))),'EV and Base'!$A$1:$N$671,8,FALSE))))</f>
        <v/>
      </c>
      <c r="AI138" s="29" t="str" cm="1">
        <f t="array" aca="1" ref="AI138" ca="1">IF(NOT(ISNUMBER(INDEX($A:$A,LOOKUP(2,1/($A$1:INDIRECT("$A$"&amp;ROW($A138))&lt;&gt;""),ROW($A$1:INDIRECT("$A$"&amp;ROW($A138)))),1))),"",
ROUNDDOWN((((2*VLOOKUP($AA138,'EV and Base'!$A$1:$N$671,9,FALSE))+31+ROUNDDOWN($AC138/4,0))*$AB138)/100,0)+$AB138+10)</f>
        <v/>
      </c>
      <c r="AJ138" s="21" t="str" cm="1">
        <f t="array" aca="1" ref="AJ138" ca="1">IF(NOT(ISNUMBER(INDEX($A:$A, LOOKUP(2, 1 / ($A$1:INDIRECT("$A$"&amp;ROW($A138)) &lt;&gt; ""),ROW($A$1:INDIRECT("$A$"&amp;ROW($A138)))), 1))), "",
ROUNDDOWN((ROUNDDOWN((((2*VLOOKUP($AA138, 'EV and Base'!$A$1:$N$671, 10, FALSE))+31+ROUNDDOWN($AD138/4, 0))*$AB138)/100, 0)+5)*1.1, 0))</f>
        <v/>
      </c>
      <c r="AK138" s="21" t="str" cm="1">
        <f t="array" aca="1" ref="AK138" ca="1">IF(NOT(ISNUMBER(INDEX($A:$A, LOOKUP(2, 1 / ($A$1:INDIRECT("$A$"&amp;ROW($A138)) &lt;&gt; ""),ROW($A$1:INDIRECT("$A$"&amp;ROW($A138)))), 1))), "",
ROUNDDOWN((ROUNDDOWN((((2*VLOOKUP($AA138, 'EV and Base'!$A$1:$N$671, 11, FALSE))+30+ROUNDDOWN($AE138/4, 0))*$AB138)/100, 0)+5), 0)
&amp;"-"&amp;
ROUNDDOWN((ROUNDDOWN((((2*VLOOKUP($AA138, 'EV and Base'!$A$1:$N$671, 11, FALSE))+31+ROUNDDOWN($AE138/4, 0))*$AB138)/100, 0)+5), 0))</f>
        <v/>
      </c>
      <c r="AL138" s="21" t="str" cm="1">
        <f t="array" aca="1" ref="AL138" ca="1">IF(NOT(ISNUMBER(INDEX($A:$A, LOOKUP(2, 1 / ($A$1:INDIRECT("$A$"&amp;ROW($A138)) &lt;&gt; ""),ROW($A$1:INDIRECT("$A$"&amp;ROW($A138)))), 1))), "",
ROUNDDOWN((ROUNDDOWN((((2*VLOOKUP($AA138, 'EV and Base'!$A$1:$N$671, 12, FALSE))+0+ROUNDDOWN($AF138/4, 0))*$AB138)/100, 0)+5)*0.9, 0)
&amp;"-"&amp;
ROUNDDOWN((ROUNDDOWN((((2*VLOOKUP($AA138, 'EV and Base'!$A$1:$N$671, 12, FALSE))+31+ROUNDDOWN($AF138/4, 0))*$AB138)/100, 0)+5)*0.9, 0))</f>
        <v/>
      </c>
      <c r="AM138" s="21" t="str" cm="1">
        <f t="array" aca="1" ref="AM138" ca="1">IF(NOT(ISNUMBER(INDEX($A:$A, LOOKUP(2, 1 / ($A$1:INDIRECT("$A$"&amp;ROW($A138)) &lt;&gt; ""),ROW($A$1:INDIRECT("$A$"&amp;ROW($A138)))), 1))), "",
ROUNDDOWN((ROUNDDOWN((((2*VLOOKUP($AA138, 'EV and Base'!$A$1:$N$671, 13, FALSE))+30+ROUNDDOWN($AG138/4, 0))*$AB138)/100, 0)+5), 0)
&amp;"-"&amp;
ROUNDDOWN((ROUNDDOWN((((2*VLOOKUP($AA138, 'EV and Base'!$A$1:$N$671, 13, FALSE))+31+ROUNDDOWN($AG138/4, 0))*$AB138)/100, 0)+5), 0))</f>
        <v/>
      </c>
      <c r="AN138" s="25" t="str" cm="1">
        <f t="array" aca="1" ref="AN138" ca="1">IF(NOT(ISNUMBER(INDEX($A:$A, LOOKUP(2, 1 / ($A$1:INDIRECT("$A$"&amp;ROW($A138)) &lt;&gt; ""),ROW($A$1:INDIRECT("$A$"&amp;ROW($A138)))), 1))), "",
ROUNDDOWN((ROUNDDOWN((((2*VLOOKUP($AA138, 'EV and Base'!$A$1:$N$671, 14, FALSE))+31+ROUNDDOWN($AH138/4, 0))*$AB138)/100, 0)+5), 0))</f>
        <v/>
      </c>
      <c r="AO138" s="23" t="str" cm="1">
        <f t="array" aca="1" ref="AO138" ca="1">IF(NOT(ISNUMBER(INDEX($A:$A, LOOKUP(2, 1 / ($A$1:INDIRECT("$A$"&amp;ROW($A138)) &lt;&gt; ""),ROW($A$1:INDIRECT("$A$"&amp;ROW($A138)))), 1))), "",
ROUNDDOWN((((2*VLOOKUP($AA138, 'EV and Base'!$A$1:$N$671, 9, FALSE))+31+ROUNDDOWN($AC138/4, 0))*$AB138)/100, 0)+$AB138+10)</f>
        <v/>
      </c>
      <c r="AP138" s="2" t="str" cm="1">
        <f t="array" aca="1" ref="AP138" ca="1">IF(NOT(ISNUMBER(INDEX($A:$A, LOOKUP(2, 1 / ($A$1:INDIRECT("$A$"&amp;ROW($A138)) &lt;&gt; ""),ROW($A$1:INDIRECT("$A$"&amp;ROW($A138)))), 1))), "",
ROUNDDOWN((ROUNDDOWN((((2*VLOOKUP($AA138, 'EV and Base'!$A$1:$N$671, 10, FALSE))+31+ROUNDDOWN($AD138/4, 0))*$AB138)/100, 0)+5)*1.1, 0))</f>
        <v/>
      </c>
      <c r="AQ138" s="2" t="str" cm="1">
        <f t="array" aca="1" ref="AQ138" ca="1">IF(NOT(ISNUMBER(INDEX($A:$A, LOOKUP(2, 1 / ($A$1:INDIRECT("$A$"&amp;ROW($A138)) &lt;&gt; ""),ROW($A$1:INDIRECT("$A$"&amp;ROW($A138)))), 1))), "",
ROUNDDOWN((ROUNDDOWN((((2*VLOOKUP($AA138, 'EV and Base'!$A$1:$N$671, 11, FALSE))+$AV$2+ROUNDDOWN($AE138/4, 0))*$AB138)/100, 0)+5), 0))</f>
        <v/>
      </c>
      <c r="AR138" s="22" t="str" cm="1">
        <f t="array" aca="1" ref="AR138" ca="1">IF(NOT(ISNUMBER(INDEX($A:$A, LOOKUP(2, 1 / ($A$1:INDIRECT("$A$"&amp;ROW($A138)) &lt;&gt; ""),ROW($A$1:INDIRECT("$A$"&amp;ROW($A138)))), 1))), "",
ROUNDDOWN((ROUNDDOWN((((2*VLOOKUP($AA138, 'EV and Base'!$A$1:$N$671, 12, FALSE))+$AW$2+ROUNDDOWN($AF138/4, 0))*$AB138)/100, 0)+5)*0.9, 0))</f>
        <v/>
      </c>
      <c r="AS138" s="2" t="str" cm="1">
        <f t="array" aca="1" ref="AS138" ca="1">IF(NOT(ISNUMBER(INDEX($A:$A, LOOKUP(2, 1 / ($A$1:INDIRECT("$A$"&amp;ROW($A138)) &lt;&gt; ""),ROW($A$1:INDIRECT("$A$"&amp;ROW($A138)))), 1))), "",
ROUNDDOWN((ROUNDDOWN((((2*VLOOKUP($AA138, 'EV and Base'!$A$1:$N$671, 13, FALSE))+$AX$2+ROUNDDOWN($AG138/4, 0))*$AB138)/100, 0)+5), 0))</f>
        <v/>
      </c>
      <c r="AT138" s="24" t="str" cm="1">
        <f t="array" aca="1" ref="AT138" ca="1">IF(NOT(ISNUMBER(INDEX($A:$A, LOOKUP(2, 1 / ($A$1:INDIRECT("$A$"&amp;ROW($A138)) &lt;&gt; ""),ROW($A$1:INDIRECT("$A$"&amp;ROW($A138)))), 1))), "",
ROUNDDOWN((ROUNDDOWN((((2*VLOOKUP($AA138, 'EV and Base'!$A$1:$N$671, 14, FALSE))+31+ROUNDDOWN($AH138/4, 0))*$AB138)/100, 0)+5), 0))</f>
        <v/>
      </c>
      <c r="AU138" s="28"/>
      <c r="AY138" t="str" cm="1">
        <f t="array" aca="1" ref="AY138" ca="1">IF(NOT(ISNUMBER(INDEX($A:$A,LOOKUP(2,1/($A$1:INDIRECT("$A$"&amp;ROW($A138))&lt;&gt;""),ROW($A$1:INDIRECT("$A$"&amp;ROW($A138)))),1))),"",
INDEX($AY:$AY,LOOKUP(2,1/($AY$1:INDIRECT("$AY$"&amp;ROW($AY138)-1)&lt;&gt;""),ROW($AY$1:INDIRECT("$AY$"&amp;ROW($AY138)-1))),1)+$BL138)</f>
        <v/>
      </c>
      <c r="AZ138" s="3" t="str" cm="1">
        <f t="array" aca="1" ref="AZ138" ca="1">IF(NOT(ISNUMBER(INDEX($A:$A, LOOKUP(2, 1 / ($A$1:INDIRECT("$A$"&amp;ROW($A138)) &lt;&gt; ""),ROW($A$1:INDIRECT("$A$"&amp;ROW($A138)))), 1))), "",
VLOOKUP(INDIRECT("$G$"&amp;LOOKUP(2, 1 / ($AY$1:INDIRECT("$AY$"&amp;ROW($AY138)-1) &lt;&gt; ""),ROW($AY$1:INDIRECT("$AY$"&amp;ROW($AY138)-1)))),'EV and Base'!A133:N803,2,FALSE))</f>
        <v/>
      </c>
      <c r="BA138" s="3" t="str" cm="1">
        <f t="array" aca="1" ref="BA138" ca="1">IF(NOT(ISNUMBER(INDEX($A:$A, LOOKUP(2, 1 / ($A$1:INDIRECT("$A$"&amp;ROW($A138)) &lt;&gt; ""),ROW($A$1:INDIRECT("$A$"&amp;ROW($A138)))), 1))), "",
INDIRECT("$I$"&amp;LOOKUP(2, 1 / ($AY$1:INDIRECT("$AY$"&amp;ROW($AY138)-1) &lt;&gt; ""),ROW($AY$1:INDIRECT("$AY$"&amp;ROW($AY138)-1)))))</f>
        <v/>
      </c>
      <c r="BB138" s="1" t="str" cm="1">
        <f t="array" aca="1" ref="BB138" ca="1">IF(NOT(ISNUMBER(INDEX($A:$A, LOOKUP(2, 1 / ($A$1:INDIRECT("$A$"&amp;ROW($A138)) &lt;&gt; ""),ROW($A$1:INDIRECT("$A$"&amp;ROW($A138)))), 1))), "",
INDIRECT("$AB$"&amp;LOOKUP(2, 1 / ($AY$1:INDIRECT("$AY$"&amp;ROW($AY138)-1) &lt;&gt; ""),ROW($AY$1:INDIRECT("$AY$"&amp;ROW($AY138)-1)))))</f>
        <v/>
      </c>
      <c r="BC138" s="3" t="str" cm="1">
        <f t="array" aca="1" ref="BC138" ca="1">IF(NOT(ISNUMBER(INDEX($A:$A,LOOKUP(2,1/($A$1:INDIRECT("$A$"&amp;ROW($A138))&lt;&gt;""),ROW($A$1:INDIRECT("$A$"&amp;ROW($A138)))),1))),"",
$BA138+$BA138+10)</f>
        <v/>
      </c>
      <c r="BD138" s="3" t="str" cm="1">
        <f t="array" aca="1" ref="BD138" ca="1">IF(NOT(ISNUMBER(INDEX($A:$A,LOOKUP(2,1/($A$1:INDIRECT("$A$"&amp;ROW($A138))&lt;&gt;""),ROW($A$1:INDIRECT("$A$"&amp;ROW($A138)))),1))),"",
$BA138+$BB138+10)</f>
        <v/>
      </c>
      <c r="BE138" s="3" t="str" cm="1">
        <f t="array" aca="1" ref="BE138" ca="1">IF(NOT(ISNUMBER(INDEX($A:$A,LOOKUP(2,1/($A$1:INDIRECT("$A$"&amp;ROW($A138))&lt;&gt;""),ROW($A$1:INDIRECT("$A$"&amp;ROW($A138)))),1))),"",
$BC138*$BC138)</f>
        <v/>
      </c>
      <c r="BF138" s="3" t="str" cm="1">
        <f t="array" aca="1" ref="BF138" ca="1">IF(NOT(ISNUMBER(INDEX($A:$A,LOOKUP(2,1/($A$1:INDIRECT("$A$"&amp;ROW($A138))&lt;&gt;""),ROW($A$1:INDIRECT("$A$"&amp;ROW($A138)))),1))),"",
$BD138*$BD138)</f>
        <v/>
      </c>
      <c r="BG138" s="3" t="str" cm="1">
        <f t="array" aca="1" ref="BG138" ca="1">IF(NOT(ISNUMBER(INDEX($A:$A,LOOKUP(2,1/($A$1:INDIRECT("$A$"&amp;ROW($A138))&lt;&gt;""),ROW($A$1:INDIRECT("$A$"&amp;ROW($A138)))),1))),"",
_xlfn.FLOOR.MATH(1.5*_xlfn.FLOOR.MATH($AZ138*BA138/5)))</f>
        <v/>
      </c>
      <c r="BH138" s="3" t="str" cm="1">
        <f t="array" aca="1" ref="BH138" ca="1">IF(NOT(ISNUMBER(INDEX($A:$A, LOOKUP(2, 1 / ($A$1:INDIRECT("$A$"&amp;ROW($A138)) &lt;&gt; ""),ROW($A$1:INDIRECT("$A$"&amp;ROW($A138)))), 1))), "",
_xlfn.FLOOR.MATH($BG138/IF(OR(INDIRECT("$C$"&amp;LOOKUP(2, 1 / ($AY$1:INDIRECT("$AY$"&amp;ROW($AY138)-1) &lt;&gt; ""),ROW($AY$1:INDIRECT("$AY$"&amp;ROW($AY138)-1))))="Multi",
INDIRECT("$C$"&amp;LOOKUP(2, 1 / ($AY$1:INDIRECT("$AY$"&amp;ROW($AY138)-1) &lt;&gt; ""),ROW($AY$1:INDIRECT("$AY$"&amp;ROW($AY138)-1))))="Double"),2,1)))</f>
        <v/>
      </c>
      <c r="BI138" s="3" t="str" cm="1">
        <f t="array" aca="1" ref="BI138" ca="1">IF(NOT(ISNUMBER(INDEX($A:$A,LOOKUP(2,1/($A$1:INDIRECT("$A$"&amp;ROW($A138))&lt;&gt;""),ROW($A$1:INDIRECT("$A$"&amp;ROW($A138)))),1))),"",
VLOOKUP($BC138,GameFreakSQRT!$A$1:$B$200,2,FALSE))</f>
        <v/>
      </c>
      <c r="BJ138" s="3" t="str" cm="1">
        <f t="array" aca="1" ref="BJ138" ca="1">IF(NOT(ISNUMBER(INDEX($A:$A,LOOKUP(2,1/($A$1:INDIRECT("$A$"&amp;ROW($A138))&lt;&gt;""),ROW($A$1:INDIRECT("$A$"&amp;ROW($A138)))),1))),"",
VLOOKUP($BD138,GameFreakSQRT!$A$1:$B$200,2,FALSE))</f>
        <v/>
      </c>
      <c r="BK138" s="3" t="str" cm="1">
        <f t="array" aca="1" ref="BK138" ca="1">IF(NOT(ISNUMBER(INDEX($A:$A,LOOKUP(2,1/($A$1:INDIRECT("$A$"&amp;ROW($A138))&lt;&gt;""),ROW($A$1:INDIRECT("$A$"&amp;ROW($A138)))),1))),"",
_xlfn.FLOOR.MATH((($BI138*$BE138)*$BH138)/($BJ138*$BF138))+1)</f>
        <v/>
      </c>
      <c r="BL138" s="3" t="str" cm="1">
        <f t="array" aca="1" ref="BL138" ca="1">IF(NOT(ISNUMBER(INDEX($A:$A,LOOKUP(2,1/($A$1:INDIRECT("$A$"&amp;ROW($A138))&lt;&gt;""),ROW($A$1:INDIRECT("$A$"&amp;ROW($A138)))),1))),"",
_xlfn.FLOOR.MATH($BK138*IF(NOT(INDIRECT("$Z$"&amp;LOOKUP(2, 1 / ($AY$1:INDIRECT("$AY$"&amp;ROW($AY138)-1) &lt;&gt; ""),ROW($AY$1:INDIRECT("$AY$"&amp;ROW($AY138)-1))))=""),1.5,1)))</f>
        <v/>
      </c>
      <c r="BM138" s="3" t="str" cm="1">
        <f t="array" aca="1" ref="BM138" ca="1">IF(NOT(ISNUMBER(INDEX($A:$A, LOOKUP(2, 1 / ($A$1:INDIRECT("$A$"&amp;ROW($A138)) &lt;&gt; ""),ROW($A$1:INDIRECT("$A$"&amp;ROW($A138)))), 1))), "",
INDIRECT("$Y$"&amp;LOOKUP(2, 1 / ($AY$1:INDIRECT("$AY$"&amp;ROW($AY138)-1) &lt;&gt; ""),ROW($AY$1:INDIRECT("$AY$"&amp;ROW($AY138)-1)))))</f>
        <v/>
      </c>
      <c r="BN138" s="3" t="str">
        <f t="shared" ca="1" si="16"/>
        <v/>
      </c>
      <c r="CT138" s="3" t="str" cm="1">
        <f t="array" aca="1" ref="CT138" ca="1">IF(NOT(ISNUMBER(INDEX($A:$A, LOOKUP(2, 1 / ($A$1:INDIRECT("$A$"&amp;ROW($A138)) &lt;&gt; ""),ROW($A$1:INDIRECT("$A$"&amp;ROW($A138)))), 1))), "",
$AY138-INDEX($AY:$AY, LOOKUP(2, 1 / ($AY$1:INDIRECT("$AV$"&amp;ROW($AY138)-1) &lt;&gt; ""),ROW($AY$1:INDIRECT("$AV$"&amp;ROW($AY138)-1))), 1))</f>
        <v/>
      </c>
      <c r="CU138" s="3" t="str" cm="1">
        <f t="array" aca="1" ref="CU138" ca="1">IF(NOT(ISNUMBER(INDEX($A:$A, LOOKUP(2, 1 / ($A$1:INDIRECT("$A$"&amp;ROW($A138)) &lt;&gt; ""),ROW($A$1:INDIRECT("$A$"&amp;ROW($A138)))), 1))), "",
INDEX($Y:$Y, LOOKUP(2, 1 / ($Y$1:INDIRECT("$Y$"&amp;ROW($Y138)-1) &lt;&gt; ""),ROW($Y$1:INDIRECT("$Y$"&amp;ROW($Y138)-1))), 1))</f>
        <v/>
      </c>
      <c r="CV138" s="1" t="str">
        <f ca="1">IFERROR(VLOOKUP($AY138, 'Medium-Slow'!$A$1:$B$101, 2, TRUE),"")</f>
        <v/>
      </c>
    </row>
    <row r="139" spans="1:100" x14ac:dyDescent="0.45">
      <c r="A139" s="56" t="s">
        <v>75</v>
      </c>
      <c r="B139" s="56" t="s">
        <v>323</v>
      </c>
      <c r="C139" s="56" t="s">
        <v>46</v>
      </c>
      <c r="D139" s="56" t="s">
        <v>300</v>
      </c>
      <c r="E139" s="56" t="s">
        <v>301</v>
      </c>
      <c r="F139" s="56">
        <v>1</v>
      </c>
      <c r="G139" s="2" t="s">
        <v>203</v>
      </c>
      <c r="H139" s="2" t="s">
        <v>77</v>
      </c>
      <c r="I139" s="2">
        <v>18</v>
      </c>
      <c r="J139" s="2" t="s">
        <v>111</v>
      </c>
      <c r="K139" s="2" t="s">
        <v>204</v>
      </c>
      <c r="L139" s="2" t="s">
        <v>53</v>
      </c>
      <c r="M139" s="2" t="s">
        <v>200</v>
      </c>
      <c r="N139" s="2" t="s">
        <v>205</v>
      </c>
      <c r="O139" s="2" t="s">
        <v>202</v>
      </c>
      <c r="P139" s="2" t="s">
        <v>258</v>
      </c>
      <c r="Q139" s="2">
        <v>0</v>
      </c>
      <c r="R139" s="2">
        <f>_xlfn.FLOOR.MATH((((2*VLOOKUP(G139, 'EV and Base'!$A$1:$N$671, 9, FALSE))+$Q139)*$I139)/100)+$I139+10</f>
        <v>44</v>
      </c>
      <c r="S139" s="2">
        <f>_xlfn.FLOOR.MATH((_xlfn.FLOOR.MATH((((2*VLOOKUP($G139, 'EV and Base'!$A$1:$N$671, 10, FALSE))+$Q139)*$I139)/100)+5)*
IF(OR($J139="Lonely", $J139="Brave", $J139="Adamant", $J139="Naughty"), 1.1,
IF(OR($J139="Bold", $J139="Timid", $J139="Modest", $J139="Calm"), 0.9, 1)))</f>
        <v>18</v>
      </c>
      <c r="T139" s="2">
        <f>_xlfn.FLOOR.MATH((_xlfn.FLOOR.MATH((((2*VLOOKUP($G139, 'EV and Base'!$A$1:$N$671, 11, FALSE))+$Q139)*$I139)/100)+5)*
IF(OR($J139="Bold", $J139="Relaxed", $J139="Impish", $J139="Lax"), 1.1,
IF(OR($J139="Lonely", $J139="Hasty", $J139="Mild", $J139="Gentle"), 0.9, 1)))</f>
        <v>23</v>
      </c>
      <c r="U139" s="2">
        <f>_xlfn.FLOOR.MATH((_xlfn.FLOOR.MATH((((2*VLOOKUP($G139, 'EV and Base'!$A$1:$N$671, 12, FALSE))+$Q139)*$I139)/100)+5)*
IF(OR($J139="Modest", $J139="Mild", $J139="Quiet", $J139="Rash"), 1.1,
IF(OR($J139="Adamant", $J139="Impish", $J139="Jolly", $J139="Careful"), 0.9, 1)))</f>
        <v>30</v>
      </c>
      <c r="V139" s="2">
        <f>_xlfn.FLOOR.MATH((_xlfn.FLOOR.MATH((((2*VLOOKUP($G139, 'EV and Base'!$A$1:$N$671, 13, FALSE))+$Q139)*$I139)/100)+5)*
IF(OR($J139="Calm", $J139="Gentle", $J139="Sassy", $J139="Careful"), 1.1,
IF(OR($J139="Naughty", $J139="Lax", $J139="Naive", $J139="Rash"), 0.9, 1)))</f>
        <v>23</v>
      </c>
      <c r="W139" s="2">
        <f>_xlfn.FLOOR.MATH((_xlfn.FLOOR.MATH((((2*VLOOKUP($G139, 'EV and Base'!$A$1:$N$671, 14, FALSE))+$Q139)*$I139)/100)+5)*
IF(OR($J139="Timid", $J139="Hasty", $J139="Jolly", $J139="Naive"), 1.1,
IF(OR($J139="Brave", $J139="Relaxed", $J139="Quiet", $J139="Sassy"), 0.9, 1)))</f>
        <v>13</v>
      </c>
      <c r="X139" s="56">
        <v>432</v>
      </c>
      <c r="AA139" s="23" t="str" cm="1">
        <f t="array" aca="1" ref="AA139" ca="1">IF(NOT(ISNUMBER(INDEX($A:$A,LOOKUP(2,1/($A$1:INDIRECT("$A$"&amp;ROW($A139))&lt;&gt;""),ROW($A$1:INDIRECT("$A$"&amp;ROW($A139)))),1))),"",
IF(NOT(ISNUMBER($A139)),$AA138,
IF($AB139&lt;16,"Lillipup",
IF($AB139&lt;32,"Herdier",
"Stoutland"))))</f>
        <v/>
      </c>
      <c r="AB139" s="25" t="str" cm="1">
        <f t="array" aca="1" ref="AB139" ca="1">IF(NOT(ISNUMBER(INDEX($A:$A, LOOKUP(2, 1 / ($A$1:INDIRECT("$A$"&amp;ROW($A139)) &lt;&gt; ""),ROW($A$1:INDIRECT("$A$"&amp;ROW($A139)))), 1))), "",
VLOOKUP($AY139,'Medium-Slow'!$A$1:$B$101,2,TRUE))</f>
        <v/>
      </c>
      <c r="AC139" s="23" t="str" cm="1">
        <f t="array" aca="1" ref="AC139" ca="1">IF(NOT(ISNUMBER(INDEX($A:$A, LOOKUP(2, 1 / ($A$1:INDIRECT("$A$"&amp;ROW($A139)) &lt;&gt; ""),ROW($A$1:INDIRECT("$A$"&amp;ROW($A139)))), 1))), "",
INDEX($AC:$AC, LOOKUP(2, 1 / ($AC$1:INDIRECT("$AC$"&amp;ROW($AC139)-1) &lt;&gt; ""),ROW($AC$1:INDIRECT("$AC$"&amp;ROW($AC139)-1))), 1)+
IF(INDEX($AC:$AC, LOOKUP(2, 1 / ($AC$1:INDIRECT("$AC$"&amp;ROW($AC139)-1) &lt;&gt; ""),ROW($AC$1:INDIRECT("$AC$"&amp;ROW($AC139)-1))), 1)+
INDEX($AD:$AD, LOOKUP(2, 1 / ($AD$1:INDIRECT("$AD$"&amp;ROW($AD139)-1) &lt;&gt; ""),ROW($AD$1:INDIRECT("$AD$"&amp;ROW($AD139)-1))), 1)+
INDEX($AE:$AE, LOOKUP(2, 1 / ($AE$1:INDIRECT("$AE$"&amp;ROW($AE139)-1) &lt;&gt; ""),ROW($AE$1:INDIRECT("$AE$"&amp;ROW($AD139)-1))), 1)+
INDEX($AE:$AF, LOOKUP(2, 1 / ($AF$1:INDIRECT("$AF$"&amp;ROW($AF139)-1) &lt;&gt; ""),ROW($AF$1:INDIRECT("$AF$"&amp;ROW($AD139)-1))), 1)+
INDEX($AG:$AG, LOOKUP(2, 1 / ($AG$1:INDIRECT("$AG$"&amp;ROW($AG139)-1) &lt;&gt; ""),ROW($AG$1:INDIRECT("$AG$"&amp;ROW($AD139)-1))), 1)+
INDEX($AH:$AH, LOOKUP(2, 1 / ($AH$1:INDIRECT("$AH$"&amp;ROW($AH139)-1) &lt;&gt; ""),ROW($AH$1:INDIRECT("$AH$"&amp;ROW($AD139)-1))), 1)&gt;=510,0,
IF(INDEX($AC:$AC, LOOKUP(2, 1 / ($AC$1:INDIRECT("$AC$"&amp;ROW($AC139)-1) &lt;&gt; ""),ROW($AC$1:INDIRECT("$AC$"&amp;ROW($AC139)-1))), 1)&gt;=255,0,
VLOOKUP(INDIRECT("$G$"&amp;LOOKUP(2, 1 / ($AC$1:INDIRECT("$AC$"&amp;ROW($AC139)-1) &lt;&gt; ""),ROW($AC$1:INDIRECT("$AC$"&amp;ROW($AC139)-1)))), 'EV and Base'!$A$1:$N$671, 3, FALSE))))</f>
        <v/>
      </c>
      <c r="AD139" s="2" t="str" cm="1">
        <f t="array" aca="1" ref="AD139" ca="1">IF(NOT(ISNUMBER(INDEX($A:$A, LOOKUP(2, 1 / ($A$1:INDIRECT("$A$"&amp;ROW($A139)) &lt;&gt; ""),ROW($A$1:INDIRECT("$A$"&amp;ROW($A139)))), 1))), "",
INDEX($AD:$AD, LOOKUP(2, 1 / ($AD$1:INDIRECT("$AD$"&amp;ROW($AD139)-1) &lt;&gt; ""),ROW($AD$1:INDIRECT("$AD$"&amp;ROW($AD139)-1))), 1)+
IF(INDEX($AC:$AC, LOOKUP(2, 1 / ($AC$1:INDIRECT("$AC$"&amp;ROW($AC139)-1) &lt;&gt; ""),ROW($AC$1:INDIRECT("$AC$"&amp;ROW($AC139)-1))), 1)+
INDEX($AD:$AD, LOOKUP(2, 1 / ($AD$1:INDIRECT("$AD$"&amp;ROW($AD139)-1) &lt;&gt; ""),ROW($AD$1:INDIRECT("$AD$"&amp;ROW($AD139)-1))), 1)+
INDEX($AE:$AE, LOOKUP(2, 1 / ($AE$1:INDIRECT("$AE$"&amp;ROW($AE139)-1) &lt;&gt; ""),ROW($AE$1:INDIRECT("$AE$"&amp;ROW($AD139)-1))), 1)+
INDEX($AE:$AF, LOOKUP(2, 1 / ($AF$1:INDIRECT("$AF$"&amp;ROW($AF139)-1) &lt;&gt; ""),ROW($AF$1:INDIRECT("$AF$"&amp;ROW($AD139)-1))), 1)+
INDEX($AG:$AG, LOOKUP(2, 1 / ($AG$1:INDIRECT("$AG$"&amp;ROW($AG139)-1) &lt;&gt; ""),ROW($AG$1:INDIRECT("$AG$"&amp;ROW($AD139)-1))), 1)+
INDEX($AH:$AH, LOOKUP(2, 1 / ($AH$1:INDIRECT("$AH$"&amp;ROW($AH139)-1) &lt;&gt; ""),ROW($AH$1:INDIRECT("$AH$"&amp;ROW($AD139)-1))), 1)&gt;=510,0,
IF(INDEX($AD:$AD, LOOKUP(2, 1 / ($AD$1:INDIRECT("$AD$"&amp;ROW($AD139)-1) &lt;&gt; ""),ROW($AD$1:INDIRECT("$AD$"&amp;ROW($AD139)-1))), 1)&gt;=255,0,
VLOOKUP(INDIRECT("$G$"&amp;LOOKUP(2, 1 / ($AD$1:INDIRECT("$AD$"&amp;ROW($AD139)-1) &lt;&gt; ""),ROW($AD$1:INDIRECT("$AD$"&amp;ROW($AD139)-1)))), 'EV and Base'!$A$1:$N$671, 4, FALSE))))</f>
        <v/>
      </c>
      <c r="AE139" s="2" t="str" cm="1">
        <f t="array" aca="1" ref="AE139" ca="1">IF(NOT(ISNUMBER(INDEX($A:$A,LOOKUP(2,1/($A$1:INDIRECT("$A$"&amp;ROW($A139))&lt;&gt;""),ROW($A$1:INDIRECT("$A$"&amp;ROW($A139)))),1))),"",
INDEX($AE:$AE,LOOKUP(2,1/($AE$1:INDIRECT("$AE$"&amp;ROW($AE139)-1)&lt;&gt;""),ROW($AE$1:INDIRECT("$AE$"&amp;ROW($AE139)-1))),1)+
IF(INDEX($AC:$AC,LOOKUP(2,1/($AC$1:INDIRECT("$AC$"&amp;ROW($AC139)-1)&lt;&gt;""),ROW($AC$1:INDIRECT("$AC$"&amp;ROW($AC139)-1))),1)+
INDEX($AD:$AD,LOOKUP(2,1/($AD$1:INDIRECT("$AD$"&amp;ROW($AD139)-1)&lt;&gt;""),ROW($AD$1:INDIRECT("$AD$"&amp;ROW($AD139)-1))),1)+
INDEX($AE:$AE,LOOKUP(2,1/($AE$1:INDIRECT("$AE$"&amp;ROW($AE139)-1)&lt;&gt;""),ROW($AE$1:INDIRECT("$AE$"&amp;ROW($AD139)-1))),1)+
INDEX($AE:$AF,LOOKUP(2,1/($AF$1:INDIRECT("$AF$"&amp;ROW($AF139)-1)&lt;&gt;""),ROW($AF$1:INDIRECT("$AF$"&amp;ROW($AD139)-1))),1)+
INDEX($AG:$AG,LOOKUP(2,1/($AG$1:INDIRECT("$AG$"&amp;ROW($AG139)-1)&lt;&gt;""),ROW($AG$1:INDIRECT("$AG$"&amp;ROW($AD139)-1))),1)+
INDEX($AH:$AH,LOOKUP(2,1/($AH$1:INDIRECT("$AH$"&amp;ROW($AH139)-1)&lt;&gt;""),ROW($AH$1:INDIRECT("$AH$"&amp;ROW($AD139)-1))),1)&gt;=510,0,
IF(INDEX($AE:$AE,LOOKUP(2,1/($AE$1:INDIRECT("$AE$"&amp;ROW($AE139)-1)&lt;&gt;""),ROW($AE$1:INDIRECT("$AE$"&amp;ROW($AE139)-1))),1)&gt;=255,0,
VLOOKUP(INDIRECT("$G$"&amp;LOOKUP(2,1/($AE$1:INDIRECT("$AE$"&amp;ROW($AE139)-1)&lt;&gt;""),ROW($AE$1:INDIRECT("$AE$"&amp;ROW($AE139)-1)))),'EV and Base'!$A$1:$N$671,5,FALSE))))</f>
        <v/>
      </c>
      <c r="AF139" s="2" t="str" cm="1">
        <f t="array" aca="1" ref="AF139" ca="1">IF(NOT(ISNUMBER(INDEX($A:$A, LOOKUP(2, 1 / ($A$1:INDIRECT("$A$"&amp;ROW($A139)) &lt;&gt; ""),ROW($A$1:INDIRECT("$A$"&amp;ROW($A139)))), 1))), "",
INDEX($AF:$AF, LOOKUP(2, 1 / ($AF$1:INDIRECT("$AF$"&amp;ROW($AF139)-1) &lt;&gt; ""),ROW($AF$1:INDIRECT("$AF$"&amp;ROW($AF139)-1))), 1)+
IF(INDEX($AC:$AC, LOOKUP(2, 1 / ($AC$1:INDIRECT("$AC$"&amp;ROW($AC139)-1) &lt;&gt; ""),ROW($AC$1:INDIRECT("$AC$"&amp;ROW($AC139)-1))), 1)+
INDEX($AD:$AD, LOOKUP(2, 1 / ($AD$1:INDIRECT("$AD$"&amp;ROW($AD139)-1) &lt;&gt; ""),ROW($AD$1:INDIRECT("$AD$"&amp;ROW($AD139)-1))), 1)+
INDEX($AE:$AE, LOOKUP(2, 1 / ($AE$1:INDIRECT("$AE$"&amp;ROW($AE139)-1) &lt;&gt; ""),ROW($AE$1:INDIRECT("$AE$"&amp;ROW($AD139)-1))), 1)+
INDEX($AE:$AF, LOOKUP(2, 1 / ($AF$1:INDIRECT("$AF$"&amp;ROW($AF139)-1) &lt;&gt; ""),ROW($AF$1:INDIRECT("$AF$"&amp;ROW($AD139)-1))), 1)+
INDEX($AG:$AG, LOOKUP(2, 1 / ($AG$1:INDIRECT("$AG$"&amp;ROW($AG139)-1) &lt;&gt; ""),ROW($AG$1:INDIRECT("$AG$"&amp;ROW($AD139)-1))), 1)+
INDEX($AH:$AH, LOOKUP(2, 1 / ($AH$1:INDIRECT("$AH$"&amp;ROW($AH139)-1) &lt;&gt; ""),ROW($AH$1:INDIRECT("$AH$"&amp;ROW($AD139)-1))), 1)&gt;=510,0,
IF(INDEX($AF:$AF, LOOKUP(2, 1 / ($AF$1:INDIRECT("$AF$"&amp;ROW($AF139)-1) &lt;&gt; ""),ROW($AF$1:INDIRECT("$AF$"&amp;ROW($AF139)-1))), 1)&gt;=255,0,
VLOOKUP(INDIRECT("$G$"&amp;LOOKUP(2, 1 / ($AF$1:INDIRECT("$AF$"&amp;ROW($AF139)-1) &lt;&gt; ""),ROW($AF$1:INDIRECT("$AF$"&amp;ROW($AF139)-1)))), 'EV and Base'!$A$1:$N$671, 6, FALSE))))</f>
        <v/>
      </c>
      <c r="AG139" s="2" t="str" cm="1">
        <f t="array" aca="1" ref="AG139" ca="1">IF(NOT(ISNUMBER(INDEX($A:$A, LOOKUP(2, 1 / ($A$1:INDIRECT("$A$"&amp;ROW($A139)) &lt;&gt; ""),ROW($A$1:INDIRECT("$A$"&amp;ROW($A139)))), 1))), "",
INDEX($AG:$AG, LOOKUP(2, 1 / ($AG$1:INDIRECT("$AG$"&amp;ROW($AG139)-1) &lt;&gt; ""),ROW($AG$1:INDIRECT("$AG$"&amp;ROW($AG139)-1))), 1)+
IF(INDEX($AC:$AC, LOOKUP(2, 1 / ($AC$1:INDIRECT("$AC$"&amp;ROW($AC139)-1) &lt;&gt; ""),ROW($AC$1:INDIRECT("$AC$"&amp;ROW($AC139)-1))), 1)+
INDEX($AD:$AD, LOOKUP(2, 1 / ($AD$1:INDIRECT("$AD$"&amp;ROW($AD139)-1) &lt;&gt; ""),ROW($AD$1:INDIRECT("$AD$"&amp;ROW($AD139)-1))), 1)+
INDEX($AE:$AE, LOOKUP(2, 1 / ($AE$1:INDIRECT("$AE$"&amp;ROW($AE139)-1) &lt;&gt; ""),ROW($AE$1:INDIRECT("$AE$"&amp;ROW($AD139)-1))), 1)+
INDEX($AE:$AF, LOOKUP(2, 1 / ($AF$1:INDIRECT("$AF$"&amp;ROW($AF139)-1) &lt;&gt; ""),ROW($AF$1:INDIRECT("$AF$"&amp;ROW($AD139)-1))), 1)+
INDEX($AG:$AG, LOOKUP(2, 1 / ($AG$1:INDIRECT("$AG$"&amp;ROW($AG139)-1) &lt;&gt; ""),ROW($AG$1:INDIRECT("$AG$"&amp;ROW($AD139)-1))), 1)+
INDEX($AH:$AH, LOOKUP(2, 1 / ($AH$1:INDIRECT("$AH$"&amp;ROW($AH139)-1) &lt;&gt; ""),ROW($AH$1:INDIRECT("$AH$"&amp;ROW($AD139)-1))), 1)&gt;=510,0,
IF(INDEX($AG:$AG, LOOKUP(2, 1 / ($AG$1:INDIRECT("$AG$"&amp;ROW($AG139)-1) &lt;&gt; ""),ROW($AG$1:INDIRECT("$AG$"&amp;ROW($AG139)-1))), 1)&gt;=255,0,
VLOOKUP(INDIRECT("$G$"&amp;LOOKUP(2, 1 / ($AG$1:INDIRECT("$AG$"&amp;ROW($AG139)-1) &lt;&gt; ""),ROW($AG$1:INDIRECT("$AG$"&amp;ROW($AG139)-1)))), 'EV and Base'!$A$1:$N$671, 7, FALSE))))</f>
        <v/>
      </c>
      <c r="AH139" s="24" t="str" cm="1">
        <f t="array" aca="1" ref="AH139" ca="1">IF(NOT(ISNUMBER(INDEX($A:$A,LOOKUP(2,1/($A$1:INDIRECT("$A$"&amp;ROW($A139))&lt;&gt;""),ROW($A$1:INDIRECT("$A$"&amp;ROW($A139)))),1))),"",
INDEX($AH:$AH,LOOKUP(2,1/($AH$1:INDIRECT("$AH$"&amp;ROW($AH139)-1)&lt;&gt;""),ROW($AH$1:INDIRECT("$AH$"&amp;ROW($AH139)-1))),1)+
IF(INDEX($AC:$AC,LOOKUP(2,1/($AC$1:INDIRECT("$AC$"&amp;ROW($AC139)-1)&lt;&gt;""),ROW($AC$1:INDIRECT("$AC$"&amp;ROW($AC139)-1))),1)+
INDEX($AD:$AD,LOOKUP(2,1/($AD$1:INDIRECT("$AD$"&amp;ROW($AD139)-1)&lt;&gt;""),ROW($AD$1:INDIRECT("$AD$"&amp;ROW($AD139)-1))),1)+
INDEX($AE:$AE,LOOKUP(2,1/($AE$1:INDIRECT("$AE$"&amp;ROW($AE139)-1)&lt;&gt;""),ROW($AE$1:INDIRECT("$AE$"&amp;ROW($AD139)-1))),1)+
INDEX($AE:$AF,LOOKUP(2,1/($AF$1:INDIRECT("$AF$"&amp;ROW($AF139)-1)&lt;&gt;""),ROW($AF$1:INDIRECT("$AF$"&amp;ROW($AD139)-1))),1)+
INDEX($AG:$AG,LOOKUP(2,1/($AG$1:INDIRECT("$AG$"&amp;ROW($AG139)-1)&lt;&gt;""),ROW($AG$1:INDIRECT("$AG$"&amp;ROW($AD139)-1))),1)+
INDEX($AH:$AH,LOOKUP(2,1/($AH$1:INDIRECT("$AH$"&amp;ROW($AH139)-1)&lt;&gt;""),ROW($AH$1:INDIRECT("$AH$"&amp;ROW($AD139)-1))),1)&gt;=510,0,
IF(INDEX($AH:$AH,LOOKUP(2,1/($AH$1:INDIRECT("$AH$"&amp;ROW($AH139)-1)&lt;&gt;""),ROW($AH$1:INDIRECT("$AH$"&amp;ROW($AH139)-1))),1)&gt;=255,0,
VLOOKUP(INDIRECT("$G$"&amp;LOOKUP(2,1/($AH$1:INDIRECT("$AH$"&amp;ROW($AH139)-1)&lt;&gt;""),ROW($AH$1:INDIRECT("$AH$"&amp;ROW($AH139)-1)))),'EV and Base'!$A$1:$N$671,8,FALSE))))</f>
        <v/>
      </c>
      <c r="AI139" s="29" t="str" cm="1">
        <f t="array" aca="1" ref="AI139" ca="1">IF(NOT(ISNUMBER(INDEX($A:$A,LOOKUP(2,1/($A$1:INDIRECT("$A$"&amp;ROW($A139))&lt;&gt;""),ROW($A$1:INDIRECT("$A$"&amp;ROW($A139)))),1))),"",
ROUNDDOWN((((2*VLOOKUP($AA139,'EV and Base'!$A$1:$N$671,9,FALSE))+31+ROUNDDOWN($AC139/4,0))*$AB139)/100,0)+$AB139+10)</f>
        <v/>
      </c>
      <c r="AJ139" s="21" t="str" cm="1">
        <f t="array" aca="1" ref="AJ139" ca="1">IF(NOT(ISNUMBER(INDEX($A:$A, LOOKUP(2, 1 / ($A$1:INDIRECT("$A$"&amp;ROW($A139)) &lt;&gt; ""),ROW($A$1:INDIRECT("$A$"&amp;ROW($A139)))), 1))), "",
ROUNDDOWN((ROUNDDOWN((((2*VLOOKUP($AA139, 'EV and Base'!$A$1:$N$671, 10, FALSE))+31+ROUNDDOWN($AD139/4, 0))*$AB139)/100, 0)+5)*1.1, 0))</f>
        <v/>
      </c>
      <c r="AK139" s="21" t="str" cm="1">
        <f t="array" aca="1" ref="AK139" ca="1">IF(NOT(ISNUMBER(INDEX($A:$A, LOOKUP(2, 1 / ($A$1:INDIRECT("$A$"&amp;ROW($A139)) &lt;&gt; ""),ROW($A$1:INDIRECT("$A$"&amp;ROW($A139)))), 1))), "",
ROUNDDOWN((ROUNDDOWN((((2*VLOOKUP($AA139, 'EV and Base'!$A$1:$N$671, 11, FALSE))+30+ROUNDDOWN($AE139/4, 0))*$AB139)/100, 0)+5), 0)
&amp;"-"&amp;
ROUNDDOWN((ROUNDDOWN((((2*VLOOKUP($AA139, 'EV and Base'!$A$1:$N$671, 11, FALSE))+31+ROUNDDOWN($AE139/4, 0))*$AB139)/100, 0)+5), 0))</f>
        <v/>
      </c>
      <c r="AL139" s="21" t="str" cm="1">
        <f t="array" aca="1" ref="AL139" ca="1">IF(NOT(ISNUMBER(INDEX($A:$A, LOOKUP(2, 1 / ($A$1:INDIRECT("$A$"&amp;ROW($A139)) &lt;&gt; ""),ROW($A$1:INDIRECT("$A$"&amp;ROW($A139)))), 1))), "",
ROUNDDOWN((ROUNDDOWN((((2*VLOOKUP($AA139, 'EV and Base'!$A$1:$N$671, 12, FALSE))+0+ROUNDDOWN($AF139/4, 0))*$AB139)/100, 0)+5)*0.9, 0)
&amp;"-"&amp;
ROUNDDOWN((ROUNDDOWN((((2*VLOOKUP($AA139, 'EV and Base'!$A$1:$N$671, 12, FALSE))+31+ROUNDDOWN($AF139/4, 0))*$AB139)/100, 0)+5)*0.9, 0))</f>
        <v/>
      </c>
      <c r="AM139" s="21" t="str" cm="1">
        <f t="array" aca="1" ref="AM139" ca="1">IF(NOT(ISNUMBER(INDEX($A:$A, LOOKUP(2, 1 / ($A$1:INDIRECT("$A$"&amp;ROW($A139)) &lt;&gt; ""),ROW($A$1:INDIRECT("$A$"&amp;ROW($A139)))), 1))), "",
ROUNDDOWN((ROUNDDOWN((((2*VLOOKUP($AA139, 'EV and Base'!$A$1:$N$671, 13, FALSE))+30+ROUNDDOWN($AG139/4, 0))*$AB139)/100, 0)+5), 0)
&amp;"-"&amp;
ROUNDDOWN((ROUNDDOWN((((2*VLOOKUP($AA139, 'EV and Base'!$A$1:$N$671, 13, FALSE))+31+ROUNDDOWN($AG139/4, 0))*$AB139)/100, 0)+5), 0))</f>
        <v/>
      </c>
      <c r="AN139" s="25" t="str" cm="1">
        <f t="array" aca="1" ref="AN139" ca="1">IF(NOT(ISNUMBER(INDEX($A:$A, LOOKUP(2, 1 / ($A$1:INDIRECT("$A$"&amp;ROW($A139)) &lt;&gt; ""),ROW($A$1:INDIRECT("$A$"&amp;ROW($A139)))), 1))), "",
ROUNDDOWN((ROUNDDOWN((((2*VLOOKUP($AA139, 'EV and Base'!$A$1:$N$671, 14, FALSE))+31+ROUNDDOWN($AH139/4, 0))*$AB139)/100, 0)+5), 0))</f>
        <v/>
      </c>
      <c r="AO139" s="23" t="str" cm="1">
        <f t="array" aca="1" ref="AO139" ca="1">IF(NOT(ISNUMBER(INDEX($A:$A, LOOKUP(2, 1 / ($A$1:INDIRECT("$A$"&amp;ROW($A139)) &lt;&gt; ""),ROW($A$1:INDIRECT("$A$"&amp;ROW($A139)))), 1))), "",
ROUNDDOWN((((2*VLOOKUP($AA139, 'EV and Base'!$A$1:$N$671, 9, FALSE))+31+ROUNDDOWN($AC139/4, 0))*$AB139)/100, 0)+$AB139+10)</f>
        <v/>
      </c>
      <c r="AP139" s="2" t="str" cm="1">
        <f t="array" aca="1" ref="AP139" ca="1">IF(NOT(ISNUMBER(INDEX($A:$A, LOOKUP(2, 1 / ($A$1:INDIRECT("$A$"&amp;ROW($A139)) &lt;&gt; ""),ROW($A$1:INDIRECT("$A$"&amp;ROW($A139)))), 1))), "",
ROUNDDOWN((ROUNDDOWN((((2*VLOOKUP($AA139, 'EV and Base'!$A$1:$N$671, 10, FALSE))+31+ROUNDDOWN($AD139/4, 0))*$AB139)/100, 0)+5)*1.1, 0))</f>
        <v/>
      </c>
      <c r="AQ139" s="2" t="str" cm="1">
        <f t="array" aca="1" ref="AQ139" ca="1">IF(NOT(ISNUMBER(INDEX($A:$A, LOOKUP(2, 1 / ($A$1:INDIRECT("$A$"&amp;ROW($A139)) &lt;&gt; ""),ROW($A$1:INDIRECT("$A$"&amp;ROW($A139)))), 1))), "",
ROUNDDOWN((ROUNDDOWN((((2*VLOOKUP($AA139, 'EV and Base'!$A$1:$N$671, 11, FALSE))+$AV$2+ROUNDDOWN($AE139/4, 0))*$AB139)/100, 0)+5), 0))</f>
        <v/>
      </c>
      <c r="AR139" s="22" t="str" cm="1">
        <f t="array" aca="1" ref="AR139" ca="1">IF(NOT(ISNUMBER(INDEX($A:$A, LOOKUP(2, 1 / ($A$1:INDIRECT("$A$"&amp;ROW($A139)) &lt;&gt; ""),ROW($A$1:INDIRECT("$A$"&amp;ROW($A139)))), 1))), "",
ROUNDDOWN((ROUNDDOWN((((2*VLOOKUP($AA139, 'EV and Base'!$A$1:$N$671, 12, FALSE))+$AW$2+ROUNDDOWN($AF139/4, 0))*$AB139)/100, 0)+5)*0.9, 0))</f>
        <v/>
      </c>
      <c r="AS139" s="2" t="str" cm="1">
        <f t="array" aca="1" ref="AS139" ca="1">IF(NOT(ISNUMBER(INDEX($A:$A, LOOKUP(2, 1 / ($A$1:INDIRECT("$A$"&amp;ROW($A139)) &lt;&gt; ""),ROW($A$1:INDIRECT("$A$"&amp;ROW($A139)))), 1))), "",
ROUNDDOWN((ROUNDDOWN((((2*VLOOKUP($AA139, 'EV and Base'!$A$1:$N$671, 13, FALSE))+$AX$2+ROUNDDOWN($AG139/4, 0))*$AB139)/100, 0)+5), 0))</f>
        <v/>
      </c>
      <c r="AT139" s="24" t="str" cm="1">
        <f t="array" aca="1" ref="AT139" ca="1">IF(NOT(ISNUMBER(INDEX($A:$A, LOOKUP(2, 1 / ($A$1:INDIRECT("$A$"&amp;ROW($A139)) &lt;&gt; ""),ROW($A$1:INDIRECT("$A$"&amp;ROW($A139)))), 1))), "",
ROUNDDOWN((ROUNDDOWN((((2*VLOOKUP($AA139, 'EV and Base'!$A$1:$N$671, 14, FALSE))+31+ROUNDDOWN($AH139/4, 0))*$AB139)/100, 0)+5), 0))</f>
        <v/>
      </c>
      <c r="AU139" s="28"/>
      <c r="AY139" t="str" cm="1">
        <f t="array" aca="1" ref="AY139" ca="1">IF(NOT(ISNUMBER(INDEX($A:$A,LOOKUP(2,1/($A$1:INDIRECT("$A$"&amp;ROW($A139))&lt;&gt;""),ROW($A$1:INDIRECT("$A$"&amp;ROW($A139)))),1))),"",
INDEX($AY:$AY,LOOKUP(2,1/($AY$1:INDIRECT("$AY$"&amp;ROW($AY139)-1)&lt;&gt;""),ROW($AY$1:INDIRECT("$AY$"&amp;ROW($AY139)-1))),1)+$BL139)</f>
        <v/>
      </c>
      <c r="AZ139" s="3" t="str" cm="1">
        <f t="array" aca="1" ref="AZ139" ca="1">IF(NOT(ISNUMBER(INDEX($A:$A, LOOKUP(2, 1 / ($A$1:INDIRECT("$A$"&amp;ROW($A139)) &lt;&gt; ""),ROW($A$1:INDIRECT("$A$"&amp;ROW($A139)))), 1))), "",
VLOOKUP(INDIRECT("$G$"&amp;LOOKUP(2, 1 / ($AY$1:INDIRECT("$AY$"&amp;ROW($AY139)-1) &lt;&gt; ""),ROW($AY$1:INDIRECT("$AY$"&amp;ROW($AY139)-1)))),'EV and Base'!A134:N804,2,FALSE))</f>
        <v/>
      </c>
      <c r="BA139" s="3" t="str" cm="1">
        <f t="array" aca="1" ref="BA139" ca="1">IF(NOT(ISNUMBER(INDEX($A:$A, LOOKUP(2, 1 / ($A$1:INDIRECT("$A$"&amp;ROW($A139)) &lt;&gt; ""),ROW($A$1:INDIRECT("$A$"&amp;ROW($A139)))), 1))), "",
INDIRECT("$I$"&amp;LOOKUP(2, 1 / ($AY$1:INDIRECT("$AY$"&amp;ROW($AY139)-1) &lt;&gt; ""),ROW($AY$1:INDIRECT("$AY$"&amp;ROW($AY139)-1)))))</f>
        <v/>
      </c>
      <c r="BB139" s="1" t="str" cm="1">
        <f t="array" aca="1" ref="BB139" ca="1">IF(NOT(ISNUMBER(INDEX($A:$A, LOOKUP(2, 1 / ($A$1:INDIRECT("$A$"&amp;ROW($A139)) &lt;&gt; ""),ROW($A$1:INDIRECT("$A$"&amp;ROW($A139)))), 1))), "",
INDIRECT("$AB$"&amp;LOOKUP(2, 1 / ($AY$1:INDIRECT("$AY$"&amp;ROW($AY139)-1) &lt;&gt; ""),ROW($AY$1:INDIRECT("$AY$"&amp;ROW($AY139)-1)))))</f>
        <v/>
      </c>
      <c r="BC139" s="3" t="str" cm="1">
        <f t="array" aca="1" ref="BC139" ca="1">IF(NOT(ISNUMBER(INDEX($A:$A,LOOKUP(2,1/($A$1:INDIRECT("$A$"&amp;ROW($A139))&lt;&gt;""),ROW($A$1:INDIRECT("$A$"&amp;ROW($A139)))),1))),"",
$BA139+$BA139+10)</f>
        <v/>
      </c>
      <c r="BD139" s="3" t="str" cm="1">
        <f t="array" aca="1" ref="BD139" ca="1">IF(NOT(ISNUMBER(INDEX($A:$A,LOOKUP(2,1/($A$1:INDIRECT("$A$"&amp;ROW($A139))&lt;&gt;""),ROW($A$1:INDIRECT("$A$"&amp;ROW($A139)))),1))),"",
$BA139+$BB139+10)</f>
        <v/>
      </c>
      <c r="BE139" s="3" t="str" cm="1">
        <f t="array" aca="1" ref="BE139" ca="1">IF(NOT(ISNUMBER(INDEX($A:$A,LOOKUP(2,1/($A$1:INDIRECT("$A$"&amp;ROW($A139))&lt;&gt;""),ROW($A$1:INDIRECT("$A$"&amp;ROW($A139)))),1))),"",
$BC139*$BC139)</f>
        <v/>
      </c>
      <c r="BF139" s="3" t="str" cm="1">
        <f t="array" aca="1" ref="BF139" ca="1">IF(NOT(ISNUMBER(INDEX($A:$A,LOOKUP(2,1/($A$1:INDIRECT("$A$"&amp;ROW($A139))&lt;&gt;""),ROW($A$1:INDIRECT("$A$"&amp;ROW($A139)))),1))),"",
$BD139*$BD139)</f>
        <v/>
      </c>
      <c r="BG139" s="3" t="str" cm="1">
        <f t="array" aca="1" ref="BG139" ca="1">IF(NOT(ISNUMBER(INDEX($A:$A,LOOKUP(2,1/($A$1:INDIRECT("$A$"&amp;ROW($A139))&lt;&gt;""),ROW($A$1:INDIRECT("$A$"&amp;ROW($A139)))),1))),"",
_xlfn.FLOOR.MATH(1.5*_xlfn.FLOOR.MATH($AZ139*BA139/5)))</f>
        <v/>
      </c>
      <c r="BH139" s="3" t="str" cm="1">
        <f t="array" aca="1" ref="BH139" ca="1">IF(NOT(ISNUMBER(INDEX($A:$A, LOOKUP(2, 1 / ($A$1:INDIRECT("$A$"&amp;ROW($A139)) &lt;&gt; ""),ROW($A$1:INDIRECT("$A$"&amp;ROW($A139)))), 1))), "",
_xlfn.FLOOR.MATH($BG139/IF(OR(INDIRECT("$C$"&amp;LOOKUP(2, 1 / ($AY$1:INDIRECT("$AY$"&amp;ROW($AY139)-1) &lt;&gt; ""),ROW($AY$1:INDIRECT("$AY$"&amp;ROW($AY139)-1))))="Multi",
INDIRECT("$C$"&amp;LOOKUP(2, 1 / ($AY$1:INDIRECT("$AY$"&amp;ROW($AY139)-1) &lt;&gt; ""),ROW($AY$1:INDIRECT("$AY$"&amp;ROW($AY139)-1))))="Double"),2,1)))</f>
        <v/>
      </c>
      <c r="BI139" s="3" t="str" cm="1">
        <f t="array" aca="1" ref="BI139" ca="1">IF(NOT(ISNUMBER(INDEX($A:$A,LOOKUP(2,1/($A$1:INDIRECT("$A$"&amp;ROW($A139))&lt;&gt;""),ROW($A$1:INDIRECT("$A$"&amp;ROW($A139)))),1))),"",
VLOOKUP($BC139,GameFreakSQRT!$A$1:$B$200,2,FALSE))</f>
        <v/>
      </c>
      <c r="BJ139" s="3" t="str" cm="1">
        <f t="array" aca="1" ref="BJ139" ca="1">IF(NOT(ISNUMBER(INDEX($A:$A,LOOKUP(2,1/($A$1:INDIRECT("$A$"&amp;ROW($A139))&lt;&gt;""),ROW($A$1:INDIRECT("$A$"&amp;ROW($A139)))),1))),"",
VLOOKUP($BD139,GameFreakSQRT!$A$1:$B$200,2,FALSE))</f>
        <v/>
      </c>
      <c r="BK139" s="3" t="str" cm="1">
        <f t="array" aca="1" ref="BK139" ca="1">IF(NOT(ISNUMBER(INDEX($A:$A,LOOKUP(2,1/($A$1:INDIRECT("$A$"&amp;ROW($A139))&lt;&gt;""),ROW($A$1:INDIRECT("$A$"&amp;ROW($A139)))),1))),"",
_xlfn.FLOOR.MATH((($BI139*$BE139)*$BH139)/($BJ139*$BF139))+1)</f>
        <v/>
      </c>
      <c r="BL139" s="3" t="str" cm="1">
        <f t="array" aca="1" ref="BL139" ca="1">IF(NOT(ISNUMBER(INDEX($A:$A,LOOKUP(2,1/($A$1:INDIRECT("$A$"&amp;ROW($A139))&lt;&gt;""),ROW($A$1:INDIRECT("$A$"&amp;ROW($A139)))),1))),"",
_xlfn.FLOOR.MATH($BK139*IF(NOT(INDIRECT("$Z$"&amp;LOOKUP(2, 1 / ($AY$1:INDIRECT("$AY$"&amp;ROW($AY139)-1) &lt;&gt; ""),ROW($AY$1:INDIRECT("$AY$"&amp;ROW($AY139)-1))))=""),1.5,1)))</f>
        <v/>
      </c>
      <c r="BM139" s="3" t="str" cm="1">
        <f t="array" aca="1" ref="BM139" ca="1">IF(NOT(ISNUMBER(INDEX($A:$A, LOOKUP(2, 1 / ($A$1:INDIRECT("$A$"&amp;ROW($A139)) &lt;&gt; ""),ROW($A$1:INDIRECT("$A$"&amp;ROW($A139)))), 1))), "",
INDIRECT("$Y$"&amp;LOOKUP(2, 1 / ($AY$1:INDIRECT("$AY$"&amp;ROW($AY139)-1) &lt;&gt; ""),ROW($AY$1:INDIRECT("$AY$"&amp;ROW($AY139)-1)))))</f>
        <v/>
      </c>
      <c r="BN139" s="3" t="str">
        <f t="shared" ca="1" si="16"/>
        <v/>
      </c>
      <c r="CT139" s="3" t="str" cm="1">
        <f t="array" aca="1" ref="CT139" ca="1">IF(NOT(ISNUMBER(INDEX($A:$A, LOOKUP(2, 1 / ($A$1:INDIRECT("$A$"&amp;ROW($A139)) &lt;&gt; ""),ROW($A$1:INDIRECT("$A$"&amp;ROW($A139)))), 1))), "",
$AY139-INDEX($AY:$AY, LOOKUP(2, 1 / ($AY$1:INDIRECT("$AV$"&amp;ROW($AY139)-1) &lt;&gt; ""),ROW($AY$1:INDIRECT("$AV$"&amp;ROW($AY139)-1))), 1))</f>
        <v/>
      </c>
      <c r="CU139" s="3" t="str" cm="1">
        <f t="array" aca="1" ref="CU139" ca="1">IF(NOT(ISNUMBER(INDEX($A:$A, LOOKUP(2, 1 / ($A$1:INDIRECT("$A$"&amp;ROW($A139)) &lt;&gt; ""),ROW($A$1:INDIRECT("$A$"&amp;ROW($A139)))), 1))), "",
INDEX($Y:$Y, LOOKUP(2, 1 / ($Y$1:INDIRECT("$Y$"&amp;ROW($Y139)-1) &lt;&gt; ""),ROW($Y$1:INDIRECT("$Y$"&amp;ROW($Y139)-1))), 1))</f>
        <v/>
      </c>
      <c r="CV139" s="1" t="str">
        <f ca="1">IFERROR(VLOOKUP($AY139, 'Medium-Slow'!$A$1:$B$101, 2, TRUE),"")</f>
        <v/>
      </c>
    </row>
    <row r="140" spans="1:100" x14ac:dyDescent="0.45">
      <c r="A140" s="56" t="s">
        <v>75</v>
      </c>
      <c r="B140" s="56" t="s">
        <v>324</v>
      </c>
      <c r="C140" s="56" t="s">
        <v>46</v>
      </c>
      <c r="D140" s="56" t="s">
        <v>300</v>
      </c>
      <c r="E140" s="56" t="s">
        <v>301</v>
      </c>
      <c r="F140" s="56">
        <v>1</v>
      </c>
      <c r="G140" s="2" t="s">
        <v>145</v>
      </c>
      <c r="H140" s="2" t="s">
        <v>50</v>
      </c>
      <c r="I140" s="2">
        <v>19</v>
      </c>
      <c r="J140" s="2" t="s">
        <v>82</v>
      </c>
      <c r="K140" s="2" t="s">
        <v>325</v>
      </c>
      <c r="L140" s="2" t="s">
        <v>53</v>
      </c>
      <c r="M140" s="2" t="s">
        <v>148</v>
      </c>
      <c r="N140" s="2" t="s">
        <v>149</v>
      </c>
      <c r="O140" s="2" t="s">
        <v>326</v>
      </c>
      <c r="P140" s="2" t="s">
        <v>312</v>
      </c>
      <c r="Q140" s="2">
        <v>0</v>
      </c>
      <c r="R140" s="2">
        <f>_xlfn.FLOOR.MATH((((2*VLOOKUP(G140, 'EV and Base'!$A$1:$N$671, 9, FALSE))+$Q140)*$I140)/100)+$I140+10</f>
        <v>46</v>
      </c>
      <c r="S140" s="2">
        <f>_xlfn.FLOOR.MATH((_xlfn.FLOOR.MATH((((2*VLOOKUP($G140, 'EV and Base'!$A$1:$N$671, 10, FALSE))+$Q140)*$I140)/100)+5)*
IF(OR($J140="Lonely", $J140="Brave", $J140="Adamant", $J140="Naughty"), 1.1,
IF(OR($J140="Bold", $J140="Timid", $J140="Modest", $J140="Calm"), 0.9, 1)))</f>
        <v>27</v>
      </c>
      <c r="T140" s="2">
        <f>_xlfn.FLOOR.MATH((_xlfn.FLOOR.MATH((((2*VLOOKUP($G140, 'EV and Base'!$A$1:$N$671, 11, FALSE))+$Q140)*$I140)/100)+5)*
IF(OR($J140="Bold", $J140="Relaxed", $J140="Impish", $J140="Lax"), 1.1,
IF(OR($J140="Lonely", $J140="Hasty", $J140="Mild", $J140="Gentle"), 0.9, 1)))</f>
        <v>17</v>
      </c>
      <c r="U140" s="2">
        <f>_xlfn.FLOOR.MATH((_xlfn.FLOOR.MATH((((2*VLOOKUP($G140, 'EV and Base'!$A$1:$N$671, 12, FALSE))+$Q140)*$I140)/100)+5)*
IF(OR($J140="Modest", $J140="Mild", $J140="Quiet", $J140="Rash"), 1.1,
IF(OR($J140="Adamant", $J140="Impish", $J140="Jolly", $J140="Careful"), 0.9, 1)))</f>
        <v>26</v>
      </c>
      <c r="V140" s="2">
        <f>_xlfn.FLOOR.MATH((_xlfn.FLOOR.MATH((((2*VLOOKUP($G140, 'EV and Base'!$A$1:$N$671, 13, FALSE))+$Q140)*$I140)/100)+5)*
IF(OR($J140="Calm", $J140="Gentle", $J140="Sassy", $J140="Careful"), 1.1,
IF(OR($J140="Naughty", $J140="Lax", $J140="Naive", $J140="Rash"), 0.9, 1)))</f>
        <v>17</v>
      </c>
      <c r="W140" s="2">
        <f>_xlfn.FLOOR.MATH((_xlfn.FLOOR.MATH((((2*VLOOKUP($G140, 'EV and Base'!$A$1:$N$671, 14, FALSE))+$Q140)*$I140)/100)+5)*
IF(OR($J140="Timid", $J140="Hasty", $J140="Jolly", $J140="Naive"), 1.1,
IF(OR($J140="Brave", $J140="Relaxed", $J140="Quiet", $J140="Sassy"), 0.9, 1)))</f>
        <v>29</v>
      </c>
      <c r="X140" s="56">
        <v>456</v>
      </c>
      <c r="AA140" s="23" t="str" cm="1">
        <f t="array" aca="1" ref="AA140" ca="1">IF(NOT(ISNUMBER(INDEX($A:$A,LOOKUP(2,1/($A$1:INDIRECT("$A$"&amp;ROW($A140))&lt;&gt;""),ROW($A$1:INDIRECT("$A$"&amp;ROW($A140)))),1))),"",
IF(NOT(ISNUMBER($A140)),$AA139,
IF($AB140&lt;16,"Lillipup",
IF($AB140&lt;32,"Herdier",
"Stoutland"))))</f>
        <v/>
      </c>
      <c r="AB140" s="25" t="str" cm="1">
        <f t="array" aca="1" ref="AB140" ca="1">IF(NOT(ISNUMBER(INDEX($A:$A, LOOKUP(2, 1 / ($A$1:INDIRECT("$A$"&amp;ROW($A140)) &lt;&gt; ""),ROW($A$1:INDIRECT("$A$"&amp;ROW($A140)))), 1))), "",
VLOOKUP($AY140,'Medium-Slow'!$A$1:$B$101,2,TRUE))</f>
        <v/>
      </c>
      <c r="AC140" s="23" t="str" cm="1">
        <f t="array" aca="1" ref="AC140" ca="1">IF(NOT(ISNUMBER(INDEX($A:$A, LOOKUP(2, 1 / ($A$1:INDIRECT("$A$"&amp;ROW($A140)) &lt;&gt; ""),ROW($A$1:INDIRECT("$A$"&amp;ROW($A140)))), 1))), "",
INDEX($AC:$AC, LOOKUP(2, 1 / ($AC$1:INDIRECT("$AC$"&amp;ROW($AC140)-1) &lt;&gt; ""),ROW($AC$1:INDIRECT("$AC$"&amp;ROW($AC140)-1))), 1)+
IF(INDEX($AC:$AC, LOOKUP(2, 1 / ($AC$1:INDIRECT("$AC$"&amp;ROW($AC140)-1) &lt;&gt; ""),ROW($AC$1:INDIRECT("$AC$"&amp;ROW($AC140)-1))), 1)+
INDEX($AD:$AD, LOOKUP(2, 1 / ($AD$1:INDIRECT("$AD$"&amp;ROW($AD140)-1) &lt;&gt; ""),ROW($AD$1:INDIRECT("$AD$"&amp;ROW($AD140)-1))), 1)+
INDEX($AE:$AE, LOOKUP(2, 1 / ($AE$1:INDIRECT("$AE$"&amp;ROW($AE140)-1) &lt;&gt; ""),ROW($AE$1:INDIRECT("$AE$"&amp;ROW($AD140)-1))), 1)+
INDEX($AE:$AF, LOOKUP(2, 1 / ($AF$1:INDIRECT("$AF$"&amp;ROW($AF140)-1) &lt;&gt; ""),ROW($AF$1:INDIRECT("$AF$"&amp;ROW($AD140)-1))), 1)+
INDEX($AG:$AG, LOOKUP(2, 1 / ($AG$1:INDIRECT("$AG$"&amp;ROW($AG140)-1) &lt;&gt; ""),ROW($AG$1:INDIRECT("$AG$"&amp;ROW($AD140)-1))), 1)+
INDEX($AH:$AH, LOOKUP(2, 1 / ($AH$1:INDIRECT("$AH$"&amp;ROW($AH140)-1) &lt;&gt; ""),ROW($AH$1:INDIRECT("$AH$"&amp;ROW($AD140)-1))), 1)&gt;=510,0,
IF(INDEX($AC:$AC, LOOKUP(2, 1 / ($AC$1:INDIRECT("$AC$"&amp;ROW($AC140)-1) &lt;&gt; ""),ROW($AC$1:INDIRECT("$AC$"&amp;ROW($AC140)-1))), 1)&gt;=255,0,
VLOOKUP(INDIRECT("$G$"&amp;LOOKUP(2, 1 / ($AC$1:INDIRECT("$AC$"&amp;ROW($AC140)-1) &lt;&gt; ""),ROW($AC$1:INDIRECT("$AC$"&amp;ROW($AC140)-1)))), 'EV and Base'!$A$1:$N$671, 3, FALSE))))</f>
        <v/>
      </c>
      <c r="AD140" s="2" t="str" cm="1">
        <f t="array" aca="1" ref="AD140" ca="1">IF(NOT(ISNUMBER(INDEX($A:$A, LOOKUP(2, 1 / ($A$1:INDIRECT("$A$"&amp;ROW($A140)) &lt;&gt; ""),ROW($A$1:INDIRECT("$A$"&amp;ROW($A140)))), 1))), "",
INDEX($AD:$AD, LOOKUP(2, 1 / ($AD$1:INDIRECT("$AD$"&amp;ROW($AD140)-1) &lt;&gt; ""),ROW($AD$1:INDIRECT("$AD$"&amp;ROW($AD140)-1))), 1)+
IF(INDEX($AC:$AC, LOOKUP(2, 1 / ($AC$1:INDIRECT("$AC$"&amp;ROW($AC140)-1) &lt;&gt; ""),ROW($AC$1:INDIRECT("$AC$"&amp;ROW($AC140)-1))), 1)+
INDEX($AD:$AD, LOOKUP(2, 1 / ($AD$1:INDIRECT("$AD$"&amp;ROW($AD140)-1) &lt;&gt; ""),ROW($AD$1:INDIRECT("$AD$"&amp;ROW($AD140)-1))), 1)+
INDEX($AE:$AE, LOOKUP(2, 1 / ($AE$1:INDIRECT("$AE$"&amp;ROW($AE140)-1) &lt;&gt; ""),ROW($AE$1:INDIRECT("$AE$"&amp;ROW($AD140)-1))), 1)+
INDEX($AE:$AF, LOOKUP(2, 1 / ($AF$1:INDIRECT("$AF$"&amp;ROW($AF140)-1) &lt;&gt; ""),ROW($AF$1:INDIRECT("$AF$"&amp;ROW($AD140)-1))), 1)+
INDEX($AG:$AG, LOOKUP(2, 1 / ($AG$1:INDIRECT("$AG$"&amp;ROW($AG140)-1) &lt;&gt; ""),ROW($AG$1:INDIRECT("$AG$"&amp;ROW($AD140)-1))), 1)+
INDEX($AH:$AH, LOOKUP(2, 1 / ($AH$1:INDIRECT("$AH$"&amp;ROW($AH140)-1) &lt;&gt; ""),ROW($AH$1:INDIRECT("$AH$"&amp;ROW($AD140)-1))), 1)&gt;=510,0,
IF(INDEX($AD:$AD, LOOKUP(2, 1 / ($AD$1:INDIRECT("$AD$"&amp;ROW($AD140)-1) &lt;&gt; ""),ROW($AD$1:INDIRECT("$AD$"&amp;ROW($AD140)-1))), 1)&gt;=255,0,
VLOOKUP(INDIRECT("$G$"&amp;LOOKUP(2, 1 / ($AD$1:INDIRECT("$AD$"&amp;ROW($AD140)-1) &lt;&gt; ""),ROW($AD$1:INDIRECT("$AD$"&amp;ROW($AD140)-1)))), 'EV and Base'!$A$1:$N$671, 4, FALSE))))</f>
        <v/>
      </c>
      <c r="AE140" s="2" t="str" cm="1">
        <f t="array" aca="1" ref="AE140" ca="1">IF(NOT(ISNUMBER(INDEX($A:$A,LOOKUP(2,1/($A$1:INDIRECT("$A$"&amp;ROW($A140))&lt;&gt;""),ROW($A$1:INDIRECT("$A$"&amp;ROW($A140)))),1))),"",
INDEX($AE:$AE,LOOKUP(2,1/($AE$1:INDIRECT("$AE$"&amp;ROW($AE140)-1)&lt;&gt;""),ROW($AE$1:INDIRECT("$AE$"&amp;ROW($AE140)-1))),1)+
IF(INDEX($AC:$AC,LOOKUP(2,1/($AC$1:INDIRECT("$AC$"&amp;ROW($AC140)-1)&lt;&gt;""),ROW($AC$1:INDIRECT("$AC$"&amp;ROW($AC140)-1))),1)+
INDEX($AD:$AD,LOOKUP(2,1/($AD$1:INDIRECT("$AD$"&amp;ROW($AD140)-1)&lt;&gt;""),ROW($AD$1:INDIRECT("$AD$"&amp;ROW($AD140)-1))),1)+
INDEX($AE:$AE,LOOKUP(2,1/($AE$1:INDIRECT("$AE$"&amp;ROW($AE140)-1)&lt;&gt;""),ROW($AE$1:INDIRECT("$AE$"&amp;ROW($AD140)-1))),1)+
INDEX($AE:$AF,LOOKUP(2,1/($AF$1:INDIRECT("$AF$"&amp;ROW($AF140)-1)&lt;&gt;""),ROW($AF$1:INDIRECT("$AF$"&amp;ROW($AD140)-1))),1)+
INDEX($AG:$AG,LOOKUP(2,1/($AG$1:INDIRECT("$AG$"&amp;ROW($AG140)-1)&lt;&gt;""),ROW($AG$1:INDIRECT("$AG$"&amp;ROW($AD140)-1))),1)+
INDEX($AH:$AH,LOOKUP(2,1/($AH$1:INDIRECT("$AH$"&amp;ROW($AH140)-1)&lt;&gt;""),ROW($AH$1:INDIRECT("$AH$"&amp;ROW($AD140)-1))),1)&gt;=510,0,
IF(INDEX($AE:$AE,LOOKUP(2,1/($AE$1:INDIRECT("$AE$"&amp;ROW($AE140)-1)&lt;&gt;""),ROW($AE$1:INDIRECT("$AE$"&amp;ROW($AE140)-1))),1)&gt;=255,0,
VLOOKUP(INDIRECT("$G$"&amp;LOOKUP(2,1/($AE$1:INDIRECT("$AE$"&amp;ROW($AE140)-1)&lt;&gt;""),ROW($AE$1:INDIRECT("$AE$"&amp;ROW($AE140)-1)))),'EV and Base'!$A$1:$N$671,5,FALSE))))</f>
        <v/>
      </c>
      <c r="AF140" s="2" t="str" cm="1">
        <f t="array" aca="1" ref="AF140" ca="1">IF(NOT(ISNUMBER(INDEX($A:$A, LOOKUP(2, 1 / ($A$1:INDIRECT("$A$"&amp;ROW($A140)) &lt;&gt; ""),ROW($A$1:INDIRECT("$A$"&amp;ROW($A140)))), 1))), "",
INDEX($AF:$AF, LOOKUP(2, 1 / ($AF$1:INDIRECT("$AF$"&amp;ROW($AF140)-1) &lt;&gt; ""),ROW($AF$1:INDIRECT("$AF$"&amp;ROW($AF140)-1))), 1)+
IF(INDEX($AC:$AC, LOOKUP(2, 1 / ($AC$1:INDIRECT("$AC$"&amp;ROW($AC140)-1) &lt;&gt; ""),ROW($AC$1:INDIRECT("$AC$"&amp;ROW($AC140)-1))), 1)+
INDEX($AD:$AD, LOOKUP(2, 1 / ($AD$1:INDIRECT("$AD$"&amp;ROW($AD140)-1) &lt;&gt; ""),ROW($AD$1:INDIRECT("$AD$"&amp;ROW($AD140)-1))), 1)+
INDEX($AE:$AE, LOOKUP(2, 1 / ($AE$1:INDIRECT("$AE$"&amp;ROW($AE140)-1) &lt;&gt; ""),ROW($AE$1:INDIRECT("$AE$"&amp;ROW($AD140)-1))), 1)+
INDEX($AE:$AF, LOOKUP(2, 1 / ($AF$1:INDIRECT("$AF$"&amp;ROW($AF140)-1) &lt;&gt; ""),ROW($AF$1:INDIRECT("$AF$"&amp;ROW($AD140)-1))), 1)+
INDEX($AG:$AG, LOOKUP(2, 1 / ($AG$1:INDIRECT("$AG$"&amp;ROW($AG140)-1) &lt;&gt; ""),ROW($AG$1:INDIRECT("$AG$"&amp;ROW($AD140)-1))), 1)+
INDEX($AH:$AH, LOOKUP(2, 1 / ($AH$1:INDIRECT("$AH$"&amp;ROW($AH140)-1) &lt;&gt; ""),ROW($AH$1:INDIRECT("$AH$"&amp;ROW($AD140)-1))), 1)&gt;=510,0,
IF(INDEX($AF:$AF, LOOKUP(2, 1 / ($AF$1:INDIRECT("$AF$"&amp;ROW($AF140)-1) &lt;&gt; ""),ROW($AF$1:INDIRECT("$AF$"&amp;ROW($AF140)-1))), 1)&gt;=255,0,
VLOOKUP(INDIRECT("$G$"&amp;LOOKUP(2, 1 / ($AF$1:INDIRECT("$AF$"&amp;ROW($AF140)-1) &lt;&gt; ""),ROW($AF$1:INDIRECT("$AF$"&amp;ROW($AF140)-1)))), 'EV and Base'!$A$1:$N$671, 6, FALSE))))</f>
        <v/>
      </c>
      <c r="AG140" s="2" t="str" cm="1">
        <f t="array" aca="1" ref="AG140" ca="1">IF(NOT(ISNUMBER(INDEX($A:$A, LOOKUP(2, 1 / ($A$1:INDIRECT("$A$"&amp;ROW($A140)) &lt;&gt; ""),ROW($A$1:INDIRECT("$A$"&amp;ROW($A140)))), 1))), "",
INDEX($AG:$AG, LOOKUP(2, 1 / ($AG$1:INDIRECT("$AG$"&amp;ROW($AG140)-1) &lt;&gt; ""),ROW($AG$1:INDIRECT("$AG$"&amp;ROW($AG140)-1))), 1)+
IF(INDEX($AC:$AC, LOOKUP(2, 1 / ($AC$1:INDIRECT("$AC$"&amp;ROW($AC140)-1) &lt;&gt; ""),ROW($AC$1:INDIRECT("$AC$"&amp;ROW($AC140)-1))), 1)+
INDEX($AD:$AD, LOOKUP(2, 1 / ($AD$1:INDIRECT("$AD$"&amp;ROW($AD140)-1) &lt;&gt; ""),ROW($AD$1:INDIRECT("$AD$"&amp;ROW($AD140)-1))), 1)+
INDEX($AE:$AE, LOOKUP(2, 1 / ($AE$1:INDIRECT("$AE$"&amp;ROW($AE140)-1) &lt;&gt; ""),ROW($AE$1:INDIRECT("$AE$"&amp;ROW($AD140)-1))), 1)+
INDEX($AE:$AF, LOOKUP(2, 1 / ($AF$1:INDIRECT("$AF$"&amp;ROW($AF140)-1) &lt;&gt; ""),ROW($AF$1:INDIRECT("$AF$"&amp;ROW($AD140)-1))), 1)+
INDEX($AG:$AG, LOOKUP(2, 1 / ($AG$1:INDIRECT("$AG$"&amp;ROW($AG140)-1) &lt;&gt; ""),ROW($AG$1:INDIRECT("$AG$"&amp;ROW($AD140)-1))), 1)+
INDEX($AH:$AH, LOOKUP(2, 1 / ($AH$1:INDIRECT("$AH$"&amp;ROW($AH140)-1) &lt;&gt; ""),ROW($AH$1:INDIRECT("$AH$"&amp;ROW($AD140)-1))), 1)&gt;=510,0,
IF(INDEX($AG:$AG, LOOKUP(2, 1 / ($AG$1:INDIRECT("$AG$"&amp;ROW($AG140)-1) &lt;&gt; ""),ROW($AG$1:INDIRECT("$AG$"&amp;ROW($AG140)-1))), 1)&gt;=255,0,
VLOOKUP(INDIRECT("$G$"&amp;LOOKUP(2, 1 / ($AG$1:INDIRECT("$AG$"&amp;ROW($AG140)-1) &lt;&gt; ""),ROW($AG$1:INDIRECT("$AG$"&amp;ROW($AG140)-1)))), 'EV and Base'!$A$1:$N$671, 7, FALSE))))</f>
        <v/>
      </c>
      <c r="AH140" s="24" t="str" cm="1">
        <f t="array" aca="1" ref="AH140" ca="1">IF(NOT(ISNUMBER(INDEX($A:$A,LOOKUP(2,1/($A$1:INDIRECT("$A$"&amp;ROW($A140))&lt;&gt;""),ROW($A$1:INDIRECT("$A$"&amp;ROW($A140)))),1))),"",
INDEX($AH:$AH,LOOKUP(2,1/($AH$1:INDIRECT("$AH$"&amp;ROW($AH140)-1)&lt;&gt;""),ROW($AH$1:INDIRECT("$AH$"&amp;ROW($AH140)-1))),1)+
IF(INDEX($AC:$AC,LOOKUP(2,1/($AC$1:INDIRECT("$AC$"&amp;ROW($AC140)-1)&lt;&gt;""),ROW($AC$1:INDIRECT("$AC$"&amp;ROW($AC140)-1))),1)+
INDEX($AD:$AD,LOOKUP(2,1/($AD$1:INDIRECT("$AD$"&amp;ROW($AD140)-1)&lt;&gt;""),ROW($AD$1:INDIRECT("$AD$"&amp;ROW($AD140)-1))),1)+
INDEX($AE:$AE,LOOKUP(2,1/($AE$1:INDIRECT("$AE$"&amp;ROW($AE140)-1)&lt;&gt;""),ROW($AE$1:INDIRECT("$AE$"&amp;ROW($AD140)-1))),1)+
INDEX($AE:$AF,LOOKUP(2,1/($AF$1:INDIRECT("$AF$"&amp;ROW($AF140)-1)&lt;&gt;""),ROW($AF$1:INDIRECT("$AF$"&amp;ROW($AD140)-1))),1)+
INDEX($AG:$AG,LOOKUP(2,1/($AG$1:INDIRECT("$AG$"&amp;ROW($AG140)-1)&lt;&gt;""),ROW($AG$1:INDIRECT("$AG$"&amp;ROW($AD140)-1))),1)+
INDEX($AH:$AH,LOOKUP(2,1/($AH$1:INDIRECT("$AH$"&amp;ROW($AH140)-1)&lt;&gt;""),ROW($AH$1:INDIRECT("$AH$"&amp;ROW($AD140)-1))),1)&gt;=510,0,
IF(INDEX($AH:$AH,LOOKUP(2,1/($AH$1:INDIRECT("$AH$"&amp;ROW($AH140)-1)&lt;&gt;""),ROW($AH$1:INDIRECT("$AH$"&amp;ROW($AH140)-1))),1)&gt;=255,0,
VLOOKUP(INDIRECT("$G$"&amp;LOOKUP(2,1/($AH$1:INDIRECT("$AH$"&amp;ROW($AH140)-1)&lt;&gt;""),ROW($AH$1:INDIRECT("$AH$"&amp;ROW($AH140)-1)))),'EV and Base'!$A$1:$N$671,8,FALSE))))</f>
        <v/>
      </c>
      <c r="AI140" s="29" t="str" cm="1">
        <f t="array" aca="1" ref="AI140" ca="1">IF(NOT(ISNUMBER(INDEX($A:$A,LOOKUP(2,1/($A$1:INDIRECT("$A$"&amp;ROW($A140))&lt;&gt;""),ROW($A$1:INDIRECT("$A$"&amp;ROW($A140)))),1))),"",
ROUNDDOWN((((2*VLOOKUP($AA140,'EV and Base'!$A$1:$N$671,9,FALSE))+31+ROUNDDOWN($AC140/4,0))*$AB140)/100,0)+$AB140+10)</f>
        <v/>
      </c>
      <c r="AJ140" s="21" t="str" cm="1">
        <f t="array" aca="1" ref="AJ140" ca="1">IF(NOT(ISNUMBER(INDEX($A:$A, LOOKUP(2, 1 / ($A$1:INDIRECT("$A$"&amp;ROW($A140)) &lt;&gt; ""),ROW($A$1:INDIRECT("$A$"&amp;ROW($A140)))), 1))), "",
ROUNDDOWN((ROUNDDOWN((((2*VLOOKUP($AA140, 'EV and Base'!$A$1:$N$671, 10, FALSE))+31+ROUNDDOWN($AD140/4, 0))*$AB140)/100, 0)+5)*1.1, 0))</f>
        <v/>
      </c>
      <c r="AK140" s="21" t="str" cm="1">
        <f t="array" aca="1" ref="AK140" ca="1">IF(NOT(ISNUMBER(INDEX($A:$A, LOOKUP(2, 1 / ($A$1:INDIRECT("$A$"&amp;ROW($A140)) &lt;&gt; ""),ROW($A$1:INDIRECT("$A$"&amp;ROW($A140)))), 1))), "",
ROUNDDOWN((ROUNDDOWN((((2*VLOOKUP($AA140, 'EV and Base'!$A$1:$N$671, 11, FALSE))+30+ROUNDDOWN($AE140/4, 0))*$AB140)/100, 0)+5), 0)
&amp;"-"&amp;
ROUNDDOWN((ROUNDDOWN((((2*VLOOKUP($AA140, 'EV and Base'!$A$1:$N$671, 11, FALSE))+31+ROUNDDOWN($AE140/4, 0))*$AB140)/100, 0)+5), 0))</f>
        <v/>
      </c>
      <c r="AL140" s="21" t="str" cm="1">
        <f t="array" aca="1" ref="AL140" ca="1">IF(NOT(ISNUMBER(INDEX($A:$A, LOOKUP(2, 1 / ($A$1:INDIRECT("$A$"&amp;ROW($A140)) &lt;&gt; ""),ROW($A$1:INDIRECT("$A$"&amp;ROW($A140)))), 1))), "",
ROUNDDOWN((ROUNDDOWN((((2*VLOOKUP($AA140, 'EV and Base'!$A$1:$N$671, 12, FALSE))+0+ROUNDDOWN($AF140/4, 0))*$AB140)/100, 0)+5)*0.9, 0)
&amp;"-"&amp;
ROUNDDOWN((ROUNDDOWN((((2*VLOOKUP($AA140, 'EV and Base'!$A$1:$N$671, 12, FALSE))+31+ROUNDDOWN($AF140/4, 0))*$AB140)/100, 0)+5)*0.9, 0))</f>
        <v/>
      </c>
      <c r="AM140" s="21" t="str" cm="1">
        <f t="array" aca="1" ref="AM140" ca="1">IF(NOT(ISNUMBER(INDEX($A:$A, LOOKUP(2, 1 / ($A$1:INDIRECT("$A$"&amp;ROW($A140)) &lt;&gt; ""),ROW($A$1:INDIRECT("$A$"&amp;ROW($A140)))), 1))), "",
ROUNDDOWN((ROUNDDOWN((((2*VLOOKUP($AA140, 'EV and Base'!$A$1:$N$671, 13, FALSE))+30+ROUNDDOWN($AG140/4, 0))*$AB140)/100, 0)+5), 0)
&amp;"-"&amp;
ROUNDDOWN((ROUNDDOWN((((2*VLOOKUP($AA140, 'EV and Base'!$A$1:$N$671, 13, FALSE))+31+ROUNDDOWN($AG140/4, 0))*$AB140)/100, 0)+5), 0))</f>
        <v/>
      </c>
      <c r="AN140" s="25" t="str" cm="1">
        <f t="array" aca="1" ref="AN140" ca="1">IF(NOT(ISNUMBER(INDEX($A:$A, LOOKUP(2, 1 / ($A$1:INDIRECT("$A$"&amp;ROW($A140)) &lt;&gt; ""),ROW($A$1:INDIRECT("$A$"&amp;ROW($A140)))), 1))), "",
ROUNDDOWN((ROUNDDOWN((((2*VLOOKUP($AA140, 'EV and Base'!$A$1:$N$671, 14, FALSE))+31+ROUNDDOWN($AH140/4, 0))*$AB140)/100, 0)+5), 0))</f>
        <v/>
      </c>
      <c r="AO140" s="23" t="str" cm="1">
        <f t="array" aca="1" ref="AO140" ca="1">IF(NOT(ISNUMBER(INDEX($A:$A, LOOKUP(2, 1 / ($A$1:INDIRECT("$A$"&amp;ROW($A140)) &lt;&gt; ""),ROW($A$1:INDIRECT("$A$"&amp;ROW($A140)))), 1))), "",
ROUNDDOWN((((2*VLOOKUP($AA140, 'EV and Base'!$A$1:$N$671, 9, FALSE))+31+ROUNDDOWN($AC140/4, 0))*$AB140)/100, 0)+$AB140+10)</f>
        <v/>
      </c>
      <c r="AP140" s="2" t="str" cm="1">
        <f t="array" aca="1" ref="AP140" ca="1">IF(NOT(ISNUMBER(INDEX($A:$A, LOOKUP(2, 1 / ($A$1:INDIRECT("$A$"&amp;ROW($A140)) &lt;&gt; ""),ROW($A$1:INDIRECT("$A$"&amp;ROW($A140)))), 1))), "",
ROUNDDOWN((ROUNDDOWN((((2*VLOOKUP($AA140, 'EV and Base'!$A$1:$N$671, 10, FALSE))+31+ROUNDDOWN($AD140/4, 0))*$AB140)/100, 0)+5)*1.1, 0))</f>
        <v/>
      </c>
      <c r="AQ140" s="2" t="str" cm="1">
        <f t="array" aca="1" ref="AQ140" ca="1">IF(NOT(ISNUMBER(INDEX($A:$A, LOOKUP(2, 1 / ($A$1:INDIRECT("$A$"&amp;ROW($A140)) &lt;&gt; ""),ROW($A$1:INDIRECT("$A$"&amp;ROW($A140)))), 1))), "",
ROUNDDOWN((ROUNDDOWN((((2*VLOOKUP($AA140, 'EV and Base'!$A$1:$N$671, 11, FALSE))+$AV$2+ROUNDDOWN($AE140/4, 0))*$AB140)/100, 0)+5), 0))</f>
        <v/>
      </c>
      <c r="AR140" s="22" t="str" cm="1">
        <f t="array" aca="1" ref="AR140" ca="1">IF(NOT(ISNUMBER(INDEX($A:$A, LOOKUP(2, 1 / ($A$1:INDIRECT("$A$"&amp;ROW($A140)) &lt;&gt; ""),ROW($A$1:INDIRECT("$A$"&amp;ROW($A140)))), 1))), "",
ROUNDDOWN((ROUNDDOWN((((2*VLOOKUP($AA140, 'EV and Base'!$A$1:$N$671, 12, FALSE))+$AW$2+ROUNDDOWN($AF140/4, 0))*$AB140)/100, 0)+5)*0.9, 0))</f>
        <v/>
      </c>
      <c r="AS140" s="2" t="str" cm="1">
        <f t="array" aca="1" ref="AS140" ca="1">IF(NOT(ISNUMBER(INDEX($A:$A, LOOKUP(2, 1 / ($A$1:INDIRECT("$A$"&amp;ROW($A140)) &lt;&gt; ""),ROW($A$1:INDIRECT("$A$"&amp;ROW($A140)))), 1))), "",
ROUNDDOWN((ROUNDDOWN((((2*VLOOKUP($AA140, 'EV and Base'!$A$1:$N$671, 13, FALSE))+$AX$2+ROUNDDOWN($AG140/4, 0))*$AB140)/100, 0)+5), 0))</f>
        <v/>
      </c>
      <c r="AT140" s="24" t="str" cm="1">
        <f t="array" aca="1" ref="AT140" ca="1">IF(NOT(ISNUMBER(INDEX($A:$A, LOOKUP(2, 1 / ($A$1:INDIRECT("$A$"&amp;ROW($A140)) &lt;&gt; ""),ROW($A$1:INDIRECT("$A$"&amp;ROW($A140)))), 1))), "",
ROUNDDOWN((ROUNDDOWN((((2*VLOOKUP($AA140, 'EV and Base'!$A$1:$N$671, 14, FALSE))+31+ROUNDDOWN($AH140/4, 0))*$AB140)/100, 0)+5), 0))</f>
        <v/>
      </c>
      <c r="AU140" s="28"/>
      <c r="AY140" t="str" cm="1">
        <f t="array" aca="1" ref="AY140" ca="1">IF(NOT(ISNUMBER(INDEX($A:$A,LOOKUP(2,1/($A$1:INDIRECT("$A$"&amp;ROW($A140))&lt;&gt;""),ROW($A$1:INDIRECT("$A$"&amp;ROW($A140)))),1))),"",
INDEX($AY:$AY,LOOKUP(2,1/($AY$1:INDIRECT("$AY$"&amp;ROW($AY140)-1)&lt;&gt;""),ROW($AY$1:INDIRECT("$AY$"&amp;ROW($AY140)-1))),1)+$BL140)</f>
        <v/>
      </c>
      <c r="AZ140" s="3" t="str" cm="1">
        <f t="array" aca="1" ref="AZ140" ca="1">IF(NOT(ISNUMBER(INDEX($A:$A, LOOKUP(2, 1 / ($A$1:INDIRECT("$A$"&amp;ROW($A140)) &lt;&gt; ""),ROW($A$1:INDIRECT("$A$"&amp;ROW($A140)))), 1))), "",
VLOOKUP(INDIRECT("$G$"&amp;LOOKUP(2, 1 / ($AY$1:INDIRECT("$AY$"&amp;ROW($AY140)-1) &lt;&gt; ""),ROW($AY$1:INDIRECT("$AY$"&amp;ROW($AY140)-1)))),'EV and Base'!A135:N805,2,FALSE))</f>
        <v/>
      </c>
      <c r="BA140" s="3" t="str" cm="1">
        <f t="array" aca="1" ref="BA140" ca="1">IF(NOT(ISNUMBER(INDEX($A:$A, LOOKUP(2, 1 / ($A$1:INDIRECT("$A$"&amp;ROW($A140)) &lt;&gt; ""),ROW($A$1:INDIRECT("$A$"&amp;ROW($A140)))), 1))), "",
INDIRECT("$I$"&amp;LOOKUP(2, 1 / ($AY$1:INDIRECT("$AY$"&amp;ROW($AY140)-1) &lt;&gt; ""),ROW($AY$1:INDIRECT("$AY$"&amp;ROW($AY140)-1)))))</f>
        <v/>
      </c>
      <c r="BB140" s="1" t="str" cm="1">
        <f t="array" aca="1" ref="BB140" ca="1">IF(NOT(ISNUMBER(INDEX($A:$A, LOOKUP(2, 1 / ($A$1:INDIRECT("$A$"&amp;ROW($A140)) &lt;&gt; ""),ROW($A$1:INDIRECT("$A$"&amp;ROW($A140)))), 1))), "",
INDIRECT("$AB$"&amp;LOOKUP(2, 1 / ($AY$1:INDIRECT("$AY$"&amp;ROW($AY140)-1) &lt;&gt; ""),ROW($AY$1:INDIRECT("$AY$"&amp;ROW($AY140)-1)))))</f>
        <v/>
      </c>
      <c r="BC140" s="3" t="str" cm="1">
        <f t="array" aca="1" ref="BC140" ca="1">IF(NOT(ISNUMBER(INDEX($A:$A,LOOKUP(2,1/($A$1:INDIRECT("$A$"&amp;ROW($A140))&lt;&gt;""),ROW($A$1:INDIRECT("$A$"&amp;ROW($A140)))),1))),"",
$BA140+$BA140+10)</f>
        <v/>
      </c>
      <c r="BD140" s="3" t="str" cm="1">
        <f t="array" aca="1" ref="BD140" ca="1">IF(NOT(ISNUMBER(INDEX($A:$A,LOOKUP(2,1/($A$1:INDIRECT("$A$"&amp;ROW($A140))&lt;&gt;""),ROW($A$1:INDIRECT("$A$"&amp;ROW($A140)))),1))),"",
$BA140+$BB140+10)</f>
        <v/>
      </c>
      <c r="BE140" s="3" t="str" cm="1">
        <f t="array" aca="1" ref="BE140" ca="1">IF(NOT(ISNUMBER(INDEX($A:$A,LOOKUP(2,1/($A$1:INDIRECT("$A$"&amp;ROW($A140))&lt;&gt;""),ROW($A$1:INDIRECT("$A$"&amp;ROW($A140)))),1))),"",
$BC140*$BC140)</f>
        <v/>
      </c>
      <c r="BF140" s="3" t="str" cm="1">
        <f t="array" aca="1" ref="BF140" ca="1">IF(NOT(ISNUMBER(INDEX($A:$A,LOOKUP(2,1/($A$1:INDIRECT("$A$"&amp;ROW($A140))&lt;&gt;""),ROW($A$1:INDIRECT("$A$"&amp;ROW($A140)))),1))),"",
$BD140*$BD140)</f>
        <v/>
      </c>
      <c r="BG140" s="3" t="str" cm="1">
        <f t="array" aca="1" ref="BG140" ca="1">IF(NOT(ISNUMBER(INDEX($A:$A,LOOKUP(2,1/($A$1:INDIRECT("$A$"&amp;ROW($A140))&lt;&gt;""),ROW($A$1:INDIRECT("$A$"&amp;ROW($A140)))),1))),"",
_xlfn.FLOOR.MATH(1.5*_xlfn.FLOOR.MATH($AZ140*BA140/5)))</f>
        <v/>
      </c>
      <c r="BH140" s="3" t="str" cm="1">
        <f t="array" aca="1" ref="BH140" ca="1">IF(NOT(ISNUMBER(INDEX($A:$A, LOOKUP(2, 1 / ($A$1:INDIRECT("$A$"&amp;ROW($A140)) &lt;&gt; ""),ROW($A$1:INDIRECT("$A$"&amp;ROW($A140)))), 1))), "",
_xlfn.FLOOR.MATH($BG140/IF(OR(INDIRECT("$C$"&amp;LOOKUP(2, 1 / ($AY$1:INDIRECT("$AY$"&amp;ROW($AY140)-1) &lt;&gt; ""),ROW($AY$1:INDIRECT("$AY$"&amp;ROW($AY140)-1))))="Multi",
INDIRECT("$C$"&amp;LOOKUP(2, 1 / ($AY$1:INDIRECT("$AY$"&amp;ROW($AY140)-1) &lt;&gt; ""),ROW($AY$1:INDIRECT("$AY$"&amp;ROW($AY140)-1))))="Double"),2,1)))</f>
        <v/>
      </c>
      <c r="BI140" s="3" t="str" cm="1">
        <f t="array" aca="1" ref="BI140" ca="1">IF(NOT(ISNUMBER(INDEX($A:$A,LOOKUP(2,1/($A$1:INDIRECT("$A$"&amp;ROW($A140))&lt;&gt;""),ROW($A$1:INDIRECT("$A$"&amp;ROW($A140)))),1))),"",
VLOOKUP($BC140,GameFreakSQRT!$A$1:$B$200,2,FALSE))</f>
        <v/>
      </c>
      <c r="BJ140" s="3" t="str" cm="1">
        <f t="array" aca="1" ref="BJ140" ca="1">IF(NOT(ISNUMBER(INDEX($A:$A,LOOKUP(2,1/($A$1:INDIRECT("$A$"&amp;ROW($A140))&lt;&gt;""),ROW($A$1:INDIRECT("$A$"&amp;ROW($A140)))),1))),"",
VLOOKUP($BD140,GameFreakSQRT!$A$1:$B$200,2,FALSE))</f>
        <v/>
      </c>
      <c r="BK140" s="3" t="str" cm="1">
        <f t="array" aca="1" ref="BK140" ca="1">IF(NOT(ISNUMBER(INDEX($A:$A,LOOKUP(2,1/($A$1:INDIRECT("$A$"&amp;ROW($A140))&lt;&gt;""),ROW($A$1:INDIRECT("$A$"&amp;ROW($A140)))),1))),"",
_xlfn.FLOOR.MATH((($BI140*$BE140)*$BH140)/($BJ140*$BF140))+1)</f>
        <v/>
      </c>
      <c r="BL140" s="3" t="str" cm="1">
        <f t="array" aca="1" ref="BL140" ca="1">IF(NOT(ISNUMBER(INDEX($A:$A,LOOKUP(2,1/($A$1:INDIRECT("$A$"&amp;ROW($A140))&lt;&gt;""),ROW($A$1:INDIRECT("$A$"&amp;ROW($A140)))),1))),"",
_xlfn.FLOOR.MATH($BK140*IF(NOT(INDIRECT("$Z$"&amp;LOOKUP(2, 1 / ($AY$1:INDIRECT("$AY$"&amp;ROW($AY140)-1) &lt;&gt; ""),ROW($AY$1:INDIRECT("$AY$"&amp;ROW($AY140)-1))))=""),1.5,1)))</f>
        <v/>
      </c>
      <c r="BM140" s="3" t="str" cm="1">
        <f t="array" aca="1" ref="BM140" ca="1">IF(NOT(ISNUMBER(INDEX($A:$A, LOOKUP(2, 1 / ($A$1:INDIRECT("$A$"&amp;ROW($A140)) &lt;&gt; ""),ROW($A$1:INDIRECT("$A$"&amp;ROW($A140)))), 1))), "",
INDIRECT("$Y$"&amp;LOOKUP(2, 1 / ($AY$1:INDIRECT("$AY$"&amp;ROW($AY140)-1) &lt;&gt; ""),ROW($AY$1:INDIRECT("$AY$"&amp;ROW($AY140)-1)))))</f>
        <v/>
      </c>
      <c r="BN140" s="3" t="str">
        <f t="shared" ca="1" si="16"/>
        <v/>
      </c>
      <c r="CT140" s="3" t="str" cm="1">
        <f t="array" aca="1" ref="CT140" ca="1">IF(NOT(ISNUMBER(INDEX($A:$A, LOOKUP(2, 1 / ($A$1:INDIRECT("$A$"&amp;ROW($A140)) &lt;&gt; ""),ROW($A$1:INDIRECT("$A$"&amp;ROW($A140)))), 1))), "",
$AY140-INDEX($AY:$AY, LOOKUP(2, 1 / ($AY$1:INDIRECT("$AV$"&amp;ROW($AY140)-1) &lt;&gt; ""),ROW($AY$1:INDIRECT("$AV$"&amp;ROW($AY140)-1))), 1))</f>
        <v/>
      </c>
      <c r="CU140" s="3" t="str" cm="1">
        <f t="array" aca="1" ref="CU140" ca="1">IF(NOT(ISNUMBER(INDEX($A:$A, LOOKUP(2, 1 / ($A$1:INDIRECT("$A$"&amp;ROW($A140)) &lt;&gt; ""),ROW($A$1:INDIRECT("$A$"&amp;ROW($A140)))), 1))), "",
INDEX($Y:$Y, LOOKUP(2, 1 / ($Y$1:INDIRECT("$Y$"&amp;ROW($Y140)-1) &lt;&gt; ""),ROW($Y$1:INDIRECT("$Y$"&amp;ROW($Y140)-1))), 1))</f>
        <v/>
      </c>
      <c r="CV140" s="1" t="str">
        <f ca="1">IFERROR(VLOOKUP($AY140, 'Medium-Slow'!$A$1:$B$101, 2, TRUE),"")</f>
        <v/>
      </c>
    </row>
    <row r="141" spans="1:100" x14ac:dyDescent="0.45">
      <c r="A141" s="69" t="s">
        <v>75</v>
      </c>
      <c r="B141" s="69" t="s">
        <v>327</v>
      </c>
      <c r="C141" s="69" t="s">
        <v>46</v>
      </c>
      <c r="D141" s="69" t="s">
        <v>300</v>
      </c>
      <c r="E141" s="69" t="s">
        <v>301</v>
      </c>
      <c r="F141" s="56">
        <v>1</v>
      </c>
      <c r="G141" s="2" t="s">
        <v>159</v>
      </c>
      <c r="H141" s="2" t="s">
        <v>50</v>
      </c>
      <c r="I141" s="2">
        <v>18</v>
      </c>
      <c r="J141" s="2" t="s">
        <v>192</v>
      </c>
      <c r="K141" s="2" t="s">
        <v>161</v>
      </c>
      <c r="L141" s="2" t="s">
        <v>53</v>
      </c>
      <c r="M141" s="2" t="s">
        <v>101</v>
      </c>
      <c r="N141" s="2" t="s">
        <v>163</v>
      </c>
      <c r="O141" s="2" t="s">
        <v>207</v>
      </c>
      <c r="P141" s="2" t="s">
        <v>249</v>
      </c>
      <c r="Q141" s="2">
        <v>0</v>
      </c>
      <c r="R141" s="2">
        <f>_xlfn.FLOOR.MATH((((2*VLOOKUP(G141, 'EV and Base'!$A$1:$N$671, 9, FALSE))+$Q141)*$I141)/100)+$I141+10</f>
        <v>47</v>
      </c>
      <c r="S141" s="2">
        <f>_xlfn.FLOOR.MATH((_xlfn.FLOOR.MATH((((2*VLOOKUP($G141, 'EV and Base'!$A$1:$N$671, 10, FALSE))+$Q141)*$I141)/100)+5)*
IF(OR($J141="Lonely", $J141="Brave", $J141="Adamant", $J141="Naughty"), 1.1,
IF(OR($J141="Bold", $J141="Timid", $J141="Modest", $J141="Calm"), 0.9, 1)))</f>
        <v>32</v>
      </c>
      <c r="T141" s="2">
        <f>_xlfn.FLOOR.MATH((_xlfn.FLOOR.MATH((((2*VLOOKUP($G141, 'EV and Base'!$A$1:$N$671, 11, FALSE))+$Q141)*$I141)/100)+5)*
IF(OR($J141="Bold", $J141="Relaxed", $J141="Impish", $J141="Lax"), 1.1,
IF(OR($J141="Lonely", $J141="Hasty", $J141="Mild", $J141="Gentle"), 0.9, 1)))</f>
        <v>35</v>
      </c>
      <c r="U141" s="2">
        <f>_xlfn.FLOOR.MATH((_xlfn.FLOOR.MATH((((2*VLOOKUP($G141, 'EV and Base'!$A$1:$N$671, 12, FALSE))+$Q141)*$I141)/100)+5)*
IF(OR($J141="Modest", $J141="Mild", $J141="Quiet", $J141="Rash"), 1.1,
IF(OR($J141="Adamant", $J141="Impish", $J141="Jolly", $J141="Careful"), 0.9, 1)))</f>
        <v>12</v>
      </c>
      <c r="V141" s="2">
        <f>_xlfn.FLOOR.MATH((_xlfn.FLOOR.MATH((((2*VLOOKUP($G141, 'EV and Base'!$A$1:$N$671, 13, FALSE))+$Q141)*$I141)/100)+5)*
IF(OR($J141="Calm", $J141="Gentle", $J141="Sassy", $J141="Careful"), 1.1,
IF(OR($J141="Naughty", $J141="Lax", $J141="Naive", $J141="Rash"), 0.9, 1)))</f>
        <v>14</v>
      </c>
      <c r="W141" s="2">
        <f>_xlfn.FLOOR.MATH((_xlfn.FLOOR.MATH((((2*VLOOKUP($G141, 'EV and Base'!$A$1:$N$671, 14, FALSE))+$Q141)*$I141)/100)+5)*
IF(OR($J141="Timid", $J141="Hasty", $J141="Jolly", $J141="Naive"), 1.1,
IF(OR($J141="Brave", $J141="Relaxed", $J141="Quiet", $J141="Sassy"), 0.9, 1)))</f>
        <v>11</v>
      </c>
      <c r="X141" s="69">
        <v>720</v>
      </c>
      <c r="AA141" s="23" t="str" cm="1">
        <f t="array" aca="1" ref="AA141" ca="1">IF(NOT(ISNUMBER(INDEX($A:$A,LOOKUP(2,1/($A$1:INDIRECT("$A$"&amp;ROW($A141))&lt;&gt;""),ROW($A$1:INDIRECT("$A$"&amp;ROW($A141)))),1))),"",
IF(NOT(ISNUMBER($A141)),$AA140,
IF($AB141&lt;16,"Lillipup",
IF($AB141&lt;32,"Herdier",
"Stoutland"))))</f>
        <v/>
      </c>
      <c r="AB141" s="25" t="str" cm="1">
        <f t="array" aca="1" ref="AB141" ca="1">IF(NOT(ISNUMBER(INDEX($A:$A, LOOKUP(2, 1 / ($A$1:INDIRECT("$A$"&amp;ROW($A141)) &lt;&gt; ""),ROW($A$1:INDIRECT("$A$"&amp;ROW($A141)))), 1))), "",
VLOOKUP($AY141,'Medium-Slow'!$A$1:$B$101,2,TRUE))</f>
        <v/>
      </c>
      <c r="AC141" s="23" t="str" cm="1">
        <f t="array" aca="1" ref="AC141" ca="1">IF(NOT(ISNUMBER(INDEX($A:$A, LOOKUP(2, 1 / ($A$1:INDIRECT("$A$"&amp;ROW($A141)) &lt;&gt; ""),ROW($A$1:INDIRECT("$A$"&amp;ROW($A141)))), 1))), "",
INDEX($AC:$AC, LOOKUP(2, 1 / ($AC$1:INDIRECT("$AC$"&amp;ROW($AC141)-1) &lt;&gt; ""),ROW($AC$1:INDIRECT("$AC$"&amp;ROW($AC141)-1))), 1)+
IF(INDEX($AC:$AC, LOOKUP(2, 1 / ($AC$1:INDIRECT("$AC$"&amp;ROW($AC141)-1) &lt;&gt; ""),ROW($AC$1:INDIRECT("$AC$"&amp;ROW($AC141)-1))), 1)+
INDEX($AD:$AD, LOOKUP(2, 1 / ($AD$1:INDIRECT("$AD$"&amp;ROW($AD141)-1) &lt;&gt; ""),ROW($AD$1:INDIRECT("$AD$"&amp;ROW($AD141)-1))), 1)+
INDEX($AE:$AE, LOOKUP(2, 1 / ($AE$1:INDIRECT("$AE$"&amp;ROW($AE141)-1) &lt;&gt; ""),ROW($AE$1:INDIRECT("$AE$"&amp;ROW($AD141)-1))), 1)+
INDEX($AE:$AF, LOOKUP(2, 1 / ($AF$1:INDIRECT("$AF$"&amp;ROW($AF141)-1) &lt;&gt; ""),ROW($AF$1:INDIRECT("$AF$"&amp;ROW($AD141)-1))), 1)+
INDEX($AG:$AG, LOOKUP(2, 1 / ($AG$1:INDIRECT("$AG$"&amp;ROW($AG141)-1) &lt;&gt; ""),ROW($AG$1:INDIRECT("$AG$"&amp;ROW($AD141)-1))), 1)+
INDEX($AH:$AH, LOOKUP(2, 1 / ($AH$1:INDIRECT("$AH$"&amp;ROW($AH141)-1) &lt;&gt; ""),ROW($AH$1:INDIRECT("$AH$"&amp;ROW($AD141)-1))), 1)&gt;=510,0,
IF(INDEX($AC:$AC, LOOKUP(2, 1 / ($AC$1:INDIRECT("$AC$"&amp;ROW($AC141)-1) &lt;&gt; ""),ROW($AC$1:INDIRECT("$AC$"&amp;ROW($AC141)-1))), 1)&gt;=255,0,
VLOOKUP(INDIRECT("$G$"&amp;LOOKUP(2, 1 / ($AC$1:INDIRECT("$AC$"&amp;ROW($AC141)-1) &lt;&gt; ""),ROW($AC$1:INDIRECT("$AC$"&amp;ROW($AC141)-1)))), 'EV and Base'!$A$1:$N$671, 3, FALSE))))</f>
        <v/>
      </c>
      <c r="AD141" s="2" t="str" cm="1">
        <f t="array" aca="1" ref="AD141" ca="1">IF(NOT(ISNUMBER(INDEX($A:$A, LOOKUP(2, 1 / ($A$1:INDIRECT("$A$"&amp;ROW($A141)) &lt;&gt; ""),ROW($A$1:INDIRECT("$A$"&amp;ROW($A141)))), 1))), "",
INDEX($AD:$AD, LOOKUP(2, 1 / ($AD$1:INDIRECT("$AD$"&amp;ROW($AD141)-1) &lt;&gt; ""),ROW($AD$1:INDIRECT("$AD$"&amp;ROW($AD141)-1))), 1)+
IF(INDEX($AC:$AC, LOOKUP(2, 1 / ($AC$1:INDIRECT("$AC$"&amp;ROW($AC141)-1) &lt;&gt; ""),ROW($AC$1:INDIRECT("$AC$"&amp;ROW($AC141)-1))), 1)+
INDEX($AD:$AD, LOOKUP(2, 1 / ($AD$1:INDIRECT("$AD$"&amp;ROW($AD141)-1) &lt;&gt; ""),ROW($AD$1:INDIRECT("$AD$"&amp;ROW($AD141)-1))), 1)+
INDEX($AE:$AE, LOOKUP(2, 1 / ($AE$1:INDIRECT("$AE$"&amp;ROW($AE141)-1) &lt;&gt; ""),ROW($AE$1:INDIRECT("$AE$"&amp;ROW($AD141)-1))), 1)+
INDEX($AE:$AF, LOOKUP(2, 1 / ($AF$1:INDIRECT("$AF$"&amp;ROW($AF141)-1) &lt;&gt; ""),ROW($AF$1:INDIRECT("$AF$"&amp;ROW($AD141)-1))), 1)+
INDEX($AG:$AG, LOOKUP(2, 1 / ($AG$1:INDIRECT("$AG$"&amp;ROW($AG141)-1) &lt;&gt; ""),ROW($AG$1:INDIRECT("$AG$"&amp;ROW($AD141)-1))), 1)+
INDEX($AH:$AH, LOOKUP(2, 1 / ($AH$1:INDIRECT("$AH$"&amp;ROW($AH141)-1) &lt;&gt; ""),ROW($AH$1:INDIRECT("$AH$"&amp;ROW($AD141)-1))), 1)&gt;=510,0,
IF(INDEX($AD:$AD, LOOKUP(2, 1 / ($AD$1:INDIRECT("$AD$"&amp;ROW($AD141)-1) &lt;&gt; ""),ROW($AD$1:INDIRECT("$AD$"&amp;ROW($AD141)-1))), 1)&gt;=255,0,
VLOOKUP(INDIRECT("$G$"&amp;LOOKUP(2, 1 / ($AD$1:INDIRECT("$AD$"&amp;ROW($AD141)-1) &lt;&gt; ""),ROW($AD$1:INDIRECT("$AD$"&amp;ROW($AD141)-1)))), 'EV and Base'!$A$1:$N$671, 4, FALSE))))</f>
        <v/>
      </c>
      <c r="AE141" s="2" t="str" cm="1">
        <f t="array" aca="1" ref="AE141" ca="1">IF(NOT(ISNUMBER(INDEX($A:$A,LOOKUP(2,1/($A$1:INDIRECT("$A$"&amp;ROW($A141))&lt;&gt;""),ROW($A$1:INDIRECT("$A$"&amp;ROW($A141)))),1))),"",
INDEX($AE:$AE,LOOKUP(2,1/($AE$1:INDIRECT("$AE$"&amp;ROW($AE141)-1)&lt;&gt;""),ROW($AE$1:INDIRECT("$AE$"&amp;ROW($AE141)-1))),1)+
IF(INDEX($AC:$AC,LOOKUP(2,1/($AC$1:INDIRECT("$AC$"&amp;ROW($AC141)-1)&lt;&gt;""),ROW($AC$1:INDIRECT("$AC$"&amp;ROW($AC141)-1))),1)+
INDEX($AD:$AD,LOOKUP(2,1/($AD$1:INDIRECT("$AD$"&amp;ROW($AD141)-1)&lt;&gt;""),ROW($AD$1:INDIRECT("$AD$"&amp;ROW($AD141)-1))),1)+
INDEX($AE:$AE,LOOKUP(2,1/($AE$1:INDIRECT("$AE$"&amp;ROW($AE141)-1)&lt;&gt;""),ROW($AE$1:INDIRECT("$AE$"&amp;ROW($AD141)-1))),1)+
INDEX($AE:$AF,LOOKUP(2,1/($AF$1:INDIRECT("$AF$"&amp;ROW($AF141)-1)&lt;&gt;""),ROW($AF$1:INDIRECT("$AF$"&amp;ROW($AD141)-1))),1)+
INDEX($AG:$AG,LOOKUP(2,1/($AG$1:INDIRECT("$AG$"&amp;ROW($AG141)-1)&lt;&gt;""),ROW($AG$1:INDIRECT("$AG$"&amp;ROW($AD141)-1))),1)+
INDEX($AH:$AH,LOOKUP(2,1/($AH$1:INDIRECT("$AH$"&amp;ROW($AH141)-1)&lt;&gt;""),ROW($AH$1:INDIRECT("$AH$"&amp;ROW($AD141)-1))),1)&gt;=510,0,
IF(INDEX($AE:$AE,LOOKUP(2,1/($AE$1:INDIRECT("$AE$"&amp;ROW($AE141)-1)&lt;&gt;""),ROW($AE$1:INDIRECT("$AE$"&amp;ROW($AE141)-1))),1)&gt;=255,0,
VLOOKUP(INDIRECT("$G$"&amp;LOOKUP(2,1/($AE$1:INDIRECT("$AE$"&amp;ROW($AE141)-1)&lt;&gt;""),ROW($AE$1:INDIRECT("$AE$"&amp;ROW($AE141)-1)))),'EV and Base'!$A$1:$N$671,5,FALSE))))</f>
        <v/>
      </c>
      <c r="AF141" s="2" t="str" cm="1">
        <f t="array" aca="1" ref="AF141" ca="1">IF(NOT(ISNUMBER(INDEX($A:$A, LOOKUP(2, 1 / ($A$1:INDIRECT("$A$"&amp;ROW($A141)) &lt;&gt; ""),ROW($A$1:INDIRECT("$A$"&amp;ROW($A141)))), 1))), "",
INDEX($AF:$AF, LOOKUP(2, 1 / ($AF$1:INDIRECT("$AF$"&amp;ROW($AF141)-1) &lt;&gt; ""),ROW($AF$1:INDIRECT("$AF$"&amp;ROW($AF141)-1))), 1)+
IF(INDEX($AC:$AC, LOOKUP(2, 1 / ($AC$1:INDIRECT("$AC$"&amp;ROW($AC141)-1) &lt;&gt; ""),ROW($AC$1:INDIRECT("$AC$"&amp;ROW($AC141)-1))), 1)+
INDEX($AD:$AD, LOOKUP(2, 1 / ($AD$1:INDIRECT("$AD$"&amp;ROW($AD141)-1) &lt;&gt; ""),ROW($AD$1:INDIRECT("$AD$"&amp;ROW($AD141)-1))), 1)+
INDEX($AE:$AE, LOOKUP(2, 1 / ($AE$1:INDIRECT("$AE$"&amp;ROW($AE141)-1) &lt;&gt; ""),ROW($AE$1:INDIRECT("$AE$"&amp;ROW($AD141)-1))), 1)+
INDEX($AE:$AF, LOOKUP(2, 1 / ($AF$1:INDIRECT("$AF$"&amp;ROW($AF141)-1) &lt;&gt; ""),ROW($AF$1:INDIRECT("$AF$"&amp;ROW($AD141)-1))), 1)+
INDEX($AG:$AG, LOOKUP(2, 1 / ($AG$1:INDIRECT("$AG$"&amp;ROW($AG141)-1) &lt;&gt; ""),ROW($AG$1:INDIRECT("$AG$"&amp;ROW($AD141)-1))), 1)+
INDEX($AH:$AH, LOOKUP(2, 1 / ($AH$1:INDIRECT("$AH$"&amp;ROW($AH141)-1) &lt;&gt; ""),ROW($AH$1:INDIRECT("$AH$"&amp;ROW($AD141)-1))), 1)&gt;=510,0,
IF(INDEX($AF:$AF, LOOKUP(2, 1 / ($AF$1:INDIRECT("$AF$"&amp;ROW($AF141)-1) &lt;&gt; ""),ROW($AF$1:INDIRECT("$AF$"&amp;ROW($AF141)-1))), 1)&gt;=255,0,
VLOOKUP(INDIRECT("$G$"&amp;LOOKUP(2, 1 / ($AF$1:INDIRECT("$AF$"&amp;ROW($AF141)-1) &lt;&gt; ""),ROW($AF$1:INDIRECT("$AF$"&amp;ROW($AF141)-1)))), 'EV and Base'!$A$1:$N$671, 6, FALSE))))</f>
        <v/>
      </c>
      <c r="AG141" s="2" t="str" cm="1">
        <f t="array" aca="1" ref="AG141" ca="1">IF(NOT(ISNUMBER(INDEX($A:$A, LOOKUP(2, 1 / ($A$1:INDIRECT("$A$"&amp;ROW($A141)) &lt;&gt; ""),ROW($A$1:INDIRECT("$A$"&amp;ROW($A141)))), 1))), "",
INDEX($AG:$AG, LOOKUP(2, 1 / ($AG$1:INDIRECT("$AG$"&amp;ROW($AG141)-1) &lt;&gt; ""),ROW($AG$1:INDIRECT("$AG$"&amp;ROW($AG141)-1))), 1)+
IF(INDEX($AC:$AC, LOOKUP(2, 1 / ($AC$1:INDIRECT("$AC$"&amp;ROW($AC141)-1) &lt;&gt; ""),ROW($AC$1:INDIRECT("$AC$"&amp;ROW($AC141)-1))), 1)+
INDEX($AD:$AD, LOOKUP(2, 1 / ($AD$1:INDIRECT("$AD$"&amp;ROW($AD141)-1) &lt;&gt; ""),ROW($AD$1:INDIRECT("$AD$"&amp;ROW($AD141)-1))), 1)+
INDEX($AE:$AE, LOOKUP(2, 1 / ($AE$1:INDIRECT("$AE$"&amp;ROW($AE141)-1) &lt;&gt; ""),ROW($AE$1:INDIRECT("$AE$"&amp;ROW($AD141)-1))), 1)+
INDEX($AE:$AF, LOOKUP(2, 1 / ($AF$1:INDIRECT("$AF$"&amp;ROW($AF141)-1) &lt;&gt; ""),ROW($AF$1:INDIRECT("$AF$"&amp;ROW($AD141)-1))), 1)+
INDEX($AG:$AG, LOOKUP(2, 1 / ($AG$1:INDIRECT("$AG$"&amp;ROW($AG141)-1) &lt;&gt; ""),ROW($AG$1:INDIRECT("$AG$"&amp;ROW($AD141)-1))), 1)+
INDEX($AH:$AH, LOOKUP(2, 1 / ($AH$1:INDIRECT("$AH$"&amp;ROW($AH141)-1) &lt;&gt; ""),ROW($AH$1:INDIRECT("$AH$"&amp;ROW($AD141)-1))), 1)&gt;=510,0,
IF(INDEX($AG:$AG, LOOKUP(2, 1 / ($AG$1:INDIRECT("$AG$"&amp;ROW($AG141)-1) &lt;&gt; ""),ROW($AG$1:INDIRECT("$AG$"&amp;ROW($AG141)-1))), 1)&gt;=255,0,
VLOOKUP(INDIRECT("$G$"&amp;LOOKUP(2, 1 / ($AG$1:INDIRECT("$AG$"&amp;ROW($AG141)-1) &lt;&gt; ""),ROW($AG$1:INDIRECT("$AG$"&amp;ROW($AG141)-1)))), 'EV and Base'!$A$1:$N$671, 7, FALSE))))</f>
        <v/>
      </c>
      <c r="AH141" s="24" t="str" cm="1">
        <f t="array" aca="1" ref="AH141" ca="1">IF(NOT(ISNUMBER(INDEX($A:$A,LOOKUP(2,1/($A$1:INDIRECT("$A$"&amp;ROW($A141))&lt;&gt;""),ROW($A$1:INDIRECT("$A$"&amp;ROW($A141)))),1))),"",
INDEX($AH:$AH,LOOKUP(2,1/($AH$1:INDIRECT("$AH$"&amp;ROW($AH141)-1)&lt;&gt;""),ROW($AH$1:INDIRECT("$AH$"&amp;ROW($AH141)-1))),1)+
IF(INDEX($AC:$AC,LOOKUP(2,1/($AC$1:INDIRECT("$AC$"&amp;ROW($AC141)-1)&lt;&gt;""),ROW($AC$1:INDIRECT("$AC$"&amp;ROW($AC141)-1))),1)+
INDEX($AD:$AD,LOOKUP(2,1/($AD$1:INDIRECT("$AD$"&amp;ROW($AD141)-1)&lt;&gt;""),ROW($AD$1:INDIRECT("$AD$"&amp;ROW($AD141)-1))),1)+
INDEX($AE:$AE,LOOKUP(2,1/($AE$1:INDIRECT("$AE$"&amp;ROW($AE141)-1)&lt;&gt;""),ROW($AE$1:INDIRECT("$AE$"&amp;ROW($AD141)-1))),1)+
INDEX($AE:$AF,LOOKUP(2,1/($AF$1:INDIRECT("$AF$"&amp;ROW($AF141)-1)&lt;&gt;""),ROW($AF$1:INDIRECT("$AF$"&amp;ROW($AD141)-1))),1)+
INDEX($AG:$AG,LOOKUP(2,1/($AG$1:INDIRECT("$AG$"&amp;ROW($AG141)-1)&lt;&gt;""),ROW($AG$1:INDIRECT("$AG$"&amp;ROW($AD141)-1))),1)+
INDEX($AH:$AH,LOOKUP(2,1/($AH$1:INDIRECT("$AH$"&amp;ROW($AH141)-1)&lt;&gt;""),ROW($AH$1:INDIRECT("$AH$"&amp;ROW($AD141)-1))),1)&gt;=510,0,
IF(INDEX($AH:$AH,LOOKUP(2,1/($AH$1:INDIRECT("$AH$"&amp;ROW($AH141)-1)&lt;&gt;""),ROW($AH$1:INDIRECT("$AH$"&amp;ROW($AH141)-1))),1)&gt;=255,0,
VLOOKUP(INDIRECT("$G$"&amp;LOOKUP(2,1/($AH$1:INDIRECT("$AH$"&amp;ROW($AH141)-1)&lt;&gt;""),ROW($AH$1:INDIRECT("$AH$"&amp;ROW($AH141)-1)))),'EV and Base'!$A$1:$N$671,8,FALSE))))</f>
        <v/>
      </c>
      <c r="AI141" s="29" t="str" cm="1">
        <f t="array" aca="1" ref="AI141" ca="1">IF(NOT(ISNUMBER(INDEX($A:$A,LOOKUP(2,1/($A$1:INDIRECT("$A$"&amp;ROW($A141))&lt;&gt;""),ROW($A$1:INDIRECT("$A$"&amp;ROW($A141)))),1))),"",
ROUNDDOWN((((2*VLOOKUP($AA141,'EV and Base'!$A$1:$N$671,9,FALSE))+31+ROUNDDOWN($AC141/4,0))*$AB141)/100,0)+$AB141+10)</f>
        <v/>
      </c>
      <c r="AJ141" s="21" t="str" cm="1">
        <f t="array" aca="1" ref="AJ141" ca="1">IF(NOT(ISNUMBER(INDEX($A:$A, LOOKUP(2, 1 / ($A$1:INDIRECT("$A$"&amp;ROW($A141)) &lt;&gt; ""),ROW($A$1:INDIRECT("$A$"&amp;ROW($A141)))), 1))), "",
ROUNDDOWN((ROUNDDOWN((((2*VLOOKUP($AA141, 'EV and Base'!$A$1:$N$671, 10, FALSE))+31+ROUNDDOWN($AD141/4, 0))*$AB141)/100, 0)+5)*1.1, 0))</f>
        <v/>
      </c>
      <c r="AK141" s="21" t="str" cm="1">
        <f t="array" aca="1" ref="AK141" ca="1">IF(NOT(ISNUMBER(INDEX($A:$A, LOOKUP(2, 1 / ($A$1:INDIRECT("$A$"&amp;ROW($A141)) &lt;&gt; ""),ROW($A$1:INDIRECT("$A$"&amp;ROW($A141)))), 1))), "",
ROUNDDOWN((ROUNDDOWN((((2*VLOOKUP($AA141, 'EV and Base'!$A$1:$N$671, 11, FALSE))+30+ROUNDDOWN($AE141/4, 0))*$AB141)/100, 0)+5), 0)
&amp;"-"&amp;
ROUNDDOWN((ROUNDDOWN((((2*VLOOKUP($AA141, 'EV and Base'!$A$1:$N$671, 11, FALSE))+31+ROUNDDOWN($AE141/4, 0))*$AB141)/100, 0)+5), 0))</f>
        <v/>
      </c>
      <c r="AL141" s="21" t="str" cm="1">
        <f t="array" aca="1" ref="AL141" ca="1">IF(NOT(ISNUMBER(INDEX($A:$A, LOOKUP(2, 1 / ($A$1:INDIRECT("$A$"&amp;ROW($A141)) &lt;&gt; ""),ROW($A$1:INDIRECT("$A$"&amp;ROW($A141)))), 1))), "",
ROUNDDOWN((ROUNDDOWN((((2*VLOOKUP($AA141, 'EV and Base'!$A$1:$N$671, 12, FALSE))+0+ROUNDDOWN($AF141/4, 0))*$AB141)/100, 0)+5)*0.9, 0)
&amp;"-"&amp;
ROUNDDOWN((ROUNDDOWN((((2*VLOOKUP($AA141, 'EV and Base'!$A$1:$N$671, 12, FALSE))+31+ROUNDDOWN($AF141/4, 0))*$AB141)/100, 0)+5)*0.9, 0))</f>
        <v/>
      </c>
      <c r="AM141" s="21" t="str" cm="1">
        <f t="array" aca="1" ref="AM141" ca="1">IF(NOT(ISNUMBER(INDEX($A:$A, LOOKUP(2, 1 / ($A$1:INDIRECT("$A$"&amp;ROW($A141)) &lt;&gt; ""),ROW($A$1:INDIRECT("$A$"&amp;ROW($A141)))), 1))), "",
ROUNDDOWN((ROUNDDOWN((((2*VLOOKUP($AA141, 'EV and Base'!$A$1:$N$671, 13, FALSE))+30+ROUNDDOWN($AG141/4, 0))*$AB141)/100, 0)+5), 0)
&amp;"-"&amp;
ROUNDDOWN((ROUNDDOWN((((2*VLOOKUP($AA141, 'EV and Base'!$A$1:$N$671, 13, FALSE))+31+ROUNDDOWN($AG141/4, 0))*$AB141)/100, 0)+5), 0))</f>
        <v/>
      </c>
      <c r="AN141" s="25" t="str" cm="1">
        <f t="array" aca="1" ref="AN141" ca="1">IF(NOT(ISNUMBER(INDEX($A:$A, LOOKUP(2, 1 / ($A$1:INDIRECT("$A$"&amp;ROW($A141)) &lt;&gt; ""),ROW($A$1:INDIRECT("$A$"&amp;ROW($A141)))), 1))), "",
ROUNDDOWN((ROUNDDOWN((((2*VLOOKUP($AA141, 'EV and Base'!$A$1:$N$671, 14, FALSE))+31+ROUNDDOWN($AH141/4, 0))*$AB141)/100, 0)+5), 0))</f>
        <v/>
      </c>
      <c r="AO141" s="23" t="str" cm="1">
        <f t="array" aca="1" ref="AO141" ca="1">IF(NOT(ISNUMBER(INDEX($A:$A, LOOKUP(2, 1 / ($A$1:INDIRECT("$A$"&amp;ROW($A141)) &lt;&gt; ""),ROW($A$1:INDIRECT("$A$"&amp;ROW($A141)))), 1))), "",
ROUNDDOWN((((2*VLOOKUP($AA141, 'EV and Base'!$A$1:$N$671, 9, FALSE))+31+ROUNDDOWN($AC141/4, 0))*$AB141)/100, 0)+$AB141+10)</f>
        <v/>
      </c>
      <c r="AP141" s="2" t="str" cm="1">
        <f t="array" aca="1" ref="AP141" ca="1">IF(NOT(ISNUMBER(INDEX($A:$A, LOOKUP(2, 1 / ($A$1:INDIRECT("$A$"&amp;ROW($A141)) &lt;&gt; ""),ROW($A$1:INDIRECT("$A$"&amp;ROW($A141)))), 1))), "",
ROUNDDOWN((ROUNDDOWN((((2*VLOOKUP($AA141, 'EV and Base'!$A$1:$N$671, 10, FALSE))+31+ROUNDDOWN($AD141/4, 0))*$AB141)/100, 0)+5)*1.1, 0))</f>
        <v/>
      </c>
      <c r="AQ141" s="2" t="str" cm="1">
        <f t="array" aca="1" ref="AQ141" ca="1">IF(NOT(ISNUMBER(INDEX($A:$A, LOOKUP(2, 1 / ($A$1:INDIRECT("$A$"&amp;ROW($A141)) &lt;&gt; ""),ROW($A$1:INDIRECT("$A$"&amp;ROW($A141)))), 1))), "",
ROUNDDOWN((ROUNDDOWN((((2*VLOOKUP($AA141, 'EV and Base'!$A$1:$N$671, 11, FALSE))+$AV$2+ROUNDDOWN($AE141/4, 0))*$AB141)/100, 0)+5), 0))</f>
        <v/>
      </c>
      <c r="AR141" s="22" t="str" cm="1">
        <f t="array" aca="1" ref="AR141" ca="1">IF(NOT(ISNUMBER(INDEX($A:$A, LOOKUP(2, 1 / ($A$1:INDIRECT("$A$"&amp;ROW($A141)) &lt;&gt; ""),ROW($A$1:INDIRECT("$A$"&amp;ROW($A141)))), 1))), "",
ROUNDDOWN((ROUNDDOWN((((2*VLOOKUP($AA141, 'EV and Base'!$A$1:$N$671, 12, FALSE))+$AW$2+ROUNDDOWN($AF141/4, 0))*$AB141)/100, 0)+5)*0.9, 0))</f>
        <v/>
      </c>
      <c r="AS141" s="2" t="str" cm="1">
        <f t="array" aca="1" ref="AS141" ca="1">IF(NOT(ISNUMBER(INDEX($A:$A, LOOKUP(2, 1 / ($A$1:INDIRECT("$A$"&amp;ROW($A141)) &lt;&gt; ""),ROW($A$1:INDIRECT("$A$"&amp;ROW($A141)))), 1))), "",
ROUNDDOWN((ROUNDDOWN((((2*VLOOKUP($AA141, 'EV and Base'!$A$1:$N$671, 13, FALSE))+$AX$2+ROUNDDOWN($AG141/4, 0))*$AB141)/100, 0)+5), 0))</f>
        <v/>
      </c>
      <c r="AT141" s="24" t="str" cm="1">
        <f t="array" aca="1" ref="AT141" ca="1">IF(NOT(ISNUMBER(INDEX($A:$A, LOOKUP(2, 1 / ($A$1:INDIRECT("$A$"&amp;ROW($A141)) &lt;&gt; ""),ROW($A$1:INDIRECT("$A$"&amp;ROW($A141)))), 1))), "",
ROUNDDOWN((ROUNDDOWN((((2*VLOOKUP($AA141, 'EV and Base'!$A$1:$N$671, 14, FALSE))+31+ROUNDDOWN($AH141/4, 0))*$AB141)/100, 0)+5), 0))</f>
        <v/>
      </c>
      <c r="AU141" s="28"/>
      <c r="AY141" t="str" cm="1">
        <f t="array" aca="1" ref="AY141" ca="1">IF(NOT(ISNUMBER(INDEX($A:$A,LOOKUP(2,1/($A$1:INDIRECT("$A$"&amp;ROW($A141))&lt;&gt;""),ROW($A$1:INDIRECT("$A$"&amp;ROW($A141)))),1))),"",
INDEX($AY:$AY,LOOKUP(2,1/($AY$1:INDIRECT("$AY$"&amp;ROW($AY141)-1)&lt;&gt;""),ROW($AY$1:INDIRECT("$AY$"&amp;ROW($AY141)-1))),1)+$BL141)</f>
        <v/>
      </c>
      <c r="AZ141" s="3" t="str" cm="1">
        <f t="array" aca="1" ref="AZ141" ca="1">IF(NOT(ISNUMBER(INDEX($A:$A, LOOKUP(2, 1 / ($A$1:INDIRECT("$A$"&amp;ROW($A141)) &lt;&gt; ""),ROW($A$1:INDIRECT("$A$"&amp;ROW($A141)))), 1))), "",
VLOOKUP(INDIRECT("$G$"&amp;LOOKUP(2, 1 / ($AY$1:INDIRECT("$AY$"&amp;ROW($AY141)-1) &lt;&gt; ""),ROW($AY$1:INDIRECT("$AY$"&amp;ROW($AY141)-1)))),'EV and Base'!A136:N806,2,FALSE))</f>
        <v/>
      </c>
      <c r="BA141" s="3" t="str" cm="1">
        <f t="array" aca="1" ref="BA141" ca="1">IF(NOT(ISNUMBER(INDEX($A:$A, LOOKUP(2, 1 / ($A$1:INDIRECT("$A$"&amp;ROW($A141)) &lt;&gt; ""),ROW($A$1:INDIRECT("$A$"&amp;ROW($A141)))), 1))), "",
INDIRECT("$I$"&amp;LOOKUP(2, 1 / ($AY$1:INDIRECT("$AY$"&amp;ROW($AY141)-1) &lt;&gt; ""),ROW($AY$1:INDIRECT("$AY$"&amp;ROW($AY141)-1)))))</f>
        <v/>
      </c>
      <c r="BB141" s="1" t="str" cm="1">
        <f t="array" aca="1" ref="BB141" ca="1">IF(NOT(ISNUMBER(INDEX($A:$A, LOOKUP(2, 1 / ($A$1:INDIRECT("$A$"&amp;ROW($A141)) &lt;&gt; ""),ROW($A$1:INDIRECT("$A$"&amp;ROW($A141)))), 1))), "",
INDIRECT("$AB$"&amp;LOOKUP(2, 1 / ($AY$1:INDIRECT("$AY$"&amp;ROW($AY141)-1) &lt;&gt; ""),ROW($AY$1:INDIRECT("$AY$"&amp;ROW($AY141)-1)))))</f>
        <v/>
      </c>
      <c r="BC141" s="3" t="str" cm="1">
        <f t="array" aca="1" ref="BC141" ca="1">IF(NOT(ISNUMBER(INDEX($A:$A,LOOKUP(2,1/($A$1:INDIRECT("$A$"&amp;ROW($A141))&lt;&gt;""),ROW($A$1:INDIRECT("$A$"&amp;ROW($A141)))),1))),"",
$BA141+$BA141+10)</f>
        <v/>
      </c>
      <c r="BD141" s="3" t="str" cm="1">
        <f t="array" aca="1" ref="BD141" ca="1">IF(NOT(ISNUMBER(INDEX($A:$A,LOOKUP(2,1/($A$1:INDIRECT("$A$"&amp;ROW($A141))&lt;&gt;""),ROW($A$1:INDIRECT("$A$"&amp;ROW($A141)))),1))),"",
$BA141+$BB141+10)</f>
        <v/>
      </c>
      <c r="BE141" s="3" t="str" cm="1">
        <f t="array" aca="1" ref="BE141" ca="1">IF(NOT(ISNUMBER(INDEX($A:$A,LOOKUP(2,1/($A$1:INDIRECT("$A$"&amp;ROW($A141))&lt;&gt;""),ROW($A$1:INDIRECT("$A$"&amp;ROW($A141)))),1))),"",
$BC141*$BC141)</f>
        <v/>
      </c>
      <c r="BF141" s="3" t="str" cm="1">
        <f t="array" aca="1" ref="BF141" ca="1">IF(NOT(ISNUMBER(INDEX($A:$A,LOOKUP(2,1/($A$1:INDIRECT("$A$"&amp;ROW($A141))&lt;&gt;""),ROW($A$1:INDIRECT("$A$"&amp;ROW($A141)))),1))),"",
$BD141*$BD141)</f>
        <v/>
      </c>
      <c r="BG141" s="3" t="str" cm="1">
        <f t="array" aca="1" ref="BG141" ca="1">IF(NOT(ISNUMBER(INDEX($A:$A,LOOKUP(2,1/($A$1:INDIRECT("$A$"&amp;ROW($A141))&lt;&gt;""),ROW($A$1:INDIRECT("$A$"&amp;ROW($A141)))),1))),"",
_xlfn.FLOOR.MATH(1.5*_xlfn.FLOOR.MATH($AZ141*BA141/5)))</f>
        <v/>
      </c>
      <c r="BH141" s="3" t="str" cm="1">
        <f t="array" aca="1" ref="BH141" ca="1">IF(NOT(ISNUMBER(INDEX($A:$A, LOOKUP(2, 1 / ($A$1:INDIRECT("$A$"&amp;ROW($A141)) &lt;&gt; ""),ROW($A$1:INDIRECT("$A$"&amp;ROW($A141)))), 1))), "",
_xlfn.FLOOR.MATH($BG141/IF(OR(INDIRECT("$C$"&amp;LOOKUP(2, 1 / ($AY$1:INDIRECT("$AY$"&amp;ROW($AY141)-1) &lt;&gt; ""),ROW($AY$1:INDIRECT("$AY$"&amp;ROW($AY141)-1))))="Multi",
INDIRECT("$C$"&amp;LOOKUP(2, 1 / ($AY$1:INDIRECT("$AY$"&amp;ROW($AY141)-1) &lt;&gt; ""),ROW($AY$1:INDIRECT("$AY$"&amp;ROW($AY141)-1))))="Double"),2,1)))</f>
        <v/>
      </c>
      <c r="BI141" s="3" t="str" cm="1">
        <f t="array" aca="1" ref="BI141" ca="1">IF(NOT(ISNUMBER(INDEX($A:$A,LOOKUP(2,1/($A$1:INDIRECT("$A$"&amp;ROW($A141))&lt;&gt;""),ROW($A$1:INDIRECT("$A$"&amp;ROW($A141)))),1))),"",
VLOOKUP($BC141,GameFreakSQRT!$A$1:$B$200,2,FALSE))</f>
        <v/>
      </c>
      <c r="BJ141" s="3" t="str" cm="1">
        <f t="array" aca="1" ref="BJ141" ca="1">IF(NOT(ISNUMBER(INDEX($A:$A,LOOKUP(2,1/($A$1:INDIRECT("$A$"&amp;ROW($A141))&lt;&gt;""),ROW($A$1:INDIRECT("$A$"&amp;ROW($A141)))),1))),"",
VLOOKUP($BD141,GameFreakSQRT!$A$1:$B$200,2,FALSE))</f>
        <v/>
      </c>
      <c r="BK141" s="3" t="str" cm="1">
        <f t="array" aca="1" ref="BK141" ca="1">IF(NOT(ISNUMBER(INDEX($A:$A,LOOKUP(2,1/($A$1:INDIRECT("$A$"&amp;ROW($A141))&lt;&gt;""),ROW($A$1:INDIRECT("$A$"&amp;ROW($A141)))),1))),"",
_xlfn.FLOOR.MATH((($BI141*$BE141)*$BH141)/($BJ141*$BF141))+1)</f>
        <v/>
      </c>
      <c r="BL141" s="3" t="str" cm="1">
        <f t="array" aca="1" ref="BL141" ca="1">IF(NOT(ISNUMBER(INDEX($A:$A,LOOKUP(2,1/($A$1:INDIRECT("$A$"&amp;ROW($A141))&lt;&gt;""),ROW($A$1:INDIRECT("$A$"&amp;ROW($A141)))),1))),"",
_xlfn.FLOOR.MATH($BK141*IF(NOT(INDIRECT("$Z$"&amp;LOOKUP(2, 1 / ($AY$1:INDIRECT("$AY$"&amp;ROW($AY141)-1) &lt;&gt; ""),ROW($AY$1:INDIRECT("$AY$"&amp;ROW($AY141)-1))))=""),1.5,1)))</f>
        <v/>
      </c>
      <c r="BM141" s="3" t="str" cm="1">
        <f t="array" aca="1" ref="BM141" ca="1">IF(NOT(ISNUMBER(INDEX($A:$A, LOOKUP(2, 1 / ($A$1:INDIRECT("$A$"&amp;ROW($A141)) &lt;&gt; ""),ROW($A$1:INDIRECT("$A$"&amp;ROW($A141)))), 1))), "",
INDIRECT("$Y$"&amp;LOOKUP(2, 1 / ($AY$1:INDIRECT("$AY$"&amp;ROW($AY141)-1) &lt;&gt; ""),ROW($AY$1:INDIRECT("$AY$"&amp;ROW($AY141)-1)))))</f>
        <v/>
      </c>
      <c r="BN141" s="3" t="str">
        <f ca="1">IF(OR($BM141="",$BM141=0),"",BL141=BM141)</f>
        <v/>
      </c>
      <c r="CT141" s="3" t="str" cm="1">
        <f t="array" aca="1" ref="CT141" ca="1">IF(NOT(ISNUMBER(INDEX($A:$A, LOOKUP(2, 1 / ($A$1:INDIRECT("$A$"&amp;ROW($A141)) &lt;&gt; ""),ROW($A$1:INDIRECT("$A$"&amp;ROW($A141)))), 1))), "",
$AY141-INDEX($AY:$AY, LOOKUP(2, 1 / ($AY$1:INDIRECT("$AV$"&amp;ROW($AY141)-1) &lt;&gt; ""),ROW($AY$1:INDIRECT("$AV$"&amp;ROW($AY141)-1))), 1))</f>
        <v/>
      </c>
      <c r="CU141" s="3" t="str" cm="1">
        <f t="array" aca="1" ref="CU141" ca="1">IF(NOT(ISNUMBER(INDEX($A:$A, LOOKUP(2, 1 / ($A$1:INDIRECT("$A$"&amp;ROW($A141)) &lt;&gt; ""),ROW($A$1:INDIRECT("$A$"&amp;ROW($A141)))), 1))), "",
INDEX($Y:$Y, LOOKUP(2, 1 / ($Y$1:INDIRECT("$Y$"&amp;ROW($Y141)-1) &lt;&gt; ""),ROW($Y$1:INDIRECT("$Y$"&amp;ROW($Y141)-1))), 1))</f>
        <v/>
      </c>
      <c r="CV141" s="1" t="str">
        <f ca="1">IFERROR(VLOOKUP($AY141, 'Medium-Slow'!$A$1:$B$101, 2, TRUE),"")</f>
        <v/>
      </c>
    </row>
    <row r="142" spans="1:100" x14ac:dyDescent="0.45">
      <c r="A142" s="69"/>
      <c r="B142" s="69"/>
      <c r="C142" s="69" t="str">
        <f>$C141</f>
        <v>Single</v>
      </c>
      <c r="D142" s="69"/>
      <c r="E142" s="69"/>
      <c r="F142" s="56">
        <v>2</v>
      </c>
      <c r="G142" s="2" t="s">
        <v>166</v>
      </c>
      <c r="H142" s="2" t="s">
        <v>50</v>
      </c>
      <c r="I142" s="2">
        <v>18</v>
      </c>
      <c r="J142" s="2" t="s">
        <v>97</v>
      </c>
      <c r="K142" s="2" t="s">
        <v>167</v>
      </c>
      <c r="L142" s="2" t="s">
        <v>53</v>
      </c>
      <c r="M142" s="2" t="s">
        <v>168</v>
      </c>
      <c r="N142" s="2" t="s">
        <v>99</v>
      </c>
      <c r="O142" s="2" t="s">
        <v>169</v>
      </c>
      <c r="P142" s="2" t="s">
        <v>218</v>
      </c>
      <c r="Q142" s="2">
        <v>0</v>
      </c>
      <c r="R142" s="2">
        <f>_xlfn.FLOOR.MATH((((2*VLOOKUP(G142, 'EV and Base'!$A$1:$N$671, 9, FALSE))+$Q142)*$I142)/100)+$I142+10</f>
        <v>55</v>
      </c>
      <c r="S142" s="2">
        <f>_xlfn.FLOOR.MATH((_xlfn.FLOOR.MATH((((2*VLOOKUP($G142, 'EV and Base'!$A$1:$N$671, 10, FALSE))+$Q142)*$I142)/100)+5)*
IF(OR($J142="Lonely", $J142="Brave", $J142="Adamant", $J142="Naughty"), 1.1,
IF(OR($J142="Bold", $J142="Timid", $J142="Modest", $J142="Calm"), 0.9, 1)))</f>
        <v>33</v>
      </c>
      <c r="T142" s="2">
        <f>_xlfn.FLOOR.MATH((_xlfn.FLOOR.MATH((((2*VLOOKUP($G142, 'EV and Base'!$A$1:$N$671, 11, FALSE))+$Q142)*$I142)/100)+5)*
IF(OR($J142="Bold", $J142="Relaxed", $J142="Impish", $J142="Lax"), 1.1,
IF(OR($J142="Lonely", $J142="Hasty", $J142="Mild", $J142="Gentle"), 0.9, 1)))</f>
        <v>24</v>
      </c>
      <c r="U142" s="2">
        <f>_xlfn.FLOOR.MATH((_xlfn.FLOOR.MATH((((2*VLOOKUP($G142, 'EV and Base'!$A$1:$N$671, 12, FALSE))+$Q142)*$I142)/100)+5)*
IF(OR($J142="Modest", $J142="Mild", $J142="Quiet", $J142="Rash"), 1.1,
IF(OR($J142="Adamant", $J142="Impish", $J142="Jolly", $J142="Careful"), 0.9, 1)))</f>
        <v>14</v>
      </c>
      <c r="V142" s="2">
        <f>_xlfn.FLOOR.MATH((_xlfn.FLOOR.MATH((((2*VLOOKUP($G142, 'EV and Base'!$A$1:$N$671, 13, FALSE))+$Q142)*$I142)/100)+5)*
IF(OR($J142="Calm", $J142="Gentle", $J142="Sassy", $J142="Careful"), 1.1,
IF(OR($J142="Naughty", $J142="Lax", $J142="Naive", $J142="Rash"), 0.9, 1)))</f>
        <v>17</v>
      </c>
      <c r="W142" s="2">
        <f>_xlfn.FLOOR.MATH((_xlfn.FLOOR.MATH((((2*VLOOKUP($G142, 'EV and Base'!$A$1:$N$671, 14, FALSE))+$Q142)*$I142)/100)+5)*
IF(OR($J142="Timid", $J142="Hasty", $J142="Jolly", $J142="Naive"), 1.1,
IF(OR($J142="Brave", $J142="Relaxed", $J142="Quiet", $J142="Sassy"), 0.9, 1)))</f>
        <v>17</v>
      </c>
      <c r="X142" s="69"/>
      <c r="AA142" s="23" t="str" cm="1">
        <f t="array" aca="1" ref="AA142" ca="1">IF(NOT(ISNUMBER(INDEX($A:$A,LOOKUP(2,1/($A$1:INDIRECT("$A$"&amp;ROW($A142))&lt;&gt;""),ROW($A$1:INDIRECT("$A$"&amp;ROW($A142)))),1))),"",
IF(NOT(ISNUMBER($A142)),$AA141,
IF($AB142&lt;16,"Lillipup",
IF($AB142&lt;32,"Herdier",
"Stoutland"))))</f>
        <v/>
      </c>
      <c r="AB142" s="25" t="str" cm="1">
        <f t="array" aca="1" ref="AB142" ca="1">IF(NOT(ISNUMBER(INDEX($A:$A, LOOKUP(2, 1 / ($A$1:INDIRECT("$A$"&amp;ROW($A142)) &lt;&gt; ""),ROW($A$1:INDIRECT("$A$"&amp;ROW($A142)))), 1))), "",
VLOOKUP($AY142,'Medium-Slow'!$A$1:$B$101,2,TRUE))</f>
        <v/>
      </c>
      <c r="AC142" s="23" t="str" cm="1">
        <f t="array" aca="1" ref="AC142" ca="1">IF(NOT(ISNUMBER(INDEX($A:$A, LOOKUP(2, 1 / ($A$1:INDIRECT("$A$"&amp;ROW($A142)) &lt;&gt; ""),ROW($A$1:INDIRECT("$A$"&amp;ROW($A142)))), 1))), "",
INDEX($AC:$AC, LOOKUP(2, 1 / ($AC$1:INDIRECT("$AC$"&amp;ROW($AC142)-1) &lt;&gt; ""),ROW($AC$1:INDIRECT("$AC$"&amp;ROW($AC142)-1))), 1)+
IF(INDEX($AC:$AC, LOOKUP(2, 1 / ($AC$1:INDIRECT("$AC$"&amp;ROW($AC142)-1) &lt;&gt; ""),ROW($AC$1:INDIRECT("$AC$"&amp;ROW($AC142)-1))), 1)+
INDEX($AD:$AD, LOOKUP(2, 1 / ($AD$1:INDIRECT("$AD$"&amp;ROW($AD142)-1) &lt;&gt; ""),ROW($AD$1:INDIRECT("$AD$"&amp;ROW($AD142)-1))), 1)+
INDEX($AE:$AE, LOOKUP(2, 1 / ($AE$1:INDIRECT("$AE$"&amp;ROW($AE142)-1) &lt;&gt; ""),ROW($AE$1:INDIRECT("$AE$"&amp;ROW($AD142)-1))), 1)+
INDEX($AE:$AF, LOOKUP(2, 1 / ($AF$1:INDIRECT("$AF$"&amp;ROW($AF142)-1) &lt;&gt; ""),ROW($AF$1:INDIRECT("$AF$"&amp;ROW($AD142)-1))), 1)+
INDEX($AG:$AG, LOOKUP(2, 1 / ($AG$1:INDIRECT("$AG$"&amp;ROW($AG142)-1) &lt;&gt; ""),ROW($AG$1:INDIRECT("$AG$"&amp;ROW($AD142)-1))), 1)+
INDEX($AH:$AH, LOOKUP(2, 1 / ($AH$1:INDIRECT("$AH$"&amp;ROW($AH142)-1) &lt;&gt; ""),ROW($AH$1:INDIRECT("$AH$"&amp;ROW($AD142)-1))), 1)&gt;=510,0,
IF(INDEX($AC:$AC, LOOKUP(2, 1 / ($AC$1:INDIRECT("$AC$"&amp;ROW($AC142)-1) &lt;&gt; ""),ROW($AC$1:INDIRECT("$AC$"&amp;ROW($AC142)-1))), 1)&gt;=255,0,
VLOOKUP(INDIRECT("$G$"&amp;LOOKUP(2, 1 / ($AC$1:INDIRECT("$AC$"&amp;ROW($AC142)-1) &lt;&gt; ""),ROW($AC$1:INDIRECT("$AC$"&amp;ROW($AC142)-1)))), 'EV and Base'!$A$1:$N$671, 3, FALSE))))</f>
        <v/>
      </c>
      <c r="AD142" s="2" t="str" cm="1">
        <f t="array" aca="1" ref="AD142" ca="1">IF(NOT(ISNUMBER(INDEX($A:$A, LOOKUP(2, 1 / ($A$1:INDIRECT("$A$"&amp;ROW($A142)) &lt;&gt; ""),ROW($A$1:INDIRECT("$A$"&amp;ROW($A142)))), 1))), "",
INDEX($AD:$AD, LOOKUP(2, 1 / ($AD$1:INDIRECT("$AD$"&amp;ROW($AD142)-1) &lt;&gt; ""),ROW($AD$1:INDIRECT("$AD$"&amp;ROW($AD142)-1))), 1)+
IF(INDEX($AC:$AC, LOOKUP(2, 1 / ($AC$1:INDIRECT("$AC$"&amp;ROW($AC142)-1) &lt;&gt; ""),ROW($AC$1:INDIRECT("$AC$"&amp;ROW($AC142)-1))), 1)+
INDEX($AD:$AD, LOOKUP(2, 1 / ($AD$1:INDIRECT("$AD$"&amp;ROW($AD142)-1) &lt;&gt; ""),ROW($AD$1:INDIRECT("$AD$"&amp;ROW($AD142)-1))), 1)+
INDEX($AE:$AE, LOOKUP(2, 1 / ($AE$1:INDIRECT("$AE$"&amp;ROW($AE142)-1) &lt;&gt; ""),ROW($AE$1:INDIRECT("$AE$"&amp;ROW($AD142)-1))), 1)+
INDEX($AE:$AF, LOOKUP(2, 1 / ($AF$1:INDIRECT("$AF$"&amp;ROW($AF142)-1) &lt;&gt; ""),ROW($AF$1:INDIRECT("$AF$"&amp;ROW($AD142)-1))), 1)+
INDEX($AG:$AG, LOOKUP(2, 1 / ($AG$1:INDIRECT("$AG$"&amp;ROW($AG142)-1) &lt;&gt; ""),ROW($AG$1:INDIRECT("$AG$"&amp;ROW($AD142)-1))), 1)+
INDEX($AH:$AH, LOOKUP(2, 1 / ($AH$1:INDIRECT("$AH$"&amp;ROW($AH142)-1) &lt;&gt; ""),ROW($AH$1:INDIRECT("$AH$"&amp;ROW($AD142)-1))), 1)&gt;=510,0,
IF(INDEX($AD:$AD, LOOKUP(2, 1 / ($AD$1:INDIRECT("$AD$"&amp;ROW($AD142)-1) &lt;&gt; ""),ROW($AD$1:INDIRECT("$AD$"&amp;ROW($AD142)-1))), 1)&gt;=255,0,
VLOOKUP(INDIRECT("$G$"&amp;LOOKUP(2, 1 / ($AD$1:INDIRECT("$AD$"&amp;ROW($AD142)-1) &lt;&gt; ""),ROW($AD$1:INDIRECT("$AD$"&amp;ROW($AD142)-1)))), 'EV and Base'!$A$1:$N$671, 4, FALSE))))</f>
        <v/>
      </c>
      <c r="AE142" s="2" t="str" cm="1">
        <f t="array" aca="1" ref="AE142" ca="1">IF(NOT(ISNUMBER(INDEX($A:$A,LOOKUP(2,1/($A$1:INDIRECT("$A$"&amp;ROW($A142))&lt;&gt;""),ROW($A$1:INDIRECT("$A$"&amp;ROW($A142)))),1))),"",
INDEX($AE:$AE,LOOKUP(2,1/($AE$1:INDIRECT("$AE$"&amp;ROW($AE142)-1)&lt;&gt;""),ROW($AE$1:INDIRECT("$AE$"&amp;ROW($AE142)-1))),1)+
IF(INDEX($AC:$AC,LOOKUP(2,1/($AC$1:INDIRECT("$AC$"&amp;ROW($AC142)-1)&lt;&gt;""),ROW($AC$1:INDIRECT("$AC$"&amp;ROW($AC142)-1))),1)+
INDEX($AD:$AD,LOOKUP(2,1/($AD$1:INDIRECT("$AD$"&amp;ROW($AD142)-1)&lt;&gt;""),ROW($AD$1:INDIRECT("$AD$"&amp;ROW($AD142)-1))),1)+
INDEX($AE:$AE,LOOKUP(2,1/($AE$1:INDIRECT("$AE$"&amp;ROW($AE142)-1)&lt;&gt;""),ROW($AE$1:INDIRECT("$AE$"&amp;ROW($AD142)-1))),1)+
INDEX($AE:$AF,LOOKUP(2,1/($AF$1:INDIRECT("$AF$"&amp;ROW($AF142)-1)&lt;&gt;""),ROW($AF$1:INDIRECT("$AF$"&amp;ROW($AD142)-1))),1)+
INDEX($AG:$AG,LOOKUP(2,1/($AG$1:INDIRECT("$AG$"&amp;ROW($AG142)-1)&lt;&gt;""),ROW($AG$1:INDIRECT("$AG$"&amp;ROW($AD142)-1))),1)+
INDEX($AH:$AH,LOOKUP(2,1/($AH$1:INDIRECT("$AH$"&amp;ROW($AH142)-1)&lt;&gt;""),ROW($AH$1:INDIRECT("$AH$"&amp;ROW($AD142)-1))),1)&gt;=510,0,
IF(INDEX($AE:$AE,LOOKUP(2,1/($AE$1:INDIRECT("$AE$"&amp;ROW($AE142)-1)&lt;&gt;""),ROW($AE$1:INDIRECT("$AE$"&amp;ROW($AE142)-1))),1)&gt;=255,0,
VLOOKUP(INDIRECT("$G$"&amp;LOOKUP(2,1/($AE$1:INDIRECT("$AE$"&amp;ROW($AE142)-1)&lt;&gt;""),ROW($AE$1:INDIRECT("$AE$"&amp;ROW($AE142)-1)))),'EV and Base'!$A$1:$N$671,5,FALSE))))</f>
        <v/>
      </c>
      <c r="AF142" s="2" t="str" cm="1">
        <f t="array" aca="1" ref="AF142" ca="1">IF(NOT(ISNUMBER(INDEX($A:$A, LOOKUP(2, 1 / ($A$1:INDIRECT("$A$"&amp;ROW($A142)) &lt;&gt; ""),ROW($A$1:INDIRECT("$A$"&amp;ROW($A142)))), 1))), "",
INDEX($AF:$AF, LOOKUP(2, 1 / ($AF$1:INDIRECT("$AF$"&amp;ROW($AF142)-1) &lt;&gt; ""),ROW($AF$1:INDIRECT("$AF$"&amp;ROW($AF142)-1))), 1)+
IF(INDEX($AC:$AC, LOOKUP(2, 1 / ($AC$1:INDIRECT("$AC$"&amp;ROW($AC142)-1) &lt;&gt; ""),ROW($AC$1:INDIRECT("$AC$"&amp;ROW($AC142)-1))), 1)+
INDEX($AD:$AD, LOOKUP(2, 1 / ($AD$1:INDIRECT("$AD$"&amp;ROW($AD142)-1) &lt;&gt; ""),ROW($AD$1:INDIRECT("$AD$"&amp;ROW($AD142)-1))), 1)+
INDEX($AE:$AE, LOOKUP(2, 1 / ($AE$1:INDIRECT("$AE$"&amp;ROW($AE142)-1) &lt;&gt; ""),ROW($AE$1:INDIRECT("$AE$"&amp;ROW($AD142)-1))), 1)+
INDEX($AE:$AF, LOOKUP(2, 1 / ($AF$1:INDIRECT("$AF$"&amp;ROW($AF142)-1) &lt;&gt; ""),ROW($AF$1:INDIRECT("$AF$"&amp;ROW($AD142)-1))), 1)+
INDEX($AG:$AG, LOOKUP(2, 1 / ($AG$1:INDIRECT("$AG$"&amp;ROW($AG142)-1) &lt;&gt; ""),ROW($AG$1:INDIRECT("$AG$"&amp;ROW($AD142)-1))), 1)+
INDEX($AH:$AH, LOOKUP(2, 1 / ($AH$1:INDIRECT("$AH$"&amp;ROW($AH142)-1) &lt;&gt; ""),ROW($AH$1:INDIRECT("$AH$"&amp;ROW($AD142)-1))), 1)&gt;=510,0,
IF(INDEX($AF:$AF, LOOKUP(2, 1 / ($AF$1:INDIRECT("$AF$"&amp;ROW($AF142)-1) &lt;&gt; ""),ROW($AF$1:INDIRECT("$AF$"&amp;ROW($AF142)-1))), 1)&gt;=255,0,
VLOOKUP(INDIRECT("$G$"&amp;LOOKUP(2, 1 / ($AF$1:INDIRECT("$AF$"&amp;ROW($AF142)-1) &lt;&gt; ""),ROW($AF$1:INDIRECT("$AF$"&amp;ROW($AF142)-1)))), 'EV and Base'!$A$1:$N$671, 6, FALSE))))</f>
        <v/>
      </c>
      <c r="AG142" s="2" t="str" cm="1">
        <f t="array" aca="1" ref="AG142" ca="1">IF(NOT(ISNUMBER(INDEX($A:$A, LOOKUP(2, 1 / ($A$1:INDIRECT("$A$"&amp;ROW($A142)) &lt;&gt; ""),ROW($A$1:INDIRECT("$A$"&amp;ROW($A142)))), 1))), "",
INDEX($AG:$AG, LOOKUP(2, 1 / ($AG$1:INDIRECT("$AG$"&amp;ROW($AG142)-1) &lt;&gt; ""),ROW($AG$1:INDIRECT("$AG$"&amp;ROW($AG142)-1))), 1)+
IF(INDEX($AC:$AC, LOOKUP(2, 1 / ($AC$1:INDIRECT("$AC$"&amp;ROW($AC142)-1) &lt;&gt; ""),ROW($AC$1:INDIRECT("$AC$"&amp;ROW($AC142)-1))), 1)+
INDEX($AD:$AD, LOOKUP(2, 1 / ($AD$1:INDIRECT("$AD$"&amp;ROW($AD142)-1) &lt;&gt; ""),ROW($AD$1:INDIRECT("$AD$"&amp;ROW($AD142)-1))), 1)+
INDEX($AE:$AE, LOOKUP(2, 1 / ($AE$1:INDIRECT("$AE$"&amp;ROW($AE142)-1) &lt;&gt; ""),ROW($AE$1:INDIRECT("$AE$"&amp;ROW($AD142)-1))), 1)+
INDEX($AE:$AF, LOOKUP(2, 1 / ($AF$1:INDIRECT("$AF$"&amp;ROW($AF142)-1) &lt;&gt; ""),ROW($AF$1:INDIRECT("$AF$"&amp;ROW($AD142)-1))), 1)+
INDEX($AG:$AG, LOOKUP(2, 1 / ($AG$1:INDIRECT("$AG$"&amp;ROW($AG142)-1) &lt;&gt; ""),ROW($AG$1:INDIRECT("$AG$"&amp;ROW($AD142)-1))), 1)+
INDEX($AH:$AH, LOOKUP(2, 1 / ($AH$1:INDIRECT("$AH$"&amp;ROW($AH142)-1) &lt;&gt; ""),ROW($AH$1:INDIRECT("$AH$"&amp;ROW($AD142)-1))), 1)&gt;=510,0,
IF(INDEX($AG:$AG, LOOKUP(2, 1 / ($AG$1:INDIRECT("$AG$"&amp;ROW($AG142)-1) &lt;&gt; ""),ROW($AG$1:INDIRECT("$AG$"&amp;ROW($AG142)-1))), 1)&gt;=255,0,
VLOOKUP(INDIRECT("$G$"&amp;LOOKUP(2, 1 / ($AG$1:INDIRECT("$AG$"&amp;ROW($AG142)-1) &lt;&gt; ""),ROW($AG$1:INDIRECT("$AG$"&amp;ROW($AG142)-1)))), 'EV and Base'!$A$1:$N$671, 7, FALSE))))</f>
        <v/>
      </c>
      <c r="AH142" s="24" t="str" cm="1">
        <f t="array" aca="1" ref="AH142" ca="1">IF(NOT(ISNUMBER(INDEX($A:$A,LOOKUP(2,1/($A$1:INDIRECT("$A$"&amp;ROW($A142))&lt;&gt;""),ROW($A$1:INDIRECT("$A$"&amp;ROW($A142)))),1))),"",
INDEX($AH:$AH,LOOKUP(2,1/($AH$1:INDIRECT("$AH$"&amp;ROW($AH142)-1)&lt;&gt;""),ROW($AH$1:INDIRECT("$AH$"&amp;ROW($AH142)-1))),1)+
IF(INDEX($AC:$AC,LOOKUP(2,1/($AC$1:INDIRECT("$AC$"&amp;ROW($AC142)-1)&lt;&gt;""),ROW($AC$1:INDIRECT("$AC$"&amp;ROW($AC142)-1))),1)+
INDEX($AD:$AD,LOOKUP(2,1/($AD$1:INDIRECT("$AD$"&amp;ROW($AD142)-1)&lt;&gt;""),ROW($AD$1:INDIRECT("$AD$"&amp;ROW($AD142)-1))),1)+
INDEX($AE:$AE,LOOKUP(2,1/($AE$1:INDIRECT("$AE$"&amp;ROW($AE142)-1)&lt;&gt;""),ROW($AE$1:INDIRECT("$AE$"&amp;ROW($AD142)-1))),1)+
INDEX($AE:$AF,LOOKUP(2,1/($AF$1:INDIRECT("$AF$"&amp;ROW($AF142)-1)&lt;&gt;""),ROW($AF$1:INDIRECT("$AF$"&amp;ROW($AD142)-1))),1)+
INDEX($AG:$AG,LOOKUP(2,1/($AG$1:INDIRECT("$AG$"&amp;ROW($AG142)-1)&lt;&gt;""),ROW($AG$1:INDIRECT("$AG$"&amp;ROW($AD142)-1))),1)+
INDEX($AH:$AH,LOOKUP(2,1/($AH$1:INDIRECT("$AH$"&amp;ROW($AH142)-1)&lt;&gt;""),ROW($AH$1:INDIRECT("$AH$"&amp;ROW($AD142)-1))),1)&gt;=510,0,
IF(INDEX($AH:$AH,LOOKUP(2,1/($AH$1:INDIRECT("$AH$"&amp;ROW($AH142)-1)&lt;&gt;""),ROW($AH$1:INDIRECT("$AH$"&amp;ROW($AH142)-1))),1)&gt;=255,0,
VLOOKUP(INDIRECT("$G$"&amp;LOOKUP(2,1/($AH$1:INDIRECT("$AH$"&amp;ROW($AH142)-1)&lt;&gt;""),ROW($AH$1:INDIRECT("$AH$"&amp;ROW($AH142)-1)))),'EV and Base'!$A$1:$N$671,8,FALSE))))</f>
        <v/>
      </c>
      <c r="AI142" s="29" t="str" cm="1">
        <f t="array" aca="1" ref="AI142" ca="1">IF(NOT(ISNUMBER(INDEX($A:$A,LOOKUP(2,1/($A$1:INDIRECT("$A$"&amp;ROW($A142))&lt;&gt;""),ROW($A$1:INDIRECT("$A$"&amp;ROW($A142)))),1))),"",
ROUNDDOWN((((2*VLOOKUP($AA142,'EV and Base'!$A$1:$N$671,9,FALSE))+31+ROUNDDOWN($AC142/4,0))*$AB142)/100,0)+$AB142+10)</f>
        <v/>
      </c>
      <c r="AJ142" s="21" t="str" cm="1">
        <f t="array" aca="1" ref="AJ142" ca="1">IF(NOT(ISNUMBER(INDEX($A:$A, LOOKUP(2, 1 / ($A$1:INDIRECT("$A$"&amp;ROW($A142)) &lt;&gt; ""),ROW($A$1:INDIRECT("$A$"&amp;ROW($A142)))), 1))), "",
ROUNDDOWN((ROUNDDOWN((((2*VLOOKUP($AA142, 'EV and Base'!$A$1:$N$671, 10, FALSE))+31+ROUNDDOWN($AD142/4, 0))*$AB142)/100, 0)+5)*1.1, 0))</f>
        <v/>
      </c>
      <c r="AK142" s="21" t="str" cm="1">
        <f t="array" aca="1" ref="AK142" ca="1">IF(NOT(ISNUMBER(INDEX($A:$A, LOOKUP(2, 1 / ($A$1:INDIRECT("$A$"&amp;ROW($A142)) &lt;&gt; ""),ROW($A$1:INDIRECT("$A$"&amp;ROW($A142)))), 1))), "",
ROUNDDOWN((ROUNDDOWN((((2*VLOOKUP($AA142, 'EV and Base'!$A$1:$N$671, 11, FALSE))+30+ROUNDDOWN($AE142/4, 0))*$AB142)/100, 0)+5), 0)
&amp;"-"&amp;
ROUNDDOWN((ROUNDDOWN((((2*VLOOKUP($AA142, 'EV and Base'!$A$1:$N$671, 11, FALSE))+31+ROUNDDOWN($AE142/4, 0))*$AB142)/100, 0)+5), 0))</f>
        <v/>
      </c>
      <c r="AL142" s="21" t="str" cm="1">
        <f t="array" aca="1" ref="AL142" ca="1">IF(NOT(ISNUMBER(INDEX($A:$A, LOOKUP(2, 1 / ($A$1:INDIRECT("$A$"&amp;ROW($A142)) &lt;&gt; ""),ROW($A$1:INDIRECT("$A$"&amp;ROW($A142)))), 1))), "",
ROUNDDOWN((ROUNDDOWN((((2*VLOOKUP($AA142, 'EV and Base'!$A$1:$N$671, 12, FALSE))+0+ROUNDDOWN($AF142/4, 0))*$AB142)/100, 0)+5)*0.9, 0)
&amp;"-"&amp;
ROUNDDOWN((ROUNDDOWN((((2*VLOOKUP($AA142, 'EV and Base'!$A$1:$N$671, 12, FALSE))+31+ROUNDDOWN($AF142/4, 0))*$AB142)/100, 0)+5)*0.9, 0))</f>
        <v/>
      </c>
      <c r="AM142" s="21" t="str" cm="1">
        <f t="array" aca="1" ref="AM142" ca="1">IF(NOT(ISNUMBER(INDEX($A:$A, LOOKUP(2, 1 / ($A$1:INDIRECT("$A$"&amp;ROW($A142)) &lt;&gt; ""),ROW($A$1:INDIRECT("$A$"&amp;ROW($A142)))), 1))), "",
ROUNDDOWN((ROUNDDOWN((((2*VLOOKUP($AA142, 'EV and Base'!$A$1:$N$671, 13, FALSE))+30+ROUNDDOWN($AG142/4, 0))*$AB142)/100, 0)+5), 0)
&amp;"-"&amp;
ROUNDDOWN((ROUNDDOWN((((2*VLOOKUP($AA142, 'EV and Base'!$A$1:$N$671, 13, FALSE))+31+ROUNDDOWN($AG142/4, 0))*$AB142)/100, 0)+5), 0))</f>
        <v/>
      </c>
      <c r="AN142" s="25" t="str" cm="1">
        <f t="array" aca="1" ref="AN142" ca="1">IF(NOT(ISNUMBER(INDEX($A:$A, LOOKUP(2, 1 / ($A$1:INDIRECT("$A$"&amp;ROW($A142)) &lt;&gt; ""),ROW($A$1:INDIRECT("$A$"&amp;ROW($A142)))), 1))), "",
ROUNDDOWN((ROUNDDOWN((((2*VLOOKUP($AA142, 'EV and Base'!$A$1:$N$671, 14, FALSE))+31+ROUNDDOWN($AH142/4, 0))*$AB142)/100, 0)+5), 0))</f>
        <v/>
      </c>
      <c r="AO142" s="23" t="str" cm="1">
        <f t="array" aca="1" ref="AO142" ca="1">IF(NOT(ISNUMBER(INDEX($A:$A, LOOKUP(2, 1 / ($A$1:INDIRECT("$A$"&amp;ROW($A142)) &lt;&gt; ""),ROW($A$1:INDIRECT("$A$"&amp;ROW($A142)))), 1))), "",
ROUNDDOWN((((2*VLOOKUP($AA142, 'EV and Base'!$A$1:$N$671, 9, FALSE))+31+ROUNDDOWN($AC142/4, 0))*$AB142)/100, 0)+$AB142+10)</f>
        <v/>
      </c>
      <c r="AP142" s="2" t="str" cm="1">
        <f t="array" aca="1" ref="AP142" ca="1">IF(NOT(ISNUMBER(INDEX($A:$A, LOOKUP(2, 1 / ($A$1:INDIRECT("$A$"&amp;ROW($A142)) &lt;&gt; ""),ROW($A$1:INDIRECT("$A$"&amp;ROW($A142)))), 1))), "",
ROUNDDOWN((ROUNDDOWN((((2*VLOOKUP($AA142, 'EV and Base'!$A$1:$N$671, 10, FALSE))+31+ROUNDDOWN($AD142/4, 0))*$AB142)/100, 0)+5)*1.1, 0))</f>
        <v/>
      </c>
      <c r="AQ142" s="2" t="str" cm="1">
        <f t="array" aca="1" ref="AQ142" ca="1">IF(NOT(ISNUMBER(INDEX($A:$A, LOOKUP(2, 1 / ($A$1:INDIRECT("$A$"&amp;ROW($A142)) &lt;&gt; ""),ROW($A$1:INDIRECT("$A$"&amp;ROW($A142)))), 1))), "",
ROUNDDOWN((ROUNDDOWN((((2*VLOOKUP($AA142, 'EV and Base'!$A$1:$N$671, 11, FALSE))+$AV$2+ROUNDDOWN($AE142/4, 0))*$AB142)/100, 0)+5), 0))</f>
        <v/>
      </c>
      <c r="AR142" s="22" t="str" cm="1">
        <f t="array" aca="1" ref="AR142" ca="1">IF(NOT(ISNUMBER(INDEX($A:$A, LOOKUP(2, 1 / ($A$1:INDIRECT("$A$"&amp;ROW($A142)) &lt;&gt; ""),ROW($A$1:INDIRECT("$A$"&amp;ROW($A142)))), 1))), "",
ROUNDDOWN((ROUNDDOWN((((2*VLOOKUP($AA142, 'EV and Base'!$A$1:$N$671, 12, FALSE))+$AW$2+ROUNDDOWN($AF142/4, 0))*$AB142)/100, 0)+5)*0.9, 0))</f>
        <v/>
      </c>
      <c r="AS142" s="2" t="str" cm="1">
        <f t="array" aca="1" ref="AS142" ca="1">IF(NOT(ISNUMBER(INDEX($A:$A, LOOKUP(2, 1 / ($A$1:INDIRECT("$A$"&amp;ROW($A142)) &lt;&gt; ""),ROW($A$1:INDIRECT("$A$"&amp;ROW($A142)))), 1))), "",
ROUNDDOWN((ROUNDDOWN((((2*VLOOKUP($AA142, 'EV and Base'!$A$1:$N$671, 13, FALSE))+$AX$2+ROUNDDOWN($AG142/4, 0))*$AB142)/100, 0)+5), 0))</f>
        <v/>
      </c>
      <c r="AT142" s="24" t="str" cm="1">
        <f t="array" aca="1" ref="AT142" ca="1">IF(NOT(ISNUMBER(INDEX($A:$A, LOOKUP(2, 1 / ($A$1:INDIRECT("$A$"&amp;ROW($A142)) &lt;&gt; ""),ROW($A$1:INDIRECT("$A$"&amp;ROW($A142)))), 1))), "",
ROUNDDOWN((ROUNDDOWN((((2*VLOOKUP($AA142, 'EV and Base'!$A$1:$N$671, 14, FALSE))+31+ROUNDDOWN($AH142/4, 0))*$AB142)/100, 0)+5), 0))</f>
        <v/>
      </c>
      <c r="AU142" s="28"/>
      <c r="AY142" t="str" cm="1">
        <f t="array" aca="1" ref="AY142" ca="1">IF(NOT(ISNUMBER(INDEX($A:$A,LOOKUP(2,1/($A$1:INDIRECT("$A$"&amp;ROW($A142))&lt;&gt;""),ROW($A$1:INDIRECT("$A$"&amp;ROW($A142)))),1))),"",
INDEX($AY:$AY,LOOKUP(2,1/($AY$1:INDIRECT("$AY$"&amp;ROW($AY142)-1)&lt;&gt;""),ROW($AY$1:INDIRECT("$AY$"&amp;ROW($AY142)-1))),1)+$BL142)</f>
        <v/>
      </c>
      <c r="AZ142" s="3" t="str" cm="1">
        <f t="array" aca="1" ref="AZ142" ca="1">IF(NOT(ISNUMBER(INDEX($A:$A, LOOKUP(2, 1 / ($A$1:INDIRECT("$A$"&amp;ROW($A142)) &lt;&gt; ""),ROW($A$1:INDIRECT("$A$"&amp;ROW($A142)))), 1))), "",
VLOOKUP(INDIRECT("$G$"&amp;LOOKUP(2, 1 / ($AY$1:INDIRECT("$AY$"&amp;ROW($AY142)-1) &lt;&gt; ""),ROW($AY$1:INDIRECT("$AY$"&amp;ROW($AY142)-1)))),'EV and Base'!A137:N807,2,FALSE))</f>
        <v/>
      </c>
      <c r="BA142" s="3" t="str" cm="1">
        <f t="array" aca="1" ref="BA142" ca="1">IF(NOT(ISNUMBER(INDEX($A:$A, LOOKUP(2, 1 / ($A$1:INDIRECT("$A$"&amp;ROW($A142)) &lt;&gt; ""),ROW($A$1:INDIRECT("$A$"&amp;ROW($A142)))), 1))), "",
INDIRECT("$I$"&amp;LOOKUP(2, 1 / ($AY$1:INDIRECT("$AY$"&amp;ROW($AY142)-1) &lt;&gt; ""),ROW($AY$1:INDIRECT("$AY$"&amp;ROW($AY142)-1)))))</f>
        <v/>
      </c>
      <c r="BB142" s="1" t="str" cm="1">
        <f t="array" aca="1" ref="BB142" ca="1">IF(NOT(ISNUMBER(INDEX($A:$A, LOOKUP(2, 1 / ($A$1:INDIRECT("$A$"&amp;ROW($A142)) &lt;&gt; ""),ROW($A$1:INDIRECT("$A$"&amp;ROW($A142)))), 1))), "",
INDIRECT("$AB$"&amp;LOOKUP(2, 1 / ($AY$1:INDIRECT("$AY$"&amp;ROW($AY142)-1) &lt;&gt; ""),ROW($AY$1:INDIRECT("$AY$"&amp;ROW($AY142)-1)))))</f>
        <v/>
      </c>
      <c r="BC142" s="3" t="str" cm="1">
        <f t="array" aca="1" ref="BC142" ca="1">IF(NOT(ISNUMBER(INDEX($A:$A,LOOKUP(2,1/($A$1:INDIRECT("$A$"&amp;ROW($A142))&lt;&gt;""),ROW($A$1:INDIRECT("$A$"&amp;ROW($A142)))),1))),"",
$BA142+$BA142+10)</f>
        <v/>
      </c>
      <c r="BD142" s="3" t="str" cm="1">
        <f t="array" aca="1" ref="BD142" ca="1">IF(NOT(ISNUMBER(INDEX($A:$A,LOOKUP(2,1/($A$1:INDIRECT("$A$"&amp;ROW($A142))&lt;&gt;""),ROW($A$1:INDIRECT("$A$"&amp;ROW($A142)))),1))),"",
$BA142+$BB142+10)</f>
        <v/>
      </c>
      <c r="BE142" s="3" t="str" cm="1">
        <f t="array" aca="1" ref="BE142" ca="1">IF(NOT(ISNUMBER(INDEX($A:$A,LOOKUP(2,1/($A$1:INDIRECT("$A$"&amp;ROW($A142))&lt;&gt;""),ROW($A$1:INDIRECT("$A$"&amp;ROW($A142)))),1))),"",
$BC142*$BC142)</f>
        <v/>
      </c>
      <c r="BF142" s="3" t="str" cm="1">
        <f t="array" aca="1" ref="BF142" ca="1">IF(NOT(ISNUMBER(INDEX($A:$A,LOOKUP(2,1/($A$1:INDIRECT("$A$"&amp;ROW($A142))&lt;&gt;""),ROW($A$1:INDIRECT("$A$"&amp;ROW($A142)))),1))),"",
$BD142*$BD142)</f>
        <v/>
      </c>
      <c r="BG142" s="3" t="str" cm="1">
        <f t="array" aca="1" ref="BG142" ca="1">IF(NOT(ISNUMBER(INDEX($A:$A,LOOKUP(2,1/($A$1:INDIRECT("$A$"&amp;ROW($A142))&lt;&gt;""),ROW($A$1:INDIRECT("$A$"&amp;ROW($A142)))),1))),"",
_xlfn.FLOOR.MATH(1.5*_xlfn.FLOOR.MATH($AZ142*BA142/5)))</f>
        <v/>
      </c>
      <c r="BH142" s="3" t="str" cm="1">
        <f t="array" aca="1" ref="BH142" ca="1">IF(NOT(ISNUMBER(INDEX($A:$A, LOOKUP(2, 1 / ($A$1:INDIRECT("$A$"&amp;ROW($A142)) &lt;&gt; ""),ROW($A$1:INDIRECT("$A$"&amp;ROW($A142)))), 1))), "",
_xlfn.FLOOR.MATH($BG142/IF(OR(INDIRECT("$C$"&amp;LOOKUP(2, 1 / ($AY$1:INDIRECT("$AY$"&amp;ROW($AY142)-1) &lt;&gt; ""),ROW($AY$1:INDIRECT("$AY$"&amp;ROW($AY142)-1))))="Multi",
INDIRECT("$C$"&amp;LOOKUP(2, 1 / ($AY$1:INDIRECT("$AY$"&amp;ROW($AY142)-1) &lt;&gt; ""),ROW($AY$1:INDIRECT("$AY$"&amp;ROW($AY142)-1))))="Double"),2,1)))</f>
        <v/>
      </c>
      <c r="BI142" s="3" t="str" cm="1">
        <f t="array" aca="1" ref="BI142" ca="1">IF(NOT(ISNUMBER(INDEX($A:$A,LOOKUP(2,1/($A$1:INDIRECT("$A$"&amp;ROW($A142))&lt;&gt;""),ROW($A$1:INDIRECT("$A$"&amp;ROW($A142)))),1))),"",
VLOOKUP($BC142,GameFreakSQRT!$A$1:$B$200,2,FALSE))</f>
        <v/>
      </c>
      <c r="BJ142" s="3" t="str" cm="1">
        <f t="array" aca="1" ref="BJ142" ca="1">IF(NOT(ISNUMBER(INDEX($A:$A,LOOKUP(2,1/($A$1:INDIRECT("$A$"&amp;ROW($A142))&lt;&gt;""),ROW($A$1:INDIRECT("$A$"&amp;ROW($A142)))),1))),"",
VLOOKUP($BD142,GameFreakSQRT!$A$1:$B$200,2,FALSE))</f>
        <v/>
      </c>
      <c r="BK142" s="3" t="str" cm="1">
        <f t="array" aca="1" ref="BK142" ca="1">IF(NOT(ISNUMBER(INDEX($A:$A,LOOKUP(2,1/($A$1:INDIRECT("$A$"&amp;ROW($A142))&lt;&gt;""),ROW($A$1:INDIRECT("$A$"&amp;ROW($A142)))),1))),"",
_xlfn.FLOOR.MATH((($BI142*$BE142)*$BH142)/($BJ142*$BF142))+1)</f>
        <v/>
      </c>
      <c r="BL142" s="3" t="str" cm="1">
        <f t="array" aca="1" ref="BL142" ca="1">IF(NOT(ISNUMBER(INDEX($A:$A,LOOKUP(2,1/($A$1:INDIRECT("$A$"&amp;ROW($A142))&lt;&gt;""),ROW($A$1:INDIRECT("$A$"&amp;ROW($A142)))),1))),"",
_xlfn.FLOOR.MATH($BK142*IF(NOT(INDIRECT("$Z$"&amp;LOOKUP(2, 1 / ($AY$1:INDIRECT("$AY$"&amp;ROW($AY142)-1) &lt;&gt; ""),ROW($AY$1:INDIRECT("$AY$"&amp;ROW($AY142)-1))))=""),1.5,1)))</f>
        <v/>
      </c>
      <c r="BM142" s="3" t="str" cm="1">
        <f t="array" aca="1" ref="BM142" ca="1">IF(NOT(ISNUMBER(INDEX($A:$A, LOOKUP(2, 1 / ($A$1:INDIRECT("$A$"&amp;ROW($A142)) &lt;&gt; ""),ROW($A$1:INDIRECT("$A$"&amp;ROW($A142)))), 1))), "",
INDIRECT("$Y$"&amp;LOOKUP(2, 1 / ($AY$1:INDIRECT("$AY$"&amp;ROW($AY142)-1) &lt;&gt; ""),ROW($AY$1:INDIRECT("$AY$"&amp;ROW($AY142)-1)))))</f>
        <v/>
      </c>
      <c r="BN142" s="3" t="str">
        <f ca="1">IF(OR($BM142="",$BM142=0),"",BL142=BM142)</f>
        <v/>
      </c>
      <c r="CT142" s="3" t="str" cm="1">
        <f t="array" aca="1" ref="CT142" ca="1">IF(NOT(ISNUMBER(INDEX($A:$A, LOOKUP(2, 1 / ($A$1:INDIRECT("$A$"&amp;ROW($A142)) &lt;&gt; ""),ROW($A$1:INDIRECT("$A$"&amp;ROW($A142)))), 1))), "",
$AY142-INDEX($AY:$AY, LOOKUP(2, 1 / ($AY$1:INDIRECT("$AV$"&amp;ROW($AY142)-1) &lt;&gt; ""),ROW($AY$1:INDIRECT("$AV$"&amp;ROW($AY142)-1))), 1))</f>
        <v/>
      </c>
      <c r="CU142" s="3" t="str" cm="1">
        <f t="array" aca="1" ref="CU142" ca="1">IF(NOT(ISNUMBER(INDEX($A:$A, LOOKUP(2, 1 / ($A$1:INDIRECT("$A$"&amp;ROW($A142)) &lt;&gt; ""),ROW($A$1:INDIRECT("$A$"&amp;ROW($A142)))), 1))), "",
INDEX($Y:$Y, LOOKUP(2, 1 / ($Y$1:INDIRECT("$Y$"&amp;ROW($Y142)-1) &lt;&gt; ""),ROW($Y$1:INDIRECT("$Y$"&amp;ROW($Y142)-1))), 1))</f>
        <v/>
      </c>
      <c r="CV142" s="1" t="str">
        <f ca="1">IFERROR(VLOOKUP($AY142, 'Medium-Slow'!$A$1:$B$101, 2, TRUE),"")</f>
        <v/>
      </c>
    </row>
    <row r="143" spans="1:100" x14ac:dyDescent="0.45">
      <c r="A143" s="56" t="s">
        <v>75</v>
      </c>
      <c r="B143" s="56" t="s">
        <v>328</v>
      </c>
      <c r="C143" s="56" t="s">
        <v>46</v>
      </c>
      <c r="D143" s="56" t="s">
        <v>300</v>
      </c>
      <c r="E143" s="56" t="s">
        <v>301</v>
      </c>
      <c r="F143" s="56">
        <v>1</v>
      </c>
      <c r="G143" s="2" t="s">
        <v>166</v>
      </c>
      <c r="H143" s="2" t="s">
        <v>50</v>
      </c>
      <c r="I143" s="2">
        <v>19</v>
      </c>
      <c r="J143" s="2" t="s">
        <v>111</v>
      </c>
      <c r="K143" s="2" t="s">
        <v>307</v>
      </c>
      <c r="L143" s="2" t="s">
        <v>53</v>
      </c>
      <c r="M143" s="2" t="s">
        <v>168</v>
      </c>
      <c r="N143" s="2" t="s">
        <v>99</v>
      </c>
      <c r="O143" s="2" t="s">
        <v>169</v>
      </c>
      <c r="P143" s="2" t="s">
        <v>218</v>
      </c>
      <c r="Q143" s="2">
        <v>0</v>
      </c>
      <c r="R143" s="2">
        <f>_xlfn.FLOOR.MATH((((2*VLOOKUP(G143, 'EV and Base'!$A$1:$N$671, 9, FALSE))+$Q143)*$I143)/100)+$I143+10</f>
        <v>57</v>
      </c>
      <c r="S143" s="2">
        <f>_xlfn.FLOOR.MATH((_xlfn.FLOOR.MATH((((2*VLOOKUP($G143, 'EV and Base'!$A$1:$N$671, 10, FALSE))+$Q143)*$I143)/100)+5)*
IF(OR($J143="Lonely", $J143="Brave", $J143="Adamant", $J143="Naughty"), 1.1,
IF(OR($J143="Bold", $J143="Timid", $J143="Modest", $J143="Calm"), 0.9, 1)))</f>
        <v>38</v>
      </c>
      <c r="T143" s="2">
        <f>_xlfn.FLOOR.MATH((_xlfn.FLOOR.MATH((((2*VLOOKUP($G143, 'EV and Base'!$A$1:$N$671, 11, FALSE))+$Q143)*$I143)/100)+5)*
IF(OR($J143="Bold", $J143="Relaxed", $J143="Impish", $J143="Lax"), 1.1,
IF(OR($J143="Lonely", $J143="Hasty", $J143="Mild", $J143="Gentle"), 0.9, 1)))</f>
        <v>25</v>
      </c>
      <c r="U143" s="2">
        <f>_xlfn.FLOOR.MATH((_xlfn.FLOOR.MATH((((2*VLOOKUP($G143, 'EV and Base'!$A$1:$N$671, 12, FALSE))+$Q143)*$I143)/100)+5)*
IF(OR($J143="Modest", $J143="Mild", $J143="Quiet", $J143="Rash"), 1.1,
IF(OR($J143="Adamant", $J143="Impish", $J143="Jolly", $J143="Careful"), 0.9, 1)))</f>
        <v>14</v>
      </c>
      <c r="V143" s="2">
        <f>_xlfn.FLOOR.MATH((_xlfn.FLOOR.MATH((((2*VLOOKUP($G143, 'EV and Base'!$A$1:$N$671, 13, FALSE))+$Q143)*$I143)/100)+5)*
IF(OR($J143="Calm", $J143="Gentle", $J143="Sassy", $J143="Careful"), 1.1,
IF(OR($J143="Naughty", $J143="Lax", $J143="Naive", $J143="Rash"), 0.9, 1)))</f>
        <v>18</v>
      </c>
      <c r="W143" s="2">
        <f>_xlfn.FLOOR.MATH((_xlfn.FLOOR.MATH((((2*VLOOKUP($G143, 'EV and Base'!$A$1:$N$671, 14, FALSE))+$Q143)*$I143)/100)+5)*
IF(OR($J143="Timid", $J143="Hasty", $J143="Jolly", $J143="Naive"), 1.1,
IF(OR($J143="Brave", $J143="Relaxed", $J143="Quiet", $J143="Sassy"), 0.9, 1)))</f>
        <v>16</v>
      </c>
      <c r="X143" s="56">
        <v>760</v>
      </c>
      <c r="AA143" s="23" t="str" cm="1">
        <f t="array" aca="1" ref="AA143" ca="1">IF(NOT(ISNUMBER(INDEX($A:$A,LOOKUP(2,1/($A$1:INDIRECT("$A$"&amp;ROW($A143))&lt;&gt;""),ROW($A$1:INDIRECT("$A$"&amp;ROW($A143)))),1))),"",
IF(NOT(ISNUMBER($A143)),$AA142,
IF($AB143&lt;16,"Lillipup",
IF($AB143&lt;32,"Herdier",
"Stoutland"))))</f>
        <v/>
      </c>
      <c r="AB143" s="25" t="str" cm="1">
        <f t="array" aca="1" ref="AB143" ca="1">IF(NOT(ISNUMBER(INDEX($A:$A, LOOKUP(2, 1 / ($A$1:INDIRECT("$A$"&amp;ROW($A143)) &lt;&gt; ""),ROW($A$1:INDIRECT("$A$"&amp;ROW($A143)))), 1))), "",
VLOOKUP($AY143,'Medium-Slow'!$A$1:$B$101,2,TRUE))</f>
        <v/>
      </c>
      <c r="AC143" s="23" t="str" cm="1">
        <f t="array" aca="1" ref="AC143" ca="1">IF(NOT(ISNUMBER(INDEX($A:$A, LOOKUP(2, 1 / ($A$1:INDIRECT("$A$"&amp;ROW($A143)) &lt;&gt; ""),ROW($A$1:INDIRECT("$A$"&amp;ROW($A143)))), 1))), "",
INDEX($AC:$AC, LOOKUP(2, 1 / ($AC$1:INDIRECT("$AC$"&amp;ROW($AC143)-1) &lt;&gt; ""),ROW($AC$1:INDIRECT("$AC$"&amp;ROW($AC143)-1))), 1)+
IF(INDEX($AC:$AC, LOOKUP(2, 1 / ($AC$1:INDIRECT("$AC$"&amp;ROW($AC143)-1) &lt;&gt; ""),ROW($AC$1:INDIRECT("$AC$"&amp;ROW($AC143)-1))), 1)+
INDEX($AD:$AD, LOOKUP(2, 1 / ($AD$1:INDIRECT("$AD$"&amp;ROW($AD143)-1) &lt;&gt; ""),ROW($AD$1:INDIRECT("$AD$"&amp;ROW($AD143)-1))), 1)+
INDEX($AE:$AE, LOOKUP(2, 1 / ($AE$1:INDIRECT("$AE$"&amp;ROW($AE143)-1) &lt;&gt; ""),ROW($AE$1:INDIRECT("$AE$"&amp;ROW($AD143)-1))), 1)+
INDEX($AE:$AF, LOOKUP(2, 1 / ($AF$1:INDIRECT("$AF$"&amp;ROW($AF143)-1) &lt;&gt; ""),ROW($AF$1:INDIRECT("$AF$"&amp;ROW($AD143)-1))), 1)+
INDEX($AG:$AG, LOOKUP(2, 1 / ($AG$1:INDIRECT("$AG$"&amp;ROW($AG143)-1) &lt;&gt; ""),ROW($AG$1:INDIRECT("$AG$"&amp;ROW($AD143)-1))), 1)+
INDEX($AH:$AH, LOOKUP(2, 1 / ($AH$1:INDIRECT("$AH$"&amp;ROW($AH143)-1) &lt;&gt; ""),ROW($AH$1:INDIRECT("$AH$"&amp;ROW($AD143)-1))), 1)&gt;=510,0,
IF(INDEX($AC:$AC, LOOKUP(2, 1 / ($AC$1:INDIRECT("$AC$"&amp;ROW($AC143)-1) &lt;&gt; ""),ROW($AC$1:INDIRECT("$AC$"&amp;ROW($AC143)-1))), 1)&gt;=255,0,
VLOOKUP(INDIRECT("$G$"&amp;LOOKUP(2, 1 / ($AC$1:INDIRECT("$AC$"&amp;ROW($AC143)-1) &lt;&gt; ""),ROW($AC$1:INDIRECT("$AC$"&amp;ROW($AC143)-1)))), 'EV and Base'!$A$1:$N$671, 3, FALSE))))</f>
        <v/>
      </c>
      <c r="AD143" s="2" t="str" cm="1">
        <f t="array" aca="1" ref="AD143" ca="1">IF(NOT(ISNUMBER(INDEX($A:$A, LOOKUP(2, 1 / ($A$1:INDIRECT("$A$"&amp;ROW($A143)) &lt;&gt; ""),ROW($A$1:INDIRECT("$A$"&amp;ROW($A143)))), 1))), "",
INDEX($AD:$AD, LOOKUP(2, 1 / ($AD$1:INDIRECT("$AD$"&amp;ROW($AD143)-1) &lt;&gt; ""),ROW($AD$1:INDIRECT("$AD$"&amp;ROW($AD143)-1))), 1)+
IF(INDEX($AC:$AC, LOOKUP(2, 1 / ($AC$1:INDIRECT("$AC$"&amp;ROW($AC143)-1) &lt;&gt; ""),ROW($AC$1:INDIRECT("$AC$"&amp;ROW($AC143)-1))), 1)+
INDEX($AD:$AD, LOOKUP(2, 1 / ($AD$1:INDIRECT("$AD$"&amp;ROW($AD143)-1) &lt;&gt; ""),ROW($AD$1:INDIRECT("$AD$"&amp;ROW($AD143)-1))), 1)+
INDEX($AE:$AE, LOOKUP(2, 1 / ($AE$1:INDIRECT("$AE$"&amp;ROW($AE143)-1) &lt;&gt; ""),ROW($AE$1:INDIRECT("$AE$"&amp;ROW($AD143)-1))), 1)+
INDEX($AE:$AF, LOOKUP(2, 1 / ($AF$1:INDIRECT("$AF$"&amp;ROW($AF143)-1) &lt;&gt; ""),ROW($AF$1:INDIRECT("$AF$"&amp;ROW($AD143)-1))), 1)+
INDEX($AG:$AG, LOOKUP(2, 1 / ($AG$1:INDIRECT("$AG$"&amp;ROW($AG143)-1) &lt;&gt; ""),ROW($AG$1:INDIRECT("$AG$"&amp;ROW($AD143)-1))), 1)+
INDEX($AH:$AH, LOOKUP(2, 1 / ($AH$1:INDIRECT("$AH$"&amp;ROW($AH143)-1) &lt;&gt; ""),ROW($AH$1:INDIRECT("$AH$"&amp;ROW($AD143)-1))), 1)&gt;=510,0,
IF(INDEX($AD:$AD, LOOKUP(2, 1 / ($AD$1:INDIRECT("$AD$"&amp;ROW($AD143)-1) &lt;&gt; ""),ROW($AD$1:INDIRECT("$AD$"&amp;ROW($AD143)-1))), 1)&gt;=255,0,
VLOOKUP(INDIRECT("$G$"&amp;LOOKUP(2, 1 / ($AD$1:INDIRECT("$AD$"&amp;ROW($AD143)-1) &lt;&gt; ""),ROW($AD$1:INDIRECT("$AD$"&amp;ROW($AD143)-1)))), 'EV and Base'!$A$1:$N$671, 4, FALSE))))</f>
        <v/>
      </c>
      <c r="AE143" s="2" t="str" cm="1">
        <f t="array" aca="1" ref="AE143" ca="1">IF(NOT(ISNUMBER(INDEX($A:$A,LOOKUP(2,1/($A$1:INDIRECT("$A$"&amp;ROW($A143))&lt;&gt;""),ROW($A$1:INDIRECT("$A$"&amp;ROW($A143)))),1))),"",
INDEX($AE:$AE,LOOKUP(2,1/($AE$1:INDIRECT("$AE$"&amp;ROW($AE143)-1)&lt;&gt;""),ROW($AE$1:INDIRECT("$AE$"&amp;ROW($AE143)-1))),1)+
IF(INDEX($AC:$AC,LOOKUP(2,1/($AC$1:INDIRECT("$AC$"&amp;ROW($AC143)-1)&lt;&gt;""),ROW($AC$1:INDIRECT("$AC$"&amp;ROW($AC143)-1))),1)+
INDEX($AD:$AD,LOOKUP(2,1/($AD$1:INDIRECT("$AD$"&amp;ROW($AD143)-1)&lt;&gt;""),ROW($AD$1:INDIRECT("$AD$"&amp;ROW($AD143)-1))),1)+
INDEX($AE:$AE,LOOKUP(2,1/($AE$1:INDIRECT("$AE$"&amp;ROW($AE143)-1)&lt;&gt;""),ROW($AE$1:INDIRECT("$AE$"&amp;ROW($AD143)-1))),1)+
INDEX($AE:$AF,LOOKUP(2,1/($AF$1:INDIRECT("$AF$"&amp;ROW($AF143)-1)&lt;&gt;""),ROW($AF$1:INDIRECT("$AF$"&amp;ROW($AD143)-1))),1)+
INDEX($AG:$AG,LOOKUP(2,1/($AG$1:INDIRECT("$AG$"&amp;ROW($AG143)-1)&lt;&gt;""),ROW($AG$1:INDIRECT("$AG$"&amp;ROW($AD143)-1))),1)+
INDEX($AH:$AH,LOOKUP(2,1/($AH$1:INDIRECT("$AH$"&amp;ROW($AH143)-1)&lt;&gt;""),ROW($AH$1:INDIRECT("$AH$"&amp;ROW($AD143)-1))),1)&gt;=510,0,
IF(INDEX($AE:$AE,LOOKUP(2,1/($AE$1:INDIRECT("$AE$"&amp;ROW($AE143)-1)&lt;&gt;""),ROW($AE$1:INDIRECT("$AE$"&amp;ROW($AE143)-1))),1)&gt;=255,0,
VLOOKUP(INDIRECT("$G$"&amp;LOOKUP(2,1/($AE$1:INDIRECT("$AE$"&amp;ROW($AE143)-1)&lt;&gt;""),ROW($AE$1:INDIRECT("$AE$"&amp;ROW($AE143)-1)))),'EV and Base'!$A$1:$N$671,5,FALSE))))</f>
        <v/>
      </c>
      <c r="AF143" s="2" t="str" cm="1">
        <f t="array" aca="1" ref="AF143" ca="1">IF(NOT(ISNUMBER(INDEX($A:$A, LOOKUP(2, 1 / ($A$1:INDIRECT("$A$"&amp;ROW($A143)) &lt;&gt; ""),ROW($A$1:INDIRECT("$A$"&amp;ROW($A143)))), 1))), "",
INDEX($AF:$AF, LOOKUP(2, 1 / ($AF$1:INDIRECT("$AF$"&amp;ROW($AF143)-1) &lt;&gt; ""),ROW($AF$1:INDIRECT("$AF$"&amp;ROW($AF143)-1))), 1)+
IF(INDEX($AC:$AC, LOOKUP(2, 1 / ($AC$1:INDIRECT("$AC$"&amp;ROW($AC143)-1) &lt;&gt; ""),ROW($AC$1:INDIRECT("$AC$"&amp;ROW($AC143)-1))), 1)+
INDEX($AD:$AD, LOOKUP(2, 1 / ($AD$1:INDIRECT("$AD$"&amp;ROW($AD143)-1) &lt;&gt; ""),ROW($AD$1:INDIRECT("$AD$"&amp;ROW($AD143)-1))), 1)+
INDEX($AE:$AE, LOOKUP(2, 1 / ($AE$1:INDIRECT("$AE$"&amp;ROW($AE143)-1) &lt;&gt; ""),ROW($AE$1:INDIRECT("$AE$"&amp;ROW($AD143)-1))), 1)+
INDEX($AE:$AF, LOOKUP(2, 1 / ($AF$1:INDIRECT("$AF$"&amp;ROW($AF143)-1) &lt;&gt; ""),ROW($AF$1:INDIRECT("$AF$"&amp;ROW($AD143)-1))), 1)+
INDEX($AG:$AG, LOOKUP(2, 1 / ($AG$1:INDIRECT("$AG$"&amp;ROW($AG143)-1) &lt;&gt; ""),ROW($AG$1:INDIRECT("$AG$"&amp;ROW($AD143)-1))), 1)+
INDEX($AH:$AH, LOOKUP(2, 1 / ($AH$1:INDIRECT("$AH$"&amp;ROW($AH143)-1) &lt;&gt; ""),ROW($AH$1:INDIRECT("$AH$"&amp;ROW($AD143)-1))), 1)&gt;=510,0,
IF(INDEX($AF:$AF, LOOKUP(2, 1 / ($AF$1:INDIRECT("$AF$"&amp;ROW($AF143)-1) &lt;&gt; ""),ROW($AF$1:INDIRECT("$AF$"&amp;ROW($AF143)-1))), 1)&gt;=255,0,
VLOOKUP(INDIRECT("$G$"&amp;LOOKUP(2, 1 / ($AF$1:INDIRECT("$AF$"&amp;ROW($AF143)-1) &lt;&gt; ""),ROW($AF$1:INDIRECT("$AF$"&amp;ROW($AF143)-1)))), 'EV and Base'!$A$1:$N$671, 6, FALSE))))</f>
        <v/>
      </c>
      <c r="AG143" s="2" t="str" cm="1">
        <f t="array" aca="1" ref="AG143" ca="1">IF(NOT(ISNUMBER(INDEX($A:$A, LOOKUP(2, 1 / ($A$1:INDIRECT("$A$"&amp;ROW($A143)) &lt;&gt; ""),ROW($A$1:INDIRECT("$A$"&amp;ROW($A143)))), 1))), "",
INDEX($AG:$AG, LOOKUP(2, 1 / ($AG$1:INDIRECT("$AG$"&amp;ROW($AG143)-1) &lt;&gt; ""),ROW($AG$1:INDIRECT("$AG$"&amp;ROW($AG143)-1))), 1)+
IF(INDEX($AC:$AC, LOOKUP(2, 1 / ($AC$1:INDIRECT("$AC$"&amp;ROW($AC143)-1) &lt;&gt; ""),ROW($AC$1:INDIRECT("$AC$"&amp;ROW($AC143)-1))), 1)+
INDEX($AD:$AD, LOOKUP(2, 1 / ($AD$1:INDIRECT("$AD$"&amp;ROW($AD143)-1) &lt;&gt; ""),ROW($AD$1:INDIRECT("$AD$"&amp;ROW($AD143)-1))), 1)+
INDEX($AE:$AE, LOOKUP(2, 1 / ($AE$1:INDIRECT("$AE$"&amp;ROW($AE143)-1) &lt;&gt; ""),ROW($AE$1:INDIRECT("$AE$"&amp;ROW($AD143)-1))), 1)+
INDEX($AE:$AF, LOOKUP(2, 1 / ($AF$1:INDIRECT("$AF$"&amp;ROW($AF143)-1) &lt;&gt; ""),ROW($AF$1:INDIRECT("$AF$"&amp;ROW($AD143)-1))), 1)+
INDEX($AG:$AG, LOOKUP(2, 1 / ($AG$1:INDIRECT("$AG$"&amp;ROW($AG143)-1) &lt;&gt; ""),ROW($AG$1:INDIRECT("$AG$"&amp;ROW($AD143)-1))), 1)+
INDEX($AH:$AH, LOOKUP(2, 1 / ($AH$1:INDIRECT("$AH$"&amp;ROW($AH143)-1) &lt;&gt; ""),ROW($AH$1:INDIRECT("$AH$"&amp;ROW($AD143)-1))), 1)&gt;=510,0,
IF(INDEX($AG:$AG, LOOKUP(2, 1 / ($AG$1:INDIRECT("$AG$"&amp;ROW($AG143)-1) &lt;&gt; ""),ROW($AG$1:INDIRECT("$AG$"&amp;ROW($AG143)-1))), 1)&gt;=255,0,
VLOOKUP(INDIRECT("$G$"&amp;LOOKUP(2, 1 / ($AG$1:INDIRECT("$AG$"&amp;ROW($AG143)-1) &lt;&gt; ""),ROW($AG$1:INDIRECT("$AG$"&amp;ROW($AG143)-1)))), 'EV and Base'!$A$1:$N$671, 7, FALSE))))</f>
        <v/>
      </c>
      <c r="AH143" s="24" t="str" cm="1">
        <f t="array" aca="1" ref="AH143" ca="1">IF(NOT(ISNUMBER(INDEX($A:$A,LOOKUP(2,1/($A$1:INDIRECT("$A$"&amp;ROW($A143))&lt;&gt;""),ROW($A$1:INDIRECT("$A$"&amp;ROW($A143)))),1))),"",
INDEX($AH:$AH,LOOKUP(2,1/($AH$1:INDIRECT("$AH$"&amp;ROW($AH143)-1)&lt;&gt;""),ROW($AH$1:INDIRECT("$AH$"&amp;ROW($AH143)-1))),1)+
IF(INDEX($AC:$AC,LOOKUP(2,1/($AC$1:INDIRECT("$AC$"&amp;ROW($AC143)-1)&lt;&gt;""),ROW($AC$1:INDIRECT("$AC$"&amp;ROW($AC143)-1))),1)+
INDEX($AD:$AD,LOOKUP(2,1/($AD$1:INDIRECT("$AD$"&amp;ROW($AD143)-1)&lt;&gt;""),ROW($AD$1:INDIRECT("$AD$"&amp;ROW($AD143)-1))),1)+
INDEX($AE:$AE,LOOKUP(2,1/($AE$1:INDIRECT("$AE$"&amp;ROW($AE143)-1)&lt;&gt;""),ROW($AE$1:INDIRECT("$AE$"&amp;ROW($AD143)-1))),1)+
INDEX($AE:$AF,LOOKUP(2,1/($AF$1:INDIRECT("$AF$"&amp;ROW($AF143)-1)&lt;&gt;""),ROW($AF$1:INDIRECT("$AF$"&amp;ROW($AD143)-1))),1)+
INDEX($AG:$AG,LOOKUP(2,1/($AG$1:INDIRECT("$AG$"&amp;ROW($AG143)-1)&lt;&gt;""),ROW($AG$1:INDIRECT("$AG$"&amp;ROW($AD143)-1))),1)+
INDEX($AH:$AH,LOOKUP(2,1/($AH$1:INDIRECT("$AH$"&amp;ROW($AH143)-1)&lt;&gt;""),ROW($AH$1:INDIRECT("$AH$"&amp;ROW($AD143)-1))),1)&gt;=510,0,
IF(INDEX($AH:$AH,LOOKUP(2,1/($AH$1:INDIRECT("$AH$"&amp;ROW($AH143)-1)&lt;&gt;""),ROW($AH$1:INDIRECT("$AH$"&amp;ROW($AH143)-1))),1)&gt;=255,0,
VLOOKUP(INDIRECT("$G$"&amp;LOOKUP(2,1/($AH$1:INDIRECT("$AH$"&amp;ROW($AH143)-1)&lt;&gt;""),ROW($AH$1:INDIRECT("$AH$"&amp;ROW($AH143)-1)))),'EV and Base'!$A$1:$N$671,8,FALSE))))</f>
        <v/>
      </c>
      <c r="AI143" s="29" t="str" cm="1">
        <f t="array" aca="1" ref="AI143" ca="1">IF(NOT(ISNUMBER(INDEX($A:$A,LOOKUP(2,1/($A$1:INDIRECT("$A$"&amp;ROW($A143))&lt;&gt;""),ROW($A$1:INDIRECT("$A$"&amp;ROW($A143)))),1))),"",
ROUNDDOWN((((2*VLOOKUP($AA143,'EV and Base'!$A$1:$N$671,9,FALSE))+31+ROUNDDOWN($AC143/4,0))*$AB143)/100,0)+$AB143+10)</f>
        <v/>
      </c>
      <c r="AJ143" s="21" t="str" cm="1">
        <f t="array" aca="1" ref="AJ143" ca="1">IF(NOT(ISNUMBER(INDEX($A:$A, LOOKUP(2, 1 / ($A$1:INDIRECT("$A$"&amp;ROW($A143)) &lt;&gt; ""),ROW($A$1:INDIRECT("$A$"&amp;ROW($A143)))), 1))), "",
ROUNDDOWN((ROUNDDOWN((((2*VLOOKUP($AA143, 'EV and Base'!$A$1:$N$671, 10, FALSE))+31+ROUNDDOWN($AD143/4, 0))*$AB143)/100, 0)+5)*1.1, 0))</f>
        <v/>
      </c>
      <c r="AK143" s="21" t="str" cm="1">
        <f t="array" aca="1" ref="AK143" ca="1">IF(NOT(ISNUMBER(INDEX($A:$A, LOOKUP(2, 1 / ($A$1:INDIRECT("$A$"&amp;ROW($A143)) &lt;&gt; ""),ROW($A$1:INDIRECT("$A$"&amp;ROW($A143)))), 1))), "",
ROUNDDOWN((ROUNDDOWN((((2*VLOOKUP($AA143, 'EV and Base'!$A$1:$N$671, 11, FALSE))+30+ROUNDDOWN($AE143/4, 0))*$AB143)/100, 0)+5), 0)
&amp;"-"&amp;
ROUNDDOWN((ROUNDDOWN((((2*VLOOKUP($AA143, 'EV and Base'!$A$1:$N$671, 11, FALSE))+31+ROUNDDOWN($AE143/4, 0))*$AB143)/100, 0)+5), 0))</f>
        <v/>
      </c>
      <c r="AL143" s="21" t="str" cm="1">
        <f t="array" aca="1" ref="AL143" ca="1">IF(NOT(ISNUMBER(INDEX($A:$A, LOOKUP(2, 1 / ($A$1:INDIRECT("$A$"&amp;ROW($A143)) &lt;&gt; ""),ROW($A$1:INDIRECT("$A$"&amp;ROW($A143)))), 1))), "",
ROUNDDOWN((ROUNDDOWN((((2*VLOOKUP($AA143, 'EV and Base'!$A$1:$N$671, 12, FALSE))+0+ROUNDDOWN($AF143/4, 0))*$AB143)/100, 0)+5)*0.9, 0)
&amp;"-"&amp;
ROUNDDOWN((ROUNDDOWN((((2*VLOOKUP($AA143, 'EV and Base'!$A$1:$N$671, 12, FALSE))+31+ROUNDDOWN($AF143/4, 0))*$AB143)/100, 0)+5)*0.9, 0))</f>
        <v/>
      </c>
      <c r="AM143" s="21" t="str" cm="1">
        <f t="array" aca="1" ref="AM143" ca="1">IF(NOT(ISNUMBER(INDEX($A:$A, LOOKUP(2, 1 / ($A$1:INDIRECT("$A$"&amp;ROW($A143)) &lt;&gt; ""),ROW($A$1:INDIRECT("$A$"&amp;ROW($A143)))), 1))), "",
ROUNDDOWN((ROUNDDOWN((((2*VLOOKUP($AA143, 'EV and Base'!$A$1:$N$671, 13, FALSE))+30+ROUNDDOWN($AG143/4, 0))*$AB143)/100, 0)+5), 0)
&amp;"-"&amp;
ROUNDDOWN((ROUNDDOWN((((2*VLOOKUP($AA143, 'EV and Base'!$A$1:$N$671, 13, FALSE))+31+ROUNDDOWN($AG143/4, 0))*$AB143)/100, 0)+5), 0))</f>
        <v/>
      </c>
      <c r="AN143" s="25" t="str" cm="1">
        <f t="array" aca="1" ref="AN143" ca="1">IF(NOT(ISNUMBER(INDEX($A:$A, LOOKUP(2, 1 / ($A$1:INDIRECT("$A$"&amp;ROW($A143)) &lt;&gt; ""),ROW($A$1:INDIRECT("$A$"&amp;ROW($A143)))), 1))), "",
ROUNDDOWN((ROUNDDOWN((((2*VLOOKUP($AA143, 'EV and Base'!$A$1:$N$671, 14, FALSE))+31+ROUNDDOWN($AH143/4, 0))*$AB143)/100, 0)+5), 0))</f>
        <v/>
      </c>
      <c r="AO143" s="23" t="str" cm="1">
        <f t="array" aca="1" ref="AO143" ca="1">IF(NOT(ISNUMBER(INDEX($A:$A, LOOKUP(2, 1 / ($A$1:INDIRECT("$A$"&amp;ROW($A143)) &lt;&gt; ""),ROW($A$1:INDIRECT("$A$"&amp;ROW($A143)))), 1))), "",
ROUNDDOWN((((2*VLOOKUP($AA143, 'EV and Base'!$A$1:$N$671, 9, FALSE))+31+ROUNDDOWN($AC143/4, 0))*$AB143)/100, 0)+$AB143+10)</f>
        <v/>
      </c>
      <c r="AP143" s="2" t="str" cm="1">
        <f t="array" aca="1" ref="AP143" ca="1">IF(NOT(ISNUMBER(INDEX($A:$A, LOOKUP(2, 1 / ($A$1:INDIRECT("$A$"&amp;ROW($A143)) &lt;&gt; ""),ROW($A$1:INDIRECT("$A$"&amp;ROW($A143)))), 1))), "",
ROUNDDOWN((ROUNDDOWN((((2*VLOOKUP($AA143, 'EV and Base'!$A$1:$N$671, 10, FALSE))+31+ROUNDDOWN($AD143/4, 0))*$AB143)/100, 0)+5)*1.1, 0))</f>
        <v/>
      </c>
      <c r="AQ143" s="2" t="str" cm="1">
        <f t="array" aca="1" ref="AQ143" ca="1">IF(NOT(ISNUMBER(INDEX($A:$A, LOOKUP(2, 1 / ($A$1:INDIRECT("$A$"&amp;ROW($A143)) &lt;&gt; ""),ROW($A$1:INDIRECT("$A$"&amp;ROW($A143)))), 1))), "",
ROUNDDOWN((ROUNDDOWN((((2*VLOOKUP($AA143, 'EV and Base'!$A$1:$N$671, 11, FALSE))+$AV$2+ROUNDDOWN($AE143/4, 0))*$AB143)/100, 0)+5), 0))</f>
        <v/>
      </c>
      <c r="AR143" s="22" t="str" cm="1">
        <f t="array" aca="1" ref="AR143" ca="1">IF(NOT(ISNUMBER(INDEX($A:$A, LOOKUP(2, 1 / ($A$1:INDIRECT("$A$"&amp;ROW($A143)) &lt;&gt; ""),ROW($A$1:INDIRECT("$A$"&amp;ROW($A143)))), 1))), "",
ROUNDDOWN((ROUNDDOWN((((2*VLOOKUP($AA143, 'EV and Base'!$A$1:$N$671, 12, FALSE))+$AW$2+ROUNDDOWN($AF143/4, 0))*$AB143)/100, 0)+5)*0.9, 0))</f>
        <v/>
      </c>
      <c r="AS143" s="2" t="str" cm="1">
        <f t="array" aca="1" ref="AS143" ca="1">IF(NOT(ISNUMBER(INDEX($A:$A, LOOKUP(2, 1 / ($A$1:INDIRECT("$A$"&amp;ROW($A143)) &lt;&gt; ""),ROW($A$1:INDIRECT("$A$"&amp;ROW($A143)))), 1))), "",
ROUNDDOWN((ROUNDDOWN((((2*VLOOKUP($AA143, 'EV and Base'!$A$1:$N$671, 13, FALSE))+$AX$2+ROUNDDOWN($AG143/4, 0))*$AB143)/100, 0)+5), 0))</f>
        <v/>
      </c>
      <c r="AT143" s="24" t="str" cm="1">
        <f t="array" aca="1" ref="AT143" ca="1">IF(NOT(ISNUMBER(INDEX($A:$A, LOOKUP(2, 1 / ($A$1:INDIRECT("$A$"&amp;ROW($A143)) &lt;&gt; ""),ROW($A$1:INDIRECT("$A$"&amp;ROW($A143)))), 1))), "",
ROUNDDOWN((ROUNDDOWN((((2*VLOOKUP($AA143, 'EV and Base'!$A$1:$N$671, 14, FALSE))+31+ROUNDDOWN($AH143/4, 0))*$AB143)/100, 0)+5), 0))</f>
        <v/>
      </c>
      <c r="AU143" s="28"/>
      <c r="AY143" t="str" cm="1">
        <f t="array" aca="1" ref="AY143" ca="1">IF(NOT(ISNUMBER(INDEX($A:$A,LOOKUP(2,1/($A$1:INDIRECT("$A$"&amp;ROW($A143))&lt;&gt;""),ROW($A$1:INDIRECT("$A$"&amp;ROW($A143)))),1))),"",
INDEX($AY:$AY,LOOKUP(2,1/($AY$1:INDIRECT("$AY$"&amp;ROW($AY143)-1)&lt;&gt;""),ROW($AY$1:INDIRECT("$AY$"&amp;ROW($AY143)-1))),1)+$BL143)</f>
        <v/>
      </c>
      <c r="AZ143" s="3" t="str" cm="1">
        <f t="array" aca="1" ref="AZ143" ca="1">IF(NOT(ISNUMBER(INDEX($A:$A, LOOKUP(2, 1 / ($A$1:INDIRECT("$A$"&amp;ROW($A143)) &lt;&gt; ""),ROW($A$1:INDIRECT("$A$"&amp;ROW($A143)))), 1))), "",
VLOOKUP(INDIRECT("$G$"&amp;LOOKUP(2, 1 / ($AY$1:INDIRECT("$AY$"&amp;ROW($AY143)-1) &lt;&gt; ""),ROW($AY$1:INDIRECT("$AY$"&amp;ROW($AY143)-1)))),'EV and Base'!A138:N808,2,FALSE))</f>
        <v/>
      </c>
      <c r="BA143" s="3" t="str" cm="1">
        <f t="array" aca="1" ref="BA143" ca="1">IF(NOT(ISNUMBER(INDEX($A:$A, LOOKUP(2, 1 / ($A$1:INDIRECT("$A$"&amp;ROW($A143)) &lt;&gt; ""),ROW($A$1:INDIRECT("$A$"&amp;ROW($A143)))), 1))), "",
INDIRECT("$I$"&amp;LOOKUP(2, 1 / ($AY$1:INDIRECT("$AY$"&amp;ROW($AY143)-1) &lt;&gt; ""),ROW($AY$1:INDIRECT("$AY$"&amp;ROW($AY143)-1)))))</f>
        <v/>
      </c>
      <c r="BB143" s="1" t="str" cm="1">
        <f t="array" aca="1" ref="BB143" ca="1">IF(NOT(ISNUMBER(INDEX($A:$A, LOOKUP(2, 1 / ($A$1:INDIRECT("$A$"&amp;ROW($A143)) &lt;&gt; ""),ROW($A$1:INDIRECT("$A$"&amp;ROW($A143)))), 1))), "",
INDIRECT("$AB$"&amp;LOOKUP(2, 1 / ($AY$1:INDIRECT("$AY$"&amp;ROW($AY143)-1) &lt;&gt; ""),ROW($AY$1:INDIRECT("$AY$"&amp;ROW($AY143)-1)))))</f>
        <v/>
      </c>
      <c r="BC143" s="3" t="str" cm="1">
        <f t="array" aca="1" ref="BC143" ca="1">IF(NOT(ISNUMBER(INDEX($A:$A,LOOKUP(2,1/($A$1:INDIRECT("$A$"&amp;ROW($A143))&lt;&gt;""),ROW($A$1:INDIRECT("$A$"&amp;ROW($A143)))),1))),"",
$BA143+$BA143+10)</f>
        <v/>
      </c>
      <c r="BD143" s="3" t="str" cm="1">
        <f t="array" aca="1" ref="BD143" ca="1">IF(NOT(ISNUMBER(INDEX($A:$A,LOOKUP(2,1/($A$1:INDIRECT("$A$"&amp;ROW($A143))&lt;&gt;""),ROW($A$1:INDIRECT("$A$"&amp;ROW($A143)))),1))),"",
$BA143+$BB143+10)</f>
        <v/>
      </c>
      <c r="BE143" s="3" t="str" cm="1">
        <f t="array" aca="1" ref="BE143" ca="1">IF(NOT(ISNUMBER(INDEX($A:$A,LOOKUP(2,1/($A$1:INDIRECT("$A$"&amp;ROW($A143))&lt;&gt;""),ROW($A$1:INDIRECT("$A$"&amp;ROW($A143)))),1))),"",
$BC143*$BC143)</f>
        <v/>
      </c>
      <c r="BF143" s="3" t="str" cm="1">
        <f t="array" aca="1" ref="BF143" ca="1">IF(NOT(ISNUMBER(INDEX($A:$A,LOOKUP(2,1/($A$1:INDIRECT("$A$"&amp;ROW($A143))&lt;&gt;""),ROW($A$1:INDIRECT("$A$"&amp;ROW($A143)))),1))),"",
$BD143*$BD143)</f>
        <v/>
      </c>
      <c r="BG143" s="3" t="str" cm="1">
        <f t="array" aca="1" ref="BG143" ca="1">IF(NOT(ISNUMBER(INDEX($A:$A,LOOKUP(2,1/($A$1:INDIRECT("$A$"&amp;ROW($A143))&lt;&gt;""),ROW($A$1:INDIRECT("$A$"&amp;ROW($A143)))),1))),"",
_xlfn.FLOOR.MATH(1.5*_xlfn.FLOOR.MATH($AZ143*BA143/5)))</f>
        <v/>
      </c>
      <c r="BH143" s="3" t="str" cm="1">
        <f t="array" aca="1" ref="BH143" ca="1">IF(NOT(ISNUMBER(INDEX($A:$A, LOOKUP(2, 1 / ($A$1:INDIRECT("$A$"&amp;ROW($A143)) &lt;&gt; ""),ROW($A$1:INDIRECT("$A$"&amp;ROW($A143)))), 1))), "",
_xlfn.FLOOR.MATH($BG143/IF(OR(INDIRECT("$C$"&amp;LOOKUP(2, 1 / ($AY$1:INDIRECT("$AY$"&amp;ROW($AY143)-1) &lt;&gt; ""),ROW($AY$1:INDIRECT("$AY$"&amp;ROW($AY143)-1))))="Multi",
INDIRECT("$C$"&amp;LOOKUP(2, 1 / ($AY$1:INDIRECT("$AY$"&amp;ROW($AY143)-1) &lt;&gt; ""),ROW($AY$1:INDIRECT("$AY$"&amp;ROW($AY143)-1))))="Double"),2,1)))</f>
        <v/>
      </c>
      <c r="BI143" s="3" t="str" cm="1">
        <f t="array" aca="1" ref="BI143" ca="1">IF(NOT(ISNUMBER(INDEX($A:$A,LOOKUP(2,1/($A$1:INDIRECT("$A$"&amp;ROW($A143))&lt;&gt;""),ROW($A$1:INDIRECT("$A$"&amp;ROW($A143)))),1))),"",
VLOOKUP($BC143,GameFreakSQRT!$A$1:$B$200,2,FALSE))</f>
        <v/>
      </c>
      <c r="BJ143" s="3" t="str" cm="1">
        <f t="array" aca="1" ref="BJ143" ca="1">IF(NOT(ISNUMBER(INDEX($A:$A,LOOKUP(2,1/($A$1:INDIRECT("$A$"&amp;ROW($A143))&lt;&gt;""),ROW($A$1:INDIRECT("$A$"&amp;ROW($A143)))),1))),"",
VLOOKUP($BD143,GameFreakSQRT!$A$1:$B$200,2,FALSE))</f>
        <v/>
      </c>
      <c r="BK143" s="3" t="str" cm="1">
        <f t="array" aca="1" ref="BK143" ca="1">IF(NOT(ISNUMBER(INDEX($A:$A,LOOKUP(2,1/($A$1:INDIRECT("$A$"&amp;ROW($A143))&lt;&gt;""),ROW($A$1:INDIRECT("$A$"&amp;ROW($A143)))),1))),"",
_xlfn.FLOOR.MATH((($BI143*$BE143)*$BH143)/($BJ143*$BF143))+1)</f>
        <v/>
      </c>
      <c r="BL143" s="3" t="str" cm="1">
        <f t="array" aca="1" ref="BL143" ca="1">IF(NOT(ISNUMBER(INDEX($A:$A,LOOKUP(2,1/($A$1:INDIRECT("$A$"&amp;ROW($A143))&lt;&gt;""),ROW($A$1:INDIRECT("$A$"&amp;ROW($A143)))),1))),"",
_xlfn.FLOOR.MATH($BK143*IF(NOT(INDIRECT("$Z$"&amp;LOOKUP(2, 1 / ($AY$1:INDIRECT("$AY$"&amp;ROW($AY143)-1) &lt;&gt; ""),ROW($AY$1:INDIRECT("$AY$"&amp;ROW($AY143)-1))))=""),1.5,1)))</f>
        <v/>
      </c>
      <c r="BM143" s="3" t="str" cm="1">
        <f t="array" aca="1" ref="BM143" ca="1">IF(NOT(ISNUMBER(INDEX($A:$A, LOOKUP(2, 1 / ($A$1:INDIRECT("$A$"&amp;ROW($A143)) &lt;&gt; ""),ROW($A$1:INDIRECT("$A$"&amp;ROW($A143)))), 1))), "",
INDIRECT("$Y$"&amp;LOOKUP(2, 1 / ($AY$1:INDIRECT("$AY$"&amp;ROW($AY143)-1) &lt;&gt; ""),ROW($AY$1:INDIRECT("$AY$"&amp;ROW($AY143)-1)))))</f>
        <v/>
      </c>
      <c r="BN143" s="3" t="str">
        <f ca="1">IF(OR($BM143="",$BM143=0),"",BL143=BM143)</f>
        <v/>
      </c>
      <c r="CT143" s="3" t="str" cm="1">
        <f t="array" aca="1" ref="CT143" ca="1">IF(NOT(ISNUMBER(INDEX($A:$A, LOOKUP(2, 1 / ($A$1:INDIRECT("$A$"&amp;ROW($A143)) &lt;&gt; ""),ROW($A$1:INDIRECT("$A$"&amp;ROW($A143)))), 1))), "",
$AY143-INDEX($AY:$AY, LOOKUP(2, 1 / ($AY$1:INDIRECT("$AV$"&amp;ROW($AY143)-1) &lt;&gt; ""),ROW($AY$1:INDIRECT("$AV$"&amp;ROW($AY143)-1))), 1))</f>
        <v/>
      </c>
      <c r="CU143" s="3" t="str" cm="1">
        <f t="array" aca="1" ref="CU143" ca="1">IF(NOT(ISNUMBER(INDEX($A:$A, LOOKUP(2, 1 / ($A$1:INDIRECT("$A$"&amp;ROW($A143)) &lt;&gt; ""),ROW($A$1:INDIRECT("$A$"&amp;ROW($A143)))), 1))), "",
INDEX($Y:$Y, LOOKUP(2, 1 / ($Y$1:INDIRECT("$Y$"&amp;ROW($Y143)-1) &lt;&gt; ""),ROW($Y$1:INDIRECT("$Y$"&amp;ROW($Y143)-1))), 1))</f>
        <v/>
      </c>
      <c r="CV143" s="1" t="str">
        <f ca="1">IFERROR(VLOOKUP($AY143, 'Medium-Slow'!$A$1:$B$101, 2, TRUE),"")</f>
        <v/>
      </c>
    </row>
    <row r="144" spans="1:100" x14ac:dyDescent="0.45">
      <c r="A144" s="56" t="s">
        <v>75</v>
      </c>
      <c r="B144" s="56" t="s">
        <v>329</v>
      </c>
      <c r="C144" s="56" t="s">
        <v>46</v>
      </c>
      <c r="D144" s="56" t="s">
        <v>300</v>
      </c>
      <c r="E144" s="56" t="s">
        <v>301</v>
      </c>
      <c r="F144" s="56">
        <v>1</v>
      </c>
      <c r="G144" s="2" t="s">
        <v>138</v>
      </c>
      <c r="H144" s="2" t="s">
        <v>50</v>
      </c>
      <c r="I144" s="2">
        <v>19</v>
      </c>
      <c r="J144" s="2" t="s">
        <v>120</v>
      </c>
      <c r="K144" s="2" t="s">
        <v>139</v>
      </c>
      <c r="L144" s="2" t="s">
        <v>53</v>
      </c>
      <c r="M144" s="2" t="s">
        <v>73</v>
      </c>
      <c r="N144" s="2" t="s">
        <v>147</v>
      </c>
      <c r="O144" s="2" t="s">
        <v>233</v>
      </c>
      <c r="P144" s="2" t="s">
        <v>309</v>
      </c>
      <c r="Q144" s="2">
        <v>0</v>
      </c>
      <c r="R144" s="2">
        <f>_xlfn.FLOOR.MATH((((2*VLOOKUP(G144, 'EV and Base'!$A$1:$N$671, 9, FALSE))+$Q144)*$I144)/100)+$I144+10</f>
        <v>48</v>
      </c>
      <c r="S144" s="2">
        <f>_xlfn.FLOOR.MATH((_xlfn.FLOOR.MATH((((2*VLOOKUP($G144, 'EV and Base'!$A$1:$N$671, 10, FALSE))+$Q144)*$I144)/100)+5)*
IF(OR($J144="Lonely", $J144="Brave", $J144="Adamant", $J144="Naughty"), 1.1,
IF(OR($J144="Bold", $J144="Timid", $J144="Modest", $J144="Calm"), 0.9, 1)))</f>
        <v>27</v>
      </c>
      <c r="T144" s="2">
        <f>_xlfn.FLOOR.MATH((_xlfn.FLOOR.MATH((((2*VLOOKUP($G144, 'EV and Base'!$A$1:$N$671, 11, FALSE))+$Q144)*$I144)/100)+5)*
IF(OR($J144="Bold", $J144="Relaxed", $J144="Impish", $J144="Lax"), 1.1,
IF(OR($J144="Lonely", $J144="Hasty", $J144="Mild", $J144="Gentle"), 0.9, 1)))</f>
        <v>24</v>
      </c>
      <c r="U144" s="2">
        <f>_xlfn.FLOOR.MATH((_xlfn.FLOOR.MATH((((2*VLOOKUP($G144, 'EV and Base'!$A$1:$N$671, 12, FALSE))+$Q144)*$I144)/100)+5)*
IF(OR($J144="Modest", $J144="Mild", $J144="Quiet", $J144="Rash"), 1.1,
IF(OR($J144="Adamant", $J144="Impish", $J144="Jolly", $J144="Careful"), 0.9, 1)))</f>
        <v>18</v>
      </c>
      <c r="V144" s="2">
        <f>_xlfn.FLOOR.MATH((_xlfn.FLOOR.MATH((((2*VLOOKUP($G144, 'EV and Base'!$A$1:$N$671, 13, FALSE))+$Q144)*$I144)/100)+5)*
IF(OR($J144="Calm", $J144="Gentle", $J144="Sassy", $J144="Careful"), 1.1,
IF(OR($J144="Naughty", $J144="Lax", $J144="Naive", $J144="Rash"), 0.9, 1)))</f>
        <v>14</v>
      </c>
      <c r="W144" s="2">
        <f>_xlfn.FLOOR.MATH((_xlfn.FLOOR.MATH((((2*VLOOKUP($G144, 'EV and Base'!$A$1:$N$671, 14, FALSE))+$Q144)*$I144)/100)+5)*
IF(OR($J144="Timid", $J144="Hasty", $J144="Jolly", $J144="Naive"), 1.1,
IF(OR($J144="Brave", $J144="Relaxed", $J144="Quiet", $J144="Sassy"), 0.9, 1)))</f>
        <v>21</v>
      </c>
      <c r="X144" s="56">
        <v>456</v>
      </c>
      <c r="AA144" s="23" t="str" cm="1">
        <f t="array" aca="1" ref="AA144" ca="1">IF(NOT(ISNUMBER(INDEX($A:$A,LOOKUP(2,1/($A$1:INDIRECT("$A$"&amp;ROW($A144))&lt;&gt;""),ROW($A$1:INDIRECT("$A$"&amp;ROW($A144)))),1))),"",
IF(NOT(ISNUMBER($A144)),$AA143,
IF($AB144&lt;16,"Lillipup",
IF($AB144&lt;32,"Herdier",
"Stoutland"))))</f>
        <v/>
      </c>
      <c r="AB144" s="25" t="str" cm="1">
        <f t="array" aca="1" ref="AB144" ca="1">IF(NOT(ISNUMBER(INDEX($A:$A, LOOKUP(2, 1 / ($A$1:INDIRECT("$A$"&amp;ROW($A144)) &lt;&gt; ""),ROW($A$1:INDIRECT("$A$"&amp;ROW($A144)))), 1))), "",
VLOOKUP($AY144,'Medium-Slow'!$A$1:$B$101,2,TRUE))</f>
        <v/>
      </c>
      <c r="AC144" s="23" t="str" cm="1">
        <f t="array" aca="1" ref="AC144" ca="1">IF(NOT(ISNUMBER(INDEX($A:$A, LOOKUP(2, 1 / ($A$1:INDIRECT("$A$"&amp;ROW($A144)) &lt;&gt; ""),ROW($A$1:INDIRECT("$A$"&amp;ROW($A144)))), 1))), "",
INDEX($AC:$AC, LOOKUP(2, 1 / ($AC$1:INDIRECT("$AC$"&amp;ROW($AC144)-1) &lt;&gt; ""),ROW($AC$1:INDIRECT("$AC$"&amp;ROW($AC144)-1))), 1)+
IF(INDEX($AC:$AC, LOOKUP(2, 1 / ($AC$1:INDIRECT("$AC$"&amp;ROW($AC144)-1) &lt;&gt; ""),ROW($AC$1:INDIRECT("$AC$"&amp;ROW($AC144)-1))), 1)+
INDEX($AD:$AD, LOOKUP(2, 1 / ($AD$1:INDIRECT("$AD$"&amp;ROW($AD144)-1) &lt;&gt; ""),ROW($AD$1:INDIRECT("$AD$"&amp;ROW($AD144)-1))), 1)+
INDEX($AE:$AE, LOOKUP(2, 1 / ($AE$1:INDIRECT("$AE$"&amp;ROW($AE144)-1) &lt;&gt; ""),ROW($AE$1:INDIRECT("$AE$"&amp;ROW($AD144)-1))), 1)+
INDEX($AE:$AF, LOOKUP(2, 1 / ($AF$1:INDIRECT("$AF$"&amp;ROW($AF144)-1) &lt;&gt; ""),ROW($AF$1:INDIRECT("$AF$"&amp;ROW($AD144)-1))), 1)+
INDEX($AG:$AG, LOOKUP(2, 1 / ($AG$1:INDIRECT("$AG$"&amp;ROW($AG144)-1) &lt;&gt; ""),ROW($AG$1:INDIRECT("$AG$"&amp;ROW($AD144)-1))), 1)+
INDEX($AH:$AH, LOOKUP(2, 1 / ($AH$1:INDIRECT("$AH$"&amp;ROW($AH144)-1) &lt;&gt; ""),ROW($AH$1:INDIRECT("$AH$"&amp;ROW($AD144)-1))), 1)&gt;=510,0,
IF(INDEX($AC:$AC, LOOKUP(2, 1 / ($AC$1:INDIRECT("$AC$"&amp;ROW($AC144)-1) &lt;&gt; ""),ROW($AC$1:INDIRECT("$AC$"&amp;ROW($AC144)-1))), 1)&gt;=255,0,
VLOOKUP(INDIRECT("$G$"&amp;LOOKUP(2, 1 / ($AC$1:INDIRECT("$AC$"&amp;ROW($AC144)-1) &lt;&gt; ""),ROW($AC$1:INDIRECT("$AC$"&amp;ROW($AC144)-1)))), 'EV and Base'!$A$1:$N$671, 3, FALSE))))</f>
        <v/>
      </c>
      <c r="AD144" s="2" t="str" cm="1">
        <f t="array" aca="1" ref="AD144" ca="1">IF(NOT(ISNUMBER(INDEX($A:$A, LOOKUP(2, 1 / ($A$1:INDIRECT("$A$"&amp;ROW($A144)) &lt;&gt; ""),ROW($A$1:INDIRECT("$A$"&amp;ROW($A144)))), 1))), "",
INDEX($AD:$AD, LOOKUP(2, 1 / ($AD$1:INDIRECT("$AD$"&amp;ROW($AD144)-1) &lt;&gt; ""),ROW($AD$1:INDIRECT("$AD$"&amp;ROW($AD144)-1))), 1)+
IF(INDEX($AC:$AC, LOOKUP(2, 1 / ($AC$1:INDIRECT("$AC$"&amp;ROW($AC144)-1) &lt;&gt; ""),ROW($AC$1:INDIRECT("$AC$"&amp;ROW($AC144)-1))), 1)+
INDEX($AD:$AD, LOOKUP(2, 1 / ($AD$1:INDIRECT("$AD$"&amp;ROW($AD144)-1) &lt;&gt; ""),ROW($AD$1:INDIRECT("$AD$"&amp;ROW($AD144)-1))), 1)+
INDEX($AE:$AE, LOOKUP(2, 1 / ($AE$1:INDIRECT("$AE$"&amp;ROW($AE144)-1) &lt;&gt; ""),ROW($AE$1:INDIRECT("$AE$"&amp;ROW($AD144)-1))), 1)+
INDEX($AE:$AF, LOOKUP(2, 1 / ($AF$1:INDIRECT("$AF$"&amp;ROW($AF144)-1) &lt;&gt; ""),ROW($AF$1:INDIRECT("$AF$"&amp;ROW($AD144)-1))), 1)+
INDEX($AG:$AG, LOOKUP(2, 1 / ($AG$1:INDIRECT("$AG$"&amp;ROW($AG144)-1) &lt;&gt; ""),ROW($AG$1:INDIRECT("$AG$"&amp;ROW($AD144)-1))), 1)+
INDEX($AH:$AH, LOOKUP(2, 1 / ($AH$1:INDIRECT("$AH$"&amp;ROW($AH144)-1) &lt;&gt; ""),ROW($AH$1:INDIRECT("$AH$"&amp;ROW($AD144)-1))), 1)&gt;=510,0,
IF(INDEX($AD:$AD, LOOKUP(2, 1 / ($AD$1:INDIRECT("$AD$"&amp;ROW($AD144)-1) &lt;&gt; ""),ROW($AD$1:INDIRECT("$AD$"&amp;ROW($AD144)-1))), 1)&gt;=255,0,
VLOOKUP(INDIRECT("$G$"&amp;LOOKUP(2, 1 / ($AD$1:INDIRECT("$AD$"&amp;ROW($AD144)-1) &lt;&gt; ""),ROW($AD$1:INDIRECT("$AD$"&amp;ROW($AD144)-1)))), 'EV and Base'!$A$1:$N$671, 4, FALSE))))</f>
        <v/>
      </c>
      <c r="AE144" s="2" t="str" cm="1">
        <f t="array" aca="1" ref="AE144" ca="1">IF(NOT(ISNUMBER(INDEX($A:$A,LOOKUP(2,1/($A$1:INDIRECT("$A$"&amp;ROW($A144))&lt;&gt;""),ROW($A$1:INDIRECT("$A$"&amp;ROW($A144)))),1))),"",
INDEX($AE:$AE,LOOKUP(2,1/($AE$1:INDIRECT("$AE$"&amp;ROW($AE144)-1)&lt;&gt;""),ROW($AE$1:INDIRECT("$AE$"&amp;ROW($AE144)-1))),1)+
IF(INDEX($AC:$AC,LOOKUP(2,1/($AC$1:INDIRECT("$AC$"&amp;ROW($AC144)-1)&lt;&gt;""),ROW($AC$1:INDIRECT("$AC$"&amp;ROW($AC144)-1))),1)+
INDEX($AD:$AD,LOOKUP(2,1/($AD$1:INDIRECT("$AD$"&amp;ROW($AD144)-1)&lt;&gt;""),ROW($AD$1:INDIRECT("$AD$"&amp;ROW($AD144)-1))),1)+
INDEX($AE:$AE,LOOKUP(2,1/($AE$1:INDIRECT("$AE$"&amp;ROW($AE144)-1)&lt;&gt;""),ROW($AE$1:INDIRECT("$AE$"&amp;ROW($AD144)-1))),1)+
INDEX($AE:$AF,LOOKUP(2,1/($AF$1:INDIRECT("$AF$"&amp;ROW($AF144)-1)&lt;&gt;""),ROW($AF$1:INDIRECT("$AF$"&amp;ROW($AD144)-1))),1)+
INDEX($AG:$AG,LOOKUP(2,1/($AG$1:INDIRECT("$AG$"&amp;ROW($AG144)-1)&lt;&gt;""),ROW($AG$1:INDIRECT("$AG$"&amp;ROW($AD144)-1))),1)+
INDEX($AH:$AH,LOOKUP(2,1/($AH$1:INDIRECT("$AH$"&amp;ROW($AH144)-1)&lt;&gt;""),ROW($AH$1:INDIRECT("$AH$"&amp;ROW($AD144)-1))),1)&gt;=510,0,
IF(INDEX($AE:$AE,LOOKUP(2,1/($AE$1:INDIRECT("$AE$"&amp;ROW($AE144)-1)&lt;&gt;""),ROW($AE$1:INDIRECT("$AE$"&amp;ROW($AE144)-1))),1)&gt;=255,0,
VLOOKUP(INDIRECT("$G$"&amp;LOOKUP(2,1/($AE$1:INDIRECT("$AE$"&amp;ROW($AE144)-1)&lt;&gt;""),ROW($AE$1:INDIRECT("$AE$"&amp;ROW($AE144)-1)))),'EV and Base'!$A$1:$N$671,5,FALSE))))</f>
        <v/>
      </c>
      <c r="AF144" s="2" t="str" cm="1">
        <f t="array" aca="1" ref="AF144" ca="1">IF(NOT(ISNUMBER(INDEX($A:$A, LOOKUP(2, 1 / ($A$1:INDIRECT("$A$"&amp;ROW($A144)) &lt;&gt; ""),ROW($A$1:INDIRECT("$A$"&amp;ROW($A144)))), 1))), "",
INDEX($AF:$AF, LOOKUP(2, 1 / ($AF$1:INDIRECT("$AF$"&amp;ROW($AF144)-1) &lt;&gt; ""),ROW($AF$1:INDIRECT("$AF$"&amp;ROW($AF144)-1))), 1)+
IF(INDEX($AC:$AC, LOOKUP(2, 1 / ($AC$1:INDIRECT("$AC$"&amp;ROW($AC144)-1) &lt;&gt; ""),ROW($AC$1:INDIRECT("$AC$"&amp;ROW($AC144)-1))), 1)+
INDEX($AD:$AD, LOOKUP(2, 1 / ($AD$1:INDIRECT("$AD$"&amp;ROW($AD144)-1) &lt;&gt; ""),ROW($AD$1:INDIRECT("$AD$"&amp;ROW($AD144)-1))), 1)+
INDEX($AE:$AE, LOOKUP(2, 1 / ($AE$1:INDIRECT("$AE$"&amp;ROW($AE144)-1) &lt;&gt; ""),ROW($AE$1:INDIRECT("$AE$"&amp;ROW($AD144)-1))), 1)+
INDEX($AE:$AF, LOOKUP(2, 1 / ($AF$1:INDIRECT("$AF$"&amp;ROW($AF144)-1) &lt;&gt; ""),ROW($AF$1:INDIRECT("$AF$"&amp;ROW($AD144)-1))), 1)+
INDEX($AG:$AG, LOOKUP(2, 1 / ($AG$1:INDIRECT("$AG$"&amp;ROW($AG144)-1) &lt;&gt; ""),ROW($AG$1:INDIRECT("$AG$"&amp;ROW($AD144)-1))), 1)+
INDEX($AH:$AH, LOOKUP(2, 1 / ($AH$1:INDIRECT("$AH$"&amp;ROW($AH144)-1) &lt;&gt; ""),ROW($AH$1:INDIRECT("$AH$"&amp;ROW($AD144)-1))), 1)&gt;=510,0,
IF(INDEX($AF:$AF, LOOKUP(2, 1 / ($AF$1:INDIRECT("$AF$"&amp;ROW($AF144)-1) &lt;&gt; ""),ROW($AF$1:INDIRECT("$AF$"&amp;ROW($AF144)-1))), 1)&gt;=255,0,
VLOOKUP(INDIRECT("$G$"&amp;LOOKUP(2, 1 / ($AF$1:INDIRECT("$AF$"&amp;ROW($AF144)-1) &lt;&gt; ""),ROW($AF$1:INDIRECT("$AF$"&amp;ROW($AF144)-1)))), 'EV and Base'!$A$1:$N$671, 6, FALSE))))</f>
        <v/>
      </c>
      <c r="AG144" s="2" t="str" cm="1">
        <f t="array" aca="1" ref="AG144" ca="1">IF(NOT(ISNUMBER(INDEX($A:$A, LOOKUP(2, 1 / ($A$1:INDIRECT("$A$"&amp;ROW($A144)) &lt;&gt; ""),ROW($A$1:INDIRECT("$A$"&amp;ROW($A144)))), 1))), "",
INDEX($AG:$AG, LOOKUP(2, 1 / ($AG$1:INDIRECT("$AG$"&amp;ROW($AG144)-1) &lt;&gt; ""),ROW($AG$1:INDIRECT("$AG$"&amp;ROW($AG144)-1))), 1)+
IF(INDEX($AC:$AC, LOOKUP(2, 1 / ($AC$1:INDIRECT("$AC$"&amp;ROW($AC144)-1) &lt;&gt; ""),ROW($AC$1:INDIRECT("$AC$"&amp;ROW($AC144)-1))), 1)+
INDEX($AD:$AD, LOOKUP(2, 1 / ($AD$1:INDIRECT("$AD$"&amp;ROW($AD144)-1) &lt;&gt; ""),ROW($AD$1:INDIRECT("$AD$"&amp;ROW($AD144)-1))), 1)+
INDEX($AE:$AE, LOOKUP(2, 1 / ($AE$1:INDIRECT("$AE$"&amp;ROW($AE144)-1) &lt;&gt; ""),ROW($AE$1:INDIRECT("$AE$"&amp;ROW($AD144)-1))), 1)+
INDEX($AE:$AF, LOOKUP(2, 1 / ($AF$1:INDIRECT("$AF$"&amp;ROW($AF144)-1) &lt;&gt; ""),ROW($AF$1:INDIRECT("$AF$"&amp;ROW($AD144)-1))), 1)+
INDEX($AG:$AG, LOOKUP(2, 1 / ($AG$1:INDIRECT("$AG$"&amp;ROW($AG144)-1) &lt;&gt; ""),ROW($AG$1:INDIRECT("$AG$"&amp;ROW($AD144)-1))), 1)+
INDEX($AH:$AH, LOOKUP(2, 1 / ($AH$1:INDIRECT("$AH$"&amp;ROW($AH144)-1) &lt;&gt; ""),ROW($AH$1:INDIRECT("$AH$"&amp;ROW($AD144)-1))), 1)&gt;=510,0,
IF(INDEX($AG:$AG, LOOKUP(2, 1 / ($AG$1:INDIRECT("$AG$"&amp;ROW($AG144)-1) &lt;&gt; ""),ROW($AG$1:INDIRECT("$AG$"&amp;ROW($AG144)-1))), 1)&gt;=255,0,
VLOOKUP(INDIRECT("$G$"&amp;LOOKUP(2, 1 / ($AG$1:INDIRECT("$AG$"&amp;ROW($AG144)-1) &lt;&gt; ""),ROW($AG$1:INDIRECT("$AG$"&amp;ROW($AG144)-1)))), 'EV and Base'!$A$1:$N$671, 7, FALSE))))</f>
        <v/>
      </c>
      <c r="AH144" s="24" t="str" cm="1">
        <f t="array" aca="1" ref="AH144" ca="1">IF(NOT(ISNUMBER(INDEX($A:$A,LOOKUP(2,1/($A$1:INDIRECT("$A$"&amp;ROW($A144))&lt;&gt;""),ROW($A$1:INDIRECT("$A$"&amp;ROW($A144)))),1))),"",
INDEX($AH:$AH,LOOKUP(2,1/($AH$1:INDIRECT("$AH$"&amp;ROW($AH144)-1)&lt;&gt;""),ROW($AH$1:INDIRECT("$AH$"&amp;ROW($AH144)-1))),1)+
IF(INDEX($AC:$AC,LOOKUP(2,1/($AC$1:INDIRECT("$AC$"&amp;ROW($AC144)-1)&lt;&gt;""),ROW($AC$1:INDIRECT("$AC$"&amp;ROW($AC144)-1))),1)+
INDEX($AD:$AD,LOOKUP(2,1/($AD$1:INDIRECT("$AD$"&amp;ROW($AD144)-1)&lt;&gt;""),ROW($AD$1:INDIRECT("$AD$"&amp;ROW($AD144)-1))),1)+
INDEX($AE:$AE,LOOKUP(2,1/($AE$1:INDIRECT("$AE$"&amp;ROW($AE144)-1)&lt;&gt;""),ROW($AE$1:INDIRECT("$AE$"&amp;ROW($AD144)-1))),1)+
INDEX($AE:$AF,LOOKUP(2,1/($AF$1:INDIRECT("$AF$"&amp;ROW($AF144)-1)&lt;&gt;""),ROW($AF$1:INDIRECT("$AF$"&amp;ROW($AD144)-1))),1)+
INDEX($AG:$AG,LOOKUP(2,1/($AG$1:INDIRECT("$AG$"&amp;ROW($AG144)-1)&lt;&gt;""),ROW($AG$1:INDIRECT("$AG$"&amp;ROW($AD144)-1))),1)+
INDEX($AH:$AH,LOOKUP(2,1/($AH$1:INDIRECT("$AH$"&amp;ROW($AH144)-1)&lt;&gt;""),ROW($AH$1:INDIRECT("$AH$"&amp;ROW($AD144)-1))),1)&gt;=510,0,
IF(INDEX($AH:$AH,LOOKUP(2,1/($AH$1:INDIRECT("$AH$"&amp;ROW($AH144)-1)&lt;&gt;""),ROW($AH$1:INDIRECT("$AH$"&amp;ROW($AH144)-1))),1)&gt;=255,0,
VLOOKUP(INDIRECT("$G$"&amp;LOOKUP(2,1/($AH$1:INDIRECT("$AH$"&amp;ROW($AH144)-1)&lt;&gt;""),ROW($AH$1:INDIRECT("$AH$"&amp;ROW($AH144)-1)))),'EV and Base'!$A$1:$N$671,8,FALSE))))</f>
        <v/>
      </c>
      <c r="AI144" s="29" t="str" cm="1">
        <f t="array" aca="1" ref="AI144" ca="1">IF(NOT(ISNUMBER(INDEX($A:$A,LOOKUP(2,1/($A$1:INDIRECT("$A$"&amp;ROW($A144))&lt;&gt;""),ROW($A$1:INDIRECT("$A$"&amp;ROW($A144)))),1))),"",
ROUNDDOWN((((2*VLOOKUP($AA144,'EV and Base'!$A$1:$N$671,9,FALSE))+31+ROUNDDOWN($AC144/4,0))*$AB144)/100,0)+$AB144+10)</f>
        <v/>
      </c>
      <c r="AJ144" s="21" t="str" cm="1">
        <f t="array" aca="1" ref="AJ144" ca="1">IF(NOT(ISNUMBER(INDEX($A:$A, LOOKUP(2, 1 / ($A$1:INDIRECT("$A$"&amp;ROW($A144)) &lt;&gt; ""),ROW($A$1:INDIRECT("$A$"&amp;ROW($A144)))), 1))), "",
ROUNDDOWN((ROUNDDOWN((((2*VLOOKUP($AA144, 'EV and Base'!$A$1:$N$671, 10, FALSE))+31+ROUNDDOWN($AD144/4, 0))*$AB144)/100, 0)+5)*1.1, 0))</f>
        <v/>
      </c>
      <c r="AK144" s="21" t="str" cm="1">
        <f t="array" aca="1" ref="AK144" ca="1">IF(NOT(ISNUMBER(INDEX($A:$A, LOOKUP(2, 1 / ($A$1:INDIRECT("$A$"&amp;ROW($A144)) &lt;&gt; ""),ROW($A$1:INDIRECT("$A$"&amp;ROW($A144)))), 1))), "",
ROUNDDOWN((ROUNDDOWN((((2*VLOOKUP($AA144, 'EV and Base'!$A$1:$N$671, 11, FALSE))+30+ROUNDDOWN($AE144/4, 0))*$AB144)/100, 0)+5), 0)
&amp;"-"&amp;
ROUNDDOWN((ROUNDDOWN((((2*VLOOKUP($AA144, 'EV and Base'!$A$1:$N$671, 11, FALSE))+31+ROUNDDOWN($AE144/4, 0))*$AB144)/100, 0)+5), 0))</f>
        <v/>
      </c>
      <c r="AL144" s="21" t="str" cm="1">
        <f t="array" aca="1" ref="AL144" ca="1">IF(NOT(ISNUMBER(INDEX($A:$A, LOOKUP(2, 1 / ($A$1:INDIRECT("$A$"&amp;ROW($A144)) &lt;&gt; ""),ROW($A$1:INDIRECT("$A$"&amp;ROW($A144)))), 1))), "",
ROUNDDOWN((ROUNDDOWN((((2*VLOOKUP($AA144, 'EV and Base'!$A$1:$N$671, 12, FALSE))+0+ROUNDDOWN($AF144/4, 0))*$AB144)/100, 0)+5)*0.9, 0)
&amp;"-"&amp;
ROUNDDOWN((ROUNDDOWN((((2*VLOOKUP($AA144, 'EV and Base'!$A$1:$N$671, 12, FALSE))+31+ROUNDDOWN($AF144/4, 0))*$AB144)/100, 0)+5)*0.9, 0))</f>
        <v/>
      </c>
      <c r="AM144" s="21" t="str" cm="1">
        <f t="array" aca="1" ref="AM144" ca="1">IF(NOT(ISNUMBER(INDEX($A:$A, LOOKUP(2, 1 / ($A$1:INDIRECT("$A$"&amp;ROW($A144)) &lt;&gt; ""),ROW($A$1:INDIRECT("$A$"&amp;ROW($A144)))), 1))), "",
ROUNDDOWN((ROUNDDOWN((((2*VLOOKUP($AA144, 'EV and Base'!$A$1:$N$671, 13, FALSE))+30+ROUNDDOWN($AG144/4, 0))*$AB144)/100, 0)+5), 0)
&amp;"-"&amp;
ROUNDDOWN((ROUNDDOWN((((2*VLOOKUP($AA144, 'EV and Base'!$A$1:$N$671, 13, FALSE))+31+ROUNDDOWN($AG144/4, 0))*$AB144)/100, 0)+5), 0))</f>
        <v/>
      </c>
      <c r="AN144" s="25" t="str" cm="1">
        <f t="array" aca="1" ref="AN144" ca="1">IF(NOT(ISNUMBER(INDEX($A:$A, LOOKUP(2, 1 / ($A$1:INDIRECT("$A$"&amp;ROW($A144)) &lt;&gt; ""),ROW($A$1:INDIRECT("$A$"&amp;ROW($A144)))), 1))), "",
ROUNDDOWN((ROUNDDOWN((((2*VLOOKUP($AA144, 'EV and Base'!$A$1:$N$671, 14, FALSE))+31+ROUNDDOWN($AH144/4, 0))*$AB144)/100, 0)+5), 0))</f>
        <v/>
      </c>
      <c r="AO144" s="23" t="str" cm="1">
        <f t="array" aca="1" ref="AO144" ca="1">IF(NOT(ISNUMBER(INDEX($A:$A, LOOKUP(2, 1 / ($A$1:INDIRECT("$A$"&amp;ROW($A144)) &lt;&gt; ""),ROW($A$1:INDIRECT("$A$"&amp;ROW($A144)))), 1))), "",
ROUNDDOWN((((2*VLOOKUP($AA144, 'EV and Base'!$A$1:$N$671, 9, FALSE))+31+ROUNDDOWN($AC144/4, 0))*$AB144)/100, 0)+$AB144+10)</f>
        <v/>
      </c>
      <c r="AP144" s="2" t="str" cm="1">
        <f t="array" aca="1" ref="AP144" ca="1">IF(NOT(ISNUMBER(INDEX($A:$A, LOOKUP(2, 1 / ($A$1:INDIRECT("$A$"&amp;ROW($A144)) &lt;&gt; ""),ROW($A$1:INDIRECT("$A$"&amp;ROW($A144)))), 1))), "",
ROUNDDOWN((ROUNDDOWN((((2*VLOOKUP($AA144, 'EV and Base'!$A$1:$N$671, 10, FALSE))+31+ROUNDDOWN($AD144/4, 0))*$AB144)/100, 0)+5)*1.1, 0))</f>
        <v/>
      </c>
      <c r="AQ144" s="2" t="str" cm="1">
        <f t="array" aca="1" ref="AQ144" ca="1">IF(NOT(ISNUMBER(INDEX($A:$A, LOOKUP(2, 1 / ($A$1:INDIRECT("$A$"&amp;ROW($A144)) &lt;&gt; ""),ROW($A$1:INDIRECT("$A$"&amp;ROW($A144)))), 1))), "",
ROUNDDOWN((ROUNDDOWN((((2*VLOOKUP($AA144, 'EV and Base'!$A$1:$N$671, 11, FALSE))+$AV$2+ROUNDDOWN($AE144/4, 0))*$AB144)/100, 0)+5), 0))</f>
        <v/>
      </c>
      <c r="AR144" s="22" t="str" cm="1">
        <f t="array" aca="1" ref="AR144" ca="1">IF(NOT(ISNUMBER(INDEX($A:$A, LOOKUP(2, 1 / ($A$1:INDIRECT("$A$"&amp;ROW($A144)) &lt;&gt; ""),ROW($A$1:INDIRECT("$A$"&amp;ROW($A144)))), 1))), "",
ROUNDDOWN((ROUNDDOWN((((2*VLOOKUP($AA144, 'EV and Base'!$A$1:$N$671, 12, FALSE))+$AW$2+ROUNDDOWN($AF144/4, 0))*$AB144)/100, 0)+5)*0.9, 0))</f>
        <v/>
      </c>
      <c r="AS144" s="2" t="str" cm="1">
        <f t="array" aca="1" ref="AS144" ca="1">IF(NOT(ISNUMBER(INDEX($A:$A, LOOKUP(2, 1 / ($A$1:INDIRECT("$A$"&amp;ROW($A144)) &lt;&gt; ""),ROW($A$1:INDIRECT("$A$"&amp;ROW($A144)))), 1))), "",
ROUNDDOWN((ROUNDDOWN((((2*VLOOKUP($AA144, 'EV and Base'!$A$1:$N$671, 13, FALSE))+$AX$2+ROUNDDOWN($AG144/4, 0))*$AB144)/100, 0)+5), 0))</f>
        <v/>
      </c>
      <c r="AT144" s="24" t="str" cm="1">
        <f t="array" aca="1" ref="AT144" ca="1">IF(NOT(ISNUMBER(INDEX($A:$A, LOOKUP(2, 1 / ($A$1:INDIRECT("$A$"&amp;ROW($A144)) &lt;&gt; ""),ROW($A$1:INDIRECT("$A$"&amp;ROW($A144)))), 1))), "",
ROUNDDOWN((ROUNDDOWN((((2*VLOOKUP($AA144, 'EV and Base'!$A$1:$N$671, 14, FALSE))+31+ROUNDDOWN($AH144/4, 0))*$AB144)/100, 0)+5), 0))</f>
        <v/>
      </c>
      <c r="AU144" s="28"/>
      <c r="AY144" t="str" cm="1">
        <f t="array" aca="1" ref="AY144" ca="1">IF(NOT(ISNUMBER(INDEX($A:$A,LOOKUP(2,1/($A$1:INDIRECT("$A$"&amp;ROW($A144))&lt;&gt;""),ROW($A$1:INDIRECT("$A$"&amp;ROW($A144)))),1))),"",
INDEX($AY:$AY,LOOKUP(2,1/($AY$1:INDIRECT("$AY$"&amp;ROW($AY144)-1)&lt;&gt;""),ROW($AY$1:INDIRECT("$AY$"&amp;ROW($AY144)-1))),1)+$BL144)</f>
        <v/>
      </c>
      <c r="AZ144" s="3" t="str" cm="1">
        <f t="array" aca="1" ref="AZ144" ca="1">IF(NOT(ISNUMBER(INDEX($A:$A, LOOKUP(2, 1 / ($A$1:INDIRECT("$A$"&amp;ROW($A144)) &lt;&gt; ""),ROW($A$1:INDIRECT("$A$"&amp;ROW($A144)))), 1))), "",
VLOOKUP(INDIRECT("$G$"&amp;LOOKUP(2, 1 / ($AY$1:INDIRECT("$AY$"&amp;ROW($AY144)-1) &lt;&gt; ""),ROW($AY$1:INDIRECT("$AY$"&amp;ROW($AY144)-1)))),'EV and Base'!A139:N809,2,FALSE))</f>
        <v/>
      </c>
      <c r="BA144" s="3" t="str" cm="1">
        <f t="array" aca="1" ref="BA144" ca="1">IF(NOT(ISNUMBER(INDEX($A:$A, LOOKUP(2, 1 / ($A$1:INDIRECT("$A$"&amp;ROW($A144)) &lt;&gt; ""),ROW($A$1:INDIRECT("$A$"&amp;ROW($A144)))), 1))), "",
INDIRECT("$I$"&amp;LOOKUP(2, 1 / ($AY$1:INDIRECT("$AY$"&amp;ROW($AY144)-1) &lt;&gt; ""),ROW($AY$1:INDIRECT("$AY$"&amp;ROW($AY144)-1)))))</f>
        <v/>
      </c>
      <c r="BB144" s="1" t="str" cm="1">
        <f t="array" aca="1" ref="BB144" ca="1">IF(NOT(ISNUMBER(INDEX($A:$A, LOOKUP(2, 1 / ($A$1:INDIRECT("$A$"&amp;ROW($A144)) &lt;&gt; ""),ROW($A$1:INDIRECT("$A$"&amp;ROW($A144)))), 1))), "",
INDIRECT("$AB$"&amp;LOOKUP(2, 1 / ($AY$1:INDIRECT("$AY$"&amp;ROW($AY144)-1) &lt;&gt; ""),ROW($AY$1:INDIRECT("$AY$"&amp;ROW($AY144)-1)))))</f>
        <v/>
      </c>
      <c r="BC144" s="3" t="str" cm="1">
        <f t="array" aca="1" ref="BC144" ca="1">IF(NOT(ISNUMBER(INDEX($A:$A,LOOKUP(2,1/($A$1:INDIRECT("$A$"&amp;ROW($A144))&lt;&gt;""),ROW($A$1:INDIRECT("$A$"&amp;ROW($A144)))),1))),"",
$BA144+$BA144+10)</f>
        <v/>
      </c>
      <c r="BD144" s="3" t="str" cm="1">
        <f t="array" aca="1" ref="BD144" ca="1">IF(NOT(ISNUMBER(INDEX($A:$A,LOOKUP(2,1/($A$1:INDIRECT("$A$"&amp;ROW($A144))&lt;&gt;""),ROW($A$1:INDIRECT("$A$"&amp;ROW($A144)))),1))),"",
$BA144+$BB144+10)</f>
        <v/>
      </c>
      <c r="BE144" s="3" t="str" cm="1">
        <f t="array" aca="1" ref="BE144" ca="1">IF(NOT(ISNUMBER(INDEX($A:$A,LOOKUP(2,1/($A$1:INDIRECT("$A$"&amp;ROW($A144))&lt;&gt;""),ROW($A$1:INDIRECT("$A$"&amp;ROW($A144)))),1))),"",
$BC144*$BC144)</f>
        <v/>
      </c>
      <c r="BF144" s="3" t="str" cm="1">
        <f t="array" aca="1" ref="BF144" ca="1">IF(NOT(ISNUMBER(INDEX($A:$A,LOOKUP(2,1/($A$1:INDIRECT("$A$"&amp;ROW($A144))&lt;&gt;""),ROW($A$1:INDIRECT("$A$"&amp;ROW($A144)))),1))),"",
$BD144*$BD144)</f>
        <v/>
      </c>
      <c r="BG144" s="3" t="str" cm="1">
        <f t="array" aca="1" ref="BG144" ca="1">IF(NOT(ISNUMBER(INDEX($A:$A,LOOKUP(2,1/($A$1:INDIRECT("$A$"&amp;ROW($A144))&lt;&gt;""),ROW($A$1:INDIRECT("$A$"&amp;ROW($A144)))),1))),"",
_xlfn.FLOOR.MATH(1.5*_xlfn.FLOOR.MATH($AZ144*BA144/5)))</f>
        <v/>
      </c>
      <c r="BH144" s="3" t="str" cm="1">
        <f t="array" aca="1" ref="BH144" ca="1">IF(NOT(ISNUMBER(INDEX($A:$A, LOOKUP(2, 1 / ($A$1:INDIRECT("$A$"&amp;ROW($A144)) &lt;&gt; ""),ROW($A$1:INDIRECT("$A$"&amp;ROW($A144)))), 1))), "",
_xlfn.FLOOR.MATH($BG144/IF(OR(INDIRECT("$C$"&amp;LOOKUP(2, 1 / ($AY$1:INDIRECT("$AY$"&amp;ROW($AY144)-1) &lt;&gt; ""),ROW($AY$1:INDIRECT("$AY$"&amp;ROW($AY144)-1))))="Multi",
INDIRECT("$C$"&amp;LOOKUP(2, 1 / ($AY$1:INDIRECT("$AY$"&amp;ROW($AY144)-1) &lt;&gt; ""),ROW($AY$1:INDIRECT("$AY$"&amp;ROW($AY144)-1))))="Double"),2,1)))</f>
        <v/>
      </c>
      <c r="BI144" s="3" t="str" cm="1">
        <f t="array" aca="1" ref="BI144" ca="1">IF(NOT(ISNUMBER(INDEX($A:$A,LOOKUP(2,1/($A$1:INDIRECT("$A$"&amp;ROW($A144))&lt;&gt;""),ROW($A$1:INDIRECT("$A$"&amp;ROW($A144)))),1))),"",
VLOOKUP($BC144,GameFreakSQRT!$A$1:$B$200,2,FALSE))</f>
        <v/>
      </c>
      <c r="BJ144" s="3" t="str" cm="1">
        <f t="array" aca="1" ref="BJ144" ca="1">IF(NOT(ISNUMBER(INDEX($A:$A,LOOKUP(2,1/($A$1:INDIRECT("$A$"&amp;ROW($A144))&lt;&gt;""),ROW($A$1:INDIRECT("$A$"&amp;ROW($A144)))),1))),"",
VLOOKUP($BD144,GameFreakSQRT!$A$1:$B$200,2,FALSE))</f>
        <v/>
      </c>
      <c r="BK144" s="3" t="str" cm="1">
        <f t="array" aca="1" ref="BK144" ca="1">IF(NOT(ISNUMBER(INDEX($A:$A,LOOKUP(2,1/($A$1:INDIRECT("$A$"&amp;ROW($A144))&lt;&gt;""),ROW($A$1:INDIRECT("$A$"&amp;ROW($A144)))),1))),"",
_xlfn.FLOOR.MATH((($BI144*$BE144)*$BH144)/($BJ144*$BF144))+1)</f>
        <v/>
      </c>
      <c r="BL144" s="3" t="str" cm="1">
        <f t="array" aca="1" ref="BL144" ca="1">IF(NOT(ISNUMBER(INDEX($A:$A,LOOKUP(2,1/($A$1:INDIRECT("$A$"&amp;ROW($A144))&lt;&gt;""),ROW($A$1:INDIRECT("$A$"&amp;ROW($A144)))),1))),"",
_xlfn.FLOOR.MATH($BK144*IF(NOT(INDIRECT("$Z$"&amp;LOOKUP(2, 1 / ($AY$1:INDIRECT("$AY$"&amp;ROW($AY144)-1) &lt;&gt; ""),ROW($AY$1:INDIRECT("$AY$"&amp;ROW($AY144)-1))))=""),1.5,1)))</f>
        <v/>
      </c>
      <c r="BM144" s="3" t="str" cm="1">
        <f t="array" aca="1" ref="BM144" ca="1">IF(NOT(ISNUMBER(INDEX($A:$A, LOOKUP(2, 1 / ($A$1:INDIRECT("$A$"&amp;ROW($A144)) &lt;&gt; ""),ROW($A$1:INDIRECT("$A$"&amp;ROW($A144)))), 1))), "",
INDIRECT("$Y$"&amp;LOOKUP(2, 1 / ($AY$1:INDIRECT("$AY$"&amp;ROW($AY144)-1) &lt;&gt; ""),ROW($AY$1:INDIRECT("$AY$"&amp;ROW($AY144)-1)))))</f>
        <v/>
      </c>
      <c r="BN144" s="3" t="str">
        <f t="shared" ca="1" si="16"/>
        <v/>
      </c>
      <c r="CT144" s="3" t="str" cm="1">
        <f t="array" aca="1" ref="CT144" ca="1">IF(NOT(ISNUMBER(INDEX($A:$A, LOOKUP(2, 1 / ($A$1:INDIRECT("$A$"&amp;ROW($A144)) &lt;&gt; ""),ROW($A$1:INDIRECT("$A$"&amp;ROW($A144)))), 1))), "",
$AY144-INDEX($AY:$AY, LOOKUP(2, 1 / ($AY$1:INDIRECT("$AV$"&amp;ROW($AY144)-1) &lt;&gt; ""),ROW($AY$1:INDIRECT("$AV$"&amp;ROW($AY144)-1))), 1))</f>
        <v/>
      </c>
      <c r="CU144" s="3" t="str" cm="1">
        <f t="array" aca="1" ref="CU144" ca="1">IF(NOT(ISNUMBER(INDEX($A:$A, LOOKUP(2, 1 / ($A$1:INDIRECT("$A$"&amp;ROW($A144)) &lt;&gt; ""),ROW($A$1:INDIRECT("$A$"&amp;ROW($A144)))), 1))), "",
INDEX($Y:$Y, LOOKUP(2, 1 / ($Y$1:INDIRECT("$Y$"&amp;ROW($Y144)-1) &lt;&gt; ""),ROW($Y$1:INDIRECT("$Y$"&amp;ROW($Y144)-1))), 1))</f>
        <v/>
      </c>
      <c r="CV144" s="1" t="str">
        <f ca="1">IFERROR(VLOOKUP($AY144, 'Medium-Slow'!$A$1:$B$101, 2, TRUE),"")</f>
        <v/>
      </c>
    </row>
    <row r="145" spans="1:100" x14ac:dyDescent="0.45">
      <c r="A145" s="69">
        <v>33</v>
      </c>
      <c r="B145" s="69" t="s">
        <v>114</v>
      </c>
      <c r="C145" s="69" t="s">
        <v>46</v>
      </c>
      <c r="D145" s="69" t="s">
        <v>330</v>
      </c>
      <c r="E145" s="69" t="s">
        <v>48</v>
      </c>
      <c r="F145" s="56">
        <v>1</v>
      </c>
      <c r="G145" s="2" t="s">
        <v>187</v>
      </c>
      <c r="H145" s="2" t="s">
        <v>50</v>
      </c>
      <c r="I145" s="2">
        <v>18</v>
      </c>
      <c r="J145" s="2" t="s">
        <v>59</v>
      </c>
      <c r="K145" s="2" t="s">
        <v>98</v>
      </c>
      <c r="L145" s="2" t="s">
        <v>53</v>
      </c>
      <c r="M145" s="2" t="s">
        <v>142</v>
      </c>
      <c r="N145" s="2" t="s">
        <v>101</v>
      </c>
      <c r="O145" s="2" t="s">
        <v>177</v>
      </c>
      <c r="P145" s="2" t="s">
        <v>189</v>
      </c>
      <c r="Q145" s="2">
        <v>0</v>
      </c>
      <c r="R145" s="2">
        <f>_xlfn.FLOOR.MATH((((2*VLOOKUP(G145, 'EV and Base'!$A$1:$N$671, 9, FALSE))+$Q145)*$I145)/100)+$I145+10</f>
        <v>49</v>
      </c>
      <c r="S145" s="2">
        <f>_xlfn.FLOOR.MATH((_xlfn.FLOOR.MATH((((2*VLOOKUP($G145, 'EV and Base'!$A$1:$N$671, 10, FALSE))+$Q145)*$I145)/100)+5)*
IF(OR($J145="Lonely", $J145="Brave", $J145="Adamant", $J145="Naughty"), 1.1,
IF(OR($J145="Bold", $J145="Timid", $J145="Modest", $J145="Calm"), 0.9, 1)))</f>
        <v>35</v>
      </c>
      <c r="T145" s="2">
        <f>_xlfn.FLOOR.MATH((_xlfn.FLOOR.MATH((((2*VLOOKUP($G145, 'EV and Base'!$A$1:$N$671, 11, FALSE))+$Q145)*$I145)/100)+5)*
IF(OR($J145="Bold", $J145="Relaxed", $J145="Impish", $J145="Lax"), 1.1,
IF(OR($J145="Lonely", $J145="Hasty", $J145="Mild", $J145="Gentle"), 0.9, 1)))</f>
        <v>31</v>
      </c>
      <c r="U145" s="2">
        <f>_xlfn.FLOOR.MATH((_xlfn.FLOOR.MATH((((2*VLOOKUP($G145, 'EV and Base'!$A$1:$N$671, 12, FALSE))+$Q145)*$I145)/100)+5)*
IF(OR($J145="Modest", $J145="Mild", $J145="Quiet", $J145="Rash"), 1.1,
IF(OR($J145="Adamant", $J145="Impish", $J145="Jolly", $J145="Careful"), 0.9, 1)))</f>
        <v>23</v>
      </c>
      <c r="V145" s="2">
        <f>_xlfn.FLOOR.MATH((_xlfn.FLOOR.MATH((((2*VLOOKUP($G145, 'EV and Base'!$A$1:$N$671, 13, FALSE))+$Q145)*$I145)/100)+5)*
IF(OR($J145="Calm", $J145="Gentle", $J145="Sassy", $J145="Careful"), 1.1,
IF(OR($J145="Naughty", $J145="Lax", $J145="Naive", $J145="Rash"), 0.9, 1)))</f>
        <v>29</v>
      </c>
      <c r="W145" s="2">
        <f>_xlfn.FLOOR.MATH((_xlfn.FLOOR.MATH((((2*VLOOKUP($G145, 'EV and Base'!$A$1:$N$671, 14, FALSE))+$Q145)*$I145)/100)+5)*
IF(OR($J145="Timid", $J145="Hasty", $J145="Jolly", $J145="Naive"), 1.1,
IF(OR($J145="Brave", $J145="Relaxed", $J145="Quiet", $J145="Sassy"), 0.9, 1)))</f>
        <v>32</v>
      </c>
      <c r="X145" s="69">
        <v>720</v>
      </c>
      <c r="Y145" s="1">
        <v>508</v>
      </c>
      <c r="AA145" s="23" t="str" cm="1">
        <f t="array" aca="1" ref="AA145" ca="1">IF(NOT(ISNUMBER(INDEX($A:$A,LOOKUP(2,1/($A$1:INDIRECT("$A$"&amp;ROW($A145))&lt;&gt;""),ROW($A$1:INDIRECT("$A$"&amp;ROW($A145)))),1))),"",
IF(NOT(ISNUMBER($A145)),$AA144,
IF($AB145&lt;16,"Lillipup",
IF($AB145&lt;32,"Herdier",
"Stoutland"))))</f>
        <v>Herdier</v>
      </c>
      <c r="AB145" s="25" cm="1">
        <f t="array" aca="1" ref="AB145" ca="1">IF(NOT(ISNUMBER(INDEX($A:$A, LOOKUP(2, 1 / ($A$1:INDIRECT("$A$"&amp;ROW($A145)) &lt;&gt; ""),ROW($A$1:INDIRECT("$A$"&amp;ROW($A145)))), 1))), "",
VLOOKUP($AY145,'Medium-Slow'!$A$1:$B$101,2,TRUE))</f>
        <v>27</v>
      </c>
      <c r="AC145" s="23" cm="1">
        <f t="array" aca="1" ref="AC145" ca="1">IF(NOT(ISNUMBER(INDEX($A:$A, LOOKUP(2, 1 / ($A$1:INDIRECT("$A$"&amp;ROW($A145)) &lt;&gt; ""),ROW($A$1:INDIRECT("$A$"&amp;ROW($A145)))), 1))), "",
INDEX($AC:$AC, LOOKUP(2, 1 / ($AC$1:INDIRECT("$AC$"&amp;ROW($AC145)-1) &lt;&gt; ""),ROW($AC$1:INDIRECT("$AC$"&amp;ROW($AC145)-1))), 1)+
IF(INDEX($AC:$AC, LOOKUP(2, 1 / ($AC$1:INDIRECT("$AC$"&amp;ROW($AC145)-1) &lt;&gt; ""),ROW($AC$1:INDIRECT("$AC$"&amp;ROW($AC145)-1))), 1)+
INDEX($AD:$AD, LOOKUP(2, 1 / ($AD$1:INDIRECT("$AD$"&amp;ROW($AD145)-1) &lt;&gt; ""),ROW($AD$1:INDIRECT("$AD$"&amp;ROW($AD145)-1))), 1)+
INDEX($AE:$AE, LOOKUP(2, 1 / ($AE$1:INDIRECT("$AE$"&amp;ROW($AE145)-1) &lt;&gt; ""),ROW($AE$1:INDIRECT("$AE$"&amp;ROW($AD145)-1))), 1)+
INDEX($AE:$AF, LOOKUP(2, 1 / ($AF$1:INDIRECT("$AF$"&amp;ROW($AF145)-1) &lt;&gt; ""),ROW($AF$1:INDIRECT("$AF$"&amp;ROW($AD145)-1))), 1)+
INDEX($AG:$AG, LOOKUP(2, 1 / ($AG$1:INDIRECT("$AG$"&amp;ROW($AG145)-1) &lt;&gt; ""),ROW($AG$1:INDIRECT("$AG$"&amp;ROW($AD145)-1))), 1)+
INDEX($AH:$AH, LOOKUP(2, 1 / ($AH$1:INDIRECT("$AH$"&amp;ROW($AH145)-1) &lt;&gt; ""),ROW($AH$1:INDIRECT("$AH$"&amp;ROW($AD145)-1))), 1)&gt;=510,0,
IF(INDEX($AC:$AC, LOOKUP(2, 1 / ($AC$1:INDIRECT("$AC$"&amp;ROW($AC145)-1) &lt;&gt; ""),ROW($AC$1:INDIRECT("$AC$"&amp;ROW($AC145)-1))), 1)&gt;=255,0,
VLOOKUP(INDIRECT("$G$"&amp;LOOKUP(2, 1 / ($AC$1:INDIRECT("$AC$"&amp;ROW($AC145)-1) &lt;&gt; ""),ROW($AC$1:INDIRECT("$AC$"&amp;ROW($AC145)-1)))), 'EV and Base'!$A$1:$N$671, 3, FALSE))))</f>
        <v>3</v>
      </c>
      <c r="AD145" s="2" cm="1">
        <f t="array" aca="1" ref="AD145" ca="1">IF(NOT(ISNUMBER(INDEX($A:$A, LOOKUP(2, 1 / ($A$1:INDIRECT("$A$"&amp;ROW($A145)) &lt;&gt; ""),ROW($A$1:INDIRECT("$A$"&amp;ROW($A145)))), 1))), "",
INDEX($AD:$AD, LOOKUP(2, 1 / ($AD$1:INDIRECT("$AD$"&amp;ROW($AD145)-1) &lt;&gt; ""),ROW($AD$1:INDIRECT("$AD$"&amp;ROW($AD145)-1))), 1)+
IF(INDEX($AC:$AC, LOOKUP(2, 1 / ($AC$1:INDIRECT("$AC$"&amp;ROW($AC145)-1) &lt;&gt; ""),ROW($AC$1:INDIRECT("$AC$"&amp;ROW($AC145)-1))), 1)+
INDEX($AD:$AD, LOOKUP(2, 1 / ($AD$1:INDIRECT("$AD$"&amp;ROW($AD145)-1) &lt;&gt; ""),ROW($AD$1:INDIRECT("$AD$"&amp;ROW($AD145)-1))), 1)+
INDEX($AE:$AE, LOOKUP(2, 1 / ($AE$1:INDIRECT("$AE$"&amp;ROW($AE145)-1) &lt;&gt; ""),ROW($AE$1:INDIRECT("$AE$"&amp;ROW($AD145)-1))), 1)+
INDEX($AE:$AF, LOOKUP(2, 1 / ($AF$1:INDIRECT("$AF$"&amp;ROW($AF145)-1) &lt;&gt; ""),ROW($AF$1:INDIRECT("$AF$"&amp;ROW($AD145)-1))), 1)+
INDEX($AG:$AG, LOOKUP(2, 1 / ($AG$1:INDIRECT("$AG$"&amp;ROW($AG145)-1) &lt;&gt; ""),ROW($AG$1:INDIRECT("$AG$"&amp;ROW($AD145)-1))), 1)+
INDEX($AH:$AH, LOOKUP(2, 1 / ($AH$1:INDIRECT("$AH$"&amp;ROW($AH145)-1) &lt;&gt; ""),ROW($AH$1:INDIRECT("$AH$"&amp;ROW($AD145)-1))), 1)&gt;=510,0,
IF(INDEX($AD:$AD, LOOKUP(2, 1 / ($AD$1:INDIRECT("$AD$"&amp;ROW($AD145)-1) &lt;&gt; ""),ROW($AD$1:INDIRECT("$AD$"&amp;ROW($AD145)-1))), 1)&gt;=255,0,
VLOOKUP(INDIRECT("$G$"&amp;LOOKUP(2, 1 / ($AD$1:INDIRECT("$AD$"&amp;ROW($AD145)-1) &lt;&gt; ""),ROW($AD$1:INDIRECT("$AD$"&amp;ROW($AD145)-1)))), 'EV and Base'!$A$1:$N$671, 4, FALSE))))</f>
        <v>35</v>
      </c>
      <c r="AE145" s="2" cm="1">
        <f t="array" aca="1" ref="AE145" ca="1">IF(NOT(ISNUMBER(INDEX($A:$A,LOOKUP(2,1/($A$1:INDIRECT("$A$"&amp;ROW($A145))&lt;&gt;""),ROW($A$1:INDIRECT("$A$"&amp;ROW($A145)))),1))),"",
INDEX($AE:$AE,LOOKUP(2,1/($AE$1:INDIRECT("$AE$"&amp;ROW($AE145)-1)&lt;&gt;""),ROW($AE$1:INDIRECT("$AE$"&amp;ROW($AE145)-1))),1)+
IF(INDEX($AC:$AC,LOOKUP(2,1/($AC$1:INDIRECT("$AC$"&amp;ROW($AC145)-1)&lt;&gt;""),ROW($AC$1:INDIRECT("$AC$"&amp;ROW($AC145)-1))),1)+
INDEX($AD:$AD,LOOKUP(2,1/($AD$1:INDIRECT("$AD$"&amp;ROW($AD145)-1)&lt;&gt;""),ROW($AD$1:INDIRECT("$AD$"&amp;ROW($AD145)-1))),1)+
INDEX($AE:$AE,LOOKUP(2,1/($AE$1:INDIRECT("$AE$"&amp;ROW($AE145)-1)&lt;&gt;""),ROW($AE$1:INDIRECT("$AE$"&amp;ROW($AD145)-1))),1)+
INDEX($AE:$AF,LOOKUP(2,1/($AF$1:INDIRECT("$AF$"&amp;ROW($AF145)-1)&lt;&gt;""),ROW($AF$1:INDIRECT("$AF$"&amp;ROW($AD145)-1))),1)+
INDEX($AG:$AG,LOOKUP(2,1/($AG$1:INDIRECT("$AG$"&amp;ROW($AG145)-1)&lt;&gt;""),ROW($AG$1:INDIRECT("$AG$"&amp;ROW($AD145)-1))),1)+
INDEX($AH:$AH,LOOKUP(2,1/($AH$1:INDIRECT("$AH$"&amp;ROW($AH145)-1)&lt;&gt;""),ROW($AH$1:INDIRECT("$AH$"&amp;ROW($AD145)-1))),1)&gt;=510,0,
IF(INDEX($AE:$AE,LOOKUP(2,1/($AE$1:INDIRECT("$AE$"&amp;ROW($AE145)-1)&lt;&gt;""),ROW($AE$1:INDIRECT("$AE$"&amp;ROW($AE145)-1))),1)&gt;=255,0,
VLOOKUP(INDIRECT("$G$"&amp;LOOKUP(2,1/($AE$1:INDIRECT("$AE$"&amp;ROW($AE145)-1)&lt;&gt;""),ROW($AE$1:INDIRECT("$AE$"&amp;ROW($AE145)-1)))),'EV and Base'!$A$1:$N$671,5,FALSE))))</f>
        <v>7</v>
      </c>
      <c r="AF145" s="2" cm="1">
        <f t="array" aca="1" ref="AF145" ca="1">IF(NOT(ISNUMBER(INDEX($A:$A, LOOKUP(2, 1 / ($A$1:INDIRECT("$A$"&amp;ROW($A145)) &lt;&gt; ""),ROW($A$1:INDIRECT("$A$"&amp;ROW($A145)))), 1))), "",
INDEX($AF:$AF, LOOKUP(2, 1 / ($AF$1:INDIRECT("$AF$"&amp;ROW($AF145)-1) &lt;&gt; ""),ROW($AF$1:INDIRECT("$AF$"&amp;ROW($AF145)-1))), 1)+
IF(INDEX($AC:$AC, LOOKUP(2, 1 / ($AC$1:INDIRECT("$AC$"&amp;ROW($AC145)-1) &lt;&gt; ""),ROW($AC$1:INDIRECT("$AC$"&amp;ROW($AC145)-1))), 1)+
INDEX($AD:$AD, LOOKUP(2, 1 / ($AD$1:INDIRECT("$AD$"&amp;ROW($AD145)-1) &lt;&gt; ""),ROW($AD$1:INDIRECT("$AD$"&amp;ROW($AD145)-1))), 1)+
INDEX($AE:$AE, LOOKUP(2, 1 / ($AE$1:INDIRECT("$AE$"&amp;ROW($AE145)-1) &lt;&gt; ""),ROW($AE$1:INDIRECT("$AE$"&amp;ROW($AD145)-1))), 1)+
INDEX($AE:$AF, LOOKUP(2, 1 / ($AF$1:INDIRECT("$AF$"&amp;ROW($AF145)-1) &lt;&gt; ""),ROW($AF$1:INDIRECT("$AF$"&amp;ROW($AD145)-1))), 1)+
INDEX($AG:$AG, LOOKUP(2, 1 / ($AG$1:INDIRECT("$AG$"&amp;ROW($AG145)-1) &lt;&gt; ""),ROW($AG$1:INDIRECT("$AG$"&amp;ROW($AD145)-1))), 1)+
INDEX($AH:$AH, LOOKUP(2, 1 / ($AH$1:INDIRECT("$AH$"&amp;ROW($AH145)-1) &lt;&gt; ""),ROW($AH$1:INDIRECT("$AH$"&amp;ROW($AD145)-1))), 1)&gt;=510,0,
IF(INDEX($AF:$AF, LOOKUP(2, 1 / ($AF$1:INDIRECT("$AF$"&amp;ROW($AF145)-1) &lt;&gt; ""),ROW($AF$1:INDIRECT("$AF$"&amp;ROW($AF145)-1))), 1)&gt;=255,0,
VLOOKUP(INDIRECT("$G$"&amp;LOOKUP(2, 1 / ($AF$1:INDIRECT("$AF$"&amp;ROW($AF145)-1) &lt;&gt; ""),ROW($AF$1:INDIRECT("$AF$"&amp;ROW($AF145)-1)))), 'EV and Base'!$A$1:$N$671, 6, FALSE))))</f>
        <v>3</v>
      </c>
      <c r="AG145" s="2" cm="1">
        <f t="array" aca="1" ref="AG145" ca="1">IF(NOT(ISNUMBER(INDEX($A:$A, LOOKUP(2, 1 / ($A$1:INDIRECT("$A$"&amp;ROW($A145)) &lt;&gt; ""),ROW($A$1:INDIRECT("$A$"&amp;ROW($A145)))), 1))), "",
INDEX($AG:$AG, LOOKUP(2, 1 / ($AG$1:INDIRECT("$AG$"&amp;ROW($AG145)-1) &lt;&gt; ""),ROW($AG$1:INDIRECT("$AG$"&amp;ROW($AG145)-1))), 1)+
IF(INDEX($AC:$AC, LOOKUP(2, 1 / ($AC$1:INDIRECT("$AC$"&amp;ROW($AC145)-1) &lt;&gt; ""),ROW($AC$1:INDIRECT("$AC$"&amp;ROW($AC145)-1))), 1)+
INDEX($AD:$AD, LOOKUP(2, 1 / ($AD$1:INDIRECT("$AD$"&amp;ROW($AD145)-1) &lt;&gt; ""),ROW($AD$1:INDIRECT("$AD$"&amp;ROW($AD145)-1))), 1)+
INDEX($AE:$AE, LOOKUP(2, 1 / ($AE$1:INDIRECT("$AE$"&amp;ROW($AE145)-1) &lt;&gt; ""),ROW($AE$1:INDIRECT("$AE$"&amp;ROW($AD145)-1))), 1)+
INDEX($AE:$AF, LOOKUP(2, 1 / ($AF$1:INDIRECT("$AF$"&amp;ROW($AF145)-1) &lt;&gt; ""),ROW($AF$1:INDIRECT("$AF$"&amp;ROW($AD145)-1))), 1)+
INDEX($AG:$AG, LOOKUP(2, 1 / ($AG$1:INDIRECT("$AG$"&amp;ROW($AG145)-1) &lt;&gt; ""),ROW($AG$1:INDIRECT("$AG$"&amp;ROW($AD145)-1))), 1)+
INDEX($AH:$AH, LOOKUP(2, 1 / ($AH$1:INDIRECT("$AH$"&amp;ROW($AH145)-1) &lt;&gt; ""),ROW($AH$1:INDIRECT("$AH$"&amp;ROW($AD145)-1))), 1)&gt;=510,0,
IF(INDEX($AG:$AG, LOOKUP(2, 1 / ($AG$1:INDIRECT("$AG$"&amp;ROW($AG145)-1) &lt;&gt; ""),ROW($AG$1:INDIRECT("$AG$"&amp;ROW($AG145)-1))), 1)&gt;=255,0,
VLOOKUP(INDIRECT("$G$"&amp;LOOKUP(2, 1 / ($AG$1:INDIRECT("$AG$"&amp;ROW($AG145)-1) &lt;&gt; ""),ROW($AG$1:INDIRECT("$AG$"&amp;ROW($AG145)-1)))), 'EV and Base'!$A$1:$N$671, 7, FALSE))))</f>
        <v>0</v>
      </c>
      <c r="AH145" s="24" cm="1">
        <f t="array" aca="1" ref="AH145" ca="1">IF(NOT(ISNUMBER(INDEX($A:$A,LOOKUP(2,1/($A$1:INDIRECT("$A$"&amp;ROW($A145))&lt;&gt;""),ROW($A$1:INDIRECT("$A$"&amp;ROW($A145)))),1))),"",
INDEX($AH:$AH,LOOKUP(2,1/($AH$1:INDIRECT("$AH$"&amp;ROW($AH145)-1)&lt;&gt;""),ROW($AH$1:INDIRECT("$AH$"&amp;ROW($AH145)-1))),1)+
IF(INDEX($AC:$AC,LOOKUP(2,1/($AC$1:INDIRECT("$AC$"&amp;ROW($AC145)-1)&lt;&gt;""),ROW($AC$1:INDIRECT("$AC$"&amp;ROW($AC145)-1))),1)+
INDEX($AD:$AD,LOOKUP(2,1/($AD$1:INDIRECT("$AD$"&amp;ROW($AD145)-1)&lt;&gt;""),ROW($AD$1:INDIRECT("$AD$"&amp;ROW($AD145)-1))),1)+
INDEX($AE:$AE,LOOKUP(2,1/($AE$1:INDIRECT("$AE$"&amp;ROW($AE145)-1)&lt;&gt;""),ROW($AE$1:INDIRECT("$AE$"&amp;ROW($AD145)-1))),1)+
INDEX($AE:$AF,LOOKUP(2,1/($AF$1:INDIRECT("$AF$"&amp;ROW($AF145)-1)&lt;&gt;""),ROW($AF$1:INDIRECT("$AF$"&amp;ROW($AD145)-1))),1)+
INDEX($AG:$AG,LOOKUP(2,1/($AG$1:INDIRECT("$AG$"&amp;ROW($AG145)-1)&lt;&gt;""),ROW($AG$1:INDIRECT("$AG$"&amp;ROW($AD145)-1))),1)+
INDEX($AH:$AH,LOOKUP(2,1/($AH$1:INDIRECT("$AH$"&amp;ROW($AH145)-1)&lt;&gt;""),ROW($AH$1:INDIRECT("$AH$"&amp;ROW($AD145)-1))),1)&gt;=510,0,
IF(INDEX($AH:$AH,LOOKUP(2,1/($AH$1:INDIRECT("$AH$"&amp;ROW($AH145)-1)&lt;&gt;""),ROW($AH$1:INDIRECT("$AH$"&amp;ROW($AH145)-1))),1)&gt;=255,0,
VLOOKUP(INDIRECT("$G$"&amp;LOOKUP(2,1/($AH$1:INDIRECT("$AH$"&amp;ROW($AH145)-1)&lt;&gt;""),ROW($AH$1:INDIRECT("$AH$"&amp;ROW($AH145)-1)))),'EV and Base'!$A$1:$N$671,8,FALSE))))</f>
        <v>16</v>
      </c>
      <c r="AI145" s="29" cm="1">
        <f t="array" aca="1" ref="AI145" ca="1">IF(NOT(ISNUMBER(INDEX($A:$A,LOOKUP(2,1/($A$1:INDIRECT("$A$"&amp;ROW($A145))&lt;&gt;""),ROW($A$1:INDIRECT("$A$"&amp;ROW($A145)))),1))),"",
ROUNDDOWN((((2*VLOOKUP($AA145,'EV and Base'!$A$1:$N$671,9,FALSE))+31+ROUNDDOWN($AC145/4,0))*$AB145)/100,0)+$AB145+10)</f>
        <v>80</v>
      </c>
      <c r="AJ145" s="21" cm="1">
        <f t="array" aca="1" ref="AJ145" ca="1">IF(NOT(ISNUMBER(INDEX($A:$A, LOOKUP(2, 1 / ($A$1:INDIRECT("$A$"&amp;ROW($A145)) &lt;&gt; ""),ROW($A$1:INDIRECT("$A$"&amp;ROW($A145)))), 1))), "",
ROUNDDOWN((ROUNDDOWN((((2*VLOOKUP($AA145, 'EV and Base'!$A$1:$N$671, 10, FALSE))+31+ROUNDDOWN($AD145/4, 0))*$AB145)/100, 0)+5)*1.1, 0))</f>
        <v>63</v>
      </c>
      <c r="AK145" s="21" t="str" cm="1">
        <f t="array" aca="1" ref="AK145" ca="1">IF(NOT(ISNUMBER(INDEX($A:$A, LOOKUP(2, 1 / ($A$1:INDIRECT("$A$"&amp;ROW($A145)) &lt;&gt; ""),ROW($A$1:INDIRECT("$A$"&amp;ROW($A145)))), 1))), "",
ROUNDDOWN((ROUNDDOWN((((2*VLOOKUP($AA145, 'EV and Base'!$A$1:$N$671, 11, FALSE))+30+ROUNDDOWN($AE145/4, 0))*$AB145)/100, 0)+5), 0)
&amp;"-"&amp;
ROUNDDOWN((ROUNDDOWN((((2*VLOOKUP($AA145, 'EV and Base'!$A$1:$N$671, 11, FALSE))+31+ROUNDDOWN($AE145/4, 0))*$AB145)/100, 0)+5), 0))</f>
        <v>48-48</v>
      </c>
      <c r="AL145" s="21" t="str" cm="1">
        <f t="array" aca="1" ref="AL145" ca="1">IF(NOT(ISNUMBER(INDEX($A:$A, LOOKUP(2, 1 / ($A$1:INDIRECT("$A$"&amp;ROW($A145)) &lt;&gt; ""),ROW($A$1:INDIRECT("$A$"&amp;ROW($A145)))), 1))), "",
ROUNDDOWN((ROUNDDOWN((((2*VLOOKUP($AA145, 'EV and Base'!$A$1:$N$671, 12, FALSE))+0+ROUNDDOWN($AF145/4, 0))*$AB145)/100, 0)+5)*0.9, 0)
&amp;"-"&amp;
ROUNDDOWN((ROUNDDOWN((((2*VLOOKUP($AA145, 'EV and Base'!$A$1:$N$671, 12, FALSE))+31+ROUNDDOWN($AF145/4, 0))*$AB145)/100, 0)+5)*0.9, 0))</f>
        <v>20-28</v>
      </c>
      <c r="AM145" s="21" t="str" cm="1">
        <f t="array" aca="1" ref="AM145" ca="1">IF(NOT(ISNUMBER(INDEX($A:$A, LOOKUP(2, 1 / ($A$1:INDIRECT("$A$"&amp;ROW($A145)) &lt;&gt; ""),ROW($A$1:INDIRECT("$A$"&amp;ROW($A145)))), 1))), "",
ROUNDDOWN((ROUNDDOWN((((2*VLOOKUP($AA145, 'EV and Base'!$A$1:$N$671, 13, FALSE))+30+ROUNDDOWN($AG145/4, 0))*$AB145)/100, 0)+5), 0)
&amp;"-"&amp;
ROUNDDOWN((ROUNDDOWN((((2*VLOOKUP($AA145, 'EV and Base'!$A$1:$N$671, 13, FALSE))+31+ROUNDDOWN($AG145/4, 0))*$AB145)/100, 0)+5), 0))</f>
        <v>48-48</v>
      </c>
      <c r="AN145" s="25" cm="1">
        <f t="array" aca="1" ref="AN145" ca="1">IF(NOT(ISNUMBER(INDEX($A:$A, LOOKUP(2, 1 / ($A$1:INDIRECT("$A$"&amp;ROW($A145)) &lt;&gt; ""),ROW($A$1:INDIRECT("$A$"&amp;ROW($A145)))), 1))), "",
ROUNDDOWN((ROUNDDOWN((((2*VLOOKUP($AA145, 'EV and Base'!$A$1:$N$671, 14, FALSE))+31+ROUNDDOWN($AH145/4, 0))*$AB145)/100, 0)+5), 0))</f>
        <v>46</v>
      </c>
      <c r="AO145" s="23" cm="1">
        <f t="array" aca="1" ref="AO145" ca="1">IF(NOT(ISNUMBER(INDEX($A:$A, LOOKUP(2, 1 / ($A$1:INDIRECT("$A$"&amp;ROW($A145)) &lt;&gt; ""),ROW($A$1:INDIRECT("$A$"&amp;ROW($A145)))), 1))), "",
ROUNDDOWN((((2*VLOOKUP($AA145, 'EV and Base'!$A$1:$N$671, 9, FALSE))+31+ROUNDDOWN($AC145/4, 0))*$AB145)/100, 0)+$AB145+10)</f>
        <v>80</v>
      </c>
      <c r="AP145" s="2" cm="1">
        <f t="array" aca="1" ref="AP145" ca="1">IF(NOT(ISNUMBER(INDEX($A:$A, LOOKUP(2, 1 / ($A$1:INDIRECT("$A$"&amp;ROW($A145)) &lt;&gt; ""),ROW($A$1:INDIRECT("$A$"&amp;ROW($A145)))), 1))), "",
ROUNDDOWN((ROUNDDOWN((((2*VLOOKUP($AA145, 'EV and Base'!$A$1:$N$671, 10, FALSE))+31+ROUNDDOWN($AD145/4, 0))*$AB145)/100, 0)+5)*1.1, 0))</f>
        <v>63</v>
      </c>
      <c r="AQ145" s="2" cm="1">
        <f t="array" aca="1" ref="AQ145" ca="1">IF(NOT(ISNUMBER(INDEX($A:$A, LOOKUP(2, 1 / ($A$1:INDIRECT("$A$"&amp;ROW($A145)) &lt;&gt; ""),ROW($A$1:INDIRECT("$A$"&amp;ROW($A145)))), 1))), "",
ROUNDDOWN((ROUNDDOWN((((2*VLOOKUP($AA145, 'EV and Base'!$A$1:$N$671, 11, FALSE))+$AV$2+ROUNDDOWN($AE145/4, 0))*$AB145)/100, 0)+5), 0))</f>
        <v>48</v>
      </c>
      <c r="AR145" s="22" cm="1">
        <f t="array" aca="1" ref="AR145" ca="1">IF(NOT(ISNUMBER(INDEX($A:$A, LOOKUP(2, 1 / ($A$1:INDIRECT("$A$"&amp;ROW($A145)) &lt;&gt; ""),ROW($A$1:INDIRECT("$A$"&amp;ROW($A145)))), 1))), "",
ROUNDDOWN((ROUNDDOWN((((2*VLOOKUP($AA145, 'EV and Base'!$A$1:$N$671, 12, FALSE))+$AW$2+ROUNDDOWN($AF145/4, 0))*$AB145)/100, 0)+5)*0.9, 0))</f>
        <v>25</v>
      </c>
      <c r="AS145" s="2" cm="1">
        <f t="array" aca="1" ref="AS145" ca="1">IF(NOT(ISNUMBER(INDEX($A:$A, LOOKUP(2, 1 / ($A$1:INDIRECT("$A$"&amp;ROW($A145)) &lt;&gt; ""),ROW($A$1:INDIRECT("$A$"&amp;ROW($A145)))), 1))), "",
ROUNDDOWN((ROUNDDOWN((((2*VLOOKUP($AA145, 'EV and Base'!$A$1:$N$671, 13, FALSE))+$AX$2+ROUNDDOWN($AG145/4, 0))*$AB145)/100, 0)+5), 0))</f>
        <v>48</v>
      </c>
      <c r="AT145" s="24" cm="1">
        <f t="array" aca="1" ref="AT145" ca="1">IF(NOT(ISNUMBER(INDEX($A:$A, LOOKUP(2, 1 / ($A$1:INDIRECT("$A$"&amp;ROW($A145)) &lt;&gt; ""),ROW($A$1:INDIRECT("$A$"&amp;ROW($A145)))), 1))), "",
ROUNDDOWN((ROUNDDOWN((((2*VLOOKUP($AA145, 'EV and Base'!$A$1:$N$671, 14, FALSE))+31+ROUNDDOWN($AH145/4, 0))*$AB145)/100, 0)+5), 0))</f>
        <v>46</v>
      </c>
      <c r="AU145" s="28">
        <v>170</v>
      </c>
      <c r="AY145" cm="1">
        <f t="array" aca="1" ref="AY145" ca="1">IF(NOT(ISNUMBER(INDEX($A:$A,LOOKUP(2,1/($A$1:INDIRECT("$A$"&amp;ROW($A145))&lt;&gt;""),ROW($A$1:INDIRECT("$A$"&amp;ROW($A145)))),1))),"",
INDEX($AY:$AY,LOOKUP(2,1/($AY$1:INDIRECT("$AY$"&amp;ROW($AY145)-1)&lt;&gt;""),ROW($AY$1:INDIRECT("$AY$"&amp;ROW($AY145)-1))),1)+$BL145)</f>
        <v>16536</v>
      </c>
      <c r="AZ145" s="3" cm="1">
        <f t="array" aca="1" ref="AZ145" ca="1">IF(NOT(ISNUMBER(INDEX($A:$A, LOOKUP(2, 1 / ($A$1:INDIRECT("$A$"&amp;ROW($A145)) &lt;&gt; ""),ROW($A$1:INDIRECT("$A$"&amp;ROW($A145)))), 1))), "",
VLOOKUP(INDIRECT("$G$"&amp;LOOKUP(2, 1 / ($AY$1:INDIRECT("$AY$"&amp;ROW($AY145)-1) &lt;&gt; ""),ROW($AY$1:INDIRECT("$AY$"&amp;ROW($AY145)-1)))),'EV and Base'!A140:N810,2,FALSE))</f>
        <v>156</v>
      </c>
      <c r="BA145" s="3" cm="1">
        <f t="array" aca="1" ref="BA145" ca="1">IF(NOT(ISNUMBER(INDEX($A:$A, LOOKUP(2, 1 / ($A$1:INDIRECT("$A$"&amp;ROW($A145)) &lt;&gt; ""),ROW($A$1:INDIRECT("$A$"&amp;ROW($A145)))), 1))), "",
INDIRECT("$I$"&amp;LOOKUP(2, 1 / ($AY$1:INDIRECT("$AY$"&amp;ROW($AY145)-1) &lt;&gt; ""),ROW($AY$1:INDIRECT("$AY$"&amp;ROW($AY145)-1)))))</f>
        <v>20</v>
      </c>
      <c r="BB145" s="1" cm="1">
        <f t="array" aca="1" ref="BB145" ca="1">IF(NOT(ISNUMBER(INDEX($A:$A, LOOKUP(2, 1 / ($A$1:INDIRECT("$A$"&amp;ROW($A145)) &lt;&gt; ""),ROW($A$1:INDIRECT("$A$"&amp;ROW($A145)))), 1))), "",
INDIRECT("$AB$"&amp;LOOKUP(2, 1 / ($AY$1:INDIRECT("$AY$"&amp;ROW($AY145)-1) &lt;&gt; ""),ROW($AY$1:INDIRECT("$AY$"&amp;ROW($AY145)-1)))))</f>
        <v>27</v>
      </c>
      <c r="BC145" s="3" cm="1">
        <f t="array" aca="1" ref="BC145" ca="1">IF(NOT(ISNUMBER(INDEX($A:$A,LOOKUP(2,1/($A$1:INDIRECT("$A$"&amp;ROW($A145))&lt;&gt;""),ROW($A$1:INDIRECT("$A$"&amp;ROW($A145)))),1))),"",
$BA145+$BA145+10)</f>
        <v>50</v>
      </c>
      <c r="BD145" s="3" cm="1">
        <f t="array" aca="1" ref="BD145" ca="1">IF(NOT(ISNUMBER(INDEX($A:$A,LOOKUP(2,1/($A$1:INDIRECT("$A$"&amp;ROW($A145))&lt;&gt;""),ROW($A$1:INDIRECT("$A$"&amp;ROW($A145)))),1))),"",
$BA145+$BB145+10)</f>
        <v>57</v>
      </c>
      <c r="BE145" s="3" cm="1">
        <f t="array" aca="1" ref="BE145" ca="1">IF(NOT(ISNUMBER(INDEX($A:$A,LOOKUP(2,1/($A$1:INDIRECT("$A$"&amp;ROW($A145))&lt;&gt;""),ROW($A$1:INDIRECT("$A$"&amp;ROW($A145)))),1))),"",
$BC145*$BC145)</f>
        <v>2500</v>
      </c>
      <c r="BF145" s="3" cm="1">
        <f t="array" aca="1" ref="BF145" ca="1">IF(NOT(ISNUMBER(INDEX($A:$A,LOOKUP(2,1/($A$1:INDIRECT("$A$"&amp;ROW($A145))&lt;&gt;""),ROW($A$1:INDIRECT("$A$"&amp;ROW($A145)))),1))),"",
$BD145*$BD145)</f>
        <v>3249</v>
      </c>
      <c r="BG145" s="3" cm="1">
        <f t="array" aca="1" ref="BG145" ca="1">IF(NOT(ISNUMBER(INDEX($A:$A,LOOKUP(2,1/($A$1:INDIRECT("$A$"&amp;ROW($A145))&lt;&gt;""),ROW($A$1:INDIRECT("$A$"&amp;ROW($A145)))),1))),"",
_xlfn.FLOOR.MATH(1.5*_xlfn.FLOOR.MATH($AZ145*BA145/5)))</f>
        <v>936</v>
      </c>
      <c r="BH145" s="3" cm="1">
        <f t="array" aca="1" ref="BH145" ca="1">IF(NOT(ISNUMBER(INDEX($A:$A, LOOKUP(2, 1 / ($A$1:INDIRECT("$A$"&amp;ROW($A145)) &lt;&gt; ""),ROW($A$1:INDIRECT("$A$"&amp;ROW($A145)))), 1))), "",
_xlfn.FLOOR.MATH($BG145/IF(OR(INDIRECT("$C$"&amp;LOOKUP(2, 1 / ($AY$1:INDIRECT("$AY$"&amp;ROW($AY145)-1) &lt;&gt; ""),ROW($AY$1:INDIRECT("$AY$"&amp;ROW($AY145)-1))))="Multi",
INDIRECT("$C$"&amp;LOOKUP(2, 1 / ($AY$1:INDIRECT("$AY$"&amp;ROW($AY145)-1) &lt;&gt; ""),ROW($AY$1:INDIRECT("$AY$"&amp;ROW($AY145)-1))))="Double"),2,1)))</f>
        <v>936</v>
      </c>
      <c r="BI145" s="3" cm="1">
        <f t="array" aca="1" ref="BI145" ca="1">IF(NOT(ISNUMBER(INDEX($A:$A,LOOKUP(2,1/($A$1:INDIRECT("$A$"&amp;ROW($A145))&lt;&gt;""),ROW($A$1:INDIRECT("$A$"&amp;ROW($A145)))),1))),"",
VLOOKUP($BC145,GameFreakSQRT!$A$1:$B$200,2,FALSE))</f>
        <v>28963</v>
      </c>
      <c r="BJ145" s="3" cm="1">
        <f t="array" aca="1" ref="BJ145" ca="1">IF(NOT(ISNUMBER(INDEX($A:$A,LOOKUP(2,1/($A$1:INDIRECT("$A$"&amp;ROW($A145))&lt;&gt;""),ROW($A$1:INDIRECT("$A$"&amp;ROW($A145)))),1))),"",
VLOOKUP($BD145,GameFreakSQRT!$A$1:$B$200,2,FALSE))</f>
        <v>30924</v>
      </c>
      <c r="BK145" s="3" cm="1">
        <f t="array" aca="1" ref="BK145" ca="1">IF(NOT(ISNUMBER(INDEX($A:$A,LOOKUP(2,1/($A$1:INDIRECT("$A$"&amp;ROW($A145))&lt;&gt;""),ROW($A$1:INDIRECT("$A$"&amp;ROW($A145)))),1))),"",
_xlfn.FLOOR.MATH((($BI145*$BE145)*$BH145)/($BJ145*$BF145))+1)</f>
        <v>675</v>
      </c>
      <c r="BL145" s="3" cm="1">
        <f t="array" aca="1" ref="BL145" ca="1">IF(NOT(ISNUMBER(INDEX($A:$A,LOOKUP(2,1/($A$1:INDIRECT("$A$"&amp;ROW($A145))&lt;&gt;""),ROW($A$1:INDIRECT("$A$"&amp;ROW($A145)))),1))),"",
_xlfn.FLOOR.MATH($BK145*IF(NOT(INDIRECT("$Z$"&amp;LOOKUP(2, 1 / ($AY$1:INDIRECT("$AY$"&amp;ROW($AY145)-1) &lt;&gt; ""),ROW($AY$1:INDIRECT("$AY$"&amp;ROW($AY145)-1))))=""),1.5,1)))</f>
        <v>675</v>
      </c>
      <c r="BM145" s="3" cm="1">
        <f t="array" aca="1" ref="BM145" ca="1">IF(NOT(ISNUMBER(INDEX($A:$A, LOOKUP(2, 1 / ($A$1:INDIRECT("$A$"&amp;ROW($A145)) &lt;&gt; ""),ROW($A$1:INDIRECT("$A$"&amp;ROW($A145)))), 1))), "",
INDIRECT("$Y$"&amp;LOOKUP(2, 1 / ($AY$1:INDIRECT("$AY$"&amp;ROW($AY145)-1) &lt;&gt; ""),ROW($AY$1:INDIRECT("$AY$"&amp;ROW($AY145)-1)))))</f>
        <v>675</v>
      </c>
      <c r="BN145" s="3" t="b">
        <f t="shared" ca="1" si="16"/>
        <v>1</v>
      </c>
      <c r="CT145" s="3" cm="1">
        <f t="array" aca="1" ref="CT145" ca="1">IF(NOT(ISNUMBER(INDEX($A:$A, LOOKUP(2, 1 / ($A$1:INDIRECT("$A$"&amp;ROW($A145)) &lt;&gt; ""),ROW($A$1:INDIRECT("$A$"&amp;ROW($A145)))), 1))), "",
$AY145-INDEX($AY:$AY, LOOKUP(2, 1 / ($AY$1:INDIRECT("$AV$"&amp;ROW($AY145)-1) &lt;&gt; ""),ROW($AY$1:INDIRECT("$AV$"&amp;ROW($AY145)-1))), 1))</f>
        <v>16536</v>
      </c>
      <c r="CU145" s="3" cm="1">
        <f t="array" aca="1" ref="CU145" ca="1">IF(NOT(ISNUMBER(INDEX($A:$A, LOOKUP(2, 1 / ($A$1:INDIRECT("$A$"&amp;ROW($A145)) &lt;&gt; ""),ROW($A$1:INDIRECT("$A$"&amp;ROW($A145)))), 1))), "",
INDEX($Y:$Y, LOOKUP(2, 1 / ($Y$1:INDIRECT("$Y$"&amp;ROW($Y145)-1) &lt;&gt; ""),ROW($Y$1:INDIRECT("$Y$"&amp;ROW($Y145)-1))), 1))</f>
        <v>675</v>
      </c>
      <c r="CV145" s="1">
        <f ca="1">IFERROR(VLOOKUP($AY145, 'Medium-Slow'!$A$1:$B$101, 2, TRUE),"")</f>
        <v>27</v>
      </c>
    </row>
    <row r="146" spans="1:100" x14ac:dyDescent="0.45">
      <c r="A146" s="69"/>
      <c r="B146" s="69"/>
      <c r="C146" s="69" t="str">
        <f>$C145</f>
        <v>Single</v>
      </c>
      <c r="D146" s="69"/>
      <c r="E146" s="69"/>
      <c r="F146" s="56">
        <v>2</v>
      </c>
      <c r="G146" s="2" t="s">
        <v>267</v>
      </c>
      <c r="H146" s="2" t="s">
        <v>50</v>
      </c>
      <c r="I146" s="2">
        <v>18</v>
      </c>
      <c r="J146" s="2" t="s">
        <v>64</v>
      </c>
      <c r="K146" s="2" t="s">
        <v>331</v>
      </c>
      <c r="L146" s="2" t="s">
        <v>53</v>
      </c>
      <c r="M146" s="2" t="s">
        <v>269</v>
      </c>
      <c r="N146" s="2" t="s">
        <v>270</v>
      </c>
      <c r="O146" s="2" t="s">
        <v>271</v>
      </c>
      <c r="P146" s="2" t="s">
        <v>272</v>
      </c>
      <c r="Q146" s="2">
        <v>0</v>
      </c>
      <c r="R146" s="2">
        <f>_xlfn.FLOOR.MATH((((2*VLOOKUP(G146, 'EV and Base'!$A$1:$N$671, 9, FALSE))+$Q146)*$I146)/100)+$I146+10</f>
        <v>46</v>
      </c>
      <c r="S146" s="2">
        <f>_xlfn.FLOOR.MATH((_xlfn.FLOOR.MATH((((2*VLOOKUP($G146, 'EV and Base'!$A$1:$N$671, 10, FALSE))+$Q146)*$I146)/100)+5)*
IF(OR($J146="Lonely", $J146="Brave", $J146="Adamant", $J146="Naughty"), 1.1,
IF(OR($J146="Bold", $J146="Timid", $J146="Modest", $J146="Calm"), 0.9, 1)))</f>
        <v>20</v>
      </c>
      <c r="T146" s="2">
        <f>_xlfn.FLOOR.MATH((_xlfn.FLOOR.MATH((((2*VLOOKUP($G146, 'EV and Base'!$A$1:$N$671, 11, FALSE))+$Q146)*$I146)/100)+5)*
IF(OR($J146="Bold", $J146="Relaxed", $J146="Impish", $J146="Lax"), 1.1,
IF(OR($J146="Lonely", $J146="Hasty", $J146="Mild", $J146="Gentle"), 0.9, 1)))</f>
        <v>27</v>
      </c>
      <c r="U146" s="2">
        <f>_xlfn.FLOOR.MATH((_xlfn.FLOOR.MATH((((2*VLOOKUP($G146, 'EV and Base'!$A$1:$N$671, 12, FALSE))+$Q146)*$I146)/100)+5)*
IF(OR($J146="Modest", $J146="Mild", $J146="Quiet", $J146="Rash"), 1.1,
IF(OR($J146="Adamant", $J146="Impish", $J146="Jolly", $J146="Careful"), 0.9, 1)))</f>
        <v>19</v>
      </c>
      <c r="V146" s="2">
        <f>_xlfn.FLOOR.MATH((_xlfn.FLOOR.MATH((((2*VLOOKUP($G146, 'EV and Base'!$A$1:$N$671, 13, FALSE))+$Q146)*$I146)/100)+5)*
IF(OR($J146="Calm", $J146="Gentle", $J146="Sassy", $J146="Careful"), 1.1,
IF(OR($J146="Naughty", $J146="Lax", $J146="Naive", $J146="Rash"), 0.9, 1)))</f>
        <v>27</v>
      </c>
      <c r="W146" s="2">
        <f>_xlfn.FLOOR.MATH((_xlfn.FLOOR.MATH((((2*VLOOKUP($G146, 'EV and Base'!$A$1:$N$671, 14, FALSE))+$Q146)*$I146)/100)+5)*
IF(OR($J146="Timid", $J146="Hasty", $J146="Jolly", $J146="Naive"), 1.1,
IF(OR($J146="Brave", $J146="Relaxed", $J146="Quiet", $J146="Sassy"), 0.9, 1)))</f>
        <v>30</v>
      </c>
      <c r="X146" s="69"/>
      <c r="Y146" s="1">
        <v>228</v>
      </c>
      <c r="AA146" s="23" t="str" cm="1">
        <f t="array" aca="1" ref="AA146" ca="1">IF(NOT(ISNUMBER(INDEX($A:$A,LOOKUP(2,1/($A$1:INDIRECT("$A$"&amp;ROW($A146))&lt;&gt;""),ROW($A$1:INDIRECT("$A$"&amp;ROW($A146)))),1))),"",
IF(NOT(ISNUMBER($A146)),$AA145,
IF($AB146&lt;16,"Lillipup",
IF($AB146&lt;32,"Herdier",
"Stoutland"))))</f>
        <v>Herdier</v>
      </c>
      <c r="AB146" s="25" cm="1">
        <f t="array" aca="1" ref="AB146" ca="1">IF(NOT(ISNUMBER(INDEX($A:$A, LOOKUP(2, 1 / ($A$1:INDIRECT("$A$"&amp;ROW($A146)) &lt;&gt; ""),ROW($A$1:INDIRECT("$A$"&amp;ROW($A146)))), 1))), "",
VLOOKUP($AY146,'Medium-Slow'!$A$1:$B$101,2,TRUE))</f>
        <v>27</v>
      </c>
      <c r="AC146" s="23" cm="1">
        <f t="array" aca="1" ref="AC146" ca="1">IF(NOT(ISNUMBER(INDEX($A:$A, LOOKUP(2, 1 / ($A$1:INDIRECT("$A$"&amp;ROW($A146)) &lt;&gt; ""),ROW($A$1:INDIRECT("$A$"&amp;ROW($A146)))), 1))), "",
INDEX($AC:$AC, LOOKUP(2, 1 / ($AC$1:INDIRECT("$AC$"&amp;ROW($AC146)-1) &lt;&gt; ""),ROW($AC$1:INDIRECT("$AC$"&amp;ROW($AC146)-1))), 1)+
IF(INDEX($AC:$AC, LOOKUP(2, 1 / ($AC$1:INDIRECT("$AC$"&amp;ROW($AC146)-1) &lt;&gt; ""),ROW($AC$1:INDIRECT("$AC$"&amp;ROW($AC146)-1))), 1)+
INDEX($AD:$AD, LOOKUP(2, 1 / ($AD$1:INDIRECT("$AD$"&amp;ROW($AD146)-1) &lt;&gt; ""),ROW($AD$1:INDIRECT("$AD$"&amp;ROW($AD146)-1))), 1)+
INDEX($AE:$AE, LOOKUP(2, 1 / ($AE$1:INDIRECT("$AE$"&amp;ROW($AE146)-1) &lt;&gt; ""),ROW($AE$1:INDIRECT("$AE$"&amp;ROW($AD146)-1))), 1)+
INDEX($AE:$AF, LOOKUP(2, 1 / ($AF$1:INDIRECT("$AF$"&amp;ROW($AF146)-1) &lt;&gt; ""),ROW($AF$1:INDIRECT("$AF$"&amp;ROW($AD146)-1))), 1)+
INDEX($AG:$AG, LOOKUP(2, 1 / ($AG$1:INDIRECT("$AG$"&amp;ROW($AG146)-1) &lt;&gt; ""),ROW($AG$1:INDIRECT("$AG$"&amp;ROW($AD146)-1))), 1)+
INDEX($AH:$AH, LOOKUP(2, 1 / ($AH$1:INDIRECT("$AH$"&amp;ROW($AH146)-1) &lt;&gt; ""),ROW($AH$1:INDIRECT("$AH$"&amp;ROW($AD146)-1))), 1)&gt;=510,0,
IF(INDEX($AC:$AC, LOOKUP(2, 1 / ($AC$1:INDIRECT("$AC$"&amp;ROW($AC146)-1) &lt;&gt; ""),ROW($AC$1:INDIRECT("$AC$"&amp;ROW($AC146)-1))), 1)&gt;=255,0,
VLOOKUP(INDIRECT("$G$"&amp;LOOKUP(2, 1 / ($AC$1:INDIRECT("$AC$"&amp;ROW($AC146)-1) &lt;&gt; ""),ROW($AC$1:INDIRECT("$AC$"&amp;ROW($AC146)-1)))), 'EV and Base'!$A$1:$N$671, 3, FALSE))))</f>
        <v>3</v>
      </c>
      <c r="AD146" s="2" cm="1">
        <f t="array" aca="1" ref="AD146" ca="1">IF(NOT(ISNUMBER(INDEX($A:$A, LOOKUP(2, 1 / ($A$1:INDIRECT("$A$"&amp;ROW($A146)) &lt;&gt; ""),ROW($A$1:INDIRECT("$A$"&amp;ROW($A146)))), 1))), "",
INDEX($AD:$AD, LOOKUP(2, 1 / ($AD$1:INDIRECT("$AD$"&amp;ROW($AD146)-1) &lt;&gt; ""),ROW($AD$1:INDIRECT("$AD$"&amp;ROW($AD146)-1))), 1)+
IF(INDEX($AC:$AC, LOOKUP(2, 1 / ($AC$1:INDIRECT("$AC$"&amp;ROW($AC146)-1) &lt;&gt; ""),ROW($AC$1:INDIRECT("$AC$"&amp;ROW($AC146)-1))), 1)+
INDEX($AD:$AD, LOOKUP(2, 1 / ($AD$1:INDIRECT("$AD$"&amp;ROW($AD146)-1) &lt;&gt; ""),ROW($AD$1:INDIRECT("$AD$"&amp;ROW($AD146)-1))), 1)+
INDEX($AE:$AE, LOOKUP(2, 1 / ($AE$1:INDIRECT("$AE$"&amp;ROW($AE146)-1) &lt;&gt; ""),ROW($AE$1:INDIRECT("$AE$"&amp;ROW($AD146)-1))), 1)+
INDEX($AE:$AF, LOOKUP(2, 1 / ($AF$1:INDIRECT("$AF$"&amp;ROW($AF146)-1) &lt;&gt; ""),ROW($AF$1:INDIRECT("$AF$"&amp;ROW($AD146)-1))), 1)+
INDEX($AG:$AG, LOOKUP(2, 1 / ($AG$1:INDIRECT("$AG$"&amp;ROW($AG146)-1) &lt;&gt; ""),ROW($AG$1:INDIRECT("$AG$"&amp;ROW($AD146)-1))), 1)+
INDEX($AH:$AH, LOOKUP(2, 1 / ($AH$1:INDIRECT("$AH$"&amp;ROW($AH146)-1) &lt;&gt; ""),ROW($AH$1:INDIRECT("$AH$"&amp;ROW($AD146)-1))), 1)&gt;=510,0,
IF(INDEX($AD:$AD, LOOKUP(2, 1 / ($AD$1:INDIRECT("$AD$"&amp;ROW($AD146)-1) &lt;&gt; ""),ROW($AD$1:INDIRECT("$AD$"&amp;ROW($AD146)-1))), 1)&gt;=255,0,
VLOOKUP(INDIRECT("$G$"&amp;LOOKUP(2, 1 / ($AD$1:INDIRECT("$AD$"&amp;ROW($AD146)-1) &lt;&gt; ""),ROW($AD$1:INDIRECT("$AD$"&amp;ROW($AD146)-1)))), 'EV and Base'!$A$1:$N$671, 4, FALSE))))</f>
        <v>36</v>
      </c>
      <c r="AE146" s="2" cm="1">
        <f t="array" aca="1" ref="AE146" ca="1">IF(NOT(ISNUMBER(INDEX($A:$A,LOOKUP(2,1/($A$1:INDIRECT("$A$"&amp;ROW($A146))&lt;&gt;""),ROW($A$1:INDIRECT("$A$"&amp;ROW($A146)))),1))),"",
INDEX($AE:$AE,LOOKUP(2,1/($AE$1:INDIRECT("$AE$"&amp;ROW($AE146)-1)&lt;&gt;""),ROW($AE$1:INDIRECT("$AE$"&amp;ROW($AE146)-1))),1)+
IF(INDEX($AC:$AC,LOOKUP(2,1/($AC$1:INDIRECT("$AC$"&amp;ROW($AC146)-1)&lt;&gt;""),ROW($AC$1:INDIRECT("$AC$"&amp;ROW($AC146)-1))),1)+
INDEX($AD:$AD,LOOKUP(2,1/($AD$1:INDIRECT("$AD$"&amp;ROW($AD146)-1)&lt;&gt;""),ROW($AD$1:INDIRECT("$AD$"&amp;ROW($AD146)-1))),1)+
INDEX($AE:$AE,LOOKUP(2,1/($AE$1:INDIRECT("$AE$"&amp;ROW($AE146)-1)&lt;&gt;""),ROW($AE$1:INDIRECT("$AE$"&amp;ROW($AD146)-1))),1)+
INDEX($AE:$AF,LOOKUP(2,1/($AF$1:INDIRECT("$AF$"&amp;ROW($AF146)-1)&lt;&gt;""),ROW($AF$1:INDIRECT("$AF$"&amp;ROW($AD146)-1))),1)+
INDEX($AG:$AG,LOOKUP(2,1/($AG$1:INDIRECT("$AG$"&amp;ROW($AG146)-1)&lt;&gt;""),ROW($AG$1:INDIRECT("$AG$"&amp;ROW($AD146)-1))),1)+
INDEX($AH:$AH,LOOKUP(2,1/($AH$1:INDIRECT("$AH$"&amp;ROW($AH146)-1)&lt;&gt;""),ROW($AH$1:INDIRECT("$AH$"&amp;ROW($AD146)-1))),1)&gt;=510,0,
IF(INDEX($AE:$AE,LOOKUP(2,1/($AE$1:INDIRECT("$AE$"&amp;ROW($AE146)-1)&lt;&gt;""),ROW($AE$1:INDIRECT("$AE$"&amp;ROW($AE146)-1))),1)&gt;=255,0,
VLOOKUP(INDIRECT("$G$"&amp;LOOKUP(2,1/($AE$1:INDIRECT("$AE$"&amp;ROW($AE146)-1)&lt;&gt;""),ROW($AE$1:INDIRECT("$AE$"&amp;ROW($AE146)-1)))),'EV and Base'!$A$1:$N$671,5,FALSE))))</f>
        <v>7</v>
      </c>
      <c r="AF146" s="2" cm="1">
        <f t="array" aca="1" ref="AF146" ca="1">IF(NOT(ISNUMBER(INDEX($A:$A, LOOKUP(2, 1 / ($A$1:INDIRECT("$A$"&amp;ROW($A146)) &lt;&gt; ""),ROW($A$1:INDIRECT("$A$"&amp;ROW($A146)))), 1))), "",
INDEX($AF:$AF, LOOKUP(2, 1 / ($AF$1:INDIRECT("$AF$"&amp;ROW($AF146)-1) &lt;&gt; ""),ROW($AF$1:INDIRECT("$AF$"&amp;ROW($AF146)-1))), 1)+
IF(INDEX($AC:$AC, LOOKUP(2, 1 / ($AC$1:INDIRECT("$AC$"&amp;ROW($AC146)-1) &lt;&gt; ""),ROW($AC$1:INDIRECT("$AC$"&amp;ROW($AC146)-1))), 1)+
INDEX($AD:$AD, LOOKUP(2, 1 / ($AD$1:INDIRECT("$AD$"&amp;ROW($AD146)-1) &lt;&gt; ""),ROW($AD$1:INDIRECT("$AD$"&amp;ROW($AD146)-1))), 1)+
INDEX($AE:$AE, LOOKUP(2, 1 / ($AE$1:INDIRECT("$AE$"&amp;ROW($AE146)-1) &lt;&gt; ""),ROW($AE$1:INDIRECT("$AE$"&amp;ROW($AD146)-1))), 1)+
INDEX($AE:$AF, LOOKUP(2, 1 / ($AF$1:INDIRECT("$AF$"&amp;ROW($AF146)-1) &lt;&gt; ""),ROW($AF$1:INDIRECT("$AF$"&amp;ROW($AD146)-1))), 1)+
INDEX($AG:$AG, LOOKUP(2, 1 / ($AG$1:INDIRECT("$AG$"&amp;ROW($AG146)-1) &lt;&gt; ""),ROW($AG$1:INDIRECT("$AG$"&amp;ROW($AD146)-1))), 1)+
INDEX($AH:$AH, LOOKUP(2, 1 / ($AH$1:INDIRECT("$AH$"&amp;ROW($AH146)-1) &lt;&gt; ""),ROW($AH$1:INDIRECT("$AH$"&amp;ROW($AD146)-1))), 1)&gt;=510,0,
IF(INDEX($AF:$AF, LOOKUP(2, 1 / ($AF$1:INDIRECT("$AF$"&amp;ROW($AF146)-1) &lt;&gt; ""),ROW($AF$1:INDIRECT("$AF$"&amp;ROW($AF146)-1))), 1)&gt;=255,0,
VLOOKUP(INDIRECT("$G$"&amp;LOOKUP(2, 1 / ($AF$1:INDIRECT("$AF$"&amp;ROW($AF146)-1) &lt;&gt; ""),ROW($AF$1:INDIRECT("$AF$"&amp;ROW($AF146)-1)))), 'EV and Base'!$A$1:$N$671, 6, FALSE))))</f>
        <v>3</v>
      </c>
      <c r="AG146" s="2" cm="1">
        <f t="array" aca="1" ref="AG146" ca="1">IF(NOT(ISNUMBER(INDEX($A:$A, LOOKUP(2, 1 / ($A$1:INDIRECT("$A$"&amp;ROW($A146)) &lt;&gt; ""),ROW($A$1:INDIRECT("$A$"&amp;ROW($A146)))), 1))), "",
INDEX($AG:$AG, LOOKUP(2, 1 / ($AG$1:INDIRECT("$AG$"&amp;ROW($AG146)-1) &lt;&gt; ""),ROW($AG$1:INDIRECT("$AG$"&amp;ROW($AG146)-1))), 1)+
IF(INDEX($AC:$AC, LOOKUP(2, 1 / ($AC$1:INDIRECT("$AC$"&amp;ROW($AC146)-1) &lt;&gt; ""),ROW($AC$1:INDIRECT("$AC$"&amp;ROW($AC146)-1))), 1)+
INDEX($AD:$AD, LOOKUP(2, 1 / ($AD$1:INDIRECT("$AD$"&amp;ROW($AD146)-1) &lt;&gt; ""),ROW($AD$1:INDIRECT("$AD$"&amp;ROW($AD146)-1))), 1)+
INDEX($AE:$AE, LOOKUP(2, 1 / ($AE$1:INDIRECT("$AE$"&amp;ROW($AE146)-1) &lt;&gt; ""),ROW($AE$1:INDIRECT("$AE$"&amp;ROW($AD146)-1))), 1)+
INDEX($AE:$AF, LOOKUP(2, 1 / ($AF$1:INDIRECT("$AF$"&amp;ROW($AF146)-1) &lt;&gt; ""),ROW($AF$1:INDIRECT("$AF$"&amp;ROW($AD146)-1))), 1)+
INDEX($AG:$AG, LOOKUP(2, 1 / ($AG$1:INDIRECT("$AG$"&amp;ROW($AG146)-1) &lt;&gt; ""),ROW($AG$1:INDIRECT("$AG$"&amp;ROW($AD146)-1))), 1)+
INDEX($AH:$AH, LOOKUP(2, 1 / ($AH$1:INDIRECT("$AH$"&amp;ROW($AH146)-1) &lt;&gt; ""),ROW($AH$1:INDIRECT("$AH$"&amp;ROW($AD146)-1))), 1)&gt;=510,0,
IF(INDEX($AG:$AG, LOOKUP(2, 1 / ($AG$1:INDIRECT("$AG$"&amp;ROW($AG146)-1) &lt;&gt; ""),ROW($AG$1:INDIRECT("$AG$"&amp;ROW($AG146)-1))), 1)&gt;=255,0,
VLOOKUP(INDIRECT("$G$"&amp;LOOKUP(2, 1 / ($AG$1:INDIRECT("$AG$"&amp;ROW($AG146)-1) &lt;&gt; ""),ROW($AG$1:INDIRECT("$AG$"&amp;ROW($AG146)-1)))), 'EV and Base'!$A$1:$N$671, 7, FALSE))))</f>
        <v>0</v>
      </c>
      <c r="AH146" s="24" cm="1">
        <f t="array" aca="1" ref="AH146" ca="1">IF(NOT(ISNUMBER(INDEX($A:$A,LOOKUP(2,1/($A$1:INDIRECT("$A$"&amp;ROW($A146))&lt;&gt;""),ROW($A$1:INDIRECT("$A$"&amp;ROW($A146)))),1))),"",
INDEX($AH:$AH,LOOKUP(2,1/($AH$1:INDIRECT("$AH$"&amp;ROW($AH146)-1)&lt;&gt;""),ROW($AH$1:INDIRECT("$AH$"&amp;ROW($AH146)-1))),1)+
IF(INDEX($AC:$AC,LOOKUP(2,1/($AC$1:INDIRECT("$AC$"&amp;ROW($AC146)-1)&lt;&gt;""),ROW($AC$1:INDIRECT("$AC$"&amp;ROW($AC146)-1))),1)+
INDEX($AD:$AD,LOOKUP(2,1/($AD$1:INDIRECT("$AD$"&amp;ROW($AD146)-1)&lt;&gt;""),ROW($AD$1:INDIRECT("$AD$"&amp;ROW($AD146)-1))),1)+
INDEX($AE:$AE,LOOKUP(2,1/($AE$1:INDIRECT("$AE$"&amp;ROW($AE146)-1)&lt;&gt;""),ROW($AE$1:INDIRECT("$AE$"&amp;ROW($AD146)-1))),1)+
INDEX($AE:$AF,LOOKUP(2,1/($AF$1:INDIRECT("$AF$"&amp;ROW($AF146)-1)&lt;&gt;""),ROW($AF$1:INDIRECT("$AF$"&amp;ROW($AD146)-1))),1)+
INDEX($AG:$AG,LOOKUP(2,1/($AG$1:INDIRECT("$AG$"&amp;ROW($AG146)-1)&lt;&gt;""),ROW($AG$1:INDIRECT("$AG$"&amp;ROW($AD146)-1))),1)+
INDEX($AH:$AH,LOOKUP(2,1/($AH$1:INDIRECT("$AH$"&amp;ROW($AH146)-1)&lt;&gt;""),ROW($AH$1:INDIRECT("$AH$"&amp;ROW($AD146)-1))),1)&gt;=510,0,
IF(INDEX($AH:$AH,LOOKUP(2,1/($AH$1:INDIRECT("$AH$"&amp;ROW($AH146)-1)&lt;&gt;""),ROW($AH$1:INDIRECT("$AH$"&amp;ROW($AH146)-1))),1)&gt;=255,0,
VLOOKUP(INDIRECT("$G$"&amp;LOOKUP(2,1/($AH$1:INDIRECT("$AH$"&amp;ROW($AH146)-1)&lt;&gt;""),ROW($AH$1:INDIRECT("$AH$"&amp;ROW($AH146)-1)))),'EV and Base'!$A$1:$N$671,8,FALSE))))</f>
        <v>16</v>
      </c>
      <c r="AI146" s="29" cm="1">
        <f t="array" aca="1" ref="AI146" ca="1">IF(NOT(ISNUMBER(INDEX($A:$A,LOOKUP(2,1/($A$1:INDIRECT("$A$"&amp;ROW($A146))&lt;&gt;""),ROW($A$1:INDIRECT("$A$"&amp;ROW($A146)))),1))),"",
ROUNDDOWN((((2*VLOOKUP($AA146,'EV and Base'!$A$1:$N$671,9,FALSE))+31+ROUNDDOWN($AC146/4,0))*$AB146)/100,0)+$AB146+10)</f>
        <v>80</v>
      </c>
      <c r="AJ146" s="21" cm="1">
        <f t="array" aca="1" ref="AJ146" ca="1">IF(NOT(ISNUMBER(INDEX($A:$A, LOOKUP(2, 1 / ($A$1:INDIRECT("$A$"&amp;ROW($A146)) &lt;&gt; ""),ROW($A$1:INDIRECT("$A$"&amp;ROW($A146)))), 1))), "",
ROUNDDOWN((ROUNDDOWN((((2*VLOOKUP($AA146, 'EV and Base'!$A$1:$N$671, 10, FALSE))+31+ROUNDDOWN($AD146/4, 0))*$AB146)/100, 0)+5)*1.1, 0))</f>
        <v>64</v>
      </c>
      <c r="AK146" s="21" t="str" cm="1">
        <f t="array" aca="1" ref="AK146" ca="1">IF(NOT(ISNUMBER(INDEX($A:$A, LOOKUP(2, 1 / ($A$1:INDIRECT("$A$"&amp;ROW($A146)) &lt;&gt; ""),ROW($A$1:INDIRECT("$A$"&amp;ROW($A146)))), 1))), "",
ROUNDDOWN((ROUNDDOWN((((2*VLOOKUP($AA146, 'EV and Base'!$A$1:$N$671, 11, FALSE))+30+ROUNDDOWN($AE146/4, 0))*$AB146)/100, 0)+5), 0)
&amp;"-"&amp;
ROUNDDOWN((ROUNDDOWN((((2*VLOOKUP($AA146, 'EV and Base'!$A$1:$N$671, 11, FALSE))+31+ROUNDDOWN($AE146/4, 0))*$AB146)/100, 0)+5), 0))</f>
        <v>48-48</v>
      </c>
      <c r="AL146" s="21" t="str" cm="1">
        <f t="array" aca="1" ref="AL146" ca="1">IF(NOT(ISNUMBER(INDEX($A:$A, LOOKUP(2, 1 / ($A$1:INDIRECT("$A$"&amp;ROW($A146)) &lt;&gt; ""),ROW($A$1:INDIRECT("$A$"&amp;ROW($A146)))), 1))), "",
ROUNDDOWN((ROUNDDOWN((((2*VLOOKUP($AA146, 'EV and Base'!$A$1:$N$671, 12, FALSE))+0+ROUNDDOWN($AF146/4, 0))*$AB146)/100, 0)+5)*0.9, 0)
&amp;"-"&amp;
ROUNDDOWN((ROUNDDOWN((((2*VLOOKUP($AA146, 'EV and Base'!$A$1:$N$671, 12, FALSE))+31+ROUNDDOWN($AF146/4, 0))*$AB146)/100, 0)+5)*0.9, 0))</f>
        <v>20-28</v>
      </c>
      <c r="AM146" s="21" t="str" cm="1">
        <f t="array" aca="1" ref="AM146" ca="1">IF(NOT(ISNUMBER(INDEX($A:$A, LOOKUP(2, 1 / ($A$1:INDIRECT("$A$"&amp;ROW($A146)) &lt;&gt; ""),ROW($A$1:INDIRECT("$A$"&amp;ROW($A146)))), 1))), "",
ROUNDDOWN((ROUNDDOWN((((2*VLOOKUP($AA146, 'EV and Base'!$A$1:$N$671, 13, FALSE))+30+ROUNDDOWN($AG146/4, 0))*$AB146)/100, 0)+5), 0)
&amp;"-"&amp;
ROUNDDOWN((ROUNDDOWN((((2*VLOOKUP($AA146, 'EV and Base'!$A$1:$N$671, 13, FALSE))+31+ROUNDDOWN($AG146/4, 0))*$AB146)/100, 0)+5), 0))</f>
        <v>48-48</v>
      </c>
      <c r="AN146" s="25" cm="1">
        <f t="array" aca="1" ref="AN146" ca="1">IF(NOT(ISNUMBER(INDEX($A:$A, LOOKUP(2, 1 / ($A$1:INDIRECT("$A$"&amp;ROW($A146)) &lt;&gt; ""),ROW($A$1:INDIRECT("$A$"&amp;ROW($A146)))), 1))), "",
ROUNDDOWN((ROUNDDOWN((((2*VLOOKUP($AA146, 'EV and Base'!$A$1:$N$671, 14, FALSE))+31+ROUNDDOWN($AH146/4, 0))*$AB146)/100, 0)+5), 0))</f>
        <v>46</v>
      </c>
      <c r="AO146" s="23" cm="1">
        <f t="array" aca="1" ref="AO146" ca="1">IF(NOT(ISNUMBER(INDEX($A:$A, LOOKUP(2, 1 / ($A$1:INDIRECT("$A$"&amp;ROW($A146)) &lt;&gt; ""),ROW($A$1:INDIRECT("$A$"&amp;ROW($A146)))), 1))), "",
ROUNDDOWN((((2*VLOOKUP($AA146, 'EV and Base'!$A$1:$N$671, 9, FALSE))+31+ROUNDDOWN($AC146/4, 0))*$AB146)/100, 0)+$AB146+10)</f>
        <v>80</v>
      </c>
      <c r="AP146" s="2" cm="1">
        <f t="array" aca="1" ref="AP146" ca="1">IF(NOT(ISNUMBER(INDEX($A:$A, LOOKUP(2, 1 / ($A$1:INDIRECT("$A$"&amp;ROW($A146)) &lt;&gt; ""),ROW($A$1:INDIRECT("$A$"&amp;ROW($A146)))), 1))), "",
ROUNDDOWN((ROUNDDOWN((((2*VLOOKUP($AA146, 'EV and Base'!$A$1:$N$671, 10, FALSE))+31+ROUNDDOWN($AD146/4, 0))*$AB146)/100, 0)+5)*1.1, 0))</f>
        <v>64</v>
      </c>
      <c r="AQ146" s="2" cm="1">
        <f t="array" aca="1" ref="AQ146" ca="1">IF(NOT(ISNUMBER(INDEX($A:$A, LOOKUP(2, 1 / ($A$1:INDIRECT("$A$"&amp;ROW($A146)) &lt;&gt; ""),ROW($A$1:INDIRECT("$A$"&amp;ROW($A146)))), 1))), "",
ROUNDDOWN((ROUNDDOWN((((2*VLOOKUP($AA146, 'EV and Base'!$A$1:$N$671, 11, FALSE))+$AV$2+ROUNDDOWN($AE146/4, 0))*$AB146)/100, 0)+5), 0))</f>
        <v>48</v>
      </c>
      <c r="AR146" s="22" cm="1">
        <f t="array" aca="1" ref="AR146" ca="1">IF(NOT(ISNUMBER(INDEX($A:$A, LOOKUP(2, 1 / ($A$1:INDIRECT("$A$"&amp;ROW($A146)) &lt;&gt; ""),ROW($A$1:INDIRECT("$A$"&amp;ROW($A146)))), 1))), "",
ROUNDDOWN((ROUNDDOWN((((2*VLOOKUP($AA146, 'EV and Base'!$A$1:$N$671, 12, FALSE))+$AW$2+ROUNDDOWN($AF146/4, 0))*$AB146)/100, 0)+5)*0.9, 0))</f>
        <v>25</v>
      </c>
      <c r="AS146" s="2" cm="1">
        <f t="array" aca="1" ref="AS146" ca="1">IF(NOT(ISNUMBER(INDEX($A:$A, LOOKUP(2, 1 / ($A$1:INDIRECT("$A$"&amp;ROW($A146)) &lt;&gt; ""),ROW($A$1:INDIRECT("$A$"&amp;ROW($A146)))), 1))), "",
ROUNDDOWN((ROUNDDOWN((((2*VLOOKUP($AA146, 'EV and Base'!$A$1:$N$671, 13, FALSE))+$AX$2+ROUNDDOWN($AG146/4, 0))*$AB146)/100, 0)+5), 0))</f>
        <v>48</v>
      </c>
      <c r="AT146" s="24" cm="1">
        <f t="array" aca="1" ref="AT146" ca="1">IF(NOT(ISNUMBER(INDEX($A:$A, LOOKUP(2, 1 / ($A$1:INDIRECT("$A$"&amp;ROW($A146)) &lt;&gt; ""),ROW($A$1:INDIRECT("$A$"&amp;ROW($A146)))), 1))), "",
ROUNDDOWN((ROUNDDOWN((((2*VLOOKUP($AA146, 'EV and Base'!$A$1:$N$671, 14, FALSE))+31+ROUNDDOWN($AH146/4, 0))*$AB146)/100, 0)+5), 0))</f>
        <v>46</v>
      </c>
      <c r="AU146" s="28">
        <v>170</v>
      </c>
      <c r="AY146" cm="1">
        <f t="array" aca="1" ref="AY146" ca="1">IF(NOT(ISNUMBER(INDEX($A:$A,LOOKUP(2,1/($A$1:INDIRECT("$A$"&amp;ROW($A146))&lt;&gt;""),ROW($A$1:INDIRECT("$A$"&amp;ROW($A146)))),1))),"",
INDEX($AY:$AY,LOOKUP(2,1/($AY$1:INDIRECT("$AY$"&amp;ROW($AY146)-1)&lt;&gt;""),ROW($AY$1:INDIRECT("$AY$"&amp;ROW($AY146)-1))),1)+$BL146)</f>
        <v>17044</v>
      </c>
      <c r="AZ146" s="3" cm="1">
        <f t="array" aca="1" ref="AZ146" ca="1">IF(NOT(ISNUMBER(INDEX($A:$A, LOOKUP(2, 1 / ($A$1:INDIRECT("$A$"&amp;ROW($A146)) &lt;&gt; ""),ROW($A$1:INDIRECT("$A$"&amp;ROW($A146)))), 1))), "",
VLOOKUP(INDIRECT("$G$"&amp;LOOKUP(2, 1 / ($AY$1:INDIRECT("$AY$"&amp;ROW($AY146)-1) &lt;&gt; ""),ROW($AY$1:INDIRECT("$AY$"&amp;ROW($AY146)-1)))),'EV and Base'!A141:N811,2,FALSE))</f>
        <v>147</v>
      </c>
      <c r="BA146" s="3" cm="1">
        <f t="array" aca="1" ref="BA146" ca="1">IF(NOT(ISNUMBER(INDEX($A:$A, LOOKUP(2, 1 / ($A$1:INDIRECT("$A$"&amp;ROW($A146)) &lt;&gt; ""),ROW($A$1:INDIRECT("$A$"&amp;ROW($A146)))), 1))), "",
INDIRECT("$I$"&amp;LOOKUP(2, 1 / ($AY$1:INDIRECT("$AY$"&amp;ROW($AY146)-1) &lt;&gt; ""),ROW($AY$1:INDIRECT("$AY$"&amp;ROW($AY146)-1)))))</f>
        <v>18</v>
      </c>
      <c r="BB146" s="1" cm="1">
        <f t="array" aca="1" ref="BB146" ca="1">IF(NOT(ISNUMBER(INDEX($A:$A, LOOKUP(2, 1 / ($A$1:INDIRECT("$A$"&amp;ROW($A146)) &lt;&gt; ""),ROW($A$1:INDIRECT("$A$"&amp;ROW($A146)))), 1))), "",
INDIRECT("$AB$"&amp;LOOKUP(2, 1 / ($AY$1:INDIRECT("$AY$"&amp;ROW($AY146)-1) &lt;&gt; ""),ROW($AY$1:INDIRECT("$AY$"&amp;ROW($AY146)-1)))))</f>
        <v>27</v>
      </c>
      <c r="BC146" s="3" cm="1">
        <f t="array" aca="1" ref="BC146" ca="1">IF(NOT(ISNUMBER(INDEX($A:$A,LOOKUP(2,1/($A$1:INDIRECT("$A$"&amp;ROW($A146))&lt;&gt;""),ROW($A$1:INDIRECT("$A$"&amp;ROW($A146)))),1))),"",
$BA146+$BA146+10)</f>
        <v>46</v>
      </c>
      <c r="BD146" s="3" cm="1">
        <f t="array" aca="1" ref="BD146" ca="1">IF(NOT(ISNUMBER(INDEX($A:$A,LOOKUP(2,1/($A$1:INDIRECT("$A$"&amp;ROW($A146))&lt;&gt;""),ROW($A$1:INDIRECT("$A$"&amp;ROW($A146)))),1))),"",
$BA146+$BB146+10)</f>
        <v>55</v>
      </c>
      <c r="BE146" s="3" cm="1">
        <f t="array" aca="1" ref="BE146" ca="1">IF(NOT(ISNUMBER(INDEX($A:$A,LOOKUP(2,1/($A$1:INDIRECT("$A$"&amp;ROW($A146))&lt;&gt;""),ROW($A$1:INDIRECT("$A$"&amp;ROW($A146)))),1))),"",
$BC146*$BC146)</f>
        <v>2116</v>
      </c>
      <c r="BF146" s="3" cm="1">
        <f t="array" aca="1" ref="BF146" ca="1">IF(NOT(ISNUMBER(INDEX($A:$A,LOOKUP(2,1/($A$1:INDIRECT("$A$"&amp;ROW($A146))&lt;&gt;""),ROW($A$1:INDIRECT("$A$"&amp;ROW($A146)))),1))),"",
$BD146*$BD146)</f>
        <v>3025</v>
      </c>
      <c r="BG146" s="3" cm="1">
        <f t="array" aca="1" ref="BG146" ca="1">IF(NOT(ISNUMBER(INDEX($A:$A,LOOKUP(2,1/($A$1:INDIRECT("$A$"&amp;ROW($A146))&lt;&gt;""),ROW($A$1:INDIRECT("$A$"&amp;ROW($A146)))),1))),"",
_xlfn.FLOOR.MATH(1.5*_xlfn.FLOOR.MATH($AZ146*BA146/5)))</f>
        <v>793</v>
      </c>
      <c r="BH146" s="3" cm="1">
        <f t="array" aca="1" ref="BH146" ca="1">IF(NOT(ISNUMBER(INDEX($A:$A, LOOKUP(2, 1 / ($A$1:INDIRECT("$A$"&amp;ROW($A146)) &lt;&gt; ""),ROW($A$1:INDIRECT("$A$"&amp;ROW($A146)))), 1))), "",
_xlfn.FLOOR.MATH($BG146/IF(OR(INDIRECT("$C$"&amp;LOOKUP(2, 1 / ($AY$1:INDIRECT("$AY$"&amp;ROW($AY146)-1) &lt;&gt; ""),ROW($AY$1:INDIRECT("$AY$"&amp;ROW($AY146)-1))))="Multi",
INDIRECT("$C$"&amp;LOOKUP(2, 1 / ($AY$1:INDIRECT("$AY$"&amp;ROW($AY146)-1) &lt;&gt; ""),ROW($AY$1:INDIRECT("$AY$"&amp;ROW($AY146)-1))))="Double"),2,1)))</f>
        <v>793</v>
      </c>
      <c r="BI146" s="3" cm="1">
        <f t="array" aca="1" ref="BI146" ca="1">IF(NOT(ISNUMBER(INDEX($A:$A,LOOKUP(2,1/($A$1:INDIRECT("$A$"&amp;ROW($A146))&lt;&gt;""),ROW($A$1:INDIRECT("$A$"&amp;ROW($A146)))),1))),"",
VLOOKUP($BC146,GameFreakSQRT!$A$1:$B$200,2,FALSE))</f>
        <v>27780</v>
      </c>
      <c r="BJ146" s="3" cm="1">
        <f t="array" aca="1" ref="BJ146" ca="1">IF(NOT(ISNUMBER(INDEX($A:$A,LOOKUP(2,1/($A$1:INDIRECT("$A$"&amp;ROW($A146))&lt;&gt;""),ROW($A$1:INDIRECT("$A$"&amp;ROW($A146)))),1))),"",
VLOOKUP($BD146,GameFreakSQRT!$A$1:$B$200,2,FALSE))</f>
        <v>30377</v>
      </c>
      <c r="BK146" s="3" cm="1">
        <f t="array" aca="1" ref="BK146" ca="1">IF(NOT(ISNUMBER(INDEX($A:$A,LOOKUP(2,1/($A$1:INDIRECT("$A$"&amp;ROW($A146))&lt;&gt;""),ROW($A$1:INDIRECT("$A$"&amp;ROW($A146)))),1))),"",
_xlfn.FLOOR.MATH((($BI146*$BE146)*$BH146)/($BJ146*$BF146))+1)</f>
        <v>508</v>
      </c>
      <c r="BL146" s="3" cm="1">
        <f t="array" aca="1" ref="BL146" ca="1">IF(NOT(ISNUMBER(INDEX($A:$A,LOOKUP(2,1/($A$1:INDIRECT("$A$"&amp;ROW($A146))&lt;&gt;""),ROW($A$1:INDIRECT("$A$"&amp;ROW($A146)))),1))),"",
_xlfn.FLOOR.MATH($BK146*IF(NOT(INDIRECT("$Z$"&amp;LOOKUP(2, 1 / ($AY$1:INDIRECT("$AY$"&amp;ROW($AY146)-1) &lt;&gt; ""),ROW($AY$1:INDIRECT("$AY$"&amp;ROW($AY146)-1))))=""),1.5,1)))</f>
        <v>508</v>
      </c>
      <c r="BM146" s="3" cm="1">
        <f t="array" aca="1" ref="BM146" ca="1">IF(NOT(ISNUMBER(INDEX($A:$A, LOOKUP(2, 1 / ($A$1:INDIRECT("$A$"&amp;ROW($A146)) &lt;&gt; ""),ROW($A$1:INDIRECT("$A$"&amp;ROW($A146)))), 1))), "",
INDIRECT("$Y$"&amp;LOOKUP(2, 1 / ($AY$1:INDIRECT("$AY$"&amp;ROW($AY146)-1) &lt;&gt; ""),ROW($AY$1:INDIRECT("$AY$"&amp;ROW($AY146)-1)))))</f>
        <v>508</v>
      </c>
      <c r="BN146" s="3" t="b">
        <f t="shared" ca="1" si="16"/>
        <v>1</v>
      </c>
      <c r="CT146" s="3" cm="1">
        <f t="array" aca="1" ref="CT146" ca="1">IF(NOT(ISNUMBER(INDEX($A:$A, LOOKUP(2, 1 / ($A$1:INDIRECT("$A$"&amp;ROW($A146)) &lt;&gt; ""),ROW($A$1:INDIRECT("$A$"&amp;ROW($A146)))), 1))), "",
$AY146-INDEX($AY:$AY, LOOKUP(2, 1 / ($AY$1:INDIRECT("$AV$"&amp;ROW($AY146)-1) &lt;&gt; ""),ROW($AY$1:INDIRECT("$AV$"&amp;ROW($AY146)-1))), 1))</f>
        <v>17044</v>
      </c>
      <c r="CU146" s="3" cm="1">
        <f t="array" aca="1" ref="CU146" ca="1">IF(NOT(ISNUMBER(INDEX($A:$A, LOOKUP(2, 1 / ($A$1:INDIRECT("$A$"&amp;ROW($A146)) &lt;&gt; ""),ROW($A$1:INDIRECT("$A$"&amp;ROW($A146)))), 1))), "",
INDEX($Y:$Y, LOOKUP(2, 1 / ($Y$1:INDIRECT("$Y$"&amp;ROW($Y146)-1) &lt;&gt; ""),ROW($Y$1:INDIRECT("$Y$"&amp;ROW($Y146)-1))), 1))</f>
        <v>508</v>
      </c>
      <c r="CV146" s="1">
        <f ca="1">IFERROR(VLOOKUP($AY146, 'Medium-Slow'!$A$1:$B$101, 2, TRUE),"")</f>
        <v>27</v>
      </c>
    </row>
    <row r="147" spans="1:100" x14ac:dyDescent="0.45">
      <c r="A147" s="69">
        <v>34</v>
      </c>
      <c r="B147" s="69" t="s">
        <v>332</v>
      </c>
      <c r="C147" s="69" t="s">
        <v>46</v>
      </c>
      <c r="D147" s="69" t="s">
        <v>330</v>
      </c>
      <c r="E147" s="69" t="s">
        <v>48</v>
      </c>
      <c r="F147" s="56">
        <v>1</v>
      </c>
      <c r="G147" s="2" t="s">
        <v>234</v>
      </c>
      <c r="H147" s="2" t="s">
        <v>50</v>
      </c>
      <c r="I147" s="2">
        <v>22</v>
      </c>
      <c r="J147" s="2" t="s">
        <v>157</v>
      </c>
      <c r="K147" s="2" t="s">
        <v>281</v>
      </c>
      <c r="L147" s="2" t="s">
        <v>53</v>
      </c>
      <c r="M147" s="2" t="s">
        <v>236</v>
      </c>
      <c r="N147" s="2" t="s">
        <v>154</v>
      </c>
      <c r="O147" s="2" t="s">
        <v>249</v>
      </c>
      <c r="P147" s="2" t="s">
        <v>333</v>
      </c>
      <c r="Q147" s="2">
        <v>18</v>
      </c>
      <c r="R147" s="2">
        <f>_xlfn.FLOOR.MATH((((2*VLOOKUP(G147, 'EV and Base'!$A$1:$N$671, 9, FALSE))+$Q147)*$I147)/100)+$I147+10</f>
        <v>57</v>
      </c>
      <c r="S147" s="2">
        <f>_xlfn.FLOOR.MATH((_xlfn.FLOOR.MATH((((2*VLOOKUP($G147, 'EV and Base'!$A$1:$N$671, 10, FALSE))+$Q147)*$I147)/100)+5)*
IF(OR($J147="Lonely", $J147="Brave", $J147="Adamant", $J147="Naughty"), 1.1,
IF(OR($J147="Bold", $J147="Timid", $J147="Modest", $J147="Calm"), 0.9, 1)))</f>
        <v>40</v>
      </c>
      <c r="T147" s="2">
        <f>_xlfn.FLOOR.MATH((_xlfn.FLOOR.MATH((((2*VLOOKUP($G147, 'EV and Base'!$A$1:$N$671, 11, FALSE))+$Q147)*$I147)/100)+5)*
IF(OR($J147="Bold", $J147="Relaxed", $J147="Impish", $J147="Lax"), 1.1,
IF(OR($J147="Lonely", $J147="Hasty", $J147="Mild", $J147="Gentle"), 0.9, 1)))</f>
        <v>24</v>
      </c>
      <c r="U147" s="2">
        <f>_xlfn.FLOOR.MATH((_xlfn.FLOOR.MATH((((2*VLOOKUP($G147, 'EV and Base'!$A$1:$N$671, 12, FALSE))+$Q147)*$I147)/100)+5)*
IF(OR($J147="Modest", $J147="Mild", $J147="Quiet", $J147="Rash"), 1.1,
IF(OR($J147="Adamant", $J147="Impish", $J147="Jolly", $J147="Careful"), 0.9, 1)))</f>
        <v>24</v>
      </c>
      <c r="V147" s="2">
        <f>_xlfn.FLOOR.MATH((_xlfn.FLOOR.MATH((((2*VLOOKUP($G147, 'EV and Base'!$A$1:$N$671, 13, FALSE))+$Q147)*$I147)/100)+5)*
IF(OR($J147="Calm", $J147="Gentle", $J147="Sassy", $J147="Careful"), 1.1,
IF(OR($J147="Naughty", $J147="Lax", $J147="Naive", $J147="Rash"), 0.9, 1)))</f>
        <v>24</v>
      </c>
      <c r="W147" s="2">
        <f>_xlfn.FLOOR.MATH((_xlfn.FLOOR.MATH((((2*VLOOKUP($G147, 'EV and Base'!$A$1:$N$671, 14, FALSE))+$Q147)*$I147)/100)+5)*
IF(OR($J147="Timid", $J147="Hasty", $J147="Jolly", $J147="Naive"), 1.1,
IF(OR($J147="Brave", $J147="Relaxed", $J147="Quiet", $J147="Sassy"), 0.9, 1)))</f>
        <v>37</v>
      </c>
      <c r="X147" s="69">
        <v>2200</v>
      </c>
      <c r="Y147" s="1">
        <v>294</v>
      </c>
      <c r="AA147" s="23" t="str" cm="1">
        <f t="array" aca="1" ref="AA147" ca="1">IF(NOT(ISNUMBER(INDEX($A:$A,LOOKUP(2,1/($A$1:INDIRECT("$A$"&amp;ROW($A147))&lt;&gt;""),ROW($A$1:INDIRECT("$A$"&amp;ROW($A147)))),1))),"",
IF(NOT(ISNUMBER($A147)),$AA146,
IF($AB147&lt;16,"Lillipup",
IF($AB147&lt;32,"Herdier",
"Stoutland"))))</f>
        <v>Herdier</v>
      </c>
      <c r="AB147" s="25" cm="1">
        <f t="array" aca="1" ref="AB147" ca="1">IF(NOT(ISNUMBER(INDEX($A:$A, LOOKUP(2, 1 / ($A$1:INDIRECT("$A$"&amp;ROW($A147)) &lt;&gt; ""),ROW($A$1:INDIRECT("$A$"&amp;ROW($A147)))), 1))), "",
VLOOKUP($AY147,'Medium-Slow'!$A$1:$B$101,2,TRUE))</f>
        <v>28</v>
      </c>
      <c r="AC147" s="23" cm="1">
        <f t="array" aca="1" ref="AC147" ca="1">IF(NOT(ISNUMBER(INDEX($A:$A, LOOKUP(2, 1 / ($A$1:INDIRECT("$A$"&amp;ROW($A147)) &lt;&gt; ""),ROW($A$1:INDIRECT("$A$"&amp;ROW($A147)))), 1))), "",
INDEX($AC:$AC, LOOKUP(2, 1 / ($AC$1:INDIRECT("$AC$"&amp;ROW($AC147)-1) &lt;&gt; ""),ROW($AC$1:INDIRECT("$AC$"&amp;ROW($AC147)-1))), 1)+
IF(INDEX($AC:$AC, LOOKUP(2, 1 / ($AC$1:INDIRECT("$AC$"&amp;ROW($AC147)-1) &lt;&gt; ""),ROW($AC$1:INDIRECT("$AC$"&amp;ROW($AC147)-1))), 1)+
INDEX($AD:$AD, LOOKUP(2, 1 / ($AD$1:INDIRECT("$AD$"&amp;ROW($AD147)-1) &lt;&gt; ""),ROW($AD$1:INDIRECT("$AD$"&amp;ROW($AD147)-1))), 1)+
INDEX($AE:$AE, LOOKUP(2, 1 / ($AE$1:INDIRECT("$AE$"&amp;ROW($AE147)-1) &lt;&gt; ""),ROW($AE$1:INDIRECT("$AE$"&amp;ROW($AD147)-1))), 1)+
INDEX($AE:$AF, LOOKUP(2, 1 / ($AF$1:INDIRECT("$AF$"&amp;ROW($AF147)-1) &lt;&gt; ""),ROW($AF$1:INDIRECT("$AF$"&amp;ROW($AD147)-1))), 1)+
INDEX($AG:$AG, LOOKUP(2, 1 / ($AG$1:INDIRECT("$AG$"&amp;ROW($AG147)-1) &lt;&gt; ""),ROW($AG$1:INDIRECT("$AG$"&amp;ROW($AD147)-1))), 1)+
INDEX($AH:$AH, LOOKUP(2, 1 / ($AH$1:INDIRECT("$AH$"&amp;ROW($AH147)-1) &lt;&gt; ""),ROW($AH$1:INDIRECT("$AH$"&amp;ROW($AD147)-1))), 1)&gt;=510,0,
IF(INDEX($AC:$AC, LOOKUP(2, 1 / ($AC$1:INDIRECT("$AC$"&amp;ROW($AC147)-1) &lt;&gt; ""),ROW($AC$1:INDIRECT("$AC$"&amp;ROW($AC147)-1))), 1)&gt;=255,0,
VLOOKUP(INDIRECT("$G$"&amp;LOOKUP(2, 1 / ($AC$1:INDIRECT("$AC$"&amp;ROW($AC147)-1) &lt;&gt; ""),ROW($AC$1:INDIRECT("$AC$"&amp;ROW($AC147)-1)))), 'EV and Base'!$A$1:$N$671, 3, FALSE))))</f>
        <v>3</v>
      </c>
      <c r="AD147" s="2" cm="1">
        <f t="array" aca="1" ref="AD147" ca="1">IF(NOT(ISNUMBER(INDEX($A:$A, LOOKUP(2, 1 / ($A$1:INDIRECT("$A$"&amp;ROW($A147)) &lt;&gt; ""),ROW($A$1:INDIRECT("$A$"&amp;ROW($A147)))), 1))), "",
INDEX($AD:$AD, LOOKUP(2, 1 / ($AD$1:INDIRECT("$AD$"&amp;ROW($AD147)-1) &lt;&gt; ""),ROW($AD$1:INDIRECT("$AD$"&amp;ROW($AD147)-1))), 1)+
IF(INDEX($AC:$AC, LOOKUP(2, 1 / ($AC$1:INDIRECT("$AC$"&amp;ROW($AC147)-1) &lt;&gt; ""),ROW($AC$1:INDIRECT("$AC$"&amp;ROW($AC147)-1))), 1)+
INDEX($AD:$AD, LOOKUP(2, 1 / ($AD$1:INDIRECT("$AD$"&amp;ROW($AD147)-1) &lt;&gt; ""),ROW($AD$1:INDIRECT("$AD$"&amp;ROW($AD147)-1))), 1)+
INDEX($AE:$AE, LOOKUP(2, 1 / ($AE$1:INDIRECT("$AE$"&amp;ROW($AE147)-1) &lt;&gt; ""),ROW($AE$1:INDIRECT("$AE$"&amp;ROW($AD147)-1))), 1)+
INDEX($AE:$AF, LOOKUP(2, 1 / ($AF$1:INDIRECT("$AF$"&amp;ROW($AF147)-1) &lt;&gt; ""),ROW($AF$1:INDIRECT("$AF$"&amp;ROW($AD147)-1))), 1)+
INDEX($AG:$AG, LOOKUP(2, 1 / ($AG$1:INDIRECT("$AG$"&amp;ROW($AG147)-1) &lt;&gt; ""),ROW($AG$1:INDIRECT("$AG$"&amp;ROW($AD147)-1))), 1)+
INDEX($AH:$AH, LOOKUP(2, 1 / ($AH$1:INDIRECT("$AH$"&amp;ROW($AH147)-1) &lt;&gt; ""),ROW($AH$1:INDIRECT("$AH$"&amp;ROW($AD147)-1))), 1)&gt;=510,0,
IF(INDEX($AD:$AD, LOOKUP(2, 1 / ($AD$1:INDIRECT("$AD$"&amp;ROW($AD147)-1) &lt;&gt; ""),ROW($AD$1:INDIRECT("$AD$"&amp;ROW($AD147)-1))), 1)&gt;=255,0,
VLOOKUP(INDIRECT("$G$"&amp;LOOKUP(2, 1 / ($AD$1:INDIRECT("$AD$"&amp;ROW($AD147)-1) &lt;&gt; ""),ROW($AD$1:INDIRECT("$AD$"&amp;ROW($AD147)-1)))), 'EV and Base'!$A$1:$N$671, 4, FALSE))))</f>
        <v>36</v>
      </c>
      <c r="AE147" s="2" cm="1">
        <f t="array" aca="1" ref="AE147" ca="1">IF(NOT(ISNUMBER(INDEX($A:$A,LOOKUP(2,1/($A$1:INDIRECT("$A$"&amp;ROW($A147))&lt;&gt;""),ROW($A$1:INDIRECT("$A$"&amp;ROW($A147)))),1))),"",
INDEX($AE:$AE,LOOKUP(2,1/($AE$1:INDIRECT("$AE$"&amp;ROW($AE147)-1)&lt;&gt;""),ROW($AE$1:INDIRECT("$AE$"&amp;ROW($AE147)-1))),1)+
IF(INDEX($AC:$AC,LOOKUP(2,1/($AC$1:INDIRECT("$AC$"&amp;ROW($AC147)-1)&lt;&gt;""),ROW($AC$1:INDIRECT("$AC$"&amp;ROW($AC147)-1))),1)+
INDEX($AD:$AD,LOOKUP(2,1/($AD$1:INDIRECT("$AD$"&amp;ROW($AD147)-1)&lt;&gt;""),ROW($AD$1:INDIRECT("$AD$"&amp;ROW($AD147)-1))),1)+
INDEX($AE:$AE,LOOKUP(2,1/($AE$1:INDIRECT("$AE$"&amp;ROW($AE147)-1)&lt;&gt;""),ROW($AE$1:INDIRECT("$AE$"&amp;ROW($AD147)-1))),1)+
INDEX($AE:$AF,LOOKUP(2,1/($AF$1:INDIRECT("$AF$"&amp;ROW($AF147)-1)&lt;&gt;""),ROW($AF$1:INDIRECT("$AF$"&amp;ROW($AD147)-1))),1)+
INDEX($AG:$AG,LOOKUP(2,1/($AG$1:INDIRECT("$AG$"&amp;ROW($AG147)-1)&lt;&gt;""),ROW($AG$1:INDIRECT("$AG$"&amp;ROW($AD147)-1))),1)+
INDEX($AH:$AH,LOOKUP(2,1/($AH$1:INDIRECT("$AH$"&amp;ROW($AH147)-1)&lt;&gt;""),ROW($AH$1:INDIRECT("$AH$"&amp;ROW($AD147)-1))),1)&gt;=510,0,
IF(INDEX($AE:$AE,LOOKUP(2,1/($AE$1:INDIRECT("$AE$"&amp;ROW($AE147)-1)&lt;&gt;""),ROW($AE$1:INDIRECT("$AE$"&amp;ROW($AE147)-1))),1)&gt;=255,0,
VLOOKUP(INDIRECT("$G$"&amp;LOOKUP(2,1/($AE$1:INDIRECT("$AE$"&amp;ROW($AE147)-1)&lt;&gt;""),ROW($AE$1:INDIRECT("$AE$"&amp;ROW($AE147)-1)))),'EV and Base'!$A$1:$N$671,5,FALSE))))</f>
        <v>7</v>
      </c>
      <c r="AF147" s="2" cm="1">
        <f t="array" aca="1" ref="AF147" ca="1">IF(NOT(ISNUMBER(INDEX($A:$A, LOOKUP(2, 1 / ($A$1:INDIRECT("$A$"&amp;ROW($A147)) &lt;&gt; ""),ROW($A$1:INDIRECT("$A$"&amp;ROW($A147)))), 1))), "",
INDEX($AF:$AF, LOOKUP(2, 1 / ($AF$1:INDIRECT("$AF$"&amp;ROW($AF147)-1) &lt;&gt; ""),ROW($AF$1:INDIRECT("$AF$"&amp;ROW($AF147)-1))), 1)+
IF(INDEX($AC:$AC, LOOKUP(2, 1 / ($AC$1:INDIRECT("$AC$"&amp;ROW($AC147)-1) &lt;&gt; ""),ROW($AC$1:INDIRECT("$AC$"&amp;ROW($AC147)-1))), 1)+
INDEX($AD:$AD, LOOKUP(2, 1 / ($AD$1:INDIRECT("$AD$"&amp;ROW($AD147)-1) &lt;&gt; ""),ROW($AD$1:INDIRECT("$AD$"&amp;ROW($AD147)-1))), 1)+
INDEX($AE:$AE, LOOKUP(2, 1 / ($AE$1:INDIRECT("$AE$"&amp;ROW($AE147)-1) &lt;&gt; ""),ROW($AE$1:INDIRECT("$AE$"&amp;ROW($AD147)-1))), 1)+
INDEX($AE:$AF, LOOKUP(2, 1 / ($AF$1:INDIRECT("$AF$"&amp;ROW($AF147)-1) &lt;&gt; ""),ROW($AF$1:INDIRECT("$AF$"&amp;ROW($AD147)-1))), 1)+
INDEX($AG:$AG, LOOKUP(2, 1 / ($AG$1:INDIRECT("$AG$"&amp;ROW($AG147)-1) &lt;&gt; ""),ROW($AG$1:INDIRECT("$AG$"&amp;ROW($AD147)-1))), 1)+
INDEX($AH:$AH, LOOKUP(2, 1 / ($AH$1:INDIRECT("$AH$"&amp;ROW($AH147)-1) &lt;&gt; ""),ROW($AH$1:INDIRECT("$AH$"&amp;ROW($AD147)-1))), 1)&gt;=510,0,
IF(INDEX($AF:$AF, LOOKUP(2, 1 / ($AF$1:INDIRECT("$AF$"&amp;ROW($AF147)-1) &lt;&gt; ""),ROW($AF$1:INDIRECT("$AF$"&amp;ROW($AF147)-1))), 1)&gt;=255,0,
VLOOKUP(INDIRECT("$G$"&amp;LOOKUP(2, 1 / ($AF$1:INDIRECT("$AF$"&amp;ROW($AF147)-1) &lt;&gt; ""),ROW($AF$1:INDIRECT("$AF$"&amp;ROW($AF147)-1)))), 'EV and Base'!$A$1:$N$671, 6, FALSE))))</f>
        <v>3</v>
      </c>
      <c r="AG147" s="2" cm="1">
        <f t="array" aca="1" ref="AG147" ca="1">IF(NOT(ISNUMBER(INDEX($A:$A, LOOKUP(2, 1 / ($A$1:INDIRECT("$A$"&amp;ROW($A147)) &lt;&gt; ""),ROW($A$1:INDIRECT("$A$"&amp;ROW($A147)))), 1))), "",
INDEX($AG:$AG, LOOKUP(2, 1 / ($AG$1:INDIRECT("$AG$"&amp;ROW($AG147)-1) &lt;&gt; ""),ROW($AG$1:INDIRECT("$AG$"&amp;ROW($AG147)-1))), 1)+
IF(INDEX($AC:$AC, LOOKUP(2, 1 / ($AC$1:INDIRECT("$AC$"&amp;ROW($AC147)-1) &lt;&gt; ""),ROW($AC$1:INDIRECT("$AC$"&amp;ROW($AC147)-1))), 1)+
INDEX($AD:$AD, LOOKUP(2, 1 / ($AD$1:INDIRECT("$AD$"&amp;ROW($AD147)-1) &lt;&gt; ""),ROW($AD$1:INDIRECT("$AD$"&amp;ROW($AD147)-1))), 1)+
INDEX($AE:$AE, LOOKUP(2, 1 / ($AE$1:INDIRECT("$AE$"&amp;ROW($AE147)-1) &lt;&gt; ""),ROW($AE$1:INDIRECT("$AE$"&amp;ROW($AD147)-1))), 1)+
INDEX($AE:$AF, LOOKUP(2, 1 / ($AF$1:INDIRECT("$AF$"&amp;ROW($AF147)-1) &lt;&gt; ""),ROW($AF$1:INDIRECT("$AF$"&amp;ROW($AD147)-1))), 1)+
INDEX($AG:$AG, LOOKUP(2, 1 / ($AG$1:INDIRECT("$AG$"&amp;ROW($AG147)-1) &lt;&gt; ""),ROW($AG$1:INDIRECT("$AG$"&amp;ROW($AD147)-1))), 1)+
INDEX($AH:$AH, LOOKUP(2, 1 / ($AH$1:INDIRECT("$AH$"&amp;ROW($AH147)-1) &lt;&gt; ""),ROW($AH$1:INDIRECT("$AH$"&amp;ROW($AD147)-1))), 1)&gt;=510,0,
IF(INDEX($AG:$AG, LOOKUP(2, 1 / ($AG$1:INDIRECT("$AG$"&amp;ROW($AG147)-1) &lt;&gt; ""),ROW($AG$1:INDIRECT("$AG$"&amp;ROW($AG147)-1))), 1)&gt;=255,0,
VLOOKUP(INDIRECT("$G$"&amp;LOOKUP(2, 1 / ($AG$1:INDIRECT("$AG$"&amp;ROW($AG147)-1) &lt;&gt; ""),ROW($AG$1:INDIRECT("$AG$"&amp;ROW($AG147)-1)))), 'EV and Base'!$A$1:$N$671, 7, FALSE))))</f>
        <v>0</v>
      </c>
      <c r="AH147" s="24" cm="1">
        <f t="array" aca="1" ref="AH147" ca="1">IF(NOT(ISNUMBER(INDEX($A:$A,LOOKUP(2,1/($A$1:INDIRECT("$A$"&amp;ROW($A147))&lt;&gt;""),ROW($A$1:INDIRECT("$A$"&amp;ROW($A147)))),1))),"",
INDEX($AH:$AH,LOOKUP(2,1/($AH$1:INDIRECT("$AH$"&amp;ROW($AH147)-1)&lt;&gt;""),ROW($AH$1:INDIRECT("$AH$"&amp;ROW($AH147)-1))),1)+
IF(INDEX($AC:$AC,LOOKUP(2,1/($AC$1:INDIRECT("$AC$"&amp;ROW($AC147)-1)&lt;&gt;""),ROW($AC$1:INDIRECT("$AC$"&amp;ROW($AC147)-1))),1)+
INDEX($AD:$AD,LOOKUP(2,1/($AD$1:INDIRECT("$AD$"&amp;ROW($AD147)-1)&lt;&gt;""),ROW($AD$1:INDIRECT("$AD$"&amp;ROW($AD147)-1))),1)+
INDEX($AE:$AE,LOOKUP(2,1/($AE$1:INDIRECT("$AE$"&amp;ROW($AE147)-1)&lt;&gt;""),ROW($AE$1:INDIRECT("$AE$"&amp;ROW($AD147)-1))),1)+
INDEX($AE:$AF,LOOKUP(2,1/($AF$1:INDIRECT("$AF$"&amp;ROW($AF147)-1)&lt;&gt;""),ROW($AF$1:INDIRECT("$AF$"&amp;ROW($AD147)-1))),1)+
INDEX($AG:$AG,LOOKUP(2,1/($AG$1:INDIRECT("$AG$"&amp;ROW($AG147)-1)&lt;&gt;""),ROW($AG$1:INDIRECT("$AG$"&amp;ROW($AD147)-1))),1)+
INDEX($AH:$AH,LOOKUP(2,1/($AH$1:INDIRECT("$AH$"&amp;ROW($AH147)-1)&lt;&gt;""),ROW($AH$1:INDIRECT("$AH$"&amp;ROW($AD147)-1))),1)&gt;=510,0,
IF(INDEX($AH:$AH,LOOKUP(2,1/($AH$1:INDIRECT("$AH$"&amp;ROW($AH147)-1)&lt;&gt;""),ROW($AH$1:INDIRECT("$AH$"&amp;ROW($AH147)-1))),1)&gt;=255,0,
VLOOKUP(INDIRECT("$G$"&amp;LOOKUP(2,1/($AH$1:INDIRECT("$AH$"&amp;ROW($AH147)-1)&lt;&gt;""),ROW($AH$1:INDIRECT("$AH$"&amp;ROW($AH147)-1)))),'EV and Base'!$A$1:$N$671,8,FALSE))))</f>
        <v>17</v>
      </c>
      <c r="AI147" s="29" cm="1">
        <f t="array" aca="1" ref="AI147" ca="1">IF(NOT(ISNUMBER(INDEX($A:$A,LOOKUP(2,1/($A$1:INDIRECT("$A$"&amp;ROW($A147))&lt;&gt;""),ROW($A$1:INDIRECT("$A$"&amp;ROW($A147)))),1))),"",
ROUNDDOWN((((2*VLOOKUP($AA147,'EV and Base'!$A$1:$N$671,9,FALSE))+31+ROUNDDOWN($AC147/4,0))*$AB147)/100,0)+$AB147+10)</f>
        <v>83</v>
      </c>
      <c r="AJ147" s="21" cm="1">
        <f t="array" aca="1" ref="AJ147" ca="1">IF(NOT(ISNUMBER(INDEX($A:$A, LOOKUP(2, 1 / ($A$1:INDIRECT("$A$"&amp;ROW($A147)) &lt;&gt; ""),ROW($A$1:INDIRECT("$A$"&amp;ROW($A147)))), 1))), "",
ROUNDDOWN((ROUNDDOWN((((2*VLOOKUP($AA147, 'EV and Base'!$A$1:$N$671, 10, FALSE))+31+ROUNDDOWN($AD147/4, 0))*$AB147)/100, 0)+5)*1.1, 0))</f>
        <v>67</v>
      </c>
      <c r="AK147" s="21" t="str" cm="1">
        <f t="array" aca="1" ref="AK147" ca="1">IF(NOT(ISNUMBER(INDEX($A:$A, LOOKUP(2, 1 / ($A$1:INDIRECT("$A$"&amp;ROW($A147)) &lt;&gt; ""),ROW($A$1:INDIRECT("$A$"&amp;ROW($A147)))), 1))), "",
ROUNDDOWN((ROUNDDOWN((((2*VLOOKUP($AA147, 'EV and Base'!$A$1:$N$671, 11, FALSE))+30+ROUNDDOWN($AE147/4, 0))*$AB147)/100, 0)+5), 0)
&amp;"-"&amp;
ROUNDDOWN((ROUNDDOWN((((2*VLOOKUP($AA147, 'EV and Base'!$A$1:$N$671, 11, FALSE))+31+ROUNDDOWN($AE147/4, 0))*$AB147)/100, 0)+5), 0))</f>
        <v>50-50</v>
      </c>
      <c r="AL147" s="21" t="str" cm="1">
        <f t="array" aca="1" ref="AL147" ca="1">IF(NOT(ISNUMBER(INDEX($A:$A, LOOKUP(2, 1 / ($A$1:INDIRECT("$A$"&amp;ROW($A147)) &lt;&gt; ""),ROW($A$1:INDIRECT("$A$"&amp;ROW($A147)))), 1))), "",
ROUNDDOWN((ROUNDDOWN((((2*VLOOKUP($AA147, 'EV and Base'!$A$1:$N$671, 12, FALSE))+0+ROUNDDOWN($AF147/4, 0))*$AB147)/100, 0)+5)*0.9, 0)
&amp;"-"&amp;
ROUNDDOWN((ROUNDDOWN((((2*VLOOKUP($AA147, 'EV and Base'!$A$1:$N$671, 12, FALSE))+31+ROUNDDOWN($AF147/4, 0))*$AB147)/100, 0)+5)*0.9, 0))</f>
        <v>21-29</v>
      </c>
      <c r="AM147" s="21" t="str" cm="1">
        <f t="array" aca="1" ref="AM147" ca="1">IF(NOT(ISNUMBER(INDEX($A:$A, LOOKUP(2, 1 / ($A$1:INDIRECT("$A$"&amp;ROW($A147)) &lt;&gt; ""),ROW($A$1:INDIRECT("$A$"&amp;ROW($A147)))), 1))), "",
ROUNDDOWN((ROUNDDOWN((((2*VLOOKUP($AA147, 'EV and Base'!$A$1:$N$671, 13, FALSE))+30+ROUNDDOWN($AG147/4, 0))*$AB147)/100, 0)+5), 0)
&amp;"-"&amp;
ROUNDDOWN((ROUNDDOWN((((2*VLOOKUP($AA147, 'EV and Base'!$A$1:$N$671, 13, FALSE))+31+ROUNDDOWN($AG147/4, 0))*$AB147)/100, 0)+5), 0))</f>
        <v>49-50</v>
      </c>
      <c r="AN147" s="25" cm="1">
        <f t="array" aca="1" ref="AN147" ca="1">IF(NOT(ISNUMBER(INDEX($A:$A, LOOKUP(2, 1 / ($A$1:INDIRECT("$A$"&amp;ROW($A147)) &lt;&gt; ""),ROW($A$1:INDIRECT("$A$"&amp;ROW($A147)))), 1))), "",
ROUNDDOWN((ROUNDDOWN((((2*VLOOKUP($AA147, 'EV and Base'!$A$1:$N$671, 14, FALSE))+31+ROUNDDOWN($AH147/4, 0))*$AB147)/100, 0)+5), 0))</f>
        <v>48</v>
      </c>
      <c r="AO147" s="23" cm="1">
        <f t="array" aca="1" ref="AO147" ca="1">IF(NOT(ISNUMBER(INDEX($A:$A, LOOKUP(2, 1 / ($A$1:INDIRECT("$A$"&amp;ROW($A147)) &lt;&gt; ""),ROW($A$1:INDIRECT("$A$"&amp;ROW($A147)))), 1))), "",
ROUNDDOWN((((2*VLOOKUP($AA147, 'EV and Base'!$A$1:$N$671, 9, FALSE))+31+ROUNDDOWN($AC147/4, 0))*$AB147)/100, 0)+$AB147+10)</f>
        <v>83</v>
      </c>
      <c r="AP147" s="2" cm="1">
        <f t="array" aca="1" ref="AP147" ca="1">IF(NOT(ISNUMBER(INDEX($A:$A, LOOKUP(2, 1 / ($A$1:INDIRECT("$A$"&amp;ROW($A147)) &lt;&gt; ""),ROW($A$1:INDIRECT("$A$"&amp;ROW($A147)))), 1))), "",
ROUNDDOWN((ROUNDDOWN((((2*VLOOKUP($AA147, 'EV and Base'!$A$1:$N$671, 10, FALSE))+31+ROUNDDOWN($AD147/4, 0))*$AB147)/100, 0)+5)*1.1, 0))</f>
        <v>67</v>
      </c>
      <c r="AQ147" s="2" cm="1">
        <f t="array" aca="1" ref="AQ147" ca="1">IF(NOT(ISNUMBER(INDEX($A:$A, LOOKUP(2, 1 / ($A$1:INDIRECT("$A$"&amp;ROW($A147)) &lt;&gt; ""),ROW($A$1:INDIRECT("$A$"&amp;ROW($A147)))), 1))), "",
ROUNDDOWN((ROUNDDOWN((((2*VLOOKUP($AA147, 'EV and Base'!$A$1:$N$671, 11, FALSE))+$AV$2+ROUNDDOWN($AE147/4, 0))*$AB147)/100, 0)+5), 0))</f>
        <v>50</v>
      </c>
      <c r="AR147" s="22" cm="1">
        <f t="array" aca="1" ref="AR147" ca="1">IF(NOT(ISNUMBER(INDEX($A:$A, LOOKUP(2, 1 / ($A$1:INDIRECT("$A$"&amp;ROW($A147)) &lt;&gt; ""),ROW($A$1:INDIRECT("$A$"&amp;ROW($A147)))), 1))), "",
ROUNDDOWN((ROUNDDOWN((((2*VLOOKUP($AA147, 'EV and Base'!$A$1:$N$671, 12, FALSE))+$AW$2+ROUNDDOWN($AF147/4, 0))*$AB147)/100, 0)+5)*0.9, 0))</f>
        <v>26</v>
      </c>
      <c r="AS147" s="2" cm="1">
        <f t="array" aca="1" ref="AS147" ca="1">IF(NOT(ISNUMBER(INDEX($A:$A, LOOKUP(2, 1 / ($A$1:INDIRECT("$A$"&amp;ROW($A147)) &lt;&gt; ""),ROW($A$1:INDIRECT("$A$"&amp;ROW($A147)))), 1))), "",
ROUNDDOWN((ROUNDDOWN((((2*VLOOKUP($AA147, 'EV and Base'!$A$1:$N$671, 13, FALSE))+$AX$2+ROUNDDOWN($AG147/4, 0))*$AB147)/100, 0)+5), 0))</f>
        <v>50</v>
      </c>
      <c r="AT147" s="24" cm="1">
        <f t="array" aca="1" ref="AT147" ca="1">IF(NOT(ISNUMBER(INDEX($A:$A, LOOKUP(2, 1 / ($A$1:INDIRECT("$A$"&amp;ROW($A147)) &lt;&gt; ""),ROW($A$1:INDIRECT("$A$"&amp;ROW($A147)))), 1))), "",
ROUNDDOWN((ROUNDDOWN((((2*VLOOKUP($AA147, 'EV and Base'!$A$1:$N$671, 14, FALSE))+31+ROUNDDOWN($AH147/4, 0))*$AB147)/100, 0)+5), 0))</f>
        <v>48</v>
      </c>
      <c r="AU147" s="28">
        <v>175</v>
      </c>
      <c r="AY147" cm="1">
        <f t="array" aca="1" ref="AY147" ca="1">IF(NOT(ISNUMBER(INDEX($A:$A,LOOKUP(2,1/($A$1:INDIRECT("$A$"&amp;ROW($A147))&lt;&gt;""),ROW($A$1:INDIRECT("$A$"&amp;ROW($A147)))),1))),"",
INDEX($AY:$AY,LOOKUP(2,1/($AY$1:INDIRECT("$AY$"&amp;ROW($AY147)-1)&lt;&gt;""),ROW($AY$1:INDIRECT("$AY$"&amp;ROW($AY147)-1))),1)+$BL147)</f>
        <v>17272</v>
      </c>
      <c r="AZ147" s="3" cm="1">
        <f t="array" aca="1" ref="AZ147" ca="1">IF(NOT(ISNUMBER(INDEX($A:$A, LOOKUP(2, 1 / ($A$1:INDIRECT("$A$"&amp;ROW($A147)) &lt;&gt; ""),ROW($A$1:INDIRECT("$A$"&amp;ROW($A147)))), 1))), "",
VLOOKUP(INDIRECT("$G$"&amp;LOOKUP(2, 1 / ($AY$1:INDIRECT("$AY$"&amp;ROW($AY147)-1) &lt;&gt; ""),ROW($AY$1:INDIRECT("$AY$"&amp;ROW($AY147)-1)))),'EV and Base'!A142:N812,2,FALSE))</f>
        <v>66</v>
      </c>
      <c r="BA147" s="3" cm="1">
        <f t="array" aca="1" ref="BA147" ca="1">IF(NOT(ISNUMBER(INDEX($A:$A, LOOKUP(2, 1 / ($A$1:INDIRECT("$A$"&amp;ROW($A147)) &lt;&gt; ""),ROW($A$1:INDIRECT("$A$"&amp;ROW($A147)))), 1))), "",
INDIRECT("$I$"&amp;LOOKUP(2, 1 / ($AY$1:INDIRECT("$AY$"&amp;ROW($AY147)-1) &lt;&gt; ""),ROW($AY$1:INDIRECT("$AY$"&amp;ROW($AY147)-1)))))</f>
        <v>18</v>
      </c>
      <c r="BB147" s="1" cm="1">
        <f t="array" aca="1" ref="BB147" ca="1">IF(NOT(ISNUMBER(INDEX($A:$A, LOOKUP(2, 1 / ($A$1:INDIRECT("$A$"&amp;ROW($A147)) &lt;&gt; ""),ROW($A$1:INDIRECT("$A$"&amp;ROW($A147)))), 1))), "",
INDIRECT("$AB$"&amp;LOOKUP(2, 1 / ($AY$1:INDIRECT("$AY$"&amp;ROW($AY147)-1) &lt;&gt; ""),ROW($AY$1:INDIRECT("$AY$"&amp;ROW($AY147)-1)))))</f>
        <v>27</v>
      </c>
      <c r="BC147" s="3" cm="1">
        <f t="array" aca="1" ref="BC147" ca="1">IF(NOT(ISNUMBER(INDEX($A:$A,LOOKUP(2,1/($A$1:INDIRECT("$A$"&amp;ROW($A147))&lt;&gt;""),ROW($A$1:INDIRECT("$A$"&amp;ROW($A147)))),1))),"",
$BA147+$BA147+10)</f>
        <v>46</v>
      </c>
      <c r="BD147" s="3" cm="1">
        <f t="array" aca="1" ref="BD147" ca="1">IF(NOT(ISNUMBER(INDEX($A:$A,LOOKUP(2,1/($A$1:INDIRECT("$A$"&amp;ROW($A147))&lt;&gt;""),ROW($A$1:INDIRECT("$A$"&amp;ROW($A147)))),1))),"",
$BA147+$BB147+10)</f>
        <v>55</v>
      </c>
      <c r="BE147" s="3" cm="1">
        <f t="array" aca="1" ref="BE147" ca="1">IF(NOT(ISNUMBER(INDEX($A:$A,LOOKUP(2,1/($A$1:INDIRECT("$A$"&amp;ROW($A147))&lt;&gt;""),ROW($A$1:INDIRECT("$A$"&amp;ROW($A147)))),1))),"",
$BC147*$BC147)</f>
        <v>2116</v>
      </c>
      <c r="BF147" s="3" cm="1">
        <f t="array" aca="1" ref="BF147" ca="1">IF(NOT(ISNUMBER(INDEX($A:$A,LOOKUP(2,1/($A$1:INDIRECT("$A$"&amp;ROW($A147))&lt;&gt;""),ROW($A$1:INDIRECT("$A$"&amp;ROW($A147)))),1))),"",
$BD147*$BD147)</f>
        <v>3025</v>
      </c>
      <c r="BG147" s="3" cm="1">
        <f t="array" aca="1" ref="BG147" ca="1">IF(NOT(ISNUMBER(INDEX($A:$A,LOOKUP(2,1/($A$1:INDIRECT("$A$"&amp;ROW($A147))&lt;&gt;""),ROW($A$1:INDIRECT("$A$"&amp;ROW($A147)))),1))),"",
_xlfn.FLOOR.MATH(1.5*_xlfn.FLOOR.MATH($AZ147*BA147/5)))</f>
        <v>355</v>
      </c>
      <c r="BH147" s="3" cm="1">
        <f t="array" aca="1" ref="BH147" ca="1">IF(NOT(ISNUMBER(INDEX($A:$A, LOOKUP(2, 1 / ($A$1:INDIRECT("$A$"&amp;ROW($A147)) &lt;&gt; ""),ROW($A$1:INDIRECT("$A$"&amp;ROW($A147)))), 1))), "",
_xlfn.FLOOR.MATH($BG147/IF(OR(INDIRECT("$C$"&amp;LOOKUP(2, 1 / ($AY$1:INDIRECT("$AY$"&amp;ROW($AY147)-1) &lt;&gt; ""),ROW($AY$1:INDIRECT("$AY$"&amp;ROW($AY147)-1))))="Multi",
INDIRECT("$C$"&amp;LOOKUP(2, 1 / ($AY$1:INDIRECT("$AY$"&amp;ROW($AY147)-1) &lt;&gt; ""),ROW($AY$1:INDIRECT("$AY$"&amp;ROW($AY147)-1))))="Double"),2,1)))</f>
        <v>355</v>
      </c>
      <c r="BI147" s="3" cm="1">
        <f t="array" aca="1" ref="BI147" ca="1">IF(NOT(ISNUMBER(INDEX($A:$A,LOOKUP(2,1/($A$1:INDIRECT("$A$"&amp;ROW($A147))&lt;&gt;""),ROW($A$1:INDIRECT("$A$"&amp;ROW($A147)))),1))),"",
VLOOKUP($BC147,GameFreakSQRT!$A$1:$B$200,2,FALSE))</f>
        <v>27780</v>
      </c>
      <c r="BJ147" s="3" cm="1">
        <f t="array" aca="1" ref="BJ147" ca="1">IF(NOT(ISNUMBER(INDEX($A:$A,LOOKUP(2,1/($A$1:INDIRECT("$A$"&amp;ROW($A147))&lt;&gt;""),ROW($A$1:INDIRECT("$A$"&amp;ROW($A147)))),1))),"",
VLOOKUP($BD147,GameFreakSQRT!$A$1:$B$200,2,FALSE))</f>
        <v>30377</v>
      </c>
      <c r="BK147" s="3" cm="1">
        <f t="array" aca="1" ref="BK147" ca="1">IF(NOT(ISNUMBER(INDEX($A:$A,LOOKUP(2,1/($A$1:INDIRECT("$A$"&amp;ROW($A147))&lt;&gt;""),ROW($A$1:INDIRECT("$A$"&amp;ROW($A147)))),1))),"",
_xlfn.FLOOR.MATH((($BI147*$BE147)*$BH147)/($BJ147*$BF147))+1)</f>
        <v>228</v>
      </c>
      <c r="BL147" s="3" cm="1">
        <f t="array" aca="1" ref="BL147" ca="1">IF(NOT(ISNUMBER(INDEX($A:$A,LOOKUP(2,1/($A$1:INDIRECT("$A$"&amp;ROW($A147))&lt;&gt;""),ROW($A$1:INDIRECT("$A$"&amp;ROW($A147)))),1))),"",
_xlfn.FLOOR.MATH($BK147*IF(NOT(INDIRECT("$Z$"&amp;LOOKUP(2, 1 / ($AY$1:INDIRECT("$AY$"&amp;ROW($AY147)-1) &lt;&gt; ""),ROW($AY$1:INDIRECT("$AY$"&amp;ROW($AY147)-1))))=""),1.5,1)))</f>
        <v>228</v>
      </c>
      <c r="BM147" s="3" cm="1">
        <f t="array" aca="1" ref="BM147" ca="1">IF(NOT(ISNUMBER(INDEX($A:$A, LOOKUP(2, 1 / ($A$1:INDIRECT("$A$"&amp;ROW($A147)) &lt;&gt; ""),ROW($A$1:INDIRECT("$A$"&amp;ROW($A147)))), 1))), "",
INDIRECT("$Y$"&amp;LOOKUP(2, 1 / ($AY$1:INDIRECT("$AY$"&amp;ROW($AY147)-1) &lt;&gt; ""),ROW($AY$1:INDIRECT("$AY$"&amp;ROW($AY147)-1)))))</f>
        <v>228</v>
      </c>
      <c r="BN147" s="3" t="b">
        <f t="shared" ca="1" si="16"/>
        <v>1</v>
      </c>
      <c r="CT147" s="3" cm="1">
        <f t="array" aca="1" ref="CT147" ca="1">IF(NOT(ISNUMBER(INDEX($A:$A, LOOKUP(2, 1 / ($A$1:INDIRECT("$A$"&amp;ROW($A147)) &lt;&gt; ""),ROW($A$1:INDIRECT("$A$"&amp;ROW($A147)))), 1))), "",
$AY147-INDEX($AY:$AY, LOOKUP(2, 1 / ($AY$1:INDIRECT("$AV$"&amp;ROW($AY147)-1) &lt;&gt; ""),ROW($AY$1:INDIRECT("$AV$"&amp;ROW($AY147)-1))), 1))</f>
        <v>17272</v>
      </c>
      <c r="CU147" s="3" cm="1">
        <f t="array" aca="1" ref="CU147" ca="1">IF(NOT(ISNUMBER(INDEX($A:$A, LOOKUP(2, 1 / ($A$1:INDIRECT("$A$"&amp;ROW($A147)) &lt;&gt; ""),ROW($A$1:INDIRECT("$A$"&amp;ROW($A147)))), 1))), "",
INDEX($Y:$Y, LOOKUP(2, 1 / ($Y$1:INDIRECT("$Y$"&amp;ROW($Y147)-1) &lt;&gt; ""),ROW($Y$1:INDIRECT("$Y$"&amp;ROW($Y147)-1))), 1))</f>
        <v>228</v>
      </c>
      <c r="CV147" s="1">
        <f ca="1">IFERROR(VLOOKUP($AY147, 'Medium-Slow'!$A$1:$B$101, 2, TRUE),"")</f>
        <v>28</v>
      </c>
    </row>
    <row r="148" spans="1:100" x14ac:dyDescent="0.45">
      <c r="A148" s="69"/>
      <c r="B148" s="69"/>
      <c r="C148" s="69" t="str">
        <f t="shared" ref="C148:C150" si="17">$C147</f>
        <v>Single</v>
      </c>
      <c r="D148" s="69"/>
      <c r="E148" s="69"/>
      <c r="F148" s="56">
        <v>3</v>
      </c>
      <c r="G148" s="2" t="s">
        <v>334</v>
      </c>
      <c r="H148" s="2" t="s">
        <v>50</v>
      </c>
      <c r="I148" s="2">
        <v>22</v>
      </c>
      <c r="J148" s="2" t="s">
        <v>51</v>
      </c>
      <c r="K148" s="2" t="s">
        <v>335</v>
      </c>
      <c r="L148" s="2" t="s">
        <v>53</v>
      </c>
      <c r="M148" s="2" t="s">
        <v>288</v>
      </c>
      <c r="N148" s="2" t="s">
        <v>163</v>
      </c>
      <c r="O148" s="2" t="s">
        <v>336</v>
      </c>
      <c r="P148" s="2" t="s">
        <v>337</v>
      </c>
      <c r="Q148" s="2">
        <v>18</v>
      </c>
      <c r="R148" s="2">
        <f>_xlfn.FLOOR.MATH((((2*VLOOKUP(G148, 'EV and Base'!$A$1:$N$671, 9, FALSE))+$Q148)*$I148)/100)+$I148+10</f>
        <v>57</v>
      </c>
      <c r="S148" s="2">
        <f>_xlfn.FLOOR.MATH((_xlfn.FLOOR.MATH((((2*VLOOKUP($G148, 'EV and Base'!$A$1:$N$671, 10, FALSE))+$Q148)*$I148)/100)+5)*
IF(OR($J148="Lonely", $J148="Brave", $J148="Adamant", $J148="Naughty"), 1.1,
IF(OR($J148="Bold", $J148="Timid", $J148="Modest", $J148="Calm"), 0.9, 1)))</f>
        <v>41</v>
      </c>
      <c r="T148" s="2">
        <f>_xlfn.FLOOR.MATH((_xlfn.FLOOR.MATH((((2*VLOOKUP($G148, 'EV and Base'!$A$1:$N$671, 11, FALSE))+$Q148)*$I148)/100)+5)*
IF(OR($J148="Bold", $J148="Relaxed", $J148="Impish", $J148="Lax"), 1.1,
IF(OR($J148="Lonely", $J148="Hasty", $J148="Mild", $J148="Gentle"), 0.9, 1)))</f>
        <v>42</v>
      </c>
      <c r="U148" s="2">
        <f>_xlfn.FLOOR.MATH((_xlfn.FLOOR.MATH((((2*VLOOKUP($G148, 'EV and Base'!$A$1:$N$671, 12, FALSE))+$Q148)*$I148)/100)+5)*
IF(OR($J148="Modest", $J148="Mild", $J148="Quiet", $J148="Rash"), 1.1,
IF(OR($J148="Adamant", $J148="Impish", $J148="Jolly", $J148="Careful"), 0.9, 1)))</f>
        <v>24</v>
      </c>
      <c r="V148" s="2">
        <f>_xlfn.FLOOR.MATH((_xlfn.FLOOR.MATH((((2*VLOOKUP($G148, 'EV and Base'!$A$1:$N$671, 13, FALSE))+$Q148)*$I148)/100)+5)*
IF(OR($J148="Calm", $J148="Gentle", $J148="Sassy", $J148="Careful"), 1.1,
IF(OR($J148="Naughty", $J148="Lax", $J148="Naive", $J148="Rash"), 0.9, 1)))</f>
        <v>35</v>
      </c>
      <c r="W148" s="2">
        <f>_xlfn.FLOOR.MATH((_xlfn.FLOOR.MATH((((2*VLOOKUP($G148, 'EV and Base'!$A$1:$N$671, 14, FALSE))+$Q148)*$I148)/100)+5)*
IF(OR($J148="Timid", $J148="Hasty", $J148="Jolly", $J148="Naive"), 1.1,
IF(OR($J148="Brave", $J148="Relaxed", $J148="Quiet", $J148="Sassy"), 0.9, 1)))</f>
        <v>30</v>
      </c>
      <c r="X148" s="69"/>
      <c r="Y148" s="1">
        <v>356</v>
      </c>
      <c r="AA148" s="23" t="str" cm="1">
        <f t="array" aca="1" ref="AA148" ca="1">IF(NOT(ISNUMBER(INDEX($A:$A,LOOKUP(2,1/($A$1:INDIRECT("$A$"&amp;ROW($A148))&lt;&gt;""),ROW($A$1:INDIRECT("$A$"&amp;ROW($A148)))),1))),"",
IF(NOT(ISNUMBER($A148)),$AA147,
IF($AB148&lt;16,"Lillipup",
IF($AB148&lt;32,"Herdier",
"Stoutland"))))</f>
        <v>Herdier</v>
      </c>
      <c r="AB148" s="25" cm="1">
        <f t="array" aca="1" ref="AB148" ca="1">IF(NOT(ISNUMBER(INDEX($A:$A, LOOKUP(2, 1 / ($A$1:INDIRECT("$A$"&amp;ROW($A148)) &lt;&gt; ""),ROW($A$1:INDIRECT("$A$"&amp;ROW($A148)))), 1))), "",
VLOOKUP($AY148,'Medium-Slow'!$A$1:$B$101,2,TRUE))</f>
        <v>28</v>
      </c>
      <c r="AC148" s="23" cm="1">
        <f t="array" aca="1" ref="AC148" ca="1">IF(NOT(ISNUMBER(INDEX($A:$A, LOOKUP(2, 1 / ($A$1:INDIRECT("$A$"&amp;ROW($A148)) &lt;&gt; ""),ROW($A$1:INDIRECT("$A$"&amp;ROW($A148)))), 1))), "",
INDEX($AC:$AC, LOOKUP(2, 1 / ($AC$1:INDIRECT("$AC$"&amp;ROW($AC148)-1) &lt;&gt; ""),ROW($AC$1:INDIRECT("$AC$"&amp;ROW($AC148)-1))), 1)+
IF(INDEX($AC:$AC, LOOKUP(2, 1 / ($AC$1:INDIRECT("$AC$"&amp;ROW($AC148)-1) &lt;&gt; ""),ROW($AC$1:INDIRECT("$AC$"&amp;ROW($AC148)-1))), 1)+
INDEX($AD:$AD, LOOKUP(2, 1 / ($AD$1:INDIRECT("$AD$"&amp;ROW($AD148)-1) &lt;&gt; ""),ROW($AD$1:INDIRECT("$AD$"&amp;ROW($AD148)-1))), 1)+
INDEX($AE:$AE, LOOKUP(2, 1 / ($AE$1:INDIRECT("$AE$"&amp;ROW($AE148)-1) &lt;&gt; ""),ROW($AE$1:INDIRECT("$AE$"&amp;ROW($AD148)-1))), 1)+
INDEX($AE:$AF, LOOKUP(2, 1 / ($AF$1:INDIRECT("$AF$"&amp;ROW($AF148)-1) &lt;&gt; ""),ROW($AF$1:INDIRECT("$AF$"&amp;ROW($AD148)-1))), 1)+
INDEX($AG:$AG, LOOKUP(2, 1 / ($AG$1:INDIRECT("$AG$"&amp;ROW($AG148)-1) &lt;&gt; ""),ROW($AG$1:INDIRECT("$AG$"&amp;ROW($AD148)-1))), 1)+
INDEX($AH:$AH, LOOKUP(2, 1 / ($AH$1:INDIRECT("$AH$"&amp;ROW($AH148)-1) &lt;&gt; ""),ROW($AH$1:INDIRECT("$AH$"&amp;ROW($AD148)-1))), 1)&gt;=510,0,
IF(INDEX($AC:$AC, LOOKUP(2, 1 / ($AC$1:INDIRECT("$AC$"&amp;ROW($AC148)-1) &lt;&gt; ""),ROW($AC$1:INDIRECT("$AC$"&amp;ROW($AC148)-1))), 1)&gt;=255,0,
VLOOKUP(INDIRECT("$G$"&amp;LOOKUP(2, 1 / ($AC$1:INDIRECT("$AC$"&amp;ROW($AC148)-1) &lt;&gt; ""),ROW($AC$1:INDIRECT("$AC$"&amp;ROW($AC148)-1)))), 'EV and Base'!$A$1:$N$671, 3, FALSE))))</f>
        <v>3</v>
      </c>
      <c r="AD148" s="2" cm="1">
        <f t="array" aca="1" ref="AD148" ca="1">IF(NOT(ISNUMBER(INDEX($A:$A, LOOKUP(2, 1 / ($A$1:INDIRECT("$A$"&amp;ROW($A148)) &lt;&gt; ""),ROW($A$1:INDIRECT("$A$"&amp;ROW($A148)))), 1))), "",
INDEX($AD:$AD, LOOKUP(2, 1 / ($AD$1:INDIRECT("$AD$"&amp;ROW($AD148)-1) &lt;&gt; ""),ROW($AD$1:INDIRECT("$AD$"&amp;ROW($AD148)-1))), 1)+
IF(INDEX($AC:$AC, LOOKUP(2, 1 / ($AC$1:INDIRECT("$AC$"&amp;ROW($AC148)-1) &lt;&gt; ""),ROW($AC$1:INDIRECT("$AC$"&amp;ROW($AC148)-1))), 1)+
INDEX($AD:$AD, LOOKUP(2, 1 / ($AD$1:INDIRECT("$AD$"&amp;ROW($AD148)-1) &lt;&gt; ""),ROW($AD$1:INDIRECT("$AD$"&amp;ROW($AD148)-1))), 1)+
INDEX($AE:$AE, LOOKUP(2, 1 / ($AE$1:INDIRECT("$AE$"&amp;ROW($AE148)-1) &lt;&gt; ""),ROW($AE$1:INDIRECT("$AE$"&amp;ROW($AD148)-1))), 1)+
INDEX($AE:$AF, LOOKUP(2, 1 / ($AF$1:INDIRECT("$AF$"&amp;ROW($AF148)-1) &lt;&gt; ""),ROW($AF$1:INDIRECT("$AF$"&amp;ROW($AD148)-1))), 1)+
INDEX($AG:$AG, LOOKUP(2, 1 / ($AG$1:INDIRECT("$AG$"&amp;ROW($AG148)-1) &lt;&gt; ""),ROW($AG$1:INDIRECT("$AG$"&amp;ROW($AD148)-1))), 1)+
INDEX($AH:$AH, LOOKUP(2, 1 / ($AH$1:INDIRECT("$AH$"&amp;ROW($AH148)-1) &lt;&gt; ""),ROW($AH$1:INDIRECT("$AH$"&amp;ROW($AD148)-1))), 1)&gt;=510,0,
IF(INDEX($AD:$AD, LOOKUP(2, 1 / ($AD$1:INDIRECT("$AD$"&amp;ROW($AD148)-1) &lt;&gt; ""),ROW($AD$1:INDIRECT("$AD$"&amp;ROW($AD148)-1))), 1)&gt;=255,0,
VLOOKUP(INDIRECT("$G$"&amp;LOOKUP(2, 1 / ($AD$1:INDIRECT("$AD$"&amp;ROW($AD148)-1) &lt;&gt; ""),ROW($AD$1:INDIRECT("$AD$"&amp;ROW($AD148)-1)))), 'EV and Base'!$A$1:$N$671, 4, FALSE))))</f>
        <v>37</v>
      </c>
      <c r="AE148" s="2" cm="1">
        <f t="array" aca="1" ref="AE148" ca="1">IF(NOT(ISNUMBER(INDEX($A:$A,LOOKUP(2,1/($A$1:INDIRECT("$A$"&amp;ROW($A148))&lt;&gt;""),ROW($A$1:INDIRECT("$A$"&amp;ROW($A148)))),1))),"",
INDEX($AE:$AE,LOOKUP(2,1/($AE$1:INDIRECT("$AE$"&amp;ROW($AE148)-1)&lt;&gt;""),ROW($AE$1:INDIRECT("$AE$"&amp;ROW($AE148)-1))),1)+
IF(INDEX($AC:$AC,LOOKUP(2,1/($AC$1:INDIRECT("$AC$"&amp;ROW($AC148)-1)&lt;&gt;""),ROW($AC$1:INDIRECT("$AC$"&amp;ROW($AC148)-1))),1)+
INDEX($AD:$AD,LOOKUP(2,1/($AD$1:INDIRECT("$AD$"&amp;ROW($AD148)-1)&lt;&gt;""),ROW($AD$1:INDIRECT("$AD$"&amp;ROW($AD148)-1))),1)+
INDEX($AE:$AE,LOOKUP(2,1/($AE$1:INDIRECT("$AE$"&amp;ROW($AE148)-1)&lt;&gt;""),ROW($AE$1:INDIRECT("$AE$"&amp;ROW($AD148)-1))),1)+
INDEX($AE:$AF,LOOKUP(2,1/($AF$1:INDIRECT("$AF$"&amp;ROW($AF148)-1)&lt;&gt;""),ROW($AF$1:INDIRECT("$AF$"&amp;ROW($AD148)-1))),1)+
INDEX($AG:$AG,LOOKUP(2,1/($AG$1:INDIRECT("$AG$"&amp;ROW($AG148)-1)&lt;&gt;""),ROW($AG$1:INDIRECT("$AG$"&amp;ROW($AD148)-1))),1)+
INDEX($AH:$AH,LOOKUP(2,1/($AH$1:INDIRECT("$AH$"&amp;ROW($AH148)-1)&lt;&gt;""),ROW($AH$1:INDIRECT("$AH$"&amp;ROW($AD148)-1))),1)&gt;=510,0,
IF(INDEX($AE:$AE,LOOKUP(2,1/($AE$1:INDIRECT("$AE$"&amp;ROW($AE148)-1)&lt;&gt;""),ROW($AE$1:INDIRECT("$AE$"&amp;ROW($AE148)-1))),1)&gt;=255,0,
VLOOKUP(INDIRECT("$G$"&amp;LOOKUP(2,1/($AE$1:INDIRECT("$AE$"&amp;ROW($AE148)-1)&lt;&gt;""),ROW($AE$1:INDIRECT("$AE$"&amp;ROW($AE148)-1)))),'EV and Base'!$A$1:$N$671,5,FALSE))))</f>
        <v>7</v>
      </c>
      <c r="AF148" s="2" cm="1">
        <f t="array" aca="1" ref="AF148" ca="1">IF(NOT(ISNUMBER(INDEX($A:$A, LOOKUP(2, 1 / ($A$1:INDIRECT("$A$"&amp;ROW($A148)) &lt;&gt; ""),ROW($A$1:INDIRECT("$A$"&amp;ROW($A148)))), 1))), "",
INDEX($AF:$AF, LOOKUP(2, 1 / ($AF$1:INDIRECT("$AF$"&amp;ROW($AF148)-1) &lt;&gt; ""),ROW($AF$1:INDIRECT("$AF$"&amp;ROW($AF148)-1))), 1)+
IF(INDEX($AC:$AC, LOOKUP(2, 1 / ($AC$1:INDIRECT("$AC$"&amp;ROW($AC148)-1) &lt;&gt; ""),ROW($AC$1:INDIRECT("$AC$"&amp;ROW($AC148)-1))), 1)+
INDEX($AD:$AD, LOOKUP(2, 1 / ($AD$1:INDIRECT("$AD$"&amp;ROW($AD148)-1) &lt;&gt; ""),ROW($AD$1:INDIRECT("$AD$"&amp;ROW($AD148)-1))), 1)+
INDEX($AE:$AE, LOOKUP(2, 1 / ($AE$1:INDIRECT("$AE$"&amp;ROW($AE148)-1) &lt;&gt; ""),ROW($AE$1:INDIRECT("$AE$"&amp;ROW($AD148)-1))), 1)+
INDEX($AE:$AF, LOOKUP(2, 1 / ($AF$1:INDIRECT("$AF$"&amp;ROW($AF148)-1) &lt;&gt; ""),ROW($AF$1:INDIRECT("$AF$"&amp;ROW($AD148)-1))), 1)+
INDEX($AG:$AG, LOOKUP(2, 1 / ($AG$1:INDIRECT("$AG$"&amp;ROW($AG148)-1) &lt;&gt; ""),ROW($AG$1:INDIRECT("$AG$"&amp;ROW($AD148)-1))), 1)+
INDEX($AH:$AH, LOOKUP(2, 1 / ($AH$1:INDIRECT("$AH$"&amp;ROW($AH148)-1) &lt;&gt; ""),ROW($AH$1:INDIRECT("$AH$"&amp;ROW($AD148)-1))), 1)&gt;=510,0,
IF(INDEX($AF:$AF, LOOKUP(2, 1 / ($AF$1:INDIRECT("$AF$"&amp;ROW($AF148)-1) &lt;&gt; ""),ROW($AF$1:INDIRECT("$AF$"&amp;ROW($AF148)-1))), 1)&gt;=255,0,
VLOOKUP(INDIRECT("$G$"&amp;LOOKUP(2, 1 / ($AF$1:INDIRECT("$AF$"&amp;ROW($AF148)-1) &lt;&gt; ""),ROW($AF$1:INDIRECT("$AF$"&amp;ROW($AF148)-1)))), 'EV and Base'!$A$1:$N$671, 6, FALSE))))</f>
        <v>3</v>
      </c>
      <c r="AG148" s="2" cm="1">
        <f t="array" aca="1" ref="AG148" ca="1">IF(NOT(ISNUMBER(INDEX($A:$A, LOOKUP(2, 1 / ($A$1:INDIRECT("$A$"&amp;ROW($A148)) &lt;&gt; ""),ROW($A$1:INDIRECT("$A$"&amp;ROW($A148)))), 1))), "",
INDEX($AG:$AG, LOOKUP(2, 1 / ($AG$1:INDIRECT("$AG$"&amp;ROW($AG148)-1) &lt;&gt; ""),ROW($AG$1:INDIRECT("$AG$"&amp;ROW($AG148)-1))), 1)+
IF(INDEX($AC:$AC, LOOKUP(2, 1 / ($AC$1:INDIRECT("$AC$"&amp;ROW($AC148)-1) &lt;&gt; ""),ROW($AC$1:INDIRECT("$AC$"&amp;ROW($AC148)-1))), 1)+
INDEX($AD:$AD, LOOKUP(2, 1 / ($AD$1:INDIRECT("$AD$"&amp;ROW($AD148)-1) &lt;&gt; ""),ROW($AD$1:INDIRECT("$AD$"&amp;ROW($AD148)-1))), 1)+
INDEX($AE:$AE, LOOKUP(2, 1 / ($AE$1:INDIRECT("$AE$"&amp;ROW($AE148)-1) &lt;&gt; ""),ROW($AE$1:INDIRECT("$AE$"&amp;ROW($AD148)-1))), 1)+
INDEX($AE:$AF, LOOKUP(2, 1 / ($AF$1:INDIRECT("$AF$"&amp;ROW($AF148)-1) &lt;&gt; ""),ROW($AF$1:INDIRECT("$AF$"&amp;ROW($AD148)-1))), 1)+
INDEX($AG:$AG, LOOKUP(2, 1 / ($AG$1:INDIRECT("$AG$"&amp;ROW($AG148)-1) &lt;&gt; ""),ROW($AG$1:INDIRECT("$AG$"&amp;ROW($AD148)-1))), 1)+
INDEX($AH:$AH, LOOKUP(2, 1 / ($AH$1:INDIRECT("$AH$"&amp;ROW($AH148)-1) &lt;&gt; ""),ROW($AH$1:INDIRECT("$AH$"&amp;ROW($AD148)-1))), 1)&gt;=510,0,
IF(INDEX($AG:$AG, LOOKUP(2, 1 / ($AG$1:INDIRECT("$AG$"&amp;ROW($AG148)-1) &lt;&gt; ""),ROW($AG$1:INDIRECT("$AG$"&amp;ROW($AG148)-1))), 1)&gt;=255,0,
VLOOKUP(INDIRECT("$G$"&amp;LOOKUP(2, 1 / ($AG$1:INDIRECT("$AG$"&amp;ROW($AG148)-1) &lt;&gt; ""),ROW($AG$1:INDIRECT("$AG$"&amp;ROW($AG148)-1)))), 'EV and Base'!$A$1:$N$671, 7, FALSE))))</f>
        <v>0</v>
      </c>
      <c r="AH148" s="24" cm="1">
        <f t="array" aca="1" ref="AH148" ca="1">IF(NOT(ISNUMBER(INDEX($A:$A,LOOKUP(2,1/($A$1:INDIRECT("$A$"&amp;ROW($A148))&lt;&gt;""),ROW($A$1:INDIRECT("$A$"&amp;ROW($A148)))),1))),"",
INDEX($AH:$AH,LOOKUP(2,1/($AH$1:INDIRECT("$AH$"&amp;ROW($AH148)-1)&lt;&gt;""),ROW($AH$1:INDIRECT("$AH$"&amp;ROW($AH148)-1))),1)+
IF(INDEX($AC:$AC,LOOKUP(2,1/($AC$1:INDIRECT("$AC$"&amp;ROW($AC148)-1)&lt;&gt;""),ROW($AC$1:INDIRECT("$AC$"&amp;ROW($AC148)-1))),1)+
INDEX($AD:$AD,LOOKUP(2,1/($AD$1:INDIRECT("$AD$"&amp;ROW($AD148)-1)&lt;&gt;""),ROW($AD$1:INDIRECT("$AD$"&amp;ROW($AD148)-1))),1)+
INDEX($AE:$AE,LOOKUP(2,1/($AE$1:INDIRECT("$AE$"&amp;ROW($AE148)-1)&lt;&gt;""),ROW($AE$1:INDIRECT("$AE$"&amp;ROW($AD148)-1))),1)+
INDEX($AE:$AF,LOOKUP(2,1/($AF$1:INDIRECT("$AF$"&amp;ROW($AF148)-1)&lt;&gt;""),ROW($AF$1:INDIRECT("$AF$"&amp;ROW($AD148)-1))),1)+
INDEX($AG:$AG,LOOKUP(2,1/($AG$1:INDIRECT("$AG$"&amp;ROW($AG148)-1)&lt;&gt;""),ROW($AG$1:INDIRECT("$AG$"&amp;ROW($AD148)-1))),1)+
INDEX($AH:$AH,LOOKUP(2,1/($AH$1:INDIRECT("$AH$"&amp;ROW($AH148)-1)&lt;&gt;""),ROW($AH$1:INDIRECT("$AH$"&amp;ROW($AD148)-1))),1)&gt;=510,0,
IF(INDEX($AH:$AH,LOOKUP(2,1/($AH$1:INDIRECT("$AH$"&amp;ROW($AH148)-1)&lt;&gt;""),ROW($AH$1:INDIRECT("$AH$"&amp;ROW($AH148)-1))),1)&gt;=255,0,
VLOOKUP(INDIRECT("$G$"&amp;LOOKUP(2,1/($AH$1:INDIRECT("$AH$"&amp;ROW($AH148)-1)&lt;&gt;""),ROW($AH$1:INDIRECT("$AH$"&amp;ROW($AH148)-1)))),'EV and Base'!$A$1:$N$671,8,FALSE))))</f>
        <v>17</v>
      </c>
      <c r="AI148" s="29" cm="1">
        <f t="array" aca="1" ref="AI148" ca="1">IF(NOT(ISNUMBER(INDEX($A:$A,LOOKUP(2,1/($A$1:INDIRECT("$A$"&amp;ROW($A148))&lt;&gt;""),ROW($A$1:INDIRECT("$A$"&amp;ROW($A148)))),1))),"",
ROUNDDOWN((((2*VLOOKUP($AA148,'EV and Base'!$A$1:$N$671,9,FALSE))+31+ROUNDDOWN($AC148/4,0))*$AB148)/100,0)+$AB148+10)</f>
        <v>83</v>
      </c>
      <c r="AJ148" s="21" cm="1">
        <f t="array" aca="1" ref="AJ148" ca="1">IF(NOT(ISNUMBER(INDEX($A:$A, LOOKUP(2, 1 / ($A$1:INDIRECT("$A$"&amp;ROW($A148)) &lt;&gt; ""),ROW($A$1:INDIRECT("$A$"&amp;ROW($A148)))), 1))), "",
ROUNDDOWN((ROUNDDOWN((((2*VLOOKUP($AA148, 'EV and Base'!$A$1:$N$671, 10, FALSE))+31+ROUNDDOWN($AD148/4, 0))*$AB148)/100, 0)+5)*1.1, 0))</f>
        <v>67</v>
      </c>
      <c r="AK148" s="21" t="str" cm="1">
        <f t="array" aca="1" ref="AK148" ca="1">IF(NOT(ISNUMBER(INDEX($A:$A, LOOKUP(2, 1 / ($A$1:INDIRECT("$A$"&amp;ROW($A148)) &lt;&gt; ""),ROW($A$1:INDIRECT("$A$"&amp;ROW($A148)))), 1))), "",
ROUNDDOWN((ROUNDDOWN((((2*VLOOKUP($AA148, 'EV and Base'!$A$1:$N$671, 11, FALSE))+30+ROUNDDOWN($AE148/4, 0))*$AB148)/100, 0)+5), 0)
&amp;"-"&amp;
ROUNDDOWN((ROUNDDOWN((((2*VLOOKUP($AA148, 'EV and Base'!$A$1:$N$671, 11, FALSE))+31+ROUNDDOWN($AE148/4, 0))*$AB148)/100, 0)+5), 0))</f>
        <v>50-50</v>
      </c>
      <c r="AL148" s="21" t="str" cm="1">
        <f t="array" aca="1" ref="AL148" ca="1">IF(NOT(ISNUMBER(INDEX($A:$A, LOOKUP(2, 1 / ($A$1:INDIRECT("$A$"&amp;ROW($A148)) &lt;&gt; ""),ROW($A$1:INDIRECT("$A$"&amp;ROW($A148)))), 1))), "",
ROUNDDOWN((ROUNDDOWN((((2*VLOOKUP($AA148, 'EV and Base'!$A$1:$N$671, 12, FALSE))+0+ROUNDDOWN($AF148/4, 0))*$AB148)/100, 0)+5)*0.9, 0)
&amp;"-"&amp;
ROUNDDOWN((ROUNDDOWN((((2*VLOOKUP($AA148, 'EV and Base'!$A$1:$N$671, 12, FALSE))+31+ROUNDDOWN($AF148/4, 0))*$AB148)/100, 0)+5)*0.9, 0))</f>
        <v>21-29</v>
      </c>
      <c r="AM148" s="21" t="str" cm="1">
        <f t="array" aca="1" ref="AM148" ca="1">IF(NOT(ISNUMBER(INDEX($A:$A, LOOKUP(2, 1 / ($A$1:INDIRECT("$A$"&amp;ROW($A148)) &lt;&gt; ""),ROW($A$1:INDIRECT("$A$"&amp;ROW($A148)))), 1))), "",
ROUNDDOWN((ROUNDDOWN((((2*VLOOKUP($AA148, 'EV and Base'!$A$1:$N$671, 13, FALSE))+30+ROUNDDOWN($AG148/4, 0))*$AB148)/100, 0)+5), 0)
&amp;"-"&amp;
ROUNDDOWN((ROUNDDOWN((((2*VLOOKUP($AA148, 'EV and Base'!$A$1:$N$671, 13, FALSE))+31+ROUNDDOWN($AG148/4, 0))*$AB148)/100, 0)+5), 0))</f>
        <v>49-50</v>
      </c>
      <c r="AN148" s="25" cm="1">
        <f t="array" aca="1" ref="AN148" ca="1">IF(NOT(ISNUMBER(INDEX($A:$A, LOOKUP(2, 1 / ($A$1:INDIRECT("$A$"&amp;ROW($A148)) &lt;&gt; ""),ROW($A$1:INDIRECT("$A$"&amp;ROW($A148)))), 1))), "",
ROUNDDOWN((ROUNDDOWN((((2*VLOOKUP($AA148, 'EV and Base'!$A$1:$N$671, 14, FALSE))+31+ROUNDDOWN($AH148/4, 0))*$AB148)/100, 0)+5), 0))</f>
        <v>48</v>
      </c>
      <c r="AO148" s="23" cm="1">
        <f t="array" aca="1" ref="AO148" ca="1">IF(NOT(ISNUMBER(INDEX($A:$A, LOOKUP(2, 1 / ($A$1:INDIRECT("$A$"&amp;ROW($A148)) &lt;&gt; ""),ROW($A$1:INDIRECT("$A$"&amp;ROW($A148)))), 1))), "",
ROUNDDOWN((((2*VLOOKUP($AA148, 'EV and Base'!$A$1:$N$671, 9, FALSE))+31+ROUNDDOWN($AC148/4, 0))*$AB148)/100, 0)+$AB148+10)</f>
        <v>83</v>
      </c>
      <c r="AP148" s="2" cm="1">
        <f t="array" aca="1" ref="AP148" ca="1">IF(NOT(ISNUMBER(INDEX($A:$A, LOOKUP(2, 1 / ($A$1:INDIRECT("$A$"&amp;ROW($A148)) &lt;&gt; ""),ROW($A$1:INDIRECT("$A$"&amp;ROW($A148)))), 1))), "",
ROUNDDOWN((ROUNDDOWN((((2*VLOOKUP($AA148, 'EV and Base'!$A$1:$N$671, 10, FALSE))+31+ROUNDDOWN($AD148/4, 0))*$AB148)/100, 0)+5)*1.1, 0))</f>
        <v>67</v>
      </c>
      <c r="AQ148" s="2" cm="1">
        <f t="array" aca="1" ref="AQ148" ca="1">IF(NOT(ISNUMBER(INDEX($A:$A, LOOKUP(2, 1 / ($A$1:INDIRECT("$A$"&amp;ROW($A148)) &lt;&gt; ""),ROW($A$1:INDIRECT("$A$"&amp;ROW($A148)))), 1))), "",
ROUNDDOWN((ROUNDDOWN((((2*VLOOKUP($AA148, 'EV and Base'!$A$1:$N$671, 11, FALSE))+$AV$2+ROUNDDOWN($AE148/4, 0))*$AB148)/100, 0)+5), 0))</f>
        <v>50</v>
      </c>
      <c r="AR148" s="22" cm="1">
        <f t="array" aca="1" ref="AR148" ca="1">IF(NOT(ISNUMBER(INDEX($A:$A, LOOKUP(2, 1 / ($A$1:INDIRECT("$A$"&amp;ROW($A148)) &lt;&gt; ""),ROW($A$1:INDIRECT("$A$"&amp;ROW($A148)))), 1))), "",
ROUNDDOWN((ROUNDDOWN((((2*VLOOKUP($AA148, 'EV and Base'!$A$1:$N$671, 12, FALSE))+$AW$2+ROUNDDOWN($AF148/4, 0))*$AB148)/100, 0)+5)*0.9, 0))</f>
        <v>26</v>
      </c>
      <c r="AS148" s="2" cm="1">
        <f t="array" aca="1" ref="AS148" ca="1">IF(NOT(ISNUMBER(INDEX($A:$A, LOOKUP(2, 1 / ($A$1:INDIRECT("$A$"&amp;ROW($A148)) &lt;&gt; ""),ROW($A$1:INDIRECT("$A$"&amp;ROW($A148)))), 1))), "",
ROUNDDOWN((ROUNDDOWN((((2*VLOOKUP($AA148, 'EV and Base'!$A$1:$N$671, 13, FALSE))+$AX$2+ROUNDDOWN($AG148/4, 0))*$AB148)/100, 0)+5), 0))</f>
        <v>50</v>
      </c>
      <c r="AT148" s="24" cm="1">
        <f t="array" aca="1" ref="AT148" ca="1">IF(NOT(ISNUMBER(INDEX($A:$A, LOOKUP(2, 1 / ($A$1:INDIRECT("$A$"&amp;ROW($A148)) &lt;&gt; ""),ROW($A$1:INDIRECT("$A$"&amp;ROW($A148)))), 1))), "",
ROUNDDOWN((ROUNDDOWN((((2*VLOOKUP($AA148, 'EV and Base'!$A$1:$N$671, 14, FALSE))+31+ROUNDDOWN($AH148/4, 0))*$AB148)/100, 0)+5), 0))</f>
        <v>48</v>
      </c>
      <c r="AU148" s="28">
        <v>175</v>
      </c>
      <c r="AY148" cm="1">
        <f t="array" aca="1" ref="AY148" ca="1">IF(NOT(ISNUMBER(INDEX($A:$A,LOOKUP(2,1/($A$1:INDIRECT("$A$"&amp;ROW($A148))&lt;&gt;""),ROW($A$1:INDIRECT("$A$"&amp;ROW($A148)))),1))),"",
INDEX($AY:$AY,LOOKUP(2,1/($AY$1:INDIRECT("$AY$"&amp;ROW($AY148)-1)&lt;&gt;""),ROW($AY$1:INDIRECT("$AY$"&amp;ROW($AY148)-1))),1)+$BL148)</f>
        <v>17566</v>
      </c>
      <c r="AZ148" s="3" cm="1">
        <f t="array" aca="1" ref="AZ148" ca="1">IF(NOT(ISNUMBER(INDEX($A:$A, LOOKUP(2, 1 / ($A$1:INDIRECT("$A$"&amp;ROW($A148)) &lt;&gt; ""),ROW($A$1:INDIRECT("$A$"&amp;ROW($A148)))), 1))), "",
VLOOKUP(INDIRECT("$G$"&amp;LOOKUP(2, 1 / ($AY$1:INDIRECT("$AY$"&amp;ROW($AY148)-1) &lt;&gt; ""),ROW($AY$1:INDIRECT("$AY$"&amp;ROW($AY148)-1)))),'EV and Base'!A143:N813,2,FALSE))</f>
        <v>58</v>
      </c>
      <c r="BA148" s="3" cm="1">
        <f t="array" aca="1" ref="BA148" ca="1">IF(NOT(ISNUMBER(INDEX($A:$A, LOOKUP(2, 1 / ($A$1:INDIRECT("$A$"&amp;ROW($A148)) &lt;&gt; ""),ROW($A$1:INDIRECT("$A$"&amp;ROW($A148)))), 1))), "",
INDIRECT("$I$"&amp;LOOKUP(2, 1 / ($AY$1:INDIRECT("$AY$"&amp;ROW($AY148)-1) &lt;&gt; ""),ROW($AY$1:INDIRECT("$AY$"&amp;ROW($AY148)-1)))))</f>
        <v>22</v>
      </c>
      <c r="BB148" s="1" cm="1">
        <f t="array" aca="1" ref="BB148" ca="1">IF(NOT(ISNUMBER(INDEX($A:$A, LOOKUP(2, 1 / ($A$1:INDIRECT("$A$"&amp;ROW($A148)) &lt;&gt; ""),ROW($A$1:INDIRECT("$A$"&amp;ROW($A148)))), 1))), "",
INDIRECT("$AB$"&amp;LOOKUP(2, 1 / ($AY$1:INDIRECT("$AY$"&amp;ROW($AY148)-1) &lt;&gt; ""),ROW($AY$1:INDIRECT("$AY$"&amp;ROW($AY148)-1)))))</f>
        <v>28</v>
      </c>
      <c r="BC148" s="3" cm="1">
        <f t="array" aca="1" ref="BC148" ca="1">IF(NOT(ISNUMBER(INDEX($A:$A,LOOKUP(2,1/($A$1:INDIRECT("$A$"&amp;ROW($A148))&lt;&gt;""),ROW($A$1:INDIRECT("$A$"&amp;ROW($A148)))),1))),"",
$BA148+$BA148+10)</f>
        <v>54</v>
      </c>
      <c r="BD148" s="3" cm="1">
        <f t="array" aca="1" ref="BD148" ca="1">IF(NOT(ISNUMBER(INDEX($A:$A,LOOKUP(2,1/($A$1:INDIRECT("$A$"&amp;ROW($A148))&lt;&gt;""),ROW($A$1:INDIRECT("$A$"&amp;ROW($A148)))),1))),"",
$BA148+$BB148+10)</f>
        <v>60</v>
      </c>
      <c r="BE148" s="3" cm="1">
        <f t="array" aca="1" ref="BE148" ca="1">IF(NOT(ISNUMBER(INDEX($A:$A,LOOKUP(2,1/($A$1:INDIRECT("$A$"&amp;ROW($A148))&lt;&gt;""),ROW($A$1:INDIRECT("$A$"&amp;ROW($A148)))),1))),"",
$BC148*$BC148)</f>
        <v>2916</v>
      </c>
      <c r="BF148" s="3" cm="1">
        <f t="array" aca="1" ref="BF148" ca="1">IF(NOT(ISNUMBER(INDEX($A:$A,LOOKUP(2,1/($A$1:INDIRECT("$A$"&amp;ROW($A148))&lt;&gt;""),ROW($A$1:INDIRECT("$A$"&amp;ROW($A148)))),1))),"",
$BD148*$BD148)</f>
        <v>3600</v>
      </c>
      <c r="BG148" s="3" cm="1">
        <f t="array" aca="1" ref="BG148" ca="1">IF(NOT(ISNUMBER(INDEX($A:$A,LOOKUP(2,1/($A$1:INDIRECT("$A$"&amp;ROW($A148))&lt;&gt;""),ROW($A$1:INDIRECT("$A$"&amp;ROW($A148)))),1))),"",
_xlfn.FLOOR.MATH(1.5*_xlfn.FLOOR.MATH($AZ148*BA148/5)))</f>
        <v>382</v>
      </c>
      <c r="BH148" s="3" cm="1">
        <f t="array" aca="1" ref="BH148" ca="1">IF(NOT(ISNUMBER(INDEX($A:$A, LOOKUP(2, 1 / ($A$1:INDIRECT("$A$"&amp;ROW($A148)) &lt;&gt; ""),ROW($A$1:INDIRECT("$A$"&amp;ROW($A148)))), 1))), "",
_xlfn.FLOOR.MATH($BG148/IF(OR(INDIRECT("$C$"&amp;LOOKUP(2, 1 / ($AY$1:INDIRECT("$AY$"&amp;ROW($AY148)-1) &lt;&gt; ""),ROW($AY$1:INDIRECT("$AY$"&amp;ROW($AY148)-1))))="Multi",
INDIRECT("$C$"&amp;LOOKUP(2, 1 / ($AY$1:INDIRECT("$AY$"&amp;ROW($AY148)-1) &lt;&gt; ""),ROW($AY$1:INDIRECT("$AY$"&amp;ROW($AY148)-1))))="Double"),2,1)))</f>
        <v>382</v>
      </c>
      <c r="BI148" s="3" cm="1">
        <f t="array" aca="1" ref="BI148" ca="1">IF(NOT(ISNUMBER(INDEX($A:$A,LOOKUP(2,1/($A$1:INDIRECT("$A$"&amp;ROW($A148))&lt;&gt;""),ROW($A$1:INDIRECT("$A$"&amp;ROW($A148)))),1))),"",
VLOOKUP($BC148,GameFreakSQRT!$A$1:$B$200,2,FALSE))</f>
        <v>30099</v>
      </c>
      <c r="BJ148" s="3" cm="1">
        <f t="array" aca="1" ref="BJ148" ca="1">IF(NOT(ISNUMBER(INDEX($A:$A,LOOKUP(2,1/($A$1:INDIRECT("$A$"&amp;ROW($A148))&lt;&gt;""),ROW($A$1:INDIRECT("$A$"&amp;ROW($A148)))),1))),"",
VLOOKUP($BD148,GameFreakSQRT!$A$1:$B$200,2,FALSE))</f>
        <v>31727</v>
      </c>
      <c r="BK148" s="3" cm="1">
        <f t="array" aca="1" ref="BK148" ca="1">IF(NOT(ISNUMBER(INDEX($A:$A,LOOKUP(2,1/($A$1:INDIRECT("$A$"&amp;ROW($A148))&lt;&gt;""),ROW($A$1:INDIRECT("$A$"&amp;ROW($A148)))),1))),"",
_xlfn.FLOOR.MATH((($BI148*$BE148)*$BH148)/($BJ148*$BF148))+1)</f>
        <v>294</v>
      </c>
      <c r="BL148" s="3" cm="1">
        <f t="array" aca="1" ref="BL148" ca="1">IF(NOT(ISNUMBER(INDEX($A:$A,LOOKUP(2,1/($A$1:INDIRECT("$A$"&amp;ROW($A148))&lt;&gt;""),ROW($A$1:INDIRECT("$A$"&amp;ROW($A148)))),1))),"",
_xlfn.FLOOR.MATH($BK148*IF(NOT(INDIRECT("$Z$"&amp;LOOKUP(2, 1 / ($AY$1:INDIRECT("$AY$"&amp;ROW($AY148)-1) &lt;&gt; ""),ROW($AY$1:INDIRECT("$AY$"&amp;ROW($AY148)-1))))=""),1.5,1)))</f>
        <v>294</v>
      </c>
      <c r="BM148" s="3" cm="1">
        <f t="array" aca="1" ref="BM148" ca="1">IF(NOT(ISNUMBER(INDEX($A:$A, LOOKUP(2, 1 / ($A$1:INDIRECT("$A$"&amp;ROW($A148)) &lt;&gt; ""),ROW($A$1:INDIRECT("$A$"&amp;ROW($A148)))), 1))), "",
INDIRECT("$Y$"&amp;LOOKUP(2, 1 / ($AY$1:INDIRECT("$AY$"&amp;ROW($AY148)-1) &lt;&gt; ""),ROW($AY$1:INDIRECT("$AY$"&amp;ROW($AY148)-1)))))</f>
        <v>294</v>
      </c>
      <c r="BN148" s="3" t="b">
        <f t="shared" ca="1" si="16"/>
        <v>1</v>
      </c>
      <c r="CT148" s="3" cm="1">
        <f t="array" aca="1" ref="CT148" ca="1">IF(NOT(ISNUMBER(INDEX($A:$A, LOOKUP(2, 1 / ($A$1:INDIRECT("$A$"&amp;ROW($A148)) &lt;&gt; ""),ROW($A$1:INDIRECT("$A$"&amp;ROW($A148)))), 1))), "",
$AY148-INDEX($AY:$AY, LOOKUP(2, 1 / ($AY$1:INDIRECT("$AV$"&amp;ROW($AY148)-1) &lt;&gt; ""),ROW($AY$1:INDIRECT("$AV$"&amp;ROW($AY148)-1))), 1))</f>
        <v>17566</v>
      </c>
      <c r="CU148" s="3" cm="1">
        <f t="array" aca="1" ref="CU148" ca="1">IF(NOT(ISNUMBER(INDEX($A:$A, LOOKUP(2, 1 / ($A$1:INDIRECT("$A$"&amp;ROW($A148)) &lt;&gt; ""),ROW($A$1:INDIRECT("$A$"&amp;ROW($A148)))), 1))), "",
INDEX($Y:$Y, LOOKUP(2, 1 / ($Y$1:INDIRECT("$Y$"&amp;ROW($Y148)-1) &lt;&gt; ""),ROW($Y$1:INDIRECT("$Y$"&amp;ROW($Y148)-1))), 1))</f>
        <v>294</v>
      </c>
      <c r="CV148" s="1">
        <f ca="1">IFERROR(VLOOKUP($AY148, 'Medium-Slow'!$A$1:$B$101, 2, TRUE),"")</f>
        <v>28</v>
      </c>
    </row>
    <row r="149" spans="1:100" x14ac:dyDescent="0.45">
      <c r="A149" s="69"/>
      <c r="B149" s="69"/>
      <c r="C149" s="69" t="str">
        <f t="shared" si="17"/>
        <v>Single</v>
      </c>
      <c r="D149" s="69"/>
      <c r="E149" s="69"/>
      <c r="F149" s="56">
        <v>2</v>
      </c>
      <c r="G149" s="2" t="s">
        <v>317</v>
      </c>
      <c r="H149" s="2" t="s">
        <v>50</v>
      </c>
      <c r="I149" s="2">
        <v>22</v>
      </c>
      <c r="J149" s="2" t="s">
        <v>106</v>
      </c>
      <c r="K149" s="2" t="s">
        <v>318</v>
      </c>
      <c r="L149" s="2" t="s">
        <v>53</v>
      </c>
      <c r="M149" s="2" t="s">
        <v>163</v>
      </c>
      <c r="N149" s="2" t="s">
        <v>320</v>
      </c>
      <c r="O149" s="2" t="s">
        <v>321</v>
      </c>
      <c r="P149" s="2" t="s">
        <v>338</v>
      </c>
      <c r="Q149" s="2">
        <v>18</v>
      </c>
      <c r="R149" s="2">
        <f>_xlfn.FLOOR.MATH((((2*VLOOKUP(G149, 'EV and Base'!$A$1:$N$671, 9, FALSE))+$Q149)*$I149)/100)+$I149+10</f>
        <v>66</v>
      </c>
      <c r="S149" s="2">
        <f>_xlfn.FLOOR.MATH((_xlfn.FLOOR.MATH((((2*VLOOKUP($G149, 'EV and Base'!$A$1:$N$671, 10, FALSE))+$Q149)*$I149)/100)+5)*
IF(OR($J149="Lonely", $J149="Brave", $J149="Adamant", $J149="Naughty"), 1.1,
IF(OR($J149="Bold", $J149="Timid", $J149="Modest", $J149="Calm"), 0.9, 1)))</f>
        <v>48</v>
      </c>
      <c r="T149" s="2">
        <f>_xlfn.FLOOR.MATH((_xlfn.FLOOR.MATH((((2*VLOOKUP($G149, 'EV and Base'!$A$1:$N$671, 11, FALSE))+$Q149)*$I149)/100)+5)*
IF(OR($J149="Bold", $J149="Relaxed", $J149="Impish", $J149="Lax"), 1.1,
IF(OR($J149="Lonely", $J149="Hasty", $J149="Mild", $J149="Gentle"), 0.9, 1)))</f>
        <v>28</v>
      </c>
      <c r="U149" s="2">
        <f>_xlfn.FLOOR.MATH((_xlfn.FLOOR.MATH((((2*VLOOKUP($G149, 'EV and Base'!$A$1:$N$671, 12, FALSE))+$Q149)*$I149)/100)+5)*
IF(OR($J149="Modest", $J149="Mild", $J149="Quiet", $J149="Rash"), 1.1,
IF(OR($J149="Adamant", $J149="Impish", $J149="Jolly", $J149="Careful"), 0.9, 1)))</f>
        <v>15</v>
      </c>
      <c r="V149" s="2">
        <f>_xlfn.FLOOR.MATH((_xlfn.FLOOR.MATH((((2*VLOOKUP($G149, 'EV and Base'!$A$1:$N$671, 13, FALSE))+$Q149)*$I149)/100)+5)*
IF(OR($J149="Calm", $J149="Gentle", $J149="Sassy", $J149="Careful"), 1.1,
IF(OR($J149="Naughty", $J149="Lax", $J149="Naive", $J149="Rash"), 0.9, 1)))</f>
        <v>25</v>
      </c>
      <c r="W149" s="2">
        <f>_xlfn.FLOOR.MATH((_xlfn.FLOOR.MATH((((2*VLOOKUP($G149, 'EV and Base'!$A$1:$N$671, 14, FALSE))+$Q149)*$I149)/100)+5)*
IF(OR($J149="Timid", $J149="Hasty", $J149="Jolly", $J149="Naive"), 1.1,
IF(OR($J149="Brave", $J149="Relaxed", $J149="Quiet", $J149="Sassy"), 0.9, 1)))</f>
        <v>33</v>
      </c>
      <c r="X149" s="69"/>
      <c r="Y149" s="1">
        <v>319</v>
      </c>
      <c r="AA149" s="23" t="str" cm="1">
        <f t="array" aca="1" ref="AA149" ca="1">IF(NOT(ISNUMBER(INDEX($A:$A,LOOKUP(2,1/($A$1:INDIRECT("$A$"&amp;ROW($A149))&lt;&gt;""),ROW($A$1:INDIRECT("$A$"&amp;ROW($A149)))),1))),"",
IF(NOT(ISNUMBER($A149)),$AA148,
IF($AB149&lt;16,"Lillipup",
IF($AB149&lt;32,"Herdier",
"Stoutland"))))</f>
        <v>Herdier</v>
      </c>
      <c r="AB149" s="25" cm="1">
        <f t="array" aca="1" ref="AB149" ca="1">IF(NOT(ISNUMBER(INDEX($A:$A, LOOKUP(2, 1 / ($A$1:INDIRECT("$A$"&amp;ROW($A149)) &lt;&gt; ""),ROW($A$1:INDIRECT("$A$"&amp;ROW($A149)))), 1))), "",
VLOOKUP($AY149,'Medium-Slow'!$A$1:$B$101,2,TRUE))</f>
        <v>28</v>
      </c>
      <c r="AC149" s="23" cm="1">
        <f t="array" aca="1" ref="AC149" ca="1">IF(NOT(ISNUMBER(INDEX($A:$A, LOOKUP(2, 1 / ($A$1:INDIRECT("$A$"&amp;ROW($A149)) &lt;&gt; ""),ROW($A$1:INDIRECT("$A$"&amp;ROW($A149)))), 1))), "",
INDEX($AC:$AC, LOOKUP(2, 1 / ($AC$1:INDIRECT("$AC$"&amp;ROW($AC149)-1) &lt;&gt; ""),ROW($AC$1:INDIRECT("$AC$"&amp;ROW($AC149)-1))), 1)+
IF(INDEX($AC:$AC, LOOKUP(2, 1 / ($AC$1:INDIRECT("$AC$"&amp;ROW($AC149)-1) &lt;&gt; ""),ROW($AC$1:INDIRECT("$AC$"&amp;ROW($AC149)-1))), 1)+
INDEX($AD:$AD, LOOKUP(2, 1 / ($AD$1:INDIRECT("$AD$"&amp;ROW($AD149)-1) &lt;&gt; ""),ROW($AD$1:INDIRECT("$AD$"&amp;ROW($AD149)-1))), 1)+
INDEX($AE:$AE, LOOKUP(2, 1 / ($AE$1:INDIRECT("$AE$"&amp;ROW($AE149)-1) &lt;&gt; ""),ROW($AE$1:INDIRECT("$AE$"&amp;ROW($AD149)-1))), 1)+
INDEX($AE:$AF, LOOKUP(2, 1 / ($AF$1:INDIRECT("$AF$"&amp;ROW($AF149)-1) &lt;&gt; ""),ROW($AF$1:INDIRECT("$AF$"&amp;ROW($AD149)-1))), 1)+
INDEX($AG:$AG, LOOKUP(2, 1 / ($AG$1:INDIRECT("$AG$"&amp;ROW($AG149)-1) &lt;&gt; ""),ROW($AG$1:INDIRECT("$AG$"&amp;ROW($AD149)-1))), 1)+
INDEX($AH:$AH, LOOKUP(2, 1 / ($AH$1:INDIRECT("$AH$"&amp;ROW($AH149)-1) &lt;&gt; ""),ROW($AH$1:INDIRECT("$AH$"&amp;ROW($AD149)-1))), 1)&gt;=510,0,
IF(INDEX($AC:$AC, LOOKUP(2, 1 / ($AC$1:INDIRECT("$AC$"&amp;ROW($AC149)-1) &lt;&gt; ""),ROW($AC$1:INDIRECT("$AC$"&amp;ROW($AC149)-1))), 1)&gt;=255,0,
VLOOKUP(INDIRECT("$G$"&amp;LOOKUP(2, 1 / ($AC$1:INDIRECT("$AC$"&amp;ROW($AC149)-1) &lt;&gt; ""),ROW($AC$1:INDIRECT("$AC$"&amp;ROW($AC149)-1)))), 'EV and Base'!$A$1:$N$671, 3, FALSE))))</f>
        <v>3</v>
      </c>
      <c r="AD149" s="2" cm="1">
        <f t="array" aca="1" ref="AD149" ca="1">IF(NOT(ISNUMBER(INDEX($A:$A, LOOKUP(2, 1 / ($A$1:INDIRECT("$A$"&amp;ROW($A149)) &lt;&gt; ""),ROW($A$1:INDIRECT("$A$"&amp;ROW($A149)))), 1))), "",
INDEX($AD:$AD, LOOKUP(2, 1 / ($AD$1:INDIRECT("$AD$"&amp;ROW($AD149)-1) &lt;&gt; ""),ROW($AD$1:INDIRECT("$AD$"&amp;ROW($AD149)-1))), 1)+
IF(INDEX($AC:$AC, LOOKUP(2, 1 / ($AC$1:INDIRECT("$AC$"&amp;ROW($AC149)-1) &lt;&gt; ""),ROW($AC$1:INDIRECT("$AC$"&amp;ROW($AC149)-1))), 1)+
INDEX($AD:$AD, LOOKUP(2, 1 / ($AD$1:INDIRECT("$AD$"&amp;ROW($AD149)-1) &lt;&gt; ""),ROW($AD$1:INDIRECT("$AD$"&amp;ROW($AD149)-1))), 1)+
INDEX($AE:$AE, LOOKUP(2, 1 / ($AE$1:INDIRECT("$AE$"&amp;ROW($AE149)-1) &lt;&gt; ""),ROW($AE$1:INDIRECT("$AE$"&amp;ROW($AD149)-1))), 1)+
INDEX($AE:$AF, LOOKUP(2, 1 / ($AF$1:INDIRECT("$AF$"&amp;ROW($AF149)-1) &lt;&gt; ""),ROW($AF$1:INDIRECT("$AF$"&amp;ROW($AD149)-1))), 1)+
INDEX($AG:$AG, LOOKUP(2, 1 / ($AG$1:INDIRECT("$AG$"&amp;ROW($AG149)-1) &lt;&gt; ""),ROW($AG$1:INDIRECT("$AG$"&amp;ROW($AD149)-1))), 1)+
INDEX($AH:$AH, LOOKUP(2, 1 / ($AH$1:INDIRECT("$AH$"&amp;ROW($AH149)-1) &lt;&gt; ""),ROW($AH$1:INDIRECT("$AH$"&amp;ROW($AD149)-1))), 1)&gt;=510,0,
IF(INDEX($AD:$AD, LOOKUP(2, 1 / ($AD$1:INDIRECT("$AD$"&amp;ROW($AD149)-1) &lt;&gt; ""),ROW($AD$1:INDIRECT("$AD$"&amp;ROW($AD149)-1))), 1)&gt;=255,0,
VLOOKUP(INDIRECT("$G$"&amp;LOOKUP(2, 1 / ($AD$1:INDIRECT("$AD$"&amp;ROW($AD149)-1) &lt;&gt; ""),ROW($AD$1:INDIRECT("$AD$"&amp;ROW($AD149)-1)))), 'EV and Base'!$A$1:$N$671, 4, FALSE))))</f>
        <v>38</v>
      </c>
      <c r="AE149" s="2" cm="1">
        <f t="array" aca="1" ref="AE149" ca="1">IF(NOT(ISNUMBER(INDEX($A:$A,LOOKUP(2,1/($A$1:INDIRECT("$A$"&amp;ROW($A149))&lt;&gt;""),ROW($A$1:INDIRECT("$A$"&amp;ROW($A149)))),1))),"",
INDEX($AE:$AE,LOOKUP(2,1/($AE$1:INDIRECT("$AE$"&amp;ROW($AE149)-1)&lt;&gt;""),ROW($AE$1:INDIRECT("$AE$"&amp;ROW($AE149)-1))),1)+
IF(INDEX($AC:$AC,LOOKUP(2,1/($AC$1:INDIRECT("$AC$"&amp;ROW($AC149)-1)&lt;&gt;""),ROW($AC$1:INDIRECT("$AC$"&amp;ROW($AC149)-1))),1)+
INDEX($AD:$AD,LOOKUP(2,1/($AD$1:INDIRECT("$AD$"&amp;ROW($AD149)-1)&lt;&gt;""),ROW($AD$1:INDIRECT("$AD$"&amp;ROW($AD149)-1))),1)+
INDEX($AE:$AE,LOOKUP(2,1/($AE$1:INDIRECT("$AE$"&amp;ROW($AE149)-1)&lt;&gt;""),ROW($AE$1:INDIRECT("$AE$"&amp;ROW($AD149)-1))),1)+
INDEX($AE:$AF,LOOKUP(2,1/($AF$1:INDIRECT("$AF$"&amp;ROW($AF149)-1)&lt;&gt;""),ROW($AF$1:INDIRECT("$AF$"&amp;ROW($AD149)-1))),1)+
INDEX($AG:$AG,LOOKUP(2,1/($AG$1:INDIRECT("$AG$"&amp;ROW($AG149)-1)&lt;&gt;""),ROW($AG$1:INDIRECT("$AG$"&amp;ROW($AD149)-1))),1)+
INDEX($AH:$AH,LOOKUP(2,1/($AH$1:INDIRECT("$AH$"&amp;ROW($AH149)-1)&lt;&gt;""),ROW($AH$1:INDIRECT("$AH$"&amp;ROW($AD149)-1))),1)&gt;=510,0,
IF(INDEX($AE:$AE,LOOKUP(2,1/($AE$1:INDIRECT("$AE$"&amp;ROW($AE149)-1)&lt;&gt;""),ROW($AE$1:INDIRECT("$AE$"&amp;ROW($AE149)-1))),1)&gt;=255,0,
VLOOKUP(INDIRECT("$G$"&amp;LOOKUP(2,1/($AE$1:INDIRECT("$AE$"&amp;ROW($AE149)-1)&lt;&gt;""),ROW($AE$1:INDIRECT("$AE$"&amp;ROW($AE149)-1)))),'EV and Base'!$A$1:$N$671,5,FALSE))))</f>
        <v>7</v>
      </c>
      <c r="AF149" s="2" cm="1">
        <f t="array" aca="1" ref="AF149" ca="1">IF(NOT(ISNUMBER(INDEX($A:$A, LOOKUP(2, 1 / ($A$1:INDIRECT("$A$"&amp;ROW($A149)) &lt;&gt; ""),ROW($A$1:INDIRECT("$A$"&amp;ROW($A149)))), 1))), "",
INDEX($AF:$AF, LOOKUP(2, 1 / ($AF$1:INDIRECT("$AF$"&amp;ROW($AF149)-1) &lt;&gt; ""),ROW($AF$1:INDIRECT("$AF$"&amp;ROW($AF149)-1))), 1)+
IF(INDEX($AC:$AC, LOOKUP(2, 1 / ($AC$1:INDIRECT("$AC$"&amp;ROW($AC149)-1) &lt;&gt; ""),ROW($AC$1:INDIRECT("$AC$"&amp;ROW($AC149)-1))), 1)+
INDEX($AD:$AD, LOOKUP(2, 1 / ($AD$1:INDIRECT("$AD$"&amp;ROW($AD149)-1) &lt;&gt; ""),ROW($AD$1:INDIRECT("$AD$"&amp;ROW($AD149)-1))), 1)+
INDEX($AE:$AE, LOOKUP(2, 1 / ($AE$1:INDIRECT("$AE$"&amp;ROW($AE149)-1) &lt;&gt; ""),ROW($AE$1:INDIRECT("$AE$"&amp;ROW($AD149)-1))), 1)+
INDEX($AE:$AF, LOOKUP(2, 1 / ($AF$1:INDIRECT("$AF$"&amp;ROW($AF149)-1) &lt;&gt; ""),ROW($AF$1:INDIRECT("$AF$"&amp;ROW($AD149)-1))), 1)+
INDEX($AG:$AG, LOOKUP(2, 1 / ($AG$1:INDIRECT("$AG$"&amp;ROW($AG149)-1) &lt;&gt; ""),ROW($AG$1:INDIRECT("$AG$"&amp;ROW($AD149)-1))), 1)+
INDEX($AH:$AH, LOOKUP(2, 1 / ($AH$1:INDIRECT("$AH$"&amp;ROW($AH149)-1) &lt;&gt; ""),ROW($AH$1:INDIRECT("$AH$"&amp;ROW($AD149)-1))), 1)&gt;=510,0,
IF(INDEX($AF:$AF, LOOKUP(2, 1 / ($AF$1:INDIRECT("$AF$"&amp;ROW($AF149)-1) &lt;&gt; ""),ROW($AF$1:INDIRECT("$AF$"&amp;ROW($AF149)-1))), 1)&gt;=255,0,
VLOOKUP(INDIRECT("$G$"&amp;LOOKUP(2, 1 / ($AF$1:INDIRECT("$AF$"&amp;ROW($AF149)-1) &lt;&gt; ""),ROW($AF$1:INDIRECT("$AF$"&amp;ROW($AF149)-1)))), 'EV and Base'!$A$1:$N$671, 6, FALSE))))</f>
        <v>3</v>
      </c>
      <c r="AG149" s="2" cm="1">
        <f t="array" aca="1" ref="AG149" ca="1">IF(NOT(ISNUMBER(INDEX($A:$A, LOOKUP(2, 1 / ($A$1:INDIRECT("$A$"&amp;ROW($A149)) &lt;&gt; ""),ROW($A$1:INDIRECT("$A$"&amp;ROW($A149)))), 1))), "",
INDEX($AG:$AG, LOOKUP(2, 1 / ($AG$1:INDIRECT("$AG$"&amp;ROW($AG149)-1) &lt;&gt; ""),ROW($AG$1:INDIRECT("$AG$"&amp;ROW($AG149)-1))), 1)+
IF(INDEX($AC:$AC, LOOKUP(2, 1 / ($AC$1:INDIRECT("$AC$"&amp;ROW($AC149)-1) &lt;&gt; ""),ROW($AC$1:INDIRECT("$AC$"&amp;ROW($AC149)-1))), 1)+
INDEX($AD:$AD, LOOKUP(2, 1 / ($AD$1:INDIRECT("$AD$"&amp;ROW($AD149)-1) &lt;&gt; ""),ROW($AD$1:INDIRECT("$AD$"&amp;ROW($AD149)-1))), 1)+
INDEX($AE:$AE, LOOKUP(2, 1 / ($AE$1:INDIRECT("$AE$"&amp;ROW($AE149)-1) &lt;&gt; ""),ROW($AE$1:INDIRECT("$AE$"&amp;ROW($AD149)-1))), 1)+
INDEX($AE:$AF, LOOKUP(2, 1 / ($AF$1:INDIRECT("$AF$"&amp;ROW($AF149)-1) &lt;&gt; ""),ROW($AF$1:INDIRECT("$AF$"&amp;ROW($AD149)-1))), 1)+
INDEX($AG:$AG, LOOKUP(2, 1 / ($AG$1:INDIRECT("$AG$"&amp;ROW($AG149)-1) &lt;&gt; ""),ROW($AG$1:INDIRECT("$AG$"&amp;ROW($AD149)-1))), 1)+
INDEX($AH:$AH, LOOKUP(2, 1 / ($AH$1:INDIRECT("$AH$"&amp;ROW($AH149)-1) &lt;&gt; ""),ROW($AH$1:INDIRECT("$AH$"&amp;ROW($AD149)-1))), 1)&gt;=510,0,
IF(INDEX($AG:$AG, LOOKUP(2, 1 / ($AG$1:INDIRECT("$AG$"&amp;ROW($AG149)-1) &lt;&gt; ""),ROW($AG$1:INDIRECT("$AG$"&amp;ROW($AG149)-1))), 1)&gt;=255,0,
VLOOKUP(INDIRECT("$G$"&amp;LOOKUP(2, 1 / ($AG$1:INDIRECT("$AG$"&amp;ROW($AG149)-1) &lt;&gt; ""),ROW($AG$1:INDIRECT("$AG$"&amp;ROW($AG149)-1)))), 'EV and Base'!$A$1:$N$671, 7, FALSE))))</f>
        <v>0</v>
      </c>
      <c r="AH149" s="24" cm="1">
        <f t="array" aca="1" ref="AH149" ca="1">IF(NOT(ISNUMBER(INDEX($A:$A,LOOKUP(2,1/($A$1:INDIRECT("$A$"&amp;ROW($A149))&lt;&gt;""),ROW($A$1:INDIRECT("$A$"&amp;ROW($A149)))),1))),"",
INDEX($AH:$AH,LOOKUP(2,1/($AH$1:INDIRECT("$AH$"&amp;ROW($AH149)-1)&lt;&gt;""),ROW($AH$1:INDIRECT("$AH$"&amp;ROW($AH149)-1))),1)+
IF(INDEX($AC:$AC,LOOKUP(2,1/($AC$1:INDIRECT("$AC$"&amp;ROW($AC149)-1)&lt;&gt;""),ROW($AC$1:INDIRECT("$AC$"&amp;ROW($AC149)-1))),1)+
INDEX($AD:$AD,LOOKUP(2,1/($AD$1:INDIRECT("$AD$"&amp;ROW($AD149)-1)&lt;&gt;""),ROW($AD$1:INDIRECT("$AD$"&amp;ROW($AD149)-1))),1)+
INDEX($AE:$AE,LOOKUP(2,1/($AE$1:INDIRECT("$AE$"&amp;ROW($AE149)-1)&lt;&gt;""),ROW($AE$1:INDIRECT("$AE$"&amp;ROW($AD149)-1))),1)+
INDEX($AE:$AF,LOOKUP(2,1/($AF$1:INDIRECT("$AF$"&amp;ROW($AF149)-1)&lt;&gt;""),ROW($AF$1:INDIRECT("$AF$"&amp;ROW($AD149)-1))),1)+
INDEX($AG:$AG,LOOKUP(2,1/($AG$1:INDIRECT("$AG$"&amp;ROW($AG149)-1)&lt;&gt;""),ROW($AG$1:INDIRECT("$AG$"&amp;ROW($AD149)-1))),1)+
INDEX($AH:$AH,LOOKUP(2,1/($AH$1:INDIRECT("$AH$"&amp;ROW($AH149)-1)&lt;&gt;""),ROW($AH$1:INDIRECT("$AH$"&amp;ROW($AD149)-1))),1)&gt;=510,0,
IF(INDEX($AH:$AH,LOOKUP(2,1/($AH$1:INDIRECT("$AH$"&amp;ROW($AH149)-1)&lt;&gt;""),ROW($AH$1:INDIRECT("$AH$"&amp;ROW($AH149)-1))),1)&gt;=255,0,
VLOOKUP(INDIRECT("$G$"&amp;LOOKUP(2,1/($AH$1:INDIRECT("$AH$"&amp;ROW($AH149)-1)&lt;&gt;""),ROW($AH$1:INDIRECT("$AH$"&amp;ROW($AH149)-1)))),'EV and Base'!$A$1:$N$671,8,FALSE))))</f>
        <v>17</v>
      </c>
      <c r="AI149" s="29" cm="1">
        <f t="array" aca="1" ref="AI149" ca="1">IF(NOT(ISNUMBER(INDEX($A:$A,LOOKUP(2,1/($A$1:INDIRECT("$A$"&amp;ROW($A149))&lt;&gt;""),ROW($A$1:INDIRECT("$A$"&amp;ROW($A149)))),1))),"",
ROUNDDOWN((((2*VLOOKUP($AA149,'EV and Base'!$A$1:$N$671,9,FALSE))+31+ROUNDDOWN($AC149/4,0))*$AB149)/100,0)+$AB149+10)</f>
        <v>83</v>
      </c>
      <c r="AJ149" s="21" cm="1">
        <f t="array" aca="1" ref="AJ149" ca="1">IF(NOT(ISNUMBER(INDEX($A:$A, LOOKUP(2, 1 / ($A$1:INDIRECT("$A$"&amp;ROW($A149)) &lt;&gt; ""),ROW($A$1:INDIRECT("$A$"&amp;ROW($A149)))), 1))), "",
ROUNDDOWN((ROUNDDOWN((((2*VLOOKUP($AA149, 'EV and Base'!$A$1:$N$671, 10, FALSE))+31+ROUNDDOWN($AD149/4, 0))*$AB149)/100, 0)+5)*1.1, 0))</f>
        <v>67</v>
      </c>
      <c r="AK149" s="21" t="str" cm="1">
        <f t="array" aca="1" ref="AK149" ca="1">IF(NOT(ISNUMBER(INDEX($A:$A, LOOKUP(2, 1 / ($A$1:INDIRECT("$A$"&amp;ROW($A149)) &lt;&gt; ""),ROW($A$1:INDIRECT("$A$"&amp;ROW($A149)))), 1))), "",
ROUNDDOWN((ROUNDDOWN((((2*VLOOKUP($AA149, 'EV and Base'!$A$1:$N$671, 11, FALSE))+30+ROUNDDOWN($AE149/4, 0))*$AB149)/100, 0)+5), 0)
&amp;"-"&amp;
ROUNDDOWN((ROUNDDOWN((((2*VLOOKUP($AA149, 'EV and Base'!$A$1:$N$671, 11, FALSE))+31+ROUNDDOWN($AE149/4, 0))*$AB149)/100, 0)+5), 0))</f>
        <v>50-50</v>
      </c>
      <c r="AL149" s="21" t="str" cm="1">
        <f t="array" aca="1" ref="AL149" ca="1">IF(NOT(ISNUMBER(INDEX($A:$A, LOOKUP(2, 1 / ($A$1:INDIRECT("$A$"&amp;ROW($A149)) &lt;&gt; ""),ROW($A$1:INDIRECT("$A$"&amp;ROW($A149)))), 1))), "",
ROUNDDOWN((ROUNDDOWN((((2*VLOOKUP($AA149, 'EV and Base'!$A$1:$N$671, 12, FALSE))+0+ROUNDDOWN($AF149/4, 0))*$AB149)/100, 0)+5)*0.9, 0)
&amp;"-"&amp;
ROUNDDOWN((ROUNDDOWN((((2*VLOOKUP($AA149, 'EV and Base'!$A$1:$N$671, 12, FALSE))+31+ROUNDDOWN($AF149/4, 0))*$AB149)/100, 0)+5)*0.9, 0))</f>
        <v>21-29</v>
      </c>
      <c r="AM149" s="21" t="str" cm="1">
        <f t="array" aca="1" ref="AM149" ca="1">IF(NOT(ISNUMBER(INDEX($A:$A, LOOKUP(2, 1 / ($A$1:INDIRECT("$A$"&amp;ROW($A149)) &lt;&gt; ""),ROW($A$1:INDIRECT("$A$"&amp;ROW($A149)))), 1))), "",
ROUNDDOWN((ROUNDDOWN((((2*VLOOKUP($AA149, 'EV and Base'!$A$1:$N$671, 13, FALSE))+30+ROUNDDOWN($AG149/4, 0))*$AB149)/100, 0)+5), 0)
&amp;"-"&amp;
ROUNDDOWN((ROUNDDOWN((((2*VLOOKUP($AA149, 'EV and Base'!$A$1:$N$671, 13, FALSE))+31+ROUNDDOWN($AG149/4, 0))*$AB149)/100, 0)+5), 0))</f>
        <v>49-50</v>
      </c>
      <c r="AN149" s="25" cm="1">
        <f t="array" aca="1" ref="AN149" ca="1">IF(NOT(ISNUMBER(INDEX($A:$A, LOOKUP(2, 1 / ($A$1:INDIRECT("$A$"&amp;ROW($A149)) &lt;&gt; ""),ROW($A$1:INDIRECT("$A$"&amp;ROW($A149)))), 1))), "",
ROUNDDOWN((ROUNDDOWN((((2*VLOOKUP($AA149, 'EV and Base'!$A$1:$N$671, 14, FALSE))+31+ROUNDDOWN($AH149/4, 0))*$AB149)/100, 0)+5), 0))</f>
        <v>48</v>
      </c>
      <c r="AO149" s="23" cm="1">
        <f t="array" aca="1" ref="AO149" ca="1">IF(NOT(ISNUMBER(INDEX($A:$A, LOOKUP(2, 1 / ($A$1:INDIRECT("$A$"&amp;ROW($A149)) &lt;&gt; ""),ROW($A$1:INDIRECT("$A$"&amp;ROW($A149)))), 1))), "",
ROUNDDOWN((((2*VLOOKUP($AA149, 'EV and Base'!$A$1:$N$671, 9, FALSE))+31+ROUNDDOWN($AC149/4, 0))*$AB149)/100, 0)+$AB149+10)</f>
        <v>83</v>
      </c>
      <c r="AP149" s="2" cm="1">
        <f t="array" aca="1" ref="AP149" ca="1">IF(NOT(ISNUMBER(INDEX($A:$A, LOOKUP(2, 1 / ($A$1:INDIRECT("$A$"&amp;ROW($A149)) &lt;&gt; ""),ROW($A$1:INDIRECT("$A$"&amp;ROW($A149)))), 1))), "",
ROUNDDOWN((ROUNDDOWN((((2*VLOOKUP($AA149, 'EV and Base'!$A$1:$N$671, 10, FALSE))+31+ROUNDDOWN($AD149/4, 0))*$AB149)/100, 0)+5)*1.1, 0))</f>
        <v>67</v>
      </c>
      <c r="AQ149" s="2" cm="1">
        <f t="array" aca="1" ref="AQ149" ca="1">IF(NOT(ISNUMBER(INDEX($A:$A, LOOKUP(2, 1 / ($A$1:INDIRECT("$A$"&amp;ROW($A149)) &lt;&gt; ""),ROW($A$1:INDIRECT("$A$"&amp;ROW($A149)))), 1))), "",
ROUNDDOWN((ROUNDDOWN((((2*VLOOKUP($AA149, 'EV and Base'!$A$1:$N$671, 11, FALSE))+$AV$2+ROUNDDOWN($AE149/4, 0))*$AB149)/100, 0)+5), 0))</f>
        <v>50</v>
      </c>
      <c r="AR149" s="22" cm="1">
        <f t="array" aca="1" ref="AR149" ca="1">IF(NOT(ISNUMBER(INDEX($A:$A, LOOKUP(2, 1 / ($A$1:INDIRECT("$A$"&amp;ROW($A149)) &lt;&gt; ""),ROW($A$1:INDIRECT("$A$"&amp;ROW($A149)))), 1))), "",
ROUNDDOWN((ROUNDDOWN((((2*VLOOKUP($AA149, 'EV and Base'!$A$1:$N$671, 12, FALSE))+$AW$2+ROUNDDOWN($AF149/4, 0))*$AB149)/100, 0)+5)*0.9, 0))</f>
        <v>26</v>
      </c>
      <c r="AS149" s="2" cm="1">
        <f t="array" aca="1" ref="AS149" ca="1">IF(NOT(ISNUMBER(INDEX($A:$A, LOOKUP(2, 1 / ($A$1:INDIRECT("$A$"&amp;ROW($A149)) &lt;&gt; ""),ROW($A$1:INDIRECT("$A$"&amp;ROW($A149)))), 1))), "",
ROUNDDOWN((ROUNDDOWN((((2*VLOOKUP($AA149, 'EV and Base'!$A$1:$N$671, 13, FALSE))+$AX$2+ROUNDDOWN($AG149/4, 0))*$AB149)/100, 0)+5), 0))</f>
        <v>50</v>
      </c>
      <c r="AT149" s="24" cm="1">
        <f t="array" aca="1" ref="AT149" ca="1">IF(NOT(ISNUMBER(INDEX($A:$A, LOOKUP(2, 1 / ($A$1:INDIRECT("$A$"&amp;ROW($A149)) &lt;&gt; ""),ROW($A$1:INDIRECT("$A$"&amp;ROW($A149)))), 1))), "",
ROUNDDOWN((ROUNDDOWN((((2*VLOOKUP($AA149, 'EV and Base'!$A$1:$N$671, 14, FALSE))+31+ROUNDDOWN($AH149/4, 0))*$AB149)/100, 0)+5), 0))</f>
        <v>48</v>
      </c>
      <c r="AU149" s="28">
        <v>175</v>
      </c>
      <c r="AY149" cm="1">
        <f t="array" aca="1" ref="AY149" ca="1">IF(NOT(ISNUMBER(INDEX($A:$A,LOOKUP(2,1/($A$1:INDIRECT("$A$"&amp;ROW($A149))&lt;&gt;""),ROW($A$1:INDIRECT("$A$"&amp;ROW($A149)))),1))),"",
INDEX($AY:$AY,LOOKUP(2,1/($AY$1:INDIRECT("$AY$"&amp;ROW($AY149)-1)&lt;&gt;""),ROW($AY$1:INDIRECT("$AY$"&amp;ROW($AY149)-1))),1)+$BL149)</f>
        <v>17922</v>
      </c>
      <c r="AZ149" s="3" cm="1">
        <f t="array" aca="1" ref="AZ149" ca="1">IF(NOT(ISNUMBER(INDEX($A:$A, LOOKUP(2, 1 / ($A$1:INDIRECT("$A$"&amp;ROW($A149)) &lt;&gt; ""),ROW($A$1:INDIRECT("$A$"&amp;ROW($A149)))), 1))), "",
VLOOKUP(INDIRECT("$G$"&amp;LOOKUP(2, 1 / ($AY$1:INDIRECT("$AY$"&amp;ROW($AY149)-1) &lt;&gt; ""),ROW($AY$1:INDIRECT("$AY$"&amp;ROW($AY149)-1)))),'EV and Base'!A144:N814,2,FALSE))</f>
        <v>70</v>
      </c>
      <c r="BA149" s="3" cm="1">
        <f t="array" aca="1" ref="BA149" ca="1">IF(NOT(ISNUMBER(INDEX($A:$A, LOOKUP(2, 1 / ($A$1:INDIRECT("$A$"&amp;ROW($A149)) &lt;&gt; ""),ROW($A$1:INDIRECT("$A$"&amp;ROW($A149)))), 1))), "",
INDIRECT("$I$"&amp;LOOKUP(2, 1 / ($AY$1:INDIRECT("$AY$"&amp;ROW($AY149)-1) &lt;&gt; ""),ROW($AY$1:INDIRECT("$AY$"&amp;ROW($AY149)-1)))))</f>
        <v>22</v>
      </c>
      <c r="BB149" s="1" cm="1">
        <f t="array" aca="1" ref="BB149" ca="1">IF(NOT(ISNUMBER(INDEX($A:$A, LOOKUP(2, 1 / ($A$1:INDIRECT("$A$"&amp;ROW($A149)) &lt;&gt; ""),ROW($A$1:INDIRECT("$A$"&amp;ROW($A149)))), 1))), "",
INDIRECT("$AB$"&amp;LOOKUP(2, 1 / ($AY$1:INDIRECT("$AY$"&amp;ROW($AY149)-1) &lt;&gt; ""),ROW($AY$1:INDIRECT("$AY$"&amp;ROW($AY149)-1)))))</f>
        <v>28</v>
      </c>
      <c r="BC149" s="3" cm="1">
        <f t="array" aca="1" ref="BC149" ca="1">IF(NOT(ISNUMBER(INDEX($A:$A,LOOKUP(2,1/($A$1:INDIRECT("$A$"&amp;ROW($A149))&lt;&gt;""),ROW($A$1:INDIRECT("$A$"&amp;ROW($A149)))),1))),"",
$BA149+$BA149+10)</f>
        <v>54</v>
      </c>
      <c r="BD149" s="3" cm="1">
        <f t="array" aca="1" ref="BD149" ca="1">IF(NOT(ISNUMBER(INDEX($A:$A,LOOKUP(2,1/($A$1:INDIRECT("$A$"&amp;ROW($A149))&lt;&gt;""),ROW($A$1:INDIRECT("$A$"&amp;ROW($A149)))),1))),"",
$BA149+$BB149+10)</f>
        <v>60</v>
      </c>
      <c r="BE149" s="3" cm="1">
        <f t="array" aca="1" ref="BE149" ca="1">IF(NOT(ISNUMBER(INDEX($A:$A,LOOKUP(2,1/($A$1:INDIRECT("$A$"&amp;ROW($A149))&lt;&gt;""),ROW($A$1:INDIRECT("$A$"&amp;ROW($A149)))),1))),"",
$BC149*$BC149)</f>
        <v>2916</v>
      </c>
      <c r="BF149" s="3" cm="1">
        <f t="array" aca="1" ref="BF149" ca="1">IF(NOT(ISNUMBER(INDEX($A:$A,LOOKUP(2,1/($A$1:INDIRECT("$A$"&amp;ROW($A149))&lt;&gt;""),ROW($A$1:INDIRECT("$A$"&amp;ROW($A149)))),1))),"",
$BD149*$BD149)</f>
        <v>3600</v>
      </c>
      <c r="BG149" s="3" cm="1">
        <f t="array" aca="1" ref="BG149" ca="1">IF(NOT(ISNUMBER(INDEX($A:$A,LOOKUP(2,1/($A$1:INDIRECT("$A$"&amp;ROW($A149))&lt;&gt;""),ROW($A$1:INDIRECT("$A$"&amp;ROW($A149)))),1))),"",
_xlfn.FLOOR.MATH(1.5*_xlfn.FLOOR.MATH($AZ149*BA149/5)))</f>
        <v>462</v>
      </c>
      <c r="BH149" s="3" cm="1">
        <f t="array" aca="1" ref="BH149" ca="1">IF(NOT(ISNUMBER(INDEX($A:$A, LOOKUP(2, 1 / ($A$1:INDIRECT("$A$"&amp;ROW($A149)) &lt;&gt; ""),ROW($A$1:INDIRECT("$A$"&amp;ROW($A149)))), 1))), "",
_xlfn.FLOOR.MATH($BG149/IF(OR(INDIRECT("$C$"&amp;LOOKUP(2, 1 / ($AY$1:INDIRECT("$AY$"&amp;ROW($AY149)-1) &lt;&gt; ""),ROW($AY$1:INDIRECT("$AY$"&amp;ROW($AY149)-1))))="Multi",
INDIRECT("$C$"&amp;LOOKUP(2, 1 / ($AY$1:INDIRECT("$AY$"&amp;ROW($AY149)-1) &lt;&gt; ""),ROW($AY$1:INDIRECT("$AY$"&amp;ROW($AY149)-1))))="Double"),2,1)))</f>
        <v>462</v>
      </c>
      <c r="BI149" s="3" cm="1">
        <f t="array" aca="1" ref="BI149" ca="1">IF(NOT(ISNUMBER(INDEX($A:$A,LOOKUP(2,1/($A$1:INDIRECT("$A$"&amp;ROW($A149))&lt;&gt;""),ROW($A$1:INDIRECT("$A$"&amp;ROW($A149)))),1))),"",
VLOOKUP($BC149,GameFreakSQRT!$A$1:$B$200,2,FALSE))</f>
        <v>30099</v>
      </c>
      <c r="BJ149" s="3" cm="1">
        <f t="array" aca="1" ref="BJ149" ca="1">IF(NOT(ISNUMBER(INDEX($A:$A,LOOKUP(2,1/($A$1:INDIRECT("$A$"&amp;ROW($A149))&lt;&gt;""),ROW($A$1:INDIRECT("$A$"&amp;ROW($A149)))),1))),"",
VLOOKUP($BD149,GameFreakSQRT!$A$1:$B$200,2,FALSE))</f>
        <v>31727</v>
      </c>
      <c r="BK149" s="3" cm="1">
        <f t="array" aca="1" ref="BK149" ca="1">IF(NOT(ISNUMBER(INDEX($A:$A,LOOKUP(2,1/($A$1:INDIRECT("$A$"&amp;ROW($A149))&lt;&gt;""),ROW($A$1:INDIRECT("$A$"&amp;ROW($A149)))),1))),"",
_xlfn.FLOOR.MATH((($BI149*$BE149)*$BH149)/($BJ149*$BF149))+1)</f>
        <v>356</v>
      </c>
      <c r="BL149" s="3" cm="1">
        <f t="array" aca="1" ref="BL149" ca="1">IF(NOT(ISNUMBER(INDEX($A:$A,LOOKUP(2,1/($A$1:INDIRECT("$A$"&amp;ROW($A149))&lt;&gt;""),ROW($A$1:INDIRECT("$A$"&amp;ROW($A149)))),1))),"",
_xlfn.FLOOR.MATH($BK149*IF(NOT(INDIRECT("$Z$"&amp;LOOKUP(2, 1 / ($AY$1:INDIRECT("$AY$"&amp;ROW($AY149)-1) &lt;&gt; ""),ROW($AY$1:INDIRECT("$AY$"&amp;ROW($AY149)-1))))=""),1.5,1)))</f>
        <v>356</v>
      </c>
      <c r="BM149" s="3" cm="1">
        <f t="array" aca="1" ref="BM149" ca="1">IF(NOT(ISNUMBER(INDEX($A:$A, LOOKUP(2, 1 / ($A$1:INDIRECT("$A$"&amp;ROW($A149)) &lt;&gt; ""),ROW($A$1:INDIRECT("$A$"&amp;ROW($A149)))), 1))), "",
INDIRECT("$Y$"&amp;LOOKUP(2, 1 / ($AY$1:INDIRECT("$AY$"&amp;ROW($AY149)-1) &lt;&gt; ""),ROW($AY$1:INDIRECT("$AY$"&amp;ROW($AY149)-1)))))</f>
        <v>356</v>
      </c>
      <c r="BN149" s="3" t="b">
        <f t="shared" ca="1" si="16"/>
        <v>1</v>
      </c>
      <c r="CT149" s="3" cm="1">
        <f t="array" aca="1" ref="CT149" ca="1">IF(NOT(ISNUMBER(INDEX($A:$A, LOOKUP(2, 1 / ($A$1:INDIRECT("$A$"&amp;ROW($A149)) &lt;&gt; ""),ROW($A$1:INDIRECT("$A$"&amp;ROW($A149)))), 1))), "",
$AY149-INDEX($AY:$AY, LOOKUP(2, 1 / ($AY$1:INDIRECT("$AV$"&amp;ROW($AY149)-1) &lt;&gt; ""),ROW($AY$1:INDIRECT("$AV$"&amp;ROW($AY149)-1))), 1))</f>
        <v>17922</v>
      </c>
      <c r="CU149" s="3" cm="1">
        <f t="array" aca="1" ref="CU149" ca="1">IF(NOT(ISNUMBER(INDEX($A:$A, LOOKUP(2, 1 / ($A$1:INDIRECT("$A$"&amp;ROW($A149)) &lt;&gt; ""),ROW($A$1:INDIRECT("$A$"&amp;ROW($A149)))), 1))), "",
INDEX($Y:$Y, LOOKUP(2, 1 / ($Y$1:INDIRECT("$Y$"&amp;ROW($Y149)-1) &lt;&gt; ""),ROW($Y$1:INDIRECT("$Y$"&amp;ROW($Y149)-1))), 1))</f>
        <v>356</v>
      </c>
      <c r="CV149" s="1">
        <f ca="1">IFERROR(VLOOKUP($AY149, 'Medium-Slow'!$A$1:$B$101, 2, TRUE),"")</f>
        <v>28</v>
      </c>
    </row>
    <row r="150" spans="1:100" x14ac:dyDescent="0.45">
      <c r="A150" s="69"/>
      <c r="B150" s="69"/>
      <c r="C150" s="69" t="str">
        <f t="shared" si="17"/>
        <v>Single</v>
      </c>
      <c r="D150" s="69"/>
      <c r="E150" s="69"/>
      <c r="F150" s="56">
        <v>4</v>
      </c>
      <c r="G150" s="2" t="s">
        <v>339</v>
      </c>
      <c r="H150" s="2" t="s">
        <v>50</v>
      </c>
      <c r="I150" s="2">
        <v>22</v>
      </c>
      <c r="J150" s="2" t="s">
        <v>85</v>
      </c>
      <c r="K150" s="2" t="s">
        <v>340</v>
      </c>
      <c r="L150" s="2" t="s">
        <v>53</v>
      </c>
      <c r="M150" s="2" t="s">
        <v>341</v>
      </c>
      <c r="N150" s="2" t="s">
        <v>342</v>
      </c>
      <c r="O150" s="2" t="s">
        <v>193</v>
      </c>
      <c r="P150" s="2" t="s">
        <v>233</v>
      </c>
      <c r="Q150" s="2">
        <v>18</v>
      </c>
      <c r="R150" s="2">
        <f>_xlfn.FLOOR.MATH((((2*VLOOKUP(G150, 'EV and Base'!$A$1:$N$671, 9, FALSE))+$Q150)*$I150)/100)+$I150+10</f>
        <v>67</v>
      </c>
      <c r="S150" s="2">
        <f>_xlfn.FLOOR.MATH((_xlfn.FLOOR.MATH((((2*VLOOKUP($G150, 'EV and Base'!$A$1:$N$671, 10, FALSE))+$Q150)*$I150)/100)+5)*
IF(OR($J150="Lonely", $J150="Brave", $J150="Adamant", $J150="Naughty"), 1.1,
IF(OR($J150="Bold", $J150="Timid", $J150="Modest", $J150="Calm"), 0.9, 1)))</f>
        <v>34</v>
      </c>
      <c r="T150" s="2">
        <f>_xlfn.FLOOR.MATH((_xlfn.FLOOR.MATH((((2*VLOOKUP($G150, 'EV and Base'!$A$1:$N$671, 11, FALSE))+$Q150)*$I150)/100)+5)*
IF(OR($J150="Bold", $J150="Relaxed", $J150="Impish", $J150="Lax"), 1.1,
IF(OR($J150="Lonely", $J150="Hasty", $J150="Mild", $J150="Gentle"), 0.9, 1)))</f>
        <v>39</v>
      </c>
      <c r="U150" s="2">
        <f>_xlfn.FLOOR.MATH((_xlfn.FLOOR.MATH((((2*VLOOKUP($G150, 'EV and Base'!$A$1:$N$671, 12, FALSE))+$Q150)*$I150)/100)+5)*
IF(OR($J150="Modest", $J150="Mild", $J150="Quiet", $J150="Rash"), 1.1,
IF(OR($J150="Adamant", $J150="Impish", $J150="Jolly", $J150="Careful"), 0.9, 1)))</f>
        <v>54</v>
      </c>
      <c r="V150" s="2">
        <f>_xlfn.FLOOR.MATH((_xlfn.FLOOR.MATH((((2*VLOOKUP($G150, 'EV and Base'!$A$1:$N$671, 13, FALSE))+$Q150)*$I150)/100)+5)*
IF(OR($J150="Calm", $J150="Gentle", $J150="Sassy", $J150="Careful"), 1.1,
IF(OR($J150="Naughty", $J150="Lax", $J150="Naive", $J150="Rash"), 0.9, 1)))</f>
        <v>48</v>
      </c>
      <c r="W150" s="2">
        <f>_xlfn.FLOOR.MATH((_xlfn.FLOOR.MATH((((2*VLOOKUP($G150, 'EV and Base'!$A$1:$N$671, 14, FALSE))+$Q150)*$I150)/100)+5)*
IF(OR($J150="Timid", $J150="Hasty", $J150="Jolly", $J150="Naive"), 1.1,
IF(OR($J150="Brave", $J150="Relaxed", $J150="Quiet", $J150="Sassy"), 0.9, 1)))</f>
        <v>51</v>
      </c>
      <c r="X150" s="69"/>
      <c r="Y150" s="1">
        <v>872</v>
      </c>
      <c r="AA150" s="23" t="str" cm="1">
        <f t="array" aca="1" ref="AA150" ca="1">IF(NOT(ISNUMBER(INDEX($A:$A,LOOKUP(2,1/($A$1:INDIRECT("$A$"&amp;ROW($A150))&lt;&gt;""),ROW($A$1:INDIRECT("$A$"&amp;ROW($A150)))),1))),"",
IF(NOT(ISNUMBER($A150)),$AA149,
IF($AB150&lt;16,"Lillipup",
IF($AB150&lt;32,"Herdier",
"Stoutland"))))</f>
        <v>Herdier</v>
      </c>
      <c r="AB150" s="25" cm="1">
        <f t="array" aca="1" ref="AB150" ca="1">IF(NOT(ISNUMBER(INDEX($A:$A, LOOKUP(2, 1 / ($A$1:INDIRECT("$A$"&amp;ROW($A150)) &lt;&gt; ""),ROW($A$1:INDIRECT("$A$"&amp;ROW($A150)))), 1))), "",
VLOOKUP($AY150,'Medium-Slow'!$A$1:$B$101,2,TRUE))</f>
        <v>28</v>
      </c>
      <c r="AC150" s="23" cm="1">
        <f t="array" aca="1" ref="AC150" ca="1">IF(NOT(ISNUMBER(INDEX($A:$A, LOOKUP(2, 1 / ($A$1:INDIRECT("$A$"&amp;ROW($A150)) &lt;&gt; ""),ROW($A$1:INDIRECT("$A$"&amp;ROW($A150)))), 1))), "",
INDEX($AC:$AC, LOOKUP(2, 1 / ($AC$1:INDIRECT("$AC$"&amp;ROW($AC150)-1) &lt;&gt; ""),ROW($AC$1:INDIRECT("$AC$"&amp;ROW($AC150)-1))), 1)+
IF(INDEX($AC:$AC, LOOKUP(2, 1 / ($AC$1:INDIRECT("$AC$"&amp;ROW($AC150)-1) &lt;&gt; ""),ROW($AC$1:INDIRECT("$AC$"&amp;ROW($AC150)-1))), 1)+
INDEX($AD:$AD, LOOKUP(2, 1 / ($AD$1:INDIRECT("$AD$"&amp;ROW($AD150)-1) &lt;&gt; ""),ROW($AD$1:INDIRECT("$AD$"&amp;ROW($AD150)-1))), 1)+
INDEX($AE:$AE, LOOKUP(2, 1 / ($AE$1:INDIRECT("$AE$"&amp;ROW($AE150)-1) &lt;&gt; ""),ROW($AE$1:INDIRECT("$AE$"&amp;ROW($AD150)-1))), 1)+
INDEX($AE:$AF, LOOKUP(2, 1 / ($AF$1:INDIRECT("$AF$"&amp;ROW($AF150)-1) &lt;&gt; ""),ROW($AF$1:INDIRECT("$AF$"&amp;ROW($AD150)-1))), 1)+
INDEX($AG:$AG, LOOKUP(2, 1 / ($AG$1:INDIRECT("$AG$"&amp;ROW($AG150)-1) &lt;&gt; ""),ROW($AG$1:INDIRECT("$AG$"&amp;ROW($AD150)-1))), 1)+
INDEX($AH:$AH, LOOKUP(2, 1 / ($AH$1:INDIRECT("$AH$"&amp;ROW($AH150)-1) &lt;&gt; ""),ROW($AH$1:INDIRECT("$AH$"&amp;ROW($AD150)-1))), 1)&gt;=510,0,
IF(INDEX($AC:$AC, LOOKUP(2, 1 / ($AC$1:INDIRECT("$AC$"&amp;ROW($AC150)-1) &lt;&gt; ""),ROW($AC$1:INDIRECT("$AC$"&amp;ROW($AC150)-1))), 1)&gt;=255,0,
VLOOKUP(INDIRECT("$G$"&amp;LOOKUP(2, 1 / ($AC$1:INDIRECT("$AC$"&amp;ROW($AC150)-1) &lt;&gt; ""),ROW($AC$1:INDIRECT("$AC$"&amp;ROW($AC150)-1)))), 'EV and Base'!$A$1:$N$671, 3, FALSE))))</f>
        <v>3</v>
      </c>
      <c r="AD150" s="2" cm="1">
        <f t="array" aca="1" ref="AD150" ca="1">IF(NOT(ISNUMBER(INDEX($A:$A, LOOKUP(2, 1 / ($A$1:INDIRECT("$A$"&amp;ROW($A150)) &lt;&gt; ""),ROW($A$1:INDIRECT("$A$"&amp;ROW($A150)))), 1))), "",
INDEX($AD:$AD, LOOKUP(2, 1 / ($AD$1:INDIRECT("$AD$"&amp;ROW($AD150)-1) &lt;&gt; ""),ROW($AD$1:INDIRECT("$AD$"&amp;ROW($AD150)-1))), 1)+
IF(INDEX($AC:$AC, LOOKUP(2, 1 / ($AC$1:INDIRECT("$AC$"&amp;ROW($AC150)-1) &lt;&gt; ""),ROW($AC$1:INDIRECT("$AC$"&amp;ROW($AC150)-1))), 1)+
INDEX($AD:$AD, LOOKUP(2, 1 / ($AD$1:INDIRECT("$AD$"&amp;ROW($AD150)-1) &lt;&gt; ""),ROW($AD$1:INDIRECT("$AD$"&amp;ROW($AD150)-1))), 1)+
INDEX($AE:$AE, LOOKUP(2, 1 / ($AE$1:INDIRECT("$AE$"&amp;ROW($AE150)-1) &lt;&gt; ""),ROW($AE$1:INDIRECT("$AE$"&amp;ROW($AD150)-1))), 1)+
INDEX($AE:$AF, LOOKUP(2, 1 / ($AF$1:INDIRECT("$AF$"&amp;ROW($AF150)-1) &lt;&gt; ""),ROW($AF$1:INDIRECT("$AF$"&amp;ROW($AD150)-1))), 1)+
INDEX($AG:$AG, LOOKUP(2, 1 / ($AG$1:INDIRECT("$AG$"&amp;ROW($AG150)-1) &lt;&gt; ""),ROW($AG$1:INDIRECT("$AG$"&amp;ROW($AD150)-1))), 1)+
INDEX($AH:$AH, LOOKUP(2, 1 / ($AH$1:INDIRECT("$AH$"&amp;ROW($AH150)-1) &lt;&gt; ""),ROW($AH$1:INDIRECT("$AH$"&amp;ROW($AD150)-1))), 1)&gt;=510,0,
IF(INDEX($AD:$AD, LOOKUP(2, 1 / ($AD$1:INDIRECT("$AD$"&amp;ROW($AD150)-1) &lt;&gt; ""),ROW($AD$1:INDIRECT("$AD$"&amp;ROW($AD150)-1))), 1)&gt;=255,0,
VLOOKUP(INDIRECT("$G$"&amp;LOOKUP(2, 1 / ($AD$1:INDIRECT("$AD$"&amp;ROW($AD150)-1) &lt;&gt; ""),ROW($AD$1:INDIRECT("$AD$"&amp;ROW($AD150)-1)))), 'EV and Base'!$A$1:$N$671, 4, FALSE))))</f>
        <v>39</v>
      </c>
      <c r="AE150" s="2" cm="1">
        <f t="array" aca="1" ref="AE150" ca="1">IF(NOT(ISNUMBER(INDEX($A:$A,LOOKUP(2,1/($A$1:INDIRECT("$A$"&amp;ROW($A150))&lt;&gt;""),ROW($A$1:INDIRECT("$A$"&amp;ROW($A150)))),1))),"",
INDEX($AE:$AE,LOOKUP(2,1/($AE$1:INDIRECT("$AE$"&amp;ROW($AE150)-1)&lt;&gt;""),ROW($AE$1:INDIRECT("$AE$"&amp;ROW($AE150)-1))),1)+
IF(INDEX($AC:$AC,LOOKUP(2,1/($AC$1:INDIRECT("$AC$"&amp;ROW($AC150)-1)&lt;&gt;""),ROW($AC$1:INDIRECT("$AC$"&amp;ROW($AC150)-1))),1)+
INDEX($AD:$AD,LOOKUP(2,1/($AD$1:INDIRECT("$AD$"&amp;ROW($AD150)-1)&lt;&gt;""),ROW($AD$1:INDIRECT("$AD$"&amp;ROW($AD150)-1))),1)+
INDEX($AE:$AE,LOOKUP(2,1/($AE$1:INDIRECT("$AE$"&amp;ROW($AE150)-1)&lt;&gt;""),ROW($AE$1:INDIRECT("$AE$"&amp;ROW($AD150)-1))),1)+
INDEX($AE:$AF,LOOKUP(2,1/($AF$1:INDIRECT("$AF$"&amp;ROW($AF150)-1)&lt;&gt;""),ROW($AF$1:INDIRECT("$AF$"&amp;ROW($AD150)-1))),1)+
INDEX($AG:$AG,LOOKUP(2,1/($AG$1:INDIRECT("$AG$"&amp;ROW($AG150)-1)&lt;&gt;""),ROW($AG$1:INDIRECT("$AG$"&amp;ROW($AD150)-1))),1)+
INDEX($AH:$AH,LOOKUP(2,1/($AH$1:INDIRECT("$AH$"&amp;ROW($AH150)-1)&lt;&gt;""),ROW($AH$1:INDIRECT("$AH$"&amp;ROW($AD150)-1))),1)&gt;=510,0,
IF(INDEX($AE:$AE,LOOKUP(2,1/($AE$1:INDIRECT("$AE$"&amp;ROW($AE150)-1)&lt;&gt;""),ROW($AE$1:INDIRECT("$AE$"&amp;ROW($AE150)-1))),1)&gt;=255,0,
VLOOKUP(INDIRECT("$G$"&amp;LOOKUP(2,1/($AE$1:INDIRECT("$AE$"&amp;ROW($AE150)-1)&lt;&gt;""),ROW($AE$1:INDIRECT("$AE$"&amp;ROW($AE150)-1)))),'EV and Base'!$A$1:$N$671,5,FALSE))))</f>
        <v>7</v>
      </c>
      <c r="AF150" s="2" cm="1">
        <f t="array" aca="1" ref="AF150" ca="1">IF(NOT(ISNUMBER(INDEX($A:$A, LOOKUP(2, 1 / ($A$1:INDIRECT("$A$"&amp;ROW($A150)) &lt;&gt; ""),ROW($A$1:INDIRECT("$A$"&amp;ROW($A150)))), 1))), "",
INDEX($AF:$AF, LOOKUP(2, 1 / ($AF$1:INDIRECT("$AF$"&amp;ROW($AF150)-1) &lt;&gt; ""),ROW($AF$1:INDIRECT("$AF$"&amp;ROW($AF150)-1))), 1)+
IF(INDEX($AC:$AC, LOOKUP(2, 1 / ($AC$1:INDIRECT("$AC$"&amp;ROW($AC150)-1) &lt;&gt; ""),ROW($AC$1:INDIRECT("$AC$"&amp;ROW($AC150)-1))), 1)+
INDEX($AD:$AD, LOOKUP(2, 1 / ($AD$1:INDIRECT("$AD$"&amp;ROW($AD150)-1) &lt;&gt; ""),ROW($AD$1:INDIRECT("$AD$"&amp;ROW($AD150)-1))), 1)+
INDEX($AE:$AE, LOOKUP(2, 1 / ($AE$1:INDIRECT("$AE$"&amp;ROW($AE150)-1) &lt;&gt; ""),ROW($AE$1:INDIRECT("$AE$"&amp;ROW($AD150)-1))), 1)+
INDEX($AE:$AF, LOOKUP(2, 1 / ($AF$1:INDIRECT("$AF$"&amp;ROW($AF150)-1) &lt;&gt; ""),ROW($AF$1:INDIRECT("$AF$"&amp;ROW($AD150)-1))), 1)+
INDEX($AG:$AG, LOOKUP(2, 1 / ($AG$1:INDIRECT("$AG$"&amp;ROW($AG150)-1) &lt;&gt; ""),ROW($AG$1:INDIRECT("$AG$"&amp;ROW($AD150)-1))), 1)+
INDEX($AH:$AH, LOOKUP(2, 1 / ($AH$1:INDIRECT("$AH$"&amp;ROW($AH150)-1) &lt;&gt; ""),ROW($AH$1:INDIRECT("$AH$"&amp;ROW($AD150)-1))), 1)&gt;=510,0,
IF(INDEX($AF:$AF, LOOKUP(2, 1 / ($AF$1:INDIRECT("$AF$"&amp;ROW($AF150)-1) &lt;&gt; ""),ROW($AF$1:INDIRECT("$AF$"&amp;ROW($AF150)-1))), 1)&gt;=255,0,
VLOOKUP(INDIRECT("$G$"&amp;LOOKUP(2, 1 / ($AF$1:INDIRECT("$AF$"&amp;ROW($AF150)-1) &lt;&gt; ""),ROW($AF$1:INDIRECT("$AF$"&amp;ROW($AF150)-1)))), 'EV and Base'!$A$1:$N$671, 6, FALSE))))</f>
        <v>3</v>
      </c>
      <c r="AG150" s="2" cm="1">
        <f t="array" aca="1" ref="AG150" ca="1">IF(NOT(ISNUMBER(INDEX($A:$A, LOOKUP(2, 1 / ($A$1:INDIRECT("$A$"&amp;ROW($A150)) &lt;&gt; ""),ROW($A$1:INDIRECT("$A$"&amp;ROW($A150)))), 1))), "",
INDEX($AG:$AG, LOOKUP(2, 1 / ($AG$1:INDIRECT("$AG$"&amp;ROW($AG150)-1) &lt;&gt; ""),ROW($AG$1:INDIRECT("$AG$"&amp;ROW($AG150)-1))), 1)+
IF(INDEX($AC:$AC, LOOKUP(2, 1 / ($AC$1:INDIRECT("$AC$"&amp;ROW($AC150)-1) &lt;&gt; ""),ROW($AC$1:INDIRECT("$AC$"&amp;ROW($AC150)-1))), 1)+
INDEX($AD:$AD, LOOKUP(2, 1 / ($AD$1:INDIRECT("$AD$"&amp;ROW($AD150)-1) &lt;&gt; ""),ROW($AD$1:INDIRECT("$AD$"&amp;ROW($AD150)-1))), 1)+
INDEX($AE:$AE, LOOKUP(2, 1 / ($AE$1:INDIRECT("$AE$"&amp;ROW($AE150)-1) &lt;&gt; ""),ROW($AE$1:INDIRECT("$AE$"&amp;ROW($AD150)-1))), 1)+
INDEX($AE:$AF, LOOKUP(2, 1 / ($AF$1:INDIRECT("$AF$"&amp;ROW($AF150)-1) &lt;&gt; ""),ROW($AF$1:INDIRECT("$AF$"&amp;ROW($AD150)-1))), 1)+
INDEX($AG:$AG, LOOKUP(2, 1 / ($AG$1:INDIRECT("$AG$"&amp;ROW($AG150)-1) &lt;&gt; ""),ROW($AG$1:INDIRECT("$AG$"&amp;ROW($AD150)-1))), 1)+
INDEX($AH:$AH, LOOKUP(2, 1 / ($AH$1:INDIRECT("$AH$"&amp;ROW($AH150)-1) &lt;&gt; ""),ROW($AH$1:INDIRECT("$AH$"&amp;ROW($AD150)-1))), 1)&gt;=510,0,
IF(INDEX($AG:$AG, LOOKUP(2, 1 / ($AG$1:INDIRECT("$AG$"&amp;ROW($AG150)-1) &lt;&gt; ""),ROW($AG$1:INDIRECT("$AG$"&amp;ROW($AG150)-1))), 1)&gt;=255,0,
VLOOKUP(INDIRECT("$G$"&amp;LOOKUP(2, 1 / ($AG$1:INDIRECT("$AG$"&amp;ROW($AG150)-1) &lt;&gt; ""),ROW($AG$1:INDIRECT("$AG$"&amp;ROW($AG150)-1)))), 'EV and Base'!$A$1:$N$671, 7, FALSE))))</f>
        <v>0</v>
      </c>
      <c r="AH150" s="24" cm="1">
        <f t="array" aca="1" ref="AH150" ca="1">IF(NOT(ISNUMBER(INDEX($A:$A,LOOKUP(2,1/($A$1:INDIRECT("$A$"&amp;ROW($A150))&lt;&gt;""),ROW($A$1:INDIRECT("$A$"&amp;ROW($A150)))),1))),"",
INDEX($AH:$AH,LOOKUP(2,1/($AH$1:INDIRECT("$AH$"&amp;ROW($AH150)-1)&lt;&gt;""),ROW($AH$1:INDIRECT("$AH$"&amp;ROW($AH150)-1))),1)+
IF(INDEX($AC:$AC,LOOKUP(2,1/($AC$1:INDIRECT("$AC$"&amp;ROW($AC150)-1)&lt;&gt;""),ROW($AC$1:INDIRECT("$AC$"&amp;ROW($AC150)-1))),1)+
INDEX($AD:$AD,LOOKUP(2,1/($AD$1:INDIRECT("$AD$"&amp;ROW($AD150)-1)&lt;&gt;""),ROW($AD$1:INDIRECT("$AD$"&amp;ROW($AD150)-1))),1)+
INDEX($AE:$AE,LOOKUP(2,1/($AE$1:INDIRECT("$AE$"&amp;ROW($AE150)-1)&lt;&gt;""),ROW($AE$1:INDIRECT("$AE$"&amp;ROW($AD150)-1))),1)+
INDEX($AE:$AF,LOOKUP(2,1/($AF$1:INDIRECT("$AF$"&amp;ROW($AF150)-1)&lt;&gt;""),ROW($AF$1:INDIRECT("$AF$"&amp;ROW($AD150)-1))),1)+
INDEX($AG:$AG,LOOKUP(2,1/($AG$1:INDIRECT("$AG$"&amp;ROW($AG150)-1)&lt;&gt;""),ROW($AG$1:INDIRECT("$AG$"&amp;ROW($AD150)-1))),1)+
INDEX($AH:$AH,LOOKUP(2,1/($AH$1:INDIRECT("$AH$"&amp;ROW($AH150)-1)&lt;&gt;""),ROW($AH$1:INDIRECT("$AH$"&amp;ROW($AD150)-1))),1)&gt;=510,0,
IF(INDEX($AH:$AH,LOOKUP(2,1/($AH$1:INDIRECT("$AH$"&amp;ROW($AH150)-1)&lt;&gt;""),ROW($AH$1:INDIRECT("$AH$"&amp;ROW($AH150)-1))),1)&gt;=255,0,
VLOOKUP(INDIRECT("$G$"&amp;LOOKUP(2,1/($AH$1:INDIRECT("$AH$"&amp;ROW($AH150)-1)&lt;&gt;""),ROW($AH$1:INDIRECT("$AH$"&amp;ROW($AH150)-1)))),'EV and Base'!$A$1:$N$671,8,FALSE))))</f>
        <v>17</v>
      </c>
      <c r="AI150" s="29" cm="1">
        <f t="array" aca="1" ref="AI150" ca="1">IF(NOT(ISNUMBER(INDEX($A:$A,LOOKUP(2,1/($A$1:INDIRECT("$A$"&amp;ROW($A150))&lt;&gt;""),ROW($A$1:INDIRECT("$A$"&amp;ROW($A150)))),1))),"",
ROUNDDOWN((((2*VLOOKUP($AA150,'EV and Base'!$A$1:$N$671,9,FALSE))+31+ROUNDDOWN($AC150/4,0))*$AB150)/100,0)+$AB150+10)</f>
        <v>83</v>
      </c>
      <c r="AJ150" s="21" cm="1">
        <f t="array" aca="1" ref="AJ150" ca="1">IF(NOT(ISNUMBER(INDEX($A:$A, LOOKUP(2, 1 / ($A$1:INDIRECT("$A$"&amp;ROW($A150)) &lt;&gt; ""),ROW($A$1:INDIRECT("$A$"&amp;ROW($A150)))), 1))), "",
ROUNDDOWN((ROUNDDOWN((((2*VLOOKUP($AA150, 'EV and Base'!$A$1:$N$671, 10, FALSE))+31+ROUNDDOWN($AD150/4, 0))*$AB150)/100, 0)+5)*1.1, 0))</f>
        <v>67</v>
      </c>
      <c r="AK150" s="21" t="str" cm="1">
        <f t="array" aca="1" ref="AK150" ca="1">IF(NOT(ISNUMBER(INDEX($A:$A, LOOKUP(2, 1 / ($A$1:INDIRECT("$A$"&amp;ROW($A150)) &lt;&gt; ""),ROW($A$1:INDIRECT("$A$"&amp;ROW($A150)))), 1))), "",
ROUNDDOWN((ROUNDDOWN((((2*VLOOKUP($AA150, 'EV and Base'!$A$1:$N$671, 11, FALSE))+30+ROUNDDOWN($AE150/4, 0))*$AB150)/100, 0)+5), 0)
&amp;"-"&amp;
ROUNDDOWN((ROUNDDOWN((((2*VLOOKUP($AA150, 'EV and Base'!$A$1:$N$671, 11, FALSE))+31+ROUNDDOWN($AE150/4, 0))*$AB150)/100, 0)+5), 0))</f>
        <v>50-50</v>
      </c>
      <c r="AL150" s="21" t="str" cm="1">
        <f t="array" aca="1" ref="AL150" ca="1">IF(NOT(ISNUMBER(INDEX($A:$A, LOOKUP(2, 1 / ($A$1:INDIRECT("$A$"&amp;ROW($A150)) &lt;&gt; ""),ROW($A$1:INDIRECT("$A$"&amp;ROW($A150)))), 1))), "",
ROUNDDOWN((ROUNDDOWN((((2*VLOOKUP($AA150, 'EV and Base'!$A$1:$N$671, 12, FALSE))+0+ROUNDDOWN($AF150/4, 0))*$AB150)/100, 0)+5)*0.9, 0)
&amp;"-"&amp;
ROUNDDOWN((ROUNDDOWN((((2*VLOOKUP($AA150, 'EV and Base'!$A$1:$N$671, 12, FALSE))+31+ROUNDDOWN($AF150/4, 0))*$AB150)/100, 0)+5)*0.9, 0))</f>
        <v>21-29</v>
      </c>
      <c r="AM150" s="21" t="str" cm="1">
        <f t="array" aca="1" ref="AM150" ca="1">IF(NOT(ISNUMBER(INDEX($A:$A, LOOKUP(2, 1 / ($A$1:INDIRECT("$A$"&amp;ROW($A150)) &lt;&gt; ""),ROW($A$1:INDIRECT("$A$"&amp;ROW($A150)))), 1))), "",
ROUNDDOWN((ROUNDDOWN((((2*VLOOKUP($AA150, 'EV and Base'!$A$1:$N$671, 13, FALSE))+30+ROUNDDOWN($AG150/4, 0))*$AB150)/100, 0)+5), 0)
&amp;"-"&amp;
ROUNDDOWN((ROUNDDOWN((((2*VLOOKUP($AA150, 'EV and Base'!$A$1:$N$671, 13, FALSE))+31+ROUNDDOWN($AG150/4, 0))*$AB150)/100, 0)+5), 0))</f>
        <v>49-50</v>
      </c>
      <c r="AN150" s="25" cm="1">
        <f t="array" aca="1" ref="AN150" ca="1">IF(NOT(ISNUMBER(INDEX($A:$A, LOOKUP(2, 1 / ($A$1:INDIRECT("$A$"&amp;ROW($A150)) &lt;&gt; ""),ROW($A$1:INDIRECT("$A$"&amp;ROW($A150)))), 1))), "",
ROUNDDOWN((ROUNDDOWN((((2*VLOOKUP($AA150, 'EV and Base'!$A$1:$N$671, 14, FALSE))+31+ROUNDDOWN($AH150/4, 0))*$AB150)/100, 0)+5), 0))</f>
        <v>48</v>
      </c>
      <c r="AO150" s="23" cm="1">
        <f t="array" aca="1" ref="AO150" ca="1">IF(NOT(ISNUMBER(INDEX($A:$A, LOOKUP(2, 1 / ($A$1:INDIRECT("$A$"&amp;ROW($A150)) &lt;&gt; ""),ROW($A$1:INDIRECT("$A$"&amp;ROW($A150)))), 1))), "",
ROUNDDOWN((((2*VLOOKUP($AA150, 'EV and Base'!$A$1:$N$671, 9, FALSE))+31+ROUNDDOWN($AC150/4, 0))*$AB150)/100, 0)+$AB150+10)</f>
        <v>83</v>
      </c>
      <c r="AP150" s="2" cm="1">
        <f t="array" aca="1" ref="AP150" ca="1">IF(NOT(ISNUMBER(INDEX($A:$A, LOOKUP(2, 1 / ($A$1:INDIRECT("$A$"&amp;ROW($A150)) &lt;&gt; ""),ROW($A$1:INDIRECT("$A$"&amp;ROW($A150)))), 1))), "",
ROUNDDOWN((ROUNDDOWN((((2*VLOOKUP($AA150, 'EV and Base'!$A$1:$N$671, 10, FALSE))+31+ROUNDDOWN($AD150/4, 0))*$AB150)/100, 0)+5)*1.1, 0))</f>
        <v>67</v>
      </c>
      <c r="AQ150" s="2" cm="1">
        <f t="array" aca="1" ref="AQ150" ca="1">IF(NOT(ISNUMBER(INDEX($A:$A, LOOKUP(2, 1 / ($A$1:INDIRECT("$A$"&amp;ROW($A150)) &lt;&gt; ""),ROW($A$1:INDIRECT("$A$"&amp;ROW($A150)))), 1))), "",
ROUNDDOWN((ROUNDDOWN((((2*VLOOKUP($AA150, 'EV and Base'!$A$1:$N$671, 11, FALSE))+$AV$2+ROUNDDOWN($AE150/4, 0))*$AB150)/100, 0)+5), 0))</f>
        <v>50</v>
      </c>
      <c r="AR150" s="22" cm="1">
        <f t="array" aca="1" ref="AR150" ca="1">IF(NOT(ISNUMBER(INDEX($A:$A, LOOKUP(2, 1 / ($A$1:INDIRECT("$A$"&amp;ROW($A150)) &lt;&gt; ""),ROW($A$1:INDIRECT("$A$"&amp;ROW($A150)))), 1))), "",
ROUNDDOWN((ROUNDDOWN((((2*VLOOKUP($AA150, 'EV and Base'!$A$1:$N$671, 12, FALSE))+$AW$2+ROUNDDOWN($AF150/4, 0))*$AB150)/100, 0)+5)*0.9, 0))</f>
        <v>26</v>
      </c>
      <c r="AS150" s="2" cm="1">
        <f t="array" aca="1" ref="AS150" ca="1">IF(NOT(ISNUMBER(INDEX($A:$A, LOOKUP(2, 1 / ($A$1:INDIRECT("$A$"&amp;ROW($A150)) &lt;&gt; ""),ROW($A$1:INDIRECT("$A$"&amp;ROW($A150)))), 1))), "",
ROUNDDOWN((ROUNDDOWN((((2*VLOOKUP($AA150, 'EV and Base'!$A$1:$N$671, 13, FALSE))+$AX$2+ROUNDDOWN($AG150/4, 0))*$AB150)/100, 0)+5), 0))</f>
        <v>50</v>
      </c>
      <c r="AT150" s="24" cm="1">
        <f t="array" aca="1" ref="AT150" ca="1">IF(NOT(ISNUMBER(INDEX($A:$A, LOOKUP(2, 1 / ($A$1:INDIRECT("$A$"&amp;ROW($A150)) &lt;&gt; ""),ROW($A$1:INDIRECT("$A$"&amp;ROW($A150)))), 1))), "",
ROUNDDOWN((ROUNDDOWN((((2*VLOOKUP($AA150, 'EV and Base'!$A$1:$N$671, 14, FALSE))+31+ROUNDDOWN($AH150/4, 0))*$AB150)/100, 0)+5), 0))</f>
        <v>48</v>
      </c>
      <c r="AU150" s="28">
        <v>175</v>
      </c>
      <c r="AY150" cm="1">
        <f t="array" aca="1" ref="AY150" ca="1">IF(NOT(ISNUMBER(INDEX($A:$A,LOOKUP(2,1/($A$1:INDIRECT("$A$"&amp;ROW($A150))&lt;&gt;""),ROW($A$1:INDIRECT("$A$"&amp;ROW($A150)))),1))),"",
INDEX($AY:$AY,LOOKUP(2,1/($AY$1:INDIRECT("$AY$"&amp;ROW($AY150)-1)&lt;&gt;""),ROW($AY$1:INDIRECT("$AY$"&amp;ROW($AY150)-1))),1)+$BL150)</f>
        <v>18241</v>
      </c>
      <c r="AZ150" s="3" cm="1">
        <f t="array" aca="1" ref="AZ150" ca="1">IF(NOT(ISNUMBER(INDEX($A:$A, LOOKUP(2, 1 / ($A$1:INDIRECT("$A$"&amp;ROW($A150)) &lt;&gt; ""),ROW($A$1:INDIRECT("$A$"&amp;ROW($A150)))), 1))), "",
VLOOKUP(INDIRECT("$G$"&amp;LOOKUP(2, 1 / ($AY$1:INDIRECT("$AY$"&amp;ROW($AY150)-1) &lt;&gt; ""),ROW($AY$1:INDIRECT("$AY$"&amp;ROW($AY150)-1)))),'EV and Base'!A145:N815,2,FALSE))</f>
        <v>63</v>
      </c>
      <c r="BA150" s="3" cm="1">
        <f t="array" aca="1" ref="BA150" ca="1">IF(NOT(ISNUMBER(INDEX($A:$A, LOOKUP(2, 1 / ($A$1:INDIRECT("$A$"&amp;ROW($A150)) &lt;&gt; ""),ROW($A$1:INDIRECT("$A$"&amp;ROW($A150)))), 1))), "",
INDIRECT("$I$"&amp;LOOKUP(2, 1 / ($AY$1:INDIRECT("$AY$"&amp;ROW($AY150)-1) &lt;&gt; ""),ROW($AY$1:INDIRECT("$AY$"&amp;ROW($AY150)-1)))))</f>
        <v>22</v>
      </c>
      <c r="BB150" s="1" cm="1">
        <f t="array" aca="1" ref="BB150" ca="1">IF(NOT(ISNUMBER(INDEX($A:$A, LOOKUP(2, 1 / ($A$1:INDIRECT("$A$"&amp;ROW($A150)) &lt;&gt; ""),ROW($A$1:INDIRECT("$A$"&amp;ROW($A150)))), 1))), "",
INDIRECT("$AB$"&amp;LOOKUP(2, 1 / ($AY$1:INDIRECT("$AY$"&amp;ROW($AY150)-1) &lt;&gt; ""),ROW($AY$1:INDIRECT("$AY$"&amp;ROW($AY150)-1)))))</f>
        <v>28</v>
      </c>
      <c r="BC150" s="3" cm="1">
        <f t="array" aca="1" ref="BC150" ca="1">IF(NOT(ISNUMBER(INDEX($A:$A,LOOKUP(2,1/($A$1:INDIRECT("$A$"&amp;ROW($A150))&lt;&gt;""),ROW($A$1:INDIRECT("$A$"&amp;ROW($A150)))),1))),"",
$BA150+$BA150+10)</f>
        <v>54</v>
      </c>
      <c r="BD150" s="3" cm="1">
        <f t="array" aca="1" ref="BD150" ca="1">IF(NOT(ISNUMBER(INDEX($A:$A,LOOKUP(2,1/($A$1:INDIRECT("$A$"&amp;ROW($A150))&lt;&gt;""),ROW($A$1:INDIRECT("$A$"&amp;ROW($A150)))),1))),"",
$BA150+$BB150+10)</f>
        <v>60</v>
      </c>
      <c r="BE150" s="3" cm="1">
        <f t="array" aca="1" ref="BE150" ca="1">IF(NOT(ISNUMBER(INDEX($A:$A,LOOKUP(2,1/($A$1:INDIRECT("$A$"&amp;ROW($A150))&lt;&gt;""),ROW($A$1:INDIRECT("$A$"&amp;ROW($A150)))),1))),"",
$BC150*$BC150)</f>
        <v>2916</v>
      </c>
      <c r="BF150" s="3" cm="1">
        <f t="array" aca="1" ref="BF150" ca="1">IF(NOT(ISNUMBER(INDEX($A:$A,LOOKUP(2,1/($A$1:INDIRECT("$A$"&amp;ROW($A150))&lt;&gt;""),ROW($A$1:INDIRECT("$A$"&amp;ROW($A150)))),1))),"",
$BD150*$BD150)</f>
        <v>3600</v>
      </c>
      <c r="BG150" s="3" cm="1">
        <f t="array" aca="1" ref="BG150" ca="1">IF(NOT(ISNUMBER(INDEX($A:$A,LOOKUP(2,1/($A$1:INDIRECT("$A$"&amp;ROW($A150))&lt;&gt;""),ROW($A$1:INDIRECT("$A$"&amp;ROW($A150)))),1))),"",
_xlfn.FLOOR.MATH(1.5*_xlfn.FLOOR.MATH($AZ150*BA150/5)))</f>
        <v>415</v>
      </c>
      <c r="BH150" s="3" cm="1">
        <f t="array" aca="1" ref="BH150" ca="1">IF(NOT(ISNUMBER(INDEX($A:$A, LOOKUP(2, 1 / ($A$1:INDIRECT("$A$"&amp;ROW($A150)) &lt;&gt; ""),ROW($A$1:INDIRECT("$A$"&amp;ROW($A150)))), 1))), "",
_xlfn.FLOOR.MATH($BG150/IF(OR(INDIRECT("$C$"&amp;LOOKUP(2, 1 / ($AY$1:INDIRECT("$AY$"&amp;ROW($AY150)-1) &lt;&gt; ""),ROW($AY$1:INDIRECT("$AY$"&amp;ROW($AY150)-1))))="Multi",
INDIRECT("$C$"&amp;LOOKUP(2, 1 / ($AY$1:INDIRECT("$AY$"&amp;ROW($AY150)-1) &lt;&gt; ""),ROW($AY$1:INDIRECT("$AY$"&amp;ROW($AY150)-1))))="Double"),2,1)))</f>
        <v>415</v>
      </c>
      <c r="BI150" s="3" cm="1">
        <f t="array" aca="1" ref="BI150" ca="1">IF(NOT(ISNUMBER(INDEX($A:$A,LOOKUP(2,1/($A$1:INDIRECT("$A$"&amp;ROW($A150))&lt;&gt;""),ROW($A$1:INDIRECT("$A$"&amp;ROW($A150)))),1))),"",
VLOOKUP($BC150,GameFreakSQRT!$A$1:$B$200,2,FALSE))</f>
        <v>30099</v>
      </c>
      <c r="BJ150" s="3" cm="1">
        <f t="array" aca="1" ref="BJ150" ca="1">IF(NOT(ISNUMBER(INDEX($A:$A,LOOKUP(2,1/($A$1:INDIRECT("$A$"&amp;ROW($A150))&lt;&gt;""),ROW($A$1:INDIRECT("$A$"&amp;ROW($A150)))),1))),"",
VLOOKUP($BD150,GameFreakSQRT!$A$1:$B$200,2,FALSE))</f>
        <v>31727</v>
      </c>
      <c r="BK150" s="3" cm="1">
        <f t="array" aca="1" ref="BK150" ca="1">IF(NOT(ISNUMBER(INDEX($A:$A,LOOKUP(2,1/($A$1:INDIRECT("$A$"&amp;ROW($A150))&lt;&gt;""),ROW($A$1:INDIRECT("$A$"&amp;ROW($A150)))),1))),"",
_xlfn.FLOOR.MATH((($BI150*$BE150)*$BH150)/($BJ150*$BF150))+1)</f>
        <v>319</v>
      </c>
      <c r="BL150" s="3" cm="1">
        <f t="array" aca="1" ref="BL150" ca="1">IF(NOT(ISNUMBER(INDEX($A:$A,LOOKUP(2,1/($A$1:INDIRECT("$A$"&amp;ROW($A150))&lt;&gt;""),ROW($A$1:INDIRECT("$A$"&amp;ROW($A150)))),1))),"",
_xlfn.FLOOR.MATH($BK150*IF(NOT(INDIRECT("$Z$"&amp;LOOKUP(2, 1 / ($AY$1:INDIRECT("$AY$"&amp;ROW($AY150)-1) &lt;&gt; ""),ROW($AY$1:INDIRECT("$AY$"&amp;ROW($AY150)-1))))=""),1.5,1)))</f>
        <v>319</v>
      </c>
      <c r="BM150" s="3" cm="1">
        <f t="array" aca="1" ref="BM150" ca="1">IF(NOT(ISNUMBER(INDEX($A:$A, LOOKUP(2, 1 / ($A$1:INDIRECT("$A$"&amp;ROW($A150)) &lt;&gt; ""),ROW($A$1:INDIRECT("$A$"&amp;ROW($A150)))), 1))), "",
INDIRECT("$Y$"&amp;LOOKUP(2, 1 / ($AY$1:INDIRECT("$AY$"&amp;ROW($AY150)-1) &lt;&gt; ""),ROW($AY$1:INDIRECT("$AY$"&amp;ROW($AY150)-1)))))</f>
        <v>319</v>
      </c>
      <c r="BN150" s="3" t="b">
        <f t="shared" ca="1" si="16"/>
        <v>1</v>
      </c>
      <c r="CT150" s="3" cm="1">
        <f t="array" aca="1" ref="CT150" ca="1">IF(NOT(ISNUMBER(INDEX($A:$A, LOOKUP(2, 1 / ($A$1:INDIRECT("$A$"&amp;ROW($A150)) &lt;&gt; ""),ROW($A$1:INDIRECT("$A$"&amp;ROW($A150)))), 1))), "",
$AY150-INDEX($AY:$AY, LOOKUP(2, 1 / ($AY$1:INDIRECT("$AV$"&amp;ROW($AY150)-1) &lt;&gt; ""),ROW($AY$1:INDIRECT("$AV$"&amp;ROW($AY150)-1))), 1))</f>
        <v>18241</v>
      </c>
      <c r="CU150" s="3" cm="1">
        <f t="array" aca="1" ref="CU150" ca="1">IF(NOT(ISNUMBER(INDEX($A:$A, LOOKUP(2, 1 / ($A$1:INDIRECT("$A$"&amp;ROW($A150)) &lt;&gt; ""),ROW($A$1:INDIRECT("$A$"&amp;ROW($A150)))), 1))), "",
INDEX($Y:$Y, LOOKUP(2, 1 / ($Y$1:INDIRECT("$Y$"&amp;ROW($Y150)-1) &lt;&gt; ""),ROW($Y$1:INDIRECT("$Y$"&amp;ROW($Y150)-1))), 1))</f>
        <v>319</v>
      </c>
      <c r="CV150" s="1">
        <f ca="1">IFERROR(VLOOKUP($AY150, 'Medium-Slow'!$A$1:$B$101, 2, TRUE),"")</f>
        <v>28</v>
      </c>
    </row>
    <row r="151" spans="1:100" x14ac:dyDescent="0.45">
      <c r="A151" s="69">
        <v>35</v>
      </c>
      <c r="B151" s="69" t="s">
        <v>343</v>
      </c>
      <c r="C151" s="69" t="s">
        <v>46</v>
      </c>
      <c r="D151" s="69" t="s">
        <v>344</v>
      </c>
      <c r="E151" s="69" t="s">
        <v>48</v>
      </c>
      <c r="F151" s="56">
        <v>1</v>
      </c>
      <c r="G151" s="2" t="s">
        <v>345</v>
      </c>
      <c r="H151" s="2" t="s">
        <v>77</v>
      </c>
      <c r="I151" s="2">
        <v>24</v>
      </c>
      <c r="J151" s="2" t="s">
        <v>59</v>
      </c>
      <c r="K151" s="2" t="s">
        <v>346</v>
      </c>
      <c r="L151" s="2" t="s">
        <v>53</v>
      </c>
      <c r="M151" s="2" t="s">
        <v>347</v>
      </c>
      <c r="N151" s="2" t="s">
        <v>215</v>
      </c>
      <c r="O151" s="2" t="s">
        <v>348</v>
      </c>
      <c r="P151" s="2" t="s">
        <v>149</v>
      </c>
      <c r="Q151" s="2">
        <v>6</v>
      </c>
      <c r="R151" s="2">
        <f>_xlfn.FLOOR.MATH((((2*VLOOKUP(G151, 'EV and Base'!$A$1:$N$671, 9, FALSE))+$Q151)*$I151)/100)+$I151+10</f>
        <v>61</v>
      </c>
      <c r="S151" s="2">
        <f>_xlfn.FLOOR.MATH((_xlfn.FLOOR.MATH((((2*VLOOKUP($G151, 'EV and Base'!$A$1:$N$671, 10, FALSE))+$Q151)*$I151)/100)+5)*
IF(OR($J151="Lonely", $J151="Brave", $J151="Adamant", $J151="Naughty"), 1.1,
IF(OR($J151="Bold", $J151="Timid", $J151="Modest", $J151="Calm"), 0.9, 1)))</f>
        <v>42</v>
      </c>
      <c r="T151" s="2">
        <f>_xlfn.FLOOR.MATH((_xlfn.FLOOR.MATH((((2*VLOOKUP($G151, 'EV and Base'!$A$1:$N$671, 11, FALSE))+$Q151)*$I151)/100)+5)*
IF(OR($J151="Bold", $J151="Relaxed", $J151="Impish", $J151="Lax"), 1.1,
IF(OR($J151="Lonely", $J151="Hasty", $J151="Mild", $J151="Gentle"), 0.9, 1)))</f>
        <v>38</v>
      </c>
      <c r="U151" s="2">
        <f>_xlfn.FLOOR.MATH((_xlfn.FLOOR.MATH((((2*VLOOKUP($G151, 'EV and Base'!$A$1:$N$671, 12, FALSE))+$Q151)*$I151)/100)+5)*
IF(OR($J151="Modest", $J151="Mild", $J151="Quiet", $J151="Rash"), 1.1,
IF(OR($J151="Adamant", $J151="Impish", $J151="Jolly", $J151="Careful"), 0.9, 1)))</f>
        <v>37</v>
      </c>
      <c r="V151" s="2">
        <f>_xlfn.FLOOR.MATH((_xlfn.FLOOR.MATH((((2*VLOOKUP($G151, 'EV and Base'!$A$1:$N$671, 13, FALSE))+$Q151)*$I151)/100)+5)*
IF(OR($J151="Calm", $J151="Gentle", $J151="Sassy", $J151="Careful"), 1.1,
IF(OR($J151="Naughty", $J151="Lax", $J151="Naive", $J151="Rash"), 0.9, 1)))</f>
        <v>35</v>
      </c>
      <c r="W151" s="2">
        <f>_xlfn.FLOOR.MATH((_xlfn.FLOOR.MATH((((2*VLOOKUP($G151, 'EV and Base'!$A$1:$N$671, 14, FALSE))+$Q151)*$I151)/100)+5)*
IF(OR($J151="Timid", $J151="Hasty", $J151="Jolly", $J151="Naive"), 1.1,
IF(OR($J151="Brave", $J151="Relaxed", $J151="Quiet", $J151="Sassy"), 0.9, 1)))</f>
        <v>55</v>
      </c>
      <c r="X151" s="69">
        <v>3840</v>
      </c>
      <c r="Y151" s="1">
        <v>915</v>
      </c>
      <c r="AA151" s="23" t="str" cm="1">
        <f t="array" aca="1" ref="AA151" ca="1">IF(NOT(ISNUMBER(INDEX($A:$A,LOOKUP(2,1/($A$1:INDIRECT("$A$"&amp;ROW($A151))&lt;&gt;""),ROW($A$1:INDIRECT("$A$"&amp;ROW($A151)))),1))),"",
IF(NOT(ISNUMBER($A151)),$AA150,
IF($AB151&lt;16,"Lillipup",
IF($AB151&lt;32,"Herdier",
"Stoutland"))))</f>
        <v>Herdier</v>
      </c>
      <c r="AB151" s="25" cm="1">
        <f t="array" aca="1" ref="AB151" ca="1">IF(NOT(ISNUMBER(INDEX($A:$A, LOOKUP(2, 1 / ($A$1:INDIRECT("$A$"&amp;ROW($A151)) &lt;&gt; ""),ROW($A$1:INDIRECT("$A$"&amp;ROW($A151)))), 1))), "",
VLOOKUP($AY151,'Medium-Slow'!$A$1:$B$101,2,TRUE))</f>
        <v>28</v>
      </c>
      <c r="AC151" s="23" cm="1">
        <f t="array" aca="1" ref="AC151" ca="1">IF(NOT(ISNUMBER(INDEX($A:$A, LOOKUP(2, 1 / ($A$1:INDIRECT("$A$"&amp;ROW($A151)) &lt;&gt; ""),ROW($A$1:INDIRECT("$A$"&amp;ROW($A151)))), 1))), "",
INDEX($AC:$AC, LOOKUP(2, 1 / ($AC$1:INDIRECT("$AC$"&amp;ROW($AC151)-1) &lt;&gt; ""),ROW($AC$1:INDIRECT("$AC$"&amp;ROW($AC151)-1))), 1)+
IF(INDEX($AC:$AC, LOOKUP(2, 1 / ($AC$1:INDIRECT("$AC$"&amp;ROW($AC151)-1) &lt;&gt; ""),ROW($AC$1:INDIRECT("$AC$"&amp;ROW($AC151)-1))), 1)+
INDEX($AD:$AD, LOOKUP(2, 1 / ($AD$1:INDIRECT("$AD$"&amp;ROW($AD151)-1) &lt;&gt; ""),ROW($AD$1:INDIRECT("$AD$"&amp;ROW($AD151)-1))), 1)+
INDEX($AE:$AE, LOOKUP(2, 1 / ($AE$1:INDIRECT("$AE$"&amp;ROW($AE151)-1) &lt;&gt; ""),ROW($AE$1:INDIRECT("$AE$"&amp;ROW($AD151)-1))), 1)+
INDEX($AE:$AF, LOOKUP(2, 1 / ($AF$1:INDIRECT("$AF$"&amp;ROW($AF151)-1) &lt;&gt; ""),ROW($AF$1:INDIRECT("$AF$"&amp;ROW($AD151)-1))), 1)+
INDEX($AG:$AG, LOOKUP(2, 1 / ($AG$1:INDIRECT("$AG$"&amp;ROW($AG151)-1) &lt;&gt; ""),ROW($AG$1:INDIRECT("$AG$"&amp;ROW($AD151)-1))), 1)+
INDEX($AH:$AH, LOOKUP(2, 1 / ($AH$1:INDIRECT("$AH$"&amp;ROW($AH151)-1) &lt;&gt; ""),ROW($AH$1:INDIRECT("$AH$"&amp;ROW($AD151)-1))), 1)&gt;=510,0,
IF(INDEX($AC:$AC, LOOKUP(2, 1 / ($AC$1:INDIRECT("$AC$"&amp;ROW($AC151)-1) &lt;&gt; ""),ROW($AC$1:INDIRECT("$AC$"&amp;ROW($AC151)-1))), 1)&gt;=255,0,
VLOOKUP(INDIRECT("$G$"&amp;LOOKUP(2, 1 / ($AC$1:INDIRECT("$AC$"&amp;ROW($AC151)-1) &lt;&gt; ""),ROW($AC$1:INDIRECT("$AC$"&amp;ROW($AC151)-1)))), 'EV and Base'!$A$1:$N$671, 3, FALSE))))</f>
        <v>3</v>
      </c>
      <c r="AD151" s="2" cm="1">
        <f t="array" aca="1" ref="AD151" ca="1">IF(NOT(ISNUMBER(INDEX($A:$A, LOOKUP(2, 1 / ($A$1:INDIRECT("$A$"&amp;ROW($A151)) &lt;&gt; ""),ROW($A$1:INDIRECT("$A$"&amp;ROW($A151)))), 1))), "",
INDEX($AD:$AD, LOOKUP(2, 1 / ($AD$1:INDIRECT("$AD$"&amp;ROW($AD151)-1) &lt;&gt; ""),ROW($AD$1:INDIRECT("$AD$"&amp;ROW($AD151)-1))), 1)+
IF(INDEX($AC:$AC, LOOKUP(2, 1 / ($AC$1:INDIRECT("$AC$"&amp;ROW($AC151)-1) &lt;&gt; ""),ROW($AC$1:INDIRECT("$AC$"&amp;ROW($AC151)-1))), 1)+
INDEX($AD:$AD, LOOKUP(2, 1 / ($AD$1:INDIRECT("$AD$"&amp;ROW($AD151)-1) &lt;&gt; ""),ROW($AD$1:INDIRECT("$AD$"&amp;ROW($AD151)-1))), 1)+
INDEX($AE:$AE, LOOKUP(2, 1 / ($AE$1:INDIRECT("$AE$"&amp;ROW($AE151)-1) &lt;&gt; ""),ROW($AE$1:INDIRECT("$AE$"&amp;ROW($AD151)-1))), 1)+
INDEX($AE:$AF, LOOKUP(2, 1 / ($AF$1:INDIRECT("$AF$"&amp;ROW($AF151)-1) &lt;&gt; ""),ROW($AF$1:INDIRECT("$AF$"&amp;ROW($AD151)-1))), 1)+
INDEX($AG:$AG, LOOKUP(2, 1 / ($AG$1:INDIRECT("$AG$"&amp;ROW($AG151)-1) &lt;&gt; ""),ROW($AG$1:INDIRECT("$AG$"&amp;ROW($AD151)-1))), 1)+
INDEX($AH:$AH, LOOKUP(2, 1 / ($AH$1:INDIRECT("$AH$"&amp;ROW($AH151)-1) &lt;&gt; ""),ROW($AH$1:INDIRECT("$AH$"&amp;ROW($AD151)-1))), 1)&gt;=510,0,
IF(INDEX($AD:$AD, LOOKUP(2, 1 / ($AD$1:INDIRECT("$AD$"&amp;ROW($AD151)-1) &lt;&gt; ""),ROW($AD$1:INDIRECT("$AD$"&amp;ROW($AD151)-1))), 1)&gt;=255,0,
VLOOKUP(INDIRECT("$G$"&amp;LOOKUP(2, 1 / ($AD$1:INDIRECT("$AD$"&amp;ROW($AD151)-1) &lt;&gt; ""),ROW($AD$1:INDIRECT("$AD$"&amp;ROW($AD151)-1)))), 'EV and Base'!$A$1:$N$671, 4, FALSE))))</f>
        <v>39</v>
      </c>
      <c r="AE151" s="2" cm="1">
        <f t="array" aca="1" ref="AE151" ca="1">IF(NOT(ISNUMBER(INDEX($A:$A,LOOKUP(2,1/($A$1:INDIRECT("$A$"&amp;ROW($A151))&lt;&gt;""),ROW($A$1:INDIRECT("$A$"&amp;ROW($A151)))),1))),"",
INDEX($AE:$AE,LOOKUP(2,1/($AE$1:INDIRECT("$AE$"&amp;ROW($AE151)-1)&lt;&gt;""),ROW($AE$1:INDIRECT("$AE$"&amp;ROW($AE151)-1))),1)+
IF(INDEX($AC:$AC,LOOKUP(2,1/($AC$1:INDIRECT("$AC$"&amp;ROW($AC151)-1)&lt;&gt;""),ROW($AC$1:INDIRECT("$AC$"&amp;ROW($AC151)-1))),1)+
INDEX($AD:$AD,LOOKUP(2,1/($AD$1:INDIRECT("$AD$"&amp;ROW($AD151)-1)&lt;&gt;""),ROW($AD$1:INDIRECT("$AD$"&amp;ROW($AD151)-1))),1)+
INDEX($AE:$AE,LOOKUP(2,1/($AE$1:INDIRECT("$AE$"&amp;ROW($AE151)-1)&lt;&gt;""),ROW($AE$1:INDIRECT("$AE$"&amp;ROW($AD151)-1))),1)+
INDEX($AE:$AF,LOOKUP(2,1/($AF$1:INDIRECT("$AF$"&amp;ROW($AF151)-1)&lt;&gt;""),ROW($AF$1:INDIRECT("$AF$"&amp;ROW($AD151)-1))),1)+
INDEX($AG:$AG,LOOKUP(2,1/($AG$1:INDIRECT("$AG$"&amp;ROW($AG151)-1)&lt;&gt;""),ROW($AG$1:INDIRECT("$AG$"&amp;ROW($AD151)-1))),1)+
INDEX($AH:$AH,LOOKUP(2,1/($AH$1:INDIRECT("$AH$"&amp;ROW($AH151)-1)&lt;&gt;""),ROW($AH$1:INDIRECT("$AH$"&amp;ROW($AD151)-1))),1)&gt;=510,0,
IF(INDEX($AE:$AE,LOOKUP(2,1/($AE$1:INDIRECT("$AE$"&amp;ROW($AE151)-1)&lt;&gt;""),ROW($AE$1:INDIRECT("$AE$"&amp;ROW($AE151)-1))),1)&gt;=255,0,
VLOOKUP(INDIRECT("$G$"&amp;LOOKUP(2,1/($AE$1:INDIRECT("$AE$"&amp;ROW($AE151)-1)&lt;&gt;""),ROW($AE$1:INDIRECT("$AE$"&amp;ROW($AE151)-1)))),'EV and Base'!$A$1:$N$671,5,FALSE))))</f>
        <v>7</v>
      </c>
      <c r="AF151" s="2" cm="1">
        <f t="array" aca="1" ref="AF151" ca="1">IF(NOT(ISNUMBER(INDEX($A:$A, LOOKUP(2, 1 / ($A$1:INDIRECT("$A$"&amp;ROW($A151)) &lt;&gt; ""),ROW($A$1:INDIRECT("$A$"&amp;ROW($A151)))), 1))), "",
INDEX($AF:$AF, LOOKUP(2, 1 / ($AF$1:INDIRECT("$AF$"&amp;ROW($AF151)-1) &lt;&gt; ""),ROW($AF$1:INDIRECT("$AF$"&amp;ROW($AF151)-1))), 1)+
IF(INDEX($AC:$AC, LOOKUP(2, 1 / ($AC$1:INDIRECT("$AC$"&amp;ROW($AC151)-1) &lt;&gt; ""),ROW($AC$1:INDIRECT("$AC$"&amp;ROW($AC151)-1))), 1)+
INDEX($AD:$AD, LOOKUP(2, 1 / ($AD$1:INDIRECT("$AD$"&amp;ROW($AD151)-1) &lt;&gt; ""),ROW($AD$1:INDIRECT("$AD$"&amp;ROW($AD151)-1))), 1)+
INDEX($AE:$AE, LOOKUP(2, 1 / ($AE$1:INDIRECT("$AE$"&amp;ROW($AE151)-1) &lt;&gt; ""),ROW($AE$1:INDIRECT("$AE$"&amp;ROW($AD151)-1))), 1)+
INDEX($AE:$AF, LOOKUP(2, 1 / ($AF$1:INDIRECT("$AF$"&amp;ROW($AF151)-1) &lt;&gt; ""),ROW($AF$1:INDIRECT("$AF$"&amp;ROW($AD151)-1))), 1)+
INDEX($AG:$AG, LOOKUP(2, 1 / ($AG$1:INDIRECT("$AG$"&amp;ROW($AG151)-1) &lt;&gt; ""),ROW($AG$1:INDIRECT("$AG$"&amp;ROW($AD151)-1))), 1)+
INDEX($AH:$AH, LOOKUP(2, 1 / ($AH$1:INDIRECT("$AH$"&amp;ROW($AH151)-1) &lt;&gt; ""),ROW($AH$1:INDIRECT("$AH$"&amp;ROW($AD151)-1))), 1)&gt;=510,0,
IF(INDEX($AF:$AF, LOOKUP(2, 1 / ($AF$1:INDIRECT("$AF$"&amp;ROW($AF151)-1) &lt;&gt; ""),ROW($AF$1:INDIRECT("$AF$"&amp;ROW($AF151)-1))), 1)&gt;=255,0,
VLOOKUP(INDIRECT("$G$"&amp;LOOKUP(2, 1 / ($AF$1:INDIRECT("$AF$"&amp;ROW($AF151)-1) &lt;&gt; ""),ROW($AF$1:INDIRECT("$AF$"&amp;ROW($AF151)-1)))), 'EV and Base'!$A$1:$N$671, 6, FALSE))))</f>
        <v>5</v>
      </c>
      <c r="AG151" s="2" cm="1">
        <f t="array" aca="1" ref="AG151" ca="1">IF(NOT(ISNUMBER(INDEX($A:$A, LOOKUP(2, 1 / ($A$1:INDIRECT("$A$"&amp;ROW($A151)) &lt;&gt; ""),ROW($A$1:INDIRECT("$A$"&amp;ROW($A151)))), 1))), "",
INDEX($AG:$AG, LOOKUP(2, 1 / ($AG$1:INDIRECT("$AG$"&amp;ROW($AG151)-1) &lt;&gt; ""),ROW($AG$1:INDIRECT("$AG$"&amp;ROW($AG151)-1))), 1)+
IF(INDEX($AC:$AC, LOOKUP(2, 1 / ($AC$1:INDIRECT("$AC$"&amp;ROW($AC151)-1) &lt;&gt; ""),ROW($AC$1:INDIRECT("$AC$"&amp;ROW($AC151)-1))), 1)+
INDEX($AD:$AD, LOOKUP(2, 1 / ($AD$1:INDIRECT("$AD$"&amp;ROW($AD151)-1) &lt;&gt; ""),ROW($AD$1:INDIRECT("$AD$"&amp;ROW($AD151)-1))), 1)+
INDEX($AE:$AE, LOOKUP(2, 1 / ($AE$1:INDIRECT("$AE$"&amp;ROW($AE151)-1) &lt;&gt; ""),ROW($AE$1:INDIRECT("$AE$"&amp;ROW($AD151)-1))), 1)+
INDEX($AE:$AF, LOOKUP(2, 1 / ($AF$1:INDIRECT("$AF$"&amp;ROW($AF151)-1) &lt;&gt; ""),ROW($AF$1:INDIRECT("$AF$"&amp;ROW($AD151)-1))), 1)+
INDEX($AG:$AG, LOOKUP(2, 1 / ($AG$1:INDIRECT("$AG$"&amp;ROW($AG151)-1) &lt;&gt; ""),ROW($AG$1:INDIRECT("$AG$"&amp;ROW($AD151)-1))), 1)+
INDEX($AH:$AH, LOOKUP(2, 1 / ($AH$1:INDIRECT("$AH$"&amp;ROW($AH151)-1) &lt;&gt; ""),ROW($AH$1:INDIRECT("$AH$"&amp;ROW($AD151)-1))), 1)&gt;=510,0,
IF(INDEX($AG:$AG, LOOKUP(2, 1 / ($AG$1:INDIRECT("$AG$"&amp;ROW($AG151)-1) &lt;&gt; ""),ROW($AG$1:INDIRECT("$AG$"&amp;ROW($AG151)-1))), 1)&gt;=255,0,
VLOOKUP(INDIRECT("$G$"&amp;LOOKUP(2, 1 / ($AG$1:INDIRECT("$AG$"&amp;ROW($AG151)-1) &lt;&gt; ""),ROW($AG$1:INDIRECT("$AG$"&amp;ROW($AG151)-1)))), 'EV and Base'!$A$1:$N$671, 7, FALSE))))</f>
        <v>0</v>
      </c>
      <c r="AH151" s="24" cm="1">
        <f t="array" aca="1" ref="AH151" ca="1">IF(NOT(ISNUMBER(INDEX($A:$A,LOOKUP(2,1/($A$1:INDIRECT("$A$"&amp;ROW($A151))&lt;&gt;""),ROW($A$1:INDIRECT("$A$"&amp;ROW($A151)))),1))),"",
INDEX($AH:$AH,LOOKUP(2,1/($AH$1:INDIRECT("$AH$"&amp;ROW($AH151)-1)&lt;&gt;""),ROW($AH$1:INDIRECT("$AH$"&amp;ROW($AH151)-1))),1)+
IF(INDEX($AC:$AC,LOOKUP(2,1/($AC$1:INDIRECT("$AC$"&amp;ROW($AC151)-1)&lt;&gt;""),ROW($AC$1:INDIRECT("$AC$"&amp;ROW($AC151)-1))),1)+
INDEX($AD:$AD,LOOKUP(2,1/($AD$1:INDIRECT("$AD$"&amp;ROW($AD151)-1)&lt;&gt;""),ROW($AD$1:INDIRECT("$AD$"&amp;ROW($AD151)-1))),1)+
INDEX($AE:$AE,LOOKUP(2,1/($AE$1:INDIRECT("$AE$"&amp;ROW($AE151)-1)&lt;&gt;""),ROW($AE$1:INDIRECT("$AE$"&amp;ROW($AD151)-1))),1)+
INDEX($AE:$AF,LOOKUP(2,1/($AF$1:INDIRECT("$AF$"&amp;ROW($AF151)-1)&lt;&gt;""),ROW($AF$1:INDIRECT("$AF$"&amp;ROW($AD151)-1))),1)+
INDEX($AG:$AG,LOOKUP(2,1/($AG$1:INDIRECT("$AG$"&amp;ROW($AG151)-1)&lt;&gt;""),ROW($AG$1:INDIRECT("$AG$"&amp;ROW($AD151)-1))),1)+
INDEX($AH:$AH,LOOKUP(2,1/($AH$1:INDIRECT("$AH$"&amp;ROW($AH151)-1)&lt;&gt;""),ROW($AH$1:INDIRECT("$AH$"&amp;ROW($AD151)-1))),1)&gt;=510,0,
IF(INDEX($AH:$AH,LOOKUP(2,1/($AH$1:INDIRECT("$AH$"&amp;ROW($AH151)-1)&lt;&gt;""),ROW($AH$1:INDIRECT("$AH$"&amp;ROW($AH151)-1))),1)&gt;=255,0,
VLOOKUP(INDIRECT("$G$"&amp;LOOKUP(2,1/($AH$1:INDIRECT("$AH$"&amp;ROW($AH151)-1)&lt;&gt;""),ROW($AH$1:INDIRECT("$AH$"&amp;ROW($AH151)-1)))),'EV and Base'!$A$1:$N$671,8,FALSE))))</f>
        <v>17</v>
      </c>
      <c r="AI151" s="29" cm="1">
        <f t="array" aca="1" ref="AI151" ca="1">IF(NOT(ISNUMBER(INDEX($A:$A,LOOKUP(2,1/($A$1:INDIRECT("$A$"&amp;ROW($A151))&lt;&gt;""),ROW($A$1:INDIRECT("$A$"&amp;ROW($A151)))),1))),"",
ROUNDDOWN((((2*VLOOKUP($AA151,'EV and Base'!$A$1:$N$671,9,FALSE))+31+ROUNDDOWN($AC151/4,0))*$AB151)/100,0)+$AB151+10)</f>
        <v>83</v>
      </c>
      <c r="AJ151" s="21" cm="1">
        <f t="array" aca="1" ref="AJ151" ca="1">IF(NOT(ISNUMBER(INDEX($A:$A, LOOKUP(2, 1 / ($A$1:INDIRECT("$A$"&amp;ROW($A151)) &lt;&gt; ""),ROW($A$1:INDIRECT("$A$"&amp;ROW($A151)))), 1))), "",
ROUNDDOWN((ROUNDDOWN((((2*VLOOKUP($AA151, 'EV and Base'!$A$1:$N$671, 10, FALSE))+31+ROUNDDOWN($AD151/4, 0))*$AB151)/100, 0)+5)*1.1, 0))</f>
        <v>67</v>
      </c>
      <c r="AK151" s="21" t="str" cm="1">
        <f t="array" aca="1" ref="AK151" ca="1">IF(NOT(ISNUMBER(INDEX($A:$A, LOOKUP(2, 1 / ($A$1:INDIRECT("$A$"&amp;ROW($A151)) &lt;&gt; ""),ROW($A$1:INDIRECT("$A$"&amp;ROW($A151)))), 1))), "",
ROUNDDOWN((ROUNDDOWN((((2*VLOOKUP($AA151, 'EV and Base'!$A$1:$N$671, 11, FALSE))+30+ROUNDDOWN($AE151/4, 0))*$AB151)/100, 0)+5), 0)
&amp;"-"&amp;
ROUNDDOWN((ROUNDDOWN((((2*VLOOKUP($AA151, 'EV and Base'!$A$1:$N$671, 11, FALSE))+31+ROUNDDOWN($AE151/4, 0))*$AB151)/100, 0)+5), 0))</f>
        <v>50-50</v>
      </c>
      <c r="AL151" s="21" t="str" cm="1">
        <f t="array" aca="1" ref="AL151" ca="1">IF(NOT(ISNUMBER(INDEX($A:$A, LOOKUP(2, 1 / ($A$1:INDIRECT("$A$"&amp;ROW($A151)) &lt;&gt; ""),ROW($A$1:INDIRECT("$A$"&amp;ROW($A151)))), 1))), "",
ROUNDDOWN((ROUNDDOWN((((2*VLOOKUP($AA151, 'EV and Base'!$A$1:$N$671, 12, FALSE))+0+ROUNDDOWN($AF151/4, 0))*$AB151)/100, 0)+5)*0.9, 0)
&amp;"-"&amp;
ROUNDDOWN((ROUNDDOWN((((2*VLOOKUP($AA151, 'EV and Base'!$A$1:$N$671, 12, FALSE))+31+ROUNDDOWN($AF151/4, 0))*$AB151)/100, 0)+5)*0.9, 0))</f>
        <v>21-29</v>
      </c>
      <c r="AM151" s="21" t="str" cm="1">
        <f t="array" aca="1" ref="AM151" ca="1">IF(NOT(ISNUMBER(INDEX($A:$A, LOOKUP(2, 1 / ($A$1:INDIRECT("$A$"&amp;ROW($A151)) &lt;&gt; ""),ROW($A$1:INDIRECT("$A$"&amp;ROW($A151)))), 1))), "",
ROUNDDOWN((ROUNDDOWN((((2*VLOOKUP($AA151, 'EV and Base'!$A$1:$N$671, 13, FALSE))+30+ROUNDDOWN($AG151/4, 0))*$AB151)/100, 0)+5), 0)
&amp;"-"&amp;
ROUNDDOWN((ROUNDDOWN((((2*VLOOKUP($AA151, 'EV and Base'!$A$1:$N$671, 13, FALSE))+31+ROUNDDOWN($AG151/4, 0))*$AB151)/100, 0)+5), 0))</f>
        <v>49-50</v>
      </c>
      <c r="AN151" s="25" cm="1">
        <f t="array" aca="1" ref="AN151" ca="1">IF(NOT(ISNUMBER(INDEX($A:$A, LOOKUP(2, 1 / ($A$1:INDIRECT("$A$"&amp;ROW($A151)) &lt;&gt; ""),ROW($A$1:INDIRECT("$A$"&amp;ROW($A151)))), 1))), "",
ROUNDDOWN((ROUNDDOWN((((2*VLOOKUP($AA151, 'EV and Base'!$A$1:$N$671, 14, FALSE))+31+ROUNDDOWN($AH151/4, 0))*$AB151)/100, 0)+5), 0))</f>
        <v>48</v>
      </c>
      <c r="AO151" s="23" cm="1">
        <f t="array" aca="1" ref="AO151" ca="1">IF(NOT(ISNUMBER(INDEX($A:$A, LOOKUP(2, 1 / ($A$1:INDIRECT("$A$"&amp;ROW($A151)) &lt;&gt; ""),ROW($A$1:INDIRECT("$A$"&amp;ROW($A151)))), 1))), "",
ROUNDDOWN((((2*VLOOKUP($AA151, 'EV and Base'!$A$1:$N$671, 9, FALSE))+31+ROUNDDOWN($AC151/4, 0))*$AB151)/100, 0)+$AB151+10)</f>
        <v>83</v>
      </c>
      <c r="AP151" s="2" cm="1">
        <f t="array" aca="1" ref="AP151" ca="1">IF(NOT(ISNUMBER(INDEX($A:$A, LOOKUP(2, 1 / ($A$1:INDIRECT("$A$"&amp;ROW($A151)) &lt;&gt; ""),ROW($A$1:INDIRECT("$A$"&amp;ROW($A151)))), 1))), "",
ROUNDDOWN((ROUNDDOWN((((2*VLOOKUP($AA151, 'EV and Base'!$A$1:$N$671, 10, FALSE))+31+ROUNDDOWN($AD151/4, 0))*$AB151)/100, 0)+5)*1.1, 0))</f>
        <v>67</v>
      </c>
      <c r="AQ151" s="2" cm="1">
        <f t="array" aca="1" ref="AQ151" ca="1">IF(NOT(ISNUMBER(INDEX($A:$A, LOOKUP(2, 1 / ($A$1:INDIRECT("$A$"&amp;ROW($A151)) &lt;&gt; ""),ROW($A$1:INDIRECT("$A$"&amp;ROW($A151)))), 1))), "",
ROUNDDOWN((ROUNDDOWN((((2*VLOOKUP($AA151, 'EV and Base'!$A$1:$N$671, 11, FALSE))+$AV$2+ROUNDDOWN($AE151/4, 0))*$AB151)/100, 0)+5), 0))</f>
        <v>50</v>
      </c>
      <c r="AR151" s="22" cm="1">
        <f t="array" aca="1" ref="AR151" ca="1">IF(NOT(ISNUMBER(INDEX($A:$A, LOOKUP(2, 1 / ($A$1:INDIRECT("$A$"&amp;ROW($A151)) &lt;&gt; ""),ROW($A$1:INDIRECT("$A$"&amp;ROW($A151)))), 1))), "",
ROUNDDOWN((ROUNDDOWN((((2*VLOOKUP($AA151, 'EV and Base'!$A$1:$N$671, 12, FALSE))+$AW$2+ROUNDDOWN($AF151/4, 0))*$AB151)/100, 0)+5)*0.9, 0))</f>
        <v>26</v>
      </c>
      <c r="AS151" s="2" cm="1">
        <f t="array" aca="1" ref="AS151" ca="1">IF(NOT(ISNUMBER(INDEX($A:$A, LOOKUP(2, 1 / ($A$1:INDIRECT("$A$"&amp;ROW($A151)) &lt;&gt; ""),ROW($A$1:INDIRECT("$A$"&amp;ROW($A151)))), 1))), "",
ROUNDDOWN((ROUNDDOWN((((2*VLOOKUP($AA151, 'EV and Base'!$A$1:$N$671, 13, FALSE))+$AX$2+ROUNDDOWN($AG151/4, 0))*$AB151)/100, 0)+5), 0))</f>
        <v>50</v>
      </c>
      <c r="AT151" s="24" cm="1">
        <f t="array" aca="1" ref="AT151" ca="1">IF(NOT(ISNUMBER(INDEX($A:$A, LOOKUP(2, 1 / ($A$1:INDIRECT("$A$"&amp;ROW($A151)) &lt;&gt; ""),ROW($A$1:INDIRECT("$A$"&amp;ROW($A151)))), 1))), "",
ROUNDDOWN((ROUNDDOWN((((2*VLOOKUP($AA151, 'EV and Base'!$A$1:$N$671, 14, FALSE))+31+ROUNDDOWN($AH151/4, 0))*$AB151)/100, 0)+5), 0))</f>
        <v>48</v>
      </c>
      <c r="AU151" s="28">
        <v>175</v>
      </c>
      <c r="AY151" cm="1">
        <f t="array" aca="1" ref="AY151" ca="1">IF(NOT(ISNUMBER(INDEX($A:$A,LOOKUP(2,1/($A$1:INDIRECT("$A$"&amp;ROW($A151))&lt;&gt;""),ROW($A$1:INDIRECT("$A$"&amp;ROW($A151)))),1))),"",
INDEX($AY:$AY,LOOKUP(2,1/($AY$1:INDIRECT("$AY$"&amp;ROW($AY151)-1)&lt;&gt;""),ROW($AY$1:INDIRECT("$AY$"&amp;ROW($AY151)-1))),1)+$BL151)</f>
        <v>19113</v>
      </c>
      <c r="AZ151" s="3" cm="1">
        <f t="array" aca="1" ref="AZ151" ca="1">IF(NOT(ISNUMBER(INDEX($A:$A, LOOKUP(2, 1 / ($A$1:INDIRECT("$A$"&amp;ROW($A151)) &lt;&gt; ""),ROW($A$1:INDIRECT("$A$"&amp;ROW($A151)))), 1))), "",
VLOOKUP(INDIRECT("$G$"&amp;LOOKUP(2, 1 / ($AY$1:INDIRECT("$AY$"&amp;ROW($AY151)-1) &lt;&gt; ""),ROW($AY$1:INDIRECT("$AY$"&amp;ROW($AY151)-1)))),'EV and Base'!A146:N816,2,FALSE))</f>
        <v>172</v>
      </c>
      <c r="BA151" s="3" cm="1">
        <f t="array" aca="1" ref="BA151" ca="1">IF(NOT(ISNUMBER(INDEX($A:$A, LOOKUP(2, 1 / ($A$1:INDIRECT("$A$"&amp;ROW($A151)) &lt;&gt; ""),ROW($A$1:INDIRECT("$A$"&amp;ROW($A151)))), 1))), "",
INDIRECT("$I$"&amp;LOOKUP(2, 1 / ($AY$1:INDIRECT("$AY$"&amp;ROW($AY151)-1) &lt;&gt; ""),ROW($AY$1:INDIRECT("$AY$"&amp;ROW($AY151)-1)))))</f>
        <v>22</v>
      </c>
      <c r="BB151" s="1" cm="1">
        <f t="array" aca="1" ref="BB151" ca="1">IF(NOT(ISNUMBER(INDEX($A:$A, LOOKUP(2, 1 / ($A$1:INDIRECT("$A$"&amp;ROW($A151)) &lt;&gt; ""),ROW($A$1:INDIRECT("$A$"&amp;ROW($A151)))), 1))), "",
INDIRECT("$AB$"&amp;LOOKUP(2, 1 / ($AY$1:INDIRECT("$AY$"&amp;ROW($AY151)-1) &lt;&gt; ""),ROW($AY$1:INDIRECT("$AY$"&amp;ROW($AY151)-1)))))</f>
        <v>28</v>
      </c>
      <c r="BC151" s="3" cm="1">
        <f t="array" aca="1" ref="BC151" ca="1">IF(NOT(ISNUMBER(INDEX($A:$A,LOOKUP(2,1/($A$1:INDIRECT("$A$"&amp;ROW($A151))&lt;&gt;""),ROW($A$1:INDIRECT("$A$"&amp;ROW($A151)))),1))),"",
$BA151+$BA151+10)</f>
        <v>54</v>
      </c>
      <c r="BD151" s="3" cm="1">
        <f t="array" aca="1" ref="BD151" ca="1">IF(NOT(ISNUMBER(INDEX($A:$A,LOOKUP(2,1/($A$1:INDIRECT("$A$"&amp;ROW($A151))&lt;&gt;""),ROW($A$1:INDIRECT("$A$"&amp;ROW($A151)))),1))),"",
$BA151+$BB151+10)</f>
        <v>60</v>
      </c>
      <c r="BE151" s="3" cm="1">
        <f t="array" aca="1" ref="BE151" ca="1">IF(NOT(ISNUMBER(INDEX($A:$A,LOOKUP(2,1/($A$1:INDIRECT("$A$"&amp;ROW($A151))&lt;&gt;""),ROW($A$1:INDIRECT("$A$"&amp;ROW($A151)))),1))),"",
$BC151*$BC151)</f>
        <v>2916</v>
      </c>
      <c r="BF151" s="3" cm="1">
        <f t="array" aca="1" ref="BF151" ca="1">IF(NOT(ISNUMBER(INDEX($A:$A,LOOKUP(2,1/($A$1:INDIRECT("$A$"&amp;ROW($A151))&lt;&gt;""),ROW($A$1:INDIRECT("$A$"&amp;ROW($A151)))),1))),"",
$BD151*$BD151)</f>
        <v>3600</v>
      </c>
      <c r="BG151" s="3" cm="1">
        <f t="array" aca="1" ref="BG151" ca="1">IF(NOT(ISNUMBER(INDEX($A:$A,LOOKUP(2,1/($A$1:INDIRECT("$A$"&amp;ROW($A151))&lt;&gt;""),ROW($A$1:INDIRECT("$A$"&amp;ROW($A151)))),1))),"",
_xlfn.FLOOR.MATH(1.5*_xlfn.FLOOR.MATH($AZ151*BA151/5)))</f>
        <v>1134</v>
      </c>
      <c r="BH151" s="3" cm="1">
        <f t="array" aca="1" ref="BH151" ca="1">IF(NOT(ISNUMBER(INDEX($A:$A, LOOKUP(2, 1 / ($A$1:INDIRECT("$A$"&amp;ROW($A151)) &lt;&gt; ""),ROW($A$1:INDIRECT("$A$"&amp;ROW($A151)))), 1))), "",
_xlfn.FLOOR.MATH($BG151/IF(OR(INDIRECT("$C$"&amp;LOOKUP(2, 1 / ($AY$1:INDIRECT("$AY$"&amp;ROW($AY151)-1) &lt;&gt; ""),ROW($AY$1:INDIRECT("$AY$"&amp;ROW($AY151)-1))))="Multi",
INDIRECT("$C$"&amp;LOOKUP(2, 1 / ($AY$1:INDIRECT("$AY$"&amp;ROW($AY151)-1) &lt;&gt; ""),ROW($AY$1:INDIRECT("$AY$"&amp;ROW($AY151)-1))))="Double"),2,1)))</f>
        <v>1134</v>
      </c>
      <c r="BI151" s="3" cm="1">
        <f t="array" aca="1" ref="BI151" ca="1">IF(NOT(ISNUMBER(INDEX($A:$A,LOOKUP(2,1/($A$1:INDIRECT("$A$"&amp;ROW($A151))&lt;&gt;""),ROW($A$1:INDIRECT("$A$"&amp;ROW($A151)))),1))),"",
VLOOKUP($BC151,GameFreakSQRT!$A$1:$B$200,2,FALSE))</f>
        <v>30099</v>
      </c>
      <c r="BJ151" s="3" cm="1">
        <f t="array" aca="1" ref="BJ151" ca="1">IF(NOT(ISNUMBER(INDEX($A:$A,LOOKUP(2,1/($A$1:INDIRECT("$A$"&amp;ROW($A151))&lt;&gt;""),ROW($A$1:INDIRECT("$A$"&amp;ROW($A151)))),1))),"",
VLOOKUP($BD151,GameFreakSQRT!$A$1:$B$200,2,FALSE))</f>
        <v>31727</v>
      </c>
      <c r="BK151" s="3" cm="1">
        <f t="array" aca="1" ref="BK151" ca="1">IF(NOT(ISNUMBER(INDEX($A:$A,LOOKUP(2,1/($A$1:INDIRECT("$A$"&amp;ROW($A151))&lt;&gt;""),ROW($A$1:INDIRECT("$A$"&amp;ROW($A151)))),1))),"",
_xlfn.FLOOR.MATH((($BI151*$BE151)*$BH151)/($BJ151*$BF151))+1)</f>
        <v>872</v>
      </c>
      <c r="BL151" s="3" cm="1">
        <f t="array" aca="1" ref="BL151" ca="1">IF(NOT(ISNUMBER(INDEX($A:$A,LOOKUP(2,1/($A$1:INDIRECT("$A$"&amp;ROW($A151))&lt;&gt;""),ROW($A$1:INDIRECT("$A$"&amp;ROW($A151)))),1))),"",
_xlfn.FLOOR.MATH($BK151*IF(NOT(INDIRECT("$Z$"&amp;LOOKUP(2, 1 / ($AY$1:INDIRECT("$AY$"&amp;ROW($AY151)-1) &lt;&gt; ""),ROW($AY$1:INDIRECT("$AY$"&amp;ROW($AY151)-1))))=""),1.5,1)))</f>
        <v>872</v>
      </c>
      <c r="BM151" s="3" cm="1">
        <f t="array" aca="1" ref="BM151" ca="1">IF(NOT(ISNUMBER(INDEX($A:$A, LOOKUP(2, 1 / ($A$1:INDIRECT("$A$"&amp;ROW($A151)) &lt;&gt; ""),ROW($A$1:INDIRECT("$A$"&amp;ROW($A151)))), 1))), "",
INDIRECT("$Y$"&amp;LOOKUP(2, 1 / ($AY$1:INDIRECT("$AY$"&amp;ROW($AY151)-1) &lt;&gt; ""),ROW($AY$1:INDIRECT("$AY$"&amp;ROW($AY151)-1)))))</f>
        <v>872</v>
      </c>
      <c r="BN151" s="3" t="b">
        <f t="shared" ca="1" si="16"/>
        <v>1</v>
      </c>
      <c r="CT151" s="3" cm="1">
        <f t="array" aca="1" ref="CT151" ca="1">IF(NOT(ISNUMBER(INDEX($A:$A, LOOKUP(2, 1 / ($A$1:INDIRECT("$A$"&amp;ROW($A151)) &lt;&gt; ""),ROW($A$1:INDIRECT("$A$"&amp;ROW($A151)))), 1))), "",
$AY151-INDEX($AY:$AY, LOOKUP(2, 1 / ($AY$1:INDIRECT("$AV$"&amp;ROW($AY151)-1) &lt;&gt; ""),ROW($AY$1:INDIRECT("$AV$"&amp;ROW($AY151)-1))), 1))</f>
        <v>19113</v>
      </c>
      <c r="CU151" s="3" cm="1">
        <f t="array" aca="1" ref="CU151" ca="1">IF(NOT(ISNUMBER(INDEX($A:$A, LOOKUP(2, 1 / ($A$1:INDIRECT("$A$"&amp;ROW($A151)) &lt;&gt; ""),ROW($A$1:INDIRECT("$A$"&amp;ROW($A151)))), 1))), "",
INDEX($Y:$Y, LOOKUP(2, 1 / ($Y$1:INDIRECT("$Y$"&amp;ROW($Y151)-1) &lt;&gt; ""),ROW($Y$1:INDIRECT("$Y$"&amp;ROW($Y151)-1))), 1))</f>
        <v>872</v>
      </c>
      <c r="CV151" s="1">
        <f ca="1">IFERROR(VLOOKUP($AY151, 'Medium-Slow'!$A$1:$B$101, 2, TRUE),"")</f>
        <v>28</v>
      </c>
    </row>
    <row r="152" spans="1:100" x14ac:dyDescent="0.45">
      <c r="A152" s="69"/>
      <c r="B152" s="69"/>
      <c r="C152" s="69" t="str">
        <f>$C151</f>
        <v>Single</v>
      </c>
      <c r="D152" s="69"/>
      <c r="E152" s="69"/>
      <c r="F152" s="56">
        <v>2</v>
      </c>
      <c r="G152" s="2" t="s">
        <v>345</v>
      </c>
      <c r="H152" s="2" t="s">
        <v>77</v>
      </c>
      <c r="I152" s="2">
        <v>24</v>
      </c>
      <c r="J152" s="2" t="s">
        <v>59</v>
      </c>
      <c r="K152" s="2" t="s">
        <v>346</v>
      </c>
      <c r="L152" s="2" t="s">
        <v>53</v>
      </c>
      <c r="M152" s="2" t="s">
        <v>347</v>
      </c>
      <c r="N152" s="2" t="s">
        <v>215</v>
      </c>
      <c r="O152" s="2" t="s">
        <v>348</v>
      </c>
      <c r="P152" s="2" t="s">
        <v>149</v>
      </c>
      <c r="Q152" s="2">
        <v>6</v>
      </c>
      <c r="R152" s="2">
        <f>_xlfn.FLOOR.MATH((((2*VLOOKUP(G152, 'EV and Base'!$A$1:$N$671, 9, FALSE))+$Q152)*$I152)/100)+$I152+10</f>
        <v>61</v>
      </c>
      <c r="S152" s="2">
        <f>_xlfn.FLOOR.MATH((_xlfn.FLOOR.MATH((((2*VLOOKUP($G152, 'EV and Base'!$A$1:$N$671, 10, FALSE))+$Q152)*$I152)/100)+5)*
IF(OR($J152="Lonely", $J152="Brave", $J152="Adamant", $J152="Naughty"), 1.1,
IF(OR($J152="Bold", $J152="Timid", $J152="Modest", $J152="Calm"), 0.9, 1)))</f>
        <v>42</v>
      </c>
      <c r="T152" s="2">
        <f>_xlfn.FLOOR.MATH((_xlfn.FLOOR.MATH((((2*VLOOKUP($G152, 'EV and Base'!$A$1:$N$671, 11, FALSE))+$Q152)*$I152)/100)+5)*
IF(OR($J152="Bold", $J152="Relaxed", $J152="Impish", $J152="Lax"), 1.1,
IF(OR($J152="Lonely", $J152="Hasty", $J152="Mild", $J152="Gentle"), 0.9, 1)))</f>
        <v>38</v>
      </c>
      <c r="U152" s="2">
        <f>_xlfn.FLOOR.MATH((_xlfn.FLOOR.MATH((((2*VLOOKUP($G152, 'EV and Base'!$A$1:$N$671, 12, FALSE))+$Q152)*$I152)/100)+5)*
IF(OR($J152="Modest", $J152="Mild", $J152="Quiet", $J152="Rash"), 1.1,
IF(OR($J152="Adamant", $J152="Impish", $J152="Jolly", $J152="Careful"), 0.9, 1)))</f>
        <v>37</v>
      </c>
      <c r="V152" s="2">
        <f>_xlfn.FLOOR.MATH((_xlfn.FLOOR.MATH((((2*VLOOKUP($G152, 'EV and Base'!$A$1:$N$671, 13, FALSE))+$Q152)*$I152)/100)+5)*
IF(OR($J152="Calm", $J152="Gentle", $J152="Sassy", $J152="Careful"), 1.1,
IF(OR($J152="Naughty", $J152="Lax", $J152="Naive", $J152="Rash"), 0.9, 1)))</f>
        <v>35</v>
      </c>
      <c r="W152" s="2">
        <f>_xlfn.FLOOR.MATH((_xlfn.FLOOR.MATH((((2*VLOOKUP($G152, 'EV and Base'!$A$1:$N$671, 14, FALSE))+$Q152)*$I152)/100)+5)*
IF(OR($J152="Timid", $J152="Hasty", $J152="Jolly", $J152="Naive"), 1.1,
IF(OR($J152="Brave", $J152="Relaxed", $J152="Quiet", $J152="Sassy"), 0.9, 1)))</f>
        <v>55</v>
      </c>
      <c r="X152" s="69"/>
      <c r="Y152" s="1">
        <v>879</v>
      </c>
      <c r="AA152" s="23" t="str" cm="1">
        <f t="array" aca="1" ref="AA152" ca="1">IF(NOT(ISNUMBER(INDEX($A:$A,LOOKUP(2,1/($A$1:INDIRECT("$A$"&amp;ROW($A152))&lt;&gt;""),ROW($A$1:INDIRECT("$A$"&amp;ROW($A152)))),1))),"",
IF(NOT(ISNUMBER($A152)),$AA151,
IF($AB152&lt;16,"Lillipup",
IF($AB152&lt;32,"Herdier",
"Stoutland"))))</f>
        <v>Herdier</v>
      </c>
      <c r="AB152" s="25" cm="1">
        <f t="array" aca="1" ref="AB152" ca="1">IF(NOT(ISNUMBER(INDEX($A:$A, LOOKUP(2, 1 / ($A$1:INDIRECT("$A$"&amp;ROW($A152)) &lt;&gt; ""),ROW($A$1:INDIRECT("$A$"&amp;ROW($A152)))), 1))), "",
VLOOKUP($AY152,'Medium-Slow'!$A$1:$B$101,2,TRUE))</f>
        <v>29</v>
      </c>
      <c r="AC152" s="23" cm="1">
        <f t="array" aca="1" ref="AC152" ca="1">IF(NOT(ISNUMBER(INDEX($A:$A, LOOKUP(2, 1 / ($A$1:INDIRECT("$A$"&amp;ROW($A152)) &lt;&gt; ""),ROW($A$1:INDIRECT("$A$"&amp;ROW($A152)))), 1))), "",
INDEX($AC:$AC, LOOKUP(2, 1 / ($AC$1:INDIRECT("$AC$"&amp;ROW($AC152)-1) &lt;&gt; ""),ROW($AC$1:INDIRECT("$AC$"&amp;ROW($AC152)-1))), 1)+
IF(INDEX($AC:$AC, LOOKUP(2, 1 / ($AC$1:INDIRECT("$AC$"&amp;ROW($AC152)-1) &lt;&gt; ""),ROW($AC$1:INDIRECT("$AC$"&amp;ROW($AC152)-1))), 1)+
INDEX($AD:$AD, LOOKUP(2, 1 / ($AD$1:INDIRECT("$AD$"&amp;ROW($AD152)-1) &lt;&gt; ""),ROW($AD$1:INDIRECT("$AD$"&amp;ROW($AD152)-1))), 1)+
INDEX($AE:$AE, LOOKUP(2, 1 / ($AE$1:INDIRECT("$AE$"&amp;ROW($AE152)-1) &lt;&gt; ""),ROW($AE$1:INDIRECT("$AE$"&amp;ROW($AD152)-1))), 1)+
INDEX($AE:$AF, LOOKUP(2, 1 / ($AF$1:INDIRECT("$AF$"&amp;ROW($AF152)-1) &lt;&gt; ""),ROW($AF$1:INDIRECT("$AF$"&amp;ROW($AD152)-1))), 1)+
INDEX($AG:$AG, LOOKUP(2, 1 / ($AG$1:INDIRECT("$AG$"&amp;ROW($AG152)-1) &lt;&gt; ""),ROW($AG$1:INDIRECT("$AG$"&amp;ROW($AD152)-1))), 1)+
INDEX($AH:$AH, LOOKUP(2, 1 / ($AH$1:INDIRECT("$AH$"&amp;ROW($AH152)-1) &lt;&gt; ""),ROW($AH$1:INDIRECT("$AH$"&amp;ROW($AD152)-1))), 1)&gt;=510,0,
IF(INDEX($AC:$AC, LOOKUP(2, 1 / ($AC$1:INDIRECT("$AC$"&amp;ROW($AC152)-1) &lt;&gt; ""),ROW($AC$1:INDIRECT("$AC$"&amp;ROW($AC152)-1))), 1)&gt;=255,0,
VLOOKUP(INDIRECT("$G$"&amp;LOOKUP(2, 1 / ($AC$1:INDIRECT("$AC$"&amp;ROW($AC152)-1) &lt;&gt; ""),ROW($AC$1:INDIRECT("$AC$"&amp;ROW($AC152)-1)))), 'EV and Base'!$A$1:$N$671, 3, FALSE))))</f>
        <v>3</v>
      </c>
      <c r="AD152" s="2" cm="1">
        <f t="array" aca="1" ref="AD152" ca="1">IF(NOT(ISNUMBER(INDEX($A:$A, LOOKUP(2, 1 / ($A$1:INDIRECT("$A$"&amp;ROW($A152)) &lt;&gt; ""),ROW($A$1:INDIRECT("$A$"&amp;ROW($A152)))), 1))), "",
INDEX($AD:$AD, LOOKUP(2, 1 / ($AD$1:INDIRECT("$AD$"&amp;ROW($AD152)-1) &lt;&gt; ""),ROW($AD$1:INDIRECT("$AD$"&amp;ROW($AD152)-1))), 1)+
IF(INDEX($AC:$AC, LOOKUP(2, 1 / ($AC$1:INDIRECT("$AC$"&amp;ROW($AC152)-1) &lt;&gt; ""),ROW($AC$1:INDIRECT("$AC$"&amp;ROW($AC152)-1))), 1)+
INDEX($AD:$AD, LOOKUP(2, 1 / ($AD$1:INDIRECT("$AD$"&amp;ROW($AD152)-1) &lt;&gt; ""),ROW($AD$1:INDIRECT("$AD$"&amp;ROW($AD152)-1))), 1)+
INDEX($AE:$AE, LOOKUP(2, 1 / ($AE$1:INDIRECT("$AE$"&amp;ROW($AE152)-1) &lt;&gt; ""),ROW($AE$1:INDIRECT("$AE$"&amp;ROW($AD152)-1))), 1)+
INDEX($AE:$AF, LOOKUP(2, 1 / ($AF$1:INDIRECT("$AF$"&amp;ROW($AF152)-1) &lt;&gt; ""),ROW($AF$1:INDIRECT("$AF$"&amp;ROW($AD152)-1))), 1)+
INDEX($AG:$AG, LOOKUP(2, 1 / ($AG$1:INDIRECT("$AG$"&amp;ROW($AG152)-1) &lt;&gt; ""),ROW($AG$1:INDIRECT("$AG$"&amp;ROW($AD152)-1))), 1)+
INDEX($AH:$AH, LOOKUP(2, 1 / ($AH$1:INDIRECT("$AH$"&amp;ROW($AH152)-1) &lt;&gt; ""),ROW($AH$1:INDIRECT("$AH$"&amp;ROW($AD152)-1))), 1)&gt;=510,0,
IF(INDEX($AD:$AD, LOOKUP(2, 1 / ($AD$1:INDIRECT("$AD$"&amp;ROW($AD152)-1) &lt;&gt; ""),ROW($AD$1:INDIRECT("$AD$"&amp;ROW($AD152)-1))), 1)&gt;=255,0,
VLOOKUP(INDIRECT("$G$"&amp;LOOKUP(2, 1 / ($AD$1:INDIRECT("$AD$"&amp;ROW($AD152)-1) &lt;&gt; ""),ROW($AD$1:INDIRECT("$AD$"&amp;ROW($AD152)-1)))), 'EV and Base'!$A$1:$N$671, 4, FALSE))))</f>
        <v>39</v>
      </c>
      <c r="AE152" s="2" cm="1">
        <f t="array" aca="1" ref="AE152" ca="1">IF(NOT(ISNUMBER(INDEX($A:$A,LOOKUP(2,1/($A$1:INDIRECT("$A$"&amp;ROW($A152))&lt;&gt;""),ROW($A$1:INDIRECT("$A$"&amp;ROW($A152)))),1))),"",
INDEX($AE:$AE,LOOKUP(2,1/($AE$1:INDIRECT("$AE$"&amp;ROW($AE152)-1)&lt;&gt;""),ROW($AE$1:INDIRECT("$AE$"&amp;ROW($AE152)-1))),1)+
IF(INDEX($AC:$AC,LOOKUP(2,1/($AC$1:INDIRECT("$AC$"&amp;ROW($AC152)-1)&lt;&gt;""),ROW($AC$1:INDIRECT("$AC$"&amp;ROW($AC152)-1))),1)+
INDEX($AD:$AD,LOOKUP(2,1/($AD$1:INDIRECT("$AD$"&amp;ROW($AD152)-1)&lt;&gt;""),ROW($AD$1:INDIRECT("$AD$"&amp;ROW($AD152)-1))),1)+
INDEX($AE:$AE,LOOKUP(2,1/($AE$1:INDIRECT("$AE$"&amp;ROW($AE152)-1)&lt;&gt;""),ROW($AE$1:INDIRECT("$AE$"&amp;ROW($AD152)-1))),1)+
INDEX($AE:$AF,LOOKUP(2,1/($AF$1:INDIRECT("$AF$"&amp;ROW($AF152)-1)&lt;&gt;""),ROW($AF$1:INDIRECT("$AF$"&amp;ROW($AD152)-1))),1)+
INDEX($AG:$AG,LOOKUP(2,1/($AG$1:INDIRECT("$AG$"&amp;ROW($AG152)-1)&lt;&gt;""),ROW($AG$1:INDIRECT("$AG$"&amp;ROW($AD152)-1))),1)+
INDEX($AH:$AH,LOOKUP(2,1/($AH$1:INDIRECT("$AH$"&amp;ROW($AH152)-1)&lt;&gt;""),ROW($AH$1:INDIRECT("$AH$"&amp;ROW($AD152)-1))),1)&gt;=510,0,
IF(INDEX($AE:$AE,LOOKUP(2,1/($AE$1:INDIRECT("$AE$"&amp;ROW($AE152)-1)&lt;&gt;""),ROW($AE$1:INDIRECT("$AE$"&amp;ROW($AE152)-1))),1)&gt;=255,0,
VLOOKUP(INDIRECT("$G$"&amp;LOOKUP(2,1/($AE$1:INDIRECT("$AE$"&amp;ROW($AE152)-1)&lt;&gt;""),ROW($AE$1:INDIRECT("$AE$"&amp;ROW($AE152)-1)))),'EV and Base'!$A$1:$N$671,5,FALSE))))</f>
        <v>7</v>
      </c>
      <c r="AF152" s="2" cm="1">
        <f t="array" aca="1" ref="AF152" ca="1">IF(NOT(ISNUMBER(INDEX($A:$A, LOOKUP(2, 1 / ($A$1:INDIRECT("$A$"&amp;ROW($A152)) &lt;&gt; ""),ROW($A$1:INDIRECT("$A$"&amp;ROW($A152)))), 1))), "",
INDEX($AF:$AF, LOOKUP(2, 1 / ($AF$1:INDIRECT("$AF$"&amp;ROW($AF152)-1) &lt;&gt; ""),ROW($AF$1:INDIRECT("$AF$"&amp;ROW($AF152)-1))), 1)+
IF(INDEX($AC:$AC, LOOKUP(2, 1 / ($AC$1:INDIRECT("$AC$"&amp;ROW($AC152)-1) &lt;&gt; ""),ROW($AC$1:INDIRECT("$AC$"&amp;ROW($AC152)-1))), 1)+
INDEX($AD:$AD, LOOKUP(2, 1 / ($AD$1:INDIRECT("$AD$"&amp;ROW($AD152)-1) &lt;&gt; ""),ROW($AD$1:INDIRECT("$AD$"&amp;ROW($AD152)-1))), 1)+
INDEX($AE:$AE, LOOKUP(2, 1 / ($AE$1:INDIRECT("$AE$"&amp;ROW($AE152)-1) &lt;&gt; ""),ROW($AE$1:INDIRECT("$AE$"&amp;ROW($AD152)-1))), 1)+
INDEX($AE:$AF, LOOKUP(2, 1 / ($AF$1:INDIRECT("$AF$"&amp;ROW($AF152)-1) &lt;&gt; ""),ROW($AF$1:INDIRECT("$AF$"&amp;ROW($AD152)-1))), 1)+
INDEX($AG:$AG, LOOKUP(2, 1 / ($AG$1:INDIRECT("$AG$"&amp;ROW($AG152)-1) &lt;&gt; ""),ROW($AG$1:INDIRECT("$AG$"&amp;ROW($AD152)-1))), 1)+
INDEX($AH:$AH, LOOKUP(2, 1 / ($AH$1:INDIRECT("$AH$"&amp;ROW($AH152)-1) &lt;&gt; ""),ROW($AH$1:INDIRECT("$AH$"&amp;ROW($AD152)-1))), 1)&gt;=510,0,
IF(INDEX($AF:$AF, LOOKUP(2, 1 / ($AF$1:INDIRECT("$AF$"&amp;ROW($AF152)-1) &lt;&gt; ""),ROW($AF$1:INDIRECT("$AF$"&amp;ROW($AF152)-1))), 1)&gt;=255,0,
VLOOKUP(INDIRECT("$G$"&amp;LOOKUP(2, 1 / ($AF$1:INDIRECT("$AF$"&amp;ROW($AF152)-1) &lt;&gt; ""),ROW($AF$1:INDIRECT("$AF$"&amp;ROW($AF152)-1)))), 'EV and Base'!$A$1:$N$671, 6, FALSE))))</f>
        <v>5</v>
      </c>
      <c r="AG152" s="2" cm="1">
        <f t="array" aca="1" ref="AG152" ca="1">IF(NOT(ISNUMBER(INDEX($A:$A, LOOKUP(2, 1 / ($A$1:INDIRECT("$A$"&amp;ROW($A152)) &lt;&gt; ""),ROW($A$1:INDIRECT("$A$"&amp;ROW($A152)))), 1))), "",
INDEX($AG:$AG, LOOKUP(2, 1 / ($AG$1:INDIRECT("$AG$"&amp;ROW($AG152)-1) &lt;&gt; ""),ROW($AG$1:INDIRECT("$AG$"&amp;ROW($AG152)-1))), 1)+
IF(INDEX($AC:$AC, LOOKUP(2, 1 / ($AC$1:INDIRECT("$AC$"&amp;ROW($AC152)-1) &lt;&gt; ""),ROW($AC$1:INDIRECT("$AC$"&amp;ROW($AC152)-1))), 1)+
INDEX($AD:$AD, LOOKUP(2, 1 / ($AD$1:INDIRECT("$AD$"&amp;ROW($AD152)-1) &lt;&gt; ""),ROW($AD$1:INDIRECT("$AD$"&amp;ROW($AD152)-1))), 1)+
INDEX($AE:$AE, LOOKUP(2, 1 / ($AE$1:INDIRECT("$AE$"&amp;ROW($AE152)-1) &lt;&gt; ""),ROW($AE$1:INDIRECT("$AE$"&amp;ROW($AD152)-1))), 1)+
INDEX($AE:$AF, LOOKUP(2, 1 / ($AF$1:INDIRECT("$AF$"&amp;ROW($AF152)-1) &lt;&gt; ""),ROW($AF$1:INDIRECT("$AF$"&amp;ROW($AD152)-1))), 1)+
INDEX($AG:$AG, LOOKUP(2, 1 / ($AG$1:INDIRECT("$AG$"&amp;ROW($AG152)-1) &lt;&gt; ""),ROW($AG$1:INDIRECT("$AG$"&amp;ROW($AD152)-1))), 1)+
INDEX($AH:$AH, LOOKUP(2, 1 / ($AH$1:INDIRECT("$AH$"&amp;ROW($AH152)-1) &lt;&gt; ""),ROW($AH$1:INDIRECT("$AH$"&amp;ROW($AD152)-1))), 1)&gt;=510,0,
IF(INDEX($AG:$AG, LOOKUP(2, 1 / ($AG$1:INDIRECT("$AG$"&amp;ROW($AG152)-1) &lt;&gt; ""),ROW($AG$1:INDIRECT("$AG$"&amp;ROW($AG152)-1))), 1)&gt;=255,0,
VLOOKUP(INDIRECT("$G$"&amp;LOOKUP(2, 1 / ($AG$1:INDIRECT("$AG$"&amp;ROW($AG152)-1) &lt;&gt; ""),ROW($AG$1:INDIRECT("$AG$"&amp;ROW($AG152)-1)))), 'EV and Base'!$A$1:$N$671, 7, FALSE))))</f>
        <v>0</v>
      </c>
      <c r="AH152" s="24" cm="1">
        <f t="array" aca="1" ref="AH152" ca="1">IF(NOT(ISNUMBER(INDEX($A:$A,LOOKUP(2,1/($A$1:INDIRECT("$A$"&amp;ROW($A152))&lt;&gt;""),ROW($A$1:INDIRECT("$A$"&amp;ROW($A152)))),1))),"",
INDEX($AH:$AH,LOOKUP(2,1/($AH$1:INDIRECT("$AH$"&amp;ROW($AH152)-1)&lt;&gt;""),ROW($AH$1:INDIRECT("$AH$"&amp;ROW($AH152)-1))),1)+
IF(INDEX($AC:$AC,LOOKUP(2,1/($AC$1:INDIRECT("$AC$"&amp;ROW($AC152)-1)&lt;&gt;""),ROW($AC$1:INDIRECT("$AC$"&amp;ROW($AC152)-1))),1)+
INDEX($AD:$AD,LOOKUP(2,1/($AD$1:INDIRECT("$AD$"&amp;ROW($AD152)-1)&lt;&gt;""),ROW($AD$1:INDIRECT("$AD$"&amp;ROW($AD152)-1))),1)+
INDEX($AE:$AE,LOOKUP(2,1/($AE$1:INDIRECT("$AE$"&amp;ROW($AE152)-1)&lt;&gt;""),ROW($AE$1:INDIRECT("$AE$"&amp;ROW($AD152)-1))),1)+
INDEX($AE:$AF,LOOKUP(2,1/($AF$1:INDIRECT("$AF$"&amp;ROW($AF152)-1)&lt;&gt;""),ROW($AF$1:INDIRECT("$AF$"&amp;ROW($AD152)-1))),1)+
INDEX($AG:$AG,LOOKUP(2,1/($AG$1:INDIRECT("$AG$"&amp;ROW($AG152)-1)&lt;&gt;""),ROW($AG$1:INDIRECT("$AG$"&amp;ROW($AD152)-1))),1)+
INDEX($AH:$AH,LOOKUP(2,1/($AH$1:INDIRECT("$AH$"&amp;ROW($AH152)-1)&lt;&gt;""),ROW($AH$1:INDIRECT("$AH$"&amp;ROW($AD152)-1))),1)&gt;=510,0,
IF(INDEX($AH:$AH,LOOKUP(2,1/($AH$1:INDIRECT("$AH$"&amp;ROW($AH152)-1)&lt;&gt;""),ROW($AH$1:INDIRECT("$AH$"&amp;ROW($AH152)-1))),1)&gt;=255,0,
VLOOKUP(INDIRECT("$G$"&amp;LOOKUP(2,1/($AH$1:INDIRECT("$AH$"&amp;ROW($AH152)-1)&lt;&gt;""),ROW($AH$1:INDIRECT("$AH$"&amp;ROW($AH152)-1)))),'EV and Base'!$A$1:$N$671,8,FALSE))))</f>
        <v>19</v>
      </c>
      <c r="AI152" s="29" cm="1">
        <f t="array" aca="1" ref="AI152" ca="1">IF(NOT(ISNUMBER(INDEX($A:$A,LOOKUP(2,1/($A$1:INDIRECT("$A$"&amp;ROW($A152))&lt;&gt;""),ROW($A$1:INDIRECT("$A$"&amp;ROW($A152)))),1))),"",
ROUNDDOWN((((2*VLOOKUP($AA152,'EV and Base'!$A$1:$N$671,9,FALSE))+31+ROUNDDOWN($AC152/4,0))*$AB152)/100,0)+$AB152+10)</f>
        <v>85</v>
      </c>
      <c r="AJ152" s="21" cm="1">
        <f t="array" aca="1" ref="AJ152" ca="1">IF(NOT(ISNUMBER(INDEX($A:$A, LOOKUP(2, 1 / ($A$1:INDIRECT("$A$"&amp;ROW($A152)) &lt;&gt; ""),ROW($A$1:INDIRECT("$A$"&amp;ROW($A152)))), 1))), "",
ROUNDDOWN((ROUNDDOWN((((2*VLOOKUP($AA152, 'EV and Base'!$A$1:$N$671, 10, FALSE))+31+ROUNDDOWN($AD152/4, 0))*$AB152)/100, 0)+5)*1.1, 0))</f>
        <v>69</v>
      </c>
      <c r="AK152" s="21" t="str" cm="1">
        <f t="array" aca="1" ref="AK152" ca="1">IF(NOT(ISNUMBER(INDEX($A:$A, LOOKUP(2, 1 / ($A$1:INDIRECT("$A$"&amp;ROW($A152)) &lt;&gt; ""),ROW($A$1:INDIRECT("$A$"&amp;ROW($A152)))), 1))), "",
ROUNDDOWN((ROUNDDOWN((((2*VLOOKUP($AA152, 'EV and Base'!$A$1:$N$671, 11, FALSE))+30+ROUNDDOWN($AE152/4, 0))*$AB152)/100, 0)+5), 0)
&amp;"-"&amp;
ROUNDDOWN((ROUNDDOWN((((2*VLOOKUP($AA152, 'EV and Base'!$A$1:$N$671, 11, FALSE))+31+ROUNDDOWN($AE152/4, 0))*$AB152)/100, 0)+5), 0))</f>
        <v>51-51</v>
      </c>
      <c r="AL152" s="21" t="str" cm="1">
        <f t="array" aca="1" ref="AL152" ca="1">IF(NOT(ISNUMBER(INDEX($A:$A, LOOKUP(2, 1 / ($A$1:INDIRECT("$A$"&amp;ROW($A152)) &lt;&gt; ""),ROW($A$1:INDIRECT("$A$"&amp;ROW($A152)))), 1))), "",
ROUNDDOWN((ROUNDDOWN((((2*VLOOKUP($AA152, 'EV and Base'!$A$1:$N$671, 12, FALSE))+0+ROUNDDOWN($AF152/4, 0))*$AB152)/100, 0)+5)*0.9, 0)
&amp;"-"&amp;
ROUNDDOWN((ROUNDDOWN((((2*VLOOKUP($AA152, 'EV and Base'!$A$1:$N$671, 12, FALSE))+31+ROUNDDOWN($AF152/4, 0))*$AB152)/100, 0)+5)*0.9, 0))</f>
        <v>22-30</v>
      </c>
      <c r="AM152" s="21" t="str" cm="1">
        <f t="array" aca="1" ref="AM152" ca="1">IF(NOT(ISNUMBER(INDEX($A:$A, LOOKUP(2, 1 / ($A$1:INDIRECT("$A$"&amp;ROW($A152)) &lt;&gt; ""),ROW($A$1:INDIRECT("$A$"&amp;ROW($A152)))), 1))), "",
ROUNDDOWN((ROUNDDOWN((((2*VLOOKUP($AA152, 'EV and Base'!$A$1:$N$671, 13, FALSE))+30+ROUNDDOWN($AG152/4, 0))*$AB152)/100, 0)+5), 0)
&amp;"-"&amp;
ROUNDDOWN((ROUNDDOWN((((2*VLOOKUP($AA152, 'EV and Base'!$A$1:$N$671, 13, FALSE))+31+ROUNDDOWN($AG152/4, 0))*$AB152)/100, 0)+5), 0))</f>
        <v>51-51</v>
      </c>
      <c r="AN152" s="25" cm="1">
        <f t="array" aca="1" ref="AN152" ca="1">IF(NOT(ISNUMBER(INDEX($A:$A, LOOKUP(2, 1 / ($A$1:INDIRECT("$A$"&amp;ROW($A152)) &lt;&gt; ""),ROW($A$1:INDIRECT("$A$"&amp;ROW($A152)))), 1))), "",
ROUNDDOWN((ROUNDDOWN((((2*VLOOKUP($AA152, 'EV and Base'!$A$1:$N$671, 14, FALSE))+31+ROUNDDOWN($AH152/4, 0))*$AB152)/100, 0)+5), 0))</f>
        <v>49</v>
      </c>
      <c r="AO152" s="23" cm="1">
        <f t="array" aca="1" ref="AO152" ca="1">IF(NOT(ISNUMBER(INDEX($A:$A, LOOKUP(2, 1 / ($A$1:INDIRECT("$A$"&amp;ROW($A152)) &lt;&gt; ""),ROW($A$1:INDIRECT("$A$"&amp;ROW($A152)))), 1))), "",
ROUNDDOWN((((2*VLOOKUP($AA152, 'EV and Base'!$A$1:$N$671, 9, FALSE))+31+ROUNDDOWN($AC152/4, 0))*$AB152)/100, 0)+$AB152+10)</f>
        <v>85</v>
      </c>
      <c r="AP152" s="2" cm="1">
        <f t="array" aca="1" ref="AP152" ca="1">IF(NOT(ISNUMBER(INDEX($A:$A, LOOKUP(2, 1 / ($A$1:INDIRECT("$A$"&amp;ROW($A152)) &lt;&gt; ""),ROW($A$1:INDIRECT("$A$"&amp;ROW($A152)))), 1))), "",
ROUNDDOWN((ROUNDDOWN((((2*VLOOKUP($AA152, 'EV and Base'!$A$1:$N$671, 10, FALSE))+31+ROUNDDOWN($AD152/4, 0))*$AB152)/100, 0)+5)*1.1, 0))</f>
        <v>69</v>
      </c>
      <c r="AQ152" s="2" cm="1">
        <f t="array" aca="1" ref="AQ152" ca="1">IF(NOT(ISNUMBER(INDEX($A:$A, LOOKUP(2, 1 / ($A$1:INDIRECT("$A$"&amp;ROW($A152)) &lt;&gt; ""),ROW($A$1:INDIRECT("$A$"&amp;ROW($A152)))), 1))), "",
ROUNDDOWN((ROUNDDOWN((((2*VLOOKUP($AA152, 'EV and Base'!$A$1:$N$671, 11, FALSE))+$AV$2+ROUNDDOWN($AE152/4, 0))*$AB152)/100, 0)+5), 0))</f>
        <v>51</v>
      </c>
      <c r="AR152" s="22" cm="1">
        <f t="array" aca="1" ref="AR152" ca="1">IF(NOT(ISNUMBER(INDEX($A:$A, LOOKUP(2, 1 / ($A$1:INDIRECT("$A$"&amp;ROW($A152)) &lt;&gt; ""),ROW($A$1:INDIRECT("$A$"&amp;ROW($A152)))), 1))), "",
ROUNDDOWN((ROUNDDOWN((((2*VLOOKUP($AA152, 'EV and Base'!$A$1:$N$671, 12, FALSE))+$AW$2+ROUNDDOWN($AF152/4, 0))*$AB152)/100, 0)+5)*0.9, 0))</f>
        <v>27</v>
      </c>
      <c r="AS152" s="2" cm="1">
        <f t="array" aca="1" ref="AS152" ca="1">IF(NOT(ISNUMBER(INDEX($A:$A, LOOKUP(2, 1 / ($A$1:INDIRECT("$A$"&amp;ROW($A152)) &lt;&gt; ""),ROW($A$1:INDIRECT("$A$"&amp;ROW($A152)))), 1))), "",
ROUNDDOWN((ROUNDDOWN((((2*VLOOKUP($AA152, 'EV and Base'!$A$1:$N$671, 13, FALSE))+$AX$2+ROUNDDOWN($AG152/4, 0))*$AB152)/100, 0)+5), 0))</f>
        <v>51</v>
      </c>
      <c r="AT152" s="24" cm="1">
        <f t="array" aca="1" ref="AT152" ca="1">IF(NOT(ISNUMBER(INDEX($A:$A, LOOKUP(2, 1 / ($A$1:INDIRECT("$A$"&amp;ROW($A152)) &lt;&gt; ""),ROW($A$1:INDIRECT("$A$"&amp;ROW($A152)))), 1))), "",
ROUNDDOWN((ROUNDDOWN((((2*VLOOKUP($AA152, 'EV and Base'!$A$1:$N$671, 14, FALSE))+31+ROUNDDOWN($AH152/4, 0))*$AB152)/100, 0)+5), 0))</f>
        <v>49</v>
      </c>
      <c r="AU152" s="28">
        <v>179</v>
      </c>
      <c r="AY152" cm="1">
        <f t="array" aca="1" ref="AY152" ca="1">IF(NOT(ISNUMBER(INDEX($A:$A,LOOKUP(2,1/($A$1:INDIRECT("$A$"&amp;ROW($A152))&lt;&gt;""),ROW($A$1:INDIRECT("$A$"&amp;ROW($A152)))),1))),"",
INDEX($AY:$AY,LOOKUP(2,1/($AY$1:INDIRECT("$AY$"&amp;ROW($AY152)-1)&lt;&gt;""),ROW($AY$1:INDIRECT("$AY$"&amp;ROW($AY152)-1))),1)+$BL152)</f>
        <v>20028</v>
      </c>
      <c r="AZ152" s="3" cm="1">
        <f t="array" aca="1" ref="AZ152" ca="1">IF(NOT(ISNUMBER(INDEX($A:$A, LOOKUP(2, 1 / ($A$1:INDIRECT("$A$"&amp;ROW($A152)) &lt;&gt; ""),ROW($A$1:INDIRECT("$A$"&amp;ROW($A152)))), 1))), "",
VLOOKUP(INDIRECT("$G$"&amp;LOOKUP(2, 1 / ($AY$1:INDIRECT("$AY$"&amp;ROW($AY152)-1) &lt;&gt; ""),ROW($AY$1:INDIRECT("$AY$"&amp;ROW($AY152)-1)))),'EV and Base'!A147:N817,2,FALSE))</f>
        <v>150</v>
      </c>
      <c r="BA152" s="3" cm="1">
        <f t="array" aca="1" ref="BA152" ca="1">IF(NOT(ISNUMBER(INDEX($A:$A, LOOKUP(2, 1 / ($A$1:INDIRECT("$A$"&amp;ROW($A152)) &lt;&gt; ""),ROW($A$1:INDIRECT("$A$"&amp;ROW($A152)))), 1))), "",
INDIRECT("$I$"&amp;LOOKUP(2, 1 / ($AY$1:INDIRECT("$AY$"&amp;ROW($AY152)-1) &lt;&gt; ""),ROW($AY$1:INDIRECT("$AY$"&amp;ROW($AY152)-1)))))</f>
        <v>24</v>
      </c>
      <c r="BB152" s="1" cm="1">
        <f t="array" aca="1" ref="BB152" ca="1">IF(NOT(ISNUMBER(INDEX($A:$A, LOOKUP(2, 1 / ($A$1:INDIRECT("$A$"&amp;ROW($A152)) &lt;&gt; ""),ROW($A$1:INDIRECT("$A$"&amp;ROW($A152)))), 1))), "",
INDIRECT("$AB$"&amp;LOOKUP(2, 1 / ($AY$1:INDIRECT("$AY$"&amp;ROW($AY152)-1) &lt;&gt; ""),ROW($AY$1:INDIRECT("$AY$"&amp;ROW($AY152)-1)))))</f>
        <v>28</v>
      </c>
      <c r="BC152" s="3" cm="1">
        <f t="array" aca="1" ref="BC152" ca="1">IF(NOT(ISNUMBER(INDEX($A:$A,LOOKUP(2,1/($A$1:INDIRECT("$A$"&amp;ROW($A152))&lt;&gt;""),ROW($A$1:INDIRECT("$A$"&amp;ROW($A152)))),1))),"",
$BA152+$BA152+10)</f>
        <v>58</v>
      </c>
      <c r="BD152" s="3" cm="1">
        <f t="array" aca="1" ref="BD152" ca="1">IF(NOT(ISNUMBER(INDEX($A:$A,LOOKUP(2,1/($A$1:INDIRECT("$A$"&amp;ROW($A152))&lt;&gt;""),ROW($A$1:INDIRECT("$A$"&amp;ROW($A152)))),1))),"",
$BA152+$BB152+10)</f>
        <v>62</v>
      </c>
      <c r="BE152" s="3" cm="1">
        <f t="array" aca="1" ref="BE152" ca="1">IF(NOT(ISNUMBER(INDEX($A:$A,LOOKUP(2,1/($A$1:INDIRECT("$A$"&amp;ROW($A152))&lt;&gt;""),ROW($A$1:INDIRECT("$A$"&amp;ROW($A152)))),1))),"",
$BC152*$BC152)</f>
        <v>3364</v>
      </c>
      <c r="BF152" s="3" cm="1">
        <f t="array" aca="1" ref="BF152" ca="1">IF(NOT(ISNUMBER(INDEX($A:$A,LOOKUP(2,1/($A$1:INDIRECT("$A$"&amp;ROW($A152))&lt;&gt;""),ROW($A$1:INDIRECT("$A$"&amp;ROW($A152)))),1))),"",
$BD152*$BD152)</f>
        <v>3844</v>
      </c>
      <c r="BG152" s="3" cm="1">
        <f t="array" aca="1" ref="BG152" ca="1">IF(NOT(ISNUMBER(INDEX($A:$A,LOOKUP(2,1/($A$1:INDIRECT("$A$"&amp;ROW($A152))&lt;&gt;""),ROW($A$1:INDIRECT("$A$"&amp;ROW($A152)))),1))),"",
_xlfn.FLOOR.MATH(1.5*_xlfn.FLOOR.MATH($AZ152*BA152/5)))</f>
        <v>1080</v>
      </c>
      <c r="BH152" s="3" cm="1">
        <f t="array" aca="1" ref="BH152" ca="1">IF(NOT(ISNUMBER(INDEX($A:$A, LOOKUP(2, 1 / ($A$1:INDIRECT("$A$"&amp;ROW($A152)) &lt;&gt; ""),ROW($A$1:INDIRECT("$A$"&amp;ROW($A152)))), 1))), "",
_xlfn.FLOOR.MATH($BG152/IF(OR(INDIRECT("$C$"&amp;LOOKUP(2, 1 / ($AY$1:INDIRECT("$AY$"&amp;ROW($AY152)-1) &lt;&gt; ""),ROW($AY$1:INDIRECT("$AY$"&amp;ROW($AY152)-1))))="Multi",
INDIRECT("$C$"&amp;LOOKUP(2, 1 / ($AY$1:INDIRECT("$AY$"&amp;ROW($AY152)-1) &lt;&gt; ""),ROW($AY$1:INDIRECT("$AY$"&amp;ROW($AY152)-1))))="Double"),2,1)))</f>
        <v>1080</v>
      </c>
      <c r="BI152" s="3" cm="1">
        <f t="array" aca="1" ref="BI152" ca="1">IF(NOT(ISNUMBER(INDEX($A:$A,LOOKUP(2,1/($A$1:INDIRECT("$A$"&amp;ROW($A152))&lt;&gt;""),ROW($A$1:INDIRECT("$A$"&amp;ROW($A152)))),1))),"",
VLOOKUP($BC152,GameFreakSQRT!$A$1:$B$200,2,FALSE))</f>
        <v>31194</v>
      </c>
      <c r="BJ152" s="3" cm="1">
        <f t="array" aca="1" ref="BJ152" ca="1">IF(NOT(ISNUMBER(INDEX($A:$A,LOOKUP(2,1/($A$1:INDIRECT("$A$"&amp;ROW($A152))&lt;&gt;""),ROW($A$1:INDIRECT("$A$"&amp;ROW($A152)))),1))),"",
VLOOKUP($BD152,GameFreakSQRT!$A$1:$B$200,2,FALSE))</f>
        <v>32252</v>
      </c>
      <c r="BK152" s="3" cm="1">
        <f t="array" aca="1" ref="BK152" ca="1">IF(NOT(ISNUMBER(INDEX($A:$A,LOOKUP(2,1/($A$1:INDIRECT("$A$"&amp;ROW($A152))&lt;&gt;""),ROW($A$1:INDIRECT("$A$"&amp;ROW($A152)))),1))),"",
_xlfn.FLOOR.MATH((($BI152*$BE152)*$BH152)/($BJ152*$BF152))+1)</f>
        <v>915</v>
      </c>
      <c r="BL152" s="3" cm="1">
        <f t="array" aca="1" ref="BL152" ca="1">IF(NOT(ISNUMBER(INDEX($A:$A,LOOKUP(2,1/($A$1:INDIRECT("$A$"&amp;ROW($A152))&lt;&gt;""),ROW($A$1:INDIRECT("$A$"&amp;ROW($A152)))),1))),"",
_xlfn.FLOOR.MATH($BK152*IF(NOT(INDIRECT("$Z$"&amp;LOOKUP(2, 1 / ($AY$1:INDIRECT("$AY$"&amp;ROW($AY152)-1) &lt;&gt; ""),ROW($AY$1:INDIRECT("$AY$"&amp;ROW($AY152)-1))))=""),1.5,1)))</f>
        <v>915</v>
      </c>
      <c r="BM152" s="3" cm="1">
        <f t="array" aca="1" ref="BM152" ca="1">IF(NOT(ISNUMBER(INDEX($A:$A, LOOKUP(2, 1 / ($A$1:INDIRECT("$A$"&amp;ROW($A152)) &lt;&gt; ""),ROW($A$1:INDIRECT("$A$"&amp;ROW($A152)))), 1))), "",
INDIRECT("$Y$"&amp;LOOKUP(2, 1 / ($AY$1:INDIRECT("$AY$"&amp;ROW($AY152)-1) &lt;&gt; ""),ROW($AY$1:INDIRECT("$AY$"&amp;ROW($AY152)-1)))))</f>
        <v>915</v>
      </c>
      <c r="BN152" s="3" t="b">
        <f t="shared" ca="1" si="16"/>
        <v>1</v>
      </c>
      <c r="CT152" s="3" cm="1">
        <f t="array" aca="1" ref="CT152" ca="1">IF(NOT(ISNUMBER(INDEX($A:$A, LOOKUP(2, 1 / ($A$1:INDIRECT("$A$"&amp;ROW($A152)) &lt;&gt; ""),ROW($A$1:INDIRECT("$A$"&amp;ROW($A152)))), 1))), "",
$AY152-INDEX($AY:$AY, LOOKUP(2, 1 / ($AY$1:INDIRECT("$AV$"&amp;ROW($AY152)-1) &lt;&gt; ""),ROW($AY$1:INDIRECT("$AV$"&amp;ROW($AY152)-1))), 1))</f>
        <v>20028</v>
      </c>
      <c r="CU152" s="3" cm="1">
        <f t="array" aca="1" ref="CU152" ca="1">IF(NOT(ISNUMBER(INDEX($A:$A, LOOKUP(2, 1 / ($A$1:INDIRECT("$A$"&amp;ROW($A152)) &lt;&gt; ""),ROW($A$1:INDIRECT("$A$"&amp;ROW($A152)))), 1))), "",
INDEX($Y:$Y, LOOKUP(2, 1 / ($Y$1:INDIRECT("$Y$"&amp;ROW($Y152)-1) &lt;&gt; ""),ROW($Y$1:INDIRECT("$Y$"&amp;ROW($Y152)-1))), 1))</f>
        <v>915</v>
      </c>
      <c r="CV152" s="1">
        <f ca="1">IFERROR(VLOOKUP($AY152, 'Medium-Slow'!$A$1:$B$101, 2, TRUE),"")</f>
        <v>29</v>
      </c>
    </row>
    <row r="153" spans="1:100" x14ac:dyDescent="0.45">
      <c r="A153" s="56">
        <v>36</v>
      </c>
      <c r="B153" s="56" t="s">
        <v>349</v>
      </c>
      <c r="C153" s="56" t="s">
        <v>46</v>
      </c>
      <c r="D153" s="56" t="s">
        <v>344</v>
      </c>
      <c r="E153" s="56" t="s">
        <v>48</v>
      </c>
      <c r="F153" s="56">
        <v>1</v>
      </c>
      <c r="G153" s="2" t="s">
        <v>145</v>
      </c>
      <c r="H153" s="2" t="s">
        <v>50</v>
      </c>
      <c r="I153" s="2">
        <v>25</v>
      </c>
      <c r="J153" s="2" t="s">
        <v>51</v>
      </c>
      <c r="K153" s="2" t="s">
        <v>146</v>
      </c>
      <c r="L153" s="2" t="s">
        <v>53</v>
      </c>
      <c r="M153" s="2" t="s">
        <v>326</v>
      </c>
      <c r="N153" s="2" t="s">
        <v>312</v>
      </c>
      <c r="O153" s="2" t="s">
        <v>215</v>
      </c>
      <c r="P153" s="2" t="s">
        <v>347</v>
      </c>
      <c r="Q153" s="2">
        <v>6</v>
      </c>
      <c r="R153" s="2">
        <f>_xlfn.FLOOR.MATH((((2*VLOOKUP(G153, 'EV and Base'!$A$1:$N$671, 9, FALSE))+$Q153)*$I153)/100)+$I153+10</f>
        <v>59</v>
      </c>
      <c r="S153" s="2">
        <f>_xlfn.FLOOR.MATH((_xlfn.FLOOR.MATH((((2*VLOOKUP($G153, 'EV and Base'!$A$1:$N$671, 10, FALSE))+$Q153)*$I153)/100)+5)*
IF(OR($J153="Lonely", $J153="Brave", $J153="Adamant", $J153="Naughty"), 1.1,
IF(OR($J153="Bold", $J153="Timid", $J153="Modest", $J153="Calm"), 0.9, 1)))</f>
        <v>36</v>
      </c>
      <c r="T153" s="2">
        <f>_xlfn.FLOOR.MATH((_xlfn.FLOOR.MATH((((2*VLOOKUP($G153, 'EV and Base'!$A$1:$N$671, 11, FALSE))+$Q153)*$I153)/100)+5)*
IF(OR($J153="Bold", $J153="Relaxed", $J153="Impish", $J153="Lax"), 1.1,
IF(OR($J153="Lonely", $J153="Hasty", $J153="Mild", $J153="Gentle"), 0.9, 1)))</f>
        <v>24</v>
      </c>
      <c r="U153" s="2">
        <f>_xlfn.FLOOR.MATH((_xlfn.FLOOR.MATH((((2*VLOOKUP($G153, 'EV and Base'!$A$1:$N$671, 12, FALSE))+$Q153)*$I153)/100)+5)*
IF(OR($J153="Modest", $J153="Mild", $J153="Quiet", $J153="Rash"), 1.1,
IF(OR($J153="Adamant", $J153="Impish", $J153="Jolly", $J153="Careful"), 0.9, 1)))</f>
        <v>31</v>
      </c>
      <c r="V153" s="2">
        <f>_xlfn.FLOOR.MATH((_xlfn.FLOOR.MATH((((2*VLOOKUP($G153, 'EV and Base'!$A$1:$N$671, 13, FALSE))+$Q153)*$I153)/100)+5)*
IF(OR($J153="Calm", $J153="Gentle", $J153="Sassy", $J153="Careful"), 1.1,
IF(OR($J153="Naughty", $J153="Lax", $J153="Naive", $J153="Rash"), 0.9, 1)))</f>
        <v>19</v>
      </c>
      <c r="W153" s="2">
        <f>_xlfn.FLOOR.MATH((_xlfn.FLOOR.MATH((((2*VLOOKUP($G153, 'EV and Base'!$A$1:$N$671, 14, FALSE))+$Q153)*$I153)/100)+5)*
IF(OR($J153="Timid", $J153="Hasty", $J153="Jolly", $J153="Naive"), 1.1,
IF(OR($J153="Brave", $J153="Relaxed", $J153="Quiet", $J153="Sassy"), 0.9, 1)))</f>
        <v>44</v>
      </c>
      <c r="X153" s="56">
        <v>4000</v>
      </c>
      <c r="Y153" s="1">
        <v>377</v>
      </c>
      <c r="AA153" s="23" t="str" cm="1">
        <f t="array" aca="1" ref="AA153" ca="1">IF(NOT(ISNUMBER(INDEX($A:$A,LOOKUP(2,1/($A$1:INDIRECT("$A$"&amp;ROW($A153))&lt;&gt;""),ROW($A$1:INDIRECT("$A$"&amp;ROW($A153)))),1))),"",
IF(NOT(ISNUMBER($A153)),$AA152,
IF($AB153&lt;16,"Lillipup",
IF($AB153&lt;32,"Herdier",
"Stoutland"))))</f>
        <v>Herdier</v>
      </c>
      <c r="AB153" s="25" cm="1">
        <f t="array" aca="1" ref="AB153" ca="1">IF(NOT(ISNUMBER(INDEX($A:$A, LOOKUP(2, 1 / ($A$1:INDIRECT("$A$"&amp;ROW($A153)) &lt;&gt; ""),ROW($A$1:INDIRECT("$A$"&amp;ROW($A153)))), 1))), "",
VLOOKUP($AY153,'Medium-Slow'!$A$1:$B$101,2,TRUE))</f>
        <v>29</v>
      </c>
      <c r="AC153" s="23" cm="1">
        <f t="array" aca="1" ref="AC153" ca="1">IF(NOT(ISNUMBER(INDEX($A:$A, LOOKUP(2, 1 / ($A$1:INDIRECT("$A$"&amp;ROW($A153)) &lt;&gt; ""),ROW($A$1:INDIRECT("$A$"&amp;ROW($A153)))), 1))), "",
INDEX($AC:$AC, LOOKUP(2, 1 / ($AC$1:INDIRECT("$AC$"&amp;ROW($AC153)-1) &lt;&gt; ""),ROW($AC$1:INDIRECT("$AC$"&amp;ROW($AC153)-1))), 1)+
IF(INDEX($AC:$AC, LOOKUP(2, 1 / ($AC$1:INDIRECT("$AC$"&amp;ROW($AC153)-1) &lt;&gt; ""),ROW($AC$1:INDIRECT("$AC$"&amp;ROW($AC153)-1))), 1)+
INDEX($AD:$AD, LOOKUP(2, 1 / ($AD$1:INDIRECT("$AD$"&amp;ROW($AD153)-1) &lt;&gt; ""),ROW($AD$1:INDIRECT("$AD$"&amp;ROW($AD153)-1))), 1)+
INDEX($AE:$AE, LOOKUP(2, 1 / ($AE$1:INDIRECT("$AE$"&amp;ROW($AE153)-1) &lt;&gt; ""),ROW($AE$1:INDIRECT("$AE$"&amp;ROW($AD153)-1))), 1)+
INDEX($AE:$AF, LOOKUP(2, 1 / ($AF$1:INDIRECT("$AF$"&amp;ROW($AF153)-1) &lt;&gt; ""),ROW($AF$1:INDIRECT("$AF$"&amp;ROW($AD153)-1))), 1)+
INDEX($AG:$AG, LOOKUP(2, 1 / ($AG$1:INDIRECT("$AG$"&amp;ROW($AG153)-1) &lt;&gt; ""),ROW($AG$1:INDIRECT("$AG$"&amp;ROW($AD153)-1))), 1)+
INDEX($AH:$AH, LOOKUP(2, 1 / ($AH$1:INDIRECT("$AH$"&amp;ROW($AH153)-1) &lt;&gt; ""),ROW($AH$1:INDIRECT("$AH$"&amp;ROW($AD153)-1))), 1)&gt;=510,0,
IF(INDEX($AC:$AC, LOOKUP(2, 1 / ($AC$1:INDIRECT("$AC$"&amp;ROW($AC153)-1) &lt;&gt; ""),ROW($AC$1:INDIRECT("$AC$"&amp;ROW($AC153)-1))), 1)&gt;=255,0,
VLOOKUP(INDIRECT("$G$"&amp;LOOKUP(2, 1 / ($AC$1:INDIRECT("$AC$"&amp;ROW($AC153)-1) &lt;&gt; ""),ROW($AC$1:INDIRECT("$AC$"&amp;ROW($AC153)-1)))), 'EV and Base'!$A$1:$N$671, 3, FALSE))))</f>
        <v>3</v>
      </c>
      <c r="AD153" s="2" cm="1">
        <f t="array" aca="1" ref="AD153" ca="1">IF(NOT(ISNUMBER(INDEX($A:$A, LOOKUP(2, 1 / ($A$1:INDIRECT("$A$"&amp;ROW($A153)) &lt;&gt; ""),ROW($A$1:INDIRECT("$A$"&amp;ROW($A153)))), 1))), "",
INDEX($AD:$AD, LOOKUP(2, 1 / ($AD$1:INDIRECT("$AD$"&amp;ROW($AD153)-1) &lt;&gt; ""),ROW($AD$1:INDIRECT("$AD$"&amp;ROW($AD153)-1))), 1)+
IF(INDEX($AC:$AC, LOOKUP(2, 1 / ($AC$1:INDIRECT("$AC$"&amp;ROW($AC153)-1) &lt;&gt; ""),ROW($AC$1:INDIRECT("$AC$"&amp;ROW($AC153)-1))), 1)+
INDEX($AD:$AD, LOOKUP(2, 1 / ($AD$1:INDIRECT("$AD$"&amp;ROW($AD153)-1) &lt;&gt; ""),ROW($AD$1:INDIRECT("$AD$"&amp;ROW($AD153)-1))), 1)+
INDEX($AE:$AE, LOOKUP(2, 1 / ($AE$1:INDIRECT("$AE$"&amp;ROW($AE153)-1) &lt;&gt; ""),ROW($AE$1:INDIRECT("$AE$"&amp;ROW($AD153)-1))), 1)+
INDEX($AE:$AF, LOOKUP(2, 1 / ($AF$1:INDIRECT("$AF$"&amp;ROW($AF153)-1) &lt;&gt; ""),ROW($AF$1:INDIRECT("$AF$"&amp;ROW($AD153)-1))), 1)+
INDEX($AG:$AG, LOOKUP(2, 1 / ($AG$1:INDIRECT("$AG$"&amp;ROW($AG153)-1) &lt;&gt; ""),ROW($AG$1:INDIRECT("$AG$"&amp;ROW($AD153)-1))), 1)+
INDEX($AH:$AH, LOOKUP(2, 1 / ($AH$1:INDIRECT("$AH$"&amp;ROW($AH153)-1) &lt;&gt; ""),ROW($AH$1:INDIRECT("$AH$"&amp;ROW($AD153)-1))), 1)&gt;=510,0,
IF(INDEX($AD:$AD, LOOKUP(2, 1 / ($AD$1:INDIRECT("$AD$"&amp;ROW($AD153)-1) &lt;&gt; ""),ROW($AD$1:INDIRECT("$AD$"&amp;ROW($AD153)-1))), 1)&gt;=255,0,
VLOOKUP(INDIRECT("$G$"&amp;LOOKUP(2, 1 / ($AD$1:INDIRECT("$AD$"&amp;ROW($AD153)-1) &lt;&gt; ""),ROW($AD$1:INDIRECT("$AD$"&amp;ROW($AD153)-1)))), 'EV and Base'!$A$1:$N$671, 4, FALSE))))</f>
        <v>39</v>
      </c>
      <c r="AE153" s="2" cm="1">
        <f t="array" aca="1" ref="AE153" ca="1">IF(NOT(ISNUMBER(INDEX($A:$A,LOOKUP(2,1/($A$1:INDIRECT("$A$"&amp;ROW($A153))&lt;&gt;""),ROW($A$1:INDIRECT("$A$"&amp;ROW($A153)))),1))),"",
INDEX($AE:$AE,LOOKUP(2,1/($AE$1:INDIRECT("$AE$"&amp;ROW($AE153)-1)&lt;&gt;""),ROW($AE$1:INDIRECT("$AE$"&amp;ROW($AE153)-1))),1)+
IF(INDEX($AC:$AC,LOOKUP(2,1/($AC$1:INDIRECT("$AC$"&amp;ROW($AC153)-1)&lt;&gt;""),ROW($AC$1:INDIRECT("$AC$"&amp;ROW($AC153)-1))),1)+
INDEX($AD:$AD,LOOKUP(2,1/($AD$1:INDIRECT("$AD$"&amp;ROW($AD153)-1)&lt;&gt;""),ROW($AD$1:INDIRECT("$AD$"&amp;ROW($AD153)-1))),1)+
INDEX($AE:$AE,LOOKUP(2,1/($AE$1:INDIRECT("$AE$"&amp;ROW($AE153)-1)&lt;&gt;""),ROW($AE$1:INDIRECT("$AE$"&amp;ROW($AD153)-1))),1)+
INDEX($AE:$AF,LOOKUP(2,1/($AF$1:INDIRECT("$AF$"&amp;ROW($AF153)-1)&lt;&gt;""),ROW($AF$1:INDIRECT("$AF$"&amp;ROW($AD153)-1))),1)+
INDEX($AG:$AG,LOOKUP(2,1/($AG$1:INDIRECT("$AG$"&amp;ROW($AG153)-1)&lt;&gt;""),ROW($AG$1:INDIRECT("$AG$"&amp;ROW($AD153)-1))),1)+
INDEX($AH:$AH,LOOKUP(2,1/($AH$1:INDIRECT("$AH$"&amp;ROW($AH153)-1)&lt;&gt;""),ROW($AH$1:INDIRECT("$AH$"&amp;ROW($AD153)-1))),1)&gt;=510,0,
IF(INDEX($AE:$AE,LOOKUP(2,1/($AE$1:INDIRECT("$AE$"&amp;ROW($AE153)-1)&lt;&gt;""),ROW($AE$1:INDIRECT("$AE$"&amp;ROW($AE153)-1))),1)&gt;=255,0,
VLOOKUP(INDIRECT("$G$"&amp;LOOKUP(2,1/($AE$1:INDIRECT("$AE$"&amp;ROW($AE153)-1)&lt;&gt;""),ROW($AE$1:INDIRECT("$AE$"&amp;ROW($AE153)-1)))),'EV and Base'!$A$1:$N$671,5,FALSE))))</f>
        <v>7</v>
      </c>
      <c r="AF153" s="2" cm="1">
        <f t="array" aca="1" ref="AF153" ca="1">IF(NOT(ISNUMBER(INDEX($A:$A, LOOKUP(2, 1 / ($A$1:INDIRECT("$A$"&amp;ROW($A153)) &lt;&gt; ""),ROW($A$1:INDIRECT("$A$"&amp;ROW($A153)))), 1))), "",
INDEX($AF:$AF, LOOKUP(2, 1 / ($AF$1:INDIRECT("$AF$"&amp;ROW($AF153)-1) &lt;&gt; ""),ROW($AF$1:INDIRECT("$AF$"&amp;ROW($AF153)-1))), 1)+
IF(INDEX($AC:$AC, LOOKUP(2, 1 / ($AC$1:INDIRECT("$AC$"&amp;ROW($AC153)-1) &lt;&gt; ""),ROW($AC$1:INDIRECT("$AC$"&amp;ROW($AC153)-1))), 1)+
INDEX($AD:$AD, LOOKUP(2, 1 / ($AD$1:INDIRECT("$AD$"&amp;ROW($AD153)-1) &lt;&gt; ""),ROW($AD$1:INDIRECT("$AD$"&amp;ROW($AD153)-1))), 1)+
INDEX($AE:$AE, LOOKUP(2, 1 / ($AE$1:INDIRECT("$AE$"&amp;ROW($AE153)-1) &lt;&gt; ""),ROW($AE$1:INDIRECT("$AE$"&amp;ROW($AD153)-1))), 1)+
INDEX($AE:$AF, LOOKUP(2, 1 / ($AF$1:INDIRECT("$AF$"&amp;ROW($AF153)-1) &lt;&gt; ""),ROW($AF$1:INDIRECT("$AF$"&amp;ROW($AD153)-1))), 1)+
INDEX($AG:$AG, LOOKUP(2, 1 / ($AG$1:INDIRECT("$AG$"&amp;ROW($AG153)-1) &lt;&gt; ""),ROW($AG$1:INDIRECT("$AG$"&amp;ROW($AD153)-1))), 1)+
INDEX($AH:$AH, LOOKUP(2, 1 / ($AH$1:INDIRECT("$AH$"&amp;ROW($AH153)-1) &lt;&gt; ""),ROW($AH$1:INDIRECT("$AH$"&amp;ROW($AD153)-1))), 1)&gt;=510,0,
IF(INDEX($AF:$AF, LOOKUP(2, 1 / ($AF$1:INDIRECT("$AF$"&amp;ROW($AF153)-1) &lt;&gt; ""),ROW($AF$1:INDIRECT("$AF$"&amp;ROW($AF153)-1))), 1)&gt;=255,0,
VLOOKUP(INDIRECT("$G$"&amp;LOOKUP(2, 1 / ($AF$1:INDIRECT("$AF$"&amp;ROW($AF153)-1) &lt;&gt; ""),ROW($AF$1:INDIRECT("$AF$"&amp;ROW($AF153)-1)))), 'EV and Base'!$A$1:$N$671, 6, FALSE))))</f>
        <v>5</v>
      </c>
      <c r="AG153" s="2" cm="1">
        <f t="array" aca="1" ref="AG153" ca="1">IF(NOT(ISNUMBER(INDEX($A:$A, LOOKUP(2, 1 / ($A$1:INDIRECT("$A$"&amp;ROW($A153)) &lt;&gt; ""),ROW($A$1:INDIRECT("$A$"&amp;ROW($A153)))), 1))), "",
INDEX($AG:$AG, LOOKUP(2, 1 / ($AG$1:INDIRECT("$AG$"&amp;ROW($AG153)-1) &lt;&gt; ""),ROW($AG$1:INDIRECT("$AG$"&amp;ROW($AG153)-1))), 1)+
IF(INDEX($AC:$AC, LOOKUP(2, 1 / ($AC$1:INDIRECT("$AC$"&amp;ROW($AC153)-1) &lt;&gt; ""),ROW($AC$1:INDIRECT("$AC$"&amp;ROW($AC153)-1))), 1)+
INDEX($AD:$AD, LOOKUP(2, 1 / ($AD$1:INDIRECT("$AD$"&amp;ROW($AD153)-1) &lt;&gt; ""),ROW($AD$1:INDIRECT("$AD$"&amp;ROW($AD153)-1))), 1)+
INDEX($AE:$AE, LOOKUP(2, 1 / ($AE$1:INDIRECT("$AE$"&amp;ROW($AE153)-1) &lt;&gt; ""),ROW($AE$1:INDIRECT("$AE$"&amp;ROW($AD153)-1))), 1)+
INDEX($AE:$AF, LOOKUP(2, 1 / ($AF$1:INDIRECT("$AF$"&amp;ROW($AF153)-1) &lt;&gt; ""),ROW($AF$1:INDIRECT("$AF$"&amp;ROW($AD153)-1))), 1)+
INDEX($AG:$AG, LOOKUP(2, 1 / ($AG$1:INDIRECT("$AG$"&amp;ROW($AG153)-1) &lt;&gt; ""),ROW($AG$1:INDIRECT("$AG$"&amp;ROW($AD153)-1))), 1)+
INDEX($AH:$AH, LOOKUP(2, 1 / ($AH$1:INDIRECT("$AH$"&amp;ROW($AH153)-1) &lt;&gt; ""),ROW($AH$1:INDIRECT("$AH$"&amp;ROW($AD153)-1))), 1)&gt;=510,0,
IF(INDEX($AG:$AG, LOOKUP(2, 1 / ($AG$1:INDIRECT("$AG$"&amp;ROW($AG153)-1) &lt;&gt; ""),ROW($AG$1:INDIRECT("$AG$"&amp;ROW($AG153)-1))), 1)&gt;=255,0,
VLOOKUP(INDIRECT("$G$"&amp;LOOKUP(2, 1 / ($AG$1:INDIRECT("$AG$"&amp;ROW($AG153)-1) &lt;&gt; ""),ROW($AG$1:INDIRECT("$AG$"&amp;ROW($AG153)-1)))), 'EV and Base'!$A$1:$N$671, 7, FALSE))))</f>
        <v>0</v>
      </c>
      <c r="AH153" s="24" cm="1">
        <f t="array" aca="1" ref="AH153" ca="1">IF(NOT(ISNUMBER(INDEX($A:$A,LOOKUP(2,1/($A$1:INDIRECT("$A$"&amp;ROW($A153))&lt;&gt;""),ROW($A$1:INDIRECT("$A$"&amp;ROW($A153)))),1))),"",
INDEX($AH:$AH,LOOKUP(2,1/($AH$1:INDIRECT("$AH$"&amp;ROW($AH153)-1)&lt;&gt;""),ROW($AH$1:INDIRECT("$AH$"&amp;ROW($AH153)-1))),1)+
IF(INDEX($AC:$AC,LOOKUP(2,1/($AC$1:INDIRECT("$AC$"&amp;ROW($AC153)-1)&lt;&gt;""),ROW($AC$1:INDIRECT("$AC$"&amp;ROW($AC153)-1))),1)+
INDEX($AD:$AD,LOOKUP(2,1/($AD$1:INDIRECT("$AD$"&amp;ROW($AD153)-1)&lt;&gt;""),ROW($AD$1:INDIRECT("$AD$"&amp;ROW($AD153)-1))),1)+
INDEX($AE:$AE,LOOKUP(2,1/($AE$1:INDIRECT("$AE$"&amp;ROW($AE153)-1)&lt;&gt;""),ROW($AE$1:INDIRECT("$AE$"&amp;ROW($AD153)-1))),1)+
INDEX($AE:$AF,LOOKUP(2,1/($AF$1:INDIRECT("$AF$"&amp;ROW($AF153)-1)&lt;&gt;""),ROW($AF$1:INDIRECT("$AF$"&amp;ROW($AD153)-1))),1)+
INDEX($AG:$AG,LOOKUP(2,1/($AG$1:INDIRECT("$AG$"&amp;ROW($AG153)-1)&lt;&gt;""),ROW($AG$1:INDIRECT("$AG$"&amp;ROW($AD153)-1))),1)+
INDEX($AH:$AH,LOOKUP(2,1/($AH$1:INDIRECT("$AH$"&amp;ROW($AH153)-1)&lt;&gt;""),ROW($AH$1:INDIRECT("$AH$"&amp;ROW($AD153)-1))),1)&gt;=510,0,
IF(INDEX($AH:$AH,LOOKUP(2,1/($AH$1:INDIRECT("$AH$"&amp;ROW($AH153)-1)&lt;&gt;""),ROW($AH$1:INDIRECT("$AH$"&amp;ROW($AH153)-1))),1)&gt;=255,0,
VLOOKUP(INDIRECT("$G$"&amp;LOOKUP(2,1/($AH$1:INDIRECT("$AH$"&amp;ROW($AH153)-1)&lt;&gt;""),ROW($AH$1:INDIRECT("$AH$"&amp;ROW($AH153)-1)))),'EV and Base'!$A$1:$N$671,8,FALSE))))</f>
        <v>21</v>
      </c>
      <c r="AI153" s="29" cm="1">
        <f t="array" aca="1" ref="AI153" ca="1">IF(NOT(ISNUMBER(INDEX($A:$A,LOOKUP(2,1/($A$1:INDIRECT("$A$"&amp;ROW($A153))&lt;&gt;""),ROW($A$1:INDIRECT("$A$"&amp;ROW($A153)))),1))),"",
ROUNDDOWN((((2*VLOOKUP($AA153,'EV and Base'!$A$1:$N$671,9,FALSE))+31+ROUNDDOWN($AC153/4,0))*$AB153)/100,0)+$AB153+10)</f>
        <v>85</v>
      </c>
      <c r="AJ153" s="21" cm="1">
        <f t="array" aca="1" ref="AJ153" ca="1">IF(NOT(ISNUMBER(INDEX($A:$A, LOOKUP(2, 1 / ($A$1:INDIRECT("$A$"&amp;ROW($A153)) &lt;&gt; ""),ROW($A$1:INDIRECT("$A$"&amp;ROW($A153)))), 1))), "",
ROUNDDOWN((ROUNDDOWN((((2*VLOOKUP($AA153, 'EV and Base'!$A$1:$N$671, 10, FALSE))+31+ROUNDDOWN($AD153/4, 0))*$AB153)/100, 0)+5)*1.1, 0))</f>
        <v>69</v>
      </c>
      <c r="AK153" s="21" t="str" cm="1">
        <f t="array" aca="1" ref="AK153" ca="1">IF(NOT(ISNUMBER(INDEX($A:$A, LOOKUP(2, 1 / ($A$1:INDIRECT("$A$"&amp;ROW($A153)) &lt;&gt; ""),ROW($A$1:INDIRECT("$A$"&amp;ROW($A153)))), 1))), "",
ROUNDDOWN((ROUNDDOWN((((2*VLOOKUP($AA153, 'EV and Base'!$A$1:$N$671, 11, FALSE))+30+ROUNDDOWN($AE153/4, 0))*$AB153)/100, 0)+5), 0)
&amp;"-"&amp;
ROUNDDOWN((ROUNDDOWN((((2*VLOOKUP($AA153, 'EV and Base'!$A$1:$N$671, 11, FALSE))+31+ROUNDDOWN($AE153/4, 0))*$AB153)/100, 0)+5), 0))</f>
        <v>51-51</v>
      </c>
      <c r="AL153" s="21" t="str" cm="1">
        <f t="array" aca="1" ref="AL153" ca="1">IF(NOT(ISNUMBER(INDEX($A:$A, LOOKUP(2, 1 / ($A$1:INDIRECT("$A$"&amp;ROW($A153)) &lt;&gt; ""),ROW($A$1:INDIRECT("$A$"&amp;ROW($A153)))), 1))), "",
ROUNDDOWN((ROUNDDOWN((((2*VLOOKUP($AA153, 'EV and Base'!$A$1:$N$671, 12, FALSE))+0+ROUNDDOWN($AF153/4, 0))*$AB153)/100, 0)+5)*0.9, 0)
&amp;"-"&amp;
ROUNDDOWN((ROUNDDOWN((((2*VLOOKUP($AA153, 'EV and Base'!$A$1:$N$671, 12, FALSE))+31+ROUNDDOWN($AF153/4, 0))*$AB153)/100, 0)+5)*0.9, 0))</f>
        <v>22-30</v>
      </c>
      <c r="AM153" s="21" t="str" cm="1">
        <f t="array" aca="1" ref="AM153" ca="1">IF(NOT(ISNUMBER(INDEX($A:$A, LOOKUP(2, 1 / ($A$1:INDIRECT("$A$"&amp;ROW($A153)) &lt;&gt; ""),ROW($A$1:INDIRECT("$A$"&amp;ROW($A153)))), 1))), "",
ROUNDDOWN((ROUNDDOWN((((2*VLOOKUP($AA153, 'EV and Base'!$A$1:$N$671, 13, FALSE))+30+ROUNDDOWN($AG153/4, 0))*$AB153)/100, 0)+5), 0)
&amp;"-"&amp;
ROUNDDOWN((ROUNDDOWN((((2*VLOOKUP($AA153, 'EV and Base'!$A$1:$N$671, 13, FALSE))+31+ROUNDDOWN($AG153/4, 0))*$AB153)/100, 0)+5), 0))</f>
        <v>51-51</v>
      </c>
      <c r="AN153" s="25" cm="1">
        <f t="array" aca="1" ref="AN153" ca="1">IF(NOT(ISNUMBER(INDEX($A:$A, LOOKUP(2, 1 / ($A$1:INDIRECT("$A$"&amp;ROW($A153)) &lt;&gt; ""),ROW($A$1:INDIRECT("$A$"&amp;ROW($A153)))), 1))), "",
ROUNDDOWN((ROUNDDOWN((((2*VLOOKUP($AA153, 'EV and Base'!$A$1:$N$671, 14, FALSE))+31+ROUNDDOWN($AH153/4, 0))*$AB153)/100, 0)+5), 0))</f>
        <v>50</v>
      </c>
      <c r="AO153" s="23" cm="1">
        <f t="array" aca="1" ref="AO153" ca="1">IF(NOT(ISNUMBER(INDEX($A:$A, LOOKUP(2, 1 / ($A$1:INDIRECT("$A$"&amp;ROW($A153)) &lt;&gt; ""),ROW($A$1:INDIRECT("$A$"&amp;ROW($A153)))), 1))), "",
ROUNDDOWN((((2*VLOOKUP($AA153, 'EV and Base'!$A$1:$N$671, 9, FALSE))+31+ROUNDDOWN($AC153/4, 0))*$AB153)/100, 0)+$AB153+10)</f>
        <v>85</v>
      </c>
      <c r="AP153" s="2" cm="1">
        <f t="array" aca="1" ref="AP153" ca="1">IF(NOT(ISNUMBER(INDEX($A:$A, LOOKUP(2, 1 / ($A$1:INDIRECT("$A$"&amp;ROW($A153)) &lt;&gt; ""),ROW($A$1:INDIRECT("$A$"&amp;ROW($A153)))), 1))), "",
ROUNDDOWN((ROUNDDOWN((((2*VLOOKUP($AA153, 'EV and Base'!$A$1:$N$671, 10, FALSE))+31+ROUNDDOWN($AD153/4, 0))*$AB153)/100, 0)+5)*1.1, 0))</f>
        <v>69</v>
      </c>
      <c r="AQ153" s="2" cm="1">
        <f t="array" aca="1" ref="AQ153" ca="1">IF(NOT(ISNUMBER(INDEX($A:$A, LOOKUP(2, 1 / ($A$1:INDIRECT("$A$"&amp;ROW($A153)) &lt;&gt; ""),ROW($A$1:INDIRECT("$A$"&amp;ROW($A153)))), 1))), "",
ROUNDDOWN((ROUNDDOWN((((2*VLOOKUP($AA153, 'EV and Base'!$A$1:$N$671, 11, FALSE))+$AV$2+ROUNDDOWN($AE153/4, 0))*$AB153)/100, 0)+5), 0))</f>
        <v>51</v>
      </c>
      <c r="AR153" s="22" cm="1">
        <f t="array" aca="1" ref="AR153" ca="1">IF(NOT(ISNUMBER(INDEX($A:$A, LOOKUP(2, 1 / ($A$1:INDIRECT("$A$"&amp;ROW($A153)) &lt;&gt; ""),ROW($A$1:INDIRECT("$A$"&amp;ROW($A153)))), 1))), "",
ROUNDDOWN((ROUNDDOWN((((2*VLOOKUP($AA153, 'EV and Base'!$A$1:$N$671, 12, FALSE))+$AW$2+ROUNDDOWN($AF153/4, 0))*$AB153)/100, 0)+5)*0.9, 0))</f>
        <v>27</v>
      </c>
      <c r="AS153" s="2" cm="1">
        <f t="array" aca="1" ref="AS153" ca="1">IF(NOT(ISNUMBER(INDEX($A:$A, LOOKUP(2, 1 / ($A$1:INDIRECT("$A$"&amp;ROW($A153)) &lt;&gt; ""),ROW($A$1:INDIRECT("$A$"&amp;ROW($A153)))), 1))), "",
ROUNDDOWN((ROUNDDOWN((((2*VLOOKUP($AA153, 'EV and Base'!$A$1:$N$671, 13, FALSE))+$AX$2+ROUNDDOWN($AG153/4, 0))*$AB153)/100, 0)+5), 0))</f>
        <v>51</v>
      </c>
      <c r="AT153" s="24" cm="1">
        <f t="array" aca="1" ref="AT153" ca="1">IF(NOT(ISNUMBER(INDEX($A:$A, LOOKUP(2, 1 / ($A$1:INDIRECT("$A$"&amp;ROW($A153)) &lt;&gt; ""),ROW($A$1:INDIRECT("$A$"&amp;ROW($A153)))), 1))), "",
ROUNDDOWN((ROUNDDOWN((((2*VLOOKUP($AA153, 'EV and Base'!$A$1:$N$671, 14, FALSE))+31+ROUNDDOWN($AH153/4, 0))*$AB153)/100, 0)+5), 0))</f>
        <v>50</v>
      </c>
      <c r="AU153" s="28">
        <v>179</v>
      </c>
      <c r="AY153" cm="1">
        <f t="array" aca="1" ref="AY153" ca="1">IF(NOT(ISNUMBER(INDEX($A:$A,LOOKUP(2,1/($A$1:INDIRECT("$A$"&amp;ROW($A153))&lt;&gt;""),ROW($A$1:INDIRECT("$A$"&amp;ROW($A153)))),1))),"",
INDEX($AY:$AY,LOOKUP(2,1/($AY$1:INDIRECT("$AY$"&amp;ROW($AY153)-1)&lt;&gt;""),ROW($AY$1:INDIRECT("$AY$"&amp;ROW($AY153)-1))),1)+$BL153)</f>
        <v>20907</v>
      </c>
      <c r="AZ153" s="3" cm="1">
        <f t="array" aca="1" ref="AZ153" ca="1">IF(NOT(ISNUMBER(INDEX($A:$A, LOOKUP(2, 1 / ($A$1:INDIRECT("$A$"&amp;ROW($A153)) &lt;&gt; ""),ROW($A$1:INDIRECT("$A$"&amp;ROW($A153)))), 1))), "",
VLOOKUP(INDIRECT("$G$"&amp;LOOKUP(2, 1 / ($AY$1:INDIRECT("$AY$"&amp;ROW($AY153)-1) &lt;&gt; ""),ROW($AY$1:INDIRECT("$AY$"&amp;ROW($AY153)-1)))),'EV and Base'!A148:N818,2,FALSE))</f>
        <v>150</v>
      </c>
      <c r="BA153" s="3" cm="1">
        <f t="array" aca="1" ref="BA153" ca="1">IF(NOT(ISNUMBER(INDEX($A:$A, LOOKUP(2, 1 / ($A$1:INDIRECT("$A$"&amp;ROW($A153)) &lt;&gt; ""),ROW($A$1:INDIRECT("$A$"&amp;ROW($A153)))), 1))), "",
INDIRECT("$I$"&amp;LOOKUP(2, 1 / ($AY$1:INDIRECT("$AY$"&amp;ROW($AY153)-1) &lt;&gt; ""),ROW($AY$1:INDIRECT("$AY$"&amp;ROW($AY153)-1)))))</f>
        <v>24</v>
      </c>
      <c r="BB153" s="1" cm="1">
        <f t="array" aca="1" ref="BB153" ca="1">IF(NOT(ISNUMBER(INDEX($A:$A, LOOKUP(2, 1 / ($A$1:INDIRECT("$A$"&amp;ROW($A153)) &lt;&gt; ""),ROW($A$1:INDIRECT("$A$"&amp;ROW($A153)))), 1))), "",
INDIRECT("$AB$"&amp;LOOKUP(2, 1 / ($AY$1:INDIRECT("$AY$"&amp;ROW($AY153)-1) &lt;&gt; ""),ROW($AY$1:INDIRECT("$AY$"&amp;ROW($AY153)-1)))))</f>
        <v>29</v>
      </c>
      <c r="BC153" s="3" cm="1">
        <f t="array" aca="1" ref="BC153" ca="1">IF(NOT(ISNUMBER(INDEX($A:$A,LOOKUP(2,1/($A$1:INDIRECT("$A$"&amp;ROW($A153))&lt;&gt;""),ROW($A$1:INDIRECT("$A$"&amp;ROW($A153)))),1))),"",
$BA153+$BA153+10)</f>
        <v>58</v>
      </c>
      <c r="BD153" s="3" cm="1">
        <f t="array" aca="1" ref="BD153" ca="1">IF(NOT(ISNUMBER(INDEX($A:$A,LOOKUP(2,1/($A$1:INDIRECT("$A$"&amp;ROW($A153))&lt;&gt;""),ROW($A$1:INDIRECT("$A$"&amp;ROW($A153)))),1))),"",
$BA153+$BB153+10)</f>
        <v>63</v>
      </c>
      <c r="BE153" s="3" cm="1">
        <f t="array" aca="1" ref="BE153" ca="1">IF(NOT(ISNUMBER(INDEX($A:$A,LOOKUP(2,1/($A$1:INDIRECT("$A$"&amp;ROW($A153))&lt;&gt;""),ROW($A$1:INDIRECT("$A$"&amp;ROW($A153)))),1))),"",
$BC153*$BC153)</f>
        <v>3364</v>
      </c>
      <c r="BF153" s="3" cm="1">
        <f t="array" aca="1" ref="BF153" ca="1">IF(NOT(ISNUMBER(INDEX($A:$A,LOOKUP(2,1/($A$1:INDIRECT("$A$"&amp;ROW($A153))&lt;&gt;""),ROW($A$1:INDIRECT("$A$"&amp;ROW($A153)))),1))),"",
$BD153*$BD153)</f>
        <v>3969</v>
      </c>
      <c r="BG153" s="3" cm="1">
        <f t="array" aca="1" ref="BG153" ca="1">IF(NOT(ISNUMBER(INDEX($A:$A,LOOKUP(2,1/($A$1:INDIRECT("$A$"&amp;ROW($A153))&lt;&gt;""),ROW($A$1:INDIRECT("$A$"&amp;ROW($A153)))),1))),"",
_xlfn.FLOOR.MATH(1.5*_xlfn.FLOOR.MATH($AZ153*BA153/5)))</f>
        <v>1080</v>
      </c>
      <c r="BH153" s="3" cm="1">
        <f t="array" aca="1" ref="BH153" ca="1">IF(NOT(ISNUMBER(INDEX($A:$A, LOOKUP(2, 1 / ($A$1:INDIRECT("$A$"&amp;ROW($A153)) &lt;&gt; ""),ROW($A$1:INDIRECT("$A$"&amp;ROW($A153)))), 1))), "",
_xlfn.FLOOR.MATH($BG153/IF(OR(INDIRECT("$C$"&amp;LOOKUP(2, 1 / ($AY$1:INDIRECT("$AY$"&amp;ROW($AY153)-1) &lt;&gt; ""),ROW($AY$1:INDIRECT("$AY$"&amp;ROW($AY153)-1))))="Multi",
INDIRECT("$C$"&amp;LOOKUP(2, 1 / ($AY$1:INDIRECT("$AY$"&amp;ROW($AY153)-1) &lt;&gt; ""),ROW($AY$1:INDIRECT("$AY$"&amp;ROW($AY153)-1))))="Double"),2,1)))</f>
        <v>1080</v>
      </c>
      <c r="BI153" s="3" cm="1">
        <f t="array" aca="1" ref="BI153" ca="1">IF(NOT(ISNUMBER(INDEX($A:$A,LOOKUP(2,1/($A$1:INDIRECT("$A$"&amp;ROW($A153))&lt;&gt;""),ROW($A$1:INDIRECT("$A$"&amp;ROW($A153)))),1))),"",
VLOOKUP($BC153,GameFreakSQRT!$A$1:$B$200,2,FALSE))</f>
        <v>31194</v>
      </c>
      <c r="BJ153" s="3" cm="1">
        <f t="array" aca="1" ref="BJ153" ca="1">IF(NOT(ISNUMBER(INDEX($A:$A,LOOKUP(2,1/($A$1:INDIRECT("$A$"&amp;ROW($A153))&lt;&gt;""),ROW($A$1:INDIRECT("$A$"&amp;ROW($A153)))),1))),"",
VLOOKUP($BD153,GameFreakSQRT!$A$1:$B$200,2,FALSE))</f>
        <v>32511</v>
      </c>
      <c r="BK153" s="3" cm="1">
        <f t="array" aca="1" ref="BK153" ca="1">IF(NOT(ISNUMBER(INDEX($A:$A,LOOKUP(2,1/($A$1:INDIRECT("$A$"&amp;ROW($A153))&lt;&gt;""),ROW($A$1:INDIRECT("$A$"&amp;ROW($A153)))),1))),"",
_xlfn.FLOOR.MATH((($BI153*$BE153)*$BH153)/($BJ153*$BF153))+1)</f>
        <v>879</v>
      </c>
      <c r="BL153" s="3" cm="1">
        <f t="array" aca="1" ref="BL153" ca="1">IF(NOT(ISNUMBER(INDEX($A:$A,LOOKUP(2,1/($A$1:INDIRECT("$A$"&amp;ROW($A153))&lt;&gt;""),ROW($A$1:INDIRECT("$A$"&amp;ROW($A153)))),1))),"",
_xlfn.FLOOR.MATH($BK153*IF(NOT(INDIRECT("$Z$"&amp;LOOKUP(2, 1 / ($AY$1:INDIRECT("$AY$"&amp;ROW($AY153)-1) &lt;&gt; ""),ROW($AY$1:INDIRECT("$AY$"&amp;ROW($AY153)-1))))=""),1.5,1)))</f>
        <v>879</v>
      </c>
      <c r="BM153" s="3" cm="1">
        <f t="array" aca="1" ref="BM153" ca="1">IF(NOT(ISNUMBER(INDEX($A:$A, LOOKUP(2, 1 / ($A$1:INDIRECT("$A$"&amp;ROW($A153)) &lt;&gt; ""),ROW($A$1:INDIRECT("$A$"&amp;ROW($A153)))), 1))), "",
INDIRECT("$Y$"&amp;LOOKUP(2, 1 / ($AY$1:INDIRECT("$AY$"&amp;ROW($AY153)-1) &lt;&gt; ""),ROW($AY$1:INDIRECT("$AY$"&amp;ROW($AY153)-1)))))</f>
        <v>879</v>
      </c>
      <c r="BN153" s="3" t="b">
        <f t="shared" ca="1" si="16"/>
        <v>1</v>
      </c>
      <c r="CT153" s="3" cm="1">
        <f t="array" aca="1" ref="CT153" ca="1">IF(NOT(ISNUMBER(INDEX($A:$A, LOOKUP(2, 1 / ($A$1:INDIRECT("$A$"&amp;ROW($A153)) &lt;&gt; ""),ROW($A$1:INDIRECT("$A$"&amp;ROW($A153)))), 1))), "",
$AY153-INDEX($AY:$AY, LOOKUP(2, 1 / ($AY$1:INDIRECT("$AV$"&amp;ROW($AY153)-1) &lt;&gt; ""),ROW($AY$1:INDIRECT("$AV$"&amp;ROW($AY153)-1))), 1))</f>
        <v>20907</v>
      </c>
      <c r="CU153" s="3" cm="1">
        <f t="array" aca="1" ref="CU153" ca="1">IF(NOT(ISNUMBER(INDEX($A:$A, LOOKUP(2, 1 / ($A$1:INDIRECT("$A$"&amp;ROW($A153)) &lt;&gt; ""),ROW($A$1:INDIRECT("$A$"&amp;ROW($A153)))), 1))), "",
INDEX($Y:$Y, LOOKUP(2, 1 / ($Y$1:INDIRECT("$Y$"&amp;ROW($Y153)-1) &lt;&gt; ""),ROW($Y$1:INDIRECT("$Y$"&amp;ROW($Y153)-1))), 1))</f>
        <v>879</v>
      </c>
      <c r="CV153" s="1">
        <f ca="1">IFERROR(VLOOKUP($AY153, 'Medium-Slow'!$A$1:$B$101, 2, TRUE),"")</f>
        <v>29</v>
      </c>
    </row>
    <row r="154" spans="1:100" x14ac:dyDescent="0.45">
      <c r="A154" s="69">
        <v>37</v>
      </c>
      <c r="B154" s="69" t="s">
        <v>350</v>
      </c>
      <c r="C154" s="69" t="s">
        <v>46</v>
      </c>
      <c r="D154" s="69" t="s">
        <v>344</v>
      </c>
      <c r="E154" s="69" t="s">
        <v>48</v>
      </c>
      <c r="F154" s="56">
        <v>1</v>
      </c>
      <c r="G154" s="2" t="s">
        <v>145</v>
      </c>
      <c r="H154" s="2" t="s">
        <v>50</v>
      </c>
      <c r="I154" s="2">
        <v>24</v>
      </c>
      <c r="J154" s="2" t="s">
        <v>51</v>
      </c>
      <c r="K154" s="2" t="s">
        <v>146</v>
      </c>
      <c r="L154" s="2" t="s">
        <v>53</v>
      </c>
      <c r="M154" s="2" t="s">
        <v>149</v>
      </c>
      <c r="N154" s="2" t="s">
        <v>326</v>
      </c>
      <c r="O154" s="2" t="s">
        <v>312</v>
      </c>
      <c r="P154" s="2" t="s">
        <v>215</v>
      </c>
      <c r="Q154" s="2">
        <v>6</v>
      </c>
      <c r="R154" s="2">
        <f>_xlfn.FLOOR.MATH((((2*VLOOKUP(G154, 'EV and Base'!$A$1:$N$671, 9, FALSE))+$Q154)*$I154)/100)+$I154+10</f>
        <v>57</v>
      </c>
      <c r="S154" s="2">
        <f>_xlfn.FLOOR.MATH((_xlfn.FLOOR.MATH((((2*VLOOKUP($G154, 'EV and Base'!$A$1:$N$671, 10, FALSE))+$Q154)*$I154)/100)+5)*
IF(OR($J154="Lonely", $J154="Brave", $J154="Adamant", $J154="Naughty"), 1.1,
IF(OR($J154="Bold", $J154="Timid", $J154="Modest", $J154="Calm"), 0.9, 1)))</f>
        <v>35</v>
      </c>
      <c r="T154" s="2">
        <f>_xlfn.FLOOR.MATH((_xlfn.FLOOR.MATH((((2*VLOOKUP($G154, 'EV and Base'!$A$1:$N$671, 11, FALSE))+$Q154)*$I154)/100)+5)*
IF(OR($J154="Bold", $J154="Relaxed", $J154="Impish", $J154="Lax"), 1.1,
IF(OR($J154="Lonely", $J154="Hasty", $J154="Mild", $J154="Gentle"), 0.9, 1)))</f>
        <v>23</v>
      </c>
      <c r="U154" s="2">
        <f>_xlfn.FLOOR.MATH((_xlfn.FLOOR.MATH((((2*VLOOKUP($G154, 'EV and Base'!$A$1:$N$671, 12, FALSE))+$Q154)*$I154)/100)+5)*
IF(OR($J154="Modest", $J154="Mild", $J154="Quiet", $J154="Rash"), 1.1,
IF(OR($J154="Adamant", $J154="Impish", $J154="Jolly", $J154="Careful"), 0.9, 1)))</f>
        <v>30</v>
      </c>
      <c r="V154" s="2">
        <f>_xlfn.FLOOR.MATH((_xlfn.FLOOR.MATH((((2*VLOOKUP($G154, 'EV and Base'!$A$1:$N$671, 13, FALSE))+$Q154)*$I154)/100)+5)*
IF(OR($J154="Calm", $J154="Gentle", $J154="Sassy", $J154="Careful"), 1.1,
IF(OR($J154="Naughty", $J154="Lax", $J154="Naive", $J154="Rash"), 0.9, 1)))</f>
        <v>18</v>
      </c>
      <c r="W154" s="2">
        <f>_xlfn.FLOOR.MATH((_xlfn.FLOOR.MATH((((2*VLOOKUP($G154, 'EV and Base'!$A$1:$N$671, 14, FALSE))+$Q154)*$I154)/100)+5)*
IF(OR($J154="Timid", $J154="Hasty", $J154="Jolly", $J154="Naive"), 1.1,
IF(OR($J154="Brave", $J154="Relaxed", $J154="Quiet", $J154="Sassy"), 0.9, 1)))</f>
        <v>42</v>
      </c>
      <c r="X154" s="69">
        <v>3840</v>
      </c>
      <c r="Y154" s="1">
        <v>345</v>
      </c>
      <c r="AA154" s="23" t="str" cm="1">
        <f t="array" aca="1" ref="AA154" ca="1">IF(NOT(ISNUMBER(INDEX($A:$A,LOOKUP(2,1/($A$1:INDIRECT("$A$"&amp;ROW($A154))&lt;&gt;""),ROW($A$1:INDIRECT("$A$"&amp;ROW($A154)))),1))),"",
IF(NOT(ISNUMBER($A154)),$AA153,
IF($AB154&lt;16,"Lillipup",
IF($AB154&lt;32,"Herdier",
"Stoutland"))))</f>
        <v>Herdier</v>
      </c>
      <c r="AB154" s="25" cm="1">
        <f t="array" aca="1" ref="AB154" ca="1">IF(NOT(ISNUMBER(INDEX($A:$A, LOOKUP(2, 1 / ($A$1:INDIRECT("$A$"&amp;ROW($A154)) &lt;&gt; ""),ROW($A$1:INDIRECT("$A$"&amp;ROW($A154)))), 1))), "",
VLOOKUP($AY154,'Medium-Slow'!$A$1:$B$101,2,TRUE))</f>
        <v>29</v>
      </c>
      <c r="AC154" s="23" cm="1">
        <f t="array" aca="1" ref="AC154" ca="1">IF(NOT(ISNUMBER(INDEX($A:$A, LOOKUP(2, 1 / ($A$1:INDIRECT("$A$"&amp;ROW($A154)) &lt;&gt; ""),ROW($A$1:INDIRECT("$A$"&amp;ROW($A154)))), 1))), "",
INDEX($AC:$AC, LOOKUP(2, 1 / ($AC$1:INDIRECT("$AC$"&amp;ROW($AC154)-1) &lt;&gt; ""),ROW($AC$1:INDIRECT("$AC$"&amp;ROW($AC154)-1))), 1)+
IF(INDEX($AC:$AC, LOOKUP(2, 1 / ($AC$1:INDIRECT("$AC$"&amp;ROW($AC154)-1) &lt;&gt; ""),ROW($AC$1:INDIRECT("$AC$"&amp;ROW($AC154)-1))), 1)+
INDEX($AD:$AD, LOOKUP(2, 1 / ($AD$1:INDIRECT("$AD$"&amp;ROW($AD154)-1) &lt;&gt; ""),ROW($AD$1:INDIRECT("$AD$"&amp;ROW($AD154)-1))), 1)+
INDEX($AE:$AE, LOOKUP(2, 1 / ($AE$1:INDIRECT("$AE$"&amp;ROW($AE154)-1) &lt;&gt; ""),ROW($AE$1:INDIRECT("$AE$"&amp;ROW($AD154)-1))), 1)+
INDEX($AE:$AF, LOOKUP(2, 1 / ($AF$1:INDIRECT("$AF$"&amp;ROW($AF154)-1) &lt;&gt; ""),ROW($AF$1:INDIRECT("$AF$"&amp;ROW($AD154)-1))), 1)+
INDEX($AG:$AG, LOOKUP(2, 1 / ($AG$1:INDIRECT("$AG$"&amp;ROW($AG154)-1) &lt;&gt; ""),ROW($AG$1:INDIRECT("$AG$"&amp;ROW($AD154)-1))), 1)+
INDEX($AH:$AH, LOOKUP(2, 1 / ($AH$1:INDIRECT("$AH$"&amp;ROW($AH154)-1) &lt;&gt; ""),ROW($AH$1:INDIRECT("$AH$"&amp;ROW($AD154)-1))), 1)&gt;=510,0,
IF(INDEX($AC:$AC, LOOKUP(2, 1 / ($AC$1:INDIRECT("$AC$"&amp;ROW($AC154)-1) &lt;&gt; ""),ROW($AC$1:INDIRECT("$AC$"&amp;ROW($AC154)-1))), 1)&gt;=255,0,
VLOOKUP(INDIRECT("$G$"&amp;LOOKUP(2, 1 / ($AC$1:INDIRECT("$AC$"&amp;ROW($AC154)-1) &lt;&gt; ""),ROW($AC$1:INDIRECT("$AC$"&amp;ROW($AC154)-1)))), 'EV and Base'!$A$1:$N$671, 3, FALSE))))</f>
        <v>3</v>
      </c>
      <c r="AD154" s="2" cm="1">
        <f t="array" aca="1" ref="AD154" ca="1">IF(NOT(ISNUMBER(INDEX($A:$A, LOOKUP(2, 1 / ($A$1:INDIRECT("$A$"&amp;ROW($A154)) &lt;&gt; ""),ROW($A$1:INDIRECT("$A$"&amp;ROW($A154)))), 1))), "",
INDEX($AD:$AD, LOOKUP(2, 1 / ($AD$1:INDIRECT("$AD$"&amp;ROW($AD154)-1) &lt;&gt; ""),ROW($AD$1:INDIRECT("$AD$"&amp;ROW($AD154)-1))), 1)+
IF(INDEX($AC:$AC, LOOKUP(2, 1 / ($AC$1:INDIRECT("$AC$"&amp;ROW($AC154)-1) &lt;&gt; ""),ROW($AC$1:INDIRECT("$AC$"&amp;ROW($AC154)-1))), 1)+
INDEX($AD:$AD, LOOKUP(2, 1 / ($AD$1:INDIRECT("$AD$"&amp;ROW($AD154)-1) &lt;&gt; ""),ROW($AD$1:INDIRECT("$AD$"&amp;ROW($AD154)-1))), 1)+
INDEX($AE:$AE, LOOKUP(2, 1 / ($AE$1:INDIRECT("$AE$"&amp;ROW($AE154)-1) &lt;&gt; ""),ROW($AE$1:INDIRECT("$AE$"&amp;ROW($AD154)-1))), 1)+
INDEX($AE:$AF, LOOKUP(2, 1 / ($AF$1:INDIRECT("$AF$"&amp;ROW($AF154)-1) &lt;&gt; ""),ROW($AF$1:INDIRECT("$AF$"&amp;ROW($AD154)-1))), 1)+
INDEX($AG:$AG, LOOKUP(2, 1 / ($AG$1:INDIRECT("$AG$"&amp;ROW($AG154)-1) &lt;&gt; ""),ROW($AG$1:INDIRECT("$AG$"&amp;ROW($AD154)-1))), 1)+
INDEX($AH:$AH, LOOKUP(2, 1 / ($AH$1:INDIRECT("$AH$"&amp;ROW($AH154)-1) &lt;&gt; ""),ROW($AH$1:INDIRECT("$AH$"&amp;ROW($AD154)-1))), 1)&gt;=510,0,
IF(INDEX($AD:$AD, LOOKUP(2, 1 / ($AD$1:INDIRECT("$AD$"&amp;ROW($AD154)-1) &lt;&gt; ""),ROW($AD$1:INDIRECT("$AD$"&amp;ROW($AD154)-1))), 1)&gt;=255,0,
VLOOKUP(INDIRECT("$G$"&amp;LOOKUP(2, 1 / ($AD$1:INDIRECT("$AD$"&amp;ROW($AD154)-1) &lt;&gt; ""),ROW($AD$1:INDIRECT("$AD$"&amp;ROW($AD154)-1)))), 'EV and Base'!$A$1:$N$671, 4, FALSE))))</f>
        <v>39</v>
      </c>
      <c r="AE154" s="2" cm="1">
        <f t="array" aca="1" ref="AE154" ca="1">IF(NOT(ISNUMBER(INDEX($A:$A,LOOKUP(2,1/($A$1:INDIRECT("$A$"&amp;ROW($A154))&lt;&gt;""),ROW($A$1:INDIRECT("$A$"&amp;ROW($A154)))),1))),"",
INDEX($AE:$AE,LOOKUP(2,1/($AE$1:INDIRECT("$AE$"&amp;ROW($AE154)-1)&lt;&gt;""),ROW($AE$1:INDIRECT("$AE$"&amp;ROW($AE154)-1))),1)+
IF(INDEX($AC:$AC,LOOKUP(2,1/($AC$1:INDIRECT("$AC$"&amp;ROW($AC154)-1)&lt;&gt;""),ROW($AC$1:INDIRECT("$AC$"&amp;ROW($AC154)-1))),1)+
INDEX($AD:$AD,LOOKUP(2,1/($AD$1:INDIRECT("$AD$"&amp;ROW($AD154)-1)&lt;&gt;""),ROW($AD$1:INDIRECT("$AD$"&amp;ROW($AD154)-1))),1)+
INDEX($AE:$AE,LOOKUP(2,1/($AE$1:INDIRECT("$AE$"&amp;ROW($AE154)-1)&lt;&gt;""),ROW($AE$1:INDIRECT("$AE$"&amp;ROW($AD154)-1))),1)+
INDEX($AE:$AF,LOOKUP(2,1/($AF$1:INDIRECT("$AF$"&amp;ROW($AF154)-1)&lt;&gt;""),ROW($AF$1:INDIRECT("$AF$"&amp;ROW($AD154)-1))),1)+
INDEX($AG:$AG,LOOKUP(2,1/($AG$1:INDIRECT("$AG$"&amp;ROW($AG154)-1)&lt;&gt;""),ROW($AG$1:INDIRECT("$AG$"&amp;ROW($AD154)-1))),1)+
INDEX($AH:$AH,LOOKUP(2,1/($AH$1:INDIRECT("$AH$"&amp;ROW($AH154)-1)&lt;&gt;""),ROW($AH$1:INDIRECT("$AH$"&amp;ROW($AD154)-1))),1)&gt;=510,0,
IF(INDEX($AE:$AE,LOOKUP(2,1/($AE$1:INDIRECT("$AE$"&amp;ROW($AE154)-1)&lt;&gt;""),ROW($AE$1:INDIRECT("$AE$"&amp;ROW($AE154)-1))),1)&gt;=255,0,
VLOOKUP(INDIRECT("$G$"&amp;LOOKUP(2,1/($AE$1:INDIRECT("$AE$"&amp;ROW($AE154)-1)&lt;&gt;""),ROW($AE$1:INDIRECT("$AE$"&amp;ROW($AE154)-1)))),'EV and Base'!$A$1:$N$671,5,FALSE))))</f>
        <v>7</v>
      </c>
      <c r="AF154" s="2" cm="1">
        <f t="array" aca="1" ref="AF154" ca="1">IF(NOT(ISNUMBER(INDEX($A:$A, LOOKUP(2, 1 / ($A$1:INDIRECT("$A$"&amp;ROW($A154)) &lt;&gt; ""),ROW($A$1:INDIRECT("$A$"&amp;ROW($A154)))), 1))), "",
INDEX($AF:$AF, LOOKUP(2, 1 / ($AF$1:INDIRECT("$AF$"&amp;ROW($AF154)-1) &lt;&gt; ""),ROW($AF$1:INDIRECT("$AF$"&amp;ROW($AF154)-1))), 1)+
IF(INDEX($AC:$AC, LOOKUP(2, 1 / ($AC$1:INDIRECT("$AC$"&amp;ROW($AC154)-1) &lt;&gt; ""),ROW($AC$1:INDIRECT("$AC$"&amp;ROW($AC154)-1))), 1)+
INDEX($AD:$AD, LOOKUP(2, 1 / ($AD$1:INDIRECT("$AD$"&amp;ROW($AD154)-1) &lt;&gt; ""),ROW($AD$1:INDIRECT("$AD$"&amp;ROW($AD154)-1))), 1)+
INDEX($AE:$AE, LOOKUP(2, 1 / ($AE$1:INDIRECT("$AE$"&amp;ROW($AE154)-1) &lt;&gt; ""),ROW($AE$1:INDIRECT("$AE$"&amp;ROW($AD154)-1))), 1)+
INDEX($AE:$AF, LOOKUP(2, 1 / ($AF$1:INDIRECT("$AF$"&amp;ROW($AF154)-1) &lt;&gt; ""),ROW($AF$1:INDIRECT("$AF$"&amp;ROW($AD154)-1))), 1)+
INDEX($AG:$AG, LOOKUP(2, 1 / ($AG$1:INDIRECT("$AG$"&amp;ROW($AG154)-1) &lt;&gt; ""),ROW($AG$1:INDIRECT("$AG$"&amp;ROW($AD154)-1))), 1)+
INDEX($AH:$AH, LOOKUP(2, 1 / ($AH$1:INDIRECT("$AH$"&amp;ROW($AH154)-1) &lt;&gt; ""),ROW($AH$1:INDIRECT("$AH$"&amp;ROW($AD154)-1))), 1)&gt;=510,0,
IF(INDEX($AF:$AF, LOOKUP(2, 1 / ($AF$1:INDIRECT("$AF$"&amp;ROW($AF154)-1) &lt;&gt; ""),ROW($AF$1:INDIRECT("$AF$"&amp;ROW($AF154)-1))), 1)&gt;=255,0,
VLOOKUP(INDIRECT("$G$"&amp;LOOKUP(2, 1 / ($AF$1:INDIRECT("$AF$"&amp;ROW($AF154)-1) &lt;&gt; ""),ROW($AF$1:INDIRECT("$AF$"&amp;ROW($AF154)-1)))), 'EV and Base'!$A$1:$N$671, 6, FALSE))))</f>
        <v>5</v>
      </c>
      <c r="AG154" s="2" cm="1">
        <f t="array" aca="1" ref="AG154" ca="1">IF(NOT(ISNUMBER(INDEX($A:$A, LOOKUP(2, 1 / ($A$1:INDIRECT("$A$"&amp;ROW($A154)) &lt;&gt; ""),ROW($A$1:INDIRECT("$A$"&amp;ROW($A154)))), 1))), "",
INDEX($AG:$AG, LOOKUP(2, 1 / ($AG$1:INDIRECT("$AG$"&amp;ROW($AG154)-1) &lt;&gt; ""),ROW($AG$1:INDIRECT("$AG$"&amp;ROW($AG154)-1))), 1)+
IF(INDEX($AC:$AC, LOOKUP(2, 1 / ($AC$1:INDIRECT("$AC$"&amp;ROW($AC154)-1) &lt;&gt; ""),ROW($AC$1:INDIRECT("$AC$"&amp;ROW($AC154)-1))), 1)+
INDEX($AD:$AD, LOOKUP(2, 1 / ($AD$1:INDIRECT("$AD$"&amp;ROW($AD154)-1) &lt;&gt; ""),ROW($AD$1:INDIRECT("$AD$"&amp;ROW($AD154)-1))), 1)+
INDEX($AE:$AE, LOOKUP(2, 1 / ($AE$1:INDIRECT("$AE$"&amp;ROW($AE154)-1) &lt;&gt; ""),ROW($AE$1:INDIRECT("$AE$"&amp;ROW($AD154)-1))), 1)+
INDEX($AE:$AF, LOOKUP(2, 1 / ($AF$1:INDIRECT("$AF$"&amp;ROW($AF154)-1) &lt;&gt; ""),ROW($AF$1:INDIRECT("$AF$"&amp;ROW($AD154)-1))), 1)+
INDEX($AG:$AG, LOOKUP(2, 1 / ($AG$1:INDIRECT("$AG$"&amp;ROW($AG154)-1) &lt;&gt; ""),ROW($AG$1:INDIRECT("$AG$"&amp;ROW($AD154)-1))), 1)+
INDEX($AH:$AH, LOOKUP(2, 1 / ($AH$1:INDIRECT("$AH$"&amp;ROW($AH154)-1) &lt;&gt; ""),ROW($AH$1:INDIRECT("$AH$"&amp;ROW($AD154)-1))), 1)&gt;=510,0,
IF(INDEX($AG:$AG, LOOKUP(2, 1 / ($AG$1:INDIRECT("$AG$"&amp;ROW($AG154)-1) &lt;&gt; ""),ROW($AG$1:INDIRECT("$AG$"&amp;ROW($AG154)-1))), 1)&gt;=255,0,
VLOOKUP(INDIRECT("$G$"&amp;LOOKUP(2, 1 / ($AG$1:INDIRECT("$AG$"&amp;ROW($AG154)-1) &lt;&gt; ""),ROW($AG$1:INDIRECT("$AG$"&amp;ROW($AG154)-1)))), 'EV and Base'!$A$1:$N$671, 7, FALSE))))</f>
        <v>0</v>
      </c>
      <c r="AH154" s="24" cm="1">
        <f t="array" aca="1" ref="AH154" ca="1">IF(NOT(ISNUMBER(INDEX($A:$A,LOOKUP(2,1/($A$1:INDIRECT("$A$"&amp;ROW($A154))&lt;&gt;""),ROW($A$1:INDIRECT("$A$"&amp;ROW($A154)))),1))),"",
INDEX($AH:$AH,LOOKUP(2,1/($AH$1:INDIRECT("$AH$"&amp;ROW($AH154)-1)&lt;&gt;""),ROW($AH$1:INDIRECT("$AH$"&amp;ROW($AH154)-1))),1)+
IF(INDEX($AC:$AC,LOOKUP(2,1/($AC$1:INDIRECT("$AC$"&amp;ROW($AC154)-1)&lt;&gt;""),ROW($AC$1:INDIRECT("$AC$"&amp;ROW($AC154)-1))),1)+
INDEX($AD:$AD,LOOKUP(2,1/($AD$1:INDIRECT("$AD$"&amp;ROW($AD154)-1)&lt;&gt;""),ROW($AD$1:INDIRECT("$AD$"&amp;ROW($AD154)-1))),1)+
INDEX($AE:$AE,LOOKUP(2,1/($AE$1:INDIRECT("$AE$"&amp;ROW($AE154)-1)&lt;&gt;""),ROW($AE$1:INDIRECT("$AE$"&amp;ROW($AD154)-1))),1)+
INDEX($AE:$AF,LOOKUP(2,1/($AF$1:INDIRECT("$AF$"&amp;ROW($AF154)-1)&lt;&gt;""),ROW($AF$1:INDIRECT("$AF$"&amp;ROW($AD154)-1))),1)+
INDEX($AG:$AG,LOOKUP(2,1/($AG$1:INDIRECT("$AG$"&amp;ROW($AG154)-1)&lt;&gt;""),ROW($AG$1:INDIRECT("$AG$"&amp;ROW($AD154)-1))),1)+
INDEX($AH:$AH,LOOKUP(2,1/($AH$1:INDIRECT("$AH$"&amp;ROW($AH154)-1)&lt;&gt;""),ROW($AH$1:INDIRECT("$AH$"&amp;ROW($AD154)-1))),1)&gt;=510,0,
IF(INDEX($AH:$AH,LOOKUP(2,1/($AH$1:INDIRECT("$AH$"&amp;ROW($AH154)-1)&lt;&gt;""),ROW($AH$1:INDIRECT("$AH$"&amp;ROW($AH154)-1))),1)&gt;=255,0,
VLOOKUP(INDIRECT("$G$"&amp;LOOKUP(2,1/($AH$1:INDIRECT("$AH$"&amp;ROW($AH154)-1)&lt;&gt;""),ROW($AH$1:INDIRECT("$AH$"&amp;ROW($AH154)-1)))),'EV and Base'!$A$1:$N$671,8,FALSE))))</f>
        <v>22</v>
      </c>
      <c r="AI154" s="29" cm="1">
        <f t="array" aca="1" ref="AI154" ca="1">IF(NOT(ISNUMBER(INDEX($A:$A,LOOKUP(2,1/($A$1:INDIRECT("$A$"&amp;ROW($A154))&lt;&gt;""),ROW($A$1:INDIRECT("$A$"&amp;ROW($A154)))),1))),"",
ROUNDDOWN((((2*VLOOKUP($AA154,'EV and Base'!$A$1:$N$671,9,FALSE))+31+ROUNDDOWN($AC154/4,0))*$AB154)/100,0)+$AB154+10)</f>
        <v>85</v>
      </c>
      <c r="AJ154" s="21" cm="1">
        <f t="array" aca="1" ref="AJ154" ca="1">IF(NOT(ISNUMBER(INDEX($A:$A, LOOKUP(2, 1 / ($A$1:INDIRECT("$A$"&amp;ROW($A154)) &lt;&gt; ""),ROW($A$1:INDIRECT("$A$"&amp;ROW($A154)))), 1))), "",
ROUNDDOWN((ROUNDDOWN((((2*VLOOKUP($AA154, 'EV and Base'!$A$1:$N$671, 10, FALSE))+31+ROUNDDOWN($AD154/4, 0))*$AB154)/100, 0)+5)*1.1, 0))</f>
        <v>69</v>
      </c>
      <c r="AK154" s="21" t="str" cm="1">
        <f t="array" aca="1" ref="AK154" ca="1">IF(NOT(ISNUMBER(INDEX($A:$A, LOOKUP(2, 1 / ($A$1:INDIRECT("$A$"&amp;ROW($A154)) &lt;&gt; ""),ROW($A$1:INDIRECT("$A$"&amp;ROW($A154)))), 1))), "",
ROUNDDOWN((ROUNDDOWN((((2*VLOOKUP($AA154, 'EV and Base'!$A$1:$N$671, 11, FALSE))+30+ROUNDDOWN($AE154/4, 0))*$AB154)/100, 0)+5), 0)
&amp;"-"&amp;
ROUNDDOWN((ROUNDDOWN((((2*VLOOKUP($AA154, 'EV and Base'!$A$1:$N$671, 11, FALSE))+31+ROUNDDOWN($AE154/4, 0))*$AB154)/100, 0)+5), 0))</f>
        <v>51-51</v>
      </c>
      <c r="AL154" s="21" t="str" cm="1">
        <f t="array" aca="1" ref="AL154" ca="1">IF(NOT(ISNUMBER(INDEX($A:$A, LOOKUP(2, 1 / ($A$1:INDIRECT("$A$"&amp;ROW($A154)) &lt;&gt; ""),ROW($A$1:INDIRECT("$A$"&amp;ROW($A154)))), 1))), "",
ROUNDDOWN((ROUNDDOWN((((2*VLOOKUP($AA154, 'EV and Base'!$A$1:$N$671, 12, FALSE))+0+ROUNDDOWN($AF154/4, 0))*$AB154)/100, 0)+5)*0.9, 0)
&amp;"-"&amp;
ROUNDDOWN((ROUNDDOWN((((2*VLOOKUP($AA154, 'EV and Base'!$A$1:$N$671, 12, FALSE))+31+ROUNDDOWN($AF154/4, 0))*$AB154)/100, 0)+5)*0.9, 0))</f>
        <v>22-30</v>
      </c>
      <c r="AM154" s="21" t="str" cm="1">
        <f t="array" aca="1" ref="AM154" ca="1">IF(NOT(ISNUMBER(INDEX($A:$A, LOOKUP(2, 1 / ($A$1:INDIRECT("$A$"&amp;ROW($A154)) &lt;&gt; ""),ROW($A$1:INDIRECT("$A$"&amp;ROW($A154)))), 1))), "",
ROUNDDOWN((ROUNDDOWN((((2*VLOOKUP($AA154, 'EV and Base'!$A$1:$N$671, 13, FALSE))+30+ROUNDDOWN($AG154/4, 0))*$AB154)/100, 0)+5), 0)
&amp;"-"&amp;
ROUNDDOWN((ROUNDDOWN((((2*VLOOKUP($AA154, 'EV and Base'!$A$1:$N$671, 13, FALSE))+31+ROUNDDOWN($AG154/4, 0))*$AB154)/100, 0)+5), 0))</f>
        <v>51-51</v>
      </c>
      <c r="AN154" s="25" cm="1">
        <f t="array" aca="1" ref="AN154" ca="1">IF(NOT(ISNUMBER(INDEX($A:$A, LOOKUP(2, 1 / ($A$1:INDIRECT("$A$"&amp;ROW($A154)) &lt;&gt; ""),ROW($A$1:INDIRECT("$A$"&amp;ROW($A154)))), 1))), "",
ROUNDDOWN((ROUNDDOWN((((2*VLOOKUP($AA154, 'EV and Base'!$A$1:$N$671, 14, FALSE))+31+ROUNDDOWN($AH154/4, 0))*$AB154)/100, 0)+5), 0))</f>
        <v>50</v>
      </c>
      <c r="AO154" s="23" cm="1">
        <f t="array" aca="1" ref="AO154" ca="1">IF(NOT(ISNUMBER(INDEX($A:$A, LOOKUP(2, 1 / ($A$1:INDIRECT("$A$"&amp;ROW($A154)) &lt;&gt; ""),ROW($A$1:INDIRECT("$A$"&amp;ROW($A154)))), 1))), "",
ROUNDDOWN((((2*VLOOKUP($AA154, 'EV and Base'!$A$1:$N$671, 9, FALSE))+31+ROUNDDOWN($AC154/4, 0))*$AB154)/100, 0)+$AB154+10)</f>
        <v>85</v>
      </c>
      <c r="AP154" s="2" cm="1">
        <f t="array" aca="1" ref="AP154" ca="1">IF(NOT(ISNUMBER(INDEX($A:$A, LOOKUP(2, 1 / ($A$1:INDIRECT("$A$"&amp;ROW($A154)) &lt;&gt; ""),ROW($A$1:INDIRECT("$A$"&amp;ROW($A154)))), 1))), "",
ROUNDDOWN((ROUNDDOWN((((2*VLOOKUP($AA154, 'EV and Base'!$A$1:$N$671, 10, FALSE))+31+ROUNDDOWN($AD154/4, 0))*$AB154)/100, 0)+5)*1.1, 0))</f>
        <v>69</v>
      </c>
      <c r="AQ154" s="2" cm="1">
        <f t="array" aca="1" ref="AQ154" ca="1">IF(NOT(ISNUMBER(INDEX($A:$A, LOOKUP(2, 1 / ($A$1:INDIRECT("$A$"&amp;ROW($A154)) &lt;&gt; ""),ROW($A$1:INDIRECT("$A$"&amp;ROW($A154)))), 1))), "",
ROUNDDOWN((ROUNDDOWN((((2*VLOOKUP($AA154, 'EV and Base'!$A$1:$N$671, 11, FALSE))+$AV$2+ROUNDDOWN($AE154/4, 0))*$AB154)/100, 0)+5), 0))</f>
        <v>51</v>
      </c>
      <c r="AR154" s="22" cm="1">
        <f t="array" aca="1" ref="AR154" ca="1">IF(NOT(ISNUMBER(INDEX($A:$A, LOOKUP(2, 1 / ($A$1:INDIRECT("$A$"&amp;ROW($A154)) &lt;&gt; ""),ROW($A$1:INDIRECT("$A$"&amp;ROW($A154)))), 1))), "",
ROUNDDOWN((ROUNDDOWN((((2*VLOOKUP($AA154, 'EV and Base'!$A$1:$N$671, 12, FALSE))+$AW$2+ROUNDDOWN($AF154/4, 0))*$AB154)/100, 0)+5)*0.9, 0))</f>
        <v>27</v>
      </c>
      <c r="AS154" s="2" cm="1">
        <f t="array" aca="1" ref="AS154" ca="1">IF(NOT(ISNUMBER(INDEX($A:$A, LOOKUP(2, 1 / ($A$1:INDIRECT("$A$"&amp;ROW($A154)) &lt;&gt; ""),ROW($A$1:INDIRECT("$A$"&amp;ROW($A154)))), 1))), "",
ROUNDDOWN((ROUNDDOWN((((2*VLOOKUP($AA154, 'EV and Base'!$A$1:$N$671, 13, FALSE))+$AX$2+ROUNDDOWN($AG154/4, 0))*$AB154)/100, 0)+5), 0))</f>
        <v>51</v>
      </c>
      <c r="AT154" s="24" cm="1">
        <f t="array" aca="1" ref="AT154" ca="1">IF(NOT(ISNUMBER(INDEX($A:$A, LOOKUP(2, 1 / ($A$1:INDIRECT("$A$"&amp;ROW($A154)) &lt;&gt; ""),ROW($A$1:INDIRECT("$A$"&amp;ROW($A154)))), 1))), "",
ROUNDDOWN((ROUNDDOWN((((2*VLOOKUP($AA154, 'EV and Base'!$A$1:$N$671, 14, FALSE))+31+ROUNDDOWN($AH154/4, 0))*$AB154)/100, 0)+5), 0))</f>
        <v>50</v>
      </c>
      <c r="AU154" s="28">
        <v>179</v>
      </c>
      <c r="AY154" cm="1">
        <f t="array" aca="1" ref="AY154" ca="1">IF(NOT(ISNUMBER(INDEX($A:$A,LOOKUP(2,1/($A$1:INDIRECT("$A$"&amp;ROW($A154))&lt;&gt;""),ROW($A$1:INDIRECT("$A$"&amp;ROW($A154)))),1))),"",
INDEX($AY:$AY,LOOKUP(2,1/($AY$1:INDIRECT("$AY$"&amp;ROW($AY154)-1)&lt;&gt;""),ROW($AY$1:INDIRECT("$AY$"&amp;ROW($AY154)-1))),1)+$BL154)</f>
        <v>21284</v>
      </c>
      <c r="AZ154" s="3" cm="1">
        <f t="array" aca="1" ref="AZ154" ca="1">IF(NOT(ISNUMBER(INDEX($A:$A, LOOKUP(2, 1 / ($A$1:INDIRECT("$A$"&amp;ROW($A154)) &lt;&gt; ""),ROW($A$1:INDIRECT("$A$"&amp;ROW($A154)))), 1))), "",
VLOOKUP(INDIRECT("$G$"&amp;LOOKUP(2, 1 / ($AY$1:INDIRECT("$AY$"&amp;ROW($AY154)-1) &lt;&gt; ""),ROW($AY$1:INDIRECT("$AY$"&amp;ROW($AY154)-1)))),'EV and Base'!A149:N819,2,FALSE))</f>
        <v>59</v>
      </c>
      <c r="BA154" s="3" cm="1">
        <f t="array" aca="1" ref="BA154" ca="1">IF(NOT(ISNUMBER(INDEX($A:$A, LOOKUP(2, 1 / ($A$1:INDIRECT("$A$"&amp;ROW($A154)) &lt;&gt; ""),ROW($A$1:INDIRECT("$A$"&amp;ROW($A154)))), 1))), "",
INDIRECT("$I$"&amp;LOOKUP(2, 1 / ($AY$1:INDIRECT("$AY$"&amp;ROW($AY154)-1) &lt;&gt; ""),ROW($AY$1:INDIRECT("$AY$"&amp;ROW($AY154)-1)))))</f>
        <v>25</v>
      </c>
      <c r="BB154" s="1" cm="1">
        <f t="array" aca="1" ref="BB154" ca="1">IF(NOT(ISNUMBER(INDEX($A:$A, LOOKUP(2, 1 / ($A$1:INDIRECT("$A$"&amp;ROW($A154)) &lt;&gt; ""),ROW($A$1:INDIRECT("$A$"&amp;ROW($A154)))), 1))), "",
INDIRECT("$AB$"&amp;LOOKUP(2, 1 / ($AY$1:INDIRECT("$AY$"&amp;ROW($AY154)-1) &lt;&gt; ""),ROW($AY$1:INDIRECT("$AY$"&amp;ROW($AY154)-1)))))</f>
        <v>29</v>
      </c>
      <c r="BC154" s="3" cm="1">
        <f t="array" aca="1" ref="BC154" ca="1">IF(NOT(ISNUMBER(INDEX($A:$A,LOOKUP(2,1/($A$1:INDIRECT("$A$"&amp;ROW($A154))&lt;&gt;""),ROW($A$1:INDIRECT("$A$"&amp;ROW($A154)))),1))),"",
$BA154+$BA154+10)</f>
        <v>60</v>
      </c>
      <c r="BD154" s="3" cm="1">
        <f t="array" aca="1" ref="BD154" ca="1">IF(NOT(ISNUMBER(INDEX($A:$A,LOOKUP(2,1/($A$1:INDIRECT("$A$"&amp;ROW($A154))&lt;&gt;""),ROW($A$1:INDIRECT("$A$"&amp;ROW($A154)))),1))),"",
$BA154+$BB154+10)</f>
        <v>64</v>
      </c>
      <c r="BE154" s="3" cm="1">
        <f t="array" aca="1" ref="BE154" ca="1">IF(NOT(ISNUMBER(INDEX($A:$A,LOOKUP(2,1/($A$1:INDIRECT("$A$"&amp;ROW($A154))&lt;&gt;""),ROW($A$1:INDIRECT("$A$"&amp;ROW($A154)))),1))),"",
$BC154*$BC154)</f>
        <v>3600</v>
      </c>
      <c r="BF154" s="3" cm="1">
        <f t="array" aca="1" ref="BF154" ca="1">IF(NOT(ISNUMBER(INDEX($A:$A,LOOKUP(2,1/($A$1:INDIRECT("$A$"&amp;ROW($A154))&lt;&gt;""),ROW($A$1:INDIRECT("$A$"&amp;ROW($A154)))),1))),"",
$BD154*$BD154)</f>
        <v>4096</v>
      </c>
      <c r="BG154" s="3" cm="1">
        <f t="array" aca="1" ref="BG154" ca="1">IF(NOT(ISNUMBER(INDEX($A:$A,LOOKUP(2,1/($A$1:INDIRECT("$A$"&amp;ROW($A154))&lt;&gt;""),ROW($A$1:INDIRECT("$A$"&amp;ROW($A154)))),1))),"",
_xlfn.FLOOR.MATH(1.5*_xlfn.FLOOR.MATH($AZ154*BA154/5)))</f>
        <v>442</v>
      </c>
      <c r="BH154" s="3" cm="1">
        <f t="array" aca="1" ref="BH154" ca="1">IF(NOT(ISNUMBER(INDEX($A:$A, LOOKUP(2, 1 / ($A$1:INDIRECT("$A$"&amp;ROW($A154)) &lt;&gt; ""),ROW($A$1:INDIRECT("$A$"&amp;ROW($A154)))), 1))), "",
_xlfn.FLOOR.MATH($BG154/IF(OR(INDIRECT("$C$"&amp;LOOKUP(2, 1 / ($AY$1:INDIRECT("$AY$"&amp;ROW($AY154)-1) &lt;&gt; ""),ROW($AY$1:INDIRECT("$AY$"&amp;ROW($AY154)-1))))="Multi",
INDIRECT("$C$"&amp;LOOKUP(2, 1 / ($AY$1:INDIRECT("$AY$"&amp;ROW($AY154)-1) &lt;&gt; ""),ROW($AY$1:INDIRECT("$AY$"&amp;ROW($AY154)-1))))="Double"),2,1)))</f>
        <v>442</v>
      </c>
      <c r="BI154" s="3" cm="1">
        <f t="array" aca="1" ref="BI154" ca="1">IF(NOT(ISNUMBER(INDEX($A:$A,LOOKUP(2,1/($A$1:INDIRECT("$A$"&amp;ROW($A154))&lt;&gt;""),ROW($A$1:INDIRECT("$A$"&amp;ROW($A154)))),1))),"",
VLOOKUP($BC154,GameFreakSQRT!$A$1:$B$200,2,FALSE))</f>
        <v>31727</v>
      </c>
      <c r="BJ154" s="3" cm="1">
        <f t="array" aca="1" ref="BJ154" ca="1">IF(NOT(ISNUMBER(INDEX($A:$A,LOOKUP(2,1/($A$1:INDIRECT("$A$"&amp;ROW($A154))&lt;&gt;""),ROW($A$1:INDIRECT("$A$"&amp;ROW($A154)))),1))),"",
VLOOKUP($BD154,GameFreakSQRT!$A$1:$B$200,2,FALSE))</f>
        <v>32768</v>
      </c>
      <c r="BK154" s="3" cm="1">
        <f t="array" aca="1" ref="BK154" ca="1">IF(NOT(ISNUMBER(INDEX($A:$A,LOOKUP(2,1/($A$1:INDIRECT("$A$"&amp;ROW($A154))&lt;&gt;""),ROW($A$1:INDIRECT("$A$"&amp;ROW($A154)))),1))),"",
_xlfn.FLOOR.MATH((($BI154*$BE154)*$BH154)/($BJ154*$BF154))+1)</f>
        <v>377</v>
      </c>
      <c r="BL154" s="3" cm="1">
        <f t="array" aca="1" ref="BL154" ca="1">IF(NOT(ISNUMBER(INDEX($A:$A,LOOKUP(2,1/($A$1:INDIRECT("$A$"&amp;ROW($A154))&lt;&gt;""),ROW($A$1:INDIRECT("$A$"&amp;ROW($A154)))),1))),"",
_xlfn.FLOOR.MATH($BK154*IF(NOT(INDIRECT("$Z$"&amp;LOOKUP(2, 1 / ($AY$1:INDIRECT("$AY$"&amp;ROW($AY154)-1) &lt;&gt; ""),ROW($AY$1:INDIRECT("$AY$"&amp;ROW($AY154)-1))))=""),1.5,1)))</f>
        <v>377</v>
      </c>
      <c r="BM154" s="3" cm="1">
        <f t="array" aca="1" ref="BM154" ca="1">IF(NOT(ISNUMBER(INDEX($A:$A, LOOKUP(2, 1 / ($A$1:INDIRECT("$A$"&amp;ROW($A154)) &lt;&gt; ""),ROW($A$1:INDIRECT("$A$"&amp;ROW($A154)))), 1))), "",
INDIRECT("$Y$"&amp;LOOKUP(2, 1 / ($AY$1:INDIRECT("$AY$"&amp;ROW($AY154)-1) &lt;&gt; ""),ROW($AY$1:INDIRECT("$AY$"&amp;ROW($AY154)-1)))))</f>
        <v>377</v>
      </c>
      <c r="BN154" s="3" t="b">
        <f t="shared" ca="1" si="16"/>
        <v>1</v>
      </c>
      <c r="CT154" s="3" cm="1">
        <f t="array" aca="1" ref="CT154" ca="1">IF(NOT(ISNUMBER(INDEX($A:$A, LOOKUP(2, 1 / ($A$1:INDIRECT("$A$"&amp;ROW($A154)) &lt;&gt; ""),ROW($A$1:INDIRECT("$A$"&amp;ROW($A154)))), 1))), "",
$AY154-INDEX($AY:$AY, LOOKUP(2, 1 / ($AY$1:INDIRECT("$AV$"&amp;ROW($AY154)-1) &lt;&gt; ""),ROW($AY$1:INDIRECT("$AV$"&amp;ROW($AY154)-1))), 1))</f>
        <v>21284</v>
      </c>
      <c r="CU154" s="3" cm="1">
        <f t="array" aca="1" ref="CU154" ca="1">IF(NOT(ISNUMBER(INDEX($A:$A, LOOKUP(2, 1 / ($A$1:INDIRECT("$A$"&amp;ROW($A154)) &lt;&gt; ""),ROW($A$1:INDIRECT("$A$"&amp;ROW($A154)))), 1))), "",
INDEX($Y:$Y, LOOKUP(2, 1 / ($Y$1:INDIRECT("$Y$"&amp;ROW($Y154)-1) &lt;&gt; ""),ROW($Y$1:INDIRECT("$Y$"&amp;ROW($Y154)-1))), 1))</f>
        <v>377</v>
      </c>
      <c r="CV154" s="1">
        <f ca="1">IFERROR(VLOOKUP($AY154, 'Medium-Slow'!$A$1:$B$101, 2, TRUE),"")</f>
        <v>29</v>
      </c>
    </row>
    <row r="155" spans="1:100" x14ac:dyDescent="0.45">
      <c r="A155" s="69"/>
      <c r="B155" s="69"/>
      <c r="C155" s="69" t="str">
        <f>$C154</f>
        <v>Single</v>
      </c>
      <c r="D155" s="69"/>
      <c r="E155" s="69"/>
      <c r="F155" s="56">
        <v>2</v>
      </c>
      <c r="G155" s="2" t="s">
        <v>145</v>
      </c>
      <c r="H155" s="2" t="s">
        <v>50</v>
      </c>
      <c r="I155" s="2">
        <v>24</v>
      </c>
      <c r="J155" s="2" t="s">
        <v>51</v>
      </c>
      <c r="K155" s="2" t="s">
        <v>146</v>
      </c>
      <c r="L155" s="2" t="s">
        <v>53</v>
      </c>
      <c r="M155" s="2" t="s">
        <v>149</v>
      </c>
      <c r="N155" s="2" t="s">
        <v>326</v>
      </c>
      <c r="O155" s="2" t="s">
        <v>312</v>
      </c>
      <c r="P155" s="2" t="s">
        <v>215</v>
      </c>
      <c r="Q155" s="2">
        <v>6</v>
      </c>
      <c r="R155" s="2">
        <f>_xlfn.FLOOR.MATH((((2*VLOOKUP(G155, 'EV and Base'!$A$1:$N$671, 9, FALSE))+$Q155)*$I155)/100)+$I155+10</f>
        <v>57</v>
      </c>
      <c r="S155" s="2">
        <f>_xlfn.FLOOR.MATH((_xlfn.FLOOR.MATH((((2*VLOOKUP($G155, 'EV and Base'!$A$1:$N$671, 10, FALSE))+$Q155)*$I155)/100)+5)*
IF(OR($J155="Lonely", $J155="Brave", $J155="Adamant", $J155="Naughty"), 1.1,
IF(OR($J155="Bold", $J155="Timid", $J155="Modest", $J155="Calm"), 0.9, 1)))</f>
        <v>35</v>
      </c>
      <c r="T155" s="2">
        <f>_xlfn.FLOOR.MATH((_xlfn.FLOOR.MATH((((2*VLOOKUP($G155, 'EV and Base'!$A$1:$N$671, 11, FALSE))+$Q155)*$I155)/100)+5)*
IF(OR($J155="Bold", $J155="Relaxed", $J155="Impish", $J155="Lax"), 1.1,
IF(OR($J155="Lonely", $J155="Hasty", $J155="Mild", $J155="Gentle"), 0.9, 1)))</f>
        <v>23</v>
      </c>
      <c r="U155" s="2">
        <f>_xlfn.FLOOR.MATH((_xlfn.FLOOR.MATH((((2*VLOOKUP($G155, 'EV and Base'!$A$1:$N$671, 12, FALSE))+$Q155)*$I155)/100)+5)*
IF(OR($J155="Modest", $J155="Mild", $J155="Quiet", $J155="Rash"), 1.1,
IF(OR($J155="Adamant", $J155="Impish", $J155="Jolly", $J155="Careful"), 0.9, 1)))</f>
        <v>30</v>
      </c>
      <c r="V155" s="2">
        <f>_xlfn.FLOOR.MATH((_xlfn.FLOOR.MATH((((2*VLOOKUP($G155, 'EV and Base'!$A$1:$N$671, 13, FALSE))+$Q155)*$I155)/100)+5)*
IF(OR($J155="Calm", $J155="Gentle", $J155="Sassy", $J155="Careful"), 1.1,
IF(OR($J155="Naughty", $J155="Lax", $J155="Naive", $J155="Rash"), 0.9, 1)))</f>
        <v>18</v>
      </c>
      <c r="W155" s="2">
        <f>_xlfn.FLOOR.MATH((_xlfn.FLOOR.MATH((((2*VLOOKUP($G155, 'EV and Base'!$A$1:$N$671, 14, FALSE))+$Q155)*$I155)/100)+5)*
IF(OR($J155="Timid", $J155="Hasty", $J155="Jolly", $J155="Naive"), 1.1,
IF(OR($J155="Brave", $J155="Relaxed", $J155="Quiet", $J155="Sassy"), 0.9, 1)))</f>
        <v>42</v>
      </c>
      <c r="X155" s="69"/>
      <c r="Y155" s="1">
        <v>345</v>
      </c>
      <c r="AA155" s="23" t="str" cm="1">
        <f t="array" aca="1" ref="AA155" ca="1">IF(NOT(ISNUMBER(INDEX($A:$A,LOOKUP(2,1/($A$1:INDIRECT("$A$"&amp;ROW($A155))&lt;&gt;""),ROW($A$1:INDIRECT("$A$"&amp;ROW($A155)))),1))),"",
IF(NOT(ISNUMBER($A155)),$AA154,
IF($AB155&lt;16,"Lillipup",
IF($AB155&lt;32,"Herdier",
"Stoutland"))))</f>
        <v>Herdier</v>
      </c>
      <c r="AB155" s="25" cm="1">
        <f t="array" aca="1" ref="AB155" ca="1">IF(NOT(ISNUMBER(INDEX($A:$A, LOOKUP(2, 1 / ($A$1:INDIRECT("$A$"&amp;ROW($A155)) &lt;&gt; ""),ROW($A$1:INDIRECT("$A$"&amp;ROW($A155)))), 1))), "",
VLOOKUP($AY155,'Medium-Slow'!$A$1:$B$101,2,TRUE))</f>
        <v>29</v>
      </c>
      <c r="AC155" s="23" cm="1">
        <f t="array" aca="1" ref="AC155" ca="1">IF(NOT(ISNUMBER(INDEX($A:$A, LOOKUP(2, 1 / ($A$1:INDIRECT("$A$"&amp;ROW($A155)) &lt;&gt; ""),ROW($A$1:INDIRECT("$A$"&amp;ROW($A155)))), 1))), "",
INDEX($AC:$AC, LOOKUP(2, 1 / ($AC$1:INDIRECT("$AC$"&amp;ROW($AC155)-1) &lt;&gt; ""),ROW($AC$1:INDIRECT("$AC$"&amp;ROW($AC155)-1))), 1)+
IF(INDEX($AC:$AC, LOOKUP(2, 1 / ($AC$1:INDIRECT("$AC$"&amp;ROW($AC155)-1) &lt;&gt; ""),ROW($AC$1:INDIRECT("$AC$"&amp;ROW($AC155)-1))), 1)+
INDEX($AD:$AD, LOOKUP(2, 1 / ($AD$1:INDIRECT("$AD$"&amp;ROW($AD155)-1) &lt;&gt; ""),ROW($AD$1:INDIRECT("$AD$"&amp;ROW($AD155)-1))), 1)+
INDEX($AE:$AE, LOOKUP(2, 1 / ($AE$1:INDIRECT("$AE$"&amp;ROW($AE155)-1) &lt;&gt; ""),ROW($AE$1:INDIRECT("$AE$"&amp;ROW($AD155)-1))), 1)+
INDEX($AE:$AF, LOOKUP(2, 1 / ($AF$1:INDIRECT("$AF$"&amp;ROW($AF155)-1) &lt;&gt; ""),ROW($AF$1:INDIRECT("$AF$"&amp;ROW($AD155)-1))), 1)+
INDEX($AG:$AG, LOOKUP(2, 1 / ($AG$1:INDIRECT("$AG$"&amp;ROW($AG155)-1) &lt;&gt; ""),ROW($AG$1:INDIRECT("$AG$"&amp;ROW($AD155)-1))), 1)+
INDEX($AH:$AH, LOOKUP(2, 1 / ($AH$1:INDIRECT("$AH$"&amp;ROW($AH155)-1) &lt;&gt; ""),ROW($AH$1:INDIRECT("$AH$"&amp;ROW($AD155)-1))), 1)&gt;=510,0,
IF(INDEX($AC:$AC, LOOKUP(2, 1 / ($AC$1:INDIRECT("$AC$"&amp;ROW($AC155)-1) &lt;&gt; ""),ROW($AC$1:INDIRECT("$AC$"&amp;ROW($AC155)-1))), 1)&gt;=255,0,
VLOOKUP(INDIRECT("$G$"&amp;LOOKUP(2, 1 / ($AC$1:INDIRECT("$AC$"&amp;ROW($AC155)-1) &lt;&gt; ""),ROW($AC$1:INDIRECT("$AC$"&amp;ROW($AC155)-1)))), 'EV and Base'!$A$1:$N$671, 3, FALSE))))</f>
        <v>3</v>
      </c>
      <c r="AD155" s="2" cm="1">
        <f t="array" aca="1" ref="AD155" ca="1">IF(NOT(ISNUMBER(INDEX($A:$A, LOOKUP(2, 1 / ($A$1:INDIRECT("$A$"&amp;ROW($A155)) &lt;&gt; ""),ROW($A$1:INDIRECT("$A$"&amp;ROW($A155)))), 1))), "",
INDEX($AD:$AD, LOOKUP(2, 1 / ($AD$1:INDIRECT("$AD$"&amp;ROW($AD155)-1) &lt;&gt; ""),ROW($AD$1:INDIRECT("$AD$"&amp;ROW($AD155)-1))), 1)+
IF(INDEX($AC:$AC, LOOKUP(2, 1 / ($AC$1:INDIRECT("$AC$"&amp;ROW($AC155)-1) &lt;&gt; ""),ROW($AC$1:INDIRECT("$AC$"&amp;ROW($AC155)-1))), 1)+
INDEX($AD:$AD, LOOKUP(2, 1 / ($AD$1:INDIRECT("$AD$"&amp;ROW($AD155)-1) &lt;&gt; ""),ROW($AD$1:INDIRECT("$AD$"&amp;ROW($AD155)-1))), 1)+
INDEX($AE:$AE, LOOKUP(2, 1 / ($AE$1:INDIRECT("$AE$"&amp;ROW($AE155)-1) &lt;&gt; ""),ROW($AE$1:INDIRECT("$AE$"&amp;ROW($AD155)-1))), 1)+
INDEX($AE:$AF, LOOKUP(2, 1 / ($AF$1:INDIRECT("$AF$"&amp;ROW($AF155)-1) &lt;&gt; ""),ROW($AF$1:INDIRECT("$AF$"&amp;ROW($AD155)-1))), 1)+
INDEX($AG:$AG, LOOKUP(2, 1 / ($AG$1:INDIRECT("$AG$"&amp;ROW($AG155)-1) &lt;&gt; ""),ROW($AG$1:INDIRECT("$AG$"&amp;ROW($AD155)-1))), 1)+
INDEX($AH:$AH, LOOKUP(2, 1 / ($AH$1:INDIRECT("$AH$"&amp;ROW($AH155)-1) &lt;&gt; ""),ROW($AH$1:INDIRECT("$AH$"&amp;ROW($AD155)-1))), 1)&gt;=510,0,
IF(INDEX($AD:$AD, LOOKUP(2, 1 / ($AD$1:INDIRECT("$AD$"&amp;ROW($AD155)-1) &lt;&gt; ""),ROW($AD$1:INDIRECT("$AD$"&amp;ROW($AD155)-1))), 1)&gt;=255,0,
VLOOKUP(INDIRECT("$G$"&amp;LOOKUP(2, 1 / ($AD$1:INDIRECT("$AD$"&amp;ROW($AD155)-1) &lt;&gt; ""),ROW($AD$1:INDIRECT("$AD$"&amp;ROW($AD155)-1)))), 'EV and Base'!$A$1:$N$671, 4, FALSE))))</f>
        <v>39</v>
      </c>
      <c r="AE155" s="2" cm="1">
        <f t="array" aca="1" ref="AE155" ca="1">IF(NOT(ISNUMBER(INDEX($A:$A,LOOKUP(2,1/($A$1:INDIRECT("$A$"&amp;ROW($A155))&lt;&gt;""),ROW($A$1:INDIRECT("$A$"&amp;ROW($A155)))),1))),"",
INDEX($AE:$AE,LOOKUP(2,1/($AE$1:INDIRECT("$AE$"&amp;ROW($AE155)-1)&lt;&gt;""),ROW($AE$1:INDIRECT("$AE$"&amp;ROW($AE155)-1))),1)+
IF(INDEX($AC:$AC,LOOKUP(2,1/($AC$1:INDIRECT("$AC$"&amp;ROW($AC155)-1)&lt;&gt;""),ROW($AC$1:INDIRECT("$AC$"&amp;ROW($AC155)-1))),1)+
INDEX($AD:$AD,LOOKUP(2,1/($AD$1:INDIRECT("$AD$"&amp;ROW($AD155)-1)&lt;&gt;""),ROW($AD$1:INDIRECT("$AD$"&amp;ROW($AD155)-1))),1)+
INDEX($AE:$AE,LOOKUP(2,1/($AE$1:INDIRECT("$AE$"&amp;ROW($AE155)-1)&lt;&gt;""),ROW($AE$1:INDIRECT("$AE$"&amp;ROW($AD155)-1))),1)+
INDEX($AE:$AF,LOOKUP(2,1/($AF$1:INDIRECT("$AF$"&amp;ROW($AF155)-1)&lt;&gt;""),ROW($AF$1:INDIRECT("$AF$"&amp;ROW($AD155)-1))),1)+
INDEX($AG:$AG,LOOKUP(2,1/($AG$1:INDIRECT("$AG$"&amp;ROW($AG155)-1)&lt;&gt;""),ROW($AG$1:INDIRECT("$AG$"&amp;ROW($AD155)-1))),1)+
INDEX($AH:$AH,LOOKUP(2,1/($AH$1:INDIRECT("$AH$"&amp;ROW($AH155)-1)&lt;&gt;""),ROW($AH$1:INDIRECT("$AH$"&amp;ROW($AD155)-1))),1)&gt;=510,0,
IF(INDEX($AE:$AE,LOOKUP(2,1/($AE$1:INDIRECT("$AE$"&amp;ROW($AE155)-1)&lt;&gt;""),ROW($AE$1:INDIRECT("$AE$"&amp;ROW($AE155)-1))),1)&gt;=255,0,
VLOOKUP(INDIRECT("$G$"&amp;LOOKUP(2,1/($AE$1:INDIRECT("$AE$"&amp;ROW($AE155)-1)&lt;&gt;""),ROW($AE$1:INDIRECT("$AE$"&amp;ROW($AE155)-1)))),'EV and Base'!$A$1:$N$671,5,FALSE))))</f>
        <v>7</v>
      </c>
      <c r="AF155" s="2" cm="1">
        <f t="array" aca="1" ref="AF155" ca="1">IF(NOT(ISNUMBER(INDEX($A:$A, LOOKUP(2, 1 / ($A$1:INDIRECT("$A$"&amp;ROW($A155)) &lt;&gt; ""),ROW($A$1:INDIRECT("$A$"&amp;ROW($A155)))), 1))), "",
INDEX($AF:$AF, LOOKUP(2, 1 / ($AF$1:INDIRECT("$AF$"&amp;ROW($AF155)-1) &lt;&gt; ""),ROW($AF$1:INDIRECT("$AF$"&amp;ROW($AF155)-1))), 1)+
IF(INDEX($AC:$AC, LOOKUP(2, 1 / ($AC$1:INDIRECT("$AC$"&amp;ROW($AC155)-1) &lt;&gt; ""),ROW($AC$1:INDIRECT("$AC$"&amp;ROW($AC155)-1))), 1)+
INDEX($AD:$AD, LOOKUP(2, 1 / ($AD$1:INDIRECT("$AD$"&amp;ROW($AD155)-1) &lt;&gt; ""),ROW($AD$1:INDIRECT("$AD$"&amp;ROW($AD155)-1))), 1)+
INDEX($AE:$AE, LOOKUP(2, 1 / ($AE$1:INDIRECT("$AE$"&amp;ROW($AE155)-1) &lt;&gt; ""),ROW($AE$1:INDIRECT("$AE$"&amp;ROW($AD155)-1))), 1)+
INDEX($AE:$AF, LOOKUP(2, 1 / ($AF$1:INDIRECT("$AF$"&amp;ROW($AF155)-1) &lt;&gt; ""),ROW($AF$1:INDIRECT("$AF$"&amp;ROW($AD155)-1))), 1)+
INDEX($AG:$AG, LOOKUP(2, 1 / ($AG$1:INDIRECT("$AG$"&amp;ROW($AG155)-1) &lt;&gt; ""),ROW($AG$1:INDIRECT("$AG$"&amp;ROW($AD155)-1))), 1)+
INDEX($AH:$AH, LOOKUP(2, 1 / ($AH$1:INDIRECT("$AH$"&amp;ROW($AH155)-1) &lt;&gt; ""),ROW($AH$1:INDIRECT("$AH$"&amp;ROW($AD155)-1))), 1)&gt;=510,0,
IF(INDEX($AF:$AF, LOOKUP(2, 1 / ($AF$1:INDIRECT("$AF$"&amp;ROW($AF155)-1) &lt;&gt; ""),ROW($AF$1:INDIRECT("$AF$"&amp;ROW($AF155)-1))), 1)&gt;=255,0,
VLOOKUP(INDIRECT("$G$"&amp;LOOKUP(2, 1 / ($AF$1:INDIRECT("$AF$"&amp;ROW($AF155)-1) &lt;&gt; ""),ROW($AF$1:INDIRECT("$AF$"&amp;ROW($AF155)-1)))), 'EV and Base'!$A$1:$N$671, 6, FALSE))))</f>
        <v>5</v>
      </c>
      <c r="AG155" s="2" cm="1">
        <f t="array" aca="1" ref="AG155" ca="1">IF(NOT(ISNUMBER(INDEX($A:$A, LOOKUP(2, 1 / ($A$1:INDIRECT("$A$"&amp;ROW($A155)) &lt;&gt; ""),ROW($A$1:INDIRECT("$A$"&amp;ROW($A155)))), 1))), "",
INDEX($AG:$AG, LOOKUP(2, 1 / ($AG$1:INDIRECT("$AG$"&amp;ROW($AG155)-1) &lt;&gt; ""),ROW($AG$1:INDIRECT("$AG$"&amp;ROW($AG155)-1))), 1)+
IF(INDEX($AC:$AC, LOOKUP(2, 1 / ($AC$1:INDIRECT("$AC$"&amp;ROW($AC155)-1) &lt;&gt; ""),ROW($AC$1:INDIRECT("$AC$"&amp;ROW($AC155)-1))), 1)+
INDEX($AD:$AD, LOOKUP(2, 1 / ($AD$1:INDIRECT("$AD$"&amp;ROW($AD155)-1) &lt;&gt; ""),ROW($AD$1:INDIRECT("$AD$"&amp;ROW($AD155)-1))), 1)+
INDEX($AE:$AE, LOOKUP(2, 1 / ($AE$1:INDIRECT("$AE$"&amp;ROW($AE155)-1) &lt;&gt; ""),ROW($AE$1:INDIRECT("$AE$"&amp;ROW($AD155)-1))), 1)+
INDEX($AE:$AF, LOOKUP(2, 1 / ($AF$1:INDIRECT("$AF$"&amp;ROW($AF155)-1) &lt;&gt; ""),ROW($AF$1:INDIRECT("$AF$"&amp;ROW($AD155)-1))), 1)+
INDEX($AG:$AG, LOOKUP(2, 1 / ($AG$1:INDIRECT("$AG$"&amp;ROW($AG155)-1) &lt;&gt; ""),ROW($AG$1:INDIRECT("$AG$"&amp;ROW($AD155)-1))), 1)+
INDEX($AH:$AH, LOOKUP(2, 1 / ($AH$1:INDIRECT("$AH$"&amp;ROW($AH155)-1) &lt;&gt; ""),ROW($AH$1:INDIRECT("$AH$"&amp;ROW($AD155)-1))), 1)&gt;=510,0,
IF(INDEX($AG:$AG, LOOKUP(2, 1 / ($AG$1:INDIRECT("$AG$"&amp;ROW($AG155)-1) &lt;&gt; ""),ROW($AG$1:INDIRECT("$AG$"&amp;ROW($AG155)-1))), 1)&gt;=255,0,
VLOOKUP(INDIRECT("$G$"&amp;LOOKUP(2, 1 / ($AG$1:INDIRECT("$AG$"&amp;ROW($AG155)-1) &lt;&gt; ""),ROW($AG$1:INDIRECT("$AG$"&amp;ROW($AG155)-1)))), 'EV and Base'!$A$1:$N$671, 7, FALSE))))</f>
        <v>0</v>
      </c>
      <c r="AH155" s="24" cm="1">
        <f t="array" aca="1" ref="AH155" ca="1">IF(NOT(ISNUMBER(INDEX($A:$A,LOOKUP(2,1/($A$1:INDIRECT("$A$"&amp;ROW($A155))&lt;&gt;""),ROW($A$1:INDIRECT("$A$"&amp;ROW($A155)))),1))),"",
INDEX($AH:$AH,LOOKUP(2,1/($AH$1:INDIRECT("$AH$"&amp;ROW($AH155)-1)&lt;&gt;""),ROW($AH$1:INDIRECT("$AH$"&amp;ROW($AH155)-1))),1)+
IF(INDEX($AC:$AC,LOOKUP(2,1/($AC$1:INDIRECT("$AC$"&amp;ROW($AC155)-1)&lt;&gt;""),ROW($AC$1:INDIRECT("$AC$"&amp;ROW($AC155)-1))),1)+
INDEX($AD:$AD,LOOKUP(2,1/($AD$1:INDIRECT("$AD$"&amp;ROW($AD155)-1)&lt;&gt;""),ROW($AD$1:INDIRECT("$AD$"&amp;ROW($AD155)-1))),1)+
INDEX($AE:$AE,LOOKUP(2,1/($AE$1:INDIRECT("$AE$"&amp;ROW($AE155)-1)&lt;&gt;""),ROW($AE$1:INDIRECT("$AE$"&amp;ROW($AD155)-1))),1)+
INDEX($AE:$AF,LOOKUP(2,1/($AF$1:INDIRECT("$AF$"&amp;ROW($AF155)-1)&lt;&gt;""),ROW($AF$1:INDIRECT("$AF$"&amp;ROW($AD155)-1))),1)+
INDEX($AG:$AG,LOOKUP(2,1/($AG$1:INDIRECT("$AG$"&amp;ROW($AG155)-1)&lt;&gt;""),ROW($AG$1:INDIRECT("$AG$"&amp;ROW($AD155)-1))),1)+
INDEX($AH:$AH,LOOKUP(2,1/($AH$1:INDIRECT("$AH$"&amp;ROW($AH155)-1)&lt;&gt;""),ROW($AH$1:INDIRECT("$AH$"&amp;ROW($AD155)-1))),1)&gt;=510,0,
IF(INDEX($AH:$AH,LOOKUP(2,1/($AH$1:INDIRECT("$AH$"&amp;ROW($AH155)-1)&lt;&gt;""),ROW($AH$1:INDIRECT("$AH$"&amp;ROW($AH155)-1))),1)&gt;=255,0,
VLOOKUP(INDIRECT("$G$"&amp;LOOKUP(2,1/($AH$1:INDIRECT("$AH$"&amp;ROW($AH155)-1)&lt;&gt;""),ROW($AH$1:INDIRECT("$AH$"&amp;ROW($AH155)-1)))),'EV and Base'!$A$1:$N$671,8,FALSE))))</f>
        <v>23</v>
      </c>
      <c r="AI155" s="29" cm="1">
        <f t="array" aca="1" ref="AI155" ca="1">IF(NOT(ISNUMBER(INDEX($A:$A,LOOKUP(2,1/($A$1:INDIRECT("$A$"&amp;ROW($A155))&lt;&gt;""),ROW($A$1:INDIRECT("$A$"&amp;ROW($A155)))),1))),"",
ROUNDDOWN((((2*VLOOKUP($AA155,'EV and Base'!$A$1:$N$671,9,FALSE))+31+ROUNDDOWN($AC155/4,0))*$AB155)/100,0)+$AB155+10)</f>
        <v>85</v>
      </c>
      <c r="AJ155" s="21" cm="1">
        <f t="array" aca="1" ref="AJ155" ca="1">IF(NOT(ISNUMBER(INDEX($A:$A, LOOKUP(2, 1 / ($A$1:INDIRECT("$A$"&amp;ROW($A155)) &lt;&gt; ""),ROW($A$1:INDIRECT("$A$"&amp;ROW($A155)))), 1))), "",
ROUNDDOWN((ROUNDDOWN((((2*VLOOKUP($AA155, 'EV and Base'!$A$1:$N$671, 10, FALSE))+31+ROUNDDOWN($AD155/4, 0))*$AB155)/100, 0)+5)*1.1, 0))</f>
        <v>69</v>
      </c>
      <c r="AK155" s="21" t="str" cm="1">
        <f t="array" aca="1" ref="AK155" ca="1">IF(NOT(ISNUMBER(INDEX($A:$A, LOOKUP(2, 1 / ($A$1:INDIRECT("$A$"&amp;ROW($A155)) &lt;&gt; ""),ROW($A$1:INDIRECT("$A$"&amp;ROW($A155)))), 1))), "",
ROUNDDOWN((ROUNDDOWN((((2*VLOOKUP($AA155, 'EV and Base'!$A$1:$N$671, 11, FALSE))+30+ROUNDDOWN($AE155/4, 0))*$AB155)/100, 0)+5), 0)
&amp;"-"&amp;
ROUNDDOWN((ROUNDDOWN((((2*VLOOKUP($AA155, 'EV and Base'!$A$1:$N$671, 11, FALSE))+31+ROUNDDOWN($AE155/4, 0))*$AB155)/100, 0)+5), 0))</f>
        <v>51-51</v>
      </c>
      <c r="AL155" s="21" t="str" cm="1">
        <f t="array" aca="1" ref="AL155" ca="1">IF(NOT(ISNUMBER(INDEX($A:$A, LOOKUP(2, 1 / ($A$1:INDIRECT("$A$"&amp;ROW($A155)) &lt;&gt; ""),ROW($A$1:INDIRECT("$A$"&amp;ROW($A155)))), 1))), "",
ROUNDDOWN((ROUNDDOWN((((2*VLOOKUP($AA155, 'EV and Base'!$A$1:$N$671, 12, FALSE))+0+ROUNDDOWN($AF155/4, 0))*$AB155)/100, 0)+5)*0.9, 0)
&amp;"-"&amp;
ROUNDDOWN((ROUNDDOWN((((2*VLOOKUP($AA155, 'EV and Base'!$A$1:$N$671, 12, FALSE))+31+ROUNDDOWN($AF155/4, 0))*$AB155)/100, 0)+5)*0.9, 0))</f>
        <v>22-30</v>
      </c>
      <c r="AM155" s="21" t="str" cm="1">
        <f t="array" aca="1" ref="AM155" ca="1">IF(NOT(ISNUMBER(INDEX($A:$A, LOOKUP(2, 1 / ($A$1:INDIRECT("$A$"&amp;ROW($A155)) &lt;&gt; ""),ROW($A$1:INDIRECT("$A$"&amp;ROW($A155)))), 1))), "",
ROUNDDOWN((ROUNDDOWN((((2*VLOOKUP($AA155, 'EV and Base'!$A$1:$N$671, 13, FALSE))+30+ROUNDDOWN($AG155/4, 0))*$AB155)/100, 0)+5), 0)
&amp;"-"&amp;
ROUNDDOWN((ROUNDDOWN((((2*VLOOKUP($AA155, 'EV and Base'!$A$1:$N$671, 13, FALSE))+31+ROUNDDOWN($AG155/4, 0))*$AB155)/100, 0)+5), 0))</f>
        <v>51-51</v>
      </c>
      <c r="AN155" s="25" cm="1">
        <f t="array" aca="1" ref="AN155" ca="1">IF(NOT(ISNUMBER(INDEX($A:$A, LOOKUP(2, 1 / ($A$1:INDIRECT("$A$"&amp;ROW($A155)) &lt;&gt; ""),ROW($A$1:INDIRECT("$A$"&amp;ROW($A155)))), 1))), "",
ROUNDDOWN((ROUNDDOWN((((2*VLOOKUP($AA155, 'EV and Base'!$A$1:$N$671, 14, FALSE))+31+ROUNDDOWN($AH155/4, 0))*$AB155)/100, 0)+5), 0))</f>
        <v>50</v>
      </c>
      <c r="AO155" s="23" cm="1">
        <f t="array" aca="1" ref="AO155" ca="1">IF(NOT(ISNUMBER(INDEX($A:$A, LOOKUP(2, 1 / ($A$1:INDIRECT("$A$"&amp;ROW($A155)) &lt;&gt; ""),ROW($A$1:INDIRECT("$A$"&amp;ROW($A155)))), 1))), "",
ROUNDDOWN((((2*VLOOKUP($AA155, 'EV and Base'!$A$1:$N$671, 9, FALSE))+31+ROUNDDOWN($AC155/4, 0))*$AB155)/100, 0)+$AB155+10)</f>
        <v>85</v>
      </c>
      <c r="AP155" s="2" cm="1">
        <f t="array" aca="1" ref="AP155" ca="1">IF(NOT(ISNUMBER(INDEX($A:$A, LOOKUP(2, 1 / ($A$1:INDIRECT("$A$"&amp;ROW($A155)) &lt;&gt; ""),ROW($A$1:INDIRECT("$A$"&amp;ROW($A155)))), 1))), "",
ROUNDDOWN((ROUNDDOWN((((2*VLOOKUP($AA155, 'EV and Base'!$A$1:$N$671, 10, FALSE))+31+ROUNDDOWN($AD155/4, 0))*$AB155)/100, 0)+5)*1.1, 0))</f>
        <v>69</v>
      </c>
      <c r="AQ155" s="2" cm="1">
        <f t="array" aca="1" ref="AQ155" ca="1">IF(NOT(ISNUMBER(INDEX($A:$A, LOOKUP(2, 1 / ($A$1:INDIRECT("$A$"&amp;ROW($A155)) &lt;&gt; ""),ROW($A$1:INDIRECT("$A$"&amp;ROW($A155)))), 1))), "",
ROUNDDOWN((ROUNDDOWN((((2*VLOOKUP($AA155, 'EV and Base'!$A$1:$N$671, 11, FALSE))+$AV$2+ROUNDDOWN($AE155/4, 0))*$AB155)/100, 0)+5), 0))</f>
        <v>51</v>
      </c>
      <c r="AR155" s="22" cm="1">
        <f t="array" aca="1" ref="AR155" ca="1">IF(NOT(ISNUMBER(INDEX($A:$A, LOOKUP(2, 1 / ($A$1:INDIRECT("$A$"&amp;ROW($A155)) &lt;&gt; ""),ROW($A$1:INDIRECT("$A$"&amp;ROW($A155)))), 1))), "",
ROUNDDOWN((ROUNDDOWN((((2*VLOOKUP($AA155, 'EV and Base'!$A$1:$N$671, 12, FALSE))+$AW$2+ROUNDDOWN($AF155/4, 0))*$AB155)/100, 0)+5)*0.9, 0))</f>
        <v>27</v>
      </c>
      <c r="AS155" s="2" cm="1">
        <f t="array" aca="1" ref="AS155" ca="1">IF(NOT(ISNUMBER(INDEX($A:$A, LOOKUP(2, 1 / ($A$1:INDIRECT("$A$"&amp;ROW($A155)) &lt;&gt; ""),ROW($A$1:INDIRECT("$A$"&amp;ROW($A155)))), 1))), "",
ROUNDDOWN((ROUNDDOWN((((2*VLOOKUP($AA155, 'EV and Base'!$A$1:$N$671, 13, FALSE))+$AX$2+ROUNDDOWN($AG155/4, 0))*$AB155)/100, 0)+5), 0))</f>
        <v>51</v>
      </c>
      <c r="AT155" s="24" cm="1">
        <f t="array" aca="1" ref="AT155" ca="1">IF(NOT(ISNUMBER(INDEX($A:$A, LOOKUP(2, 1 / ($A$1:INDIRECT("$A$"&amp;ROW($A155)) &lt;&gt; ""),ROW($A$1:INDIRECT("$A$"&amp;ROW($A155)))), 1))), "",
ROUNDDOWN((ROUNDDOWN((((2*VLOOKUP($AA155, 'EV and Base'!$A$1:$N$671, 14, FALSE))+31+ROUNDDOWN($AH155/4, 0))*$AB155)/100, 0)+5), 0))</f>
        <v>50</v>
      </c>
      <c r="AU155" s="28">
        <v>179</v>
      </c>
      <c r="AY155" cm="1">
        <f t="array" aca="1" ref="AY155" ca="1">IF(NOT(ISNUMBER(INDEX($A:$A,LOOKUP(2,1/($A$1:INDIRECT("$A$"&amp;ROW($A155))&lt;&gt;""),ROW($A$1:INDIRECT("$A$"&amp;ROW($A155)))),1))),"",
INDEX($AY:$AY,LOOKUP(2,1/($AY$1:INDIRECT("$AY$"&amp;ROW($AY155)-1)&lt;&gt;""),ROW($AY$1:INDIRECT("$AY$"&amp;ROW($AY155)-1))),1)+$BL155)</f>
        <v>21629</v>
      </c>
      <c r="AZ155" s="3" cm="1">
        <f t="array" aca="1" ref="AZ155" ca="1">IF(NOT(ISNUMBER(INDEX($A:$A, LOOKUP(2, 1 / ($A$1:INDIRECT("$A$"&amp;ROW($A155)) &lt;&gt; ""),ROW($A$1:INDIRECT("$A$"&amp;ROW($A155)))), 1))), "",
VLOOKUP(INDIRECT("$G$"&amp;LOOKUP(2, 1 / ($AY$1:INDIRECT("$AY$"&amp;ROW($AY155)-1) &lt;&gt; ""),ROW($AY$1:INDIRECT("$AY$"&amp;ROW($AY155)-1)))),'EV and Base'!A150:N820,2,FALSE))</f>
        <v>59</v>
      </c>
      <c r="BA155" s="3" cm="1">
        <f t="array" aca="1" ref="BA155" ca="1">IF(NOT(ISNUMBER(INDEX($A:$A, LOOKUP(2, 1 / ($A$1:INDIRECT("$A$"&amp;ROW($A155)) &lt;&gt; ""),ROW($A$1:INDIRECT("$A$"&amp;ROW($A155)))), 1))), "",
INDIRECT("$I$"&amp;LOOKUP(2, 1 / ($AY$1:INDIRECT("$AY$"&amp;ROW($AY155)-1) &lt;&gt; ""),ROW($AY$1:INDIRECT("$AY$"&amp;ROW($AY155)-1)))))</f>
        <v>24</v>
      </c>
      <c r="BB155" s="1" cm="1">
        <f t="array" aca="1" ref="BB155" ca="1">IF(NOT(ISNUMBER(INDEX($A:$A, LOOKUP(2, 1 / ($A$1:INDIRECT("$A$"&amp;ROW($A155)) &lt;&gt; ""),ROW($A$1:INDIRECT("$A$"&amp;ROW($A155)))), 1))), "",
INDIRECT("$AB$"&amp;LOOKUP(2, 1 / ($AY$1:INDIRECT("$AY$"&amp;ROW($AY155)-1) &lt;&gt; ""),ROW($AY$1:INDIRECT("$AY$"&amp;ROW($AY155)-1)))))</f>
        <v>29</v>
      </c>
      <c r="BC155" s="3" cm="1">
        <f t="array" aca="1" ref="BC155" ca="1">IF(NOT(ISNUMBER(INDEX($A:$A,LOOKUP(2,1/($A$1:INDIRECT("$A$"&amp;ROW($A155))&lt;&gt;""),ROW($A$1:INDIRECT("$A$"&amp;ROW($A155)))),1))),"",
$BA155+$BA155+10)</f>
        <v>58</v>
      </c>
      <c r="BD155" s="3" cm="1">
        <f t="array" aca="1" ref="BD155" ca="1">IF(NOT(ISNUMBER(INDEX($A:$A,LOOKUP(2,1/($A$1:INDIRECT("$A$"&amp;ROW($A155))&lt;&gt;""),ROW($A$1:INDIRECT("$A$"&amp;ROW($A155)))),1))),"",
$BA155+$BB155+10)</f>
        <v>63</v>
      </c>
      <c r="BE155" s="3" cm="1">
        <f t="array" aca="1" ref="BE155" ca="1">IF(NOT(ISNUMBER(INDEX($A:$A,LOOKUP(2,1/($A$1:INDIRECT("$A$"&amp;ROW($A155))&lt;&gt;""),ROW($A$1:INDIRECT("$A$"&amp;ROW($A155)))),1))),"",
$BC155*$BC155)</f>
        <v>3364</v>
      </c>
      <c r="BF155" s="3" cm="1">
        <f t="array" aca="1" ref="BF155" ca="1">IF(NOT(ISNUMBER(INDEX($A:$A,LOOKUP(2,1/($A$1:INDIRECT("$A$"&amp;ROW($A155))&lt;&gt;""),ROW($A$1:INDIRECT("$A$"&amp;ROW($A155)))),1))),"",
$BD155*$BD155)</f>
        <v>3969</v>
      </c>
      <c r="BG155" s="3" cm="1">
        <f t="array" aca="1" ref="BG155" ca="1">IF(NOT(ISNUMBER(INDEX($A:$A,LOOKUP(2,1/($A$1:INDIRECT("$A$"&amp;ROW($A155))&lt;&gt;""),ROW($A$1:INDIRECT("$A$"&amp;ROW($A155)))),1))),"",
_xlfn.FLOOR.MATH(1.5*_xlfn.FLOOR.MATH($AZ155*BA155/5)))</f>
        <v>424</v>
      </c>
      <c r="BH155" s="3" cm="1">
        <f t="array" aca="1" ref="BH155" ca="1">IF(NOT(ISNUMBER(INDEX($A:$A, LOOKUP(2, 1 / ($A$1:INDIRECT("$A$"&amp;ROW($A155)) &lt;&gt; ""),ROW($A$1:INDIRECT("$A$"&amp;ROW($A155)))), 1))), "",
_xlfn.FLOOR.MATH($BG155/IF(OR(INDIRECT("$C$"&amp;LOOKUP(2, 1 / ($AY$1:INDIRECT("$AY$"&amp;ROW($AY155)-1) &lt;&gt; ""),ROW($AY$1:INDIRECT("$AY$"&amp;ROW($AY155)-1))))="Multi",
INDIRECT("$C$"&amp;LOOKUP(2, 1 / ($AY$1:INDIRECT("$AY$"&amp;ROW($AY155)-1) &lt;&gt; ""),ROW($AY$1:INDIRECT("$AY$"&amp;ROW($AY155)-1))))="Double"),2,1)))</f>
        <v>424</v>
      </c>
      <c r="BI155" s="3" cm="1">
        <f t="array" aca="1" ref="BI155" ca="1">IF(NOT(ISNUMBER(INDEX($A:$A,LOOKUP(2,1/($A$1:INDIRECT("$A$"&amp;ROW($A155))&lt;&gt;""),ROW($A$1:INDIRECT("$A$"&amp;ROW($A155)))),1))),"",
VLOOKUP($BC155,GameFreakSQRT!$A$1:$B$200,2,FALSE))</f>
        <v>31194</v>
      </c>
      <c r="BJ155" s="3" cm="1">
        <f t="array" aca="1" ref="BJ155" ca="1">IF(NOT(ISNUMBER(INDEX($A:$A,LOOKUP(2,1/($A$1:INDIRECT("$A$"&amp;ROW($A155))&lt;&gt;""),ROW($A$1:INDIRECT("$A$"&amp;ROW($A155)))),1))),"",
VLOOKUP($BD155,GameFreakSQRT!$A$1:$B$200,2,FALSE))</f>
        <v>32511</v>
      </c>
      <c r="BK155" s="3" cm="1">
        <f t="array" aca="1" ref="BK155" ca="1">IF(NOT(ISNUMBER(INDEX($A:$A,LOOKUP(2,1/($A$1:INDIRECT("$A$"&amp;ROW($A155))&lt;&gt;""),ROW($A$1:INDIRECT("$A$"&amp;ROW($A155)))),1))),"",
_xlfn.FLOOR.MATH((($BI155*$BE155)*$BH155)/($BJ155*$BF155))+1)</f>
        <v>345</v>
      </c>
      <c r="BL155" s="3" cm="1">
        <f t="array" aca="1" ref="BL155" ca="1">IF(NOT(ISNUMBER(INDEX($A:$A,LOOKUP(2,1/($A$1:INDIRECT("$A$"&amp;ROW($A155))&lt;&gt;""),ROW($A$1:INDIRECT("$A$"&amp;ROW($A155)))),1))),"",
_xlfn.FLOOR.MATH($BK155*IF(NOT(INDIRECT("$Z$"&amp;LOOKUP(2, 1 / ($AY$1:INDIRECT("$AY$"&amp;ROW($AY155)-1) &lt;&gt; ""),ROW($AY$1:INDIRECT("$AY$"&amp;ROW($AY155)-1))))=""),1.5,1)))</f>
        <v>345</v>
      </c>
      <c r="BM155" s="3" cm="1">
        <f t="array" aca="1" ref="BM155" ca="1">IF(NOT(ISNUMBER(INDEX($A:$A, LOOKUP(2, 1 / ($A$1:INDIRECT("$A$"&amp;ROW($A155)) &lt;&gt; ""),ROW($A$1:INDIRECT("$A$"&amp;ROW($A155)))), 1))), "",
INDIRECT("$Y$"&amp;LOOKUP(2, 1 / ($AY$1:INDIRECT("$AY$"&amp;ROW($AY155)-1) &lt;&gt; ""),ROW($AY$1:INDIRECT("$AY$"&amp;ROW($AY155)-1)))))</f>
        <v>345</v>
      </c>
      <c r="BN155" s="3" t="b">
        <f t="shared" ca="1" si="16"/>
        <v>1</v>
      </c>
      <c r="CT155" s="3" cm="1">
        <f t="array" aca="1" ref="CT155" ca="1">IF(NOT(ISNUMBER(INDEX($A:$A, LOOKUP(2, 1 / ($A$1:INDIRECT("$A$"&amp;ROW($A155)) &lt;&gt; ""),ROW($A$1:INDIRECT("$A$"&amp;ROW($A155)))), 1))), "",
$AY155-INDEX($AY:$AY, LOOKUP(2, 1 / ($AY$1:INDIRECT("$AV$"&amp;ROW($AY155)-1) &lt;&gt; ""),ROW($AY$1:INDIRECT("$AV$"&amp;ROW($AY155)-1))), 1))</f>
        <v>21629</v>
      </c>
      <c r="CU155" s="3" cm="1">
        <f t="array" aca="1" ref="CU155" ca="1">IF(NOT(ISNUMBER(INDEX($A:$A, LOOKUP(2, 1 / ($A$1:INDIRECT("$A$"&amp;ROW($A155)) &lt;&gt; ""),ROW($A$1:INDIRECT("$A$"&amp;ROW($A155)))), 1))), "",
INDEX($Y:$Y, LOOKUP(2, 1 / ($Y$1:INDIRECT("$Y$"&amp;ROW($Y155)-1) &lt;&gt; ""),ROW($Y$1:INDIRECT("$Y$"&amp;ROW($Y155)-1))), 1))</f>
        <v>345</v>
      </c>
      <c r="CV155" s="1">
        <f ca="1">IFERROR(VLOOKUP($AY155, 'Medium-Slow'!$A$1:$B$101, 2, TRUE),"")</f>
        <v>29</v>
      </c>
    </row>
    <row r="156" spans="1:100" x14ac:dyDescent="0.45">
      <c r="A156" s="56">
        <v>38</v>
      </c>
      <c r="B156" s="56" t="s">
        <v>351</v>
      </c>
      <c r="C156" s="56" t="s">
        <v>46</v>
      </c>
      <c r="D156" s="56" t="s">
        <v>344</v>
      </c>
      <c r="E156" s="56" t="s">
        <v>48</v>
      </c>
      <c r="F156" s="56">
        <v>1</v>
      </c>
      <c r="G156" s="2" t="s">
        <v>345</v>
      </c>
      <c r="H156" s="2" t="s">
        <v>77</v>
      </c>
      <c r="I156" s="2">
        <v>25</v>
      </c>
      <c r="J156" s="2" t="s">
        <v>51</v>
      </c>
      <c r="K156" s="2" t="s">
        <v>346</v>
      </c>
      <c r="L156" s="2" t="s">
        <v>53</v>
      </c>
      <c r="M156" s="2" t="s">
        <v>347</v>
      </c>
      <c r="N156" s="2" t="s">
        <v>215</v>
      </c>
      <c r="O156" s="2" t="s">
        <v>348</v>
      </c>
      <c r="P156" s="2" t="s">
        <v>149</v>
      </c>
      <c r="Q156" s="2">
        <v>6</v>
      </c>
      <c r="R156" s="2">
        <f>_xlfn.FLOOR.MATH((((2*VLOOKUP(G156, 'EV and Base'!$A$1:$N$671, 9, FALSE))+$Q156)*$I156)/100)+$I156+10</f>
        <v>64</v>
      </c>
      <c r="S156" s="2">
        <f>_xlfn.FLOOR.MATH((_xlfn.FLOOR.MATH((((2*VLOOKUP($G156, 'EV and Base'!$A$1:$N$671, 10, FALSE))+$Q156)*$I156)/100)+5)*
IF(OR($J156="Lonely", $J156="Brave", $J156="Adamant", $J156="Naughty"), 1.1,
IF(OR($J156="Bold", $J156="Timid", $J156="Modest", $J156="Calm"), 0.9, 1)))</f>
        <v>44</v>
      </c>
      <c r="T156" s="2">
        <f>_xlfn.FLOOR.MATH((_xlfn.FLOOR.MATH((((2*VLOOKUP($G156, 'EV and Base'!$A$1:$N$671, 11, FALSE))+$Q156)*$I156)/100)+5)*
IF(OR($J156="Bold", $J156="Relaxed", $J156="Impish", $J156="Lax"), 1.1,
IF(OR($J156="Lonely", $J156="Hasty", $J156="Mild", $J156="Gentle"), 0.9, 1)))</f>
        <v>39</v>
      </c>
      <c r="U156" s="2">
        <f>_xlfn.FLOOR.MATH((_xlfn.FLOOR.MATH((((2*VLOOKUP($G156, 'EV and Base'!$A$1:$N$671, 12, FALSE))+$Q156)*$I156)/100)+5)*
IF(OR($J156="Modest", $J156="Mild", $J156="Quiet", $J156="Rash"), 1.1,
IF(OR($J156="Adamant", $J156="Impish", $J156="Jolly", $J156="Careful"), 0.9, 1)))</f>
        <v>44</v>
      </c>
      <c r="V156" s="2">
        <f>_xlfn.FLOOR.MATH((_xlfn.FLOOR.MATH((((2*VLOOKUP($G156, 'EV and Base'!$A$1:$N$671, 13, FALSE))+$Q156)*$I156)/100)+5)*
IF(OR($J156="Calm", $J156="Gentle", $J156="Sassy", $J156="Careful"), 1.1,
IF(OR($J156="Naughty", $J156="Lax", $J156="Naive", $J156="Rash"), 0.9, 1)))</f>
        <v>32</v>
      </c>
      <c r="W156" s="2">
        <f>_xlfn.FLOOR.MATH((_xlfn.FLOOR.MATH((((2*VLOOKUP($G156, 'EV and Base'!$A$1:$N$671, 14, FALSE))+$Q156)*$I156)/100)+5)*
IF(OR($J156="Timid", $J156="Hasty", $J156="Jolly", $J156="Naive"), 1.1,
IF(OR($J156="Brave", $J156="Relaxed", $J156="Quiet", $J156="Sassy"), 0.9, 1)))</f>
        <v>58</v>
      </c>
      <c r="X156" s="56">
        <v>4000</v>
      </c>
      <c r="Y156" s="1">
        <v>921</v>
      </c>
      <c r="AA156" s="23" t="str" cm="1">
        <f t="array" aca="1" ref="AA156" ca="1">IF(NOT(ISNUMBER(INDEX($A:$A,LOOKUP(2,1/($A$1:INDIRECT("$A$"&amp;ROW($A156))&lt;&gt;""),ROW($A$1:INDIRECT("$A$"&amp;ROW($A156)))),1))),"",
IF(NOT(ISNUMBER($A156)),$AA155,
IF($AB156&lt;16,"Lillipup",
IF($AB156&lt;32,"Herdier",
"Stoutland"))))</f>
        <v>Herdier</v>
      </c>
      <c r="AB156" s="25" cm="1">
        <f t="array" aca="1" ref="AB156" ca="1">IF(NOT(ISNUMBER(INDEX($A:$A, LOOKUP(2, 1 / ($A$1:INDIRECT("$A$"&amp;ROW($A156)) &lt;&gt; ""),ROW($A$1:INDIRECT("$A$"&amp;ROW($A156)))), 1))), "",
VLOOKUP($AY156,'Medium-Slow'!$A$1:$B$101,2,TRUE))</f>
        <v>30</v>
      </c>
      <c r="AC156" s="23" cm="1">
        <f t="array" aca="1" ref="AC156" ca="1">IF(NOT(ISNUMBER(INDEX($A:$A, LOOKUP(2, 1 / ($A$1:INDIRECT("$A$"&amp;ROW($A156)) &lt;&gt; ""),ROW($A$1:INDIRECT("$A$"&amp;ROW($A156)))), 1))), "",
INDEX($AC:$AC, LOOKUP(2, 1 / ($AC$1:INDIRECT("$AC$"&amp;ROW($AC156)-1) &lt;&gt; ""),ROW($AC$1:INDIRECT("$AC$"&amp;ROW($AC156)-1))), 1)+
IF(INDEX($AC:$AC, LOOKUP(2, 1 / ($AC$1:INDIRECT("$AC$"&amp;ROW($AC156)-1) &lt;&gt; ""),ROW($AC$1:INDIRECT("$AC$"&amp;ROW($AC156)-1))), 1)+
INDEX($AD:$AD, LOOKUP(2, 1 / ($AD$1:INDIRECT("$AD$"&amp;ROW($AD156)-1) &lt;&gt; ""),ROW($AD$1:INDIRECT("$AD$"&amp;ROW($AD156)-1))), 1)+
INDEX($AE:$AE, LOOKUP(2, 1 / ($AE$1:INDIRECT("$AE$"&amp;ROW($AE156)-1) &lt;&gt; ""),ROW($AE$1:INDIRECT("$AE$"&amp;ROW($AD156)-1))), 1)+
INDEX($AE:$AF, LOOKUP(2, 1 / ($AF$1:INDIRECT("$AF$"&amp;ROW($AF156)-1) &lt;&gt; ""),ROW($AF$1:INDIRECT("$AF$"&amp;ROW($AD156)-1))), 1)+
INDEX($AG:$AG, LOOKUP(2, 1 / ($AG$1:INDIRECT("$AG$"&amp;ROW($AG156)-1) &lt;&gt; ""),ROW($AG$1:INDIRECT("$AG$"&amp;ROW($AD156)-1))), 1)+
INDEX($AH:$AH, LOOKUP(2, 1 / ($AH$1:INDIRECT("$AH$"&amp;ROW($AH156)-1) &lt;&gt; ""),ROW($AH$1:INDIRECT("$AH$"&amp;ROW($AD156)-1))), 1)&gt;=510,0,
IF(INDEX($AC:$AC, LOOKUP(2, 1 / ($AC$1:INDIRECT("$AC$"&amp;ROW($AC156)-1) &lt;&gt; ""),ROW($AC$1:INDIRECT("$AC$"&amp;ROW($AC156)-1))), 1)&gt;=255,0,
VLOOKUP(INDIRECT("$G$"&amp;LOOKUP(2, 1 / ($AC$1:INDIRECT("$AC$"&amp;ROW($AC156)-1) &lt;&gt; ""),ROW($AC$1:INDIRECT("$AC$"&amp;ROW($AC156)-1)))), 'EV and Base'!$A$1:$N$671, 3, FALSE))))</f>
        <v>3</v>
      </c>
      <c r="AD156" s="2" cm="1">
        <f t="array" aca="1" ref="AD156" ca="1">IF(NOT(ISNUMBER(INDEX($A:$A, LOOKUP(2, 1 / ($A$1:INDIRECT("$A$"&amp;ROW($A156)) &lt;&gt; ""),ROW($A$1:INDIRECT("$A$"&amp;ROW($A156)))), 1))), "",
INDEX($AD:$AD, LOOKUP(2, 1 / ($AD$1:INDIRECT("$AD$"&amp;ROW($AD156)-1) &lt;&gt; ""),ROW($AD$1:INDIRECT("$AD$"&amp;ROW($AD156)-1))), 1)+
IF(INDEX($AC:$AC, LOOKUP(2, 1 / ($AC$1:INDIRECT("$AC$"&amp;ROW($AC156)-1) &lt;&gt; ""),ROW($AC$1:INDIRECT("$AC$"&amp;ROW($AC156)-1))), 1)+
INDEX($AD:$AD, LOOKUP(2, 1 / ($AD$1:INDIRECT("$AD$"&amp;ROW($AD156)-1) &lt;&gt; ""),ROW($AD$1:INDIRECT("$AD$"&amp;ROW($AD156)-1))), 1)+
INDEX($AE:$AE, LOOKUP(2, 1 / ($AE$1:INDIRECT("$AE$"&amp;ROW($AE156)-1) &lt;&gt; ""),ROW($AE$1:INDIRECT("$AE$"&amp;ROW($AD156)-1))), 1)+
INDEX($AE:$AF, LOOKUP(2, 1 / ($AF$1:INDIRECT("$AF$"&amp;ROW($AF156)-1) &lt;&gt; ""),ROW($AF$1:INDIRECT("$AF$"&amp;ROW($AD156)-1))), 1)+
INDEX($AG:$AG, LOOKUP(2, 1 / ($AG$1:INDIRECT("$AG$"&amp;ROW($AG156)-1) &lt;&gt; ""),ROW($AG$1:INDIRECT("$AG$"&amp;ROW($AD156)-1))), 1)+
INDEX($AH:$AH, LOOKUP(2, 1 / ($AH$1:INDIRECT("$AH$"&amp;ROW($AH156)-1) &lt;&gt; ""),ROW($AH$1:INDIRECT("$AH$"&amp;ROW($AD156)-1))), 1)&gt;=510,0,
IF(INDEX($AD:$AD, LOOKUP(2, 1 / ($AD$1:INDIRECT("$AD$"&amp;ROW($AD156)-1) &lt;&gt; ""),ROW($AD$1:INDIRECT("$AD$"&amp;ROW($AD156)-1))), 1)&gt;=255,0,
VLOOKUP(INDIRECT("$G$"&amp;LOOKUP(2, 1 / ($AD$1:INDIRECT("$AD$"&amp;ROW($AD156)-1) &lt;&gt; ""),ROW($AD$1:INDIRECT("$AD$"&amp;ROW($AD156)-1)))), 'EV and Base'!$A$1:$N$671, 4, FALSE))))</f>
        <v>39</v>
      </c>
      <c r="AE156" s="2" cm="1">
        <f t="array" aca="1" ref="AE156" ca="1">IF(NOT(ISNUMBER(INDEX($A:$A,LOOKUP(2,1/($A$1:INDIRECT("$A$"&amp;ROW($A156))&lt;&gt;""),ROW($A$1:INDIRECT("$A$"&amp;ROW($A156)))),1))),"",
INDEX($AE:$AE,LOOKUP(2,1/($AE$1:INDIRECT("$AE$"&amp;ROW($AE156)-1)&lt;&gt;""),ROW($AE$1:INDIRECT("$AE$"&amp;ROW($AE156)-1))),1)+
IF(INDEX($AC:$AC,LOOKUP(2,1/($AC$1:INDIRECT("$AC$"&amp;ROW($AC156)-1)&lt;&gt;""),ROW($AC$1:INDIRECT("$AC$"&amp;ROW($AC156)-1))),1)+
INDEX($AD:$AD,LOOKUP(2,1/($AD$1:INDIRECT("$AD$"&amp;ROW($AD156)-1)&lt;&gt;""),ROW($AD$1:INDIRECT("$AD$"&amp;ROW($AD156)-1))),1)+
INDEX($AE:$AE,LOOKUP(2,1/($AE$1:INDIRECT("$AE$"&amp;ROW($AE156)-1)&lt;&gt;""),ROW($AE$1:INDIRECT("$AE$"&amp;ROW($AD156)-1))),1)+
INDEX($AE:$AF,LOOKUP(2,1/($AF$1:INDIRECT("$AF$"&amp;ROW($AF156)-1)&lt;&gt;""),ROW($AF$1:INDIRECT("$AF$"&amp;ROW($AD156)-1))),1)+
INDEX($AG:$AG,LOOKUP(2,1/($AG$1:INDIRECT("$AG$"&amp;ROW($AG156)-1)&lt;&gt;""),ROW($AG$1:INDIRECT("$AG$"&amp;ROW($AD156)-1))),1)+
INDEX($AH:$AH,LOOKUP(2,1/($AH$1:INDIRECT("$AH$"&amp;ROW($AH156)-1)&lt;&gt;""),ROW($AH$1:INDIRECT("$AH$"&amp;ROW($AD156)-1))),1)&gt;=510,0,
IF(INDEX($AE:$AE,LOOKUP(2,1/($AE$1:INDIRECT("$AE$"&amp;ROW($AE156)-1)&lt;&gt;""),ROW($AE$1:INDIRECT("$AE$"&amp;ROW($AE156)-1))),1)&gt;=255,0,
VLOOKUP(INDIRECT("$G$"&amp;LOOKUP(2,1/($AE$1:INDIRECT("$AE$"&amp;ROW($AE156)-1)&lt;&gt;""),ROW($AE$1:INDIRECT("$AE$"&amp;ROW($AE156)-1)))),'EV and Base'!$A$1:$N$671,5,FALSE))))</f>
        <v>7</v>
      </c>
      <c r="AF156" s="2" cm="1">
        <f t="array" aca="1" ref="AF156" ca="1">IF(NOT(ISNUMBER(INDEX($A:$A, LOOKUP(2, 1 / ($A$1:INDIRECT("$A$"&amp;ROW($A156)) &lt;&gt; ""),ROW($A$1:INDIRECT("$A$"&amp;ROW($A156)))), 1))), "",
INDEX($AF:$AF, LOOKUP(2, 1 / ($AF$1:INDIRECT("$AF$"&amp;ROW($AF156)-1) &lt;&gt; ""),ROW($AF$1:INDIRECT("$AF$"&amp;ROW($AF156)-1))), 1)+
IF(INDEX($AC:$AC, LOOKUP(2, 1 / ($AC$1:INDIRECT("$AC$"&amp;ROW($AC156)-1) &lt;&gt; ""),ROW($AC$1:INDIRECT("$AC$"&amp;ROW($AC156)-1))), 1)+
INDEX($AD:$AD, LOOKUP(2, 1 / ($AD$1:INDIRECT("$AD$"&amp;ROW($AD156)-1) &lt;&gt; ""),ROW($AD$1:INDIRECT("$AD$"&amp;ROW($AD156)-1))), 1)+
INDEX($AE:$AE, LOOKUP(2, 1 / ($AE$1:INDIRECT("$AE$"&amp;ROW($AE156)-1) &lt;&gt; ""),ROW($AE$1:INDIRECT("$AE$"&amp;ROW($AD156)-1))), 1)+
INDEX($AE:$AF, LOOKUP(2, 1 / ($AF$1:INDIRECT("$AF$"&amp;ROW($AF156)-1) &lt;&gt; ""),ROW($AF$1:INDIRECT("$AF$"&amp;ROW($AD156)-1))), 1)+
INDEX($AG:$AG, LOOKUP(2, 1 / ($AG$1:INDIRECT("$AG$"&amp;ROW($AG156)-1) &lt;&gt; ""),ROW($AG$1:INDIRECT("$AG$"&amp;ROW($AD156)-1))), 1)+
INDEX($AH:$AH, LOOKUP(2, 1 / ($AH$1:INDIRECT("$AH$"&amp;ROW($AH156)-1) &lt;&gt; ""),ROW($AH$1:INDIRECT("$AH$"&amp;ROW($AD156)-1))), 1)&gt;=510,0,
IF(INDEX($AF:$AF, LOOKUP(2, 1 / ($AF$1:INDIRECT("$AF$"&amp;ROW($AF156)-1) &lt;&gt; ""),ROW($AF$1:INDIRECT("$AF$"&amp;ROW($AF156)-1))), 1)&gt;=255,0,
VLOOKUP(INDIRECT("$G$"&amp;LOOKUP(2, 1 / ($AF$1:INDIRECT("$AF$"&amp;ROW($AF156)-1) &lt;&gt; ""),ROW($AF$1:INDIRECT("$AF$"&amp;ROW($AF156)-1)))), 'EV and Base'!$A$1:$N$671, 6, FALSE))))</f>
        <v>5</v>
      </c>
      <c r="AG156" s="2" cm="1">
        <f t="array" aca="1" ref="AG156" ca="1">IF(NOT(ISNUMBER(INDEX($A:$A, LOOKUP(2, 1 / ($A$1:INDIRECT("$A$"&amp;ROW($A156)) &lt;&gt; ""),ROW($A$1:INDIRECT("$A$"&amp;ROW($A156)))), 1))), "",
INDEX($AG:$AG, LOOKUP(2, 1 / ($AG$1:INDIRECT("$AG$"&amp;ROW($AG156)-1) &lt;&gt; ""),ROW($AG$1:INDIRECT("$AG$"&amp;ROW($AG156)-1))), 1)+
IF(INDEX($AC:$AC, LOOKUP(2, 1 / ($AC$1:INDIRECT("$AC$"&amp;ROW($AC156)-1) &lt;&gt; ""),ROW($AC$1:INDIRECT("$AC$"&amp;ROW($AC156)-1))), 1)+
INDEX($AD:$AD, LOOKUP(2, 1 / ($AD$1:INDIRECT("$AD$"&amp;ROW($AD156)-1) &lt;&gt; ""),ROW($AD$1:INDIRECT("$AD$"&amp;ROW($AD156)-1))), 1)+
INDEX($AE:$AE, LOOKUP(2, 1 / ($AE$1:INDIRECT("$AE$"&amp;ROW($AE156)-1) &lt;&gt; ""),ROW($AE$1:INDIRECT("$AE$"&amp;ROW($AD156)-1))), 1)+
INDEX($AE:$AF, LOOKUP(2, 1 / ($AF$1:INDIRECT("$AF$"&amp;ROW($AF156)-1) &lt;&gt; ""),ROW($AF$1:INDIRECT("$AF$"&amp;ROW($AD156)-1))), 1)+
INDEX($AG:$AG, LOOKUP(2, 1 / ($AG$1:INDIRECT("$AG$"&amp;ROW($AG156)-1) &lt;&gt; ""),ROW($AG$1:INDIRECT("$AG$"&amp;ROW($AD156)-1))), 1)+
INDEX($AH:$AH, LOOKUP(2, 1 / ($AH$1:INDIRECT("$AH$"&amp;ROW($AH156)-1) &lt;&gt; ""),ROW($AH$1:INDIRECT("$AH$"&amp;ROW($AD156)-1))), 1)&gt;=510,0,
IF(INDEX($AG:$AG, LOOKUP(2, 1 / ($AG$1:INDIRECT("$AG$"&amp;ROW($AG156)-1) &lt;&gt; ""),ROW($AG$1:INDIRECT("$AG$"&amp;ROW($AG156)-1))), 1)&gt;=255,0,
VLOOKUP(INDIRECT("$G$"&amp;LOOKUP(2, 1 / ($AG$1:INDIRECT("$AG$"&amp;ROW($AG156)-1) &lt;&gt; ""),ROW($AG$1:INDIRECT("$AG$"&amp;ROW($AG156)-1)))), 'EV and Base'!$A$1:$N$671, 7, FALSE))))</f>
        <v>0</v>
      </c>
      <c r="AH156" s="24" cm="1">
        <f t="array" aca="1" ref="AH156" ca="1">IF(NOT(ISNUMBER(INDEX($A:$A,LOOKUP(2,1/($A$1:INDIRECT("$A$"&amp;ROW($A156))&lt;&gt;""),ROW($A$1:INDIRECT("$A$"&amp;ROW($A156)))),1))),"",
INDEX($AH:$AH,LOOKUP(2,1/($AH$1:INDIRECT("$AH$"&amp;ROW($AH156)-1)&lt;&gt;""),ROW($AH$1:INDIRECT("$AH$"&amp;ROW($AH156)-1))),1)+
IF(INDEX($AC:$AC,LOOKUP(2,1/($AC$1:INDIRECT("$AC$"&amp;ROW($AC156)-1)&lt;&gt;""),ROW($AC$1:INDIRECT("$AC$"&amp;ROW($AC156)-1))),1)+
INDEX($AD:$AD,LOOKUP(2,1/($AD$1:INDIRECT("$AD$"&amp;ROW($AD156)-1)&lt;&gt;""),ROW($AD$1:INDIRECT("$AD$"&amp;ROW($AD156)-1))),1)+
INDEX($AE:$AE,LOOKUP(2,1/($AE$1:INDIRECT("$AE$"&amp;ROW($AE156)-1)&lt;&gt;""),ROW($AE$1:INDIRECT("$AE$"&amp;ROW($AD156)-1))),1)+
INDEX($AE:$AF,LOOKUP(2,1/($AF$1:INDIRECT("$AF$"&amp;ROW($AF156)-1)&lt;&gt;""),ROW($AF$1:INDIRECT("$AF$"&amp;ROW($AD156)-1))),1)+
INDEX($AG:$AG,LOOKUP(2,1/($AG$1:INDIRECT("$AG$"&amp;ROW($AG156)-1)&lt;&gt;""),ROW($AG$1:INDIRECT("$AG$"&amp;ROW($AD156)-1))),1)+
INDEX($AH:$AH,LOOKUP(2,1/($AH$1:INDIRECT("$AH$"&amp;ROW($AH156)-1)&lt;&gt;""),ROW($AH$1:INDIRECT("$AH$"&amp;ROW($AD156)-1))),1)&gt;=510,0,
IF(INDEX($AH:$AH,LOOKUP(2,1/($AH$1:INDIRECT("$AH$"&amp;ROW($AH156)-1)&lt;&gt;""),ROW($AH$1:INDIRECT("$AH$"&amp;ROW($AH156)-1))),1)&gt;=255,0,
VLOOKUP(INDIRECT("$G$"&amp;LOOKUP(2,1/($AH$1:INDIRECT("$AH$"&amp;ROW($AH156)-1)&lt;&gt;""),ROW($AH$1:INDIRECT("$AH$"&amp;ROW($AH156)-1)))),'EV and Base'!$A$1:$N$671,8,FALSE))))</f>
        <v>24</v>
      </c>
      <c r="AI156" s="29" cm="1">
        <f t="array" aca="1" ref="AI156" ca="1">IF(NOT(ISNUMBER(INDEX($A:$A,LOOKUP(2,1/($A$1:INDIRECT("$A$"&amp;ROW($A156))&lt;&gt;""),ROW($A$1:INDIRECT("$A$"&amp;ROW($A156)))),1))),"",
ROUNDDOWN((((2*VLOOKUP($AA156,'EV and Base'!$A$1:$N$671,9,FALSE))+31+ROUNDDOWN($AC156/4,0))*$AB156)/100,0)+$AB156+10)</f>
        <v>88</v>
      </c>
      <c r="AJ156" s="21" cm="1">
        <f t="array" aca="1" ref="AJ156" ca="1">IF(NOT(ISNUMBER(INDEX($A:$A, LOOKUP(2, 1 / ($A$1:INDIRECT("$A$"&amp;ROW($A156)) &lt;&gt; ""),ROW($A$1:INDIRECT("$A$"&amp;ROW($A156)))), 1))), "",
ROUNDDOWN((ROUNDDOWN((((2*VLOOKUP($AA156, 'EV and Base'!$A$1:$N$671, 10, FALSE))+31+ROUNDDOWN($AD156/4, 0))*$AB156)/100, 0)+5)*1.1, 0))</f>
        <v>71</v>
      </c>
      <c r="AK156" s="21" t="str" cm="1">
        <f t="array" aca="1" ref="AK156" ca="1">IF(NOT(ISNUMBER(INDEX($A:$A, LOOKUP(2, 1 / ($A$1:INDIRECT("$A$"&amp;ROW($A156)) &lt;&gt; ""),ROW($A$1:INDIRECT("$A$"&amp;ROW($A156)))), 1))), "",
ROUNDDOWN((ROUNDDOWN((((2*VLOOKUP($AA156, 'EV and Base'!$A$1:$N$671, 11, FALSE))+30+ROUNDDOWN($AE156/4, 0))*$AB156)/100, 0)+5), 0)
&amp;"-"&amp;
ROUNDDOWN((ROUNDDOWN((((2*VLOOKUP($AA156, 'EV and Base'!$A$1:$N$671, 11, FALSE))+31+ROUNDDOWN($AE156/4, 0))*$AB156)/100, 0)+5), 0))</f>
        <v>53-53</v>
      </c>
      <c r="AL156" s="21" t="str" cm="1">
        <f t="array" aca="1" ref="AL156" ca="1">IF(NOT(ISNUMBER(INDEX($A:$A, LOOKUP(2, 1 / ($A$1:INDIRECT("$A$"&amp;ROW($A156)) &lt;&gt; ""),ROW($A$1:INDIRECT("$A$"&amp;ROW($A156)))), 1))), "",
ROUNDDOWN((ROUNDDOWN((((2*VLOOKUP($AA156, 'EV and Base'!$A$1:$N$671, 12, FALSE))+0+ROUNDDOWN($AF156/4, 0))*$AB156)/100, 0)+5)*0.9, 0)
&amp;"-"&amp;
ROUNDDOWN((ROUNDDOWN((((2*VLOOKUP($AA156, 'EV and Base'!$A$1:$N$671, 12, FALSE))+31+ROUNDDOWN($AF156/4, 0))*$AB156)/100, 0)+5)*0.9, 0))</f>
        <v>23-31</v>
      </c>
      <c r="AM156" s="21" t="str" cm="1">
        <f t="array" aca="1" ref="AM156" ca="1">IF(NOT(ISNUMBER(INDEX($A:$A, LOOKUP(2, 1 / ($A$1:INDIRECT("$A$"&amp;ROW($A156)) &lt;&gt; ""),ROW($A$1:INDIRECT("$A$"&amp;ROW($A156)))), 1))), "",
ROUNDDOWN((ROUNDDOWN((((2*VLOOKUP($AA156, 'EV and Base'!$A$1:$N$671, 13, FALSE))+30+ROUNDDOWN($AG156/4, 0))*$AB156)/100, 0)+5), 0)
&amp;"-"&amp;
ROUNDDOWN((ROUNDDOWN((((2*VLOOKUP($AA156, 'EV and Base'!$A$1:$N$671, 13, FALSE))+31+ROUNDDOWN($AG156/4, 0))*$AB156)/100, 0)+5), 0))</f>
        <v>53-53</v>
      </c>
      <c r="AN156" s="25" cm="1">
        <f t="array" aca="1" ref="AN156" ca="1">IF(NOT(ISNUMBER(INDEX($A:$A, LOOKUP(2, 1 / ($A$1:INDIRECT("$A$"&amp;ROW($A156)) &lt;&gt; ""),ROW($A$1:INDIRECT("$A$"&amp;ROW($A156)))), 1))), "",
ROUNDDOWN((ROUNDDOWN((((2*VLOOKUP($AA156, 'EV and Base'!$A$1:$N$671, 14, FALSE))+31+ROUNDDOWN($AH156/4, 0))*$AB156)/100, 0)+5), 0))</f>
        <v>52</v>
      </c>
      <c r="AO156" s="23" cm="1">
        <f t="array" aca="1" ref="AO156" ca="1">IF(NOT(ISNUMBER(INDEX($A:$A, LOOKUP(2, 1 / ($A$1:INDIRECT("$A$"&amp;ROW($A156)) &lt;&gt; ""),ROW($A$1:INDIRECT("$A$"&amp;ROW($A156)))), 1))), "",
ROUNDDOWN((((2*VLOOKUP($AA156, 'EV and Base'!$A$1:$N$671, 9, FALSE))+31+ROUNDDOWN($AC156/4, 0))*$AB156)/100, 0)+$AB156+10)</f>
        <v>88</v>
      </c>
      <c r="AP156" s="2" cm="1">
        <f t="array" aca="1" ref="AP156" ca="1">IF(NOT(ISNUMBER(INDEX($A:$A, LOOKUP(2, 1 / ($A$1:INDIRECT("$A$"&amp;ROW($A156)) &lt;&gt; ""),ROW($A$1:INDIRECT("$A$"&amp;ROW($A156)))), 1))), "",
ROUNDDOWN((ROUNDDOWN((((2*VLOOKUP($AA156, 'EV and Base'!$A$1:$N$671, 10, FALSE))+31+ROUNDDOWN($AD156/4, 0))*$AB156)/100, 0)+5)*1.1, 0))</f>
        <v>71</v>
      </c>
      <c r="AQ156" s="2" cm="1">
        <f t="array" aca="1" ref="AQ156" ca="1">IF(NOT(ISNUMBER(INDEX($A:$A, LOOKUP(2, 1 / ($A$1:INDIRECT("$A$"&amp;ROW($A156)) &lt;&gt; ""),ROW($A$1:INDIRECT("$A$"&amp;ROW($A156)))), 1))), "",
ROUNDDOWN((ROUNDDOWN((((2*VLOOKUP($AA156, 'EV and Base'!$A$1:$N$671, 11, FALSE))+$AV$2+ROUNDDOWN($AE156/4, 0))*$AB156)/100, 0)+5), 0))</f>
        <v>53</v>
      </c>
      <c r="AR156" s="22" cm="1">
        <f t="array" aca="1" ref="AR156" ca="1">IF(NOT(ISNUMBER(INDEX($A:$A, LOOKUP(2, 1 / ($A$1:INDIRECT("$A$"&amp;ROW($A156)) &lt;&gt; ""),ROW($A$1:INDIRECT("$A$"&amp;ROW($A156)))), 1))), "",
ROUNDDOWN((ROUNDDOWN((((2*VLOOKUP($AA156, 'EV and Base'!$A$1:$N$671, 12, FALSE))+$AW$2+ROUNDDOWN($AF156/4, 0))*$AB156)/100, 0)+5)*0.9, 0))</f>
        <v>27</v>
      </c>
      <c r="AS156" s="2" cm="1">
        <f t="array" aca="1" ref="AS156" ca="1">IF(NOT(ISNUMBER(INDEX($A:$A, LOOKUP(2, 1 / ($A$1:INDIRECT("$A$"&amp;ROW($A156)) &lt;&gt; ""),ROW($A$1:INDIRECT("$A$"&amp;ROW($A156)))), 1))), "",
ROUNDDOWN((ROUNDDOWN((((2*VLOOKUP($AA156, 'EV and Base'!$A$1:$N$671, 13, FALSE))+$AX$2+ROUNDDOWN($AG156/4, 0))*$AB156)/100, 0)+5), 0))</f>
        <v>53</v>
      </c>
      <c r="AT156" s="24" cm="1">
        <f t="array" aca="1" ref="AT156" ca="1">IF(NOT(ISNUMBER(INDEX($A:$A, LOOKUP(2, 1 / ($A$1:INDIRECT("$A$"&amp;ROW($A156)) &lt;&gt; ""),ROW($A$1:INDIRECT("$A$"&amp;ROW($A156)))), 1))), "",
ROUNDDOWN((ROUNDDOWN((((2*VLOOKUP($AA156, 'EV and Base'!$A$1:$N$671, 14, FALSE))+31+ROUNDDOWN($AH156/4, 0))*$AB156)/100, 0)+5), 0))</f>
        <v>52</v>
      </c>
      <c r="AU156" s="28">
        <v>183</v>
      </c>
      <c r="AY156" cm="1">
        <f t="array" aca="1" ref="AY156" ca="1">IF(NOT(ISNUMBER(INDEX($A:$A,LOOKUP(2,1/($A$1:INDIRECT("$A$"&amp;ROW($A156))&lt;&gt;""),ROW($A$1:INDIRECT("$A$"&amp;ROW($A156)))),1))),"",
INDEX($AY:$AY,LOOKUP(2,1/($AY$1:INDIRECT("$AY$"&amp;ROW($AY156)-1)&lt;&gt;""),ROW($AY$1:INDIRECT("$AY$"&amp;ROW($AY156)-1))),1)+$BL156)</f>
        <v>21974</v>
      </c>
      <c r="AZ156" s="3" cm="1">
        <f t="array" aca="1" ref="AZ156" ca="1">IF(NOT(ISNUMBER(INDEX($A:$A, LOOKUP(2, 1 / ($A$1:INDIRECT("$A$"&amp;ROW($A156)) &lt;&gt; ""),ROW($A$1:INDIRECT("$A$"&amp;ROW($A156)))), 1))), "",
VLOOKUP(INDIRECT("$G$"&amp;LOOKUP(2, 1 / ($AY$1:INDIRECT("$AY$"&amp;ROW($AY156)-1) &lt;&gt; ""),ROW($AY$1:INDIRECT("$AY$"&amp;ROW($AY156)-1)))),'EV and Base'!A151:N821,2,FALSE))</f>
        <v>59</v>
      </c>
      <c r="BA156" s="3" cm="1">
        <f t="array" aca="1" ref="BA156" ca="1">IF(NOT(ISNUMBER(INDEX($A:$A, LOOKUP(2, 1 / ($A$1:INDIRECT("$A$"&amp;ROW($A156)) &lt;&gt; ""),ROW($A$1:INDIRECT("$A$"&amp;ROW($A156)))), 1))), "",
INDIRECT("$I$"&amp;LOOKUP(2, 1 / ($AY$1:INDIRECT("$AY$"&amp;ROW($AY156)-1) &lt;&gt; ""),ROW($AY$1:INDIRECT("$AY$"&amp;ROW($AY156)-1)))))</f>
        <v>24</v>
      </c>
      <c r="BB156" s="1" cm="1">
        <f t="array" aca="1" ref="BB156" ca="1">IF(NOT(ISNUMBER(INDEX($A:$A, LOOKUP(2, 1 / ($A$1:INDIRECT("$A$"&amp;ROW($A156)) &lt;&gt; ""),ROW($A$1:INDIRECT("$A$"&amp;ROW($A156)))), 1))), "",
INDIRECT("$AB$"&amp;LOOKUP(2, 1 / ($AY$1:INDIRECT("$AY$"&amp;ROW($AY156)-1) &lt;&gt; ""),ROW($AY$1:INDIRECT("$AY$"&amp;ROW($AY156)-1)))))</f>
        <v>29</v>
      </c>
      <c r="BC156" s="3" cm="1">
        <f t="array" aca="1" ref="BC156" ca="1">IF(NOT(ISNUMBER(INDEX($A:$A,LOOKUP(2,1/($A$1:INDIRECT("$A$"&amp;ROW($A156))&lt;&gt;""),ROW($A$1:INDIRECT("$A$"&amp;ROW($A156)))),1))),"",
$BA156+$BA156+10)</f>
        <v>58</v>
      </c>
      <c r="BD156" s="3" cm="1">
        <f t="array" aca="1" ref="BD156" ca="1">IF(NOT(ISNUMBER(INDEX($A:$A,LOOKUP(2,1/($A$1:INDIRECT("$A$"&amp;ROW($A156))&lt;&gt;""),ROW($A$1:INDIRECT("$A$"&amp;ROW($A156)))),1))),"",
$BA156+$BB156+10)</f>
        <v>63</v>
      </c>
      <c r="BE156" s="3" cm="1">
        <f t="array" aca="1" ref="BE156" ca="1">IF(NOT(ISNUMBER(INDEX($A:$A,LOOKUP(2,1/($A$1:INDIRECT("$A$"&amp;ROW($A156))&lt;&gt;""),ROW($A$1:INDIRECT("$A$"&amp;ROW($A156)))),1))),"",
$BC156*$BC156)</f>
        <v>3364</v>
      </c>
      <c r="BF156" s="3" cm="1">
        <f t="array" aca="1" ref="BF156" ca="1">IF(NOT(ISNUMBER(INDEX($A:$A,LOOKUP(2,1/($A$1:INDIRECT("$A$"&amp;ROW($A156))&lt;&gt;""),ROW($A$1:INDIRECT("$A$"&amp;ROW($A156)))),1))),"",
$BD156*$BD156)</f>
        <v>3969</v>
      </c>
      <c r="BG156" s="3" cm="1">
        <f t="array" aca="1" ref="BG156" ca="1">IF(NOT(ISNUMBER(INDEX($A:$A,LOOKUP(2,1/($A$1:INDIRECT("$A$"&amp;ROW($A156))&lt;&gt;""),ROW($A$1:INDIRECT("$A$"&amp;ROW($A156)))),1))),"",
_xlfn.FLOOR.MATH(1.5*_xlfn.FLOOR.MATH($AZ156*BA156/5)))</f>
        <v>424</v>
      </c>
      <c r="BH156" s="3" cm="1">
        <f t="array" aca="1" ref="BH156" ca="1">IF(NOT(ISNUMBER(INDEX($A:$A, LOOKUP(2, 1 / ($A$1:INDIRECT("$A$"&amp;ROW($A156)) &lt;&gt; ""),ROW($A$1:INDIRECT("$A$"&amp;ROW($A156)))), 1))), "",
_xlfn.FLOOR.MATH($BG156/IF(OR(INDIRECT("$C$"&amp;LOOKUP(2, 1 / ($AY$1:INDIRECT("$AY$"&amp;ROW($AY156)-1) &lt;&gt; ""),ROW($AY$1:INDIRECT("$AY$"&amp;ROW($AY156)-1))))="Multi",
INDIRECT("$C$"&amp;LOOKUP(2, 1 / ($AY$1:INDIRECT("$AY$"&amp;ROW($AY156)-1) &lt;&gt; ""),ROW($AY$1:INDIRECT("$AY$"&amp;ROW($AY156)-1))))="Double"),2,1)))</f>
        <v>424</v>
      </c>
      <c r="BI156" s="3" cm="1">
        <f t="array" aca="1" ref="BI156" ca="1">IF(NOT(ISNUMBER(INDEX($A:$A,LOOKUP(2,1/($A$1:INDIRECT("$A$"&amp;ROW($A156))&lt;&gt;""),ROW($A$1:INDIRECT("$A$"&amp;ROW($A156)))),1))),"",
VLOOKUP($BC156,GameFreakSQRT!$A$1:$B$200,2,FALSE))</f>
        <v>31194</v>
      </c>
      <c r="BJ156" s="3" cm="1">
        <f t="array" aca="1" ref="BJ156" ca="1">IF(NOT(ISNUMBER(INDEX($A:$A,LOOKUP(2,1/($A$1:INDIRECT("$A$"&amp;ROW($A156))&lt;&gt;""),ROW($A$1:INDIRECT("$A$"&amp;ROW($A156)))),1))),"",
VLOOKUP($BD156,GameFreakSQRT!$A$1:$B$200,2,FALSE))</f>
        <v>32511</v>
      </c>
      <c r="BK156" s="3" cm="1">
        <f t="array" aca="1" ref="BK156" ca="1">IF(NOT(ISNUMBER(INDEX($A:$A,LOOKUP(2,1/($A$1:INDIRECT("$A$"&amp;ROW($A156))&lt;&gt;""),ROW($A$1:INDIRECT("$A$"&amp;ROW($A156)))),1))),"",
_xlfn.FLOOR.MATH((($BI156*$BE156)*$BH156)/($BJ156*$BF156))+1)</f>
        <v>345</v>
      </c>
      <c r="BL156" s="3" cm="1">
        <f t="array" aca="1" ref="BL156" ca="1">IF(NOT(ISNUMBER(INDEX($A:$A,LOOKUP(2,1/($A$1:INDIRECT("$A$"&amp;ROW($A156))&lt;&gt;""),ROW($A$1:INDIRECT("$A$"&amp;ROW($A156)))),1))),"",
_xlfn.FLOOR.MATH($BK156*IF(NOT(INDIRECT("$Z$"&amp;LOOKUP(2, 1 / ($AY$1:INDIRECT("$AY$"&amp;ROW($AY156)-1) &lt;&gt; ""),ROW($AY$1:INDIRECT("$AY$"&amp;ROW($AY156)-1))))=""),1.5,1)))</f>
        <v>345</v>
      </c>
      <c r="BM156" s="3" cm="1">
        <f t="array" aca="1" ref="BM156" ca="1">IF(NOT(ISNUMBER(INDEX($A:$A, LOOKUP(2, 1 / ($A$1:INDIRECT("$A$"&amp;ROW($A156)) &lt;&gt; ""),ROW($A$1:INDIRECT("$A$"&amp;ROW($A156)))), 1))), "",
INDIRECT("$Y$"&amp;LOOKUP(2, 1 / ($AY$1:INDIRECT("$AY$"&amp;ROW($AY156)-1) &lt;&gt; ""),ROW($AY$1:INDIRECT("$AY$"&amp;ROW($AY156)-1)))))</f>
        <v>345</v>
      </c>
      <c r="BN156" s="3" t="b">
        <f t="shared" ca="1" si="16"/>
        <v>1</v>
      </c>
      <c r="CT156" s="3" cm="1">
        <f t="array" aca="1" ref="CT156" ca="1">IF(NOT(ISNUMBER(INDEX($A:$A, LOOKUP(2, 1 / ($A$1:INDIRECT("$A$"&amp;ROW($A156)) &lt;&gt; ""),ROW($A$1:INDIRECT("$A$"&amp;ROW($A156)))), 1))), "",
$AY156-INDEX($AY:$AY, LOOKUP(2, 1 / ($AY$1:INDIRECT("$AV$"&amp;ROW($AY156)-1) &lt;&gt; ""),ROW($AY$1:INDIRECT("$AV$"&amp;ROW($AY156)-1))), 1))</f>
        <v>21974</v>
      </c>
      <c r="CU156" s="3" cm="1">
        <f t="array" aca="1" ref="CU156" ca="1">IF(NOT(ISNUMBER(INDEX($A:$A, LOOKUP(2, 1 / ($A$1:INDIRECT("$A$"&amp;ROW($A156)) &lt;&gt; ""),ROW($A$1:INDIRECT("$A$"&amp;ROW($A156)))), 1))), "",
INDEX($Y:$Y, LOOKUP(2, 1 / ($Y$1:INDIRECT("$Y$"&amp;ROW($Y156)-1) &lt;&gt; ""),ROW($Y$1:INDIRECT("$Y$"&amp;ROW($Y156)-1))), 1))</f>
        <v>345</v>
      </c>
      <c r="CV156" s="1">
        <f ca="1">IFERROR(VLOOKUP($AY156, 'Medium-Slow'!$A$1:$B$101, 2, TRUE),"")</f>
        <v>30</v>
      </c>
    </row>
    <row r="157" spans="1:100" x14ac:dyDescent="0.45">
      <c r="A157" s="69">
        <v>39</v>
      </c>
      <c r="B157" s="69" t="s">
        <v>352</v>
      </c>
      <c r="C157" s="69" t="s">
        <v>46</v>
      </c>
      <c r="D157" s="69" t="s">
        <v>344</v>
      </c>
      <c r="E157" s="69" t="s">
        <v>48</v>
      </c>
      <c r="F157" s="56">
        <v>1</v>
      </c>
      <c r="G157" s="2" t="s">
        <v>345</v>
      </c>
      <c r="H157" s="2" t="s">
        <v>50</v>
      </c>
      <c r="I157" s="2">
        <v>25</v>
      </c>
      <c r="J157" s="2" t="s">
        <v>64</v>
      </c>
      <c r="K157" s="2" t="s">
        <v>346</v>
      </c>
      <c r="L157" s="2" t="s">
        <v>53</v>
      </c>
      <c r="M157" s="2" t="s">
        <v>215</v>
      </c>
      <c r="N157" s="2" t="s">
        <v>147</v>
      </c>
      <c r="O157" s="2" t="s">
        <v>353</v>
      </c>
      <c r="P157" s="2" t="s">
        <v>354</v>
      </c>
      <c r="Q157" s="2">
        <v>12</v>
      </c>
      <c r="R157" s="2">
        <f>_xlfn.FLOOR.MATH((((2*VLOOKUP(G157, 'EV and Base'!$A$1:$N$671, 9, FALSE))+$Q157)*$I157)/100)+$I157+10</f>
        <v>65</v>
      </c>
      <c r="S157" s="2">
        <f>_xlfn.FLOOR.MATH((_xlfn.FLOOR.MATH((((2*VLOOKUP($G157, 'EV and Base'!$A$1:$N$671, 10, FALSE))+$Q157)*$I157)/100)+5)*
IF(OR($J157="Lonely", $J157="Brave", $J157="Adamant", $J157="Naughty"), 1.1,
IF(OR($J157="Bold", $J157="Timid", $J157="Modest", $J157="Calm"), 0.9, 1)))</f>
        <v>40</v>
      </c>
      <c r="T157" s="2">
        <f>_xlfn.FLOOR.MATH((_xlfn.FLOOR.MATH((((2*VLOOKUP($G157, 'EV and Base'!$A$1:$N$671, 11, FALSE))+$Q157)*$I157)/100)+5)*
IF(OR($J157="Bold", $J157="Relaxed", $J157="Impish", $J157="Lax"), 1.1,
IF(OR($J157="Lonely", $J157="Hasty", $J157="Mild", $J157="Gentle"), 0.9, 1)))</f>
        <v>38</v>
      </c>
      <c r="U157" s="2">
        <f>_xlfn.FLOOR.MATH((_xlfn.FLOOR.MATH((((2*VLOOKUP($G157, 'EV and Base'!$A$1:$N$671, 12, FALSE))+$Q157)*$I157)/100)+5)*
IF(OR($J157="Modest", $J157="Mild", $J157="Quiet", $J157="Rash"), 1.1,
IF(OR($J157="Adamant", $J157="Impish", $J157="Jolly", $J157="Careful"), 0.9, 1)))</f>
        <v>45</v>
      </c>
      <c r="V157" s="2">
        <f>_xlfn.FLOOR.MATH((_xlfn.FLOOR.MATH((((2*VLOOKUP($G157, 'EV and Base'!$A$1:$N$671, 13, FALSE))+$Q157)*$I157)/100)+5)*
IF(OR($J157="Calm", $J157="Gentle", $J157="Sassy", $J157="Careful"), 1.1,
IF(OR($J157="Naughty", $J157="Lax", $J157="Naive", $J157="Rash"), 0.9, 1)))</f>
        <v>38</v>
      </c>
      <c r="W157" s="2">
        <f>_xlfn.FLOOR.MATH((_xlfn.FLOOR.MATH((((2*VLOOKUP($G157, 'EV and Base'!$A$1:$N$671, 14, FALSE))+$Q157)*$I157)/100)+5)*
IF(OR($J157="Timid", $J157="Hasty", $J157="Jolly", $J157="Naive"), 1.1,
IF(OR($J157="Brave", $J157="Relaxed", $J157="Quiet", $J157="Sassy"), 0.9, 1)))</f>
        <v>64</v>
      </c>
      <c r="X157" s="69">
        <v>3240</v>
      </c>
      <c r="Y157" s="1">
        <v>921</v>
      </c>
      <c r="AA157" s="23" t="str" cm="1">
        <f t="array" aca="1" ref="AA157" ca="1">IF(NOT(ISNUMBER(INDEX($A:$A,LOOKUP(2,1/($A$1:INDIRECT("$A$"&amp;ROW($A157))&lt;&gt;""),ROW($A$1:INDIRECT("$A$"&amp;ROW($A157)))),1))),"",
IF(NOT(ISNUMBER($A157)),$AA156,
IF($AB157&lt;16,"Lillipup",
IF($AB157&lt;32,"Herdier",
"Stoutland"))))</f>
        <v>Herdier</v>
      </c>
      <c r="AB157" s="25" cm="1">
        <f t="array" aca="1" ref="AB157" ca="1">IF(NOT(ISNUMBER(INDEX($A:$A, LOOKUP(2, 1 / ($A$1:INDIRECT("$A$"&amp;ROW($A157)) &lt;&gt; ""),ROW($A$1:INDIRECT("$A$"&amp;ROW($A157)))), 1))), "",
VLOOKUP($AY157,'Medium-Slow'!$A$1:$B$101,2,TRUE))</f>
        <v>30</v>
      </c>
      <c r="AC157" s="23" cm="1">
        <f t="array" aca="1" ref="AC157" ca="1">IF(NOT(ISNUMBER(INDEX($A:$A, LOOKUP(2, 1 / ($A$1:INDIRECT("$A$"&amp;ROW($A157)) &lt;&gt; ""),ROW($A$1:INDIRECT("$A$"&amp;ROW($A157)))), 1))), "",
INDEX($AC:$AC, LOOKUP(2, 1 / ($AC$1:INDIRECT("$AC$"&amp;ROW($AC157)-1) &lt;&gt; ""),ROW($AC$1:INDIRECT("$AC$"&amp;ROW($AC157)-1))), 1)+
IF(INDEX($AC:$AC, LOOKUP(2, 1 / ($AC$1:INDIRECT("$AC$"&amp;ROW($AC157)-1) &lt;&gt; ""),ROW($AC$1:INDIRECT("$AC$"&amp;ROW($AC157)-1))), 1)+
INDEX($AD:$AD, LOOKUP(2, 1 / ($AD$1:INDIRECT("$AD$"&amp;ROW($AD157)-1) &lt;&gt; ""),ROW($AD$1:INDIRECT("$AD$"&amp;ROW($AD157)-1))), 1)+
INDEX($AE:$AE, LOOKUP(2, 1 / ($AE$1:INDIRECT("$AE$"&amp;ROW($AE157)-1) &lt;&gt; ""),ROW($AE$1:INDIRECT("$AE$"&amp;ROW($AD157)-1))), 1)+
INDEX($AE:$AF, LOOKUP(2, 1 / ($AF$1:INDIRECT("$AF$"&amp;ROW($AF157)-1) &lt;&gt; ""),ROW($AF$1:INDIRECT("$AF$"&amp;ROW($AD157)-1))), 1)+
INDEX($AG:$AG, LOOKUP(2, 1 / ($AG$1:INDIRECT("$AG$"&amp;ROW($AG157)-1) &lt;&gt; ""),ROW($AG$1:INDIRECT("$AG$"&amp;ROW($AD157)-1))), 1)+
INDEX($AH:$AH, LOOKUP(2, 1 / ($AH$1:INDIRECT("$AH$"&amp;ROW($AH157)-1) &lt;&gt; ""),ROW($AH$1:INDIRECT("$AH$"&amp;ROW($AD157)-1))), 1)&gt;=510,0,
IF(INDEX($AC:$AC, LOOKUP(2, 1 / ($AC$1:INDIRECT("$AC$"&amp;ROW($AC157)-1) &lt;&gt; ""),ROW($AC$1:INDIRECT("$AC$"&amp;ROW($AC157)-1))), 1)&gt;=255,0,
VLOOKUP(INDIRECT("$G$"&amp;LOOKUP(2, 1 / ($AC$1:INDIRECT("$AC$"&amp;ROW($AC157)-1) &lt;&gt; ""),ROW($AC$1:INDIRECT("$AC$"&amp;ROW($AC157)-1)))), 'EV and Base'!$A$1:$N$671, 3, FALSE))))</f>
        <v>3</v>
      </c>
      <c r="AD157" s="2" cm="1">
        <f t="array" aca="1" ref="AD157" ca="1">IF(NOT(ISNUMBER(INDEX($A:$A, LOOKUP(2, 1 / ($A$1:INDIRECT("$A$"&amp;ROW($A157)) &lt;&gt; ""),ROW($A$1:INDIRECT("$A$"&amp;ROW($A157)))), 1))), "",
INDEX($AD:$AD, LOOKUP(2, 1 / ($AD$1:INDIRECT("$AD$"&amp;ROW($AD157)-1) &lt;&gt; ""),ROW($AD$1:INDIRECT("$AD$"&amp;ROW($AD157)-1))), 1)+
IF(INDEX($AC:$AC, LOOKUP(2, 1 / ($AC$1:INDIRECT("$AC$"&amp;ROW($AC157)-1) &lt;&gt; ""),ROW($AC$1:INDIRECT("$AC$"&amp;ROW($AC157)-1))), 1)+
INDEX($AD:$AD, LOOKUP(2, 1 / ($AD$1:INDIRECT("$AD$"&amp;ROW($AD157)-1) &lt;&gt; ""),ROW($AD$1:INDIRECT("$AD$"&amp;ROW($AD157)-1))), 1)+
INDEX($AE:$AE, LOOKUP(2, 1 / ($AE$1:INDIRECT("$AE$"&amp;ROW($AE157)-1) &lt;&gt; ""),ROW($AE$1:INDIRECT("$AE$"&amp;ROW($AD157)-1))), 1)+
INDEX($AE:$AF, LOOKUP(2, 1 / ($AF$1:INDIRECT("$AF$"&amp;ROW($AF157)-1) &lt;&gt; ""),ROW($AF$1:INDIRECT("$AF$"&amp;ROW($AD157)-1))), 1)+
INDEX($AG:$AG, LOOKUP(2, 1 / ($AG$1:INDIRECT("$AG$"&amp;ROW($AG157)-1) &lt;&gt; ""),ROW($AG$1:INDIRECT("$AG$"&amp;ROW($AD157)-1))), 1)+
INDEX($AH:$AH, LOOKUP(2, 1 / ($AH$1:INDIRECT("$AH$"&amp;ROW($AH157)-1) &lt;&gt; ""),ROW($AH$1:INDIRECT("$AH$"&amp;ROW($AD157)-1))), 1)&gt;=510,0,
IF(INDEX($AD:$AD, LOOKUP(2, 1 / ($AD$1:INDIRECT("$AD$"&amp;ROW($AD157)-1) &lt;&gt; ""),ROW($AD$1:INDIRECT("$AD$"&amp;ROW($AD157)-1))), 1)&gt;=255,0,
VLOOKUP(INDIRECT("$G$"&amp;LOOKUP(2, 1 / ($AD$1:INDIRECT("$AD$"&amp;ROW($AD157)-1) &lt;&gt; ""),ROW($AD$1:INDIRECT("$AD$"&amp;ROW($AD157)-1)))), 'EV and Base'!$A$1:$N$671, 4, FALSE))))</f>
        <v>39</v>
      </c>
      <c r="AE157" s="2" cm="1">
        <f t="array" aca="1" ref="AE157" ca="1">IF(NOT(ISNUMBER(INDEX($A:$A,LOOKUP(2,1/($A$1:INDIRECT("$A$"&amp;ROW($A157))&lt;&gt;""),ROW($A$1:INDIRECT("$A$"&amp;ROW($A157)))),1))),"",
INDEX($AE:$AE,LOOKUP(2,1/($AE$1:INDIRECT("$AE$"&amp;ROW($AE157)-1)&lt;&gt;""),ROW($AE$1:INDIRECT("$AE$"&amp;ROW($AE157)-1))),1)+
IF(INDEX($AC:$AC,LOOKUP(2,1/($AC$1:INDIRECT("$AC$"&amp;ROW($AC157)-1)&lt;&gt;""),ROW($AC$1:INDIRECT("$AC$"&amp;ROW($AC157)-1))),1)+
INDEX($AD:$AD,LOOKUP(2,1/($AD$1:INDIRECT("$AD$"&amp;ROW($AD157)-1)&lt;&gt;""),ROW($AD$1:INDIRECT("$AD$"&amp;ROW($AD157)-1))),1)+
INDEX($AE:$AE,LOOKUP(2,1/($AE$1:INDIRECT("$AE$"&amp;ROW($AE157)-1)&lt;&gt;""),ROW($AE$1:INDIRECT("$AE$"&amp;ROW($AD157)-1))),1)+
INDEX($AE:$AF,LOOKUP(2,1/($AF$1:INDIRECT("$AF$"&amp;ROW($AF157)-1)&lt;&gt;""),ROW($AF$1:INDIRECT("$AF$"&amp;ROW($AD157)-1))),1)+
INDEX($AG:$AG,LOOKUP(2,1/($AG$1:INDIRECT("$AG$"&amp;ROW($AG157)-1)&lt;&gt;""),ROW($AG$1:INDIRECT("$AG$"&amp;ROW($AD157)-1))),1)+
INDEX($AH:$AH,LOOKUP(2,1/($AH$1:INDIRECT("$AH$"&amp;ROW($AH157)-1)&lt;&gt;""),ROW($AH$1:INDIRECT("$AH$"&amp;ROW($AD157)-1))),1)&gt;=510,0,
IF(INDEX($AE:$AE,LOOKUP(2,1/($AE$1:INDIRECT("$AE$"&amp;ROW($AE157)-1)&lt;&gt;""),ROW($AE$1:INDIRECT("$AE$"&amp;ROW($AE157)-1))),1)&gt;=255,0,
VLOOKUP(INDIRECT("$G$"&amp;LOOKUP(2,1/($AE$1:INDIRECT("$AE$"&amp;ROW($AE157)-1)&lt;&gt;""),ROW($AE$1:INDIRECT("$AE$"&amp;ROW($AE157)-1)))),'EV and Base'!$A$1:$N$671,5,FALSE))))</f>
        <v>7</v>
      </c>
      <c r="AF157" s="2" cm="1">
        <f t="array" aca="1" ref="AF157" ca="1">IF(NOT(ISNUMBER(INDEX($A:$A, LOOKUP(2, 1 / ($A$1:INDIRECT("$A$"&amp;ROW($A157)) &lt;&gt; ""),ROW($A$1:INDIRECT("$A$"&amp;ROW($A157)))), 1))), "",
INDEX($AF:$AF, LOOKUP(2, 1 / ($AF$1:INDIRECT("$AF$"&amp;ROW($AF157)-1) &lt;&gt; ""),ROW($AF$1:INDIRECT("$AF$"&amp;ROW($AF157)-1))), 1)+
IF(INDEX($AC:$AC, LOOKUP(2, 1 / ($AC$1:INDIRECT("$AC$"&amp;ROW($AC157)-1) &lt;&gt; ""),ROW($AC$1:INDIRECT("$AC$"&amp;ROW($AC157)-1))), 1)+
INDEX($AD:$AD, LOOKUP(2, 1 / ($AD$1:INDIRECT("$AD$"&amp;ROW($AD157)-1) &lt;&gt; ""),ROW($AD$1:INDIRECT("$AD$"&amp;ROW($AD157)-1))), 1)+
INDEX($AE:$AE, LOOKUP(2, 1 / ($AE$1:INDIRECT("$AE$"&amp;ROW($AE157)-1) &lt;&gt; ""),ROW($AE$1:INDIRECT("$AE$"&amp;ROW($AD157)-1))), 1)+
INDEX($AE:$AF, LOOKUP(2, 1 / ($AF$1:INDIRECT("$AF$"&amp;ROW($AF157)-1) &lt;&gt; ""),ROW($AF$1:INDIRECT("$AF$"&amp;ROW($AD157)-1))), 1)+
INDEX($AG:$AG, LOOKUP(2, 1 / ($AG$1:INDIRECT("$AG$"&amp;ROW($AG157)-1) &lt;&gt; ""),ROW($AG$1:INDIRECT("$AG$"&amp;ROW($AD157)-1))), 1)+
INDEX($AH:$AH, LOOKUP(2, 1 / ($AH$1:INDIRECT("$AH$"&amp;ROW($AH157)-1) &lt;&gt; ""),ROW($AH$1:INDIRECT("$AH$"&amp;ROW($AD157)-1))), 1)&gt;=510,0,
IF(INDEX($AF:$AF, LOOKUP(2, 1 / ($AF$1:INDIRECT("$AF$"&amp;ROW($AF157)-1) &lt;&gt; ""),ROW($AF$1:INDIRECT("$AF$"&amp;ROW($AF157)-1))), 1)&gt;=255,0,
VLOOKUP(INDIRECT("$G$"&amp;LOOKUP(2, 1 / ($AF$1:INDIRECT("$AF$"&amp;ROW($AF157)-1) &lt;&gt; ""),ROW($AF$1:INDIRECT("$AF$"&amp;ROW($AF157)-1)))), 'EV and Base'!$A$1:$N$671, 6, FALSE))))</f>
        <v>5</v>
      </c>
      <c r="AG157" s="2" cm="1">
        <f t="array" aca="1" ref="AG157" ca="1">IF(NOT(ISNUMBER(INDEX($A:$A, LOOKUP(2, 1 / ($A$1:INDIRECT("$A$"&amp;ROW($A157)) &lt;&gt; ""),ROW($A$1:INDIRECT("$A$"&amp;ROW($A157)))), 1))), "",
INDEX($AG:$AG, LOOKUP(2, 1 / ($AG$1:INDIRECT("$AG$"&amp;ROW($AG157)-1) &lt;&gt; ""),ROW($AG$1:INDIRECT("$AG$"&amp;ROW($AG157)-1))), 1)+
IF(INDEX($AC:$AC, LOOKUP(2, 1 / ($AC$1:INDIRECT("$AC$"&amp;ROW($AC157)-1) &lt;&gt; ""),ROW($AC$1:INDIRECT("$AC$"&amp;ROW($AC157)-1))), 1)+
INDEX($AD:$AD, LOOKUP(2, 1 / ($AD$1:INDIRECT("$AD$"&amp;ROW($AD157)-1) &lt;&gt; ""),ROW($AD$1:INDIRECT("$AD$"&amp;ROW($AD157)-1))), 1)+
INDEX($AE:$AE, LOOKUP(2, 1 / ($AE$1:INDIRECT("$AE$"&amp;ROW($AE157)-1) &lt;&gt; ""),ROW($AE$1:INDIRECT("$AE$"&amp;ROW($AD157)-1))), 1)+
INDEX($AE:$AF, LOOKUP(2, 1 / ($AF$1:INDIRECT("$AF$"&amp;ROW($AF157)-1) &lt;&gt; ""),ROW($AF$1:INDIRECT("$AF$"&amp;ROW($AD157)-1))), 1)+
INDEX($AG:$AG, LOOKUP(2, 1 / ($AG$1:INDIRECT("$AG$"&amp;ROW($AG157)-1) &lt;&gt; ""),ROW($AG$1:INDIRECT("$AG$"&amp;ROW($AD157)-1))), 1)+
INDEX($AH:$AH, LOOKUP(2, 1 / ($AH$1:INDIRECT("$AH$"&amp;ROW($AH157)-1) &lt;&gt; ""),ROW($AH$1:INDIRECT("$AH$"&amp;ROW($AD157)-1))), 1)&gt;=510,0,
IF(INDEX($AG:$AG, LOOKUP(2, 1 / ($AG$1:INDIRECT("$AG$"&amp;ROW($AG157)-1) &lt;&gt; ""),ROW($AG$1:INDIRECT("$AG$"&amp;ROW($AG157)-1))), 1)&gt;=255,0,
VLOOKUP(INDIRECT("$G$"&amp;LOOKUP(2, 1 / ($AG$1:INDIRECT("$AG$"&amp;ROW($AG157)-1) &lt;&gt; ""),ROW($AG$1:INDIRECT("$AG$"&amp;ROW($AG157)-1)))), 'EV and Base'!$A$1:$N$671, 7, FALSE))))</f>
        <v>0</v>
      </c>
      <c r="AH157" s="24" cm="1">
        <f t="array" aca="1" ref="AH157" ca="1">IF(NOT(ISNUMBER(INDEX($A:$A,LOOKUP(2,1/($A$1:INDIRECT("$A$"&amp;ROW($A157))&lt;&gt;""),ROW($A$1:INDIRECT("$A$"&amp;ROW($A157)))),1))),"",
INDEX($AH:$AH,LOOKUP(2,1/($AH$1:INDIRECT("$AH$"&amp;ROW($AH157)-1)&lt;&gt;""),ROW($AH$1:INDIRECT("$AH$"&amp;ROW($AH157)-1))),1)+
IF(INDEX($AC:$AC,LOOKUP(2,1/($AC$1:INDIRECT("$AC$"&amp;ROW($AC157)-1)&lt;&gt;""),ROW($AC$1:INDIRECT("$AC$"&amp;ROW($AC157)-1))),1)+
INDEX($AD:$AD,LOOKUP(2,1/($AD$1:INDIRECT("$AD$"&amp;ROW($AD157)-1)&lt;&gt;""),ROW($AD$1:INDIRECT("$AD$"&amp;ROW($AD157)-1))),1)+
INDEX($AE:$AE,LOOKUP(2,1/($AE$1:INDIRECT("$AE$"&amp;ROW($AE157)-1)&lt;&gt;""),ROW($AE$1:INDIRECT("$AE$"&amp;ROW($AD157)-1))),1)+
INDEX($AE:$AF,LOOKUP(2,1/($AF$1:INDIRECT("$AF$"&amp;ROW($AF157)-1)&lt;&gt;""),ROW($AF$1:INDIRECT("$AF$"&amp;ROW($AD157)-1))),1)+
INDEX($AG:$AG,LOOKUP(2,1/($AG$1:INDIRECT("$AG$"&amp;ROW($AG157)-1)&lt;&gt;""),ROW($AG$1:INDIRECT("$AG$"&amp;ROW($AD157)-1))),1)+
INDEX($AH:$AH,LOOKUP(2,1/($AH$1:INDIRECT("$AH$"&amp;ROW($AH157)-1)&lt;&gt;""),ROW($AH$1:INDIRECT("$AH$"&amp;ROW($AD157)-1))),1)&gt;=510,0,
IF(INDEX($AH:$AH,LOOKUP(2,1/($AH$1:INDIRECT("$AH$"&amp;ROW($AH157)-1)&lt;&gt;""),ROW($AH$1:INDIRECT("$AH$"&amp;ROW($AH157)-1))),1)&gt;=255,0,
VLOOKUP(INDIRECT("$G$"&amp;LOOKUP(2,1/($AH$1:INDIRECT("$AH$"&amp;ROW($AH157)-1)&lt;&gt;""),ROW($AH$1:INDIRECT("$AH$"&amp;ROW($AH157)-1)))),'EV and Base'!$A$1:$N$671,8,FALSE))))</f>
        <v>26</v>
      </c>
      <c r="AI157" s="29" cm="1">
        <f t="array" aca="1" ref="AI157" ca="1">IF(NOT(ISNUMBER(INDEX($A:$A,LOOKUP(2,1/($A$1:INDIRECT("$A$"&amp;ROW($A157))&lt;&gt;""),ROW($A$1:INDIRECT("$A$"&amp;ROW($A157)))),1))),"",
ROUNDDOWN((((2*VLOOKUP($AA157,'EV and Base'!$A$1:$N$671,9,FALSE))+31+ROUNDDOWN($AC157/4,0))*$AB157)/100,0)+$AB157+10)</f>
        <v>88</v>
      </c>
      <c r="AJ157" s="21" cm="1">
        <f t="array" aca="1" ref="AJ157" ca="1">IF(NOT(ISNUMBER(INDEX($A:$A, LOOKUP(2, 1 / ($A$1:INDIRECT("$A$"&amp;ROW($A157)) &lt;&gt; ""),ROW($A$1:INDIRECT("$A$"&amp;ROW($A157)))), 1))), "",
ROUNDDOWN((ROUNDDOWN((((2*VLOOKUP($AA157, 'EV and Base'!$A$1:$N$671, 10, FALSE))+31+ROUNDDOWN($AD157/4, 0))*$AB157)/100, 0)+5)*1.1, 0))</f>
        <v>71</v>
      </c>
      <c r="AK157" s="21" t="str" cm="1">
        <f t="array" aca="1" ref="AK157" ca="1">IF(NOT(ISNUMBER(INDEX($A:$A, LOOKUP(2, 1 / ($A$1:INDIRECT("$A$"&amp;ROW($A157)) &lt;&gt; ""),ROW($A$1:INDIRECT("$A$"&amp;ROW($A157)))), 1))), "",
ROUNDDOWN((ROUNDDOWN((((2*VLOOKUP($AA157, 'EV and Base'!$A$1:$N$671, 11, FALSE))+30+ROUNDDOWN($AE157/4, 0))*$AB157)/100, 0)+5), 0)
&amp;"-"&amp;
ROUNDDOWN((ROUNDDOWN((((2*VLOOKUP($AA157, 'EV and Base'!$A$1:$N$671, 11, FALSE))+31+ROUNDDOWN($AE157/4, 0))*$AB157)/100, 0)+5), 0))</f>
        <v>53-53</v>
      </c>
      <c r="AL157" s="21" t="str" cm="1">
        <f t="array" aca="1" ref="AL157" ca="1">IF(NOT(ISNUMBER(INDEX($A:$A, LOOKUP(2, 1 / ($A$1:INDIRECT("$A$"&amp;ROW($A157)) &lt;&gt; ""),ROW($A$1:INDIRECT("$A$"&amp;ROW($A157)))), 1))), "",
ROUNDDOWN((ROUNDDOWN((((2*VLOOKUP($AA157, 'EV and Base'!$A$1:$N$671, 12, FALSE))+0+ROUNDDOWN($AF157/4, 0))*$AB157)/100, 0)+5)*0.9, 0)
&amp;"-"&amp;
ROUNDDOWN((ROUNDDOWN((((2*VLOOKUP($AA157, 'EV and Base'!$A$1:$N$671, 12, FALSE))+31+ROUNDDOWN($AF157/4, 0))*$AB157)/100, 0)+5)*0.9, 0))</f>
        <v>23-31</v>
      </c>
      <c r="AM157" s="21" t="str" cm="1">
        <f t="array" aca="1" ref="AM157" ca="1">IF(NOT(ISNUMBER(INDEX($A:$A, LOOKUP(2, 1 / ($A$1:INDIRECT("$A$"&amp;ROW($A157)) &lt;&gt; ""),ROW($A$1:INDIRECT("$A$"&amp;ROW($A157)))), 1))), "",
ROUNDDOWN((ROUNDDOWN((((2*VLOOKUP($AA157, 'EV and Base'!$A$1:$N$671, 13, FALSE))+30+ROUNDDOWN($AG157/4, 0))*$AB157)/100, 0)+5), 0)
&amp;"-"&amp;
ROUNDDOWN((ROUNDDOWN((((2*VLOOKUP($AA157, 'EV and Base'!$A$1:$N$671, 13, FALSE))+31+ROUNDDOWN($AG157/4, 0))*$AB157)/100, 0)+5), 0))</f>
        <v>53-53</v>
      </c>
      <c r="AN157" s="25" cm="1">
        <f t="array" aca="1" ref="AN157" ca="1">IF(NOT(ISNUMBER(INDEX($A:$A, LOOKUP(2, 1 / ($A$1:INDIRECT("$A$"&amp;ROW($A157)) &lt;&gt; ""),ROW($A$1:INDIRECT("$A$"&amp;ROW($A157)))), 1))), "",
ROUNDDOWN((ROUNDDOWN((((2*VLOOKUP($AA157, 'EV and Base'!$A$1:$N$671, 14, FALSE))+31+ROUNDDOWN($AH157/4, 0))*$AB157)/100, 0)+5), 0))</f>
        <v>52</v>
      </c>
      <c r="AO157" s="23" cm="1">
        <f t="array" aca="1" ref="AO157" ca="1">IF(NOT(ISNUMBER(INDEX($A:$A, LOOKUP(2, 1 / ($A$1:INDIRECT("$A$"&amp;ROW($A157)) &lt;&gt; ""),ROW($A$1:INDIRECT("$A$"&amp;ROW($A157)))), 1))), "",
ROUNDDOWN((((2*VLOOKUP($AA157, 'EV and Base'!$A$1:$N$671, 9, FALSE))+31+ROUNDDOWN($AC157/4, 0))*$AB157)/100, 0)+$AB157+10)</f>
        <v>88</v>
      </c>
      <c r="AP157" s="2" cm="1">
        <f t="array" aca="1" ref="AP157" ca="1">IF(NOT(ISNUMBER(INDEX($A:$A, LOOKUP(2, 1 / ($A$1:INDIRECT("$A$"&amp;ROW($A157)) &lt;&gt; ""),ROW($A$1:INDIRECT("$A$"&amp;ROW($A157)))), 1))), "",
ROUNDDOWN((ROUNDDOWN((((2*VLOOKUP($AA157, 'EV and Base'!$A$1:$N$671, 10, FALSE))+31+ROUNDDOWN($AD157/4, 0))*$AB157)/100, 0)+5)*1.1, 0))</f>
        <v>71</v>
      </c>
      <c r="AQ157" s="2" cm="1">
        <f t="array" aca="1" ref="AQ157" ca="1">IF(NOT(ISNUMBER(INDEX($A:$A, LOOKUP(2, 1 / ($A$1:INDIRECT("$A$"&amp;ROW($A157)) &lt;&gt; ""),ROW($A$1:INDIRECT("$A$"&amp;ROW($A157)))), 1))), "",
ROUNDDOWN((ROUNDDOWN((((2*VLOOKUP($AA157, 'EV and Base'!$A$1:$N$671, 11, FALSE))+$AV$2+ROUNDDOWN($AE157/4, 0))*$AB157)/100, 0)+5), 0))</f>
        <v>53</v>
      </c>
      <c r="AR157" s="22" cm="1">
        <f t="array" aca="1" ref="AR157" ca="1">IF(NOT(ISNUMBER(INDEX($A:$A, LOOKUP(2, 1 / ($A$1:INDIRECT("$A$"&amp;ROW($A157)) &lt;&gt; ""),ROW($A$1:INDIRECT("$A$"&amp;ROW($A157)))), 1))), "",
ROUNDDOWN((ROUNDDOWN((((2*VLOOKUP($AA157, 'EV and Base'!$A$1:$N$671, 12, FALSE))+$AW$2+ROUNDDOWN($AF157/4, 0))*$AB157)/100, 0)+5)*0.9, 0))</f>
        <v>27</v>
      </c>
      <c r="AS157" s="2" cm="1">
        <f t="array" aca="1" ref="AS157" ca="1">IF(NOT(ISNUMBER(INDEX($A:$A, LOOKUP(2, 1 / ($A$1:INDIRECT("$A$"&amp;ROW($A157)) &lt;&gt; ""),ROW($A$1:INDIRECT("$A$"&amp;ROW($A157)))), 1))), "",
ROUNDDOWN((ROUNDDOWN((((2*VLOOKUP($AA157, 'EV and Base'!$A$1:$N$671, 13, FALSE))+$AX$2+ROUNDDOWN($AG157/4, 0))*$AB157)/100, 0)+5), 0))</f>
        <v>53</v>
      </c>
      <c r="AT157" s="24" cm="1">
        <f t="array" aca="1" ref="AT157" ca="1">IF(NOT(ISNUMBER(INDEX($A:$A, LOOKUP(2, 1 / ($A$1:INDIRECT("$A$"&amp;ROW($A157)) &lt;&gt; ""),ROW($A$1:INDIRECT("$A$"&amp;ROW($A157)))), 1))), "",
ROUNDDOWN((ROUNDDOWN((((2*VLOOKUP($AA157, 'EV and Base'!$A$1:$N$671, 14, FALSE))+31+ROUNDDOWN($AH157/4, 0))*$AB157)/100, 0)+5), 0))</f>
        <v>52</v>
      </c>
      <c r="AU157" s="28">
        <v>183</v>
      </c>
      <c r="AY157" cm="1">
        <f t="array" aca="1" ref="AY157" ca="1">IF(NOT(ISNUMBER(INDEX($A:$A,LOOKUP(2,1/($A$1:INDIRECT("$A$"&amp;ROW($A157))&lt;&gt;""),ROW($A$1:INDIRECT("$A$"&amp;ROW($A157)))),1))),"",
INDEX($AY:$AY,LOOKUP(2,1/($AY$1:INDIRECT("$AY$"&amp;ROW($AY157)-1)&lt;&gt;""),ROW($AY$1:INDIRECT("$AY$"&amp;ROW($AY157)-1))),1)+$BL157)</f>
        <v>22895</v>
      </c>
      <c r="AZ157" s="3" cm="1">
        <f t="array" aca="1" ref="AZ157" ca="1">IF(NOT(ISNUMBER(INDEX($A:$A, LOOKUP(2, 1 / ($A$1:INDIRECT("$A$"&amp;ROW($A157)) &lt;&gt; ""),ROW($A$1:INDIRECT("$A$"&amp;ROW($A157)))), 1))), "",
VLOOKUP(INDIRECT("$G$"&amp;LOOKUP(2, 1 / ($AY$1:INDIRECT("$AY$"&amp;ROW($AY157)-1) &lt;&gt; ""),ROW($AY$1:INDIRECT("$AY$"&amp;ROW($AY157)-1)))),'EV and Base'!A152:N822,2,FALSE))</f>
        <v>150</v>
      </c>
      <c r="BA157" s="3" cm="1">
        <f t="array" aca="1" ref="BA157" ca="1">IF(NOT(ISNUMBER(INDEX($A:$A, LOOKUP(2, 1 / ($A$1:INDIRECT("$A$"&amp;ROW($A157)) &lt;&gt; ""),ROW($A$1:INDIRECT("$A$"&amp;ROW($A157)))), 1))), "",
INDIRECT("$I$"&amp;LOOKUP(2, 1 / ($AY$1:INDIRECT("$AY$"&amp;ROW($AY157)-1) &lt;&gt; ""),ROW($AY$1:INDIRECT("$AY$"&amp;ROW($AY157)-1)))))</f>
        <v>25</v>
      </c>
      <c r="BB157" s="1" cm="1">
        <f t="array" aca="1" ref="BB157" ca="1">IF(NOT(ISNUMBER(INDEX($A:$A, LOOKUP(2, 1 / ($A$1:INDIRECT("$A$"&amp;ROW($A157)) &lt;&gt; ""),ROW($A$1:INDIRECT("$A$"&amp;ROW($A157)))), 1))), "",
INDIRECT("$AB$"&amp;LOOKUP(2, 1 / ($AY$1:INDIRECT("$AY$"&amp;ROW($AY157)-1) &lt;&gt; ""),ROW($AY$1:INDIRECT("$AY$"&amp;ROW($AY157)-1)))))</f>
        <v>30</v>
      </c>
      <c r="BC157" s="3" cm="1">
        <f t="array" aca="1" ref="BC157" ca="1">IF(NOT(ISNUMBER(INDEX($A:$A,LOOKUP(2,1/($A$1:INDIRECT("$A$"&amp;ROW($A157))&lt;&gt;""),ROW($A$1:INDIRECT("$A$"&amp;ROW($A157)))),1))),"",
$BA157+$BA157+10)</f>
        <v>60</v>
      </c>
      <c r="BD157" s="3" cm="1">
        <f t="array" aca="1" ref="BD157" ca="1">IF(NOT(ISNUMBER(INDEX($A:$A,LOOKUP(2,1/($A$1:INDIRECT("$A$"&amp;ROW($A157))&lt;&gt;""),ROW($A$1:INDIRECT("$A$"&amp;ROW($A157)))),1))),"",
$BA157+$BB157+10)</f>
        <v>65</v>
      </c>
      <c r="BE157" s="3" cm="1">
        <f t="array" aca="1" ref="BE157" ca="1">IF(NOT(ISNUMBER(INDEX($A:$A,LOOKUP(2,1/($A$1:INDIRECT("$A$"&amp;ROW($A157))&lt;&gt;""),ROW($A$1:INDIRECT("$A$"&amp;ROW($A157)))),1))),"",
$BC157*$BC157)</f>
        <v>3600</v>
      </c>
      <c r="BF157" s="3" cm="1">
        <f t="array" aca="1" ref="BF157" ca="1">IF(NOT(ISNUMBER(INDEX($A:$A,LOOKUP(2,1/($A$1:INDIRECT("$A$"&amp;ROW($A157))&lt;&gt;""),ROW($A$1:INDIRECT("$A$"&amp;ROW($A157)))),1))),"",
$BD157*$BD157)</f>
        <v>4225</v>
      </c>
      <c r="BG157" s="3" cm="1">
        <f t="array" aca="1" ref="BG157" ca="1">IF(NOT(ISNUMBER(INDEX($A:$A,LOOKUP(2,1/($A$1:INDIRECT("$A$"&amp;ROW($A157))&lt;&gt;""),ROW($A$1:INDIRECT("$A$"&amp;ROW($A157)))),1))),"",
_xlfn.FLOOR.MATH(1.5*_xlfn.FLOOR.MATH($AZ157*BA157/5)))</f>
        <v>1125</v>
      </c>
      <c r="BH157" s="3" cm="1">
        <f t="array" aca="1" ref="BH157" ca="1">IF(NOT(ISNUMBER(INDEX($A:$A, LOOKUP(2, 1 / ($A$1:INDIRECT("$A$"&amp;ROW($A157)) &lt;&gt; ""),ROW($A$1:INDIRECT("$A$"&amp;ROW($A157)))), 1))), "",
_xlfn.FLOOR.MATH($BG157/IF(OR(INDIRECT("$C$"&amp;LOOKUP(2, 1 / ($AY$1:INDIRECT("$AY$"&amp;ROW($AY157)-1) &lt;&gt; ""),ROW($AY$1:INDIRECT("$AY$"&amp;ROW($AY157)-1))))="Multi",
INDIRECT("$C$"&amp;LOOKUP(2, 1 / ($AY$1:INDIRECT("$AY$"&amp;ROW($AY157)-1) &lt;&gt; ""),ROW($AY$1:INDIRECT("$AY$"&amp;ROW($AY157)-1))))="Double"),2,1)))</f>
        <v>1125</v>
      </c>
      <c r="BI157" s="3" cm="1">
        <f t="array" aca="1" ref="BI157" ca="1">IF(NOT(ISNUMBER(INDEX($A:$A,LOOKUP(2,1/($A$1:INDIRECT("$A$"&amp;ROW($A157))&lt;&gt;""),ROW($A$1:INDIRECT("$A$"&amp;ROW($A157)))),1))),"",
VLOOKUP($BC157,GameFreakSQRT!$A$1:$B$200,2,FALSE))</f>
        <v>31727</v>
      </c>
      <c r="BJ157" s="3" cm="1">
        <f t="array" aca="1" ref="BJ157" ca="1">IF(NOT(ISNUMBER(INDEX($A:$A,LOOKUP(2,1/($A$1:INDIRECT("$A$"&amp;ROW($A157))&lt;&gt;""),ROW($A$1:INDIRECT("$A$"&amp;ROW($A157)))),1))),"",
VLOOKUP($BD157,GameFreakSQRT!$A$1:$B$200,2,FALSE))</f>
        <v>33023</v>
      </c>
      <c r="BK157" s="3" cm="1">
        <f t="array" aca="1" ref="BK157" ca="1">IF(NOT(ISNUMBER(INDEX($A:$A,LOOKUP(2,1/($A$1:INDIRECT("$A$"&amp;ROW($A157))&lt;&gt;""),ROW($A$1:INDIRECT("$A$"&amp;ROW($A157)))),1))),"",
_xlfn.FLOOR.MATH((($BI157*$BE157)*$BH157)/($BJ157*$BF157))+1)</f>
        <v>921</v>
      </c>
      <c r="BL157" s="3" cm="1">
        <f t="array" aca="1" ref="BL157" ca="1">IF(NOT(ISNUMBER(INDEX($A:$A,LOOKUP(2,1/($A$1:INDIRECT("$A$"&amp;ROW($A157))&lt;&gt;""),ROW($A$1:INDIRECT("$A$"&amp;ROW($A157)))),1))),"",
_xlfn.FLOOR.MATH($BK157*IF(NOT(INDIRECT("$Z$"&amp;LOOKUP(2, 1 / ($AY$1:INDIRECT("$AY$"&amp;ROW($AY157)-1) &lt;&gt; ""),ROW($AY$1:INDIRECT("$AY$"&amp;ROW($AY157)-1))))=""),1.5,1)))</f>
        <v>921</v>
      </c>
      <c r="BM157" s="3" cm="1">
        <f t="array" aca="1" ref="BM157" ca="1">IF(NOT(ISNUMBER(INDEX($A:$A, LOOKUP(2, 1 / ($A$1:INDIRECT("$A$"&amp;ROW($A157)) &lt;&gt; ""),ROW($A$1:INDIRECT("$A$"&amp;ROW($A157)))), 1))), "",
INDIRECT("$Y$"&amp;LOOKUP(2, 1 / ($AY$1:INDIRECT("$AY$"&amp;ROW($AY157)-1) &lt;&gt; ""),ROW($AY$1:INDIRECT("$AY$"&amp;ROW($AY157)-1)))))</f>
        <v>921</v>
      </c>
      <c r="BN157" s="3" t="b">
        <f t="shared" ca="1" si="16"/>
        <v>1</v>
      </c>
      <c r="CT157" s="3" cm="1">
        <f t="array" aca="1" ref="CT157" ca="1">IF(NOT(ISNUMBER(INDEX($A:$A, LOOKUP(2, 1 / ($A$1:INDIRECT("$A$"&amp;ROW($A157)) &lt;&gt; ""),ROW($A$1:INDIRECT("$A$"&amp;ROW($A157)))), 1))), "",
$AY157-INDEX($AY:$AY, LOOKUP(2, 1 / ($AY$1:INDIRECT("$AV$"&amp;ROW($AY157)-1) &lt;&gt; ""),ROW($AY$1:INDIRECT("$AV$"&amp;ROW($AY157)-1))), 1))</f>
        <v>22895</v>
      </c>
      <c r="CU157" s="3" cm="1">
        <f t="array" aca="1" ref="CU157" ca="1">IF(NOT(ISNUMBER(INDEX($A:$A, LOOKUP(2, 1 / ($A$1:INDIRECT("$A$"&amp;ROW($A157)) &lt;&gt; ""),ROW($A$1:INDIRECT("$A$"&amp;ROW($A157)))), 1))), "",
INDEX($Y:$Y, LOOKUP(2, 1 / ($Y$1:INDIRECT("$Y$"&amp;ROW($Y157)-1) &lt;&gt; ""),ROW($Y$1:INDIRECT("$Y$"&amp;ROW($Y157)-1))), 1))</f>
        <v>921</v>
      </c>
      <c r="CV157" s="1">
        <f ca="1">IFERROR(VLOOKUP($AY157, 'Medium-Slow'!$A$1:$B$101, 2, TRUE),"")</f>
        <v>30</v>
      </c>
    </row>
    <row r="158" spans="1:100" x14ac:dyDescent="0.45">
      <c r="A158" s="69"/>
      <c r="B158" s="69"/>
      <c r="C158" s="69" t="str">
        <f t="shared" ref="C158:C159" si="18">$C157</f>
        <v>Single</v>
      </c>
      <c r="D158" s="69"/>
      <c r="E158" s="69"/>
      <c r="F158" s="56">
        <v>2</v>
      </c>
      <c r="G158" s="2" t="s">
        <v>345</v>
      </c>
      <c r="H158" s="2" t="s">
        <v>77</v>
      </c>
      <c r="I158" s="2">
        <v>25</v>
      </c>
      <c r="J158" s="2" t="s">
        <v>64</v>
      </c>
      <c r="K158" s="2" t="s">
        <v>346</v>
      </c>
      <c r="L158" s="2" t="s">
        <v>53</v>
      </c>
      <c r="M158" s="2" t="s">
        <v>215</v>
      </c>
      <c r="N158" s="2" t="s">
        <v>147</v>
      </c>
      <c r="O158" s="2" t="s">
        <v>353</v>
      </c>
      <c r="P158" s="2" t="s">
        <v>354</v>
      </c>
      <c r="Q158" s="2">
        <v>12</v>
      </c>
      <c r="R158" s="2">
        <f>_xlfn.FLOOR.MATH((((2*VLOOKUP(G158, 'EV and Base'!$A$1:$N$671, 9, FALSE))+$Q158)*$I158)/100)+$I158+10</f>
        <v>65</v>
      </c>
      <c r="S158" s="2">
        <f>_xlfn.FLOOR.MATH((_xlfn.FLOOR.MATH((((2*VLOOKUP($G158, 'EV and Base'!$A$1:$N$671, 10, FALSE))+$Q158)*$I158)/100)+5)*
IF(OR($J158="Lonely", $J158="Brave", $J158="Adamant", $J158="Naughty"), 1.1,
IF(OR($J158="Bold", $J158="Timid", $J158="Modest", $J158="Calm"), 0.9, 1)))</f>
        <v>40</v>
      </c>
      <c r="T158" s="2">
        <f>_xlfn.FLOOR.MATH((_xlfn.FLOOR.MATH((((2*VLOOKUP($G158, 'EV and Base'!$A$1:$N$671, 11, FALSE))+$Q158)*$I158)/100)+5)*
IF(OR($J158="Bold", $J158="Relaxed", $J158="Impish", $J158="Lax"), 1.1,
IF(OR($J158="Lonely", $J158="Hasty", $J158="Mild", $J158="Gentle"), 0.9, 1)))</f>
        <v>38</v>
      </c>
      <c r="U158" s="2">
        <f>_xlfn.FLOOR.MATH((_xlfn.FLOOR.MATH((((2*VLOOKUP($G158, 'EV and Base'!$A$1:$N$671, 12, FALSE))+$Q158)*$I158)/100)+5)*
IF(OR($J158="Modest", $J158="Mild", $J158="Quiet", $J158="Rash"), 1.1,
IF(OR($J158="Adamant", $J158="Impish", $J158="Jolly", $J158="Careful"), 0.9, 1)))</f>
        <v>45</v>
      </c>
      <c r="V158" s="2">
        <f>_xlfn.FLOOR.MATH((_xlfn.FLOOR.MATH((((2*VLOOKUP($G158, 'EV and Base'!$A$1:$N$671, 13, FALSE))+$Q158)*$I158)/100)+5)*
IF(OR($J158="Calm", $J158="Gentle", $J158="Sassy", $J158="Careful"), 1.1,
IF(OR($J158="Naughty", $J158="Lax", $J158="Naive", $J158="Rash"), 0.9, 1)))</f>
        <v>38</v>
      </c>
      <c r="W158" s="2">
        <f>_xlfn.FLOOR.MATH((_xlfn.FLOOR.MATH((((2*VLOOKUP($G158, 'EV and Base'!$A$1:$N$671, 14, FALSE))+$Q158)*$I158)/100)+5)*
IF(OR($J158="Timid", $J158="Hasty", $J158="Jolly", $J158="Naive"), 1.1,
IF(OR($J158="Brave", $J158="Relaxed", $J158="Quiet", $J158="Sassy"), 0.9, 1)))</f>
        <v>64</v>
      </c>
      <c r="X158" s="69"/>
      <c r="Y158" s="1">
        <v>921</v>
      </c>
      <c r="AA158" s="23" t="str" cm="1">
        <f t="array" aca="1" ref="AA158" ca="1">IF(NOT(ISNUMBER(INDEX($A:$A,LOOKUP(2,1/($A$1:INDIRECT("$A$"&amp;ROW($A158))&lt;&gt;""),ROW($A$1:INDIRECT("$A$"&amp;ROW($A158)))),1))),"",
IF(NOT(ISNUMBER($A158)),$AA157,
IF($AB158&lt;16,"Lillipup",
IF($AB158&lt;32,"Herdier",
"Stoutland"))))</f>
        <v>Herdier</v>
      </c>
      <c r="AB158" s="25" cm="1">
        <f t="array" aca="1" ref="AB158" ca="1">IF(NOT(ISNUMBER(INDEX($A:$A, LOOKUP(2, 1 / ($A$1:INDIRECT("$A$"&amp;ROW($A158)) &lt;&gt; ""),ROW($A$1:INDIRECT("$A$"&amp;ROW($A158)))), 1))), "",
VLOOKUP($AY158,'Medium-Slow'!$A$1:$B$101,2,TRUE))</f>
        <v>30</v>
      </c>
      <c r="AC158" s="23" cm="1">
        <f t="array" aca="1" ref="AC158" ca="1">IF(NOT(ISNUMBER(INDEX($A:$A, LOOKUP(2, 1 / ($A$1:INDIRECT("$A$"&amp;ROW($A158)) &lt;&gt; ""),ROW($A$1:INDIRECT("$A$"&amp;ROW($A158)))), 1))), "",
INDEX($AC:$AC, LOOKUP(2, 1 / ($AC$1:INDIRECT("$AC$"&amp;ROW($AC158)-1) &lt;&gt; ""),ROW($AC$1:INDIRECT("$AC$"&amp;ROW($AC158)-1))), 1)+
IF(INDEX($AC:$AC, LOOKUP(2, 1 / ($AC$1:INDIRECT("$AC$"&amp;ROW($AC158)-1) &lt;&gt; ""),ROW($AC$1:INDIRECT("$AC$"&amp;ROW($AC158)-1))), 1)+
INDEX($AD:$AD, LOOKUP(2, 1 / ($AD$1:INDIRECT("$AD$"&amp;ROW($AD158)-1) &lt;&gt; ""),ROW($AD$1:INDIRECT("$AD$"&amp;ROW($AD158)-1))), 1)+
INDEX($AE:$AE, LOOKUP(2, 1 / ($AE$1:INDIRECT("$AE$"&amp;ROW($AE158)-1) &lt;&gt; ""),ROW($AE$1:INDIRECT("$AE$"&amp;ROW($AD158)-1))), 1)+
INDEX($AE:$AF, LOOKUP(2, 1 / ($AF$1:INDIRECT("$AF$"&amp;ROW($AF158)-1) &lt;&gt; ""),ROW($AF$1:INDIRECT("$AF$"&amp;ROW($AD158)-1))), 1)+
INDEX($AG:$AG, LOOKUP(2, 1 / ($AG$1:INDIRECT("$AG$"&amp;ROW($AG158)-1) &lt;&gt; ""),ROW($AG$1:INDIRECT("$AG$"&amp;ROW($AD158)-1))), 1)+
INDEX($AH:$AH, LOOKUP(2, 1 / ($AH$1:INDIRECT("$AH$"&amp;ROW($AH158)-1) &lt;&gt; ""),ROW($AH$1:INDIRECT("$AH$"&amp;ROW($AD158)-1))), 1)&gt;=510,0,
IF(INDEX($AC:$AC, LOOKUP(2, 1 / ($AC$1:INDIRECT("$AC$"&amp;ROW($AC158)-1) &lt;&gt; ""),ROW($AC$1:INDIRECT("$AC$"&amp;ROW($AC158)-1))), 1)&gt;=255,0,
VLOOKUP(INDIRECT("$G$"&amp;LOOKUP(2, 1 / ($AC$1:INDIRECT("$AC$"&amp;ROW($AC158)-1) &lt;&gt; ""),ROW($AC$1:INDIRECT("$AC$"&amp;ROW($AC158)-1)))), 'EV and Base'!$A$1:$N$671, 3, FALSE))))</f>
        <v>3</v>
      </c>
      <c r="AD158" s="2" cm="1">
        <f t="array" aca="1" ref="AD158" ca="1">IF(NOT(ISNUMBER(INDEX($A:$A, LOOKUP(2, 1 / ($A$1:INDIRECT("$A$"&amp;ROW($A158)) &lt;&gt; ""),ROW($A$1:INDIRECT("$A$"&amp;ROW($A158)))), 1))), "",
INDEX($AD:$AD, LOOKUP(2, 1 / ($AD$1:INDIRECT("$AD$"&amp;ROW($AD158)-1) &lt;&gt; ""),ROW($AD$1:INDIRECT("$AD$"&amp;ROW($AD158)-1))), 1)+
IF(INDEX($AC:$AC, LOOKUP(2, 1 / ($AC$1:INDIRECT("$AC$"&amp;ROW($AC158)-1) &lt;&gt; ""),ROW($AC$1:INDIRECT("$AC$"&amp;ROW($AC158)-1))), 1)+
INDEX($AD:$AD, LOOKUP(2, 1 / ($AD$1:INDIRECT("$AD$"&amp;ROW($AD158)-1) &lt;&gt; ""),ROW($AD$1:INDIRECT("$AD$"&amp;ROW($AD158)-1))), 1)+
INDEX($AE:$AE, LOOKUP(2, 1 / ($AE$1:INDIRECT("$AE$"&amp;ROW($AE158)-1) &lt;&gt; ""),ROW($AE$1:INDIRECT("$AE$"&amp;ROW($AD158)-1))), 1)+
INDEX($AE:$AF, LOOKUP(2, 1 / ($AF$1:INDIRECT("$AF$"&amp;ROW($AF158)-1) &lt;&gt; ""),ROW($AF$1:INDIRECT("$AF$"&amp;ROW($AD158)-1))), 1)+
INDEX($AG:$AG, LOOKUP(2, 1 / ($AG$1:INDIRECT("$AG$"&amp;ROW($AG158)-1) &lt;&gt; ""),ROW($AG$1:INDIRECT("$AG$"&amp;ROW($AD158)-1))), 1)+
INDEX($AH:$AH, LOOKUP(2, 1 / ($AH$1:INDIRECT("$AH$"&amp;ROW($AH158)-1) &lt;&gt; ""),ROW($AH$1:INDIRECT("$AH$"&amp;ROW($AD158)-1))), 1)&gt;=510,0,
IF(INDEX($AD:$AD, LOOKUP(2, 1 / ($AD$1:INDIRECT("$AD$"&amp;ROW($AD158)-1) &lt;&gt; ""),ROW($AD$1:INDIRECT("$AD$"&amp;ROW($AD158)-1))), 1)&gt;=255,0,
VLOOKUP(INDIRECT("$G$"&amp;LOOKUP(2, 1 / ($AD$1:INDIRECT("$AD$"&amp;ROW($AD158)-1) &lt;&gt; ""),ROW($AD$1:INDIRECT("$AD$"&amp;ROW($AD158)-1)))), 'EV and Base'!$A$1:$N$671, 4, FALSE))))</f>
        <v>39</v>
      </c>
      <c r="AE158" s="2" cm="1">
        <f t="array" aca="1" ref="AE158" ca="1">IF(NOT(ISNUMBER(INDEX($A:$A,LOOKUP(2,1/($A$1:INDIRECT("$A$"&amp;ROW($A158))&lt;&gt;""),ROW($A$1:INDIRECT("$A$"&amp;ROW($A158)))),1))),"",
INDEX($AE:$AE,LOOKUP(2,1/($AE$1:INDIRECT("$AE$"&amp;ROW($AE158)-1)&lt;&gt;""),ROW($AE$1:INDIRECT("$AE$"&amp;ROW($AE158)-1))),1)+
IF(INDEX($AC:$AC,LOOKUP(2,1/($AC$1:INDIRECT("$AC$"&amp;ROW($AC158)-1)&lt;&gt;""),ROW($AC$1:INDIRECT("$AC$"&amp;ROW($AC158)-1))),1)+
INDEX($AD:$AD,LOOKUP(2,1/($AD$1:INDIRECT("$AD$"&amp;ROW($AD158)-1)&lt;&gt;""),ROW($AD$1:INDIRECT("$AD$"&amp;ROW($AD158)-1))),1)+
INDEX($AE:$AE,LOOKUP(2,1/($AE$1:INDIRECT("$AE$"&amp;ROW($AE158)-1)&lt;&gt;""),ROW($AE$1:INDIRECT("$AE$"&amp;ROW($AD158)-1))),1)+
INDEX($AE:$AF,LOOKUP(2,1/($AF$1:INDIRECT("$AF$"&amp;ROW($AF158)-1)&lt;&gt;""),ROW($AF$1:INDIRECT("$AF$"&amp;ROW($AD158)-1))),1)+
INDEX($AG:$AG,LOOKUP(2,1/($AG$1:INDIRECT("$AG$"&amp;ROW($AG158)-1)&lt;&gt;""),ROW($AG$1:INDIRECT("$AG$"&amp;ROW($AD158)-1))),1)+
INDEX($AH:$AH,LOOKUP(2,1/($AH$1:INDIRECT("$AH$"&amp;ROW($AH158)-1)&lt;&gt;""),ROW($AH$1:INDIRECT("$AH$"&amp;ROW($AD158)-1))),1)&gt;=510,0,
IF(INDEX($AE:$AE,LOOKUP(2,1/($AE$1:INDIRECT("$AE$"&amp;ROW($AE158)-1)&lt;&gt;""),ROW($AE$1:INDIRECT("$AE$"&amp;ROW($AE158)-1))),1)&gt;=255,0,
VLOOKUP(INDIRECT("$G$"&amp;LOOKUP(2,1/($AE$1:INDIRECT("$AE$"&amp;ROW($AE158)-1)&lt;&gt;""),ROW($AE$1:INDIRECT("$AE$"&amp;ROW($AE158)-1)))),'EV and Base'!$A$1:$N$671,5,FALSE))))</f>
        <v>7</v>
      </c>
      <c r="AF158" s="2" cm="1">
        <f t="array" aca="1" ref="AF158" ca="1">IF(NOT(ISNUMBER(INDEX($A:$A, LOOKUP(2, 1 / ($A$1:INDIRECT("$A$"&amp;ROW($A158)) &lt;&gt; ""),ROW($A$1:INDIRECT("$A$"&amp;ROW($A158)))), 1))), "",
INDEX($AF:$AF, LOOKUP(2, 1 / ($AF$1:INDIRECT("$AF$"&amp;ROW($AF158)-1) &lt;&gt; ""),ROW($AF$1:INDIRECT("$AF$"&amp;ROW($AF158)-1))), 1)+
IF(INDEX($AC:$AC, LOOKUP(2, 1 / ($AC$1:INDIRECT("$AC$"&amp;ROW($AC158)-1) &lt;&gt; ""),ROW($AC$1:INDIRECT("$AC$"&amp;ROW($AC158)-1))), 1)+
INDEX($AD:$AD, LOOKUP(2, 1 / ($AD$1:INDIRECT("$AD$"&amp;ROW($AD158)-1) &lt;&gt; ""),ROW($AD$1:INDIRECT("$AD$"&amp;ROW($AD158)-1))), 1)+
INDEX($AE:$AE, LOOKUP(2, 1 / ($AE$1:INDIRECT("$AE$"&amp;ROW($AE158)-1) &lt;&gt; ""),ROW($AE$1:INDIRECT("$AE$"&amp;ROW($AD158)-1))), 1)+
INDEX($AE:$AF, LOOKUP(2, 1 / ($AF$1:INDIRECT("$AF$"&amp;ROW($AF158)-1) &lt;&gt; ""),ROW($AF$1:INDIRECT("$AF$"&amp;ROW($AD158)-1))), 1)+
INDEX($AG:$AG, LOOKUP(2, 1 / ($AG$1:INDIRECT("$AG$"&amp;ROW($AG158)-1) &lt;&gt; ""),ROW($AG$1:INDIRECT("$AG$"&amp;ROW($AD158)-1))), 1)+
INDEX($AH:$AH, LOOKUP(2, 1 / ($AH$1:INDIRECT("$AH$"&amp;ROW($AH158)-1) &lt;&gt; ""),ROW($AH$1:INDIRECT("$AH$"&amp;ROW($AD158)-1))), 1)&gt;=510,0,
IF(INDEX($AF:$AF, LOOKUP(2, 1 / ($AF$1:INDIRECT("$AF$"&amp;ROW($AF158)-1) &lt;&gt; ""),ROW($AF$1:INDIRECT("$AF$"&amp;ROW($AF158)-1))), 1)&gt;=255,0,
VLOOKUP(INDIRECT("$G$"&amp;LOOKUP(2, 1 / ($AF$1:INDIRECT("$AF$"&amp;ROW($AF158)-1) &lt;&gt; ""),ROW($AF$1:INDIRECT("$AF$"&amp;ROW($AF158)-1)))), 'EV and Base'!$A$1:$N$671, 6, FALSE))))</f>
        <v>5</v>
      </c>
      <c r="AG158" s="2" cm="1">
        <f t="array" aca="1" ref="AG158" ca="1">IF(NOT(ISNUMBER(INDEX($A:$A, LOOKUP(2, 1 / ($A$1:INDIRECT("$A$"&amp;ROW($A158)) &lt;&gt; ""),ROW($A$1:INDIRECT("$A$"&amp;ROW($A158)))), 1))), "",
INDEX($AG:$AG, LOOKUP(2, 1 / ($AG$1:INDIRECT("$AG$"&amp;ROW($AG158)-1) &lt;&gt; ""),ROW($AG$1:INDIRECT("$AG$"&amp;ROW($AG158)-1))), 1)+
IF(INDEX($AC:$AC, LOOKUP(2, 1 / ($AC$1:INDIRECT("$AC$"&amp;ROW($AC158)-1) &lt;&gt; ""),ROW($AC$1:INDIRECT("$AC$"&amp;ROW($AC158)-1))), 1)+
INDEX($AD:$AD, LOOKUP(2, 1 / ($AD$1:INDIRECT("$AD$"&amp;ROW($AD158)-1) &lt;&gt; ""),ROW($AD$1:INDIRECT("$AD$"&amp;ROW($AD158)-1))), 1)+
INDEX($AE:$AE, LOOKUP(2, 1 / ($AE$1:INDIRECT("$AE$"&amp;ROW($AE158)-1) &lt;&gt; ""),ROW($AE$1:INDIRECT("$AE$"&amp;ROW($AD158)-1))), 1)+
INDEX($AE:$AF, LOOKUP(2, 1 / ($AF$1:INDIRECT("$AF$"&amp;ROW($AF158)-1) &lt;&gt; ""),ROW($AF$1:INDIRECT("$AF$"&amp;ROW($AD158)-1))), 1)+
INDEX($AG:$AG, LOOKUP(2, 1 / ($AG$1:INDIRECT("$AG$"&amp;ROW($AG158)-1) &lt;&gt; ""),ROW($AG$1:INDIRECT("$AG$"&amp;ROW($AD158)-1))), 1)+
INDEX($AH:$AH, LOOKUP(2, 1 / ($AH$1:INDIRECT("$AH$"&amp;ROW($AH158)-1) &lt;&gt; ""),ROW($AH$1:INDIRECT("$AH$"&amp;ROW($AD158)-1))), 1)&gt;=510,0,
IF(INDEX($AG:$AG, LOOKUP(2, 1 / ($AG$1:INDIRECT("$AG$"&amp;ROW($AG158)-1) &lt;&gt; ""),ROW($AG$1:INDIRECT("$AG$"&amp;ROW($AG158)-1))), 1)&gt;=255,0,
VLOOKUP(INDIRECT("$G$"&amp;LOOKUP(2, 1 / ($AG$1:INDIRECT("$AG$"&amp;ROW($AG158)-1) &lt;&gt; ""),ROW($AG$1:INDIRECT("$AG$"&amp;ROW($AG158)-1)))), 'EV and Base'!$A$1:$N$671, 7, FALSE))))</f>
        <v>0</v>
      </c>
      <c r="AH158" s="24" cm="1">
        <f t="array" aca="1" ref="AH158" ca="1">IF(NOT(ISNUMBER(INDEX($A:$A,LOOKUP(2,1/($A$1:INDIRECT("$A$"&amp;ROW($A158))&lt;&gt;""),ROW($A$1:INDIRECT("$A$"&amp;ROW($A158)))),1))),"",
INDEX($AH:$AH,LOOKUP(2,1/($AH$1:INDIRECT("$AH$"&amp;ROW($AH158)-1)&lt;&gt;""),ROW($AH$1:INDIRECT("$AH$"&amp;ROW($AH158)-1))),1)+
IF(INDEX($AC:$AC,LOOKUP(2,1/($AC$1:INDIRECT("$AC$"&amp;ROW($AC158)-1)&lt;&gt;""),ROW($AC$1:INDIRECT("$AC$"&amp;ROW($AC158)-1))),1)+
INDEX($AD:$AD,LOOKUP(2,1/($AD$1:INDIRECT("$AD$"&amp;ROW($AD158)-1)&lt;&gt;""),ROW($AD$1:INDIRECT("$AD$"&amp;ROW($AD158)-1))),1)+
INDEX($AE:$AE,LOOKUP(2,1/($AE$1:INDIRECT("$AE$"&amp;ROW($AE158)-1)&lt;&gt;""),ROW($AE$1:INDIRECT("$AE$"&amp;ROW($AD158)-1))),1)+
INDEX($AE:$AF,LOOKUP(2,1/($AF$1:INDIRECT("$AF$"&amp;ROW($AF158)-1)&lt;&gt;""),ROW($AF$1:INDIRECT("$AF$"&amp;ROW($AD158)-1))),1)+
INDEX($AG:$AG,LOOKUP(2,1/($AG$1:INDIRECT("$AG$"&amp;ROW($AG158)-1)&lt;&gt;""),ROW($AG$1:INDIRECT("$AG$"&amp;ROW($AD158)-1))),1)+
INDEX($AH:$AH,LOOKUP(2,1/($AH$1:INDIRECT("$AH$"&amp;ROW($AH158)-1)&lt;&gt;""),ROW($AH$1:INDIRECT("$AH$"&amp;ROW($AD158)-1))),1)&gt;=510,0,
IF(INDEX($AH:$AH,LOOKUP(2,1/($AH$1:INDIRECT("$AH$"&amp;ROW($AH158)-1)&lt;&gt;""),ROW($AH$1:INDIRECT("$AH$"&amp;ROW($AH158)-1))),1)&gt;=255,0,
VLOOKUP(INDIRECT("$G$"&amp;LOOKUP(2,1/($AH$1:INDIRECT("$AH$"&amp;ROW($AH158)-1)&lt;&gt;""),ROW($AH$1:INDIRECT("$AH$"&amp;ROW($AH158)-1)))),'EV and Base'!$A$1:$N$671,8,FALSE))))</f>
        <v>28</v>
      </c>
      <c r="AI158" s="29" cm="1">
        <f t="array" aca="1" ref="AI158" ca="1">IF(NOT(ISNUMBER(INDEX($A:$A,LOOKUP(2,1/($A$1:INDIRECT("$A$"&amp;ROW($A158))&lt;&gt;""),ROW($A$1:INDIRECT("$A$"&amp;ROW($A158)))),1))),"",
ROUNDDOWN((((2*VLOOKUP($AA158,'EV and Base'!$A$1:$N$671,9,FALSE))+31+ROUNDDOWN($AC158/4,0))*$AB158)/100,0)+$AB158+10)</f>
        <v>88</v>
      </c>
      <c r="AJ158" s="21" cm="1">
        <f t="array" aca="1" ref="AJ158" ca="1">IF(NOT(ISNUMBER(INDEX($A:$A, LOOKUP(2, 1 / ($A$1:INDIRECT("$A$"&amp;ROW($A158)) &lt;&gt; ""),ROW($A$1:INDIRECT("$A$"&amp;ROW($A158)))), 1))), "",
ROUNDDOWN((ROUNDDOWN((((2*VLOOKUP($AA158, 'EV and Base'!$A$1:$N$671, 10, FALSE))+31+ROUNDDOWN($AD158/4, 0))*$AB158)/100, 0)+5)*1.1, 0))</f>
        <v>71</v>
      </c>
      <c r="AK158" s="21" t="str" cm="1">
        <f t="array" aca="1" ref="AK158" ca="1">IF(NOT(ISNUMBER(INDEX($A:$A, LOOKUP(2, 1 / ($A$1:INDIRECT("$A$"&amp;ROW($A158)) &lt;&gt; ""),ROW($A$1:INDIRECT("$A$"&amp;ROW($A158)))), 1))), "",
ROUNDDOWN((ROUNDDOWN((((2*VLOOKUP($AA158, 'EV and Base'!$A$1:$N$671, 11, FALSE))+30+ROUNDDOWN($AE158/4, 0))*$AB158)/100, 0)+5), 0)
&amp;"-"&amp;
ROUNDDOWN((ROUNDDOWN((((2*VLOOKUP($AA158, 'EV and Base'!$A$1:$N$671, 11, FALSE))+31+ROUNDDOWN($AE158/4, 0))*$AB158)/100, 0)+5), 0))</f>
        <v>53-53</v>
      </c>
      <c r="AL158" s="21" t="str" cm="1">
        <f t="array" aca="1" ref="AL158" ca="1">IF(NOT(ISNUMBER(INDEX($A:$A, LOOKUP(2, 1 / ($A$1:INDIRECT("$A$"&amp;ROW($A158)) &lt;&gt; ""),ROW($A$1:INDIRECT("$A$"&amp;ROW($A158)))), 1))), "",
ROUNDDOWN((ROUNDDOWN((((2*VLOOKUP($AA158, 'EV and Base'!$A$1:$N$671, 12, FALSE))+0+ROUNDDOWN($AF158/4, 0))*$AB158)/100, 0)+5)*0.9, 0)
&amp;"-"&amp;
ROUNDDOWN((ROUNDDOWN((((2*VLOOKUP($AA158, 'EV and Base'!$A$1:$N$671, 12, FALSE))+31+ROUNDDOWN($AF158/4, 0))*$AB158)/100, 0)+5)*0.9, 0))</f>
        <v>23-31</v>
      </c>
      <c r="AM158" s="21" t="str" cm="1">
        <f t="array" aca="1" ref="AM158" ca="1">IF(NOT(ISNUMBER(INDEX($A:$A, LOOKUP(2, 1 / ($A$1:INDIRECT("$A$"&amp;ROW($A158)) &lt;&gt; ""),ROW($A$1:INDIRECT("$A$"&amp;ROW($A158)))), 1))), "",
ROUNDDOWN((ROUNDDOWN((((2*VLOOKUP($AA158, 'EV and Base'!$A$1:$N$671, 13, FALSE))+30+ROUNDDOWN($AG158/4, 0))*$AB158)/100, 0)+5), 0)
&amp;"-"&amp;
ROUNDDOWN((ROUNDDOWN((((2*VLOOKUP($AA158, 'EV and Base'!$A$1:$N$671, 13, FALSE))+31+ROUNDDOWN($AG158/4, 0))*$AB158)/100, 0)+5), 0))</f>
        <v>53-53</v>
      </c>
      <c r="AN158" s="25" cm="1">
        <f t="array" aca="1" ref="AN158" ca="1">IF(NOT(ISNUMBER(INDEX($A:$A, LOOKUP(2, 1 / ($A$1:INDIRECT("$A$"&amp;ROW($A158)) &lt;&gt; ""),ROW($A$1:INDIRECT("$A$"&amp;ROW($A158)))), 1))), "",
ROUNDDOWN((ROUNDDOWN((((2*VLOOKUP($AA158, 'EV and Base'!$A$1:$N$671, 14, FALSE))+31+ROUNDDOWN($AH158/4, 0))*$AB158)/100, 0)+5), 0))</f>
        <v>52</v>
      </c>
      <c r="AO158" s="23" cm="1">
        <f t="array" aca="1" ref="AO158" ca="1">IF(NOT(ISNUMBER(INDEX($A:$A, LOOKUP(2, 1 / ($A$1:INDIRECT("$A$"&amp;ROW($A158)) &lt;&gt; ""),ROW($A$1:INDIRECT("$A$"&amp;ROW($A158)))), 1))), "",
ROUNDDOWN((((2*VLOOKUP($AA158, 'EV and Base'!$A$1:$N$671, 9, FALSE))+31+ROUNDDOWN($AC158/4, 0))*$AB158)/100, 0)+$AB158+10)</f>
        <v>88</v>
      </c>
      <c r="AP158" s="2" cm="1">
        <f t="array" aca="1" ref="AP158" ca="1">IF(NOT(ISNUMBER(INDEX($A:$A, LOOKUP(2, 1 / ($A$1:INDIRECT("$A$"&amp;ROW($A158)) &lt;&gt; ""),ROW($A$1:INDIRECT("$A$"&amp;ROW($A158)))), 1))), "",
ROUNDDOWN((ROUNDDOWN((((2*VLOOKUP($AA158, 'EV and Base'!$A$1:$N$671, 10, FALSE))+31+ROUNDDOWN($AD158/4, 0))*$AB158)/100, 0)+5)*1.1, 0))</f>
        <v>71</v>
      </c>
      <c r="AQ158" s="2" cm="1">
        <f t="array" aca="1" ref="AQ158" ca="1">IF(NOT(ISNUMBER(INDEX($A:$A, LOOKUP(2, 1 / ($A$1:INDIRECT("$A$"&amp;ROW($A158)) &lt;&gt; ""),ROW($A$1:INDIRECT("$A$"&amp;ROW($A158)))), 1))), "",
ROUNDDOWN((ROUNDDOWN((((2*VLOOKUP($AA158, 'EV and Base'!$A$1:$N$671, 11, FALSE))+$AV$2+ROUNDDOWN($AE158/4, 0))*$AB158)/100, 0)+5), 0))</f>
        <v>53</v>
      </c>
      <c r="AR158" s="22" cm="1">
        <f t="array" aca="1" ref="AR158" ca="1">IF(NOT(ISNUMBER(INDEX($A:$A, LOOKUP(2, 1 / ($A$1:INDIRECT("$A$"&amp;ROW($A158)) &lt;&gt; ""),ROW($A$1:INDIRECT("$A$"&amp;ROW($A158)))), 1))), "",
ROUNDDOWN((ROUNDDOWN((((2*VLOOKUP($AA158, 'EV and Base'!$A$1:$N$671, 12, FALSE))+$AW$2+ROUNDDOWN($AF158/4, 0))*$AB158)/100, 0)+5)*0.9, 0))</f>
        <v>27</v>
      </c>
      <c r="AS158" s="2" cm="1">
        <f t="array" aca="1" ref="AS158" ca="1">IF(NOT(ISNUMBER(INDEX($A:$A, LOOKUP(2, 1 / ($A$1:INDIRECT("$A$"&amp;ROW($A158)) &lt;&gt; ""),ROW($A$1:INDIRECT("$A$"&amp;ROW($A158)))), 1))), "",
ROUNDDOWN((ROUNDDOWN((((2*VLOOKUP($AA158, 'EV and Base'!$A$1:$N$671, 13, FALSE))+$AX$2+ROUNDDOWN($AG158/4, 0))*$AB158)/100, 0)+5), 0))</f>
        <v>53</v>
      </c>
      <c r="AT158" s="24" cm="1">
        <f t="array" aca="1" ref="AT158" ca="1">IF(NOT(ISNUMBER(INDEX($A:$A, LOOKUP(2, 1 / ($A$1:INDIRECT("$A$"&amp;ROW($A158)) &lt;&gt; ""),ROW($A$1:INDIRECT("$A$"&amp;ROW($A158)))), 1))), "",
ROUNDDOWN((ROUNDDOWN((((2*VLOOKUP($AA158, 'EV and Base'!$A$1:$N$671, 14, FALSE))+31+ROUNDDOWN($AH158/4, 0))*$AB158)/100, 0)+5), 0))</f>
        <v>52</v>
      </c>
      <c r="AU158" s="28">
        <v>184</v>
      </c>
      <c r="AY158" cm="1">
        <f t="array" aca="1" ref="AY158" ca="1">IF(NOT(ISNUMBER(INDEX($A:$A,LOOKUP(2,1/($A$1:INDIRECT("$A$"&amp;ROW($A158))&lt;&gt;""),ROW($A$1:INDIRECT("$A$"&amp;ROW($A158)))),1))),"",
INDEX($AY:$AY,LOOKUP(2,1/($AY$1:INDIRECT("$AY$"&amp;ROW($AY158)-1)&lt;&gt;""),ROW($AY$1:INDIRECT("$AY$"&amp;ROW($AY158)-1))),1)+$BL158)</f>
        <v>23816</v>
      </c>
      <c r="AZ158" s="3" cm="1">
        <f t="array" aca="1" ref="AZ158" ca="1">IF(NOT(ISNUMBER(INDEX($A:$A, LOOKUP(2, 1 / ($A$1:INDIRECT("$A$"&amp;ROW($A158)) &lt;&gt; ""),ROW($A$1:INDIRECT("$A$"&amp;ROW($A158)))), 1))), "",
VLOOKUP(INDIRECT("$G$"&amp;LOOKUP(2, 1 / ($AY$1:INDIRECT("$AY$"&amp;ROW($AY158)-1) &lt;&gt; ""),ROW($AY$1:INDIRECT("$AY$"&amp;ROW($AY158)-1)))),'EV and Base'!A153:N823,2,FALSE))</f>
        <v>150</v>
      </c>
      <c r="BA158" s="3" cm="1">
        <f t="array" aca="1" ref="BA158" ca="1">IF(NOT(ISNUMBER(INDEX($A:$A, LOOKUP(2, 1 / ($A$1:INDIRECT("$A$"&amp;ROW($A158)) &lt;&gt; ""),ROW($A$1:INDIRECT("$A$"&amp;ROW($A158)))), 1))), "",
INDIRECT("$I$"&amp;LOOKUP(2, 1 / ($AY$1:INDIRECT("$AY$"&amp;ROW($AY158)-1) &lt;&gt; ""),ROW($AY$1:INDIRECT("$AY$"&amp;ROW($AY158)-1)))))</f>
        <v>25</v>
      </c>
      <c r="BB158" s="1" cm="1">
        <f t="array" aca="1" ref="BB158" ca="1">IF(NOT(ISNUMBER(INDEX($A:$A, LOOKUP(2, 1 / ($A$1:INDIRECT("$A$"&amp;ROW($A158)) &lt;&gt; ""),ROW($A$1:INDIRECT("$A$"&amp;ROW($A158)))), 1))), "",
INDIRECT("$AB$"&amp;LOOKUP(2, 1 / ($AY$1:INDIRECT("$AY$"&amp;ROW($AY158)-1) &lt;&gt; ""),ROW($AY$1:INDIRECT("$AY$"&amp;ROW($AY158)-1)))))</f>
        <v>30</v>
      </c>
      <c r="BC158" s="3" cm="1">
        <f t="array" aca="1" ref="BC158" ca="1">IF(NOT(ISNUMBER(INDEX($A:$A,LOOKUP(2,1/($A$1:INDIRECT("$A$"&amp;ROW($A158))&lt;&gt;""),ROW($A$1:INDIRECT("$A$"&amp;ROW($A158)))),1))),"",
$BA158+$BA158+10)</f>
        <v>60</v>
      </c>
      <c r="BD158" s="3" cm="1">
        <f t="array" aca="1" ref="BD158" ca="1">IF(NOT(ISNUMBER(INDEX($A:$A,LOOKUP(2,1/($A$1:INDIRECT("$A$"&amp;ROW($A158))&lt;&gt;""),ROW($A$1:INDIRECT("$A$"&amp;ROW($A158)))),1))),"",
$BA158+$BB158+10)</f>
        <v>65</v>
      </c>
      <c r="BE158" s="3" cm="1">
        <f t="array" aca="1" ref="BE158" ca="1">IF(NOT(ISNUMBER(INDEX($A:$A,LOOKUP(2,1/($A$1:INDIRECT("$A$"&amp;ROW($A158))&lt;&gt;""),ROW($A$1:INDIRECT("$A$"&amp;ROW($A158)))),1))),"",
$BC158*$BC158)</f>
        <v>3600</v>
      </c>
      <c r="BF158" s="3" cm="1">
        <f t="array" aca="1" ref="BF158" ca="1">IF(NOT(ISNUMBER(INDEX($A:$A,LOOKUP(2,1/($A$1:INDIRECT("$A$"&amp;ROW($A158))&lt;&gt;""),ROW($A$1:INDIRECT("$A$"&amp;ROW($A158)))),1))),"",
$BD158*$BD158)</f>
        <v>4225</v>
      </c>
      <c r="BG158" s="3" cm="1">
        <f t="array" aca="1" ref="BG158" ca="1">IF(NOT(ISNUMBER(INDEX($A:$A,LOOKUP(2,1/($A$1:INDIRECT("$A$"&amp;ROW($A158))&lt;&gt;""),ROW($A$1:INDIRECT("$A$"&amp;ROW($A158)))),1))),"",
_xlfn.FLOOR.MATH(1.5*_xlfn.FLOOR.MATH($AZ158*BA158/5)))</f>
        <v>1125</v>
      </c>
      <c r="BH158" s="3" cm="1">
        <f t="array" aca="1" ref="BH158" ca="1">IF(NOT(ISNUMBER(INDEX($A:$A, LOOKUP(2, 1 / ($A$1:INDIRECT("$A$"&amp;ROW($A158)) &lt;&gt; ""),ROW($A$1:INDIRECT("$A$"&amp;ROW($A158)))), 1))), "",
_xlfn.FLOOR.MATH($BG158/IF(OR(INDIRECT("$C$"&amp;LOOKUP(2, 1 / ($AY$1:INDIRECT("$AY$"&amp;ROW($AY158)-1) &lt;&gt; ""),ROW($AY$1:INDIRECT("$AY$"&amp;ROW($AY158)-1))))="Multi",
INDIRECT("$C$"&amp;LOOKUP(2, 1 / ($AY$1:INDIRECT("$AY$"&amp;ROW($AY158)-1) &lt;&gt; ""),ROW($AY$1:INDIRECT("$AY$"&amp;ROW($AY158)-1))))="Double"),2,1)))</f>
        <v>1125</v>
      </c>
      <c r="BI158" s="3" cm="1">
        <f t="array" aca="1" ref="BI158" ca="1">IF(NOT(ISNUMBER(INDEX($A:$A,LOOKUP(2,1/($A$1:INDIRECT("$A$"&amp;ROW($A158))&lt;&gt;""),ROW($A$1:INDIRECT("$A$"&amp;ROW($A158)))),1))),"",
VLOOKUP($BC158,GameFreakSQRT!$A$1:$B$200,2,FALSE))</f>
        <v>31727</v>
      </c>
      <c r="BJ158" s="3" cm="1">
        <f t="array" aca="1" ref="BJ158" ca="1">IF(NOT(ISNUMBER(INDEX($A:$A,LOOKUP(2,1/($A$1:INDIRECT("$A$"&amp;ROW($A158))&lt;&gt;""),ROW($A$1:INDIRECT("$A$"&amp;ROW($A158)))),1))),"",
VLOOKUP($BD158,GameFreakSQRT!$A$1:$B$200,2,FALSE))</f>
        <v>33023</v>
      </c>
      <c r="BK158" s="3" cm="1">
        <f t="array" aca="1" ref="BK158" ca="1">IF(NOT(ISNUMBER(INDEX($A:$A,LOOKUP(2,1/($A$1:INDIRECT("$A$"&amp;ROW($A158))&lt;&gt;""),ROW($A$1:INDIRECT("$A$"&amp;ROW($A158)))),1))),"",
_xlfn.FLOOR.MATH((($BI158*$BE158)*$BH158)/($BJ158*$BF158))+1)</f>
        <v>921</v>
      </c>
      <c r="BL158" s="3" cm="1">
        <f t="array" aca="1" ref="BL158" ca="1">IF(NOT(ISNUMBER(INDEX($A:$A,LOOKUP(2,1/($A$1:INDIRECT("$A$"&amp;ROW($A158))&lt;&gt;""),ROW($A$1:INDIRECT("$A$"&amp;ROW($A158)))),1))),"",
_xlfn.FLOOR.MATH($BK158*IF(NOT(INDIRECT("$Z$"&amp;LOOKUP(2, 1 / ($AY$1:INDIRECT("$AY$"&amp;ROW($AY158)-1) &lt;&gt; ""),ROW($AY$1:INDIRECT("$AY$"&amp;ROW($AY158)-1))))=""),1.5,1)))</f>
        <v>921</v>
      </c>
      <c r="BM158" s="3" cm="1">
        <f t="array" aca="1" ref="BM158" ca="1">IF(NOT(ISNUMBER(INDEX($A:$A, LOOKUP(2, 1 / ($A$1:INDIRECT("$A$"&amp;ROW($A158)) &lt;&gt; ""),ROW($A$1:INDIRECT("$A$"&amp;ROW($A158)))), 1))), "",
INDIRECT("$Y$"&amp;LOOKUP(2, 1 / ($AY$1:INDIRECT("$AY$"&amp;ROW($AY158)-1) &lt;&gt; ""),ROW($AY$1:INDIRECT("$AY$"&amp;ROW($AY158)-1)))))</f>
        <v>921</v>
      </c>
      <c r="BN158" s="3" t="b">
        <f t="shared" ca="1" si="16"/>
        <v>1</v>
      </c>
      <c r="CT158" s="3" cm="1">
        <f t="array" aca="1" ref="CT158" ca="1">IF(NOT(ISNUMBER(INDEX($A:$A, LOOKUP(2, 1 / ($A$1:INDIRECT("$A$"&amp;ROW($A158)) &lt;&gt; ""),ROW($A$1:INDIRECT("$A$"&amp;ROW($A158)))), 1))), "",
$AY158-INDEX($AY:$AY, LOOKUP(2, 1 / ($AY$1:INDIRECT("$AV$"&amp;ROW($AY158)-1) &lt;&gt; ""),ROW($AY$1:INDIRECT("$AV$"&amp;ROW($AY158)-1))), 1))</f>
        <v>23816</v>
      </c>
      <c r="CU158" s="3" cm="1">
        <f t="array" aca="1" ref="CU158" ca="1">IF(NOT(ISNUMBER(INDEX($A:$A, LOOKUP(2, 1 / ($A$1:INDIRECT("$A$"&amp;ROW($A158)) &lt;&gt; ""),ROW($A$1:INDIRECT("$A$"&amp;ROW($A158)))), 1))), "",
INDEX($Y:$Y, LOOKUP(2, 1 / ($Y$1:INDIRECT("$Y$"&amp;ROW($Y158)-1) &lt;&gt; ""),ROW($Y$1:INDIRECT("$Y$"&amp;ROW($Y158)-1))), 1))</f>
        <v>921</v>
      </c>
      <c r="CV158" s="1">
        <f ca="1">IFERROR(VLOOKUP($AY158, 'Medium-Slow'!$A$1:$B$101, 2, TRUE),"")</f>
        <v>30</v>
      </c>
    </row>
    <row r="159" spans="1:100" x14ac:dyDescent="0.45">
      <c r="A159" s="69"/>
      <c r="B159" s="69"/>
      <c r="C159" s="69" t="str">
        <f t="shared" si="18"/>
        <v>Single</v>
      </c>
      <c r="D159" s="69"/>
      <c r="E159" s="69"/>
      <c r="F159" s="56">
        <v>3</v>
      </c>
      <c r="G159" s="2" t="s">
        <v>355</v>
      </c>
      <c r="H159" s="2" t="s">
        <v>50</v>
      </c>
      <c r="I159" s="2">
        <v>27</v>
      </c>
      <c r="J159" s="2" t="s">
        <v>137</v>
      </c>
      <c r="K159" s="2" t="s">
        <v>325</v>
      </c>
      <c r="L159" s="2" t="s">
        <v>53</v>
      </c>
      <c r="M159" s="2" t="s">
        <v>147</v>
      </c>
      <c r="N159" s="2" t="s">
        <v>347</v>
      </c>
      <c r="O159" s="2" t="s">
        <v>353</v>
      </c>
      <c r="P159" s="2" t="s">
        <v>312</v>
      </c>
      <c r="Q159" s="2">
        <v>18</v>
      </c>
      <c r="R159" s="2">
        <f>_xlfn.FLOOR.MATH((((2*VLOOKUP(G159, 'EV and Base'!$A$1:$N$671, 9, FALSE))+$Q159)*$I159)/100)+$I159+10</f>
        <v>82</v>
      </c>
      <c r="S159" s="2">
        <f>_xlfn.FLOOR.MATH((_xlfn.FLOOR.MATH((((2*VLOOKUP($G159, 'EV and Base'!$A$1:$N$671, 10, FALSE))+$Q159)*$I159)/100)+5)*
IF(OR($J159="Lonely", $J159="Brave", $J159="Adamant", $J159="Naughty"), 1.1,
IF(OR($J159="Bold", $J159="Timid", $J159="Modest", $J159="Calm"), 0.9, 1)))</f>
        <v>69</v>
      </c>
      <c r="T159" s="2">
        <f>_xlfn.FLOOR.MATH((_xlfn.FLOOR.MATH((((2*VLOOKUP($G159, 'EV and Base'!$A$1:$N$671, 11, FALSE))+$Q159)*$I159)/100)+5)*
IF(OR($J159="Bold", $J159="Relaxed", $J159="Impish", $J159="Lax"), 1.1,
IF(OR($J159="Lonely", $J159="Hasty", $J159="Mild", $J159="Gentle"), 0.9, 1)))</f>
        <v>38</v>
      </c>
      <c r="U159" s="2">
        <f>_xlfn.FLOOR.MATH((_xlfn.FLOOR.MATH((((2*VLOOKUP($G159, 'EV and Base'!$A$1:$N$671, 12, FALSE))+$Q159)*$I159)/100)+5)*
IF(OR($J159="Modest", $J159="Mild", $J159="Quiet", $J159="Rash"), 1.1,
IF(OR($J159="Adamant", $J159="Impish", $J159="Jolly", $J159="Careful"), 0.9, 1)))</f>
        <v>53</v>
      </c>
      <c r="V159" s="2">
        <f>_xlfn.FLOOR.MATH((_xlfn.FLOOR.MATH((((2*VLOOKUP($G159, 'EV and Base'!$A$1:$N$671, 13, FALSE))+$Q159)*$I159)/100)+5)*
IF(OR($J159="Calm", $J159="Gentle", $J159="Sassy", $J159="Careful"), 1.1,
IF(OR($J159="Naughty", $J159="Lax", $J159="Naive", $J159="Rash"), 0.9, 1)))</f>
        <v>43</v>
      </c>
      <c r="W159" s="2">
        <f>_xlfn.FLOOR.MATH((_xlfn.FLOOR.MATH((((2*VLOOKUP($G159, 'EV and Base'!$A$1:$N$671, 14, FALSE))+$Q159)*$I159)/100)+5)*
IF(OR($J159="Timid", $J159="Hasty", $J159="Jolly", $J159="Naive"), 1.1,
IF(OR($J159="Brave", $J159="Relaxed", $J159="Quiet", $J159="Sassy"), 0.9, 1)))</f>
        <v>72</v>
      </c>
      <c r="X159" s="69"/>
      <c r="Y159" s="1">
        <v>1211</v>
      </c>
      <c r="AA159" s="23" t="str" cm="1">
        <f t="array" aca="1" ref="AA159" ca="1">IF(NOT(ISNUMBER(INDEX($A:$A,LOOKUP(2,1/($A$1:INDIRECT("$A$"&amp;ROW($A159))&lt;&gt;""),ROW($A$1:INDIRECT("$A$"&amp;ROW($A159)))),1))),"",
IF(NOT(ISNUMBER($A159)),$AA158,
IF($AB159&lt;16,"Lillipup",
IF($AB159&lt;32,"Herdier",
"Stoutland"))))</f>
        <v>Herdier</v>
      </c>
      <c r="AB159" s="25" cm="1">
        <f t="array" aca="1" ref="AB159" ca="1">IF(NOT(ISNUMBER(INDEX($A:$A, LOOKUP(2, 1 / ($A$1:INDIRECT("$A$"&amp;ROW($A159)) &lt;&gt; ""),ROW($A$1:INDIRECT("$A$"&amp;ROW($A159)))), 1))), "",
VLOOKUP($AY159,'Medium-Slow'!$A$1:$B$101,2,TRUE))</f>
        <v>31</v>
      </c>
      <c r="AC159" s="23" cm="1">
        <f t="array" aca="1" ref="AC159" ca="1">IF(NOT(ISNUMBER(INDEX($A:$A, LOOKUP(2, 1 / ($A$1:INDIRECT("$A$"&amp;ROW($A159)) &lt;&gt; ""),ROW($A$1:INDIRECT("$A$"&amp;ROW($A159)))), 1))), "",
INDEX($AC:$AC, LOOKUP(2, 1 / ($AC$1:INDIRECT("$AC$"&amp;ROW($AC159)-1) &lt;&gt; ""),ROW($AC$1:INDIRECT("$AC$"&amp;ROW($AC159)-1))), 1)+
IF(INDEX($AC:$AC, LOOKUP(2, 1 / ($AC$1:INDIRECT("$AC$"&amp;ROW($AC159)-1) &lt;&gt; ""),ROW($AC$1:INDIRECT("$AC$"&amp;ROW($AC159)-1))), 1)+
INDEX($AD:$AD, LOOKUP(2, 1 / ($AD$1:INDIRECT("$AD$"&amp;ROW($AD159)-1) &lt;&gt; ""),ROW($AD$1:INDIRECT("$AD$"&amp;ROW($AD159)-1))), 1)+
INDEX($AE:$AE, LOOKUP(2, 1 / ($AE$1:INDIRECT("$AE$"&amp;ROW($AE159)-1) &lt;&gt; ""),ROW($AE$1:INDIRECT("$AE$"&amp;ROW($AD159)-1))), 1)+
INDEX($AE:$AF, LOOKUP(2, 1 / ($AF$1:INDIRECT("$AF$"&amp;ROW($AF159)-1) &lt;&gt; ""),ROW($AF$1:INDIRECT("$AF$"&amp;ROW($AD159)-1))), 1)+
INDEX($AG:$AG, LOOKUP(2, 1 / ($AG$1:INDIRECT("$AG$"&amp;ROW($AG159)-1) &lt;&gt; ""),ROW($AG$1:INDIRECT("$AG$"&amp;ROW($AD159)-1))), 1)+
INDEX($AH:$AH, LOOKUP(2, 1 / ($AH$1:INDIRECT("$AH$"&amp;ROW($AH159)-1) &lt;&gt; ""),ROW($AH$1:INDIRECT("$AH$"&amp;ROW($AD159)-1))), 1)&gt;=510,0,
IF(INDEX($AC:$AC, LOOKUP(2, 1 / ($AC$1:INDIRECT("$AC$"&amp;ROW($AC159)-1) &lt;&gt; ""),ROW($AC$1:INDIRECT("$AC$"&amp;ROW($AC159)-1))), 1)&gt;=255,0,
VLOOKUP(INDIRECT("$G$"&amp;LOOKUP(2, 1 / ($AC$1:INDIRECT("$AC$"&amp;ROW($AC159)-1) &lt;&gt; ""),ROW($AC$1:INDIRECT("$AC$"&amp;ROW($AC159)-1)))), 'EV and Base'!$A$1:$N$671, 3, FALSE))))</f>
        <v>3</v>
      </c>
      <c r="AD159" s="2" cm="1">
        <f t="array" aca="1" ref="AD159" ca="1">IF(NOT(ISNUMBER(INDEX($A:$A, LOOKUP(2, 1 / ($A$1:INDIRECT("$A$"&amp;ROW($A159)) &lt;&gt; ""),ROW($A$1:INDIRECT("$A$"&amp;ROW($A159)))), 1))), "",
INDEX($AD:$AD, LOOKUP(2, 1 / ($AD$1:INDIRECT("$AD$"&amp;ROW($AD159)-1) &lt;&gt; ""),ROW($AD$1:INDIRECT("$AD$"&amp;ROW($AD159)-1))), 1)+
IF(INDEX($AC:$AC, LOOKUP(2, 1 / ($AC$1:INDIRECT("$AC$"&amp;ROW($AC159)-1) &lt;&gt; ""),ROW($AC$1:INDIRECT("$AC$"&amp;ROW($AC159)-1))), 1)+
INDEX($AD:$AD, LOOKUP(2, 1 / ($AD$1:INDIRECT("$AD$"&amp;ROW($AD159)-1) &lt;&gt; ""),ROW($AD$1:INDIRECT("$AD$"&amp;ROW($AD159)-1))), 1)+
INDEX($AE:$AE, LOOKUP(2, 1 / ($AE$1:INDIRECT("$AE$"&amp;ROW($AE159)-1) &lt;&gt; ""),ROW($AE$1:INDIRECT("$AE$"&amp;ROW($AD159)-1))), 1)+
INDEX($AE:$AF, LOOKUP(2, 1 / ($AF$1:INDIRECT("$AF$"&amp;ROW($AF159)-1) &lt;&gt; ""),ROW($AF$1:INDIRECT("$AF$"&amp;ROW($AD159)-1))), 1)+
INDEX($AG:$AG, LOOKUP(2, 1 / ($AG$1:INDIRECT("$AG$"&amp;ROW($AG159)-1) &lt;&gt; ""),ROW($AG$1:INDIRECT("$AG$"&amp;ROW($AD159)-1))), 1)+
INDEX($AH:$AH, LOOKUP(2, 1 / ($AH$1:INDIRECT("$AH$"&amp;ROW($AH159)-1) &lt;&gt; ""),ROW($AH$1:INDIRECT("$AH$"&amp;ROW($AD159)-1))), 1)&gt;=510,0,
IF(INDEX($AD:$AD, LOOKUP(2, 1 / ($AD$1:INDIRECT("$AD$"&amp;ROW($AD159)-1) &lt;&gt; ""),ROW($AD$1:INDIRECT("$AD$"&amp;ROW($AD159)-1))), 1)&gt;=255,0,
VLOOKUP(INDIRECT("$G$"&amp;LOOKUP(2, 1 / ($AD$1:INDIRECT("$AD$"&amp;ROW($AD159)-1) &lt;&gt; ""),ROW($AD$1:INDIRECT("$AD$"&amp;ROW($AD159)-1)))), 'EV and Base'!$A$1:$N$671, 4, FALSE))))</f>
        <v>39</v>
      </c>
      <c r="AE159" s="2" cm="1">
        <f t="array" aca="1" ref="AE159" ca="1">IF(NOT(ISNUMBER(INDEX($A:$A,LOOKUP(2,1/($A$1:INDIRECT("$A$"&amp;ROW($A159))&lt;&gt;""),ROW($A$1:INDIRECT("$A$"&amp;ROW($A159)))),1))),"",
INDEX($AE:$AE,LOOKUP(2,1/($AE$1:INDIRECT("$AE$"&amp;ROW($AE159)-1)&lt;&gt;""),ROW($AE$1:INDIRECT("$AE$"&amp;ROW($AE159)-1))),1)+
IF(INDEX($AC:$AC,LOOKUP(2,1/($AC$1:INDIRECT("$AC$"&amp;ROW($AC159)-1)&lt;&gt;""),ROW($AC$1:INDIRECT("$AC$"&amp;ROW($AC159)-1))),1)+
INDEX($AD:$AD,LOOKUP(2,1/($AD$1:INDIRECT("$AD$"&amp;ROW($AD159)-1)&lt;&gt;""),ROW($AD$1:INDIRECT("$AD$"&amp;ROW($AD159)-1))),1)+
INDEX($AE:$AE,LOOKUP(2,1/($AE$1:INDIRECT("$AE$"&amp;ROW($AE159)-1)&lt;&gt;""),ROW($AE$1:INDIRECT("$AE$"&amp;ROW($AD159)-1))),1)+
INDEX($AE:$AF,LOOKUP(2,1/($AF$1:INDIRECT("$AF$"&amp;ROW($AF159)-1)&lt;&gt;""),ROW($AF$1:INDIRECT("$AF$"&amp;ROW($AD159)-1))),1)+
INDEX($AG:$AG,LOOKUP(2,1/($AG$1:INDIRECT("$AG$"&amp;ROW($AG159)-1)&lt;&gt;""),ROW($AG$1:INDIRECT("$AG$"&amp;ROW($AD159)-1))),1)+
INDEX($AH:$AH,LOOKUP(2,1/($AH$1:INDIRECT("$AH$"&amp;ROW($AH159)-1)&lt;&gt;""),ROW($AH$1:INDIRECT("$AH$"&amp;ROW($AD159)-1))),1)&gt;=510,0,
IF(INDEX($AE:$AE,LOOKUP(2,1/($AE$1:INDIRECT("$AE$"&amp;ROW($AE159)-1)&lt;&gt;""),ROW($AE$1:INDIRECT("$AE$"&amp;ROW($AE159)-1))),1)&gt;=255,0,
VLOOKUP(INDIRECT("$G$"&amp;LOOKUP(2,1/($AE$1:INDIRECT("$AE$"&amp;ROW($AE159)-1)&lt;&gt;""),ROW($AE$1:INDIRECT("$AE$"&amp;ROW($AE159)-1)))),'EV and Base'!$A$1:$N$671,5,FALSE))))</f>
        <v>7</v>
      </c>
      <c r="AF159" s="2" cm="1">
        <f t="array" aca="1" ref="AF159" ca="1">IF(NOT(ISNUMBER(INDEX($A:$A, LOOKUP(2, 1 / ($A$1:INDIRECT("$A$"&amp;ROW($A159)) &lt;&gt; ""),ROW($A$1:INDIRECT("$A$"&amp;ROW($A159)))), 1))), "",
INDEX($AF:$AF, LOOKUP(2, 1 / ($AF$1:INDIRECT("$AF$"&amp;ROW($AF159)-1) &lt;&gt; ""),ROW($AF$1:INDIRECT("$AF$"&amp;ROW($AF159)-1))), 1)+
IF(INDEX($AC:$AC, LOOKUP(2, 1 / ($AC$1:INDIRECT("$AC$"&amp;ROW($AC159)-1) &lt;&gt; ""),ROW($AC$1:INDIRECT("$AC$"&amp;ROW($AC159)-1))), 1)+
INDEX($AD:$AD, LOOKUP(2, 1 / ($AD$1:INDIRECT("$AD$"&amp;ROW($AD159)-1) &lt;&gt; ""),ROW($AD$1:INDIRECT("$AD$"&amp;ROW($AD159)-1))), 1)+
INDEX($AE:$AE, LOOKUP(2, 1 / ($AE$1:INDIRECT("$AE$"&amp;ROW($AE159)-1) &lt;&gt; ""),ROW($AE$1:INDIRECT("$AE$"&amp;ROW($AD159)-1))), 1)+
INDEX($AE:$AF, LOOKUP(2, 1 / ($AF$1:INDIRECT("$AF$"&amp;ROW($AF159)-1) &lt;&gt; ""),ROW($AF$1:INDIRECT("$AF$"&amp;ROW($AD159)-1))), 1)+
INDEX($AG:$AG, LOOKUP(2, 1 / ($AG$1:INDIRECT("$AG$"&amp;ROW($AG159)-1) &lt;&gt; ""),ROW($AG$1:INDIRECT("$AG$"&amp;ROW($AD159)-1))), 1)+
INDEX($AH:$AH, LOOKUP(2, 1 / ($AH$1:INDIRECT("$AH$"&amp;ROW($AH159)-1) &lt;&gt; ""),ROW($AH$1:INDIRECT("$AH$"&amp;ROW($AD159)-1))), 1)&gt;=510,0,
IF(INDEX($AF:$AF, LOOKUP(2, 1 / ($AF$1:INDIRECT("$AF$"&amp;ROW($AF159)-1) &lt;&gt; ""),ROW($AF$1:INDIRECT("$AF$"&amp;ROW($AF159)-1))), 1)&gt;=255,0,
VLOOKUP(INDIRECT("$G$"&amp;LOOKUP(2, 1 / ($AF$1:INDIRECT("$AF$"&amp;ROW($AF159)-1) &lt;&gt; ""),ROW($AF$1:INDIRECT("$AF$"&amp;ROW($AF159)-1)))), 'EV and Base'!$A$1:$N$671, 6, FALSE))))</f>
        <v>5</v>
      </c>
      <c r="AG159" s="2" cm="1">
        <f t="array" aca="1" ref="AG159" ca="1">IF(NOT(ISNUMBER(INDEX($A:$A, LOOKUP(2, 1 / ($A$1:INDIRECT("$A$"&amp;ROW($A159)) &lt;&gt; ""),ROW($A$1:INDIRECT("$A$"&amp;ROW($A159)))), 1))), "",
INDEX($AG:$AG, LOOKUP(2, 1 / ($AG$1:INDIRECT("$AG$"&amp;ROW($AG159)-1) &lt;&gt; ""),ROW($AG$1:INDIRECT("$AG$"&amp;ROW($AG159)-1))), 1)+
IF(INDEX($AC:$AC, LOOKUP(2, 1 / ($AC$1:INDIRECT("$AC$"&amp;ROW($AC159)-1) &lt;&gt; ""),ROW($AC$1:INDIRECT("$AC$"&amp;ROW($AC159)-1))), 1)+
INDEX($AD:$AD, LOOKUP(2, 1 / ($AD$1:INDIRECT("$AD$"&amp;ROW($AD159)-1) &lt;&gt; ""),ROW($AD$1:INDIRECT("$AD$"&amp;ROW($AD159)-1))), 1)+
INDEX($AE:$AE, LOOKUP(2, 1 / ($AE$1:INDIRECT("$AE$"&amp;ROW($AE159)-1) &lt;&gt; ""),ROW($AE$1:INDIRECT("$AE$"&amp;ROW($AD159)-1))), 1)+
INDEX($AE:$AF, LOOKUP(2, 1 / ($AF$1:INDIRECT("$AF$"&amp;ROW($AF159)-1) &lt;&gt; ""),ROW($AF$1:INDIRECT("$AF$"&amp;ROW($AD159)-1))), 1)+
INDEX($AG:$AG, LOOKUP(2, 1 / ($AG$1:INDIRECT("$AG$"&amp;ROW($AG159)-1) &lt;&gt; ""),ROW($AG$1:INDIRECT("$AG$"&amp;ROW($AD159)-1))), 1)+
INDEX($AH:$AH, LOOKUP(2, 1 / ($AH$1:INDIRECT("$AH$"&amp;ROW($AH159)-1) &lt;&gt; ""),ROW($AH$1:INDIRECT("$AH$"&amp;ROW($AD159)-1))), 1)&gt;=510,0,
IF(INDEX($AG:$AG, LOOKUP(2, 1 / ($AG$1:INDIRECT("$AG$"&amp;ROW($AG159)-1) &lt;&gt; ""),ROW($AG$1:INDIRECT("$AG$"&amp;ROW($AG159)-1))), 1)&gt;=255,0,
VLOOKUP(INDIRECT("$G$"&amp;LOOKUP(2, 1 / ($AG$1:INDIRECT("$AG$"&amp;ROW($AG159)-1) &lt;&gt; ""),ROW($AG$1:INDIRECT("$AG$"&amp;ROW($AG159)-1)))), 'EV and Base'!$A$1:$N$671, 7, FALSE))))</f>
        <v>0</v>
      </c>
      <c r="AH159" s="24" cm="1">
        <f t="array" aca="1" ref="AH159" ca="1">IF(NOT(ISNUMBER(INDEX($A:$A,LOOKUP(2,1/($A$1:INDIRECT("$A$"&amp;ROW($A159))&lt;&gt;""),ROW($A$1:INDIRECT("$A$"&amp;ROW($A159)))),1))),"",
INDEX($AH:$AH,LOOKUP(2,1/($AH$1:INDIRECT("$AH$"&amp;ROW($AH159)-1)&lt;&gt;""),ROW($AH$1:INDIRECT("$AH$"&amp;ROW($AH159)-1))),1)+
IF(INDEX($AC:$AC,LOOKUP(2,1/($AC$1:INDIRECT("$AC$"&amp;ROW($AC159)-1)&lt;&gt;""),ROW($AC$1:INDIRECT("$AC$"&amp;ROW($AC159)-1))),1)+
INDEX($AD:$AD,LOOKUP(2,1/($AD$1:INDIRECT("$AD$"&amp;ROW($AD159)-1)&lt;&gt;""),ROW($AD$1:INDIRECT("$AD$"&amp;ROW($AD159)-1))),1)+
INDEX($AE:$AE,LOOKUP(2,1/($AE$1:INDIRECT("$AE$"&amp;ROW($AE159)-1)&lt;&gt;""),ROW($AE$1:INDIRECT("$AE$"&amp;ROW($AD159)-1))),1)+
INDEX($AE:$AF,LOOKUP(2,1/($AF$1:INDIRECT("$AF$"&amp;ROW($AF159)-1)&lt;&gt;""),ROW($AF$1:INDIRECT("$AF$"&amp;ROW($AD159)-1))),1)+
INDEX($AG:$AG,LOOKUP(2,1/($AG$1:INDIRECT("$AG$"&amp;ROW($AG159)-1)&lt;&gt;""),ROW($AG$1:INDIRECT("$AG$"&amp;ROW($AD159)-1))),1)+
INDEX($AH:$AH,LOOKUP(2,1/($AH$1:INDIRECT("$AH$"&amp;ROW($AH159)-1)&lt;&gt;""),ROW($AH$1:INDIRECT("$AH$"&amp;ROW($AD159)-1))),1)&gt;=510,0,
IF(INDEX($AH:$AH,LOOKUP(2,1/($AH$1:INDIRECT("$AH$"&amp;ROW($AH159)-1)&lt;&gt;""),ROW($AH$1:INDIRECT("$AH$"&amp;ROW($AH159)-1))),1)&gt;=255,0,
VLOOKUP(INDIRECT("$G$"&amp;LOOKUP(2,1/($AH$1:INDIRECT("$AH$"&amp;ROW($AH159)-1)&lt;&gt;""),ROW($AH$1:INDIRECT("$AH$"&amp;ROW($AH159)-1)))),'EV and Base'!$A$1:$N$671,8,FALSE))))</f>
        <v>30</v>
      </c>
      <c r="AI159" s="29" cm="1">
        <f t="array" aca="1" ref="AI159" ca="1">IF(NOT(ISNUMBER(INDEX($A:$A,LOOKUP(2,1/($A$1:INDIRECT("$A$"&amp;ROW($A159))&lt;&gt;""),ROW($A$1:INDIRECT("$A$"&amp;ROW($A159)))),1))),"",
ROUNDDOWN((((2*VLOOKUP($AA159,'EV and Base'!$A$1:$N$671,9,FALSE))+31+ROUNDDOWN($AC159/4,0))*$AB159)/100,0)+$AB159+10)</f>
        <v>90</v>
      </c>
      <c r="AJ159" s="21" cm="1">
        <f t="array" aca="1" ref="AJ159" ca="1">IF(NOT(ISNUMBER(INDEX($A:$A, LOOKUP(2, 1 / ($A$1:INDIRECT("$A$"&amp;ROW($A159)) &lt;&gt; ""),ROW($A$1:INDIRECT("$A$"&amp;ROW($A159)))), 1))), "",
ROUNDDOWN((ROUNDDOWN((((2*VLOOKUP($AA159, 'EV and Base'!$A$1:$N$671, 10, FALSE))+31+ROUNDDOWN($AD159/4, 0))*$AB159)/100, 0)+5)*1.1, 0))</f>
        <v>73</v>
      </c>
      <c r="AK159" s="21" t="str" cm="1">
        <f t="array" aca="1" ref="AK159" ca="1">IF(NOT(ISNUMBER(INDEX($A:$A, LOOKUP(2, 1 / ($A$1:INDIRECT("$A$"&amp;ROW($A159)) &lt;&gt; ""),ROW($A$1:INDIRECT("$A$"&amp;ROW($A159)))), 1))), "",
ROUNDDOWN((ROUNDDOWN((((2*VLOOKUP($AA159, 'EV and Base'!$A$1:$N$671, 11, FALSE))+30+ROUNDDOWN($AE159/4, 0))*$AB159)/100, 0)+5), 0)
&amp;"-"&amp;
ROUNDDOWN((ROUNDDOWN((((2*VLOOKUP($AA159, 'EV and Base'!$A$1:$N$671, 11, FALSE))+31+ROUNDDOWN($AE159/4, 0))*$AB159)/100, 0)+5), 0))</f>
        <v>54-55</v>
      </c>
      <c r="AL159" s="21" t="str" cm="1">
        <f t="array" aca="1" ref="AL159" ca="1">IF(NOT(ISNUMBER(INDEX($A:$A, LOOKUP(2, 1 / ($A$1:INDIRECT("$A$"&amp;ROW($A159)) &lt;&gt; ""),ROW($A$1:INDIRECT("$A$"&amp;ROW($A159)))), 1))), "",
ROUNDDOWN((ROUNDDOWN((((2*VLOOKUP($AA159, 'EV and Base'!$A$1:$N$671, 12, FALSE))+0+ROUNDDOWN($AF159/4, 0))*$AB159)/100, 0)+5)*0.9, 0)
&amp;"-"&amp;
ROUNDDOWN((ROUNDDOWN((((2*VLOOKUP($AA159, 'EV and Base'!$A$1:$N$671, 12, FALSE))+31+ROUNDDOWN($AF159/4, 0))*$AB159)/100, 0)+5)*0.9, 0))</f>
        <v>24-32</v>
      </c>
      <c r="AM159" s="21" t="str" cm="1">
        <f t="array" aca="1" ref="AM159" ca="1">IF(NOT(ISNUMBER(INDEX($A:$A, LOOKUP(2, 1 / ($A$1:INDIRECT("$A$"&amp;ROW($A159)) &lt;&gt; ""),ROW($A$1:INDIRECT("$A$"&amp;ROW($A159)))), 1))), "",
ROUNDDOWN((ROUNDDOWN((((2*VLOOKUP($AA159, 'EV and Base'!$A$1:$N$671, 13, FALSE))+30+ROUNDDOWN($AG159/4, 0))*$AB159)/100, 0)+5), 0)
&amp;"-"&amp;
ROUNDDOWN((ROUNDDOWN((((2*VLOOKUP($AA159, 'EV and Base'!$A$1:$N$671, 13, FALSE))+31+ROUNDDOWN($AG159/4, 0))*$AB159)/100, 0)+5), 0))</f>
        <v>54-54</v>
      </c>
      <c r="AN159" s="25" cm="1">
        <f t="array" aca="1" ref="AN159" ca="1">IF(NOT(ISNUMBER(INDEX($A:$A, LOOKUP(2, 1 / ($A$1:INDIRECT("$A$"&amp;ROW($A159)) &lt;&gt; ""),ROW($A$1:INDIRECT("$A$"&amp;ROW($A159)))), 1))), "",
ROUNDDOWN((ROUNDDOWN((((2*VLOOKUP($AA159, 'EV and Base'!$A$1:$N$671, 14, FALSE))+31+ROUNDDOWN($AH159/4, 0))*$AB159)/100, 0)+5), 0))</f>
        <v>53</v>
      </c>
      <c r="AO159" s="23" cm="1">
        <f t="array" aca="1" ref="AO159" ca="1">IF(NOT(ISNUMBER(INDEX($A:$A, LOOKUP(2, 1 / ($A$1:INDIRECT("$A$"&amp;ROW($A159)) &lt;&gt; ""),ROW($A$1:INDIRECT("$A$"&amp;ROW($A159)))), 1))), "",
ROUNDDOWN((((2*VLOOKUP($AA159, 'EV and Base'!$A$1:$N$671, 9, FALSE))+31+ROUNDDOWN($AC159/4, 0))*$AB159)/100, 0)+$AB159+10)</f>
        <v>90</v>
      </c>
      <c r="AP159" s="2" cm="1">
        <f t="array" aca="1" ref="AP159" ca="1">IF(NOT(ISNUMBER(INDEX($A:$A, LOOKUP(2, 1 / ($A$1:INDIRECT("$A$"&amp;ROW($A159)) &lt;&gt; ""),ROW($A$1:INDIRECT("$A$"&amp;ROW($A159)))), 1))), "",
ROUNDDOWN((ROUNDDOWN((((2*VLOOKUP($AA159, 'EV and Base'!$A$1:$N$671, 10, FALSE))+31+ROUNDDOWN($AD159/4, 0))*$AB159)/100, 0)+5)*1.1, 0))</f>
        <v>73</v>
      </c>
      <c r="AQ159" s="2" cm="1">
        <f t="array" aca="1" ref="AQ159" ca="1">IF(NOT(ISNUMBER(INDEX($A:$A, LOOKUP(2, 1 / ($A$1:INDIRECT("$A$"&amp;ROW($A159)) &lt;&gt; ""),ROW($A$1:INDIRECT("$A$"&amp;ROW($A159)))), 1))), "",
ROUNDDOWN((ROUNDDOWN((((2*VLOOKUP($AA159, 'EV and Base'!$A$1:$N$671, 11, FALSE))+$AV$2+ROUNDDOWN($AE159/4, 0))*$AB159)/100, 0)+5), 0))</f>
        <v>55</v>
      </c>
      <c r="AR159" s="22" cm="1">
        <f t="array" aca="1" ref="AR159" ca="1">IF(NOT(ISNUMBER(INDEX($A:$A, LOOKUP(2, 1 / ($A$1:INDIRECT("$A$"&amp;ROW($A159)) &lt;&gt; ""),ROW($A$1:INDIRECT("$A$"&amp;ROW($A159)))), 1))), "",
ROUNDDOWN((ROUNDDOWN((((2*VLOOKUP($AA159, 'EV and Base'!$A$1:$N$671, 12, FALSE))+$AW$2+ROUNDDOWN($AF159/4, 0))*$AB159)/100, 0)+5)*0.9, 0))</f>
        <v>28</v>
      </c>
      <c r="AS159" s="2" cm="1">
        <f t="array" aca="1" ref="AS159" ca="1">IF(NOT(ISNUMBER(INDEX($A:$A, LOOKUP(2, 1 / ($A$1:INDIRECT("$A$"&amp;ROW($A159)) &lt;&gt; ""),ROW($A$1:INDIRECT("$A$"&amp;ROW($A159)))), 1))), "",
ROUNDDOWN((ROUNDDOWN((((2*VLOOKUP($AA159, 'EV and Base'!$A$1:$N$671, 13, FALSE))+$AX$2+ROUNDDOWN($AG159/4, 0))*$AB159)/100, 0)+5), 0))</f>
        <v>54</v>
      </c>
      <c r="AT159" s="24" cm="1">
        <f t="array" aca="1" ref="AT159" ca="1">IF(NOT(ISNUMBER(INDEX($A:$A, LOOKUP(2, 1 / ($A$1:INDIRECT("$A$"&amp;ROW($A159)) &lt;&gt; ""),ROW($A$1:INDIRECT("$A$"&amp;ROW($A159)))), 1))), "",
ROUNDDOWN((ROUNDDOWN((((2*VLOOKUP($AA159, 'EV and Base'!$A$1:$N$671, 14, FALSE))+31+ROUNDDOWN($AH159/4, 0))*$AB159)/100, 0)+5), 0))</f>
        <v>53</v>
      </c>
      <c r="AU159" s="28">
        <v>188</v>
      </c>
      <c r="AY159" cm="1">
        <f t="array" aca="1" ref="AY159" ca="1">IF(NOT(ISNUMBER(INDEX($A:$A,LOOKUP(2,1/($A$1:INDIRECT("$A$"&amp;ROW($A159))&lt;&gt;""),ROW($A$1:INDIRECT("$A$"&amp;ROW($A159)))),1))),"",
INDEX($AY:$AY,LOOKUP(2,1/($AY$1:INDIRECT("$AY$"&amp;ROW($AY159)-1)&lt;&gt;""),ROW($AY$1:INDIRECT("$AY$"&amp;ROW($AY159)-1))),1)+$BL159)</f>
        <v>24737</v>
      </c>
      <c r="AZ159" s="3" cm="1">
        <f t="array" aca="1" ref="AZ159" ca="1">IF(NOT(ISNUMBER(INDEX($A:$A, LOOKUP(2, 1 / ($A$1:INDIRECT("$A$"&amp;ROW($A159)) &lt;&gt; ""),ROW($A$1:INDIRECT("$A$"&amp;ROW($A159)))), 1))), "",
VLOOKUP(INDIRECT("$G$"&amp;LOOKUP(2, 1 / ($AY$1:INDIRECT("$AY$"&amp;ROW($AY159)-1) &lt;&gt; ""),ROW($AY$1:INDIRECT("$AY$"&amp;ROW($AY159)-1)))),'EV and Base'!A154:N824,2,FALSE))</f>
        <v>150</v>
      </c>
      <c r="BA159" s="3" cm="1">
        <f t="array" aca="1" ref="BA159" ca="1">IF(NOT(ISNUMBER(INDEX($A:$A, LOOKUP(2, 1 / ($A$1:INDIRECT("$A$"&amp;ROW($A159)) &lt;&gt; ""),ROW($A$1:INDIRECT("$A$"&amp;ROW($A159)))), 1))), "",
INDIRECT("$I$"&amp;LOOKUP(2, 1 / ($AY$1:INDIRECT("$AY$"&amp;ROW($AY159)-1) &lt;&gt; ""),ROW($AY$1:INDIRECT("$AY$"&amp;ROW($AY159)-1)))))</f>
        <v>25</v>
      </c>
      <c r="BB159" s="1" cm="1">
        <f t="array" aca="1" ref="BB159" ca="1">IF(NOT(ISNUMBER(INDEX($A:$A, LOOKUP(2, 1 / ($A$1:INDIRECT("$A$"&amp;ROW($A159)) &lt;&gt; ""),ROW($A$1:INDIRECT("$A$"&amp;ROW($A159)))), 1))), "",
INDIRECT("$AB$"&amp;LOOKUP(2, 1 / ($AY$1:INDIRECT("$AY$"&amp;ROW($AY159)-1) &lt;&gt; ""),ROW($AY$1:INDIRECT("$AY$"&amp;ROW($AY159)-1)))))</f>
        <v>30</v>
      </c>
      <c r="BC159" s="3" cm="1">
        <f t="array" aca="1" ref="BC159" ca="1">IF(NOT(ISNUMBER(INDEX($A:$A,LOOKUP(2,1/($A$1:INDIRECT("$A$"&amp;ROW($A159))&lt;&gt;""),ROW($A$1:INDIRECT("$A$"&amp;ROW($A159)))),1))),"",
$BA159+$BA159+10)</f>
        <v>60</v>
      </c>
      <c r="BD159" s="3" cm="1">
        <f t="array" aca="1" ref="BD159" ca="1">IF(NOT(ISNUMBER(INDEX($A:$A,LOOKUP(2,1/($A$1:INDIRECT("$A$"&amp;ROW($A159))&lt;&gt;""),ROW($A$1:INDIRECT("$A$"&amp;ROW($A159)))),1))),"",
$BA159+$BB159+10)</f>
        <v>65</v>
      </c>
      <c r="BE159" s="3" cm="1">
        <f t="array" aca="1" ref="BE159" ca="1">IF(NOT(ISNUMBER(INDEX($A:$A,LOOKUP(2,1/($A$1:INDIRECT("$A$"&amp;ROW($A159))&lt;&gt;""),ROW($A$1:INDIRECT("$A$"&amp;ROW($A159)))),1))),"",
$BC159*$BC159)</f>
        <v>3600</v>
      </c>
      <c r="BF159" s="3" cm="1">
        <f t="array" aca="1" ref="BF159" ca="1">IF(NOT(ISNUMBER(INDEX($A:$A,LOOKUP(2,1/($A$1:INDIRECT("$A$"&amp;ROW($A159))&lt;&gt;""),ROW($A$1:INDIRECT("$A$"&amp;ROW($A159)))),1))),"",
$BD159*$BD159)</f>
        <v>4225</v>
      </c>
      <c r="BG159" s="3" cm="1">
        <f t="array" aca="1" ref="BG159" ca="1">IF(NOT(ISNUMBER(INDEX($A:$A,LOOKUP(2,1/($A$1:INDIRECT("$A$"&amp;ROW($A159))&lt;&gt;""),ROW($A$1:INDIRECT("$A$"&amp;ROW($A159)))),1))),"",
_xlfn.FLOOR.MATH(1.5*_xlfn.FLOOR.MATH($AZ159*BA159/5)))</f>
        <v>1125</v>
      </c>
      <c r="BH159" s="3" cm="1">
        <f t="array" aca="1" ref="BH159" ca="1">IF(NOT(ISNUMBER(INDEX($A:$A, LOOKUP(2, 1 / ($A$1:INDIRECT("$A$"&amp;ROW($A159)) &lt;&gt; ""),ROW($A$1:INDIRECT("$A$"&amp;ROW($A159)))), 1))), "",
_xlfn.FLOOR.MATH($BG159/IF(OR(INDIRECT("$C$"&amp;LOOKUP(2, 1 / ($AY$1:INDIRECT("$AY$"&amp;ROW($AY159)-1) &lt;&gt; ""),ROW($AY$1:INDIRECT("$AY$"&amp;ROW($AY159)-1))))="Multi",
INDIRECT("$C$"&amp;LOOKUP(2, 1 / ($AY$1:INDIRECT("$AY$"&amp;ROW($AY159)-1) &lt;&gt; ""),ROW($AY$1:INDIRECT("$AY$"&amp;ROW($AY159)-1))))="Double"),2,1)))</f>
        <v>1125</v>
      </c>
      <c r="BI159" s="3" cm="1">
        <f t="array" aca="1" ref="BI159" ca="1">IF(NOT(ISNUMBER(INDEX($A:$A,LOOKUP(2,1/($A$1:INDIRECT("$A$"&amp;ROW($A159))&lt;&gt;""),ROW($A$1:INDIRECT("$A$"&amp;ROW($A159)))),1))),"",
VLOOKUP($BC159,GameFreakSQRT!$A$1:$B$200,2,FALSE))</f>
        <v>31727</v>
      </c>
      <c r="BJ159" s="3" cm="1">
        <f t="array" aca="1" ref="BJ159" ca="1">IF(NOT(ISNUMBER(INDEX($A:$A,LOOKUP(2,1/($A$1:INDIRECT("$A$"&amp;ROW($A159))&lt;&gt;""),ROW($A$1:INDIRECT("$A$"&amp;ROW($A159)))),1))),"",
VLOOKUP($BD159,GameFreakSQRT!$A$1:$B$200,2,FALSE))</f>
        <v>33023</v>
      </c>
      <c r="BK159" s="3" cm="1">
        <f t="array" aca="1" ref="BK159" ca="1">IF(NOT(ISNUMBER(INDEX($A:$A,LOOKUP(2,1/($A$1:INDIRECT("$A$"&amp;ROW($A159))&lt;&gt;""),ROW($A$1:INDIRECT("$A$"&amp;ROW($A159)))),1))),"",
_xlfn.FLOOR.MATH((($BI159*$BE159)*$BH159)/($BJ159*$BF159))+1)</f>
        <v>921</v>
      </c>
      <c r="BL159" s="3" cm="1">
        <f t="array" aca="1" ref="BL159" ca="1">IF(NOT(ISNUMBER(INDEX($A:$A,LOOKUP(2,1/($A$1:INDIRECT("$A$"&amp;ROW($A159))&lt;&gt;""),ROW($A$1:INDIRECT("$A$"&amp;ROW($A159)))),1))),"",
_xlfn.FLOOR.MATH($BK159*IF(NOT(INDIRECT("$Z$"&amp;LOOKUP(2, 1 / ($AY$1:INDIRECT("$AY$"&amp;ROW($AY159)-1) &lt;&gt; ""),ROW($AY$1:INDIRECT("$AY$"&amp;ROW($AY159)-1))))=""),1.5,1)))</f>
        <v>921</v>
      </c>
      <c r="BM159" s="3" cm="1">
        <f t="array" aca="1" ref="BM159" ca="1">IF(NOT(ISNUMBER(INDEX($A:$A, LOOKUP(2, 1 / ($A$1:INDIRECT("$A$"&amp;ROW($A159)) &lt;&gt; ""),ROW($A$1:INDIRECT("$A$"&amp;ROW($A159)))), 1))), "",
INDIRECT("$Y$"&amp;LOOKUP(2, 1 / ($AY$1:INDIRECT("$AY$"&amp;ROW($AY159)-1) &lt;&gt; ""),ROW($AY$1:INDIRECT("$AY$"&amp;ROW($AY159)-1)))))</f>
        <v>921</v>
      </c>
      <c r="BN159" s="3" t="b">
        <f t="shared" ca="1" si="16"/>
        <v>1</v>
      </c>
      <c r="CT159" s="3" cm="1">
        <f t="array" aca="1" ref="CT159" ca="1">IF(NOT(ISNUMBER(INDEX($A:$A, LOOKUP(2, 1 / ($A$1:INDIRECT("$A$"&amp;ROW($A159)) &lt;&gt; ""),ROW($A$1:INDIRECT("$A$"&amp;ROW($A159)))), 1))), "",
$AY159-INDEX($AY:$AY, LOOKUP(2, 1 / ($AY$1:INDIRECT("$AV$"&amp;ROW($AY159)-1) &lt;&gt; ""),ROW($AY$1:INDIRECT("$AV$"&amp;ROW($AY159)-1))), 1))</f>
        <v>24737</v>
      </c>
      <c r="CU159" s="3" cm="1">
        <f t="array" aca="1" ref="CU159" ca="1">IF(NOT(ISNUMBER(INDEX($A:$A, LOOKUP(2, 1 / ($A$1:INDIRECT("$A$"&amp;ROW($A159)) &lt;&gt; ""),ROW($A$1:INDIRECT("$A$"&amp;ROW($A159)))), 1))), "",
INDEX($Y:$Y, LOOKUP(2, 1 / ($Y$1:INDIRECT("$Y$"&amp;ROW($Y159)-1) &lt;&gt; ""),ROW($Y$1:INDIRECT("$Y$"&amp;ROW($Y159)-1))), 1))</f>
        <v>921</v>
      </c>
      <c r="CV159" s="1">
        <f ca="1">IFERROR(VLOOKUP($AY159, 'Medium-Slow'!$A$1:$B$101, 2, TRUE),"")</f>
        <v>31</v>
      </c>
    </row>
    <row r="160" spans="1:100" x14ac:dyDescent="0.45">
      <c r="A160" s="69">
        <v>40</v>
      </c>
      <c r="B160" s="69" t="s">
        <v>57</v>
      </c>
      <c r="C160" s="69" t="s">
        <v>46</v>
      </c>
      <c r="D160" s="69" t="s">
        <v>356</v>
      </c>
      <c r="E160" s="69" t="s">
        <v>48</v>
      </c>
      <c r="F160" s="56">
        <v>1</v>
      </c>
      <c r="G160" s="2" t="s">
        <v>315</v>
      </c>
      <c r="H160" s="2" t="s">
        <v>50</v>
      </c>
      <c r="I160" s="2">
        <v>24</v>
      </c>
      <c r="J160" s="2" t="s">
        <v>95</v>
      </c>
      <c r="K160" s="2" t="s">
        <v>65</v>
      </c>
      <c r="L160" s="2" t="s">
        <v>53</v>
      </c>
      <c r="M160" s="2" t="s">
        <v>135</v>
      </c>
      <c r="N160" s="2" t="s">
        <v>215</v>
      </c>
      <c r="O160" s="2" t="s">
        <v>235</v>
      </c>
      <c r="P160" s="2" t="s">
        <v>357</v>
      </c>
      <c r="Q160" s="2">
        <v>12</v>
      </c>
      <c r="R160" s="2">
        <f>_xlfn.FLOOR.MATH((((2*VLOOKUP(G160, 'EV and Base'!$A$1:$N$671, 9, FALSE))+$Q160)*$I160)/100)+$I160+10</f>
        <v>67</v>
      </c>
      <c r="S160" s="2">
        <f>_xlfn.FLOOR.MATH((_xlfn.FLOOR.MATH((((2*VLOOKUP($G160, 'EV and Base'!$A$1:$N$671, 10, FALSE))+$Q160)*$I160)/100)+5)*
IF(OR($J160="Lonely", $J160="Brave", $J160="Adamant", $J160="Naughty"), 1.1,
IF(OR($J160="Bold", $J160="Timid", $J160="Modest", $J160="Calm"), 0.9, 1)))</f>
        <v>45</v>
      </c>
      <c r="T160" s="2">
        <f>_xlfn.FLOOR.MATH((_xlfn.FLOOR.MATH((((2*VLOOKUP($G160, 'EV and Base'!$A$1:$N$671, 11, FALSE))+$Q160)*$I160)/100)+5)*
IF(OR($J160="Bold", $J160="Relaxed", $J160="Impish", $J160="Lax"), 1.1,
IF(OR($J160="Lonely", $J160="Hasty", $J160="Mild", $J160="Gentle"), 0.9, 1)))</f>
        <v>34</v>
      </c>
      <c r="U160" s="2">
        <f>_xlfn.FLOOR.MATH((_xlfn.FLOOR.MATH((((2*VLOOKUP($G160, 'EV and Base'!$A$1:$N$671, 12, FALSE))+$Q160)*$I160)/100)+5)*
IF(OR($J160="Modest", $J160="Mild", $J160="Quiet", $J160="Rash"), 1.1,
IF(OR($J160="Adamant", $J160="Impish", $J160="Jolly", $J160="Careful"), 0.9, 1)))</f>
        <v>50</v>
      </c>
      <c r="V160" s="2">
        <f>_xlfn.FLOOR.MATH((_xlfn.FLOOR.MATH((((2*VLOOKUP($G160, 'EV and Base'!$A$1:$N$671, 13, FALSE))+$Q160)*$I160)/100)+5)*
IF(OR($J160="Calm", $J160="Gentle", $J160="Sassy", $J160="Careful"), 1.1,
IF(OR($J160="Naughty", $J160="Lax", $J160="Naive", $J160="Rash"), 0.9, 1)))</f>
        <v>31</v>
      </c>
      <c r="W160" s="2">
        <f>_xlfn.FLOOR.MATH((_xlfn.FLOOR.MATH((((2*VLOOKUP($G160, 'EV and Base'!$A$1:$N$671, 14, FALSE))+$Q160)*$I160)/100)+5)*
IF(OR($J160="Timid", $J160="Hasty", $J160="Jolly", $J160="Naive"), 1.1,
IF(OR($J160="Brave", $J160="Relaxed", $J160="Quiet", $J160="Sassy"), 0.9, 1)))</f>
        <v>58</v>
      </c>
      <c r="X160" s="69">
        <v>2600</v>
      </c>
      <c r="Y160" s="1">
        <v>844</v>
      </c>
      <c r="AA160" s="23" t="str" cm="1">
        <f t="array" aca="1" ref="AA160" ca="1">IF(NOT(ISNUMBER(INDEX($A:$A,LOOKUP(2,1/($A$1:INDIRECT("$A$"&amp;ROW($A160))&lt;&gt;""),ROW($A$1:INDIRECT("$A$"&amp;ROW($A160)))),1))),"",
IF(NOT(ISNUMBER($A160)),$AA159,
IF($AB160&lt;16,"Lillipup",
IF($AB160&lt;32,"Herdier",
"Stoutland"))))</f>
        <v>Herdier</v>
      </c>
      <c r="AB160" s="25" cm="1">
        <f t="array" aca="1" ref="AB160" ca="1">IF(NOT(ISNUMBER(INDEX($A:$A, LOOKUP(2, 1 / ($A$1:INDIRECT("$A$"&amp;ROW($A160)) &lt;&gt; ""),ROW($A$1:INDIRECT("$A$"&amp;ROW($A160)))), 1))), "",
VLOOKUP($AY160,'Medium-Slow'!$A$1:$B$101,2,TRUE))</f>
        <v>31</v>
      </c>
      <c r="AC160" s="23" cm="1">
        <f t="array" aca="1" ref="AC160" ca="1">IF(NOT(ISNUMBER(INDEX($A:$A, LOOKUP(2, 1 / ($A$1:INDIRECT("$A$"&amp;ROW($A160)) &lt;&gt; ""),ROW($A$1:INDIRECT("$A$"&amp;ROW($A160)))), 1))), "",
INDEX($AC:$AC, LOOKUP(2, 1 / ($AC$1:INDIRECT("$AC$"&amp;ROW($AC160)-1) &lt;&gt; ""),ROW($AC$1:INDIRECT("$AC$"&amp;ROW($AC160)-1))), 1)+
IF(INDEX($AC:$AC, LOOKUP(2, 1 / ($AC$1:INDIRECT("$AC$"&amp;ROW($AC160)-1) &lt;&gt; ""),ROW($AC$1:INDIRECT("$AC$"&amp;ROW($AC160)-1))), 1)+
INDEX($AD:$AD, LOOKUP(2, 1 / ($AD$1:INDIRECT("$AD$"&amp;ROW($AD160)-1) &lt;&gt; ""),ROW($AD$1:INDIRECT("$AD$"&amp;ROW($AD160)-1))), 1)+
INDEX($AE:$AE, LOOKUP(2, 1 / ($AE$1:INDIRECT("$AE$"&amp;ROW($AE160)-1) &lt;&gt; ""),ROW($AE$1:INDIRECT("$AE$"&amp;ROW($AD160)-1))), 1)+
INDEX($AE:$AF, LOOKUP(2, 1 / ($AF$1:INDIRECT("$AF$"&amp;ROW($AF160)-1) &lt;&gt; ""),ROW($AF$1:INDIRECT("$AF$"&amp;ROW($AD160)-1))), 1)+
INDEX($AG:$AG, LOOKUP(2, 1 / ($AG$1:INDIRECT("$AG$"&amp;ROW($AG160)-1) &lt;&gt; ""),ROW($AG$1:INDIRECT("$AG$"&amp;ROW($AD160)-1))), 1)+
INDEX($AH:$AH, LOOKUP(2, 1 / ($AH$1:INDIRECT("$AH$"&amp;ROW($AH160)-1) &lt;&gt; ""),ROW($AH$1:INDIRECT("$AH$"&amp;ROW($AD160)-1))), 1)&gt;=510,0,
IF(INDEX($AC:$AC, LOOKUP(2, 1 / ($AC$1:INDIRECT("$AC$"&amp;ROW($AC160)-1) &lt;&gt; ""),ROW($AC$1:INDIRECT("$AC$"&amp;ROW($AC160)-1))), 1)&gt;=255,0,
VLOOKUP(INDIRECT("$G$"&amp;LOOKUP(2, 1 / ($AC$1:INDIRECT("$AC$"&amp;ROW($AC160)-1) &lt;&gt; ""),ROW($AC$1:INDIRECT("$AC$"&amp;ROW($AC160)-1)))), 'EV and Base'!$A$1:$N$671, 3, FALSE))))</f>
        <v>3</v>
      </c>
      <c r="AD160" s="2" cm="1">
        <f t="array" aca="1" ref="AD160" ca="1">IF(NOT(ISNUMBER(INDEX($A:$A, LOOKUP(2, 1 / ($A$1:INDIRECT("$A$"&amp;ROW($A160)) &lt;&gt; ""),ROW($A$1:INDIRECT("$A$"&amp;ROW($A160)))), 1))), "",
INDEX($AD:$AD, LOOKUP(2, 1 / ($AD$1:INDIRECT("$AD$"&amp;ROW($AD160)-1) &lt;&gt; ""),ROW($AD$1:INDIRECT("$AD$"&amp;ROW($AD160)-1))), 1)+
IF(INDEX($AC:$AC, LOOKUP(2, 1 / ($AC$1:INDIRECT("$AC$"&amp;ROW($AC160)-1) &lt;&gt; ""),ROW($AC$1:INDIRECT("$AC$"&amp;ROW($AC160)-1))), 1)+
INDEX($AD:$AD, LOOKUP(2, 1 / ($AD$1:INDIRECT("$AD$"&amp;ROW($AD160)-1) &lt;&gt; ""),ROW($AD$1:INDIRECT("$AD$"&amp;ROW($AD160)-1))), 1)+
INDEX($AE:$AE, LOOKUP(2, 1 / ($AE$1:INDIRECT("$AE$"&amp;ROW($AE160)-1) &lt;&gt; ""),ROW($AE$1:INDIRECT("$AE$"&amp;ROW($AD160)-1))), 1)+
INDEX($AE:$AF, LOOKUP(2, 1 / ($AF$1:INDIRECT("$AF$"&amp;ROW($AF160)-1) &lt;&gt; ""),ROW($AF$1:INDIRECT("$AF$"&amp;ROW($AD160)-1))), 1)+
INDEX($AG:$AG, LOOKUP(2, 1 / ($AG$1:INDIRECT("$AG$"&amp;ROW($AG160)-1) &lt;&gt; ""),ROW($AG$1:INDIRECT("$AG$"&amp;ROW($AD160)-1))), 1)+
INDEX($AH:$AH, LOOKUP(2, 1 / ($AH$1:INDIRECT("$AH$"&amp;ROW($AH160)-1) &lt;&gt; ""),ROW($AH$1:INDIRECT("$AH$"&amp;ROW($AD160)-1))), 1)&gt;=510,0,
IF(INDEX($AD:$AD, LOOKUP(2, 1 / ($AD$1:INDIRECT("$AD$"&amp;ROW($AD160)-1) &lt;&gt; ""),ROW($AD$1:INDIRECT("$AD$"&amp;ROW($AD160)-1))), 1)&gt;=255,0,
VLOOKUP(INDIRECT("$G$"&amp;LOOKUP(2, 1 / ($AD$1:INDIRECT("$AD$"&amp;ROW($AD160)-1) &lt;&gt; ""),ROW($AD$1:INDIRECT("$AD$"&amp;ROW($AD160)-1)))), 'EV and Base'!$A$1:$N$671, 4, FALSE))))</f>
        <v>39</v>
      </c>
      <c r="AE160" s="2" cm="1">
        <f t="array" aca="1" ref="AE160" ca="1">IF(NOT(ISNUMBER(INDEX($A:$A,LOOKUP(2,1/($A$1:INDIRECT("$A$"&amp;ROW($A160))&lt;&gt;""),ROW($A$1:INDIRECT("$A$"&amp;ROW($A160)))),1))),"",
INDEX($AE:$AE,LOOKUP(2,1/($AE$1:INDIRECT("$AE$"&amp;ROW($AE160)-1)&lt;&gt;""),ROW($AE$1:INDIRECT("$AE$"&amp;ROW($AE160)-1))),1)+
IF(INDEX($AC:$AC,LOOKUP(2,1/($AC$1:INDIRECT("$AC$"&amp;ROW($AC160)-1)&lt;&gt;""),ROW($AC$1:INDIRECT("$AC$"&amp;ROW($AC160)-1))),1)+
INDEX($AD:$AD,LOOKUP(2,1/($AD$1:INDIRECT("$AD$"&amp;ROW($AD160)-1)&lt;&gt;""),ROW($AD$1:INDIRECT("$AD$"&amp;ROW($AD160)-1))),1)+
INDEX($AE:$AE,LOOKUP(2,1/($AE$1:INDIRECT("$AE$"&amp;ROW($AE160)-1)&lt;&gt;""),ROW($AE$1:INDIRECT("$AE$"&amp;ROW($AD160)-1))),1)+
INDEX($AE:$AF,LOOKUP(2,1/($AF$1:INDIRECT("$AF$"&amp;ROW($AF160)-1)&lt;&gt;""),ROW($AF$1:INDIRECT("$AF$"&amp;ROW($AD160)-1))),1)+
INDEX($AG:$AG,LOOKUP(2,1/($AG$1:INDIRECT("$AG$"&amp;ROW($AG160)-1)&lt;&gt;""),ROW($AG$1:INDIRECT("$AG$"&amp;ROW($AD160)-1))),1)+
INDEX($AH:$AH,LOOKUP(2,1/($AH$1:INDIRECT("$AH$"&amp;ROW($AH160)-1)&lt;&gt;""),ROW($AH$1:INDIRECT("$AH$"&amp;ROW($AD160)-1))),1)&gt;=510,0,
IF(INDEX($AE:$AE,LOOKUP(2,1/($AE$1:INDIRECT("$AE$"&amp;ROW($AE160)-1)&lt;&gt;""),ROW($AE$1:INDIRECT("$AE$"&amp;ROW($AE160)-1))),1)&gt;=255,0,
VLOOKUP(INDIRECT("$G$"&amp;LOOKUP(2,1/($AE$1:INDIRECT("$AE$"&amp;ROW($AE160)-1)&lt;&gt;""),ROW($AE$1:INDIRECT("$AE$"&amp;ROW($AE160)-1)))),'EV and Base'!$A$1:$N$671,5,FALSE))))</f>
        <v>7</v>
      </c>
      <c r="AF160" s="2" cm="1">
        <f t="array" aca="1" ref="AF160" ca="1">IF(NOT(ISNUMBER(INDEX($A:$A, LOOKUP(2, 1 / ($A$1:INDIRECT("$A$"&amp;ROW($A160)) &lt;&gt; ""),ROW($A$1:INDIRECT("$A$"&amp;ROW($A160)))), 1))), "",
INDEX($AF:$AF, LOOKUP(2, 1 / ($AF$1:INDIRECT("$AF$"&amp;ROW($AF160)-1) &lt;&gt; ""),ROW($AF$1:INDIRECT("$AF$"&amp;ROW($AF160)-1))), 1)+
IF(INDEX($AC:$AC, LOOKUP(2, 1 / ($AC$1:INDIRECT("$AC$"&amp;ROW($AC160)-1) &lt;&gt; ""),ROW($AC$1:INDIRECT("$AC$"&amp;ROW($AC160)-1))), 1)+
INDEX($AD:$AD, LOOKUP(2, 1 / ($AD$1:INDIRECT("$AD$"&amp;ROW($AD160)-1) &lt;&gt; ""),ROW($AD$1:INDIRECT("$AD$"&amp;ROW($AD160)-1))), 1)+
INDEX($AE:$AE, LOOKUP(2, 1 / ($AE$1:INDIRECT("$AE$"&amp;ROW($AE160)-1) &lt;&gt; ""),ROW($AE$1:INDIRECT("$AE$"&amp;ROW($AD160)-1))), 1)+
INDEX($AE:$AF, LOOKUP(2, 1 / ($AF$1:INDIRECT("$AF$"&amp;ROW($AF160)-1) &lt;&gt; ""),ROW($AF$1:INDIRECT("$AF$"&amp;ROW($AD160)-1))), 1)+
INDEX($AG:$AG, LOOKUP(2, 1 / ($AG$1:INDIRECT("$AG$"&amp;ROW($AG160)-1) &lt;&gt; ""),ROW($AG$1:INDIRECT("$AG$"&amp;ROW($AD160)-1))), 1)+
INDEX($AH:$AH, LOOKUP(2, 1 / ($AH$1:INDIRECT("$AH$"&amp;ROW($AH160)-1) &lt;&gt; ""),ROW($AH$1:INDIRECT("$AH$"&amp;ROW($AD160)-1))), 1)&gt;=510,0,
IF(INDEX($AF:$AF, LOOKUP(2, 1 / ($AF$1:INDIRECT("$AF$"&amp;ROW($AF160)-1) &lt;&gt; ""),ROW($AF$1:INDIRECT("$AF$"&amp;ROW($AF160)-1))), 1)&gt;=255,0,
VLOOKUP(INDIRECT("$G$"&amp;LOOKUP(2, 1 / ($AF$1:INDIRECT("$AF$"&amp;ROW($AF160)-1) &lt;&gt; ""),ROW($AF$1:INDIRECT("$AF$"&amp;ROW($AF160)-1)))), 'EV and Base'!$A$1:$N$671, 6, FALSE))))</f>
        <v>5</v>
      </c>
      <c r="AG160" s="2" cm="1">
        <f t="array" aca="1" ref="AG160" ca="1">IF(NOT(ISNUMBER(INDEX($A:$A, LOOKUP(2, 1 / ($A$1:INDIRECT("$A$"&amp;ROW($A160)) &lt;&gt; ""),ROW($A$1:INDIRECT("$A$"&amp;ROW($A160)))), 1))), "",
INDEX($AG:$AG, LOOKUP(2, 1 / ($AG$1:INDIRECT("$AG$"&amp;ROW($AG160)-1) &lt;&gt; ""),ROW($AG$1:INDIRECT("$AG$"&amp;ROW($AG160)-1))), 1)+
IF(INDEX($AC:$AC, LOOKUP(2, 1 / ($AC$1:INDIRECT("$AC$"&amp;ROW($AC160)-1) &lt;&gt; ""),ROW($AC$1:INDIRECT("$AC$"&amp;ROW($AC160)-1))), 1)+
INDEX($AD:$AD, LOOKUP(2, 1 / ($AD$1:INDIRECT("$AD$"&amp;ROW($AD160)-1) &lt;&gt; ""),ROW($AD$1:INDIRECT("$AD$"&amp;ROW($AD160)-1))), 1)+
INDEX($AE:$AE, LOOKUP(2, 1 / ($AE$1:INDIRECT("$AE$"&amp;ROW($AE160)-1) &lt;&gt; ""),ROW($AE$1:INDIRECT("$AE$"&amp;ROW($AD160)-1))), 1)+
INDEX($AE:$AF, LOOKUP(2, 1 / ($AF$1:INDIRECT("$AF$"&amp;ROW($AF160)-1) &lt;&gt; ""),ROW($AF$1:INDIRECT("$AF$"&amp;ROW($AD160)-1))), 1)+
INDEX($AG:$AG, LOOKUP(2, 1 / ($AG$1:INDIRECT("$AG$"&amp;ROW($AG160)-1) &lt;&gt; ""),ROW($AG$1:INDIRECT("$AG$"&amp;ROW($AD160)-1))), 1)+
INDEX($AH:$AH, LOOKUP(2, 1 / ($AH$1:INDIRECT("$AH$"&amp;ROW($AH160)-1) &lt;&gt; ""),ROW($AH$1:INDIRECT("$AH$"&amp;ROW($AD160)-1))), 1)&gt;=510,0,
IF(INDEX($AG:$AG, LOOKUP(2, 1 / ($AG$1:INDIRECT("$AG$"&amp;ROW($AG160)-1) &lt;&gt; ""),ROW($AG$1:INDIRECT("$AG$"&amp;ROW($AG160)-1))), 1)&gt;=255,0,
VLOOKUP(INDIRECT("$G$"&amp;LOOKUP(2, 1 / ($AG$1:INDIRECT("$AG$"&amp;ROW($AG160)-1) &lt;&gt; ""),ROW($AG$1:INDIRECT("$AG$"&amp;ROW($AG160)-1)))), 'EV and Base'!$A$1:$N$671, 7, FALSE))))</f>
        <v>0</v>
      </c>
      <c r="AH160" s="24" cm="1">
        <f t="array" aca="1" ref="AH160" ca="1">IF(NOT(ISNUMBER(INDEX($A:$A,LOOKUP(2,1/($A$1:INDIRECT("$A$"&amp;ROW($A160))&lt;&gt;""),ROW($A$1:INDIRECT("$A$"&amp;ROW($A160)))),1))),"",
INDEX($AH:$AH,LOOKUP(2,1/($AH$1:INDIRECT("$AH$"&amp;ROW($AH160)-1)&lt;&gt;""),ROW($AH$1:INDIRECT("$AH$"&amp;ROW($AH160)-1))),1)+
IF(INDEX($AC:$AC,LOOKUP(2,1/($AC$1:INDIRECT("$AC$"&amp;ROW($AC160)-1)&lt;&gt;""),ROW($AC$1:INDIRECT("$AC$"&amp;ROW($AC160)-1))),1)+
INDEX($AD:$AD,LOOKUP(2,1/($AD$1:INDIRECT("$AD$"&amp;ROW($AD160)-1)&lt;&gt;""),ROW($AD$1:INDIRECT("$AD$"&amp;ROW($AD160)-1))),1)+
INDEX($AE:$AE,LOOKUP(2,1/($AE$1:INDIRECT("$AE$"&amp;ROW($AE160)-1)&lt;&gt;""),ROW($AE$1:INDIRECT("$AE$"&amp;ROW($AD160)-1))),1)+
INDEX($AE:$AF,LOOKUP(2,1/($AF$1:INDIRECT("$AF$"&amp;ROW($AF160)-1)&lt;&gt;""),ROW($AF$1:INDIRECT("$AF$"&amp;ROW($AD160)-1))),1)+
INDEX($AG:$AG,LOOKUP(2,1/($AG$1:INDIRECT("$AG$"&amp;ROW($AG160)-1)&lt;&gt;""),ROW($AG$1:INDIRECT("$AG$"&amp;ROW($AD160)-1))),1)+
INDEX($AH:$AH,LOOKUP(2,1/($AH$1:INDIRECT("$AH$"&amp;ROW($AH160)-1)&lt;&gt;""),ROW($AH$1:INDIRECT("$AH$"&amp;ROW($AD160)-1))),1)&gt;=510,0,
IF(INDEX($AH:$AH,LOOKUP(2,1/($AH$1:INDIRECT("$AH$"&amp;ROW($AH160)-1)&lt;&gt;""),ROW($AH$1:INDIRECT("$AH$"&amp;ROW($AH160)-1))),1)&gt;=255,0,
VLOOKUP(INDIRECT("$G$"&amp;LOOKUP(2,1/($AH$1:INDIRECT("$AH$"&amp;ROW($AH160)-1)&lt;&gt;""),ROW($AH$1:INDIRECT("$AH$"&amp;ROW($AH160)-1)))),'EV and Base'!$A$1:$N$671,8,FALSE))))</f>
        <v>32</v>
      </c>
      <c r="AI160" s="29" cm="1">
        <f t="array" aca="1" ref="AI160" ca="1">IF(NOT(ISNUMBER(INDEX($A:$A,LOOKUP(2,1/($A$1:INDIRECT("$A$"&amp;ROW($A160))&lt;&gt;""),ROW($A$1:INDIRECT("$A$"&amp;ROW($A160)))),1))),"",
ROUNDDOWN((((2*VLOOKUP($AA160,'EV and Base'!$A$1:$N$671,9,FALSE))+31+ROUNDDOWN($AC160/4,0))*$AB160)/100,0)+$AB160+10)</f>
        <v>90</v>
      </c>
      <c r="AJ160" s="21" cm="1">
        <f t="array" aca="1" ref="AJ160" ca="1">IF(NOT(ISNUMBER(INDEX($A:$A, LOOKUP(2, 1 / ($A$1:INDIRECT("$A$"&amp;ROW($A160)) &lt;&gt; ""),ROW($A$1:INDIRECT("$A$"&amp;ROW($A160)))), 1))), "",
ROUNDDOWN((ROUNDDOWN((((2*VLOOKUP($AA160, 'EV and Base'!$A$1:$N$671, 10, FALSE))+31+ROUNDDOWN($AD160/4, 0))*$AB160)/100, 0)+5)*1.1, 0))</f>
        <v>73</v>
      </c>
      <c r="AK160" s="21" t="str" cm="1">
        <f t="array" aca="1" ref="AK160" ca="1">IF(NOT(ISNUMBER(INDEX($A:$A, LOOKUP(2, 1 / ($A$1:INDIRECT("$A$"&amp;ROW($A160)) &lt;&gt; ""),ROW($A$1:INDIRECT("$A$"&amp;ROW($A160)))), 1))), "",
ROUNDDOWN((ROUNDDOWN((((2*VLOOKUP($AA160, 'EV and Base'!$A$1:$N$671, 11, FALSE))+30+ROUNDDOWN($AE160/4, 0))*$AB160)/100, 0)+5), 0)
&amp;"-"&amp;
ROUNDDOWN((ROUNDDOWN((((2*VLOOKUP($AA160, 'EV and Base'!$A$1:$N$671, 11, FALSE))+31+ROUNDDOWN($AE160/4, 0))*$AB160)/100, 0)+5), 0))</f>
        <v>54-55</v>
      </c>
      <c r="AL160" s="21" t="str" cm="1">
        <f t="array" aca="1" ref="AL160" ca="1">IF(NOT(ISNUMBER(INDEX($A:$A, LOOKUP(2, 1 / ($A$1:INDIRECT("$A$"&amp;ROW($A160)) &lt;&gt; ""),ROW($A$1:INDIRECT("$A$"&amp;ROW($A160)))), 1))), "",
ROUNDDOWN((ROUNDDOWN((((2*VLOOKUP($AA160, 'EV and Base'!$A$1:$N$671, 12, FALSE))+0+ROUNDDOWN($AF160/4, 0))*$AB160)/100, 0)+5)*0.9, 0)
&amp;"-"&amp;
ROUNDDOWN((ROUNDDOWN((((2*VLOOKUP($AA160, 'EV and Base'!$A$1:$N$671, 12, FALSE))+31+ROUNDDOWN($AF160/4, 0))*$AB160)/100, 0)+5)*0.9, 0))</f>
        <v>24-32</v>
      </c>
      <c r="AM160" s="21" t="str" cm="1">
        <f t="array" aca="1" ref="AM160" ca="1">IF(NOT(ISNUMBER(INDEX($A:$A, LOOKUP(2, 1 / ($A$1:INDIRECT("$A$"&amp;ROW($A160)) &lt;&gt; ""),ROW($A$1:INDIRECT("$A$"&amp;ROW($A160)))), 1))), "",
ROUNDDOWN((ROUNDDOWN((((2*VLOOKUP($AA160, 'EV and Base'!$A$1:$N$671, 13, FALSE))+30+ROUNDDOWN($AG160/4, 0))*$AB160)/100, 0)+5), 0)
&amp;"-"&amp;
ROUNDDOWN((ROUNDDOWN((((2*VLOOKUP($AA160, 'EV and Base'!$A$1:$N$671, 13, FALSE))+31+ROUNDDOWN($AG160/4, 0))*$AB160)/100, 0)+5), 0))</f>
        <v>54-54</v>
      </c>
      <c r="AN160" s="25" cm="1">
        <f t="array" aca="1" ref="AN160" ca="1">IF(NOT(ISNUMBER(INDEX($A:$A, LOOKUP(2, 1 / ($A$1:INDIRECT("$A$"&amp;ROW($A160)) &lt;&gt; ""),ROW($A$1:INDIRECT("$A$"&amp;ROW($A160)))), 1))), "",
ROUNDDOWN((ROUNDDOWN((((2*VLOOKUP($AA160, 'EV and Base'!$A$1:$N$671, 14, FALSE))+31+ROUNDDOWN($AH160/4, 0))*$AB160)/100, 0)+5), 0))</f>
        <v>54</v>
      </c>
      <c r="AO160" s="23" cm="1">
        <f t="array" aca="1" ref="AO160" ca="1">IF(NOT(ISNUMBER(INDEX($A:$A, LOOKUP(2, 1 / ($A$1:INDIRECT("$A$"&amp;ROW($A160)) &lt;&gt; ""),ROW($A$1:INDIRECT("$A$"&amp;ROW($A160)))), 1))), "",
ROUNDDOWN((((2*VLOOKUP($AA160, 'EV and Base'!$A$1:$N$671, 9, FALSE))+31+ROUNDDOWN($AC160/4, 0))*$AB160)/100, 0)+$AB160+10)</f>
        <v>90</v>
      </c>
      <c r="AP160" s="2" cm="1">
        <f t="array" aca="1" ref="AP160" ca="1">IF(NOT(ISNUMBER(INDEX($A:$A, LOOKUP(2, 1 / ($A$1:INDIRECT("$A$"&amp;ROW($A160)) &lt;&gt; ""),ROW($A$1:INDIRECT("$A$"&amp;ROW($A160)))), 1))), "",
ROUNDDOWN((ROUNDDOWN((((2*VLOOKUP($AA160, 'EV and Base'!$A$1:$N$671, 10, FALSE))+31+ROUNDDOWN($AD160/4, 0))*$AB160)/100, 0)+5)*1.1, 0))</f>
        <v>73</v>
      </c>
      <c r="AQ160" s="2" cm="1">
        <f t="array" aca="1" ref="AQ160" ca="1">IF(NOT(ISNUMBER(INDEX($A:$A, LOOKUP(2, 1 / ($A$1:INDIRECT("$A$"&amp;ROW($A160)) &lt;&gt; ""),ROW($A$1:INDIRECT("$A$"&amp;ROW($A160)))), 1))), "",
ROUNDDOWN((ROUNDDOWN((((2*VLOOKUP($AA160, 'EV and Base'!$A$1:$N$671, 11, FALSE))+$AV$2+ROUNDDOWN($AE160/4, 0))*$AB160)/100, 0)+5), 0))</f>
        <v>55</v>
      </c>
      <c r="AR160" s="22" cm="1">
        <f t="array" aca="1" ref="AR160" ca="1">IF(NOT(ISNUMBER(INDEX($A:$A, LOOKUP(2, 1 / ($A$1:INDIRECT("$A$"&amp;ROW($A160)) &lt;&gt; ""),ROW($A$1:INDIRECT("$A$"&amp;ROW($A160)))), 1))), "",
ROUNDDOWN((ROUNDDOWN((((2*VLOOKUP($AA160, 'EV and Base'!$A$1:$N$671, 12, FALSE))+$AW$2+ROUNDDOWN($AF160/4, 0))*$AB160)/100, 0)+5)*0.9, 0))</f>
        <v>28</v>
      </c>
      <c r="AS160" s="2" cm="1">
        <f t="array" aca="1" ref="AS160" ca="1">IF(NOT(ISNUMBER(INDEX($A:$A, LOOKUP(2, 1 / ($A$1:INDIRECT("$A$"&amp;ROW($A160)) &lt;&gt; ""),ROW($A$1:INDIRECT("$A$"&amp;ROW($A160)))), 1))), "",
ROUNDDOWN((ROUNDDOWN((((2*VLOOKUP($AA160, 'EV and Base'!$A$1:$N$671, 13, FALSE))+$AX$2+ROUNDDOWN($AG160/4, 0))*$AB160)/100, 0)+5), 0))</f>
        <v>54</v>
      </c>
      <c r="AT160" s="24" cm="1">
        <f t="array" aca="1" ref="AT160" ca="1">IF(NOT(ISNUMBER(INDEX($A:$A, LOOKUP(2, 1 / ($A$1:INDIRECT("$A$"&amp;ROW($A160)) &lt;&gt; ""),ROW($A$1:INDIRECT("$A$"&amp;ROW($A160)))), 1))), "",
ROUNDDOWN((ROUNDDOWN((((2*VLOOKUP($AA160, 'EV and Base'!$A$1:$N$671, 14, FALSE))+31+ROUNDDOWN($AH160/4, 0))*$AB160)/100, 0)+5), 0))</f>
        <v>54</v>
      </c>
      <c r="AU160" s="28">
        <v>192</v>
      </c>
      <c r="AY160" cm="1">
        <f t="array" aca="1" ref="AY160" ca="1">IF(NOT(ISNUMBER(INDEX($A:$A,LOOKUP(2,1/($A$1:INDIRECT("$A$"&amp;ROW($A160))&lt;&gt;""),ROW($A$1:INDIRECT("$A$"&amp;ROW($A160)))),1))),"",
INDEX($AY:$AY,LOOKUP(2,1/($AY$1:INDIRECT("$AY$"&amp;ROW($AY160)-1)&lt;&gt;""),ROW($AY$1:INDIRECT("$AY$"&amp;ROW($AY160)-1))),1)+$BL160)</f>
        <v>25948</v>
      </c>
      <c r="AZ160" s="3" cm="1">
        <f t="array" aca="1" ref="AZ160" ca="1">IF(NOT(ISNUMBER(INDEX($A:$A, LOOKUP(2, 1 / ($A$1:INDIRECT("$A$"&amp;ROW($A160)) &lt;&gt; ""),ROW($A$1:INDIRECT("$A$"&amp;ROW($A160)))), 1))), "",
VLOOKUP(INDIRECT("$G$"&amp;LOOKUP(2, 1 / ($AY$1:INDIRECT("$AY$"&amp;ROW($AY160)-1) &lt;&gt; ""),ROW($AY$1:INDIRECT("$AY$"&amp;ROW($AY160)-1)))),'EV and Base'!A155:N825,2,FALSE))</f>
        <v>174</v>
      </c>
      <c r="BA160" s="3" cm="1">
        <f t="array" aca="1" ref="BA160" ca="1">IF(NOT(ISNUMBER(INDEX($A:$A, LOOKUP(2, 1 / ($A$1:INDIRECT("$A$"&amp;ROW($A160)) &lt;&gt; ""),ROW($A$1:INDIRECT("$A$"&amp;ROW($A160)))), 1))), "",
INDIRECT("$I$"&amp;LOOKUP(2, 1 / ($AY$1:INDIRECT("$AY$"&amp;ROW($AY160)-1) &lt;&gt; ""),ROW($AY$1:INDIRECT("$AY$"&amp;ROW($AY160)-1)))))</f>
        <v>27</v>
      </c>
      <c r="BB160" s="1" cm="1">
        <f t="array" aca="1" ref="BB160" ca="1">IF(NOT(ISNUMBER(INDEX($A:$A, LOOKUP(2, 1 / ($A$1:INDIRECT("$A$"&amp;ROW($A160)) &lt;&gt; ""),ROW($A$1:INDIRECT("$A$"&amp;ROW($A160)))), 1))), "",
INDIRECT("$AB$"&amp;LOOKUP(2, 1 / ($AY$1:INDIRECT("$AY$"&amp;ROW($AY160)-1) &lt;&gt; ""),ROW($AY$1:INDIRECT("$AY$"&amp;ROW($AY160)-1)))))</f>
        <v>31</v>
      </c>
      <c r="BC160" s="3" cm="1">
        <f t="array" aca="1" ref="BC160" ca="1">IF(NOT(ISNUMBER(INDEX($A:$A,LOOKUP(2,1/($A$1:INDIRECT("$A$"&amp;ROW($A160))&lt;&gt;""),ROW($A$1:INDIRECT("$A$"&amp;ROW($A160)))),1))),"",
$BA160+$BA160+10)</f>
        <v>64</v>
      </c>
      <c r="BD160" s="3" cm="1">
        <f t="array" aca="1" ref="BD160" ca="1">IF(NOT(ISNUMBER(INDEX($A:$A,LOOKUP(2,1/($A$1:INDIRECT("$A$"&amp;ROW($A160))&lt;&gt;""),ROW($A$1:INDIRECT("$A$"&amp;ROW($A160)))),1))),"",
$BA160+$BB160+10)</f>
        <v>68</v>
      </c>
      <c r="BE160" s="3" cm="1">
        <f t="array" aca="1" ref="BE160" ca="1">IF(NOT(ISNUMBER(INDEX($A:$A,LOOKUP(2,1/($A$1:INDIRECT("$A$"&amp;ROW($A160))&lt;&gt;""),ROW($A$1:INDIRECT("$A$"&amp;ROW($A160)))),1))),"",
$BC160*$BC160)</f>
        <v>4096</v>
      </c>
      <c r="BF160" s="3" cm="1">
        <f t="array" aca="1" ref="BF160" ca="1">IF(NOT(ISNUMBER(INDEX($A:$A,LOOKUP(2,1/($A$1:INDIRECT("$A$"&amp;ROW($A160))&lt;&gt;""),ROW($A$1:INDIRECT("$A$"&amp;ROW($A160)))),1))),"",
$BD160*$BD160)</f>
        <v>4624</v>
      </c>
      <c r="BG160" s="3" cm="1">
        <f t="array" aca="1" ref="BG160" ca="1">IF(NOT(ISNUMBER(INDEX($A:$A,LOOKUP(2,1/($A$1:INDIRECT("$A$"&amp;ROW($A160))&lt;&gt;""),ROW($A$1:INDIRECT("$A$"&amp;ROW($A160)))),1))),"",
_xlfn.FLOOR.MATH(1.5*_xlfn.FLOOR.MATH($AZ160*BA160/5)))</f>
        <v>1408</v>
      </c>
      <c r="BH160" s="3" cm="1">
        <f t="array" aca="1" ref="BH160" ca="1">IF(NOT(ISNUMBER(INDEX($A:$A, LOOKUP(2, 1 / ($A$1:INDIRECT("$A$"&amp;ROW($A160)) &lt;&gt; ""),ROW($A$1:INDIRECT("$A$"&amp;ROW($A160)))), 1))), "",
_xlfn.FLOOR.MATH($BG160/IF(OR(INDIRECT("$C$"&amp;LOOKUP(2, 1 / ($AY$1:INDIRECT("$AY$"&amp;ROW($AY160)-1) &lt;&gt; ""),ROW($AY$1:INDIRECT("$AY$"&amp;ROW($AY160)-1))))="Multi",
INDIRECT("$C$"&amp;LOOKUP(2, 1 / ($AY$1:INDIRECT("$AY$"&amp;ROW($AY160)-1) &lt;&gt; ""),ROW($AY$1:INDIRECT("$AY$"&amp;ROW($AY160)-1))))="Double"),2,1)))</f>
        <v>1408</v>
      </c>
      <c r="BI160" s="3" cm="1">
        <f t="array" aca="1" ref="BI160" ca="1">IF(NOT(ISNUMBER(INDEX($A:$A,LOOKUP(2,1/($A$1:INDIRECT("$A$"&amp;ROW($A160))&lt;&gt;""),ROW($A$1:INDIRECT("$A$"&amp;ROW($A160)))),1))),"",
VLOOKUP($BC160,GameFreakSQRT!$A$1:$B$200,2,FALSE))</f>
        <v>32768</v>
      </c>
      <c r="BJ160" s="3" cm="1">
        <f t="array" aca="1" ref="BJ160" ca="1">IF(NOT(ISNUMBER(INDEX($A:$A,LOOKUP(2,1/($A$1:INDIRECT("$A$"&amp;ROW($A160))&lt;&gt;""),ROW($A$1:INDIRECT("$A$"&amp;ROW($A160)))),1))),"",
VLOOKUP($BD160,GameFreakSQRT!$A$1:$B$200,2,FALSE))</f>
        <v>33776</v>
      </c>
      <c r="BK160" s="3" cm="1">
        <f t="array" aca="1" ref="BK160" ca="1">IF(NOT(ISNUMBER(INDEX($A:$A,LOOKUP(2,1/($A$1:INDIRECT("$A$"&amp;ROW($A160))&lt;&gt;""),ROW($A$1:INDIRECT("$A$"&amp;ROW($A160)))),1))),"",
_xlfn.FLOOR.MATH((($BI160*$BE160)*$BH160)/($BJ160*$BF160))+1)</f>
        <v>1211</v>
      </c>
      <c r="BL160" s="3" cm="1">
        <f t="array" aca="1" ref="BL160" ca="1">IF(NOT(ISNUMBER(INDEX($A:$A,LOOKUP(2,1/($A$1:INDIRECT("$A$"&amp;ROW($A160))&lt;&gt;""),ROW($A$1:INDIRECT("$A$"&amp;ROW($A160)))),1))),"",
_xlfn.FLOOR.MATH($BK160*IF(NOT(INDIRECT("$Z$"&amp;LOOKUP(2, 1 / ($AY$1:INDIRECT("$AY$"&amp;ROW($AY160)-1) &lt;&gt; ""),ROW($AY$1:INDIRECT("$AY$"&amp;ROW($AY160)-1))))=""),1.5,1)))</f>
        <v>1211</v>
      </c>
      <c r="BM160" s="3" cm="1">
        <f t="array" aca="1" ref="BM160" ca="1">IF(NOT(ISNUMBER(INDEX($A:$A, LOOKUP(2, 1 / ($A$1:INDIRECT("$A$"&amp;ROW($A160)) &lt;&gt; ""),ROW($A$1:INDIRECT("$A$"&amp;ROW($A160)))), 1))), "",
INDIRECT("$Y$"&amp;LOOKUP(2, 1 / ($AY$1:INDIRECT("$AY$"&amp;ROW($AY160)-1) &lt;&gt; ""),ROW($AY$1:INDIRECT("$AY$"&amp;ROW($AY160)-1)))))</f>
        <v>1211</v>
      </c>
      <c r="BN160" s="3" t="b">
        <f t="shared" ca="1" si="16"/>
        <v>1</v>
      </c>
      <c r="CT160" s="3" cm="1">
        <f t="array" aca="1" ref="CT160" ca="1">IF(NOT(ISNUMBER(INDEX($A:$A, LOOKUP(2, 1 / ($A$1:INDIRECT("$A$"&amp;ROW($A160)) &lt;&gt; ""),ROW($A$1:INDIRECT("$A$"&amp;ROW($A160)))), 1))), "",
$AY160-INDEX($AY:$AY, LOOKUP(2, 1 / ($AY$1:INDIRECT("$AV$"&amp;ROW($AY160)-1) &lt;&gt; ""),ROW($AY$1:INDIRECT("$AV$"&amp;ROW($AY160)-1))), 1))</f>
        <v>25948</v>
      </c>
      <c r="CU160" s="3" cm="1">
        <f t="array" aca="1" ref="CU160" ca="1">IF(NOT(ISNUMBER(INDEX($A:$A, LOOKUP(2, 1 / ($A$1:INDIRECT("$A$"&amp;ROW($A160)) &lt;&gt; ""),ROW($A$1:INDIRECT("$A$"&amp;ROW($A160)))), 1))), "",
INDEX($Y:$Y, LOOKUP(2, 1 / ($Y$1:INDIRECT("$Y$"&amp;ROW($Y160)-1) &lt;&gt; ""),ROW($Y$1:INDIRECT("$Y$"&amp;ROW($Y160)-1))), 1))</f>
        <v>1211</v>
      </c>
      <c r="CV160" s="1">
        <f ca="1">IFERROR(VLOOKUP($AY160, 'Medium-Slow'!$A$1:$B$101, 2, TRUE),"")</f>
        <v>31</v>
      </c>
    </row>
    <row r="161" spans="1:100" x14ac:dyDescent="0.45">
      <c r="A161" s="69"/>
      <c r="B161" s="69"/>
      <c r="C161" s="69" t="str">
        <f t="shared" ref="C161:C163" si="19">$C160</f>
        <v>Single</v>
      </c>
      <c r="D161" s="69"/>
      <c r="E161" s="69"/>
      <c r="F161" s="56">
        <v>2</v>
      </c>
      <c r="G161" s="2" t="s">
        <v>131</v>
      </c>
      <c r="H161" s="2" t="s">
        <v>50</v>
      </c>
      <c r="I161" s="2">
        <v>24</v>
      </c>
      <c r="J161" s="2" t="s">
        <v>192</v>
      </c>
      <c r="K161" s="2" t="s">
        <v>107</v>
      </c>
      <c r="L161" s="2" t="s">
        <v>53</v>
      </c>
      <c r="M161" s="2" t="s">
        <v>135</v>
      </c>
      <c r="N161" s="2" t="s">
        <v>200</v>
      </c>
      <c r="O161" s="2" t="s">
        <v>74</v>
      </c>
      <c r="P161" s="2" t="s">
        <v>358</v>
      </c>
      <c r="Q161" s="2">
        <v>12</v>
      </c>
      <c r="R161" s="2">
        <f>_xlfn.FLOOR.MATH((((2*VLOOKUP(G161, 'EV and Base'!$A$1:$N$671, 9, FALSE))+$Q161)*$I161)/100)+$I161+10</f>
        <v>60</v>
      </c>
      <c r="S161" s="2">
        <f>_xlfn.FLOOR.MATH((_xlfn.FLOOR.MATH((((2*VLOOKUP($G161, 'EV and Base'!$A$1:$N$671, 10, FALSE))+$Q161)*$I161)/100)+5)*
IF(OR($J161="Lonely", $J161="Brave", $J161="Adamant", $J161="Naughty"), 1.1,
IF(OR($J161="Bold", $J161="Timid", $J161="Modest", $J161="Calm"), 0.9, 1)))</f>
        <v>33</v>
      </c>
      <c r="T161" s="2">
        <f>_xlfn.FLOOR.MATH((_xlfn.FLOOR.MATH((((2*VLOOKUP($G161, 'EV and Base'!$A$1:$N$671, 11, FALSE))+$Q161)*$I161)/100)+5)*
IF(OR($J161="Bold", $J161="Relaxed", $J161="Impish", $J161="Lax"), 1.1,
IF(OR($J161="Lonely", $J161="Hasty", $J161="Mild", $J161="Gentle"), 0.9, 1)))</f>
        <v>30</v>
      </c>
      <c r="U161" s="2">
        <f>_xlfn.FLOOR.MATH((_xlfn.FLOOR.MATH((((2*VLOOKUP($G161, 'EV and Base'!$A$1:$N$671, 12, FALSE))+$Q161)*$I161)/100)+5)*
IF(OR($J161="Modest", $J161="Mild", $J161="Quiet", $J161="Rash"), 1.1,
IF(OR($J161="Adamant", $J161="Impish", $J161="Jolly", $J161="Careful"), 0.9, 1)))</f>
        <v>29</v>
      </c>
      <c r="V161" s="2">
        <f>_xlfn.FLOOR.MATH((_xlfn.FLOOR.MATH((((2*VLOOKUP($G161, 'EV and Base'!$A$1:$N$671, 13, FALSE))+$Q161)*$I161)/100)+5)*
IF(OR($J161="Calm", $J161="Gentle", $J161="Sassy", $J161="Careful"), 1.1,
IF(OR($J161="Naughty", $J161="Lax", $J161="Naive", $J161="Rash"), 0.9, 1)))</f>
        <v>30</v>
      </c>
      <c r="W161" s="2">
        <f>_xlfn.FLOOR.MATH((_xlfn.FLOOR.MATH((((2*VLOOKUP($G161, 'EV and Base'!$A$1:$N$671, 14, FALSE))+$Q161)*$I161)/100)+5)*
IF(OR($J161="Timid", $J161="Hasty", $J161="Jolly", $J161="Naive"), 1.1,
IF(OR($J161="Brave", $J161="Relaxed", $J161="Quiet", $J161="Sassy"), 0.9, 1)))</f>
        <v>41</v>
      </c>
      <c r="X161" s="69"/>
      <c r="Y161" s="1">
        <v>341</v>
      </c>
      <c r="AA161" s="23" t="str" cm="1">
        <f t="array" aca="1" ref="AA161" ca="1">IF(NOT(ISNUMBER(INDEX($A:$A,LOOKUP(2,1/($A$1:INDIRECT("$A$"&amp;ROW($A161))&lt;&gt;""),ROW($A$1:INDIRECT("$A$"&amp;ROW($A161)))),1))),"",
IF(NOT(ISNUMBER($A161)),$AA160,
IF($AB161&lt;16,"Lillipup",
IF($AB161&lt;32,"Herdier",
"Stoutland"))))</f>
        <v>Herdier</v>
      </c>
      <c r="AB161" s="25" cm="1">
        <f t="array" aca="1" ref="AB161" ca="1">IF(NOT(ISNUMBER(INDEX($A:$A, LOOKUP(2, 1 / ($A$1:INDIRECT("$A$"&amp;ROW($A161)) &lt;&gt; ""),ROW($A$1:INDIRECT("$A$"&amp;ROW($A161)))), 1))), "",
VLOOKUP($AY161,'Medium-Slow'!$A$1:$B$101,2,TRUE))</f>
        <v>31</v>
      </c>
      <c r="AC161" s="23" cm="1">
        <f t="array" aca="1" ref="AC161" ca="1">IF(NOT(ISNUMBER(INDEX($A:$A, LOOKUP(2, 1 / ($A$1:INDIRECT("$A$"&amp;ROW($A161)) &lt;&gt; ""),ROW($A$1:INDIRECT("$A$"&amp;ROW($A161)))), 1))), "",
INDEX($AC:$AC, LOOKUP(2, 1 / ($AC$1:INDIRECT("$AC$"&amp;ROW($AC161)-1) &lt;&gt; ""),ROW($AC$1:INDIRECT("$AC$"&amp;ROW($AC161)-1))), 1)+
IF(INDEX($AC:$AC, LOOKUP(2, 1 / ($AC$1:INDIRECT("$AC$"&amp;ROW($AC161)-1) &lt;&gt; ""),ROW($AC$1:INDIRECT("$AC$"&amp;ROW($AC161)-1))), 1)+
INDEX($AD:$AD, LOOKUP(2, 1 / ($AD$1:INDIRECT("$AD$"&amp;ROW($AD161)-1) &lt;&gt; ""),ROW($AD$1:INDIRECT("$AD$"&amp;ROW($AD161)-1))), 1)+
INDEX($AE:$AE, LOOKUP(2, 1 / ($AE$1:INDIRECT("$AE$"&amp;ROW($AE161)-1) &lt;&gt; ""),ROW($AE$1:INDIRECT("$AE$"&amp;ROW($AD161)-1))), 1)+
INDEX($AE:$AF, LOOKUP(2, 1 / ($AF$1:INDIRECT("$AF$"&amp;ROW($AF161)-1) &lt;&gt; ""),ROW($AF$1:INDIRECT("$AF$"&amp;ROW($AD161)-1))), 1)+
INDEX($AG:$AG, LOOKUP(2, 1 / ($AG$1:INDIRECT("$AG$"&amp;ROW($AG161)-1) &lt;&gt; ""),ROW($AG$1:INDIRECT("$AG$"&amp;ROW($AD161)-1))), 1)+
INDEX($AH:$AH, LOOKUP(2, 1 / ($AH$1:INDIRECT("$AH$"&amp;ROW($AH161)-1) &lt;&gt; ""),ROW($AH$1:INDIRECT("$AH$"&amp;ROW($AD161)-1))), 1)&gt;=510,0,
IF(INDEX($AC:$AC, LOOKUP(2, 1 / ($AC$1:INDIRECT("$AC$"&amp;ROW($AC161)-1) &lt;&gt; ""),ROW($AC$1:INDIRECT("$AC$"&amp;ROW($AC161)-1))), 1)&gt;=255,0,
VLOOKUP(INDIRECT("$G$"&amp;LOOKUP(2, 1 / ($AC$1:INDIRECT("$AC$"&amp;ROW($AC161)-1) &lt;&gt; ""),ROW($AC$1:INDIRECT("$AC$"&amp;ROW($AC161)-1)))), 'EV and Base'!$A$1:$N$671, 3, FALSE))))</f>
        <v>3</v>
      </c>
      <c r="AD161" s="2" cm="1">
        <f t="array" aca="1" ref="AD161" ca="1">IF(NOT(ISNUMBER(INDEX($A:$A, LOOKUP(2, 1 / ($A$1:INDIRECT("$A$"&amp;ROW($A161)) &lt;&gt; ""),ROW($A$1:INDIRECT("$A$"&amp;ROW($A161)))), 1))), "",
INDEX($AD:$AD, LOOKUP(2, 1 / ($AD$1:INDIRECT("$AD$"&amp;ROW($AD161)-1) &lt;&gt; ""),ROW($AD$1:INDIRECT("$AD$"&amp;ROW($AD161)-1))), 1)+
IF(INDEX($AC:$AC, LOOKUP(2, 1 / ($AC$1:INDIRECT("$AC$"&amp;ROW($AC161)-1) &lt;&gt; ""),ROW($AC$1:INDIRECT("$AC$"&amp;ROW($AC161)-1))), 1)+
INDEX($AD:$AD, LOOKUP(2, 1 / ($AD$1:INDIRECT("$AD$"&amp;ROW($AD161)-1) &lt;&gt; ""),ROW($AD$1:INDIRECT("$AD$"&amp;ROW($AD161)-1))), 1)+
INDEX($AE:$AE, LOOKUP(2, 1 / ($AE$1:INDIRECT("$AE$"&amp;ROW($AE161)-1) &lt;&gt; ""),ROW($AE$1:INDIRECT("$AE$"&amp;ROW($AD161)-1))), 1)+
INDEX($AE:$AF, LOOKUP(2, 1 / ($AF$1:INDIRECT("$AF$"&amp;ROW($AF161)-1) &lt;&gt; ""),ROW($AF$1:INDIRECT("$AF$"&amp;ROW($AD161)-1))), 1)+
INDEX($AG:$AG, LOOKUP(2, 1 / ($AG$1:INDIRECT("$AG$"&amp;ROW($AG161)-1) &lt;&gt; ""),ROW($AG$1:INDIRECT("$AG$"&amp;ROW($AD161)-1))), 1)+
INDEX($AH:$AH, LOOKUP(2, 1 / ($AH$1:INDIRECT("$AH$"&amp;ROW($AH161)-1) &lt;&gt; ""),ROW($AH$1:INDIRECT("$AH$"&amp;ROW($AD161)-1))), 1)&gt;=510,0,
IF(INDEX($AD:$AD, LOOKUP(2, 1 / ($AD$1:INDIRECT("$AD$"&amp;ROW($AD161)-1) &lt;&gt; ""),ROW($AD$1:INDIRECT("$AD$"&amp;ROW($AD161)-1))), 1)&gt;=255,0,
VLOOKUP(INDIRECT("$G$"&amp;LOOKUP(2, 1 / ($AD$1:INDIRECT("$AD$"&amp;ROW($AD161)-1) &lt;&gt; ""),ROW($AD$1:INDIRECT("$AD$"&amp;ROW($AD161)-1)))), 'EV and Base'!$A$1:$N$671, 4, FALSE))))</f>
        <v>39</v>
      </c>
      <c r="AE161" s="2" cm="1">
        <f t="array" aca="1" ref="AE161" ca="1">IF(NOT(ISNUMBER(INDEX($A:$A,LOOKUP(2,1/($A$1:INDIRECT("$A$"&amp;ROW($A161))&lt;&gt;""),ROW($A$1:INDIRECT("$A$"&amp;ROW($A161)))),1))),"",
INDEX($AE:$AE,LOOKUP(2,1/($AE$1:INDIRECT("$AE$"&amp;ROW($AE161)-1)&lt;&gt;""),ROW($AE$1:INDIRECT("$AE$"&amp;ROW($AE161)-1))),1)+
IF(INDEX($AC:$AC,LOOKUP(2,1/($AC$1:INDIRECT("$AC$"&amp;ROW($AC161)-1)&lt;&gt;""),ROW($AC$1:INDIRECT("$AC$"&amp;ROW($AC161)-1))),1)+
INDEX($AD:$AD,LOOKUP(2,1/($AD$1:INDIRECT("$AD$"&amp;ROW($AD161)-1)&lt;&gt;""),ROW($AD$1:INDIRECT("$AD$"&amp;ROW($AD161)-1))),1)+
INDEX($AE:$AE,LOOKUP(2,1/($AE$1:INDIRECT("$AE$"&amp;ROW($AE161)-1)&lt;&gt;""),ROW($AE$1:INDIRECT("$AE$"&amp;ROW($AD161)-1))),1)+
INDEX($AE:$AF,LOOKUP(2,1/($AF$1:INDIRECT("$AF$"&amp;ROW($AF161)-1)&lt;&gt;""),ROW($AF$1:INDIRECT("$AF$"&amp;ROW($AD161)-1))),1)+
INDEX($AG:$AG,LOOKUP(2,1/($AG$1:INDIRECT("$AG$"&amp;ROW($AG161)-1)&lt;&gt;""),ROW($AG$1:INDIRECT("$AG$"&amp;ROW($AD161)-1))),1)+
INDEX($AH:$AH,LOOKUP(2,1/($AH$1:INDIRECT("$AH$"&amp;ROW($AH161)-1)&lt;&gt;""),ROW($AH$1:INDIRECT("$AH$"&amp;ROW($AD161)-1))),1)&gt;=510,0,
IF(INDEX($AE:$AE,LOOKUP(2,1/($AE$1:INDIRECT("$AE$"&amp;ROW($AE161)-1)&lt;&gt;""),ROW($AE$1:INDIRECT("$AE$"&amp;ROW($AE161)-1))),1)&gt;=255,0,
VLOOKUP(INDIRECT("$G$"&amp;LOOKUP(2,1/($AE$1:INDIRECT("$AE$"&amp;ROW($AE161)-1)&lt;&gt;""),ROW($AE$1:INDIRECT("$AE$"&amp;ROW($AE161)-1)))),'EV and Base'!$A$1:$N$671,5,FALSE))))</f>
        <v>7</v>
      </c>
      <c r="AF161" s="2" cm="1">
        <f t="array" aca="1" ref="AF161" ca="1">IF(NOT(ISNUMBER(INDEX($A:$A, LOOKUP(2, 1 / ($A$1:INDIRECT("$A$"&amp;ROW($A161)) &lt;&gt; ""),ROW($A$1:INDIRECT("$A$"&amp;ROW($A161)))), 1))), "",
INDEX($AF:$AF, LOOKUP(2, 1 / ($AF$1:INDIRECT("$AF$"&amp;ROW($AF161)-1) &lt;&gt; ""),ROW($AF$1:INDIRECT("$AF$"&amp;ROW($AF161)-1))), 1)+
IF(INDEX($AC:$AC, LOOKUP(2, 1 / ($AC$1:INDIRECT("$AC$"&amp;ROW($AC161)-1) &lt;&gt; ""),ROW($AC$1:INDIRECT("$AC$"&amp;ROW($AC161)-1))), 1)+
INDEX($AD:$AD, LOOKUP(2, 1 / ($AD$1:INDIRECT("$AD$"&amp;ROW($AD161)-1) &lt;&gt; ""),ROW($AD$1:INDIRECT("$AD$"&amp;ROW($AD161)-1))), 1)+
INDEX($AE:$AE, LOOKUP(2, 1 / ($AE$1:INDIRECT("$AE$"&amp;ROW($AE161)-1) &lt;&gt; ""),ROW($AE$1:INDIRECT("$AE$"&amp;ROW($AD161)-1))), 1)+
INDEX($AE:$AF, LOOKUP(2, 1 / ($AF$1:INDIRECT("$AF$"&amp;ROW($AF161)-1) &lt;&gt; ""),ROW($AF$1:INDIRECT("$AF$"&amp;ROW($AD161)-1))), 1)+
INDEX($AG:$AG, LOOKUP(2, 1 / ($AG$1:INDIRECT("$AG$"&amp;ROW($AG161)-1) &lt;&gt; ""),ROW($AG$1:INDIRECT("$AG$"&amp;ROW($AD161)-1))), 1)+
INDEX($AH:$AH, LOOKUP(2, 1 / ($AH$1:INDIRECT("$AH$"&amp;ROW($AH161)-1) &lt;&gt; ""),ROW($AH$1:INDIRECT("$AH$"&amp;ROW($AD161)-1))), 1)&gt;=510,0,
IF(INDEX($AF:$AF, LOOKUP(2, 1 / ($AF$1:INDIRECT("$AF$"&amp;ROW($AF161)-1) &lt;&gt; ""),ROW($AF$1:INDIRECT("$AF$"&amp;ROW($AF161)-1))), 1)&gt;=255,0,
VLOOKUP(INDIRECT("$G$"&amp;LOOKUP(2, 1 / ($AF$1:INDIRECT("$AF$"&amp;ROW($AF161)-1) &lt;&gt; ""),ROW($AF$1:INDIRECT("$AF$"&amp;ROW($AF161)-1)))), 'EV and Base'!$A$1:$N$671, 6, FALSE))))</f>
        <v>5</v>
      </c>
      <c r="AG161" s="2" cm="1">
        <f t="array" aca="1" ref="AG161" ca="1">IF(NOT(ISNUMBER(INDEX($A:$A, LOOKUP(2, 1 / ($A$1:INDIRECT("$A$"&amp;ROW($A161)) &lt;&gt; ""),ROW($A$1:INDIRECT("$A$"&amp;ROW($A161)))), 1))), "",
INDEX($AG:$AG, LOOKUP(2, 1 / ($AG$1:INDIRECT("$AG$"&amp;ROW($AG161)-1) &lt;&gt; ""),ROW($AG$1:INDIRECT("$AG$"&amp;ROW($AG161)-1))), 1)+
IF(INDEX($AC:$AC, LOOKUP(2, 1 / ($AC$1:INDIRECT("$AC$"&amp;ROW($AC161)-1) &lt;&gt; ""),ROW($AC$1:INDIRECT("$AC$"&amp;ROW($AC161)-1))), 1)+
INDEX($AD:$AD, LOOKUP(2, 1 / ($AD$1:INDIRECT("$AD$"&amp;ROW($AD161)-1) &lt;&gt; ""),ROW($AD$1:INDIRECT("$AD$"&amp;ROW($AD161)-1))), 1)+
INDEX($AE:$AE, LOOKUP(2, 1 / ($AE$1:INDIRECT("$AE$"&amp;ROW($AE161)-1) &lt;&gt; ""),ROW($AE$1:INDIRECT("$AE$"&amp;ROW($AD161)-1))), 1)+
INDEX($AE:$AF, LOOKUP(2, 1 / ($AF$1:INDIRECT("$AF$"&amp;ROW($AF161)-1) &lt;&gt; ""),ROW($AF$1:INDIRECT("$AF$"&amp;ROW($AD161)-1))), 1)+
INDEX($AG:$AG, LOOKUP(2, 1 / ($AG$1:INDIRECT("$AG$"&amp;ROW($AG161)-1) &lt;&gt; ""),ROW($AG$1:INDIRECT("$AG$"&amp;ROW($AD161)-1))), 1)+
INDEX($AH:$AH, LOOKUP(2, 1 / ($AH$1:INDIRECT("$AH$"&amp;ROW($AH161)-1) &lt;&gt; ""),ROW($AH$1:INDIRECT("$AH$"&amp;ROW($AD161)-1))), 1)&gt;=510,0,
IF(INDEX($AG:$AG, LOOKUP(2, 1 / ($AG$1:INDIRECT("$AG$"&amp;ROW($AG161)-1) &lt;&gt; ""),ROW($AG$1:INDIRECT("$AG$"&amp;ROW($AG161)-1))), 1)&gt;=255,0,
VLOOKUP(INDIRECT("$G$"&amp;LOOKUP(2, 1 / ($AG$1:INDIRECT("$AG$"&amp;ROW($AG161)-1) &lt;&gt; ""),ROW($AG$1:INDIRECT("$AG$"&amp;ROW($AG161)-1)))), 'EV and Base'!$A$1:$N$671, 7, FALSE))))</f>
        <v>0</v>
      </c>
      <c r="AH161" s="24" cm="1">
        <f t="array" aca="1" ref="AH161" ca="1">IF(NOT(ISNUMBER(INDEX($A:$A,LOOKUP(2,1/($A$1:INDIRECT("$A$"&amp;ROW($A161))&lt;&gt;""),ROW($A$1:INDIRECT("$A$"&amp;ROW($A161)))),1))),"",
INDEX($AH:$AH,LOOKUP(2,1/($AH$1:INDIRECT("$AH$"&amp;ROW($AH161)-1)&lt;&gt;""),ROW($AH$1:INDIRECT("$AH$"&amp;ROW($AH161)-1))),1)+
IF(INDEX($AC:$AC,LOOKUP(2,1/($AC$1:INDIRECT("$AC$"&amp;ROW($AC161)-1)&lt;&gt;""),ROW($AC$1:INDIRECT("$AC$"&amp;ROW($AC161)-1))),1)+
INDEX($AD:$AD,LOOKUP(2,1/($AD$1:INDIRECT("$AD$"&amp;ROW($AD161)-1)&lt;&gt;""),ROW($AD$1:INDIRECT("$AD$"&amp;ROW($AD161)-1))),1)+
INDEX($AE:$AE,LOOKUP(2,1/($AE$1:INDIRECT("$AE$"&amp;ROW($AE161)-1)&lt;&gt;""),ROW($AE$1:INDIRECT("$AE$"&amp;ROW($AD161)-1))),1)+
INDEX($AE:$AF,LOOKUP(2,1/($AF$1:INDIRECT("$AF$"&amp;ROW($AF161)-1)&lt;&gt;""),ROW($AF$1:INDIRECT("$AF$"&amp;ROW($AD161)-1))),1)+
INDEX($AG:$AG,LOOKUP(2,1/($AG$1:INDIRECT("$AG$"&amp;ROW($AG161)-1)&lt;&gt;""),ROW($AG$1:INDIRECT("$AG$"&amp;ROW($AD161)-1))),1)+
INDEX($AH:$AH,LOOKUP(2,1/($AH$1:INDIRECT("$AH$"&amp;ROW($AH161)-1)&lt;&gt;""),ROW($AH$1:INDIRECT("$AH$"&amp;ROW($AD161)-1))),1)&gt;=510,0,
IF(INDEX($AH:$AH,LOOKUP(2,1/($AH$1:INDIRECT("$AH$"&amp;ROW($AH161)-1)&lt;&gt;""),ROW($AH$1:INDIRECT("$AH$"&amp;ROW($AH161)-1))),1)&gt;=255,0,
VLOOKUP(INDIRECT("$G$"&amp;LOOKUP(2,1/($AH$1:INDIRECT("$AH$"&amp;ROW($AH161)-1)&lt;&gt;""),ROW($AH$1:INDIRECT("$AH$"&amp;ROW($AH161)-1)))),'EV and Base'!$A$1:$N$671,8,FALSE))))</f>
        <v>34</v>
      </c>
      <c r="AI161" s="29" cm="1">
        <f t="array" aca="1" ref="AI161" ca="1">IF(NOT(ISNUMBER(INDEX($A:$A,LOOKUP(2,1/($A$1:INDIRECT("$A$"&amp;ROW($A161))&lt;&gt;""),ROW($A$1:INDIRECT("$A$"&amp;ROW($A161)))),1))),"",
ROUNDDOWN((((2*VLOOKUP($AA161,'EV and Base'!$A$1:$N$671,9,FALSE))+31+ROUNDDOWN($AC161/4,0))*$AB161)/100,0)+$AB161+10)</f>
        <v>90</v>
      </c>
      <c r="AJ161" s="21" cm="1">
        <f t="array" aca="1" ref="AJ161" ca="1">IF(NOT(ISNUMBER(INDEX($A:$A, LOOKUP(2, 1 / ($A$1:INDIRECT("$A$"&amp;ROW($A161)) &lt;&gt; ""),ROW($A$1:INDIRECT("$A$"&amp;ROW($A161)))), 1))), "",
ROUNDDOWN((ROUNDDOWN((((2*VLOOKUP($AA161, 'EV and Base'!$A$1:$N$671, 10, FALSE))+31+ROUNDDOWN($AD161/4, 0))*$AB161)/100, 0)+5)*1.1, 0))</f>
        <v>73</v>
      </c>
      <c r="AK161" s="21" t="str" cm="1">
        <f t="array" aca="1" ref="AK161" ca="1">IF(NOT(ISNUMBER(INDEX($A:$A, LOOKUP(2, 1 / ($A$1:INDIRECT("$A$"&amp;ROW($A161)) &lt;&gt; ""),ROW($A$1:INDIRECT("$A$"&amp;ROW($A161)))), 1))), "",
ROUNDDOWN((ROUNDDOWN((((2*VLOOKUP($AA161, 'EV and Base'!$A$1:$N$671, 11, FALSE))+30+ROUNDDOWN($AE161/4, 0))*$AB161)/100, 0)+5), 0)
&amp;"-"&amp;
ROUNDDOWN((ROUNDDOWN((((2*VLOOKUP($AA161, 'EV and Base'!$A$1:$N$671, 11, FALSE))+31+ROUNDDOWN($AE161/4, 0))*$AB161)/100, 0)+5), 0))</f>
        <v>54-55</v>
      </c>
      <c r="AL161" s="21" t="str" cm="1">
        <f t="array" aca="1" ref="AL161" ca="1">IF(NOT(ISNUMBER(INDEX($A:$A, LOOKUP(2, 1 / ($A$1:INDIRECT("$A$"&amp;ROW($A161)) &lt;&gt; ""),ROW($A$1:INDIRECT("$A$"&amp;ROW($A161)))), 1))), "",
ROUNDDOWN((ROUNDDOWN((((2*VLOOKUP($AA161, 'EV and Base'!$A$1:$N$671, 12, FALSE))+0+ROUNDDOWN($AF161/4, 0))*$AB161)/100, 0)+5)*0.9, 0)
&amp;"-"&amp;
ROUNDDOWN((ROUNDDOWN((((2*VLOOKUP($AA161, 'EV and Base'!$A$1:$N$671, 12, FALSE))+31+ROUNDDOWN($AF161/4, 0))*$AB161)/100, 0)+5)*0.9, 0))</f>
        <v>24-32</v>
      </c>
      <c r="AM161" s="21" t="str" cm="1">
        <f t="array" aca="1" ref="AM161" ca="1">IF(NOT(ISNUMBER(INDEX($A:$A, LOOKUP(2, 1 / ($A$1:INDIRECT("$A$"&amp;ROW($A161)) &lt;&gt; ""),ROW($A$1:INDIRECT("$A$"&amp;ROW($A161)))), 1))), "",
ROUNDDOWN((ROUNDDOWN((((2*VLOOKUP($AA161, 'EV and Base'!$A$1:$N$671, 13, FALSE))+30+ROUNDDOWN($AG161/4, 0))*$AB161)/100, 0)+5), 0)
&amp;"-"&amp;
ROUNDDOWN((ROUNDDOWN((((2*VLOOKUP($AA161, 'EV and Base'!$A$1:$N$671, 13, FALSE))+31+ROUNDDOWN($AG161/4, 0))*$AB161)/100, 0)+5), 0))</f>
        <v>54-54</v>
      </c>
      <c r="AN161" s="25" cm="1">
        <f t="array" aca="1" ref="AN161" ca="1">IF(NOT(ISNUMBER(INDEX($A:$A, LOOKUP(2, 1 / ($A$1:INDIRECT("$A$"&amp;ROW($A161)) &lt;&gt; ""),ROW($A$1:INDIRECT("$A$"&amp;ROW($A161)))), 1))), "",
ROUNDDOWN((ROUNDDOWN((((2*VLOOKUP($AA161, 'EV and Base'!$A$1:$N$671, 14, FALSE))+31+ROUNDDOWN($AH161/4, 0))*$AB161)/100, 0)+5), 0))</f>
        <v>54</v>
      </c>
      <c r="AO161" s="23" cm="1">
        <f t="array" aca="1" ref="AO161" ca="1">IF(NOT(ISNUMBER(INDEX($A:$A, LOOKUP(2, 1 / ($A$1:INDIRECT("$A$"&amp;ROW($A161)) &lt;&gt; ""),ROW($A$1:INDIRECT("$A$"&amp;ROW($A161)))), 1))), "",
ROUNDDOWN((((2*VLOOKUP($AA161, 'EV and Base'!$A$1:$N$671, 9, FALSE))+31+ROUNDDOWN($AC161/4, 0))*$AB161)/100, 0)+$AB161+10)</f>
        <v>90</v>
      </c>
      <c r="AP161" s="2" cm="1">
        <f t="array" aca="1" ref="AP161" ca="1">IF(NOT(ISNUMBER(INDEX($A:$A, LOOKUP(2, 1 / ($A$1:INDIRECT("$A$"&amp;ROW($A161)) &lt;&gt; ""),ROW($A$1:INDIRECT("$A$"&amp;ROW($A161)))), 1))), "",
ROUNDDOWN((ROUNDDOWN((((2*VLOOKUP($AA161, 'EV and Base'!$A$1:$N$671, 10, FALSE))+31+ROUNDDOWN($AD161/4, 0))*$AB161)/100, 0)+5)*1.1, 0))</f>
        <v>73</v>
      </c>
      <c r="AQ161" s="2" cm="1">
        <f t="array" aca="1" ref="AQ161" ca="1">IF(NOT(ISNUMBER(INDEX($A:$A, LOOKUP(2, 1 / ($A$1:INDIRECT("$A$"&amp;ROW($A161)) &lt;&gt; ""),ROW($A$1:INDIRECT("$A$"&amp;ROW($A161)))), 1))), "",
ROUNDDOWN((ROUNDDOWN((((2*VLOOKUP($AA161, 'EV and Base'!$A$1:$N$671, 11, FALSE))+$AV$2+ROUNDDOWN($AE161/4, 0))*$AB161)/100, 0)+5), 0))</f>
        <v>55</v>
      </c>
      <c r="AR161" s="22" cm="1">
        <f t="array" aca="1" ref="AR161" ca="1">IF(NOT(ISNUMBER(INDEX($A:$A, LOOKUP(2, 1 / ($A$1:INDIRECT("$A$"&amp;ROW($A161)) &lt;&gt; ""),ROW($A$1:INDIRECT("$A$"&amp;ROW($A161)))), 1))), "",
ROUNDDOWN((ROUNDDOWN((((2*VLOOKUP($AA161, 'EV and Base'!$A$1:$N$671, 12, FALSE))+$AW$2+ROUNDDOWN($AF161/4, 0))*$AB161)/100, 0)+5)*0.9, 0))</f>
        <v>28</v>
      </c>
      <c r="AS161" s="2" cm="1">
        <f t="array" aca="1" ref="AS161" ca="1">IF(NOT(ISNUMBER(INDEX($A:$A, LOOKUP(2, 1 / ($A$1:INDIRECT("$A$"&amp;ROW($A161)) &lt;&gt; ""),ROW($A$1:INDIRECT("$A$"&amp;ROW($A161)))), 1))), "",
ROUNDDOWN((ROUNDDOWN((((2*VLOOKUP($AA161, 'EV and Base'!$A$1:$N$671, 13, FALSE))+$AX$2+ROUNDDOWN($AG161/4, 0))*$AB161)/100, 0)+5), 0))</f>
        <v>54</v>
      </c>
      <c r="AT161" s="24" cm="1">
        <f t="array" aca="1" ref="AT161" ca="1">IF(NOT(ISNUMBER(INDEX($A:$A, LOOKUP(2, 1 / ($A$1:INDIRECT("$A$"&amp;ROW($A161)) &lt;&gt; ""),ROW($A$1:INDIRECT("$A$"&amp;ROW($A161)))), 1))), "",
ROUNDDOWN((ROUNDDOWN((((2*VLOOKUP($AA161, 'EV and Base'!$A$1:$N$671, 14, FALSE))+31+ROUNDDOWN($AH161/4, 0))*$AB161)/100, 0)+5), 0))</f>
        <v>54</v>
      </c>
      <c r="AU161" s="28">
        <v>193</v>
      </c>
      <c r="AY161" cm="1">
        <f t="array" aca="1" ref="AY161" ca="1">IF(NOT(ISNUMBER(INDEX($A:$A,LOOKUP(2,1/($A$1:INDIRECT("$A$"&amp;ROW($A161))&lt;&gt;""),ROW($A$1:INDIRECT("$A$"&amp;ROW($A161)))),1))),"",
INDEX($AY:$AY,LOOKUP(2,1/($AY$1:INDIRECT("$AY$"&amp;ROW($AY161)-1)&lt;&gt;""),ROW($AY$1:INDIRECT("$AY$"&amp;ROW($AY161)-1))),1)+$BL161)</f>
        <v>26792</v>
      </c>
      <c r="AZ161" s="3" cm="1">
        <f t="array" aca="1" ref="AZ161" ca="1">IF(NOT(ISNUMBER(INDEX($A:$A, LOOKUP(2, 1 / ($A$1:INDIRECT("$A$"&amp;ROW($A161)) &lt;&gt; ""),ROW($A$1:INDIRECT("$A$"&amp;ROW($A161)))), 1))), "",
VLOOKUP(INDIRECT("$G$"&amp;LOOKUP(2, 1 / ($AY$1:INDIRECT("$AY$"&amp;ROW($AY161)-1) &lt;&gt; ""),ROW($AY$1:INDIRECT("$AY$"&amp;ROW($AY161)-1)))),'EV and Base'!A156:N826,2,FALSE))</f>
        <v>156</v>
      </c>
      <c r="BA161" s="3" cm="1">
        <f t="array" aca="1" ref="BA161" ca="1">IF(NOT(ISNUMBER(INDEX($A:$A, LOOKUP(2, 1 / ($A$1:INDIRECT("$A$"&amp;ROW($A161)) &lt;&gt; ""),ROW($A$1:INDIRECT("$A$"&amp;ROW($A161)))), 1))), "",
INDIRECT("$I$"&amp;LOOKUP(2, 1 / ($AY$1:INDIRECT("$AY$"&amp;ROW($AY161)-1) &lt;&gt; ""),ROW($AY$1:INDIRECT("$AY$"&amp;ROW($AY161)-1)))))</f>
        <v>24</v>
      </c>
      <c r="BB161" s="1" cm="1">
        <f t="array" aca="1" ref="BB161" ca="1">IF(NOT(ISNUMBER(INDEX($A:$A, LOOKUP(2, 1 / ($A$1:INDIRECT("$A$"&amp;ROW($A161)) &lt;&gt; ""),ROW($A$1:INDIRECT("$A$"&amp;ROW($A161)))), 1))), "",
INDIRECT("$AB$"&amp;LOOKUP(2, 1 / ($AY$1:INDIRECT("$AY$"&amp;ROW($AY161)-1) &lt;&gt; ""),ROW($AY$1:INDIRECT("$AY$"&amp;ROW($AY161)-1)))))</f>
        <v>31</v>
      </c>
      <c r="BC161" s="3" cm="1">
        <f t="array" aca="1" ref="BC161" ca="1">IF(NOT(ISNUMBER(INDEX($A:$A,LOOKUP(2,1/($A$1:INDIRECT("$A$"&amp;ROW($A161))&lt;&gt;""),ROW($A$1:INDIRECT("$A$"&amp;ROW($A161)))),1))),"",
$BA161+$BA161+10)</f>
        <v>58</v>
      </c>
      <c r="BD161" s="3" cm="1">
        <f t="array" aca="1" ref="BD161" ca="1">IF(NOT(ISNUMBER(INDEX($A:$A,LOOKUP(2,1/($A$1:INDIRECT("$A$"&amp;ROW($A161))&lt;&gt;""),ROW($A$1:INDIRECT("$A$"&amp;ROW($A161)))),1))),"",
$BA161+$BB161+10)</f>
        <v>65</v>
      </c>
      <c r="BE161" s="3" cm="1">
        <f t="array" aca="1" ref="BE161" ca="1">IF(NOT(ISNUMBER(INDEX($A:$A,LOOKUP(2,1/($A$1:INDIRECT("$A$"&amp;ROW($A161))&lt;&gt;""),ROW($A$1:INDIRECT("$A$"&amp;ROW($A161)))),1))),"",
$BC161*$BC161)</f>
        <v>3364</v>
      </c>
      <c r="BF161" s="3" cm="1">
        <f t="array" aca="1" ref="BF161" ca="1">IF(NOT(ISNUMBER(INDEX($A:$A,LOOKUP(2,1/($A$1:INDIRECT("$A$"&amp;ROW($A161))&lt;&gt;""),ROW($A$1:INDIRECT("$A$"&amp;ROW($A161)))),1))),"",
$BD161*$BD161)</f>
        <v>4225</v>
      </c>
      <c r="BG161" s="3" cm="1">
        <f t="array" aca="1" ref="BG161" ca="1">IF(NOT(ISNUMBER(INDEX($A:$A,LOOKUP(2,1/($A$1:INDIRECT("$A$"&amp;ROW($A161))&lt;&gt;""),ROW($A$1:INDIRECT("$A$"&amp;ROW($A161)))),1))),"",
_xlfn.FLOOR.MATH(1.5*_xlfn.FLOOR.MATH($AZ161*BA161/5)))</f>
        <v>1122</v>
      </c>
      <c r="BH161" s="3" cm="1">
        <f t="array" aca="1" ref="BH161" ca="1">IF(NOT(ISNUMBER(INDEX($A:$A, LOOKUP(2, 1 / ($A$1:INDIRECT("$A$"&amp;ROW($A161)) &lt;&gt; ""),ROW($A$1:INDIRECT("$A$"&amp;ROW($A161)))), 1))), "",
_xlfn.FLOOR.MATH($BG161/IF(OR(INDIRECT("$C$"&amp;LOOKUP(2, 1 / ($AY$1:INDIRECT("$AY$"&amp;ROW($AY161)-1) &lt;&gt; ""),ROW($AY$1:INDIRECT("$AY$"&amp;ROW($AY161)-1))))="Multi",
INDIRECT("$C$"&amp;LOOKUP(2, 1 / ($AY$1:INDIRECT("$AY$"&amp;ROW($AY161)-1) &lt;&gt; ""),ROW($AY$1:INDIRECT("$AY$"&amp;ROW($AY161)-1))))="Double"),2,1)))</f>
        <v>1122</v>
      </c>
      <c r="BI161" s="3" cm="1">
        <f t="array" aca="1" ref="BI161" ca="1">IF(NOT(ISNUMBER(INDEX($A:$A,LOOKUP(2,1/($A$1:INDIRECT("$A$"&amp;ROW($A161))&lt;&gt;""),ROW($A$1:INDIRECT("$A$"&amp;ROW($A161)))),1))),"",
VLOOKUP($BC161,GameFreakSQRT!$A$1:$B$200,2,FALSE))</f>
        <v>31194</v>
      </c>
      <c r="BJ161" s="3" cm="1">
        <f t="array" aca="1" ref="BJ161" ca="1">IF(NOT(ISNUMBER(INDEX($A:$A,LOOKUP(2,1/($A$1:INDIRECT("$A$"&amp;ROW($A161))&lt;&gt;""),ROW($A$1:INDIRECT("$A$"&amp;ROW($A161)))),1))),"",
VLOOKUP($BD161,GameFreakSQRT!$A$1:$B$200,2,FALSE))</f>
        <v>33023</v>
      </c>
      <c r="BK161" s="3" cm="1">
        <f t="array" aca="1" ref="BK161" ca="1">IF(NOT(ISNUMBER(INDEX($A:$A,LOOKUP(2,1/($A$1:INDIRECT("$A$"&amp;ROW($A161))&lt;&gt;""),ROW($A$1:INDIRECT("$A$"&amp;ROW($A161)))),1))),"",
_xlfn.FLOOR.MATH((($BI161*$BE161)*$BH161)/($BJ161*$BF161))+1)</f>
        <v>844</v>
      </c>
      <c r="BL161" s="3" cm="1">
        <f t="array" aca="1" ref="BL161" ca="1">IF(NOT(ISNUMBER(INDEX($A:$A,LOOKUP(2,1/($A$1:INDIRECT("$A$"&amp;ROW($A161))&lt;&gt;""),ROW($A$1:INDIRECT("$A$"&amp;ROW($A161)))),1))),"",
_xlfn.FLOOR.MATH($BK161*IF(NOT(INDIRECT("$Z$"&amp;LOOKUP(2, 1 / ($AY$1:INDIRECT("$AY$"&amp;ROW($AY161)-1) &lt;&gt; ""),ROW($AY$1:INDIRECT("$AY$"&amp;ROW($AY161)-1))))=""),1.5,1)))</f>
        <v>844</v>
      </c>
      <c r="BM161" s="3" cm="1">
        <f t="array" aca="1" ref="BM161" ca="1">IF(NOT(ISNUMBER(INDEX($A:$A, LOOKUP(2, 1 / ($A$1:INDIRECT("$A$"&amp;ROW($A161)) &lt;&gt; ""),ROW($A$1:INDIRECT("$A$"&amp;ROW($A161)))), 1))), "",
INDIRECT("$Y$"&amp;LOOKUP(2, 1 / ($AY$1:INDIRECT("$AY$"&amp;ROW($AY161)-1) &lt;&gt; ""),ROW($AY$1:INDIRECT("$AY$"&amp;ROW($AY161)-1)))))</f>
        <v>844</v>
      </c>
      <c r="BN161" s="3" t="b">
        <f t="shared" ca="1" si="16"/>
        <v>1</v>
      </c>
      <c r="CT161" s="3" cm="1">
        <f t="array" aca="1" ref="CT161" ca="1">IF(NOT(ISNUMBER(INDEX($A:$A, LOOKUP(2, 1 / ($A$1:INDIRECT("$A$"&amp;ROW($A161)) &lt;&gt; ""),ROW($A$1:INDIRECT("$A$"&amp;ROW($A161)))), 1))), "",
$AY161-INDEX($AY:$AY, LOOKUP(2, 1 / ($AY$1:INDIRECT("$AV$"&amp;ROW($AY161)-1) &lt;&gt; ""),ROW($AY$1:INDIRECT("$AV$"&amp;ROW($AY161)-1))), 1))</f>
        <v>26792</v>
      </c>
      <c r="CU161" s="3" cm="1">
        <f t="array" aca="1" ref="CU161" ca="1">IF(NOT(ISNUMBER(INDEX($A:$A, LOOKUP(2, 1 / ($A$1:INDIRECT("$A$"&amp;ROW($A161)) &lt;&gt; ""),ROW($A$1:INDIRECT("$A$"&amp;ROW($A161)))), 1))), "",
INDEX($Y:$Y, LOOKUP(2, 1 / ($Y$1:INDIRECT("$Y$"&amp;ROW($Y161)-1) &lt;&gt; ""),ROW($Y$1:INDIRECT("$Y$"&amp;ROW($Y161)-1))), 1))</f>
        <v>844</v>
      </c>
      <c r="CV161" s="1">
        <f ca="1">IFERROR(VLOOKUP($AY161, 'Medium-Slow'!$A$1:$B$101, 2, TRUE),"")</f>
        <v>31</v>
      </c>
    </row>
    <row r="162" spans="1:100" x14ac:dyDescent="0.45">
      <c r="A162" s="69"/>
      <c r="B162" s="69"/>
      <c r="C162" s="69" t="str">
        <f t="shared" si="19"/>
        <v>Single</v>
      </c>
      <c r="D162" s="69"/>
      <c r="E162" s="69"/>
      <c r="F162" s="56">
        <v>3</v>
      </c>
      <c r="G162" s="2" t="s">
        <v>359</v>
      </c>
      <c r="H162" s="2" t="s">
        <v>50</v>
      </c>
      <c r="I162" s="2">
        <v>24</v>
      </c>
      <c r="J162" s="2" t="s">
        <v>137</v>
      </c>
      <c r="K162" s="2" t="s">
        <v>158</v>
      </c>
      <c r="L162" s="2" t="s">
        <v>53</v>
      </c>
      <c r="M162" s="2" t="s">
        <v>147</v>
      </c>
      <c r="N162" s="2" t="s">
        <v>233</v>
      </c>
      <c r="O162" s="2" t="s">
        <v>309</v>
      </c>
      <c r="P162" s="2" t="s">
        <v>142</v>
      </c>
      <c r="Q162" s="2">
        <v>12</v>
      </c>
      <c r="R162" s="2">
        <f>_xlfn.FLOOR.MATH((((2*VLOOKUP(G162, 'EV and Base'!$A$1:$N$671, 9, FALSE))+$Q162)*$I162)/100)+$I162+10</f>
        <v>66</v>
      </c>
      <c r="S162" s="2">
        <f>_xlfn.FLOOR.MATH((_xlfn.FLOOR.MATH((((2*VLOOKUP($G162, 'EV and Base'!$A$1:$N$671, 10, FALSE))+$Q162)*$I162)/100)+5)*
IF(OR($J162="Lonely", $J162="Brave", $J162="Adamant", $J162="Naughty"), 1.1,
IF(OR($J162="Bold", $J162="Timid", $J162="Modest", $J162="Calm"), 0.9, 1)))</f>
        <v>48</v>
      </c>
      <c r="T162" s="2">
        <f>_xlfn.FLOOR.MATH((_xlfn.FLOOR.MATH((((2*VLOOKUP($G162, 'EV and Base'!$A$1:$N$671, 11, FALSE))+$Q162)*$I162)/100)+5)*
IF(OR($J162="Bold", $J162="Relaxed", $J162="Impish", $J162="Lax"), 1.1,
IF(OR($J162="Lonely", $J162="Hasty", $J162="Mild", $J162="Gentle"), 0.9, 1)))</f>
        <v>33</v>
      </c>
      <c r="U162" s="2">
        <f>_xlfn.FLOOR.MATH((_xlfn.FLOOR.MATH((((2*VLOOKUP($G162, 'EV and Base'!$A$1:$N$671, 12, FALSE))+$Q162)*$I162)/100)+5)*
IF(OR($J162="Modest", $J162="Mild", $J162="Quiet", $J162="Rash"), 1.1,
IF(OR($J162="Adamant", $J162="Impish", $J162="Jolly", $J162="Careful"), 0.9, 1)))</f>
        <v>31</v>
      </c>
      <c r="V162" s="2">
        <f>_xlfn.FLOOR.MATH((_xlfn.FLOOR.MATH((((2*VLOOKUP($G162, 'EV and Base'!$A$1:$N$671, 13, FALSE))+$Q162)*$I162)/100)+5)*
IF(OR($J162="Calm", $J162="Gentle", $J162="Sassy", $J162="Careful"), 1.1,
IF(OR($J162="Naughty", $J162="Lax", $J162="Naive", $J162="Rash"), 0.9, 1)))</f>
        <v>28</v>
      </c>
      <c r="W162" s="2">
        <f>_xlfn.FLOOR.MATH((_xlfn.FLOOR.MATH((((2*VLOOKUP($G162, 'EV and Base'!$A$1:$N$671, 14, FALSE))+$Q162)*$I162)/100)+5)*
IF(OR($J162="Timid", $J162="Hasty", $J162="Jolly", $J162="Naive"), 1.1,
IF(OR($J162="Brave", $J162="Relaxed", $J162="Quiet", $J162="Sassy"), 0.9, 1)))</f>
        <v>39</v>
      </c>
      <c r="X162" s="69"/>
      <c r="Y162" s="1">
        <v>652</v>
      </c>
      <c r="AA162" s="23" t="str" cm="1">
        <f t="array" aca="1" ref="AA162" ca="1">IF(NOT(ISNUMBER(INDEX($A:$A,LOOKUP(2,1/($A$1:INDIRECT("$A$"&amp;ROW($A162))&lt;&gt;""),ROW($A$1:INDIRECT("$A$"&amp;ROW($A162)))),1))),"",
IF(NOT(ISNUMBER($A162)),$AA161,
IF($AB162&lt;16,"Lillipup",
IF($AB162&lt;32,"Herdier",
"Stoutland"))))</f>
        <v>Herdier</v>
      </c>
      <c r="AB162" s="25" cm="1">
        <f t="array" aca="1" ref="AB162" ca="1">IF(NOT(ISNUMBER(INDEX($A:$A, LOOKUP(2, 1 / ($A$1:INDIRECT("$A$"&amp;ROW($A162)) &lt;&gt; ""),ROW($A$1:INDIRECT("$A$"&amp;ROW($A162)))), 1))), "",
VLOOKUP($AY162,'Medium-Slow'!$A$1:$B$101,2,TRUE))</f>
        <v>32</v>
      </c>
      <c r="AC162" s="23" cm="1">
        <f t="array" aca="1" ref="AC162" ca="1">IF(NOT(ISNUMBER(INDEX($A:$A, LOOKUP(2, 1 / ($A$1:INDIRECT("$A$"&amp;ROW($A162)) &lt;&gt; ""),ROW($A$1:INDIRECT("$A$"&amp;ROW($A162)))), 1))), "",
INDEX($AC:$AC, LOOKUP(2, 1 / ($AC$1:INDIRECT("$AC$"&amp;ROW($AC162)-1) &lt;&gt; ""),ROW($AC$1:INDIRECT("$AC$"&amp;ROW($AC162)-1))), 1)+
IF(INDEX($AC:$AC, LOOKUP(2, 1 / ($AC$1:INDIRECT("$AC$"&amp;ROW($AC162)-1) &lt;&gt; ""),ROW($AC$1:INDIRECT("$AC$"&amp;ROW($AC162)-1))), 1)+
INDEX($AD:$AD, LOOKUP(2, 1 / ($AD$1:INDIRECT("$AD$"&amp;ROW($AD162)-1) &lt;&gt; ""),ROW($AD$1:INDIRECT("$AD$"&amp;ROW($AD162)-1))), 1)+
INDEX($AE:$AE, LOOKUP(2, 1 / ($AE$1:INDIRECT("$AE$"&amp;ROW($AE162)-1) &lt;&gt; ""),ROW($AE$1:INDIRECT("$AE$"&amp;ROW($AD162)-1))), 1)+
INDEX($AE:$AF, LOOKUP(2, 1 / ($AF$1:INDIRECT("$AF$"&amp;ROW($AF162)-1) &lt;&gt; ""),ROW($AF$1:INDIRECT("$AF$"&amp;ROW($AD162)-1))), 1)+
INDEX($AG:$AG, LOOKUP(2, 1 / ($AG$1:INDIRECT("$AG$"&amp;ROW($AG162)-1) &lt;&gt; ""),ROW($AG$1:INDIRECT("$AG$"&amp;ROW($AD162)-1))), 1)+
INDEX($AH:$AH, LOOKUP(2, 1 / ($AH$1:INDIRECT("$AH$"&amp;ROW($AH162)-1) &lt;&gt; ""),ROW($AH$1:INDIRECT("$AH$"&amp;ROW($AD162)-1))), 1)&gt;=510,0,
IF(INDEX($AC:$AC, LOOKUP(2, 1 / ($AC$1:INDIRECT("$AC$"&amp;ROW($AC162)-1) &lt;&gt; ""),ROW($AC$1:INDIRECT("$AC$"&amp;ROW($AC162)-1))), 1)&gt;=255,0,
VLOOKUP(INDIRECT("$G$"&amp;LOOKUP(2, 1 / ($AC$1:INDIRECT("$AC$"&amp;ROW($AC162)-1) &lt;&gt; ""),ROW($AC$1:INDIRECT("$AC$"&amp;ROW($AC162)-1)))), 'EV and Base'!$A$1:$N$671, 3, FALSE))))</f>
        <v>3</v>
      </c>
      <c r="AD162" s="2" cm="1">
        <f t="array" aca="1" ref="AD162" ca="1">IF(NOT(ISNUMBER(INDEX($A:$A, LOOKUP(2, 1 / ($A$1:INDIRECT("$A$"&amp;ROW($A162)) &lt;&gt; ""),ROW($A$1:INDIRECT("$A$"&amp;ROW($A162)))), 1))), "",
INDEX($AD:$AD, LOOKUP(2, 1 / ($AD$1:INDIRECT("$AD$"&amp;ROW($AD162)-1) &lt;&gt; ""),ROW($AD$1:INDIRECT("$AD$"&amp;ROW($AD162)-1))), 1)+
IF(INDEX($AC:$AC, LOOKUP(2, 1 / ($AC$1:INDIRECT("$AC$"&amp;ROW($AC162)-1) &lt;&gt; ""),ROW($AC$1:INDIRECT("$AC$"&amp;ROW($AC162)-1))), 1)+
INDEX($AD:$AD, LOOKUP(2, 1 / ($AD$1:INDIRECT("$AD$"&amp;ROW($AD162)-1) &lt;&gt; ""),ROW($AD$1:INDIRECT("$AD$"&amp;ROW($AD162)-1))), 1)+
INDEX($AE:$AE, LOOKUP(2, 1 / ($AE$1:INDIRECT("$AE$"&amp;ROW($AE162)-1) &lt;&gt; ""),ROW($AE$1:INDIRECT("$AE$"&amp;ROW($AD162)-1))), 1)+
INDEX($AE:$AF, LOOKUP(2, 1 / ($AF$1:INDIRECT("$AF$"&amp;ROW($AF162)-1) &lt;&gt; ""),ROW($AF$1:INDIRECT("$AF$"&amp;ROW($AD162)-1))), 1)+
INDEX($AG:$AG, LOOKUP(2, 1 / ($AG$1:INDIRECT("$AG$"&amp;ROW($AG162)-1) &lt;&gt; ""),ROW($AG$1:INDIRECT("$AG$"&amp;ROW($AD162)-1))), 1)+
INDEX($AH:$AH, LOOKUP(2, 1 / ($AH$1:INDIRECT("$AH$"&amp;ROW($AH162)-1) &lt;&gt; ""),ROW($AH$1:INDIRECT("$AH$"&amp;ROW($AD162)-1))), 1)&gt;=510,0,
IF(INDEX($AD:$AD, LOOKUP(2, 1 / ($AD$1:INDIRECT("$AD$"&amp;ROW($AD162)-1) &lt;&gt; ""),ROW($AD$1:INDIRECT("$AD$"&amp;ROW($AD162)-1))), 1)&gt;=255,0,
VLOOKUP(INDIRECT("$G$"&amp;LOOKUP(2, 1 / ($AD$1:INDIRECT("$AD$"&amp;ROW($AD162)-1) &lt;&gt; ""),ROW($AD$1:INDIRECT("$AD$"&amp;ROW($AD162)-1)))), 'EV and Base'!$A$1:$N$671, 4, FALSE))))</f>
        <v>39</v>
      </c>
      <c r="AE162" s="2" cm="1">
        <f t="array" aca="1" ref="AE162" ca="1">IF(NOT(ISNUMBER(INDEX($A:$A,LOOKUP(2,1/($A$1:INDIRECT("$A$"&amp;ROW($A162))&lt;&gt;""),ROW($A$1:INDIRECT("$A$"&amp;ROW($A162)))),1))),"",
INDEX($AE:$AE,LOOKUP(2,1/($AE$1:INDIRECT("$AE$"&amp;ROW($AE162)-1)&lt;&gt;""),ROW($AE$1:INDIRECT("$AE$"&amp;ROW($AE162)-1))),1)+
IF(INDEX($AC:$AC,LOOKUP(2,1/($AC$1:INDIRECT("$AC$"&amp;ROW($AC162)-1)&lt;&gt;""),ROW($AC$1:INDIRECT("$AC$"&amp;ROW($AC162)-1))),1)+
INDEX($AD:$AD,LOOKUP(2,1/($AD$1:INDIRECT("$AD$"&amp;ROW($AD162)-1)&lt;&gt;""),ROW($AD$1:INDIRECT("$AD$"&amp;ROW($AD162)-1))),1)+
INDEX($AE:$AE,LOOKUP(2,1/($AE$1:INDIRECT("$AE$"&amp;ROW($AE162)-1)&lt;&gt;""),ROW($AE$1:INDIRECT("$AE$"&amp;ROW($AD162)-1))),1)+
INDEX($AE:$AF,LOOKUP(2,1/($AF$1:INDIRECT("$AF$"&amp;ROW($AF162)-1)&lt;&gt;""),ROW($AF$1:INDIRECT("$AF$"&amp;ROW($AD162)-1))),1)+
INDEX($AG:$AG,LOOKUP(2,1/($AG$1:INDIRECT("$AG$"&amp;ROW($AG162)-1)&lt;&gt;""),ROW($AG$1:INDIRECT("$AG$"&amp;ROW($AD162)-1))),1)+
INDEX($AH:$AH,LOOKUP(2,1/($AH$1:INDIRECT("$AH$"&amp;ROW($AH162)-1)&lt;&gt;""),ROW($AH$1:INDIRECT("$AH$"&amp;ROW($AD162)-1))),1)&gt;=510,0,
IF(INDEX($AE:$AE,LOOKUP(2,1/($AE$1:INDIRECT("$AE$"&amp;ROW($AE162)-1)&lt;&gt;""),ROW($AE$1:INDIRECT("$AE$"&amp;ROW($AE162)-1))),1)&gt;=255,0,
VLOOKUP(INDIRECT("$G$"&amp;LOOKUP(2,1/($AE$1:INDIRECT("$AE$"&amp;ROW($AE162)-1)&lt;&gt;""),ROW($AE$1:INDIRECT("$AE$"&amp;ROW($AE162)-1)))),'EV and Base'!$A$1:$N$671,5,FALSE))))</f>
        <v>7</v>
      </c>
      <c r="AF162" s="2" cm="1">
        <f t="array" aca="1" ref="AF162" ca="1">IF(NOT(ISNUMBER(INDEX($A:$A, LOOKUP(2, 1 / ($A$1:INDIRECT("$A$"&amp;ROW($A162)) &lt;&gt; ""),ROW($A$1:INDIRECT("$A$"&amp;ROW($A162)))), 1))), "",
INDEX($AF:$AF, LOOKUP(2, 1 / ($AF$1:INDIRECT("$AF$"&amp;ROW($AF162)-1) &lt;&gt; ""),ROW($AF$1:INDIRECT("$AF$"&amp;ROW($AF162)-1))), 1)+
IF(INDEX($AC:$AC, LOOKUP(2, 1 / ($AC$1:INDIRECT("$AC$"&amp;ROW($AC162)-1) &lt;&gt; ""),ROW($AC$1:INDIRECT("$AC$"&amp;ROW($AC162)-1))), 1)+
INDEX($AD:$AD, LOOKUP(2, 1 / ($AD$1:INDIRECT("$AD$"&amp;ROW($AD162)-1) &lt;&gt; ""),ROW($AD$1:INDIRECT("$AD$"&amp;ROW($AD162)-1))), 1)+
INDEX($AE:$AE, LOOKUP(2, 1 / ($AE$1:INDIRECT("$AE$"&amp;ROW($AE162)-1) &lt;&gt; ""),ROW($AE$1:INDIRECT("$AE$"&amp;ROW($AD162)-1))), 1)+
INDEX($AE:$AF, LOOKUP(2, 1 / ($AF$1:INDIRECT("$AF$"&amp;ROW($AF162)-1) &lt;&gt; ""),ROW($AF$1:INDIRECT("$AF$"&amp;ROW($AD162)-1))), 1)+
INDEX($AG:$AG, LOOKUP(2, 1 / ($AG$1:INDIRECT("$AG$"&amp;ROW($AG162)-1) &lt;&gt; ""),ROW($AG$1:INDIRECT("$AG$"&amp;ROW($AD162)-1))), 1)+
INDEX($AH:$AH, LOOKUP(2, 1 / ($AH$1:INDIRECT("$AH$"&amp;ROW($AH162)-1) &lt;&gt; ""),ROW($AH$1:INDIRECT("$AH$"&amp;ROW($AD162)-1))), 1)&gt;=510,0,
IF(INDEX($AF:$AF, LOOKUP(2, 1 / ($AF$1:INDIRECT("$AF$"&amp;ROW($AF162)-1) &lt;&gt; ""),ROW($AF$1:INDIRECT("$AF$"&amp;ROW($AF162)-1))), 1)&gt;=255,0,
VLOOKUP(INDIRECT("$G$"&amp;LOOKUP(2, 1 / ($AF$1:INDIRECT("$AF$"&amp;ROW($AF162)-1) &lt;&gt; ""),ROW($AF$1:INDIRECT("$AF$"&amp;ROW($AF162)-1)))), 'EV and Base'!$A$1:$N$671, 6, FALSE))))</f>
        <v>5</v>
      </c>
      <c r="AG162" s="2" cm="1">
        <f t="array" aca="1" ref="AG162" ca="1">IF(NOT(ISNUMBER(INDEX($A:$A, LOOKUP(2, 1 / ($A$1:INDIRECT("$A$"&amp;ROW($A162)) &lt;&gt; ""),ROW($A$1:INDIRECT("$A$"&amp;ROW($A162)))), 1))), "",
INDEX($AG:$AG, LOOKUP(2, 1 / ($AG$1:INDIRECT("$AG$"&amp;ROW($AG162)-1) &lt;&gt; ""),ROW($AG$1:INDIRECT("$AG$"&amp;ROW($AG162)-1))), 1)+
IF(INDEX($AC:$AC, LOOKUP(2, 1 / ($AC$1:INDIRECT("$AC$"&amp;ROW($AC162)-1) &lt;&gt; ""),ROW($AC$1:INDIRECT("$AC$"&amp;ROW($AC162)-1))), 1)+
INDEX($AD:$AD, LOOKUP(2, 1 / ($AD$1:INDIRECT("$AD$"&amp;ROW($AD162)-1) &lt;&gt; ""),ROW($AD$1:INDIRECT("$AD$"&amp;ROW($AD162)-1))), 1)+
INDEX($AE:$AE, LOOKUP(2, 1 / ($AE$1:INDIRECT("$AE$"&amp;ROW($AE162)-1) &lt;&gt; ""),ROW($AE$1:INDIRECT("$AE$"&amp;ROW($AD162)-1))), 1)+
INDEX($AE:$AF, LOOKUP(2, 1 / ($AF$1:INDIRECT("$AF$"&amp;ROW($AF162)-1) &lt;&gt; ""),ROW($AF$1:INDIRECT("$AF$"&amp;ROW($AD162)-1))), 1)+
INDEX($AG:$AG, LOOKUP(2, 1 / ($AG$1:INDIRECT("$AG$"&amp;ROW($AG162)-1) &lt;&gt; ""),ROW($AG$1:INDIRECT("$AG$"&amp;ROW($AD162)-1))), 1)+
INDEX($AH:$AH, LOOKUP(2, 1 / ($AH$1:INDIRECT("$AH$"&amp;ROW($AH162)-1) &lt;&gt; ""),ROW($AH$1:INDIRECT("$AH$"&amp;ROW($AD162)-1))), 1)&gt;=510,0,
IF(INDEX($AG:$AG, LOOKUP(2, 1 / ($AG$1:INDIRECT("$AG$"&amp;ROW($AG162)-1) &lt;&gt; ""),ROW($AG$1:INDIRECT("$AG$"&amp;ROW($AG162)-1))), 1)&gt;=255,0,
VLOOKUP(INDIRECT("$G$"&amp;LOOKUP(2, 1 / ($AG$1:INDIRECT("$AG$"&amp;ROW($AG162)-1) &lt;&gt; ""),ROW($AG$1:INDIRECT("$AG$"&amp;ROW($AG162)-1)))), 'EV and Base'!$A$1:$N$671, 7, FALSE))))</f>
        <v>0</v>
      </c>
      <c r="AH162" s="24" cm="1">
        <f t="array" aca="1" ref="AH162" ca="1">IF(NOT(ISNUMBER(INDEX($A:$A,LOOKUP(2,1/($A$1:INDIRECT("$A$"&amp;ROW($A162))&lt;&gt;""),ROW($A$1:INDIRECT("$A$"&amp;ROW($A162)))),1))),"",
INDEX($AH:$AH,LOOKUP(2,1/($AH$1:INDIRECT("$AH$"&amp;ROW($AH162)-1)&lt;&gt;""),ROW($AH$1:INDIRECT("$AH$"&amp;ROW($AH162)-1))),1)+
IF(INDEX($AC:$AC,LOOKUP(2,1/($AC$1:INDIRECT("$AC$"&amp;ROW($AC162)-1)&lt;&gt;""),ROW($AC$1:INDIRECT("$AC$"&amp;ROW($AC162)-1))),1)+
INDEX($AD:$AD,LOOKUP(2,1/($AD$1:INDIRECT("$AD$"&amp;ROW($AD162)-1)&lt;&gt;""),ROW($AD$1:INDIRECT("$AD$"&amp;ROW($AD162)-1))),1)+
INDEX($AE:$AE,LOOKUP(2,1/($AE$1:INDIRECT("$AE$"&amp;ROW($AE162)-1)&lt;&gt;""),ROW($AE$1:INDIRECT("$AE$"&amp;ROW($AD162)-1))),1)+
INDEX($AE:$AF,LOOKUP(2,1/($AF$1:INDIRECT("$AF$"&amp;ROW($AF162)-1)&lt;&gt;""),ROW($AF$1:INDIRECT("$AF$"&amp;ROW($AD162)-1))),1)+
INDEX($AG:$AG,LOOKUP(2,1/($AG$1:INDIRECT("$AG$"&amp;ROW($AG162)-1)&lt;&gt;""),ROW($AG$1:INDIRECT("$AG$"&amp;ROW($AD162)-1))),1)+
INDEX($AH:$AH,LOOKUP(2,1/($AH$1:INDIRECT("$AH$"&amp;ROW($AH162)-1)&lt;&gt;""),ROW($AH$1:INDIRECT("$AH$"&amp;ROW($AD162)-1))),1)&gt;=510,0,
IF(INDEX($AH:$AH,LOOKUP(2,1/($AH$1:INDIRECT("$AH$"&amp;ROW($AH162)-1)&lt;&gt;""),ROW($AH$1:INDIRECT("$AH$"&amp;ROW($AH162)-1))),1)&gt;=255,0,
VLOOKUP(INDIRECT("$G$"&amp;LOOKUP(2,1/($AH$1:INDIRECT("$AH$"&amp;ROW($AH162)-1)&lt;&gt;""),ROW($AH$1:INDIRECT("$AH$"&amp;ROW($AH162)-1)))),'EV and Base'!$A$1:$N$671,8,FALSE))))</f>
        <v>35</v>
      </c>
      <c r="AI162" s="29" cm="1">
        <f t="array" aca="1" ref="AI162" ca="1">IF(NOT(ISNUMBER(INDEX($A:$A,LOOKUP(2,1/($A$1:INDIRECT("$A$"&amp;ROW($A162))&lt;&gt;""),ROW($A$1:INDIRECT("$A$"&amp;ROW($A162)))),1))),"",
ROUNDDOWN((((2*VLOOKUP($AA162,'EV and Base'!$A$1:$N$671,9,FALSE))+31+ROUNDDOWN($AC162/4,0))*$AB162)/100,0)+$AB162+10)</f>
        <v>93</v>
      </c>
      <c r="AJ162" s="21" cm="1">
        <f t="array" aca="1" ref="AJ162" ca="1">IF(NOT(ISNUMBER(INDEX($A:$A, LOOKUP(2, 1 / ($A$1:INDIRECT("$A$"&amp;ROW($A162)) &lt;&gt; ""),ROW($A$1:INDIRECT("$A$"&amp;ROW($A162)))), 1))), "",
ROUNDDOWN((ROUNDDOWN((((2*VLOOKUP($AA162, 'EV and Base'!$A$1:$N$671, 10, FALSE))+31+ROUNDDOWN($AD162/4, 0))*$AB162)/100, 0)+5)*1.1, 0))</f>
        <v>75</v>
      </c>
      <c r="AK162" s="21" t="str" cm="1">
        <f t="array" aca="1" ref="AK162" ca="1">IF(NOT(ISNUMBER(INDEX($A:$A, LOOKUP(2, 1 / ($A$1:INDIRECT("$A$"&amp;ROW($A162)) &lt;&gt; ""),ROW($A$1:INDIRECT("$A$"&amp;ROW($A162)))), 1))), "",
ROUNDDOWN((ROUNDDOWN((((2*VLOOKUP($AA162, 'EV and Base'!$A$1:$N$671, 11, FALSE))+30+ROUNDDOWN($AE162/4, 0))*$AB162)/100, 0)+5), 0)
&amp;"-"&amp;
ROUNDDOWN((ROUNDDOWN((((2*VLOOKUP($AA162, 'EV and Base'!$A$1:$N$671, 11, FALSE))+31+ROUNDDOWN($AE162/4, 0))*$AB162)/100, 0)+5), 0))</f>
        <v>56-56</v>
      </c>
      <c r="AL162" s="21" t="str" cm="1">
        <f t="array" aca="1" ref="AL162" ca="1">IF(NOT(ISNUMBER(INDEX($A:$A, LOOKUP(2, 1 / ($A$1:INDIRECT("$A$"&amp;ROW($A162)) &lt;&gt; ""),ROW($A$1:INDIRECT("$A$"&amp;ROW($A162)))), 1))), "",
ROUNDDOWN((ROUNDDOWN((((2*VLOOKUP($AA162, 'EV and Base'!$A$1:$N$671, 12, FALSE))+0+ROUNDDOWN($AF162/4, 0))*$AB162)/100, 0)+5)*0.9, 0)
&amp;"-"&amp;
ROUNDDOWN((ROUNDDOWN((((2*VLOOKUP($AA162, 'EV and Base'!$A$1:$N$671, 12, FALSE))+31+ROUNDDOWN($AF162/4, 0))*$AB162)/100, 0)+5)*0.9, 0))</f>
        <v>24-33</v>
      </c>
      <c r="AM162" s="21" t="str" cm="1">
        <f t="array" aca="1" ref="AM162" ca="1">IF(NOT(ISNUMBER(INDEX($A:$A, LOOKUP(2, 1 / ($A$1:INDIRECT("$A$"&amp;ROW($A162)) &lt;&gt; ""),ROW($A$1:INDIRECT("$A$"&amp;ROW($A162)))), 1))), "",
ROUNDDOWN((ROUNDDOWN((((2*VLOOKUP($AA162, 'EV and Base'!$A$1:$N$671, 13, FALSE))+30+ROUNDDOWN($AG162/4, 0))*$AB162)/100, 0)+5), 0)
&amp;"-"&amp;
ROUNDDOWN((ROUNDDOWN((((2*VLOOKUP($AA162, 'EV and Base'!$A$1:$N$671, 13, FALSE))+31+ROUNDDOWN($AG162/4, 0))*$AB162)/100, 0)+5), 0))</f>
        <v>56-56</v>
      </c>
      <c r="AN162" s="25" cm="1">
        <f t="array" aca="1" ref="AN162" ca="1">IF(NOT(ISNUMBER(INDEX($A:$A, LOOKUP(2, 1 / ($A$1:INDIRECT("$A$"&amp;ROW($A162)) &lt;&gt; ""),ROW($A$1:INDIRECT("$A$"&amp;ROW($A162)))), 1))), "",
ROUNDDOWN((ROUNDDOWN((((2*VLOOKUP($AA162, 'EV and Base'!$A$1:$N$671, 14, FALSE))+31+ROUNDDOWN($AH162/4, 0))*$AB162)/100, 0)+5), 0))</f>
        <v>55</v>
      </c>
      <c r="AO162" s="23" cm="1">
        <f t="array" aca="1" ref="AO162" ca="1">IF(NOT(ISNUMBER(INDEX($A:$A, LOOKUP(2, 1 / ($A$1:INDIRECT("$A$"&amp;ROW($A162)) &lt;&gt; ""),ROW($A$1:INDIRECT("$A$"&amp;ROW($A162)))), 1))), "",
ROUNDDOWN((((2*VLOOKUP($AA162, 'EV and Base'!$A$1:$N$671, 9, FALSE))+31+ROUNDDOWN($AC162/4, 0))*$AB162)/100, 0)+$AB162+10)</f>
        <v>93</v>
      </c>
      <c r="AP162" s="2" cm="1">
        <f t="array" aca="1" ref="AP162" ca="1">IF(NOT(ISNUMBER(INDEX($A:$A, LOOKUP(2, 1 / ($A$1:INDIRECT("$A$"&amp;ROW($A162)) &lt;&gt; ""),ROW($A$1:INDIRECT("$A$"&amp;ROW($A162)))), 1))), "",
ROUNDDOWN((ROUNDDOWN((((2*VLOOKUP($AA162, 'EV and Base'!$A$1:$N$671, 10, FALSE))+31+ROUNDDOWN($AD162/4, 0))*$AB162)/100, 0)+5)*1.1, 0))</f>
        <v>75</v>
      </c>
      <c r="AQ162" s="2" cm="1">
        <f t="array" aca="1" ref="AQ162" ca="1">IF(NOT(ISNUMBER(INDEX($A:$A, LOOKUP(2, 1 / ($A$1:INDIRECT("$A$"&amp;ROW($A162)) &lt;&gt; ""),ROW($A$1:INDIRECT("$A$"&amp;ROW($A162)))), 1))), "",
ROUNDDOWN((ROUNDDOWN((((2*VLOOKUP($AA162, 'EV and Base'!$A$1:$N$671, 11, FALSE))+$AV$2+ROUNDDOWN($AE162/4, 0))*$AB162)/100, 0)+5), 0))</f>
        <v>56</v>
      </c>
      <c r="AR162" s="22" cm="1">
        <f t="array" aca="1" ref="AR162" ca="1">IF(NOT(ISNUMBER(INDEX($A:$A, LOOKUP(2, 1 / ($A$1:INDIRECT("$A$"&amp;ROW($A162)) &lt;&gt; ""),ROW($A$1:INDIRECT("$A$"&amp;ROW($A162)))), 1))), "",
ROUNDDOWN((ROUNDDOWN((((2*VLOOKUP($AA162, 'EV and Base'!$A$1:$N$671, 12, FALSE))+$AW$2+ROUNDDOWN($AF162/4, 0))*$AB162)/100, 0)+5)*0.9, 0))</f>
        <v>29</v>
      </c>
      <c r="AS162" s="2" cm="1">
        <f t="array" aca="1" ref="AS162" ca="1">IF(NOT(ISNUMBER(INDEX($A:$A, LOOKUP(2, 1 / ($A$1:INDIRECT("$A$"&amp;ROW($A162)) &lt;&gt; ""),ROW($A$1:INDIRECT("$A$"&amp;ROW($A162)))), 1))), "",
ROUNDDOWN((ROUNDDOWN((((2*VLOOKUP($AA162, 'EV and Base'!$A$1:$N$671, 13, FALSE))+$AX$2+ROUNDDOWN($AG162/4, 0))*$AB162)/100, 0)+5), 0))</f>
        <v>56</v>
      </c>
      <c r="AT162" s="24" cm="1">
        <f t="array" aca="1" ref="AT162" ca="1">IF(NOT(ISNUMBER(INDEX($A:$A, LOOKUP(2, 1 / ($A$1:INDIRECT("$A$"&amp;ROW($A162)) &lt;&gt; ""),ROW($A$1:INDIRECT("$A$"&amp;ROW($A162)))), 1))), "",
ROUNDDOWN((ROUNDDOWN((((2*VLOOKUP($AA162, 'EV and Base'!$A$1:$N$671, 14, FALSE))+31+ROUNDDOWN($AH162/4, 0))*$AB162)/100, 0)+5), 0))</f>
        <v>55</v>
      </c>
      <c r="AU162" s="28">
        <v>197</v>
      </c>
      <c r="AY162" cm="1">
        <f t="array" aca="1" ref="AY162" ca="1">IF(NOT(ISNUMBER(INDEX($A:$A,LOOKUP(2,1/($A$1:INDIRECT("$A$"&amp;ROW($A162))&lt;&gt;""),ROW($A$1:INDIRECT("$A$"&amp;ROW($A162)))),1))),"",
INDEX($AY:$AY,LOOKUP(2,1/($AY$1:INDIRECT("$AY$"&amp;ROW($AY162)-1)&lt;&gt;""),ROW($AY$1:INDIRECT("$AY$"&amp;ROW($AY162)-1))),1)+$BL162)</f>
        <v>27133</v>
      </c>
      <c r="AZ162" s="3" cm="1">
        <f t="array" aca="1" ref="AZ162" ca="1">IF(NOT(ISNUMBER(INDEX($A:$A, LOOKUP(2, 1 / ($A$1:INDIRECT("$A$"&amp;ROW($A162)) &lt;&gt; ""),ROW($A$1:INDIRECT("$A$"&amp;ROW($A162)))), 1))), "",
VLOOKUP(INDIRECT("$G$"&amp;LOOKUP(2, 1 / ($AY$1:INDIRECT("$AY$"&amp;ROW($AY162)-1) &lt;&gt; ""),ROW($AY$1:INDIRECT("$AY$"&amp;ROW($AY162)-1)))),'EV and Base'!A157:N827,2,FALSE))</f>
        <v>63</v>
      </c>
      <c r="BA162" s="3" cm="1">
        <f t="array" aca="1" ref="BA162" ca="1">IF(NOT(ISNUMBER(INDEX($A:$A, LOOKUP(2, 1 / ($A$1:INDIRECT("$A$"&amp;ROW($A162)) &lt;&gt; ""),ROW($A$1:INDIRECT("$A$"&amp;ROW($A162)))), 1))), "",
INDIRECT("$I$"&amp;LOOKUP(2, 1 / ($AY$1:INDIRECT("$AY$"&amp;ROW($AY162)-1) &lt;&gt; ""),ROW($AY$1:INDIRECT("$AY$"&amp;ROW($AY162)-1)))))</f>
        <v>24</v>
      </c>
      <c r="BB162" s="1" cm="1">
        <f t="array" aca="1" ref="BB162" ca="1">IF(NOT(ISNUMBER(INDEX($A:$A, LOOKUP(2, 1 / ($A$1:INDIRECT("$A$"&amp;ROW($A162)) &lt;&gt; ""),ROW($A$1:INDIRECT("$A$"&amp;ROW($A162)))), 1))), "",
INDIRECT("$AB$"&amp;LOOKUP(2, 1 / ($AY$1:INDIRECT("$AY$"&amp;ROW($AY162)-1) &lt;&gt; ""),ROW($AY$1:INDIRECT("$AY$"&amp;ROW($AY162)-1)))))</f>
        <v>31</v>
      </c>
      <c r="BC162" s="3" cm="1">
        <f t="array" aca="1" ref="BC162" ca="1">IF(NOT(ISNUMBER(INDEX($A:$A,LOOKUP(2,1/($A$1:INDIRECT("$A$"&amp;ROW($A162))&lt;&gt;""),ROW($A$1:INDIRECT("$A$"&amp;ROW($A162)))),1))),"",
$BA162+$BA162+10)</f>
        <v>58</v>
      </c>
      <c r="BD162" s="3" cm="1">
        <f t="array" aca="1" ref="BD162" ca="1">IF(NOT(ISNUMBER(INDEX($A:$A,LOOKUP(2,1/($A$1:INDIRECT("$A$"&amp;ROW($A162))&lt;&gt;""),ROW($A$1:INDIRECT("$A$"&amp;ROW($A162)))),1))),"",
$BA162+$BB162+10)</f>
        <v>65</v>
      </c>
      <c r="BE162" s="3" cm="1">
        <f t="array" aca="1" ref="BE162" ca="1">IF(NOT(ISNUMBER(INDEX($A:$A,LOOKUP(2,1/($A$1:INDIRECT("$A$"&amp;ROW($A162))&lt;&gt;""),ROW($A$1:INDIRECT("$A$"&amp;ROW($A162)))),1))),"",
$BC162*$BC162)</f>
        <v>3364</v>
      </c>
      <c r="BF162" s="3" cm="1">
        <f t="array" aca="1" ref="BF162" ca="1">IF(NOT(ISNUMBER(INDEX($A:$A,LOOKUP(2,1/($A$1:INDIRECT("$A$"&amp;ROW($A162))&lt;&gt;""),ROW($A$1:INDIRECT("$A$"&amp;ROW($A162)))),1))),"",
$BD162*$BD162)</f>
        <v>4225</v>
      </c>
      <c r="BG162" s="3" cm="1">
        <f t="array" aca="1" ref="BG162" ca="1">IF(NOT(ISNUMBER(INDEX($A:$A,LOOKUP(2,1/($A$1:INDIRECT("$A$"&amp;ROW($A162))&lt;&gt;""),ROW($A$1:INDIRECT("$A$"&amp;ROW($A162)))),1))),"",
_xlfn.FLOOR.MATH(1.5*_xlfn.FLOOR.MATH($AZ162*BA162/5)))</f>
        <v>453</v>
      </c>
      <c r="BH162" s="3" cm="1">
        <f t="array" aca="1" ref="BH162" ca="1">IF(NOT(ISNUMBER(INDEX($A:$A, LOOKUP(2, 1 / ($A$1:INDIRECT("$A$"&amp;ROW($A162)) &lt;&gt; ""),ROW($A$1:INDIRECT("$A$"&amp;ROW($A162)))), 1))), "",
_xlfn.FLOOR.MATH($BG162/IF(OR(INDIRECT("$C$"&amp;LOOKUP(2, 1 / ($AY$1:INDIRECT("$AY$"&amp;ROW($AY162)-1) &lt;&gt; ""),ROW($AY$1:INDIRECT("$AY$"&amp;ROW($AY162)-1))))="Multi",
INDIRECT("$C$"&amp;LOOKUP(2, 1 / ($AY$1:INDIRECT("$AY$"&amp;ROW($AY162)-1) &lt;&gt; ""),ROW($AY$1:INDIRECT("$AY$"&amp;ROW($AY162)-1))))="Double"),2,1)))</f>
        <v>453</v>
      </c>
      <c r="BI162" s="3" cm="1">
        <f t="array" aca="1" ref="BI162" ca="1">IF(NOT(ISNUMBER(INDEX($A:$A,LOOKUP(2,1/($A$1:INDIRECT("$A$"&amp;ROW($A162))&lt;&gt;""),ROW($A$1:INDIRECT("$A$"&amp;ROW($A162)))),1))),"",
VLOOKUP($BC162,GameFreakSQRT!$A$1:$B$200,2,FALSE))</f>
        <v>31194</v>
      </c>
      <c r="BJ162" s="3" cm="1">
        <f t="array" aca="1" ref="BJ162" ca="1">IF(NOT(ISNUMBER(INDEX($A:$A,LOOKUP(2,1/($A$1:INDIRECT("$A$"&amp;ROW($A162))&lt;&gt;""),ROW($A$1:INDIRECT("$A$"&amp;ROW($A162)))),1))),"",
VLOOKUP($BD162,GameFreakSQRT!$A$1:$B$200,2,FALSE))</f>
        <v>33023</v>
      </c>
      <c r="BK162" s="3" cm="1">
        <f t="array" aca="1" ref="BK162" ca="1">IF(NOT(ISNUMBER(INDEX($A:$A,LOOKUP(2,1/($A$1:INDIRECT("$A$"&amp;ROW($A162))&lt;&gt;""),ROW($A$1:INDIRECT("$A$"&amp;ROW($A162)))),1))),"",
_xlfn.FLOOR.MATH((($BI162*$BE162)*$BH162)/($BJ162*$BF162))+1)</f>
        <v>341</v>
      </c>
      <c r="BL162" s="3" cm="1">
        <f t="array" aca="1" ref="BL162" ca="1">IF(NOT(ISNUMBER(INDEX($A:$A,LOOKUP(2,1/($A$1:INDIRECT("$A$"&amp;ROW($A162))&lt;&gt;""),ROW($A$1:INDIRECT("$A$"&amp;ROW($A162)))),1))),"",
_xlfn.FLOOR.MATH($BK162*IF(NOT(INDIRECT("$Z$"&amp;LOOKUP(2, 1 / ($AY$1:INDIRECT("$AY$"&amp;ROW($AY162)-1) &lt;&gt; ""),ROW($AY$1:INDIRECT("$AY$"&amp;ROW($AY162)-1))))=""),1.5,1)))</f>
        <v>341</v>
      </c>
      <c r="BM162" s="3" cm="1">
        <f t="array" aca="1" ref="BM162" ca="1">IF(NOT(ISNUMBER(INDEX($A:$A, LOOKUP(2, 1 / ($A$1:INDIRECT("$A$"&amp;ROW($A162)) &lt;&gt; ""),ROW($A$1:INDIRECT("$A$"&amp;ROW($A162)))), 1))), "",
INDIRECT("$Y$"&amp;LOOKUP(2, 1 / ($AY$1:INDIRECT("$AY$"&amp;ROW($AY162)-1) &lt;&gt; ""),ROW($AY$1:INDIRECT("$AY$"&amp;ROW($AY162)-1)))))</f>
        <v>341</v>
      </c>
      <c r="BN162" s="3" t="b">
        <f t="shared" ca="1" si="16"/>
        <v>1</v>
      </c>
      <c r="CT162" s="3" cm="1">
        <f t="array" aca="1" ref="CT162" ca="1">IF(NOT(ISNUMBER(INDEX($A:$A, LOOKUP(2, 1 / ($A$1:INDIRECT("$A$"&amp;ROW($A162)) &lt;&gt; ""),ROW($A$1:INDIRECT("$A$"&amp;ROW($A162)))), 1))), "",
$AY162-INDEX($AY:$AY, LOOKUP(2, 1 / ($AY$1:INDIRECT("$AV$"&amp;ROW($AY162)-1) &lt;&gt; ""),ROW($AY$1:INDIRECT("$AV$"&amp;ROW($AY162)-1))), 1))</f>
        <v>27133</v>
      </c>
      <c r="CU162" s="3" cm="1">
        <f t="array" aca="1" ref="CU162" ca="1">IF(NOT(ISNUMBER(INDEX($A:$A, LOOKUP(2, 1 / ($A$1:INDIRECT("$A$"&amp;ROW($A162)) &lt;&gt; ""),ROW($A$1:INDIRECT("$A$"&amp;ROW($A162)))), 1))), "",
INDEX($Y:$Y, LOOKUP(2, 1 / ($Y$1:INDIRECT("$Y$"&amp;ROW($Y162)-1) &lt;&gt; ""),ROW($Y$1:INDIRECT("$Y$"&amp;ROW($Y162)-1))), 1))</f>
        <v>341</v>
      </c>
      <c r="CV162" s="1">
        <f ca="1">IFERROR(VLOOKUP($AY162, 'Medium-Slow'!$A$1:$B$101, 2, TRUE),"")</f>
        <v>32</v>
      </c>
    </row>
    <row r="163" spans="1:100" x14ac:dyDescent="0.45">
      <c r="A163" s="69"/>
      <c r="B163" s="69"/>
      <c r="C163" s="69" t="str">
        <f t="shared" si="19"/>
        <v>Single</v>
      </c>
      <c r="D163" s="69"/>
      <c r="E163" s="69"/>
      <c r="F163" s="56">
        <v>4</v>
      </c>
      <c r="G163" s="2" t="s">
        <v>310</v>
      </c>
      <c r="H163" s="2" t="s">
        <v>50</v>
      </c>
      <c r="I163" s="2">
        <v>26</v>
      </c>
      <c r="J163" s="2" t="s">
        <v>197</v>
      </c>
      <c r="K163" s="2" t="s">
        <v>60</v>
      </c>
      <c r="L163" s="2" t="s">
        <v>311</v>
      </c>
      <c r="M163" s="2" t="s">
        <v>312</v>
      </c>
      <c r="N163" s="2" t="s">
        <v>313</v>
      </c>
      <c r="O163" s="2" t="s">
        <v>314</v>
      </c>
      <c r="P163" s="2" t="s">
        <v>212</v>
      </c>
      <c r="Q163" s="2">
        <v>12</v>
      </c>
      <c r="R163" s="2">
        <f>_xlfn.FLOOR.MATH((((2*VLOOKUP(G163, 'EV and Base'!$A$1:$N$671, 9, FALSE))+$Q163)*$I163)/100)+$I163+10</f>
        <v>85</v>
      </c>
      <c r="S163" s="2">
        <f>_xlfn.FLOOR.MATH((_xlfn.FLOOR.MATH((((2*VLOOKUP($G163, 'EV and Base'!$A$1:$N$671, 10, FALSE))+$Q163)*$I163)/100)+5)*
IF(OR($J163="Lonely", $J163="Brave", $J163="Adamant", $J163="Naughty"), 1.1,
IF(OR($J163="Bold", $J163="Timid", $J163="Modest", $J163="Calm"), 0.9, 1)))</f>
        <v>56</v>
      </c>
      <c r="T163" s="2">
        <f>_xlfn.FLOOR.MATH((_xlfn.FLOOR.MATH((((2*VLOOKUP($G163, 'EV and Base'!$A$1:$N$671, 11, FALSE))+$Q163)*$I163)/100)+5)*
IF(OR($J163="Bold", $J163="Relaxed", $J163="Impish", $J163="Lax"), 1.1,
IF(OR($J163="Lonely", $J163="Hasty", $J163="Mild", $J163="Gentle"), 0.9, 1)))</f>
        <v>32</v>
      </c>
      <c r="U163" s="2">
        <f>_xlfn.FLOOR.MATH((_xlfn.FLOOR.MATH((((2*VLOOKUP($G163, 'EV and Base'!$A$1:$N$671, 12, FALSE))+$Q163)*$I163)/100)+5)*
IF(OR($J163="Modest", $J163="Mild", $J163="Quiet", $J163="Rash"), 1.1,
IF(OR($J163="Adamant", $J163="Impish", $J163="Jolly", $J163="Careful"), 0.9, 1)))</f>
        <v>48</v>
      </c>
      <c r="V163" s="2">
        <f>_xlfn.FLOOR.MATH((_xlfn.FLOOR.MATH((((2*VLOOKUP($G163, 'EV and Base'!$A$1:$N$671, 13, FALSE))+$Q163)*$I163)/100)+5)*
IF(OR($J163="Calm", $J163="Gentle", $J163="Sassy", $J163="Careful"), 1.1,
IF(OR($J163="Naughty", $J163="Lax", $J163="Naive", $J163="Rash"), 0.9, 1)))</f>
        <v>36</v>
      </c>
      <c r="W163" s="2">
        <f>_xlfn.FLOOR.MATH((_xlfn.FLOOR.MATH((((2*VLOOKUP($G163, 'EV and Base'!$A$1:$N$671, 14, FALSE))+$Q163)*$I163)/100)+5)*
IF(OR($J163="Timid", $J163="Hasty", $J163="Jolly", $J163="Naive"), 1.1,
IF(OR($J163="Brave", $J163="Relaxed", $J163="Quiet", $J163="Sassy"), 0.9, 1)))</f>
        <v>36</v>
      </c>
      <c r="X163" s="69"/>
      <c r="Y163" s="1">
        <v>904</v>
      </c>
      <c r="AA163" s="23" t="str" cm="1">
        <f t="array" aca="1" ref="AA163" ca="1">IF(NOT(ISNUMBER(INDEX($A:$A,LOOKUP(2,1/($A$1:INDIRECT("$A$"&amp;ROW($A163))&lt;&gt;""),ROW($A$1:INDIRECT("$A$"&amp;ROW($A163)))),1))),"",
IF(NOT(ISNUMBER($A163)),$AA162,
IF($AB163&lt;16,"Lillipup",
IF($AB163&lt;32,"Herdier",
"Stoutland"))))</f>
        <v>Herdier</v>
      </c>
      <c r="AB163" s="25" cm="1">
        <f t="array" aca="1" ref="AB163" ca="1">IF(NOT(ISNUMBER(INDEX($A:$A, LOOKUP(2, 1 / ($A$1:INDIRECT("$A$"&amp;ROW($A163)) &lt;&gt; ""),ROW($A$1:INDIRECT("$A$"&amp;ROW($A163)))), 1))), "",
VLOOKUP($AY163,'Medium-Slow'!$A$1:$B$101,2,TRUE))</f>
        <v>32</v>
      </c>
      <c r="AC163" s="23" cm="1">
        <f t="array" aca="1" ref="AC163" ca="1">IF(NOT(ISNUMBER(INDEX($A:$A, LOOKUP(2, 1 / ($A$1:INDIRECT("$A$"&amp;ROW($A163)) &lt;&gt; ""),ROW($A$1:INDIRECT("$A$"&amp;ROW($A163)))), 1))), "",
INDEX($AC:$AC, LOOKUP(2, 1 / ($AC$1:INDIRECT("$AC$"&amp;ROW($AC163)-1) &lt;&gt; ""),ROW($AC$1:INDIRECT("$AC$"&amp;ROW($AC163)-1))), 1)+
IF(INDEX($AC:$AC, LOOKUP(2, 1 / ($AC$1:INDIRECT("$AC$"&amp;ROW($AC163)-1) &lt;&gt; ""),ROW($AC$1:INDIRECT("$AC$"&amp;ROW($AC163)-1))), 1)+
INDEX($AD:$AD, LOOKUP(2, 1 / ($AD$1:INDIRECT("$AD$"&amp;ROW($AD163)-1) &lt;&gt; ""),ROW($AD$1:INDIRECT("$AD$"&amp;ROW($AD163)-1))), 1)+
INDEX($AE:$AE, LOOKUP(2, 1 / ($AE$1:INDIRECT("$AE$"&amp;ROW($AE163)-1) &lt;&gt; ""),ROW($AE$1:INDIRECT("$AE$"&amp;ROW($AD163)-1))), 1)+
INDEX($AE:$AF, LOOKUP(2, 1 / ($AF$1:INDIRECT("$AF$"&amp;ROW($AF163)-1) &lt;&gt; ""),ROW($AF$1:INDIRECT("$AF$"&amp;ROW($AD163)-1))), 1)+
INDEX($AG:$AG, LOOKUP(2, 1 / ($AG$1:INDIRECT("$AG$"&amp;ROW($AG163)-1) &lt;&gt; ""),ROW($AG$1:INDIRECT("$AG$"&amp;ROW($AD163)-1))), 1)+
INDEX($AH:$AH, LOOKUP(2, 1 / ($AH$1:INDIRECT("$AH$"&amp;ROW($AH163)-1) &lt;&gt; ""),ROW($AH$1:INDIRECT("$AH$"&amp;ROW($AD163)-1))), 1)&gt;=510,0,
IF(INDEX($AC:$AC, LOOKUP(2, 1 / ($AC$1:INDIRECT("$AC$"&amp;ROW($AC163)-1) &lt;&gt; ""),ROW($AC$1:INDIRECT("$AC$"&amp;ROW($AC163)-1))), 1)&gt;=255,0,
VLOOKUP(INDIRECT("$G$"&amp;LOOKUP(2, 1 / ($AC$1:INDIRECT("$AC$"&amp;ROW($AC163)-1) &lt;&gt; ""),ROW($AC$1:INDIRECT("$AC$"&amp;ROW($AC163)-1)))), 'EV and Base'!$A$1:$N$671, 3, FALSE))))</f>
        <v>3</v>
      </c>
      <c r="AD163" s="2" cm="1">
        <f t="array" aca="1" ref="AD163" ca="1">IF(NOT(ISNUMBER(INDEX($A:$A, LOOKUP(2, 1 / ($A$1:INDIRECT("$A$"&amp;ROW($A163)) &lt;&gt; ""),ROW($A$1:INDIRECT("$A$"&amp;ROW($A163)))), 1))), "",
INDEX($AD:$AD, LOOKUP(2, 1 / ($AD$1:INDIRECT("$AD$"&amp;ROW($AD163)-1) &lt;&gt; ""),ROW($AD$1:INDIRECT("$AD$"&amp;ROW($AD163)-1))), 1)+
IF(INDEX($AC:$AC, LOOKUP(2, 1 / ($AC$1:INDIRECT("$AC$"&amp;ROW($AC163)-1) &lt;&gt; ""),ROW($AC$1:INDIRECT("$AC$"&amp;ROW($AC163)-1))), 1)+
INDEX($AD:$AD, LOOKUP(2, 1 / ($AD$1:INDIRECT("$AD$"&amp;ROW($AD163)-1) &lt;&gt; ""),ROW($AD$1:INDIRECT("$AD$"&amp;ROW($AD163)-1))), 1)+
INDEX($AE:$AE, LOOKUP(2, 1 / ($AE$1:INDIRECT("$AE$"&amp;ROW($AE163)-1) &lt;&gt; ""),ROW($AE$1:INDIRECT("$AE$"&amp;ROW($AD163)-1))), 1)+
INDEX($AE:$AF, LOOKUP(2, 1 / ($AF$1:INDIRECT("$AF$"&amp;ROW($AF163)-1) &lt;&gt; ""),ROW($AF$1:INDIRECT("$AF$"&amp;ROW($AD163)-1))), 1)+
INDEX($AG:$AG, LOOKUP(2, 1 / ($AG$1:INDIRECT("$AG$"&amp;ROW($AG163)-1) &lt;&gt; ""),ROW($AG$1:INDIRECT("$AG$"&amp;ROW($AD163)-1))), 1)+
INDEX($AH:$AH, LOOKUP(2, 1 / ($AH$1:INDIRECT("$AH$"&amp;ROW($AH163)-1) &lt;&gt; ""),ROW($AH$1:INDIRECT("$AH$"&amp;ROW($AD163)-1))), 1)&gt;=510,0,
IF(INDEX($AD:$AD, LOOKUP(2, 1 / ($AD$1:INDIRECT("$AD$"&amp;ROW($AD163)-1) &lt;&gt; ""),ROW($AD$1:INDIRECT("$AD$"&amp;ROW($AD163)-1))), 1)&gt;=255,0,
VLOOKUP(INDIRECT("$G$"&amp;LOOKUP(2, 1 / ($AD$1:INDIRECT("$AD$"&amp;ROW($AD163)-1) &lt;&gt; ""),ROW($AD$1:INDIRECT("$AD$"&amp;ROW($AD163)-1)))), 'EV and Base'!$A$1:$N$671, 4, FALSE))))</f>
        <v>41</v>
      </c>
      <c r="AE163" s="2" cm="1">
        <f t="array" aca="1" ref="AE163" ca="1">IF(NOT(ISNUMBER(INDEX($A:$A,LOOKUP(2,1/($A$1:INDIRECT("$A$"&amp;ROW($A163))&lt;&gt;""),ROW($A$1:INDIRECT("$A$"&amp;ROW($A163)))),1))),"",
INDEX($AE:$AE,LOOKUP(2,1/($AE$1:INDIRECT("$AE$"&amp;ROW($AE163)-1)&lt;&gt;""),ROW($AE$1:INDIRECT("$AE$"&amp;ROW($AE163)-1))),1)+
IF(INDEX($AC:$AC,LOOKUP(2,1/($AC$1:INDIRECT("$AC$"&amp;ROW($AC163)-1)&lt;&gt;""),ROW($AC$1:INDIRECT("$AC$"&amp;ROW($AC163)-1))),1)+
INDEX($AD:$AD,LOOKUP(2,1/($AD$1:INDIRECT("$AD$"&amp;ROW($AD163)-1)&lt;&gt;""),ROW($AD$1:INDIRECT("$AD$"&amp;ROW($AD163)-1))),1)+
INDEX($AE:$AE,LOOKUP(2,1/($AE$1:INDIRECT("$AE$"&amp;ROW($AE163)-1)&lt;&gt;""),ROW($AE$1:INDIRECT("$AE$"&amp;ROW($AD163)-1))),1)+
INDEX($AE:$AF,LOOKUP(2,1/($AF$1:INDIRECT("$AF$"&amp;ROW($AF163)-1)&lt;&gt;""),ROW($AF$1:INDIRECT("$AF$"&amp;ROW($AD163)-1))),1)+
INDEX($AG:$AG,LOOKUP(2,1/($AG$1:INDIRECT("$AG$"&amp;ROW($AG163)-1)&lt;&gt;""),ROW($AG$1:INDIRECT("$AG$"&amp;ROW($AD163)-1))),1)+
INDEX($AH:$AH,LOOKUP(2,1/($AH$1:INDIRECT("$AH$"&amp;ROW($AH163)-1)&lt;&gt;""),ROW($AH$1:INDIRECT("$AH$"&amp;ROW($AD163)-1))),1)&gt;=510,0,
IF(INDEX($AE:$AE,LOOKUP(2,1/($AE$1:INDIRECT("$AE$"&amp;ROW($AE163)-1)&lt;&gt;""),ROW($AE$1:INDIRECT("$AE$"&amp;ROW($AE163)-1))),1)&gt;=255,0,
VLOOKUP(INDIRECT("$G$"&amp;LOOKUP(2,1/($AE$1:INDIRECT("$AE$"&amp;ROW($AE163)-1)&lt;&gt;""),ROW($AE$1:INDIRECT("$AE$"&amp;ROW($AE163)-1)))),'EV and Base'!$A$1:$N$671,5,FALSE))))</f>
        <v>7</v>
      </c>
      <c r="AF163" s="2" cm="1">
        <f t="array" aca="1" ref="AF163" ca="1">IF(NOT(ISNUMBER(INDEX($A:$A, LOOKUP(2, 1 / ($A$1:INDIRECT("$A$"&amp;ROW($A163)) &lt;&gt; ""),ROW($A$1:INDIRECT("$A$"&amp;ROW($A163)))), 1))), "",
INDEX($AF:$AF, LOOKUP(2, 1 / ($AF$1:INDIRECT("$AF$"&amp;ROW($AF163)-1) &lt;&gt; ""),ROW($AF$1:INDIRECT("$AF$"&amp;ROW($AF163)-1))), 1)+
IF(INDEX($AC:$AC, LOOKUP(2, 1 / ($AC$1:INDIRECT("$AC$"&amp;ROW($AC163)-1) &lt;&gt; ""),ROW($AC$1:INDIRECT("$AC$"&amp;ROW($AC163)-1))), 1)+
INDEX($AD:$AD, LOOKUP(2, 1 / ($AD$1:INDIRECT("$AD$"&amp;ROW($AD163)-1) &lt;&gt; ""),ROW($AD$1:INDIRECT("$AD$"&amp;ROW($AD163)-1))), 1)+
INDEX($AE:$AE, LOOKUP(2, 1 / ($AE$1:INDIRECT("$AE$"&amp;ROW($AE163)-1) &lt;&gt; ""),ROW($AE$1:INDIRECT("$AE$"&amp;ROW($AD163)-1))), 1)+
INDEX($AE:$AF, LOOKUP(2, 1 / ($AF$1:INDIRECT("$AF$"&amp;ROW($AF163)-1) &lt;&gt; ""),ROW($AF$1:INDIRECT("$AF$"&amp;ROW($AD163)-1))), 1)+
INDEX($AG:$AG, LOOKUP(2, 1 / ($AG$1:INDIRECT("$AG$"&amp;ROW($AG163)-1) &lt;&gt; ""),ROW($AG$1:INDIRECT("$AG$"&amp;ROW($AD163)-1))), 1)+
INDEX($AH:$AH, LOOKUP(2, 1 / ($AH$1:INDIRECT("$AH$"&amp;ROW($AH163)-1) &lt;&gt; ""),ROW($AH$1:INDIRECT("$AH$"&amp;ROW($AD163)-1))), 1)&gt;=510,0,
IF(INDEX($AF:$AF, LOOKUP(2, 1 / ($AF$1:INDIRECT("$AF$"&amp;ROW($AF163)-1) &lt;&gt; ""),ROW($AF$1:INDIRECT("$AF$"&amp;ROW($AF163)-1))), 1)&gt;=255,0,
VLOOKUP(INDIRECT("$G$"&amp;LOOKUP(2, 1 / ($AF$1:INDIRECT("$AF$"&amp;ROW($AF163)-1) &lt;&gt; ""),ROW($AF$1:INDIRECT("$AF$"&amp;ROW($AF163)-1)))), 'EV and Base'!$A$1:$N$671, 6, FALSE))))</f>
        <v>5</v>
      </c>
      <c r="AG163" s="2" cm="1">
        <f t="array" aca="1" ref="AG163" ca="1">IF(NOT(ISNUMBER(INDEX($A:$A, LOOKUP(2, 1 / ($A$1:INDIRECT("$A$"&amp;ROW($A163)) &lt;&gt; ""),ROW($A$1:INDIRECT("$A$"&amp;ROW($A163)))), 1))), "",
INDEX($AG:$AG, LOOKUP(2, 1 / ($AG$1:INDIRECT("$AG$"&amp;ROW($AG163)-1) &lt;&gt; ""),ROW($AG$1:INDIRECT("$AG$"&amp;ROW($AG163)-1))), 1)+
IF(INDEX($AC:$AC, LOOKUP(2, 1 / ($AC$1:INDIRECT("$AC$"&amp;ROW($AC163)-1) &lt;&gt; ""),ROW($AC$1:INDIRECT("$AC$"&amp;ROW($AC163)-1))), 1)+
INDEX($AD:$AD, LOOKUP(2, 1 / ($AD$1:INDIRECT("$AD$"&amp;ROW($AD163)-1) &lt;&gt; ""),ROW($AD$1:INDIRECT("$AD$"&amp;ROW($AD163)-1))), 1)+
INDEX($AE:$AE, LOOKUP(2, 1 / ($AE$1:INDIRECT("$AE$"&amp;ROW($AE163)-1) &lt;&gt; ""),ROW($AE$1:INDIRECT("$AE$"&amp;ROW($AD163)-1))), 1)+
INDEX($AE:$AF, LOOKUP(2, 1 / ($AF$1:INDIRECT("$AF$"&amp;ROW($AF163)-1) &lt;&gt; ""),ROW($AF$1:INDIRECT("$AF$"&amp;ROW($AD163)-1))), 1)+
INDEX($AG:$AG, LOOKUP(2, 1 / ($AG$1:INDIRECT("$AG$"&amp;ROW($AG163)-1) &lt;&gt; ""),ROW($AG$1:INDIRECT("$AG$"&amp;ROW($AD163)-1))), 1)+
INDEX($AH:$AH, LOOKUP(2, 1 / ($AH$1:INDIRECT("$AH$"&amp;ROW($AH163)-1) &lt;&gt; ""),ROW($AH$1:INDIRECT("$AH$"&amp;ROW($AD163)-1))), 1)&gt;=510,0,
IF(INDEX($AG:$AG, LOOKUP(2, 1 / ($AG$1:INDIRECT("$AG$"&amp;ROW($AG163)-1) &lt;&gt; ""),ROW($AG$1:INDIRECT("$AG$"&amp;ROW($AG163)-1))), 1)&gt;=255,0,
VLOOKUP(INDIRECT("$G$"&amp;LOOKUP(2, 1 / ($AG$1:INDIRECT("$AG$"&amp;ROW($AG163)-1) &lt;&gt; ""),ROW($AG$1:INDIRECT("$AG$"&amp;ROW($AG163)-1)))), 'EV and Base'!$A$1:$N$671, 7, FALSE))))</f>
        <v>0</v>
      </c>
      <c r="AH163" s="24" cm="1">
        <f t="array" aca="1" ref="AH163" ca="1">IF(NOT(ISNUMBER(INDEX($A:$A,LOOKUP(2,1/($A$1:INDIRECT("$A$"&amp;ROW($A163))&lt;&gt;""),ROW($A$1:INDIRECT("$A$"&amp;ROW($A163)))),1))),"",
INDEX($AH:$AH,LOOKUP(2,1/($AH$1:INDIRECT("$AH$"&amp;ROW($AH163)-1)&lt;&gt;""),ROW($AH$1:INDIRECT("$AH$"&amp;ROW($AH163)-1))),1)+
IF(INDEX($AC:$AC,LOOKUP(2,1/($AC$1:INDIRECT("$AC$"&amp;ROW($AC163)-1)&lt;&gt;""),ROW($AC$1:INDIRECT("$AC$"&amp;ROW($AC163)-1))),1)+
INDEX($AD:$AD,LOOKUP(2,1/($AD$1:INDIRECT("$AD$"&amp;ROW($AD163)-1)&lt;&gt;""),ROW($AD$1:INDIRECT("$AD$"&amp;ROW($AD163)-1))),1)+
INDEX($AE:$AE,LOOKUP(2,1/($AE$1:INDIRECT("$AE$"&amp;ROW($AE163)-1)&lt;&gt;""),ROW($AE$1:INDIRECT("$AE$"&amp;ROW($AD163)-1))),1)+
INDEX($AE:$AF,LOOKUP(2,1/($AF$1:INDIRECT("$AF$"&amp;ROW($AF163)-1)&lt;&gt;""),ROW($AF$1:INDIRECT("$AF$"&amp;ROW($AD163)-1))),1)+
INDEX($AG:$AG,LOOKUP(2,1/($AG$1:INDIRECT("$AG$"&amp;ROW($AG163)-1)&lt;&gt;""),ROW($AG$1:INDIRECT("$AG$"&amp;ROW($AD163)-1))),1)+
INDEX($AH:$AH,LOOKUP(2,1/($AH$1:INDIRECT("$AH$"&amp;ROW($AH163)-1)&lt;&gt;""),ROW($AH$1:INDIRECT("$AH$"&amp;ROW($AD163)-1))),1)&gt;=510,0,
IF(INDEX($AH:$AH,LOOKUP(2,1/($AH$1:INDIRECT("$AH$"&amp;ROW($AH163)-1)&lt;&gt;""),ROW($AH$1:INDIRECT("$AH$"&amp;ROW($AH163)-1))),1)&gt;=255,0,
VLOOKUP(INDIRECT("$G$"&amp;LOOKUP(2,1/($AH$1:INDIRECT("$AH$"&amp;ROW($AH163)-1)&lt;&gt;""),ROW($AH$1:INDIRECT("$AH$"&amp;ROW($AH163)-1)))),'EV and Base'!$A$1:$N$671,8,FALSE))))</f>
        <v>35</v>
      </c>
      <c r="AI163" s="29" cm="1">
        <f t="array" aca="1" ref="AI163" ca="1">IF(NOT(ISNUMBER(INDEX($A:$A,LOOKUP(2,1/($A$1:INDIRECT("$A$"&amp;ROW($A163))&lt;&gt;""),ROW($A$1:INDIRECT("$A$"&amp;ROW($A163)))),1))),"",
ROUNDDOWN((((2*VLOOKUP($AA163,'EV and Base'!$A$1:$N$671,9,FALSE))+31+ROUNDDOWN($AC163/4,0))*$AB163)/100,0)+$AB163+10)</f>
        <v>93</v>
      </c>
      <c r="AJ163" s="21" cm="1">
        <f t="array" aca="1" ref="AJ163" ca="1">IF(NOT(ISNUMBER(INDEX($A:$A, LOOKUP(2, 1 / ($A$1:INDIRECT("$A$"&amp;ROW($A163)) &lt;&gt; ""),ROW($A$1:INDIRECT("$A$"&amp;ROW($A163)))), 1))), "",
ROUNDDOWN((ROUNDDOWN((((2*VLOOKUP($AA163, 'EV and Base'!$A$1:$N$671, 10, FALSE))+31+ROUNDDOWN($AD163/4, 0))*$AB163)/100, 0)+5)*1.1, 0))</f>
        <v>75</v>
      </c>
      <c r="AK163" s="21" t="str" cm="1">
        <f t="array" aca="1" ref="AK163" ca="1">IF(NOT(ISNUMBER(INDEX($A:$A, LOOKUP(2, 1 / ($A$1:INDIRECT("$A$"&amp;ROW($A163)) &lt;&gt; ""),ROW($A$1:INDIRECT("$A$"&amp;ROW($A163)))), 1))), "",
ROUNDDOWN((ROUNDDOWN((((2*VLOOKUP($AA163, 'EV and Base'!$A$1:$N$671, 11, FALSE))+30+ROUNDDOWN($AE163/4, 0))*$AB163)/100, 0)+5), 0)
&amp;"-"&amp;
ROUNDDOWN((ROUNDDOWN((((2*VLOOKUP($AA163, 'EV and Base'!$A$1:$N$671, 11, FALSE))+31+ROUNDDOWN($AE163/4, 0))*$AB163)/100, 0)+5), 0))</f>
        <v>56-56</v>
      </c>
      <c r="AL163" s="21" t="str" cm="1">
        <f t="array" aca="1" ref="AL163" ca="1">IF(NOT(ISNUMBER(INDEX($A:$A, LOOKUP(2, 1 / ($A$1:INDIRECT("$A$"&amp;ROW($A163)) &lt;&gt; ""),ROW($A$1:INDIRECT("$A$"&amp;ROW($A163)))), 1))), "",
ROUNDDOWN((ROUNDDOWN((((2*VLOOKUP($AA163, 'EV and Base'!$A$1:$N$671, 12, FALSE))+0+ROUNDDOWN($AF163/4, 0))*$AB163)/100, 0)+5)*0.9, 0)
&amp;"-"&amp;
ROUNDDOWN((ROUNDDOWN((((2*VLOOKUP($AA163, 'EV and Base'!$A$1:$N$671, 12, FALSE))+31+ROUNDDOWN($AF163/4, 0))*$AB163)/100, 0)+5)*0.9, 0))</f>
        <v>24-33</v>
      </c>
      <c r="AM163" s="21" t="str" cm="1">
        <f t="array" aca="1" ref="AM163" ca="1">IF(NOT(ISNUMBER(INDEX($A:$A, LOOKUP(2, 1 / ($A$1:INDIRECT("$A$"&amp;ROW($A163)) &lt;&gt; ""),ROW($A$1:INDIRECT("$A$"&amp;ROW($A163)))), 1))), "",
ROUNDDOWN((ROUNDDOWN((((2*VLOOKUP($AA163, 'EV and Base'!$A$1:$N$671, 13, FALSE))+30+ROUNDDOWN($AG163/4, 0))*$AB163)/100, 0)+5), 0)
&amp;"-"&amp;
ROUNDDOWN((ROUNDDOWN((((2*VLOOKUP($AA163, 'EV and Base'!$A$1:$N$671, 13, FALSE))+31+ROUNDDOWN($AG163/4, 0))*$AB163)/100, 0)+5), 0))</f>
        <v>56-56</v>
      </c>
      <c r="AN163" s="25" cm="1">
        <f t="array" aca="1" ref="AN163" ca="1">IF(NOT(ISNUMBER(INDEX($A:$A, LOOKUP(2, 1 / ($A$1:INDIRECT("$A$"&amp;ROW($A163)) &lt;&gt; ""),ROW($A$1:INDIRECT("$A$"&amp;ROW($A163)))), 1))), "",
ROUNDDOWN((ROUNDDOWN((((2*VLOOKUP($AA163, 'EV and Base'!$A$1:$N$671, 14, FALSE))+31+ROUNDDOWN($AH163/4, 0))*$AB163)/100, 0)+5), 0))</f>
        <v>55</v>
      </c>
      <c r="AO163" s="23" cm="1">
        <f t="array" aca="1" ref="AO163" ca="1">IF(NOT(ISNUMBER(INDEX($A:$A, LOOKUP(2, 1 / ($A$1:INDIRECT("$A$"&amp;ROW($A163)) &lt;&gt; ""),ROW($A$1:INDIRECT("$A$"&amp;ROW($A163)))), 1))), "",
ROUNDDOWN((((2*VLOOKUP($AA163, 'EV and Base'!$A$1:$N$671, 9, FALSE))+31+ROUNDDOWN($AC163/4, 0))*$AB163)/100, 0)+$AB163+10)</f>
        <v>93</v>
      </c>
      <c r="AP163" s="2" cm="1">
        <f t="array" aca="1" ref="AP163" ca="1">IF(NOT(ISNUMBER(INDEX($A:$A, LOOKUP(2, 1 / ($A$1:INDIRECT("$A$"&amp;ROW($A163)) &lt;&gt; ""),ROW($A$1:INDIRECT("$A$"&amp;ROW($A163)))), 1))), "",
ROUNDDOWN((ROUNDDOWN((((2*VLOOKUP($AA163, 'EV and Base'!$A$1:$N$671, 10, FALSE))+31+ROUNDDOWN($AD163/4, 0))*$AB163)/100, 0)+5)*1.1, 0))</f>
        <v>75</v>
      </c>
      <c r="AQ163" s="2" cm="1">
        <f t="array" aca="1" ref="AQ163" ca="1">IF(NOT(ISNUMBER(INDEX($A:$A, LOOKUP(2, 1 / ($A$1:INDIRECT("$A$"&amp;ROW($A163)) &lt;&gt; ""),ROW($A$1:INDIRECT("$A$"&amp;ROW($A163)))), 1))), "",
ROUNDDOWN((ROUNDDOWN((((2*VLOOKUP($AA163, 'EV and Base'!$A$1:$N$671, 11, FALSE))+$AV$2+ROUNDDOWN($AE163/4, 0))*$AB163)/100, 0)+5), 0))</f>
        <v>56</v>
      </c>
      <c r="AR163" s="22" cm="1">
        <f t="array" aca="1" ref="AR163" ca="1">IF(NOT(ISNUMBER(INDEX($A:$A, LOOKUP(2, 1 / ($A$1:INDIRECT("$A$"&amp;ROW($A163)) &lt;&gt; ""),ROW($A$1:INDIRECT("$A$"&amp;ROW($A163)))), 1))), "",
ROUNDDOWN((ROUNDDOWN((((2*VLOOKUP($AA163, 'EV and Base'!$A$1:$N$671, 12, FALSE))+$AW$2+ROUNDDOWN($AF163/4, 0))*$AB163)/100, 0)+5)*0.9, 0))</f>
        <v>29</v>
      </c>
      <c r="AS163" s="2" cm="1">
        <f t="array" aca="1" ref="AS163" ca="1">IF(NOT(ISNUMBER(INDEX($A:$A, LOOKUP(2, 1 / ($A$1:INDIRECT("$A$"&amp;ROW($A163)) &lt;&gt; ""),ROW($A$1:INDIRECT("$A$"&amp;ROW($A163)))), 1))), "",
ROUNDDOWN((ROUNDDOWN((((2*VLOOKUP($AA163, 'EV and Base'!$A$1:$N$671, 13, FALSE))+$AX$2+ROUNDDOWN($AG163/4, 0))*$AB163)/100, 0)+5), 0))</f>
        <v>56</v>
      </c>
      <c r="AT163" s="24" cm="1">
        <f t="array" aca="1" ref="AT163" ca="1">IF(NOT(ISNUMBER(INDEX($A:$A, LOOKUP(2, 1 / ($A$1:INDIRECT("$A$"&amp;ROW($A163)) &lt;&gt; ""),ROW($A$1:INDIRECT("$A$"&amp;ROW($A163)))), 1))), "",
ROUNDDOWN((ROUNDDOWN((((2*VLOOKUP($AA163, 'EV and Base'!$A$1:$N$671, 14, FALSE))+31+ROUNDDOWN($AH163/4, 0))*$AB163)/100, 0)+5), 0))</f>
        <v>55</v>
      </c>
      <c r="AU163" s="28">
        <v>197</v>
      </c>
      <c r="AY163" cm="1">
        <f t="array" aca="1" ref="AY163" ca="1">IF(NOT(ISNUMBER(INDEX($A:$A,LOOKUP(2,1/($A$1:INDIRECT("$A$"&amp;ROW($A163))&lt;&gt;""),ROW($A$1:INDIRECT("$A$"&amp;ROW($A163)))),1))),"",
INDEX($AY:$AY,LOOKUP(2,1/($AY$1:INDIRECT("$AY$"&amp;ROW($AY163)-1)&lt;&gt;""),ROW($AY$1:INDIRECT("$AY$"&amp;ROW($AY163)-1))),1)+$BL163)</f>
        <v>27785</v>
      </c>
      <c r="AZ163" s="3" cm="1">
        <f t="array" aca="1" ref="AZ163" ca="1">IF(NOT(ISNUMBER(INDEX($A:$A, LOOKUP(2, 1 / ($A$1:INDIRECT("$A$"&amp;ROW($A163)) &lt;&gt; ""),ROW($A$1:INDIRECT("$A$"&amp;ROW($A163)))), 1))), "",
VLOOKUP(INDIRECT("$G$"&amp;LOOKUP(2, 1 / ($AY$1:INDIRECT("$AY$"&amp;ROW($AY163)-1) &lt;&gt; ""),ROW($AY$1:INDIRECT("$AY$"&amp;ROW($AY163)-1)))),'EV and Base'!A158:N828,2,FALSE))</f>
        <v>125</v>
      </c>
      <c r="BA163" s="3" cm="1">
        <f t="array" aca="1" ref="BA163" ca="1">IF(NOT(ISNUMBER(INDEX($A:$A, LOOKUP(2, 1 / ($A$1:INDIRECT("$A$"&amp;ROW($A163)) &lt;&gt; ""),ROW($A$1:INDIRECT("$A$"&amp;ROW($A163)))), 1))), "",
INDIRECT("$I$"&amp;LOOKUP(2, 1 / ($AY$1:INDIRECT("$AY$"&amp;ROW($AY163)-1) &lt;&gt; ""),ROW($AY$1:INDIRECT("$AY$"&amp;ROW($AY163)-1)))))</f>
        <v>24</v>
      </c>
      <c r="BB163" s="1" cm="1">
        <f t="array" aca="1" ref="BB163" ca="1">IF(NOT(ISNUMBER(INDEX($A:$A, LOOKUP(2, 1 / ($A$1:INDIRECT("$A$"&amp;ROW($A163)) &lt;&gt; ""),ROW($A$1:INDIRECT("$A$"&amp;ROW($A163)))), 1))), "",
INDIRECT("$AB$"&amp;LOOKUP(2, 1 / ($AY$1:INDIRECT("$AY$"&amp;ROW($AY163)-1) &lt;&gt; ""),ROW($AY$1:INDIRECT("$AY$"&amp;ROW($AY163)-1)))))</f>
        <v>32</v>
      </c>
      <c r="BC163" s="3" cm="1">
        <f t="array" aca="1" ref="BC163" ca="1">IF(NOT(ISNUMBER(INDEX($A:$A,LOOKUP(2,1/($A$1:INDIRECT("$A$"&amp;ROW($A163))&lt;&gt;""),ROW($A$1:INDIRECT("$A$"&amp;ROW($A163)))),1))),"",
$BA163+$BA163+10)</f>
        <v>58</v>
      </c>
      <c r="BD163" s="3" cm="1">
        <f t="array" aca="1" ref="BD163" ca="1">IF(NOT(ISNUMBER(INDEX($A:$A,LOOKUP(2,1/($A$1:INDIRECT("$A$"&amp;ROW($A163))&lt;&gt;""),ROW($A$1:INDIRECT("$A$"&amp;ROW($A163)))),1))),"",
$BA163+$BB163+10)</f>
        <v>66</v>
      </c>
      <c r="BE163" s="3" cm="1">
        <f t="array" aca="1" ref="BE163" ca="1">IF(NOT(ISNUMBER(INDEX($A:$A,LOOKUP(2,1/($A$1:INDIRECT("$A$"&amp;ROW($A163))&lt;&gt;""),ROW($A$1:INDIRECT("$A$"&amp;ROW($A163)))),1))),"",
$BC163*$BC163)</f>
        <v>3364</v>
      </c>
      <c r="BF163" s="3" cm="1">
        <f t="array" aca="1" ref="BF163" ca="1">IF(NOT(ISNUMBER(INDEX($A:$A,LOOKUP(2,1/($A$1:INDIRECT("$A$"&amp;ROW($A163))&lt;&gt;""),ROW($A$1:INDIRECT("$A$"&amp;ROW($A163)))),1))),"",
$BD163*$BD163)</f>
        <v>4356</v>
      </c>
      <c r="BG163" s="3" cm="1">
        <f t="array" aca="1" ref="BG163" ca="1">IF(NOT(ISNUMBER(INDEX($A:$A,LOOKUP(2,1/($A$1:INDIRECT("$A$"&amp;ROW($A163))&lt;&gt;""),ROW($A$1:INDIRECT("$A$"&amp;ROW($A163)))),1))),"",
_xlfn.FLOOR.MATH(1.5*_xlfn.FLOOR.MATH($AZ163*BA163/5)))</f>
        <v>900</v>
      </c>
      <c r="BH163" s="3" cm="1">
        <f t="array" aca="1" ref="BH163" ca="1">IF(NOT(ISNUMBER(INDEX($A:$A, LOOKUP(2, 1 / ($A$1:INDIRECT("$A$"&amp;ROW($A163)) &lt;&gt; ""),ROW($A$1:INDIRECT("$A$"&amp;ROW($A163)))), 1))), "",
_xlfn.FLOOR.MATH($BG163/IF(OR(INDIRECT("$C$"&amp;LOOKUP(2, 1 / ($AY$1:INDIRECT("$AY$"&amp;ROW($AY163)-1) &lt;&gt; ""),ROW($AY$1:INDIRECT("$AY$"&amp;ROW($AY163)-1))))="Multi",
INDIRECT("$C$"&amp;LOOKUP(2, 1 / ($AY$1:INDIRECT("$AY$"&amp;ROW($AY163)-1) &lt;&gt; ""),ROW($AY$1:INDIRECT("$AY$"&amp;ROW($AY163)-1))))="Double"),2,1)))</f>
        <v>900</v>
      </c>
      <c r="BI163" s="3" cm="1">
        <f t="array" aca="1" ref="BI163" ca="1">IF(NOT(ISNUMBER(INDEX($A:$A,LOOKUP(2,1/($A$1:INDIRECT("$A$"&amp;ROW($A163))&lt;&gt;""),ROW($A$1:INDIRECT("$A$"&amp;ROW($A163)))),1))),"",
VLOOKUP($BC163,GameFreakSQRT!$A$1:$B$200,2,FALSE))</f>
        <v>31194</v>
      </c>
      <c r="BJ163" s="3" cm="1">
        <f t="array" aca="1" ref="BJ163" ca="1">IF(NOT(ISNUMBER(INDEX($A:$A,LOOKUP(2,1/($A$1:INDIRECT("$A$"&amp;ROW($A163))&lt;&gt;""),ROW($A$1:INDIRECT("$A$"&amp;ROW($A163)))),1))),"",
VLOOKUP($BD163,GameFreakSQRT!$A$1:$B$200,2,FALSE))</f>
        <v>33276</v>
      </c>
      <c r="BK163" s="3" cm="1">
        <f t="array" aca="1" ref="BK163" ca="1">IF(NOT(ISNUMBER(INDEX($A:$A,LOOKUP(2,1/($A$1:INDIRECT("$A$"&amp;ROW($A163))&lt;&gt;""),ROW($A$1:INDIRECT("$A$"&amp;ROW($A163)))),1))),"",
_xlfn.FLOOR.MATH((($BI163*$BE163)*$BH163)/($BJ163*$BF163))+1)</f>
        <v>652</v>
      </c>
      <c r="BL163" s="3" cm="1">
        <f t="array" aca="1" ref="BL163" ca="1">IF(NOT(ISNUMBER(INDEX($A:$A,LOOKUP(2,1/($A$1:INDIRECT("$A$"&amp;ROW($A163))&lt;&gt;""),ROW($A$1:INDIRECT("$A$"&amp;ROW($A163)))),1))),"",
_xlfn.FLOOR.MATH($BK163*IF(NOT(INDIRECT("$Z$"&amp;LOOKUP(2, 1 / ($AY$1:INDIRECT("$AY$"&amp;ROW($AY163)-1) &lt;&gt; ""),ROW($AY$1:INDIRECT("$AY$"&amp;ROW($AY163)-1))))=""),1.5,1)))</f>
        <v>652</v>
      </c>
      <c r="BM163" s="3" cm="1">
        <f t="array" aca="1" ref="BM163" ca="1">IF(NOT(ISNUMBER(INDEX($A:$A, LOOKUP(2, 1 / ($A$1:INDIRECT("$A$"&amp;ROW($A163)) &lt;&gt; ""),ROW($A$1:INDIRECT("$A$"&amp;ROW($A163)))), 1))), "",
INDIRECT("$Y$"&amp;LOOKUP(2, 1 / ($AY$1:INDIRECT("$AY$"&amp;ROW($AY163)-1) &lt;&gt; ""),ROW($AY$1:INDIRECT("$AY$"&amp;ROW($AY163)-1)))))</f>
        <v>652</v>
      </c>
      <c r="BN163" s="3" t="b">
        <f t="shared" ca="1" si="16"/>
        <v>1</v>
      </c>
      <c r="CT163" s="3" cm="1">
        <f t="array" aca="1" ref="CT163" ca="1">IF(NOT(ISNUMBER(INDEX($A:$A, LOOKUP(2, 1 / ($A$1:INDIRECT("$A$"&amp;ROW($A163)) &lt;&gt; ""),ROW($A$1:INDIRECT("$A$"&amp;ROW($A163)))), 1))), "",
$AY163-INDEX($AY:$AY, LOOKUP(2, 1 / ($AY$1:INDIRECT("$AV$"&amp;ROW($AY163)-1) &lt;&gt; ""),ROW($AY$1:INDIRECT("$AV$"&amp;ROW($AY163)-1))), 1))</f>
        <v>27785</v>
      </c>
      <c r="CU163" s="3" cm="1">
        <f t="array" aca="1" ref="CU163" ca="1">IF(NOT(ISNUMBER(INDEX($A:$A, LOOKUP(2, 1 / ($A$1:INDIRECT("$A$"&amp;ROW($A163)) &lt;&gt; ""),ROW($A$1:INDIRECT("$A$"&amp;ROW($A163)))), 1))), "",
INDEX($Y:$Y, LOOKUP(2, 1 / ($Y$1:INDIRECT("$Y$"&amp;ROW($Y163)-1) &lt;&gt; ""),ROW($Y$1:INDIRECT("$Y$"&amp;ROW($Y163)-1))), 1))</f>
        <v>652</v>
      </c>
      <c r="CV163" s="1">
        <f ca="1">IFERROR(VLOOKUP($AY163, 'Medium-Slow'!$A$1:$B$101, 2, TRUE),"")</f>
        <v>32</v>
      </c>
    </row>
    <row r="164" spans="1:100" x14ac:dyDescent="0.45">
      <c r="A164" s="69">
        <v>41</v>
      </c>
      <c r="B164" s="56" t="s">
        <v>360</v>
      </c>
      <c r="C164" s="69" t="s">
        <v>143</v>
      </c>
      <c r="D164" s="69" t="s">
        <v>356</v>
      </c>
      <c r="E164" s="69" t="s">
        <v>48</v>
      </c>
      <c r="F164" s="56">
        <v>1</v>
      </c>
      <c r="G164" s="2" t="s">
        <v>179</v>
      </c>
      <c r="H164" s="2" t="s">
        <v>77</v>
      </c>
      <c r="I164" s="2">
        <v>26</v>
      </c>
      <c r="J164" s="2" t="s">
        <v>197</v>
      </c>
      <c r="K164" s="2" t="s">
        <v>181</v>
      </c>
      <c r="L164" s="2" t="s">
        <v>311</v>
      </c>
      <c r="M164" s="2" t="s">
        <v>216</v>
      </c>
      <c r="N164" s="2" t="s">
        <v>185</v>
      </c>
      <c r="O164" s="2" t="s">
        <v>104</v>
      </c>
      <c r="P164" s="2" t="s">
        <v>177</v>
      </c>
      <c r="Q164" s="2">
        <v>0</v>
      </c>
      <c r="R164" s="2">
        <f>_xlfn.FLOOR.MATH((((2*VLOOKUP(G164, 'EV and Base'!$A$1:$N$671, 9, FALSE))+$Q164)*$I164)/100)+$I164+10</f>
        <v>69</v>
      </c>
      <c r="S164" s="2">
        <f>_xlfn.FLOOR.MATH((_xlfn.FLOOR.MATH((((2*VLOOKUP($G164, 'EV and Base'!$A$1:$N$671, 10, FALSE))+$Q164)*$I164)/100)+5)*
IF(OR($J164="Lonely", $J164="Brave", $J164="Adamant", $J164="Naughty"), 1.1,
IF(OR($J164="Bold", $J164="Timid", $J164="Modest", $J164="Calm"), 0.9, 1)))</f>
        <v>46</v>
      </c>
      <c r="T164" s="2">
        <f>_xlfn.FLOOR.MATH((_xlfn.FLOOR.MATH((((2*VLOOKUP($G164, 'EV and Base'!$A$1:$N$671, 11, FALSE))+$Q164)*$I164)/100)+5)*
IF(OR($J164="Bold", $J164="Relaxed", $J164="Impish", $J164="Lax"), 1.1,
IF(OR($J164="Lonely", $J164="Hasty", $J164="Mild", $J164="Gentle"), 0.9, 1)))</f>
        <v>34</v>
      </c>
      <c r="U164" s="2">
        <f>_xlfn.FLOOR.MATH((_xlfn.FLOOR.MATH((((2*VLOOKUP($G164, 'EV and Base'!$A$1:$N$671, 12, FALSE))+$Q164)*$I164)/100)+5)*
IF(OR($J164="Modest", $J164="Mild", $J164="Quiet", $J164="Rash"), 1.1,
IF(OR($J164="Adamant", $J164="Impish", $J164="Jolly", $J164="Careful"), 0.9, 1)))</f>
        <v>25</v>
      </c>
      <c r="V164" s="2">
        <f>_xlfn.FLOOR.MATH((_xlfn.FLOOR.MATH((((2*VLOOKUP($G164, 'EV and Base'!$A$1:$N$671, 13, FALSE))+$Q164)*$I164)/100)+5)*
IF(OR($J164="Calm", $J164="Gentle", $J164="Sassy", $J164="Careful"), 1.1,
IF(OR($J164="Naughty", $J164="Lax", $J164="Naive", $J164="Rash"), 0.9, 1)))</f>
        <v>38</v>
      </c>
      <c r="W164" s="2">
        <f>_xlfn.FLOOR.MATH((_xlfn.FLOOR.MATH((((2*VLOOKUP($G164, 'EV and Base'!$A$1:$N$671, 14, FALSE))+$Q164)*$I164)/100)+5)*
IF(OR($J164="Timid", $J164="Hasty", $J164="Jolly", $J164="Naive"), 1.1,
IF(OR($J164="Brave", $J164="Relaxed", $J164="Quiet", $J164="Sassy"), 0.9, 1)))</f>
        <v>36</v>
      </c>
      <c r="X164" s="56">
        <v>104</v>
      </c>
      <c r="Y164" s="1">
        <v>403</v>
      </c>
      <c r="AA164" s="23" t="str" cm="1">
        <f t="array" aca="1" ref="AA164" ca="1">IF(NOT(ISNUMBER(INDEX($A:$A,LOOKUP(2,1/($A$1:INDIRECT("$A$"&amp;ROW($A164))&lt;&gt;""),ROW($A$1:INDIRECT("$A$"&amp;ROW($A164)))),1))),"",
IF(NOT(ISNUMBER($A164)),$AA163,
IF($AB164&lt;16,"Lillipup",
IF($AB164&lt;32,"Herdier",
"Stoutland"))))</f>
        <v>Stoutland</v>
      </c>
      <c r="AB164" s="25" cm="1">
        <f t="array" aca="1" ref="AB164" ca="1">IF(NOT(ISNUMBER(INDEX($A:$A, LOOKUP(2, 1 / ($A$1:INDIRECT("$A$"&amp;ROW($A164)) &lt;&gt; ""),ROW($A$1:INDIRECT("$A$"&amp;ROW($A164)))), 1))), "",
VLOOKUP($AY164,'Medium-Slow'!$A$1:$B$101,2,TRUE))</f>
        <v>32</v>
      </c>
      <c r="AC164" s="23" cm="1">
        <f t="array" aca="1" ref="AC164" ca="1">IF(NOT(ISNUMBER(INDEX($A:$A, LOOKUP(2, 1 / ($A$1:INDIRECT("$A$"&amp;ROW($A164)) &lt;&gt; ""),ROW($A$1:INDIRECT("$A$"&amp;ROW($A164)))), 1))), "",
INDEX($AC:$AC, LOOKUP(2, 1 / ($AC$1:INDIRECT("$AC$"&amp;ROW($AC164)-1) &lt;&gt; ""),ROW($AC$1:INDIRECT("$AC$"&amp;ROW($AC164)-1))), 1)+
IF(INDEX($AC:$AC, LOOKUP(2, 1 / ($AC$1:INDIRECT("$AC$"&amp;ROW($AC164)-1) &lt;&gt; ""),ROW($AC$1:INDIRECT("$AC$"&amp;ROW($AC164)-1))), 1)+
INDEX($AD:$AD, LOOKUP(2, 1 / ($AD$1:INDIRECT("$AD$"&amp;ROW($AD164)-1) &lt;&gt; ""),ROW($AD$1:INDIRECT("$AD$"&amp;ROW($AD164)-1))), 1)+
INDEX($AE:$AE, LOOKUP(2, 1 / ($AE$1:INDIRECT("$AE$"&amp;ROW($AE164)-1) &lt;&gt; ""),ROW($AE$1:INDIRECT("$AE$"&amp;ROW($AD164)-1))), 1)+
INDEX($AE:$AF, LOOKUP(2, 1 / ($AF$1:INDIRECT("$AF$"&amp;ROW($AF164)-1) &lt;&gt; ""),ROW($AF$1:INDIRECT("$AF$"&amp;ROW($AD164)-1))), 1)+
INDEX($AG:$AG, LOOKUP(2, 1 / ($AG$1:INDIRECT("$AG$"&amp;ROW($AG164)-1) &lt;&gt; ""),ROW($AG$1:INDIRECT("$AG$"&amp;ROW($AD164)-1))), 1)+
INDEX($AH:$AH, LOOKUP(2, 1 / ($AH$1:INDIRECT("$AH$"&amp;ROW($AH164)-1) &lt;&gt; ""),ROW($AH$1:INDIRECT("$AH$"&amp;ROW($AD164)-1))), 1)&gt;=510,0,
IF(INDEX($AC:$AC, LOOKUP(2, 1 / ($AC$1:INDIRECT("$AC$"&amp;ROW($AC164)-1) &lt;&gt; ""),ROW($AC$1:INDIRECT("$AC$"&amp;ROW($AC164)-1))), 1)&gt;=255,0,
VLOOKUP(INDIRECT("$G$"&amp;LOOKUP(2, 1 / ($AC$1:INDIRECT("$AC$"&amp;ROW($AC164)-1) &lt;&gt; ""),ROW($AC$1:INDIRECT("$AC$"&amp;ROW($AC164)-1)))), 'EV and Base'!$A$1:$N$671, 3, FALSE))))</f>
        <v>3</v>
      </c>
      <c r="AD164" s="2" cm="1">
        <f t="array" aca="1" ref="AD164" ca="1">IF(NOT(ISNUMBER(INDEX($A:$A, LOOKUP(2, 1 / ($A$1:INDIRECT("$A$"&amp;ROW($A164)) &lt;&gt; ""),ROW($A$1:INDIRECT("$A$"&amp;ROW($A164)))), 1))), "",
INDEX($AD:$AD, LOOKUP(2, 1 / ($AD$1:INDIRECT("$AD$"&amp;ROW($AD164)-1) &lt;&gt; ""),ROW($AD$1:INDIRECT("$AD$"&amp;ROW($AD164)-1))), 1)+
IF(INDEX($AC:$AC, LOOKUP(2, 1 / ($AC$1:INDIRECT("$AC$"&amp;ROW($AC164)-1) &lt;&gt; ""),ROW($AC$1:INDIRECT("$AC$"&amp;ROW($AC164)-1))), 1)+
INDEX($AD:$AD, LOOKUP(2, 1 / ($AD$1:INDIRECT("$AD$"&amp;ROW($AD164)-1) &lt;&gt; ""),ROW($AD$1:INDIRECT("$AD$"&amp;ROW($AD164)-1))), 1)+
INDEX($AE:$AE, LOOKUP(2, 1 / ($AE$1:INDIRECT("$AE$"&amp;ROW($AE164)-1) &lt;&gt; ""),ROW($AE$1:INDIRECT("$AE$"&amp;ROW($AD164)-1))), 1)+
INDEX($AE:$AF, LOOKUP(2, 1 / ($AF$1:INDIRECT("$AF$"&amp;ROW($AF164)-1) &lt;&gt; ""),ROW($AF$1:INDIRECT("$AF$"&amp;ROW($AD164)-1))), 1)+
INDEX($AG:$AG, LOOKUP(2, 1 / ($AG$1:INDIRECT("$AG$"&amp;ROW($AG164)-1) &lt;&gt; ""),ROW($AG$1:INDIRECT("$AG$"&amp;ROW($AD164)-1))), 1)+
INDEX($AH:$AH, LOOKUP(2, 1 / ($AH$1:INDIRECT("$AH$"&amp;ROW($AH164)-1) &lt;&gt; ""),ROW($AH$1:INDIRECT("$AH$"&amp;ROW($AD164)-1))), 1)&gt;=510,0,
IF(INDEX($AD:$AD, LOOKUP(2, 1 / ($AD$1:INDIRECT("$AD$"&amp;ROW($AD164)-1) &lt;&gt; ""),ROW($AD$1:INDIRECT("$AD$"&amp;ROW($AD164)-1))), 1)&gt;=255,0,
VLOOKUP(INDIRECT("$G$"&amp;LOOKUP(2, 1 / ($AD$1:INDIRECT("$AD$"&amp;ROW($AD164)-1) &lt;&gt; ""),ROW($AD$1:INDIRECT("$AD$"&amp;ROW($AD164)-1)))), 'EV and Base'!$A$1:$N$671, 4, FALSE))))</f>
        <v>43</v>
      </c>
      <c r="AE164" s="2" cm="1">
        <f t="array" aca="1" ref="AE164" ca="1">IF(NOT(ISNUMBER(INDEX($A:$A,LOOKUP(2,1/($A$1:INDIRECT("$A$"&amp;ROW($A164))&lt;&gt;""),ROW($A$1:INDIRECT("$A$"&amp;ROW($A164)))),1))),"",
INDEX($AE:$AE,LOOKUP(2,1/($AE$1:INDIRECT("$AE$"&amp;ROW($AE164)-1)&lt;&gt;""),ROW($AE$1:INDIRECT("$AE$"&amp;ROW($AE164)-1))),1)+
IF(INDEX($AC:$AC,LOOKUP(2,1/($AC$1:INDIRECT("$AC$"&amp;ROW($AC164)-1)&lt;&gt;""),ROW($AC$1:INDIRECT("$AC$"&amp;ROW($AC164)-1))),1)+
INDEX($AD:$AD,LOOKUP(2,1/($AD$1:INDIRECT("$AD$"&amp;ROW($AD164)-1)&lt;&gt;""),ROW($AD$1:INDIRECT("$AD$"&amp;ROW($AD164)-1))),1)+
INDEX($AE:$AE,LOOKUP(2,1/($AE$1:INDIRECT("$AE$"&amp;ROW($AE164)-1)&lt;&gt;""),ROW($AE$1:INDIRECT("$AE$"&amp;ROW($AD164)-1))),1)+
INDEX($AE:$AF,LOOKUP(2,1/($AF$1:INDIRECT("$AF$"&amp;ROW($AF164)-1)&lt;&gt;""),ROW($AF$1:INDIRECT("$AF$"&amp;ROW($AD164)-1))),1)+
INDEX($AG:$AG,LOOKUP(2,1/($AG$1:INDIRECT("$AG$"&amp;ROW($AG164)-1)&lt;&gt;""),ROW($AG$1:INDIRECT("$AG$"&amp;ROW($AD164)-1))),1)+
INDEX($AH:$AH,LOOKUP(2,1/($AH$1:INDIRECT("$AH$"&amp;ROW($AH164)-1)&lt;&gt;""),ROW($AH$1:INDIRECT("$AH$"&amp;ROW($AD164)-1))),1)&gt;=510,0,
IF(INDEX($AE:$AE,LOOKUP(2,1/($AE$1:INDIRECT("$AE$"&amp;ROW($AE164)-1)&lt;&gt;""),ROW($AE$1:INDIRECT("$AE$"&amp;ROW($AE164)-1))),1)&gt;=255,0,
VLOOKUP(INDIRECT("$G$"&amp;LOOKUP(2,1/($AE$1:INDIRECT("$AE$"&amp;ROW($AE164)-1)&lt;&gt;""),ROW($AE$1:INDIRECT("$AE$"&amp;ROW($AE164)-1)))),'EV and Base'!$A$1:$N$671,5,FALSE))))</f>
        <v>7</v>
      </c>
      <c r="AF164" s="2" cm="1">
        <f t="array" aca="1" ref="AF164" ca="1">IF(NOT(ISNUMBER(INDEX($A:$A, LOOKUP(2, 1 / ($A$1:INDIRECT("$A$"&amp;ROW($A164)) &lt;&gt; ""),ROW($A$1:INDIRECT("$A$"&amp;ROW($A164)))), 1))), "",
INDEX($AF:$AF, LOOKUP(2, 1 / ($AF$1:INDIRECT("$AF$"&amp;ROW($AF164)-1) &lt;&gt; ""),ROW($AF$1:INDIRECT("$AF$"&amp;ROW($AF164)-1))), 1)+
IF(INDEX($AC:$AC, LOOKUP(2, 1 / ($AC$1:INDIRECT("$AC$"&amp;ROW($AC164)-1) &lt;&gt; ""),ROW($AC$1:INDIRECT("$AC$"&amp;ROW($AC164)-1))), 1)+
INDEX($AD:$AD, LOOKUP(2, 1 / ($AD$1:INDIRECT("$AD$"&amp;ROW($AD164)-1) &lt;&gt; ""),ROW($AD$1:INDIRECT("$AD$"&amp;ROW($AD164)-1))), 1)+
INDEX($AE:$AE, LOOKUP(2, 1 / ($AE$1:INDIRECT("$AE$"&amp;ROW($AE164)-1) &lt;&gt; ""),ROW($AE$1:INDIRECT("$AE$"&amp;ROW($AD164)-1))), 1)+
INDEX($AE:$AF, LOOKUP(2, 1 / ($AF$1:INDIRECT("$AF$"&amp;ROW($AF164)-1) &lt;&gt; ""),ROW($AF$1:INDIRECT("$AF$"&amp;ROW($AD164)-1))), 1)+
INDEX($AG:$AG, LOOKUP(2, 1 / ($AG$1:INDIRECT("$AG$"&amp;ROW($AG164)-1) &lt;&gt; ""),ROW($AG$1:INDIRECT("$AG$"&amp;ROW($AD164)-1))), 1)+
INDEX($AH:$AH, LOOKUP(2, 1 / ($AH$1:INDIRECT("$AH$"&amp;ROW($AH164)-1) &lt;&gt; ""),ROW($AH$1:INDIRECT("$AH$"&amp;ROW($AD164)-1))), 1)&gt;=510,0,
IF(INDEX($AF:$AF, LOOKUP(2, 1 / ($AF$1:INDIRECT("$AF$"&amp;ROW($AF164)-1) &lt;&gt; ""),ROW($AF$1:INDIRECT("$AF$"&amp;ROW($AF164)-1))), 1)&gt;=255,0,
VLOOKUP(INDIRECT("$G$"&amp;LOOKUP(2, 1 / ($AF$1:INDIRECT("$AF$"&amp;ROW($AF164)-1) &lt;&gt; ""),ROW($AF$1:INDIRECT("$AF$"&amp;ROW($AF164)-1)))), 'EV and Base'!$A$1:$N$671, 6, FALSE))))</f>
        <v>5</v>
      </c>
      <c r="AG164" s="2" cm="1">
        <f t="array" aca="1" ref="AG164" ca="1">IF(NOT(ISNUMBER(INDEX($A:$A, LOOKUP(2, 1 / ($A$1:INDIRECT("$A$"&amp;ROW($A164)) &lt;&gt; ""),ROW($A$1:INDIRECT("$A$"&amp;ROW($A164)))), 1))), "",
INDEX($AG:$AG, LOOKUP(2, 1 / ($AG$1:INDIRECT("$AG$"&amp;ROW($AG164)-1) &lt;&gt; ""),ROW($AG$1:INDIRECT("$AG$"&amp;ROW($AG164)-1))), 1)+
IF(INDEX($AC:$AC, LOOKUP(2, 1 / ($AC$1:INDIRECT("$AC$"&amp;ROW($AC164)-1) &lt;&gt; ""),ROW($AC$1:INDIRECT("$AC$"&amp;ROW($AC164)-1))), 1)+
INDEX($AD:$AD, LOOKUP(2, 1 / ($AD$1:INDIRECT("$AD$"&amp;ROW($AD164)-1) &lt;&gt; ""),ROW($AD$1:INDIRECT("$AD$"&amp;ROW($AD164)-1))), 1)+
INDEX($AE:$AE, LOOKUP(2, 1 / ($AE$1:INDIRECT("$AE$"&amp;ROW($AE164)-1) &lt;&gt; ""),ROW($AE$1:INDIRECT("$AE$"&amp;ROW($AD164)-1))), 1)+
INDEX($AE:$AF, LOOKUP(2, 1 / ($AF$1:INDIRECT("$AF$"&amp;ROW($AF164)-1) &lt;&gt; ""),ROW($AF$1:INDIRECT("$AF$"&amp;ROW($AD164)-1))), 1)+
INDEX($AG:$AG, LOOKUP(2, 1 / ($AG$1:INDIRECT("$AG$"&amp;ROW($AG164)-1) &lt;&gt; ""),ROW($AG$1:INDIRECT("$AG$"&amp;ROW($AD164)-1))), 1)+
INDEX($AH:$AH, LOOKUP(2, 1 / ($AH$1:INDIRECT("$AH$"&amp;ROW($AH164)-1) &lt;&gt; ""),ROW($AH$1:INDIRECT("$AH$"&amp;ROW($AD164)-1))), 1)&gt;=510,0,
IF(INDEX($AG:$AG, LOOKUP(2, 1 / ($AG$1:INDIRECT("$AG$"&amp;ROW($AG164)-1) &lt;&gt; ""),ROW($AG$1:INDIRECT("$AG$"&amp;ROW($AG164)-1))), 1)&gt;=255,0,
VLOOKUP(INDIRECT("$G$"&amp;LOOKUP(2, 1 / ($AG$1:INDIRECT("$AG$"&amp;ROW($AG164)-1) &lt;&gt; ""),ROW($AG$1:INDIRECT("$AG$"&amp;ROW($AG164)-1)))), 'EV and Base'!$A$1:$N$671, 7, FALSE))))</f>
        <v>0</v>
      </c>
      <c r="AH164" s="24" cm="1">
        <f t="array" aca="1" ref="AH164" ca="1">IF(NOT(ISNUMBER(INDEX($A:$A,LOOKUP(2,1/($A$1:INDIRECT("$A$"&amp;ROW($A164))&lt;&gt;""),ROW($A$1:INDIRECT("$A$"&amp;ROW($A164)))),1))),"",
INDEX($AH:$AH,LOOKUP(2,1/($AH$1:INDIRECT("$AH$"&amp;ROW($AH164)-1)&lt;&gt;""),ROW($AH$1:INDIRECT("$AH$"&amp;ROW($AH164)-1))),1)+
IF(INDEX($AC:$AC,LOOKUP(2,1/($AC$1:INDIRECT("$AC$"&amp;ROW($AC164)-1)&lt;&gt;""),ROW($AC$1:INDIRECT("$AC$"&amp;ROW($AC164)-1))),1)+
INDEX($AD:$AD,LOOKUP(2,1/($AD$1:INDIRECT("$AD$"&amp;ROW($AD164)-1)&lt;&gt;""),ROW($AD$1:INDIRECT("$AD$"&amp;ROW($AD164)-1))),1)+
INDEX($AE:$AE,LOOKUP(2,1/($AE$1:INDIRECT("$AE$"&amp;ROW($AE164)-1)&lt;&gt;""),ROW($AE$1:INDIRECT("$AE$"&amp;ROW($AD164)-1))),1)+
INDEX($AE:$AF,LOOKUP(2,1/($AF$1:INDIRECT("$AF$"&amp;ROW($AF164)-1)&lt;&gt;""),ROW($AF$1:INDIRECT("$AF$"&amp;ROW($AD164)-1))),1)+
INDEX($AG:$AG,LOOKUP(2,1/($AG$1:INDIRECT("$AG$"&amp;ROW($AG164)-1)&lt;&gt;""),ROW($AG$1:INDIRECT("$AG$"&amp;ROW($AD164)-1))),1)+
INDEX($AH:$AH,LOOKUP(2,1/($AH$1:INDIRECT("$AH$"&amp;ROW($AH164)-1)&lt;&gt;""),ROW($AH$1:INDIRECT("$AH$"&amp;ROW($AD164)-1))),1)&gt;=510,0,
IF(INDEX($AH:$AH,LOOKUP(2,1/($AH$1:INDIRECT("$AH$"&amp;ROW($AH164)-1)&lt;&gt;""),ROW($AH$1:INDIRECT("$AH$"&amp;ROW($AH164)-1))),1)&gt;=255,0,
VLOOKUP(INDIRECT("$G$"&amp;LOOKUP(2,1/($AH$1:INDIRECT("$AH$"&amp;ROW($AH164)-1)&lt;&gt;""),ROW($AH$1:INDIRECT("$AH$"&amp;ROW($AH164)-1)))),'EV and Base'!$A$1:$N$671,8,FALSE))))</f>
        <v>35</v>
      </c>
      <c r="AI164" s="29" cm="1">
        <f t="array" aca="1" ref="AI164" ca="1">IF(NOT(ISNUMBER(INDEX($A:$A,LOOKUP(2,1/($A$1:INDIRECT("$A$"&amp;ROW($A164))&lt;&gt;""),ROW($A$1:INDIRECT("$A$"&amp;ROW($A164)))),1))),"",
ROUNDDOWN((((2*VLOOKUP($AA164,'EV and Base'!$A$1:$N$671,9,FALSE))+31+ROUNDDOWN($AC164/4,0))*$AB164)/100,0)+$AB164+10)</f>
        <v>106</v>
      </c>
      <c r="AJ164" s="21" cm="1">
        <f t="array" aca="1" ref="AJ164" ca="1">IF(NOT(ISNUMBER(INDEX($A:$A, LOOKUP(2, 1 / ($A$1:INDIRECT("$A$"&amp;ROW($A164)) &lt;&gt; ""),ROW($A$1:INDIRECT("$A$"&amp;ROW($A164)))), 1))), "",
ROUNDDOWN((ROUNDDOWN((((2*VLOOKUP($AA164, 'EV and Base'!$A$1:$N$671, 10, FALSE))+31+ROUNDDOWN($AD164/4, 0))*$AB164)/100, 0)+5)*1.1, 0))</f>
        <v>90</v>
      </c>
      <c r="AK164" s="21" t="str" cm="1">
        <f t="array" aca="1" ref="AK164" ca="1">IF(NOT(ISNUMBER(INDEX($A:$A, LOOKUP(2, 1 / ($A$1:INDIRECT("$A$"&amp;ROW($A164)) &lt;&gt; ""),ROW($A$1:INDIRECT("$A$"&amp;ROW($A164)))), 1))), "",
ROUNDDOWN((ROUNDDOWN((((2*VLOOKUP($AA164, 'EV and Base'!$A$1:$N$671, 11, FALSE))+30+ROUNDDOWN($AE164/4, 0))*$AB164)/100, 0)+5), 0)
&amp;"-"&amp;
ROUNDDOWN((ROUNDDOWN((((2*VLOOKUP($AA164, 'EV and Base'!$A$1:$N$671, 11, FALSE))+31+ROUNDDOWN($AE164/4, 0))*$AB164)/100, 0)+5), 0))</f>
        <v>72-72</v>
      </c>
      <c r="AL164" s="21" t="str" cm="1">
        <f t="array" aca="1" ref="AL164" ca="1">IF(NOT(ISNUMBER(INDEX($A:$A, LOOKUP(2, 1 / ($A$1:INDIRECT("$A$"&amp;ROW($A164)) &lt;&gt; ""),ROW($A$1:INDIRECT("$A$"&amp;ROW($A164)))), 1))), "",
ROUNDDOWN((ROUNDDOWN((((2*VLOOKUP($AA164, 'EV and Base'!$A$1:$N$671, 12, FALSE))+0+ROUNDDOWN($AF164/4, 0))*$AB164)/100, 0)+5)*0.9, 0)
&amp;"-"&amp;
ROUNDDOWN((ROUNDDOWN((((2*VLOOKUP($AA164, 'EV and Base'!$A$1:$N$671, 12, FALSE))+31+ROUNDDOWN($AF164/4, 0))*$AB164)/100, 0)+5)*0.9, 0))</f>
        <v>30-39</v>
      </c>
      <c r="AM164" s="21" t="str" cm="1">
        <f t="array" aca="1" ref="AM164" ca="1">IF(NOT(ISNUMBER(INDEX($A:$A, LOOKUP(2, 1 / ($A$1:INDIRECT("$A$"&amp;ROW($A164)) &lt;&gt; ""),ROW($A$1:INDIRECT("$A$"&amp;ROW($A164)))), 1))), "",
ROUNDDOWN((ROUNDDOWN((((2*VLOOKUP($AA164, 'EV and Base'!$A$1:$N$671, 13, FALSE))+30+ROUNDDOWN($AG164/4, 0))*$AB164)/100, 0)+5), 0)
&amp;"-"&amp;
ROUNDDOWN((ROUNDDOWN((((2*VLOOKUP($AA164, 'EV and Base'!$A$1:$N$671, 13, FALSE))+31+ROUNDDOWN($AG164/4, 0))*$AB164)/100, 0)+5), 0))</f>
        <v>72-72</v>
      </c>
      <c r="AN164" s="25" cm="1">
        <f t="array" aca="1" ref="AN164" ca="1">IF(NOT(ISNUMBER(INDEX($A:$A, LOOKUP(2, 1 / ($A$1:INDIRECT("$A$"&amp;ROW($A164)) &lt;&gt; ""),ROW($A$1:INDIRECT("$A$"&amp;ROW($A164)))), 1))), "",
ROUNDDOWN((ROUNDDOWN((((2*VLOOKUP($AA164, 'EV and Base'!$A$1:$N$671, 14, FALSE))+31+ROUNDDOWN($AH164/4, 0))*$AB164)/100, 0)+5), 0))</f>
        <v>68</v>
      </c>
      <c r="AO164" s="23" cm="1">
        <f t="array" aca="1" ref="AO164" ca="1">IF(NOT(ISNUMBER(INDEX($A:$A, LOOKUP(2, 1 / ($A$1:INDIRECT("$A$"&amp;ROW($A164)) &lt;&gt; ""),ROW($A$1:INDIRECT("$A$"&amp;ROW($A164)))), 1))), "",
ROUNDDOWN((((2*VLOOKUP($AA164, 'EV and Base'!$A$1:$N$671, 9, FALSE))+31+ROUNDDOWN($AC164/4, 0))*$AB164)/100, 0)+$AB164+10)</f>
        <v>106</v>
      </c>
      <c r="AP164" s="2" cm="1">
        <f t="array" aca="1" ref="AP164" ca="1">IF(NOT(ISNUMBER(INDEX($A:$A, LOOKUP(2, 1 / ($A$1:INDIRECT("$A$"&amp;ROW($A164)) &lt;&gt; ""),ROW($A$1:INDIRECT("$A$"&amp;ROW($A164)))), 1))), "",
ROUNDDOWN((ROUNDDOWN((((2*VLOOKUP($AA164, 'EV and Base'!$A$1:$N$671, 10, FALSE))+31+ROUNDDOWN($AD164/4, 0))*$AB164)/100, 0)+5)*1.1, 0))</f>
        <v>90</v>
      </c>
      <c r="AQ164" s="2" cm="1">
        <f t="array" aca="1" ref="AQ164" ca="1">IF(NOT(ISNUMBER(INDEX($A:$A, LOOKUP(2, 1 / ($A$1:INDIRECT("$A$"&amp;ROW($A164)) &lt;&gt; ""),ROW($A$1:INDIRECT("$A$"&amp;ROW($A164)))), 1))), "",
ROUNDDOWN((ROUNDDOWN((((2*VLOOKUP($AA164, 'EV and Base'!$A$1:$N$671, 11, FALSE))+$AV$2+ROUNDDOWN($AE164/4, 0))*$AB164)/100, 0)+5), 0))</f>
        <v>72</v>
      </c>
      <c r="AR164" s="22" cm="1">
        <f t="array" aca="1" ref="AR164" ca="1">IF(NOT(ISNUMBER(INDEX($A:$A, LOOKUP(2, 1 / ($A$1:INDIRECT("$A$"&amp;ROW($A164)) &lt;&gt; ""),ROW($A$1:INDIRECT("$A$"&amp;ROW($A164)))), 1))), "",
ROUNDDOWN((ROUNDDOWN((((2*VLOOKUP($AA164, 'EV and Base'!$A$1:$N$671, 12, FALSE))+$AW$2+ROUNDDOWN($AF164/4, 0))*$AB164)/100, 0)+5)*0.9, 0))</f>
        <v>35</v>
      </c>
      <c r="AS164" s="2" cm="1">
        <f t="array" aca="1" ref="AS164" ca="1">IF(NOT(ISNUMBER(INDEX($A:$A, LOOKUP(2, 1 / ($A$1:INDIRECT("$A$"&amp;ROW($A164)) &lt;&gt; ""),ROW($A$1:INDIRECT("$A$"&amp;ROW($A164)))), 1))), "",
ROUNDDOWN((ROUNDDOWN((((2*VLOOKUP($AA164, 'EV and Base'!$A$1:$N$671, 13, FALSE))+$AX$2+ROUNDDOWN($AG164/4, 0))*$AB164)/100, 0)+5), 0))</f>
        <v>72</v>
      </c>
      <c r="AT164" s="24" cm="1">
        <f t="array" aca="1" ref="AT164" ca="1">IF(NOT(ISNUMBER(INDEX($A:$A, LOOKUP(2, 1 / ($A$1:INDIRECT("$A$"&amp;ROW($A164)) &lt;&gt; ""),ROW($A$1:INDIRECT("$A$"&amp;ROW($A164)))), 1))), "",
ROUNDDOWN((ROUNDDOWN((((2*VLOOKUP($AA164, 'EV and Base'!$A$1:$N$671, 14, FALSE))+31+ROUNDDOWN($AH164/4, 0))*$AB164)/100, 0)+5), 0))</f>
        <v>68</v>
      </c>
      <c r="AU164" s="28">
        <v>197</v>
      </c>
      <c r="AY164" cm="1">
        <f t="array" aca="1" ref="AY164" ca="1">IF(NOT(ISNUMBER(INDEX($A:$A,LOOKUP(2,1/($A$1:INDIRECT("$A$"&amp;ROW($A164))&lt;&gt;""),ROW($A$1:INDIRECT("$A$"&amp;ROW($A164)))),1))),"",
INDEX($AY:$AY,LOOKUP(2,1/($AY$1:INDIRECT("$AY$"&amp;ROW($AY164)-1)&lt;&gt;""),ROW($AY$1:INDIRECT("$AY$"&amp;ROW($AY164)-1))),1)+$BL164)</f>
        <v>28689</v>
      </c>
      <c r="AZ164" s="3" cm="1">
        <f t="array" aca="1" ref="AZ164" ca="1">IF(NOT(ISNUMBER(INDEX($A:$A, LOOKUP(2, 1 / ($A$1:INDIRECT("$A$"&amp;ROW($A164)) &lt;&gt; ""),ROW($A$1:INDIRECT("$A$"&amp;ROW($A164)))), 1))), "",
VLOOKUP(INDIRECT("$G$"&amp;LOOKUP(2, 1 / ($AY$1:INDIRECT("$AY$"&amp;ROW($AY164)-1) &lt;&gt; ""),ROW($AY$1:INDIRECT("$AY$"&amp;ROW($AY164)-1)))),'EV and Base'!A159:N829,2,FALSE))</f>
        <v>146</v>
      </c>
      <c r="BA164" s="3" cm="1">
        <f t="array" aca="1" ref="BA164" ca="1">IF(NOT(ISNUMBER(INDEX($A:$A, LOOKUP(2, 1 / ($A$1:INDIRECT("$A$"&amp;ROW($A164)) &lt;&gt; ""),ROW($A$1:INDIRECT("$A$"&amp;ROW($A164)))), 1))), "",
INDIRECT("$I$"&amp;LOOKUP(2, 1 / ($AY$1:INDIRECT("$AY$"&amp;ROW($AY164)-1) &lt;&gt; ""),ROW($AY$1:INDIRECT("$AY$"&amp;ROW($AY164)-1)))))</f>
        <v>26</v>
      </c>
      <c r="BB164" s="1" cm="1">
        <f t="array" aca="1" ref="BB164" ca="1">IF(NOT(ISNUMBER(INDEX($A:$A, LOOKUP(2, 1 / ($A$1:INDIRECT("$A$"&amp;ROW($A164)) &lt;&gt; ""),ROW($A$1:INDIRECT("$A$"&amp;ROW($A164)))), 1))), "",
INDIRECT("$AB$"&amp;LOOKUP(2, 1 / ($AY$1:INDIRECT("$AY$"&amp;ROW($AY164)-1) &lt;&gt; ""),ROW($AY$1:INDIRECT("$AY$"&amp;ROW($AY164)-1)))))</f>
        <v>32</v>
      </c>
      <c r="BC164" s="3" cm="1">
        <f t="array" aca="1" ref="BC164" ca="1">IF(NOT(ISNUMBER(INDEX($A:$A,LOOKUP(2,1/($A$1:INDIRECT("$A$"&amp;ROW($A164))&lt;&gt;""),ROW($A$1:INDIRECT("$A$"&amp;ROW($A164)))),1))),"",
$BA164+$BA164+10)</f>
        <v>62</v>
      </c>
      <c r="BD164" s="3" cm="1">
        <f t="array" aca="1" ref="BD164" ca="1">IF(NOT(ISNUMBER(INDEX($A:$A,LOOKUP(2,1/($A$1:INDIRECT("$A$"&amp;ROW($A164))&lt;&gt;""),ROW($A$1:INDIRECT("$A$"&amp;ROW($A164)))),1))),"",
$BA164+$BB164+10)</f>
        <v>68</v>
      </c>
      <c r="BE164" s="3" cm="1">
        <f t="array" aca="1" ref="BE164" ca="1">IF(NOT(ISNUMBER(INDEX($A:$A,LOOKUP(2,1/($A$1:INDIRECT("$A$"&amp;ROW($A164))&lt;&gt;""),ROW($A$1:INDIRECT("$A$"&amp;ROW($A164)))),1))),"",
$BC164*$BC164)</f>
        <v>3844</v>
      </c>
      <c r="BF164" s="3" cm="1">
        <f t="array" aca="1" ref="BF164" ca="1">IF(NOT(ISNUMBER(INDEX($A:$A,LOOKUP(2,1/($A$1:INDIRECT("$A$"&amp;ROW($A164))&lt;&gt;""),ROW($A$1:INDIRECT("$A$"&amp;ROW($A164)))),1))),"",
$BD164*$BD164)</f>
        <v>4624</v>
      </c>
      <c r="BG164" s="3" cm="1">
        <f t="array" aca="1" ref="BG164" ca="1">IF(NOT(ISNUMBER(INDEX($A:$A,LOOKUP(2,1/($A$1:INDIRECT("$A$"&amp;ROW($A164))&lt;&gt;""),ROW($A$1:INDIRECT("$A$"&amp;ROW($A164)))),1))),"",
_xlfn.FLOOR.MATH(1.5*_xlfn.FLOOR.MATH($AZ164*BA164/5)))</f>
        <v>1138</v>
      </c>
      <c r="BH164" s="3" cm="1">
        <f t="array" aca="1" ref="BH164" ca="1">IF(NOT(ISNUMBER(INDEX($A:$A, LOOKUP(2, 1 / ($A$1:INDIRECT("$A$"&amp;ROW($A164)) &lt;&gt; ""),ROW($A$1:INDIRECT("$A$"&amp;ROW($A164)))), 1))), "",
_xlfn.FLOOR.MATH($BG164/IF(OR(INDIRECT("$C$"&amp;LOOKUP(2, 1 / ($AY$1:INDIRECT("$AY$"&amp;ROW($AY164)-1) &lt;&gt; ""),ROW($AY$1:INDIRECT("$AY$"&amp;ROW($AY164)-1))))="Multi",
INDIRECT("$C$"&amp;LOOKUP(2, 1 / ($AY$1:INDIRECT("$AY$"&amp;ROW($AY164)-1) &lt;&gt; ""),ROW($AY$1:INDIRECT("$AY$"&amp;ROW($AY164)-1))))="Double"),2,1)))</f>
        <v>1138</v>
      </c>
      <c r="BI164" s="3" cm="1">
        <f t="array" aca="1" ref="BI164" ca="1">IF(NOT(ISNUMBER(INDEX($A:$A,LOOKUP(2,1/($A$1:INDIRECT("$A$"&amp;ROW($A164))&lt;&gt;""),ROW($A$1:INDIRECT("$A$"&amp;ROW($A164)))),1))),"",
VLOOKUP($BC164,GameFreakSQRT!$A$1:$B$200,2,FALSE))</f>
        <v>32252</v>
      </c>
      <c r="BJ164" s="3" cm="1">
        <f t="array" aca="1" ref="BJ164" ca="1">IF(NOT(ISNUMBER(INDEX($A:$A,LOOKUP(2,1/($A$1:INDIRECT("$A$"&amp;ROW($A164))&lt;&gt;""),ROW($A$1:INDIRECT("$A$"&amp;ROW($A164)))),1))),"",
VLOOKUP($BD164,GameFreakSQRT!$A$1:$B$200,2,FALSE))</f>
        <v>33776</v>
      </c>
      <c r="BK164" s="3" cm="1">
        <f t="array" aca="1" ref="BK164" ca="1">IF(NOT(ISNUMBER(INDEX($A:$A,LOOKUP(2,1/($A$1:INDIRECT("$A$"&amp;ROW($A164))&lt;&gt;""),ROW($A$1:INDIRECT("$A$"&amp;ROW($A164)))),1))),"",
_xlfn.FLOOR.MATH((($BI164*$BE164)*$BH164)/($BJ164*$BF164))+1)</f>
        <v>904</v>
      </c>
      <c r="BL164" s="3" cm="1">
        <f t="array" aca="1" ref="BL164" ca="1">IF(NOT(ISNUMBER(INDEX($A:$A,LOOKUP(2,1/($A$1:INDIRECT("$A$"&amp;ROW($A164))&lt;&gt;""),ROW($A$1:INDIRECT("$A$"&amp;ROW($A164)))),1))),"",
_xlfn.FLOOR.MATH($BK164*IF(NOT(INDIRECT("$Z$"&amp;LOOKUP(2, 1 / ($AY$1:INDIRECT("$AY$"&amp;ROW($AY164)-1) &lt;&gt; ""),ROW($AY$1:INDIRECT("$AY$"&amp;ROW($AY164)-1))))=""),1.5,1)))</f>
        <v>904</v>
      </c>
      <c r="BM164" s="3" cm="1">
        <f t="array" aca="1" ref="BM164" ca="1">IF(NOT(ISNUMBER(INDEX($A:$A, LOOKUP(2, 1 / ($A$1:INDIRECT("$A$"&amp;ROW($A164)) &lt;&gt; ""),ROW($A$1:INDIRECT("$A$"&amp;ROW($A164)))), 1))), "",
INDIRECT("$Y$"&amp;LOOKUP(2, 1 / ($AY$1:INDIRECT("$AY$"&amp;ROW($AY164)-1) &lt;&gt; ""),ROW($AY$1:INDIRECT("$AY$"&amp;ROW($AY164)-1)))))</f>
        <v>904</v>
      </c>
      <c r="BN164" s="3" t="b">
        <f t="shared" ca="1" si="16"/>
        <v>1</v>
      </c>
      <c r="CT164" s="3" cm="1">
        <f t="array" aca="1" ref="CT164" ca="1">IF(NOT(ISNUMBER(INDEX($A:$A, LOOKUP(2, 1 / ($A$1:INDIRECT("$A$"&amp;ROW($A164)) &lt;&gt; ""),ROW($A$1:INDIRECT("$A$"&amp;ROW($A164)))), 1))), "",
$AY164-INDEX($AY:$AY, LOOKUP(2, 1 / ($AY$1:INDIRECT("$AV$"&amp;ROW($AY164)-1) &lt;&gt; ""),ROW($AY$1:INDIRECT("$AV$"&amp;ROW($AY164)-1))), 1))</f>
        <v>28689</v>
      </c>
      <c r="CU164" s="3" cm="1">
        <f t="array" aca="1" ref="CU164" ca="1">IF(NOT(ISNUMBER(INDEX($A:$A, LOOKUP(2, 1 / ($A$1:INDIRECT("$A$"&amp;ROW($A164)) &lt;&gt; ""),ROW($A$1:INDIRECT("$A$"&amp;ROW($A164)))), 1))), "",
INDEX($Y:$Y, LOOKUP(2, 1 / ($Y$1:INDIRECT("$Y$"&amp;ROW($Y164)-1) &lt;&gt; ""),ROW($Y$1:INDIRECT("$Y$"&amp;ROW($Y164)-1))), 1))</f>
        <v>904</v>
      </c>
      <c r="CV164" s="1">
        <f ca="1">IFERROR(VLOOKUP($AY164, 'Medium-Slow'!$A$1:$B$101, 2, TRUE),"")</f>
        <v>32</v>
      </c>
    </row>
    <row r="165" spans="1:100" x14ac:dyDescent="0.45">
      <c r="A165" s="69"/>
      <c r="B165" s="56" t="s">
        <v>361</v>
      </c>
      <c r="C165" s="69" t="str">
        <f>$C164</f>
        <v>Multi</v>
      </c>
      <c r="D165" s="69"/>
      <c r="E165" s="69"/>
      <c r="F165" s="56">
        <v>1</v>
      </c>
      <c r="G165" s="2" t="s">
        <v>179</v>
      </c>
      <c r="H165" s="2" t="s">
        <v>50</v>
      </c>
      <c r="I165" s="2">
        <v>26</v>
      </c>
      <c r="J165" s="2" t="s">
        <v>97</v>
      </c>
      <c r="K165" s="2" t="s">
        <v>184</v>
      </c>
      <c r="L165" s="2" t="s">
        <v>311</v>
      </c>
      <c r="M165" s="2" t="s">
        <v>216</v>
      </c>
      <c r="N165" s="2" t="s">
        <v>185</v>
      </c>
      <c r="O165" s="2" t="s">
        <v>104</v>
      </c>
      <c r="P165" s="2" t="s">
        <v>177</v>
      </c>
      <c r="Q165" s="2">
        <v>0</v>
      </c>
      <c r="R165" s="2">
        <f>_xlfn.FLOOR.MATH((((2*VLOOKUP(G165, 'EV and Base'!$A$1:$N$671, 9, FALSE))+$Q165)*$I165)/100)+$I165+10</f>
        <v>69</v>
      </c>
      <c r="S165" s="2">
        <f>_xlfn.FLOOR.MATH((_xlfn.FLOOR.MATH((((2*VLOOKUP($G165, 'EV and Base'!$A$1:$N$671, 10, FALSE))+$Q165)*$I165)/100)+5)*
IF(OR($J165="Lonely", $J165="Brave", $J165="Adamant", $J165="Naughty"), 1.1,
IF(OR($J165="Bold", $J165="Timid", $J165="Modest", $J165="Calm"), 0.9, 1)))</f>
        <v>46</v>
      </c>
      <c r="T165" s="2">
        <f>_xlfn.FLOOR.MATH((_xlfn.FLOOR.MATH((((2*VLOOKUP($G165, 'EV and Base'!$A$1:$N$671, 11, FALSE))+$Q165)*$I165)/100)+5)*
IF(OR($J165="Bold", $J165="Relaxed", $J165="Impish", $J165="Lax"), 1.1,
IF(OR($J165="Lonely", $J165="Hasty", $J165="Mild", $J165="Gentle"), 0.9, 1)))</f>
        <v>38</v>
      </c>
      <c r="U165" s="2">
        <f>_xlfn.FLOOR.MATH((_xlfn.FLOOR.MATH((((2*VLOOKUP($G165, 'EV and Base'!$A$1:$N$671, 12, FALSE))+$Q165)*$I165)/100)+5)*
IF(OR($J165="Modest", $J165="Mild", $J165="Quiet", $J165="Rash"), 1.1,
IF(OR($J165="Adamant", $J165="Impish", $J165="Jolly", $J165="Careful"), 0.9, 1)))</f>
        <v>23</v>
      </c>
      <c r="V165" s="2">
        <f>_xlfn.FLOOR.MATH((_xlfn.FLOOR.MATH((((2*VLOOKUP($G165, 'EV and Base'!$A$1:$N$671, 13, FALSE))+$Q165)*$I165)/100)+5)*
IF(OR($J165="Calm", $J165="Gentle", $J165="Sassy", $J165="Careful"), 1.1,
IF(OR($J165="Naughty", $J165="Lax", $J165="Naive", $J165="Rash"), 0.9, 1)))</f>
        <v>38</v>
      </c>
      <c r="W165" s="2">
        <f>_xlfn.FLOOR.MATH((_xlfn.FLOOR.MATH((((2*VLOOKUP($G165, 'EV and Base'!$A$1:$N$671, 14, FALSE))+$Q165)*$I165)/100)+5)*
IF(OR($J165="Timid", $J165="Hasty", $J165="Jolly", $J165="Naive"), 1.1,
IF(OR($J165="Brave", $J165="Relaxed", $J165="Quiet", $J165="Sassy"), 0.9, 1)))</f>
        <v>36</v>
      </c>
      <c r="X165" s="56">
        <v>104</v>
      </c>
      <c r="Y165" s="1">
        <v>403</v>
      </c>
      <c r="AA165" s="23" t="str" cm="1">
        <f t="array" aca="1" ref="AA165" ca="1">IF(NOT(ISNUMBER(INDEX($A:$A,LOOKUP(2,1/($A$1:INDIRECT("$A$"&amp;ROW($A165))&lt;&gt;""),ROW($A$1:INDIRECT("$A$"&amp;ROW($A165)))),1))),"",
IF(NOT(ISNUMBER($A165)),$AA164,
IF($AB165&lt;16,"Lillipup",
IF($AB165&lt;32,"Herdier",
"Stoutland"))))</f>
        <v>Stoutland</v>
      </c>
      <c r="AB165" s="25" cm="1">
        <f t="array" aca="1" ref="AB165" ca="1">IF(NOT(ISNUMBER(INDEX($A:$A, LOOKUP(2, 1 / ($A$1:INDIRECT("$A$"&amp;ROW($A165)) &lt;&gt; ""),ROW($A$1:INDIRECT("$A$"&amp;ROW($A165)))), 1))), "",
VLOOKUP($AY165,'Medium-Slow'!$A$1:$B$101,2,TRUE))</f>
        <v>32</v>
      </c>
      <c r="AC165" s="23" cm="1">
        <f t="array" aca="1" ref="AC165" ca="1">IF(NOT(ISNUMBER(INDEX($A:$A, LOOKUP(2, 1 / ($A$1:INDIRECT("$A$"&amp;ROW($A165)) &lt;&gt; ""),ROW($A$1:INDIRECT("$A$"&amp;ROW($A165)))), 1))), "",
INDEX($AC:$AC, LOOKUP(2, 1 / ($AC$1:INDIRECT("$AC$"&amp;ROW($AC165)-1) &lt;&gt; ""),ROW($AC$1:INDIRECT("$AC$"&amp;ROW($AC165)-1))), 1)+
IF(INDEX($AC:$AC, LOOKUP(2, 1 / ($AC$1:INDIRECT("$AC$"&amp;ROW($AC165)-1) &lt;&gt; ""),ROW($AC$1:INDIRECT("$AC$"&amp;ROW($AC165)-1))), 1)+
INDEX($AD:$AD, LOOKUP(2, 1 / ($AD$1:INDIRECT("$AD$"&amp;ROW($AD165)-1) &lt;&gt; ""),ROW($AD$1:INDIRECT("$AD$"&amp;ROW($AD165)-1))), 1)+
INDEX($AE:$AE, LOOKUP(2, 1 / ($AE$1:INDIRECT("$AE$"&amp;ROW($AE165)-1) &lt;&gt; ""),ROW($AE$1:INDIRECT("$AE$"&amp;ROW($AD165)-1))), 1)+
INDEX($AE:$AF, LOOKUP(2, 1 / ($AF$1:INDIRECT("$AF$"&amp;ROW($AF165)-1) &lt;&gt; ""),ROW($AF$1:INDIRECT("$AF$"&amp;ROW($AD165)-1))), 1)+
INDEX($AG:$AG, LOOKUP(2, 1 / ($AG$1:INDIRECT("$AG$"&amp;ROW($AG165)-1) &lt;&gt; ""),ROW($AG$1:INDIRECT("$AG$"&amp;ROW($AD165)-1))), 1)+
INDEX($AH:$AH, LOOKUP(2, 1 / ($AH$1:INDIRECT("$AH$"&amp;ROW($AH165)-1) &lt;&gt; ""),ROW($AH$1:INDIRECT("$AH$"&amp;ROW($AD165)-1))), 1)&gt;=510,0,
IF(INDEX($AC:$AC, LOOKUP(2, 1 / ($AC$1:INDIRECT("$AC$"&amp;ROW($AC165)-1) &lt;&gt; ""),ROW($AC$1:INDIRECT("$AC$"&amp;ROW($AC165)-1))), 1)&gt;=255,0,
VLOOKUP(INDIRECT("$G$"&amp;LOOKUP(2, 1 / ($AC$1:INDIRECT("$AC$"&amp;ROW($AC165)-1) &lt;&gt; ""),ROW($AC$1:INDIRECT("$AC$"&amp;ROW($AC165)-1)))), 'EV and Base'!$A$1:$N$671, 3, FALSE))))</f>
        <v>3</v>
      </c>
      <c r="AD165" s="2" cm="1">
        <f t="array" aca="1" ref="AD165" ca="1">IF(NOT(ISNUMBER(INDEX($A:$A, LOOKUP(2, 1 / ($A$1:INDIRECT("$A$"&amp;ROW($A165)) &lt;&gt; ""),ROW($A$1:INDIRECT("$A$"&amp;ROW($A165)))), 1))), "",
INDEX($AD:$AD, LOOKUP(2, 1 / ($AD$1:INDIRECT("$AD$"&amp;ROW($AD165)-1) &lt;&gt; ""),ROW($AD$1:INDIRECT("$AD$"&amp;ROW($AD165)-1))), 1)+
IF(INDEX($AC:$AC, LOOKUP(2, 1 / ($AC$1:INDIRECT("$AC$"&amp;ROW($AC165)-1) &lt;&gt; ""),ROW($AC$1:INDIRECT("$AC$"&amp;ROW($AC165)-1))), 1)+
INDEX($AD:$AD, LOOKUP(2, 1 / ($AD$1:INDIRECT("$AD$"&amp;ROW($AD165)-1) &lt;&gt; ""),ROW($AD$1:INDIRECT("$AD$"&amp;ROW($AD165)-1))), 1)+
INDEX($AE:$AE, LOOKUP(2, 1 / ($AE$1:INDIRECT("$AE$"&amp;ROW($AE165)-1) &lt;&gt; ""),ROW($AE$1:INDIRECT("$AE$"&amp;ROW($AD165)-1))), 1)+
INDEX($AE:$AF, LOOKUP(2, 1 / ($AF$1:INDIRECT("$AF$"&amp;ROW($AF165)-1) &lt;&gt; ""),ROW($AF$1:INDIRECT("$AF$"&amp;ROW($AD165)-1))), 1)+
INDEX($AG:$AG, LOOKUP(2, 1 / ($AG$1:INDIRECT("$AG$"&amp;ROW($AG165)-1) &lt;&gt; ""),ROW($AG$1:INDIRECT("$AG$"&amp;ROW($AD165)-1))), 1)+
INDEX($AH:$AH, LOOKUP(2, 1 / ($AH$1:INDIRECT("$AH$"&amp;ROW($AH165)-1) &lt;&gt; ""),ROW($AH$1:INDIRECT("$AH$"&amp;ROW($AD165)-1))), 1)&gt;=510,0,
IF(INDEX($AD:$AD, LOOKUP(2, 1 / ($AD$1:INDIRECT("$AD$"&amp;ROW($AD165)-1) &lt;&gt; ""),ROW($AD$1:INDIRECT("$AD$"&amp;ROW($AD165)-1))), 1)&gt;=255,0,
VLOOKUP(INDIRECT("$G$"&amp;LOOKUP(2, 1 / ($AD$1:INDIRECT("$AD$"&amp;ROW($AD165)-1) &lt;&gt; ""),ROW($AD$1:INDIRECT("$AD$"&amp;ROW($AD165)-1)))), 'EV and Base'!$A$1:$N$671, 4, FALSE))))</f>
        <v>45</v>
      </c>
      <c r="AE165" s="2" cm="1">
        <f t="array" aca="1" ref="AE165" ca="1">IF(NOT(ISNUMBER(INDEX($A:$A,LOOKUP(2,1/($A$1:INDIRECT("$A$"&amp;ROW($A165))&lt;&gt;""),ROW($A$1:INDIRECT("$A$"&amp;ROW($A165)))),1))),"",
INDEX($AE:$AE,LOOKUP(2,1/($AE$1:INDIRECT("$AE$"&amp;ROW($AE165)-1)&lt;&gt;""),ROW($AE$1:INDIRECT("$AE$"&amp;ROW($AE165)-1))),1)+
IF(INDEX($AC:$AC,LOOKUP(2,1/($AC$1:INDIRECT("$AC$"&amp;ROW($AC165)-1)&lt;&gt;""),ROW($AC$1:INDIRECT("$AC$"&amp;ROW($AC165)-1))),1)+
INDEX($AD:$AD,LOOKUP(2,1/($AD$1:INDIRECT("$AD$"&amp;ROW($AD165)-1)&lt;&gt;""),ROW($AD$1:INDIRECT("$AD$"&amp;ROW($AD165)-1))),1)+
INDEX($AE:$AE,LOOKUP(2,1/($AE$1:INDIRECT("$AE$"&amp;ROW($AE165)-1)&lt;&gt;""),ROW($AE$1:INDIRECT("$AE$"&amp;ROW($AD165)-1))),1)+
INDEX($AE:$AF,LOOKUP(2,1/($AF$1:INDIRECT("$AF$"&amp;ROW($AF165)-1)&lt;&gt;""),ROW($AF$1:INDIRECT("$AF$"&amp;ROW($AD165)-1))),1)+
INDEX($AG:$AG,LOOKUP(2,1/($AG$1:INDIRECT("$AG$"&amp;ROW($AG165)-1)&lt;&gt;""),ROW($AG$1:INDIRECT("$AG$"&amp;ROW($AD165)-1))),1)+
INDEX($AH:$AH,LOOKUP(2,1/($AH$1:INDIRECT("$AH$"&amp;ROW($AH165)-1)&lt;&gt;""),ROW($AH$1:INDIRECT("$AH$"&amp;ROW($AD165)-1))),1)&gt;=510,0,
IF(INDEX($AE:$AE,LOOKUP(2,1/($AE$1:INDIRECT("$AE$"&amp;ROW($AE165)-1)&lt;&gt;""),ROW($AE$1:INDIRECT("$AE$"&amp;ROW($AE165)-1))),1)&gt;=255,0,
VLOOKUP(INDIRECT("$G$"&amp;LOOKUP(2,1/($AE$1:INDIRECT("$AE$"&amp;ROW($AE165)-1)&lt;&gt;""),ROW($AE$1:INDIRECT("$AE$"&amp;ROW($AE165)-1)))),'EV and Base'!$A$1:$N$671,5,FALSE))))</f>
        <v>7</v>
      </c>
      <c r="AF165" s="2" cm="1">
        <f t="array" aca="1" ref="AF165" ca="1">IF(NOT(ISNUMBER(INDEX($A:$A, LOOKUP(2, 1 / ($A$1:INDIRECT("$A$"&amp;ROW($A165)) &lt;&gt; ""),ROW($A$1:INDIRECT("$A$"&amp;ROW($A165)))), 1))), "",
INDEX($AF:$AF, LOOKUP(2, 1 / ($AF$1:INDIRECT("$AF$"&amp;ROW($AF165)-1) &lt;&gt; ""),ROW($AF$1:INDIRECT("$AF$"&amp;ROW($AF165)-1))), 1)+
IF(INDEX($AC:$AC, LOOKUP(2, 1 / ($AC$1:INDIRECT("$AC$"&amp;ROW($AC165)-1) &lt;&gt; ""),ROW($AC$1:INDIRECT("$AC$"&amp;ROW($AC165)-1))), 1)+
INDEX($AD:$AD, LOOKUP(2, 1 / ($AD$1:INDIRECT("$AD$"&amp;ROW($AD165)-1) &lt;&gt; ""),ROW($AD$1:INDIRECT("$AD$"&amp;ROW($AD165)-1))), 1)+
INDEX($AE:$AE, LOOKUP(2, 1 / ($AE$1:INDIRECT("$AE$"&amp;ROW($AE165)-1) &lt;&gt; ""),ROW($AE$1:INDIRECT("$AE$"&amp;ROW($AD165)-1))), 1)+
INDEX($AE:$AF, LOOKUP(2, 1 / ($AF$1:INDIRECT("$AF$"&amp;ROW($AF165)-1) &lt;&gt; ""),ROW($AF$1:INDIRECT("$AF$"&amp;ROW($AD165)-1))), 1)+
INDEX($AG:$AG, LOOKUP(2, 1 / ($AG$1:INDIRECT("$AG$"&amp;ROW($AG165)-1) &lt;&gt; ""),ROW($AG$1:INDIRECT("$AG$"&amp;ROW($AD165)-1))), 1)+
INDEX($AH:$AH, LOOKUP(2, 1 / ($AH$1:INDIRECT("$AH$"&amp;ROW($AH165)-1) &lt;&gt; ""),ROW($AH$1:INDIRECT("$AH$"&amp;ROW($AD165)-1))), 1)&gt;=510,0,
IF(INDEX($AF:$AF, LOOKUP(2, 1 / ($AF$1:INDIRECT("$AF$"&amp;ROW($AF165)-1) &lt;&gt; ""),ROW($AF$1:INDIRECT("$AF$"&amp;ROW($AF165)-1))), 1)&gt;=255,0,
VLOOKUP(INDIRECT("$G$"&amp;LOOKUP(2, 1 / ($AF$1:INDIRECT("$AF$"&amp;ROW($AF165)-1) &lt;&gt; ""),ROW($AF$1:INDIRECT("$AF$"&amp;ROW($AF165)-1)))), 'EV and Base'!$A$1:$N$671, 6, FALSE))))</f>
        <v>5</v>
      </c>
      <c r="AG165" s="2" cm="1">
        <f t="array" aca="1" ref="AG165" ca="1">IF(NOT(ISNUMBER(INDEX($A:$A, LOOKUP(2, 1 / ($A$1:INDIRECT("$A$"&amp;ROW($A165)) &lt;&gt; ""),ROW($A$1:INDIRECT("$A$"&amp;ROW($A165)))), 1))), "",
INDEX($AG:$AG, LOOKUP(2, 1 / ($AG$1:INDIRECT("$AG$"&amp;ROW($AG165)-1) &lt;&gt; ""),ROW($AG$1:INDIRECT("$AG$"&amp;ROW($AG165)-1))), 1)+
IF(INDEX($AC:$AC, LOOKUP(2, 1 / ($AC$1:INDIRECT("$AC$"&amp;ROW($AC165)-1) &lt;&gt; ""),ROW($AC$1:INDIRECT("$AC$"&amp;ROW($AC165)-1))), 1)+
INDEX($AD:$AD, LOOKUP(2, 1 / ($AD$1:INDIRECT("$AD$"&amp;ROW($AD165)-1) &lt;&gt; ""),ROW($AD$1:INDIRECT("$AD$"&amp;ROW($AD165)-1))), 1)+
INDEX($AE:$AE, LOOKUP(2, 1 / ($AE$1:INDIRECT("$AE$"&amp;ROW($AE165)-1) &lt;&gt; ""),ROW($AE$1:INDIRECT("$AE$"&amp;ROW($AD165)-1))), 1)+
INDEX($AE:$AF, LOOKUP(2, 1 / ($AF$1:INDIRECT("$AF$"&amp;ROW($AF165)-1) &lt;&gt; ""),ROW($AF$1:INDIRECT("$AF$"&amp;ROW($AD165)-1))), 1)+
INDEX($AG:$AG, LOOKUP(2, 1 / ($AG$1:INDIRECT("$AG$"&amp;ROW($AG165)-1) &lt;&gt; ""),ROW($AG$1:INDIRECT("$AG$"&amp;ROW($AD165)-1))), 1)+
INDEX($AH:$AH, LOOKUP(2, 1 / ($AH$1:INDIRECT("$AH$"&amp;ROW($AH165)-1) &lt;&gt; ""),ROW($AH$1:INDIRECT("$AH$"&amp;ROW($AD165)-1))), 1)&gt;=510,0,
IF(INDEX($AG:$AG, LOOKUP(2, 1 / ($AG$1:INDIRECT("$AG$"&amp;ROW($AG165)-1) &lt;&gt; ""),ROW($AG$1:INDIRECT("$AG$"&amp;ROW($AG165)-1))), 1)&gt;=255,0,
VLOOKUP(INDIRECT("$G$"&amp;LOOKUP(2, 1 / ($AG$1:INDIRECT("$AG$"&amp;ROW($AG165)-1) &lt;&gt; ""),ROW($AG$1:INDIRECT("$AG$"&amp;ROW($AG165)-1)))), 'EV and Base'!$A$1:$N$671, 7, FALSE))))</f>
        <v>0</v>
      </c>
      <c r="AH165" s="24" cm="1">
        <f t="array" aca="1" ref="AH165" ca="1">IF(NOT(ISNUMBER(INDEX($A:$A,LOOKUP(2,1/($A$1:INDIRECT("$A$"&amp;ROW($A165))&lt;&gt;""),ROW($A$1:INDIRECT("$A$"&amp;ROW($A165)))),1))),"",
INDEX($AH:$AH,LOOKUP(2,1/($AH$1:INDIRECT("$AH$"&amp;ROW($AH165)-1)&lt;&gt;""),ROW($AH$1:INDIRECT("$AH$"&amp;ROW($AH165)-1))),1)+
IF(INDEX($AC:$AC,LOOKUP(2,1/($AC$1:INDIRECT("$AC$"&amp;ROW($AC165)-1)&lt;&gt;""),ROW($AC$1:INDIRECT("$AC$"&amp;ROW($AC165)-1))),1)+
INDEX($AD:$AD,LOOKUP(2,1/($AD$1:INDIRECT("$AD$"&amp;ROW($AD165)-1)&lt;&gt;""),ROW($AD$1:INDIRECT("$AD$"&amp;ROW($AD165)-1))),1)+
INDEX($AE:$AE,LOOKUP(2,1/($AE$1:INDIRECT("$AE$"&amp;ROW($AE165)-1)&lt;&gt;""),ROW($AE$1:INDIRECT("$AE$"&amp;ROW($AD165)-1))),1)+
INDEX($AE:$AF,LOOKUP(2,1/($AF$1:INDIRECT("$AF$"&amp;ROW($AF165)-1)&lt;&gt;""),ROW($AF$1:INDIRECT("$AF$"&amp;ROW($AD165)-1))),1)+
INDEX($AG:$AG,LOOKUP(2,1/($AG$1:INDIRECT("$AG$"&amp;ROW($AG165)-1)&lt;&gt;""),ROW($AG$1:INDIRECT("$AG$"&amp;ROW($AD165)-1))),1)+
INDEX($AH:$AH,LOOKUP(2,1/($AH$1:INDIRECT("$AH$"&amp;ROW($AH165)-1)&lt;&gt;""),ROW($AH$1:INDIRECT("$AH$"&amp;ROW($AD165)-1))),1)&gt;=510,0,
IF(INDEX($AH:$AH,LOOKUP(2,1/($AH$1:INDIRECT("$AH$"&amp;ROW($AH165)-1)&lt;&gt;""),ROW($AH$1:INDIRECT("$AH$"&amp;ROW($AH165)-1))),1)&gt;=255,0,
VLOOKUP(INDIRECT("$G$"&amp;LOOKUP(2,1/($AH$1:INDIRECT("$AH$"&amp;ROW($AH165)-1)&lt;&gt;""),ROW($AH$1:INDIRECT("$AH$"&amp;ROW($AH165)-1)))),'EV and Base'!$A$1:$N$671,8,FALSE))))</f>
        <v>35</v>
      </c>
      <c r="AI165" s="29" cm="1">
        <f t="array" aca="1" ref="AI165" ca="1">IF(NOT(ISNUMBER(INDEX($A:$A,LOOKUP(2,1/($A$1:INDIRECT("$A$"&amp;ROW($A165))&lt;&gt;""),ROW($A$1:INDIRECT("$A$"&amp;ROW($A165)))),1))),"",
ROUNDDOWN((((2*VLOOKUP($AA165,'EV and Base'!$A$1:$N$671,9,FALSE))+31+ROUNDDOWN($AC165/4,0))*$AB165)/100,0)+$AB165+10)</f>
        <v>106</v>
      </c>
      <c r="AJ165" s="21" cm="1">
        <f t="array" aca="1" ref="AJ165" ca="1">IF(NOT(ISNUMBER(INDEX($A:$A, LOOKUP(2, 1 / ($A$1:INDIRECT("$A$"&amp;ROW($A165)) &lt;&gt; ""),ROW($A$1:INDIRECT("$A$"&amp;ROW($A165)))), 1))), "",
ROUNDDOWN((ROUNDDOWN((((2*VLOOKUP($AA165, 'EV and Base'!$A$1:$N$671, 10, FALSE))+31+ROUNDDOWN($AD165/4, 0))*$AB165)/100, 0)+5)*1.1, 0))</f>
        <v>90</v>
      </c>
      <c r="AK165" s="21" t="str" cm="1">
        <f t="array" aca="1" ref="AK165" ca="1">IF(NOT(ISNUMBER(INDEX($A:$A, LOOKUP(2, 1 / ($A$1:INDIRECT("$A$"&amp;ROW($A165)) &lt;&gt; ""),ROW($A$1:INDIRECT("$A$"&amp;ROW($A165)))), 1))), "",
ROUNDDOWN((ROUNDDOWN((((2*VLOOKUP($AA165, 'EV and Base'!$A$1:$N$671, 11, FALSE))+30+ROUNDDOWN($AE165/4, 0))*$AB165)/100, 0)+5), 0)
&amp;"-"&amp;
ROUNDDOWN((ROUNDDOWN((((2*VLOOKUP($AA165, 'EV and Base'!$A$1:$N$671, 11, FALSE))+31+ROUNDDOWN($AE165/4, 0))*$AB165)/100, 0)+5), 0))</f>
        <v>72-72</v>
      </c>
      <c r="AL165" s="21" t="str" cm="1">
        <f t="array" aca="1" ref="AL165" ca="1">IF(NOT(ISNUMBER(INDEX($A:$A, LOOKUP(2, 1 / ($A$1:INDIRECT("$A$"&amp;ROW($A165)) &lt;&gt; ""),ROW($A$1:INDIRECT("$A$"&amp;ROW($A165)))), 1))), "",
ROUNDDOWN((ROUNDDOWN((((2*VLOOKUP($AA165, 'EV and Base'!$A$1:$N$671, 12, FALSE))+0+ROUNDDOWN($AF165/4, 0))*$AB165)/100, 0)+5)*0.9, 0)
&amp;"-"&amp;
ROUNDDOWN((ROUNDDOWN((((2*VLOOKUP($AA165, 'EV and Base'!$A$1:$N$671, 12, FALSE))+31+ROUNDDOWN($AF165/4, 0))*$AB165)/100, 0)+5)*0.9, 0))</f>
        <v>30-39</v>
      </c>
      <c r="AM165" s="21" t="str" cm="1">
        <f t="array" aca="1" ref="AM165" ca="1">IF(NOT(ISNUMBER(INDEX($A:$A, LOOKUP(2, 1 / ($A$1:INDIRECT("$A$"&amp;ROW($A165)) &lt;&gt; ""),ROW($A$1:INDIRECT("$A$"&amp;ROW($A165)))), 1))), "",
ROUNDDOWN((ROUNDDOWN((((2*VLOOKUP($AA165, 'EV and Base'!$A$1:$N$671, 13, FALSE))+30+ROUNDDOWN($AG165/4, 0))*$AB165)/100, 0)+5), 0)
&amp;"-"&amp;
ROUNDDOWN((ROUNDDOWN((((2*VLOOKUP($AA165, 'EV and Base'!$A$1:$N$671, 13, FALSE))+31+ROUNDDOWN($AG165/4, 0))*$AB165)/100, 0)+5), 0))</f>
        <v>72-72</v>
      </c>
      <c r="AN165" s="25" cm="1">
        <f t="array" aca="1" ref="AN165" ca="1">IF(NOT(ISNUMBER(INDEX($A:$A, LOOKUP(2, 1 / ($A$1:INDIRECT("$A$"&amp;ROW($A165)) &lt;&gt; ""),ROW($A$1:INDIRECT("$A$"&amp;ROW($A165)))), 1))), "",
ROUNDDOWN((ROUNDDOWN((((2*VLOOKUP($AA165, 'EV and Base'!$A$1:$N$671, 14, FALSE))+31+ROUNDDOWN($AH165/4, 0))*$AB165)/100, 0)+5), 0))</f>
        <v>68</v>
      </c>
      <c r="AO165" s="23" cm="1">
        <f t="array" aca="1" ref="AO165" ca="1">IF(NOT(ISNUMBER(INDEX($A:$A, LOOKUP(2, 1 / ($A$1:INDIRECT("$A$"&amp;ROW($A165)) &lt;&gt; ""),ROW($A$1:INDIRECT("$A$"&amp;ROW($A165)))), 1))), "",
ROUNDDOWN((((2*VLOOKUP($AA165, 'EV and Base'!$A$1:$N$671, 9, FALSE))+31+ROUNDDOWN($AC165/4, 0))*$AB165)/100, 0)+$AB165+10)</f>
        <v>106</v>
      </c>
      <c r="AP165" s="2" cm="1">
        <f t="array" aca="1" ref="AP165" ca="1">IF(NOT(ISNUMBER(INDEX($A:$A, LOOKUP(2, 1 / ($A$1:INDIRECT("$A$"&amp;ROW($A165)) &lt;&gt; ""),ROW($A$1:INDIRECT("$A$"&amp;ROW($A165)))), 1))), "",
ROUNDDOWN((ROUNDDOWN((((2*VLOOKUP($AA165, 'EV and Base'!$A$1:$N$671, 10, FALSE))+31+ROUNDDOWN($AD165/4, 0))*$AB165)/100, 0)+5)*1.1, 0))</f>
        <v>90</v>
      </c>
      <c r="AQ165" s="2" cm="1">
        <f t="array" aca="1" ref="AQ165" ca="1">IF(NOT(ISNUMBER(INDEX($A:$A, LOOKUP(2, 1 / ($A$1:INDIRECT("$A$"&amp;ROW($A165)) &lt;&gt; ""),ROW($A$1:INDIRECT("$A$"&amp;ROW($A165)))), 1))), "",
ROUNDDOWN((ROUNDDOWN((((2*VLOOKUP($AA165, 'EV and Base'!$A$1:$N$671, 11, FALSE))+$AV$2+ROUNDDOWN($AE165/4, 0))*$AB165)/100, 0)+5), 0))</f>
        <v>72</v>
      </c>
      <c r="AR165" s="22" cm="1">
        <f t="array" aca="1" ref="AR165" ca="1">IF(NOT(ISNUMBER(INDEX($A:$A, LOOKUP(2, 1 / ($A$1:INDIRECT("$A$"&amp;ROW($A165)) &lt;&gt; ""),ROW($A$1:INDIRECT("$A$"&amp;ROW($A165)))), 1))), "",
ROUNDDOWN((ROUNDDOWN((((2*VLOOKUP($AA165, 'EV and Base'!$A$1:$N$671, 12, FALSE))+$AW$2+ROUNDDOWN($AF165/4, 0))*$AB165)/100, 0)+5)*0.9, 0))</f>
        <v>35</v>
      </c>
      <c r="AS165" s="2" cm="1">
        <f t="array" aca="1" ref="AS165" ca="1">IF(NOT(ISNUMBER(INDEX($A:$A, LOOKUP(2, 1 / ($A$1:INDIRECT("$A$"&amp;ROW($A165)) &lt;&gt; ""),ROW($A$1:INDIRECT("$A$"&amp;ROW($A165)))), 1))), "",
ROUNDDOWN((ROUNDDOWN((((2*VLOOKUP($AA165, 'EV and Base'!$A$1:$N$671, 13, FALSE))+$AX$2+ROUNDDOWN($AG165/4, 0))*$AB165)/100, 0)+5), 0))</f>
        <v>72</v>
      </c>
      <c r="AT165" s="24" cm="1">
        <f t="array" aca="1" ref="AT165" ca="1">IF(NOT(ISNUMBER(INDEX($A:$A, LOOKUP(2, 1 / ($A$1:INDIRECT("$A$"&amp;ROW($A165)) &lt;&gt; ""),ROW($A$1:INDIRECT("$A$"&amp;ROW($A165)))), 1))), "",
ROUNDDOWN((ROUNDDOWN((((2*VLOOKUP($AA165, 'EV and Base'!$A$1:$N$671, 14, FALSE))+31+ROUNDDOWN($AH165/4, 0))*$AB165)/100, 0)+5), 0))</f>
        <v>68</v>
      </c>
      <c r="AU165" s="28">
        <v>197</v>
      </c>
      <c r="AY165" cm="1">
        <f t="array" aca="1" ref="AY165" ca="1">IF(NOT(ISNUMBER(INDEX($A:$A,LOOKUP(2,1/($A$1:INDIRECT("$A$"&amp;ROW($A165))&lt;&gt;""),ROW($A$1:INDIRECT("$A$"&amp;ROW($A165)))),1))),"",
INDEX($AY:$AY,LOOKUP(2,1/($AY$1:INDIRECT("$AY$"&amp;ROW($AY165)-1)&lt;&gt;""),ROW($AY$1:INDIRECT("$AY$"&amp;ROW($AY165)-1))),1)+$BL165)</f>
        <v>29092</v>
      </c>
      <c r="AZ165" s="3" cm="1">
        <f t="array" aca="1" ref="AZ165" ca="1">IF(NOT(ISNUMBER(INDEX($A:$A, LOOKUP(2, 1 / ($A$1:INDIRECT("$A$"&amp;ROW($A165)) &lt;&gt; ""),ROW($A$1:INDIRECT("$A$"&amp;ROW($A165)))), 1))), "",
VLOOKUP(INDIRECT("$G$"&amp;LOOKUP(2, 1 / ($AY$1:INDIRECT("$AY$"&amp;ROW($AY165)-1) &lt;&gt; ""),ROW($AY$1:INDIRECT("$AY$"&amp;ROW($AY165)-1)))),'EV and Base'!A160:N830,2,FALSE))</f>
        <v>130</v>
      </c>
      <c r="BA165" s="3" cm="1">
        <f t="array" aca="1" ref="BA165" ca="1">IF(NOT(ISNUMBER(INDEX($A:$A, LOOKUP(2, 1 / ($A$1:INDIRECT("$A$"&amp;ROW($A165)) &lt;&gt; ""),ROW($A$1:INDIRECT("$A$"&amp;ROW($A165)))), 1))), "",
INDIRECT("$I$"&amp;LOOKUP(2, 1 / ($AY$1:INDIRECT("$AY$"&amp;ROW($AY165)-1) &lt;&gt; ""),ROW($AY$1:INDIRECT("$AY$"&amp;ROW($AY165)-1)))))</f>
        <v>26</v>
      </c>
      <c r="BB165" s="1" cm="1">
        <f t="array" aca="1" ref="BB165" ca="1">IF(NOT(ISNUMBER(INDEX($A:$A, LOOKUP(2, 1 / ($A$1:INDIRECT("$A$"&amp;ROW($A165)) &lt;&gt; ""),ROW($A$1:INDIRECT("$A$"&amp;ROW($A165)))), 1))), "",
INDIRECT("$AB$"&amp;LOOKUP(2, 1 / ($AY$1:INDIRECT("$AY$"&amp;ROW($AY165)-1) &lt;&gt; ""),ROW($AY$1:INDIRECT("$AY$"&amp;ROW($AY165)-1)))))</f>
        <v>32</v>
      </c>
      <c r="BC165" s="3" cm="1">
        <f t="array" aca="1" ref="BC165" ca="1">IF(NOT(ISNUMBER(INDEX($A:$A,LOOKUP(2,1/($A$1:INDIRECT("$A$"&amp;ROW($A165))&lt;&gt;""),ROW($A$1:INDIRECT("$A$"&amp;ROW($A165)))),1))),"",
$BA165+$BA165+10)</f>
        <v>62</v>
      </c>
      <c r="BD165" s="3" cm="1">
        <f t="array" aca="1" ref="BD165" ca="1">IF(NOT(ISNUMBER(INDEX($A:$A,LOOKUP(2,1/($A$1:INDIRECT("$A$"&amp;ROW($A165))&lt;&gt;""),ROW($A$1:INDIRECT("$A$"&amp;ROW($A165)))),1))),"",
$BA165+$BB165+10)</f>
        <v>68</v>
      </c>
      <c r="BE165" s="3" cm="1">
        <f t="array" aca="1" ref="BE165" ca="1">IF(NOT(ISNUMBER(INDEX($A:$A,LOOKUP(2,1/($A$1:INDIRECT("$A$"&amp;ROW($A165))&lt;&gt;""),ROW($A$1:INDIRECT("$A$"&amp;ROW($A165)))),1))),"",
$BC165*$BC165)</f>
        <v>3844</v>
      </c>
      <c r="BF165" s="3" cm="1">
        <f t="array" aca="1" ref="BF165" ca="1">IF(NOT(ISNUMBER(INDEX($A:$A,LOOKUP(2,1/($A$1:INDIRECT("$A$"&amp;ROW($A165))&lt;&gt;""),ROW($A$1:INDIRECT("$A$"&amp;ROW($A165)))),1))),"",
$BD165*$BD165)</f>
        <v>4624</v>
      </c>
      <c r="BG165" s="3" cm="1">
        <f t="array" aca="1" ref="BG165" ca="1">IF(NOT(ISNUMBER(INDEX($A:$A,LOOKUP(2,1/($A$1:INDIRECT("$A$"&amp;ROW($A165))&lt;&gt;""),ROW($A$1:INDIRECT("$A$"&amp;ROW($A165)))),1))),"",
_xlfn.FLOOR.MATH(1.5*_xlfn.FLOOR.MATH($AZ165*BA165/5)))</f>
        <v>1014</v>
      </c>
      <c r="BH165" s="3" cm="1">
        <f t="array" aca="1" ref="BH165" ca="1">IF(NOT(ISNUMBER(INDEX($A:$A, LOOKUP(2, 1 / ($A$1:INDIRECT("$A$"&amp;ROW($A165)) &lt;&gt; ""),ROW($A$1:INDIRECT("$A$"&amp;ROW($A165)))), 1))), "",
_xlfn.FLOOR.MATH($BG165/IF(OR(INDIRECT("$C$"&amp;LOOKUP(2, 1 / ($AY$1:INDIRECT("$AY$"&amp;ROW($AY165)-1) &lt;&gt; ""),ROW($AY$1:INDIRECT("$AY$"&amp;ROW($AY165)-1))))="Multi",
INDIRECT("$C$"&amp;LOOKUP(2, 1 / ($AY$1:INDIRECT("$AY$"&amp;ROW($AY165)-1) &lt;&gt; ""),ROW($AY$1:INDIRECT("$AY$"&amp;ROW($AY165)-1))))="Double"),2,1)))</f>
        <v>507</v>
      </c>
      <c r="BI165" s="3" cm="1">
        <f t="array" aca="1" ref="BI165" ca="1">IF(NOT(ISNUMBER(INDEX($A:$A,LOOKUP(2,1/($A$1:INDIRECT("$A$"&amp;ROW($A165))&lt;&gt;""),ROW($A$1:INDIRECT("$A$"&amp;ROW($A165)))),1))),"",
VLOOKUP($BC165,GameFreakSQRT!$A$1:$B$200,2,FALSE))</f>
        <v>32252</v>
      </c>
      <c r="BJ165" s="3" cm="1">
        <f t="array" aca="1" ref="BJ165" ca="1">IF(NOT(ISNUMBER(INDEX($A:$A,LOOKUP(2,1/($A$1:INDIRECT("$A$"&amp;ROW($A165))&lt;&gt;""),ROW($A$1:INDIRECT("$A$"&amp;ROW($A165)))),1))),"",
VLOOKUP($BD165,GameFreakSQRT!$A$1:$B$200,2,FALSE))</f>
        <v>33776</v>
      </c>
      <c r="BK165" s="3" cm="1">
        <f t="array" aca="1" ref="BK165" ca="1">IF(NOT(ISNUMBER(INDEX($A:$A,LOOKUP(2,1/($A$1:INDIRECT("$A$"&amp;ROW($A165))&lt;&gt;""),ROW($A$1:INDIRECT("$A$"&amp;ROW($A165)))),1))),"",
_xlfn.FLOOR.MATH((($BI165*$BE165)*$BH165)/($BJ165*$BF165))+1)</f>
        <v>403</v>
      </c>
      <c r="BL165" s="3" cm="1">
        <f t="array" aca="1" ref="BL165" ca="1">IF(NOT(ISNUMBER(INDEX($A:$A,LOOKUP(2,1/($A$1:INDIRECT("$A$"&amp;ROW($A165))&lt;&gt;""),ROW($A$1:INDIRECT("$A$"&amp;ROW($A165)))),1))),"",
_xlfn.FLOOR.MATH($BK165*IF(NOT(INDIRECT("$Z$"&amp;LOOKUP(2, 1 / ($AY$1:INDIRECT("$AY$"&amp;ROW($AY165)-1) &lt;&gt; ""),ROW($AY$1:INDIRECT("$AY$"&amp;ROW($AY165)-1))))=""),1.5,1)))</f>
        <v>403</v>
      </c>
      <c r="BM165" s="3" cm="1">
        <f t="array" aca="1" ref="BM165" ca="1">IF(NOT(ISNUMBER(INDEX($A:$A, LOOKUP(2, 1 / ($A$1:INDIRECT("$A$"&amp;ROW($A165)) &lt;&gt; ""),ROW($A$1:INDIRECT("$A$"&amp;ROW($A165)))), 1))), "",
INDIRECT("$Y$"&amp;LOOKUP(2, 1 / ($AY$1:INDIRECT("$AY$"&amp;ROW($AY165)-1) &lt;&gt; ""),ROW($AY$1:INDIRECT("$AY$"&amp;ROW($AY165)-1)))))</f>
        <v>403</v>
      </c>
      <c r="BN165" s="3" t="b">
        <f t="shared" ca="1" si="16"/>
        <v>1</v>
      </c>
      <c r="CT165" s="3" cm="1">
        <f t="array" aca="1" ref="CT165" ca="1">IF(NOT(ISNUMBER(INDEX($A:$A, LOOKUP(2, 1 / ($A$1:INDIRECT("$A$"&amp;ROW($A165)) &lt;&gt; ""),ROW($A$1:INDIRECT("$A$"&amp;ROW($A165)))), 1))), "",
$AY165-INDEX($AY:$AY, LOOKUP(2, 1 / ($AY$1:INDIRECT("$AV$"&amp;ROW($AY165)-1) &lt;&gt; ""),ROW($AY$1:INDIRECT("$AV$"&amp;ROW($AY165)-1))), 1))</f>
        <v>29092</v>
      </c>
      <c r="CU165" s="3" cm="1">
        <f t="array" aca="1" ref="CU165" ca="1">IF(NOT(ISNUMBER(INDEX($A:$A, LOOKUP(2, 1 / ($A$1:INDIRECT("$A$"&amp;ROW($A165)) &lt;&gt; ""),ROW($A$1:INDIRECT("$A$"&amp;ROW($A165)))), 1))), "",
INDEX($Y:$Y, LOOKUP(2, 1 / ($Y$1:INDIRECT("$Y$"&amp;ROW($Y165)-1) &lt;&gt; ""),ROW($Y$1:INDIRECT("$Y$"&amp;ROW($Y165)-1))), 1))</f>
        <v>403</v>
      </c>
      <c r="CV165" s="1">
        <f ca="1">IFERROR(VLOOKUP($AY165, 'Medium-Slow'!$A$1:$B$101, 2, TRUE),"")</f>
        <v>32</v>
      </c>
    </row>
    <row r="166" spans="1:100" x14ac:dyDescent="0.45">
      <c r="A166" s="69" t="s">
        <v>75</v>
      </c>
      <c r="B166" s="69" t="s">
        <v>362</v>
      </c>
      <c r="C166" s="69" t="s">
        <v>46</v>
      </c>
      <c r="D166" s="69" t="s">
        <v>356</v>
      </c>
      <c r="E166" s="69" t="s">
        <v>48</v>
      </c>
      <c r="F166" s="56">
        <v>1</v>
      </c>
      <c r="G166" s="2" t="s">
        <v>105</v>
      </c>
      <c r="H166" s="2" t="s">
        <v>50</v>
      </c>
      <c r="I166" s="2">
        <v>21</v>
      </c>
      <c r="J166" s="2" t="s">
        <v>87</v>
      </c>
      <c r="K166" s="2" t="s">
        <v>107</v>
      </c>
      <c r="L166" s="2" t="s">
        <v>53</v>
      </c>
      <c r="M166" s="2" t="s">
        <v>108</v>
      </c>
      <c r="N166" s="2" t="s">
        <v>135</v>
      </c>
      <c r="O166" s="2" t="s">
        <v>125</v>
      </c>
      <c r="P166" s="2" t="s">
        <v>74</v>
      </c>
      <c r="Q166" s="2">
        <v>0</v>
      </c>
      <c r="R166" s="2">
        <f>_xlfn.FLOOR.MATH((((2*VLOOKUP(G166, 'EV and Base'!$A$1:$N$671, 9, FALSE))+$Q166)*$I166)/100)+$I166+10</f>
        <v>52</v>
      </c>
      <c r="S166" s="2">
        <f>_xlfn.FLOOR.MATH((_xlfn.FLOOR.MATH((((2*VLOOKUP($G166, 'EV and Base'!$A$1:$N$671, 10, FALSE))+$Q166)*$I166)/100)+5)*
IF(OR($J166="Lonely", $J166="Brave", $J166="Adamant", $J166="Naughty"), 1.1,
IF(OR($J166="Bold", $J166="Timid", $J166="Modest", $J166="Calm"), 0.9, 1)))</f>
        <v>27</v>
      </c>
      <c r="T166" s="2">
        <f>_xlfn.FLOOR.MATH((_xlfn.FLOOR.MATH((((2*VLOOKUP($G166, 'EV and Base'!$A$1:$N$671, 11, FALSE))+$Q166)*$I166)/100)+5)*
IF(OR($J166="Bold", $J166="Relaxed", $J166="Impish", $J166="Lax"), 1.1,
IF(OR($J166="Lonely", $J166="Hasty", $J166="Mild", $J166="Gentle"), 0.9, 1)))</f>
        <v>25</v>
      </c>
      <c r="U166" s="2">
        <f>_xlfn.FLOOR.MATH((_xlfn.FLOOR.MATH((((2*VLOOKUP($G166, 'EV and Base'!$A$1:$N$671, 12, FALSE))+$Q166)*$I166)/100)+5)*
IF(OR($J166="Modest", $J166="Mild", $J166="Quiet", $J166="Rash"), 1.1,
IF(OR($J166="Adamant", $J166="Impish", $J166="Jolly", $J166="Careful"), 0.9, 1)))</f>
        <v>27</v>
      </c>
      <c r="V166" s="2">
        <f>_xlfn.FLOOR.MATH((_xlfn.FLOOR.MATH((((2*VLOOKUP($G166, 'EV and Base'!$A$1:$N$671, 13, FALSE))+$Q166)*$I166)/100)+5)*
IF(OR($J166="Calm", $J166="Gentle", $J166="Sassy", $J166="Careful"), 1.1,
IF(OR($J166="Naughty", $J166="Lax", $J166="Naive", $J166="Rash"), 0.9, 1)))</f>
        <v>27</v>
      </c>
      <c r="W166" s="2">
        <f>_xlfn.FLOOR.MATH((_xlfn.FLOOR.MATH((((2*VLOOKUP($G166, 'EV and Base'!$A$1:$N$671, 14, FALSE))+$Q166)*$I166)/100)+5)*
IF(OR($J166="Timid", $J166="Hasty", $J166="Jolly", $J166="Naive"), 1.1,
IF(OR($J166="Brave", $J166="Relaxed", $J166="Quiet", $J166="Sassy"), 0.9, 1)))</f>
        <v>27</v>
      </c>
      <c r="X166" s="69">
        <v>840</v>
      </c>
      <c r="AA166" s="23" t="str" cm="1">
        <f t="array" aca="1" ref="AA166" ca="1">IF(NOT(ISNUMBER(INDEX($A:$A,LOOKUP(2,1/($A$1:INDIRECT("$A$"&amp;ROW($A166))&lt;&gt;""),ROW($A$1:INDIRECT("$A$"&amp;ROW($A166)))),1))),"",
IF(NOT(ISNUMBER($A166)),$AA165,
IF($AB166&lt;16,"Lillipup",
IF($AB166&lt;32,"Herdier",
"Stoutland"))))</f>
        <v/>
      </c>
      <c r="AB166" s="25" t="str" cm="1">
        <f t="array" aca="1" ref="AB166" ca="1">IF(NOT(ISNUMBER(INDEX($A:$A, LOOKUP(2, 1 / ($A$1:INDIRECT("$A$"&amp;ROW($A166)) &lt;&gt; ""),ROW($A$1:INDIRECT("$A$"&amp;ROW($A166)))), 1))), "",
VLOOKUP($AY166,'Medium-Slow'!$A$1:$B$101,2,TRUE))</f>
        <v/>
      </c>
      <c r="AC166" s="23" t="str" cm="1">
        <f t="array" aca="1" ref="AC166" ca="1">IF(NOT(ISNUMBER(INDEX($A:$A, LOOKUP(2, 1 / ($A$1:INDIRECT("$A$"&amp;ROW($A166)) &lt;&gt; ""),ROW($A$1:INDIRECT("$A$"&amp;ROW($A166)))), 1))), "",
INDEX($AC:$AC, LOOKUP(2, 1 / ($AC$1:INDIRECT("$AC$"&amp;ROW($AC166)-1) &lt;&gt; ""),ROW($AC$1:INDIRECT("$AC$"&amp;ROW($AC166)-1))), 1)+
IF(INDEX($AC:$AC, LOOKUP(2, 1 / ($AC$1:INDIRECT("$AC$"&amp;ROW($AC166)-1) &lt;&gt; ""),ROW($AC$1:INDIRECT("$AC$"&amp;ROW($AC166)-1))), 1)+
INDEX($AD:$AD, LOOKUP(2, 1 / ($AD$1:INDIRECT("$AD$"&amp;ROW($AD166)-1) &lt;&gt; ""),ROW($AD$1:INDIRECT("$AD$"&amp;ROW($AD166)-1))), 1)+
INDEX($AE:$AE, LOOKUP(2, 1 / ($AE$1:INDIRECT("$AE$"&amp;ROW($AE166)-1) &lt;&gt; ""),ROW($AE$1:INDIRECT("$AE$"&amp;ROW($AD166)-1))), 1)+
INDEX($AE:$AF, LOOKUP(2, 1 / ($AF$1:INDIRECT("$AF$"&amp;ROW($AF166)-1) &lt;&gt; ""),ROW($AF$1:INDIRECT("$AF$"&amp;ROW($AD166)-1))), 1)+
INDEX($AG:$AG, LOOKUP(2, 1 / ($AG$1:INDIRECT("$AG$"&amp;ROW($AG166)-1) &lt;&gt; ""),ROW($AG$1:INDIRECT("$AG$"&amp;ROW($AD166)-1))), 1)+
INDEX($AH:$AH, LOOKUP(2, 1 / ($AH$1:INDIRECT("$AH$"&amp;ROW($AH166)-1) &lt;&gt; ""),ROW($AH$1:INDIRECT("$AH$"&amp;ROW($AD166)-1))), 1)&gt;=510,0,
IF(INDEX($AC:$AC, LOOKUP(2, 1 / ($AC$1:INDIRECT("$AC$"&amp;ROW($AC166)-1) &lt;&gt; ""),ROW($AC$1:INDIRECT("$AC$"&amp;ROW($AC166)-1))), 1)&gt;=255,0,
VLOOKUP(INDIRECT("$G$"&amp;LOOKUP(2, 1 / ($AC$1:INDIRECT("$AC$"&amp;ROW($AC166)-1) &lt;&gt; ""),ROW($AC$1:INDIRECT("$AC$"&amp;ROW($AC166)-1)))), 'EV and Base'!$A$1:$N$671, 3, FALSE))))</f>
        <v/>
      </c>
      <c r="AD166" s="2" t="str" cm="1">
        <f t="array" aca="1" ref="AD166" ca="1">IF(NOT(ISNUMBER(INDEX($A:$A, LOOKUP(2, 1 / ($A$1:INDIRECT("$A$"&amp;ROW($A166)) &lt;&gt; ""),ROW($A$1:INDIRECT("$A$"&amp;ROW($A166)))), 1))), "",
INDEX($AD:$AD, LOOKUP(2, 1 / ($AD$1:INDIRECT("$AD$"&amp;ROW($AD166)-1) &lt;&gt; ""),ROW($AD$1:INDIRECT("$AD$"&amp;ROW($AD166)-1))), 1)+
IF(INDEX($AC:$AC, LOOKUP(2, 1 / ($AC$1:INDIRECT("$AC$"&amp;ROW($AC166)-1) &lt;&gt; ""),ROW($AC$1:INDIRECT("$AC$"&amp;ROW($AC166)-1))), 1)+
INDEX($AD:$AD, LOOKUP(2, 1 / ($AD$1:INDIRECT("$AD$"&amp;ROW($AD166)-1) &lt;&gt; ""),ROW($AD$1:INDIRECT("$AD$"&amp;ROW($AD166)-1))), 1)+
INDEX($AE:$AE, LOOKUP(2, 1 / ($AE$1:INDIRECT("$AE$"&amp;ROW($AE166)-1) &lt;&gt; ""),ROW($AE$1:INDIRECT("$AE$"&amp;ROW($AD166)-1))), 1)+
INDEX($AE:$AF, LOOKUP(2, 1 / ($AF$1:INDIRECT("$AF$"&amp;ROW($AF166)-1) &lt;&gt; ""),ROW($AF$1:INDIRECT("$AF$"&amp;ROW($AD166)-1))), 1)+
INDEX($AG:$AG, LOOKUP(2, 1 / ($AG$1:INDIRECT("$AG$"&amp;ROW($AG166)-1) &lt;&gt; ""),ROW($AG$1:INDIRECT("$AG$"&amp;ROW($AD166)-1))), 1)+
INDEX($AH:$AH, LOOKUP(2, 1 / ($AH$1:INDIRECT("$AH$"&amp;ROW($AH166)-1) &lt;&gt; ""),ROW($AH$1:INDIRECT("$AH$"&amp;ROW($AD166)-1))), 1)&gt;=510,0,
IF(INDEX($AD:$AD, LOOKUP(2, 1 / ($AD$1:INDIRECT("$AD$"&amp;ROW($AD166)-1) &lt;&gt; ""),ROW($AD$1:INDIRECT("$AD$"&amp;ROW($AD166)-1))), 1)&gt;=255,0,
VLOOKUP(INDIRECT("$G$"&amp;LOOKUP(2, 1 / ($AD$1:INDIRECT("$AD$"&amp;ROW($AD166)-1) &lt;&gt; ""),ROW($AD$1:INDIRECT("$AD$"&amp;ROW($AD166)-1)))), 'EV and Base'!$A$1:$N$671, 4, FALSE))))</f>
        <v/>
      </c>
      <c r="AE166" s="2" t="str" cm="1">
        <f t="array" aca="1" ref="AE166" ca="1">IF(NOT(ISNUMBER(INDEX($A:$A,LOOKUP(2,1/($A$1:INDIRECT("$A$"&amp;ROW($A166))&lt;&gt;""),ROW($A$1:INDIRECT("$A$"&amp;ROW($A166)))),1))),"",
INDEX($AE:$AE,LOOKUP(2,1/($AE$1:INDIRECT("$AE$"&amp;ROW($AE166)-1)&lt;&gt;""),ROW($AE$1:INDIRECT("$AE$"&amp;ROW($AE166)-1))),1)+
IF(INDEX($AC:$AC,LOOKUP(2,1/($AC$1:INDIRECT("$AC$"&amp;ROW($AC166)-1)&lt;&gt;""),ROW($AC$1:INDIRECT("$AC$"&amp;ROW($AC166)-1))),1)+
INDEX($AD:$AD,LOOKUP(2,1/($AD$1:INDIRECT("$AD$"&amp;ROW($AD166)-1)&lt;&gt;""),ROW($AD$1:INDIRECT("$AD$"&amp;ROW($AD166)-1))),1)+
INDEX($AE:$AE,LOOKUP(2,1/($AE$1:INDIRECT("$AE$"&amp;ROW($AE166)-1)&lt;&gt;""),ROW($AE$1:INDIRECT("$AE$"&amp;ROW($AD166)-1))),1)+
INDEX($AE:$AF,LOOKUP(2,1/($AF$1:INDIRECT("$AF$"&amp;ROW($AF166)-1)&lt;&gt;""),ROW($AF$1:INDIRECT("$AF$"&amp;ROW($AD166)-1))),1)+
INDEX($AG:$AG,LOOKUP(2,1/($AG$1:INDIRECT("$AG$"&amp;ROW($AG166)-1)&lt;&gt;""),ROW($AG$1:INDIRECT("$AG$"&amp;ROW($AD166)-1))),1)+
INDEX($AH:$AH,LOOKUP(2,1/($AH$1:INDIRECT("$AH$"&amp;ROW($AH166)-1)&lt;&gt;""),ROW($AH$1:INDIRECT("$AH$"&amp;ROW($AD166)-1))),1)&gt;=510,0,
IF(INDEX($AE:$AE,LOOKUP(2,1/($AE$1:INDIRECT("$AE$"&amp;ROW($AE166)-1)&lt;&gt;""),ROW($AE$1:INDIRECT("$AE$"&amp;ROW($AE166)-1))),1)&gt;=255,0,
VLOOKUP(INDIRECT("$G$"&amp;LOOKUP(2,1/($AE$1:INDIRECT("$AE$"&amp;ROW($AE166)-1)&lt;&gt;""),ROW($AE$1:INDIRECT("$AE$"&amp;ROW($AE166)-1)))),'EV and Base'!$A$1:$N$671,5,FALSE))))</f>
        <v/>
      </c>
      <c r="AF166" s="2" t="str" cm="1">
        <f t="array" aca="1" ref="AF166" ca="1">IF(NOT(ISNUMBER(INDEX($A:$A, LOOKUP(2, 1 / ($A$1:INDIRECT("$A$"&amp;ROW($A166)) &lt;&gt; ""),ROW($A$1:INDIRECT("$A$"&amp;ROW($A166)))), 1))), "",
INDEX($AF:$AF, LOOKUP(2, 1 / ($AF$1:INDIRECT("$AF$"&amp;ROW($AF166)-1) &lt;&gt; ""),ROW($AF$1:INDIRECT("$AF$"&amp;ROW($AF166)-1))), 1)+
IF(INDEX($AC:$AC, LOOKUP(2, 1 / ($AC$1:INDIRECT("$AC$"&amp;ROW($AC166)-1) &lt;&gt; ""),ROW($AC$1:INDIRECT("$AC$"&amp;ROW($AC166)-1))), 1)+
INDEX($AD:$AD, LOOKUP(2, 1 / ($AD$1:INDIRECT("$AD$"&amp;ROW($AD166)-1) &lt;&gt; ""),ROW($AD$1:INDIRECT("$AD$"&amp;ROW($AD166)-1))), 1)+
INDEX($AE:$AE, LOOKUP(2, 1 / ($AE$1:INDIRECT("$AE$"&amp;ROW($AE166)-1) &lt;&gt; ""),ROW($AE$1:INDIRECT("$AE$"&amp;ROW($AD166)-1))), 1)+
INDEX($AE:$AF, LOOKUP(2, 1 / ($AF$1:INDIRECT("$AF$"&amp;ROW($AF166)-1) &lt;&gt; ""),ROW($AF$1:INDIRECT("$AF$"&amp;ROW($AD166)-1))), 1)+
INDEX($AG:$AG, LOOKUP(2, 1 / ($AG$1:INDIRECT("$AG$"&amp;ROW($AG166)-1) &lt;&gt; ""),ROW($AG$1:INDIRECT("$AG$"&amp;ROW($AD166)-1))), 1)+
INDEX($AH:$AH, LOOKUP(2, 1 / ($AH$1:INDIRECT("$AH$"&amp;ROW($AH166)-1) &lt;&gt; ""),ROW($AH$1:INDIRECT("$AH$"&amp;ROW($AD166)-1))), 1)&gt;=510,0,
IF(INDEX($AF:$AF, LOOKUP(2, 1 / ($AF$1:INDIRECT("$AF$"&amp;ROW($AF166)-1) &lt;&gt; ""),ROW($AF$1:INDIRECT("$AF$"&amp;ROW($AF166)-1))), 1)&gt;=255,0,
VLOOKUP(INDIRECT("$G$"&amp;LOOKUP(2, 1 / ($AF$1:INDIRECT("$AF$"&amp;ROW($AF166)-1) &lt;&gt; ""),ROW($AF$1:INDIRECT("$AF$"&amp;ROW($AF166)-1)))), 'EV and Base'!$A$1:$N$671, 6, FALSE))))</f>
        <v/>
      </c>
      <c r="AG166" s="2" t="str" cm="1">
        <f t="array" aca="1" ref="AG166" ca="1">IF(NOT(ISNUMBER(INDEX($A:$A, LOOKUP(2, 1 / ($A$1:INDIRECT("$A$"&amp;ROW($A166)) &lt;&gt; ""),ROW($A$1:INDIRECT("$A$"&amp;ROW($A166)))), 1))), "",
INDEX($AG:$AG, LOOKUP(2, 1 / ($AG$1:INDIRECT("$AG$"&amp;ROW($AG166)-1) &lt;&gt; ""),ROW($AG$1:INDIRECT("$AG$"&amp;ROW($AG166)-1))), 1)+
IF(INDEX($AC:$AC, LOOKUP(2, 1 / ($AC$1:INDIRECT("$AC$"&amp;ROW($AC166)-1) &lt;&gt; ""),ROW($AC$1:INDIRECT("$AC$"&amp;ROW($AC166)-1))), 1)+
INDEX($AD:$AD, LOOKUP(2, 1 / ($AD$1:INDIRECT("$AD$"&amp;ROW($AD166)-1) &lt;&gt; ""),ROW($AD$1:INDIRECT("$AD$"&amp;ROW($AD166)-1))), 1)+
INDEX($AE:$AE, LOOKUP(2, 1 / ($AE$1:INDIRECT("$AE$"&amp;ROW($AE166)-1) &lt;&gt; ""),ROW($AE$1:INDIRECT("$AE$"&amp;ROW($AD166)-1))), 1)+
INDEX($AE:$AF, LOOKUP(2, 1 / ($AF$1:INDIRECT("$AF$"&amp;ROW($AF166)-1) &lt;&gt; ""),ROW($AF$1:INDIRECT("$AF$"&amp;ROW($AD166)-1))), 1)+
INDEX($AG:$AG, LOOKUP(2, 1 / ($AG$1:INDIRECT("$AG$"&amp;ROW($AG166)-1) &lt;&gt; ""),ROW($AG$1:INDIRECT("$AG$"&amp;ROW($AD166)-1))), 1)+
INDEX($AH:$AH, LOOKUP(2, 1 / ($AH$1:INDIRECT("$AH$"&amp;ROW($AH166)-1) &lt;&gt; ""),ROW($AH$1:INDIRECT("$AH$"&amp;ROW($AD166)-1))), 1)&gt;=510,0,
IF(INDEX($AG:$AG, LOOKUP(2, 1 / ($AG$1:INDIRECT("$AG$"&amp;ROW($AG166)-1) &lt;&gt; ""),ROW($AG$1:INDIRECT("$AG$"&amp;ROW($AG166)-1))), 1)&gt;=255,0,
VLOOKUP(INDIRECT("$G$"&amp;LOOKUP(2, 1 / ($AG$1:INDIRECT("$AG$"&amp;ROW($AG166)-1) &lt;&gt; ""),ROW($AG$1:INDIRECT("$AG$"&amp;ROW($AG166)-1)))), 'EV and Base'!$A$1:$N$671, 7, FALSE))))</f>
        <v/>
      </c>
      <c r="AH166" s="24" t="str" cm="1">
        <f t="array" aca="1" ref="AH166" ca="1">IF(NOT(ISNUMBER(INDEX($A:$A,LOOKUP(2,1/($A$1:INDIRECT("$A$"&amp;ROW($A166))&lt;&gt;""),ROW($A$1:INDIRECT("$A$"&amp;ROW($A166)))),1))),"",
INDEX($AH:$AH,LOOKUP(2,1/($AH$1:INDIRECT("$AH$"&amp;ROW($AH166)-1)&lt;&gt;""),ROW($AH$1:INDIRECT("$AH$"&amp;ROW($AH166)-1))),1)+
IF(INDEX($AC:$AC,LOOKUP(2,1/($AC$1:INDIRECT("$AC$"&amp;ROW($AC166)-1)&lt;&gt;""),ROW($AC$1:INDIRECT("$AC$"&amp;ROW($AC166)-1))),1)+
INDEX($AD:$AD,LOOKUP(2,1/($AD$1:INDIRECT("$AD$"&amp;ROW($AD166)-1)&lt;&gt;""),ROW($AD$1:INDIRECT("$AD$"&amp;ROW($AD166)-1))),1)+
INDEX($AE:$AE,LOOKUP(2,1/($AE$1:INDIRECT("$AE$"&amp;ROW($AE166)-1)&lt;&gt;""),ROW($AE$1:INDIRECT("$AE$"&amp;ROW($AD166)-1))),1)+
INDEX($AE:$AF,LOOKUP(2,1/($AF$1:INDIRECT("$AF$"&amp;ROW($AF166)-1)&lt;&gt;""),ROW($AF$1:INDIRECT("$AF$"&amp;ROW($AD166)-1))),1)+
INDEX($AG:$AG,LOOKUP(2,1/($AG$1:INDIRECT("$AG$"&amp;ROW($AG166)-1)&lt;&gt;""),ROW($AG$1:INDIRECT("$AG$"&amp;ROW($AD166)-1))),1)+
INDEX($AH:$AH,LOOKUP(2,1/($AH$1:INDIRECT("$AH$"&amp;ROW($AH166)-1)&lt;&gt;""),ROW($AH$1:INDIRECT("$AH$"&amp;ROW($AD166)-1))),1)&gt;=510,0,
IF(INDEX($AH:$AH,LOOKUP(2,1/($AH$1:INDIRECT("$AH$"&amp;ROW($AH166)-1)&lt;&gt;""),ROW($AH$1:INDIRECT("$AH$"&amp;ROW($AH166)-1))),1)&gt;=255,0,
VLOOKUP(INDIRECT("$G$"&amp;LOOKUP(2,1/($AH$1:INDIRECT("$AH$"&amp;ROW($AH166)-1)&lt;&gt;""),ROW($AH$1:INDIRECT("$AH$"&amp;ROW($AH166)-1)))),'EV and Base'!$A$1:$N$671,8,FALSE))))</f>
        <v/>
      </c>
      <c r="AI166" s="29" t="str" cm="1">
        <f t="array" aca="1" ref="AI166" ca="1">IF(NOT(ISNUMBER(INDEX($A:$A,LOOKUP(2,1/($A$1:INDIRECT("$A$"&amp;ROW($A166))&lt;&gt;""),ROW($A$1:INDIRECT("$A$"&amp;ROW($A166)))),1))),"",
ROUNDDOWN((((2*VLOOKUP($AA166,'EV and Base'!$A$1:$N$671,9,FALSE))+31+ROUNDDOWN($AC166/4,0))*$AB166)/100,0)+$AB166+10)</f>
        <v/>
      </c>
      <c r="AJ166" s="21" t="str" cm="1">
        <f t="array" aca="1" ref="AJ166" ca="1">IF(NOT(ISNUMBER(INDEX($A:$A, LOOKUP(2, 1 / ($A$1:INDIRECT("$A$"&amp;ROW($A166)) &lt;&gt; ""),ROW($A$1:INDIRECT("$A$"&amp;ROW($A166)))), 1))), "",
ROUNDDOWN((ROUNDDOWN((((2*VLOOKUP($AA166, 'EV and Base'!$A$1:$N$671, 10, FALSE))+31+ROUNDDOWN($AD166/4, 0))*$AB166)/100, 0)+5)*1.1, 0))</f>
        <v/>
      </c>
      <c r="AK166" s="21" t="str" cm="1">
        <f t="array" aca="1" ref="AK166" ca="1">IF(NOT(ISNUMBER(INDEX($A:$A, LOOKUP(2, 1 / ($A$1:INDIRECT("$A$"&amp;ROW($A166)) &lt;&gt; ""),ROW($A$1:INDIRECT("$A$"&amp;ROW($A166)))), 1))), "",
ROUNDDOWN((ROUNDDOWN((((2*VLOOKUP($AA166, 'EV and Base'!$A$1:$N$671, 11, FALSE))+30+ROUNDDOWN($AE166/4, 0))*$AB166)/100, 0)+5), 0)
&amp;"-"&amp;
ROUNDDOWN((ROUNDDOWN((((2*VLOOKUP($AA166, 'EV and Base'!$A$1:$N$671, 11, FALSE))+31+ROUNDDOWN($AE166/4, 0))*$AB166)/100, 0)+5), 0))</f>
        <v/>
      </c>
      <c r="AL166" s="21" t="str" cm="1">
        <f t="array" aca="1" ref="AL166" ca="1">IF(NOT(ISNUMBER(INDEX($A:$A, LOOKUP(2, 1 / ($A$1:INDIRECT("$A$"&amp;ROW($A166)) &lt;&gt; ""),ROW($A$1:INDIRECT("$A$"&amp;ROW($A166)))), 1))), "",
ROUNDDOWN((ROUNDDOWN((((2*VLOOKUP($AA166, 'EV and Base'!$A$1:$N$671, 12, FALSE))+0+ROUNDDOWN($AF166/4, 0))*$AB166)/100, 0)+5)*0.9, 0)
&amp;"-"&amp;
ROUNDDOWN((ROUNDDOWN((((2*VLOOKUP($AA166, 'EV and Base'!$A$1:$N$671, 12, FALSE))+31+ROUNDDOWN($AF166/4, 0))*$AB166)/100, 0)+5)*0.9, 0))</f>
        <v/>
      </c>
      <c r="AM166" s="21" t="str" cm="1">
        <f t="array" aca="1" ref="AM166" ca="1">IF(NOT(ISNUMBER(INDEX($A:$A, LOOKUP(2, 1 / ($A$1:INDIRECT("$A$"&amp;ROW($A166)) &lt;&gt; ""),ROW($A$1:INDIRECT("$A$"&amp;ROW($A166)))), 1))), "",
ROUNDDOWN((ROUNDDOWN((((2*VLOOKUP($AA166, 'EV and Base'!$A$1:$N$671, 13, FALSE))+30+ROUNDDOWN($AG166/4, 0))*$AB166)/100, 0)+5), 0)
&amp;"-"&amp;
ROUNDDOWN((ROUNDDOWN((((2*VLOOKUP($AA166, 'EV and Base'!$A$1:$N$671, 13, FALSE))+31+ROUNDDOWN($AG166/4, 0))*$AB166)/100, 0)+5), 0))</f>
        <v/>
      </c>
      <c r="AN166" s="25" t="str" cm="1">
        <f t="array" aca="1" ref="AN166" ca="1">IF(NOT(ISNUMBER(INDEX($A:$A, LOOKUP(2, 1 / ($A$1:INDIRECT("$A$"&amp;ROW($A166)) &lt;&gt; ""),ROW($A$1:INDIRECT("$A$"&amp;ROW($A166)))), 1))), "",
ROUNDDOWN((ROUNDDOWN((((2*VLOOKUP($AA166, 'EV and Base'!$A$1:$N$671, 14, FALSE))+31+ROUNDDOWN($AH166/4, 0))*$AB166)/100, 0)+5), 0))</f>
        <v/>
      </c>
      <c r="AO166" s="23" t="str" cm="1">
        <f t="array" aca="1" ref="AO166" ca="1">IF(NOT(ISNUMBER(INDEX($A:$A, LOOKUP(2, 1 / ($A$1:INDIRECT("$A$"&amp;ROW($A166)) &lt;&gt; ""),ROW($A$1:INDIRECT("$A$"&amp;ROW($A166)))), 1))), "",
ROUNDDOWN((((2*VLOOKUP($AA166, 'EV and Base'!$A$1:$N$671, 9, FALSE))+31+ROUNDDOWN($AC166/4, 0))*$AB166)/100, 0)+$AB166+10)</f>
        <v/>
      </c>
      <c r="AP166" s="2" t="str" cm="1">
        <f t="array" aca="1" ref="AP166" ca="1">IF(NOT(ISNUMBER(INDEX($A:$A, LOOKUP(2, 1 / ($A$1:INDIRECT("$A$"&amp;ROW($A166)) &lt;&gt; ""),ROW($A$1:INDIRECT("$A$"&amp;ROW($A166)))), 1))), "",
ROUNDDOWN((ROUNDDOWN((((2*VLOOKUP($AA166, 'EV and Base'!$A$1:$N$671, 10, FALSE))+31+ROUNDDOWN($AD166/4, 0))*$AB166)/100, 0)+5)*1.1, 0))</f>
        <v/>
      </c>
      <c r="AQ166" s="2" t="str" cm="1">
        <f t="array" aca="1" ref="AQ166" ca="1">IF(NOT(ISNUMBER(INDEX($A:$A, LOOKUP(2, 1 / ($A$1:INDIRECT("$A$"&amp;ROW($A166)) &lt;&gt; ""),ROW($A$1:INDIRECT("$A$"&amp;ROW($A166)))), 1))), "",
ROUNDDOWN((ROUNDDOWN((((2*VLOOKUP($AA166, 'EV and Base'!$A$1:$N$671, 11, FALSE))+$AV$2+ROUNDDOWN($AE166/4, 0))*$AB166)/100, 0)+5), 0))</f>
        <v/>
      </c>
      <c r="AR166" s="22" t="str" cm="1">
        <f t="array" aca="1" ref="AR166" ca="1">IF(NOT(ISNUMBER(INDEX($A:$A, LOOKUP(2, 1 / ($A$1:INDIRECT("$A$"&amp;ROW($A166)) &lt;&gt; ""),ROW($A$1:INDIRECT("$A$"&amp;ROW($A166)))), 1))), "",
ROUNDDOWN((ROUNDDOWN((((2*VLOOKUP($AA166, 'EV and Base'!$A$1:$N$671, 12, FALSE))+$AW$2+ROUNDDOWN($AF166/4, 0))*$AB166)/100, 0)+5)*0.9, 0))</f>
        <v/>
      </c>
      <c r="AS166" s="2" t="str" cm="1">
        <f t="array" aca="1" ref="AS166" ca="1">IF(NOT(ISNUMBER(INDEX($A:$A, LOOKUP(2, 1 / ($A$1:INDIRECT("$A$"&amp;ROW($A166)) &lt;&gt; ""),ROW($A$1:INDIRECT("$A$"&amp;ROW($A166)))), 1))), "",
ROUNDDOWN((ROUNDDOWN((((2*VLOOKUP($AA166, 'EV and Base'!$A$1:$N$671, 13, FALSE))+$AX$2+ROUNDDOWN($AG166/4, 0))*$AB166)/100, 0)+5), 0))</f>
        <v/>
      </c>
      <c r="AT166" s="24" t="str" cm="1">
        <f t="array" aca="1" ref="AT166" ca="1">IF(NOT(ISNUMBER(INDEX($A:$A, LOOKUP(2, 1 / ($A$1:INDIRECT("$A$"&amp;ROW($A166)) &lt;&gt; ""),ROW($A$1:INDIRECT("$A$"&amp;ROW($A166)))), 1))), "",
ROUNDDOWN((ROUNDDOWN((((2*VLOOKUP($AA166, 'EV and Base'!$A$1:$N$671, 14, FALSE))+31+ROUNDDOWN($AH166/4, 0))*$AB166)/100, 0)+5), 0))</f>
        <v/>
      </c>
      <c r="AU166" s="27"/>
      <c r="AV166" s="4"/>
      <c r="AW166" s="4"/>
      <c r="AX166" s="4"/>
      <c r="AY166" t="str" cm="1">
        <f t="array" aca="1" ref="AY166" ca="1">IF(NOT(ISNUMBER(INDEX($A:$A,LOOKUP(2,1/($A$1:INDIRECT("$A$"&amp;ROW($A166))&lt;&gt;""),ROW($A$1:INDIRECT("$A$"&amp;ROW($A166)))),1))),"",
INDEX($AY:$AY,LOOKUP(2,1/($AY$1:INDIRECT("$AY$"&amp;ROW($AY166)-1)&lt;&gt;""),ROW($AY$1:INDIRECT("$AY$"&amp;ROW($AY166)-1))),1)+$BL166)</f>
        <v/>
      </c>
      <c r="AZ166" s="3" t="str" cm="1">
        <f t="array" aca="1" ref="AZ166" ca="1">IF(NOT(ISNUMBER(INDEX($A:$A, LOOKUP(2, 1 / ($A$1:INDIRECT("$A$"&amp;ROW($A166)) &lt;&gt; ""),ROW($A$1:INDIRECT("$A$"&amp;ROW($A166)))), 1))), "",
VLOOKUP(INDIRECT("$G$"&amp;LOOKUP(2, 1 / ($AY$1:INDIRECT("$AY$"&amp;ROW($AY166)-1) &lt;&gt; ""),ROW($AY$1:INDIRECT("$AY$"&amp;ROW($AY166)-1)))),'EV and Base'!A161:N831,2,FALSE))</f>
        <v/>
      </c>
      <c r="BA166" s="3" t="str" cm="1">
        <f t="array" aca="1" ref="BA166" ca="1">IF(NOT(ISNUMBER(INDEX($A:$A, LOOKUP(2, 1 / ($A$1:INDIRECT("$A$"&amp;ROW($A166)) &lt;&gt; ""),ROW($A$1:INDIRECT("$A$"&amp;ROW($A166)))), 1))), "",
INDIRECT("$I$"&amp;LOOKUP(2, 1 / ($AY$1:INDIRECT("$AY$"&amp;ROW($AY166)-1) &lt;&gt; ""),ROW($AY$1:INDIRECT("$AY$"&amp;ROW($AY166)-1)))))</f>
        <v/>
      </c>
      <c r="BB166" s="1" t="str" cm="1">
        <f t="array" aca="1" ref="BB166" ca="1">IF(NOT(ISNUMBER(INDEX($A:$A, LOOKUP(2, 1 / ($A$1:INDIRECT("$A$"&amp;ROW($A166)) &lt;&gt; ""),ROW($A$1:INDIRECT("$A$"&amp;ROW($A166)))), 1))), "",
INDIRECT("$AB$"&amp;LOOKUP(2, 1 / ($AY$1:INDIRECT("$AY$"&amp;ROW($AY166)-1) &lt;&gt; ""),ROW($AY$1:INDIRECT("$AY$"&amp;ROW($AY166)-1)))))</f>
        <v/>
      </c>
      <c r="BC166" s="3" t="str" cm="1">
        <f t="array" aca="1" ref="BC166" ca="1">IF(NOT(ISNUMBER(INDEX($A:$A,LOOKUP(2,1/($A$1:INDIRECT("$A$"&amp;ROW($A166))&lt;&gt;""),ROW($A$1:INDIRECT("$A$"&amp;ROW($A166)))),1))),"",
$BA166+$BA166+10)</f>
        <v/>
      </c>
      <c r="BD166" s="3" t="str" cm="1">
        <f t="array" aca="1" ref="BD166" ca="1">IF(NOT(ISNUMBER(INDEX($A:$A,LOOKUP(2,1/($A$1:INDIRECT("$A$"&amp;ROW($A166))&lt;&gt;""),ROW($A$1:INDIRECT("$A$"&amp;ROW($A166)))),1))),"",
$BA166+$BB166+10)</f>
        <v/>
      </c>
      <c r="BE166" s="3" t="str" cm="1">
        <f t="array" aca="1" ref="BE166" ca="1">IF(NOT(ISNUMBER(INDEX($A:$A,LOOKUP(2,1/($A$1:INDIRECT("$A$"&amp;ROW($A166))&lt;&gt;""),ROW($A$1:INDIRECT("$A$"&amp;ROW($A166)))),1))),"",
$BC166*$BC166)</f>
        <v/>
      </c>
      <c r="BF166" s="3" t="str" cm="1">
        <f t="array" aca="1" ref="BF166" ca="1">IF(NOT(ISNUMBER(INDEX($A:$A,LOOKUP(2,1/($A$1:INDIRECT("$A$"&amp;ROW($A166))&lt;&gt;""),ROW($A$1:INDIRECT("$A$"&amp;ROW($A166)))),1))),"",
$BD166*$BD166)</f>
        <v/>
      </c>
      <c r="BG166" s="3" t="str" cm="1">
        <f t="array" aca="1" ref="BG166" ca="1">IF(NOT(ISNUMBER(INDEX($A:$A,LOOKUP(2,1/($A$1:INDIRECT("$A$"&amp;ROW($A166))&lt;&gt;""),ROW($A$1:INDIRECT("$A$"&amp;ROW($A166)))),1))),"",
_xlfn.FLOOR.MATH(1.5*_xlfn.FLOOR.MATH($AZ166*BA166/5)))</f>
        <v/>
      </c>
      <c r="BH166" s="3" t="str" cm="1">
        <f t="array" aca="1" ref="BH166" ca="1">IF(NOT(ISNUMBER(INDEX($A:$A, LOOKUP(2, 1 / ($A$1:INDIRECT("$A$"&amp;ROW($A166)) &lt;&gt; ""),ROW($A$1:INDIRECT("$A$"&amp;ROW($A166)))), 1))), "",
_xlfn.FLOOR.MATH($BG166/IF(OR(INDIRECT("$C$"&amp;LOOKUP(2, 1 / ($AY$1:INDIRECT("$AY$"&amp;ROW($AY166)-1) &lt;&gt; ""),ROW($AY$1:INDIRECT("$AY$"&amp;ROW($AY166)-1))))="Multi",
INDIRECT("$C$"&amp;LOOKUP(2, 1 / ($AY$1:INDIRECT("$AY$"&amp;ROW($AY166)-1) &lt;&gt; ""),ROW($AY$1:INDIRECT("$AY$"&amp;ROW($AY166)-1))))="Double"),2,1)))</f>
        <v/>
      </c>
      <c r="BI166" s="3" t="str" cm="1">
        <f t="array" aca="1" ref="BI166" ca="1">IF(NOT(ISNUMBER(INDEX($A:$A,LOOKUP(2,1/($A$1:INDIRECT("$A$"&amp;ROW($A166))&lt;&gt;""),ROW($A$1:INDIRECT("$A$"&amp;ROW($A166)))),1))),"",
VLOOKUP($BC166,GameFreakSQRT!$A$1:$B$200,2,FALSE))</f>
        <v/>
      </c>
      <c r="BJ166" s="3" t="str" cm="1">
        <f t="array" aca="1" ref="BJ166" ca="1">IF(NOT(ISNUMBER(INDEX($A:$A,LOOKUP(2,1/($A$1:INDIRECT("$A$"&amp;ROW($A166))&lt;&gt;""),ROW($A$1:INDIRECT("$A$"&amp;ROW($A166)))),1))),"",
VLOOKUP($BD166,GameFreakSQRT!$A$1:$B$200,2,FALSE))</f>
        <v/>
      </c>
      <c r="BK166" s="3" t="str" cm="1">
        <f t="array" aca="1" ref="BK166" ca="1">IF(NOT(ISNUMBER(INDEX($A:$A,LOOKUP(2,1/($A$1:INDIRECT("$A$"&amp;ROW($A166))&lt;&gt;""),ROW($A$1:INDIRECT("$A$"&amp;ROW($A166)))),1))),"",
_xlfn.FLOOR.MATH((($BI166*$BE166)*$BH166)/($BJ166*$BF166))+1)</f>
        <v/>
      </c>
      <c r="BL166" s="3" t="str" cm="1">
        <f t="array" aca="1" ref="BL166" ca="1">IF(NOT(ISNUMBER(INDEX($A:$A,LOOKUP(2,1/($A$1:INDIRECT("$A$"&amp;ROW($A166))&lt;&gt;""),ROW($A$1:INDIRECT("$A$"&amp;ROW($A166)))),1))),"",
_xlfn.FLOOR.MATH($BK166*IF(NOT(INDIRECT("$Z$"&amp;LOOKUP(2, 1 / ($AY$1:INDIRECT("$AY$"&amp;ROW($AY166)-1) &lt;&gt; ""),ROW($AY$1:INDIRECT("$AY$"&amp;ROW($AY166)-1))))=""),1.5,1)))</f>
        <v/>
      </c>
      <c r="BM166" s="3" t="str" cm="1">
        <f t="array" aca="1" ref="BM166" ca="1">IF(NOT(ISNUMBER(INDEX($A:$A, LOOKUP(2, 1 / ($A$1:INDIRECT("$A$"&amp;ROW($A166)) &lt;&gt; ""),ROW($A$1:INDIRECT("$A$"&amp;ROW($A166)))), 1))), "",
INDIRECT("$Y$"&amp;LOOKUP(2, 1 / ($AY$1:INDIRECT("$AY$"&amp;ROW($AY166)-1) &lt;&gt; ""),ROW($AY$1:INDIRECT("$AY$"&amp;ROW($AY166)-1)))))</f>
        <v/>
      </c>
      <c r="BN166" s="3" t="str">
        <f t="shared" ca="1" si="16"/>
        <v/>
      </c>
      <c r="CT166" s="3" t="str" cm="1">
        <f t="array" aca="1" ref="CT166" ca="1">IF(NOT(ISNUMBER(INDEX($A:$A, LOOKUP(2, 1 / ($A$1:INDIRECT("$A$"&amp;ROW($A166)) &lt;&gt; ""),ROW($A$1:INDIRECT("$A$"&amp;ROW($A166)))), 1))), "",
$AY166-INDEX($AY:$AY, LOOKUP(2, 1 / ($AY$1:INDIRECT("$AV$"&amp;ROW($AY166)-1) &lt;&gt; ""),ROW($AY$1:INDIRECT("$AV$"&amp;ROW($AY166)-1))), 1))</f>
        <v/>
      </c>
      <c r="CU166" s="3" t="str" cm="1">
        <f t="array" aca="1" ref="CU166" ca="1">IF(NOT(ISNUMBER(INDEX($A:$A, LOOKUP(2, 1 / ($A$1:INDIRECT("$A$"&amp;ROW($A166)) &lt;&gt; ""),ROW($A$1:INDIRECT("$A$"&amp;ROW($A166)))), 1))), "",
INDEX($Y:$Y, LOOKUP(2, 1 / ($Y$1:INDIRECT("$Y$"&amp;ROW($Y166)-1) &lt;&gt; ""),ROW($Y$1:INDIRECT("$Y$"&amp;ROW($Y166)-1))), 1))</f>
        <v/>
      </c>
      <c r="CV166" s="1" t="str">
        <f ca="1">IFERROR(VLOOKUP($AY166, 'Medium-Slow'!$A$1:$B$101, 2, TRUE),"")</f>
        <v/>
      </c>
    </row>
    <row r="167" spans="1:100" x14ac:dyDescent="0.45">
      <c r="A167" s="69"/>
      <c r="B167" s="69"/>
      <c r="C167" s="69" t="str">
        <f t="shared" ref="C167:C168" si="20">$C166</f>
        <v>Single</v>
      </c>
      <c r="D167" s="69"/>
      <c r="E167" s="69"/>
      <c r="F167" s="56">
        <v>2</v>
      </c>
      <c r="G167" s="2" t="s">
        <v>127</v>
      </c>
      <c r="H167" s="2" t="s">
        <v>50</v>
      </c>
      <c r="I167" s="2">
        <v>21</v>
      </c>
      <c r="J167" s="2" t="s">
        <v>111</v>
      </c>
      <c r="K167" s="2" t="s">
        <v>107</v>
      </c>
      <c r="L167" s="2" t="s">
        <v>53</v>
      </c>
      <c r="M167" s="2" t="s">
        <v>88</v>
      </c>
      <c r="N167" s="2" t="s">
        <v>135</v>
      </c>
      <c r="O167" s="2" t="s">
        <v>243</v>
      </c>
      <c r="P167" s="2" t="s">
        <v>74</v>
      </c>
      <c r="Q167" s="2">
        <v>0</v>
      </c>
      <c r="R167" s="2">
        <f>_xlfn.FLOOR.MATH((((2*VLOOKUP(G167, 'EV and Base'!$A$1:$N$671, 9, FALSE))+$Q167)*$I167)/100)+$I167+10</f>
        <v>52</v>
      </c>
      <c r="S167" s="2">
        <f>_xlfn.FLOOR.MATH((_xlfn.FLOOR.MATH((((2*VLOOKUP($G167, 'EV and Base'!$A$1:$N$671, 10, FALSE))+$Q167)*$I167)/100)+5)*
IF(OR($J167="Lonely", $J167="Brave", $J167="Adamant", $J167="Naughty"), 1.1,
IF(OR($J167="Bold", $J167="Timid", $J167="Modest", $J167="Calm"), 0.9, 1)))</f>
        <v>29</v>
      </c>
      <c r="T167" s="2">
        <f>_xlfn.FLOOR.MATH((_xlfn.FLOOR.MATH((((2*VLOOKUP($G167, 'EV and Base'!$A$1:$N$671, 11, FALSE))+$Q167)*$I167)/100)+5)*
IF(OR($J167="Bold", $J167="Relaxed", $J167="Impish", $J167="Lax"), 1.1,
IF(OR($J167="Lonely", $J167="Hasty", $J167="Mild", $J167="Gentle"), 0.9, 1)))</f>
        <v>25</v>
      </c>
      <c r="U167" s="2">
        <f>_xlfn.FLOOR.MATH((_xlfn.FLOOR.MATH((((2*VLOOKUP($G167, 'EV and Base'!$A$1:$N$671, 12, FALSE))+$Q167)*$I167)/100)+5)*
IF(OR($J167="Modest", $J167="Mild", $J167="Quiet", $J167="Rash"), 1.1,
IF(OR($J167="Adamant", $J167="Impish", $J167="Jolly", $J167="Careful"), 0.9, 1)))</f>
        <v>27</v>
      </c>
      <c r="V167" s="2">
        <f>_xlfn.FLOOR.MATH((_xlfn.FLOOR.MATH((((2*VLOOKUP($G167, 'EV and Base'!$A$1:$N$671, 13, FALSE))+$Q167)*$I167)/100)+5)*
IF(OR($J167="Calm", $J167="Gentle", $J167="Sassy", $J167="Careful"), 1.1,
IF(OR($J167="Naughty", $J167="Lax", $J167="Naive", $J167="Rash"), 0.9, 1)))</f>
        <v>25</v>
      </c>
      <c r="W167" s="2">
        <f>_xlfn.FLOOR.MATH((_xlfn.FLOOR.MATH((((2*VLOOKUP($G167, 'EV and Base'!$A$1:$N$671, 14, FALSE))+$Q167)*$I167)/100)+5)*
IF(OR($J167="Timid", $J167="Hasty", $J167="Jolly", $J167="Naive"), 1.1,
IF(OR($J167="Brave", $J167="Relaxed", $J167="Quiet", $J167="Sassy"), 0.9, 1)))</f>
        <v>27</v>
      </c>
      <c r="X167" s="69"/>
      <c r="AA167" s="23" t="str" cm="1">
        <f t="array" aca="1" ref="AA167" ca="1">IF(NOT(ISNUMBER(INDEX($A:$A,LOOKUP(2,1/($A$1:INDIRECT("$A$"&amp;ROW($A167))&lt;&gt;""),ROW($A$1:INDIRECT("$A$"&amp;ROW($A167)))),1))),"",
IF(NOT(ISNUMBER($A167)),$AA166,
IF($AB167&lt;16,"Lillipup",
IF($AB167&lt;32,"Herdier",
"Stoutland"))))</f>
        <v/>
      </c>
      <c r="AB167" s="25" t="str" cm="1">
        <f t="array" aca="1" ref="AB167" ca="1">IF(NOT(ISNUMBER(INDEX($A:$A, LOOKUP(2, 1 / ($A$1:INDIRECT("$A$"&amp;ROW($A167)) &lt;&gt; ""),ROW($A$1:INDIRECT("$A$"&amp;ROW($A167)))), 1))), "",
VLOOKUP($AY167,'Medium-Slow'!$A$1:$B$101,2,TRUE))</f>
        <v/>
      </c>
      <c r="AC167" s="23" t="str" cm="1">
        <f t="array" aca="1" ref="AC167" ca="1">IF(NOT(ISNUMBER(INDEX($A:$A, LOOKUP(2, 1 / ($A$1:INDIRECT("$A$"&amp;ROW($A167)) &lt;&gt; ""),ROW($A$1:INDIRECT("$A$"&amp;ROW($A167)))), 1))), "",
INDEX($AC:$AC, LOOKUP(2, 1 / ($AC$1:INDIRECT("$AC$"&amp;ROW($AC167)-1) &lt;&gt; ""),ROW($AC$1:INDIRECT("$AC$"&amp;ROW($AC167)-1))), 1)+
IF(INDEX($AC:$AC, LOOKUP(2, 1 / ($AC$1:INDIRECT("$AC$"&amp;ROW($AC167)-1) &lt;&gt; ""),ROW($AC$1:INDIRECT("$AC$"&amp;ROW($AC167)-1))), 1)+
INDEX($AD:$AD, LOOKUP(2, 1 / ($AD$1:INDIRECT("$AD$"&amp;ROW($AD167)-1) &lt;&gt; ""),ROW($AD$1:INDIRECT("$AD$"&amp;ROW($AD167)-1))), 1)+
INDEX($AE:$AE, LOOKUP(2, 1 / ($AE$1:INDIRECT("$AE$"&amp;ROW($AE167)-1) &lt;&gt; ""),ROW($AE$1:INDIRECT("$AE$"&amp;ROW($AD167)-1))), 1)+
INDEX($AE:$AF, LOOKUP(2, 1 / ($AF$1:INDIRECT("$AF$"&amp;ROW($AF167)-1) &lt;&gt; ""),ROW($AF$1:INDIRECT("$AF$"&amp;ROW($AD167)-1))), 1)+
INDEX($AG:$AG, LOOKUP(2, 1 / ($AG$1:INDIRECT("$AG$"&amp;ROW($AG167)-1) &lt;&gt; ""),ROW($AG$1:INDIRECT("$AG$"&amp;ROW($AD167)-1))), 1)+
INDEX($AH:$AH, LOOKUP(2, 1 / ($AH$1:INDIRECT("$AH$"&amp;ROW($AH167)-1) &lt;&gt; ""),ROW($AH$1:INDIRECT("$AH$"&amp;ROW($AD167)-1))), 1)&gt;=510,0,
IF(INDEX($AC:$AC, LOOKUP(2, 1 / ($AC$1:INDIRECT("$AC$"&amp;ROW($AC167)-1) &lt;&gt; ""),ROW($AC$1:INDIRECT("$AC$"&amp;ROW($AC167)-1))), 1)&gt;=255,0,
VLOOKUP(INDIRECT("$G$"&amp;LOOKUP(2, 1 / ($AC$1:INDIRECT("$AC$"&amp;ROW($AC167)-1) &lt;&gt; ""),ROW($AC$1:INDIRECT("$AC$"&amp;ROW($AC167)-1)))), 'EV and Base'!$A$1:$N$671, 3, FALSE))))</f>
        <v/>
      </c>
      <c r="AD167" s="2" t="str" cm="1">
        <f t="array" aca="1" ref="AD167" ca="1">IF(NOT(ISNUMBER(INDEX($A:$A, LOOKUP(2, 1 / ($A$1:INDIRECT("$A$"&amp;ROW($A167)) &lt;&gt; ""),ROW($A$1:INDIRECT("$A$"&amp;ROW($A167)))), 1))), "",
INDEX($AD:$AD, LOOKUP(2, 1 / ($AD$1:INDIRECT("$AD$"&amp;ROW($AD167)-1) &lt;&gt; ""),ROW($AD$1:INDIRECT("$AD$"&amp;ROW($AD167)-1))), 1)+
IF(INDEX($AC:$AC, LOOKUP(2, 1 / ($AC$1:INDIRECT("$AC$"&amp;ROW($AC167)-1) &lt;&gt; ""),ROW($AC$1:INDIRECT("$AC$"&amp;ROW($AC167)-1))), 1)+
INDEX($AD:$AD, LOOKUP(2, 1 / ($AD$1:INDIRECT("$AD$"&amp;ROW($AD167)-1) &lt;&gt; ""),ROW($AD$1:INDIRECT("$AD$"&amp;ROW($AD167)-1))), 1)+
INDEX($AE:$AE, LOOKUP(2, 1 / ($AE$1:INDIRECT("$AE$"&amp;ROW($AE167)-1) &lt;&gt; ""),ROW($AE$1:INDIRECT("$AE$"&amp;ROW($AD167)-1))), 1)+
INDEX($AE:$AF, LOOKUP(2, 1 / ($AF$1:INDIRECT("$AF$"&amp;ROW($AF167)-1) &lt;&gt; ""),ROW($AF$1:INDIRECT("$AF$"&amp;ROW($AD167)-1))), 1)+
INDEX($AG:$AG, LOOKUP(2, 1 / ($AG$1:INDIRECT("$AG$"&amp;ROW($AG167)-1) &lt;&gt; ""),ROW($AG$1:INDIRECT("$AG$"&amp;ROW($AD167)-1))), 1)+
INDEX($AH:$AH, LOOKUP(2, 1 / ($AH$1:INDIRECT("$AH$"&amp;ROW($AH167)-1) &lt;&gt; ""),ROW($AH$1:INDIRECT("$AH$"&amp;ROW($AD167)-1))), 1)&gt;=510,0,
IF(INDEX($AD:$AD, LOOKUP(2, 1 / ($AD$1:INDIRECT("$AD$"&amp;ROW($AD167)-1) &lt;&gt; ""),ROW($AD$1:INDIRECT("$AD$"&amp;ROW($AD167)-1))), 1)&gt;=255,0,
VLOOKUP(INDIRECT("$G$"&amp;LOOKUP(2, 1 / ($AD$1:INDIRECT("$AD$"&amp;ROW($AD167)-1) &lt;&gt; ""),ROW($AD$1:INDIRECT("$AD$"&amp;ROW($AD167)-1)))), 'EV and Base'!$A$1:$N$671, 4, FALSE))))</f>
        <v/>
      </c>
      <c r="AE167" s="2" t="str" cm="1">
        <f t="array" aca="1" ref="AE167" ca="1">IF(NOT(ISNUMBER(INDEX($A:$A,LOOKUP(2,1/($A$1:INDIRECT("$A$"&amp;ROW($A167))&lt;&gt;""),ROW($A$1:INDIRECT("$A$"&amp;ROW($A167)))),1))),"",
INDEX($AE:$AE,LOOKUP(2,1/($AE$1:INDIRECT("$AE$"&amp;ROW($AE167)-1)&lt;&gt;""),ROW($AE$1:INDIRECT("$AE$"&amp;ROW($AE167)-1))),1)+
IF(INDEX($AC:$AC,LOOKUP(2,1/($AC$1:INDIRECT("$AC$"&amp;ROW($AC167)-1)&lt;&gt;""),ROW($AC$1:INDIRECT("$AC$"&amp;ROW($AC167)-1))),1)+
INDEX($AD:$AD,LOOKUP(2,1/($AD$1:INDIRECT("$AD$"&amp;ROW($AD167)-1)&lt;&gt;""),ROW($AD$1:INDIRECT("$AD$"&amp;ROW($AD167)-1))),1)+
INDEX($AE:$AE,LOOKUP(2,1/($AE$1:INDIRECT("$AE$"&amp;ROW($AE167)-1)&lt;&gt;""),ROW($AE$1:INDIRECT("$AE$"&amp;ROW($AD167)-1))),1)+
INDEX($AE:$AF,LOOKUP(2,1/($AF$1:INDIRECT("$AF$"&amp;ROW($AF167)-1)&lt;&gt;""),ROW($AF$1:INDIRECT("$AF$"&amp;ROW($AD167)-1))),1)+
INDEX($AG:$AG,LOOKUP(2,1/($AG$1:INDIRECT("$AG$"&amp;ROW($AG167)-1)&lt;&gt;""),ROW($AG$1:INDIRECT("$AG$"&amp;ROW($AD167)-1))),1)+
INDEX($AH:$AH,LOOKUP(2,1/($AH$1:INDIRECT("$AH$"&amp;ROW($AH167)-1)&lt;&gt;""),ROW($AH$1:INDIRECT("$AH$"&amp;ROW($AD167)-1))),1)&gt;=510,0,
IF(INDEX($AE:$AE,LOOKUP(2,1/($AE$1:INDIRECT("$AE$"&amp;ROW($AE167)-1)&lt;&gt;""),ROW($AE$1:INDIRECT("$AE$"&amp;ROW($AE167)-1))),1)&gt;=255,0,
VLOOKUP(INDIRECT("$G$"&amp;LOOKUP(2,1/($AE$1:INDIRECT("$AE$"&amp;ROW($AE167)-1)&lt;&gt;""),ROW($AE$1:INDIRECT("$AE$"&amp;ROW($AE167)-1)))),'EV and Base'!$A$1:$N$671,5,FALSE))))</f>
        <v/>
      </c>
      <c r="AF167" s="2" t="str" cm="1">
        <f t="array" aca="1" ref="AF167" ca="1">IF(NOT(ISNUMBER(INDEX($A:$A, LOOKUP(2, 1 / ($A$1:INDIRECT("$A$"&amp;ROW($A167)) &lt;&gt; ""),ROW($A$1:INDIRECT("$A$"&amp;ROW($A167)))), 1))), "",
INDEX($AF:$AF, LOOKUP(2, 1 / ($AF$1:INDIRECT("$AF$"&amp;ROW($AF167)-1) &lt;&gt; ""),ROW($AF$1:INDIRECT("$AF$"&amp;ROW($AF167)-1))), 1)+
IF(INDEX($AC:$AC, LOOKUP(2, 1 / ($AC$1:INDIRECT("$AC$"&amp;ROW($AC167)-1) &lt;&gt; ""),ROW($AC$1:INDIRECT("$AC$"&amp;ROW($AC167)-1))), 1)+
INDEX($AD:$AD, LOOKUP(2, 1 / ($AD$1:INDIRECT("$AD$"&amp;ROW($AD167)-1) &lt;&gt; ""),ROW($AD$1:INDIRECT("$AD$"&amp;ROW($AD167)-1))), 1)+
INDEX($AE:$AE, LOOKUP(2, 1 / ($AE$1:INDIRECT("$AE$"&amp;ROW($AE167)-1) &lt;&gt; ""),ROW($AE$1:INDIRECT("$AE$"&amp;ROW($AD167)-1))), 1)+
INDEX($AE:$AF, LOOKUP(2, 1 / ($AF$1:INDIRECT("$AF$"&amp;ROW($AF167)-1) &lt;&gt; ""),ROW($AF$1:INDIRECT("$AF$"&amp;ROW($AD167)-1))), 1)+
INDEX($AG:$AG, LOOKUP(2, 1 / ($AG$1:INDIRECT("$AG$"&amp;ROW($AG167)-1) &lt;&gt; ""),ROW($AG$1:INDIRECT("$AG$"&amp;ROW($AD167)-1))), 1)+
INDEX($AH:$AH, LOOKUP(2, 1 / ($AH$1:INDIRECT("$AH$"&amp;ROW($AH167)-1) &lt;&gt; ""),ROW($AH$1:INDIRECT("$AH$"&amp;ROW($AD167)-1))), 1)&gt;=510,0,
IF(INDEX($AF:$AF, LOOKUP(2, 1 / ($AF$1:INDIRECT("$AF$"&amp;ROW($AF167)-1) &lt;&gt; ""),ROW($AF$1:INDIRECT("$AF$"&amp;ROW($AF167)-1))), 1)&gt;=255,0,
VLOOKUP(INDIRECT("$G$"&amp;LOOKUP(2, 1 / ($AF$1:INDIRECT("$AF$"&amp;ROW($AF167)-1) &lt;&gt; ""),ROW($AF$1:INDIRECT("$AF$"&amp;ROW($AF167)-1)))), 'EV and Base'!$A$1:$N$671, 6, FALSE))))</f>
        <v/>
      </c>
      <c r="AG167" s="2" t="str" cm="1">
        <f t="array" aca="1" ref="AG167" ca="1">IF(NOT(ISNUMBER(INDEX($A:$A, LOOKUP(2, 1 / ($A$1:INDIRECT("$A$"&amp;ROW($A167)) &lt;&gt; ""),ROW($A$1:INDIRECT("$A$"&amp;ROW($A167)))), 1))), "",
INDEX($AG:$AG, LOOKUP(2, 1 / ($AG$1:INDIRECT("$AG$"&amp;ROW($AG167)-1) &lt;&gt; ""),ROW($AG$1:INDIRECT("$AG$"&amp;ROW($AG167)-1))), 1)+
IF(INDEX($AC:$AC, LOOKUP(2, 1 / ($AC$1:INDIRECT("$AC$"&amp;ROW($AC167)-1) &lt;&gt; ""),ROW($AC$1:INDIRECT("$AC$"&amp;ROW($AC167)-1))), 1)+
INDEX($AD:$AD, LOOKUP(2, 1 / ($AD$1:INDIRECT("$AD$"&amp;ROW($AD167)-1) &lt;&gt; ""),ROW($AD$1:INDIRECT("$AD$"&amp;ROW($AD167)-1))), 1)+
INDEX($AE:$AE, LOOKUP(2, 1 / ($AE$1:INDIRECT("$AE$"&amp;ROW($AE167)-1) &lt;&gt; ""),ROW($AE$1:INDIRECT("$AE$"&amp;ROW($AD167)-1))), 1)+
INDEX($AE:$AF, LOOKUP(2, 1 / ($AF$1:INDIRECT("$AF$"&amp;ROW($AF167)-1) &lt;&gt; ""),ROW($AF$1:INDIRECT("$AF$"&amp;ROW($AD167)-1))), 1)+
INDEX($AG:$AG, LOOKUP(2, 1 / ($AG$1:INDIRECT("$AG$"&amp;ROW($AG167)-1) &lt;&gt; ""),ROW($AG$1:INDIRECT("$AG$"&amp;ROW($AD167)-1))), 1)+
INDEX($AH:$AH, LOOKUP(2, 1 / ($AH$1:INDIRECT("$AH$"&amp;ROW($AH167)-1) &lt;&gt; ""),ROW($AH$1:INDIRECT("$AH$"&amp;ROW($AD167)-1))), 1)&gt;=510,0,
IF(INDEX($AG:$AG, LOOKUP(2, 1 / ($AG$1:INDIRECT("$AG$"&amp;ROW($AG167)-1) &lt;&gt; ""),ROW($AG$1:INDIRECT("$AG$"&amp;ROW($AG167)-1))), 1)&gt;=255,0,
VLOOKUP(INDIRECT("$G$"&amp;LOOKUP(2, 1 / ($AG$1:INDIRECT("$AG$"&amp;ROW($AG167)-1) &lt;&gt; ""),ROW($AG$1:INDIRECT("$AG$"&amp;ROW($AG167)-1)))), 'EV and Base'!$A$1:$N$671, 7, FALSE))))</f>
        <v/>
      </c>
      <c r="AH167" s="24" t="str" cm="1">
        <f t="array" aca="1" ref="AH167" ca="1">IF(NOT(ISNUMBER(INDEX($A:$A,LOOKUP(2,1/($A$1:INDIRECT("$A$"&amp;ROW($A167))&lt;&gt;""),ROW($A$1:INDIRECT("$A$"&amp;ROW($A167)))),1))),"",
INDEX($AH:$AH,LOOKUP(2,1/($AH$1:INDIRECT("$AH$"&amp;ROW($AH167)-1)&lt;&gt;""),ROW($AH$1:INDIRECT("$AH$"&amp;ROW($AH167)-1))),1)+
IF(INDEX($AC:$AC,LOOKUP(2,1/($AC$1:INDIRECT("$AC$"&amp;ROW($AC167)-1)&lt;&gt;""),ROW($AC$1:INDIRECT("$AC$"&amp;ROW($AC167)-1))),1)+
INDEX($AD:$AD,LOOKUP(2,1/($AD$1:INDIRECT("$AD$"&amp;ROW($AD167)-1)&lt;&gt;""),ROW($AD$1:INDIRECT("$AD$"&amp;ROW($AD167)-1))),1)+
INDEX($AE:$AE,LOOKUP(2,1/($AE$1:INDIRECT("$AE$"&amp;ROW($AE167)-1)&lt;&gt;""),ROW($AE$1:INDIRECT("$AE$"&amp;ROW($AD167)-1))),1)+
INDEX($AE:$AF,LOOKUP(2,1/($AF$1:INDIRECT("$AF$"&amp;ROW($AF167)-1)&lt;&gt;""),ROW($AF$1:INDIRECT("$AF$"&amp;ROW($AD167)-1))),1)+
INDEX($AG:$AG,LOOKUP(2,1/($AG$1:INDIRECT("$AG$"&amp;ROW($AG167)-1)&lt;&gt;""),ROW($AG$1:INDIRECT("$AG$"&amp;ROW($AD167)-1))),1)+
INDEX($AH:$AH,LOOKUP(2,1/($AH$1:INDIRECT("$AH$"&amp;ROW($AH167)-1)&lt;&gt;""),ROW($AH$1:INDIRECT("$AH$"&amp;ROW($AD167)-1))),1)&gt;=510,0,
IF(INDEX($AH:$AH,LOOKUP(2,1/($AH$1:INDIRECT("$AH$"&amp;ROW($AH167)-1)&lt;&gt;""),ROW($AH$1:INDIRECT("$AH$"&amp;ROW($AH167)-1))),1)&gt;=255,0,
VLOOKUP(INDIRECT("$G$"&amp;LOOKUP(2,1/($AH$1:INDIRECT("$AH$"&amp;ROW($AH167)-1)&lt;&gt;""),ROW($AH$1:INDIRECT("$AH$"&amp;ROW($AH167)-1)))),'EV and Base'!$A$1:$N$671,8,FALSE))))</f>
        <v/>
      </c>
      <c r="AI167" s="29" t="str" cm="1">
        <f t="array" aca="1" ref="AI167" ca="1">IF(NOT(ISNUMBER(INDEX($A:$A,LOOKUP(2,1/($A$1:INDIRECT("$A$"&amp;ROW($A167))&lt;&gt;""),ROW($A$1:INDIRECT("$A$"&amp;ROW($A167)))),1))),"",
ROUNDDOWN((((2*VLOOKUP($AA167,'EV and Base'!$A$1:$N$671,9,FALSE))+31+ROUNDDOWN($AC167/4,0))*$AB167)/100,0)+$AB167+10)</f>
        <v/>
      </c>
      <c r="AJ167" s="21" t="str" cm="1">
        <f t="array" aca="1" ref="AJ167" ca="1">IF(NOT(ISNUMBER(INDEX($A:$A, LOOKUP(2, 1 / ($A$1:INDIRECT("$A$"&amp;ROW($A167)) &lt;&gt; ""),ROW($A$1:INDIRECT("$A$"&amp;ROW($A167)))), 1))), "",
ROUNDDOWN((ROUNDDOWN((((2*VLOOKUP($AA167, 'EV and Base'!$A$1:$N$671, 10, FALSE))+31+ROUNDDOWN($AD167/4, 0))*$AB167)/100, 0)+5)*1.1, 0))</f>
        <v/>
      </c>
      <c r="AK167" s="21" t="str" cm="1">
        <f t="array" aca="1" ref="AK167" ca="1">IF(NOT(ISNUMBER(INDEX($A:$A, LOOKUP(2, 1 / ($A$1:INDIRECT("$A$"&amp;ROW($A167)) &lt;&gt; ""),ROW($A$1:INDIRECT("$A$"&amp;ROW($A167)))), 1))), "",
ROUNDDOWN((ROUNDDOWN((((2*VLOOKUP($AA167, 'EV and Base'!$A$1:$N$671, 11, FALSE))+30+ROUNDDOWN($AE167/4, 0))*$AB167)/100, 0)+5), 0)
&amp;"-"&amp;
ROUNDDOWN((ROUNDDOWN((((2*VLOOKUP($AA167, 'EV and Base'!$A$1:$N$671, 11, FALSE))+31+ROUNDDOWN($AE167/4, 0))*$AB167)/100, 0)+5), 0))</f>
        <v/>
      </c>
      <c r="AL167" s="21" t="str" cm="1">
        <f t="array" aca="1" ref="AL167" ca="1">IF(NOT(ISNUMBER(INDEX($A:$A, LOOKUP(2, 1 / ($A$1:INDIRECT("$A$"&amp;ROW($A167)) &lt;&gt; ""),ROW($A$1:INDIRECT("$A$"&amp;ROW($A167)))), 1))), "",
ROUNDDOWN((ROUNDDOWN((((2*VLOOKUP($AA167, 'EV and Base'!$A$1:$N$671, 12, FALSE))+0+ROUNDDOWN($AF167/4, 0))*$AB167)/100, 0)+5)*0.9, 0)
&amp;"-"&amp;
ROUNDDOWN((ROUNDDOWN((((2*VLOOKUP($AA167, 'EV and Base'!$A$1:$N$671, 12, FALSE))+31+ROUNDDOWN($AF167/4, 0))*$AB167)/100, 0)+5)*0.9, 0))</f>
        <v/>
      </c>
      <c r="AM167" s="21" t="str" cm="1">
        <f t="array" aca="1" ref="AM167" ca="1">IF(NOT(ISNUMBER(INDEX($A:$A, LOOKUP(2, 1 / ($A$1:INDIRECT("$A$"&amp;ROW($A167)) &lt;&gt; ""),ROW($A$1:INDIRECT("$A$"&amp;ROW($A167)))), 1))), "",
ROUNDDOWN((ROUNDDOWN((((2*VLOOKUP($AA167, 'EV and Base'!$A$1:$N$671, 13, FALSE))+30+ROUNDDOWN($AG167/4, 0))*$AB167)/100, 0)+5), 0)
&amp;"-"&amp;
ROUNDDOWN((ROUNDDOWN((((2*VLOOKUP($AA167, 'EV and Base'!$A$1:$N$671, 13, FALSE))+31+ROUNDDOWN($AG167/4, 0))*$AB167)/100, 0)+5), 0))</f>
        <v/>
      </c>
      <c r="AN167" s="25" t="str" cm="1">
        <f t="array" aca="1" ref="AN167" ca="1">IF(NOT(ISNUMBER(INDEX($A:$A, LOOKUP(2, 1 / ($A$1:INDIRECT("$A$"&amp;ROW($A167)) &lt;&gt; ""),ROW($A$1:INDIRECT("$A$"&amp;ROW($A167)))), 1))), "",
ROUNDDOWN((ROUNDDOWN((((2*VLOOKUP($AA167, 'EV and Base'!$A$1:$N$671, 14, FALSE))+31+ROUNDDOWN($AH167/4, 0))*$AB167)/100, 0)+5), 0))</f>
        <v/>
      </c>
      <c r="AO167" s="23" t="str" cm="1">
        <f t="array" aca="1" ref="AO167" ca="1">IF(NOT(ISNUMBER(INDEX($A:$A, LOOKUP(2, 1 / ($A$1:INDIRECT("$A$"&amp;ROW($A167)) &lt;&gt; ""),ROW($A$1:INDIRECT("$A$"&amp;ROW($A167)))), 1))), "",
ROUNDDOWN((((2*VLOOKUP($AA167, 'EV and Base'!$A$1:$N$671, 9, FALSE))+31+ROUNDDOWN($AC167/4, 0))*$AB167)/100, 0)+$AB167+10)</f>
        <v/>
      </c>
      <c r="AP167" s="2" t="str" cm="1">
        <f t="array" aca="1" ref="AP167" ca="1">IF(NOT(ISNUMBER(INDEX($A:$A, LOOKUP(2, 1 / ($A$1:INDIRECT("$A$"&amp;ROW($A167)) &lt;&gt; ""),ROW($A$1:INDIRECT("$A$"&amp;ROW($A167)))), 1))), "",
ROUNDDOWN((ROUNDDOWN((((2*VLOOKUP($AA167, 'EV and Base'!$A$1:$N$671, 10, FALSE))+31+ROUNDDOWN($AD167/4, 0))*$AB167)/100, 0)+5)*1.1, 0))</f>
        <v/>
      </c>
      <c r="AQ167" s="2" t="str" cm="1">
        <f t="array" aca="1" ref="AQ167" ca="1">IF(NOT(ISNUMBER(INDEX($A:$A, LOOKUP(2, 1 / ($A$1:INDIRECT("$A$"&amp;ROW($A167)) &lt;&gt; ""),ROW($A$1:INDIRECT("$A$"&amp;ROW($A167)))), 1))), "",
ROUNDDOWN((ROUNDDOWN((((2*VLOOKUP($AA167, 'EV and Base'!$A$1:$N$671, 11, FALSE))+$AV$2+ROUNDDOWN($AE167/4, 0))*$AB167)/100, 0)+5), 0))</f>
        <v/>
      </c>
      <c r="AR167" s="22" t="str" cm="1">
        <f t="array" aca="1" ref="AR167" ca="1">IF(NOT(ISNUMBER(INDEX($A:$A, LOOKUP(2, 1 / ($A$1:INDIRECT("$A$"&amp;ROW($A167)) &lt;&gt; ""),ROW($A$1:INDIRECT("$A$"&amp;ROW($A167)))), 1))), "",
ROUNDDOWN((ROUNDDOWN((((2*VLOOKUP($AA167, 'EV and Base'!$A$1:$N$671, 12, FALSE))+$AW$2+ROUNDDOWN($AF167/4, 0))*$AB167)/100, 0)+5)*0.9, 0))</f>
        <v/>
      </c>
      <c r="AS167" s="2" t="str" cm="1">
        <f t="array" aca="1" ref="AS167" ca="1">IF(NOT(ISNUMBER(INDEX($A:$A, LOOKUP(2, 1 / ($A$1:INDIRECT("$A$"&amp;ROW($A167)) &lt;&gt; ""),ROW($A$1:INDIRECT("$A$"&amp;ROW($A167)))), 1))), "",
ROUNDDOWN((ROUNDDOWN((((2*VLOOKUP($AA167, 'EV and Base'!$A$1:$N$671, 13, FALSE))+$AX$2+ROUNDDOWN($AG167/4, 0))*$AB167)/100, 0)+5), 0))</f>
        <v/>
      </c>
      <c r="AT167" s="24" t="str" cm="1">
        <f t="array" aca="1" ref="AT167" ca="1">IF(NOT(ISNUMBER(INDEX($A:$A, LOOKUP(2, 1 / ($A$1:INDIRECT("$A$"&amp;ROW($A167)) &lt;&gt; ""),ROW($A$1:INDIRECT("$A$"&amp;ROW($A167)))), 1))), "",
ROUNDDOWN((ROUNDDOWN((((2*VLOOKUP($AA167, 'EV and Base'!$A$1:$N$671, 14, FALSE))+31+ROUNDDOWN($AH167/4, 0))*$AB167)/100, 0)+5), 0))</f>
        <v/>
      </c>
      <c r="AU167" s="27"/>
      <c r="AV167" s="4"/>
      <c r="AW167" s="4"/>
      <c r="AX167" s="4"/>
      <c r="AY167" t="str" cm="1">
        <f t="array" aca="1" ref="AY167" ca="1">IF(NOT(ISNUMBER(INDEX($A:$A,LOOKUP(2,1/($A$1:INDIRECT("$A$"&amp;ROW($A167))&lt;&gt;""),ROW($A$1:INDIRECT("$A$"&amp;ROW($A167)))),1))),"",
INDEX($AY:$AY,LOOKUP(2,1/($AY$1:INDIRECT("$AY$"&amp;ROW($AY167)-1)&lt;&gt;""),ROW($AY$1:INDIRECT("$AY$"&amp;ROW($AY167)-1))),1)+$BL167)</f>
        <v/>
      </c>
      <c r="AZ167" s="3" t="str" cm="1">
        <f t="array" aca="1" ref="AZ167" ca="1">IF(NOT(ISNUMBER(INDEX($A:$A, LOOKUP(2, 1 / ($A$1:INDIRECT("$A$"&amp;ROW($A167)) &lt;&gt; ""),ROW($A$1:INDIRECT("$A$"&amp;ROW($A167)))), 1))), "",
VLOOKUP(INDIRECT("$G$"&amp;LOOKUP(2, 1 / ($AY$1:INDIRECT("$AY$"&amp;ROW($AY167)-1) &lt;&gt; ""),ROW($AY$1:INDIRECT("$AY$"&amp;ROW($AY167)-1)))),'EV and Base'!A162:N832,2,FALSE))</f>
        <v/>
      </c>
      <c r="BA167" s="3" t="str" cm="1">
        <f t="array" aca="1" ref="BA167" ca="1">IF(NOT(ISNUMBER(INDEX($A:$A, LOOKUP(2, 1 / ($A$1:INDIRECT("$A$"&amp;ROW($A167)) &lt;&gt; ""),ROW($A$1:INDIRECT("$A$"&amp;ROW($A167)))), 1))), "",
INDIRECT("$I$"&amp;LOOKUP(2, 1 / ($AY$1:INDIRECT("$AY$"&amp;ROW($AY167)-1) &lt;&gt; ""),ROW($AY$1:INDIRECT("$AY$"&amp;ROW($AY167)-1)))))</f>
        <v/>
      </c>
      <c r="BB167" s="1" t="str" cm="1">
        <f t="array" aca="1" ref="BB167" ca="1">IF(NOT(ISNUMBER(INDEX($A:$A, LOOKUP(2, 1 / ($A$1:INDIRECT("$A$"&amp;ROW($A167)) &lt;&gt; ""),ROW($A$1:INDIRECT("$A$"&amp;ROW($A167)))), 1))), "",
INDIRECT("$AB$"&amp;LOOKUP(2, 1 / ($AY$1:INDIRECT("$AY$"&amp;ROW($AY167)-1) &lt;&gt; ""),ROW($AY$1:INDIRECT("$AY$"&amp;ROW($AY167)-1)))))</f>
        <v/>
      </c>
      <c r="BC167" s="3" t="str" cm="1">
        <f t="array" aca="1" ref="BC167" ca="1">IF(NOT(ISNUMBER(INDEX($A:$A,LOOKUP(2,1/($A$1:INDIRECT("$A$"&amp;ROW($A167))&lt;&gt;""),ROW($A$1:INDIRECT("$A$"&amp;ROW($A167)))),1))),"",
$BA167+$BA167+10)</f>
        <v/>
      </c>
      <c r="BD167" s="3" t="str" cm="1">
        <f t="array" aca="1" ref="BD167" ca="1">IF(NOT(ISNUMBER(INDEX($A:$A,LOOKUP(2,1/($A$1:INDIRECT("$A$"&amp;ROW($A167))&lt;&gt;""),ROW($A$1:INDIRECT("$A$"&amp;ROW($A167)))),1))),"",
$BA167+$BB167+10)</f>
        <v/>
      </c>
      <c r="BE167" s="3" t="str" cm="1">
        <f t="array" aca="1" ref="BE167" ca="1">IF(NOT(ISNUMBER(INDEX($A:$A,LOOKUP(2,1/($A$1:INDIRECT("$A$"&amp;ROW($A167))&lt;&gt;""),ROW($A$1:INDIRECT("$A$"&amp;ROW($A167)))),1))),"",
$BC167*$BC167)</f>
        <v/>
      </c>
      <c r="BF167" s="3" t="str" cm="1">
        <f t="array" aca="1" ref="BF167" ca="1">IF(NOT(ISNUMBER(INDEX($A:$A,LOOKUP(2,1/($A$1:INDIRECT("$A$"&amp;ROW($A167))&lt;&gt;""),ROW($A$1:INDIRECT("$A$"&amp;ROW($A167)))),1))),"",
$BD167*$BD167)</f>
        <v/>
      </c>
      <c r="BG167" s="3" t="str" cm="1">
        <f t="array" aca="1" ref="BG167" ca="1">IF(NOT(ISNUMBER(INDEX($A:$A,LOOKUP(2,1/($A$1:INDIRECT("$A$"&amp;ROW($A167))&lt;&gt;""),ROW($A$1:INDIRECT("$A$"&amp;ROW($A167)))),1))),"",
_xlfn.FLOOR.MATH(1.5*_xlfn.FLOOR.MATH($AZ167*BA167/5)))</f>
        <v/>
      </c>
      <c r="BH167" s="3" t="str" cm="1">
        <f t="array" aca="1" ref="BH167" ca="1">IF(NOT(ISNUMBER(INDEX($A:$A, LOOKUP(2, 1 / ($A$1:INDIRECT("$A$"&amp;ROW($A167)) &lt;&gt; ""),ROW($A$1:INDIRECT("$A$"&amp;ROW($A167)))), 1))), "",
_xlfn.FLOOR.MATH($BG167/IF(OR(INDIRECT("$C$"&amp;LOOKUP(2, 1 / ($AY$1:INDIRECT("$AY$"&amp;ROW($AY167)-1) &lt;&gt; ""),ROW($AY$1:INDIRECT("$AY$"&amp;ROW($AY167)-1))))="Multi",
INDIRECT("$C$"&amp;LOOKUP(2, 1 / ($AY$1:INDIRECT("$AY$"&amp;ROW($AY167)-1) &lt;&gt; ""),ROW($AY$1:INDIRECT("$AY$"&amp;ROW($AY167)-1))))="Double"),2,1)))</f>
        <v/>
      </c>
      <c r="BI167" s="3" t="str" cm="1">
        <f t="array" aca="1" ref="BI167" ca="1">IF(NOT(ISNUMBER(INDEX($A:$A,LOOKUP(2,1/($A$1:INDIRECT("$A$"&amp;ROW($A167))&lt;&gt;""),ROW($A$1:INDIRECT("$A$"&amp;ROW($A167)))),1))),"",
VLOOKUP($BC167,GameFreakSQRT!$A$1:$B$200,2,FALSE))</f>
        <v/>
      </c>
      <c r="BJ167" s="3" t="str" cm="1">
        <f t="array" aca="1" ref="BJ167" ca="1">IF(NOT(ISNUMBER(INDEX($A:$A,LOOKUP(2,1/($A$1:INDIRECT("$A$"&amp;ROW($A167))&lt;&gt;""),ROW($A$1:INDIRECT("$A$"&amp;ROW($A167)))),1))),"",
VLOOKUP($BD167,GameFreakSQRT!$A$1:$B$200,2,FALSE))</f>
        <v/>
      </c>
      <c r="BK167" s="3" t="str" cm="1">
        <f t="array" aca="1" ref="BK167" ca="1">IF(NOT(ISNUMBER(INDEX($A:$A,LOOKUP(2,1/($A$1:INDIRECT("$A$"&amp;ROW($A167))&lt;&gt;""),ROW($A$1:INDIRECT("$A$"&amp;ROW($A167)))),1))),"",
_xlfn.FLOOR.MATH((($BI167*$BE167)*$BH167)/($BJ167*$BF167))+1)</f>
        <v/>
      </c>
      <c r="BL167" s="3" t="str" cm="1">
        <f t="array" aca="1" ref="BL167" ca="1">IF(NOT(ISNUMBER(INDEX($A:$A,LOOKUP(2,1/($A$1:INDIRECT("$A$"&amp;ROW($A167))&lt;&gt;""),ROW($A$1:INDIRECT("$A$"&amp;ROW($A167)))),1))),"",
_xlfn.FLOOR.MATH($BK167*IF(NOT(INDIRECT("$Z$"&amp;LOOKUP(2, 1 / ($AY$1:INDIRECT("$AY$"&amp;ROW($AY167)-1) &lt;&gt; ""),ROW($AY$1:INDIRECT("$AY$"&amp;ROW($AY167)-1))))=""),1.5,1)))</f>
        <v/>
      </c>
      <c r="BM167" s="3" t="str" cm="1">
        <f t="array" aca="1" ref="BM167" ca="1">IF(NOT(ISNUMBER(INDEX($A:$A, LOOKUP(2, 1 / ($A$1:INDIRECT("$A$"&amp;ROW($A167)) &lt;&gt; ""),ROW($A$1:INDIRECT("$A$"&amp;ROW($A167)))), 1))), "",
INDIRECT("$Y$"&amp;LOOKUP(2, 1 / ($AY$1:INDIRECT("$AY$"&amp;ROW($AY167)-1) &lt;&gt; ""),ROW($AY$1:INDIRECT("$AY$"&amp;ROW($AY167)-1)))))</f>
        <v/>
      </c>
      <c r="BN167" s="3" t="str">
        <f t="shared" ca="1" si="16"/>
        <v/>
      </c>
      <c r="CT167" s="3" t="str" cm="1">
        <f t="array" aca="1" ref="CT167" ca="1">IF(NOT(ISNUMBER(INDEX($A:$A, LOOKUP(2, 1 / ($A$1:INDIRECT("$A$"&amp;ROW($A167)) &lt;&gt; ""),ROW($A$1:INDIRECT("$A$"&amp;ROW($A167)))), 1))), "",
$AY167-INDEX($AY:$AY, LOOKUP(2, 1 / ($AY$1:INDIRECT("$AV$"&amp;ROW($AY167)-1) &lt;&gt; ""),ROW($AY$1:INDIRECT("$AV$"&amp;ROW($AY167)-1))), 1))</f>
        <v/>
      </c>
      <c r="CU167" s="3" t="str" cm="1">
        <f t="array" aca="1" ref="CU167" ca="1">IF(NOT(ISNUMBER(INDEX($A:$A, LOOKUP(2, 1 / ($A$1:INDIRECT("$A$"&amp;ROW($A167)) &lt;&gt; ""),ROW($A$1:INDIRECT("$A$"&amp;ROW($A167)))), 1))), "",
INDEX($Y:$Y, LOOKUP(2, 1 / ($Y$1:INDIRECT("$Y$"&amp;ROW($Y167)-1) &lt;&gt; ""),ROW($Y$1:INDIRECT("$Y$"&amp;ROW($Y167)-1))), 1))</f>
        <v/>
      </c>
      <c r="CV167" s="1" t="str">
        <f ca="1">IFERROR(VLOOKUP($AY167, 'Medium-Slow'!$A$1:$B$101, 2, TRUE),"")</f>
        <v/>
      </c>
    </row>
    <row r="168" spans="1:100" x14ac:dyDescent="0.45">
      <c r="A168" s="69"/>
      <c r="B168" s="69"/>
      <c r="C168" s="69" t="str">
        <f t="shared" si="20"/>
        <v>Single</v>
      </c>
      <c r="D168" s="69"/>
      <c r="E168" s="69"/>
      <c r="F168" s="56">
        <v>3</v>
      </c>
      <c r="G168" s="2" t="s">
        <v>131</v>
      </c>
      <c r="H168" s="2" t="s">
        <v>50</v>
      </c>
      <c r="I168" s="2">
        <v>21</v>
      </c>
      <c r="J168" s="2" t="s">
        <v>157</v>
      </c>
      <c r="K168" s="2" t="s">
        <v>107</v>
      </c>
      <c r="L168" s="2" t="s">
        <v>53</v>
      </c>
      <c r="M168" s="2" t="s">
        <v>133</v>
      </c>
      <c r="N168" s="2" t="s">
        <v>135</v>
      </c>
      <c r="O168" s="2" t="s">
        <v>200</v>
      </c>
      <c r="P168" s="2" t="s">
        <v>74</v>
      </c>
      <c r="Q168" s="2">
        <v>0</v>
      </c>
      <c r="R168" s="2">
        <f>_xlfn.FLOOR.MATH((((2*VLOOKUP(G168, 'EV and Base'!$A$1:$N$671, 9, FALSE))+$Q168)*$I168)/100)+$I168+10</f>
        <v>52</v>
      </c>
      <c r="S168" s="2">
        <f>_xlfn.FLOOR.MATH((_xlfn.FLOOR.MATH((((2*VLOOKUP($G168, 'EV and Base'!$A$1:$N$671, 10, FALSE))+$Q168)*$I168)/100)+5)*
IF(OR($J168="Lonely", $J168="Brave", $J168="Adamant", $J168="Naughty"), 1.1,
IF(OR($J168="Bold", $J168="Timid", $J168="Modest", $J168="Calm"), 0.9, 1)))</f>
        <v>27</v>
      </c>
      <c r="T168" s="2">
        <f>_xlfn.FLOOR.MATH((_xlfn.FLOOR.MATH((((2*VLOOKUP($G168, 'EV and Base'!$A$1:$N$671, 11, FALSE))+$Q168)*$I168)/100)+5)*
IF(OR($J168="Bold", $J168="Relaxed", $J168="Impish", $J168="Lax"), 1.1,
IF(OR($J168="Lonely", $J168="Hasty", $J168="Mild", $J168="Gentle"), 0.9, 1)))</f>
        <v>25</v>
      </c>
      <c r="U168" s="2">
        <f>_xlfn.FLOOR.MATH((_xlfn.FLOOR.MATH((((2*VLOOKUP($G168, 'EV and Base'!$A$1:$N$671, 12, FALSE))+$Q168)*$I168)/100)+5)*
IF(OR($J168="Modest", $J168="Mild", $J168="Quiet", $J168="Rash"), 1.1,
IF(OR($J168="Adamant", $J168="Impish", $J168="Jolly", $J168="Careful"), 0.9, 1)))</f>
        <v>27</v>
      </c>
      <c r="V168" s="2">
        <f>_xlfn.FLOOR.MATH((_xlfn.FLOOR.MATH((((2*VLOOKUP($G168, 'EV and Base'!$A$1:$N$671, 13, FALSE))+$Q168)*$I168)/100)+5)*
IF(OR($J168="Calm", $J168="Gentle", $J168="Sassy", $J168="Careful"), 1.1,
IF(OR($J168="Naughty", $J168="Lax", $J168="Naive", $J168="Rash"), 0.9, 1)))</f>
        <v>25</v>
      </c>
      <c r="W168" s="2">
        <f>_xlfn.FLOOR.MATH((_xlfn.FLOOR.MATH((((2*VLOOKUP($G168, 'EV and Base'!$A$1:$N$671, 14, FALSE))+$Q168)*$I168)/100)+5)*
IF(OR($J168="Timid", $J168="Hasty", $J168="Jolly", $J168="Naive"), 1.1,
IF(OR($J168="Brave", $J168="Relaxed", $J168="Quiet", $J168="Sassy"), 0.9, 1)))</f>
        <v>31</v>
      </c>
      <c r="X168" s="69"/>
      <c r="AA168" s="23" t="str" cm="1">
        <f t="array" aca="1" ref="AA168" ca="1">IF(NOT(ISNUMBER(INDEX($A:$A,LOOKUP(2,1/($A$1:INDIRECT("$A$"&amp;ROW($A168))&lt;&gt;""),ROW($A$1:INDIRECT("$A$"&amp;ROW($A168)))),1))),"",
IF(NOT(ISNUMBER($A168)),$AA167,
IF($AB168&lt;16,"Lillipup",
IF($AB168&lt;32,"Herdier",
"Stoutland"))))</f>
        <v/>
      </c>
      <c r="AB168" s="25" t="str" cm="1">
        <f t="array" aca="1" ref="AB168" ca="1">IF(NOT(ISNUMBER(INDEX($A:$A, LOOKUP(2, 1 / ($A$1:INDIRECT("$A$"&amp;ROW($A168)) &lt;&gt; ""),ROW($A$1:INDIRECT("$A$"&amp;ROW($A168)))), 1))), "",
VLOOKUP($AY168,'Medium-Slow'!$A$1:$B$101,2,TRUE))</f>
        <v/>
      </c>
      <c r="AC168" s="23" t="str" cm="1">
        <f t="array" aca="1" ref="AC168" ca="1">IF(NOT(ISNUMBER(INDEX($A:$A, LOOKUP(2, 1 / ($A$1:INDIRECT("$A$"&amp;ROW($A168)) &lt;&gt; ""),ROW($A$1:INDIRECT("$A$"&amp;ROW($A168)))), 1))), "",
INDEX($AC:$AC, LOOKUP(2, 1 / ($AC$1:INDIRECT("$AC$"&amp;ROW($AC168)-1) &lt;&gt; ""),ROW($AC$1:INDIRECT("$AC$"&amp;ROW($AC168)-1))), 1)+
IF(INDEX($AC:$AC, LOOKUP(2, 1 / ($AC$1:INDIRECT("$AC$"&amp;ROW($AC168)-1) &lt;&gt; ""),ROW($AC$1:INDIRECT("$AC$"&amp;ROW($AC168)-1))), 1)+
INDEX($AD:$AD, LOOKUP(2, 1 / ($AD$1:INDIRECT("$AD$"&amp;ROW($AD168)-1) &lt;&gt; ""),ROW($AD$1:INDIRECT("$AD$"&amp;ROW($AD168)-1))), 1)+
INDEX($AE:$AE, LOOKUP(2, 1 / ($AE$1:INDIRECT("$AE$"&amp;ROW($AE168)-1) &lt;&gt; ""),ROW($AE$1:INDIRECT("$AE$"&amp;ROW($AD168)-1))), 1)+
INDEX($AE:$AF, LOOKUP(2, 1 / ($AF$1:INDIRECT("$AF$"&amp;ROW($AF168)-1) &lt;&gt; ""),ROW($AF$1:INDIRECT("$AF$"&amp;ROW($AD168)-1))), 1)+
INDEX($AG:$AG, LOOKUP(2, 1 / ($AG$1:INDIRECT("$AG$"&amp;ROW($AG168)-1) &lt;&gt; ""),ROW($AG$1:INDIRECT("$AG$"&amp;ROW($AD168)-1))), 1)+
INDEX($AH:$AH, LOOKUP(2, 1 / ($AH$1:INDIRECT("$AH$"&amp;ROW($AH168)-1) &lt;&gt; ""),ROW($AH$1:INDIRECT("$AH$"&amp;ROW($AD168)-1))), 1)&gt;=510,0,
IF(INDEX($AC:$AC, LOOKUP(2, 1 / ($AC$1:INDIRECT("$AC$"&amp;ROW($AC168)-1) &lt;&gt; ""),ROW($AC$1:INDIRECT("$AC$"&amp;ROW($AC168)-1))), 1)&gt;=255,0,
VLOOKUP(INDIRECT("$G$"&amp;LOOKUP(2, 1 / ($AC$1:INDIRECT("$AC$"&amp;ROW($AC168)-1) &lt;&gt; ""),ROW($AC$1:INDIRECT("$AC$"&amp;ROW($AC168)-1)))), 'EV and Base'!$A$1:$N$671, 3, FALSE))))</f>
        <v/>
      </c>
      <c r="AD168" s="2" t="str" cm="1">
        <f t="array" aca="1" ref="AD168" ca="1">IF(NOT(ISNUMBER(INDEX($A:$A, LOOKUP(2, 1 / ($A$1:INDIRECT("$A$"&amp;ROW($A168)) &lt;&gt; ""),ROW($A$1:INDIRECT("$A$"&amp;ROW($A168)))), 1))), "",
INDEX($AD:$AD, LOOKUP(2, 1 / ($AD$1:INDIRECT("$AD$"&amp;ROW($AD168)-1) &lt;&gt; ""),ROW($AD$1:INDIRECT("$AD$"&amp;ROW($AD168)-1))), 1)+
IF(INDEX($AC:$AC, LOOKUP(2, 1 / ($AC$1:INDIRECT("$AC$"&amp;ROW($AC168)-1) &lt;&gt; ""),ROW($AC$1:INDIRECT("$AC$"&amp;ROW($AC168)-1))), 1)+
INDEX($AD:$AD, LOOKUP(2, 1 / ($AD$1:INDIRECT("$AD$"&amp;ROW($AD168)-1) &lt;&gt; ""),ROW($AD$1:INDIRECT("$AD$"&amp;ROW($AD168)-1))), 1)+
INDEX($AE:$AE, LOOKUP(2, 1 / ($AE$1:INDIRECT("$AE$"&amp;ROW($AE168)-1) &lt;&gt; ""),ROW($AE$1:INDIRECT("$AE$"&amp;ROW($AD168)-1))), 1)+
INDEX($AE:$AF, LOOKUP(2, 1 / ($AF$1:INDIRECT("$AF$"&amp;ROW($AF168)-1) &lt;&gt; ""),ROW($AF$1:INDIRECT("$AF$"&amp;ROW($AD168)-1))), 1)+
INDEX($AG:$AG, LOOKUP(2, 1 / ($AG$1:INDIRECT("$AG$"&amp;ROW($AG168)-1) &lt;&gt; ""),ROW($AG$1:INDIRECT("$AG$"&amp;ROW($AD168)-1))), 1)+
INDEX($AH:$AH, LOOKUP(2, 1 / ($AH$1:INDIRECT("$AH$"&amp;ROW($AH168)-1) &lt;&gt; ""),ROW($AH$1:INDIRECT("$AH$"&amp;ROW($AD168)-1))), 1)&gt;=510,0,
IF(INDEX($AD:$AD, LOOKUP(2, 1 / ($AD$1:INDIRECT("$AD$"&amp;ROW($AD168)-1) &lt;&gt; ""),ROW($AD$1:INDIRECT("$AD$"&amp;ROW($AD168)-1))), 1)&gt;=255,0,
VLOOKUP(INDIRECT("$G$"&amp;LOOKUP(2, 1 / ($AD$1:INDIRECT("$AD$"&amp;ROW($AD168)-1) &lt;&gt; ""),ROW($AD$1:INDIRECT("$AD$"&amp;ROW($AD168)-1)))), 'EV and Base'!$A$1:$N$671, 4, FALSE))))</f>
        <v/>
      </c>
      <c r="AE168" s="2" t="str" cm="1">
        <f t="array" aca="1" ref="AE168" ca="1">IF(NOT(ISNUMBER(INDEX($A:$A,LOOKUP(2,1/($A$1:INDIRECT("$A$"&amp;ROW($A168))&lt;&gt;""),ROW($A$1:INDIRECT("$A$"&amp;ROW($A168)))),1))),"",
INDEX($AE:$AE,LOOKUP(2,1/($AE$1:INDIRECT("$AE$"&amp;ROW($AE168)-1)&lt;&gt;""),ROW($AE$1:INDIRECT("$AE$"&amp;ROW($AE168)-1))),1)+
IF(INDEX($AC:$AC,LOOKUP(2,1/($AC$1:INDIRECT("$AC$"&amp;ROW($AC168)-1)&lt;&gt;""),ROW($AC$1:INDIRECT("$AC$"&amp;ROW($AC168)-1))),1)+
INDEX($AD:$AD,LOOKUP(2,1/($AD$1:INDIRECT("$AD$"&amp;ROW($AD168)-1)&lt;&gt;""),ROW($AD$1:INDIRECT("$AD$"&amp;ROW($AD168)-1))),1)+
INDEX($AE:$AE,LOOKUP(2,1/($AE$1:INDIRECT("$AE$"&amp;ROW($AE168)-1)&lt;&gt;""),ROW($AE$1:INDIRECT("$AE$"&amp;ROW($AD168)-1))),1)+
INDEX($AE:$AF,LOOKUP(2,1/($AF$1:INDIRECT("$AF$"&amp;ROW($AF168)-1)&lt;&gt;""),ROW($AF$1:INDIRECT("$AF$"&amp;ROW($AD168)-1))),1)+
INDEX($AG:$AG,LOOKUP(2,1/($AG$1:INDIRECT("$AG$"&amp;ROW($AG168)-1)&lt;&gt;""),ROW($AG$1:INDIRECT("$AG$"&amp;ROW($AD168)-1))),1)+
INDEX($AH:$AH,LOOKUP(2,1/($AH$1:INDIRECT("$AH$"&amp;ROW($AH168)-1)&lt;&gt;""),ROW($AH$1:INDIRECT("$AH$"&amp;ROW($AD168)-1))),1)&gt;=510,0,
IF(INDEX($AE:$AE,LOOKUP(2,1/($AE$1:INDIRECT("$AE$"&amp;ROW($AE168)-1)&lt;&gt;""),ROW($AE$1:INDIRECT("$AE$"&amp;ROW($AE168)-1))),1)&gt;=255,0,
VLOOKUP(INDIRECT("$G$"&amp;LOOKUP(2,1/($AE$1:INDIRECT("$AE$"&amp;ROW($AE168)-1)&lt;&gt;""),ROW($AE$1:INDIRECT("$AE$"&amp;ROW($AE168)-1)))),'EV and Base'!$A$1:$N$671,5,FALSE))))</f>
        <v/>
      </c>
      <c r="AF168" s="2" t="str" cm="1">
        <f t="array" aca="1" ref="AF168" ca="1">IF(NOT(ISNUMBER(INDEX($A:$A, LOOKUP(2, 1 / ($A$1:INDIRECT("$A$"&amp;ROW($A168)) &lt;&gt; ""),ROW($A$1:INDIRECT("$A$"&amp;ROW($A168)))), 1))), "",
INDEX($AF:$AF, LOOKUP(2, 1 / ($AF$1:INDIRECT("$AF$"&amp;ROW($AF168)-1) &lt;&gt; ""),ROW($AF$1:INDIRECT("$AF$"&amp;ROW($AF168)-1))), 1)+
IF(INDEX($AC:$AC, LOOKUP(2, 1 / ($AC$1:INDIRECT("$AC$"&amp;ROW($AC168)-1) &lt;&gt; ""),ROW($AC$1:INDIRECT("$AC$"&amp;ROW($AC168)-1))), 1)+
INDEX($AD:$AD, LOOKUP(2, 1 / ($AD$1:INDIRECT("$AD$"&amp;ROW($AD168)-1) &lt;&gt; ""),ROW($AD$1:INDIRECT("$AD$"&amp;ROW($AD168)-1))), 1)+
INDEX($AE:$AE, LOOKUP(2, 1 / ($AE$1:INDIRECT("$AE$"&amp;ROW($AE168)-1) &lt;&gt; ""),ROW($AE$1:INDIRECT("$AE$"&amp;ROW($AD168)-1))), 1)+
INDEX($AE:$AF, LOOKUP(2, 1 / ($AF$1:INDIRECT("$AF$"&amp;ROW($AF168)-1) &lt;&gt; ""),ROW($AF$1:INDIRECT("$AF$"&amp;ROW($AD168)-1))), 1)+
INDEX($AG:$AG, LOOKUP(2, 1 / ($AG$1:INDIRECT("$AG$"&amp;ROW($AG168)-1) &lt;&gt; ""),ROW($AG$1:INDIRECT("$AG$"&amp;ROW($AD168)-1))), 1)+
INDEX($AH:$AH, LOOKUP(2, 1 / ($AH$1:INDIRECT("$AH$"&amp;ROW($AH168)-1) &lt;&gt; ""),ROW($AH$1:INDIRECT("$AH$"&amp;ROW($AD168)-1))), 1)&gt;=510,0,
IF(INDEX($AF:$AF, LOOKUP(2, 1 / ($AF$1:INDIRECT("$AF$"&amp;ROW($AF168)-1) &lt;&gt; ""),ROW($AF$1:INDIRECT("$AF$"&amp;ROW($AF168)-1))), 1)&gt;=255,0,
VLOOKUP(INDIRECT("$G$"&amp;LOOKUP(2, 1 / ($AF$1:INDIRECT("$AF$"&amp;ROW($AF168)-1) &lt;&gt; ""),ROW($AF$1:INDIRECT("$AF$"&amp;ROW($AF168)-1)))), 'EV and Base'!$A$1:$N$671, 6, FALSE))))</f>
        <v/>
      </c>
      <c r="AG168" s="2" t="str" cm="1">
        <f t="array" aca="1" ref="AG168" ca="1">IF(NOT(ISNUMBER(INDEX($A:$A, LOOKUP(2, 1 / ($A$1:INDIRECT("$A$"&amp;ROW($A168)) &lt;&gt; ""),ROW($A$1:INDIRECT("$A$"&amp;ROW($A168)))), 1))), "",
INDEX($AG:$AG, LOOKUP(2, 1 / ($AG$1:INDIRECT("$AG$"&amp;ROW($AG168)-1) &lt;&gt; ""),ROW($AG$1:INDIRECT("$AG$"&amp;ROW($AG168)-1))), 1)+
IF(INDEX($AC:$AC, LOOKUP(2, 1 / ($AC$1:INDIRECT("$AC$"&amp;ROW($AC168)-1) &lt;&gt; ""),ROW($AC$1:INDIRECT("$AC$"&amp;ROW($AC168)-1))), 1)+
INDEX($AD:$AD, LOOKUP(2, 1 / ($AD$1:INDIRECT("$AD$"&amp;ROW($AD168)-1) &lt;&gt; ""),ROW($AD$1:INDIRECT("$AD$"&amp;ROW($AD168)-1))), 1)+
INDEX($AE:$AE, LOOKUP(2, 1 / ($AE$1:INDIRECT("$AE$"&amp;ROW($AE168)-1) &lt;&gt; ""),ROW($AE$1:INDIRECT("$AE$"&amp;ROW($AD168)-1))), 1)+
INDEX($AE:$AF, LOOKUP(2, 1 / ($AF$1:INDIRECT("$AF$"&amp;ROW($AF168)-1) &lt;&gt; ""),ROW($AF$1:INDIRECT("$AF$"&amp;ROW($AD168)-1))), 1)+
INDEX($AG:$AG, LOOKUP(2, 1 / ($AG$1:INDIRECT("$AG$"&amp;ROW($AG168)-1) &lt;&gt; ""),ROW($AG$1:INDIRECT("$AG$"&amp;ROW($AD168)-1))), 1)+
INDEX($AH:$AH, LOOKUP(2, 1 / ($AH$1:INDIRECT("$AH$"&amp;ROW($AH168)-1) &lt;&gt; ""),ROW($AH$1:INDIRECT("$AH$"&amp;ROW($AD168)-1))), 1)&gt;=510,0,
IF(INDEX($AG:$AG, LOOKUP(2, 1 / ($AG$1:INDIRECT("$AG$"&amp;ROW($AG168)-1) &lt;&gt; ""),ROW($AG$1:INDIRECT("$AG$"&amp;ROW($AG168)-1))), 1)&gt;=255,0,
VLOOKUP(INDIRECT("$G$"&amp;LOOKUP(2, 1 / ($AG$1:INDIRECT("$AG$"&amp;ROW($AG168)-1) &lt;&gt; ""),ROW($AG$1:INDIRECT("$AG$"&amp;ROW($AG168)-1)))), 'EV and Base'!$A$1:$N$671, 7, FALSE))))</f>
        <v/>
      </c>
      <c r="AH168" s="24" t="str" cm="1">
        <f t="array" aca="1" ref="AH168" ca="1">IF(NOT(ISNUMBER(INDEX($A:$A,LOOKUP(2,1/($A$1:INDIRECT("$A$"&amp;ROW($A168))&lt;&gt;""),ROW($A$1:INDIRECT("$A$"&amp;ROW($A168)))),1))),"",
INDEX($AH:$AH,LOOKUP(2,1/($AH$1:INDIRECT("$AH$"&amp;ROW($AH168)-1)&lt;&gt;""),ROW($AH$1:INDIRECT("$AH$"&amp;ROW($AH168)-1))),1)+
IF(INDEX($AC:$AC,LOOKUP(2,1/($AC$1:INDIRECT("$AC$"&amp;ROW($AC168)-1)&lt;&gt;""),ROW($AC$1:INDIRECT("$AC$"&amp;ROW($AC168)-1))),1)+
INDEX($AD:$AD,LOOKUP(2,1/($AD$1:INDIRECT("$AD$"&amp;ROW($AD168)-1)&lt;&gt;""),ROW($AD$1:INDIRECT("$AD$"&amp;ROW($AD168)-1))),1)+
INDEX($AE:$AE,LOOKUP(2,1/($AE$1:INDIRECT("$AE$"&amp;ROW($AE168)-1)&lt;&gt;""),ROW($AE$1:INDIRECT("$AE$"&amp;ROW($AD168)-1))),1)+
INDEX($AE:$AF,LOOKUP(2,1/($AF$1:INDIRECT("$AF$"&amp;ROW($AF168)-1)&lt;&gt;""),ROW($AF$1:INDIRECT("$AF$"&amp;ROW($AD168)-1))),1)+
INDEX($AG:$AG,LOOKUP(2,1/($AG$1:INDIRECT("$AG$"&amp;ROW($AG168)-1)&lt;&gt;""),ROW($AG$1:INDIRECT("$AG$"&amp;ROW($AD168)-1))),1)+
INDEX($AH:$AH,LOOKUP(2,1/($AH$1:INDIRECT("$AH$"&amp;ROW($AH168)-1)&lt;&gt;""),ROW($AH$1:INDIRECT("$AH$"&amp;ROW($AD168)-1))),1)&gt;=510,0,
IF(INDEX($AH:$AH,LOOKUP(2,1/($AH$1:INDIRECT("$AH$"&amp;ROW($AH168)-1)&lt;&gt;""),ROW($AH$1:INDIRECT("$AH$"&amp;ROW($AH168)-1))),1)&gt;=255,0,
VLOOKUP(INDIRECT("$G$"&amp;LOOKUP(2,1/($AH$1:INDIRECT("$AH$"&amp;ROW($AH168)-1)&lt;&gt;""),ROW($AH$1:INDIRECT("$AH$"&amp;ROW($AH168)-1)))),'EV and Base'!$A$1:$N$671,8,FALSE))))</f>
        <v/>
      </c>
      <c r="AI168" s="29" t="str" cm="1">
        <f t="array" aca="1" ref="AI168" ca="1">IF(NOT(ISNUMBER(INDEX($A:$A,LOOKUP(2,1/($A$1:INDIRECT("$A$"&amp;ROW($A168))&lt;&gt;""),ROW($A$1:INDIRECT("$A$"&amp;ROW($A168)))),1))),"",
ROUNDDOWN((((2*VLOOKUP($AA168,'EV and Base'!$A$1:$N$671,9,FALSE))+31+ROUNDDOWN($AC168/4,0))*$AB168)/100,0)+$AB168+10)</f>
        <v/>
      </c>
      <c r="AJ168" s="21" t="str" cm="1">
        <f t="array" aca="1" ref="AJ168" ca="1">IF(NOT(ISNUMBER(INDEX($A:$A, LOOKUP(2, 1 / ($A$1:INDIRECT("$A$"&amp;ROW($A168)) &lt;&gt; ""),ROW($A$1:INDIRECT("$A$"&amp;ROW($A168)))), 1))), "",
ROUNDDOWN((ROUNDDOWN((((2*VLOOKUP($AA168, 'EV and Base'!$A$1:$N$671, 10, FALSE))+31+ROUNDDOWN($AD168/4, 0))*$AB168)/100, 0)+5)*1.1, 0))</f>
        <v/>
      </c>
      <c r="AK168" s="21" t="str" cm="1">
        <f t="array" aca="1" ref="AK168" ca="1">IF(NOT(ISNUMBER(INDEX($A:$A, LOOKUP(2, 1 / ($A$1:INDIRECT("$A$"&amp;ROW($A168)) &lt;&gt; ""),ROW($A$1:INDIRECT("$A$"&amp;ROW($A168)))), 1))), "",
ROUNDDOWN((ROUNDDOWN((((2*VLOOKUP($AA168, 'EV and Base'!$A$1:$N$671, 11, FALSE))+30+ROUNDDOWN($AE168/4, 0))*$AB168)/100, 0)+5), 0)
&amp;"-"&amp;
ROUNDDOWN((ROUNDDOWN((((2*VLOOKUP($AA168, 'EV and Base'!$A$1:$N$671, 11, FALSE))+31+ROUNDDOWN($AE168/4, 0))*$AB168)/100, 0)+5), 0))</f>
        <v/>
      </c>
      <c r="AL168" s="21" t="str" cm="1">
        <f t="array" aca="1" ref="AL168" ca="1">IF(NOT(ISNUMBER(INDEX($A:$A, LOOKUP(2, 1 / ($A$1:INDIRECT("$A$"&amp;ROW($A168)) &lt;&gt; ""),ROW($A$1:INDIRECT("$A$"&amp;ROW($A168)))), 1))), "",
ROUNDDOWN((ROUNDDOWN((((2*VLOOKUP($AA168, 'EV and Base'!$A$1:$N$671, 12, FALSE))+0+ROUNDDOWN($AF168/4, 0))*$AB168)/100, 0)+5)*0.9, 0)
&amp;"-"&amp;
ROUNDDOWN((ROUNDDOWN((((2*VLOOKUP($AA168, 'EV and Base'!$A$1:$N$671, 12, FALSE))+31+ROUNDDOWN($AF168/4, 0))*$AB168)/100, 0)+5)*0.9, 0))</f>
        <v/>
      </c>
      <c r="AM168" s="21" t="str" cm="1">
        <f t="array" aca="1" ref="AM168" ca="1">IF(NOT(ISNUMBER(INDEX($A:$A, LOOKUP(2, 1 / ($A$1:INDIRECT("$A$"&amp;ROW($A168)) &lt;&gt; ""),ROW($A$1:INDIRECT("$A$"&amp;ROW($A168)))), 1))), "",
ROUNDDOWN((ROUNDDOWN((((2*VLOOKUP($AA168, 'EV and Base'!$A$1:$N$671, 13, FALSE))+30+ROUNDDOWN($AG168/4, 0))*$AB168)/100, 0)+5), 0)
&amp;"-"&amp;
ROUNDDOWN((ROUNDDOWN((((2*VLOOKUP($AA168, 'EV and Base'!$A$1:$N$671, 13, FALSE))+31+ROUNDDOWN($AG168/4, 0))*$AB168)/100, 0)+5), 0))</f>
        <v/>
      </c>
      <c r="AN168" s="25" t="str" cm="1">
        <f t="array" aca="1" ref="AN168" ca="1">IF(NOT(ISNUMBER(INDEX($A:$A, LOOKUP(2, 1 / ($A$1:INDIRECT("$A$"&amp;ROW($A168)) &lt;&gt; ""),ROW($A$1:INDIRECT("$A$"&amp;ROW($A168)))), 1))), "",
ROUNDDOWN((ROUNDDOWN((((2*VLOOKUP($AA168, 'EV and Base'!$A$1:$N$671, 14, FALSE))+31+ROUNDDOWN($AH168/4, 0))*$AB168)/100, 0)+5), 0))</f>
        <v/>
      </c>
      <c r="AO168" s="23" t="str" cm="1">
        <f t="array" aca="1" ref="AO168" ca="1">IF(NOT(ISNUMBER(INDEX($A:$A, LOOKUP(2, 1 / ($A$1:INDIRECT("$A$"&amp;ROW($A168)) &lt;&gt; ""),ROW($A$1:INDIRECT("$A$"&amp;ROW($A168)))), 1))), "",
ROUNDDOWN((((2*VLOOKUP($AA168, 'EV and Base'!$A$1:$N$671, 9, FALSE))+31+ROUNDDOWN($AC168/4, 0))*$AB168)/100, 0)+$AB168+10)</f>
        <v/>
      </c>
      <c r="AP168" s="2" t="str" cm="1">
        <f t="array" aca="1" ref="AP168" ca="1">IF(NOT(ISNUMBER(INDEX($A:$A, LOOKUP(2, 1 / ($A$1:INDIRECT("$A$"&amp;ROW($A168)) &lt;&gt; ""),ROW($A$1:INDIRECT("$A$"&amp;ROW($A168)))), 1))), "",
ROUNDDOWN((ROUNDDOWN((((2*VLOOKUP($AA168, 'EV and Base'!$A$1:$N$671, 10, FALSE))+31+ROUNDDOWN($AD168/4, 0))*$AB168)/100, 0)+5)*1.1, 0))</f>
        <v/>
      </c>
      <c r="AQ168" s="2" t="str" cm="1">
        <f t="array" aca="1" ref="AQ168" ca="1">IF(NOT(ISNUMBER(INDEX($A:$A, LOOKUP(2, 1 / ($A$1:INDIRECT("$A$"&amp;ROW($A168)) &lt;&gt; ""),ROW($A$1:INDIRECT("$A$"&amp;ROW($A168)))), 1))), "",
ROUNDDOWN((ROUNDDOWN((((2*VLOOKUP($AA168, 'EV and Base'!$A$1:$N$671, 11, FALSE))+$AV$2+ROUNDDOWN($AE168/4, 0))*$AB168)/100, 0)+5), 0))</f>
        <v/>
      </c>
      <c r="AR168" s="22" t="str" cm="1">
        <f t="array" aca="1" ref="AR168" ca="1">IF(NOT(ISNUMBER(INDEX($A:$A, LOOKUP(2, 1 / ($A$1:INDIRECT("$A$"&amp;ROW($A168)) &lt;&gt; ""),ROW($A$1:INDIRECT("$A$"&amp;ROW($A168)))), 1))), "",
ROUNDDOWN((ROUNDDOWN((((2*VLOOKUP($AA168, 'EV and Base'!$A$1:$N$671, 12, FALSE))+$AW$2+ROUNDDOWN($AF168/4, 0))*$AB168)/100, 0)+5)*0.9, 0))</f>
        <v/>
      </c>
      <c r="AS168" s="2" t="str" cm="1">
        <f t="array" aca="1" ref="AS168" ca="1">IF(NOT(ISNUMBER(INDEX($A:$A, LOOKUP(2, 1 / ($A$1:INDIRECT("$A$"&amp;ROW($A168)) &lt;&gt; ""),ROW($A$1:INDIRECT("$A$"&amp;ROW($A168)))), 1))), "",
ROUNDDOWN((ROUNDDOWN((((2*VLOOKUP($AA168, 'EV and Base'!$A$1:$N$671, 13, FALSE))+$AX$2+ROUNDDOWN($AG168/4, 0))*$AB168)/100, 0)+5), 0))</f>
        <v/>
      </c>
      <c r="AT168" s="24" t="str" cm="1">
        <f t="array" aca="1" ref="AT168" ca="1">IF(NOT(ISNUMBER(INDEX($A:$A, LOOKUP(2, 1 / ($A$1:INDIRECT("$A$"&amp;ROW($A168)) &lt;&gt; ""),ROW($A$1:INDIRECT("$A$"&amp;ROW($A168)))), 1))), "",
ROUNDDOWN((ROUNDDOWN((((2*VLOOKUP($AA168, 'EV and Base'!$A$1:$N$671, 14, FALSE))+31+ROUNDDOWN($AH168/4, 0))*$AB168)/100, 0)+5), 0))</f>
        <v/>
      </c>
      <c r="AU168" s="27"/>
      <c r="AV168" s="4"/>
      <c r="AW168" s="4"/>
      <c r="AX168" s="4"/>
      <c r="AY168" t="str" cm="1">
        <f t="array" aca="1" ref="AY168" ca="1">IF(NOT(ISNUMBER(INDEX($A:$A,LOOKUP(2,1/($A$1:INDIRECT("$A$"&amp;ROW($A168))&lt;&gt;""),ROW($A$1:INDIRECT("$A$"&amp;ROW($A168)))),1))),"",
INDEX($AY:$AY,LOOKUP(2,1/($AY$1:INDIRECT("$AY$"&amp;ROW($AY168)-1)&lt;&gt;""),ROW($AY$1:INDIRECT("$AY$"&amp;ROW($AY168)-1))),1)+$BL168)</f>
        <v/>
      </c>
      <c r="AZ168" s="3" t="str" cm="1">
        <f t="array" aca="1" ref="AZ168" ca="1">IF(NOT(ISNUMBER(INDEX($A:$A, LOOKUP(2, 1 / ($A$1:INDIRECT("$A$"&amp;ROW($A168)) &lt;&gt; ""),ROW($A$1:INDIRECT("$A$"&amp;ROW($A168)))), 1))), "",
VLOOKUP(INDIRECT("$G$"&amp;LOOKUP(2, 1 / ($AY$1:INDIRECT("$AY$"&amp;ROW($AY168)-1) &lt;&gt; ""),ROW($AY$1:INDIRECT("$AY$"&amp;ROW($AY168)-1)))),'EV and Base'!A163:N833,2,FALSE))</f>
        <v/>
      </c>
      <c r="BA168" s="3" t="str" cm="1">
        <f t="array" aca="1" ref="BA168" ca="1">IF(NOT(ISNUMBER(INDEX($A:$A, LOOKUP(2, 1 / ($A$1:INDIRECT("$A$"&amp;ROW($A168)) &lt;&gt; ""),ROW($A$1:INDIRECT("$A$"&amp;ROW($A168)))), 1))), "",
INDIRECT("$I$"&amp;LOOKUP(2, 1 / ($AY$1:INDIRECT("$AY$"&amp;ROW($AY168)-1) &lt;&gt; ""),ROW($AY$1:INDIRECT("$AY$"&amp;ROW($AY168)-1)))))</f>
        <v/>
      </c>
      <c r="BB168" s="1" t="str" cm="1">
        <f t="array" aca="1" ref="BB168" ca="1">IF(NOT(ISNUMBER(INDEX($A:$A, LOOKUP(2, 1 / ($A$1:INDIRECT("$A$"&amp;ROW($A168)) &lt;&gt; ""),ROW($A$1:INDIRECT("$A$"&amp;ROW($A168)))), 1))), "",
INDIRECT("$AB$"&amp;LOOKUP(2, 1 / ($AY$1:INDIRECT("$AY$"&amp;ROW($AY168)-1) &lt;&gt; ""),ROW($AY$1:INDIRECT("$AY$"&amp;ROW($AY168)-1)))))</f>
        <v/>
      </c>
      <c r="BC168" s="3" t="str" cm="1">
        <f t="array" aca="1" ref="BC168" ca="1">IF(NOT(ISNUMBER(INDEX($A:$A,LOOKUP(2,1/($A$1:INDIRECT("$A$"&amp;ROW($A168))&lt;&gt;""),ROW($A$1:INDIRECT("$A$"&amp;ROW($A168)))),1))),"",
$BA168+$BA168+10)</f>
        <v/>
      </c>
      <c r="BD168" s="3" t="str" cm="1">
        <f t="array" aca="1" ref="BD168" ca="1">IF(NOT(ISNUMBER(INDEX($A:$A,LOOKUP(2,1/($A$1:INDIRECT("$A$"&amp;ROW($A168))&lt;&gt;""),ROW($A$1:INDIRECT("$A$"&amp;ROW($A168)))),1))),"",
$BA168+$BB168+10)</f>
        <v/>
      </c>
      <c r="BE168" s="3" t="str" cm="1">
        <f t="array" aca="1" ref="BE168" ca="1">IF(NOT(ISNUMBER(INDEX($A:$A,LOOKUP(2,1/($A$1:INDIRECT("$A$"&amp;ROW($A168))&lt;&gt;""),ROW($A$1:INDIRECT("$A$"&amp;ROW($A168)))),1))),"",
$BC168*$BC168)</f>
        <v/>
      </c>
      <c r="BF168" s="3" t="str" cm="1">
        <f t="array" aca="1" ref="BF168" ca="1">IF(NOT(ISNUMBER(INDEX($A:$A,LOOKUP(2,1/($A$1:INDIRECT("$A$"&amp;ROW($A168))&lt;&gt;""),ROW($A$1:INDIRECT("$A$"&amp;ROW($A168)))),1))),"",
$BD168*$BD168)</f>
        <v/>
      </c>
      <c r="BG168" s="3" t="str" cm="1">
        <f t="array" aca="1" ref="BG168" ca="1">IF(NOT(ISNUMBER(INDEX($A:$A,LOOKUP(2,1/($A$1:INDIRECT("$A$"&amp;ROW($A168))&lt;&gt;""),ROW($A$1:INDIRECT("$A$"&amp;ROW($A168)))),1))),"",
_xlfn.FLOOR.MATH(1.5*_xlfn.FLOOR.MATH($AZ168*BA168/5)))</f>
        <v/>
      </c>
      <c r="BH168" s="3" t="str" cm="1">
        <f t="array" aca="1" ref="BH168" ca="1">IF(NOT(ISNUMBER(INDEX($A:$A, LOOKUP(2, 1 / ($A$1:INDIRECT("$A$"&amp;ROW($A168)) &lt;&gt; ""),ROW($A$1:INDIRECT("$A$"&amp;ROW($A168)))), 1))), "",
_xlfn.FLOOR.MATH($BG168/IF(OR(INDIRECT("$C$"&amp;LOOKUP(2, 1 / ($AY$1:INDIRECT("$AY$"&amp;ROW($AY168)-1) &lt;&gt; ""),ROW($AY$1:INDIRECT("$AY$"&amp;ROW($AY168)-1))))="Multi",
INDIRECT("$C$"&amp;LOOKUP(2, 1 / ($AY$1:INDIRECT("$AY$"&amp;ROW($AY168)-1) &lt;&gt; ""),ROW($AY$1:INDIRECT("$AY$"&amp;ROW($AY168)-1))))="Double"),2,1)))</f>
        <v/>
      </c>
      <c r="BI168" s="3" t="str" cm="1">
        <f t="array" aca="1" ref="BI168" ca="1">IF(NOT(ISNUMBER(INDEX($A:$A,LOOKUP(2,1/($A$1:INDIRECT("$A$"&amp;ROW($A168))&lt;&gt;""),ROW($A$1:INDIRECT("$A$"&amp;ROW($A168)))),1))),"",
VLOOKUP($BC168,GameFreakSQRT!$A$1:$B$200,2,FALSE))</f>
        <v/>
      </c>
      <c r="BJ168" s="3" t="str" cm="1">
        <f t="array" aca="1" ref="BJ168" ca="1">IF(NOT(ISNUMBER(INDEX($A:$A,LOOKUP(2,1/($A$1:INDIRECT("$A$"&amp;ROW($A168))&lt;&gt;""),ROW($A$1:INDIRECT("$A$"&amp;ROW($A168)))),1))),"",
VLOOKUP($BD168,GameFreakSQRT!$A$1:$B$200,2,FALSE))</f>
        <v/>
      </c>
      <c r="BK168" s="3" t="str" cm="1">
        <f t="array" aca="1" ref="BK168" ca="1">IF(NOT(ISNUMBER(INDEX($A:$A,LOOKUP(2,1/($A$1:INDIRECT("$A$"&amp;ROW($A168))&lt;&gt;""),ROW($A$1:INDIRECT("$A$"&amp;ROW($A168)))),1))),"",
_xlfn.FLOOR.MATH((($BI168*$BE168)*$BH168)/($BJ168*$BF168))+1)</f>
        <v/>
      </c>
      <c r="BL168" s="3" t="str" cm="1">
        <f t="array" aca="1" ref="BL168" ca="1">IF(NOT(ISNUMBER(INDEX($A:$A,LOOKUP(2,1/($A$1:INDIRECT("$A$"&amp;ROW($A168))&lt;&gt;""),ROW($A$1:INDIRECT("$A$"&amp;ROW($A168)))),1))),"",
_xlfn.FLOOR.MATH($BK168*IF(NOT(INDIRECT("$Z$"&amp;LOOKUP(2, 1 / ($AY$1:INDIRECT("$AY$"&amp;ROW($AY168)-1) &lt;&gt; ""),ROW($AY$1:INDIRECT("$AY$"&amp;ROW($AY168)-1))))=""),1.5,1)))</f>
        <v/>
      </c>
      <c r="BM168" s="3" t="str" cm="1">
        <f t="array" aca="1" ref="BM168" ca="1">IF(NOT(ISNUMBER(INDEX($A:$A, LOOKUP(2, 1 / ($A$1:INDIRECT("$A$"&amp;ROW($A168)) &lt;&gt; ""),ROW($A$1:INDIRECT("$A$"&amp;ROW($A168)))), 1))), "",
INDIRECT("$Y$"&amp;LOOKUP(2, 1 / ($AY$1:INDIRECT("$AY$"&amp;ROW($AY168)-1) &lt;&gt; ""),ROW($AY$1:INDIRECT("$AY$"&amp;ROW($AY168)-1)))))</f>
        <v/>
      </c>
      <c r="BN168" s="3" t="str">
        <f t="shared" ca="1" si="16"/>
        <v/>
      </c>
      <c r="CT168" s="3" t="str" cm="1">
        <f t="array" aca="1" ref="CT168" ca="1">IF(NOT(ISNUMBER(INDEX($A:$A, LOOKUP(2, 1 / ($A$1:INDIRECT("$A$"&amp;ROW($A168)) &lt;&gt; ""),ROW($A$1:INDIRECT("$A$"&amp;ROW($A168)))), 1))), "",
$AY168-INDEX($AY:$AY, LOOKUP(2, 1 / ($AY$1:INDIRECT("$AV$"&amp;ROW($AY168)-1) &lt;&gt; ""),ROW($AY$1:INDIRECT("$AV$"&amp;ROW($AY168)-1))), 1))</f>
        <v/>
      </c>
      <c r="CU168" s="3" t="str" cm="1">
        <f t="array" aca="1" ref="CU168" ca="1">IF(NOT(ISNUMBER(INDEX($A:$A, LOOKUP(2, 1 / ($A$1:INDIRECT("$A$"&amp;ROW($A168)) &lt;&gt; ""),ROW($A$1:INDIRECT("$A$"&amp;ROW($A168)))), 1))), "",
INDEX($Y:$Y, LOOKUP(2, 1 / ($Y$1:INDIRECT("$Y$"&amp;ROW($Y168)-1) &lt;&gt; ""),ROW($Y$1:INDIRECT("$Y$"&amp;ROW($Y168)-1))), 1))</f>
        <v/>
      </c>
      <c r="CV168" s="1" t="str">
        <f ca="1">IFERROR(VLOOKUP($AY168, 'Medium-Slow'!$A$1:$B$101, 2, TRUE),"")</f>
        <v/>
      </c>
    </row>
    <row r="169" spans="1:100" x14ac:dyDescent="0.45">
      <c r="A169" s="69" t="s">
        <v>75</v>
      </c>
      <c r="B169" s="69" t="s">
        <v>363</v>
      </c>
      <c r="C169" s="69" t="s">
        <v>46</v>
      </c>
      <c r="D169" s="69" t="s">
        <v>356</v>
      </c>
      <c r="E169" s="69" t="s">
        <v>48</v>
      </c>
      <c r="F169" s="56">
        <v>1</v>
      </c>
      <c r="G169" s="2" t="s">
        <v>292</v>
      </c>
      <c r="H169" s="2" t="s">
        <v>50</v>
      </c>
      <c r="I169" s="2">
        <v>22</v>
      </c>
      <c r="J169" s="2" t="s">
        <v>180</v>
      </c>
      <c r="K169" s="2" t="s">
        <v>239</v>
      </c>
      <c r="L169" s="2" t="s">
        <v>53</v>
      </c>
      <c r="M169" s="2" t="s">
        <v>215</v>
      </c>
      <c r="N169" s="2" t="s">
        <v>240</v>
      </c>
      <c r="O169" s="2" t="s">
        <v>284</v>
      </c>
      <c r="P169" s="2" t="s">
        <v>364</v>
      </c>
      <c r="Q169" s="2">
        <v>0</v>
      </c>
      <c r="R169" s="2">
        <f>_xlfn.FLOOR.MATH((((2*VLOOKUP(G169, 'EV and Base'!$A$1:$N$671, 9, FALSE))+$Q169)*$I169)/100)+$I169+10</f>
        <v>49</v>
      </c>
      <c r="S169" s="2">
        <f>_xlfn.FLOOR.MATH((_xlfn.FLOOR.MATH((((2*VLOOKUP($G169, 'EV and Base'!$A$1:$N$671, 10, FALSE))+$Q169)*$I169)/100)+5)*
IF(OR($J169="Lonely", $J169="Brave", $J169="Adamant", $J169="Naughty"), 1.1,
IF(OR($J169="Bold", $J169="Timid", $J169="Modest", $J169="Calm"), 0.9, 1)))</f>
        <v>29</v>
      </c>
      <c r="T169" s="2">
        <f>_xlfn.FLOOR.MATH((_xlfn.FLOOR.MATH((((2*VLOOKUP($G169, 'EV and Base'!$A$1:$N$671, 11, FALSE))+$Q169)*$I169)/100)+5)*
IF(OR($J169="Bold", $J169="Relaxed", $J169="Impish", $J169="Lax"), 1.1,
IF(OR($J169="Lonely", $J169="Hasty", $J169="Mild", $J169="Gentle"), 0.9, 1)))</f>
        <v>43</v>
      </c>
      <c r="U169" s="2">
        <f>_xlfn.FLOOR.MATH((_xlfn.FLOOR.MATH((((2*VLOOKUP($G169, 'EV and Base'!$A$1:$N$671, 12, FALSE))+$Q169)*$I169)/100)+5)*
IF(OR($J169="Modest", $J169="Mild", $J169="Quiet", $J169="Rash"), 1.1,
IF(OR($J169="Adamant", $J169="Impish", $J169="Jolly", $J169="Careful"), 0.9, 1)))</f>
        <v>22</v>
      </c>
      <c r="V169" s="2">
        <f>_xlfn.FLOOR.MATH((_xlfn.FLOOR.MATH((((2*VLOOKUP($G169, 'EV and Base'!$A$1:$N$671, 13, FALSE))+$Q169)*$I169)/100)+5)*
IF(OR($J169="Calm", $J169="Gentle", $J169="Sassy", $J169="Careful"), 1.1,
IF(OR($J169="Naughty", $J169="Lax", $J169="Naive", $J169="Rash"), 0.9, 1)))</f>
        <v>39</v>
      </c>
      <c r="W169" s="2">
        <f>_xlfn.FLOOR.MATH((_xlfn.FLOOR.MATH((((2*VLOOKUP($G169, 'EV and Base'!$A$1:$N$671, 14, FALSE))+$Q169)*$I169)/100)+5)*
IF(OR($J169="Timid", $J169="Hasty", $J169="Jolly", $J169="Naive"), 1.1,
IF(OR($J169="Brave", $J169="Relaxed", $J169="Quiet", $J169="Sassy"), 0.9, 1)))</f>
        <v>27</v>
      </c>
      <c r="X169" s="69">
        <v>704</v>
      </c>
      <c r="AA169" s="23" t="str" cm="1">
        <f t="array" aca="1" ref="AA169" ca="1">IF(NOT(ISNUMBER(INDEX($A:$A,LOOKUP(2,1/($A$1:INDIRECT("$A$"&amp;ROW($A169))&lt;&gt;""),ROW($A$1:INDIRECT("$A$"&amp;ROW($A169)))),1))),"",
IF(NOT(ISNUMBER($A169)),$AA168,
IF($AB169&lt;16,"Lillipup",
IF($AB169&lt;32,"Herdier",
"Stoutland"))))</f>
        <v/>
      </c>
      <c r="AB169" s="25" t="str" cm="1">
        <f t="array" aca="1" ref="AB169" ca="1">IF(NOT(ISNUMBER(INDEX($A:$A, LOOKUP(2, 1 / ($A$1:INDIRECT("$A$"&amp;ROW($A169)) &lt;&gt; ""),ROW($A$1:INDIRECT("$A$"&amp;ROW($A169)))), 1))), "",
VLOOKUP($AY169,'Medium-Slow'!$A$1:$B$101,2,TRUE))</f>
        <v/>
      </c>
      <c r="AC169" s="23" t="str" cm="1">
        <f t="array" aca="1" ref="AC169" ca="1">IF(NOT(ISNUMBER(INDEX($A:$A, LOOKUP(2, 1 / ($A$1:INDIRECT("$A$"&amp;ROW($A169)) &lt;&gt; ""),ROW($A$1:INDIRECT("$A$"&amp;ROW($A169)))), 1))), "",
INDEX($AC:$AC, LOOKUP(2, 1 / ($AC$1:INDIRECT("$AC$"&amp;ROW($AC169)-1) &lt;&gt; ""),ROW($AC$1:INDIRECT("$AC$"&amp;ROW($AC169)-1))), 1)+
IF(INDEX($AC:$AC, LOOKUP(2, 1 / ($AC$1:INDIRECT("$AC$"&amp;ROW($AC169)-1) &lt;&gt; ""),ROW($AC$1:INDIRECT("$AC$"&amp;ROW($AC169)-1))), 1)+
INDEX($AD:$AD, LOOKUP(2, 1 / ($AD$1:INDIRECT("$AD$"&amp;ROW($AD169)-1) &lt;&gt; ""),ROW($AD$1:INDIRECT("$AD$"&amp;ROW($AD169)-1))), 1)+
INDEX($AE:$AE, LOOKUP(2, 1 / ($AE$1:INDIRECT("$AE$"&amp;ROW($AE169)-1) &lt;&gt; ""),ROW($AE$1:INDIRECT("$AE$"&amp;ROW($AD169)-1))), 1)+
INDEX($AE:$AF, LOOKUP(2, 1 / ($AF$1:INDIRECT("$AF$"&amp;ROW($AF169)-1) &lt;&gt; ""),ROW($AF$1:INDIRECT("$AF$"&amp;ROW($AD169)-1))), 1)+
INDEX($AG:$AG, LOOKUP(2, 1 / ($AG$1:INDIRECT("$AG$"&amp;ROW($AG169)-1) &lt;&gt; ""),ROW($AG$1:INDIRECT("$AG$"&amp;ROW($AD169)-1))), 1)+
INDEX($AH:$AH, LOOKUP(2, 1 / ($AH$1:INDIRECT("$AH$"&amp;ROW($AH169)-1) &lt;&gt; ""),ROW($AH$1:INDIRECT("$AH$"&amp;ROW($AD169)-1))), 1)&gt;=510,0,
IF(INDEX($AC:$AC, LOOKUP(2, 1 / ($AC$1:INDIRECT("$AC$"&amp;ROW($AC169)-1) &lt;&gt; ""),ROW($AC$1:INDIRECT("$AC$"&amp;ROW($AC169)-1))), 1)&gt;=255,0,
VLOOKUP(INDIRECT("$G$"&amp;LOOKUP(2, 1 / ($AC$1:INDIRECT("$AC$"&amp;ROW($AC169)-1) &lt;&gt; ""),ROW($AC$1:INDIRECT("$AC$"&amp;ROW($AC169)-1)))), 'EV and Base'!$A$1:$N$671, 3, FALSE))))</f>
        <v/>
      </c>
      <c r="AD169" s="2" t="str" cm="1">
        <f t="array" aca="1" ref="AD169" ca="1">IF(NOT(ISNUMBER(INDEX($A:$A, LOOKUP(2, 1 / ($A$1:INDIRECT("$A$"&amp;ROW($A169)) &lt;&gt; ""),ROW($A$1:INDIRECT("$A$"&amp;ROW($A169)))), 1))), "",
INDEX($AD:$AD, LOOKUP(2, 1 / ($AD$1:INDIRECT("$AD$"&amp;ROW($AD169)-1) &lt;&gt; ""),ROW($AD$1:INDIRECT("$AD$"&amp;ROW($AD169)-1))), 1)+
IF(INDEX($AC:$AC, LOOKUP(2, 1 / ($AC$1:INDIRECT("$AC$"&amp;ROW($AC169)-1) &lt;&gt; ""),ROW($AC$1:INDIRECT("$AC$"&amp;ROW($AC169)-1))), 1)+
INDEX($AD:$AD, LOOKUP(2, 1 / ($AD$1:INDIRECT("$AD$"&amp;ROW($AD169)-1) &lt;&gt; ""),ROW($AD$1:INDIRECT("$AD$"&amp;ROW($AD169)-1))), 1)+
INDEX($AE:$AE, LOOKUP(2, 1 / ($AE$1:INDIRECT("$AE$"&amp;ROW($AE169)-1) &lt;&gt; ""),ROW($AE$1:INDIRECT("$AE$"&amp;ROW($AD169)-1))), 1)+
INDEX($AE:$AF, LOOKUP(2, 1 / ($AF$1:INDIRECT("$AF$"&amp;ROW($AF169)-1) &lt;&gt; ""),ROW($AF$1:INDIRECT("$AF$"&amp;ROW($AD169)-1))), 1)+
INDEX($AG:$AG, LOOKUP(2, 1 / ($AG$1:INDIRECT("$AG$"&amp;ROW($AG169)-1) &lt;&gt; ""),ROW($AG$1:INDIRECT("$AG$"&amp;ROW($AD169)-1))), 1)+
INDEX($AH:$AH, LOOKUP(2, 1 / ($AH$1:INDIRECT("$AH$"&amp;ROW($AH169)-1) &lt;&gt; ""),ROW($AH$1:INDIRECT("$AH$"&amp;ROW($AD169)-1))), 1)&gt;=510,0,
IF(INDEX($AD:$AD, LOOKUP(2, 1 / ($AD$1:INDIRECT("$AD$"&amp;ROW($AD169)-1) &lt;&gt; ""),ROW($AD$1:INDIRECT("$AD$"&amp;ROW($AD169)-1))), 1)&gt;=255,0,
VLOOKUP(INDIRECT("$G$"&amp;LOOKUP(2, 1 / ($AD$1:INDIRECT("$AD$"&amp;ROW($AD169)-1) &lt;&gt; ""),ROW($AD$1:INDIRECT("$AD$"&amp;ROW($AD169)-1)))), 'EV and Base'!$A$1:$N$671, 4, FALSE))))</f>
        <v/>
      </c>
      <c r="AE169" s="2" t="str" cm="1">
        <f t="array" aca="1" ref="AE169" ca="1">IF(NOT(ISNUMBER(INDEX($A:$A,LOOKUP(2,1/($A$1:INDIRECT("$A$"&amp;ROW($A169))&lt;&gt;""),ROW($A$1:INDIRECT("$A$"&amp;ROW($A169)))),1))),"",
INDEX($AE:$AE,LOOKUP(2,1/($AE$1:INDIRECT("$AE$"&amp;ROW($AE169)-1)&lt;&gt;""),ROW($AE$1:INDIRECT("$AE$"&amp;ROW($AE169)-1))),1)+
IF(INDEX($AC:$AC,LOOKUP(2,1/($AC$1:INDIRECT("$AC$"&amp;ROW($AC169)-1)&lt;&gt;""),ROW($AC$1:INDIRECT("$AC$"&amp;ROW($AC169)-1))),1)+
INDEX($AD:$AD,LOOKUP(2,1/($AD$1:INDIRECT("$AD$"&amp;ROW($AD169)-1)&lt;&gt;""),ROW($AD$1:INDIRECT("$AD$"&amp;ROW($AD169)-1))),1)+
INDEX($AE:$AE,LOOKUP(2,1/($AE$1:INDIRECT("$AE$"&amp;ROW($AE169)-1)&lt;&gt;""),ROW($AE$1:INDIRECT("$AE$"&amp;ROW($AD169)-1))),1)+
INDEX($AE:$AF,LOOKUP(2,1/($AF$1:INDIRECT("$AF$"&amp;ROW($AF169)-1)&lt;&gt;""),ROW($AF$1:INDIRECT("$AF$"&amp;ROW($AD169)-1))),1)+
INDEX($AG:$AG,LOOKUP(2,1/($AG$1:INDIRECT("$AG$"&amp;ROW($AG169)-1)&lt;&gt;""),ROW($AG$1:INDIRECT("$AG$"&amp;ROW($AD169)-1))),1)+
INDEX($AH:$AH,LOOKUP(2,1/($AH$1:INDIRECT("$AH$"&amp;ROW($AH169)-1)&lt;&gt;""),ROW($AH$1:INDIRECT("$AH$"&amp;ROW($AD169)-1))),1)&gt;=510,0,
IF(INDEX($AE:$AE,LOOKUP(2,1/($AE$1:INDIRECT("$AE$"&amp;ROW($AE169)-1)&lt;&gt;""),ROW($AE$1:INDIRECT("$AE$"&amp;ROW($AE169)-1))),1)&gt;=255,0,
VLOOKUP(INDIRECT("$G$"&amp;LOOKUP(2,1/($AE$1:INDIRECT("$AE$"&amp;ROW($AE169)-1)&lt;&gt;""),ROW($AE$1:INDIRECT("$AE$"&amp;ROW($AE169)-1)))),'EV and Base'!$A$1:$N$671,5,FALSE))))</f>
        <v/>
      </c>
      <c r="AF169" s="2" t="str" cm="1">
        <f t="array" aca="1" ref="AF169" ca="1">IF(NOT(ISNUMBER(INDEX($A:$A, LOOKUP(2, 1 / ($A$1:INDIRECT("$A$"&amp;ROW($A169)) &lt;&gt; ""),ROW($A$1:INDIRECT("$A$"&amp;ROW($A169)))), 1))), "",
INDEX($AF:$AF, LOOKUP(2, 1 / ($AF$1:INDIRECT("$AF$"&amp;ROW($AF169)-1) &lt;&gt; ""),ROW($AF$1:INDIRECT("$AF$"&amp;ROW($AF169)-1))), 1)+
IF(INDEX($AC:$AC, LOOKUP(2, 1 / ($AC$1:INDIRECT("$AC$"&amp;ROW($AC169)-1) &lt;&gt; ""),ROW($AC$1:INDIRECT("$AC$"&amp;ROW($AC169)-1))), 1)+
INDEX($AD:$AD, LOOKUP(2, 1 / ($AD$1:INDIRECT("$AD$"&amp;ROW($AD169)-1) &lt;&gt; ""),ROW($AD$1:INDIRECT("$AD$"&amp;ROW($AD169)-1))), 1)+
INDEX($AE:$AE, LOOKUP(2, 1 / ($AE$1:INDIRECT("$AE$"&amp;ROW($AE169)-1) &lt;&gt; ""),ROW($AE$1:INDIRECT("$AE$"&amp;ROW($AD169)-1))), 1)+
INDEX($AE:$AF, LOOKUP(2, 1 / ($AF$1:INDIRECT("$AF$"&amp;ROW($AF169)-1) &lt;&gt; ""),ROW($AF$1:INDIRECT("$AF$"&amp;ROW($AD169)-1))), 1)+
INDEX($AG:$AG, LOOKUP(2, 1 / ($AG$1:INDIRECT("$AG$"&amp;ROW($AG169)-1) &lt;&gt; ""),ROW($AG$1:INDIRECT("$AG$"&amp;ROW($AD169)-1))), 1)+
INDEX($AH:$AH, LOOKUP(2, 1 / ($AH$1:INDIRECT("$AH$"&amp;ROW($AH169)-1) &lt;&gt; ""),ROW($AH$1:INDIRECT("$AH$"&amp;ROW($AD169)-1))), 1)&gt;=510,0,
IF(INDEX($AF:$AF, LOOKUP(2, 1 / ($AF$1:INDIRECT("$AF$"&amp;ROW($AF169)-1) &lt;&gt; ""),ROW($AF$1:INDIRECT("$AF$"&amp;ROW($AF169)-1))), 1)&gt;=255,0,
VLOOKUP(INDIRECT("$G$"&amp;LOOKUP(2, 1 / ($AF$1:INDIRECT("$AF$"&amp;ROW($AF169)-1) &lt;&gt; ""),ROW($AF$1:INDIRECT("$AF$"&amp;ROW($AF169)-1)))), 'EV and Base'!$A$1:$N$671, 6, FALSE))))</f>
        <v/>
      </c>
      <c r="AG169" s="2" t="str" cm="1">
        <f t="array" aca="1" ref="AG169" ca="1">IF(NOT(ISNUMBER(INDEX($A:$A, LOOKUP(2, 1 / ($A$1:INDIRECT("$A$"&amp;ROW($A169)) &lt;&gt; ""),ROW($A$1:INDIRECT("$A$"&amp;ROW($A169)))), 1))), "",
INDEX($AG:$AG, LOOKUP(2, 1 / ($AG$1:INDIRECT("$AG$"&amp;ROW($AG169)-1) &lt;&gt; ""),ROW($AG$1:INDIRECT("$AG$"&amp;ROW($AG169)-1))), 1)+
IF(INDEX($AC:$AC, LOOKUP(2, 1 / ($AC$1:INDIRECT("$AC$"&amp;ROW($AC169)-1) &lt;&gt; ""),ROW($AC$1:INDIRECT("$AC$"&amp;ROW($AC169)-1))), 1)+
INDEX($AD:$AD, LOOKUP(2, 1 / ($AD$1:INDIRECT("$AD$"&amp;ROW($AD169)-1) &lt;&gt; ""),ROW($AD$1:INDIRECT("$AD$"&amp;ROW($AD169)-1))), 1)+
INDEX($AE:$AE, LOOKUP(2, 1 / ($AE$1:INDIRECT("$AE$"&amp;ROW($AE169)-1) &lt;&gt; ""),ROW($AE$1:INDIRECT("$AE$"&amp;ROW($AD169)-1))), 1)+
INDEX($AE:$AF, LOOKUP(2, 1 / ($AF$1:INDIRECT("$AF$"&amp;ROW($AF169)-1) &lt;&gt; ""),ROW($AF$1:INDIRECT("$AF$"&amp;ROW($AD169)-1))), 1)+
INDEX($AG:$AG, LOOKUP(2, 1 / ($AG$1:INDIRECT("$AG$"&amp;ROW($AG169)-1) &lt;&gt; ""),ROW($AG$1:INDIRECT("$AG$"&amp;ROW($AD169)-1))), 1)+
INDEX($AH:$AH, LOOKUP(2, 1 / ($AH$1:INDIRECT("$AH$"&amp;ROW($AH169)-1) &lt;&gt; ""),ROW($AH$1:INDIRECT("$AH$"&amp;ROW($AD169)-1))), 1)&gt;=510,0,
IF(INDEX($AG:$AG, LOOKUP(2, 1 / ($AG$1:INDIRECT("$AG$"&amp;ROW($AG169)-1) &lt;&gt; ""),ROW($AG$1:INDIRECT("$AG$"&amp;ROW($AG169)-1))), 1)&gt;=255,0,
VLOOKUP(INDIRECT("$G$"&amp;LOOKUP(2, 1 / ($AG$1:INDIRECT("$AG$"&amp;ROW($AG169)-1) &lt;&gt; ""),ROW($AG$1:INDIRECT("$AG$"&amp;ROW($AG169)-1)))), 'EV and Base'!$A$1:$N$671, 7, FALSE))))</f>
        <v/>
      </c>
      <c r="AH169" s="24" t="str" cm="1">
        <f t="array" aca="1" ref="AH169" ca="1">IF(NOT(ISNUMBER(INDEX($A:$A,LOOKUP(2,1/($A$1:INDIRECT("$A$"&amp;ROW($A169))&lt;&gt;""),ROW($A$1:INDIRECT("$A$"&amp;ROW($A169)))),1))),"",
INDEX($AH:$AH,LOOKUP(2,1/($AH$1:INDIRECT("$AH$"&amp;ROW($AH169)-1)&lt;&gt;""),ROW($AH$1:INDIRECT("$AH$"&amp;ROW($AH169)-1))),1)+
IF(INDEX($AC:$AC,LOOKUP(2,1/($AC$1:INDIRECT("$AC$"&amp;ROW($AC169)-1)&lt;&gt;""),ROW($AC$1:INDIRECT("$AC$"&amp;ROW($AC169)-1))),1)+
INDEX($AD:$AD,LOOKUP(2,1/($AD$1:INDIRECT("$AD$"&amp;ROW($AD169)-1)&lt;&gt;""),ROW($AD$1:INDIRECT("$AD$"&amp;ROW($AD169)-1))),1)+
INDEX($AE:$AE,LOOKUP(2,1/($AE$1:INDIRECT("$AE$"&amp;ROW($AE169)-1)&lt;&gt;""),ROW($AE$1:INDIRECT("$AE$"&amp;ROW($AD169)-1))),1)+
INDEX($AE:$AF,LOOKUP(2,1/($AF$1:INDIRECT("$AF$"&amp;ROW($AF169)-1)&lt;&gt;""),ROW($AF$1:INDIRECT("$AF$"&amp;ROW($AD169)-1))),1)+
INDEX($AG:$AG,LOOKUP(2,1/($AG$1:INDIRECT("$AG$"&amp;ROW($AG169)-1)&lt;&gt;""),ROW($AG$1:INDIRECT("$AG$"&amp;ROW($AD169)-1))),1)+
INDEX($AH:$AH,LOOKUP(2,1/($AH$1:INDIRECT("$AH$"&amp;ROW($AH169)-1)&lt;&gt;""),ROW($AH$1:INDIRECT("$AH$"&amp;ROW($AD169)-1))),1)&gt;=510,0,
IF(INDEX($AH:$AH,LOOKUP(2,1/($AH$1:INDIRECT("$AH$"&amp;ROW($AH169)-1)&lt;&gt;""),ROW($AH$1:INDIRECT("$AH$"&amp;ROW($AH169)-1))),1)&gt;=255,0,
VLOOKUP(INDIRECT("$G$"&amp;LOOKUP(2,1/($AH$1:INDIRECT("$AH$"&amp;ROW($AH169)-1)&lt;&gt;""),ROW($AH$1:INDIRECT("$AH$"&amp;ROW($AH169)-1)))),'EV and Base'!$A$1:$N$671,8,FALSE))))</f>
        <v/>
      </c>
      <c r="AI169" s="29" t="str" cm="1">
        <f t="array" aca="1" ref="AI169" ca="1">IF(NOT(ISNUMBER(INDEX($A:$A,LOOKUP(2,1/($A$1:INDIRECT("$A$"&amp;ROW($A169))&lt;&gt;""),ROW($A$1:INDIRECT("$A$"&amp;ROW($A169)))),1))),"",
ROUNDDOWN((((2*VLOOKUP($AA169,'EV and Base'!$A$1:$N$671,9,FALSE))+31+ROUNDDOWN($AC169/4,0))*$AB169)/100,0)+$AB169+10)</f>
        <v/>
      </c>
      <c r="AJ169" s="21" t="str" cm="1">
        <f t="array" aca="1" ref="AJ169" ca="1">IF(NOT(ISNUMBER(INDEX($A:$A, LOOKUP(2, 1 / ($A$1:INDIRECT("$A$"&amp;ROW($A169)) &lt;&gt; ""),ROW($A$1:INDIRECT("$A$"&amp;ROW($A169)))), 1))), "",
ROUNDDOWN((ROUNDDOWN((((2*VLOOKUP($AA169, 'EV and Base'!$A$1:$N$671, 10, FALSE))+31+ROUNDDOWN($AD169/4, 0))*$AB169)/100, 0)+5)*1.1, 0))</f>
        <v/>
      </c>
      <c r="AK169" s="21" t="str" cm="1">
        <f t="array" aca="1" ref="AK169" ca="1">IF(NOT(ISNUMBER(INDEX($A:$A, LOOKUP(2, 1 / ($A$1:INDIRECT("$A$"&amp;ROW($A169)) &lt;&gt; ""),ROW($A$1:INDIRECT("$A$"&amp;ROW($A169)))), 1))), "",
ROUNDDOWN((ROUNDDOWN((((2*VLOOKUP($AA169, 'EV and Base'!$A$1:$N$671, 11, FALSE))+30+ROUNDDOWN($AE169/4, 0))*$AB169)/100, 0)+5), 0)
&amp;"-"&amp;
ROUNDDOWN((ROUNDDOWN((((2*VLOOKUP($AA169, 'EV and Base'!$A$1:$N$671, 11, FALSE))+31+ROUNDDOWN($AE169/4, 0))*$AB169)/100, 0)+5), 0))</f>
        <v/>
      </c>
      <c r="AL169" s="21" t="str" cm="1">
        <f t="array" aca="1" ref="AL169" ca="1">IF(NOT(ISNUMBER(INDEX($A:$A, LOOKUP(2, 1 / ($A$1:INDIRECT("$A$"&amp;ROW($A169)) &lt;&gt; ""),ROW($A$1:INDIRECT("$A$"&amp;ROW($A169)))), 1))), "",
ROUNDDOWN((ROUNDDOWN((((2*VLOOKUP($AA169, 'EV and Base'!$A$1:$N$671, 12, FALSE))+0+ROUNDDOWN($AF169/4, 0))*$AB169)/100, 0)+5)*0.9, 0)
&amp;"-"&amp;
ROUNDDOWN((ROUNDDOWN((((2*VLOOKUP($AA169, 'EV and Base'!$A$1:$N$671, 12, FALSE))+31+ROUNDDOWN($AF169/4, 0))*$AB169)/100, 0)+5)*0.9, 0))</f>
        <v/>
      </c>
      <c r="AM169" s="21" t="str" cm="1">
        <f t="array" aca="1" ref="AM169" ca="1">IF(NOT(ISNUMBER(INDEX($A:$A, LOOKUP(2, 1 / ($A$1:INDIRECT("$A$"&amp;ROW($A169)) &lt;&gt; ""),ROW($A$1:INDIRECT("$A$"&amp;ROW($A169)))), 1))), "",
ROUNDDOWN((ROUNDDOWN((((2*VLOOKUP($AA169, 'EV and Base'!$A$1:$N$671, 13, FALSE))+30+ROUNDDOWN($AG169/4, 0))*$AB169)/100, 0)+5), 0)
&amp;"-"&amp;
ROUNDDOWN((ROUNDDOWN((((2*VLOOKUP($AA169, 'EV and Base'!$A$1:$N$671, 13, FALSE))+31+ROUNDDOWN($AG169/4, 0))*$AB169)/100, 0)+5), 0))</f>
        <v/>
      </c>
      <c r="AN169" s="25" t="str" cm="1">
        <f t="array" aca="1" ref="AN169" ca="1">IF(NOT(ISNUMBER(INDEX($A:$A, LOOKUP(2, 1 / ($A$1:INDIRECT("$A$"&amp;ROW($A169)) &lt;&gt; ""),ROW($A$1:INDIRECT("$A$"&amp;ROW($A169)))), 1))), "",
ROUNDDOWN((ROUNDDOWN((((2*VLOOKUP($AA169, 'EV and Base'!$A$1:$N$671, 14, FALSE))+31+ROUNDDOWN($AH169/4, 0))*$AB169)/100, 0)+5), 0))</f>
        <v/>
      </c>
      <c r="AO169" s="23" t="str" cm="1">
        <f t="array" aca="1" ref="AO169" ca="1">IF(NOT(ISNUMBER(INDEX($A:$A, LOOKUP(2, 1 / ($A$1:INDIRECT("$A$"&amp;ROW($A169)) &lt;&gt; ""),ROW($A$1:INDIRECT("$A$"&amp;ROW($A169)))), 1))), "",
ROUNDDOWN((((2*VLOOKUP($AA169, 'EV and Base'!$A$1:$N$671, 9, FALSE))+31+ROUNDDOWN($AC169/4, 0))*$AB169)/100, 0)+$AB169+10)</f>
        <v/>
      </c>
      <c r="AP169" s="2" t="str" cm="1">
        <f t="array" aca="1" ref="AP169" ca="1">IF(NOT(ISNUMBER(INDEX($A:$A, LOOKUP(2, 1 / ($A$1:INDIRECT("$A$"&amp;ROW($A169)) &lt;&gt; ""),ROW($A$1:INDIRECT("$A$"&amp;ROW($A169)))), 1))), "",
ROUNDDOWN((ROUNDDOWN((((2*VLOOKUP($AA169, 'EV and Base'!$A$1:$N$671, 10, FALSE))+31+ROUNDDOWN($AD169/4, 0))*$AB169)/100, 0)+5)*1.1, 0))</f>
        <v/>
      </c>
      <c r="AQ169" s="2" t="str" cm="1">
        <f t="array" aca="1" ref="AQ169" ca="1">IF(NOT(ISNUMBER(INDEX($A:$A, LOOKUP(2, 1 / ($A$1:INDIRECT("$A$"&amp;ROW($A169)) &lt;&gt; ""),ROW($A$1:INDIRECT("$A$"&amp;ROW($A169)))), 1))), "",
ROUNDDOWN((ROUNDDOWN((((2*VLOOKUP($AA169, 'EV and Base'!$A$1:$N$671, 11, FALSE))+$AV$2+ROUNDDOWN($AE169/4, 0))*$AB169)/100, 0)+5), 0))</f>
        <v/>
      </c>
      <c r="AR169" s="22" t="str" cm="1">
        <f t="array" aca="1" ref="AR169" ca="1">IF(NOT(ISNUMBER(INDEX($A:$A, LOOKUP(2, 1 / ($A$1:INDIRECT("$A$"&amp;ROW($A169)) &lt;&gt; ""),ROW($A$1:INDIRECT("$A$"&amp;ROW($A169)))), 1))), "",
ROUNDDOWN((ROUNDDOWN((((2*VLOOKUP($AA169, 'EV and Base'!$A$1:$N$671, 12, FALSE))+$AW$2+ROUNDDOWN($AF169/4, 0))*$AB169)/100, 0)+5)*0.9, 0))</f>
        <v/>
      </c>
      <c r="AS169" s="2" t="str" cm="1">
        <f t="array" aca="1" ref="AS169" ca="1">IF(NOT(ISNUMBER(INDEX($A:$A, LOOKUP(2, 1 / ($A$1:INDIRECT("$A$"&amp;ROW($A169)) &lt;&gt; ""),ROW($A$1:INDIRECT("$A$"&amp;ROW($A169)))), 1))), "",
ROUNDDOWN((ROUNDDOWN((((2*VLOOKUP($AA169, 'EV and Base'!$A$1:$N$671, 13, FALSE))+$AX$2+ROUNDDOWN($AG169/4, 0))*$AB169)/100, 0)+5), 0))</f>
        <v/>
      </c>
      <c r="AT169" s="24" t="str" cm="1">
        <f t="array" aca="1" ref="AT169" ca="1">IF(NOT(ISNUMBER(INDEX($A:$A, LOOKUP(2, 1 / ($A$1:INDIRECT("$A$"&amp;ROW($A169)) &lt;&gt; ""),ROW($A$1:INDIRECT("$A$"&amp;ROW($A169)))), 1))), "",
ROUNDDOWN((ROUNDDOWN((((2*VLOOKUP($AA169, 'EV and Base'!$A$1:$N$671, 14, FALSE))+31+ROUNDDOWN($AH169/4, 0))*$AB169)/100, 0)+5), 0))</f>
        <v/>
      </c>
      <c r="AU169" s="27"/>
      <c r="AV169" s="4"/>
      <c r="AW169" s="4"/>
      <c r="AX169" s="4"/>
      <c r="AY169" t="str" cm="1">
        <f t="array" aca="1" ref="AY169" ca="1">IF(NOT(ISNUMBER(INDEX($A:$A,LOOKUP(2,1/($A$1:INDIRECT("$A$"&amp;ROW($A169))&lt;&gt;""),ROW($A$1:INDIRECT("$A$"&amp;ROW($A169)))),1))),"",
INDEX($AY:$AY,LOOKUP(2,1/($AY$1:INDIRECT("$AY$"&amp;ROW($AY169)-1)&lt;&gt;""),ROW($AY$1:INDIRECT("$AY$"&amp;ROW($AY169)-1))),1)+$BL169)</f>
        <v/>
      </c>
      <c r="AZ169" s="3" t="str" cm="1">
        <f t="array" aca="1" ref="AZ169" ca="1">IF(NOT(ISNUMBER(INDEX($A:$A, LOOKUP(2, 1 / ($A$1:INDIRECT("$A$"&amp;ROW($A169)) &lt;&gt; ""),ROW($A$1:INDIRECT("$A$"&amp;ROW($A169)))), 1))), "",
VLOOKUP(INDIRECT("$G$"&amp;LOOKUP(2, 1 / ($AY$1:INDIRECT("$AY$"&amp;ROW($AY169)-1) &lt;&gt; ""),ROW($AY$1:INDIRECT("$AY$"&amp;ROW($AY169)-1)))),'EV and Base'!A164:N834,2,FALSE))</f>
        <v/>
      </c>
      <c r="BA169" s="3" t="str" cm="1">
        <f t="array" aca="1" ref="BA169" ca="1">IF(NOT(ISNUMBER(INDEX($A:$A, LOOKUP(2, 1 / ($A$1:INDIRECT("$A$"&amp;ROW($A169)) &lt;&gt; ""),ROW($A$1:INDIRECT("$A$"&amp;ROW($A169)))), 1))), "",
INDIRECT("$I$"&amp;LOOKUP(2, 1 / ($AY$1:INDIRECT("$AY$"&amp;ROW($AY169)-1) &lt;&gt; ""),ROW($AY$1:INDIRECT("$AY$"&amp;ROW($AY169)-1)))))</f>
        <v/>
      </c>
      <c r="BB169" s="1" t="str" cm="1">
        <f t="array" aca="1" ref="BB169" ca="1">IF(NOT(ISNUMBER(INDEX($A:$A, LOOKUP(2, 1 / ($A$1:INDIRECT("$A$"&amp;ROW($A169)) &lt;&gt; ""),ROW($A$1:INDIRECT("$A$"&amp;ROW($A169)))), 1))), "",
INDIRECT("$AB$"&amp;LOOKUP(2, 1 / ($AY$1:INDIRECT("$AY$"&amp;ROW($AY169)-1) &lt;&gt; ""),ROW($AY$1:INDIRECT("$AY$"&amp;ROW($AY169)-1)))))</f>
        <v/>
      </c>
      <c r="BC169" s="3" t="str" cm="1">
        <f t="array" aca="1" ref="BC169" ca="1">IF(NOT(ISNUMBER(INDEX($A:$A,LOOKUP(2,1/($A$1:INDIRECT("$A$"&amp;ROW($A169))&lt;&gt;""),ROW($A$1:INDIRECT("$A$"&amp;ROW($A169)))),1))),"",
$BA169+$BA169+10)</f>
        <v/>
      </c>
      <c r="BD169" s="3" t="str" cm="1">
        <f t="array" aca="1" ref="BD169" ca="1">IF(NOT(ISNUMBER(INDEX($A:$A,LOOKUP(2,1/($A$1:INDIRECT("$A$"&amp;ROW($A169))&lt;&gt;""),ROW($A$1:INDIRECT("$A$"&amp;ROW($A169)))),1))),"",
$BA169+$BB169+10)</f>
        <v/>
      </c>
      <c r="BE169" s="3" t="str" cm="1">
        <f t="array" aca="1" ref="BE169" ca="1">IF(NOT(ISNUMBER(INDEX($A:$A,LOOKUP(2,1/($A$1:INDIRECT("$A$"&amp;ROW($A169))&lt;&gt;""),ROW($A$1:INDIRECT("$A$"&amp;ROW($A169)))),1))),"",
$BC169*$BC169)</f>
        <v/>
      </c>
      <c r="BF169" s="3" t="str" cm="1">
        <f t="array" aca="1" ref="BF169" ca="1">IF(NOT(ISNUMBER(INDEX($A:$A,LOOKUP(2,1/($A$1:INDIRECT("$A$"&amp;ROW($A169))&lt;&gt;""),ROW($A$1:INDIRECT("$A$"&amp;ROW($A169)))),1))),"",
$BD169*$BD169)</f>
        <v/>
      </c>
      <c r="BG169" s="3" t="str" cm="1">
        <f t="array" aca="1" ref="BG169" ca="1">IF(NOT(ISNUMBER(INDEX($A:$A,LOOKUP(2,1/($A$1:INDIRECT("$A$"&amp;ROW($A169))&lt;&gt;""),ROW($A$1:INDIRECT("$A$"&amp;ROW($A169)))),1))),"",
_xlfn.FLOOR.MATH(1.5*_xlfn.FLOOR.MATH($AZ169*BA169/5)))</f>
        <v/>
      </c>
      <c r="BH169" s="3" t="str" cm="1">
        <f t="array" aca="1" ref="BH169" ca="1">IF(NOT(ISNUMBER(INDEX($A:$A, LOOKUP(2, 1 / ($A$1:INDIRECT("$A$"&amp;ROW($A169)) &lt;&gt; ""),ROW($A$1:INDIRECT("$A$"&amp;ROW($A169)))), 1))), "",
_xlfn.FLOOR.MATH($BG169/IF(OR(INDIRECT("$C$"&amp;LOOKUP(2, 1 / ($AY$1:INDIRECT("$AY$"&amp;ROW($AY169)-1) &lt;&gt; ""),ROW($AY$1:INDIRECT("$AY$"&amp;ROW($AY169)-1))))="Multi",
INDIRECT("$C$"&amp;LOOKUP(2, 1 / ($AY$1:INDIRECT("$AY$"&amp;ROW($AY169)-1) &lt;&gt; ""),ROW($AY$1:INDIRECT("$AY$"&amp;ROW($AY169)-1))))="Double"),2,1)))</f>
        <v/>
      </c>
      <c r="BI169" s="3" t="str" cm="1">
        <f t="array" aca="1" ref="BI169" ca="1">IF(NOT(ISNUMBER(INDEX($A:$A,LOOKUP(2,1/($A$1:INDIRECT("$A$"&amp;ROW($A169))&lt;&gt;""),ROW($A$1:INDIRECT("$A$"&amp;ROW($A169)))),1))),"",
VLOOKUP($BC169,GameFreakSQRT!$A$1:$B$200,2,FALSE))</f>
        <v/>
      </c>
      <c r="BJ169" s="3" t="str" cm="1">
        <f t="array" aca="1" ref="BJ169" ca="1">IF(NOT(ISNUMBER(INDEX($A:$A,LOOKUP(2,1/($A$1:INDIRECT("$A$"&amp;ROW($A169))&lt;&gt;""),ROW($A$1:INDIRECT("$A$"&amp;ROW($A169)))),1))),"",
VLOOKUP($BD169,GameFreakSQRT!$A$1:$B$200,2,FALSE))</f>
        <v/>
      </c>
      <c r="BK169" s="3" t="str" cm="1">
        <f t="array" aca="1" ref="BK169" ca="1">IF(NOT(ISNUMBER(INDEX($A:$A,LOOKUP(2,1/($A$1:INDIRECT("$A$"&amp;ROW($A169))&lt;&gt;""),ROW($A$1:INDIRECT("$A$"&amp;ROW($A169)))),1))),"",
_xlfn.FLOOR.MATH((($BI169*$BE169)*$BH169)/($BJ169*$BF169))+1)</f>
        <v/>
      </c>
      <c r="BL169" s="3" t="str" cm="1">
        <f t="array" aca="1" ref="BL169" ca="1">IF(NOT(ISNUMBER(INDEX($A:$A,LOOKUP(2,1/($A$1:INDIRECT("$A$"&amp;ROW($A169))&lt;&gt;""),ROW($A$1:INDIRECT("$A$"&amp;ROW($A169)))),1))),"",
_xlfn.FLOOR.MATH($BK169*IF(NOT(INDIRECT("$Z$"&amp;LOOKUP(2, 1 / ($AY$1:INDIRECT("$AY$"&amp;ROW($AY169)-1) &lt;&gt; ""),ROW($AY$1:INDIRECT("$AY$"&amp;ROW($AY169)-1))))=""),1.5,1)))</f>
        <v/>
      </c>
      <c r="BM169" s="3" t="str" cm="1">
        <f t="array" aca="1" ref="BM169" ca="1">IF(NOT(ISNUMBER(INDEX($A:$A, LOOKUP(2, 1 / ($A$1:INDIRECT("$A$"&amp;ROW($A169)) &lt;&gt; ""),ROW($A$1:INDIRECT("$A$"&amp;ROW($A169)))), 1))), "",
INDIRECT("$Y$"&amp;LOOKUP(2, 1 / ($AY$1:INDIRECT("$AY$"&amp;ROW($AY169)-1) &lt;&gt; ""),ROW($AY$1:INDIRECT("$AY$"&amp;ROW($AY169)-1)))))</f>
        <v/>
      </c>
      <c r="BN169" s="3" t="str">
        <f t="shared" ca="1" si="16"/>
        <v/>
      </c>
      <c r="CT169" s="3" t="str" cm="1">
        <f t="array" aca="1" ref="CT169" ca="1">IF(NOT(ISNUMBER(INDEX($A:$A, LOOKUP(2, 1 / ($A$1:INDIRECT("$A$"&amp;ROW($A169)) &lt;&gt; ""),ROW($A$1:INDIRECT("$A$"&amp;ROW($A169)))), 1))), "",
$AY169-INDEX($AY:$AY, LOOKUP(2, 1 / ($AY$1:INDIRECT("$AV$"&amp;ROW($AY169)-1) &lt;&gt; ""),ROW($AY$1:INDIRECT("$AV$"&amp;ROW($AY169)-1))), 1))</f>
        <v/>
      </c>
      <c r="CU169" s="3" t="str" cm="1">
        <f t="array" aca="1" ref="CU169" ca="1">IF(NOT(ISNUMBER(INDEX($A:$A, LOOKUP(2, 1 / ($A$1:INDIRECT("$A$"&amp;ROW($A169)) &lt;&gt; ""),ROW($A$1:INDIRECT("$A$"&amp;ROW($A169)))), 1))), "",
INDEX($Y:$Y, LOOKUP(2, 1 / ($Y$1:INDIRECT("$Y$"&amp;ROW($Y169)-1) &lt;&gt; ""),ROW($Y$1:INDIRECT("$Y$"&amp;ROW($Y169)-1))), 1))</f>
        <v/>
      </c>
      <c r="CV169" s="1" t="str">
        <f ca="1">IFERROR(VLOOKUP($AY169, 'Medium-Slow'!$A$1:$B$101, 2, TRUE),"")</f>
        <v/>
      </c>
    </row>
    <row r="170" spans="1:100" x14ac:dyDescent="0.45">
      <c r="A170" s="69"/>
      <c r="B170" s="69"/>
      <c r="C170" s="69" t="str">
        <f>$C169</f>
        <v>Single</v>
      </c>
      <c r="D170" s="69"/>
      <c r="E170" s="69"/>
      <c r="F170" s="56">
        <v>2</v>
      </c>
      <c r="G170" s="2" t="s">
        <v>292</v>
      </c>
      <c r="H170" s="2" t="s">
        <v>50</v>
      </c>
      <c r="I170" s="2">
        <v>22</v>
      </c>
      <c r="J170" s="2" t="s">
        <v>180</v>
      </c>
      <c r="K170" s="2" t="s">
        <v>239</v>
      </c>
      <c r="L170" s="2" t="s">
        <v>53</v>
      </c>
      <c r="M170" s="2" t="s">
        <v>215</v>
      </c>
      <c r="N170" s="2" t="s">
        <v>240</v>
      </c>
      <c r="O170" s="2" t="s">
        <v>284</v>
      </c>
      <c r="P170" s="2" t="s">
        <v>364</v>
      </c>
      <c r="Q170" s="2">
        <v>0</v>
      </c>
      <c r="R170" s="2">
        <f>_xlfn.FLOOR.MATH((((2*VLOOKUP(G170, 'EV and Base'!$A$1:$N$671, 9, FALSE))+$Q170)*$I170)/100)+$I170+10</f>
        <v>49</v>
      </c>
      <c r="S170" s="2">
        <f>_xlfn.FLOOR.MATH((_xlfn.FLOOR.MATH((((2*VLOOKUP($G170, 'EV and Base'!$A$1:$N$671, 10, FALSE))+$Q170)*$I170)/100)+5)*
IF(OR($J170="Lonely", $J170="Brave", $J170="Adamant", $J170="Naughty"), 1.1,
IF(OR($J170="Bold", $J170="Timid", $J170="Modest", $J170="Calm"), 0.9, 1)))</f>
        <v>29</v>
      </c>
      <c r="T170" s="2">
        <f>_xlfn.FLOOR.MATH((_xlfn.FLOOR.MATH((((2*VLOOKUP($G170, 'EV and Base'!$A$1:$N$671, 11, FALSE))+$Q170)*$I170)/100)+5)*
IF(OR($J170="Bold", $J170="Relaxed", $J170="Impish", $J170="Lax"), 1.1,
IF(OR($J170="Lonely", $J170="Hasty", $J170="Mild", $J170="Gentle"), 0.9, 1)))</f>
        <v>43</v>
      </c>
      <c r="U170" s="2">
        <f>_xlfn.FLOOR.MATH((_xlfn.FLOOR.MATH((((2*VLOOKUP($G170, 'EV and Base'!$A$1:$N$671, 12, FALSE))+$Q170)*$I170)/100)+5)*
IF(OR($J170="Modest", $J170="Mild", $J170="Quiet", $J170="Rash"), 1.1,
IF(OR($J170="Adamant", $J170="Impish", $J170="Jolly", $J170="Careful"), 0.9, 1)))</f>
        <v>22</v>
      </c>
      <c r="V170" s="2">
        <f>_xlfn.FLOOR.MATH((_xlfn.FLOOR.MATH((((2*VLOOKUP($G170, 'EV and Base'!$A$1:$N$671, 13, FALSE))+$Q170)*$I170)/100)+5)*
IF(OR($J170="Calm", $J170="Gentle", $J170="Sassy", $J170="Careful"), 1.1,
IF(OR($J170="Naughty", $J170="Lax", $J170="Naive", $J170="Rash"), 0.9, 1)))</f>
        <v>39</v>
      </c>
      <c r="W170" s="2">
        <f>_xlfn.FLOOR.MATH((_xlfn.FLOOR.MATH((((2*VLOOKUP($G170, 'EV and Base'!$A$1:$N$671, 14, FALSE))+$Q170)*$I170)/100)+5)*
IF(OR($J170="Timid", $J170="Hasty", $J170="Jolly", $J170="Naive"), 1.1,
IF(OR($J170="Brave", $J170="Relaxed", $J170="Quiet", $J170="Sassy"), 0.9, 1)))</f>
        <v>27</v>
      </c>
      <c r="X170" s="69"/>
      <c r="AA170" s="23" t="str" cm="1">
        <f t="array" aca="1" ref="AA170" ca="1">IF(NOT(ISNUMBER(INDEX($A:$A,LOOKUP(2,1/($A$1:INDIRECT("$A$"&amp;ROW($A170))&lt;&gt;""),ROW($A$1:INDIRECT("$A$"&amp;ROW($A170)))),1))),"",
IF(NOT(ISNUMBER($A170)),$AA169,
IF($AB170&lt;16,"Lillipup",
IF($AB170&lt;32,"Herdier",
"Stoutland"))))</f>
        <v/>
      </c>
      <c r="AB170" s="25" t="str" cm="1">
        <f t="array" aca="1" ref="AB170" ca="1">IF(NOT(ISNUMBER(INDEX($A:$A, LOOKUP(2, 1 / ($A$1:INDIRECT("$A$"&amp;ROW($A170)) &lt;&gt; ""),ROW($A$1:INDIRECT("$A$"&amp;ROW($A170)))), 1))), "",
VLOOKUP($AY170,'Medium-Slow'!$A$1:$B$101,2,TRUE))</f>
        <v/>
      </c>
      <c r="AC170" s="23" t="str" cm="1">
        <f t="array" aca="1" ref="AC170" ca="1">IF(NOT(ISNUMBER(INDEX($A:$A, LOOKUP(2, 1 / ($A$1:INDIRECT("$A$"&amp;ROW($A170)) &lt;&gt; ""),ROW($A$1:INDIRECT("$A$"&amp;ROW($A170)))), 1))), "",
INDEX($AC:$AC, LOOKUP(2, 1 / ($AC$1:INDIRECT("$AC$"&amp;ROW($AC170)-1) &lt;&gt; ""),ROW($AC$1:INDIRECT("$AC$"&amp;ROW($AC170)-1))), 1)+
IF(INDEX($AC:$AC, LOOKUP(2, 1 / ($AC$1:INDIRECT("$AC$"&amp;ROW($AC170)-1) &lt;&gt; ""),ROW($AC$1:INDIRECT("$AC$"&amp;ROW($AC170)-1))), 1)+
INDEX($AD:$AD, LOOKUP(2, 1 / ($AD$1:INDIRECT("$AD$"&amp;ROW($AD170)-1) &lt;&gt; ""),ROW($AD$1:INDIRECT("$AD$"&amp;ROW($AD170)-1))), 1)+
INDEX($AE:$AE, LOOKUP(2, 1 / ($AE$1:INDIRECT("$AE$"&amp;ROW($AE170)-1) &lt;&gt; ""),ROW($AE$1:INDIRECT("$AE$"&amp;ROW($AD170)-1))), 1)+
INDEX($AE:$AF, LOOKUP(2, 1 / ($AF$1:INDIRECT("$AF$"&amp;ROW($AF170)-1) &lt;&gt; ""),ROW($AF$1:INDIRECT("$AF$"&amp;ROW($AD170)-1))), 1)+
INDEX($AG:$AG, LOOKUP(2, 1 / ($AG$1:INDIRECT("$AG$"&amp;ROW($AG170)-1) &lt;&gt; ""),ROW($AG$1:INDIRECT("$AG$"&amp;ROW($AD170)-1))), 1)+
INDEX($AH:$AH, LOOKUP(2, 1 / ($AH$1:INDIRECT("$AH$"&amp;ROW($AH170)-1) &lt;&gt; ""),ROW($AH$1:INDIRECT("$AH$"&amp;ROW($AD170)-1))), 1)&gt;=510,0,
IF(INDEX($AC:$AC, LOOKUP(2, 1 / ($AC$1:INDIRECT("$AC$"&amp;ROW($AC170)-1) &lt;&gt; ""),ROW($AC$1:INDIRECT("$AC$"&amp;ROW($AC170)-1))), 1)&gt;=255,0,
VLOOKUP(INDIRECT("$G$"&amp;LOOKUP(2, 1 / ($AC$1:INDIRECT("$AC$"&amp;ROW($AC170)-1) &lt;&gt; ""),ROW($AC$1:INDIRECT("$AC$"&amp;ROW($AC170)-1)))), 'EV and Base'!$A$1:$N$671, 3, FALSE))))</f>
        <v/>
      </c>
      <c r="AD170" s="2" t="str" cm="1">
        <f t="array" aca="1" ref="AD170" ca="1">IF(NOT(ISNUMBER(INDEX($A:$A, LOOKUP(2, 1 / ($A$1:INDIRECT("$A$"&amp;ROW($A170)) &lt;&gt; ""),ROW($A$1:INDIRECT("$A$"&amp;ROW($A170)))), 1))), "",
INDEX($AD:$AD, LOOKUP(2, 1 / ($AD$1:INDIRECT("$AD$"&amp;ROW($AD170)-1) &lt;&gt; ""),ROW($AD$1:INDIRECT("$AD$"&amp;ROW($AD170)-1))), 1)+
IF(INDEX($AC:$AC, LOOKUP(2, 1 / ($AC$1:INDIRECT("$AC$"&amp;ROW($AC170)-1) &lt;&gt; ""),ROW($AC$1:INDIRECT("$AC$"&amp;ROW($AC170)-1))), 1)+
INDEX($AD:$AD, LOOKUP(2, 1 / ($AD$1:INDIRECT("$AD$"&amp;ROW($AD170)-1) &lt;&gt; ""),ROW($AD$1:INDIRECT("$AD$"&amp;ROW($AD170)-1))), 1)+
INDEX($AE:$AE, LOOKUP(2, 1 / ($AE$1:INDIRECT("$AE$"&amp;ROW($AE170)-1) &lt;&gt; ""),ROW($AE$1:INDIRECT("$AE$"&amp;ROW($AD170)-1))), 1)+
INDEX($AE:$AF, LOOKUP(2, 1 / ($AF$1:INDIRECT("$AF$"&amp;ROW($AF170)-1) &lt;&gt; ""),ROW($AF$1:INDIRECT("$AF$"&amp;ROW($AD170)-1))), 1)+
INDEX($AG:$AG, LOOKUP(2, 1 / ($AG$1:INDIRECT("$AG$"&amp;ROW($AG170)-1) &lt;&gt; ""),ROW($AG$1:INDIRECT("$AG$"&amp;ROW($AD170)-1))), 1)+
INDEX($AH:$AH, LOOKUP(2, 1 / ($AH$1:INDIRECT("$AH$"&amp;ROW($AH170)-1) &lt;&gt; ""),ROW($AH$1:INDIRECT("$AH$"&amp;ROW($AD170)-1))), 1)&gt;=510,0,
IF(INDEX($AD:$AD, LOOKUP(2, 1 / ($AD$1:INDIRECT("$AD$"&amp;ROW($AD170)-1) &lt;&gt; ""),ROW($AD$1:INDIRECT("$AD$"&amp;ROW($AD170)-1))), 1)&gt;=255,0,
VLOOKUP(INDIRECT("$G$"&amp;LOOKUP(2, 1 / ($AD$1:INDIRECT("$AD$"&amp;ROW($AD170)-1) &lt;&gt; ""),ROW($AD$1:INDIRECT("$AD$"&amp;ROW($AD170)-1)))), 'EV and Base'!$A$1:$N$671, 4, FALSE))))</f>
        <v/>
      </c>
      <c r="AE170" s="2" t="str" cm="1">
        <f t="array" aca="1" ref="AE170" ca="1">IF(NOT(ISNUMBER(INDEX($A:$A,LOOKUP(2,1/($A$1:INDIRECT("$A$"&amp;ROW($A170))&lt;&gt;""),ROW($A$1:INDIRECT("$A$"&amp;ROW($A170)))),1))),"",
INDEX($AE:$AE,LOOKUP(2,1/($AE$1:INDIRECT("$AE$"&amp;ROW($AE170)-1)&lt;&gt;""),ROW($AE$1:INDIRECT("$AE$"&amp;ROW($AE170)-1))),1)+
IF(INDEX($AC:$AC,LOOKUP(2,1/($AC$1:INDIRECT("$AC$"&amp;ROW($AC170)-1)&lt;&gt;""),ROW($AC$1:INDIRECT("$AC$"&amp;ROW($AC170)-1))),1)+
INDEX($AD:$AD,LOOKUP(2,1/($AD$1:INDIRECT("$AD$"&amp;ROW($AD170)-1)&lt;&gt;""),ROW($AD$1:INDIRECT("$AD$"&amp;ROW($AD170)-1))),1)+
INDEX($AE:$AE,LOOKUP(2,1/($AE$1:INDIRECT("$AE$"&amp;ROW($AE170)-1)&lt;&gt;""),ROW($AE$1:INDIRECT("$AE$"&amp;ROW($AD170)-1))),1)+
INDEX($AE:$AF,LOOKUP(2,1/($AF$1:INDIRECT("$AF$"&amp;ROW($AF170)-1)&lt;&gt;""),ROW($AF$1:INDIRECT("$AF$"&amp;ROW($AD170)-1))),1)+
INDEX($AG:$AG,LOOKUP(2,1/($AG$1:INDIRECT("$AG$"&amp;ROW($AG170)-1)&lt;&gt;""),ROW($AG$1:INDIRECT("$AG$"&amp;ROW($AD170)-1))),1)+
INDEX($AH:$AH,LOOKUP(2,1/($AH$1:INDIRECT("$AH$"&amp;ROW($AH170)-1)&lt;&gt;""),ROW($AH$1:INDIRECT("$AH$"&amp;ROW($AD170)-1))),1)&gt;=510,0,
IF(INDEX($AE:$AE,LOOKUP(2,1/($AE$1:INDIRECT("$AE$"&amp;ROW($AE170)-1)&lt;&gt;""),ROW($AE$1:INDIRECT("$AE$"&amp;ROW($AE170)-1))),1)&gt;=255,0,
VLOOKUP(INDIRECT("$G$"&amp;LOOKUP(2,1/($AE$1:INDIRECT("$AE$"&amp;ROW($AE170)-1)&lt;&gt;""),ROW($AE$1:INDIRECT("$AE$"&amp;ROW($AE170)-1)))),'EV and Base'!$A$1:$N$671,5,FALSE))))</f>
        <v/>
      </c>
      <c r="AF170" s="2" t="str" cm="1">
        <f t="array" aca="1" ref="AF170" ca="1">IF(NOT(ISNUMBER(INDEX($A:$A, LOOKUP(2, 1 / ($A$1:INDIRECT("$A$"&amp;ROW($A170)) &lt;&gt; ""),ROW($A$1:INDIRECT("$A$"&amp;ROW($A170)))), 1))), "",
INDEX($AF:$AF, LOOKUP(2, 1 / ($AF$1:INDIRECT("$AF$"&amp;ROW($AF170)-1) &lt;&gt; ""),ROW($AF$1:INDIRECT("$AF$"&amp;ROW($AF170)-1))), 1)+
IF(INDEX($AC:$AC, LOOKUP(2, 1 / ($AC$1:INDIRECT("$AC$"&amp;ROW($AC170)-1) &lt;&gt; ""),ROW($AC$1:INDIRECT("$AC$"&amp;ROW($AC170)-1))), 1)+
INDEX($AD:$AD, LOOKUP(2, 1 / ($AD$1:INDIRECT("$AD$"&amp;ROW($AD170)-1) &lt;&gt; ""),ROW($AD$1:INDIRECT("$AD$"&amp;ROW($AD170)-1))), 1)+
INDEX($AE:$AE, LOOKUP(2, 1 / ($AE$1:INDIRECT("$AE$"&amp;ROW($AE170)-1) &lt;&gt; ""),ROW($AE$1:INDIRECT("$AE$"&amp;ROW($AD170)-1))), 1)+
INDEX($AE:$AF, LOOKUP(2, 1 / ($AF$1:INDIRECT("$AF$"&amp;ROW($AF170)-1) &lt;&gt; ""),ROW($AF$1:INDIRECT("$AF$"&amp;ROW($AD170)-1))), 1)+
INDEX($AG:$AG, LOOKUP(2, 1 / ($AG$1:INDIRECT("$AG$"&amp;ROW($AG170)-1) &lt;&gt; ""),ROW($AG$1:INDIRECT("$AG$"&amp;ROW($AD170)-1))), 1)+
INDEX($AH:$AH, LOOKUP(2, 1 / ($AH$1:INDIRECT("$AH$"&amp;ROW($AH170)-1) &lt;&gt; ""),ROW($AH$1:INDIRECT("$AH$"&amp;ROW($AD170)-1))), 1)&gt;=510,0,
IF(INDEX($AF:$AF, LOOKUP(2, 1 / ($AF$1:INDIRECT("$AF$"&amp;ROW($AF170)-1) &lt;&gt; ""),ROW($AF$1:INDIRECT("$AF$"&amp;ROW($AF170)-1))), 1)&gt;=255,0,
VLOOKUP(INDIRECT("$G$"&amp;LOOKUP(2, 1 / ($AF$1:INDIRECT("$AF$"&amp;ROW($AF170)-1) &lt;&gt; ""),ROW($AF$1:INDIRECT("$AF$"&amp;ROW($AF170)-1)))), 'EV and Base'!$A$1:$N$671, 6, FALSE))))</f>
        <v/>
      </c>
      <c r="AG170" s="2" t="str" cm="1">
        <f t="array" aca="1" ref="AG170" ca="1">IF(NOT(ISNUMBER(INDEX($A:$A, LOOKUP(2, 1 / ($A$1:INDIRECT("$A$"&amp;ROW($A170)) &lt;&gt; ""),ROW($A$1:INDIRECT("$A$"&amp;ROW($A170)))), 1))), "",
INDEX($AG:$AG, LOOKUP(2, 1 / ($AG$1:INDIRECT("$AG$"&amp;ROW($AG170)-1) &lt;&gt; ""),ROW($AG$1:INDIRECT("$AG$"&amp;ROW($AG170)-1))), 1)+
IF(INDEX($AC:$AC, LOOKUP(2, 1 / ($AC$1:INDIRECT("$AC$"&amp;ROW($AC170)-1) &lt;&gt; ""),ROW($AC$1:INDIRECT("$AC$"&amp;ROW($AC170)-1))), 1)+
INDEX($AD:$AD, LOOKUP(2, 1 / ($AD$1:INDIRECT("$AD$"&amp;ROW($AD170)-1) &lt;&gt; ""),ROW($AD$1:INDIRECT("$AD$"&amp;ROW($AD170)-1))), 1)+
INDEX($AE:$AE, LOOKUP(2, 1 / ($AE$1:INDIRECT("$AE$"&amp;ROW($AE170)-1) &lt;&gt; ""),ROW($AE$1:INDIRECT("$AE$"&amp;ROW($AD170)-1))), 1)+
INDEX($AE:$AF, LOOKUP(2, 1 / ($AF$1:INDIRECT("$AF$"&amp;ROW($AF170)-1) &lt;&gt; ""),ROW($AF$1:INDIRECT("$AF$"&amp;ROW($AD170)-1))), 1)+
INDEX($AG:$AG, LOOKUP(2, 1 / ($AG$1:INDIRECT("$AG$"&amp;ROW($AG170)-1) &lt;&gt; ""),ROW($AG$1:INDIRECT("$AG$"&amp;ROW($AD170)-1))), 1)+
INDEX($AH:$AH, LOOKUP(2, 1 / ($AH$1:INDIRECT("$AH$"&amp;ROW($AH170)-1) &lt;&gt; ""),ROW($AH$1:INDIRECT("$AH$"&amp;ROW($AD170)-1))), 1)&gt;=510,0,
IF(INDEX($AG:$AG, LOOKUP(2, 1 / ($AG$1:INDIRECT("$AG$"&amp;ROW($AG170)-1) &lt;&gt; ""),ROW($AG$1:INDIRECT("$AG$"&amp;ROW($AG170)-1))), 1)&gt;=255,0,
VLOOKUP(INDIRECT("$G$"&amp;LOOKUP(2, 1 / ($AG$1:INDIRECT("$AG$"&amp;ROW($AG170)-1) &lt;&gt; ""),ROW($AG$1:INDIRECT("$AG$"&amp;ROW($AG170)-1)))), 'EV and Base'!$A$1:$N$671, 7, FALSE))))</f>
        <v/>
      </c>
      <c r="AH170" s="24" t="str" cm="1">
        <f t="array" aca="1" ref="AH170" ca="1">IF(NOT(ISNUMBER(INDEX($A:$A,LOOKUP(2,1/($A$1:INDIRECT("$A$"&amp;ROW($A170))&lt;&gt;""),ROW($A$1:INDIRECT("$A$"&amp;ROW($A170)))),1))),"",
INDEX($AH:$AH,LOOKUP(2,1/($AH$1:INDIRECT("$AH$"&amp;ROW($AH170)-1)&lt;&gt;""),ROW($AH$1:INDIRECT("$AH$"&amp;ROW($AH170)-1))),1)+
IF(INDEX($AC:$AC,LOOKUP(2,1/($AC$1:INDIRECT("$AC$"&amp;ROW($AC170)-1)&lt;&gt;""),ROW($AC$1:INDIRECT("$AC$"&amp;ROW($AC170)-1))),1)+
INDEX($AD:$AD,LOOKUP(2,1/($AD$1:INDIRECT("$AD$"&amp;ROW($AD170)-1)&lt;&gt;""),ROW($AD$1:INDIRECT("$AD$"&amp;ROW($AD170)-1))),1)+
INDEX($AE:$AE,LOOKUP(2,1/($AE$1:INDIRECT("$AE$"&amp;ROW($AE170)-1)&lt;&gt;""),ROW($AE$1:INDIRECT("$AE$"&amp;ROW($AD170)-1))),1)+
INDEX($AE:$AF,LOOKUP(2,1/($AF$1:INDIRECT("$AF$"&amp;ROW($AF170)-1)&lt;&gt;""),ROW($AF$1:INDIRECT("$AF$"&amp;ROW($AD170)-1))),1)+
INDEX($AG:$AG,LOOKUP(2,1/($AG$1:INDIRECT("$AG$"&amp;ROW($AG170)-1)&lt;&gt;""),ROW($AG$1:INDIRECT("$AG$"&amp;ROW($AD170)-1))),1)+
INDEX($AH:$AH,LOOKUP(2,1/($AH$1:INDIRECT("$AH$"&amp;ROW($AH170)-1)&lt;&gt;""),ROW($AH$1:INDIRECT("$AH$"&amp;ROW($AD170)-1))),1)&gt;=510,0,
IF(INDEX($AH:$AH,LOOKUP(2,1/($AH$1:INDIRECT("$AH$"&amp;ROW($AH170)-1)&lt;&gt;""),ROW($AH$1:INDIRECT("$AH$"&amp;ROW($AH170)-1))),1)&gt;=255,0,
VLOOKUP(INDIRECT("$G$"&amp;LOOKUP(2,1/($AH$1:INDIRECT("$AH$"&amp;ROW($AH170)-1)&lt;&gt;""),ROW($AH$1:INDIRECT("$AH$"&amp;ROW($AH170)-1)))),'EV and Base'!$A$1:$N$671,8,FALSE))))</f>
        <v/>
      </c>
      <c r="AI170" s="29" t="str" cm="1">
        <f t="array" aca="1" ref="AI170" ca="1">IF(NOT(ISNUMBER(INDEX($A:$A,LOOKUP(2,1/($A$1:INDIRECT("$A$"&amp;ROW($A170))&lt;&gt;""),ROW($A$1:INDIRECT("$A$"&amp;ROW($A170)))),1))),"",
ROUNDDOWN((((2*VLOOKUP($AA170,'EV and Base'!$A$1:$N$671,9,FALSE))+31+ROUNDDOWN($AC170/4,0))*$AB170)/100,0)+$AB170+10)</f>
        <v/>
      </c>
      <c r="AJ170" s="21" t="str" cm="1">
        <f t="array" aca="1" ref="AJ170" ca="1">IF(NOT(ISNUMBER(INDEX($A:$A, LOOKUP(2, 1 / ($A$1:INDIRECT("$A$"&amp;ROW($A170)) &lt;&gt; ""),ROW($A$1:INDIRECT("$A$"&amp;ROW($A170)))), 1))), "",
ROUNDDOWN((ROUNDDOWN((((2*VLOOKUP($AA170, 'EV and Base'!$A$1:$N$671, 10, FALSE))+31+ROUNDDOWN($AD170/4, 0))*$AB170)/100, 0)+5)*1.1, 0))</f>
        <v/>
      </c>
      <c r="AK170" s="21" t="str" cm="1">
        <f t="array" aca="1" ref="AK170" ca="1">IF(NOT(ISNUMBER(INDEX($A:$A, LOOKUP(2, 1 / ($A$1:INDIRECT("$A$"&amp;ROW($A170)) &lt;&gt; ""),ROW($A$1:INDIRECT("$A$"&amp;ROW($A170)))), 1))), "",
ROUNDDOWN((ROUNDDOWN((((2*VLOOKUP($AA170, 'EV and Base'!$A$1:$N$671, 11, FALSE))+30+ROUNDDOWN($AE170/4, 0))*$AB170)/100, 0)+5), 0)
&amp;"-"&amp;
ROUNDDOWN((ROUNDDOWN((((2*VLOOKUP($AA170, 'EV and Base'!$A$1:$N$671, 11, FALSE))+31+ROUNDDOWN($AE170/4, 0))*$AB170)/100, 0)+5), 0))</f>
        <v/>
      </c>
      <c r="AL170" s="21" t="str" cm="1">
        <f t="array" aca="1" ref="AL170" ca="1">IF(NOT(ISNUMBER(INDEX($A:$A, LOOKUP(2, 1 / ($A$1:INDIRECT("$A$"&amp;ROW($A170)) &lt;&gt; ""),ROW($A$1:INDIRECT("$A$"&amp;ROW($A170)))), 1))), "",
ROUNDDOWN((ROUNDDOWN((((2*VLOOKUP($AA170, 'EV and Base'!$A$1:$N$671, 12, FALSE))+0+ROUNDDOWN($AF170/4, 0))*$AB170)/100, 0)+5)*0.9, 0)
&amp;"-"&amp;
ROUNDDOWN((ROUNDDOWN((((2*VLOOKUP($AA170, 'EV and Base'!$A$1:$N$671, 12, FALSE))+31+ROUNDDOWN($AF170/4, 0))*$AB170)/100, 0)+5)*0.9, 0))</f>
        <v/>
      </c>
      <c r="AM170" s="21" t="str" cm="1">
        <f t="array" aca="1" ref="AM170" ca="1">IF(NOT(ISNUMBER(INDEX($A:$A, LOOKUP(2, 1 / ($A$1:INDIRECT("$A$"&amp;ROW($A170)) &lt;&gt; ""),ROW($A$1:INDIRECT("$A$"&amp;ROW($A170)))), 1))), "",
ROUNDDOWN((ROUNDDOWN((((2*VLOOKUP($AA170, 'EV and Base'!$A$1:$N$671, 13, FALSE))+30+ROUNDDOWN($AG170/4, 0))*$AB170)/100, 0)+5), 0)
&amp;"-"&amp;
ROUNDDOWN((ROUNDDOWN((((2*VLOOKUP($AA170, 'EV and Base'!$A$1:$N$671, 13, FALSE))+31+ROUNDDOWN($AG170/4, 0))*$AB170)/100, 0)+5), 0))</f>
        <v/>
      </c>
      <c r="AN170" s="25" t="str" cm="1">
        <f t="array" aca="1" ref="AN170" ca="1">IF(NOT(ISNUMBER(INDEX($A:$A, LOOKUP(2, 1 / ($A$1:INDIRECT("$A$"&amp;ROW($A170)) &lt;&gt; ""),ROW($A$1:INDIRECT("$A$"&amp;ROW($A170)))), 1))), "",
ROUNDDOWN((ROUNDDOWN((((2*VLOOKUP($AA170, 'EV and Base'!$A$1:$N$671, 14, FALSE))+31+ROUNDDOWN($AH170/4, 0))*$AB170)/100, 0)+5), 0))</f>
        <v/>
      </c>
      <c r="AO170" s="23" t="str" cm="1">
        <f t="array" aca="1" ref="AO170" ca="1">IF(NOT(ISNUMBER(INDEX($A:$A, LOOKUP(2, 1 / ($A$1:INDIRECT("$A$"&amp;ROW($A170)) &lt;&gt; ""),ROW($A$1:INDIRECT("$A$"&amp;ROW($A170)))), 1))), "",
ROUNDDOWN((((2*VLOOKUP($AA170, 'EV and Base'!$A$1:$N$671, 9, FALSE))+31+ROUNDDOWN($AC170/4, 0))*$AB170)/100, 0)+$AB170+10)</f>
        <v/>
      </c>
      <c r="AP170" s="2" t="str" cm="1">
        <f t="array" aca="1" ref="AP170" ca="1">IF(NOT(ISNUMBER(INDEX($A:$A, LOOKUP(2, 1 / ($A$1:INDIRECT("$A$"&amp;ROW($A170)) &lt;&gt; ""),ROW($A$1:INDIRECT("$A$"&amp;ROW($A170)))), 1))), "",
ROUNDDOWN((ROUNDDOWN((((2*VLOOKUP($AA170, 'EV and Base'!$A$1:$N$671, 10, FALSE))+31+ROUNDDOWN($AD170/4, 0))*$AB170)/100, 0)+5)*1.1, 0))</f>
        <v/>
      </c>
      <c r="AQ170" s="2" t="str" cm="1">
        <f t="array" aca="1" ref="AQ170" ca="1">IF(NOT(ISNUMBER(INDEX($A:$A, LOOKUP(2, 1 / ($A$1:INDIRECT("$A$"&amp;ROW($A170)) &lt;&gt; ""),ROW($A$1:INDIRECT("$A$"&amp;ROW($A170)))), 1))), "",
ROUNDDOWN((ROUNDDOWN((((2*VLOOKUP($AA170, 'EV and Base'!$A$1:$N$671, 11, FALSE))+$AV$2+ROUNDDOWN($AE170/4, 0))*$AB170)/100, 0)+5), 0))</f>
        <v/>
      </c>
      <c r="AR170" s="22" t="str" cm="1">
        <f t="array" aca="1" ref="AR170" ca="1">IF(NOT(ISNUMBER(INDEX($A:$A, LOOKUP(2, 1 / ($A$1:INDIRECT("$A$"&amp;ROW($A170)) &lt;&gt; ""),ROW($A$1:INDIRECT("$A$"&amp;ROW($A170)))), 1))), "",
ROUNDDOWN((ROUNDDOWN((((2*VLOOKUP($AA170, 'EV and Base'!$A$1:$N$671, 12, FALSE))+$AW$2+ROUNDDOWN($AF170/4, 0))*$AB170)/100, 0)+5)*0.9, 0))</f>
        <v/>
      </c>
      <c r="AS170" s="2" t="str" cm="1">
        <f t="array" aca="1" ref="AS170" ca="1">IF(NOT(ISNUMBER(INDEX($A:$A, LOOKUP(2, 1 / ($A$1:INDIRECT("$A$"&amp;ROW($A170)) &lt;&gt; ""),ROW($A$1:INDIRECT("$A$"&amp;ROW($A170)))), 1))), "",
ROUNDDOWN((ROUNDDOWN((((2*VLOOKUP($AA170, 'EV and Base'!$A$1:$N$671, 13, FALSE))+$AX$2+ROUNDDOWN($AG170/4, 0))*$AB170)/100, 0)+5), 0))</f>
        <v/>
      </c>
      <c r="AT170" s="24" t="str" cm="1">
        <f t="array" aca="1" ref="AT170" ca="1">IF(NOT(ISNUMBER(INDEX($A:$A, LOOKUP(2, 1 / ($A$1:INDIRECT("$A$"&amp;ROW($A170)) &lt;&gt; ""),ROW($A$1:INDIRECT("$A$"&amp;ROW($A170)))), 1))), "",
ROUNDDOWN((ROUNDDOWN((((2*VLOOKUP($AA170, 'EV and Base'!$A$1:$N$671, 14, FALSE))+31+ROUNDDOWN($AH170/4, 0))*$AB170)/100, 0)+5), 0))</f>
        <v/>
      </c>
      <c r="AU170" s="27"/>
      <c r="AV170" s="4"/>
      <c r="AW170" s="4"/>
      <c r="AX170" s="4"/>
      <c r="AY170" t="str" cm="1">
        <f t="array" aca="1" ref="AY170" ca="1">IF(NOT(ISNUMBER(INDEX($A:$A,LOOKUP(2,1/($A$1:INDIRECT("$A$"&amp;ROW($A170))&lt;&gt;""),ROW($A$1:INDIRECT("$A$"&amp;ROW($A170)))),1))),"",
INDEX($AY:$AY,LOOKUP(2,1/($AY$1:INDIRECT("$AY$"&amp;ROW($AY170)-1)&lt;&gt;""),ROW($AY$1:INDIRECT("$AY$"&amp;ROW($AY170)-1))),1)+$BL170)</f>
        <v/>
      </c>
      <c r="AZ170" s="3" t="str" cm="1">
        <f t="array" aca="1" ref="AZ170" ca="1">IF(NOT(ISNUMBER(INDEX($A:$A, LOOKUP(2, 1 / ($A$1:INDIRECT("$A$"&amp;ROW($A170)) &lt;&gt; ""),ROW($A$1:INDIRECT("$A$"&amp;ROW($A170)))), 1))), "",
VLOOKUP(INDIRECT("$G$"&amp;LOOKUP(2, 1 / ($AY$1:INDIRECT("$AY$"&amp;ROW($AY170)-1) &lt;&gt; ""),ROW($AY$1:INDIRECT("$AY$"&amp;ROW($AY170)-1)))),'EV and Base'!A165:N835,2,FALSE))</f>
        <v/>
      </c>
      <c r="BA170" s="3" t="str" cm="1">
        <f t="array" aca="1" ref="BA170" ca="1">IF(NOT(ISNUMBER(INDEX($A:$A, LOOKUP(2, 1 / ($A$1:INDIRECT("$A$"&amp;ROW($A170)) &lt;&gt; ""),ROW($A$1:INDIRECT("$A$"&amp;ROW($A170)))), 1))), "",
INDIRECT("$I$"&amp;LOOKUP(2, 1 / ($AY$1:INDIRECT("$AY$"&amp;ROW($AY170)-1) &lt;&gt; ""),ROW($AY$1:INDIRECT("$AY$"&amp;ROW($AY170)-1)))))</f>
        <v/>
      </c>
      <c r="BB170" s="1" t="str" cm="1">
        <f t="array" aca="1" ref="BB170" ca="1">IF(NOT(ISNUMBER(INDEX($A:$A, LOOKUP(2, 1 / ($A$1:INDIRECT("$A$"&amp;ROW($A170)) &lt;&gt; ""),ROW($A$1:INDIRECT("$A$"&amp;ROW($A170)))), 1))), "",
INDIRECT("$AB$"&amp;LOOKUP(2, 1 / ($AY$1:INDIRECT("$AY$"&amp;ROW($AY170)-1) &lt;&gt; ""),ROW($AY$1:INDIRECT("$AY$"&amp;ROW($AY170)-1)))))</f>
        <v/>
      </c>
      <c r="BC170" s="3" t="str" cm="1">
        <f t="array" aca="1" ref="BC170" ca="1">IF(NOT(ISNUMBER(INDEX($A:$A,LOOKUP(2,1/($A$1:INDIRECT("$A$"&amp;ROW($A170))&lt;&gt;""),ROW($A$1:INDIRECT("$A$"&amp;ROW($A170)))),1))),"",
$BA170+$BA170+10)</f>
        <v/>
      </c>
      <c r="BD170" s="3" t="str" cm="1">
        <f t="array" aca="1" ref="BD170" ca="1">IF(NOT(ISNUMBER(INDEX($A:$A,LOOKUP(2,1/($A$1:INDIRECT("$A$"&amp;ROW($A170))&lt;&gt;""),ROW($A$1:INDIRECT("$A$"&amp;ROW($A170)))),1))),"",
$BA170+$BB170+10)</f>
        <v/>
      </c>
      <c r="BE170" s="3" t="str" cm="1">
        <f t="array" aca="1" ref="BE170" ca="1">IF(NOT(ISNUMBER(INDEX($A:$A,LOOKUP(2,1/($A$1:INDIRECT("$A$"&amp;ROW($A170))&lt;&gt;""),ROW($A$1:INDIRECT("$A$"&amp;ROW($A170)))),1))),"",
$BC170*$BC170)</f>
        <v/>
      </c>
      <c r="BF170" s="3" t="str" cm="1">
        <f t="array" aca="1" ref="BF170" ca="1">IF(NOT(ISNUMBER(INDEX($A:$A,LOOKUP(2,1/($A$1:INDIRECT("$A$"&amp;ROW($A170))&lt;&gt;""),ROW($A$1:INDIRECT("$A$"&amp;ROW($A170)))),1))),"",
$BD170*$BD170)</f>
        <v/>
      </c>
      <c r="BG170" s="3" t="str" cm="1">
        <f t="array" aca="1" ref="BG170" ca="1">IF(NOT(ISNUMBER(INDEX($A:$A,LOOKUP(2,1/($A$1:INDIRECT("$A$"&amp;ROW($A170))&lt;&gt;""),ROW($A$1:INDIRECT("$A$"&amp;ROW($A170)))),1))),"",
_xlfn.FLOOR.MATH(1.5*_xlfn.FLOOR.MATH($AZ170*BA170/5)))</f>
        <v/>
      </c>
      <c r="BH170" s="3" t="str" cm="1">
        <f t="array" aca="1" ref="BH170" ca="1">IF(NOT(ISNUMBER(INDEX($A:$A, LOOKUP(2, 1 / ($A$1:INDIRECT("$A$"&amp;ROW($A170)) &lt;&gt; ""),ROW($A$1:INDIRECT("$A$"&amp;ROW($A170)))), 1))), "",
_xlfn.FLOOR.MATH($BG170/IF(OR(INDIRECT("$C$"&amp;LOOKUP(2, 1 / ($AY$1:INDIRECT("$AY$"&amp;ROW($AY170)-1) &lt;&gt; ""),ROW($AY$1:INDIRECT("$AY$"&amp;ROW($AY170)-1))))="Multi",
INDIRECT("$C$"&amp;LOOKUP(2, 1 / ($AY$1:INDIRECT("$AY$"&amp;ROW($AY170)-1) &lt;&gt; ""),ROW($AY$1:INDIRECT("$AY$"&amp;ROW($AY170)-1))))="Double"),2,1)))</f>
        <v/>
      </c>
      <c r="BI170" s="3" t="str" cm="1">
        <f t="array" aca="1" ref="BI170" ca="1">IF(NOT(ISNUMBER(INDEX($A:$A,LOOKUP(2,1/($A$1:INDIRECT("$A$"&amp;ROW($A170))&lt;&gt;""),ROW($A$1:INDIRECT("$A$"&amp;ROW($A170)))),1))),"",
VLOOKUP($BC170,GameFreakSQRT!$A$1:$B$200,2,FALSE))</f>
        <v/>
      </c>
      <c r="BJ170" s="3" t="str" cm="1">
        <f t="array" aca="1" ref="BJ170" ca="1">IF(NOT(ISNUMBER(INDEX($A:$A,LOOKUP(2,1/($A$1:INDIRECT("$A$"&amp;ROW($A170))&lt;&gt;""),ROW($A$1:INDIRECT("$A$"&amp;ROW($A170)))),1))),"",
VLOOKUP($BD170,GameFreakSQRT!$A$1:$B$200,2,FALSE))</f>
        <v/>
      </c>
      <c r="BK170" s="3" t="str" cm="1">
        <f t="array" aca="1" ref="BK170" ca="1">IF(NOT(ISNUMBER(INDEX($A:$A,LOOKUP(2,1/($A$1:INDIRECT("$A$"&amp;ROW($A170))&lt;&gt;""),ROW($A$1:INDIRECT("$A$"&amp;ROW($A170)))),1))),"",
_xlfn.FLOOR.MATH((($BI170*$BE170)*$BH170)/($BJ170*$BF170))+1)</f>
        <v/>
      </c>
      <c r="BL170" s="3" t="str" cm="1">
        <f t="array" aca="1" ref="BL170" ca="1">IF(NOT(ISNUMBER(INDEX($A:$A,LOOKUP(2,1/($A$1:INDIRECT("$A$"&amp;ROW($A170))&lt;&gt;""),ROW($A$1:INDIRECT("$A$"&amp;ROW($A170)))),1))),"",
_xlfn.FLOOR.MATH($BK170*IF(NOT(INDIRECT("$Z$"&amp;LOOKUP(2, 1 / ($AY$1:INDIRECT("$AY$"&amp;ROW($AY170)-1) &lt;&gt; ""),ROW($AY$1:INDIRECT("$AY$"&amp;ROW($AY170)-1))))=""),1.5,1)))</f>
        <v/>
      </c>
      <c r="BM170" s="3" t="str" cm="1">
        <f t="array" aca="1" ref="BM170" ca="1">IF(NOT(ISNUMBER(INDEX($A:$A, LOOKUP(2, 1 / ($A$1:INDIRECT("$A$"&amp;ROW($A170)) &lt;&gt; ""),ROW($A$1:INDIRECT("$A$"&amp;ROW($A170)))), 1))), "",
INDIRECT("$Y$"&amp;LOOKUP(2, 1 / ($AY$1:INDIRECT("$AY$"&amp;ROW($AY170)-1) &lt;&gt; ""),ROW($AY$1:INDIRECT("$AY$"&amp;ROW($AY170)-1)))))</f>
        <v/>
      </c>
      <c r="BN170" s="3" t="str">
        <f t="shared" ca="1" si="16"/>
        <v/>
      </c>
      <c r="CT170" s="3" t="str" cm="1">
        <f t="array" aca="1" ref="CT170" ca="1">IF(NOT(ISNUMBER(INDEX($A:$A, LOOKUP(2, 1 / ($A$1:INDIRECT("$A$"&amp;ROW($A170)) &lt;&gt; ""),ROW($A$1:INDIRECT("$A$"&amp;ROW($A170)))), 1))), "",
$AY170-INDEX($AY:$AY, LOOKUP(2, 1 / ($AY$1:INDIRECT("$AV$"&amp;ROW($AY170)-1) &lt;&gt; ""),ROW($AY$1:INDIRECT("$AV$"&amp;ROW($AY170)-1))), 1))</f>
        <v/>
      </c>
      <c r="CU170" s="3" t="str" cm="1">
        <f t="array" aca="1" ref="CU170" ca="1">IF(NOT(ISNUMBER(INDEX($A:$A, LOOKUP(2, 1 / ($A$1:INDIRECT("$A$"&amp;ROW($A170)) &lt;&gt; ""),ROW($A$1:INDIRECT("$A$"&amp;ROW($A170)))), 1))), "",
INDEX($Y:$Y, LOOKUP(2, 1 / ($Y$1:INDIRECT("$Y$"&amp;ROW($Y170)-1) &lt;&gt; ""),ROW($Y$1:INDIRECT("$Y$"&amp;ROW($Y170)-1))), 1))</f>
        <v/>
      </c>
      <c r="CV170" s="1" t="str">
        <f ca="1">IFERROR(VLOOKUP($AY170, 'Medium-Slow'!$A$1:$B$101, 2, TRUE),"")</f>
        <v/>
      </c>
    </row>
    <row r="171" spans="1:100" x14ac:dyDescent="0.45">
      <c r="A171" s="69" t="s">
        <v>75</v>
      </c>
      <c r="B171" s="69" t="s">
        <v>365</v>
      </c>
      <c r="C171" s="69" t="s">
        <v>46</v>
      </c>
      <c r="D171" s="69" t="s">
        <v>356</v>
      </c>
      <c r="E171" s="69" t="s">
        <v>48</v>
      </c>
      <c r="F171" s="56">
        <v>1</v>
      </c>
      <c r="G171" s="2" t="s">
        <v>145</v>
      </c>
      <c r="H171" s="2" t="s">
        <v>50</v>
      </c>
      <c r="I171" s="2">
        <v>22</v>
      </c>
      <c r="J171" s="2" t="s">
        <v>157</v>
      </c>
      <c r="K171" s="2" t="s">
        <v>146</v>
      </c>
      <c r="L171" s="2" t="s">
        <v>53</v>
      </c>
      <c r="M171" s="2" t="s">
        <v>149</v>
      </c>
      <c r="N171" s="2" t="s">
        <v>326</v>
      </c>
      <c r="O171" s="2" t="s">
        <v>312</v>
      </c>
      <c r="P171" s="2" t="s">
        <v>215</v>
      </c>
      <c r="Q171" s="2">
        <v>0</v>
      </c>
      <c r="R171" s="2">
        <f>_xlfn.FLOOR.MATH((((2*VLOOKUP(G171, 'EV and Base'!$A$1:$N$671, 9, FALSE))+$Q171)*$I171)/100)+$I171+10</f>
        <v>51</v>
      </c>
      <c r="S171" s="2">
        <f>_xlfn.FLOOR.MATH((_xlfn.FLOOR.MATH((((2*VLOOKUP($G171, 'EV and Base'!$A$1:$N$671, 10, FALSE))+$Q171)*$I171)/100)+5)*
IF(OR($J171="Lonely", $J171="Brave", $J171="Adamant", $J171="Naughty"), 1.1,
IF(OR($J171="Bold", $J171="Timid", $J171="Modest", $J171="Calm"), 0.9, 1)))</f>
        <v>31</v>
      </c>
      <c r="T171" s="2">
        <f>_xlfn.FLOOR.MATH((_xlfn.FLOOR.MATH((((2*VLOOKUP($G171, 'EV and Base'!$A$1:$N$671, 11, FALSE))+$Q171)*$I171)/100)+5)*
IF(OR($J171="Bold", $J171="Relaxed", $J171="Impish", $J171="Lax"), 1.1,
IF(OR($J171="Lonely", $J171="Hasty", $J171="Mild", $J171="Gentle"), 0.9, 1)))</f>
        <v>19</v>
      </c>
      <c r="U171" s="2">
        <f>_xlfn.FLOOR.MATH((_xlfn.FLOOR.MATH((((2*VLOOKUP($G171, 'EV and Base'!$A$1:$N$671, 12, FALSE))+$Q171)*$I171)/100)+5)*
IF(OR($J171="Modest", $J171="Mild", $J171="Quiet", $J171="Rash"), 1.1,
IF(OR($J171="Adamant", $J171="Impish", $J171="Jolly", $J171="Careful"), 0.9, 1)))</f>
        <v>27</v>
      </c>
      <c r="V171" s="2">
        <f>_xlfn.FLOOR.MATH((_xlfn.FLOOR.MATH((((2*VLOOKUP($G171, 'EV and Base'!$A$1:$N$671, 13, FALSE))+$Q171)*$I171)/100)+5)*
IF(OR($J171="Calm", $J171="Gentle", $J171="Sassy", $J171="Careful"), 1.1,
IF(OR($J171="Naughty", $J171="Lax", $J171="Naive", $J171="Rash"), 0.9, 1)))</f>
        <v>19</v>
      </c>
      <c r="W171" s="2">
        <f>_xlfn.FLOOR.MATH((_xlfn.FLOOR.MATH((((2*VLOOKUP($G171, 'EV and Base'!$A$1:$N$671, 14, FALSE))+$Q171)*$I171)/100)+5)*
IF(OR($J171="Timid", $J171="Hasty", $J171="Jolly", $J171="Naive"), 1.1,
IF(OR($J171="Brave", $J171="Relaxed", $J171="Quiet", $J171="Sassy"), 0.9, 1)))</f>
        <v>38</v>
      </c>
      <c r="X171" s="69">
        <v>704</v>
      </c>
      <c r="AA171" s="23" t="str" cm="1">
        <f t="array" aca="1" ref="AA171" ca="1">IF(NOT(ISNUMBER(INDEX($A:$A,LOOKUP(2,1/($A$1:INDIRECT("$A$"&amp;ROW($A171))&lt;&gt;""),ROW($A$1:INDIRECT("$A$"&amp;ROW($A171)))),1))),"",
IF(NOT(ISNUMBER($A171)),$AA170,
IF($AB171&lt;16,"Lillipup",
IF($AB171&lt;32,"Herdier",
"Stoutland"))))</f>
        <v/>
      </c>
      <c r="AB171" s="25" t="str" cm="1">
        <f t="array" aca="1" ref="AB171" ca="1">IF(NOT(ISNUMBER(INDEX($A:$A, LOOKUP(2, 1 / ($A$1:INDIRECT("$A$"&amp;ROW($A171)) &lt;&gt; ""),ROW($A$1:INDIRECT("$A$"&amp;ROW($A171)))), 1))), "",
VLOOKUP($AY171,'Medium-Slow'!$A$1:$B$101,2,TRUE))</f>
        <v/>
      </c>
      <c r="AC171" s="23" t="str" cm="1">
        <f t="array" aca="1" ref="AC171" ca="1">IF(NOT(ISNUMBER(INDEX($A:$A, LOOKUP(2, 1 / ($A$1:INDIRECT("$A$"&amp;ROW($A171)) &lt;&gt; ""),ROW($A$1:INDIRECT("$A$"&amp;ROW($A171)))), 1))), "",
INDEX($AC:$AC, LOOKUP(2, 1 / ($AC$1:INDIRECT("$AC$"&amp;ROW($AC171)-1) &lt;&gt; ""),ROW($AC$1:INDIRECT("$AC$"&amp;ROW($AC171)-1))), 1)+
IF(INDEX($AC:$AC, LOOKUP(2, 1 / ($AC$1:INDIRECT("$AC$"&amp;ROW($AC171)-1) &lt;&gt; ""),ROW($AC$1:INDIRECT("$AC$"&amp;ROW($AC171)-1))), 1)+
INDEX($AD:$AD, LOOKUP(2, 1 / ($AD$1:INDIRECT("$AD$"&amp;ROW($AD171)-1) &lt;&gt; ""),ROW($AD$1:INDIRECT("$AD$"&amp;ROW($AD171)-1))), 1)+
INDEX($AE:$AE, LOOKUP(2, 1 / ($AE$1:INDIRECT("$AE$"&amp;ROW($AE171)-1) &lt;&gt; ""),ROW($AE$1:INDIRECT("$AE$"&amp;ROW($AD171)-1))), 1)+
INDEX($AE:$AF, LOOKUP(2, 1 / ($AF$1:INDIRECT("$AF$"&amp;ROW($AF171)-1) &lt;&gt; ""),ROW($AF$1:INDIRECT("$AF$"&amp;ROW($AD171)-1))), 1)+
INDEX($AG:$AG, LOOKUP(2, 1 / ($AG$1:INDIRECT("$AG$"&amp;ROW($AG171)-1) &lt;&gt; ""),ROW($AG$1:INDIRECT("$AG$"&amp;ROW($AD171)-1))), 1)+
INDEX($AH:$AH, LOOKUP(2, 1 / ($AH$1:INDIRECT("$AH$"&amp;ROW($AH171)-1) &lt;&gt; ""),ROW($AH$1:INDIRECT("$AH$"&amp;ROW($AD171)-1))), 1)&gt;=510,0,
IF(INDEX($AC:$AC, LOOKUP(2, 1 / ($AC$1:INDIRECT("$AC$"&amp;ROW($AC171)-1) &lt;&gt; ""),ROW($AC$1:INDIRECT("$AC$"&amp;ROW($AC171)-1))), 1)&gt;=255,0,
VLOOKUP(INDIRECT("$G$"&amp;LOOKUP(2, 1 / ($AC$1:INDIRECT("$AC$"&amp;ROW($AC171)-1) &lt;&gt; ""),ROW($AC$1:INDIRECT("$AC$"&amp;ROW($AC171)-1)))), 'EV and Base'!$A$1:$N$671, 3, FALSE))))</f>
        <v/>
      </c>
      <c r="AD171" s="2" t="str" cm="1">
        <f t="array" aca="1" ref="AD171" ca="1">IF(NOT(ISNUMBER(INDEX($A:$A, LOOKUP(2, 1 / ($A$1:INDIRECT("$A$"&amp;ROW($A171)) &lt;&gt; ""),ROW($A$1:INDIRECT("$A$"&amp;ROW($A171)))), 1))), "",
INDEX($AD:$AD, LOOKUP(2, 1 / ($AD$1:INDIRECT("$AD$"&amp;ROW($AD171)-1) &lt;&gt; ""),ROW($AD$1:INDIRECT("$AD$"&amp;ROW($AD171)-1))), 1)+
IF(INDEX($AC:$AC, LOOKUP(2, 1 / ($AC$1:INDIRECT("$AC$"&amp;ROW($AC171)-1) &lt;&gt; ""),ROW($AC$1:INDIRECT("$AC$"&amp;ROW($AC171)-1))), 1)+
INDEX($AD:$AD, LOOKUP(2, 1 / ($AD$1:INDIRECT("$AD$"&amp;ROW($AD171)-1) &lt;&gt; ""),ROW($AD$1:INDIRECT("$AD$"&amp;ROW($AD171)-1))), 1)+
INDEX($AE:$AE, LOOKUP(2, 1 / ($AE$1:INDIRECT("$AE$"&amp;ROW($AE171)-1) &lt;&gt; ""),ROW($AE$1:INDIRECT("$AE$"&amp;ROW($AD171)-1))), 1)+
INDEX($AE:$AF, LOOKUP(2, 1 / ($AF$1:INDIRECT("$AF$"&amp;ROW($AF171)-1) &lt;&gt; ""),ROW($AF$1:INDIRECT("$AF$"&amp;ROW($AD171)-1))), 1)+
INDEX($AG:$AG, LOOKUP(2, 1 / ($AG$1:INDIRECT("$AG$"&amp;ROW($AG171)-1) &lt;&gt; ""),ROW($AG$1:INDIRECT("$AG$"&amp;ROW($AD171)-1))), 1)+
INDEX($AH:$AH, LOOKUP(2, 1 / ($AH$1:INDIRECT("$AH$"&amp;ROW($AH171)-1) &lt;&gt; ""),ROW($AH$1:INDIRECT("$AH$"&amp;ROW($AD171)-1))), 1)&gt;=510,0,
IF(INDEX($AD:$AD, LOOKUP(2, 1 / ($AD$1:INDIRECT("$AD$"&amp;ROW($AD171)-1) &lt;&gt; ""),ROW($AD$1:INDIRECT("$AD$"&amp;ROW($AD171)-1))), 1)&gt;=255,0,
VLOOKUP(INDIRECT("$G$"&amp;LOOKUP(2, 1 / ($AD$1:INDIRECT("$AD$"&amp;ROW($AD171)-1) &lt;&gt; ""),ROW($AD$1:INDIRECT("$AD$"&amp;ROW($AD171)-1)))), 'EV and Base'!$A$1:$N$671, 4, FALSE))))</f>
        <v/>
      </c>
      <c r="AE171" s="2" t="str" cm="1">
        <f t="array" aca="1" ref="AE171" ca="1">IF(NOT(ISNUMBER(INDEX($A:$A,LOOKUP(2,1/($A$1:INDIRECT("$A$"&amp;ROW($A171))&lt;&gt;""),ROW($A$1:INDIRECT("$A$"&amp;ROW($A171)))),1))),"",
INDEX($AE:$AE,LOOKUP(2,1/($AE$1:INDIRECT("$AE$"&amp;ROW($AE171)-1)&lt;&gt;""),ROW($AE$1:INDIRECT("$AE$"&amp;ROW($AE171)-1))),1)+
IF(INDEX($AC:$AC,LOOKUP(2,1/($AC$1:INDIRECT("$AC$"&amp;ROW($AC171)-1)&lt;&gt;""),ROW($AC$1:INDIRECT("$AC$"&amp;ROW($AC171)-1))),1)+
INDEX($AD:$AD,LOOKUP(2,1/($AD$1:INDIRECT("$AD$"&amp;ROW($AD171)-1)&lt;&gt;""),ROW($AD$1:INDIRECT("$AD$"&amp;ROW($AD171)-1))),1)+
INDEX($AE:$AE,LOOKUP(2,1/($AE$1:INDIRECT("$AE$"&amp;ROW($AE171)-1)&lt;&gt;""),ROW($AE$1:INDIRECT("$AE$"&amp;ROW($AD171)-1))),1)+
INDEX($AE:$AF,LOOKUP(2,1/($AF$1:INDIRECT("$AF$"&amp;ROW($AF171)-1)&lt;&gt;""),ROW($AF$1:INDIRECT("$AF$"&amp;ROW($AD171)-1))),1)+
INDEX($AG:$AG,LOOKUP(2,1/($AG$1:INDIRECT("$AG$"&amp;ROW($AG171)-1)&lt;&gt;""),ROW($AG$1:INDIRECT("$AG$"&amp;ROW($AD171)-1))),1)+
INDEX($AH:$AH,LOOKUP(2,1/($AH$1:INDIRECT("$AH$"&amp;ROW($AH171)-1)&lt;&gt;""),ROW($AH$1:INDIRECT("$AH$"&amp;ROW($AD171)-1))),1)&gt;=510,0,
IF(INDEX($AE:$AE,LOOKUP(2,1/($AE$1:INDIRECT("$AE$"&amp;ROW($AE171)-1)&lt;&gt;""),ROW($AE$1:INDIRECT("$AE$"&amp;ROW($AE171)-1))),1)&gt;=255,0,
VLOOKUP(INDIRECT("$G$"&amp;LOOKUP(2,1/($AE$1:INDIRECT("$AE$"&amp;ROW($AE171)-1)&lt;&gt;""),ROW($AE$1:INDIRECT("$AE$"&amp;ROW($AE171)-1)))),'EV and Base'!$A$1:$N$671,5,FALSE))))</f>
        <v/>
      </c>
      <c r="AF171" s="2" t="str" cm="1">
        <f t="array" aca="1" ref="AF171" ca="1">IF(NOT(ISNUMBER(INDEX($A:$A, LOOKUP(2, 1 / ($A$1:INDIRECT("$A$"&amp;ROW($A171)) &lt;&gt; ""),ROW($A$1:INDIRECT("$A$"&amp;ROW($A171)))), 1))), "",
INDEX($AF:$AF, LOOKUP(2, 1 / ($AF$1:INDIRECT("$AF$"&amp;ROW($AF171)-1) &lt;&gt; ""),ROW($AF$1:INDIRECT("$AF$"&amp;ROW($AF171)-1))), 1)+
IF(INDEX($AC:$AC, LOOKUP(2, 1 / ($AC$1:INDIRECT("$AC$"&amp;ROW($AC171)-1) &lt;&gt; ""),ROW($AC$1:INDIRECT("$AC$"&amp;ROW($AC171)-1))), 1)+
INDEX($AD:$AD, LOOKUP(2, 1 / ($AD$1:INDIRECT("$AD$"&amp;ROW($AD171)-1) &lt;&gt; ""),ROW($AD$1:INDIRECT("$AD$"&amp;ROW($AD171)-1))), 1)+
INDEX($AE:$AE, LOOKUP(2, 1 / ($AE$1:INDIRECT("$AE$"&amp;ROW($AE171)-1) &lt;&gt; ""),ROW($AE$1:INDIRECT("$AE$"&amp;ROW($AD171)-1))), 1)+
INDEX($AE:$AF, LOOKUP(2, 1 / ($AF$1:INDIRECT("$AF$"&amp;ROW($AF171)-1) &lt;&gt; ""),ROW($AF$1:INDIRECT("$AF$"&amp;ROW($AD171)-1))), 1)+
INDEX($AG:$AG, LOOKUP(2, 1 / ($AG$1:INDIRECT("$AG$"&amp;ROW($AG171)-1) &lt;&gt; ""),ROW($AG$1:INDIRECT("$AG$"&amp;ROW($AD171)-1))), 1)+
INDEX($AH:$AH, LOOKUP(2, 1 / ($AH$1:INDIRECT("$AH$"&amp;ROW($AH171)-1) &lt;&gt; ""),ROW($AH$1:INDIRECT("$AH$"&amp;ROW($AD171)-1))), 1)&gt;=510,0,
IF(INDEX($AF:$AF, LOOKUP(2, 1 / ($AF$1:INDIRECT("$AF$"&amp;ROW($AF171)-1) &lt;&gt; ""),ROW($AF$1:INDIRECT("$AF$"&amp;ROW($AF171)-1))), 1)&gt;=255,0,
VLOOKUP(INDIRECT("$G$"&amp;LOOKUP(2, 1 / ($AF$1:INDIRECT("$AF$"&amp;ROW($AF171)-1) &lt;&gt; ""),ROW($AF$1:INDIRECT("$AF$"&amp;ROW($AF171)-1)))), 'EV and Base'!$A$1:$N$671, 6, FALSE))))</f>
        <v/>
      </c>
      <c r="AG171" s="2" t="str" cm="1">
        <f t="array" aca="1" ref="AG171" ca="1">IF(NOT(ISNUMBER(INDEX($A:$A, LOOKUP(2, 1 / ($A$1:INDIRECT("$A$"&amp;ROW($A171)) &lt;&gt; ""),ROW($A$1:INDIRECT("$A$"&amp;ROW($A171)))), 1))), "",
INDEX($AG:$AG, LOOKUP(2, 1 / ($AG$1:INDIRECT("$AG$"&amp;ROW($AG171)-1) &lt;&gt; ""),ROW($AG$1:INDIRECT("$AG$"&amp;ROW($AG171)-1))), 1)+
IF(INDEX($AC:$AC, LOOKUP(2, 1 / ($AC$1:INDIRECT("$AC$"&amp;ROW($AC171)-1) &lt;&gt; ""),ROW($AC$1:INDIRECT("$AC$"&amp;ROW($AC171)-1))), 1)+
INDEX($AD:$AD, LOOKUP(2, 1 / ($AD$1:INDIRECT("$AD$"&amp;ROW($AD171)-1) &lt;&gt; ""),ROW($AD$1:INDIRECT("$AD$"&amp;ROW($AD171)-1))), 1)+
INDEX($AE:$AE, LOOKUP(2, 1 / ($AE$1:INDIRECT("$AE$"&amp;ROW($AE171)-1) &lt;&gt; ""),ROW($AE$1:INDIRECT("$AE$"&amp;ROW($AD171)-1))), 1)+
INDEX($AE:$AF, LOOKUP(2, 1 / ($AF$1:INDIRECT("$AF$"&amp;ROW($AF171)-1) &lt;&gt; ""),ROW($AF$1:INDIRECT("$AF$"&amp;ROW($AD171)-1))), 1)+
INDEX($AG:$AG, LOOKUP(2, 1 / ($AG$1:INDIRECT("$AG$"&amp;ROW($AG171)-1) &lt;&gt; ""),ROW($AG$1:INDIRECT("$AG$"&amp;ROW($AD171)-1))), 1)+
INDEX($AH:$AH, LOOKUP(2, 1 / ($AH$1:INDIRECT("$AH$"&amp;ROW($AH171)-1) &lt;&gt; ""),ROW($AH$1:INDIRECT("$AH$"&amp;ROW($AD171)-1))), 1)&gt;=510,0,
IF(INDEX($AG:$AG, LOOKUP(2, 1 / ($AG$1:INDIRECT("$AG$"&amp;ROW($AG171)-1) &lt;&gt; ""),ROW($AG$1:INDIRECT("$AG$"&amp;ROW($AG171)-1))), 1)&gt;=255,0,
VLOOKUP(INDIRECT("$G$"&amp;LOOKUP(2, 1 / ($AG$1:INDIRECT("$AG$"&amp;ROW($AG171)-1) &lt;&gt; ""),ROW($AG$1:INDIRECT("$AG$"&amp;ROW($AG171)-1)))), 'EV and Base'!$A$1:$N$671, 7, FALSE))))</f>
        <v/>
      </c>
      <c r="AH171" s="24" t="str" cm="1">
        <f t="array" aca="1" ref="AH171" ca="1">IF(NOT(ISNUMBER(INDEX($A:$A,LOOKUP(2,1/($A$1:INDIRECT("$A$"&amp;ROW($A171))&lt;&gt;""),ROW($A$1:INDIRECT("$A$"&amp;ROW($A171)))),1))),"",
INDEX($AH:$AH,LOOKUP(2,1/($AH$1:INDIRECT("$AH$"&amp;ROW($AH171)-1)&lt;&gt;""),ROW($AH$1:INDIRECT("$AH$"&amp;ROW($AH171)-1))),1)+
IF(INDEX($AC:$AC,LOOKUP(2,1/($AC$1:INDIRECT("$AC$"&amp;ROW($AC171)-1)&lt;&gt;""),ROW($AC$1:INDIRECT("$AC$"&amp;ROW($AC171)-1))),1)+
INDEX($AD:$AD,LOOKUP(2,1/($AD$1:INDIRECT("$AD$"&amp;ROW($AD171)-1)&lt;&gt;""),ROW($AD$1:INDIRECT("$AD$"&amp;ROW($AD171)-1))),1)+
INDEX($AE:$AE,LOOKUP(2,1/($AE$1:INDIRECT("$AE$"&amp;ROW($AE171)-1)&lt;&gt;""),ROW($AE$1:INDIRECT("$AE$"&amp;ROW($AD171)-1))),1)+
INDEX($AE:$AF,LOOKUP(2,1/($AF$1:INDIRECT("$AF$"&amp;ROW($AF171)-1)&lt;&gt;""),ROW($AF$1:INDIRECT("$AF$"&amp;ROW($AD171)-1))),1)+
INDEX($AG:$AG,LOOKUP(2,1/($AG$1:INDIRECT("$AG$"&amp;ROW($AG171)-1)&lt;&gt;""),ROW($AG$1:INDIRECT("$AG$"&amp;ROW($AD171)-1))),1)+
INDEX($AH:$AH,LOOKUP(2,1/($AH$1:INDIRECT("$AH$"&amp;ROW($AH171)-1)&lt;&gt;""),ROW($AH$1:INDIRECT("$AH$"&amp;ROW($AD171)-1))),1)&gt;=510,0,
IF(INDEX($AH:$AH,LOOKUP(2,1/($AH$1:INDIRECT("$AH$"&amp;ROW($AH171)-1)&lt;&gt;""),ROW($AH$1:INDIRECT("$AH$"&amp;ROW($AH171)-1))),1)&gt;=255,0,
VLOOKUP(INDIRECT("$G$"&amp;LOOKUP(2,1/($AH$1:INDIRECT("$AH$"&amp;ROW($AH171)-1)&lt;&gt;""),ROW($AH$1:INDIRECT("$AH$"&amp;ROW($AH171)-1)))),'EV and Base'!$A$1:$N$671,8,FALSE))))</f>
        <v/>
      </c>
      <c r="AI171" s="29" t="str" cm="1">
        <f t="array" aca="1" ref="AI171" ca="1">IF(NOT(ISNUMBER(INDEX($A:$A,LOOKUP(2,1/($A$1:INDIRECT("$A$"&amp;ROW($A171))&lt;&gt;""),ROW($A$1:INDIRECT("$A$"&amp;ROW($A171)))),1))),"",
ROUNDDOWN((((2*VLOOKUP($AA171,'EV and Base'!$A$1:$N$671,9,FALSE))+31+ROUNDDOWN($AC171/4,0))*$AB171)/100,0)+$AB171+10)</f>
        <v/>
      </c>
      <c r="AJ171" s="21" t="str" cm="1">
        <f t="array" aca="1" ref="AJ171" ca="1">IF(NOT(ISNUMBER(INDEX($A:$A, LOOKUP(2, 1 / ($A$1:INDIRECT("$A$"&amp;ROW($A171)) &lt;&gt; ""),ROW($A$1:INDIRECT("$A$"&amp;ROW($A171)))), 1))), "",
ROUNDDOWN((ROUNDDOWN((((2*VLOOKUP($AA171, 'EV and Base'!$A$1:$N$671, 10, FALSE))+31+ROUNDDOWN($AD171/4, 0))*$AB171)/100, 0)+5)*1.1, 0))</f>
        <v/>
      </c>
      <c r="AK171" s="21" t="str" cm="1">
        <f t="array" aca="1" ref="AK171" ca="1">IF(NOT(ISNUMBER(INDEX($A:$A, LOOKUP(2, 1 / ($A$1:INDIRECT("$A$"&amp;ROW($A171)) &lt;&gt; ""),ROW($A$1:INDIRECT("$A$"&amp;ROW($A171)))), 1))), "",
ROUNDDOWN((ROUNDDOWN((((2*VLOOKUP($AA171, 'EV and Base'!$A$1:$N$671, 11, FALSE))+30+ROUNDDOWN($AE171/4, 0))*$AB171)/100, 0)+5), 0)
&amp;"-"&amp;
ROUNDDOWN((ROUNDDOWN((((2*VLOOKUP($AA171, 'EV and Base'!$A$1:$N$671, 11, FALSE))+31+ROUNDDOWN($AE171/4, 0))*$AB171)/100, 0)+5), 0))</f>
        <v/>
      </c>
      <c r="AL171" s="21" t="str" cm="1">
        <f t="array" aca="1" ref="AL171" ca="1">IF(NOT(ISNUMBER(INDEX($A:$A, LOOKUP(2, 1 / ($A$1:INDIRECT("$A$"&amp;ROW($A171)) &lt;&gt; ""),ROW($A$1:INDIRECT("$A$"&amp;ROW($A171)))), 1))), "",
ROUNDDOWN((ROUNDDOWN((((2*VLOOKUP($AA171, 'EV and Base'!$A$1:$N$671, 12, FALSE))+0+ROUNDDOWN($AF171/4, 0))*$AB171)/100, 0)+5)*0.9, 0)
&amp;"-"&amp;
ROUNDDOWN((ROUNDDOWN((((2*VLOOKUP($AA171, 'EV and Base'!$A$1:$N$671, 12, FALSE))+31+ROUNDDOWN($AF171/4, 0))*$AB171)/100, 0)+5)*0.9, 0))</f>
        <v/>
      </c>
      <c r="AM171" s="21" t="str" cm="1">
        <f t="array" aca="1" ref="AM171" ca="1">IF(NOT(ISNUMBER(INDEX($A:$A, LOOKUP(2, 1 / ($A$1:INDIRECT("$A$"&amp;ROW($A171)) &lt;&gt; ""),ROW($A$1:INDIRECT("$A$"&amp;ROW($A171)))), 1))), "",
ROUNDDOWN((ROUNDDOWN((((2*VLOOKUP($AA171, 'EV and Base'!$A$1:$N$671, 13, FALSE))+30+ROUNDDOWN($AG171/4, 0))*$AB171)/100, 0)+5), 0)
&amp;"-"&amp;
ROUNDDOWN((ROUNDDOWN((((2*VLOOKUP($AA171, 'EV and Base'!$A$1:$N$671, 13, FALSE))+31+ROUNDDOWN($AG171/4, 0))*$AB171)/100, 0)+5), 0))</f>
        <v/>
      </c>
      <c r="AN171" s="25" t="str" cm="1">
        <f t="array" aca="1" ref="AN171" ca="1">IF(NOT(ISNUMBER(INDEX($A:$A, LOOKUP(2, 1 / ($A$1:INDIRECT("$A$"&amp;ROW($A171)) &lt;&gt; ""),ROW($A$1:INDIRECT("$A$"&amp;ROW($A171)))), 1))), "",
ROUNDDOWN((ROUNDDOWN((((2*VLOOKUP($AA171, 'EV and Base'!$A$1:$N$671, 14, FALSE))+31+ROUNDDOWN($AH171/4, 0))*$AB171)/100, 0)+5), 0))</f>
        <v/>
      </c>
      <c r="AO171" s="23" t="str" cm="1">
        <f t="array" aca="1" ref="AO171" ca="1">IF(NOT(ISNUMBER(INDEX($A:$A, LOOKUP(2, 1 / ($A$1:INDIRECT("$A$"&amp;ROW($A171)) &lt;&gt; ""),ROW($A$1:INDIRECT("$A$"&amp;ROW($A171)))), 1))), "",
ROUNDDOWN((((2*VLOOKUP($AA171, 'EV and Base'!$A$1:$N$671, 9, FALSE))+31+ROUNDDOWN($AC171/4, 0))*$AB171)/100, 0)+$AB171+10)</f>
        <v/>
      </c>
      <c r="AP171" s="2" t="str" cm="1">
        <f t="array" aca="1" ref="AP171" ca="1">IF(NOT(ISNUMBER(INDEX($A:$A, LOOKUP(2, 1 / ($A$1:INDIRECT("$A$"&amp;ROW($A171)) &lt;&gt; ""),ROW($A$1:INDIRECT("$A$"&amp;ROW($A171)))), 1))), "",
ROUNDDOWN((ROUNDDOWN((((2*VLOOKUP($AA171, 'EV and Base'!$A$1:$N$671, 10, FALSE))+31+ROUNDDOWN($AD171/4, 0))*$AB171)/100, 0)+5)*1.1, 0))</f>
        <v/>
      </c>
      <c r="AQ171" s="2" t="str" cm="1">
        <f t="array" aca="1" ref="AQ171" ca="1">IF(NOT(ISNUMBER(INDEX($A:$A, LOOKUP(2, 1 / ($A$1:INDIRECT("$A$"&amp;ROW($A171)) &lt;&gt; ""),ROW($A$1:INDIRECT("$A$"&amp;ROW($A171)))), 1))), "",
ROUNDDOWN((ROUNDDOWN((((2*VLOOKUP($AA171, 'EV and Base'!$A$1:$N$671, 11, FALSE))+$AV$2+ROUNDDOWN($AE171/4, 0))*$AB171)/100, 0)+5), 0))</f>
        <v/>
      </c>
      <c r="AR171" s="22" t="str" cm="1">
        <f t="array" aca="1" ref="AR171" ca="1">IF(NOT(ISNUMBER(INDEX($A:$A, LOOKUP(2, 1 / ($A$1:INDIRECT("$A$"&amp;ROW($A171)) &lt;&gt; ""),ROW($A$1:INDIRECT("$A$"&amp;ROW($A171)))), 1))), "",
ROUNDDOWN((ROUNDDOWN((((2*VLOOKUP($AA171, 'EV and Base'!$A$1:$N$671, 12, FALSE))+$AW$2+ROUNDDOWN($AF171/4, 0))*$AB171)/100, 0)+5)*0.9, 0))</f>
        <v/>
      </c>
      <c r="AS171" s="2" t="str" cm="1">
        <f t="array" aca="1" ref="AS171" ca="1">IF(NOT(ISNUMBER(INDEX($A:$A, LOOKUP(2, 1 / ($A$1:INDIRECT("$A$"&amp;ROW($A171)) &lt;&gt; ""),ROW($A$1:INDIRECT("$A$"&amp;ROW($A171)))), 1))), "",
ROUNDDOWN((ROUNDDOWN((((2*VLOOKUP($AA171, 'EV and Base'!$A$1:$N$671, 13, FALSE))+$AX$2+ROUNDDOWN($AG171/4, 0))*$AB171)/100, 0)+5), 0))</f>
        <v/>
      </c>
      <c r="AT171" s="24" t="str" cm="1">
        <f t="array" aca="1" ref="AT171" ca="1">IF(NOT(ISNUMBER(INDEX($A:$A, LOOKUP(2, 1 / ($A$1:INDIRECT("$A$"&amp;ROW($A171)) &lt;&gt; ""),ROW($A$1:INDIRECT("$A$"&amp;ROW($A171)))), 1))), "",
ROUNDDOWN((ROUNDDOWN((((2*VLOOKUP($AA171, 'EV and Base'!$A$1:$N$671, 14, FALSE))+31+ROUNDDOWN($AH171/4, 0))*$AB171)/100, 0)+5), 0))</f>
        <v/>
      </c>
      <c r="AU171" s="27"/>
      <c r="AV171" s="4"/>
      <c r="AW171" s="4"/>
      <c r="AX171" s="4"/>
      <c r="AY171" t="str" cm="1">
        <f t="array" aca="1" ref="AY171" ca="1">IF(NOT(ISNUMBER(INDEX($A:$A,LOOKUP(2,1/($A$1:INDIRECT("$A$"&amp;ROW($A171))&lt;&gt;""),ROW($A$1:INDIRECT("$A$"&amp;ROW($A171)))),1))),"",
INDEX($AY:$AY,LOOKUP(2,1/($AY$1:INDIRECT("$AY$"&amp;ROW($AY171)-1)&lt;&gt;""),ROW($AY$1:INDIRECT("$AY$"&amp;ROW($AY171)-1))),1)+$BL171)</f>
        <v/>
      </c>
      <c r="AZ171" s="3" t="str" cm="1">
        <f t="array" aca="1" ref="AZ171" ca="1">IF(NOT(ISNUMBER(INDEX($A:$A, LOOKUP(2, 1 / ($A$1:INDIRECT("$A$"&amp;ROW($A171)) &lt;&gt; ""),ROW($A$1:INDIRECT("$A$"&amp;ROW($A171)))), 1))), "",
VLOOKUP(INDIRECT("$G$"&amp;LOOKUP(2, 1 / ($AY$1:INDIRECT("$AY$"&amp;ROW($AY171)-1) &lt;&gt; ""),ROW($AY$1:INDIRECT("$AY$"&amp;ROW($AY171)-1)))),'EV and Base'!A166:N836,2,FALSE))</f>
        <v/>
      </c>
      <c r="BA171" s="3" t="str" cm="1">
        <f t="array" aca="1" ref="BA171" ca="1">IF(NOT(ISNUMBER(INDEX($A:$A, LOOKUP(2, 1 / ($A$1:INDIRECT("$A$"&amp;ROW($A171)) &lt;&gt; ""),ROW($A$1:INDIRECT("$A$"&amp;ROW($A171)))), 1))), "",
INDIRECT("$I$"&amp;LOOKUP(2, 1 / ($AY$1:INDIRECT("$AY$"&amp;ROW($AY171)-1) &lt;&gt; ""),ROW($AY$1:INDIRECT("$AY$"&amp;ROW($AY171)-1)))))</f>
        <v/>
      </c>
      <c r="BB171" s="1" t="str" cm="1">
        <f t="array" aca="1" ref="BB171" ca="1">IF(NOT(ISNUMBER(INDEX($A:$A, LOOKUP(2, 1 / ($A$1:INDIRECT("$A$"&amp;ROW($A171)) &lt;&gt; ""),ROW($A$1:INDIRECT("$A$"&amp;ROW($A171)))), 1))), "",
INDIRECT("$AB$"&amp;LOOKUP(2, 1 / ($AY$1:INDIRECT("$AY$"&amp;ROW($AY171)-1) &lt;&gt; ""),ROW($AY$1:INDIRECT("$AY$"&amp;ROW($AY171)-1)))))</f>
        <v/>
      </c>
      <c r="BC171" s="3" t="str" cm="1">
        <f t="array" aca="1" ref="BC171" ca="1">IF(NOT(ISNUMBER(INDEX($A:$A,LOOKUP(2,1/($A$1:INDIRECT("$A$"&amp;ROW($A171))&lt;&gt;""),ROW($A$1:INDIRECT("$A$"&amp;ROW($A171)))),1))),"",
$BA171+$BA171+10)</f>
        <v/>
      </c>
      <c r="BD171" s="3" t="str" cm="1">
        <f t="array" aca="1" ref="BD171" ca="1">IF(NOT(ISNUMBER(INDEX($A:$A,LOOKUP(2,1/($A$1:INDIRECT("$A$"&amp;ROW($A171))&lt;&gt;""),ROW($A$1:INDIRECT("$A$"&amp;ROW($A171)))),1))),"",
$BA171+$BB171+10)</f>
        <v/>
      </c>
      <c r="BE171" s="3" t="str" cm="1">
        <f t="array" aca="1" ref="BE171" ca="1">IF(NOT(ISNUMBER(INDEX($A:$A,LOOKUP(2,1/($A$1:INDIRECT("$A$"&amp;ROW($A171))&lt;&gt;""),ROW($A$1:INDIRECT("$A$"&amp;ROW($A171)))),1))),"",
$BC171*$BC171)</f>
        <v/>
      </c>
      <c r="BF171" s="3" t="str" cm="1">
        <f t="array" aca="1" ref="BF171" ca="1">IF(NOT(ISNUMBER(INDEX($A:$A,LOOKUP(2,1/($A$1:INDIRECT("$A$"&amp;ROW($A171))&lt;&gt;""),ROW($A$1:INDIRECT("$A$"&amp;ROW($A171)))),1))),"",
$BD171*$BD171)</f>
        <v/>
      </c>
      <c r="BG171" s="3" t="str" cm="1">
        <f t="array" aca="1" ref="BG171" ca="1">IF(NOT(ISNUMBER(INDEX($A:$A,LOOKUP(2,1/($A$1:INDIRECT("$A$"&amp;ROW($A171))&lt;&gt;""),ROW($A$1:INDIRECT("$A$"&amp;ROW($A171)))),1))),"",
_xlfn.FLOOR.MATH(1.5*_xlfn.FLOOR.MATH($AZ171*BA171/5)))</f>
        <v/>
      </c>
      <c r="BH171" s="3" t="str" cm="1">
        <f t="array" aca="1" ref="BH171" ca="1">IF(NOT(ISNUMBER(INDEX($A:$A, LOOKUP(2, 1 / ($A$1:INDIRECT("$A$"&amp;ROW($A171)) &lt;&gt; ""),ROW($A$1:INDIRECT("$A$"&amp;ROW($A171)))), 1))), "",
_xlfn.FLOOR.MATH($BG171/IF(OR(INDIRECT("$C$"&amp;LOOKUP(2, 1 / ($AY$1:INDIRECT("$AY$"&amp;ROW($AY171)-1) &lt;&gt; ""),ROW($AY$1:INDIRECT("$AY$"&amp;ROW($AY171)-1))))="Multi",
INDIRECT("$C$"&amp;LOOKUP(2, 1 / ($AY$1:INDIRECT("$AY$"&amp;ROW($AY171)-1) &lt;&gt; ""),ROW($AY$1:INDIRECT("$AY$"&amp;ROW($AY171)-1))))="Double"),2,1)))</f>
        <v/>
      </c>
      <c r="BI171" s="3" t="str" cm="1">
        <f t="array" aca="1" ref="BI171" ca="1">IF(NOT(ISNUMBER(INDEX($A:$A,LOOKUP(2,1/($A$1:INDIRECT("$A$"&amp;ROW($A171))&lt;&gt;""),ROW($A$1:INDIRECT("$A$"&amp;ROW($A171)))),1))),"",
VLOOKUP($BC171,GameFreakSQRT!$A$1:$B$200,2,FALSE))</f>
        <v/>
      </c>
      <c r="BJ171" s="3" t="str" cm="1">
        <f t="array" aca="1" ref="BJ171" ca="1">IF(NOT(ISNUMBER(INDEX($A:$A,LOOKUP(2,1/($A$1:INDIRECT("$A$"&amp;ROW($A171))&lt;&gt;""),ROW($A$1:INDIRECT("$A$"&amp;ROW($A171)))),1))),"",
VLOOKUP($BD171,GameFreakSQRT!$A$1:$B$200,2,FALSE))</f>
        <v/>
      </c>
      <c r="BK171" s="3" t="str" cm="1">
        <f t="array" aca="1" ref="BK171" ca="1">IF(NOT(ISNUMBER(INDEX($A:$A,LOOKUP(2,1/($A$1:INDIRECT("$A$"&amp;ROW($A171))&lt;&gt;""),ROW($A$1:INDIRECT("$A$"&amp;ROW($A171)))),1))),"",
_xlfn.FLOOR.MATH((($BI171*$BE171)*$BH171)/($BJ171*$BF171))+1)</f>
        <v/>
      </c>
      <c r="BL171" s="3" t="str" cm="1">
        <f t="array" aca="1" ref="BL171" ca="1">IF(NOT(ISNUMBER(INDEX($A:$A,LOOKUP(2,1/($A$1:INDIRECT("$A$"&amp;ROW($A171))&lt;&gt;""),ROW($A$1:INDIRECT("$A$"&amp;ROW($A171)))),1))),"",
_xlfn.FLOOR.MATH($BK171*IF(NOT(INDIRECT("$Z$"&amp;LOOKUP(2, 1 / ($AY$1:INDIRECT("$AY$"&amp;ROW($AY171)-1) &lt;&gt; ""),ROW($AY$1:INDIRECT("$AY$"&amp;ROW($AY171)-1))))=""),1.5,1)))</f>
        <v/>
      </c>
      <c r="BM171" s="3" t="str" cm="1">
        <f t="array" aca="1" ref="BM171" ca="1">IF(NOT(ISNUMBER(INDEX($A:$A, LOOKUP(2, 1 / ($A$1:INDIRECT("$A$"&amp;ROW($A171)) &lt;&gt; ""),ROW($A$1:INDIRECT("$A$"&amp;ROW($A171)))), 1))), "",
INDIRECT("$Y$"&amp;LOOKUP(2, 1 / ($AY$1:INDIRECT("$AY$"&amp;ROW($AY171)-1) &lt;&gt; ""),ROW($AY$1:INDIRECT("$AY$"&amp;ROW($AY171)-1)))))</f>
        <v/>
      </c>
      <c r="BN171" s="3" t="str">
        <f t="shared" ca="1" si="16"/>
        <v/>
      </c>
      <c r="CT171" s="3" t="str" cm="1">
        <f t="array" aca="1" ref="CT171" ca="1">IF(NOT(ISNUMBER(INDEX($A:$A, LOOKUP(2, 1 / ($A$1:INDIRECT("$A$"&amp;ROW($A171)) &lt;&gt; ""),ROW($A$1:INDIRECT("$A$"&amp;ROW($A171)))), 1))), "",
$AY171-INDEX($AY:$AY, LOOKUP(2, 1 / ($AY$1:INDIRECT("$AV$"&amp;ROW($AY171)-1) &lt;&gt; ""),ROW($AY$1:INDIRECT("$AV$"&amp;ROW($AY171)-1))), 1))</f>
        <v/>
      </c>
      <c r="CU171" s="3" t="str" cm="1">
        <f t="array" aca="1" ref="CU171" ca="1">IF(NOT(ISNUMBER(INDEX($A:$A, LOOKUP(2, 1 / ($A$1:INDIRECT("$A$"&amp;ROW($A171)) &lt;&gt; ""),ROW($A$1:INDIRECT("$A$"&amp;ROW($A171)))), 1))), "",
INDEX($Y:$Y, LOOKUP(2, 1 / ($Y$1:INDIRECT("$Y$"&amp;ROW($Y171)-1) &lt;&gt; ""),ROW($Y$1:INDIRECT("$Y$"&amp;ROW($Y171)-1))), 1))</f>
        <v/>
      </c>
      <c r="CV171" s="1" t="str">
        <f ca="1">IFERROR(VLOOKUP($AY171, 'Medium-Slow'!$A$1:$B$101, 2, TRUE),"")</f>
        <v/>
      </c>
    </row>
    <row r="172" spans="1:100" x14ac:dyDescent="0.45">
      <c r="A172" s="69"/>
      <c r="B172" s="69"/>
      <c r="C172" s="69" t="str">
        <f>$C171</f>
        <v>Single</v>
      </c>
      <c r="D172" s="69"/>
      <c r="E172" s="69"/>
      <c r="F172" s="56">
        <v>2</v>
      </c>
      <c r="G172" s="2" t="s">
        <v>145</v>
      </c>
      <c r="H172" s="2" t="s">
        <v>50</v>
      </c>
      <c r="I172" s="2">
        <v>22</v>
      </c>
      <c r="J172" s="2" t="s">
        <v>157</v>
      </c>
      <c r="K172" s="2" t="s">
        <v>146</v>
      </c>
      <c r="L172" s="2" t="s">
        <v>53</v>
      </c>
      <c r="M172" s="2" t="s">
        <v>149</v>
      </c>
      <c r="N172" s="2" t="s">
        <v>326</v>
      </c>
      <c r="O172" s="2" t="s">
        <v>312</v>
      </c>
      <c r="P172" s="2" t="s">
        <v>215</v>
      </c>
      <c r="Q172" s="2">
        <v>0</v>
      </c>
      <c r="R172" s="2">
        <f>_xlfn.FLOOR.MATH((((2*VLOOKUP(G172, 'EV and Base'!$A$1:$N$671, 9, FALSE))+$Q172)*$I172)/100)+$I172+10</f>
        <v>51</v>
      </c>
      <c r="S172" s="2">
        <f>_xlfn.FLOOR.MATH((_xlfn.FLOOR.MATH((((2*VLOOKUP($G172, 'EV and Base'!$A$1:$N$671, 10, FALSE))+$Q172)*$I172)/100)+5)*
IF(OR($J172="Lonely", $J172="Brave", $J172="Adamant", $J172="Naughty"), 1.1,
IF(OR($J172="Bold", $J172="Timid", $J172="Modest", $J172="Calm"), 0.9, 1)))</f>
        <v>31</v>
      </c>
      <c r="T172" s="2">
        <f>_xlfn.FLOOR.MATH((_xlfn.FLOOR.MATH((((2*VLOOKUP($G172, 'EV and Base'!$A$1:$N$671, 11, FALSE))+$Q172)*$I172)/100)+5)*
IF(OR($J172="Bold", $J172="Relaxed", $J172="Impish", $J172="Lax"), 1.1,
IF(OR($J172="Lonely", $J172="Hasty", $J172="Mild", $J172="Gentle"), 0.9, 1)))</f>
        <v>19</v>
      </c>
      <c r="U172" s="2">
        <f>_xlfn.FLOOR.MATH((_xlfn.FLOOR.MATH((((2*VLOOKUP($G172, 'EV and Base'!$A$1:$N$671, 12, FALSE))+$Q172)*$I172)/100)+5)*
IF(OR($J172="Modest", $J172="Mild", $J172="Quiet", $J172="Rash"), 1.1,
IF(OR($J172="Adamant", $J172="Impish", $J172="Jolly", $J172="Careful"), 0.9, 1)))</f>
        <v>27</v>
      </c>
      <c r="V172" s="2">
        <f>_xlfn.FLOOR.MATH((_xlfn.FLOOR.MATH((((2*VLOOKUP($G172, 'EV and Base'!$A$1:$N$671, 13, FALSE))+$Q172)*$I172)/100)+5)*
IF(OR($J172="Calm", $J172="Gentle", $J172="Sassy", $J172="Careful"), 1.1,
IF(OR($J172="Naughty", $J172="Lax", $J172="Naive", $J172="Rash"), 0.9, 1)))</f>
        <v>19</v>
      </c>
      <c r="W172" s="2">
        <f>_xlfn.FLOOR.MATH((_xlfn.FLOOR.MATH((((2*VLOOKUP($G172, 'EV and Base'!$A$1:$N$671, 14, FALSE))+$Q172)*$I172)/100)+5)*
IF(OR($J172="Timid", $J172="Hasty", $J172="Jolly", $J172="Naive"), 1.1,
IF(OR($J172="Brave", $J172="Relaxed", $J172="Quiet", $J172="Sassy"), 0.9, 1)))</f>
        <v>38</v>
      </c>
      <c r="X172" s="69"/>
      <c r="AA172" s="23" t="str" cm="1">
        <f t="array" aca="1" ref="AA172" ca="1">IF(NOT(ISNUMBER(INDEX($A:$A,LOOKUP(2,1/($A$1:INDIRECT("$A$"&amp;ROW($A172))&lt;&gt;""),ROW($A$1:INDIRECT("$A$"&amp;ROW($A172)))),1))),"",
IF(NOT(ISNUMBER($A172)),$AA171,
IF($AB172&lt;16,"Lillipup",
IF($AB172&lt;32,"Herdier",
"Stoutland"))))</f>
        <v/>
      </c>
      <c r="AB172" s="25" t="str" cm="1">
        <f t="array" aca="1" ref="AB172" ca="1">IF(NOT(ISNUMBER(INDEX($A:$A, LOOKUP(2, 1 / ($A$1:INDIRECT("$A$"&amp;ROW($A172)) &lt;&gt; ""),ROW($A$1:INDIRECT("$A$"&amp;ROW($A172)))), 1))), "",
VLOOKUP($AY172,'Medium-Slow'!$A$1:$B$101,2,TRUE))</f>
        <v/>
      </c>
      <c r="AC172" s="23" t="str" cm="1">
        <f t="array" aca="1" ref="AC172" ca="1">IF(NOT(ISNUMBER(INDEX($A:$A, LOOKUP(2, 1 / ($A$1:INDIRECT("$A$"&amp;ROW($A172)) &lt;&gt; ""),ROW($A$1:INDIRECT("$A$"&amp;ROW($A172)))), 1))), "",
INDEX($AC:$AC, LOOKUP(2, 1 / ($AC$1:INDIRECT("$AC$"&amp;ROW($AC172)-1) &lt;&gt; ""),ROW($AC$1:INDIRECT("$AC$"&amp;ROW($AC172)-1))), 1)+
IF(INDEX($AC:$AC, LOOKUP(2, 1 / ($AC$1:INDIRECT("$AC$"&amp;ROW($AC172)-1) &lt;&gt; ""),ROW($AC$1:INDIRECT("$AC$"&amp;ROW($AC172)-1))), 1)+
INDEX($AD:$AD, LOOKUP(2, 1 / ($AD$1:INDIRECT("$AD$"&amp;ROW($AD172)-1) &lt;&gt; ""),ROW($AD$1:INDIRECT("$AD$"&amp;ROW($AD172)-1))), 1)+
INDEX($AE:$AE, LOOKUP(2, 1 / ($AE$1:INDIRECT("$AE$"&amp;ROW($AE172)-1) &lt;&gt; ""),ROW($AE$1:INDIRECT("$AE$"&amp;ROW($AD172)-1))), 1)+
INDEX($AE:$AF, LOOKUP(2, 1 / ($AF$1:INDIRECT("$AF$"&amp;ROW($AF172)-1) &lt;&gt; ""),ROW($AF$1:INDIRECT("$AF$"&amp;ROW($AD172)-1))), 1)+
INDEX($AG:$AG, LOOKUP(2, 1 / ($AG$1:INDIRECT("$AG$"&amp;ROW($AG172)-1) &lt;&gt; ""),ROW($AG$1:INDIRECT("$AG$"&amp;ROW($AD172)-1))), 1)+
INDEX($AH:$AH, LOOKUP(2, 1 / ($AH$1:INDIRECT("$AH$"&amp;ROW($AH172)-1) &lt;&gt; ""),ROW($AH$1:INDIRECT("$AH$"&amp;ROW($AD172)-1))), 1)&gt;=510,0,
IF(INDEX($AC:$AC, LOOKUP(2, 1 / ($AC$1:INDIRECT("$AC$"&amp;ROW($AC172)-1) &lt;&gt; ""),ROW($AC$1:INDIRECT("$AC$"&amp;ROW($AC172)-1))), 1)&gt;=255,0,
VLOOKUP(INDIRECT("$G$"&amp;LOOKUP(2, 1 / ($AC$1:INDIRECT("$AC$"&amp;ROW($AC172)-1) &lt;&gt; ""),ROW($AC$1:INDIRECT("$AC$"&amp;ROW($AC172)-1)))), 'EV and Base'!$A$1:$N$671, 3, FALSE))))</f>
        <v/>
      </c>
      <c r="AD172" s="2" t="str" cm="1">
        <f t="array" aca="1" ref="AD172" ca="1">IF(NOT(ISNUMBER(INDEX($A:$A, LOOKUP(2, 1 / ($A$1:INDIRECT("$A$"&amp;ROW($A172)) &lt;&gt; ""),ROW($A$1:INDIRECT("$A$"&amp;ROW($A172)))), 1))), "",
INDEX($AD:$AD, LOOKUP(2, 1 / ($AD$1:INDIRECT("$AD$"&amp;ROW($AD172)-1) &lt;&gt; ""),ROW($AD$1:INDIRECT("$AD$"&amp;ROW($AD172)-1))), 1)+
IF(INDEX($AC:$AC, LOOKUP(2, 1 / ($AC$1:INDIRECT("$AC$"&amp;ROW($AC172)-1) &lt;&gt; ""),ROW($AC$1:INDIRECT("$AC$"&amp;ROW($AC172)-1))), 1)+
INDEX($AD:$AD, LOOKUP(2, 1 / ($AD$1:INDIRECT("$AD$"&amp;ROW($AD172)-1) &lt;&gt; ""),ROW($AD$1:INDIRECT("$AD$"&amp;ROW($AD172)-1))), 1)+
INDEX($AE:$AE, LOOKUP(2, 1 / ($AE$1:INDIRECT("$AE$"&amp;ROW($AE172)-1) &lt;&gt; ""),ROW($AE$1:INDIRECT("$AE$"&amp;ROW($AD172)-1))), 1)+
INDEX($AE:$AF, LOOKUP(2, 1 / ($AF$1:INDIRECT("$AF$"&amp;ROW($AF172)-1) &lt;&gt; ""),ROW($AF$1:INDIRECT("$AF$"&amp;ROW($AD172)-1))), 1)+
INDEX($AG:$AG, LOOKUP(2, 1 / ($AG$1:INDIRECT("$AG$"&amp;ROW($AG172)-1) &lt;&gt; ""),ROW($AG$1:INDIRECT("$AG$"&amp;ROW($AD172)-1))), 1)+
INDEX($AH:$AH, LOOKUP(2, 1 / ($AH$1:INDIRECT("$AH$"&amp;ROW($AH172)-1) &lt;&gt; ""),ROW($AH$1:INDIRECT("$AH$"&amp;ROW($AD172)-1))), 1)&gt;=510,0,
IF(INDEX($AD:$AD, LOOKUP(2, 1 / ($AD$1:INDIRECT("$AD$"&amp;ROW($AD172)-1) &lt;&gt; ""),ROW($AD$1:INDIRECT("$AD$"&amp;ROW($AD172)-1))), 1)&gt;=255,0,
VLOOKUP(INDIRECT("$G$"&amp;LOOKUP(2, 1 / ($AD$1:INDIRECT("$AD$"&amp;ROW($AD172)-1) &lt;&gt; ""),ROW($AD$1:INDIRECT("$AD$"&amp;ROW($AD172)-1)))), 'EV and Base'!$A$1:$N$671, 4, FALSE))))</f>
        <v/>
      </c>
      <c r="AE172" s="2" t="str" cm="1">
        <f t="array" aca="1" ref="AE172" ca="1">IF(NOT(ISNUMBER(INDEX($A:$A,LOOKUP(2,1/($A$1:INDIRECT("$A$"&amp;ROW($A172))&lt;&gt;""),ROW($A$1:INDIRECT("$A$"&amp;ROW($A172)))),1))),"",
INDEX($AE:$AE,LOOKUP(2,1/($AE$1:INDIRECT("$AE$"&amp;ROW($AE172)-1)&lt;&gt;""),ROW($AE$1:INDIRECT("$AE$"&amp;ROW($AE172)-1))),1)+
IF(INDEX($AC:$AC,LOOKUP(2,1/($AC$1:INDIRECT("$AC$"&amp;ROW($AC172)-1)&lt;&gt;""),ROW($AC$1:INDIRECT("$AC$"&amp;ROW($AC172)-1))),1)+
INDEX($AD:$AD,LOOKUP(2,1/($AD$1:INDIRECT("$AD$"&amp;ROW($AD172)-1)&lt;&gt;""),ROW($AD$1:INDIRECT("$AD$"&amp;ROW($AD172)-1))),1)+
INDEX($AE:$AE,LOOKUP(2,1/($AE$1:INDIRECT("$AE$"&amp;ROW($AE172)-1)&lt;&gt;""),ROW($AE$1:INDIRECT("$AE$"&amp;ROW($AD172)-1))),1)+
INDEX($AE:$AF,LOOKUP(2,1/($AF$1:INDIRECT("$AF$"&amp;ROW($AF172)-1)&lt;&gt;""),ROW($AF$1:INDIRECT("$AF$"&amp;ROW($AD172)-1))),1)+
INDEX($AG:$AG,LOOKUP(2,1/($AG$1:INDIRECT("$AG$"&amp;ROW($AG172)-1)&lt;&gt;""),ROW($AG$1:INDIRECT("$AG$"&amp;ROW($AD172)-1))),1)+
INDEX($AH:$AH,LOOKUP(2,1/($AH$1:INDIRECT("$AH$"&amp;ROW($AH172)-1)&lt;&gt;""),ROW($AH$1:INDIRECT("$AH$"&amp;ROW($AD172)-1))),1)&gt;=510,0,
IF(INDEX($AE:$AE,LOOKUP(2,1/($AE$1:INDIRECT("$AE$"&amp;ROW($AE172)-1)&lt;&gt;""),ROW($AE$1:INDIRECT("$AE$"&amp;ROW($AE172)-1))),1)&gt;=255,0,
VLOOKUP(INDIRECT("$G$"&amp;LOOKUP(2,1/($AE$1:INDIRECT("$AE$"&amp;ROW($AE172)-1)&lt;&gt;""),ROW($AE$1:INDIRECT("$AE$"&amp;ROW($AE172)-1)))),'EV and Base'!$A$1:$N$671,5,FALSE))))</f>
        <v/>
      </c>
      <c r="AF172" s="2" t="str" cm="1">
        <f t="array" aca="1" ref="AF172" ca="1">IF(NOT(ISNUMBER(INDEX($A:$A, LOOKUP(2, 1 / ($A$1:INDIRECT("$A$"&amp;ROW($A172)) &lt;&gt; ""),ROW($A$1:INDIRECT("$A$"&amp;ROW($A172)))), 1))), "",
INDEX($AF:$AF, LOOKUP(2, 1 / ($AF$1:INDIRECT("$AF$"&amp;ROW($AF172)-1) &lt;&gt; ""),ROW($AF$1:INDIRECT("$AF$"&amp;ROW($AF172)-1))), 1)+
IF(INDEX($AC:$AC, LOOKUP(2, 1 / ($AC$1:INDIRECT("$AC$"&amp;ROW($AC172)-1) &lt;&gt; ""),ROW($AC$1:INDIRECT("$AC$"&amp;ROW($AC172)-1))), 1)+
INDEX($AD:$AD, LOOKUP(2, 1 / ($AD$1:INDIRECT("$AD$"&amp;ROW($AD172)-1) &lt;&gt; ""),ROW($AD$1:INDIRECT("$AD$"&amp;ROW($AD172)-1))), 1)+
INDEX($AE:$AE, LOOKUP(2, 1 / ($AE$1:INDIRECT("$AE$"&amp;ROW($AE172)-1) &lt;&gt; ""),ROW($AE$1:INDIRECT("$AE$"&amp;ROW($AD172)-1))), 1)+
INDEX($AE:$AF, LOOKUP(2, 1 / ($AF$1:INDIRECT("$AF$"&amp;ROW($AF172)-1) &lt;&gt; ""),ROW($AF$1:INDIRECT("$AF$"&amp;ROW($AD172)-1))), 1)+
INDEX($AG:$AG, LOOKUP(2, 1 / ($AG$1:INDIRECT("$AG$"&amp;ROW($AG172)-1) &lt;&gt; ""),ROW($AG$1:INDIRECT("$AG$"&amp;ROW($AD172)-1))), 1)+
INDEX($AH:$AH, LOOKUP(2, 1 / ($AH$1:INDIRECT("$AH$"&amp;ROW($AH172)-1) &lt;&gt; ""),ROW($AH$1:INDIRECT("$AH$"&amp;ROW($AD172)-1))), 1)&gt;=510,0,
IF(INDEX($AF:$AF, LOOKUP(2, 1 / ($AF$1:INDIRECT("$AF$"&amp;ROW($AF172)-1) &lt;&gt; ""),ROW($AF$1:INDIRECT("$AF$"&amp;ROW($AF172)-1))), 1)&gt;=255,0,
VLOOKUP(INDIRECT("$G$"&amp;LOOKUP(2, 1 / ($AF$1:INDIRECT("$AF$"&amp;ROW($AF172)-1) &lt;&gt; ""),ROW($AF$1:INDIRECT("$AF$"&amp;ROW($AF172)-1)))), 'EV and Base'!$A$1:$N$671, 6, FALSE))))</f>
        <v/>
      </c>
      <c r="AG172" s="2" t="str" cm="1">
        <f t="array" aca="1" ref="AG172" ca="1">IF(NOT(ISNUMBER(INDEX($A:$A, LOOKUP(2, 1 / ($A$1:INDIRECT("$A$"&amp;ROW($A172)) &lt;&gt; ""),ROW($A$1:INDIRECT("$A$"&amp;ROW($A172)))), 1))), "",
INDEX($AG:$AG, LOOKUP(2, 1 / ($AG$1:INDIRECT("$AG$"&amp;ROW($AG172)-1) &lt;&gt; ""),ROW($AG$1:INDIRECT("$AG$"&amp;ROW($AG172)-1))), 1)+
IF(INDEX($AC:$AC, LOOKUP(2, 1 / ($AC$1:INDIRECT("$AC$"&amp;ROW($AC172)-1) &lt;&gt; ""),ROW($AC$1:INDIRECT("$AC$"&amp;ROW($AC172)-1))), 1)+
INDEX($AD:$AD, LOOKUP(2, 1 / ($AD$1:INDIRECT("$AD$"&amp;ROW($AD172)-1) &lt;&gt; ""),ROW($AD$1:INDIRECT("$AD$"&amp;ROW($AD172)-1))), 1)+
INDEX($AE:$AE, LOOKUP(2, 1 / ($AE$1:INDIRECT("$AE$"&amp;ROW($AE172)-1) &lt;&gt; ""),ROW($AE$1:INDIRECT("$AE$"&amp;ROW($AD172)-1))), 1)+
INDEX($AE:$AF, LOOKUP(2, 1 / ($AF$1:INDIRECT("$AF$"&amp;ROW($AF172)-1) &lt;&gt; ""),ROW($AF$1:INDIRECT("$AF$"&amp;ROW($AD172)-1))), 1)+
INDEX($AG:$AG, LOOKUP(2, 1 / ($AG$1:INDIRECT("$AG$"&amp;ROW($AG172)-1) &lt;&gt; ""),ROW($AG$1:INDIRECT("$AG$"&amp;ROW($AD172)-1))), 1)+
INDEX($AH:$AH, LOOKUP(2, 1 / ($AH$1:INDIRECT("$AH$"&amp;ROW($AH172)-1) &lt;&gt; ""),ROW($AH$1:INDIRECT("$AH$"&amp;ROW($AD172)-1))), 1)&gt;=510,0,
IF(INDEX($AG:$AG, LOOKUP(2, 1 / ($AG$1:INDIRECT("$AG$"&amp;ROW($AG172)-1) &lt;&gt; ""),ROW($AG$1:INDIRECT("$AG$"&amp;ROW($AG172)-1))), 1)&gt;=255,0,
VLOOKUP(INDIRECT("$G$"&amp;LOOKUP(2, 1 / ($AG$1:INDIRECT("$AG$"&amp;ROW($AG172)-1) &lt;&gt; ""),ROW($AG$1:INDIRECT("$AG$"&amp;ROW($AG172)-1)))), 'EV and Base'!$A$1:$N$671, 7, FALSE))))</f>
        <v/>
      </c>
      <c r="AH172" s="24" t="str" cm="1">
        <f t="array" aca="1" ref="AH172" ca="1">IF(NOT(ISNUMBER(INDEX($A:$A,LOOKUP(2,1/($A$1:INDIRECT("$A$"&amp;ROW($A172))&lt;&gt;""),ROW($A$1:INDIRECT("$A$"&amp;ROW($A172)))),1))),"",
INDEX($AH:$AH,LOOKUP(2,1/($AH$1:INDIRECT("$AH$"&amp;ROW($AH172)-1)&lt;&gt;""),ROW($AH$1:INDIRECT("$AH$"&amp;ROW($AH172)-1))),1)+
IF(INDEX($AC:$AC,LOOKUP(2,1/($AC$1:INDIRECT("$AC$"&amp;ROW($AC172)-1)&lt;&gt;""),ROW($AC$1:INDIRECT("$AC$"&amp;ROW($AC172)-1))),1)+
INDEX($AD:$AD,LOOKUP(2,1/($AD$1:INDIRECT("$AD$"&amp;ROW($AD172)-1)&lt;&gt;""),ROW($AD$1:INDIRECT("$AD$"&amp;ROW($AD172)-1))),1)+
INDEX($AE:$AE,LOOKUP(2,1/($AE$1:INDIRECT("$AE$"&amp;ROW($AE172)-1)&lt;&gt;""),ROW($AE$1:INDIRECT("$AE$"&amp;ROW($AD172)-1))),1)+
INDEX($AE:$AF,LOOKUP(2,1/($AF$1:INDIRECT("$AF$"&amp;ROW($AF172)-1)&lt;&gt;""),ROW($AF$1:INDIRECT("$AF$"&amp;ROW($AD172)-1))),1)+
INDEX($AG:$AG,LOOKUP(2,1/($AG$1:INDIRECT("$AG$"&amp;ROW($AG172)-1)&lt;&gt;""),ROW($AG$1:INDIRECT("$AG$"&amp;ROW($AD172)-1))),1)+
INDEX($AH:$AH,LOOKUP(2,1/($AH$1:INDIRECT("$AH$"&amp;ROW($AH172)-1)&lt;&gt;""),ROW($AH$1:INDIRECT("$AH$"&amp;ROW($AD172)-1))),1)&gt;=510,0,
IF(INDEX($AH:$AH,LOOKUP(2,1/($AH$1:INDIRECT("$AH$"&amp;ROW($AH172)-1)&lt;&gt;""),ROW($AH$1:INDIRECT("$AH$"&amp;ROW($AH172)-1))),1)&gt;=255,0,
VLOOKUP(INDIRECT("$G$"&amp;LOOKUP(2,1/($AH$1:INDIRECT("$AH$"&amp;ROW($AH172)-1)&lt;&gt;""),ROW($AH$1:INDIRECT("$AH$"&amp;ROW($AH172)-1)))),'EV and Base'!$A$1:$N$671,8,FALSE))))</f>
        <v/>
      </c>
      <c r="AI172" s="29" t="str" cm="1">
        <f t="array" aca="1" ref="AI172" ca="1">IF(NOT(ISNUMBER(INDEX($A:$A,LOOKUP(2,1/($A$1:INDIRECT("$A$"&amp;ROW($A172))&lt;&gt;""),ROW($A$1:INDIRECT("$A$"&amp;ROW($A172)))),1))),"",
ROUNDDOWN((((2*VLOOKUP($AA172,'EV and Base'!$A$1:$N$671,9,FALSE))+31+ROUNDDOWN($AC172/4,0))*$AB172)/100,0)+$AB172+10)</f>
        <v/>
      </c>
      <c r="AJ172" s="21" t="str" cm="1">
        <f t="array" aca="1" ref="AJ172" ca="1">IF(NOT(ISNUMBER(INDEX($A:$A, LOOKUP(2, 1 / ($A$1:INDIRECT("$A$"&amp;ROW($A172)) &lt;&gt; ""),ROW($A$1:INDIRECT("$A$"&amp;ROW($A172)))), 1))), "",
ROUNDDOWN((ROUNDDOWN((((2*VLOOKUP($AA172, 'EV and Base'!$A$1:$N$671, 10, FALSE))+31+ROUNDDOWN($AD172/4, 0))*$AB172)/100, 0)+5)*1.1, 0))</f>
        <v/>
      </c>
      <c r="AK172" s="21" t="str" cm="1">
        <f t="array" aca="1" ref="AK172" ca="1">IF(NOT(ISNUMBER(INDEX($A:$A, LOOKUP(2, 1 / ($A$1:INDIRECT("$A$"&amp;ROW($A172)) &lt;&gt; ""),ROW($A$1:INDIRECT("$A$"&amp;ROW($A172)))), 1))), "",
ROUNDDOWN((ROUNDDOWN((((2*VLOOKUP($AA172, 'EV and Base'!$A$1:$N$671, 11, FALSE))+30+ROUNDDOWN($AE172/4, 0))*$AB172)/100, 0)+5), 0)
&amp;"-"&amp;
ROUNDDOWN((ROUNDDOWN((((2*VLOOKUP($AA172, 'EV and Base'!$A$1:$N$671, 11, FALSE))+31+ROUNDDOWN($AE172/4, 0))*$AB172)/100, 0)+5), 0))</f>
        <v/>
      </c>
      <c r="AL172" s="21" t="str" cm="1">
        <f t="array" aca="1" ref="AL172" ca="1">IF(NOT(ISNUMBER(INDEX($A:$A, LOOKUP(2, 1 / ($A$1:INDIRECT("$A$"&amp;ROW($A172)) &lt;&gt; ""),ROW($A$1:INDIRECT("$A$"&amp;ROW($A172)))), 1))), "",
ROUNDDOWN((ROUNDDOWN((((2*VLOOKUP($AA172, 'EV and Base'!$A$1:$N$671, 12, FALSE))+0+ROUNDDOWN($AF172/4, 0))*$AB172)/100, 0)+5)*0.9, 0)
&amp;"-"&amp;
ROUNDDOWN((ROUNDDOWN((((2*VLOOKUP($AA172, 'EV and Base'!$A$1:$N$671, 12, FALSE))+31+ROUNDDOWN($AF172/4, 0))*$AB172)/100, 0)+5)*0.9, 0))</f>
        <v/>
      </c>
      <c r="AM172" s="21" t="str" cm="1">
        <f t="array" aca="1" ref="AM172" ca="1">IF(NOT(ISNUMBER(INDEX($A:$A, LOOKUP(2, 1 / ($A$1:INDIRECT("$A$"&amp;ROW($A172)) &lt;&gt; ""),ROW($A$1:INDIRECT("$A$"&amp;ROW($A172)))), 1))), "",
ROUNDDOWN((ROUNDDOWN((((2*VLOOKUP($AA172, 'EV and Base'!$A$1:$N$671, 13, FALSE))+30+ROUNDDOWN($AG172/4, 0))*$AB172)/100, 0)+5), 0)
&amp;"-"&amp;
ROUNDDOWN((ROUNDDOWN((((2*VLOOKUP($AA172, 'EV and Base'!$A$1:$N$671, 13, FALSE))+31+ROUNDDOWN($AG172/4, 0))*$AB172)/100, 0)+5), 0))</f>
        <v/>
      </c>
      <c r="AN172" s="25" t="str" cm="1">
        <f t="array" aca="1" ref="AN172" ca="1">IF(NOT(ISNUMBER(INDEX($A:$A, LOOKUP(2, 1 / ($A$1:INDIRECT("$A$"&amp;ROW($A172)) &lt;&gt; ""),ROW($A$1:INDIRECT("$A$"&amp;ROW($A172)))), 1))), "",
ROUNDDOWN((ROUNDDOWN((((2*VLOOKUP($AA172, 'EV and Base'!$A$1:$N$671, 14, FALSE))+31+ROUNDDOWN($AH172/4, 0))*$AB172)/100, 0)+5), 0))</f>
        <v/>
      </c>
      <c r="AO172" s="23" t="str" cm="1">
        <f t="array" aca="1" ref="AO172" ca="1">IF(NOT(ISNUMBER(INDEX($A:$A, LOOKUP(2, 1 / ($A$1:INDIRECT("$A$"&amp;ROW($A172)) &lt;&gt; ""),ROW($A$1:INDIRECT("$A$"&amp;ROW($A172)))), 1))), "",
ROUNDDOWN((((2*VLOOKUP($AA172, 'EV and Base'!$A$1:$N$671, 9, FALSE))+31+ROUNDDOWN($AC172/4, 0))*$AB172)/100, 0)+$AB172+10)</f>
        <v/>
      </c>
      <c r="AP172" s="2" t="str" cm="1">
        <f t="array" aca="1" ref="AP172" ca="1">IF(NOT(ISNUMBER(INDEX($A:$A, LOOKUP(2, 1 / ($A$1:INDIRECT("$A$"&amp;ROW($A172)) &lt;&gt; ""),ROW($A$1:INDIRECT("$A$"&amp;ROW($A172)))), 1))), "",
ROUNDDOWN((ROUNDDOWN((((2*VLOOKUP($AA172, 'EV and Base'!$A$1:$N$671, 10, FALSE))+31+ROUNDDOWN($AD172/4, 0))*$AB172)/100, 0)+5)*1.1, 0))</f>
        <v/>
      </c>
      <c r="AQ172" s="2" t="str" cm="1">
        <f t="array" aca="1" ref="AQ172" ca="1">IF(NOT(ISNUMBER(INDEX($A:$A, LOOKUP(2, 1 / ($A$1:INDIRECT("$A$"&amp;ROW($A172)) &lt;&gt; ""),ROW($A$1:INDIRECT("$A$"&amp;ROW($A172)))), 1))), "",
ROUNDDOWN((ROUNDDOWN((((2*VLOOKUP($AA172, 'EV and Base'!$A$1:$N$671, 11, FALSE))+$AV$2+ROUNDDOWN($AE172/4, 0))*$AB172)/100, 0)+5), 0))</f>
        <v/>
      </c>
      <c r="AR172" s="22" t="str" cm="1">
        <f t="array" aca="1" ref="AR172" ca="1">IF(NOT(ISNUMBER(INDEX($A:$A, LOOKUP(2, 1 / ($A$1:INDIRECT("$A$"&amp;ROW($A172)) &lt;&gt; ""),ROW($A$1:INDIRECT("$A$"&amp;ROW($A172)))), 1))), "",
ROUNDDOWN((ROUNDDOWN((((2*VLOOKUP($AA172, 'EV and Base'!$A$1:$N$671, 12, FALSE))+$AW$2+ROUNDDOWN($AF172/4, 0))*$AB172)/100, 0)+5)*0.9, 0))</f>
        <v/>
      </c>
      <c r="AS172" s="2" t="str" cm="1">
        <f t="array" aca="1" ref="AS172" ca="1">IF(NOT(ISNUMBER(INDEX($A:$A, LOOKUP(2, 1 / ($A$1:INDIRECT("$A$"&amp;ROW($A172)) &lt;&gt; ""),ROW($A$1:INDIRECT("$A$"&amp;ROW($A172)))), 1))), "",
ROUNDDOWN((ROUNDDOWN((((2*VLOOKUP($AA172, 'EV and Base'!$A$1:$N$671, 13, FALSE))+$AX$2+ROUNDDOWN($AG172/4, 0))*$AB172)/100, 0)+5), 0))</f>
        <v/>
      </c>
      <c r="AT172" s="24" t="str" cm="1">
        <f t="array" aca="1" ref="AT172" ca="1">IF(NOT(ISNUMBER(INDEX($A:$A, LOOKUP(2, 1 / ($A$1:INDIRECT("$A$"&amp;ROW($A172)) &lt;&gt; ""),ROW($A$1:INDIRECT("$A$"&amp;ROW($A172)))), 1))), "",
ROUNDDOWN((ROUNDDOWN((((2*VLOOKUP($AA172, 'EV and Base'!$A$1:$N$671, 14, FALSE))+31+ROUNDDOWN($AH172/4, 0))*$AB172)/100, 0)+5), 0))</f>
        <v/>
      </c>
      <c r="AU172" s="27"/>
      <c r="AV172" s="4"/>
      <c r="AW172" s="4"/>
      <c r="AX172" s="4"/>
      <c r="AY172" t="str" cm="1">
        <f t="array" aca="1" ref="AY172" ca="1">IF(NOT(ISNUMBER(INDEX($A:$A,LOOKUP(2,1/($A$1:INDIRECT("$A$"&amp;ROW($A172))&lt;&gt;""),ROW($A$1:INDIRECT("$A$"&amp;ROW($A172)))),1))),"",
INDEX($AY:$AY,LOOKUP(2,1/($AY$1:INDIRECT("$AY$"&amp;ROW($AY172)-1)&lt;&gt;""),ROW($AY$1:INDIRECT("$AY$"&amp;ROW($AY172)-1))),1)+$BL172)</f>
        <v/>
      </c>
      <c r="AZ172" s="3" t="str" cm="1">
        <f t="array" aca="1" ref="AZ172" ca="1">IF(NOT(ISNUMBER(INDEX($A:$A, LOOKUP(2, 1 / ($A$1:INDIRECT("$A$"&amp;ROW($A172)) &lt;&gt; ""),ROW($A$1:INDIRECT("$A$"&amp;ROW($A172)))), 1))), "",
VLOOKUP(INDIRECT("$G$"&amp;LOOKUP(2, 1 / ($AY$1:INDIRECT("$AY$"&amp;ROW($AY172)-1) &lt;&gt; ""),ROW($AY$1:INDIRECT("$AY$"&amp;ROW($AY172)-1)))),'EV and Base'!A167:N837,2,FALSE))</f>
        <v/>
      </c>
      <c r="BA172" s="3" t="str" cm="1">
        <f t="array" aca="1" ref="BA172" ca="1">IF(NOT(ISNUMBER(INDEX($A:$A, LOOKUP(2, 1 / ($A$1:INDIRECT("$A$"&amp;ROW($A172)) &lt;&gt; ""),ROW($A$1:INDIRECT("$A$"&amp;ROW($A172)))), 1))), "",
INDIRECT("$I$"&amp;LOOKUP(2, 1 / ($AY$1:INDIRECT("$AY$"&amp;ROW($AY172)-1) &lt;&gt; ""),ROW($AY$1:INDIRECT("$AY$"&amp;ROW($AY172)-1)))))</f>
        <v/>
      </c>
      <c r="BB172" s="1" t="str" cm="1">
        <f t="array" aca="1" ref="BB172" ca="1">IF(NOT(ISNUMBER(INDEX($A:$A, LOOKUP(2, 1 / ($A$1:INDIRECT("$A$"&amp;ROW($A172)) &lt;&gt; ""),ROW($A$1:INDIRECT("$A$"&amp;ROW($A172)))), 1))), "",
INDIRECT("$AB$"&amp;LOOKUP(2, 1 / ($AY$1:INDIRECT("$AY$"&amp;ROW($AY172)-1) &lt;&gt; ""),ROW($AY$1:INDIRECT("$AY$"&amp;ROW($AY172)-1)))))</f>
        <v/>
      </c>
      <c r="BC172" s="3" t="str" cm="1">
        <f t="array" aca="1" ref="BC172" ca="1">IF(NOT(ISNUMBER(INDEX($A:$A,LOOKUP(2,1/($A$1:INDIRECT("$A$"&amp;ROW($A172))&lt;&gt;""),ROW($A$1:INDIRECT("$A$"&amp;ROW($A172)))),1))),"",
$BA172+$BA172+10)</f>
        <v/>
      </c>
      <c r="BD172" s="3" t="str" cm="1">
        <f t="array" aca="1" ref="BD172" ca="1">IF(NOT(ISNUMBER(INDEX($A:$A,LOOKUP(2,1/($A$1:INDIRECT("$A$"&amp;ROW($A172))&lt;&gt;""),ROW($A$1:INDIRECT("$A$"&amp;ROW($A172)))),1))),"",
$BA172+$BB172+10)</f>
        <v/>
      </c>
      <c r="BE172" s="3" t="str" cm="1">
        <f t="array" aca="1" ref="BE172" ca="1">IF(NOT(ISNUMBER(INDEX($A:$A,LOOKUP(2,1/($A$1:INDIRECT("$A$"&amp;ROW($A172))&lt;&gt;""),ROW($A$1:INDIRECT("$A$"&amp;ROW($A172)))),1))),"",
$BC172*$BC172)</f>
        <v/>
      </c>
      <c r="BF172" s="3" t="str" cm="1">
        <f t="array" aca="1" ref="BF172" ca="1">IF(NOT(ISNUMBER(INDEX($A:$A,LOOKUP(2,1/($A$1:INDIRECT("$A$"&amp;ROW($A172))&lt;&gt;""),ROW($A$1:INDIRECT("$A$"&amp;ROW($A172)))),1))),"",
$BD172*$BD172)</f>
        <v/>
      </c>
      <c r="BG172" s="3" t="str" cm="1">
        <f t="array" aca="1" ref="BG172" ca="1">IF(NOT(ISNUMBER(INDEX($A:$A,LOOKUP(2,1/($A$1:INDIRECT("$A$"&amp;ROW($A172))&lt;&gt;""),ROW($A$1:INDIRECT("$A$"&amp;ROW($A172)))),1))),"",
_xlfn.FLOOR.MATH(1.5*_xlfn.FLOOR.MATH($AZ172*BA172/5)))</f>
        <v/>
      </c>
      <c r="BH172" s="3" t="str" cm="1">
        <f t="array" aca="1" ref="BH172" ca="1">IF(NOT(ISNUMBER(INDEX($A:$A, LOOKUP(2, 1 / ($A$1:INDIRECT("$A$"&amp;ROW($A172)) &lt;&gt; ""),ROW($A$1:INDIRECT("$A$"&amp;ROW($A172)))), 1))), "",
_xlfn.FLOOR.MATH($BG172/IF(OR(INDIRECT("$C$"&amp;LOOKUP(2, 1 / ($AY$1:INDIRECT("$AY$"&amp;ROW($AY172)-1) &lt;&gt; ""),ROW($AY$1:INDIRECT("$AY$"&amp;ROW($AY172)-1))))="Multi",
INDIRECT("$C$"&amp;LOOKUP(2, 1 / ($AY$1:INDIRECT("$AY$"&amp;ROW($AY172)-1) &lt;&gt; ""),ROW($AY$1:INDIRECT("$AY$"&amp;ROW($AY172)-1))))="Double"),2,1)))</f>
        <v/>
      </c>
      <c r="BI172" s="3" t="str" cm="1">
        <f t="array" aca="1" ref="BI172" ca="1">IF(NOT(ISNUMBER(INDEX($A:$A,LOOKUP(2,1/($A$1:INDIRECT("$A$"&amp;ROW($A172))&lt;&gt;""),ROW($A$1:INDIRECT("$A$"&amp;ROW($A172)))),1))),"",
VLOOKUP($BC172,GameFreakSQRT!$A$1:$B$200,2,FALSE))</f>
        <v/>
      </c>
      <c r="BJ172" s="3" t="str" cm="1">
        <f t="array" aca="1" ref="BJ172" ca="1">IF(NOT(ISNUMBER(INDEX($A:$A,LOOKUP(2,1/($A$1:INDIRECT("$A$"&amp;ROW($A172))&lt;&gt;""),ROW($A$1:INDIRECT("$A$"&amp;ROW($A172)))),1))),"",
VLOOKUP($BD172,GameFreakSQRT!$A$1:$B$200,2,FALSE))</f>
        <v/>
      </c>
      <c r="BK172" s="3" t="str" cm="1">
        <f t="array" aca="1" ref="BK172" ca="1">IF(NOT(ISNUMBER(INDEX($A:$A,LOOKUP(2,1/($A$1:INDIRECT("$A$"&amp;ROW($A172))&lt;&gt;""),ROW($A$1:INDIRECT("$A$"&amp;ROW($A172)))),1))),"",
_xlfn.FLOOR.MATH((($BI172*$BE172)*$BH172)/($BJ172*$BF172))+1)</f>
        <v/>
      </c>
      <c r="BL172" s="3" t="str" cm="1">
        <f t="array" aca="1" ref="BL172" ca="1">IF(NOT(ISNUMBER(INDEX($A:$A,LOOKUP(2,1/($A$1:INDIRECT("$A$"&amp;ROW($A172))&lt;&gt;""),ROW($A$1:INDIRECT("$A$"&amp;ROW($A172)))),1))),"",
_xlfn.FLOOR.MATH($BK172*IF(NOT(INDIRECT("$Z$"&amp;LOOKUP(2, 1 / ($AY$1:INDIRECT("$AY$"&amp;ROW($AY172)-1) &lt;&gt; ""),ROW($AY$1:INDIRECT("$AY$"&amp;ROW($AY172)-1))))=""),1.5,1)))</f>
        <v/>
      </c>
      <c r="BM172" s="3" t="str" cm="1">
        <f t="array" aca="1" ref="BM172" ca="1">IF(NOT(ISNUMBER(INDEX($A:$A, LOOKUP(2, 1 / ($A$1:INDIRECT("$A$"&amp;ROW($A172)) &lt;&gt; ""),ROW($A$1:INDIRECT("$A$"&amp;ROW($A172)))), 1))), "",
INDIRECT("$Y$"&amp;LOOKUP(2, 1 / ($AY$1:INDIRECT("$AY$"&amp;ROW($AY172)-1) &lt;&gt; ""),ROW($AY$1:INDIRECT("$AY$"&amp;ROW($AY172)-1)))))</f>
        <v/>
      </c>
      <c r="BN172" s="3" t="str">
        <f t="shared" ca="1" si="16"/>
        <v/>
      </c>
      <c r="CT172" s="3" t="str" cm="1">
        <f t="array" aca="1" ref="CT172" ca="1">IF(NOT(ISNUMBER(INDEX($A:$A, LOOKUP(2, 1 / ($A$1:INDIRECT("$A$"&amp;ROW($A172)) &lt;&gt; ""),ROW($A$1:INDIRECT("$A$"&amp;ROW($A172)))), 1))), "",
$AY172-INDEX($AY:$AY, LOOKUP(2, 1 / ($AY$1:INDIRECT("$AV$"&amp;ROW($AY172)-1) &lt;&gt; ""),ROW($AY$1:INDIRECT("$AV$"&amp;ROW($AY172)-1))), 1))</f>
        <v/>
      </c>
      <c r="CU172" s="3" t="str" cm="1">
        <f t="array" aca="1" ref="CU172" ca="1">IF(NOT(ISNUMBER(INDEX($A:$A, LOOKUP(2, 1 / ($A$1:INDIRECT("$A$"&amp;ROW($A172)) &lt;&gt; ""),ROW($A$1:INDIRECT("$A$"&amp;ROW($A172)))), 1))), "",
INDEX($Y:$Y, LOOKUP(2, 1 / ($Y$1:INDIRECT("$Y$"&amp;ROW($Y172)-1) &lt;&gt; ""),ROW($Y$1:INDIRECT("$Y$"&amp;ROW($Y172)-1))), 1))</f>
        <v/>
      </c>
      <c r="CV172" s="1" t="str">
        <f ca="1">IFERROR(VLOOKUP($AY172, 'Medium-Slow'!$A$1:$B$101, 2, TRUE),"")</f>
        <v/>
      </c>
    </row>
    <row r="173" spans="1:100" x14ac:dyDescent="0.45">
      <c r="A173" s="69" t="s">
        <v>75</v>
      </c>
      <c r="B173" s="69" t="s">
        <v>366</v>
      </c>
      <c r="C173" s="69" t="s">
        <v>46</v>
      </c>
      <c r="D173" s="69" t="s">
        <v>356</v>
      </c>
      <c r="E173" s="69" t="s">
        <v>48</v>
      </c>
      <c r="F173" s="56">
        <v>1</v>
      </c>
      <c r="G173" s="2" t="s">
        <v>317</v>
      </c>
      <c r="H173" s="2" t="s">
        <v>50</v>
      </c>
      <c r="I173" s="2">
        <v>22</v>
      </c>
      <c r="J173" s="2" t="s">
        <v>87</v>
      </c>
      <c r="K173" s="2" t="s">
        <v>318</v>
      </c>
      <c r="L173" s="2" t="s">
        <v>53</v>
      </c>
      <c r="M173" s="2" t="s">
        <v>163</v>
      </c>
      <c r="N173" s="2" t="s">
        <v>320</v>
      </c>
      <c r="O173" s="2" t="s">
        <v>321</v>
      </c>
      <c r="P173" s="2" t="s">
        <v>338</v>
      </c>
      <c r="Q173" s="2">
        <v>0</v>
      </c>
      <c r="R173" s="2">
        <f>_xlfn.FLOOR.MATH((((2*VLOOKUP(G173, 'EV and Base'!$A$1:$N$671, 9, FALSE))+$Q173)*$I173)/100)+$I173+10</f>
        <v>62</v>
      </c>
      <c r="S173" s="2">
        <f>_xlfn.FLOOR.MATH((_xlfn.FLOOR.MATH((((2*VLOOKUP($G173, 'EV and Base'!$A$1:$N$671, 10, FALSE))+$Q173)*$I173)/100)+5)*
IF(OR($J173="Lonely", $J173="Brave", $J173="Adamant", $J173="Naughty"), 1.1,
IF(OR($J173="Bold", $J173="Timid", $J173="Modest", $J173="Calm"), 0.9, 1)))</f>
        <v>44</v>
      </c>
      <c r="T173" s="2">
        <f>_xlfn.FLOOR.MATH((_xlfn.FLOOR.MATH((((2*VLOOKUP($G173, 'EV and Base'!$A$1:$N$671, 11, FALSE))+$Q173)*$I173)/100)+5)*
IF(OR($J173="Bold", $J173="Relaxed", $J173="Impish", $J173="Lax"), 1.1,
IF(OR($J173="Lonely", $J173="Hasty", $J173="Mild", $J173="Gentle"), 0.9, 1)))</f>
        <v>24</v>
      </c>
      <c r="U173" s="2">
        <f>_xlfn.FLOOR.MATH((_xlfn.FLOOR.MATH((((2*VLOOKUP($G173, 'EV and Base'!$A$1:$N$671, 12, FALSE))+$Q173)*$I173)/100)+5)*
IF(OR($J173="Modest", $J173="Mild", $J173="Quiet", $J173="Rash"), 1.1,
IF(OR($J173="Adamant", $J173="Impish", $J173="Jolly", $J173="Careful"), 0.9, 1)))</f>
        <v>11</v>
      </c>
      <c r="V173" s="2">
        <f>_xlfn.FLOOR.MATH((_xlfn.FLOOR.MATH((((2*VLOOKUP($G173, 'EV and Base'!$A$1:$N$671, 13, FALSE))+$Q173)*$I173)/100)+5)*
IF(OR($J173="Calm", $J173="Gentle", $J173="Sassy", $J173="Careful"), 1.1,
IF(OR($J173="Naughty", $J173="Lax", $J173="Naive", $J173="Rash"), 0.9, 1)))</f>
        <v>26</v>
      </c>
      <c r="W173" s="2">
        <f>_xlfn.FLOOR.MATH((_xlfn.FLOOR.MATH((((2*VLOOKUP($G173, 'EV and Base'!$A$1:$N$671, 14, FALSE))+$Q173)*$I173)/100)+5)*
IF(OR($J173="Timid", $J173="Hasty", $J173="Jolly", $J173="Naive"), 1.1,
IF(OR($J173="Brave", $J173="Relaxed", $J173="Quiet", $J173="Sassy"), 0.9, 1)))</f>
        <v>24</v>
      </c>
      <c r="X173" s="69">
        <v>704</v>
      </c>
      <c r="AA173" s="23" t="str" cm="1">
        <f t="array" aca="1" ref="AA173" ca="1">IF(NOT(ISNUMBER(INDEX($A:$A,LOOKUP(2,1/($A$1:INDIRECT("$A$"&amp;ROW($A173))&lt;&gt;""),ROW($A$1:INDIRECT("$A$"&amp;ROW($A173)))),1))),"",
IF(NOT(ISNUMBER($A173)),$AA172,
IF($AB173&lt;16,"Lillipup",
IF($AB173&lt;32,"Herdier",
"Stoutland"))))</f>
        <v/>
      </c>
      <c r="AB173" s="25" t="str" cm="1">
        <f t="array" aca="1" ref="AB173" ca="1">IF(NOT(ISNUMBER(INDEX($A:$A, LOOKUP(2, 1 / ($A$1:INDIRECT("$A$"&amp;ROW($A173)) &lt;&gt; ""),ROW($A$1:INDIRECT("$A$"&amp;ROW($A173)))), 1))), "",
VLOOKUP($AY173,'Medium-Slow'!$A$1:$B$101,2,TRUE))</f>
        <v/>
      </c>
      <c r="AC173" s="23" t="str" cm="1">
        <f t="array" aca="1" ref="AC173" ca="1">IF(NOT(ISNUMBER(INDEX($A:$A, LOOKUP(2, 1 / ($A$1:INDIRECT("$A$"&amp;ROW($A173)) &lt;&gt; ""),ROW($A$1:INDIRECT("$A$"&amp;ROW($A173)))), 1))), "",
INDEX($AC:$AC, LOOKUP(2, 1 / ($AC$1:INDIRECT("$AC$"&amp;ROW($AC173)-1) &lt;&gt; ""),ROW($AC$1:INDIRECT("$AC$"&amp;ROW($AC173)-1))), 1)+
IF(INDEX($AC:$AC, LOOKUP(2, 1 / ($AC$1:INDIRECT("$AC$"&amp;ROW($AC173)-1) &lt;&gt; ""),ROW($AC$1:INDIRECT("$AC$"&amp;ROW($AC173)-1))), 1)+
INDEX($AD:$AD, LOOKUP(2, 1 / ($AD$1:INDIRECT("$AD$"&amp;ROW($AD173)-1) &lt;&gt; ""),ROW($AD$1:INDIRECT("$AD$"&amp;ROW($AD173)-1))), 1)+
INDEX($AE:$AE, LOOKUP(2, 1 / ($AE$1:INDIRECT("$AE$"&amp;ROW($AE173)-1) &lt;&gt; ""),ROW($AE$1:INDIRECT("$AE$"&amp;ROW($AD173)-1))), 1)+
INDEX($AE:$AF, LOOKUP(2, 1 / ($AF$1:INDIRECT("$AF$"&amp;ROW($AF173)-1) &lt;&gt; ""),ROW($AF$1:INDIRECT("$AF$"&amp;ROW($AD173)-1))), 1)+
INDEX($AG:$AG, LOOKUP(2, 1 / ($AG$1:INDIRECT("$AG$"&amp;ROW($AG173)-1) &lt;&gt; ""),ROW($AG$1:INDIRECT("$AG$"&amp;ROW($AD173)-1))), 1)+
INDEX($AH:$AH, LOOKUP(2, 1 / ($AH$1:INDIRECT("$AH$"&amp;ROW($AH173)-1) &lt;&gt; ""),ROW($AH$1:INDIRECT("$AH$"&amp;ROW($AD173)-1))), 1)&gt;=510,0,
IF(INDEX($AC:$AC, LOOKUP(2, 1 / ($AC$1:INDIRECT("$AC$"&amp;ROW($AC173)-1) &lt;&gt; ""),ROW($AC$1:INDIRECT("$AC$"&amp;ROW($AC173)-1))), 1)&gt;=255,0,
VLOOKUP(INDIRECT("$G$"&amp;LOOKUP(2, 1 / ($AC$1:INDIRECT("$AC$"&amp;ROW($AC173)-1) &lt;&gt; ""),ROW($AC$1:INDIRECT("$AC$"&amp;ROW($AC173)-1)))), 'EV and Base'!$A$1:$N$671, 3, FALSE))))</f>
        <v/>
      </c>
      <c r="AD173" s="2" t="str" cm="1">
        <f t="array" aca="1" ref="AD173" ca="1">IF(NOT(ISNUMBER(INDEX($A:$A, LOOKUP(2, 1 / ($A$1:INDIRECT("$A$"&amp;ROW($A173)) &lt;&gt; ""),ROW($A$1:INDIRECT("$A$"&amp;ROW($A173)))), 1))), "",
INDEX($AD:$AD, LOOKUP(2, 1 / ($AD$1:INDIRECT("$AD$"&amp;ROW($AD173)-1) &lt;&gt; ""),ROW($AD$1:INDIRECT("$AD$"&amp;ROW($AD173)-1))), 1)+
IF(INDEX($AC:$AC, LOOKUP(2, 1 / ($AC$1:INDIRECT("$AC$"&amp;ROW($AC173)-1) &lt;&gt; ""),ROW($AC$1:INDIRECT("$AC$"&amp;ROW($AC173)-1))), 1)+
INDEX($AD:$AD, LOOKUP(2, 1 / ($AD$1:INDIRECT("$AD$"&amp;ROW($AD173)-1) &lt;&gt; ""),ROW($AD$1:INDIRECT("$AD$"&amp;ROW($AD173)-1))), 1)+
INDEX($AE:$AE, LOOKUP(2, 1 / ($AE$1:INDIRECT("$AE$"&amp;ROW($AE173)-1) &lt;&gt; ""),ROW($AE$1:INDIRECT("$AE$"&amp;ROW($AD173)-1))), 1)+
INDEX($AE:$AF, LOOKUP(2, 1 / ($AF$1:INDIRECT("$AF$"&amp;ROW($AF173)-1) &lt;&gt; ""),ROW($AF$1:INDIRECT("$AF$"&amp;ROW($AD173)-1))), 1)+
INDEX($AG:$AG, LOOKUP(2, 1 / ($AG$1:INDIRECT("$AG$"&amp;ROW($AG173)-1) &lt;&gt; ""),ROW($AG$1:INDIRECT("$AG$"&amp;ROW($AD173)-1))), 1)+
INDEX($AH:$AH, LOOKUP(2, 1 / ($AH$1:INDIRECT("$AH$"&amp;ROW($AH173)-1) &lt;&gt; ""),ROW($AH$1:INDIRECT("$AH$"&amp;ROW($AD173)-1))), 1)&gt;=510,0,
IF(INDEX($AD:$AD, LOOKUP(2, 1 / ($AD$1:INDIRECT("$AD$"&amp;ROW($AD173)-1) &lt;&gt; ""),ROW($AD$1:INDIRECT("$AD$"&amp;ROW($AD173)-1))), 1)&gt;=255,0,
VLOOKUP(INDIRECT("$G$"&amp;LOOKUP(2, 1 / ($AD$1:INDIRECT("$AD$"&amp;ROW($AD173)-1) &lt;&gt; ""),ROW($AD$1:INDIRECT("$AD$"&amp;ROW($AD173)-1)))), 'EV and Base'!$A$1:$N$671, 4, FALSE))))</f>
        <v/>
      </c>
      <c r="AE173" s="2" t="str" cm="1">
        <f t="array" aca="1" ref="AE173" ca="1">IF(NOT(ISNUMBER(INDEX($A:$A,LOOKUP(2,1/($A$1:INDIRECT("$A$"&amp;ROW($A173))&lt;&gt;""),ROW($A$1:INDIRECT("$A$"&amp;ROW($A173)))),1))),"",
INDEX($AE:$AE,LOOKUP(2,1/($AE$1:INDIRECT("$AE$"&amp;ROW($AE173)-1)&lt;&gt;""),ROW($AE$1:INDIRECT("$AE$"&amp;ROW($AE173)-1))),1)+
IF(INDEX($AC:$AC,LOOKUP(2,1/($AC$1:INDIRECT("$AC$"&amp;ROW($AC173)-1)&lt;&gt;""),ROW($AC$1:INDIRECT("$AC$"&amp;ROW($AC173)-1))),1)+
INDEX($AD:$AD,LOOKUP(2,1/($AD$1:INDIRECT("$AD$"&amp;ROW($AD173)-1)&lt;&gt;""),ROW($AD$1:INDIRECT("$AD$"&amp;ROW($AD173)-1))),1)+
INDEX($AE:$AE,LOOKUP(2,1/($AE$1:INDIRECT("$AE$"&amp;ROW($AE173)-1)&lt;&gt;""),ROW($AE$1:INDIRECT("$AE$"&amp;ROW($AD173)-1))),1)+
INDEX($AE:$AF,LOOKUP(2,1/($AF$1:INDIRECT("$AF$"&amp;ROW($AF173)-1)&lt;&gt;""),ROW($AF$1:INDIRECT("$AF$"&amp;ROW($AD173)-1))),1)+
INDEX($AG:$AG,LOOKUP(2,1/($AG$1:INDIRECT("$AG$"&amp;ROW($AG173)-1)&lt;&gt;""),ROW($AG$1:INDIRECT("$AG$"&amp;ROW($AD173)-1))),1)+
INDEX($AH:$AH,LOOKUP(2,1/($AH$1:INDIRECT("$AH$"&amp;ROW($AH173)-1)&lt;&gt;""),ROW($AH$1:INDIRECT("$AH$"&amp;ROW($AD173)-1))),1)&gt;=510,0,
IF(INDEX($AE:$AE,LOOKUP(2,1/($AE$1:INDIRECT("$AE$"&amp;ROW($AE173)-1)&lt;&gt;""),ROW($AE$1:INDIRECT("$AE$"&amp;ROW($AE173)-1))),1)&gt;=255,0,
VLOOKUP(INDIRECT("$G$"&amp;LOOKUP(2,1/($AE$1:INDIRECT("$AE$"&amp;ROW($AE173)-1)&lt;&gt;""),ROW($AE$1:INDIRECT("$AE$"&amp;ROW($AE173)-1)))),'EV and Base'!$A$1:$N$671,5,FALSE))))</f>
        <v/>
      </c>
      <c r="AF173" s="2" t="str" cm="1">
        <f t="array" aca="1" ref="AF173" ca="1">IF(NOT(ISNUMBER(INDEX($A:$A, LOOKUP(2, 1 / ($A$1:INDIRECT("$A$"&amp;ROW($A173)) &lt;&gt; ""),ROW($A$1:INDIRECT("$A$"&amp;ROW($A173)))), 1))), "",
INDEX($AF:$AF, LOOKUP(2, 1 / ($AF$1:INDIRECT("$AF$"&amp;ROW($AF173)-1) &lt;&gt; ""),ROW($AF$1:INDIRECT("$AF$"&amp;ROW($AF173)-1))), 1)+
IF(INDEX($AC:$AC, LOOKUP(2, 1 / ($AC$1:INDIRECT("$AC$"&amp;ROW($AC173)-1) &lt;&gt; ""),ROW($AC$1:INDIRECT("$AC$"&amp;ROW($AC173)-1))), 1)+
INDEX($AD:$AD, LOOKUP(2, 1 / ($AD$1:INDIRECT("$AD$"&amp;ROW($AD173)-1) &lt;&gt; ""),ROW($AD$1:INDIRECT("$AD$"&amp;ROW($AD173)-1))), 1)+
INDEX($AE:$AE, LOOKUP(2, 1 / ($AE$1:INDIRECT("$AE$"&amp;ROW($AE173)-1) &lt;&gt; ""),ROW($AE$1:INDIRECT("$AE$"&amp;ROW($AD173)-1))), 1)+
INDEX($AE:$AF, LOOKUP(2, 1 / ($AF$1:INDIRECT("$AF$"&amp;ROW($AF173)-1) &lt;&gt; ""),ROW($AF$1:INDIRECT("$AF$"&amp;ROW($AD173)-1))), 1)+
INDEX($AG:$AG, LOOKUP(2, 1 / ($AG$1:INDIRECT("$AG$"&amp;ROW($AG173)-1) &lt;&gt; ""),ROW($AG$1:INDIRECT("$AG$"&amp;ROW($AD173)-1))), 1)+
INDEX($AH:$AH, LOOKUP(2, 1 / ($AH$1:INDIRECT("$AH$"&amp;ROW($AH173)-1) &lt;&gt; ""),ROW($AH$1:INDIRECT("$AH$"&amp;ROW($AD173)-1))), 1)&gt;=510,0,
IF(INDEX($AF:$AF, LOOKUP(2, 1 / ($AF$1:INDIRECT("$AF$"&amp;ROW($AF173)-1) &lt;&gt; ""),ROW($AF$1:INDIRECT("$AF$"&amp;ROW($AF173)-1))), 1)&gt;=255,0,
VLOOKUP(INDIRECT("$G$"&amp;LOOKUP(2, 1 / ($AF$1:INDIRECT("$AF$"&amp;ROW($AF173)-1) &lt;&gt; ""),ROW($AF$1:INDIRECT("$AF$"&amp;ROW($AF173)-1)))), 'EV and Base'!$A$1:$N$671, 6, FALSE))))</f>
        <v/>
      </c>
      <c r="AG173" s="2" t="str" cm="1">
        <f t="array" aca="1" ref="AG173" ca="1">IF(NOT(ISNUMBER(INDEX($A:$A, LOOKUP(2, 1 / ($A$1:INDIRECT("$A$"&amp;ROW($A173)) &lt;&gt; ""),ROW($A$1:INDIRECT("$A$"&amp;ROW($A173)))), 1))), "",
INDEX($AG:$AG, LOOKUP(2, 1 / ($AG$1:INDIRECT("$AG$"&amp;ROW($AG173)-1) &lt;&gt; ""),ROW($AG$1:INDIRECT("$AG$"&amp;ROW($AG173)-1))), 1)+
IF(INDEX($AC:$AC, LOOKUP(2, 1 / ($AC$1:INDIRECT("$AC$"&amp;ROW($AC173)-1) &lt;&gt; ""),ROW($AC$1:INDIRECT("$AC$"&amp;ROW($AC173)-1))), 1)+
INDEX($AD:$AD, LOOKUP(2, 1 / ($AD$1:INDIRECT("$AD$"&amp;ROW($AD173)-1) &lt;&gt; ""),ROW($AD$1:INDIRECT("$AD$"&amp;ROW($AD173)-1))), 1)+
INDEX($AE:$AE, LOOKUP(2, 1 / ($AE$1:INDIRECT("$AE$"&amp;ROW($AE173)-1) &lt;&gt; ""),ROW($AE$1:INDIRECT("$AE$"&amp;ROW($AD173)-1))), 1)+
INDEX($AE:$AF, LOOKUP(2, 1 / ($AF$1:INDIRECT("$AF$"&amp;ROW($AF173)-1) &lt;&gt; ""),ROW($AF$1:INDIRECT("$AF$"&amp;ROW($AD173)-1))), 1)+
INDEX($AG:$AG, LOOKUP(2, 1 / ($AG$1:INDIRECT("$AG$"&amp;ROW($AG173)-1) &lt;&gt; ""),ROW($AG$1:INDIRECT("$AG$"&amp;ROW($AD173)-1))), 1)+
INDEX($AH:$AH, LOOKUP(2, 1 / ($AH$1:INDIRECT("$AH$"&amp;ROW($AH173)-1) &lt;&gt; ""),ROW($AH$1:INDIRECT("$AH$"&amp;ROW($AD173)-1))), 1)&gt;=510,0,
IF(INDEX($AG:$AG, LOOKUP(2, 1 / ($AG$1:INDIRECT("$AG$"&amp;ROW($AG173)-1) &lt;&gt; ""),ROW($AG$1:INDIRECT("$AG$"&amp;ROW($AG173)-1))), 1)&gt;=255,0,
VLOOKUP(INDIRECT("$G$"&amp;LOOKUP(2, 1 / ($AG$1:INDIRECT("$AG$"&amp;ROW($AG173)-1) &lt;&gt; ""),ROW($AG$1:INDIRECT("$AG$"&amp;ROW($AG173)-1)))), 'EV and Base'!$A$1:$N$671, 7, FALSE))))</f>
        <v/>
      </c>
      <c r="AH173" s="24" t="str" cm="1">
        <f t="array" aca="1" ref="AH173" ca="1">IF(NOT(ISNUMBER(INDEX($A:$A,LOOKUP(2,1/($A$1:INDIRECT("$A$"&amp;ROW($A173))&lt;&gt;""),ROW($A$1:INDIRECT("$A$"&amp;ROW($A173)))),1))),"",
INDEX($AH:$AH,LOOKUP(2,1/($AH$1:INDIRECT("$AH$"&amp;ROW($AH173)-1)&lt;&gt;""),ROW($AH$1:INDIRECT("$AH$"&amp;ROW($AH173)-1))),1)+
IF(INDEX($AC:$AC,LOOKUP(2,1/($AC$1:INDIRECT("$AC$"&amp;ROW($AC173)-1)&lt;&gt;""),ROW($AC$1:INDIRECT("$AC$"&amp;ROW($AC173)-1))),1)+
INDEX($AD:$AD,LOOKUP(2,1/($AD$1:INDIRECT("$AD$"&amp;ROW($AD173)-1)&lt;&gt;""),ROW($AD$1:INDIRECT("$AD$"&amp;ROW($AD173)-1))),1)+
INDEX($AE:$AE,LOOKUP(2,1/($AE$1:INDIRECT("$AE$"&amp;ROW($AE173)-1)&lt;&gt;""),ROW($AE$1:INDIRECT("$AE$"&amp;ROW($AD173)-1))),1)+
INDEX($AE:$AF,LOOKUP(2,1/($AF$1:INDIRECT("$AF$"&amp;ROW($AF173)-1)&lt;&gt;""),ROW($AF$1:INDIRECT("$AF$"&amp;ROW($AD173)-1))),1)+
INDEX($AG:$AG,LOOKUP(2,1/($AG$1:INDIRECT("$AG$"&amp;ROW($AG173)-1)&lt;&gt;""),ROW($AG$1:INDIRECT("$AG$"&amp;ROW($AD173)-1))),1)+
INDEX($AH:$AH,LOOKUP(2,1/($AH$1:INDIRECT("$AH$"&amp;ROW($AH173)-1)&lt;&gt;""),ROW($AH$1:INDIRECT("$AH$"&amp;ROW($AD173)-1))),1)&gt;=510,0,
IF(INDEX($AH:$AH,LOOKUP(2,1/($AH$1:INDIRECT("$AH$"&amp;ROW($AH173)-1)&lt;&gt;""),ROW($AH$1:INDIRECT("$AH$"&amp;ROW($AH173)-1))),1)&gt;=255,0,
VLOOKUP(INDIRECT("$G$"&amp;LOOKUP(2,1/($AH$1:INDIRECT("$AH$"&amp;ROW($AH173)-1)&lt;&gt;""),ROW($AH$1:INDIRECT("$AH$"&amp;ROW($AH173)-1)))),'EV and Base'!$A$1:$N$671,8,FALSE))))</f>
        <v/>
      </c>
      <c r="AI173" s="29" t="str" cm="1">
        <f t="array" aca="1" ref="AI173" ca="1">IF(NOT(ISNUMBER(INDEX($A:$A,LOOKUP(2,1/($A$1:INDIRECT("$A$"&amp;ROW($A173))&lt;&gt;""),ROW($A$1:INDIRECT("$A$"&amp;ROW($A173)))),1))),"",
ROUNDDOWN((((2*VLOOKUP($AA173,'EV and Base'!$A$1:$N$671,9,FALSE))+31+ROUNDDOWN($AC173/4,0))*$AB173)/100,0)+$AB173+10)</f>
        <v/>
      </c>
      <c r="AJ173" s="21" t="str" cm="1">
        <f t="array" aca="1" ref="AJ173" ca="1">IF(NOT(ISNUMBER(INDEX($A:$A, LOOKUP(2, 1 / ($A$1:INDIRECT("$A$"&amp;ROW($A173)) &lt;&gt; ""),ROW($A$1:INDIRECT("$A$"&amp;ROW($A173)))), 1))), "",
ROUNDDOWN((ROUNDDOWN((((2*VLOOKUP($AA173, 'EV and Base'!$A$1:$N$671, 10, FALSE))+31+ROUNDDOWN($AD173/4, 0))*$AB173)/100, 0)+5)*1.1, 0))</f>
        <v/>
      </c>
      <c r="AK173" s="21" t="str" cm="1">
        <f t="array" aca="1" ref="AK173" ca="1">IF(NOT(ISNUMBER(INDEX($A:$A, LOOKUP(2, 1 / ($A$1:INDIRECT("$A$"&amp;ROW($A173)) &lt;&gt; ""),ROW($A$1:INDIRECT("$A$"&amp;ROW($A173)))), 1))), "",
ROUNDDOWN((ROUNDDOWN((((2*VLOOKUP($AA173, 'EV and Base'!$A$1:$N$671, 11, FALSE))+30+ROUNDDOWN($AE173/4, 0))*$AB173)/100, 0)+5), 0)
&amp;"-"&amp;
ROUNDDOWN((ROUNDDOWN((((2*VLOOKUP($AA173, 'EV and Base'!$A$1:$N$671, 11, FALSE))+31+ROUNDDOWN($AE173/4, 0))*$AB173)/100, 0)+5), 0))</f>
        <v/>
      </c>
      <c r="AL173" s="21" t="str" cm="1">
        <f t="array" aca="1" ref="AL173" ca="1">IF(NOT(ISNUMBER(INDEX($A:$A, LOOKUP(2, 1 / ($A$1:INDIRECT("$A$"&amp;ROW($A173)) &lt;&gt; ""),ROW($A$1:INDIRECT("$A$"&amp;ROW($A173)))), 1))), "",
ROUNDDOWN((ROUNDDOWN((((2*VLOOKUP($AA173, 'EV and Base'!$A$1:$N$671, 12, FALSE))+0+ROUNDDOWN($AF173/4, 0))*$AB173)/100, 0)+5)*0.9, 0)
&amp;"-"&amp;
ROUNDDOWN((ROUNDDOWN((((2*VLOOKUP($AA173, 'EV and Base'!$A$1:$N$671, 12, FALSE))+31+ROUNDDOWN($AF173/4, 0))*$AB173)/100, 0)+5)*0.9, 0))</f>
        <v/>
      </c>
      <c r="AM173" s="21" t="str" cm="1">
        <f t="array" aca="1" ref="AM173" ca="1">IF(NOT(ISNUMBER(INDEX($A:$A, LOOKUP(2, 1 / ($A$1:INDIRECT("$A$"&amp;ROW($A173)) &lt;&gt; ""),ROW($A$1:INDIRECT("$A$"&amp;ROW($A173)))), 1))), "",
ROUNDDOWN((ROUNDDOWN((((2*VLOOKUP($AA173, 'EV and Base'!$A$1:$N$671, 13, FALSE))+30+ROUNDDOWN($AG173/4, 0))*$AB173)/100, 0)+5), 0)
&amp;"-"&amp;
ROUNDDOWN((ROUNDDOWN((((2*VLOOKUP($AA173, 'EV and Base'!$A$1:$N$671, 13, FALSE))+31+ROUNDDOWN($AG173/4, 0))*$AB173)/100, 0)+5), 0))</f>
        <v/>
      </c>
      <c r="AN173" s="25" t="str" cm="1">
        <f t="array" aca="1" ref="AN173" ca="1">IF(NOT(ISNUMBER(INDEX($A:$A, LOOKUP(2, 1 / ($A$1:INDIRECT("$A$"&amp;ROW($A173)) &lt;&gt; ""),ROW($A$1:INDIRECT("$A$"&amp;ROW($A173)))), 1))), "",
ROUNDDOWN((ROUNDDOWN((((2*VLOOKUP($AA173, 'EV and Base'!$A$1:$N$671, 14, FALSE))+31+ROUNDDOWN($AH173/4, 0))*$AB173)/100, 0)+5), 0))</f>
        <v/>
      </c>
      <c r="AO173" s="23" t="str" cm="1">
        <f t="array" aca="1" ref="AO173" ca="1">IF(NOT(ISNUMBER(INDEX($A:$A, LOOKUP(2, 1 / ($A$1:INDIRECT("$A$"&amp;ROW($A173)) &lt;&gt; ""),ROW($A$1:INDIRECT("$A$"&amp;ROW($A173)))), 1))), "",
ROUNDDOWN((((2*VLOOKUP($AA173, 'EV and Base'!$A$1:$N$671, 9, FALSE))+31+ROUNDDOWN($AC173/4, 0))*$AB173)/100, 0)+$AB173+10)</f>
        <v/>
      </c>
      <c r="AP173" s="2" t="str" cm="1">
        <f t="array" aca="1" ref="AP173" ca="1">IF(NOT(ISNUMBER(INDEX($A:$A, LOOKUP(2, 1 / ($A$1:INDIRECT("$A$"&amp;ROW($A173)) &lt;&gt; ""),ROW($A$1:INDIRECT("$A$"&amp;ROW($A173)))), 1))), "",
ROUNDDOWN((ROUNDDOWN((((2*VLOOKUP($AA173, 'EV and Base'!$A$1:$N$671, 10, FALSE))+31+ROUNDDOWN($AD173/4, 0))*$AB173)/100, 0)+5)*1.1, 0))</f>
        <v/>
      </c>
      <c r="AQ173" s="2" t="str" cm="1">
        <f t="array" aca="1" ref="AQ173" ca="1">IF(NOT(ISNUMBER(INDEX($A:$A, LOOKUP(2, 1 / ($A$1:INDIRECT("$A$"&amp;ROW($A173)) &lt;&gt; ""),ROW($A$1:INDIRECT("$A$"&amp;ROW($A173)))), 1))), "",
ROUNDDOWN((ROUNDDOWN((((2*VLOOKUP($AA173, 'EV and Base'!$A$1:$N$671, 11, FALSE))+$AV$2+ROUNDDOWN($AE173/4, 0))*$AB173)/100, 0)+5), 0))</f>
        <v/>
      </c>
      <c r="AR173" s="22" t="str" cm="1">
        <f t="array" aca="1" ref="AR173" ca="1">IF(NOT(ISNUMBER(INDEX($A:$A, LOOKUP(2, 1 / ($A$1:INDIRECT("$A$"&amp;ROW($A173)) &lt;&gt; ""),ROW($A$1:INDIRECT("$A$"&amp;ROW($A173)))), 1))), "",
ROUNDDOWN((ROUNDDOWN((((2*VLOOKUP($AA173, 'EV and Base'!$A$1:$N$671, 12, FALSE))+$AW$2+ROUNDDOWN($AF173/4, 0))*$AB173)/100, 0)+5)*0.9, 0))</f>
        <v/>
      </c>
      <c r="AS173" s="2" t="str" cm="1">
        <f t="array" aca="1" ref="AS173" ca="1">IF(NOT(ISNUMBER(INDEX($A:$A, LOOKUP(2, 1 / ($A$1:INDIRECT("$A$"&amp;ROW($A173)) &lt;&gt; ""),ROW($A$1:INDIRECT("$A$"&amp;ROW($A173)))), 1))), "",
ROUNDDOWN((ROUNDDOWN((((2*VLOOKUP($AA173, 'EV and Base'!$A$1:$N$671, 13, FALSE))+$AX$2+ROUNDDOWN($AG173/4, 0))*$AB173)/100, 0)+5), 0))</f>
        <v/>
      </c>
      <c r="AT173" s="24" t="str" cm="1">
        <f t="array" aca="1" ref="AT173" ca="1">IF(NOT(ISNUMBER(INDEX($A:$A, LOOKUP(2, 1 / ($A$1:INDIRECT("$A$"&amp;ROW($A173)) &lt;&gt; ""),ROW($A$1:INDIRECT("$A$"&amp;ROW($A173)))), 1))), "",
ROUNDDOWN((ROUNDDOWN((((2*VLOOKUP($AA173, 'EV and Base'!$A$1:$N$671, 14, FALSE))+31+ROUNDDOWN($AH173/4, 0))*$AB173)/100, 0)+5), 0))</f>
        <v/>
      </c>
      <c r="AU173" s="27"/>
      <c r="AV173" s="4"/>
      <c r="AW173" s="4"/>
      <c r="AX173" s="4"/>
      <c r="AY173" t="str" cm="1">
        <f t="array" aca="1" ref="AY173" ca="1">IF(NOT(ISNUMBER(INDEX($A:$A,LOOKUP(2,1/($A$1:INDIRECT("$A$"&amp;ROW($A173))&lt;&gt;""),ROW($A$1:INDIRECT("$A$"&amp;ROW($A173)))),1))),"",
INDEX($AY:$AY,LOOKUP(2,1/($AY$1:INDIRECT("$AY$"&amp;ROW($AY173)-1)&lt;&gt;""),ROW($AY$1:INDIRECT("$AY$"&amp;ROW($AY173)-1))),1)+$BL173)</f>
        <v/>
      </c>
      <c r="AZ173" s="3" t="str" cm="1">
        <f t="array" aca="1" ref="AZ173" ca="1">IF(NOT(ISNUMBER(INDEX($A:$A, LOOKUP(2, 1 / ($A$1:INDIRECT("$A$"&amp;ROW($A173)) &lt;&gt; ""),ROW($A$1:INDIRECT("$A$"&amp;ROW($A173)))), 1))), "",
VLOOKUP(INDIRECT("$G$"&amp;LOOKUP(2, 1 / ($AY$1:INDIRECT("$AY$"&amp;ROW($AY173)-1) &lt;&gt; ""),ROW($AY$1:INDIRECT("$AY$"&amp;ROW($AY173)-1)))),'EV and Base'!A168:N838,2,FALSE))</f>
        <v/>
      </c>
      <c r="BA173" s="3" t="str" cm="1">
        <f t="array" aca="1" ref="BA173" ca="1">IF(NOT(ISNUMBER(INDEX($A:$A, LOOKUP(2, 1 / ($A$1:INDIRECT("$A$"&amp;ROW($A173)) &lt;&gt; ""),ROW($A$1:INDIRECT("$A$"&amp;ROW($A173)))), 1))), "",
INDIRECT("$I$"&amp;LOOKUP(2, 1 / ($AY$1:INDIRECT("$AY$"&amp;ROW($AY173)-1) &lt;&gt; ""),ROW($AY$1:INDIRECT("$AY$"&amp;ROW($AY173)-1)))))</f>
        <v/>
      </c>
      <c r="BB173" s="1" t="str" cm="1">
        <f t="array" aca="1" ref="BB173" ca="1">IF(NOT(ISNUMBER(INDEX($A:$A, LOOKUP(2, 1 / ($A$1:INDIRECT("$A$"&amp;ROW($A173)) &lt;&gt; ""),ROW($A$1:INDIRECT("$A$"&amp;ROW($A173)))), 1))), "",
INDIRECT("$AB$"&amp;LOOKUP(2, 1 / ($AY$1:INDIRECT("$AY$"&amp;ROW($AY173)-1) &lt;&gt; ""),ROW($AY$1:INDIRECT("$AY$"&amp;ROW($AY173)-1)))))</f>
        <v/>
      </c>
      <c r="BC173" s="3" t="str" cm="1">
        <f t="array" aca="1" ref="BC173" ca="1">IF(NOT(ISNUMBER(INDEX($A:$A,LOOKUP(2,1/($A$1:INDIRECT("$A$"&amp;ROW($A173))&lt;&gt;""),ROW($A$1:INDIRECT("$A$"&amp;ROW($A173)))),1))),"",
$BA173+$BA173+10)</f>
        <v/>
      </c>
      <c r="BD173" s="3" t="str" cm="1">
        <f t="array" aca="1" ref="BD173" ca="1">IF(NOT(ISNUMBER(INDEX($A:$A,LOOKUP(2,1/($A$1:INDIRECT("$A$"&amp;ROW($A173))&lt;&gt;""),ROW($A$1:INDIRECT("$A$"&amp;ROW($A173)))),1))),"",
$BA173+$BB173+10)</f>
        <v/>
      </c>
      <c r="BE173" s="3" t="str" cm="1">
        <f t="array" aca="1" ref="BE173" ca="1">IF(NOT(ISNUMBER(INDEX($A:$A,LOOKUP(2,1/($A$1:INDIRECT("$A$"&amp;ROW($A173))&lt;&gt;""),ROW($A$1:INDIRECT("$A$"&amp;ROW($A173)))),1))),"",
$BC173*$BC173)</f>
        <v/>
      </c>
      <c r="BF173" s="3" t="str" cm="1">
        <f t="array" aca="1" ref="BF173" ca="1">IF(NOT(ISNUMBER(INDEX($A:$A,LOOKUP(2,1/($A$1:INDIRECT("$A$"&amp;ROW($A173))&lt;&gt;""),ROW($A$1:INDIRECT("$A$"&amp;ROW($A173)))),1))),"",
$BD173*$BD173)</f>
        <v/>
      </c>
      <c r="BG173" s="3" t="str" cm="1">
        <f t="array" aca="1" ref="BG173" ca="1">IF(NOT(ISNUMBER(INDEX($A:$A,LOOKUP(2,1/($A$1:INDIRECT("$A$"&amp;ROW($A173))&lt;&gt;""),ROW($A$1:INDIRECT("$A$"&amp;ROW($A173)))),1))),"",
_xlfn.FLOOR.MATH(1.5*_xlfn.FLOOR.MATH($AZ173*BA173/5)))</f>
        <v/>
      </c>
      <c r="BH173" s="3" t="str" cm="1">
        <f t="array" aca="1" ref="BH173" ca="1">IF(NOT(ISNUMBER(INDEX($A:$A, LOOKUP(2, 1 / ($A$1:INDIRECT("$A$"&amp;ROW($A173)) &lt;&gt; ""),ROW($A$1:INDIRECT("$A$"&amp;ROW($A173)))), 1))), "",
_xlfn.FLOOR.MATH($BG173/IF(OR(INDIRECT("$C$"&amp;LOOKUP(2, 1 / ($AY$1:INDIRECT("$AY$"&amp;ROW($AY173)-1) &lt;&gt; ""),ROW($AY$1:INDIRECT("$AY$"&amp;ROW($AY173)-1))))="Multi",
INDIRECT("$C$"&amp;LOOKUP(2, 1 / ($AY$1:INDIRECT("$AY$"&amp;ROW($AY173)-1) &lt;&gt; ""),ROW($AY$1:INDIRECT("$AY$"&amp;ROW($AY173)-1))))="Double"),2,1)))</f>
        <v/>
      </c>
      <c r="BI173" s="3" t="str" cm="1">
        <f t="array" aca="1" ref="BI173" ca="1">IF(NOT(ISNUMBER(INDEX($A:$A,LOOKUP(2,1/($A$1:INDIRECT("$A$"&amp;ROW($A173))&lt;&gt;""),ROW($A$1:INDIRECT("$A$"&amp;ROW($A173)))),1))),"",
VLOOKUP($BC173,GameFreakSQRT!$A$1:$B$200,2,FALSE))</f>
        <v/>
      </c>
      <c r="BJ173" s="3" t="str" cm="1">
        <f t="array" aca="1" ref="BJ173" ca="1">IF(NOT(ISNUMBER(INDEX($A:$A,LOOKUP(2,1/($A$1:INDIRECT("$A$"&amp;ROW($A173))&lt;&gt;""),ROW($A$1:INDIRECT("$A$"&amp;ROW($A173)))),1))),"",
VLOOKUP($BD173,GameFreakSQRT!$A$1:$B$200,2,FALSE))</f>
        <v/>
      </c>
      <c r="BK173" s="3" t="str" cm="1">
        <f t="array" aca="1" ref="BK173" ca="1">IF(NOT(ISNUMBER(INDEX($A:$A,LOOKUP(2,1/($A$1:INDIRECT("$A$"&amp;ROW($A173))&lt;&gt;""),ROW($A$1:INDIRECT("$A$"&amp;ROW($A173)))),1))),"",
_xlfn.FLOOR.MATH((($BI173*$BE173)*$BH173)/($BJ173*$BF173))+1)</f>
        <v/>
      </c>
      <c r="BL173" s="3" t="str" cm="1">
        <f t="array" aca="1" ref="BL173" ca="1">IF(NOT(ISNUMBER(INDEX($A:$A,LOOKUP(2,1/($A$1:INDIRECT("$A$"&amp;ROW($A173))&lt;&gt;""),ROW($A$1:INDIRECT("$A$"&amp;ROW($A173)))),1))),"",
_xlfn.FLOOR.MATH($BK173*IF(NOT(INDIRECT("$Z$"&amp;LOOKUP(2, 1 / ($AY$1:INDIRECT("$AY$"&amp;ROW($AY173)-1) &lt;&gt; ""),ROW($AY$1:INDIRECT("$AY$"&amp;ROW($AY173)-1))))=""),1.5,1)))</f>
        <v/>
      </c>
      <c r="BM173" s="3" t="str" cm="1">
        <f t="array" aca="1" ref="BM173" ca="1">IF(NOT(ISNUMBER(INDEX($A:$A, LOOKUP(2, 1 / ($A$1:INDIRECT("$A$"&amp;ROW($A173)) &lt;&gt; ""),ROW($A$1:INDIRECT("$A$"&amp;ROW($A173)))), 1))), "",
INDIRECT("$Y$"&amp;LOOKUP(2, 1 / ($AY$1:INDIRECT("$AY$"&amp;ROW($AY173)-1) &lt;&gt; ""),ROW($AY$1:INDIRECT("$AY$"&amp;ROW($AY173)-1)))))</f>
        <v/>
      </c>
      <c r="BN173" s="3" t="str">
        <f t="shared" ca="1" si="16"/>
        <v/>
      </c>
      <c r="CT173" s="3" t="str" cm="1">
        <f t="array" aca="1" ref="CT173" ca="1">IF(NOT(ISNUMBER(INDEX($A:$A, LOOKUP(2, 1 / ($A$1:INDIRECT("$A$"&amp;ROW($A173)) &lt;&gt; ""),ROW($A$1:INDIRECT("$A$"&amp;ROW($A173)))), 1))), "",
$AY173-INDEX($AY:$AY, LOOKUP(2, 1 / ($AY$1:INDIRECT("$AV$"&amp;ROW($AY173)-1) &lt;&gt; ""),ROW($AY$1:INDIRECT("$AV$"&amp;ROW($AY173)-1))), 1))</f>
        <v/>
      </c>
      <c r="CU173" s="3" t="str" cm="1">
        <f t="array" aca="1" ref="CU173" ca="1">IF(NOT(ISNUMBER(INDEX($A:$A, LOOKUP(2, 1 / ($A$1:INDIRECT("$A$"&amp;ROW($A173)) &lt;&gt; ""),ROW($A$1:INDIRECT("$A$"&amp;ROW($A173)))), 1))), "",
INDEX($Y:$Y, LOOKUP(2, 1 / ($Y$1:INDIRECT("$Y$"&amp;ROW($Y173)-1) &lt;&gt; ""),ROW($Y$1:INDIRECT("$Y$"&amp;ROW($Y173)-1))), 1))</f>
        <v/>
      </c>
      <c r="CV173" s="1" t="str">
        <f ca="1">IFERROR(VLOOKUP($AY173, 'Medium-Slow'!$A$1:$B$101, 2, TRUE),"")</f>
        <v/>
      </c>
    </row>
    <row r="174" spans="1:100" x14ac:dyDescent="0.45">
      <c r="A174" s="69"/>
      <c r="B174" s="69"/>
      <c r="C174" s="69" t="str">
        <f>$C173</f>
        <v>Single</v>
      </c>
      <c r="D174" s="69"/>
      <c r="E174" s="69"/>
      <c r="F174" s="56">
        <v>2</v>
      </c>
      <c r="G174" s="2" t="s">
        <v>317</v>
      </c>
      <c r="H174" s="2" t="s">
        <v>50</v>
      </c>
      <c r="I174" s="2">
        <v>22</v>
      </c>
      <c r="J174" s="2" t="s">
        <v>87</v>
      </c>
      <c r="K174" s="2" t="s">
        <v>318</v>
      </c>
      <c r="L174" s="2" t="s">
        <v>53</v>
      </c>
      <c r="M174" s="2" t="s">
        <v>163</v>
      </c>
      <c r="N174" s="2" t="s">
        <v>320</v>
      </c>
      <c r="O174" s="2" t="s">
        <v>321</v>
      </c>
      <c r="P174" s="2" t="s">
        <v>338</v>
      </c>
      <c r="Q174" s="2">
        <v>0</v>
      </c>
      <c r="R174" s="2">
        <f>_xlfn.FLOOR.MATH((((2*VLOOKUP(G174, 'EV and Base'!$A$1:$N$671, 9, FALSE))+$Q174)*$I174)/100)+$I174+10</f>
        <v>62</v>
      </c>
      <c r="S174" s="2">
        <f>_xlfn.FLOOR.MATH((_xlfn.FLOOR.MATH((((2*VLOOKUP($G174, 'EV and Base'!$A$1:$N$671, 10, FALSE))+$Q174)*$I174)/100)+5)*
IF(OR($J174="Lonely", $J174="Brave", $J174="Adamant", $J174="Naughty"), 1.1,
IF(OR($J174="Bold", $J174="Timid", $J174="Modest", $J174="Calm"), 0.9, 1)))</f>
        <v>44</v>
      </c>
      <c r="T174" s="2">
        <f>_xlfn.FLOOR.MATH((_xlfn.FLOOR.MATH((((2*VLOOKUP($G174, 'EV and Base'!$A$1:$N$671, 11, FALSE))+$Q174)*$I174)/100)+5)*
IF(OR($J174="Bold", $J174="Relaxed", $J174="Impish", $J174="Lax"), 1.1,
IF(OR($J174="Lonely", $J174="Hasty", $J174="Mild", $J174="Gentle"), 0.9, 1)))</f>
        <v>24</v>
      </c>
      <c r="U174" s="2">
        <f>_xlfn.FLOOR.MATH((_xlfn.FLOOR.MATH((((2*VLOOKUP($G174, 'EV and Base'!$A$1:$N$671, 12, FALSE))+$Q174)*$I174)/100)+5)*
IF(OR($J174="Modest", $J174="Mild", $J174="Quiet", $J174="Rash"), 1.1,
IF(OR($J174="Adamant", $J174="Impish", $J174="Jolly", $J174="Careful"), 0.9, 1)))</f>
        <v>11</v>
      </c>
      <c r="V174" s="2">
        <f>_xlfn.FLOOR.MATH((_xlfn.FLOOR.MATH((((2*VLOOKUP($G174, 'EV and Base'!$A$1:$N$671, 13, FALSE))+$Q174)*$I174)/100)+5)*
IF(OR($J174="Calm", $J174="Gentle", $J174="Sassy", $J174="Careful"), 1.1,
IF(OR($J174="Naughty", $J174="Lax", $J174="Naive", $J174="Rash"), 0.9, 1)))</f>
        <v>26</v>
      </c>
      <c r="W174" s="2">
        <f>_xlfn.FLOOR.MATH((_xlfn.FLOOR.MATH((((2*VLOOKUP($G174, 'EV and Base'!$A$1:$N$671, 14, FALSE))+$Q174)*$I174)/100)+5)*
IF(OR($J174="Timid", $J174="Hasty", $J174="Jolly", $J174="Naive"), 1.1,
IF(OR($J174="Brave", $J174="Relaxed", $J174="Quiet", $J174="Sassy"), 0.9, 1)))</f>
        <v>24</v>
      </c>
      <c r="X174" s="69"/>
      <c r="AA174" s="23" t="str" cm="1">
        <f t="array" aca="1" ref="AA174" ca="1">IF(NOT(ISNUMBER(INDEX($A:$A,LOOKUP(2,1/($A$1:INDIRECT("$A$"&amp;ROW($A174))&lt;&gt;""),ROW($A$1:INDIRECT("$A$"&amp;ROW($A174)))),1))),"",
IF(NOT(ISNUMBER($A174)),$AA173,
IF($AB174&lt;16,"Lillipup",
IF($AB174&lt;32,"Herdier",
"Stoutland"))))</f>
        <v/>
      </c>
      <c r="AB174" s="25" t="str" cm="1">
        <f t="array" aca="1" ref="AB174" ca="1">IF(NOT(ISNUMBER(INDEX($A:$A, LOOKUP(2, 1 / ($A$1:INDIRECT("$A$"&amp;ROW($A174)) &lt;&gt; ""),ROW($A$1:INDIRECT("$A$"&amp;ROW($A174)))), 1))), "",
VLOOKUP($AY174,'Medium-Slow'!$A$1:$B$101,2,TRUE))</f>
        <v/>
      </c>
      <c r="AC174" s="23" t="str" cm="1">
        <f t="array" aca="1" ref="AC174" ca="1">IF(NOT(ISNUMBER(INDEX($A:$A, LOOKUP(2, 1 / ($A$1:INDIRECT("$A$"&amp;ROW($A174)) &lt;&gt; ""),ROW($A$1:INDIRECT("$A$"&amp;ROW($A174)))), 1))), "",
INDEX($AC:$AC, LOOKUP(2, 1 / ($AC$1:INDIRECT("$AC$"&amp;ROW($AC174)-1) &lt;&gt; ""),ROW($AC$1:INDIRECT("$AC$"&amp;ROW($AC174)-1))), 1)+
IF(INDEX($AC:$AC, LOOKUP(2, 1 / ($AC$1:INDIRECT("$AC$"&amp;ROW($AC174)-1) &lt;&gt; ""),ROW($AC$1:INDIRECT("$AC$"&amp;ROW($AC174)-1))), 1)+
INDEX($AD:$AD, LOOKUP(2, 1 / ($AD$1:INDIRECT("$AD$"&amp;ROW($AD174)-1) &lt;&gt; ""),ROW($AD$1:INDIRECT("$AD$"&amp;ROW($AD174)-1))), 1)+
INDEX($AE:$AE, LOOKUP(2, 1 / ($AE$1:INDIRECT("$AE$"&amp;ROW($AE174)-1) &lt;&gt; ""),ROW($AE$1:INDIRECT("$AE$"&amp;ROW($AD174)-1))), 1)+
INDEX($AE:$AF, LOOKUP(2, 1 / ($AF$1:INDIRECT("$AF$"&amp;ROW($AF174)-1) &lt;&gt; ""),ROW($AF$1:INDIRECT("$AF$"&amp;ROW($AD174)-1))), 1)+
INDEX($AG:$AG, LOOKUP(2, 1 / ($AG$1:INDIRECT("$AG$"&amp;ROW($AG174)-1) &lt;&gt; ""),ROW($AG$1:INDIRECT("$AG$"&amp;ROW($AD174)-1))), 1)+
INDEX($AH:$AH, LOOKUP(2, 1 / ($AH$1:INDIRECT("$AH$"&amp;ROW($AH174)-1) &lt;&gt; ""),ROW($AH$1:INDIRECT("$AH$"&amp;ROW($AD174)-1))), 1)&gt;=510,0,
IF(INDEX($AC:$AC, LOOKUP(2, 1 / ($AC$1:INDIRECT("$AC$"&amp;ROW($AC174)-1) &lt;&gt; ""),ROW($AC$1:INDIRECT("$AC$"&amp;ROW($AC174)-1))), 1)&gt;=255,0,
VLOOKUP(INDIRECT("$G$"&amp;LOOKUP(2, 1 / ($AC$1:INDIRECT("$AC$"&amp;ROW($AC174)-1) &lt;&gt; ""),ROW($AC$1:INDIRECT("$AC$"&amp;ROW($AC174)-1)))), 'EV and Base'!$A$1:$N$671, 3, FALSE))))</f>
        <v/>
      </c>
      <c r="AD174" s="2" t="str" cm="1">
        <f t="array" aca="1" ref="AD174" ca="1">IF(NOT(ISNUMBER(INDEX($A:$A, LOOKUP(2, 1 / ($A$1:INDIRECT("$A$"&amp;ROW($A174)) &lt;&gt; ""),ROW($A$1:INDIRECT("$A$"&amp;ROW($A174)))), 1))), "",
INDEX($AD:$AD, LOOKUP(2, 1 / ($AD$1:INDIRECT("$AD$"&amp;ROW($AD174)-1) &lt;&gt; ""),ROW($AD$1:INDIRECT("$AD$"&amp;ROW($AD174)-1))), 1)+
IF(INDEX($AC:$AC, LOOKUP(2, 1 / ($AC$1:INDIRECT("$AC$"&amp;ROW($AC174)-1) &lt;&gt; ""),ROW($AC$1:INDIRECT("$AC$"&amp;ROW($AC174)-1))), 1)+
INDEX($AD:$AD, LOOKUP(2, 1 / ($AD$1:INDIRECT("$AD$"&amp;ROW($AD174)-1) &lt;&gt; ""),ROW($AD$1:INDIRECT("$AD$"&amp;ROW($AD174)-1))), 1)+
INDEX($AE:$AE, LOOKUP(2, 1 / ($AE$1:INDIRECT("$AE$"&amp;ROW($AE174)-1) &lt;&gt; ""),ROW($AE$1:INDIRECT("$AE$"&amp;ROW($AD174)-1))), 1)+
INDEX($AE:$AF, LOOKUP(2, 1 / ($AF$1:INDIRECT("$AF$"&amp;ROW($AF174)-1) &lt;&gt; ""),ROW($AF$1:INDIRECT("$AF$"&amp;ROW($AD174)-1))), 1)+
INDEX($AG:$AG, LOOKUP(2, 1 / ($AG$1:INDIRECT("$AG$"&amp;ROW($AG174)-1) &lt;&gt; ""),ROW($AG$1:INDIRECT("$AG$"&amp;ROW($AD174)-1))), 1)+
INDEX($AH:$AH, LOOKUP(2, 1 / ($AH$1:INDIRECT("$AH$"&amp;ROW($AH174)-1) &lt;&gt; ""),ROW($AH$1:INDIRECT("$AH$"&amp;ROW($AD174)-1))), 1)&gt;=510,0,
IF(INDEX($AD:$AD, LOOKUP(2, 1 / ($AD$1:INDIRECT("$AD$"&amp;ROW($AD174)-1) &lt;&gt; ""),ROW($AD$1:INDIRECT("$AD$"&amp;ROW($AD174)-1))), 1)&gt;=255,0,
VLOOKUP(INDIRECT("$G$"&amp;LOOKUP(2, 1 / ($AD$1:INDIRECT("$AD$"&amp;ROW($AD174)-1) &lt;&gt; ""),ROW($AD$1:INDIRECT("$AD$"&amp;ROW($AD174)-1)))), 'EV and Base'!$A$1:$N$671, 4, FALSE))))</f>
        <v/>
      </c>
      <c r="AE174" s="2" t="str" cm="1">
        <f t="array" aca="1" ref="AE174" ca="1">IF(NOT(ISNUMBER(INDEX($A:$A,LOOKUP(2,1/($A$1:INDIRECT("$A$"&amp;ROW($A174))&lt;&gt;""),ROW($A$1:INDIRECT("$A$"&amp;ROW($A174)))),1))),"",
INDEX($AE:$AE,LOOKUP(2,1/($AE$1:INDIRECT("$AE$"&amp;ROW($AE174)-1)&lt;&gt;""),ROW($AE$1:INDIRECT("$AE$"&amp;ROW($AE174)-1))),1)+
IF(INDEX($AC:$AC,LOOKUP(2,1/($AC$1:INDIRECT("$AC$"&amp;ROW($AC174)-1)&lt;&gt;""),ROW($AC$1:INDIRECT("$AC$"&amp;ROW($AC174)-1))),1)+
INDEX($AD:$AD,LOOKUP(2,1/($AD$1:INDIRECT("$AD$"&amp;ROW($AD174)-1)&lt;&gt;""),ROW($AD$1:INDIRECT("$AD$"&amp;ROW($AD174)-1))),1)+
INDEX($AE:$AE,LOOKUP(2,1/($AE$1:INDIRECT("$AE$"&amp;ROW($AE174)-1)&lt;&gt;""),ROW($AE$1:INDIRECT("$AE$"&amp;ROW($AD174)-1))),1)+
INDEX($AE:$AF,LOOKUP(2,1/($AF$1:INDIRECT("$AF$"&amp;ROW($AF174)-1)&lt;&gt;""),ROW($AF$1:INDIRECT("$AF$"&amp;ROW($AD174)-1))),1)+
INDEX($AG:$AG,LOOKUP(2,1/($AG$1:INDIRECT("$AG$"&amp;ROW($AG174)-1)&lt;&gt;""),ROW($AG$1:INDIRECT("$AG$"&amp;ROW($AD174)-1))),1)+
INDEX($AH:$AH,LOOKUP(2,1/($AH$1:INDIRECT("$AH$"&amp;ROW($AH174)-1)&lt;&gt;""),ROW($AH$1:INDIRECT("$AH$"&amp;ROW($AD174)-1))),1)&gt;=510,0,
IF(INDEX($AE:$AE,LOOKUP(2,1/($AE$1:INDIRECT("$AE$"&amp;ROW($AE174)-1)&lt;&gt;""),ROW($AE$1:INDIRECT("$AE$"&amp;ROW($AE174)-1))),1)&gt;=255,0,
VLOOKUP(INDIRECT("$G$"&amp;LOOKUP(2,1/($AE$1:INDIRECT("$AE$"&amp;ROW($AE174)-1)&lt;&gt;""),ROW($AE$1:INDIRECT("$AE$"&amp;ROW($AE174)-1)))),'EV and Base'!$A$1:$N$671,5,FALSE))))</f>
        <v/>
      </c>
      <c r="AF174" s="2" t="str" cm="1">
        <f t="array" aca="1" ref="AF174" ca="1">IF(NOT(ISNUMBER(INDEX($A:$A, LOOKUP(2, 1 / ($A$1:INDIRECT("$A$"&amp;ROW($A174)) &lt;&gt; ""),ROW($A$1:INDIRECT("$A$"&amp;ROW($A174)))), 1))), "",
INDEX($AF:$AF, LOOKUP(2, 1 / ($AF$1:INDIRECT("$AF$"&amp;ROW($AF174)-1) &lt;&gt; ""),ROW($AF$1:INDIRECT("$AF$"&amp;ROW($AF174)-1))), 1)+
IF(INDEX($AC:$AC, LOOKUP(2, 1 / ($AC$1:INDIRECT("$AC$"&amp;ROW($AC174)-1) &lt;&gt; ""),ROW($AC$1:INDIRECT("$AC$"&amp;ROW($AC174)-1))), 1)+
INDEX($AD:$AD, LOOKUP(2, 1 / ($AD$1:INDIRECT("$AD$"&amp;ROW($AD174)-1) &lt;&gt; ""),ROW($AD$1:INDIRECT("$AD$"&amp;ROW($AD174)-1))), 1)+
INDEX($AE:$AE, LOOKUP(2, 1 / ($AE$1:INDIRECT("$AE$"&amp;ROW($AE174)-1) &lt;&gt; ""),ROW($AE$1:INDIRECT("$AE$"&amp;ROW($AD174)-1))), 1)+
INDEX($AE:$AF, LOOKUP(2, 1 / ($AF$1:INDIRECT("$AF$"&amp;ROW($AF174)-1) &lt;&gt; ""),ROW($AF$1:INDIRECT("$AF$"&amp;ROW($AD174)-1))), 1)+
INDEX($AG:$AG, LOOKUP(2, 1 / ($AG$1:INDIRECT("$AG$"&amp;ROW($AG174)-1) &lt;&gt; ""),ROW($AG$1:INDIRECT("$AG$"&amp;ROW($AD174)-1))), 1)+
INDEX($AH:$AH, LOOKUP(2, 1 / ($AH$1:INDIRECT("$AH$"&amp;ROW($AH174)-1) &lt;&gt; ""),ROW($AH$1:INDIRECT("$AH$"&amp;ROW($AD174)-1))), 1)&gt;=510,0,
IF(INDEX($AF:$AF, LOOKUP(2, 1 / ($AF$1:INDIRECT("$AF$"&amp;ROW($AF174)-1) &lt;&gt; ""),ROW($AF$1:INDIRECT("$AF$"&amp;ROW($AF174)-1))), 1)&gt;=255,0,
VLOOKUP(INDIRECT("$G$"&amp;LOOKUP(2, 1 / ($AF$1:INDIRECT("$AF$"&amp;ROW($AF174)-1) &lt;&gt; ""),ROW($AF$1:INDIRECT("$AF$"&amp;ROW($AF174)-1)))), 'EV and Base'!$A$1:$N$671, 6, FALSE))))</f>
        <v/>
      </c>
      <c r="AG174" s="2" t="str" cm="1">
        <f t="array" aca="1" ref="AG174" ca="1">IF(NOT(ISNUMBER(INDEX($A:$A, LOOKUP(2, 1 / ($A$1:INDIRECT("$A$"&amp;ROW($A174)) &lt;&gt; ""),ROW($A$1:INDIRECT("$A$"&amp;ROW($A174)))), 1))), "",
INDEX($AG:$AG, LOOKUP(2, 1 / ($AG$1:INDIRECT("$AG$"&amp;ROW($AG174)-1) &lt;&gt; ""),ROW($AG$1:INDIRECT("$AG$"&amp;ROW($AG174)-1))), 1)+
IF(INDEX($AC:$AC, LOOKUP(2, 1 / ($AC$1:INDIRECT("$AC$"&amp;ROW($AC174)-1) &lt;&gt; ""),ROW($AC$1:INDIRECT("$AC$"&amp;ROW($AC174)-1))), 1)+
INDEX($AD:$AD, LOOKUP(2, 1 / ($AD$1:INDIRECT("$AD$"&amp;ROW($AD174)-1) &lt;&gt; ""),ROW($AD$1:INDIRECT("$AD$"&amp;ROW($AD174)-1))), 1)+
INDEX($AE:$AE, LOOKUP(2, 1 / ($AE$1:INDIRECT("$AE$"&amp;ROW($AE174)-1) &lt;&gt; ""),ROW($AE$1:INDIRECT("$AE$"&amp;ROW($AD174)-1))), 1)+
INDEX($AE:$AF, LOOKUP(2, 1 / ($AF$1:INDIRECT("$AF$"&amp;ROW($AF174)-1) &lt;&gt; ""),ROW($AF$1:INDIRECT("$AF$"&amp;ROW($AD174)-1))), 1)+
INDEX($AG:$AG, LOOKUP(2, 1 / ($AG$1:INDIRECT("$AG$"&amp;ROW($AG174)-1) &lt;&gt; ""),ROW($AG$1:INDIRECT("$AG$"&amp;ROW($AD174)-1))), 1)+
INDEX($AH:$AH, LOOKUP(2, 1 / ($AH$1:INDIRECT("$AH$"&amp;ROW($AH174)-1) &lt;&gt; ""),ROW($AH$1:INDIRECT("$AH$"&amp;ROW($AD174)-1))), 1)&gt;=510,0,
IF(INDEX($AG:$AG, LOOKUP(2, 1 / ($AG$1:INDIRECT("$AG$"&amp;ROW($AG174)-1) &lt;&gt; ""),ROW($AG$1:INDIRECT("$AG$"&amp;ROW($AG174)-1))), 1)&gt;=255,0,
VLOOKUP(INDIRECT("$G$"&amp;LOOKUP(2, 1 / ($AG$1:INDIRECT("$AG$"&amp;ROW($AG174)-1) &lt;&gt; ""),ROW($AG$1:INDIRECT("$AG$"&amp;ROW($AG174)-1)))), 'EV and Base'!$A$1:$N$671, 7, FALSE))))</f>
        <v/>
      </c>
      <c r="AH174" s="24" t="str" cm="1">
        <f t="array" aca="1" ref="AH174" ca="1">IF(NOT(ISNUMBER(INDEX($A:$A,LOOKUP(2,1/($A$1:INDIRECT("$A$"&amp;ROW($A174))&lt;&gt;""),ROW($A$1:INDIRECT("$A$"&amp;ROW($A174)))),1))),"",
INDEX($AH:$AH,LOOKUP(2,1/($AH$1:INDIRECT("$AH$"&amp;ROW($AH174)-1)&lt;&gt;""),ROW($AH$1:INDIRECT("$AH$"&amp;ROW($AH174)-1))),1)+
IF(INDEX($AC:$AC,LOOKUP(2,1/($AC$1:INDIRECT("$AC$"&amp;ROW($AC174)-1)&lt;&gt;""),ROW($AC$1:INDIRECT("$AC$"&amp;ROW($AC174)-1))),1)+
INDEX($AD:$AD,LOOKUP(2,1/($AD$1:INDIRECT("$AD$"&amp;ROW($AD174)-1)&lt;&gt;""),ROW($AD$1:INDIRECT("$AD$"&amp;ROW($AD174)-1))),1)+
INDEX($AE:$AE,LOOKUP(2,1/($AE$1:INDIRECT("$AE$"&amp;ROW($AE174)-1)&lt;&gt;""),ROW($AE$1:INDIRECT("$AE$"&amp;ROW($AD174)-1))),1)+
INDEX($AE:$AF,LOOKUP(2,1/($AF$1:INDIRECT("$AF$"&amp;ROW($AF174)-1)&lt;&gt;""),ROW($AF$1:INDIRECT("$AF$"&amp;ROW($AD174)-1))),1)+
INDEX($AG:$AG,LOOKUP(2,1/($AG$1:INDIRECT("$AG$"&amp;ROW($AG174)-1)&lt;&gt;""),ROW($AG$1:INDIRECT("$AG$"&amp;ROW($AD174)-1))),1)+
INDEX($AH:$AH,LOOKUP(2,1/($AH$1:INDIRECT("$AH$"&amp;ROW($AH174)-1)&lt;&gt;""),ROW($AH$1:INDIRECT("$AH$"&amp;ROW($AD174)-1))),1)&gt;=510,0,
IF(INDEX($AH:$AH,LOOKUP(2,1/($AH$1:INDIRECT("$AH$"&amp;ROW($AH174)-1)&lt;&gt;""),ROW($AH$1:INDIRECT("$AH$"&amp;ROW($AH174)-1))),1)&gt;=255,0,
VLOOKUP(INDIRECT("$G$"&amp;LOOKUP(2,1/($AH$1:INDIRECT("$AH$"&amp;ROW($AH174)-1)&lt;&gt;""),ROW($AH$1:INDIRECT("$AH$"&amp;ROW($AH174)-1)))),'EV and Base'!$A$1:$N$671,8,FALSE))))</f>
        <v/>
      </c>
      <c r="AI174" s="29" t="str" cm="1">
        <f t="array" aca="1" ref="AI174" ca="1">IF(NOT(ISNUMBER(INDEX($A:$A,LOOKUP(2,1/($A$1:INDIRECT("$A$"&amp;ROW($A174))&lt;&gt;""),ROW($A$1:INDIRECT("$A$"&amp;ROW($A174)))),1))),"",
ROUNDDOWN((((2*VLOOKUP($AA174,'EV and Base'!$A$1:$N$671,9,FALSE))+31+ROUNDDOWN($AC174/4,0))*$AB174)/100,0)+$AB174+10)</f>
        <v/>
      </c>
      <c r="AJ174" s="21" t="str" cm="1">
        <f t="array" aca="1" ref="AJ174" ca="1">IF(NOT(ISNUMBER(INDEX($A:$A, LOOKUP(2, 1 / ($A$1:INDIRECT("$A$"&amp;ROW($A174)) &lt;&gt; ""),ROW($A$1:INDIRECT("$A$"&amp;ROW($A174)))), 1))), "",
ROUNDDOWN((ROUNDDOWN((((2*VLOOKUP($AA174, 'EV and Base'!$A$1:$N$671, 10, FALSE))+31+ROUNDDOWN($AD174/4, 0))*$AB174)/100, 0)+5)*1.1, 0))</f>
        <v/>
      </c>
      <c r="AK174" s="21" t="str" cm="1">
        <f t="array" aca="1" ref="AK174" ca="1">IF(NOT(ISNUMBER(INDEX($A:$A, LOOKUP(2, 1 / ($A$1:INDIRECT("$A$"&amp;ROW($A174)) &lt;&gt; ""),ROW($A$1:INDIRECT("$A$"&amp;ROW($A174)))), 1))), "",
ROUNDDOWN((ROUNDDOWN((((2*VLOOKUP($AA174, 'EV and Base'!$A$1:$N$671, 11, FALSE))+30+ROUNDDOWN($AE174/4, 0))*$AB174)/100, 0)+5), 0)
&amp;"-"&amp;
ROUNDDOWN((ROUNDDOWN((((2*VLOOKUP($AA174, 'EV and Base'!$A$1:$N$671, 11, FALSE))+31+ROUNDDOWN($AE174/4, 0))*$AB174)/100, 0)+5), 0))</f>
        <v/>
      </c>
      <c r="AL174" s="21" t="str" cm="1">
        <f t="array" aca="1" ref="AL174" ca="1">IF(NOT(ISNUMBER(INDEX($A:$A, LOOKUP(2, 1 / ($A$1:INDIRECT("$A$"&amp;ROW($A174)) &lt;&gt; ""),ROW($A$1:INDIRECT("$A$"&amp;ROW($A174)))), 1))), "",
ROUNDDOWN((ROUNDDOWN((((2*VLOOKUP($AA174, 'EV and Base'!$A$1:$N$671, 12, FALSE))+0+ROUNDDOWN($AF174/4, 0))*$AB174)/100, 0)+5)*0.9, 0)
&amp;"-"&amp;
ROUNDDOWN((ROUNDDOWN((((2*VLOOKUP($AA174, 'EV and Base'!$A$1:$N$671, 12, FALSE))+31+ROUNDDOWN($AF174/4, 0))*$AB174)/100, 0)+5)*0.9, 0))</f>
        <v/>
      </c>
      <c r="AM174" s="21" t="str" cm="1">
        <f t="array" aca="1" ref="AM174" ca="1">IF(NOT(ISNUMBER(INDEX($A:$A, LOOKUP(2, 1 / ($A$1:INDIRECT("$A$"&amp;ROW($A174)) &lt;&gt; ""),ROW($A$1:INDIRECT("$A$"&amp;ROW($A174)))), 1))), "",
ROUNDDOWN((ROUNDDOWN((((2*VLOOKUP($AA174, 'EV and Base'!$A$1:$N$671, 13, FALSE))+30+ROUNDDOWN($AG174/4, 0))*$AB174)/100, 0)+5), 0)
&amp;"-"&amp;
ROUNDDOWN((ROUNDDOWN((((2*VLOOKUP($AA174, 'EV and Base'!$A$1:$N$671, 13, FALSE))+31+ROUNDDOWN($AG174/4, 0))*$AB174)/100, 0)+5), 0))</f>
        <v/>
      </c>
      <c r="AN174" s="25" t="str" cm="1">
        <f t="array" aca="1" ref="AN174" ca="1">IF(NOT(ISNUMBER(INDEX($A:$A, LOOKUP(2, 1 / ($A$1:INDIRECT("$A$"&amp;ROW($A174)) &lt;&gt; ""),ROW($A$1:INDIRECT("$A$"&amp;ROW($A174)))), 1))), "",
ROUNDDOWN((ROUNDDOWN((((2*VLOOKUP($AA174, 'EV and Base'!$A$1:$N$671, 14, FALSE))+31+ROUNDDOWN($AH174/4, 0))*$AB174)/100, 0)+5), 0))</f>
        <v/>
      </c>
      <c r="AO174" s="23" t="str" cm="1">
        <f t="array" aca="1" ref="AO174" ca="1">IF(NOT(ISNUMBER(INDEX($A:$A, LOOKUP(2, 1 / ($A$1:INDIRECT("$A$"&amp;ROW($A174)) &lt;&gt; ""),ROW($A$1:INDIRECT("$A$"&amp;ROW($A174)))), 1))), "",
ROUNDDOWN((((2*VLOOKUP($AA174, 'EV and Base'!$A$1:$N$671, 9, FALSE))+31+ROUNDDOWN($AC174/4, 0))*$AB174)/100, 0)+$AB174+10)</f>
        <v/>
      </c>
      <c r="AP174" s="2" t="str" cm="1">
        <f t="array" aca="1" ref="AP174" ca="1">IF(NOT(ISNUMBER(INDEX($A:$A, LOOKUP(2, 1 / ($A$1:INDIRECT("$A$"&amp;ROW($A174)) &lt;&gt; ""),ROW($A$1:INDIRECT("$A$"&amp;ROW($A174)))), 1))), "",
ROUNDDOWN((ROUNDDOWN((((2*VLOOKUP($AA174, 'EV and Base'!$A$1:$N$671, 10, FALSE))+31+ROUNDDOWN($AD174/4, 0))*$AB174)/100, 0)+5)*1.1, 0))</f>
        <v/>
      </c>
      <c r="AQ174" s="2" t="str" cm="1">
        <f t="array" aca="1" ref="AQ174" ca="1">IF(NOT(ISNUMBER(INDEX($A:$A, LOOKUP(2, 1 / ($A$1:INDIRECT("$A$"&amp;ROW($A174)) &lt;&gt; ""),ROW($A$1:INDIRECT("$A$"&amp;ROW($A174)))), 1))), "",
ROUNDDOWN((ROUNDDOWN((((2*VLOOKUP($AA174, 'EV and Base'!$A$1:$N$671, 11, FALSE))+$AV$2+ROUNDDOWN($AE174/4, 0))*$AB174)/100, 0)+5), 0))</f>
        <v/>
      </c>
      <c r="AR174" s="22" t="str" cm="1">
        <f t="array" aca="1" ref="AR174" ca="1">IF(NOT(ISNUMBER(INDEX($A:$A, LOOKUP(2, 1 / ($A$1:INDIRECT("$A$"&amp;ROW($A174)) &lt;&gt; ""),ROW($A$1:INDIRECT("$A$"&amp;ROW($A174)))), 1))), "",
ROUNDDOWN((ROUNDDOWN((((2*VLOOKUP($AA174, 'EV and Base'!$A$1:$N$671, 12, FALSE))+$AW$2+ROUNDDOWN($AF174/4, 0))*$AB174)/100, 0)+5)*0.9, 0))</f>
        <v/>
      </c>
      <c r="AS174" s="2" t="str" cm="1">
        <f t="array" aca="1" ref="AS174" ca="1">IF(NOT(ISNUMBER(INDEX($A:$A, LOOKUP(2, 1 / ($A$1:INDIRECT("$A$"&amp;ROW($A174)) &lt;&gt; ""),ROW($A$1:INDIRECT("$A$"&amp;ROW($A174)))), 1))), "",
ROUNDDOWN((ROUNDDOWN((((2*VLOOKUP($AA174, 'EV and Base'!$A$1:$N$671, 13, FALSE))+$AX$2+ROUNDDOWN($AG174/4, 0))*$AB174)/100, 0)+5), 0))</f>
        <v/>
      </c>
      <c r="AT174" s="24" t="str" cm="1">
        <f t="array" aca="1" ref="AT174" ca="1">IF(NOT(ISNUMBER(INDEX($A:$A, LOOKUP(2, 1 / ($A$1:INDIRECT("$A$"&amp;ROW($A174)) &lt;&gt; ""),ROW($A$1:INDIRECT("$A$"&amp;ROW($A174)))), 1))), "",
ROUNDDOWN((ROUNDDOWN((((2*VLOOKUP($AA174, 'EV and Base'!$A$1:$N$671, 14, FALSE))+31+ROUNDDOWN($AH174/4, 0))*$AB174)/100, 0)+5), 0))</f>
        <v/>
      </c>
      <c r="AU174" s="27"/>
      <c r="AV174" s="4"/>
      <c r="AW174" s="4"/>
      <c r="AX174" s="4"/>
      <c r="AY174" t="str" cm="1">
        <f t="array" aca="1" ref="AY174" ca="1">IF(NOT(ISNUMBER(INDEX($A:$A,LOOKUP(2,1/($A$1:INDIRECT("$A$"&amp;ROW($A174))&lt;&gt;""),ROW($A$1:INDIRECT("$A$"&amp;ROW($A174)))),1))),"",
INDEX($AY:$AY,LOOKUP(2,1/($AY$1:INDIRECT("$AY$"&amp;ROW($AY174)-1)&lt;&gt;""),ROW($AY$1:INDIRECT("$AY$"&amp;ROW($AY174)-1))),1)+$BL174)</f>
        <v/>
      </c>
      <c r="AZ174" s="3" t="str" cm="1">
        <f t="array" aca="1" ref="AZ174" ca="1">IF(NOT(ISNUMBER(INDEX($A:$A, LOOKUP(2, 1 / ($A$1:INDIRECT("$A$"&amp;ROW($A174)) &lt;&gt; ""),ROW($A$1:INDIRECT("$A$"&amp;ROW($A174)))), 1))), "",
VLOOKUP(INDIRECT("$G$"&amp;LOOKUP(2, 1 / ($AY$1:INDIRECT("$AY$"&amp;ROW($AY174)-1) &lt;&gt; ""),ROW($AY$1:INDIRECT("$AY$"&amp;ROW($AY174)-1)))),'EV and Base'!A169:N839,2,FALSE))</f>
        <v/>
      </c>
      <c r="BA174" s="3" t="str" cm="1">
        <f t="array" aca="1" ref="BA174" ca="1">IF(NOT(ISNUMBER(INDEX($A:$A, LOOKUP(2, 1 / ($A$1:INDIRECT("$A$"&amp;ROW($A174)) &lt;&gt; ""),ROW($A$1:INDIRECT("$A$"&amp;ROW($A174)))), 1))), "",
INDIRECT("$I$"&amp;LOOKUP(2, 1 / ($AY$1:INDIRECT("$AY$"&amp;ROW($AY174)-1) &lt;&gt; ""),ROW($AY$1:INDIRECT("$AY$"&amp;ROW($AY174)-1)))))</f>
        <v/>
      </c>
      <c r="BB174" s="1" t="str" cm="1">
        <f t="array" aca="1" ref="BB174" ca="1">IF(NOT(ISNUMBER(INDEX($A:$A, LOOKUP(2, 1 / ($A$1:INDIRECT("$A$"&amp;ROW($A174)) &lt;&gt; ""),ROW($A$1:INDIRECT("$A$"&amp;ROW($A174)))), 1))), "",
INDIRECT("$AB$"&amp;LOOKUP(2, 1 / ($AY$1:INDIRECT("$AY$"&amp;ROW($AY174)-1) &lt;&gt; ""),ROW($AY$1:INDIRECT("$AY$"&amp;ROW($AY174)-1)))))</f>
        <v/>
      </c>
      <c r="BC174" s="3" t="str" cm="1">
        <f t="array" aca="1" ref="BC174" ca="1">IF(NOT(ISNUMBER(INDEX($A:$A,LOOKUP(2,1/($A$1:INDIRECT("$A$"&amp;ROW($A174))&lt;&gt;""),ROW($A$1:INDIRECT("$A$"&amp;ROW($A174)))),1))),"",
$BA174+$BA174+10)</f>
        <v/>
      </c>
      <c r="BD174" s="3" t="str" cm="1">
        <f t="array" aca="1" ref="BD174" ca="1">IF(NOT(ISNUMBER(INDEX($A:$A,LOOKUP(2,1/($A$1:INDIRECT("$A$"&amp;ROW($A174))&lt;&gt;""),ROW($A$1:INDIRECT("$A$"&amp;ROW($A174)))),1))),"",
$BA174+$BB174+10)</f>
        <v/>
      </c>
      <c r="BE174" s="3" t="str" cm="1">
        <f t="array" aca="1" ref="BE174" ca="1">IF(NOT(ISNUMBER(INDEX($A:$A,LOOKUP(2,1/($A$1:INDIRECT("$A$"&amp;ROW($A174))&lt;&gt;""),ROW($A$1:INDIRECT("$A$"&amp;ROW($A174)))),1))),"",
$BC174*$BC174)</f>
        <v/>
      </c>
      <c r="BF174" s="3" t="str" cm="1">
        <f t="array" aca="1" ref="BF174" ca="1">IF(NOT(ISNUMBER(INDEX($A:$A,LOOKUP(2,1/($A$1:INDIRECT("$A$"&amp;ROW($A174))&lt;&gt;""),ROW($A$1:INDIRECT("$A$"&amp;ROW($A174)))),1))),"",
$BD174*$BD174)</f>
        <v/>
      </c>
      <c r="BG174" s="3" t="str" cm="1">
        <f t="array" aca="1" ref="BG174" ca="1">IF(NOT(ISNUMBER(INDEX($A:$A,LOOKUP(2,1/($A$1:INDIRECT("$A$"&amp;ROW($A174))&lt;&gt;""),ROW($A$1:INDIRECT("$A$"&amp;ROW($A174)))),1))),"",
_xlfn.FLOOR.MATH(1.5*_xlfn.FLOOR.MATH($AZ174*BA174/5)))</f>
        <v/>
      </c>
      <c r="BH174" s="3" t="str" cm="1">
        <f t="array" aca="1" ref="BH174" ca="1">IF(NOT(ISNUMBER(INDEX($A:$A, LOOKUP(2, 1 / ($A$1:INDIRECT("$A$"&amp;ROW($A174)) &lt;&gt; ""),ROW($A$1:INDIRECT("$A$"&amp;ROW($A174)))), 1))), "",
_xlfn.FLOOR.MATH($BG174/IF(OR(INDIRECT("$C$"&amp;LOOKUP(2, 1 / ($AY$1:INDIRECT("$AY$"&amp;ROW($AY174)-1) &lt;&gt; ""),ROW($AY$1:INDIRECT("$AY$"&amp;ROW($AY174)-1))))="Multi",
INDIRECT("$C$"&amp;LOOKUP(2, 1 / ($AY$1:INDIRECT("$AY$"&amp;ROW($AY174)-1) &lt;&gt; ""),ROW($AY$1:INDIRECT("$AY$"&amp;ROW($AY174)-1))))="Double"),2,1)))</f>
        <v/>
      </c>
      <c r="BI174" s="3" t="str" cm="1">
        <f t="array" aca="1" ref="BI174" ca="1">IF(NOT(ISNUMBER(INDEX($A:$A,LOOKUP(2,1/($A$1:INDIRECT("$A$"&amp;ROW($A174))&lt;&gt;""),ROW($A$1:INDIRECT("$A$"&amp;ROW($A174)))),1))),"",
VLOOKUP($BC174,GameFreakSQRT!$A$1:$B$200,2,FALSE))</f>
        <v/>
      </c>
      <c r="BJ174" s="3" t="str" cm="1">
        <f t="array" aca="1" ref="BJ174" ca="1">IF(NOT(ISNUMBER(INDEX($A:$A,LOOKUP(2,1/($A$1:INDIRECT("$A$"&amp;ROW($A174))&lt;&gt;""),ROW($A$1:INDIRECT("$A$"&amp;ROW($A174)))),1))),"",
VLOOKUP($BD174,GameFreakSQRT!$A$1:$B$200,2,FALSE))</f>
        <v/>
      </c>
      <c r="BK174" s="3" t="str" cm="1">
        <f t="array" aca="1" ref="BK174" ca="1">IF(NOT(ISNUMBER(INDEX($A:$A,LOOKUP(2,1/($A$1:INDIRECT("$A$"&amp;ROW($A174))&lt;&gt;""),ROW($A$1:INDIRECT("$A$"&amp;ROW($A174)))),1))),"",
_xlfn.FLOOR.MATH((($BI174*$BE174)*$BH174)/($BJ174*$BF174))+1)</f>
        <v/>
      </c>
      <c r="BL174" s="3" t="str" cm="1">
        <f t="array" aca="1" ref="BL174" ca="1">IF(NOT(ISNUMBER(INDEX($A:$A,LOOKUP(2,1/($A$1:INDIRECT("$A$"&amp;ROW($A174))&lt;&gt;""),ROW($A$1:INDIRECT("$A$"&amp;ROW($A174)))),1))),"",
_xlfn.FLOOR.MATH($BK174*IF(NOT(INDIRECT("$Z$"&amp;LOOKUP(2, 1 / ($AY$1:INDIRECT("$AY$"&amp;ROW($AY174)-1) &lt;&gt; ""),ROW($AY$1:INDIRECT("$AY$"&amp;ROW($AY174)-1))))=""),1.5,1)))</f>
        <v/>
      </c>
      <c r="BM174" s="3" t="str" cm="1">
        <f t="array" aca="1" ref="BM174" ca="1">IF(NOT(ISNUMBER(INDEX($A:$A, LOOKUP(2, 1 / ($A$1:INDIRECT("$A$"&amp;ROW($A174)) &lt;&gt; ""),ROW($A$1:INDIRECT("$A$"&amp;ROW($A174)))), 1))), "",
INDIRECT("$Y$"&amp;LOOKUP(2, 1 / ($AY$1:INDIRECT("$AY$"&amp;ROW($AY174)-1) &lt;&gt; ""),ROW($AY$1:INDIRECT("$AY$"&amp;ROW($AY174)-1)))))</f>
        <v/>
      </c>
      <c r="BN174" s="3" t="str">
        <f t="shared" ca="1" si="16"/>
        <v/>
      </c>
      <c r="CT174" s="3" t="str" cm="1">
        <f t="array" aca="1" ref="CT174" ca="1">IF(NOT(ISNUMBER(INDEX($A:$A, LOOKUP(2, 1 / ($A$1:INDIRECT("$A$"&amp;ROW($A174)) &lt;&gt; ""),ROW($A$1:INDIRECT("$A$"&amp;ROW($A174)))), 1))), "",
$AY174-INDEX($AY:$AY, LOOKUP(2, 1 / ($AY$1:INDIRECT("$AV$"&amp;ROW($AY174)-1) &lt;&gt; ""),ROW($AY$1:INDIRECT("$AV$"&amp;ROW($AY174)-1))), 1))</f>
        <v/>
      </c>
      <c r="CU174" s="3" t="str" cm="1">
        <f t="array" aca="1" ref="CU174" ca="1">IF(NOT(ISNUMBER(INDEX($A:$A, LOOKUP(2, 1 / ($A$1:INDIRECT("$A$"&amp;ROW($A174)) &lt;&gt; ""),ROW($A$1:INDIRECT("$A$"&amp;ROW($A174)))), 1))), "",
INDEX($Y:$Y, LOOKUP(2, 1 / ($Y$1:INDIRECT("$Y$"&amp;ROW($Y174)-1) &lt;&gt; ""),ROW($Y$1:INDIRECT("$Y$"&amp;ROW($Y174)-1))), 1))</f>
        <v/>
      </c>
      <c r="CV174" s="1" t="str">
        <f ca="1">IFERROR(VLOOKUP($AY174, 'Medium-Slow'!$A$1:$B$101, 2, TRUE),"")</f>
        <v/>
      </c>
    </row>
    <row r="175" spans="1:100" x14ac:dyDescent="0.45">
      <c r="A175" s="56" t="s">
        <v>75</v>
      </c>
      <c r="B175" s="56" t="s">
        <v>367</v>
      </c>
      <c r="C175" s="56" t="s">
        <v>46</v>
      </c>
      <c r="D175" s="56" t="s">
        <v>356</v>
      </c>
      <c r="E175" s="56" t="s">
        <v>48</v>
      </c>
      <c r="F175" s="56">
        <v>1</v>
      </c>
      <c r="G175" s="2" t="s">
        <v>339</v>
      </c>
      <c r="H175" s="2" t="s">
        <v>50</v>
      </c>
      <c r="I175" s="2">
        <v>23</v>
      </c>
      <c r="J175" s="2" t="s">
        <v>103</v>
      </c>
      <c r="K175" s="2" t="s">
        <v>368</v>
      </c>
      <c r="L175" s="2" t="s">
        <v>53</v>
      </c>
      <c r="M175" s="2" t="s">
        <v>341</v>
      </c>
      <c r="N175" s="2" t="s">
        <v>342</v>
      </c>
      <c r="O175" s="2" t="s">
        <v>193</v>
      </c>
      <c r="P175" s="2" t="s">
        <v>233</v>
      </c>
      <c r="Q175" s="2">
        <v>0</v>
      </c>
      <c r="R175" s="2">
        <f>_xlfn.FLOOR.MATH((((2*VLOOKUP(G175, 'EV and Base'!$A$1:$N$671, 9, FALSE))+$Q175)*$I175)/100)+$I175+10</f>
        <v>66</v>
      </c>
      <c r="S175" s="2">
        <f>_xlfn.FLOOR.MATH((_xlfn.FLOOR.MATH((((2*VLOOKUP($G175, 'EV and Base'!$A$1:$N$671, 10, FALSE))+$Q175)*$I175)/100)+5)*
IF(OR($J175="Lonely", $J175="Brave", $J175="Adamant", $J175="Naughty"), 1.1,
IF(OR($J175="Bold", $J175="Timid", $J175="Modest", $J175="Calm"), 0.9, 1)))</f>
        <v>31</v>
      </c>
      <c r="T175" s="2">
        <f>_xlfn.FLOOR.MATH((_xlfn.FLOOR.MATH((((2*VLOOKUP($G175, 'EV and Base'!$A$1:$N$671, 11, FALSE))+$Q175)*$I175)/100)+5)*
IF(OR($J175="Bold", $J175="Relaxed", $J175="Impish", $J175="Lax"), 1.1,
IF(OR($J175="Lonely", $J175="Hasty", $J175="Mild", $J175="Gentle"), 0.9, 1)))</f>
        <v>41</v>
      </c>
      <c r="U175" s="2">
        <f>_xlfn.FLOOR.MATH((_xlfn.FLOOR.MATH((((2*VLOOKUP($G175, 'EV and Base'!$A$1:$N$671, 12, FALSE))+$Q175)*$I175)/100)+5)*
IF(OR($J175="Modest", $J175="Mild", $J175="Quiet", $J175="Rash"), 1.1,
IF(OR($J175="Adamant", $J175="Impish", $J175="Jolly", $J175="Careful"), 0.9, 1)))</f>
        <v>46</v>
      </c>
      <c r="V175" s="2">
        <f>_xlfn.FLOOR.MATH((_xlfn.FLOOR.MATH((((2*VLOOKUP($G175, 'EV and Base'!$A$1:$N$671, 13, FALSE))+$Q175)*$I175)/100)+5)*
IF(OR($J175="Calm", $J175="Gentle", $J175="Sassy", $J175="Careful"), 1.1,
IF(OR($J175="Naughty", $J175="Lax", $J175="Naive", $J175="Rash"), 0.9, 1)))</f>
        <v>45</v>
      </c>
      <c r="W175" s="2">
        <f>_xlfn.FLOOR.MATH((_xlfn.FLOOR.MATH((((2*VLOOKUP($G175, 'EV and Base'!$A$1:$N$671, 14, FALSE))+$Q175)*$I175)/100)+5)*
IF(OR($J175="Timid", $J175="Hasty", $J175="Jolly", $J175="Naive"), 1.1,
IF(OR($J175="Brave", $J175="Relaxed", $J175="Quiet", $J175="Sassy"), 0.9, 1)))</f>
        <v>49</v>
      </c>
      <c r="X175" s="56">
        <v>1104</v>
      </c>
      <c r="AA175" s="23" t="str" cm="1">
        <f t="array" aca="1" ref="AA175" ca="1">IF(NOT(ISNUMBER(INDEX($A:$A,LOOKUP(2,1/($A$1:INDIRECT("$A$"&amp;ROW($A175))&lt;&gt;""),ROW($A$1:INDIRECT("$A$"&amp;ROW($A175)))),1))),"",
IF(NOT(ISNUMBER($A175)),$AA174,
IF($AB175&lt;16,"Lillipup",
IF($AB175&lt;32,"Herdier",
"Stoutland"))))</f>
        <v/>
      </c>
      <c r="AB175" s="25" t="str" cm="1">
        <f t="array" aca="1" ref="AB175" ca="1">IF(NOT(ISNUMBER(INDEX($A:$A, LOOKUP(2, 1 / ($A$1:INDIRECT("$A$"&amp;ROW($A175)) &lt;&gt; ""),ROW($A$1:INDIRECT("$A$"&amp;ROW($A175)))), 1))), "",
VLOOKUP($AY175,'Medium-Slow'!$A$1:$B$101,2,TRUE))</f>
        <v/>
      </c>
      <c r="AC175" s="23" t="str" cm="1">
        <f t="array" aca="1" ref="AC175" ca="1">IF(NOT(ISNUMBER(INDEX($A:$A, LOOKUP(2, 1 / ($A$1:INDIRECT("$A$"&amp;ROW($A175)) &lt;&gt; ""),ROW($A$1:INDIRECT("$A$"&amp;ROW($A175)))), 1))), "",
INDEX($AC:$AC, LOOKUP(2, 1 / ($AC$1:INDIRECT("$AC$"&amp;ROW($AC175)-1) &lt;&gt; ""),ROW($AC$1:INDIRECT("$AC$"&amp;ROW($AC175)-1))), 1)+
IF(INDEX($AC:$AC, LOOKUP(2, 1 / ($AC$1:INDIRECT("$AC$"&amp;ROW($AC175)-1) &lt;&gt; ""),ROW($AC$1:INDIRECT("$AC$"&amp;ROW($AC175)-1))), 1)+
INDEX($AD:$AD, LOOKUP(2, 1 / ($AD$1:INDIRECT("$AD$"&amp;ROW($AD175)-1) &lt;&gt; ""),ROW($AD$1:INDIRECT("$AD$"&amp;ROW($AD175)-1))), 1)+
INDEX($AE:$AE, LOOKUP(2, 1 / ($AE$1:INDIRECT("$AE$"&amp;ROW($AE175)-1) &lt;&gt; ""),ROW($AE$1:INDIRECT("$AE$"&amp;ROW($AD175)-1))), 1)+
INDEX($AE:$AF, LOOKUP(2, 1 / ($AF$1:INDIRECT("$AF$"&amp;ROW($AF175)-1) &lt;&gt; ""),ROW($AF$1:INDIRECT("$AF$"&amp;ROW($AD175)-1))), 1)+
INDEX($AG:$AG, LOOKUP(2, 1 / ($AG$1:INDIRECT("$AG$"&amp;ROW($AG175)-1) &lt;&gt; ""),ROW($AG$1:INDIRECT("$AG$"&amp;ROW($AD175)-1))), 1)+
INDEX($AH:$AH, LOOKUP(2, 1 / ($AH$1:INDIRECT("$AH$"&amp;ROW($AH175)-1) &lt;&gt; ""),ROW($AH$1:INDIRECT("$AH$"&amp;ROW($AD175)-1))), 1)&gt;=510,0,
IF(INDEX($AC:$AC, LOOKUP(2, 1 / ($AC$1:INDIRECT("$AC$"&amp;ROW($AC175)-1) &lt;&gt; ""),ROW($AC$1:INDIRECT("$AC$"&amp;ROW($AC175)-1))), 1)&gt;=255,0,
VLOOKUP(INDIRECT("$G$"&amp;LOOKUP(2, 1 / ($AC$1:INDIRECT("$AC$"&amp;ROW($AC175)-1) &lt;&gt; ""),ROW($AC$1:INDIRECT("$AC$"&amp;ROW($AC175)-1)))), 'EV and Base'!$A$1:$N$671, 3, FALSE))))</f>
        <v/>
      </c>
      <c r="AD175" s="2" t="str" cm="1">
        <f t="array" aca="1" ref="AD175" ca="1">IF(NOT(ISNUMBER(INDEX($A:$A, LOOKUP(2, 1 / ($A$1:INDIRECT("$A$"&amp;ROW($A175)) &lt;&gt; ""),ROW($A$1:INDIRECT("$A$"&amp;ROW($A175)))), 1))), "",
INDEX($AD:$AD, LOOKUP(2, 1 / ($AD$1:INDIRECT("$AD$"&amp;ROW($AD175)-1) &lt;&gt; ""),ROW($AD$1:INDIRECT("$AD$"&amp;ROW($AD175)-1))), 1)+
IF(INDEX($AC:$AC, LOOKUP(2, 1 / ($AC$1:INDIRECT("$AC$"&amp;ROW($AC175)-1) &lt;&gt; ""),ROW($AC$1:INDIRECT("$AC$"&amp;ROW($AC175)-1))), 1)+
INDEX($AD:$AD, LOOKUP(2, 1 / ($AD$1:INDIRECT("$AD$"&amp;ROW($AD175)-1) &lt;&gt; ""),ROW($AD$1:INDIRECT("$AD$"&amp;ROW($AD175)-1))), 1)+
INDEX($AE:$AE, LOOKUP(2, 1 / ($AE$1:INDIRECT("$AE$"&amp;ROW($AE175)-1) &lt;&gt; ""),ROW($AE$1:INDIRECT("$AE$"&amp;ROW($AD175)-1))), 1)+
INDEX($AE:$AF, LOOKUP(2, 1 / ($AF$1:INDIRECT("$AF$"&amp;ROW($AF175)-1) &lt;&gt; ""),ROW($AF$1:INDIRECT("$AF$"&amp;ROW($AD175)-1))), 1)+
INDEX($AG:$AG, LOOKUP(2, 1 / ($AG$1:INDIRECT("$AG$"&amp;ROW($AG175)-1) &lt;&gt; ""),ROW($AG$1:INDIRECT("$AG$"&amp;ROW($AD175)-1))), 1)+
INDEX($AH:$AH, LOOKUP(2, 1 / ($AH$1:INDIRECT("$AH$"&amp;ROW($AH175)-1) &lt;&gt; ""),ROW($AH$1:INDIRECT("$AH$"&amp;ROW($AD175)-1))), 1)&gt;=510,0,
IF(INDEX($AD:$AD, LOOKUP(2, 1 / ($AD$1:INDIRECT("$AD$"&amp;ROW($AD175)-1) &lt;&gt; ""),ROW($AD$1:INDIRECT("$AD$"&amp;ROW($AD175)-1))), 1)&gt;=255,0,
VLOOKUP(INDIRECT("$G$"&amp;LOOKUP(2, 1 / ($AD$1:INDIRECT("$AD$"&amp;ROW($AD175)-1) &lt;&gt; ""),ROW($AD$1:INDIRECT("$AD$"&amp;ROW($AD175)-1)))), 'EV and Base'!$A$1:$N$671, 4, FALSE))))</f>
        <v/>
      </c>
      <c r="AE175" s="2" t="str" cm="1">
        <f t="array" aca="1" ref="AE175" ca="1">IF(NOT(ISNUMBER(INDEX($A:$A,LOOKUP(2,1/($A$1:INDIRECT("$A$"&amp;ROW($A175))&lt;&gt;""),ROW($A$1:INDIRECT("$A$"&amp;ROW($A175)))),1))),"",
INDEX($AE:$AE,LOOKUP(2,1/($AE$1:INDIRECT("$AE$"&amp;ROW($AE175)-1)&lt;&gt;""),ROW($AE$1:INDIRECT("$AE$"&amp;ROW($AE175)-1))),1)+
IF(INDEX($AC:$AC,LOOKUP(2,1/($AC$1:INDIRECT("$AC$"&amp;ROW($AC175)-1)&lt;&gt;""),ROW($AC$1:INDIRECT("$AC$"&amp;ROW($AC175)-1))),1)+
INDEX($AD:$AD,LOOKUP(2,1/($AD$1:INDIRECT("$AD$"&amp;ROW($AD175)-1)&lt;&gt;""),ROW($AD$1:INDIRECT("$AD$"&amp;ROW($AD175)-1))),1)+
INDEX($AE:$AE,LOOKUP(2,1/($AE$1:INDIRECT("$AE$"&amp;ROW($AE175)-1)&lt;&gt;""),ROW($AE$1:INDIRECT("$AE$"&amp;ROW($AD175)-1))),1)+
INDEX($AE:$AF,LOOKUP(2,1/($AF$1:INDIRECT("$AF$"&amp;ROW($AF175)-1)&lt;&gt;""),ROW($AF$1:INDIRECT("$AF$"&amp;ROW($AD175)-1))),1)+
INDEX($AG:$AG,LOOKUP(2,1/($AG$1:INDIRECT("$AG$"&amp;ROW($AG175)-1)&lt;&gt;""),ROW($AG$1:INDIRECT("$AG$"&amp;ROW($AD175)-1))),1)+
INDEX($AH:$AH,LOOKUP(2,1/($AH$1:INDIRECT("$AH$"&amp;ROW($AH175)-1)&lt;&gt;""),ROW($AH$1:INDIRECT("$AH$"&amp;ROW($AD175)-1))),1)&gt;=510,0,
IF(INDEX($AE:$AE,LOOKUP(2,1/($AE$1:INDIRECT("$AE$"&amp;ROW($AE175)-1)&lt;&gt;""),ROW($AE$1:INDIRECT("$AE$"&amp;ROW($AE175)-1))),1)&gt;=255,0,
VLOOKUP(INDIRECT("$G$"&amp;LOOKUP(2,1/($AE$1:INDIRECT("$AE$"&amp;ROW($AE175)-1)&lt;&gt;""),ROW($AE$1:INDIRECT("$AE$"&amp;ROW($AE175)-1)))),'EV and Base'!$A$1:$N$671,5,FALSE))))</f>
        <v/>
      </c>
      <c r="AF175" s="2" t="str" cm="1">
        <f t="array" aca="1" ref="AF175" ca="1">IF(NOT(ISNUMBER(INDEX($A:$A, LOOKUP(2, 1 / ($A$1:INDIRECT("$A$"&amp;ROW($A175)) &lt;&gt; ""),ROW($A$1:INDIRECT("$A$"&amp;ROW($A175)))), 1))), "",
INDEX($AF:$AF, LOOKUP(2, 1 / ($AF$1:INDIRECT("$AF$"&amp;ROW($AF175)-1) &lt;&gt; ""),ROW($AF$1:INDIRECT("$AF$"&amp;ROW($AF175)-1))), 1)+
IF(INDEX($AC:$AC, LOOKUP(2, 1 / ($AC$1:INDIRECT("$AC$"&amp;ROW($AC175)-1) &lt;&gt; ""),ROW($AC$1:INDIRECT("$AC$"&amp;ROW($AC175)-1))), 1)+
INDEX($AD:$AD, LOOKUP(2, 1 / ($AD$1:INDIRECT("$AD$"&amp;ROW($AD175)-1) &lt;&gt; ""),ROW($AD$1:INDIRECT("$AD$"&amp;ROW($AD175)-1))), 1)+
INDEX($AE:$AE, LOOKUP(2, 1 / ($AE$1:INDIRECT("$AE$"&amp;ROW($AE175)-1) &lt;&gt; ""),ROW($AE$1:INDIRECT("$AE$"&amp;ROW($AD175)-1))), 1)+
INDEX($AE:$AF, LOOKUP(2, 1 / ($AF$1:INDIRECT("$AF$"&amp;ROW($AF175)-1) &lt;&gt; ""),ROW($AF$1:INDIRECT("$AF$"&amp;ROW($AD175)-1))), 1)+
INDEX($AG:$AG, LOOKUP(2, 1 / ($AG$1:INDIRECT("$AG$"&amp;ROW($AG175)-1) &lt;&gt; ""),ROW($AG$1:INDIRECT("$AG$"&amp;ROW($AD175)-1))), 1)+
INDEX($AH:$AH, LOOKUP(2, 1 / ($AH$1:INDIRECT("$AH$"&amp;ROW($AH175)-1) &lt;&gt; ""),ROW($AH$1:INDIRECT("$AH$"&amp;ROW($AD175)-1))), 1)&gt;=510,0,
IF(INDEX($AF:$AF, LOOKUP(2, 1 / ($AF$1:INDIRECT("$AF$"&amp;ROW($AF175)-1) &lt;&gt; ""),ROW($AF$1:INDIRECT("$AF$"&amp;ROW($AF175)-1))), 1)&gt;=255,0,
VLOOKUP(INDIRECT("$G$"&amp;LOOKUP(2, 1 / ($AF$1:INDIRECT("$AF$"&amp;ROW($AF175)-1) &lt;&gt; ""),ROW($AF$1:INDIRECT("$AF$"&amp;ROW($AF175)-1)))), 'EV and Base'!$A$1:$N$671, 6, FALSE))))</f>
        <v/>
      </c>
      <c r="AG175" s="2" t="str" cm="1">
        <f t="array" aca="1" ref="AG175" ca="1">IF(NOT(ISNUMBER(INDEX($A:$A, LOOKUP(2, 1 / ($A$1:INDIRECT("$A$"&amp;ROW($A175)) &lt;&gt; ""),ROW($A$1:INDIRECT("$A$"&amp;ROW($A175)))), 1))), "",
INDEX($AG:$AG, LOOKUP(2, 1 / ($AG$1:INDIRECT("$AG$"&amp;ROW($AG175)-1) &lt;&gt; ""),ROW($AG$1:INDIRECT("$AG$"&amp;ROW($AG175)-1))), 1)+
IF(INDEX($AC:$AC, LOOKUP(2, 1 / ($AC$1:INDIRECT("$AC$"&amp;ROW($AC175)-1) &lt;&gt; ""),ROW($AC$1:INDIRECT("$AC$"&amp;ROW($AC175)-1))), 1)+
INDEX($AD:$AD, LOOKUP(2, 1 / ($AD$1:INDIRECT("$AD$"&amp;ROW($AD175)-1) &lt;&gt; ""),ROW($AD$1:INDIRECT("$AD$"&amp;ROW($AD175)-1))), 1)+
INDEX($AE:$AE, LOOKUP(2, 1 / ($AE$1:INDIRECT("$AE$"&amp;ROW($AE175)-1) &lt;&gt; ""),ROW($AE$1:INDIRECT("$AE$"&amp;ROW($AD175)-1))), 1)+
INDEX($AE:$AF, LOOKUP(2, 1 / ($AF$1:INDIRECT("$AF$"&amp;ROW($AF175)-1) &lt;&gt; ""),ROW($AF$1:INDIRECT("$AF$"&amp;ROW($AD175)-1))), 1)+
INDEX($AG:$AG, LOOKUP(2, 1 / ($AG$1:INDIRECT("$AG$"&amp;ROW($AG175)-1) &lt;&gt; ""),ROW($AG$1:INDIRECT("$AG$"&amp;ROW($AD175)-1))), 1)+
INDEX($AH:$AH, LOOKUP(2, 1 / ($AH$1:INDIRECT("$AH$"&amp;ROW($AH175)-1) &lt;&gt; ""),ROW($AH$1:INDIRECT("$AH$"&amp;ROW($AD175)-1))), 1)&gt;=510,0,
IF(INDEX($AG:$AG, LOOKUP(2, 1 / ($AG$1:INDIRECT("$AG$"&amp;ROW($AG175)-1) &lt;&gt; ""),ROW($AG$1:INDIRECT("$AG$"&amp;ROW($AG175)-1))), 1)&gt;=255,0,
VLOOKUP(INDIRECT("$G$"&amp;LOOKUP(2, 1 / ($AG$1:INDIRECT("$AG$"&amp;ROW($AG175)-1) &lt;&gt; ""),ROW($AG$1:INDIRECT("$AG$"&amp;ROW($AG175)-1)))), 'EV and Base'!$A$1:$N$671, 7, FALSE))))</f>
        <v/>
      </c>
      <c r="AH175" s="24" t="str" cm="1">
        <f t="array" aca="1" ref="AH175" ca="1">IF(NOT(ISNUMBER(INDEX($A:$A,LOOKUP(2,1/($A$1:INDIRECT("$A$"&amp;ROW($A175))&lt;&gt;""),ROW($A$1:INDIRECT("$A$"&amp;ROW($A175)))),1))),"",
INDEX($AH:$AH,LOOKUP(2,1/($AH$1:INDIRECT("$AH$"&amp;ROW($AH175)-1)&lt;&gt;""),ROW($AH$1:INDIRECT("$AH$"&amp;ROW($AH175)-1))),1)+
IF(INDEX($AC:$AC,LOOKUP(2,1/($AC$1:INDIRECT("$AC$"&amp;ROW($AC175)-1)&lt;&gt;""),ROW($AC$1:INDIRECT("$AC$"&amp;ROW($AC175)-1))),1)+
INDEX($AD:$AD,LOOKUP(2,1/($AD$1:INDIRECT("$AD$"&amp;ROW($AD175)-1)&lt;&gt;""),ROW($AD$1:INDIRECT("$AD$"&amp;ROW($AD175)-1))),1)+
INDEX($AE:$AE,LOOKUP(2,1/($AE$1:INDIRECT("$AE$"&amp;ROW($AE175)-1)&lt;&gt;""),ROW($AE$1:INDIRECT("$AE$"&amp;ROW($AD175)-1))),1)+
INDEX($AE:$AF,LOOKUP(2,1/($AF$1:INDIRECT("$AF$"&amp;ROW($AF175)-1)&lt;&gt;""),ROW($AF$1:INDIRECT("$AF$"&amp;ROW($AD175)-1))),1)+
INDEX($AG:$AG,LOOKUP(2,1/($AG$1:INDIRECT("$AG$"&amp;ROW($AG175)-1)&lt;&gt;""),ROW($AG$1:INDIRECT("$AG$"&amp;ROW($AD175)-1))),1)+
INDEX($AH:$AH,LOOKUP(2,1/($AH$1:INDIRECT("$AH$"&amp;ROW($AH175)-1)&lt;&gt;""),ROW($AH$1:INDIRECT("$AH$"&amp;ROW($AD175)-1))),1)&gt;=510,0,
IF(INDEX($AH:$AH,LOOKUP(2,1/($AH$1:INDIRECT("$AH$"&amp;ROW($AH175)-1)&lt;&gt;""),ROW($AH$1:INDIRECT("$AH$"&amp;ROW($AH175)-1))),1)&gt;=255,0,
VLOOKUP(INDIRECT("$G$"&amp;LOOKUP(2,1/($AH$1:INDIRECT("$AH$"&amp;ROW($AH175)-1)&lt;&gt;""),ROW($AH$1:INDIRECT("$AH$"&amp;ROW($AH175)-1)))),'EV and Base'!$A$1:$N$671,8,FALSE))))</f>
        <v/>
      </c>
      <c r="AI175" s="29" t="str" cm="1">
        <f t="array" aca="1" ref="AI175" ca="1">IF(NOT(ISNUMBER(INDEX($A:$A,LOOKUP(2,1/($A$1:INDIRECT("$A$"&amp;ROW($A175))&lt;&gt;""),ROW($A$1:INDIRECT("$A$"&amp;ROW($A175)))),1))),"",
ROUNDDOWN((((2*VLOOKUP($AA175,'EV and Base'!$A$1:$N$671,9,FALSE))+31+ROUNDDOWN($AC175/4,0))*$AB175)/100,0)+$AB175+10)</f>
        <v/>
      </c>
      <c r="AJ175" s="21" t="str" cm="1">
        <f t="array" aca="1" ref="AJ175" ca="1">IF(NOT(ISNUMBER(INDEX($A:$A, LOOKUP(2, 1 / ($A$1:INDIRECT("$A$"&amp;ROW($A175)) &lt;&gt; ""),ROW($A$1:INDIRECT("$A$"&amp;ROW($A175)))), 1))), "",
ROUNDDOWN((ROUNDDOWN((((2*VLOOKUP($AA175, 'EV and Base'!$A$1:$N$671, 10, FALSE))+31+ROUNDDOWN($AD175/4, 0))*$AB175)/100, 0)+5)*1.1, 0))</f>
        <v/>
      </c>
      <c r="AK175" s="21" t="str" cm="1">
        <f t="array" aca="1" ref="AK175" ca="1">IF(NOT(ISNUMBER(INDEX($A:$A, LOOKUP(2, 1 / ($A$1:INDIRECT("$A$"&amp;ROW($A175)) &lt;&gt; ""),ROW($A$1:INDIRECT("$A$"&amp;ROW($A175)))), 1))), "",
ROUNDDOWN((ROUNDDOWN((((2*VLOOKUP($AA175, 'EV and Base'!$A$1:$N$671, 11, FALSE))+30+ROUNDDOWN($AE175/4, 0))*$AB175)/100, 0)+5), 0)
&amp;"-"&amp;
ROUNDDOWN((ROUNDDOWN((((2*VLOOKUP($AA175, 'EV and Base'!$A$1:$N$671, 11, FALSE))+31+ROUNDDOWN($AE175/4, 0))*$AB175)/100, 0)+5), 0))</f>
        <v/>
      </c>
      <c r="AL175" s="21" t="str" cm="1">
        <f t="array" aca="1" ref="AL175" ca="1">IF(NOT(ISNUMBER(INDEX($A:$A, LOOKUP(2, 1 / ($A$1:INDIRECT("$A$"&amp;ROW($A175)) &lt;&gt; ""),ROW($A$1:INDIRECT("$A$"&amp;ROW($A175)))), 1))), "",
ROUNDDOWN((ROUNDDOWN((((2*VLOOKUP($AA175, 'EV and Base'!$A$1:$N$671, 12, FALSE))+0+ROUNDDOWN($AF175/4, 0))*$AB175)/100, 0)+5)*0.9, 0)
&amp;"-"&amp;
ROUNDDOWN((ROUNDDOWN((((2*VLOOKUP($AA175, 'EV and Base'!$A$1:$N$671, 12, FALSE))+31+ROUNDDOWN($AF175/4, 0))*$AB175)/100, 0)+5)*0.9, 0))</f>
        <v/>
      </c>
      <c r="AM175" s="21" t="str" cm="1">
        <f t="array" aca="1" ref="AM175" ca="1">IF(NOT(ISNUMBER(INDEX($A:$A, LOOKUP(2, 1 / ($A$1:INDIRECT("$A$"&amp;ROW($A175)) &lt;&gt; ""),ROW($A$1:INDIRECT("$A$"&amp;ROW($A175)))), 1))), "",
ROUNDDOWN((ROUNDDOWN((((2*VLOOKUP($AA175, 'EV and Base'!$A$1:$N$671, 13, FALSE))+30+ROUNDDOWN($AG175/4, 0))*$AB175)/100, 0)+5), 0)
&amp;"-"&amp;
ROUNDDOWN((ROUNDDOWN((((2*VLOOKUP($AA175, 'EV and Base'!$A$1:$N$671, 13, FALSE))+31+ROUNDDOWN($AG175/4, 0))*$AB175)/100, 0)+5), 0))</f>
        <v/>
      </c>
      <c r="AN175" s="25" t="str" cm="1">
        <f t="array" aca="1" ref="AN175" ca="1">IF(NOT(ISNUMBER(INDEX($A:$A, LOOKUP(2, 1 / ($A$1:INDIRECT("$A$"&amp;ROW($A175)) &lt;&gt; ""),ROW($A$1:INDIRECT("$A$"&amp;ROW($A175)))), 1))), "",
ROUNDDOWN((ROUNDDOWN((((2*VLOOKUP($AA175, 'EV and Base'!$A$1:$N$671, 14, FALSE))+31+ROUNDDOWN($AH175/4, 0))*$AB175)/100, 0)+5), 0))</f>
        <v/>
      </c>
      <c r="AO175" s="23" t="str" cm="1">
        <f t="array" aca="1" ref="AO175" ca="1">IF(NOT(ISNUMBER(INDEX($A:$A, LOOKUP(2, 1 / ($A$1:INDIRECT("$A$"&amp;ROW($A175)) &lt;&gt; ""),ROW($A$1:INDIRECT("$A$"&amp;ROW($A175)))), 1))), "",
ROUNDDOWN((((2*VLOOKUP($AA175, 'EV and Base'!$A$1:$N$671, 9, FALSE))+31+ROUNDDOWN($AC175/4, 0))*$AB175)/100, 0)+$AB175+10)</f>
        <v/>
      </c>
      <c r="AP175" s="2" t="str" cm="1">
        <f t="array" aca="1" ref="AP175" ca="1">IF(NOT(ISNUMBER(INDEX($A:$A, LOOKUP(2, 1 / ($A$1:INDIRECT("$A$"&amp;ROW($A175)) &lt;&gt; ""),ROW($A$1:INDIRECT("$A$"&amp;ROW($A175)))), 1))), "",
ROUNDDOWN((ROUNDDOWN((((2*VLOOKUP($AA175, 'EV and Base'!$A$1:$N$671, 10, FALSE))+31+ROUNDDOWN($AD175/4, 0))*$AB175)/100, 0)+5)*1.1, 0))</f>
        <v/>
      </c>
      <c r="AQ175" s="2" t="str" cm="1">
        <f t="array" aca="1" ref="AQ175" ca="1">IF(NOT(ISNUMBER(INDEX($A:$A, LOOKUP(2, 1 / ($A$1:INDIRECT("$A$"&amp;ROW($A175)) &lt;&gt; ""),ROW($A$1:INDIRECT("$A$"&amp;ROW($A175)))), 1))), "",
ROUNDDOWN((ROUNDDOWN((((2*VLOOKUP($AA175, 'EV and Base'!$A$1:$N$671, 11, FALSE))+$AV$2+ROUNDDOWN($AE175/4, 0))*$AB175)/100, 0)+5), 0))</f>
        <v/>
      </c>
      <c r="AR175" s="22" t="str" cm="1">
        <f t="array" aca="1" ref="AR175" ca="1">IF(NOT(ISNUMBER(INDEX($A:$A, LOOKUP(2, 1 / ($A$1:INDIRECT("$A$"&amp;ROW($A175)) &lt;&gt; ""),ROW($A$1:INDIRECT("$A$"&amp;ROW($A175)))), 1))), "",
ROUNDDOWN((ROUNDDOWN((((2*VLOOKUP($AA175, 'EV and Base'!$A$1:$N$671, 12, FALSE))+$AW$2+ROUNDDOWN($AF175/4, 0))*$AB175)/100, 0)+5)*0.9, 0))</f>
        <v/>
      </c>
      <c r="AS175" s="2" t="str" cm="1">
        <f t="array" aca="1" ref="AS175" ca="1">IF(NOT(ISNUMBER(INDEX($A:$A, LOOKUP(2, 1 / ($A$1:INDIRECT("$A$"&amp;ROW($A175)) &lt;&gt; ""),ROW($A$1:INDIRECT("$A$"&amp;ROW($A175)))), 1))), "",
ROUNDDOWN((ROUNDDOWN((((2*VLOOKUP($AA175, 'EV and Base'!$A$1:$N$671, 13, FALSE))+$AX$2+ROUNDDOWN($AG175/4, 0))*$AB175)/100, 0)+5), 0))</f>
        <v/>
      </c>
      <c r="AT175" s="24" t="str" cm="1">
        <f t="array" aca="1" ref="AT175" ca="1">IF(NOT(ISNUMBER(INDEX($A:$A, LOOKUP(2, 1 / ($A$1:INDIRECT("$A$"&amp;ROW($A175)) &lt;&gt; ""),ROW($A$1:INDIRECT("$A$"&amp;ROW($A175)))), 1))), "",
ROUNDDOWN((ROUNDDOWN((((2*VLOOKUP($AA175, 'EV and Base'!$A$1:$N$671, 14, FALSE))+31+ROUNDDOWN($AH175/4, 0))*$AB175)/100, 0)+5), 0))</f>
        <v/>
      </c>
      <c r="AU175" s="27"/>
      <c r="AV175" s="4"/>
      <c r="AW175" s="4"/>
      <c r="AX175" s="4"/>
      <c r="AY175" t="str" cm="1">
        <f t="array" aca="1" ref="AY175" ca="1">IF(NOT(ISNUMBER(INDEX($A:$A,LOOKUP(2,1/($A$1:INDIRECT("$A$"&amp;ROW($A175))&lt;&gt;""),ROW($A$1:INDIRECT("$A$"&amp;ROW($A175)))),1))),"",
INDEX($AY:$AY,LOOKUP(2,1/($AY$1:INDIRECT("$AY$"&amp;ROW($AY175)-1)&lt;&gt;""),ROW($AY$1:INDIRECT("$AY$"&amp;ROW($AY175)-1))),1)+$BL175)</f>
        <v/>
      </c>
      <c r="AZ175" s="3" t="str" cm="1">
        <f t="array" aca="1" ref="AZ175" ca="1">IF(NOT(ISNUMBER(INDEX($A:$A, LOOKUP(2, 1 / ($A$1:INDIRECT("$A$"&amp;ROW($A175)) &lt;&gt; ""),ROW($A$1:INDIRECT("$A$"&amp;ROW($A175)))), 1))), "",
VLOOKUP(INDIRECT("$G$"&amp;LOOKUP(2, 1 / ($AY$1:INDIRECT("$AY$"&amp;ROW($AY175)-1) &lt;&gt; ""),ROW($AY$1:INDIRECT("$AY$"&amp;ROW($AY175)-1)))),'EV and Base'!A170:N840,2,FALSE))</f>
        <v/>
      </c>
      <c r="BA175" s="3" t="str" cm="1">
        <f t="array" aca="1" ref="BA175" ca="1">IF(NOT(ISNUMBER(INDEX($A:$A, LOOKUP(2, 1 / ($A$1:INDIRECT("$A$"&amp;ROW($A175)) &lt;&gt; ""),ROW($A$1:INDIRECT("$A$"&amp;ROW($A175)))), 1))), "",
INDIRECT("$I$"&amp;LOOKUP(2, 1 / ($AY$1:INDIRECT("$AY$"&amp;ROW($AY175)-1) &lt;&gt; ""),ROW($AY$1:INDIRECT("$AY$"&amp;ROW($AY175)-1)))))</f>
        <v/>
      </c>
      <c r="BB175" s="1" t="str" cm="1">
        <f t="array" aca="1" ref="BB175" ca="1">IF(NOT(ISNUMBER(INDEX($A:$A, LOOKUP(2, 1 / ($A$1:INDIRECT("$A$"&amp;ROW($A175)) &lt;&gt; ""),ROW($A$1:INDIRECT("$A$"&amp;ROW($A175)))), 1))), "",
INDIRECT("$AB$"&amp;LOOKUP(2, 1 / ($AY$1:INDIRECT("$AY$"&amp;ROW($AY175)-1) &lt;&gt; ""),ROW($AY$1:INDIRECT("$AY$"&amp;ROW($AY175)-1)))))</f>
        <v/>
      </c>
      <c r="BC175" s="3" t="str" cm="1">
        <f t="array" aca="1" ref="BC175" ca="1">IF(NOT(ISNUMBER(INDEX($A:$A,LOOKUP(2,1/($A$1:INDIRECT("$A$"&amp;ROW($A175))&lt;&gt;""),ROW($A$1:INDIRECT("$A$"&amp;ROW($A175)))),1))),"",
$BA175+$BA175+10)</f>
        <v/>
      </c>
      <c r="BD175" s="3" t="str" cm="1">
        <f t="array" aca="1" ref="BD175" ca="1">IF(NOT(ISNUMBER(INDEX($A:$A,LOOKUP(2,1/($A$1:INDIRECT("$A$"&amp;ROW($A175))&lt;&gt;""),ROW($A$1:INDIRECT("$A$"&amp;ROW($A175)))),1))),"",
$BA175+$BB175+10)</f>
        <v/>
      </c>
      <c r="BE175" s="3" t="str" cm="1">
        <f t="array" aca="1" ref="BE175" ca="1">IF(NOT(ISNUMBER(INDEX($A:$A,LOOKUP(2,1/($A$1:INDIRECT("$A$"&amp;ROW($A175))&lt;&gt;""),ROW($A$1:INDIRECT("$A$"&amp;ROW($A175)))),1))),"",
$BC175*$BC175)</f>
        <v/>
      </c>
      <c r="BF175" s="3" t="str" cm="1">
        <f t="array" aca="1" ref="BF175" ca="1">IF(NOT(ISNUMBER(INDEX($A:$A,LOOKUP(2,1/($A$1:INDIRECT("$A$"&amp;ROW($A175))&lt;&gt;""),ROW($A$1:INDIRECT("$A$"&amp;ROW($A175)))),1))),"",
$BD175*$BD175)</f>
        <v/>
      </c>
      <c r="BG175" s="3" t="str" cm="1">
        <f t="array" aca="1" ref="BG175" ca="1">IF(NOT(ISNUMBER(INDEX($A:$A,LOOKUP(2,1/($A$1:INDIRECT("$A$"&amp;ROW($A175))&lt;&gt;""),ROW($A$1:INDIRECT("$A$"&amp;ROW($A175)))),1))),"",
_xlfn.FLOOR.MATH(1.5*_xlfn.FLOOR.MATH($AZ175*BA175/5)))</f>
        <v/>
      </c>
      <c r="BH175" s="3" t="str" cm="1">
        <f t="array" aca="1" ref="BH175" ca="1">IF(NOT(ISNUMBER(INDEX($A:$A, LOOKUP(2, 1 / ($A$1:INDIRECT("$A$"&amp;ROW($A175)) &lt;&gt; ""),ROW($A$1:INDIRECT("$A$"&amp;ROW($A175)))), 1))), "",
_xlfn.FLOOR.MATH($BG175/IF(OR(INDIRECT("$C$"&amp;LOOKUP(2, 1 / ($AY$1:INDIRECT("$AY$"&amp;ROW($AY175)-1) &lt;&gt; ""),ROW($AY$1:INDIRECT("$AY$"&amp;ROW($AY175)-1))))="Multi",
INDIRECT("$C$"&amp;LOOKUP(2, 1 / ($AY$1:INDIRECT("$AY$"&amp;ROW($AY175)-1) &lt;&gt; ""),ROW($AY$1:INDIRECT("$AY$"&amp;ROW($AY175)-1))))="Double"),2,1)))</f>
        <v/>
      </c>
      <c r="BI175" s="3" t="str" cm="1">
        <f t="array" aca="1" ref="BI175" ca="1">IF(NOT(ISNUMBER(INDEX($A:$A,LOOKUP(2,1/($A$1:INDIRECT("$A$"&amp;ROW($A175))&lt;&gt;""),ROW($A$1:INDIRECT("$A$"&amp;ROW($A175)))),1))),"",
VLOOKUP($BC175,GameFreakSQRT!$A$1:$B$200,2,FALSE))</f>
        <v/>
      </c>
      <c r="BJ175" s="3" t="str" cm="1">
        <f t="array" aca="1" ref="BJ175" ca="1">IF(NOT(ISNUMBER(INDEX($A:$A,LOOKUP(2,1/($A$1:INDIRECT("$A$"&amp;ROW($A175))&lt;&gt;""),ROW($A$1:INDIRECT("$A$"&amp;ROW($A175)))),1))),"",
VLOOKUP($BD175,GameFreakSQRT!$A$1:$B$200,2,FALSE))</f>
        <v/>
      </c>
      <c r="BK175" s="3" t="str" cm="1">
        <f t="array" aca="1" ref="BK175" ca="1">IF(NOT(ISNUMBER(INDEX($A:$A,LOOKUP(2,1/($A$1:INDIRECT("$A$"&amp;ROW($A175))&lt;&gt;""),ROW($A$1:INDIRECT("$A$"&amp;ROW($A175)))),1))),"",
_xlfn.FLOOR.MATH((($BI175*$BE175)*$BH175)/($BJ175*$BF175))+1)</f>
        <v/>
      </c>
      <c r="BL175" s="3" t="str" cm="1">
        <f t="array" aca="1" ref="BL175" ca="1">IF(NOT(ISNUMBER(INDEX($A:$A,LOOKUP(2,1/($A$1:INDIRECT("$A$"&amp;ROW($A175))&lt;&gt;""),ROW($A$1:INDIRECT("$A$"&amp;ROW($A175)))),1))),"",
_xlfn.FLOOR.MATH($BK175*IF(NOT(INDIRECT("$Z$"&amp;LOOKUP(2, 1 / ($AY$1:INDIRECT("$AY$"&amp;ROW($AY175)-1) &lt;&gt; ""),ROW($AY$1:INDIRECT("$AY$"&amp;ROW($AY175)-1))))=""),1.5,1)))</f>
        <v/>
      </c>
      <c r="BM175" s="3" t="str" cm="1">
        <f t="array" aca="1" ref="BM175" ca="1">IF(NOT(ISNUMBER(INDEX($A:$A, LOOKUP(2, 1 / ($A$1:INDIRECT("$A$"&amp;ROW($A175)) &lt;&gt; ""),ROW($A$1:INDIRECT("$A$"&amp;ROW($A175)))), 1))), "",
INDIRECT("$Y$"&amp;LOOKUP(2, 1 / ($AY$1:INDIRECT("$AY$"&amp;ROW($AY175)-1) &lt;&gt; ""),ROW($AY$1:INDIRECT("$AY$"&amp;ROW($AY175)-1)))))</f>
        <v/>
      </c>
      <c r="BN175" s="3" t="str">
        <f t="shared" ca="1" si="16"/>
        <v/>
      </c>
      <c r="CT175" s="3" t="str" cm="1">
        <f t="array" aca="1" ref="CT175" ca="1">IF(NOT(ISNUMBER(INDEX($A:$A, LOOKUP(2, 1 / ($A$1:INDIRECT("$A$"&amp;ROW($A175)) &lt;&gt; ""),ROW($A$1:INDIRECT("$A$"&amp;ROW($A175)))), 1))), "",
$AY175-INDEX($AY:$AY, LOOKUP(2, 1 / ($AY$1:INDIRECT("$AV$"&amp;ROW($AY175)-1) &lt;&gt; ""),ROW($AY$1:INDIRECT("$AV$"&amp;ROW($AY175)-1))), 1))</f>
        <v/>
      </c>
      <c r="CU175" s="3" t="str" cm="1">
        <f t="array" aca="1" ref="CU175" ca="1">IF(NOT(ISNUMBER(INDEX($A:$A, LOOKUP(2, 1 / ($A$1:INDIRECT("$A$"&amp;ROW($A175)) &lt;&gt; ""),ROW($A$1:INDIRECT("$A$"&amp;ROW($A175)))), 1))), "",
INDEX($Y:$Y, LOOKUP(2, 1 / ($Y$1:INDIRECT("$Y$"&amp;ROW($Y175)-1) &lt;&gt; ""),ROW($Y$1:INDIRECT("$Y$"&amp;ROW($Y175)-1))), 1))</f>
        <v/>
      </c>
      <c r="CV175" s="1" t="str">
        <f ca="1">IFERROR(VLOOKUP($AY175, 'Medium-Slow'!$A$1:$B$101, 2, TRUE),"")</f>
        <v/>
      </c>
    </row>
    <row r="176" spans="1:100" x14ac:dyDescent="0.45">
      <c r="A176" s="56" t="s">
        <v>75</v>
      </c>
      <c r="B176" s="56" t="s">
        <v>369</v>
      </c>
      <c r="C176" s="56" t="s">
        <v>46</v>
      </c>
      <c r="D176" s="56" t="s">
        <v>356</v>
      </c>
      <c r="E176" s="56" t="s">
        <v>48</v>
      </c>
      <c r="F176" s="56">
        <v>1</v>
      </c>
      <c r="G176" s="2" t="s">
        <v>119</v>
      </c>
      <c r="H176" s="2" t="s">
        <v>77</v>
      </c>
      <c r="I176" s="2">
        <v>23</v>
      </c>
      <c r="J176" s="2" t="s">
        <v>137</v>
      </c>
      <c r="K176" s="2" t="s">
        <v>121</v>
      </c>
      <c r="L176" s="2" t="s">
        <v>53</v>
      </c>
      <c r="M176" s="2" t="s">
        <v>194</v>
      </c>
      <c r="N176" s="2" t="s">
        <v>229</v>
      </c>
      <c r="O176" s="2" t="s">
        <v>189</v>
      </c>
      <c r="P176" s="2" t="s">
        <v>370</v>
      </c>
      <c r="Q176" s="2">
        <v>0</v>
      </c>
      <c r="R176" s="2">
        <f>_xlfn.FLOOR.MATH((((2*VLOOKUP(G176, 'EV and Base'!$A$1:$N$671, 9, FALSE))+$Q176)*$I176)/100)+$I176+10</f>
        <v>67</v>
      </c>
      <c r="S176" s="2">
        <f>_xlfn.FLOOR.MATH((_xlfn.FLOOR.MATH((((2*VLOOKUP($G176, 'EV and Base'!$A$1:$N$671, 10, FALSE))+$Q176)*$I176)/100)+5)*
IF(OR($J176="Lonely", $J176="Brave", $J176="Adamant", $J176="Naughty"), 1.1,
IF(OR($J176="Bold", $J176="Timid", $J176="Modest", $J176="Calm"), 0.9, 1)))</f>
        <v>17</v>
      </c>
      <c r="T176" s="2">
        <f>_xlfn.FLOOR.MATH((_xlfn.FLOOR.MATH((((2*VLOOKUP($G176, 'EV and Base'!$A$1:$N$671, 11, FALSE))+$Q176)*$I176)/100)+5)*
IF(OR($J176="Bold", $J176="Relaxed", $J176="Impish", $J176="Lax"), 1.1,
IF(OR($J176="Lonely", $J176="Hasty", $J176="Mild", $J176="Gentle"), 0.9, 1)))</f>
        <v>22</v>
      </c>
      <c r="U176" s="2">
        <f>_xlfn.FLOOR.MATH((_xlfn.FLOOR.MATH((((2*VLOOKUP($G176, 'EV and Base'!$A$1:$N$671, 12, FALSE))+$Q176)*$I176)/100)+5)*
IF(OR($J176="Modest", $J176="Mild", $J176="Quiet", $J176="Rash"), 1.1,
IF(OR($J176="Adamant", $J176="Impish", $J176="Jolly", $J176="Careful"), 0.9, 1)))</f>
        <v>35</v>
      </c>
      <c r="V176" s="2">
        <f>_xlfn.FLOOR.MATH((_xlfn.FLOOR.MATH((((2*VLOOKUP($G176, 'EV and Base'!$A$1:$N$671, 13, FALSE))+$Q176)*$I176)/100)+5)*
IF(OR($J176="Calm", $J176="Gentle", $J176="Sassy", $J176="Careful"), 1.1,
IF(OR($J176="Naughty", $J176="Lax", $J176="Naive", $J176="Rash"), 0.9, 1)))</f>
        <v>30</v>
      </c>
      <c r="W176" s="2">
        <f>_xlfn.FLOOR.MATH((_xlfn.FLOOR.MATH((((2*VLOOKUP($G176, 'EV and Base'!$A$1:$N$671, 14, FALSE))+$Q176)*$I176)/100)+5)*
IF(OR($J176="Timid", $J176="Hasty", $J176="Jolly", $J176="Naive"), 1.1,
IF(OR($J176="Brave", $J176="Relaxed", $J176="Quiet", $J176="Sassy"), 0.9, 1)))</f>
        <v>16</v>
      </c>
      <c r="X176" s="56">
        <v>552</v>
      </c>
      <c r="AA176" s="23" t="str" cm="1">
        <f t="array" aca="1" ref="AA176" ca="1">IF(NOT(ISNUMBER(INDEX($A:$A,LOOKUP(2,1/($A$1:INDIRECT("$A$"&amp;ROW($A176))&lt;&gt;""),ROW($A$1:INDIRECT("$A$"&amp;ROW($A176)))),1))),"",
IF(NOT(ISNUMBER($A176)),$AA175,
IF($AB176&lt;16,"Lillipup",
IF($AB176&lt;32,"Herdier",
"Stoutland"))))</f>
        <v/>
      </c>
      <c r="AB176" s="25" t="str" cm="1">
        <f t="array" aca="1" ref="AB176" ca="1">IF(NOT(ISNUMBER(INDEX($A:$A, LOOKUP(2, 1 / ($A$1:INDIRECT("$A$"&amp;ROW($A176)) &lt;&gt; ""),ROW($A$1:INDIRECT("$A$"&amp;ROW($A176)))), 1))), "",
VLOOKUP($AY176,'Medium-Slow'!$A$1:$B$101,2,TRUE))</f>
        <v/>
      </c>
      <c r="AC176" s="23" t="str" cm="1">
        <f t="array" aca="1" ref="AC176" ca="1">IF(NOT(ISNUMBER(INDEX($A:$A, LOOKUP(2, 1 / ($A$1:INDIRECT("$A$"&amp;ROW($A176)) &lt;&gt; ""),ROW($A$1:INDIRECT("$A$"&amp;ROW($A176)))), 1))), "",
INDEX($AC:$AC, LOOKUP(2, 1 / ($AC$1:INDIRECT("$AC$"&amp;ROW($AC176)-1) &lt;&gt; ""),ROW($AC$1:INDIRECT("$AC$"&amp;ROW($AC176)-1))), 1)+
IF(INDEX($AC:$AC, LOOKUP(2, 1 / ($AC$1:INDIRECT("$AC$"&amp;ROW($AC176)-1) &lt;&gt; ""),ROW($AC$1:INDIRECT("$AC$"&amp;ROW($AC176)-1))), 1)+
INDEX($AD:$AD, LOOKUP(2, 1 / ($AD$1:INDIRECT("$AD$"&amp;ROW($AD176)-1) &lt;&gt; ""),ROW($AD$1:INDIRECT("$AD$"&amp;ROW($AD176)-1))), 1)+
INDEX($AE:$AE, LOOKUP(2, 1 / ($AE$1:INDIRECT("$AE$"&amp;ROW($AE176)-1) &lt;&gt; ""),ROW($AE$1:INDIRECT("$AE$"&amp;ROW($AD176)-1))), 1)+
INDEX($AE:$AF, LOOKUP(2, 1 / ($AF$1:INDIRECT("$AF$"&amp;ROW($AF176)-1) &lt;&gt; ""),ROW($AF$1:INDIRECT("$AF$"&amp;ROW($AD176)-1))), 1)+
INDEX($AG:$AG, LOOKUP(2, 1 / ($AG$1:INDIRECT("$AG$"&amp;ROW($AG176)-1) &lt;&gt; ""),ROW($AG$1:INDIRECT("$AG$"&amp;ROW($AD176)-1))), 1)+
INDEX($AH:$AH, LOOKUP(2, 1 / ($AH$1:INDIRECT("$AH$"&amp;ROW($AH176)-1) &lt;&gt; ""),ROW($AH$1:INDIRECT("$AH$"&amp;ROW($AD176)-1))), 1)&gt;=510,0,
IF(INDEX($AC:$AC, LOOKUP(2, 1 / ($AC$1:INDIRECT("$AC$"&amp;ROW($AC176)-1) &lt;&gt; ""),ROW($AC$1:INDIRECT("$AC$"&amp;ROW($AC176)-1))), 1)&gt;=255,0,
VLOOKUP(INDIRECT("$G$"&amp;LOOKUP(2, 1 / ($AC$1:INDIRECT("$AC$"&amp;ROW($AC176)-1) &lt;&gt; ""),ROW($AC$1:INDIRECT("$AC$"&amp;ROW($AC176)-1)))), 'EV and Base'!$A$1:$N$671, 3, FALSE))))</f>
        <v/>
      </c>
      <c r="AD176" s="2" t="str" cm="1">
        <f t="array" aca="1" ref="AD176" ca="1">IF(NOT(ISNUMBER(INDEX($A:$A, LOOKUP(2, 1 / ($A$1:INDIRECT("$A$"&amp;ROW($A176)) &lt;&gt; ""),ROW($A$1:INDIRECT("$A$"&amp;ROW($A176)))), 1))), "",
INDEX($AD:$AD, LOOKUP(2, 1 / ($AD$1:INDIRECT("$AD$"&amp;ROW($AD176)-1) &lt;&gt; ""),ROW($AD$1:INDIRECT("$AD$"&amp;ROW($AD176)-1))), 1)+
IF(INDEX($AC:$AC, LOOKUP(2, 1 / ($AC$1:INDIRECT("$AC$"&amp;ROW($AC176)-1) &lt;&gt; ""),ROW($AC$1:INDIRECT("$AC$"&amp;ROW($AC176)-1))), 1)+
INDEX($AD:$AD, LOOKUP(2, 1 / ($AD$1:INDIRECT("$AD$"&amp;ROW($AD176)-1) &lt;&gt; ""),ROW($AD$1:INDIRECT("$AD$"&amp;ROW($AD176)-1))), 1)+
INDEX($AE:$AE, LOOKUP(2, 1 / ($AE$1:INDIRECT("$AE$"&amp;ROW($AE176)-1) &lt;&gt; ""),ROW($AE$1:INDIRECT("$AE$"&amp;ROW($AD176)-1))), 1)+
INDEX($AE:$AF, LOOKUP(2, 1 / ($AF$1:INDIRECT("$AF$"&amp;ROW($AF176)-1) &lt;&gt; ""),ROW($AF$1:INDIRECT("$AF$"&amp;ROW($AD176)-1))), 1)+
INDEX($AG:$AG, LOOKUP(2, 1 / ($AG$1:INDIRECT("$AG$"&amp;ROW($AG176)-1) &lt;&gt; ""),ROW($AG$1:INDIRECT("$AG$"&amp;ROW($AD176)-1))), 1)+
INDEX($AH:$AH, LOOKUP(2, 1 / ($AH$1:INDIRECT("$AH$"&amp;ROW($AH176)-1) &lt;&gt; ""),ROW($AH$1:INDIRECT("$AH$"&amp;ROW($AD176)-1))), 1)&gt;=510,0,
IF(INDEX($AD:$AD, LOOKUP(2, 1 / ($AD$1:INDIRECT("$AD$"&amp;ROW($AD176)-1) &lt;&gt; ""),ROW($AD$1:INDIRECT("$AD$"&amp;ROW($AD176)-1))), 1)&gt;=255,0,
VLOOKUP(INDIRECT("$G$"&amp;LOOKUP(2, 1 / ($AD$1:INDIRECT("$AD$"&amp;ROW($AD176)-1) &lt;&gt; ""),ROW($AD$1:INDIRECT("$AD$"&amp;ROW($AD176)-1)))), 'EV and Base'!$A$1:$N$671, 4, FALSE))))</f>
        <v/>
      </c>
      <c r="AE176" s="2" t="str" cm="1">
        <f t="array" aca="1" ref="AE176" ca="1">IF(NOT(ISNUMBER(INDEX($A:$A,LOOKUP(2,1/($A$1:INDIRECT("$A$"&amp;ROW($A176))&lt;&gt;""),ROW($A$1:INDIRECT("$A$"&amp;ROW($A176)))),1))),"",
INDEX($AE:$AE,LOOKUP(2,1/($AE$1:INDIRECT("$AE$"&amp;ROW($AE176)-1)&lt;&gt;""),ROW($AE$1:INDIRECT("$AE$"&amp;ROW($AE176)-1))),1)+
IF(INDEX($AC:$AC,LOOKUP(2,1/($AC$1:INDIRECT("$AC$"&amp;ROW($AC176)-1)&lt;&gt;""),ROW($AC$1:INDIRECT("$AC$"&amp;ROW($AC176)-1))),1)+
INDEX($AD:$AD,LOOKUP(2,1/($AD$1:INDIRECT("$AD$"&amp;ROW($AD176)-1)&lt;&gt;""),ROW($AD$1:INDIRECT("$AD$"&amp;ROW($AD176)-1))),1)+
INDEX($AE:$AE,LOOKUP(2,1/($AE$1:INDIRECT("$AE$"&amp;ROW($AE176)-1)&lt;&gt;""),ROW($AE$1:INDIRECT("$AE$"&amp;ROW($AD176)-1))),1)+
INDEX($AE:$AF,LOOKUP(2,1/($AF$1:INDIRECT("$AF$"&amp;ROW($AF176)-1)&lt;&gt;""),ROW($AF$1:INDIRECT("$AF$"&amp;ROW($AD176)-1))),1)+
INDEX($AG:$AG,LOOKUP(2,1/($AG$1:INDIRECT("$AG$"&amp;ROW($AG176)-1)&lt;&gt;""),ROW($AG$1:INDIRECT("$AG$"&amp;ROW($AD176)-1))),1)+
INDEX($AH:$AH,LOOKUP(2,1/($AH$1:INDIRECT("$AH$"&amp;ROW($AH176)-1)&lt;&gt;""),ROW($AH$1:INDIRECT("$AH$"&amp;ROW($AD176)-1))),1)&gt;=510,0,
IF(INDEX($AE:$AE,LOOKUP(2,1/($AE$1:INDIRECT("$AE$"&amp;ROW($AE176)-1)&lt;&gt;""),ROW($AE$1:INDIRECT("$AE$"&amp;ROW($AE176)-1))),1)&gt;=255,0,
VLOOKUP(INDIRECT("$G$"&amp;LOOKUP(2,1/($AE$1:INDIRECT("$AE$"&amp;ROW($AE176)-1)&lt;&gt;""),ROW($AE$1:INDIRECT("$AE$"&amp;ROW($AE176)-1)))),'EV and Base'!$A$1:$N$671,5,FALSE))))</f>
        <v/>
      </c>
      <c r="AF176" s="2" t="str" cm="1">
        <f t="array" aca="1" ref="AF176" ca="1">IF(NOT(ISNUMBER(INDEX($A:$A, LOOKUP(2, 1 / ($A$1:INDIRECT("$A$"&amp;ROW($A176)) &lt;&gt; ""),ROW($A$1:INDIRECT("$A$"&amp;ROW($A176)))), 1))), "",
INDEX($AF:$AF, LOOKUP(2, 1 / ($AF$1:INDIRECT("$AF$"&amp;ROW($AF176)-1) &lt;&gt; ""),ROW($AF$1:INDIRECT("$AF$"&amp;ROW($AF176)-1))), 1)+
IF(INDEX($AC:$AC, LOOKUP(2, 1 / ($AC$1:INDIRECT("$AC$"&amp;ROW($AC176)-1) &lt;&gt; ""),ROW($AC$1:INDIRECT("$AC$"&amp;ROW($AC176)-1))), 1)+
INDEX($AD:$AD, LOOKUP(2, 1 / ($AD$1:INDIRECT("$AD$"&amp;ROW($AD176)-1) &lt;&gt; ""),ROW($AD$1:INDIRECT("$AD$"&amp;ROW($AD176)-1))), 1)+
INDEX($AE:$AE, LOOKUP(2, 1 / ($AE$1:INDIRECT("$AE$"&amp;ROW($AE176)-1) &lt;&gt; ""),ROW($AE$1:INDIRECT("$AE$"&amp;ROW($AD176)-1))), 1)+
INDEX($AE:$AF, LOOKUP(2, 1 / ($AF$1:INDIRECT("$AF$"&amp;ROW($AF176)-1) &lt;&gt; ""),ROW($AF$1:INDIRECT("$AF$"&amp;ROW($AD176)-1))), 1)+
INDEX($AG:$AG, LOOKUP(2, 1 / ($AG$1:INDIRECT("$AG$"&amp;ROW($AG176)-1) &lt;&gt; ""),ROW($AG$1:INDIRECT("$AG$"&amp;ROW($AD176)-1))), 1)+
INDEX($AH:$AH, LOOKUP(2, 1 / ($AH$1:INDIRECT("$AH$"&amp;ROW($AH176)-1) &lt;&gt; ""),ROW($AH$1:INDIRECT("$AH$"&amp;ROW($AD176)-1))), 1)&gt;=510,0,
IF(INDEX($AF:$AF, LOOKUP(2, 1 / ($AF$1:INDIRECT("$AF$"&amp;ROW($AF176)-1) &lt;&gt; ""),ROW($AF$1:INDIRECT("$AF$"&amp;ROW($AF176)-1))), 1)&gt;=255,0,
VLOOKUP(INDIRECT("$G$"&amp;LOOKUP(2, 1 / ($AF$1:INDIRECT("$AF$"&amp;ROW($AF176)-1) &lt;&gt; ""),ROW($AF$1:INDIRECT("$AF$"&amp;ROW($AF176)-1)))), 'EV and Base'!$A$1:$N$671, 6, FALSE))))</f>
        <v/>
      </c>
      <c r="AG176" s="2" t="str" cm="1">
        <f t="array" aca="1" ref="AG176" ca="1">IF(NOT(ISNUMBER(INDEX($A:$A, LOOKUP(2, 1 / ($A$1:INDIRECT("$A$"&amp;ROW($A176)) &lt;&gt; ""),ROW($A$1:INDIRECT("$A$"&amp;ROW($A176)))), 1))), "",
INDEX($AG:$AG, LOOKUP(2, 1 / ($AG$1:INDIRECT("$AG$"&amp;ROW($AG176)-1) &lt;&gt; ""),ROW($AG$1:INDIRECT("$AG$"&amp;ROW($AG176)-1))), 1)+
IF(INDEX($AC:$AC, LOOKUP(2, 1 / ($AC$1:INDIRECT("$AC$"&amp;ROW($AC176)-1) &lt;&gt; ""),ROW($AC$1:INDIRECT("$AC$"&amp;ROW($AC176)-1))), 1)+
INDEX($AD:$AD, LOOKUP(2, 1 / ($AD$1:INDIRECT("$AD$"&amp;ROW($AD176)-1) &lt;&gt; ""),ROW($AD$1:INDIRECT("$AD$"&amp;ROW($AD176)-1))), 1)+
INDEX($AE:$AE, LOOKUP(2, 1 / ($AE$1:INDIRECT("$AE$"&amp;ROW($AE176)-1) &lt;&gt; ""),ROW($AE$1:INDIRECT("$AE$"&amp;ROW($AD176)-1))), 1)+
INDEX($AE:$AF, LOOKUP(2, 1 / ($AF$1:INDIRECT("$AF$"&amp;ROW($AF176)-1) &lt;&gt; ""),ROW($AF$1:INDIRECT("$AF$"&amp;ROW($AD176)-1))), 1)+
INDEX($AG:$AG, LOOKUP(2, 1 / ($AG$1:INDIRECT("$AG$"&amp;ROW($AG176)-1) &lt;&gt; ""),ROW($AG$1:INDIRECT("$AG$"&amp;ROW($AD176)-1))), 1)+
INDEX($AH:$AH, LOOKUP(2, 1 / ($AH$1:INDIRECT("$AH$"&amp;ROW($AH176)-1) &lt;&gt; ""),ROW($AH$1:INDIRECT("$AH$"&amp;ROW($AD176)-1))), 1)&gt;=510,0,
IF(INDEX($AG:$AG, LOOKUP(2, 1 / ($AG$1:INDIRECT("$AG$"&amp;ROW($AG176)-1) &lt;&gt; ""),ROW($AG$1:INDIRECT("$AG$"&amp;ROW($AG176)-1))), 1)&gt;=255,0,
VLOOKUP(INDIRECT("$G$"&amp;LOOKUP(2, 1 / ($AG$1:INDIRECT("$AG$"&amp;ROW($AG176)-1) &lt;&gt; ""),ROW($AG$1:INDIRECT("$AG$"&amp;ROW($AG176)-1)))), 'EV and Base'!$A$1:$N$671, 7, FALSE))))</f>
        <v/>
      </c>
      <c r="AH176" s="24" t="str" cm="1">
        <f t="array" aca="1" ref="AH176" ca="1">IF(NOT(ISNUMBER(INDEX($A:$A,LOOKUP(2,1/($A$1:INDIRECT("$A$"&amp;ROW($A176))&lt;&gt;""),ROW($A$1:INDIRECT("$A$"&amp;ROW($A176)))),1))),"",
INDEX($AH:$AH,LOOKUP(2,1/($AH$1:INDIRECT("$AH$"&amp;ROW($AH176)-1)&lt;&gt;""),ROW($AH$1:INDIRECT("$AH$"&amp;ROW($AH176)-1))),1)+
IF(INDEX($AC:$AC,LOOKUP(2,1/($AC$1:INDIRECT("$AC$"&amp;ROW($AC176)-1)&lt;&gt;""),ROW($AC$1:INDIRECT("$AC$"&amp;ROW($AC176)-1))),1)+
INDEX($AD:$AD,LOOKUP(2,1/($AD$1:INDIRECT("$AD$"&amp;ROW($AD176)-1)&lt;&gt;""),ROW($AD$1:INDIRECT("$AD$"&amp;ROW($AD176)-1))),1)+
INDEX($AE:$AE,LOOKUP(2,1/($AE$1:INDIRECT("$AE$"&amp;ROW($AE176)-1)&lt;&gt;""),ROW($AE$1:INDIRECT("$AE$"&amp;ROW($AD176)-1))),1)+
INDEX($AE:$AF,LOOKUP(2,1/($AF$1:INDIRECT("$AF$"&amp;ROW($AF176)-1)&lt;&gt;""),ROW($AF$1:INDIRECT("$AF$"&amp;ROW($AD176)-1))),1)+
INDEX($AG:$AG,LOOKUP(2,1/($AG$1:INDIRECT("$AG$"&amp;ROW($AG176)-1)&lt;&gt;""),ROW($AG$1:INDIRECT("$AG$"&amp;ROW($AD176)-1))),1)+
INDEX($AH:$AH,LOOKUP(2,1/($AH$1:INDIRECT("$AH$"&amp;ROW($AH176)-1)&lt;&gt;""),ROW($AH$1:INDIRECT("$AH$"&amp;ROW($AD176)-1))),1)&gt;=510,0,
IF(INDEX($AH:$AH,LOOKUP(2,1/($AH$1:INDIRECT("$AH$"&amp;ROW($AH176)-1)&lt;&gt;""),ROW($AH$1:INDIRECT("$AH$"&amp;ROW($AH176)-1))),1)&gt;=255,0,
VLOOKUP(INDIRECT("$G$"&amp;LOOKUP(2,1/($AH$1:INDIRECT("$AH$"&amp;ROW($AH176)-1)&lt;&gt;""),ROW($AH$1:INDIRECT("$AH$"&amp;ROW($AH176)-1)))),'EV and Base'!$A$1:$N$671,8,FALSE))))</f>
        <v/>
      </c>
      <c r="AI176" s="29" t="str" cm="1">
        <f t="array" aca="1" ref="AI176" ca="1">IF(NOT(ISNUMBER(INDEX($A:$A,LOOKUP(2,1/($A$1:INDIRECT("$A$"&amp;ROW($A176))&lt;&gt;""),ROW($A$1:INDIRECT("$A$"&amp;ROW($A176)))),1))),"",
ROUNDDOWN((((2*VLOOKUP($AA176,'EV and Base'!$A$1:$N$671,9,FALSE))+31+ROUNDDOWN($AC176/4,0))*$AB176)/100,0)+$AB176+10)</f>
        <v/>
      </c>
      <c r="AJ176" s="21" t="str" cm="1">
        <f t="array" aca="1" ref="AJ176" ca="1">IF(NOT(ISNUMBER(INDEX($A:$A, LOOKUP(2, 1 / ($A$1:INDIRECT("$A$"&amp;ROW($A176)) &lt;&gt; ""),ROW($A$1:INDIRECT("$A$"&amp;ROW($A176)))), 1))), "",
ROUNDDOWN((ROUNDDOWN((((2*VLOOKUP($AA176, 'EV and Base'!$A$1:$N$671, 10, FALSE))+31+ROUNDDOWN($AD176/4, 0))*$AB176)/100, 0)+5)*1.1, 0))</f>
        <v/>
      </c>
      <c r="AK176" s="21" t="str" cm="1">
        <f t="array" aca="1" ref="AK176" ca="1">IF(NOT(ISNUMBER(INDEX($A:$A, LOOKUP(2, 1 / ($A$1:INDIRECT("$A$"&amp;ROW($A176)) &lt;&gt; ""),ROW($A$1:INDIRECT("$A$"&amp;ROW($A176)))), 1))), "",
ROUNDDOWN((ROUNDDOWN((((2*VLOOKUP($AA176, 'EV and Base'!$A$1:$N$671, 11, FALSE))+30+ROUNDDOWN($AE176/4, 0))*$AB176)/100, 0)+5), 0)
&amp;"-"&amp;
ROUNDDOWN((ROUNDDOWN((((2*VLOOKUP($AA176, 'EV and Base'!$A$1:$N$671, 11, FALSE))+31+ROUNDDOWN($AE176/4, 0))*$AB176)/100, 0)+5), 0))</f>
        <v/>
      </c>
      <c r="AL176" s="21" t="str" cm="1">
        <f t="array" aca="1" ref="AL176" ca="1">IF(NOT(ISNUMBER(INDEX($A:$A, LOOKUP(2, 1 / ($A$1:INDIRECT("$A$"&amp;ROW($A176)) &lt;&gt; ""),ROW($A$1:INDIRECT("$A$"&amp;ROW($A176)))), 1))), "",
ROUNDDOWN((ROUNDDOWN((((2*VLOOKUP($AA176, 'EV and Base'!$A$1:$N$671, 12, FALSE))+0+ROUNDDOWN($AF176/4, 0))*$AB176)/100, 0)+5)*0.9, 0)
&amp;"-"&amp;
ROUNDDOWN((ROUNDDOWN((((2*VLOOKUP($AA176, 'EV and Base'!$A$1:$N$671, 12, FALSE))+31+ROUNDDOWN($AF176/4, 0))*$AB176)/100, 0)+5)*0.9, 0))</f>
        <v/>
      </c>
      <c r="AM176" s="21" t="str" cm="1">
        <f t="array" aca="1" ref="AM176" ca="1">IF(NOT(ISNUMBER(INDEX($A:$A, LOOKUP(2, 1 / ($A$1:INDIRECT("$A$"&amp;ROW($A176)) &lt;&gt; ""),ROW($A$1:INDIRECT("$A$"&amp;ROW($A176)))), 1))), "",
ROUNDDOWN((ROUNDDOWN((((2*VLOOKUP($AA176, 'EV and Base'!$A$1:$N$671, 13, FALSE))+30+ROUNDDOWN($AG176/4, 0))*$AB176)/100, 0)+5), 0)
&amp;"-"&amp;
ROUNDDOWN((ROUNDDOWN((((2*VLOOKUP($AA176, 'EV and Base'!$A$1:$N$671, 13, FALSE))+31+ROUNDDOWN($AG176/4, 0))*$AB176)/100, 0)+5), 0))</f>
        <v/>
      </c>
      <c r="AN176" s="25" t="str" cm="1">
        <f t="array" aca="1" ref="AN176" ca="1">IF(NOT(ISNUMBER(INDEX($A:$A, LOOKUP(2, 1 / ($A$1:INDIRECT("$A$"&amp;ROW($A176)) &lt;&gt; ""),ROW($A$1:INDIRECT("$A$"&amp;ROW($A176)))), 1))), "",
ROUNDDOWN((ROUNDDOWN((((2*VLOOKUP($AA176, 'EV and Base'!$A$1:$N$671, 14, FALSE))+31+ROUNDDOWN($AH176/4, 0))*$AB176)/100, 0)+5), 0))</f>
        <v/>
      </c>
      <c r="AO176" s="23" t="str" cm="1">
        <f t="array" aca="1" ref="AO176" ca="1">IF(NOT(ISNUMBER(INDEX($A:$A, LOOKUP(2, 1 / ($A$1:INDIRECT("$A$"&amp;ROW($A176)) &lt;&gt; ""),ROW($A$1:INDIRECT("$A$"&amp;ROW($A176)))), 1))), "",
ROUNDDOWN((((2*VLOOKUP($AA176, 'EV and Base'!$A$1:$N$671, 9, FALSE))+31+ROUNDDOWN($AC176/4, 0))*$AB176)/100, 0)+$AB176+10)</f>
        <v/>
      </c>
      <c r="AP176" s="2" t="str" cm="1">
        <f t="array" aca="1" ref="AP176" ca="1">IF(NOT(ISNUMBER(INDEX($A:$A, LOOKUP(2, 1 / ($A$1:INDIRECT("$A$"&amp;ROW($A176)) &lt;&gt; ""),ROW($A$1:INDIRECT("$A$"&amp;ROW($A176)))), 1))), "",
ROUNDDOWN((ROUNDDOWN((((2*VLOOKUP($AA176, 'EV and Base'!$A$1:$N$671, 10, FALSE))+31+ROUNDDOWN($AD176/4, 0))*$AB176)/100, 0)+5)*1.1, 0))</f>
        <v/>
      </c>
      <c r="AQ176" s="2" t="str" cm="1">
        <f t="array" aca="1" ref="AQ176" ca="1">IF(NOT(ISNUMBER(INDEX($A:$A, LOOKUP(2, 1 / ($A$1:INDIRECT("$A$"&amp;ROW($A176)) &lt;&gt; ""),ROW($A$1:INDIRECT("$A$"&amp;ROW($A176)))), 1))), "",
ROUNDDOWN((ROUNDDOWN((((2*VLOOKUP($AA176, 'EV and Base'!$A$1:$N$671, 11, FALSE))+$AV$2+ROUNDDOWN($AE176/4, 0))*$AB176)/100, 0)+5), 0))</f>
        <v/>
      </c>
      <c r="AR176" s="22" t="str" cm="1">
        <f t="array" aca="1" ref="AR176" ca="1">IF(NOT(ISNUMBER(INDEX($A:$A, LOOKUP(2, 1 / ($A$1:INDIRECT("$A$"&amp;ROW($A176)) &lt;&gt; ""),ROW($A$1:INDIRECT("$A$"&amp;ROW($A176)))), 1))), "",
ROUNDDOWN((ROUNDDOWN((((2*VLOOKUP($AA176, 'EV and Base'!$A$1:$N$671, 12, FALSE))+$AW$2+ROUNDDOWN($AF176/4, 0))*$AB176)/100, 0)+5)*0.9, 0))</f>
        <v/>
      </c>
      <c r="AS176" s="2" t="str" cm="1">
        <f t="array" aca="1" ref="AS176" ca="1">IF(NOT(ISNUMBER(INDEX($A:$A, LOOKUP(2, 1 / ($A$1:INDIRECT("$A$"&amp;ROW($A176)) &lt;&gt; ""),ROW($A$1:INDIRECT("$A$"&amp;ROW($A176)))), 1))), "",
ROUNDDOWN((ROUNDDOWN((((2*VLOOKUP($AA176, 'EV and Base'!$A$1:$N$671, 13, FALSE))+$AX$2+ROUNDDOWN($AG176/4, 0))*$AB176)/100, 0)+5), 0))</f>
        <v/>
      </c>
      <c r="AT176" s="24" t="str" cm="1">
        <f t="array" aca="1" ref="AT176" ca="1">IF(NOT(ISNUMBER(INDEX($A:$A, LOOKUP(2, 1 / ($A$1:INDIRECT("$A$"&amp;ROW($A176)) &lt;&gt; ""),ROW($A$1:INDIRECT("$A$"&amp;ROW($A176)))), 1))), "",
ROUNDDOWN((ROUNDDOWN((((2*VLOOKUP($AA176, 'EV and Base'!$A$1:$N$671, 14, FALSE))+31+ROUNDDOWN($AH176/4, 0))*$AB176)/100, 0)+5), 0))</f>
        <v/>
      </c>
      <c r="AU176" s="27"/>
      <c r="AV176" s="4"/>
      <c r="AW176" s="4"/>
      <c r="AX176" s="4"/>
      <c r="AY176" t="str" cm="1">
        <f t="array" aca="1" ref="AY176" ca="1">IF(NOT(ISNUMBER(INDEX($A:$A,LOOKUP(2,1/($A$1:INDIRECT("$A$"&amp;ROW($A176))&lt;&gt;""),ROW($A$1:INDIRECT("$A$"&amp;ROW($A176)))),1))),"",
INDEX($AY:$AY,LOOKUP(2,1/($AY$1:INDIRECT("$AY$"&amp;ROW($AY176)-1)&lt;&gt;""),ROW($AY$1:INDIRECT("$AY$"&amp;ROW($AY176)-1))),1)+$BL176)</f>
        <v/>
      </c>
      <c r="AZ176" s="3" t="str" cm="1">
        <f t="array" aca="1" ref="AZ176" ca="1">IF(NOT(ISNUMBER(INDEX($A:$A, LOOKUP(2, 1 / ($A$1:INDIRECT("$A$"&amp;ROW($A176)) &lt;&gt; ""),ROW($A$1:INDIRECT("$A$"&amp;ROW($A176)))), 1))), "",
VLOOKUP(INDIRECT("$G$"&amp;LOOKUP(2, 1 / ($AY$1:INDIRECT("$AY$"&amp;ROW($AY176)-1) &lt;&gt; ""),ROW($AY$1:INDIRECT("$AY$"&amp;ROW($AY176)-1)))),'EV and Base'!A171:N841,2,FALSE))</f>
        <v/>
      </c>
      <c r="BA176" s="3" t="str" cm="1">
        <f t="array" aca="1" ref="BA176" ca="1">IF(NOT(ISNUMBER(INDEX($A:$A, LOOKUP(2, 1 / ($A$1:INDIRECT("$A$"&amp;ROW($A176)) &lt;&gt; ""),ROW($A$1:INDIRECT("$A$"&amp;ROW($A176)))), 1))), "",
INDIRECT("$I$"&amp;LOOKUP(2, 1 / ($AY$1:INDIRECT("$AY$"&amp;ROW($AY176)-1) &lt;&gt; ""),ROW($AY$1:INDIRECT("$AY$"&amp;ROW($AY176)-1)))))</f>
        <v/>
      </c>
      <c r="BB176" s="1" t="str" cm="1">
        <f t="array" aca="1" ref="BB176" ca="1">IF(NOT(ISNUMBER(INDEX($A:$A, LOOKUP(2, 1 / ($A$1:INDIRECT("$A$"&amp;ROW($A176)) &lt;&gt; ""),ROW($A$1:INDIRECT("$A$"&amp;ROW($A176)))), 1))), "",
INDIRECT("$AB$"&amp;LOOKUP(2, 1 / ($AY$1:INDIRECT("$AY$"&amp;ROW($AY176)-1) &lt;&gt; ""),ROW($AY$1:INDIRECT("$AY$"&amp;ROW($AY176)-1)))))</f>
        <v/>
      </c>
      <c r="BC176" s="3" t="str" cm="1">
        <f t="array" aca="1" ref="BC176" ca="1">IF(NOT(ISNUMBER(INDEX($A:$A,LOOKUP(2,1/($A$1:INDIRECT("$A$"&amp;ROW($A176))&lt;&gt;""),ROW($A$1:INDIRECT("$A$"&amp;ROW($A176)))),1))),"",
$BA176+$BA176+10)</f>
        <v/>
      </c>
      <c r="BD176" s="3" t="str" cm="1">
        <f t="array" aca="1" ref="BD176" ca="1">IF(NOT(ISNUMBER(INDEX($A:$A,LOOKUP(2,1/($A$1:INDIRECT("$A$"&amp;ROW($A176))&lt;&gt;""),ROW($A$1:INDIRECT("$A$"&amp;ROW($A176)))),1))),"",
$BA176+$BB176+10)</f>
        <v/>
      </c>
      <c r="BE176" s="3" t="str" cm="1">
        <f t="array" aca="1" ref="BE176" ca="1">IF(NOT(ISNUMBER(INDEX($A:$A,LOOKUP(2,1/($A$1:INDIRECT("$A$"&amp;ROW($A176))&lt;&gt;""),ROW($A$1:INDIRECT("$A$"&amp;ROW($A176)))),1))),"",
$BC176*$BC176)</f>
        <v/>
      </c>
      <c r="BF176" s="3" t="str" cm="1">
        <f t="array" aca="1" ref="BF176" ca="1">IF(NOT(ISNUMBER(INDEX($A:$A,LOOKUP(2,1/($A$1:INDIRECT("$A$"&amp;ROW($A176))&lt;&gt;""),ROW($A$1:INDIRECT("$A$"&amp;ROW($A176)))),1))),"",
$BD176*$BD176)</f>
        <v/>
      </c>
      <c r="BG176" s="3" t="str" cm="1">
        <f t="array" aca="1" ref="BG176" ca="1">IF(NOT(ISNUMBER(INDEX($A:$A,LOOKUP(2,1/($A$1:INDIRECT("$A$"&amp;ROW($A176))&lt;&gt;""),ROW($A$1:INDIRECT("$A$"&amp;ROW($A176)))),1))),"",
_xlfn.FLOOR.MATH(1.5*_xlfn.FLOOR.MATH($AZ176*BA176/5)))</f>
        <v/>
      </c>
      <c r="BH176" s="3" t="str" cm="1">
        <f t="array" aca="1" ref="BH176" ca="1">IF(NOT(ISNUMBER(INDEX($A:$A, LOOKUP(2, 1 / ($A$1:INDIRECT("$A$"&amp;ROW($A176)) &lt;&gt; ""),ROW($A$1:INDIRECT("$A$"&amp;ROW($A176)))), 1))), "",
_xlfn.FLOOR.MATH($BG176/IF(OR(INDIRECT("$C$"&amp;LOOKUP(2, 1 / ($AY$1:INDIRECT("$AY$"&amp;ROW($AY176)-1) &lt;&gt; ""),ROW($AY$1:INDIRECT("$AY$"&amp;ROW($AY176)-1))))="Multi",
INDIRECT("$C$"&amp;LOOKUP(2, 1 / ($AY$1:INDIRECT("$AY$"&amp;ROW($AY176)-1) &lt;&gt; ""),ROW($AY$1:INDIRECT("$AY$"&amp;ROW($AY176)-1))))="Double"),2,1)))</f>
        <v/>
      </c>
      <c r="BI176" s="3" t="str" cm="1">
        <f t="array" aca="1" ref="BI176" ca="1">IF(NOT(ISNUMBER(INDEX($A:$A,LOOKUP(2,1/($A$1:INDIRECT("$A$"&amp;ROW($A176))&lt;&gt;""),ROW($A$1:INDIRECT("$A$"&amp;ROW($A176)))),1))),"",
VLOOKUP($BC176,GameFreakSQRT!$A$1:$B$200,2,FALSE))</f>
        <v/>
      </c>
      <c r="BJ176" s="3" t="str" cm="1">
        <f t="array" aca="1" ref="BJ176" ca="1">IF(NOT(ISNUMBER(INDEX($A:$A,LOOKUP(2,1/($A$1:INDIRECT("$A$"&amp;ROW($A176))&lt;&gt;""),ROW($A$1:INDIRECT("$A$"&amp;ROW($A176)))),1))),"",
VLOOKUP($BD176,GameFreakSQRT!$A$1:$B$200,2,FALSE))</f>
        <v/>
      </c>
      <c r="BK176" s="3" t="str" cm="1">
        <f t="array" aca="1" ref="BK176" ca="1">IF(NOT(ISNUMBER(INDEX($A:$A,LOOKUP(2,1/($A$1:INDIRECT("$A$"&amp;ROW($A176))&lt;&gt;""),ROW($A$1:INDIRECT("$A$"&amp;ROW($A176)))),1))),"",
_xlfn.FLOOR.MATH((($BI176*$BE176)*$BH176)/($BJ176*$BF176))+1)</f>
        <v/>
      </c>
      <c r="BL176" s="3" t="str" cm="1">
        <f t="array" aca="1" ref="BL176" ca="1">IF(NOT(ISNUMBER(INDEX($A:$A,LOOKUP(2,1/($A$1:INDIRECT("$A$"&amp;ROW($A176))&lt;&gt;""),ROW($A$1:INDIRECT("$A$"&amp;ROW($A176)))),1))),"",
_xlfn.FLOOR.MATH($BK176*IF(NOT(INDIRECT("$Z$"&amp;LOOKUP(2, 1 / ($AY$1:INDIRECT("$AY$"&amp;ROW($AY176)-1) &lt;&gt; ""),ROW($AY$1:INDIRECT("$AY$"&amp;ROW($AY176)-1))))=""),1.5,1)))</f>
        <v/>
      </c>
      <c r="BM176" s="3" t="str" cm="1">
        <f t="array" aca="1" ref="BM176" ca="1">IF(NOT(ISNUMBER(INDEX($A:$A, LOOKUP(2, 1 / ($A$1:INDIRECT("$A$"&amp;ROW($A176)) &lt;&gt; ""),ROW($A$1:INDIRECT("$A$"&amp;ROW($A176)))), 1))), "",
INDIRECT("$Y$"&amp;LOOKUP(2, 1 / ($AY$1:INDIRECT("$AY$"&amp;ROW($AY176)-1) &lt;&gt; ""),ROW($AY$1:INDIRECT("$AY$"&amp;ROW($AY176)-1)))))</f>
        <v/>
      </c>
      <c r="BN176" s="3" t="str">
        <f t="shared" ca="1" si="16"/>
        <v/>
      </c>
      <c r="CT176" s="3" t="str" cm="1">
        <f t="array" aca="1" ref="CT176" ca="1">IF(NOT(ISNUMBER(INDEX($A:$A, LOOKUP(2, 1 / ($A$1:INDIRECT("$A$"&amp;ROW($A176)) &lt;&gt; ""),ROW($A$1:INDIRECT("$A$"&amp;ROW($A176)))), 1))), "",
$AY176-INDEX($AY:$AY, LOOKUP(2, 1 / ($AY$1:INDIRECT("$AV$"&amp;ROW($AY176)-1) &lt;&gt; ""),ROW($AY$1:INDIRECT("$AV$"&amp;ROW($AY176)-1))), 1))</f>
        <v/>
      </c>
      <c r="CU176" s="3" t="str" cm="1">
        <f t="array" aca="1" ref="CU176" ca="1">IF(NOT(ISNUMBER(INDEX($A:$A, LOOKUP(2, 1 / ($A$1:INDIRECT("$A$"&amp;ROW($A176)) &lt;&gt; ""),ROW($A$1:INDIRECT("$A$"&amp;ROW($A176)))), 1))), "",
INDEX($Y:$Y, LOOKUP(2, 1 / ($Y$1:INDIRECT("$Y$"&amp;ROW($Y176)-1) &lt;&gt; ""),ROW($Y$1:INDIRECT("$Y$"&amp;ROW($Y176)-1))), 1))</f>
        <v/>
      </c>
      <c r="CV176" s="1" t="str">
        <f ca="1">IFERROR(VLOOKUP($AY176, 'Medium-Slow'!$A$1:$B$101, 2, TRUE),"")</f>
        <v/>
      </c>
    </row>
    <row r="177" spans="1:100" x14ac:dyDescent="0.45">
      <c r="A177" s="56" t="s">
        <v>75</v>
      </c>
      <c r="B177" s="56" t="s">
        <v>371</v>
      </c>
      <c r="C177" s="56" t="s">
        <v>46</v>
      </c>
      <c r="D177" s="56" t="s">
        <v>356</v>
      </c>
      <c r="E177" s="56" t="s">
        <v>48</v>
      </c>
      <c r="F177" s="56">
        <v>1</v>
      </c>
      <c r="G177" s="2" t="s">
        <v>372</v>
      </c>
      <c r="H177" s="2" t="s">
        <v>50</v>
      </c>
      <c r="I177" s="2">
        <v>23</v>
      </c>
      <c r="J177" s="2" t="s">
        <v>120</v>
      </c>
      <c r="K177" s="2" t="s">
        <v>373</v>
      </c>
      <c r="L177" s="2" t="s">
        <v>53</v>
      </c>
      <c r="M177" s="2" t="s">
        <v>174</v>
      </c>
      <c r="N177" s="2" t="s">
        <v>305</v>
      </c>
      <c r="O177" s="2" t="s">
        <v>374</v>
      </c>
      <c r="P177" s="2" t="s">
        <v>320</v>
      </c>
      <c r="Q177" s="2">
        <v>0</v>
      </c>
      <c r="R177" s="2">
        <f>_xlfn.FLOOR.MATH((((2*VLOOKUP(G177, 'EV and Base'!$A$1:$N$671, 9, FALSE))+$Q177)*$I177)/100)+$I177+10</f>
        <v>67</v>
      </c>
      <c r="S177" s="2">
        <f>_xlfn.FLOOR.MATH((_xlfn.FLOOR.MATH((((2*VLOOKUP($G177, 'EV and Base'!$A$1:$N$671, 10, FALSE))+$Q177)*$I177)/100)+5)*
IF(OR($J177="Lonely", $J177="Brave", $J177="Adamant", $J177="Naughty"), 1.1,
IF(OR($J177="Bold", $J177="Timid", $J177="Modest", $J177="Calm"), 0.9, 1)))</f>
        <v>37</v>
      </c>
      <c r="T177" s="2">
        <f>_xlfn.FLOOR.MATH((_xlfn.FLOOR.MATH((((2*VLOOKUP($G177, 'EV and Base'!$A$1:$N$671, 11, FALSE))+$Q177)*$I177)/100)+5)*
IF(OR($J177="Bold", $J177="Relaxed", $J177="Impish", $J177="Lax"), 1.1,
IF(OR($J177="Lonely", $J177="Hasty", $J177="Mild", $J177="Gentle"), 0.9, 1)))</f>
        <v>30</v>
      </c>
      <c r="U177" s="2">
        <f>_xlfn.FLOOR.MATH((_xlfn.FLOOR.MATH((((2*VLOOKUP($G177, 'EV and Base'!$A$1:$N$671, 12, FALSE))+$Q177)*$I177)/100)+5)*
IF(OR($J177="Modest", $J177="Mild", $J177="Quiet", $J177="Rash"), 1.1,
IF(OR($J177="Adamant", $J177="Impish", $J177="Jolly", $J177="Careful"), 0.9, 1)))</f>
        <v>34</v>
      </c>
      <c r="V177" s="2">
        <f>_xlfn.FLOOR.MATH((_xlfn.FLOOR.MATH((((2*VLOOKUP($G177, 'EV and Base'!$A$1:$N$671, 13, FALSE))+$Q177)*$I177)/100)+5)*
IF(OR($J177="Calm", $J177="Gentle", $J177="Sassy", $J177="Careful"), 1.1,
IF(OR($J177="Naughty", $J177="Lax", $J177="Naive", $J177="Rash"), 0.9, 1)))</f>
        <v>27</v>
      </c>
      <c r="W177" s="2">
        <f>_xlfn.FLOOR.MATH((_xlfn.FLOOR.MATH((((2*VLOOKUP($G177, 'EV and Base'!$A$1:$N$671, 14, FALSE))+$Q177)*$I177)/100)+5)*
IF(OR($J177="Timid", $J177="Hasty", $J177="Jolly", $J177="Naive"), 1.1,
IF(OR($J177="Brave", $J177="Relaxed", $J177="Quiet", $J177="Sassy"), 0.9, 1)))</f>
        <v>36</v>
      </c>
      <c r="X177" s="56">
        <v>552</v>
      </c>
      <c r="AA177" s="23" t="str" cm="1">
        <f t="array" aca="1" ref="AA177" ca="1">IF(NOT(ISNUMBER(INDEX($A:$A,LOOKUP(2,1/($A$1:INDIRECT("$A$"&amp;ROW($A177))&lt;&gt;""),ROW($A$1:INDIRECT("$A$"&amp;ROW($A177)))),1))),"",
IF(NOT(ISNUMBER($A177)),$AA176,
IF($AB177&lt;16,"Lillipup",
IF($AB177&lt;32,"Herdier",
"Stoutland"))))</f>
        <v/>
      </c>
      <c r="AB177" s="25" t="str" cm="1">
        <f t="array" aca="1" ref="AB177" ca="1">IF(NOT(ISNUMBER(INDEX($A:$A, LOOKUP(2, 1 / ($A$1:INDIRECT("$A$"&amp;ROW($A177)) &lt;&gt; ""),ROW($A$1:INDIRECT("$A$"&amp;ROW($A177)))), 1))), "",
VLOOKUP($AY177,'Medium-Slow'!$A$1:$B$101,2,TRUE))</f>
        <v/>
      </c>
      <c r="AC177" s="23" t="str" cm="1">
        <f t="array" aca="1" ref="AC177" ca="1">IF(NOT(ISNUMBER(INDEX($A:$A, LOOKUP(2, 1 / ($A$1:INDIRECT("$A$"&amp;ROW($A177)) &lt;&gt; ""),ROW($A$1:INDIRECT("$A$"&amp;ROW($A177)))), 1))), "",
INDEX($AC:$AC, LOOKUP(2, 1 / ($AC$1:INDIRECT("$AC$"&amp;ROW($AC177)-1) &lt;&gt; ""),ROW($AC$1:INDIRECT("$AC$"&amp;ROW($AC177)-1))), 1)+
IF(INDEX($AC:$AC, LOOKUP(2, 1 / ($AC$1:INDIRECT("$AC$"&amp;ROW($AC177)-1) &lt;&gt; ""),ROW($AC$1:INDIRECT("$AC$"&amp;ROW($AC177)-1))), 1)+
INDEX($AD:$AD, LOOKUP(2, 1 / ($AD$1:INDIRECT("$AD$"&amp;ROW($AD177)-1) &lt;&gt; ""),ROW($AD$1:INDIRECT("$AD$"&amp;ROW($AD177)-1))), 1)+
INDEX($AE:$AE, LOOKUP(2, 1 / ($AE$1:INDIRECT("$AE$"&amp;ROW($AE177)-1) &lt;&gt; ""),ROW($AE$1:INDIRECT("$AE$"&amp;ROW($AD177)-1))), 1)+
INDEX($AE:$AF, LOOKUP(2, 1 / ($AF$1:INDIRECT("$AF$"&amp;ROW($AF177)-1) &lt;&gt; ""),ROW($AF$1:INDIRECT("$AF$"&amp;ROW($AD177)-1))), 1)+
INDEX($AG:$AG, LOOKUP(2, 1 / ($AG$1:INDIRECT("$AG$"&amp;ROW($AG177)-1) &lt;&gt; ""),ROW($AG$1:INDIRECT("$AG$"&amp;ROW($AD177)-1))), 1)+
INDEX($AH:$AH, LOOKUP(2, 1 / ($AH$1:INDIRECT("$AH$"&amp;ROW($AH177)-1) &lt;&gt; ""),ROW($AH$1:INDIRECT("$AH$"&amp;ROW($AD177)-1))), 1)&gt;=510,0,
IF(INDEX($AC:$AC, LOOKUP(2, 1 / ($AC$1:INDIRECT("$AC$"&amp;ROW($AC177)-1) &lt;&gt; ""),ROW($AC$1:INDIRECT("$AC$"&amp;ROW($AC177)-1))), 1)&gt;=255,0,
VLOOKUP(INDIRECT("$G$"&amp;LOOKUP(2, 1 / ($AC$1:INDIRECT("$AC$"&amp;ROW($AC177)-1) &lt;&gt; ""),ROW($AC$1:INDIRECT("$AC$"&amp;ROW($AC177)-1)))), 'EV and Base'!$A$1:$N$671, 3, FALSE))))</f>
        <v/>
      </c>
      <c r="AD177" s="2" t="str" cm="1">
        <f t="array" aca="1" ref="AD177" ca="1">IF(NOT(ISNUMBER(INDEX($A:$A, LOOKUP(2, 1 / ($A$1:INDIRECT("$A$"&amp;ROW($A177)) &lt;&gt; ""),ROW($A$1:INDIRECT("$A$"&amp;ROW($A177)))), 1))), "",
INDEX($AD:$AD, LOOKUP(2, 1 / ($AD$1:INDIRECT("$AD$"&amp;ROW($AD177)-1) &lt;&gt; ""),ROW($AD$1:INDIRECT("$AD$"&amp;ROW($AD177)-1))), 1)+
IF(INDEX($AC:$AC, LOOKUP(2, 1 / ($AC$1:INDIRECT("$AC$"&amp;ROW($AC177)-1) &lt;&gt; ""),ROW($AC$1:INDIRECT("$AC$"&amp;ROW($AC177)-1))), 1)+
INDEX($AD:$AD, LOOKUP(2, 1 / ($AD$1:INDIRECT("$AD$"&amp;ROW($AD177)-1) &lt;&gt; ""),ROW($AD$1:INDIRECT("$AD$"&amp;ROW($AD177)-1))), 1)+
INDEX($AE:$AE, LOOKUP(2, 1 / ($AE$1:INDIRECT("$AE$"&amp;ROW($AE177)-1) &lt;&gt; ""),ROW($AE$1:INDIRECT("$AE$"&amp;ROW($AD177)-1))), 1)+
INDEX($AE:$AF, LOOKUP(2, 1 / ($AF$1:INDIRECT("$AF$"&amp;ROW($AF177)-1) &lt;&gt; ""),ROW($AF$1:INDIRECT("$AF$"&amp;ROW($AD177)-1))), 1)+
INDEX($AG:$AG, LOOKUP(2, 1 / ($AG$1:INDIRECT("$AG$"&amp;ROW($AG177)-1) &lt;&gt; ""),ROW($AG$1:INDIRECT("$AG$"&amp;ROW($AD177)-1))), 1)+
INDEX($AH:$AH, LOOKUP(2, 1 / ($AH$1:INDIRECT("$AH$"&amp;ROW($AH177)-1) &lt;&gt; ""),ROW($AH$1:INDIRECT("$AH$"&amp;ROW($AD177)-1))), 1)&gt;=510,0,
IF(INDEX($AD:$AD, LOOKUP(2, 1 / ($AD$1:INDIRECT("$AD$"&amp;ROW($AD177)-1) &lt;&gt; ""),ROW($AD$1:INDIRECT("$AD$"&amp;ROW($AD177)-1))), 1)&gt;=255,0,
VLOOKUP(INDIRECT("$G$"&amp;LOOKUP(2, 1 / ($AD$1:INDIRECT("$AD$"&amp;ROW($AD177)-1) &lt;&gt; ""),ROW($AD$1:INDIRECT("$AD$"&amp;ROW($AD177)-1)))), 'EV and Base'!$A$1:$N$671, 4, FALSE))))</f>
        <v/>
      </c>
      <c r="AE177" s="2" t="str" cm="1">
        <f t="array" aca="1" ref="AE177" ca="1">IF(NOT(ISNUMBER(INDEX($A:$A,LOOKUP(2,1/($A$1:INDIRECT("$A$"&amp;ROW($A177))&lt;&gt;""),ROW($A$1:INDIRECT("$A$"&amp;ROW($A177)))),1))),"",
INDEX($AE:$AE,LOOKUP(2,1/($AE$1:INDIRECT("$AE$"&amp;ROW($AE177)-1)&lt;&gt;""),ROW($AE$1:INDIRECT("$AE$"&amp;ROW($AE177)-1))),1)+
IF(INDEX($AC:$AC,LOOKUP(2,1/($AC$1:INDIRECT("$AC$"&amp;ROW($AC177)-1)&lt;&gt;""),ROW($AC$1:INDIRECT("$AC$"&amp;ROW($AC177)-1))),1)+
INDEX($AD:$AD,LOOKUP(2,1/($AD$1:INDIRECT("$AD$"&amp;ROW($AD177)-1)&lt;&gt;""),ROW($AD$1:INDIRECT("$AD$"&amp;ROW($AD177)-1))),1)+
INDEX($AE:$AE,LOOKUP(2,1/($AE$1:INDIRECT("$AE$"&amp;ROW($AE177)-1)&lt;&gt;""),ROW($AE$1:INDIRECT("$AE$"&amp;ROW($AD177)-1))),1)+
INDEX($AE:$AF,LOOKUP(2,1/($AF$1:INDIRECT("$AF$"&amp;ROW($AF177)-1)&lt;&gt;""),ROW($AF$1:INDIRECT("$AF$"&amp;ROW($AD177)-1))),1)+
INDEX($AG:$AG,LOOKUP(2,1/($AG$1:INDIRECT("$AG$"&amp;ROW($AG177)-1)&lt;&gt;""),ROW($AG$1:INDIRECT("$AG$"&amp;ROW($AD177)-1))),1)+
INDEX($AH:$AH,LOOKUP(2,1/($AH$1:INDIRECT("$AH$"&amp;ROW($AH177)-1)&lt;&gt;""),ROW($AH$1:INDIRECT("$AH$"&amp;ROW($AD177)-1))),1)&gt;=510,0,
IF(INDEX($AE:$AE,LOOKUP(2,1/($AE$1:INDIRECT("$AE$"&amp;ROW($AE177)-1)&lt;&gt;""),ROW($AE$1:INDIRECT("$AE$"&amp;ROW($AE177)-1))),1)&gt;=255,0,
VLOOKUP(INDIRECT("$G$"&amp;LOOKUP(2,1/($AE$1:INDIRECT("$AE$"&amp;ROW($AE177)-1)&lt;&gt;""),ROW($AE$1:INDIRECT("$AE$"&amp;ROW($AE177)-1)))),'EV and Base'!$A$1:$N$671,5,FALSE))))</f>
        <v/>
      </c>
      <c r="AF177" s="2" t="str" cm="1">
        <f t="array" aca="1" ref="AF177" ca="1">IF(NOT(ISNUMBER(INDEX($A:$A, LOOKUP(2, 1 / ($A$1:INDIRECT("$A$"&amp;ROW($A177)) &lt;&gt; ""),ROW($A$1:INDIRECT("$A$"&amp;ROW($A177)))), 1))), "",
INDEX($AF:$AF, LOOKUP(2, 1 / ($AF$1:INDIRECT("$AF$"&amp;ROW($AF177)-1) &lt;&gt; ""),ROW($AF$1:INDIRECT("$AF$"&amp;ROW($AF177)-1))), 1)+
IF(INDEX($AC:$AC, LOOKUP(2, 1 / ($AC$1:INDIRECT("$AC$"&amp;ROW($AC177)-1) &lt;&gt; ""),ROW($AC$1:INDIRECT("$AC$"&amp;ROW($AC177)-1))), 1)+
INDEX($AD:$AD, LOOKUP(2, 1 / ($AD$1:INDIRECT("$AD$"&amp;ROW($AD177)-1) &lt;&gt; ""),ROW($AD$1:INDIRECT("$AD$"&amp;ROW($AD177)-1))), 1)+
INDEX($AE:$AE, LOOKUP(2, 1 / ($AE$1:INDIRECT("$AE$"&amp;ROW($AE177)-1) &lt;&gt; ""),ROW($AE$1:INDIRECT("$AE$"&amp;ROW($AD177)-1))), 1)+
INDEX($AE:$AF, LOOKUP(2, 1 / ($AF$1:INDIRECT("$AF$"&amp;ROW($AF177)-1) &lt;&gt; ""),ROW($AF$1:INDIRECT("$AF$"&amp;ROW($AD177)-1))), 1)+
INDEX($AG:$AG, LOOKUP(2, 1 / ($AG$1:INDIRECT("$AG$"&amp;ROW($AG177)-1) &lt;&gt; ""),ROW($AG$1:INDIRECT("$AG$"&amp;ROW($AD177)-1))), 1)+
INDEX($AH:$AH, LOOKUP(2, 1 / ($AH$1:INDIRECT("$AH$"&amp;ROW($AH177)-1) &lt;&gt; ""),ROW($AH$1:INDIRECT("$AH$"&amp;ROW($AD177)-1))), 1)&gt;=510,0,
IF(INDEX($AF:$AF, LOOKUP(2, 1 / ($AF$1:INDIRECT("$AF$"&amp;ROW($AF177)-1) &lt;&gt; ""),ROW($AF$1:INDIRECT("$AF$"&amp;ROW($AF177)-1))), 1)&gt;=255,0,
VLOOKUP(INDIRECT("$G$"&amp;LOOKUP(2, 1 / ($AF$1:INDIRECT("$AF$"&amp;ROW($AF177)-1) &lt;&gt; ""),ROW($AF$1:INDIRECT("$AF$"&amp;ROW($AF177)-1)))), 'EV and Base'!$A$1:$N$671, 6, FALSE))))</f>
        <v/>
      </c>
      <c r="AG177" s="2" t="str" cm="1">
        <f t="array" aca="1" ref="AG177" ca="1">IF(NOT(ISNUMBER(INDEX($A:$A, LOOKUP(2, 1 / ($A$1:INDIRECT("$A$"&amp;ROW($A177)) &lt;&gt; ""),ROW($A$1:INDIRECT("$A$"&amp;ROW($A177)))), 1))), "",
INDEX($AG:$AG, LOOKUP(2, 1 / ($AG$1:INDIRECT("$AG$"&amp;ROW($AG177)-1) &lt;&gt; ""),ROW($AG$1:INDIRECT("$AG$"&amp;ROW($AG177)-1))), 1)+
IF(INDEX($AC:$AC, LOOKUP(2, 1 / ($AC$1:INDIRECT("$AC$"&amp;ROW($AC177)-1) &lt;&gt; ""),ROW($AC$1:INDIRECT("$AC$"&amp;ROW($AC177)-1))), 1)+
INDEX($AD:$AD, LOOKUP(2, 1 / ($AD$1:INDIRECT("$AD$"&amp;ROW($AD177)-1) &lt;&gt; ""),ROW($AD$1:INDIRECT("$AD$"&amp;ROW($AD177)-1))), 1)+
INDEX($AE:$AE, LOOKUP(2, 1 / ($AE$1:INDIRECT("$AE$"&amp;ROW($AE177)-1) &lt;&gt; ""),ROW($AE$1:INDIRECT("$AE$"&amp;ROW($AD177)-1))), 1)+
INDEX($AE:$AF, LOOKUP(2, 1 / ($AF$1:INDIRECT("$AF$"&amp;ROW($AF177)-1) &lt;&gt; ""),ROW($AF$1:INDIRECT("$AF$"&amp;ROW($AD177)-1))), 1)+
INDEX($AG:$AG, LOOKUP(2, 1 / ($AG$1:INDIRECT("$AG$"&amp;ROW($AG177)-1) &lt;&gt; ""),ROW($AG$1:INDIRECT("$AG$"&amp;ROW($AD177)-1))), 1)+
INDEX($AH:$AH, LOOKUP(2, 1 / ($AH$1:INDIRECT("$AH$"&amp;ROW($AH177)-1) &lt;&gt; ""),ROW($AH$1:INDIRECT("$AH$"&amp;ROW($AD177)-1))), 1)&gt;=510,0,
IF(INDEX($AG:$AG, LOOKUP(2, 1 / ($AG$1:INDIRECT("$AG$"&amp;ROW($AG177)-1) &lt;&gt; ""),ROW($AG$1:INDIRECT("$AG$"&amp;ROW($AG177)-1))), 1)&gt;=255,0,
VLOOKUP(INDIRECT("$G$"&amp;LOOKUP(2, 1 / ($AG$1:INDIRECT("$AG$"&amp;ROW($AG177)-1) &lt;&gt; ""),ROW($AG$1:INDIRECT("$AG$"&amp;ROW($AG177)-1)))), 'EV and Base'!$A$1:$N$671, 7, FALSE))))</f>
        <v/>
      </c>
      <c r="AH177" s="24" t="str" cm="1">
        <f t="array" aca="1" ref="AH177" ca="1">IF(NOT(ISNUMBER(INDEX($A:$A,LOOKUP(2,1/($A$1:INDIRECT("$A$"&amp;ROW($A177))&lt;&gt;""),ROW($A$1:INDIRECT("$A$"&amp;ROW($A177)))),1))),"",
INDEX($AH:$AH,LOOKUP(2,1/($AH$1:INDIRECT("$AH$"&amp;ROW($AH177)-1)&lt;&gt;""),ROW($AH$1:INDIRECT("$AH$"&amp;ROW($AH177)-1))),1)+
IF(INDEX($AC:$AC,LOOKUP(2,1/($AC$1:INDIRECT("$AC$"&amp;ROW($AC177)-1)&lt;&gt;""),ROW($AC$1:INDIRECT("$AC$"&amp;ROW($AC177)-1))),1)+
INDEX($AD:$AD,LOOKUP(2,1/($AD$1:INDIRECT("$AD$"&amp;ROW($AD177)-1)&lt;&gt;""),ROW($AD$1:INDIRECT("$AD$"&amp;ROW($AD177)-1))),1)+
INDEX($AE:$AE,LOOKUP(2,1/($AE$1:INDIRECT("$AE$"&amp;ROW($AE177)-1)&lt;&gt;""),ROW($AE$1:INDIRECT("$AE$"&amp;ROW($AD177)-1))),1)+
INDEX($AE:$AF,LOOKUP(2,1/($AF$1:INDIRECT("$AF$"&amp;ROW($AF177)-1)&lt;&gt;""),ROW($AF$1:INDIRECT("$AF$"&amp;ROW($AD177)-1))),1)+
INDEX($AG:$AG,LOOKUP(2,1/($AG$1:INDIRECT("$AG$"&amp;ROW($AG177)-1)&lt;&gt;""),ROW($AG$1:INDIRECT("$AG$"&amp;ROW($AD177)-1))),1)+
INDEX($AH:$AH,LOOKUP(2,1/($AH$1:INDIRECT("$AH$"&amp;ROW($AH177)-1)&lt;&gt;""),ROW($AH$1:INDIRECT("$AH$"&amp;ROW($AD177)-1))),1)&gt;=510,0,
IF(INDEX($AH:$AH,LOOKUP(2,1/($AH$1:INDIRECT("$AH$"&amp;ROW($AH177)-1)&lt;&gt;""),ROW($AH$1:INDIRECT("$AH$"&amp;ROW($AH177)-1))),1)&gt;=255,0,
VLOOKUP(INDIRECT("$G$"&amp;LOOKUP(2,1/($AH$1:INDIRECT("$AH$"&amp;ROW($AH177)-1)&lt;&gt;""),ROW($AH$1:INDIRECT("$AH$"&amp;ROW($AH177)-1)))),'EV and Base'!$A$1:$N$671,8,FALSE))))</f>
        <v/>
      </c>
      <c r="AI177" s="29" t="str" cm="1">
        <f t="array" aca="1" ref="AI177" ca="1">IF(NOT(ISNUMBER(INDEX($A:$A,LOOKUP(2,1/($A$1:INDIRECT("$A$"&amp;ROW($A177))&lt;&gt;""),ROW($A$1:INDIRECT("$A$"&amp;ROW($A177)))),1))),"",
ROUNDDOWN((((2*VLOOKUP($AA177,'EV and Base'!$A$1:$N$671,9,FALSE))+31+ROUNDDOWN($AC177/4,0))*$AB177)/100,0)+$AB177+10)</f>
        <v/>
      </c>
      <c r="AJ177" s="21" t="str" cm="1">
        <f t="array" aca="1" ref="AJ177" ca="1">IF(NOT(ISNUMBER(INDEX($A:$A, LOOKUP(2, 1 / ($A$1:INDIRECT("$A$"&amp;ROW($A177)) &lt;&gt; ""),ROW($A$1:INDIRECT("$A$"&amp;ROW($A177)))), 1))), "",
ROUNDDOWN((ROUNDDOWN((((2*VLOOKUP($AA177, 'EV and Base'!$A$1:$N$671, 10, FALSE))+31+ROUNDDOWN($AD177/4, 0))*$AB177)/100, 0)+5)*1.1, 0))</f>
        <v/>
      </c>
      <c r="AK177" s="21" t="str" cm="1">
        <f t="array" aca="1" ref="AK177" ca="1">IF(NOT(ISNUMBER(INDEX($A:$A, LOOKUP(2, 1 / ($A$1:INDIRECT("$A$"&amp;ROW($A177)) &lt;&gt; ""),ROW($A$1:INDIRECT("$A$"&amp;ROW($A177)))), 1))), "",
ROUNDDOWN((ROUNDDOWN((((2*VLOOKUP($AA177, 'EV and Base'!$A$1:$N$671, 11, FALSE))+30+ROUNDDOWN($AE177/4, 0))*$AB177)/100, 0)+5), 0)
&amp;"-"&amp;
ROUNDDOWN((ROUNDDOWN((((2*VLOOKUP($AA177, 'EV and Base'!$A$1:$N$671, 11, FALSE))+31+ROUNDDOWN($AE177/4, 0))*$AB177)/100, 0)+5), 0))</f>
        <v/>
      </c>
      <c r="AL177" s="21" t="str" cm="1">
        <f t="array" aca="1" ref="AL177" ca="1">IF(NOT(ISNUMBER(INDEX($A:$A, LOOKUP(2, 1 / ($A$1:INDIRECT("$A$"&amp;ROW($A177)) &lt;&gt; ""),ROW($A$1:INDIRECT("$A$"&amp;ROW($A177)))), 1))), "",
ROUNDDOWN((ROUNDDOWN((((2*VLOOKUP($AA177, 'EV and Base'!$A$1:$N$671, 12, FALSE))+0+ROUNDDOWN($AF177/4, 0))*$AB177)/100, 0)+5)*0.9, 0)
&amp;"-"&amp;
ROUNDDOWN((ROUNDDOWN((((2*VLOOKUP($AA177, 'EV and Base'!$A$1:$N$671, 12, FALSE))+31+ROUNDDOWN($AF177/4, 0))*$AB177)/100, 0)+5)*0.9, 0))</f>
        <v/>
      </c>
      <c r="AM177" s="21" t="str" cm="1">
        <f t="array" aca="1" ref="AM177" ca="1">IF(NOT(ISNUMBER(INDEX($A:$A, LOOKUP(2, 1 / ($A$1:INDIRECT("$A$"&amp;ROW($A177)) &lt;&gt; ""),ROW($A$1:INDIRECT("$A$"&amp;ROW($A177)))), 1))), "",
ROUNDDOWN((ROUNDDOWN((((2*VLOOKUP($AA177, 'EV and Base'!$A$1:$N$671, 13, FALSE))+30+ROUNDDOWN($AG177/4, 0))*$AB177)/100, 0)+5), 0)
&amp;"-"&amp;
ROUNDDOWN((ROUNDDOWN((((2*VLOOKUP($AA177, 'EV and Base'!$A$1:$N$671, 13, FALSE))+31+ROUNDDOWN($AG177/4, 0))*$AB177)/100, 0)+5), 0))</f>
        <v/>
      </c>
      <c r="AN177" s="25" t="str" cm="1">
        <f t="array" aca="1" ref="AN177" ca="1">IF(NOT(ISNUMBER(INDEX($A:$A, LOOKUP(2, 1 / ($A$1:INDIRECT("$A$"&amp;ROW($A177)) &lt;&gt; ""),ROW($A$1:INDIRECT("$A$"&amp;ROW($A177)))), 1))), "",
ROUNDDOWN((ROUNDDOWN((((2*VLOOKUP($AA177, 'EV and Base'!$A$1:$N$671, 14, FALSE))+31+ROUNDDOWN($AH177/4, 0))*$AB177)/100, 0)+5), 0))</f>
        <v/>
      </c>
      <c r="AO177" s="23" t="str" cm="1">
        <f t="array" aca="1" ref="AO177" ca="1">IF(NOT(ISNUMBER(INDEX($A:$A, LOOKUP(2, 1 / ($A$1:INDIRECT("$A$"&amp;ROW($A177)) &lt;&gt; ""),ROW($A$1:INDIRECT("$A$"&amp;ROW($A177)))), 1))), "",
ROUNDDOWN((((2*VLOOKUP($AA177, 'EV and Base'!$A$1:$N$671, 9, FALSE))+31+ROUNDDOWN($AC177/4, 0))*$AB177)/100, 0)+$AB177+10)</f>
        <v/>
      </c>
      <c r="AP177" s="2" t="str" cm="1">
        <f t="array" aca="1" ref="AP177" ca="1">IF(NOT(ISNUMBER(INDEX($A:$A, LOOKUP(2, 1 / ($A$1:INDIRECT("$A$"&amp;ROW($A177)) &lt;&gt; ""),ROW($A$1:INDIRECT("$A$"&amp;ROW($A177)))), 1))), "",
ROUNDDOWN((ROUNDDOWN((((2*VLOOKUP($AA177, 'EV and Base'!$A$1:$N$671, 10, FALSE))+31+ROUNDDOWN($AD177/4, 0))*$AB177)/100, 0)+5)*1.1, 0))</f>
        <v/>
      </c>
      <c r="AQ177" s="2" t="str" cm="1">
        <f t="array" aca="1" ref="AQ177" ca="1">IF(NOT(ISNUMBER(INDEX($A:$A, LOOKUP(2, 1 / ($A$1:INDIRECT("$A$"&amp;ROW($A177)) &lt;&gt; ""),ROW($A$1:INDIRECT("$A$"&amp;ROW($A177)))), 1))), "",
ROUNDDOWN((ROUNDDOWN((((2*VLOOKUP($AA177, 'EV and Base'!$A$1:$N$671, 11, FALSE))+$AV$2+ROUNDDOWN($AE177/4, 0))*$AB177)/100, 0)+5), 0))</f>
        <v/>
      </c>
      <c r="AR177" s="22" t="str" cm="1">
        <f t="array" aca="1" ref="AR177" ca="1">IF(NOT(ISNUMBER(INDEX($A:$A, LOOKUP(2, 1 / ($A$1:INDIRECT("$A$"&amp;ROW($A177)) &lt;&gt; ""),ROW($A$1:INDIRECT("$A$"&amp;ROW($A177)))), 1))), "",
ROUNDDOWN((ROUNDDOWN((((2*VLOOKUP($AA177, 'EV and Base'!$A$1:$N$671, 12, FALSE))+$AW$2+ROUNDDOWN($AF177/4, 0))*$AB177)/100, 0)+5)*0.9, 0))</f>
        <v/>
      </c>
      <c r="AS177" s="2" t="str" cm="1">
        <f t="array" aca="1" ref="AS177" ca="1">IF(NOT(ISNUMBER(INDEX($A:$A, LOOKUP(2, 1 / ($A$1:INDIRECT("$A$"&amp;ROW($A177)) &lt;&gt; ""),ROW($A$1:INDIRECT("$A$"&amp;ROW($A177)))), 1))), "",
ROUNDDOWN((ROUNDDOWN((((2*VLOOKUP($AA177, 'EV and Base'!$A$1:$N$671, 13, FALSE))+$AX$2+ROUNDDOWN($AG177/4, 0))*$AB177)/100, 0)+5), 0))</f>
        <v/>
      </c>
      <c r="AT177" s="24" t="str" cm="1">
        <f t="array" aca="1" ref="AT177" ca="1">IF(NOT(ISNUMBER(INDEX($A:$A, LOOKUP(2, 1 / ($A$1:INDIRECT("$A$"&amp;ROW($A177)) &lt;&gt; ""),ROW($A$1:INDIRECT("$A$"&amp;ROW($A177)))), 1))), "",
ROUNDDOWN((ROUNDDOWN((((2*VLOOKUP($AA177, 'EV and Base'!$A$1:$N$671, 14, FALSE))+31+ROUNDDOWN($AH177/4, 0))*$AB177)/100, 0)+5), 0))</f>
        <v/>
      </c>
      <c r="AU177" s="27"/>
      <c r="AV177" s="4"/>
      <c r="AW177" s="4"/>
      <c r="AX177" s="4"/>
      <c r="AY177" t="str" cm="1">
        <f t="array" aca="1" ref="AY177" ca="1">IF(NOT(ISNUMBER(INDEX($A:$A,LOOKUP(2,1/($A$1:INDIRECT("$A$"&amp;ROW($A177))&lt;&gt;""),ROW($A$1:INDIRECT("$A$"&amp;ROW($A177)))),1))),"",
INDEX($AY:$AY,LOOKUP(2,1/($AY$1:INDIRECT("$AY$"&amp;ROW($AY177)-1)&lt;&gt;""),ROW($AY$1:INDIRECT("$AY$"&amp;ROW($AY177)-1))),1)+$BL177)</f>
        <v/>
      </c>
      <c r="AZ177" s="3" t="str" cm="1">
        <f t="array" aca="1" ref="AZ177" ca="1">IF(NOT(ISNUMBER(INDEX($A:$A, LOOKUP(2, 1 / ($A$1:INDIRECT("$A$"&amp;ROW($A177)) &lt;&gt; ""),ROW($A$1:INDIRECT("$A$"&amp;ROW($A177)))), 1))), "",
VLOOKUP(INDIRECT("$G$"&amp;LOOKUP(2, 1 / ($AY$1:INDIRECT("$AY$"&amp;ROW($AY177)-1) &lt;&gt; ""),ROW($AY$1:INDIRECT("$AY$"&amp;ROW($AY177)-1)))),'EV and Base'!A172:N842,2,FALSE))</f>
        <v/>
      </c>
      <c r="BA177" s="3" t="str" cm="1">
        <f t="array" aca="1" ref="BA177" ca="1">IF(NOT(ISNUMBER(INDEX($A:$A, LOOKUP(2, 1 / ($A$1:INDIRECT("$A$"&amp;ROW($A177)) &lt;&gt; ""),ROW($A$1:INDIRECT("$A$"&amp;ROW($A177)))), 1))), "",
INDIRECT("$I$"&amp;LOOKUP(2, 1 / ($AY$1:INDIRECT("$AY$"&amp;ROW($AY177)-1) &lt;&gt; ""),ROW($AY$1:INDIRECT("$AY$"&amp;ROW($AY177)-1)))))</f>
        <v/>
      </c>
      <c r="BB177" s="1" t="str" cm="1">
        <f t="array" aca="1" ref="BB177" ca="1">IF(NOT(ISNUMBER(INDEX($A:$A, LOOKUP(2, 1 / ($A$1:INDIRECT("$A$"&amp;ROW($A177)) &lt;&gt; ""),ROW($A$1:INDIRECT("$A$"&amp;ROW($A177)))), 1))), "",
INDIRECT("$AB$"&amp;LOOKUP(2, 1 / ($AY$1:INDIRECT("$AY$"&amp;ROW($AY177)-1) &lt;&gt; ""),ROW($AY$1:INDIRECT("$AY$"&amp;ROW($AY177)-1)))))</f>
        <v/>
      </c>
      <c r="BC177" s="3" t="str" cm="1">
        <f t="array" aca="1" ref="BC177" ca="1">IF(NOT(ISNUMBER(INDEX($A:$A,LOOKUP(2,1/($A$1:INDIRECT("$A$"&amp;ROW($A177))&lt;&gt;""),ROW($A$1:INDIRECT("$A$"&amp;ROW($A177)))),1))),"",
$BA177+$BA177+10)</f>
        <v/>
      </c>
      <c r="BD177" s="3" t="str" cm="1">
        <f t="array" aca="1" ref="BD177" ca="1">IF(NOT(ISNUMBER(INDEX($A:$A,LOOKUP(2,1/($A$1:INDIRECT("$A$"&amp;ROW($A177))&lt;&gt;""),ROW($A$1:INDIRECT("$A$"&amp;ROW($A177)))),1))),"",
$BA177+$BB177+10)</f>
        <v/>
      </c>
      <c r="BE177" s="3" t="str" cm="1">
        <f t="array" aca="1" ref="BE177" ca="1">IF(NOT(ISNUMBER(INDEX($A:$A,LOOKUP(2,1/($A$1:INDIRECT("$A$"&amp;ROW($A177))&lt;&gt;""),ROW($A$1:INDIRECT("$A$"&amp;ROW($A177)))),1))),"",
$BC177*$BC177)</f>
        <v/>
      </c>
      <c r="BF177" s="3" t="str" cm="1">
        <f t="array" aca="1" ref="BF177" ca="1">IF(NOT(ISNUMBER(INDEX($A:$A,LOOKUP(2,1/($A$1:INDIRECT("$A$"&amp;ROW($A177))&lt;&gt;""),ROW($A$1:INDIRECT("$A$"&amp;ROW($A177)))),1))),"",
$BD177*$BD177)</f>
        <v/>
      </c>
      <c r="BG177" s="3" t="str" cm="1">
        <f t="array" aca="1" ref="BG177" ca="1">IF(NOT(ISNUMBER(INDEX($A:$A,LOOKUP(2,1/($A$1:INDIRECT("$A$"&amp;ROW($A177))&lt;&gt;""),ROW($A$1:INDIRECT("$A$"&amp;ROW($A177)))),1))),"",
_xlfn.FLOOR.MATH(1.5*_xlfn.FLOOR.MATH($AZ177*BA177/5)))</f>
        <v/>
      </c>
      <c r="BH177" s="3" t="str" cm="1">
        <f t="array" aca="1" ref="BH177" ca="1">IF(NOT(ISNUMBER(INDEX($A:$A, LOOKUP(2, 1 / ($A$1:INDIRECT("$A$"&amp;ROW($A177)) &lt;&gt; ""),ROW($A$1:INDIRECT("$A$"&amp;ROW($A177)))), 1))), "",
_xlfn.FLOOR.MATH($BG177/IF(OR(INDIRECT("$C$"&amp;LOOKUP(2, 1 / ($AY$1:INDIRECT("$AY$"&amp;ROW($AY177)-1) &lt;&gt; ""),ROW($AY$1:INDIRECT("$AY$"&amp;ROW($AY177)-1))))="Multi",
INDIRECT("$C$"&amp;LOOKUP(2, 1 / ($AY$1:INDIRECT("$AY$"&amp;ROW($AY177)-1) &lt;&gt; ""),ROW($AY$1:INDIRECT("$AY$"&amp;ROW($AY177)-1))))="Double"),2,1)))</f>
        <v/>
      </c>
      <c r="BI177" s="3" t="str" cm="1">
        <f t="array" aca="1" ref="BI177" ca="1">IF(NOT(ISNUMBER(INDEX($A:$A,LOOKUP(2,1/($A$1:INDIRECT("$A$"&amp;ROW($A177))&lt;&gt;""),ROW($A$1:INDIRECT("$A$"&amp;ROW($A177)))),1))),"",
VLOOKUP($BC177,GameFreakSQRT!$A$1:$B$200,2,FALSE))</f>
        <v/>
      </c>
      <c r="BJ177" s="3" t="str" cm="1">
        <f t="array" aca="1" ref="BJ177" ca="1">IF(NOT(ISNUMBER(INDEX($A:$A,LOOKUP(2,1/($A$1:INDIRECT("$A$"&amp;ROW($A177))&lt;&gt;""),ROW($A$1:INDIRECT("$A$"&amp;ROW($A177)))),1))),"",
VLOOKUP($BD177,GameFreakSQRT!$A$1:$B$200,2,FALSE))</f>
        <v/>
      </c>
      <c r="BK177" s="3" t="str" cm="1">
        <f t="array" aca="1" ref="BK177" ca="1">IF(NOT(ISNUMBER(INDEX($A:$A,LOOKUP(2,1/($A$1:INDIRECT("$A$"&amp;ROW($A177))&lt;&gt;""),ROW($A$1:INDIRECT("$A$"&amp;ROW($A177)))),1))),"",
_xlfn.FLOOR.MATH((($BI177*$BE177)*$BH177)/($BJ177*$BF177))+1)</f>
        <v/>
      </c>
      <c r="BL177" s="3" t="str" cm="1">
        <f t="array" aca="1" ref="BL177" ca="1">IF(NOT(ISNUMBER(INDEX($A:$A,LOOKUP(2,1/($A$1:INDIRECT("$A$"&amp;ROW($A177))&lt;&gt;""),ROW($A$1:INDIRECT("$A$"&amp;ROW($A177)))),1))),"",
_xlfn.FLOOR.MATH($BK177*IF(NOT(INDIRECT("$Z$"&amp;LOOKUP(2, 1 / ($AY$1:INDIRECT("$AY$"&amp;ROW($AY177)-1) &lt;&gt; ""),ROW($AY$1:INDIRECT("$AY$"&amp;ROW($AY177)-1))))=""),1.5,1)))</f>
        <v/>
      </c>
      <c r="BM177" s="3" t="str" cm="1">
        <f t="array" aca="1" ref="BM177" ca="1">IF(NOT(ISNUMBER(INDEX($A:$A, LOOKUP(2, 1 / ($A$1:INDIRECT("$A$"&amp;ROW($A177)) &lt;&gt; ""),ROW($A$1:INDIRECT("$A$"&amp;ROW($A177)))), 1))), "",
INDIRECT("$Y$"&amp;LOOKUP(2, 1 / ($AY$1:INDIRECT("$AY$"&amp;ROW($AY177)-1) &lt;&gt; ""),ROW($AY$1:INDIRECT("$AY$"&amp;ROW($AY177)-1)))))</f>
        <v/>
      </c>
      <c r="BN177" s="3" t="str">
        <f t="shared" ca="1" si="16"/>
        <v/>
      </c>
      <c r="CT177" s="3" t="str" cm="1">
        <f t="array" aca="1" ref="CT177" ca="1">IF(NOT(ISNUMBER(INDEX($A:$A, LOOKUP(2, 1 / ($A$1:INDIRECT("$A$"&amp;ROW($A177)) &lt;&gt; ""),ROW($A$1:INDIRECT("$A$"&amp;ROW($A177)))), 1))), "",
$AY177-INDEX($AY:$AY, LOOKUP(2, 1 / ($AY$1:INDIRECT("$AV$"&amp;ROW($AY177)-1) &lt;&gt; ""),ROW($AY$1:INDIRECT("$AV$"&amp;ROW($AY177)-1))), 1))</f>
        <v/>
      </c>
      <c r="CU177" s="3" t="str" cm="1">
        <f t="array" aca="1" ref="CU177" ca="1">IF(NOT(ISNUMBER(INDEX($A:$A, LOOKUP(2, 1 / ($A$1:INDIRECT("$A$"&amp;ROW($A177)) &lt;&gt; ""),ROW($A$1:INDIRECT("$A$"&amp;ROW($A177)))), 1))), "",
INDEX($Y:$Y, LOOKUP(2, 1 / ($Y$1:INDIRECT("$Y$"&amp;ROW($Y177)-1) &lt;&gt; ""),ROW($Y$1:INDIRECT("$Y$"&amp;ROW($Y177)-1))), 1))</f>
        <v/>
      </c>
      <c r="CV177" s="1" t="str">
        <f ca="1">IFERROR(VLOOKUP($AY177, 'Medium-Slow'!$A$1:$B$101, 2, TRUE),"")</f>
        <v/>
      </c>
    </row>
    <row r="178" spans="1:100" x14ac:dyDescent="0.45">
      <c r="A178" s="69" t="s">
        <v>75</v>
      </c>
      <c r="B178" s="69" t="s">
        <v>375</v>
      </c>
      <c r="C178" s="69" t="s">
        <v>376</v>
      </c>
      <c r="D178" s="69" t="s">
        <v>377</v>
      </c>
      <c r="E178" s="69" t="s">
        <v>48</v>
      </c>
      <c r="F178" s="56">
        <v>1</v>
      </c>
      <c r="G178" s="2" t="s">
        <v>378</v>
      </c>
      <c r="H178" s="2" t="s">
        <v>50</v>
      </c>
      <c r="I178" s="2">
        <v>27</v>
      </c>
      <c r="J178" s="2" t="s">
        <v>132</v>
      </c>
      <c r="K178" s="2" t="s">
        <v>184</v>
      </c>
      <c r="L178" s="2" t="s">
        <v>53</v>
      </c>
      <c r="M178" s="2" t="s">
        <v>154</v>
      </c>
      <c r="N178" s="2" t="s">
        <v>249</v>
      </c>
      <c r="O178" s="2" t="s">
        <v>333</v>
      </c>
      <c r="P178" s="2" t="s">
        <v>336</v>
      </c>
      <c r="Q178" s="2">
        <v>0</v>
      </c>
      <c r="R178" s="2">
        <f>_xlfn.FLOOR.MATH((((2*VLOOKUP(G178, 'EV and Base'!$A$1:$N$671, 9, FALSE))+$Q178)*$I178)/100)+$I178+10</f>
        <v>69</v>
      </c>
      <c r="S178" s="2">
        <f>_xlfn.FLOOR.MATH((_xlfn.FLOOR.MATH((((2*VLOOKUP($G178, 'EV and Base'!$A$1:$N$671, 10, FALSE))+$Q178)*$I178)/100)+5)*
IF(OR($J178="Lonely", $J178="Brave", $J178="Adamant", $J178="Naughty"), 1.1,
IF(OR($J178="Bold", $J178="Timid", $J178="Modest", $J178="Calm"), 0.9, 1)))</f>
        <v>49</v>
      </c>
      <c r="T178" s="2">
        <f>_xlfn.FLOOR.MATH((_xlfn.FLOOR.MATH((((2*VLOOKUP($G178, 'EV and Base'!$A$1:$N$671, 11, FALSE))+$Q178)*$I178)/100)+5)*
IF(OR($J178="Bold", $J178="Relaxed", $J178="Impish", $J178="Lax"), 1.1,
IF(OR($J178="Lonely", $J178="Hasty", $J178="Mild", $J178="Gentle"), 0.9, 1)))</f>
        <v>31</v>
      </c>
      <c r="U178" s="2">
        <f>_xlfn.FLOOR.MATH((_xlfn.FLOOR.MATH((((2*VLOOKUP($G178, 'EV and Base'!$A$1:$N$671, 12, FALSE))+$Q178)*$I178)/100)+5)*
IF(OR($J178="Modest", $J178="Mild", $J178="Quiet", $J178="Rash"), 1.1,
IF(OR($J178="Adamant", $J178="Impish", $J178="Jolly", $J178="Careful"), 0.9, 1)))</f>
        <v>29</v>
      </c>
      <c r="V178" s="2">
        <f>_xlfn.FLOOR.MATH((_xlfn.FLOOR.MATH((((2*VLOOKUP($G178, 'EV and Base'!$A$1:$N$671, 13, FALSE))+$Q178)*$I178)/100)+5)*
IF(OR($J178="Calm", $J178="Gentle", $J178="Sassy", $J178="Careful"), 1.1,
IF(OR($J178="Naughty", $J178="Lax", $J178="Naive", $J178="Rash"), 0.9, 1)))</f>
        <v>29</v>
      </c>
      <c r="W178" s="2">
        <f>_xlfn.FLOOR.MATH((_xlfn.FLOOR.MATH((((2*VLOOKUP($G178, 'EV and Base'!$A$1:$N$671, 14, FALSE))+$Q178)*$I178)/100)+5)*
IF(OR($J178="Timid", $J178="Hasty", $J178="Jolly", $J178="Naive"), 1.1,
IF(OR($J178="Brave", $J178="Relaxed", $J178="Quiet", $J178="Sassy"), 0.9, 1)))</f>
        <v>39</v>
      </c>
      <c r="X178" s="69">
        <v>1126</v>
      </c>
      <c r="AA178" s="23" t="str" cm="1">
        <f t="array" aca="1" ref="AA178" ca="1">IF(NOT(ISNUMBER(INDEX($A:$A,LOOKUP(2,1/($A$1:INDIRECT("$A$"&amp;ROW($A178))&lt;&gt;""),ROW($A$1:INDIRECT("$A$"&amp;ROW($A178)))),1))),"",
IF(NOT(ISNUMBER($A178)),$AA177,
IF($AB178&lt;16,"Lillipup",
IF($AB178&lt;32,"Herdier",
"Stoutland"))))</f>
        <v/>
      </c>
      <c r="AB178" s="25" t="str" cm="1">
        <f t="array" aca="1" ref="AB178" ca="1">IF(NOT(ISNUMBER(INDEX($A:$A, LOOKUP(2, 1 / ($A$1:INDIRECT("$A$"&amp;ROW($A178)) &lt;&gt; ""),ROW($A$1:INDIRECT("$A$"&amp;ROW($A178)))), 1))), "",
VLOOKUP($AY178,'Medium-Slow'!$A$1:$B$101,2,TRUE))</f>
        <v/>
      </c>
      <c r="AC178" s="23" t="str" cm="1">
        <f t="array" aca="1" ref="AC178" ca="1">IF(NOT(ISNUMBER(INDEX($A:$A, LOOKUP(2, 1 / ($A$1:INDIRECT("$A$"&amp;ROW($A178)) &lt;&gt; ""),ROW($A$1:INDIRECT("$A$"&amp;ROW($A178)))), 1))), "",
INDEX($AC:$AC, LOOKUP(2, 1 / ($AC$1:INDIRECT("$AC$"&amp;ROW($AC178)-1) &lt;&gt; ""),ROW($AC$1:INDIRECT("$AC$"&amp;ROW($AC178)-1))), 1)+
IF(INDEX($AC:$AC, LOOKUP(2, 1 / ($AC$1:INDIRECT("$AC$"&amp;ROW($AC178)-1) &lt;&gt; ""),ROW($AC$1:INDIRECT("$AC$"&amp;ROW($AC178)-1))), 1)+
INDEX($AD:$AD, LOOKUP(2, 1 / ($AD$1:INDIRECT("$AD$"&amp;ROW($AD178)-1) &lt;&gt; ""),ROW($AD$1:INDIRECT("$AD$"&amp;ROW($AD178)-1))), 1)+
INDEX($AE:$AE, LOOKUP(2, 1 / ($AE$1:INDIRECT("$AE$"&amp;ROW($AE178)-1) &lt;&gt; ""),ROW($AE$1:INDIRECT("$AE$"&amp;ROW($AD178)-1))), 1)+
INDEX($AE:$AF, LOOKUP(2, 1 / ($AF$1:INDIRECT("$AF$"&amp;ROW($AF178)-1) &lt;&gt; ""),ROW($AF$1:INDIRECT("$AF$"&amp;ROW($AD178)-1))), 1)+
INDEX($AG:$AG, LOOKUP(2, 1 / ($AG$1:INDIRECT("$AG$"&amp;ROW($AG178)-1) &lt;&gt; ""),ROW($AG$1:INDIRECT("$AG$"&amp;ROW($AD178)-1))), 1)+
INDEX($AH:$AH, LOOKUP(2, 1 / ($AH$1:INDIRECT("$AH$"&amp;ROW($AH178)-1) &lt;&gt; ""),ROW($AH$1:INDIRECT("$AH$"&amp;ROW($AD178)-1))), 1)&gt;=510,0,
IF(INDEX($AC:$AC, LOOKUP(2, 1 / ($AC$1:INDIRECT("$AC$"&amp;ROW($AC178)-1) &lt;&gt; ""),ROW($AC$1:INDIRECT("$AC$"&amp;ROW($AC178)-1))), 1)&gt;=255,0,
VLOOKUP(INDIRECT("$G$"&amp;LOOKUP(2, 1 / ($AC$1:INDIRECT("$AC$"&amp;ROW($AC178)-1) &lt;&gt; ""),ROW($AC$1:INDIRECT("$AC$"&amp;ROW($AC178)-1)))), 'EV and Base'!$A$1:$N$671, 3, FALSE))))</f>
        <v/>
      </c>
      <c r="AD178" s="2" t="str" cm="1">
        <f t="array" aca="1" ref="AD178" ca="1">IF(NOT(ISNUMBER(INDEX($A:$A, LOOKUP(2, 1 / ($A$1:INDIRECT("$A$"&amp;ROW($A178)) &lt;&gt; ""),ROW($A$1:INDIRECT("$A$"&amp;ROW($A178)))), 1))), "",
INDEX($AD:$AD, LOOKUP(2, 1 / ($AD$1:INDIRECT("$AD$"&amp;ROW($AD178)-1) &lt;&gt; ""),ROW($AD$1:INDIRECT("$AD$"&amp;ROW($AD178)-1))), 1)+
IF(INDEX($AC:$AC, LOOKUP(2, 1 / ($AC$1:INDIRECT("$AC$"&amp;ROW($AC178)-1) &lt;&gt; ""),ROW($AC$1:INDIRECT("$AC$"&amp;ROW($AC178)-1))), 1)+
INDEX($AD:$AD, LOOKUP(2, 1 / ($AD$1:INDIRECT("$AD$"&amp;ROW($AD178)-1) &lt;&gt; ""),ROW($AD$1:INDIRECT("$AD$"&amp;ROW($AD178)-1))), 1)+
INDEX($AE:$AE, LOOKUP(2, 1 / ($AE$1:INDIRECT("$AE$"&amp;ROW($AE178)-1) &lt;&gt; ""),ROW($AE$1:INDIRECT("$AE$"&amp;ROW($AD178)-1))), 1)+
INDEX($AE:$AF, LOOKUP(2, 1 / ($AF$1:INDIRECT("$AF$"&amp;ROW($AF178)-1) &lt;&gt; ""),ROW($AF$1:INDIRECT("$AF$"&amp;ROW($AD178)-1))), 1)+
INDEX($AG:$AG, LOOKUP(2, 1 / ($AG$1:INDIRECT("$AG$"&amp;ROW($AG178)-1) &lt;&gt; ""),ROW($AG$1:INDIRECT("$AG$"&amp;ROW($AD178)-1))), 1)+
INDEX($AH:$AH, LOOKUP(2, 1 / ($AH$1:INDIRECT("$AH$"&amp;ROW($AH178)-1) &lt;&gt; ""),ROW($AH$1:INDIRECT("$AH$"&amp;ROW($AD178)-1))), 1)&gt;=510,0,
IF(INDEX($AD:$AD, LOOKUP(2, 1 / ($AD$1:INDIRECT("$AD$"&amp;ROW($AD178)-1) &lt;&gt; ""),ROW($AD$1:INDIRECT("$AD$"&amp;ROW($AD178)-1))), 1)&gt;=255,0,
VLOOKUP(INDIRECT("$G$"&amp;LOOKUP(2, 1 / ($AD$1:INDIRECT("$AD$"&amp;ROW($AD178)-1) &lt;&gt; ""),ROW($AD$1:INDIRECT("$AD$"&amp;ROW($AD178)-1)))), 'EV and Base'!$A$1:$N$671, 4, FALSE))))</f>
        <v/>
      </c>
      <c r="AE178" s="2" t="str" cm="1">
        <f t="array" aca="1" ref="AE178" ca="1">IF(NOT(ISNUMBER(INDEX($A:$A,LOOKUP(2,1/($A$1:INDIRECT("$A$"&amp;ROW($A178))&lt;&gt;""),ROW($A$1:INDIRECT("$A$"&amp;ROW($A178)))),1))),"",
INDEX($AE:$AE,LOOKUP(2,1/($AE$1:INDIRECT("$AE$"&amp;ROW($AE178)-1)&lt;&gt;""),ROW($AE$1:INDIRECT("$AE$"&amp;ROW($AE178)-1))),1)+
IF(INDEX($AC:$AC,LOOKUP(2,1/($AC$1:INDIRECT("$AC$"&amp;ROW($AC178)-1)&lt;&gt;""),ROW($AC$1:INDIRECT("$AC$"&amp;ROW($AC178)-1))),1)+
INDEX($AD:$AD,LOOKUP(2,1/($AD$1:INDIRECT("$AD$"&amp;ROW($AD178)-1)&lt;&gt;""),ROW($AD$1:INDIRECT("$AD$"&amp;ROW($AD178)-1))),1)+
INDEX($AE:$AE,LOOKUP(2,1/($AE$1:INDIRECT("$AE$"&amp;ROW($AE178)-1)&lt;&gt;""),ROW($AE$1:INDIRECT("$AE$"&amp;ROW($AD178)-1))),1)+
INDEX($AE:$AF,LOOKUP(2,1/($AF$1:INDIRECT("$AF$"&amp;ROW($AF178)-1)&lt;&gt;""),ROW($AF$1:INDIRECT("$AF$"&amp;ROW($AD178)-1))),1)+
INDEX($AG:$AG,LOOKUP(2,1/($AG$1:INDIRECT("$AG$"&amp;ROW($AG178)-1)&lt;&gt;""),ROW($AG$1:INDIRECT("$AG$"&amp;ROW($AD178)-1))),1)+
INDEX($AH:$AH,LOOKUP(2,1/($AH$1:INDIRECT("$AH$"&amp;ROW($AH178)-1)&lt;&gt;""),ROW($AH$1:INDIRECT("$AH$"&amp;ROW($AD178)-1))),1)&gt;=510,0,
IF(INDEX($AE:$AE,LOOKUP(2,1/($AE$1:INDIRECT("$AE$"&amp;ROW($AE178)-1)&lt;&gt;""),ROW($AE$1:INDIRECT("$AE$"&amp;ROW($AE178)-1))),1)&gt;=255,0,
VLOOKUP(INDIRECT("$G$"&amp;LOOKUP(2,1/($AE$1:INDIRECT("$AE$"&amp;ROW($AE178)-1)&lt;&gt;""),ROW($AE$1:INDIRECT("$AE$"&amp;ROW($AE178)-1)))),'EV and Base'!$A$1:$N$671,5,FALSE))))</f>
        <v/>
      </c>
      <c r="AF178" s="2" t="str" cm="1">
        <f t="array" aca="1" ref="AF178" ca="1">IF(NOT(ISNUMBER(INDEX($A:$A, LOOKUP(2, 1 / ($A$1:INDIRECT("$A$"&amp;ROW($A178)) &lt;&gt; ""),ROW($A$1:INDIRECT("$A$"&amp;ROW($A178)))), 1))), "",
INDEX($AF:$AF, LOOKUP(2, 1 / ($AF$1:INDIRECT("$AF$"&amp;ROW($AF178)-1) &lt;&gt; ""),ROW($AF$1:INDIRECT("$AF$"&amp;ROW($AF178)-1))), 1)+
IF(INDEX($AC:$AC, LOOKUP(2, 1 / ($AC$1:INDIRECT("$AC$"&amp;ROW($AC178)-1) &lt;&gt; ""),ROW($AC$1:INDIRECT("$AC$"&amp;ROW($AC178)-1))), 1)+
INDEX($AD:$AD, LOOKUP(2, 1 / ($AD$1:INDIRECT("$AD$"&amp;ROW($AD178)-1) &lt;&gt; ""),ROW($AD$1:INDIRECT("$AD$"&amp;ROW($AD178)-1))), 1)+
INDEX($AE:$AE, LOOKUP(2, 1 / ($AE$1:INDIRECT("$AE$"&amp;ROW($AE178)-1) &lt;&gt; ""),ROW($AE$1:INDIRECT("$AE$"&amp;ROW($AD178)-1))), 1)+
INDEX($AE:$AF, LOOKUP(2, 1 / ($AF$1:INDIRECT("$AF$"&amp;ROW($AF178)-1) &lt;&gt; ""),ROW($AF$1:INDIRECT("$AF$"&amp;ROW($AD178)-1))), 1)+
INDEX($AG:$AG, LOOKUP(2, 1 / ($AG$1:INDIRECT("$AG$"&amp;ROW($AG178)-1) &lt;&gt; ""),ROW($AG$1:INDIRECT("$AG$"&amp;ROW($AD178)-1))), 1)+
INDEX($AH:$AH, LOOKUP(2, 1 / ($AH$1:INDIRECT("$AH$"&amp;ROW($AH178)-1) &lt;&gt; ""),ROW($AH$1:INDIRECT("$AH$"&amp;ROW($AD178)-1))), 1)&gt;=510,0,
IF(INDEX($AF:$AF, LOOKUP(2, 1 / ($AF$1:INDIRECT("$AF$"&amp;ROW($AF178)-1) &lt;&gt; ""),ROW($AF$1:INDIRECT("$AF$"&amp;ROW($AF178)-1))), 1)&gt;=255,0,
VLOOKUP(INDIRECT("$G$"&amp;LOOKUP(2, 1 / ($AF$1:INDIRECT("$AF$"&amp;ROW($AF178)-1) &lt;&gt; ""),ROW($AF$1:INDIRECT("$AF$"&amp;ROW($AF178)-1)))), 'EV and Base'!$A$1:$N$671, 6, FALSE))))</f>
        <v/>
      </c>
      <c r="AG178" s="2" t="str" cm="1">
        <f t="array" aca="1" ref="AG178" ca="1">IF(NOT(ISNUMBER(INDEX($A:$A, LOOKUP(2, 1 / ($A$1:INDIRECT("$A$"&amp;ROW($A178)) &lt;&gt; ""),ROW($A$1:INDIRECT("$A$"&amp;ROW($A178)))), 1))), "",
INDEX($AG:$AG, LOOKUP(2, 1 / ($AG$1:INDIRECT("$AG$"&amp;ROW($AG178)-1) &lt;&gt; ""),ROW($AG$1:INDIRECT("$AG$"&amp;ROW($AG178)-1))), 1)+
IF(INDEX($AC:$AC, LOOKUP(2, 1 / ($AC$1:INDIRECT("$AC$"&amp;ROW($AC178)-1) &lt;&gt; ""),ROW($AC$1:INDIRECT("$AC$"&amp;ROW($AC178)-1))), 1)+
INDEX($AD:$AD, LOOKUP(2, 1 / ($AD$1:INDIRECT("$AD$"&amp;ROW($AD178)-1) &lt;&gt; ""),ROW($AD$1:INDIRECT("$AD$"&amp;ROW($AD178)-1))), 1)+
INDEX($AE:$AE, LOOKUP(2, 1 / ($AE$1:INDIRECT("$AE$"&amp;ROW($AE178)-1) &lt;&gt; ""),ROW($AE$1:INDIRECT("$AE$"&amp;ROW($AD178)-1))), 1)+
INDEX($AE:$AF, LOOKUP(2, 1 / ($AF$1:INDIRECT("$AF$"&amp;ROW($AF178)-1) &lt;&gt; ""),ROW($AF$1:INDIRECT("$AF$"&amp;ROW($AD178)-1))), 1)+
INDEX($AG:$AG, LOOKUP(2, 1 / ($AG$1:INDIRECT("$AG$"&amp;ROW($AG178)-1) &lt;&gt; ""),ROW($AG$1:INDIRECT("$AG$"&amp;ROW($AD178)-1))), 1)+
INDEX($AH:$AH, LOOKUP(2, 1 / ($AH$1:INDIRECT("$AH$"&amp;ROW($AH178)-1) &lt;&gt; ""),ROW($AH$1:INDIRECT("$AH$"&amp;ROW($AD178)-1))), 1)&gt;=510,0,
IF(INDEX($AG:$AG, LOOKUP(2, 1 / ($AG$1:INDIRECT("$AG$"&amp;ROW($AG178)-1) &lt;&gt; ""),ROW($AG$1:INDIRECT("$AG$"&amp;ROW($AG178)-1))), 1)&gt;=255,0,
VLOOKUP(INDIRECT("$G$"&amp;LOOKUP(2, 1 / ($AG$1:INDIRECT("$AG$"&amp;ROW($AG178)-1) &lt;&gt; ""),ROW($AG$1:INDIRECT("$AG$"&amp;ROW($AG178)-1)))), 'EV and Base'!$A$1:$N$671, 7, FALSE))))</f>
        <v/>
      </c>
      <c r="AH178" s="24" t="str" cm="1">
        <f t="array" aca="1" ref="AH178" ca="1">IF(NOT(ISNUMBER(INDEX($A:$A,LOOKUP(2,1/($A$1:INDIRECT("$A$"&amp;ROW($A178))&lt;&gt;""),ROW($A$1:INDIRECT("$A$"&amp;ROW($A178)))),1))),"",
INDEX($AH:$AH,LOOKUP(2,1/($AH$1:INDIRECT("$AH$"&amp;ROW($AH178)-1)&lt;&gt;""),ROW($AH$1:INDIRECT("$AH$"&amp;ROW($AH178)-1))),1)+
IF(INDEX($AC:$AC,LOOKUP(2,1/($AC$1:INDIRECT("$AC$"&amp;ROW($AC178)-1)&lt;&gt;""),ROW($AC$1:INDIRECT("$AC$"&amp;ROW($AC178)-1))),1)+
INDEX($AD:$AD,LOOKUP(2,1/($AD$1:INDIRECT("$AD$"&amp;ROW($AD178)-1)&lt;&gt;""),ROW($AD$1:INDIRECT("$AD$"&amp;ROW($AD178)-1))),1)+
INDEX($AE:$AE,LOOKUP(2,1/($AE$1:INDIRECT("$AE$"&amp;ROW($AE178)-1)&lt;&gt;""),ROW($AE$1:INDIRECT("$AE$"&amp;ROW($AD178)-1))),1)+
INDEX($AE:$AF,LOOKUP(2,1/($AF$1:INDIRECT("$AF$"&amp;ROW($AF178)-1)&lt;&gt;""),ROW($AF$1:INDIRECT("$AF$"&amp;ROW($AD178)-1))),1)+
INDEX($AG:$AG,LOOKUP(2,1/($AG$1:INDIRECT("$AG$"&amp;ROW($AG178)-1)&lt;&gt;""),ROW($AG$1:INDIRECT("$AG$"&amp;ROW($AD178)-1))),1)+
INDEX($AH:$AH,LOOKUP(2,1/($AH$1:INDIRECT("$AH$"&amp;ROW($AH178)-1)&lt;&gt;""),ROW($AH$1:INDIRECT("$AH$"&amp;ROW($AD178)-1))),1)&gt;=510,0,
IF(INDEX($AH:$AH,LOOKUP(2,1/($AH$1:INDIRECT("$AH$"&amp;ROW($AH178)-1)&lt;&gt;""),ROW($AH$1:INDIRECT("$AH$"&amp;ROW($AH178)-1))),1)&gt;=255,0,
VLOOKUP(INDIRECT("$G$"&amp;LOOKUP(2,1/($AH$1:INDIRECT("$AH$"&amp;ROW($AH178)-1)&lt;&gt;""),ROW($AH$1:INDIRECT("$AH$"&amp;ROW($AH178)-1)))),'EV and Base'!$A$1:$N$671,8,FALSE))))</f>
        <v/>
      </c>
      <c r="AI178" s="29" t="str" cm="1">
        <f t="array" aca="1" ref="AI178" ca="1">IF(NOT(ISNUMBER(INDEX($A:$A,LOOKUP(2,1/($A$1:INDIRECT("$A$"&amp;ROW($A178))&lt;&gt;""),ROW($A$1:INDIRECT("$A$"&amp;ROW($A178)))),1))),"",
ROUNDDOWN((((2*VLOOKUP($AA178,'EV and Base'!$A$1:$N$671,9,FALSE))+31+ROUNDDOWN($AC178/4,0))*$AB178)/100,0)+$AB178+10)</f>
        <v/>
      </c>
      <c r="AJ178" s="21" t="str" cm="1">
        <f t="array" aca="1" ref="AJ178" ca="1">IF(NOT(ISNUMBER(INDEX($A:$A, LOOKUP(2, 1 / ($A$1:INDIRECT("$A$"&amp;ROW($A178)) &lt;&gt; ""),ROW($A$1:INDIRECT("$A$"&amp;ROW($A178)))), 1))), "",
ROUNDDOWN((ROUNDDOWN((((2*VLOOKUP($AA178, 'EV and Base'!$A$1:$N$671, 10, FALSE))+31+ROUNDDOWN($AD178/4, 0))*$AB178)/100, 0)+5)*1.1, 0))</f>
        <v/>
      </c>
      <c r="AK178" s="21" t="str" cm="1">
        <f t="array" aca="1" ref="AK178" ca="1">IF(NOT(ISNUMBER(INDEX($A:$A, LOOKUP(2, 1 / ($A$1:INDIRECT("$A$"&amp;ROW($A178)) &lt;&gt; ""),ROW($A$1:INDIRECT("$A$"&amp;ROW($A178)))), 1))), "",
ROUNDDOWN((ROUNDDOWN((((2*VLOOKUP($AA178, 'EV and Base'!$A$1:$N$671, 11, FALSE))+30+ROUNDDOWN($AE178/4, 0))*$AB178)/100, 0)+5), 0)
&amp;"-"&amp;
ROUNDDOWN((ROUNDDOWN((((2*VLOOKUP($AA178, 'EV and Base'!$A$1:$N$671, 11, FALSE))+31+ROUNDDOWN($AE178/4, 0))*$AB178)/100, 0)+5), 0))</f>
        <v/>
      </c>
      <c r="AL178" s="21" t="str" cm="1">
        <f t="array" aca="1" ref="AL178" ca="1">IF(NOT(ISNUMBER(INDEX($A:$A, LOOKUP(2, 1 / ($A$1:INDIRECT("$A$"&amp;ROW($A178)) &lt;&gt; ""),ROW($A$1:INDIRECT("$A$"&amp;ROW($A178)))), 1))), "",
ROUNDDOWN((ROUNDDOWN((((2*VLOOKUP($AA178, 'EV and Base'!$A$1:$N$671, 12, FALSE))+0+ROUNDDOWN($AF178/4, 0))*$AB178)/100, 0)+5)*0.9, 0)
&amp;"-"&amp;
ROUNDDOWN((ROUNDDOWN((((2*VLOOKUP($AA178, 'EV and Base'!$A$1:$N$671, 12, FALSE))+31+ROUNDDOWN($AF178/4, 0))*$AB178)/100, 0)+5)*0.9, 0))</f>
        <v/>
      </c>
      <c r="AM178" s="21" t="str" cm="1">
        <f t="array" aca="1" ref="AM178" ca="1">IF(NOT(ISNUMBER(INDEX($A:$A, LOOKUP(2, 1 / ($A$1:INDIRECT("$A$"&amp;ROW($A178)) &lt;&gt; ""),ROW($A$1:INDIRECT("$A$"&amp;ROW($A178)))), 1))), "",
ROUNDDOWN((ROUNDDOWN((((2*VLOOKUP($AA178, 'EV and Base'!$A$1:$N$671, 13, FALSE))+30+ROUNDDOWN($AG178/4, 0))*$AB178)/100, 0)+5), 0)
&amp;"-"&amp;
ROUNDDOWN((ROUNDDOWN((((2*VLOOKUP($AA178, 'EV and Base'!$A$1:$N$671, 13, FALSE))+31+ROUNDDOWN($AG178/4, 0))*$AB178)/100, 0)+5), 0))</f>
        <v/>
      </c>
      <c r="AN178" s="25" t="str" cm="1">
        <f t="array" aca="1" ref="AN178" ca="1">IF(NOT(ISNUMBER(INDEX($A:$A, LOOKUP(2, 1 / ($A$1:INDIRECT("$A$"&amp;ROW($A178)) &lt;&gt; ""),ROW($A$1:INDIRECT("$A$"&amp;ROW($A178)))), 1))), "",
ROUNDDOWN((ROUNDDOWN((((2*VLOOKUP($AA178, 'EV and Base'!$A$1:$N$671, 14, FALSE))+31+ROUNDDOWN($AH178/4, 0))*$AB178)/100, 0)+5), 0))</f>
        <v/>
      </c>
      <c r="AO178" s="23" t="str" cm="1">
        <f t="array" aca="1" ref="AO178" ca="1">IF(NOT(ISNUMBER(INDEX($A:$A, LOOKUP(2, 1 / ($A$1:INDIRECT("$A$"&amp;ROW($A178)) &lt;&gt; ""),ROW($A$1:INDIRECT("$A$"&amp;ROW($A178)))), 1))), "",
ROUNDDOWN((((2*VLOOKUP($AA178, 'EV and Base'!$A$1:$N$671, 9, FALSE))+31+ROUNDDOWN($AC178/4, 0))*$AB178)/100, 0)+$AB178+10)</f>
        <v/>
      </c>
      <c r="AP178" s="2" t="str" cm="1">
        <f t="array" aca="1" ref="AP178" ca="1">IF(NOT(ISNUMBER(INDEX($A:$A, LOOKUP(2, 1 / ($A$1:INDIRECT("$A$"&amp;ROW($A178)) &lt;&gt; ""),ROW($A$1:INDIRECT("$A$"&amp;ROW($A178)))), 1))), "",
ROUNDDOWN((ROUNDDOWN((((2*VLOOKUP($AA178, 'EV and Base'!$A$1:$N$671, 10, FALSE))+31+ROUNDDOWN($AD178/4, 0))*$AB178)/100, 0)+5)*1.1, 0))</f>
        <v/>
      </c>
      <c r="AQ178" s="2" t="str" cm="1">
        <f t="array" aca="1" ref="AQ178" ca="1">IF(NOT(ISNUMBER(INDEX($A:$A, LOOKUP(2, 1 / ($A$1:INDIRECT("$A$"&amp;ROW($A178)) &lt;&gt; ""),ROW($A$1:INDIRECT("$A$"&amp;ROW($A178)))), 1))), "",
ROUNDDOWN((ROUNDDOWN((((2*VLOOKUP($AA178, 'EV and Base'!$A$1:$N$671, 11, FALSE))+$AV$2+ROUNDDOWN($AE178/4, 0))*$AB178)/100, 0)+5), 0))</f>
        <v/>
      </c>
      <c r="AR178" s="22" t="str" cm="1">
        <f t="array" aca="1" ref="AR178" ca="1">IF(NOT(ISNUMBER(INDEX($A:$A, LOOKUP(2, 1 / ($A$1:INDIRECT("$A$"&amp;ROW($A178)) &lt;&gt; ""),ROW($A$1:INDIRECT("$A$"&amp;ROW($A178)))), 1))), "",
ROUNDDOWN((ROUNDDOWN((((2*VLOOKUP($AA178, 'EV and Base'!$A$1:$N$671, 12, FALSE))+$AW$2+ROUNDDOWN($AF178/4, 0))*$AB178)/100, 0)+5)*0.9, 0))</f>
        <v/>
      </c>
      <c r="AS178" s="2" t="str" cm="1">
        <f t="array" aca="1" ref="AS178" ca="1">IF(NOT(ISNUMBER(INDEX($A:$A, LOOKUP(2, 1 / ($A$1:INDIRECT("$A$"&amp;ROW($A178)) &lt;&gt; ""),ROW($A$1:INDIRECT("$A$"&amp;ROW($A178)))), 1))), "",
ROUNDDOWN((ROUNDDOWN((((2*VLOOKUP($AA178, 'EV and Base'!$A$1:$N$671, 13, FALSE))+$AX$2+ROUNDDOWN($AG178/4, 0))*$AB178)/100, 0)+5), 0))</f>
        <v/>
      </c>
      <c r="AT178" s="24" t="str" cm="1">
        <f t="array" aca="1" ref="AT178" ca="1">IF(NOT(ISNUMBER(INDEX($A:$A, LOOKUP(2, 1 / ($A$1:INDIRECT("$A$"&amp;ROW($A178)) &lt;&gt; ""),ROW($A$1:INDIRECT("$A$"&amp;ROW($A178)))), 1))), "",
ROUNDDOWN((ROUNDDOWN((((2*VLOOKUP($AA178, 'EV and Base'!$A$1:$N$671, 14, FALSE))+31+ROUNDDOWN($AH178/4, 0))*$AB178)/100, 0)+5), 0))</f>
        <v/>
      </c>
      <c r="AU178" s="27"/>
      <c r="AV178" s="4"/>
      <c r="AW178" s="4"/>
      <c r="AX178" s="4"/>
      <c r="AY178" t="str" cm="1">
        <f t="array" aca="1" ref="AY178" ca="1">IF(NOT(ISNUMBER(INDEX($A:$A,LOOKUP(2,1/($A$1:INDIRECT("$A$"&amp;ROW($A178))&lt;&gt;""),ROW($A$1:INDIRECT("$A$"&amp;ROW($A178)))),1))),"",
INDEX($AY:$AY,LOOKUP(2,1/($AY$1:INDIRECT("$AY$"&amp;ROW($AY178)-1)&lt;&gt;""),ROW($AY$1:INDIRECT("$AY$"&amp;ROW($AY178)-1))),1)+$BL178)</f>
        <v/>
      </c>
      <c r="AZ178" s="3" t="str" cm="1">
        <f t="array" aca="1" ref="AZ178" ca="1">IF(NOT(ISNUMBER(INDEX($A:$A, LOOKUP(2, 1 / ($A$1:INDIRECT("$A$"&amp;ROW($A178)) &lt;&gt; ""),ROW($A$1:INDIRECT("$A$"&amp;ROW($A178)))), 1))), "",
VLOOKUP(INDIRECT("$G$"&amp;LOOKUP(2, 1 / ($AY$1:INDIRECT("$AY$"&amp;ROW($AY178)-1) &lt;&gt; ""),ROW($AY$1:INDIRECT("$AY$"&amp;ROW($AY178)-1)))),'EV and Base'!A173:N843,2,FALSE))</f>
        <v/>
      </c>
      <c r="BA178" s="3" t="str" cm="1">
        <f t="array" aca="1" ref="BA178" ca="1">IF(NOT(ISNUMBER(INDEX($A:$A, LOOKUP(2, 1 / ($A$1:INDIRECT("$A$"&amp;ROW($A178)) &lt;&gt; ""),ROW($A$1:INDIRECT("$A$"&amp;ROW($A178)))), 1))), "",
INDIRECT("$I$"&amp;LOOKUP(2, 1 / ($AY$1:INDIRECT("$AY$"&amp;ROW($AY178)-1) &lt;&gt; ""),ROW($AY$1:INDIRECT("$AY$"&amp;ROW($AY178)-1)))))</f>
        <v/>
      </c>
      <c r="BB178" s="1" t="str" cm="1">
        <f t="array" aca="1" ref="BB178" ca="1">IF(NOT(ISNUMBER(INDEX($A:$A, LOOKUP(2, 1 / ($A$1:INDIRECT("$A$"&amp;ROW($A178)) &lt;&gt; ""),ROW($A$1:INDIRECT("$A$"&amp;ROW($A178)))), 1))), "",
INDIRECT("$AB$"&amp;LOOKUP(2, 1 / ($AY$1:INDIRECT("$AY$"&amp;ROW($AY178)-1) &lt;&gt; ""),ROW($AY$1:INDIRECT("$AY$"&amp;ROW($AY178)-1)))))</f>
        <v/>
      </c>
      <c r="BC178" s="3" t="str" cm="1">
        <f t="array" aca="1" ref="BC178" ca="1">IF(NOT(ISNUMBER(INDEX($A:$A,LOOKUP(2,1/($A$1:INDIRECT("$A$"&amp;ROW($A178))&lt;&gt;""),ROW($A$1:INDIRECT("$A$"&amp;ROW($A178)))),1))),"",
$BA178+$BA178+10)</f>
        <v/>
      </c>
      <c r="BD178" s="3" t="str" cm="1">
        <f t="array" aca="1" ref="BD178" ca="1">IF(NOT(ISNUMBER(INDEX($A:$A,LOOKUP(2,1/($A$1:INDIRECT("$A$"&amp;ROW($A178))&lt;&gt;""),ROW($A$1:INDIRECT("$A$"&amp;ROW($A178)))),1))),"",
$BA178+$BB178+10)</f>
        <v/>
      </c>
      <c r="BE178" s="3" t="str" cm="1">
        <f t="array" aca="1" ref="BE178" ca="1">IF(NOT(ISNUMBER(INDEX($A:$A,LOOKUP(2,1/($A$1:INDIRECT("$A$"&amp;ROW($A178))&lt;&gt;""),ROW($A$1:INDIRECT("$A$"&amp;ROW($A178)))),1))),"",
$BC178*$BC178)</f>
        <v/>
      </c>
      <c r="BF178" s="3" t="str" cm="1">
        <f t="array" aca="1" ref="BF178" ca="1">IF(NOT(ISNUMBER(INDEX($A:$A,LOOKUP(2,1/($A$1:INDIRECT("$A$"&amp;ROW($A178))&lt;&gt;""),ROW($A$1:INDIRECT("$A$"&amp;ROW($A178)))),1))),"",
$BD178*$BD178)</f>
        <v/>
      </c>
      <c r="BG178" s="3" t="str" cm="1">
        <f t="array" aca="1" ref="BG178" ca="1">IF(NOT(ISNUMBER(INDEX($A:$A,LOOKUP(2,1/($A$1:INDIRECT("$A$"&amp;ROW($A178))&lt;&gt;""),ROW($A$1:INDIRECT("$A$"&amp;ROW($A178)))),1))),"",
_xlfn.FLOOR.MATH(1.5*_xlfn.FLOOR.MATH($AZ178*BA178/5)))</f>
        <v/>
      </c>
      <c r="BH178" s="3" t="str" cm="1">
        <f t="array" aca="1" ref="BH178" ca="1">IF(NOT(ISNUMBER(INDEX($A:$A, LOOKUP(2, 1 / ($A$1:INDIRECT("$A$"&amp;ROW($A178)) &lt;&gt; ""),ROW($A$1:INDIRECT("$A$"&amp;ROW($A178)))), 1))), "",
_xlfn.FLOOR.MATH($BG178/IF(OR(INDIRECT("$C$"&amp;LOOKUP(2, 1 / ($AY$1:INDIRECT("$AY$"&amp;ROW($AY178)-1) &lt;&gt; ""),ROW($AY$1:INDIRECT("$AY$"&amp;ROW($AY178)-1))))="Multi",
INDIRECT("$C$"&amp;LOOKUP(2, 1 / ($AY$1:INDIRECT("$AY$"&amp;ROW($AY178)-1) &lt;&gt; ""),ROW($AY$1:INDIRECT("$AY$"&amp;ROW($AY178)-1))))="Double"),2,1)))</f>
        <v/>
      </c>
      <c r="BI178" s="3" t="str" cm="1">
        <f t="array" aca="1" ref="BI178" ca="1">IF(NOT(ISNUMBER(INDEX($A:$A,LOOKUP(2,1/($A$1:INDIRECT("$A$"&amp;ROW($A178))&lt;&gt;""),ROW($A$1:INDIRECT("$A$"&amp;ROW($A178)))),1))),"",
VLOOKUP($BC178,GameFreakSQRT!$A$1:$B$200,2,FALSE))</f>
        <v/>
      </c>
      <c r="BJ178" s="3" t="str" cm="1">
        <f t="array" aca="1" ref="BJ178" ca="1">IF(NOT(ISNUMBER(INDEX($A:$A,LOOKUP(2,1/($A$1:INDIRECT("$A$"&amp;ROW($A178))&lt;&gt;""),ROW($A$1:INDIRECT("$A$"&amp;ROW($A178)))),1))),"",
VLOOKUP($BD178,GameFreakSQRT!$A$1:$B$200,2,FALSE))</f>
        <v/>
      </c>
      <c r="BK178" s="3" t="str" cm="1">
        <f t="array" aca="1" ref="BK178" ca="1">IF(NOT(ISNUMBER(INDEX($A:$A,LOOKUP(2,1/($A$1:INDIRECT("$A$"&amp;ROW($A178))&lt;&gt;""),ROW($A$1:INDIRECT("$A$"&amp;ROW($A178)))),1))),"",
_xlfn.FLOOR.MATH((($BI178*$BE178)*$BH178)/($BJ178*$BF178))+1)</f>
        <v/>
      </c>
      <c r="BL178" s="3" t="str" cm="1">
        <f t="array" aca="1" ref="BL178" ca="1">IF(NOT(ISNUMBER(INDEX($A:$A,LOOKUP(2,1/($A$1:INDIRECT("$A$"&amp;ROW($A178))&lt;&gt;""),ROW($A$1:INDIRECT("$A$"&amp;ROW($A178)))),1))),"",
_xlfn.FLOOR.MATH($BK178*IF(NOT(INDIRECT("$Z$"&amp;LOOKUP(2, 1 / ($AY$1:INDIRECT("$AY$"&amp;ROW($AY178)-1) &lt;&gt; ""),ROW($AY$1:INDIRECT("$AY$"&amp;ROW($AY178)-1))))=""),1.5,1)))</f>
        <v/>
      </c>
      <c r="BM178" s="3" t="str" cm="1">
        <f t="array" aca="1" ref="BM178" ca="1">IF(NOT(ISNUMBER(INDEX($A:$A, LOOKUP(2, 1 / ($A$1:INDIRECT("$A$"&amp;ROW($A178)) &lt;&gt; ""),ROW($A$1:INDIRECT("$A$"&amp;ROW($A178)))), 1))), "",
INDIRECT("$Y$"&amp;LOOKUP(2, 1 / ($AY$1:INDIRECT("$AY$"&amp;ROW($AY178)-1) &lt;&gt; ""),ROW($AY$1:INDIRECT("$AY$"&amp;ROW($AY178)-1)))))</f>
        <v/>
      </c>
      <c r="BN178" s="3" t="str">
        <f t="shared" ca="1" si="16"/>
        <v/>
      </c>
      <c r="CV178" s="1"/>
    </row>
    <row r="179" spans="1:100" x14ac:dyDescent="0.45">
      <c r="A179" s="69"/>
      <c r="B179" s="69"/>
      <c r="C179" s="69" t="str">
        <f t="shared" ref="C179:C180" si="21">$C178</f>
        <v>Rotation</v>
      </c>
      <c r="D179" s="69"/>
      <c r="E179" s="69"/>
      <c r="F179" s="56">
        <v>2</v>
      </c>
      <c r="G179" s="2" t="s">
        <v>255</v>
      </c>
      <c r="H179" s="2" t="s">
        <v>50</v>
      </c>
      <c r="I179" s="2">
        <v>27</v>
      </c>
      <c r="J179" s="2" t="s">
        <v>157</v>
      </c>
      <c r="K179" s="2" t="s">
        <v>252</v>
      </c>
      <c r="L179" s="2" t="s">
        <v>53</v>
      </c>
      <c r="M179" s="2" t="s">
        <v>253</v>
      </c>
      <c r="N179" s="2" t="s">
        <v>254</v>
      </c>
      <c r="O179" s="2" t="s">
        <v>185</v>
      </c>
      <c r="P179" s="2" t="s">
        <v>177</v>
      </c>
      <c r="Q179" s="2">
        <v>0</v>
      </c>
      <c r="R179" s="2">
        <f>_xlfn.FLOOR.MATH((((2*VLOOKUP(G179, 'EV and Base'!$A$1:$N$671, 9, FALSE))+$Q179)*$I179)/100)+$I179+10</f>
        <v>74</v>
      </c>
      <c r="S179" s="2">
        <f>_xlfn.FLOOR.MATH((_xlfn.FLOOR.MATH((((2*VLOOKUP($G179, 'EV and Base'!$A$1:$N$671, 10, FALSE))+$Q179)*$I179)/100)+5)*
IF(OR($J179="Lonely", $J179="Brave", $J179="Adamant", $J179="Naughty"), 1.1,
IF(OR($J179="Bold", $J179="Timid", $J179="Modest", $J179="Calm"), 0.9, 1)))</f>
        <v>54</v>
      </c>
      <c r="T179" s="2">
        <f>_xlfn.FLOOR.MATH((_xlfn.FLOOR.MATH((((2*VLOOKUP($G179, 'EV and Base'!$A$1:$N$671, 11, FALSE))+$Q179)*$I179)/100)+5)*
IF(OR($J179="Bold", $J179="Relaxed", $J179="Impish", $J179="Lax"), 1.1,
IF(OR($J179="Lonely", $J179="Hasty", $J179="Mild", $J179="Gentle"), 0.9, 1)))</f>
        <v>40</v>
      </c>
      <c r="U179" s="2">
        <f>_xlfn.FLOOR.MATH((_xlfn.FLOOR.MATH((((2*VLOOKUP($G179, 'EV and Base'!$A$1:$N$671, 12, FALSE))+$Q179)*$I179)/100)+5)*
IF(OR($J179="Modest", $J179="Mild", $J179="Quiet", $J179="Rash"), 1.1,
IF(OR($J179="Adamant", $J179="Impish", $J179="Jolly", $J179="Careful"), 0.9, 1)))</f>
        <v>48</v>
      </c>
      <c r="V179" s="2">
        <f>_xlfn.FLOOR.MATH((_xlfn.FLOOR.MATH((((2*VLOOKUP($G179, 'EV and Base'!$A$1:$N$671, 13, FALSE))+$Q179)*$I179)/100)+5)*
IF(OR($J179="Calm", $J179="Gentle", $J179="Sassy", $J179="Careful"), 1.1,
IF(OR($J179="Naughty", $J179="Lax", $J179="Naive", $J179="Rash"), 0.9, 1)))</f>
        <v>34</v>
      </c>
      <c r="W179" s="2">
        <f>_xlfn.FLOOR.MATH((_xlfn.FLOOR.MATH((((2*VLOOKUP($G179, 'EV and Base'!$A$1:$N$671, 14, FALSE))+$Q179)*$I179)/100)+5)*
IF(OR($J179="Timid", $J179="Hasty", $J179="Jolly", $J179="Naive"), 1.1,
IF(OR($J179="Brave", $J179="Relaxed", $J179="Quiet", $J179="Sassy"), 0.9, 1)))</f>
        <v>57</v>
      </c>
      <c r="X179" s="69"/>
      <c r="AA179" s="23" t="str" cm="1">
        <f t="array" aca="1" ref="AA179" ca="1">IF(NOT(ISNUMBER(INDEX($A:$A,LOOKUP(2,1/($A$1:INDIRECT("$A$"&amp;ROW($A179))&lt;&gt;""),ROW($A$1:INDIRECT("$A$"&amp;ROW($A179)))),1))),"",
IF(NOT(ISNUMBER($A179)),$AA178,
IF($AB179&lt;16,"Lillipup",
IF($AB179&lt;32,"Herdier",
"Stoutland"))))</f>
        <v/>
      </c>
      <c r="AB179" s="25" t="str" cm="1">
        <f t="array" aca="1" ref="AB179" ca="1">IF(NOT(ISNUMBER(INDEX($A:$A, LOOKUP(2, 1 / ($A$1:INDIRECT("$A$"&amp;ROW($A179)) &lt;&gt; ""),ROW($A$1:INDIRECT("$A$"&amp;ROW($A179)))), 1))), "",
VLOOKUP($AY179,'Medium-Slow'!$A$1:$B$101,2,TRUE))</f>
        <v/>
      </c>
      <c r="AC179" s="23" t="str" cm="1">
        <f t="array" aca="1" ref="AC179" ca="1">IF(NOT(ISNUMBER(INDEX($A:$A, LOOKUP(2, 1 / ($A$1:INDIRECT("$A$"&amp;ROW($A179)) &lt;&gt; ""),ROW($A$1:INDIRECT("$A$"&amp;ROW($A179)))), 1))), "",
INDEX($AC:$AC, LOOKUP(2, 1 / ($AC$1:INDIRECT("$AC$"&amp;ROW($AC179)-1) &lt;&gt; ""),ROW($AC$1:INDIRECT("$AC$"&amp;ROW($AC179)-1))), 1)+
IF(INDEX($AC:$AC, LOOKUP(2, 1 / ($AC$1:INDIRECT("$AC$"&amp;ROW($AC179)-1) &lt;&gt; ""),ROW($AC$1:INDIRECT("$AC$"&amp;ROW($AC179)-1))), 1)+
INDEX($AD:$AD, LOOKUP(2, 1 / ($AD$1:INDIRECT("$AD$"&amp;ROW($AD179)-1) &lt;&gt; ""),ROW($AD$1:INDIRECT("$AD$"&amp;ROW($AD179)-1))), 1)+
INDEX($AE:$AE, LOOKUP(2, 1 / ($AE$1:INDIRECT("$AE$"&amp;ROW($AE179)-1) &lt;&gt; ""),ROW($AE$1:INDIRECT("$AE$"&amp;ROW($AD179)-1))), 1)+
INDEX($AE:$AF, LOOKUP(2, 1 / ($AF$1:INDIRECT("$AF$"&amp;ROW($AF179)-1) &lt;&gt; ""),ROW($AF$1:INDIRECT("$AF$"&amp;ROW($AD179)-1))), 1)+
INDEX($AG:$AG, LOOKUP(2, 1 / ($AG$1:INDIRECT("$AG$"&amp;ROW($AG179)-1) &lt;&gt; ""),ROW($AG$1:INDIRECT("$AG$"&amp;ROW($AD179)-1))), 1)+
INDEX($AH:$AH, LOOKUP(2, 1 / ($AH$1:INDIRECT("$AH$"&amp;ROW($AH179)-1) &lt;&gt; ""),ROW($AH$1:INDIRECT("$AH$"&amp;ROW($AD179)-1))), 1)&gt;=510,0,
IF(INDEX($AC:$AC, LOOKUP(2, 1 / ($AC$1:INDIRECT("$AC$"&amp;ROW($AC179)-1) &lt;&gt; ""),ROW($AC$1:INDIRECT("$AC$"&amp;ROW($AC179)-1))), 1)&gt;=255,0,
VLOOKUP(INDIRECT("$G$"&amp;LOOKUP(2, 1 / ($AC$1:INDIRECT("$AC$"&amp;ROW($AC179)-1) &lt;&gt; ""),ROW($AC$1:INDIRECT("$AC$"&amp;ROW($AC179)-1)))), 'EV and Base'!$A$1:$N$671, 3, FALSE))))</f>
        <v/>
      </c>
      <c r="AD179" s="2" t="str" cm="1">
        <f t="array" aca="1" ref="AD179" ca="1">IF(NOT(ISNUMBER(INDEX($A:$A, LOOKUP(2, 1 / ($A$1:INDIRECT("$A$"&amp;ROW($A179)) &lt;&gt; ""),ROW($A$1:INDIRECT("$A$"&amp;ROW($A179)))), 1))), "",
INDEX($AD:$AD, LOOKUP(2, 1 / ($AD$1:INDIRECT("$AD$"&amp;ROW($AD179)-1) &lt;&gt; ""),ROW($AD$1:INDIRECT("$AD$"&amp;ROW($AD179)-1))), 1)+
IF(INDEX($AC:$AC, LOOKUP(2, 1 / ($AC$1:INDIRECT("$AC$"&amp;ROW($AC179)-1) &lt;&gt; ""),ROW($AC$1:INDIRECT("$AC$"&amp;ROW($AC179)-1))), 1)+
INDEX($AD:$AD, LOOKUP(2, 1 / ($AD$1:INDIRECT("$AD$"&amp;ROW($AD179)-1) &lt;&gt; ""),ROW($AD$1:INDIRECT("$AD$"&amp;ROW($AD179)-1))), 1)+
INDEX($AE:$AE, LOOKUP(2, 1 / ($AE$1:INDIRECT("$AE$"&amp;ROW($AE179)-1) &lt;&gt; ""),ROW($AE$1:INDIRECT("$AE$"&amp;ROW($AD179)-1))), 1)+
INDEX($AE:$AF, LOOKUP(2, 1 / ($AF$1:INDIRECT("$AF$"&amp;ROW($AF179)-1) &lt;&gt; ""),ROW($AF$1:INDIRECT("$AF$"&amp;ROW($AD179)-1))), 1)+
INDEX($AG:$AG, LOOKUP(2, 1 / ($AG$1:INDIRECT("$AG$"&amp;ROW($AG179)-1) &lt;&gt; ""),ROW($AG$1:INDIRECT("$AG$"&amp;ROW($AD179)-1))), 1)+
INDEX($AH:$AH, LOOKUP(2, 1 / ($AH$1:INDIRECT("$AH$"&amp;ROW($AH179)-1) &lt;&gt; ""),ROW($AH$1:INDIRECT("$AH$"&amp;ROW($AD179)-1))), 1)&gt;=510,0,
IF(INDEX($AD:$AD, LOOKUP(2, 1 / ($AD$1:INDIRECT("$AD$"&amp;ROW($AD179)-1) &lt;&gt; ""),ROW($AD$1:INDIRECT("$AD$"&amp;ROW($AD179)-1))), 1)&gt;=255,0,
VLOOKUP(INDIRECT("$G$"&amp;LOOKUP(2, 1 / ($AD$1:INDIRECT("$AD$"&amp;ROW($AD179)-1) &lt;&gt; ""),ROW($AD$1:INDIRECT("$AD$"&amp;ROW($AD179)-1)))), 'EV and Base'!$A$1:$N$671, 4, FALSE))))</f>
        <v/>
      </c>
      <c r="AE179" s="2" t="str" cm="1">
        <f t="array" aca="1" ref="AE179" ca="1">IF(NOT(ISNUMBER(INDEX($A:$A,LOOKUP(2,1/($A$1:INDIRECT("$A$"&amp;ROW($A179))&lt;&gt;""),ROW($A$1:INDIRECT("$A$"&amp;ROW($A179)))),1))),"",
INDEX($AE:$AE,LOOKUP(2,1/($AE$1:INDIRECT("$AE$"&amp;ROW($AE179)-1)&lt;&gt;""),ROW($AE$1:INDIRECT("$AE$"&amp;ROW($AE179)-1))),1)+
IF(INDEX($AC:$AC,LOOKUP(2,1/($AC$1:INDIRECT("$AC$"&amp;ROW($AC179)-1)&lt;&gt;""),ROW($AC$1:INDIRECT("$AC$"&amp;ROW($AC179)-1))),1)+
INDEX($AD:$AD,LOOKUP(2,1/($AD$1:INDIRECT("$AD$"&amp;ROW($AD179)-1)&lt;&gt;""),ROW($AD$1:INDIRECT("$AD$"&amp;ROW($AD179)-1))),1)+
INDEX($AE:$AE,LOOKUP(2,1/($AE$1:INDIRECT("$AE$"&amp;ROW($AE179)-1)&lt;&gt;""),ROW($AE$1:INDIRECT("$AE$"&amp;ROW($AD179)-1))),1)+
INDEX($AE:$AF,LOOKUP(2,1/($AF$1:INDIRECT("$AF$"&amp;ROW($AF179)-1)&lt;&gt;""),ROW($AF$1:INDIRECT("$AF$"&amp;ROW($AD179)-1))),1)+
INDEX($AG:$AG,LOOKUP(2,1/($AG$1:INDIRECT("$AG$"&amp;ROW($AG179)-1)&lt;&gt;""),ROW($AG$1:INDIRECT("$AG$"&amp;ROW($AD179)-1))),1)+
INDEX($AH:$AH,LOOKUP(2,1/($AH$1:INDIRECT("$AH$"&amp;ROW($AH179)-1)&lt;&gt;""),ROW($AH$1:INDIRECT("$AH$"&amp;ROW($AD179)-1))),1)&gt;=510,0,
IF(INDEX($AE:$AE,LOOKUP(2,1/($AE$1:INDIRECT("$AE$"&amp;ROW($AE179)-1)&lt;&gt;""),ROW($AE$1:INDIRECT("$AE$"&amp;ROW($AE179)-1))),1)&gt;=255,0,
VLOOKUP(INDIRECT("$G$"&amp;LOOKUP(2,1/($AE$1:INDIRECT("$AE$"&amp;ROW($AE179)-1)&lt;&gt;""),ROW($AE$1:INDIRECT("$AE$"&amp;ROW($AE179)-1)))),'EV and Base'!$A$1:$N$671,5,FALSE))))</f>
        <v/>
      </c>
      <c r="AF179" s="2" t="str" cm="1">
        <f t="array" aca="1" ref="AF179" ca="1">IF(NOT(ISNUMBER(INDEX($A:$A, LOOKUP(2, 1 / ($A$1:INDIRECT("$A$"&amp;ROW($A179)) &lt;&gt; ""),ROW($A$1:INDIRECT("$A$"&amp;ROW($A179)))), 1))), "",
INDEX($AF:$AF, LOOKUP(2, 1 / ($AF$1:INDIRECT("$AF$"&amp;ROW($AF179)-1) &lt;&gt; ""),ROW($AF$1:INDIRECT("$AF$"&amp;ROW($AF179)-1))), 1)+
IF(INDEX($AC:$AC, LOOKUP(2, 1 / ($AC$1:INDIRECT("$AC$"&amp;ROW($AC179)-1) &lt;&gt; ""),ROW($AC$1:INDIRECT("$AC$"&amp;ROW($AC179)-1))), 1)+
INDEX($AD:$AD, LOOKUP(2, 1 / ($AD$1:INDIRECT("$AD$"&amp;ROW($AD179)-1) &lt;&gt; ""),ROW($AD$1:INDIRECT("$AD$"&amp;ROW($AD179)-1))), 1)+
INDEX($AE:$AE, LOOKUP(2, 1 / ($AE$1:INDIRECT("$AE$"&amp;ROW($AE179)-1) &lt;&gt; ""),ROW($AE$1:INDIRECT("$AE$"&amp;ROW($AD179)-1))), 1)+
INDEX($AE:$AF, LOOKUP(2, 1 / ($AF$1:INDIRECT("$AF$"&amp;ROW($AF179)-1) &lt;&gt; ""),ROW($AF$1:INDIRECT("$AF$"&amp;ROW($AD179)-1))), 1)+
INDEX($AG:$AG, LOOKUP(2, 1 / ($AG$1:INDIRECT("$AG$"&amp;ROW($AG179)-1) &lt;&gt; ""),ROW($AG$1:INDIRECT("$AG$"&amp;ROW($AD179)-1))), 1)+
INDEX($AH:$AH, LOOKUP(2, 1 / ($AH$1:INDIRECT("$AH$"&amp;ROW($AH179)-1) &lt;&gt; ""),ROW($AH$1:INDIRECT("$AH$"&amp;ROW($AD179)-1))), 1)&gt;=510,0,
IF(INDEX($AF:$AF, LOOKUP(2, 1 / ($AF$1:INDIRECT("$AF$"&amp;ROW($AF179)-1) &lt;&gt; ""),ROW($AF$1:INDIRECT("$AF$"&amp;ROW($AF179)-1))), 1)&gt;=255,0,
VLOOKUP(INDIRECT("$G$"&amp;LOOKUP(2, 1 / ($AF$1:INDIRECT("$AF$"&amp;ROW($AF179)-1) &lt;&gt; ""),ROW($AF$1:INDIRECT("$AF$"&amp;ROW($AF179)-1)))), 'EV and Base'!$A$1:$N$671, 6, FALSE))))</f>
        <v/>
      </c>
      <c r="AG179" s="2" t="str" cm="1">
        <f t="array" aca="1" ref="AG179" ca="1">IF(NOT(ISNUMBER(INDEX($A:$A, LOOKUP(2, 1 / ($A$1:INDIRECT("$A$"&amp;ROW($A179)) &lt;&gt; ""),ROW($A$1:INDIRECT("$A$"&amp;ROW($A179)))), 1))), "",
INDEX($AG:$AG, LOOKUP(2, 1 / ($AG$1:INDIRECT("$AG$"&amp;ROW($AG179)-1) &lt;&gt; ""),ROW($AG$1:INDIRECT("$AG$"&amp;ROW($AG179)-1))), 1)+
IF(INDEX($AC:$AC, LOOKUP(2, 1 / ($AC$1:INDIRECT("$AC$"&amp;ROW($AC179)-1) &lt;&gt; ""),ROW($AC$1:INDIRECT("$AC$"&amp;ROW($AC179)-1))), 1)+
INDEX($AD:$AD, LOOKUP(2, 1 / ($AD$1:INDIRECT("$AD$"&amp;ROW($AD179)-1) &lt;&gt; ""),ROW($AD$1:INDIRECT("$AD$"&amp;ROW($AD179)-1))), 1)+
INDEX($AE:$AE, LOOKUP(2, 1 / ($AE$1:INDIRECT("$AE$"&amp;ROW($AE179)-1) &lt;&gt; ""),ROW($AE$1:INDIRECT("$AE$"&amp;ROW($AD179)-1))), 1)+
INDEX($AE:$AF, LOOKUP(2, 1 / ($AF$1:INDIRECT("$AF$"&amp;ROW($AF179)-1) &lt;&gt; ""),ROW($AF$1:INDIRECT("$AF$"&amp;ROW($AD179)-1))), 1)+
INDEX($AG:$AG, LOOKUP(2, 1 / ($AG$1:INDIRECT("$AG$"&amp;ROW($AG179)-1) &lt;&gt; ""),ROW($AG$1:INDIRECT("$AG$"&amp;ROW($AD179)-1))), 1)+
INDEX($AH:$AH, LOOKUP(2, 1 / ($AH$1:INDIRECT("$AH$"&amp;ROW($AH179)-1) &lt;&gt; ""),ROW($AH$1:INDIRECT("$AH$"&amp;ROW($AD179)-1))), 1)&gt;=510,0,
IF(INDEX($AG:$AG, LOOKUP(2, 1 / ($AG$1:INDIRECT("$AG$"&amp;ROW($AG179)-1) &lt;&gt; ""),ROW($AG$1:INDIRECT("$AG$"&amp;ROW($AG179)-1))), 1)&gt;=255,0,
VLOOKUP(INDIRECT("$G$"&amp;LOOKUP(2, 1 / ($AG$1:INDIRECT("$AG$"&amp;ROW($AG179)-1) &lt;&gt; ""),ROW($AG$1:INDIRECT("$AG$"&amp;ROW($AG179)-1)))), 'EV and Base'!$A$1:$N$671, 7, FALSE))))</f>
        <v/>
      </c>
      <c r="AH179" s="24" t="str" cm="1">
        <f t="array" aca="1" ref="AH179" ca="1">IF(NOT(ISNUMBER(INDEX($A:$A,LOOKUP(2,1/($A$1:INDIRECT("$A$"&amp;ROW($A179))&lt;&gt;""),ROW($A$1:INDIRECT("$A$"&amp;ROW($A179)))),1))),"",
INDEX($AH:$AH,LOOKUP(2,1/($AH$1:INDIRECT("$AH$"&amp;ROW($AH179)-1)&lt;&gt;""),ROW($AH$1:INDIRECT("$AH$"&amp;ROW($AH179)-1))),1)+
IF(INDEX($AC:$AC,LOOKUP(2,1/($AC$1:INDIRECT("$AC$"&amp;ROW($AC179)-1)&lt;&gt;""),ROW($AC$1:INDIRECT("$AC$"&amp;ROW($AC179)-1))),1)+
INDEX($AD:$AD,LOOKUP(2,1/($AD$1:INDIRECT("$AD$"&amp;ROW($AD179)-1)&lt;&gt;""),ROW($AD$1:INDIRECT("$AD$"&amp;ROW($AD179)-1))),1)+
INDEX($AE:$AE,LOOKUP(2,1/($AE$1:INDIRECT("$AE$"&amp;ROW($AE179)-1)&lt;&gt;""),ROW($AE$1:INDIRECT("$AE$"&amp;ROW($AD179)-1))),1)+
INDEX($AE:$AF,LOOKUP(2,1/($AF$1:INDIRECT("$AF$"&amp;ROW($AF179)-1)&lt;&gt;""),ROW($AF$1:INDIRECT("$AF$"&amp;ROW($AD179)-1))),1)+
INDEX($AG:$AG,LOOKUP(2,1/($AG$1:INDIRECT("$AG$"&amp;ROW($AG179)-1)&lt;&gt;""),ROW($AG$1:INDIRECT("$AG$"&amp;ROW($AD179)-1))),1)+
INDEX($AH:$AH,LOOKUP(2,1/($AH$1:INDIRECT("$AH$"&amp;ROW($AH179)-1)&lt;&gt;""),ROW($AH$1:INDIRECT("$AH$"&amp;ROW($AD179)-1))),1)&gt;=510,0,
IF(INDEX($AH:$AH,LOOKUP(2,1/($AH$1:INDIRECT("$AH$"&amp;ROW($AH179)-1)&lt;&gt;""),ROW($AH$1:INDIRECT("$AH$"&amp;ROW($AH179)-1))),1)&gt;=255,0,
VLOOKUP(INDIRECT("$G$"&amp;LOOKUP(2,1/($AH$1:INDIRECT("$AH$"&amp;ROW($AH179)-1)&lt;&gt;""),ROW($AH$1:INDIRECT("$AH$"&amp;ROW($AH179)-1)))),'EV and Base'!$A$1:$N$671,8,FALSE))))</f>
        <v/>
      </c>
      <c r="AI179" s="29" t="str" cm="1">
        <f t="array" aca="1" ref="AI179" ca="1">IF(NOT(ISNUMBER(INDEX($A:$A,LOOKUP(2,1/($A$1:INDIRECT("$A$"&amp;ROW($A179))&lt;&gt;""),ROW($A$1:INDIRECT("$A$"&amp;ROW($A179)))),1))),"",
ROUNDDOWN((((2*VLOOKUP($AA179,'EV and Base'!$A$1:$N$671,9,FALSE))+31+ROUNDDOWN($AC179/4,0))*$AB179)/100,0)+$AB179+10)</f>
        <v/>
      </c>
      <c r="AJ179" s="21" t="str" cm="1">
        <f t="array" aca="1" ref="AJ179" ca="1">IF(NOT(ISNUMBER(INDEX($A:$A, LOOKUP(2, 1 / ($A$1:INDIRECT("$A$"&amp;ROW($A179)) &lt;&gt; ""),ROW($A$1:INDIRECT("$A$"&amp;ROW($A179)))), 1))), "",
ROUNDDOWN((ROUNDDOWN((((2*VLOOKUP($AA179, 'EV and Base'!$A$1:$N$671, 10, FALSE))+31+ROUNDDOWN($AD179/4, 0))*$AB179)/100, 0)+5)*1.1, 0))</f>
        <v/>
      </c>
      <c r="AK179" s="21" t="str" cm="1">
        <f t="array" aca="1" ref="AK179" ca="1">IF(NOT(ISNUMBER(INDEX($A:$A, LOOKUP(2, 1 / ($A$1:INDIRECT("$A$"&amp;ROW($A179)) &lt;&gt; ""),ROW($A$1:INDIRECT("$A$"&amp;ROW($A179)))), 1))), "",
ROUNDDOWN((ROUNDDOWN((((2*VLOOKUP($AA179, 'EV and Base'!$A$1:$N$671, 11, FALSE))+30+ROUNDDOWN($AE179/4, 0))*$AB179)/100, 0)+5), 0)
&amp;"-"&amp;
ROUNDDOWN((ROUNDDOWN((((2*VLOOKUP($AA179, 'EV and Base'!$A$1:$N$671, 11, FALSE))+31+ROUNDDOWN($AE179/4, 0))*$AB179)/100, 0)+5), 0))</f>
        <v/>
      </c>
      <c r="AL179" s="21" t="str" cm="1">
        <f t="array" aca="1" ref="AL179" ca="1">IF(NOT(ISNUMBER(INDEX($A:$A, LOOKUP(2, 1 / ($A$1:INDIRECT("$A$"&amp;ROW($A179)) &lt;&gt; ""),ROW($A$1:INDIRECT("$A$"&amp;ROW($A179)))), 1))), "",
ROUNDDOWN((ROUNDDOWN((((2*VLOOKUP($AA179, 'EV and Base'!$A$1:$N$671, 12, FALSE))+0+ROUNDDOWN($AF179/4, 0))*$AB179)/100, 0)+5)*0.9, 0)
&amp;"-"&amp;
ROUNDDOWN((ROUNDDOWN((((2*VLOOKUP($AA179, 'EV and Base'!$A$1:$N$671, 12, FALSE))+31+ROUNDDOWN($AF179/4, 0))*$AB179)/100, 0)+5)*0.9, 0))</f>
        <v/>
      </c>
      <c r="AM179" s="21" t="str" cm="1">
        <f t="array" aca="1" ref="AM179" ca="1">IF(NOT(ISNUMBER(INDEX($A:$A, LOOKUP(2, 1 / ($A$1:INDIRECT("$A$"&amp;ROW($A179)) &lt;&gt; ""),ROW($A$1:INDIRECT("$A$"&amp;ROW($A179)))), 1))), "",
ROUNDDOWN((ROUNDDOWN((((2*VLOOKUP($AA179, 'EV and Base'!$A$1:$N$671, 13, FALSE))+30+ROUNDDOWN($AG179/4, 0))*$AB179)/100, 0)+5), 0)
&amp;"-"&amp;
ROUNDDOWN((ROUNDDOWN((((2*VLOOKUP($AA179, 'EV and Base'!$A$1:$N$671, 13, FALSE))+31+ROUNDDOWN($AG179/4, 0))*$AB179)/100, 0)+5), 0))</f>
        <v/>
      </c>
      <c r="AN179" s="25" t="str" cm="1">
        <f t="array" aca="1" ref="AN179" ca="1">IF(NOT(ISNUMBER(INDEX($A:$A, LOOKUP(2, 1 / ($A$1:INDIRECT("$A$"&amp;ROW($A179)) &lt;&gt; ""),ROW($A$1:INDIRECT("$A$"&amp;ROW($A179)))), 1))), "",
ROUNDDOWN((ROUNDDOWN((((2*VLOOKUP($AA179, 'EV and Base'!$A$1:$N$671, 14, FALSE))+31+ROUNDDOWN($AH179/4, 0))*$AB179)/100, 0)+5), 0))</f>
        <v/>
      </c>
      <c r="AO179" s="23" t="str" cm="1">
        <f t="array" aca="1" ref="AO179" ca="1">IF(NOT(ISNUMBER(INDEX($A:$A, LOOKUP(2, 1 / ($A$1:INDIRECT("$A$"&amp;ROW($A179)) &lt;&gt; ""),ROW($A$1:INDIRECT("$A$"&amp;ROW($A179)))), 1))), "",
ROUNDDOWN((((2*VLOOKUP($AA179, 'EV and Base'!$A$1:$N$671, 9, FALSE))+31+ROUNDDOWN($AC179/4, 0))*$AB179)/100, 0)+$AB179+10)</f>
        <v/>
      </c>
      <c r="AP179" s="2" t="str" cm="1">
        <f t="array" aca="1" ref="AP179" ca="1">IF(NOT(ISNUMBER(INDEX($A:$A, LOOKUP(2, 1 / ($A$1:INDIRECT("$A$"&amp;ROW($A179)) &lt;&gt; ""),ROW($A$1:INDIRECT("$A$"&amp;ROW($A179)))), 1))), "",
ROUNDDOWN((ROUNDDOWN((((2*VLOOKUP($AA179, 'EV and Base'!$A$1:$N$671, 10, FALSE))+31+ROUNDDOWN($AD179/4, 0))*$AB179)/100, 0)+5)*1.1, 0))</f>
        <v/>
      </c>
      <c r="AQ179" s="2" t="str" cm="1">
        <f t="array" aca="1" ref="AQ179" ca="1">IF(NOT(ISNUMBER(INDEX($A:$A, LOOKUP(2, 1 / ($A$1:INDIRECT("$A$"&amp;ROW($A179)) &lt;&gt; ""),ROW($A$1:INDIRECT("$A$"&amp;ROW($A179)))), 1))), "",
ROUNDDOWN((ROUNDDOWN((((2*VLOOKUP($AA179, 'EV and Base'!$A$1:$N$671, 11, FALSE))+$AV$2+ROUNDDOWN($AE179/4, 0))*$AB179)/100, 0)+5), 0))</f>
        <v/>
      </c>
      <c r="AR179" s="22" t="str" cm="1">
        <f t="array" aca="1" ref="AR179" ca="1">IF(NOT(ISNUMBER(INDEX($A:$A, LOOKUP(2, 1 / ($A$1:INDIRECT("$A$"&amp;ROW($A179)) &lt;&gt; ""),ROW($A$1:INDIRECT("$A$"&amp;ROW($A179)))), 1))), "",
ROUNDDOWN((ROUNDDOWN((((2*VLOOKUP($AA179, 'EV and Base'!$A$1:$N$671, 12, FALSE))+$AW$2+ROUNDDOWN($AF179/4, 0))*$AB179)/100, 0)+5)*0.9, 0))</f>
        <v/>
      </c>
      <c r="AS179" s="2" t="str" cm="1">
        <f t="array" aca="1" ref="AS179" ca="1">IF(NOT(ISNUMBER(INDEX($A:$A, LOOKUP(2, 1 / ($A$1:INDIRECT("$A$"&amp;ROW($A179)) &lt;&gt; ""),ROW($A$1:INDIRECT("$A$"&amp;ROW($A179)))), 1))), "",
ROUNDDOWN((ROUNDDOWN((((2*VLOOKUP($AA179, 'EV and Base'!$A$1:$N$671, 13, FALSE))+$AX$2+ROUNDDOWN($AG179/4, 0))*$AB179)/100, 0)+5), 0))</f>
        <v/>
      </c>
      <c r="AT179" s="24" t="str" cm="1">
        <f t="array" aca="1" ref="AT179" ca="1">IF(NOT(ISNUMBER(INDEX($A:$A, LOOKUP(2, 1 / ($A$1:INDIRECT("$A$"&amp;ROW($A179)) &lt;&gt; ""),ROW($A$1:INDIRECT("$A$"&amp;ROW($A179)))), 1))), "",
ROUNDDOWN((ROUNDDOWN((((2*VLOOKUP($AA179, 'EV and Base'!$A$1:$N$671, 14, FALSE))+31+ROUNDDOWN($AH179/4, 0))*$AB179)/100, 0)+5), 0))</f>
        <v/>
      </c>
      <c r="AU179" s="27"/>
      <c r="AV179" s="4"/>
      <c r="AW179" s="4"/>
      <c r="AX179" s="4"/>
      <c r="AY179" t="str" cm="1">
        <f t="array" aca="1" ref="AY179" ca="1">IF(NOT(ISNUMBER(INDEX($A:$A,LOOKUP(2,1/($A$1:INDIRECT("$A$"&amp;ROW($A179))&lt;&gt;""),ROW($A$1:INDIRECT("$A$"&amp;ROW($A179)))),1))),"",
INDEX($AY:$AY,LOOKUP(2,1/($AY$1:INDIRECT("$AY$"&amp;ROW($AY179)-1)&lt;&gt;""),ROW($AY$1:INDIRECT("$AY$"&amp;ROW($AY179)-1))),1)+$BL179)</f>
        <v/>
      </c>
      <c r="AZ179" s="3" t="str" cm="1">
        <f t="array" aca="1" ref="AZ179" ca="1">IF(NOT(ISNUMBER(INDEX($A:$A, LOOKUP(2, 1 / ($A$1:INDIRECT("$A$"&amp;ROW($A179)) &lt;&gt; ""),ROW($A$1:INDIRECT("$A$"&amp;ROW($A179)))), 1))), "",
VLOOKUP(INDIRECT("$G$"&amp;LOOKUP(2, 1 / ($AY$1:INDIRECT("$AY$"&amp;ROW($AY179)-1) &lt;&gt; ""),ROW($AY$1:INDIRECT("$AY$"&amp;ROW($AY179)-1)))),'EV and Base'!A174:N844,2,FALSE))</f>
        <v/>
      </c>
      <c r="BA179" s="3" t="str" cm="1">
        <f t="array" aca="1" ref="BA179" ca="1">IF(NOT(ISNUMBER(INDEX($A:$A, LOOKUP(2, 1 / ($A$1:INDIRECT("$A$"&amp;ROW($A179)) &lt;&gt; ""),ROW($A$1:INDIRECT("$A$"&amp;ROW($A179)))), 1))), "",
INDIRECT("$I$"&amp;LOOKUP(2, 1 / ($AY$1:INDIRECT("$AY$"&amp;ROW($AY179)-1) &lt;&gt; ""),ROW($AY$1:INDIRECT("$AY$"&amp;ROW($AY179)-1)))))</f>
        <v/>
      </c>
      <c r="BB179" s="1" t="str" cm="1">
        <f t="array" aca="1" ref="BB179" ca="1">IF(NOT(ISNUMBER(INDEX($A:$A, LOOKUP(2, 1 / ($A$1:INDIRECT("$A$"&amp;ROW($A179)) &lt;&gt; ""),ROW($A$1:INDIRECT("$A$"&amp;ROW($A179)))), 1))), "",
INDIRECT("$AB$"&amp;LOOKUP(2, 1 / ($AY$1:INDIRECT("$AY$"&amp;ROW($AY179)-1) &lt;&gt; ""),ROW($AY$1:INDIRECT("$AY$"&amp;ROW($AY179)-1)))))</f>
        <v/>
      </c>
      <c r="BC179" s="3" t="str" cm="1">
        <f t="array" aca="1" ref="BC179" ca="1">IF(NOT(ISNUMBER(INDEX($A:$A,LOOKUP(2,1/($A$1:INDIRECT("$A$"&amp;ROW($A179))&lt;&gt;""),ROW($A$1:INDIRECT("$A$"&amp;ROW($A179)))),1))),"",
$BA179+$BA179+10)</f>
        <v/>
      </c>
      <c r="BD179" s="3" t="str" cm="1">
        <f t="array" aca="1" ref="BD179" ca="1">IF(NOT(ISNUMBER(INDEX($A:$A,LOOKUP(2,1/($A$1:INDIRECT("$A$"&amp;ROW($A179))&lt;&gt;""),ROW($A$1:INDIRECT("$A$"&amp;ROW($A179)))),1))),"",
$BA179+$BB179+10)</f>
        <v/>
      </c>
      <c r="BE179" s="3" t="str" cm="1">
        <f t="array" aca="1" ref="BE179" ca="1">IF(NOT(ISNUMBER(INDEX($A:$A,LOOKUP(2,1/($A$1:INDIRECT("$A$"&amp;ROW($A179))&lt;&gt;""),ROW($A$1:INDIRECT("$A$"&amp;ROW($A179)))),1))),"",
$BC179*$BC179)</f>
        <v/>
      </c>
      <c r="BF179" s="3" t="str" cm="1">
        <f t="array" aca="1" ref="BF179" ca="1">IF(NOT(ISNUMBER(INDEX($A:$A,LOOKUP(2,1/($A$1:INDIRECT("$A$"&amp;ROW($A179))&lt;&gt;""),ROW($A$1:INDIRECT("$A$"&amp;ROW($A179)))),1))),"",
$BD179*$BD179)</f>
        <v/>
      </c>
      <c r="BG179" s="3" t="str" cm="1">
        <f t="array" aca="1" ref="BG179" ca="1">IF(NOT(ISNUMBER(INDEX($A:$A,LOOKUP(2,1/($A$1:INDIRECT("$A$"&amp;ROW($A179))&lt;&gt;""),ROW($A$1:INDIRECT("$A$"&amp;ROW($A179)))),1))),"",
_xlfn.FLOOR.MATH(1.5*_xlfn.FLOOR.MATH($AZ179*BA179/5)))</f>
        <v/>
      </c>
      <c r="BH179" s="3" t="str" cm="1">
        <f t="array" aca="1" ref="BH179" ca="1">IF(NOT(ISNUMBER(INDEX($A:$A, LOOKUP(2, 1 / ($A$1:INDIRECT("$A$"&amp;ROW($A179)) &lt;&gt; ""),ROW($A$1:INDIRECT("$A$"&amp;ROW($A179)))), 1))), "",
_xlfn.FLOOR.MATH($BG179/IF(OR(INDIRECT("$C$"&amp;LOOKUP(2, 1 / ($AY$1:INDIRECT("$AY$"&amp;ROW($AY179)-1) &lt;&gt; ""),ROW($AY$1:INDIRECT("$AY$"&amp;ROW($AY179)-1))))="Multi",
INDIRECT("$C$"&amp;LOOKUP(2, 1 / ($AY$1:INDIRECT("$AY$"&amp;ROW($AY179)-1) &lt;&gt; ""),ROW($AY$1:INDIRECT("$AY$"&amp;ROW($AY179)-1))))="Double"),2,1)))</f>
        <v/>
      </c>
      <c r="BI179" s="3" t="str" cm="1">
        <f t="array" aca="1" ref="BI179" ca="1">IF(NOT(ISNUMBER(INDEX($A:$A,LOOKUP(2,1/($A$1:INDIRECT("$A$"&amp;ROW($A179))&lt;&gt;""),ROW($A$1:INDIRECT("$A$"&amp;ROW($A179)))),1))),"",
VLOOKUP($BC179,GameFreakSQRT!$A$1:$B$200,2,FALSE))</f>
        <v/>
      </c>
      <c r="BJ179" s="3" t="str" cm="1">
        <f t="array" aca="1" ref="BJ179" ca="1">IF(NOT(ISNUMBER(INDEX($A:$A,LOOKUP(2,1/($A$1:INDIRECT("$A$"&amp;ROW($A179))&lt;&gt;""),ROW($A$1:INDIRECT("$A$"&amp;ROW($A179)))),1))),"",
VLOOKUP($BD179,GameFreakSQRT!$A$1:$B$200,2,FALSE))</f>
        <v/>
      </c>
      <c r="BK179" s="3" t="str" cm="1">
        <f t="array" aca="1" ref="BK179" ca="1">IF(NOT(ISNUMBER(INDEX($A:$A,LOOKUP(2,1/($A$1:INDIRECT("$A$"&amp;ROW($A179))&lt;&gt;""),ROW($A$1:INDIRECT("$A$"&amp;ROW($A179)))),1))),"",
_xlfn.FLOOR.MATH((($BI179*$BE179)*$BH179)/($BJ179*$BF179))+1)</f>
        <v/>
      </c>
      <c r="BL179" s="3" t="str" cm="1">
        <f t="array" aca="1" ref="BL179" ca="1">IF(NOT(ISNUMBER(INDEX($A:$A,LOOKUP(2,1/($A$1:INDIRECT("$A$"&amp;ROW($A179))&lt;&gt;""),ROW($A$1:INDIRECT("$A$"&amp;ROW($A179)))),1))),"",
_xlfn.FLOOR.MATH($BK179*IF(NOT(INDIRECT("$Z$"&amp;LOOKUP(2, 1 / ($AY$1:INDIRECT("$AY$"&amp;ROW($AY179)-1) &lt;&gt; ""),ROW($AY$1:INDIRECT("$AY$"&amp;ROW($AY179)-1))))=""),1.5,1)))</f>
        <v/>
      </c>
      <c r="BM179" s="3" t="str" cm="1">
        <f t="array" aca="1" ref="BM179" ca="1">IF(NOT(ISNUMBER(INDEX($A:$A, LOOKUP(2, 1 / ($A$1:INDIRECT("$A$"&amp;ROW($A179)) &lt;&gt; ""),ROW($A$1:INDIRECT("$A$"&amp;ROW($A179)))), 1))), "",
INDIRECT("$Y$"&amp;LOOKUP(2, 1 / ($AY$1:INDIRECT("$AY$"&amp;ROW($AY179)-1) &lt;&gt; ""),ROW($AY$1:INDIRECT("$AY$"&amp;ROW($AY179)-1)))))</f>
        <v/>
      </c>
      <c r="BN179" s="3" t="str">
        <f t="shared" ca="1" si="16"/>
        <v/>
      </c>
      <c r="CV179" s="1"/>
    </row>
    <row r="180" spans="1:100" x14ac:dyDescent="0.45">
      <c r="A180" s="69"/>
      <c r="B180" s="69"/>
      <c r="C180" s="69" t="str">
        <f t="shared" si="21"/>
        <v>Rotation</v>
      </c>
      <c r="D180" s="69"/>
      <c r="E180" s="69"/>
      <c r="F180" s="56">
        <v>3</v>
      </c>
      <c r="G180" s="2" t="s">
        <v>355</v>
      </c>
      <c r="H180" s="2" t="s">
        <v>50</v>
      </c>
      <c r="I180" s="2">
        <v>27</v>
      </c>
      <c r="J180" s="2" t="s">
        <v>113</v>
      </c>
      <c r="K180" s="2" t="s">
        <v>325</v>
      </c>
      <c r="L180" s="2" t="s">
        <v>53</v>
      </c>
      <c r="M180" s="2" t="s">
        <v>149</v>
      </c>
      <c r="N180" s="2" t="s">
        <v>312</v>
      </c>
      <c r="O180" s="2" t="s">
        <v>215</v>
      </c>
      <c r="P180" s="2" t="s">
        <v>347</v>
      </c>
      <c r="Q180" s="2">
        <v>0</v>
      </c>
      <c r="R180" s="2">
        <f>_xlfn.FLOOR.MATH((((2*VLOOKUP(G180, 'EV and Base'!$A$1:$N$671, 9, FALSE))+$Q180)*$I180)/100)+$I180+10</f>
        <v>77</v>
      </c>
      <c r="S180" s="2">
        <f>_xlfn.FLOOR.MATH((_xlfn.FLOOR.MATH((((2*VLOOKUP($G180, 'EV and Base'!$A$1:$N$671, 10, FALSE))+$Q180)*$I180)/100)+5)*
IF(OR($J180="Lonely", $J180="Brave", $J180="Adamant", $J180="Naughty"), 1.1,
IF(OR($J180="Bold", $J180="Timid", $J180="Modest", $J180="Calm"), 0.9, 1)))</f>
        <v>59</v>
      </c>
      <c r="T180" s="2">
        <f>_xlfn.FLOOR.MATH((_xlfn.FLOOR.MATH((((2*VLOOKUP($G180, 'EV and Base'!$A$1:$N$671, 11, FALSE))+$Q180)*$I180)/100)+5)*
IF(OR($J180="Bold", $J180="Relaxed", $J180="Impish", $J180="Lax"), 1.1,
IF(OR($J180="Lonely", $J180="Hasty", $J180="Mild", $J180="Gentle"), 0.9, 1)))</f>
        <v>39</v>
      </c>
      <c r="U180" s="2">
        <f>_xlfn.FLOOR.MATH((_xlfn.FLOOR.MATH((((2*VLOOKUP($G180, 'EV and Base'!$A$1:$N$671, 12, FALSE))+$Q180)*$I180)/100)+5)*
IF(OR($J180="Modest", $J180="Mild", $J180="Quiet", $J180="Rash"), 1.1,
IF(OR($J180="Adamant", $J180="Impish", $J180="Jolly", $J180="Careful"), 0.9, 1)))</f>
        <v>48</v>
      </c>
      <c r="V180" s="2">
        <f>_xlfn.FLOOR.MATH((_xlfn.FLOOR.MATH((((2*VLOOKUP($G180, 'EV and Base'!$A$1:$N$671, 13, FALSE))+$Q180)*$I180)/100)+5)*
IF(OR($J180="Calm", $J180="Gentle", $J180="Sassy", $J180="Careful"), 1.1,
IF(OR($J180="Naughty", $J180="Lax", $J180="Naive", $J180="Rash"), 0.9, 1)))</f>
        <v>39</v>
      </c>
      <c r="W180" s="2">
        <f>_xlfn.FLOOR.MATH((_xlfn.FLOOR.MATH((((2*VLOOKUP($G180, 'EV and Base'!$A$1:$N$671, 14, FALSE))+$Q180)*$I180)/100)+5)*
IF(OR($J180="Timid", $J180="Hasty", $J180="Jolly", $J180="Naive"), 1.1,
IF(OR($J180="Brave", $J180="Relaxed", $J180="Quiet", $J180="Sassy"), 0.9, 1)))</f>
        <v>67</v>
      </c>
      <c r="X180" s="69"/>
      <c r="AA180" s="23" t="str" cm="1">
        <f t="array" aca="1" ref="AA180" ca="1">IF(NOT(ISNUMBER(INDEX($A:$A,LOOKUP(2,1/($A$1:INDIRECT("$A$"&amp;ROW($A180))&lt;&gt;""),ROW($A$1:INDIRECT("$A$"&amp;ROW($A180)))),1))),"",
IF(NOT(ISNUMBER($A180)),$AA179,
IF($AB180&lt;16,"Lillipup",
IF($AB180&lt;32,"Herdier",
"Stoutland"))))</f>
        <v/>
      </c>
      <c r="AB180" s="25" t="str" cm="1">
        <f t="array" aca="1" ref="AB180" ca="1">IF(NOT(ISNUMBER(INDEX($A:$A, LOOKUP(2, 1 / ($A$1:INDIRECT("$A$"&amp;ROW($A180)) &lt;&gt; ""),ROW($A$1:INDIRECT("$A$"&amp;ROW($A180)))), 1))), "",
VLOOKUP($AY180,'Medium-Slow'!$A$1:$B$101,2,TRUE))</f>
        <v/>
      </c>
      <c r="AC180" s="23" t="str" cm="1">
        <f t="array" aca="1" ref="AC180" ca="1">IF(NOT(ISNUMBER(INDEX($A:$A, LOOKUP(2, 1 / ($A$1:INDIRECT("$A$"&amp;ROW($A180)) &lt;&gt; ""),ROW($A$1:INDIRECT("$A$"&amp;ROW($A180)))), 1))), "",
INDEX($AC:$AC, LOOKUP(2, 1 / ($AC$1:INDIRECT("$AC$"&amp;ROW($AC180)-1) &lt;&gt; ""),ROW($AC$1:INDIRECT("$AC$"&amp;ROW($AC180)-1))), 1)+
IF(INDEX($AC:$AC, LOOKUP(2, 1 / ($AC$1:INDIRECT("$AC$"&amp;ROW($AC180)-1) &lt;&gt; ""),ROW($AC$1:INDIRECT("$AC$"&amp;ROW($AC180)-1))), 1)+
INDEX($AD:$AD, LOOKUP(2, 1 / ($AD$1:INDIRECT("$AD$"&amp;ROW($AD180)-1) &lt;&gt; ""),ROW($AD$1:INDIRECT("$AD$"&amp;ROW($AD180)-1))), 1)+
INDEX($AE:$AE, LOOKUP(2, 1 / ($AE$1:INDIRECT("$AE$"&amp;ROW($AE180)-1) &lt;&gt; ""),ROW($AE$1:INDIRECT("$AE$"&amp;ROW($AD180)-1))), 1)+
INDEX($AE:$AF, LOOKUP(2, 1 / ($AF$1:INDIRECT("$AF$"&amp;ROW($AF180)-1) &lt;&gt; ""),ROW($AF$1:INDIRECT("$AF$"&amp;ROW($AD180)-1))), 1)+
INDEX($AG:$AG, LOOKUP(2, 1 / ($AG$1:INDIRECT("$AG$"&amp;ROW($AG180)-1) &lt;&gt; ""),ROW($AG$1:INDIRECT("$AG$"&amp;ROW($AD180)-1))), 1)+
INDEX($AH:$AH, LOOKUP(2, 1 / ($AH$1:INDIRECT("$AH$"&amp;ROW($AH180)-1) &lt;&gt; ""),ROW($AH$1:INDIRECT("$AH$"&amp;ROW($AD180)-1))), 1)&gt;=510,0,
IF(INDEX($AC:$AC, LOOKUP(2, 1 / ($AC$1:INDIRECT("$AC$"&amp;ROW($AC180)-1) &lt;&gt; ""),ROW($AC$1:INDIRECT("$AC$"&amp;ROW($AC180)-1))), 1)&gt;=255,0,
VLOOKUP(INDIRECT("$G$"&amp;LOOKUP(2, 1 / ($AC$1:INDIRECT("$AC$"&amp;ROW($AC180)-1) &lt;&gt; ""),ROW($AC$1:INDIRECT("$AC$"&amp;ROW($AC180)-1)))), 'EV and Base'!$A$1:$N$671, 3, FALSE))))</f>
        <v/>
      </c>
      <c r="AD180" s="2" t="str" cm="1">
        <f t="array" aca="1" ref="AD180" ca="1">IF(NOT(ISNUMBER(INDEX($A:$A, LOOKUP(2, 1 / ($A$1:INDIRECT("$A$"&amp;ROW($A180)) &lt;&gt; ""),ROW($A$1:INDIRECT("$A$"&amp;ROW($A180)))), 1))), "",
INDEX($AD:$AD, LOOKUP(2, 1 / ($AD$1:INDIRECT("$AD$"&amp;ROW($AD180)-1) &lt;&gt; ""),ROW($AD$1:INDIRECT("$AD$"&amp;ROW($AD180)-1))), 1)+
IF(INDEX($AC:$AC, LOOKUP(2, 1 / ($AC$1:INDIRECT("$AC$"&amp;ROW($AC180)-1) &lt;&gt; ""),ROW($AC$1:INDIRECT("$AC$"&amp;ROW($AC180)-1))), 1)+
INDEX($AD:$AD, LOOKUP(2, 1 / ($AD$1:INDIRECT("$AD$"&amp;ROW($AD180)-1) &lt;&gt; ""),ROW($AD$1:INDIRECT("$AD$"&amp;ROW($AD180)-1))), 1)+
INDEX($AE:$AE, LOOKUP(2, 1 / ($AE$1:INDIRECT("$AE$"&amp;ROW($AE180)-1) &lt;&gt; ""),ROW($AE$1:INDIRECT("$AE$"&amp;ROW($AD180)-1))), 1)+
INDEX($AE:$AF, LOOKUP(2, 1 / ($AF$1:INDIRECT("$AF$"&amp;ROW($AF180)-1) &lt;&gt; ""),ROW($AF$1:INDIRECT("$AF$"&amp;ROW($AD180)-1))), 1)+
INDEX($AG:$AG, LOOKUP(2, 1 / ($AG$1:INDIRECT("$AG$"&amp;ROW($AG180)-1) &lt;&gt; ""),ROW($AG$1:INDIRECT("$AG$"&amp;ROW($AD180)-1))), 1)+
INDEX($AH:$AH, LOOKUP(2, 1 / ($AH$1:INDIRECT("$AH$"&amp;ROW($AH180)-1) &lt;&gt; ""),ROW($AH$1:INDIRECT("$AH$"&amp;ROW($AD180)-1))), 1)&gt;=510,0,
IF(INDEX($AD:$AD, LOOKUP(2, 1 / ($AD$1:INDIRECT("$AD$"&amp;ROW($AD180)-1) &lt;&gt; ""),ROW($AD$1:INDIRECT("$AD$"&amp;ROW($AD180)-1))), 1)&gt;=255,0,
VLOOKUP(INDIRECT("$G$"&amp;LOOKUP(2, 1 / ($AD$1:INDIRECT("$AD$"&amp;ROW($AD180)-1) &lt;&gt; ""),ROW($AD$1:INDIRECT("$AD$"&amp;ROW($AD180)-1)))), 'EV and Base'!$A$1:$N$671, 4, FALSE))))</f>
        <v/>
      </c>
      <c r="AE180" s="2" t="str" cm="1">
        <f t="array" aca="1" ref="AE180" ca="1">IF(NOT(ISNUMBER(INDEX($A:$A,LOOKUP(2,1/($A$1:INDIRECT("$A$"&amp;ROW($A180))&lt;&gt;""),ROW($A$1:INDIRECT("$A$"&amp;ROW($A180)))),1))),"",
INDEX($AE:$AE,LOOKUP(2,1/($AE$1:INDIRECT("$AE$"&amp;ROW($AE180)-1)&lt;&gt;""),ROW($AE$1:INDIRECT("$AE$"&amp;ROW($AE180)-1))),1)+
IF(INDEX($AC:$AC,LOOKUP(2,1/($AC$1:INDIRECT("$AC$"&amp;ROW($AC180)-1)&lt;&gt;""),ROW($AC$1:INDIRECT("$AC$"&amp;ROW($AC180)-1))),1)+
INDEX($AD:$AD,LOOKUP(2,1/($AD$1:INDIRECT("$AD$"&amp;ROW($AD180)-1)&lt;&gt;""),ROW($AD$1:INDIRECT("$AD$"&amp;ROW($AD180)-1))),1)+
INDEX($AE:$AE,LOOKUP(2,1/($AE$1:INDIRECT("$AE$"&amp;ROW($AE180)-1)&lt;&gt;""),ROW($AE$1:INDIRECT("$AE$"&amp;ROW($AD180)-1))),1)+
INDEX($AE:$AF,LOOKUP(2,1/($AF$1:INDIRECT("$AF$"&amp;ROW($AF180)-1)&lt;&gt;""),ROW($AF$1:INDIRECT("$AF$"&amp;ROW($AD180)-1))),1)+
INDEX($AG:$AG,LOOKUP(2,1/($AG$1:INDIRECT("$AG$"&amp;ROW($AG180)-1)&lt;&gt;""),ROW($AG$1:INDIRECT("$AG$"&amp;ROW($AD180)-1))),1)+
INDEX($AH:$AH,LOOKUP(2,1/($AH$1:INDIRECT("$AH$"&amp;ROW($AH180)-1)&lt;&gt;""),ROW($AH$1:INDIRECT("$AH$"&amp;ROW($AD180)-1))),1)&gt;=510,0,
IF(INDEX($AE:$AE,LOOKUP(2,1/($AE$1:INDIRECT("$AE$"&amp;ROW($AE180)-1)&lt;&gt;""),ROW($AE$1:INDIRECT("$AE$"&amp;ROW($AE180)-1))),1)&gt;=255,0,
VLOOKUP(INDIRECT("$G$"&amp;LOOKUP(2,1/($AE$1:INDIRECT("$AE$"&amp;ROW($AE180)-1)&lt;&gt;""),ROW($AE$1:INDIRECT("$AE$"&amp;ROW($AE180)-1)))),'EV and Base'!$A$1:$N$671,5,FALSE))))</f>
        <v/>
      </c>
      <c r="AF180" s="2" t="str" cm="1">
        <f t="array" aca="1" ref="AF180" ca="1">IF(NOT(ISNUMBER(INDEX($A:$A, LOOKUP(2, 1 / ($A$1:INDIRECT("$A$"&amp;ROW($A180)) &lt;&gt; ""),ROW($A$1:INDIRECT("$A$"&amp;ROW($A180)))), 1))), "",
INDEX($AF:$AF, LOOKUP(2, 1 / ($AF$1:INDIRECT("$AF$"&amp;ROW($AF180)-1) &lt;&gt; ""),ROW($AF$1:INDIRECT("$AF$"&amp;ROW($AF180)-1))), 1)+
IF(INDEX($AC:$AC, LOOKUP(2, 1 / ($AC$1:INDIRECT("$AC$"&amp;ROW($AC180)-1) &lt;&gt; ""),ROW($AC$1:INDIRECT("$AC$"&amp;ROW($AC180)-1))), 1)+
INDEX($AD:$AD, LOOKUP(2, 1 / ($AD$1:INDIRECT("$AD$"&amp;ROW($AD180)-1) &lt;&gt; ""),ROW($AD$1:INDIRECT("$AD$"&amp;ROW($AD180)-1))), 1)+
INDEX($AE:$AE, LOOKUP(2, 1 / ($AE$1:INDIRECT("$AE$"&amp;ROW($AE180)-1) &lt;&gt; ""),ROW($AE$1:INDIRECT("$AE$"&amp;ROW($AD180)-1))), 1)+
INDEX($AE:$AF, LOOKUP(2, 1 / ($AF$1:INDIRECT("$AF$"&amp;ROW($AF180)-1) &lt;&gt; ""),ROW($AF$1:INDIRECT("$AF$"&amp;ROW($AD180)-1))), 1)+
INDEX($AG:$AG, LOOKUP(2, 1 / ($AG$1:INDIRECT("$AG$"&amp;ROW($AG180)-1) &lt;&gt; ""),ROW($AG$1:INDIRECT("$AG$"&amp;ROW($AD180)-1))), 1)+
INDEX($AH:$AH, LOOKUP(2, 1 / ($AH$1:INDIRECT("$AH$"&amp;ROW($AH180)-1) &lt;&gt; ""),ROW($AH$1:INDIRECT("$AH$"&amp;ROW($AD180)-1))), 1)&gt;=510,0,
IF(INDEX($AF:$AF, LOOKUP(2, 1 / ($AF$1:INDIRECT("$AF$"&amp;ROW($AF180)-1) &lt;&gt; ""),ROW($AF$1:INDIRECT("$AF$"&amp;ROW($AF180)-1))), 1)&gt;=255,0,
VLOOKUP(INDIRECT("$G$"&amp;LOOKUP(2, 1 / ($AF$1:INDIRECT("$AF$"&amp;ROW($AF180)-1) &lt;&gt; ""),ROW($AF$1:INDIRECT("$AF$"&amp;ROW($AF180)-1)))), 'EV and Base'!$A$1:$N$671, 6, FALSE))))</f>
        <v/>
      </c>
      <c r="AG180" s="2" t="str" cm="1">
        <f t="array" aca="1" ref="AG180" ca="1">IF(NOT(ISNUMBER(INDEX($A:$A, LOOKUP(2, 1 / ($A$1:INDIRECT("$A$"&amp;ROW($A180)) &lt;&gt; ""),ROW($A$1:INDIRECT("$A$"&amp;ROW($A180)))), 1))), "",
INDEX($AG:$AG, LOOKUP(2, 1 / ($AG$1:INDIRECT("$AG$"&amp;ROW($AG180)-1) &lt;&gt; ""),ROW($AG$1:INDIRECT("$AG$"&amp;ROW($AG180)-1))), 1)+
IF(INDEX($AC:$AC, LOOKUP(2, 1 / ($AC$1:INDIRECT("$AC$"&amp;ROW($AC180)-1) &lt;&gt; ""),ROW($AC$1:INDIRECT("$AC$"&amp;ROW($AC180)-1))), 1)+
INDEX($AD:$AD, LOOKUP(2, 1 / ($AD$1:INDIRECT("$AD$"&amp;ROW($AD180)-1) &lt;&gt; ""),ROW($AD$1:INDIRECT("$AD$"&amp;ROW($AD180)-1))), 1)+
INDEX($AE:$AE, LOOKUP(2, 1 / ($AE$1:INDIRECT("$AE$"&amp;ROW($AE180)-1) &lt;&gt; ""),ROW($AE$1:INDIRECT("$AE$"&amp;ROW($AD180)-1))), 1)+
INDEX($AE:$AF, LOOKUP(2, 1 / ($AF$1:INDIRECT("$AF$"&amp;ROW($AF180)-1) &lt;&gt; ""),ROW($AF$1:INDIRECT("$AF$"&amp;ROW($AD180)-1))), 1)+
INDEX($AG:$AG, LOOKUP(2, 1 / ($AG$1:INDIRECT("$AG$"&amp;ROW($AG180)-1) &lt;&gt; ""),ROW($AG$1:INDIRECT("$AG$"&amp;ROW($AD180)-1))), 1)+
INDEX($AH:$AH, LOOKUP(2, 1 / ($AH$1:INDIRECT("$AH$"&amp;ROW($AH180)-1) &lt;&gt; ""),ROW($AH$1:INDIRECT("$AH$"&amp;ROW($AD180)-1))), 1)&gt;=510,0,
IF(INDEX($AG:$AG, LOOKUP(2, 1 / ($AG$1:INDIRECT("$AG$"&amp;ROW($AG180)-1) &lt;&gt; ""),ROW($AG$1:INDIRECT("$AG$"&amp;ROW($AG180)-1))), 1)&gt;=255,0,
VLOOKUP(INDIRECT("$G$"&amp;LOOKUP(2, 1 / ($AG$1:INDIRECT("$AG$"&amp;ROW($AG180)-1) &lt;&gt; ""),ROW($AG$1:INDIRECT("$AG$"&amp;ROW($AG180)-1)))), 'EV and Base'!$A$1:$N$671, 7, FALSE))))</f>
        <v/>
      </c>
      <c r="AH180" s="24" t="str" cm="1">
        <f t="array" aca="1" ref="AH180" ca="1">IF(NOT(ISNUMBER(INDEX($A:$A,LOOKUP(2,1/($A$1:INDIRECT("$A$"&amp;ROW($A180))&lt;&gt;""),ROW($A$1:INDIRECT("$A$"&amp;ROW($A180)))),1))),"",
INDEX($AH:$AH,LOOKUP(2,1/($AH$1:INDIRECT("$AH$"&amp;ROW($AH180)-1)&lt;&gt;""),ROW($AH$1:INDIRECT("$AH$"&amp;ROW($AH180)-1))),1)+
IF(INDEX($AC:$AC,LOOKUP(2,1/($AC$1:INDIRECT("$AC$"&amp;ROW($AC180)-1)&lt;&gt;""),ROW($AC$1:INDIRECT("$AC$"&amp;ROW($AC180)-1))),1)+
INDEX($AD:$AD,LOOKUP(2,1/($AD$1:INDIRECT("$AD$"&amp;ROW($AD180)-1)&lt;&gt;""),ROW($AD$1:INDIRECT("$AD$"&amp;ROW($AD180)-1))),1)+
INDEX($AE:$AE,LOOKUP(2,1/($AE$1:INDIRECT("$AE$"&amp;ROW($AE180)-1)&lt;&gt;""),ROW($AE$1:INDIRECT("$AE$"&amp;ROW($AD180)-1))),1)+
INDEX($AE:$AF,LOOKUP(2,1/($AF$1:INDIRECT("$AF$"&amp;ROW($AF180)-1)&lt;&gt;""),ROW($AF$1:INDIRECT("$AF$"&amp;ROW($AD180)-1))),1)+
INDEX($AG:$AG,LOOKUP(2,1/($AG$1:INDIRECT("$AG$"&amp;ROW($AG180)-1)&lt;&gt;""),ROW($AG$1:INDIRECT("$AG$"&amp;ROW($AD180)-1))),1)+
INDEX($AH:$AH,LOOKUP(2,1/($AH$1:INDIRECT("$AH$"&amp;ROW($AH180)-1)&lt;&gt;""),ROW($AH$1:INDIRECT("$AH$"&amp;ROW($AD180)-1))),1)&gt;=510,0,
IF(INDEX($AH:$AH,LOOKUP(2,1/($AH$1:INDIRECT("$AH$"&amp;ROW($AH180)-1)&lt;&gt;""),ROW($AH$1:INDIRECT("$AH$"&amp;ROW($AH180)-1))),1)&gt;=255,0,
VLOOKUP(INDIRECT("$G$"&amp;LOOKUP(2,1/($AH$1:INDIRECT("$AH$"&amp;ROW($AH180)-1)&lt;&gt;""),ROW($AH$1:INDIRECT("$AH$"&amp;ROW($AH180)-1)))),'EV and Base'!$A$1:$N$671,8,FALSE))))</f>
        <v/>
      </c>
      <c r="AI180" s="29" t="str" cm="1">
        <f t="array" aca="1" ref="AI180" ca="1">IF(NOT(ISNUMBER(INDEX($A:$A,LOOKUP(2,1/($A$1:INDIRECT("$A$"&amp;ROW($A180))&lt;&gt;""),ROW($A$1:INDIRECT("$A$"&amp;ROW($A180)))),1))),"",
ROUNDDOWN((((2*VLOOKUP($AA180,'EV and Base'!$A$1:$N$671,9,FALSE))+31+ROUNDDOWN($AC180/4,0))*$AB180)/100,0)+$AB180+10)</f>
        <v/>
      </c>
      <c r="AJ180" s="21" t="str" cm="1">
        <f t="array" aca="1" ref="AJ180" ca="1">IF(NOT(ISNUMBER(INDEX($A:$A, LOOKUP(2, 1 / ($A$1:INDIRECT("$A$"&amp;ROW($A180)) &lt;&gt; ""),ROW($A$1:INDIRECT("$A$"&amp;ROW($A180)))), 1))), "",
ROUNDDOWN((ROUNDDOWN((((2*VLOOKUP($AA180, 'EV and Base'!$A$1:$N$671, 10, FALSE))+31+ROUNDDOWN($AD180/4, 0))*$AB180)/100, 0)+5)*1.1, 0))</f>
        <v/>
      </c>
      <c r="AK180" s="21" t="str" cm="1">
        <f t="array" aca="1" ref="AK180" ca="1">IF(NOT(ISNUMBER(INDEX($A:$A, LOOKUP(2, 1 / ($A$1:INDIRECT("$A$"&amp;ROW($A180)) &lt;&gt; ""),ROW($A$1:INDIRECT("$A$"&amp;ROW($A180)))), 1))), "",
ROUNDDOWN((ROUNDDOWN((((2*VLOOKUP($AA180, 'EV and Base'!$A$1:$N$671, 11, FALSE))+30+ROUNDDOWN($AE180/4, 0))*$AB180)/100, 0)+5), 0)
&amp;"-"&amp;
ROUNDDOWN((ROUNDDOWN((((2*VLOOKUP($AA180, 'EV and Base'!$A$1:$N$671, 11, FALSE))+31+ROUNDDOWN($AE180/4, 0))*$AB180)/100, 0)+5), 0))</f>
        <v/>
      </c>
      <c r="AL180" s="21" t="str" cm="1">
        <f t="array" aca="1" ref="AL180" ca="1">IF(NOT(ISNUMBER(INDEX($A:$A, LOOKUP(2, 1 / ($A$1:INDIRECT("$A$"&amp;ROW($A180)) &lt;&gt; ""),ROW($A$1:INDIRECT("$A$"&amp;ROW($A180)))), 1))), "",
ROUNDDOWN((ROUNDDOWN((((2*VLOOKUP($AA180, 'EV and Base'!$A$1:$N$671, 12, FALSE))+0+ROUNDDOWN($AF180/4, 0))*$AB180)/100, 0)+5)*0.9, 0)
&amp;"-"&amp;
ROUNDDOWN((ROUNDDOWN((((2*VLOOKUP($AA180, 'EV and Base'!$A$1:$N$671, 12, FALSE))+31+ROUNDDOWN($AF180/4, 0))*$AB180)/100, 0)+5)*0.9, 0))</f>
        <v/>
      </c>
      <c r="AM180" s="21" t="str" cm="1">
        <f t="array" aca="1" ref="AM180" ca="1">IF(NOT(ISNUMBER(INDEX($A:$A, LOOKUP(2, 1 / ($A$1:INDIRECT("$A$"&amp;ROW($A180)) &lt;&gt; ""),ROW($A$1:INDIRECT("$A$"&amp;ROW($A180)))), 1))), "",
ROUNDDOWN((ROUNDDOWN((((2*VLOOKUP($AA180, 'EV and Base'!$A$1:$N$671, 13, FALSE))+30+ROUNDDOWN($AG180/4, 0))*$AB180)/100, 0)+5), 0)
&amp;"-"&amp;
ROUNDDOWN((ROUNDDOWN((((2*VLOOKUP($AA180, 'EV and Base'!$A$1:$N$671, 13, FALSE))+31+ROUNDDOWN($AG180/4, 0))*$AB180)/100, 0)+5), 0))</f>
        <v/>
      </c>
      <c r="AN180" s="25" t="str" cm="1">
        <f t="array" aca="1" ref="AN180" ca="1">IF(NOT(ISNUMBER(INDEX($A:$A, LOOKUP(2, 1 / ($A$1:INDIRECT("$A$"&amp;ROW($A180)) &lt;&gt; ""),ROW($A$1:INDIRECT("$A$"&amp;ROW($A180)))), 1))), "",
ROUNDDOWN((ROUNDDOWN((((2*VLOOKUP($AA180, 'EV and Base'!$A$1:$N$671, 14, FALSE))+31+ROUNDDOWN($AH180/4, 0))*$AB180)/100, 0)+5), 0))</f>
        <v/>
      </c>
      <c r="AO180" s="23" t="str" cm="1">
        <f t="array" aca="1" ref="AO180" ca="1">IF(NOT(ISNUMBER(INDEX($A:$A, LOOKUP(2, 1 / ($A$1:INDIRECT("$A$"&amp;ROW($A180)) &lt;&gt; ""),ROW($A$1:INDIRECT("$A$"&amp;ROW($A180)))), 1))), "",
ROUNDDOWN((((2*VLOOKUP($AA180, 'EV and Base'!$A$1:$N$671, 9, FALSE))+31+ROUNDDOWN($AC180/4, 0))*$AB180)/100, 0)+$AB180+10)</f>
        <v/>
      </c>
      <c r="AP180" s="2" t="str" cm="1">
        <f t="array" aca="1" ref="AP180" ca="1">IF(NOT(ISNUMBER(INDEX($A:$A, LOOKUP(2, 1 / ($A$1:INDIRECT("$A$"&amp;ROW($A180)) &lt;&gt; ""),ROW($A$1:INDIRECT("$A$"&amp;ROW($A180)))), 1))), "",
ROUNDDOWN((ROUNDDOWN((((2*VLOOKUP($AA180, 'EV and Base'!$A$1:$N$671, 10, FALSE))+31+ROUNDDOWN($AD180/4, 0))*$AB180)/100, 0)+5)*1.1, 0))</f>
        <v/>
      </c>
      <c r="AQ180" s="2" t="str" cm="1">
        <f t="array" aca="1" ref="AQ180" ca="1">IF(NOT(ISNUMBER(INDEX($A:$A, LOOKUP(2, 1 / ($A$1:INDIRECT("$A$"&amp;ROW($A180)) &lt;&gt; ""),ROW($A$1:INDIRECT("$A$"&amp;ROW($A180)))), 1))), "",
ROUNDDOWN((ROUNDDOWN((((2*VLOOKUP($AA180, 'EV and Base'!$A$1:$N$671, 11, FALSE))+$AV$2+ROUNDDOWN($AE180/4, 0))*$AB180)/100, 0)+5), 0))</f>
        <v/>
      </c>
      <c r="AR180" s="22" t="str" cm="1">
        <f t="array" aca="1" ref="AR180" ca="1">IF(NOT(ISNUMBER(INDEX($A:$A, LOOKUP(2, 1 / ($A$1:INDIRECT("$A$"&amp;ROW($A180)) &lt;&gt; ""),ROW($A$1:INDIRECT("$A$"&amp;ROW($A180)))), 1))), "",
ROUNDDOWN((ROUNDDOWN((((2*VLOOKUP($AA180, 'EV and Base'!$A$1:$N$671, 12, FALSE))+$AW$2+ROUNDDOWN($AF180/4, 0))*$AB180)/100, 0)+5)*0.9, 0))</f>
        <v/>
      </c>
      <c r="AS180" s="2" t="str" cm="1">
        <f t="array" aca="1" ref="AS180" ca="1">IF(NOT(ISNUMBER(INDEX($A:$A, LOOKUP(2, 1 / ($A$1:INDIRECT("$A$"&amp;ROW($A180)) &lt;&gt; ""),ROW($A$1:INDIRECT("$A$"&amp;ROW($A180)))), 1))), "",
ROUNDDOWN((ROUNDDOWN((((2*VLOOKUP($AA180, 'EV and Base'!$A$1:$N$671, 13, FALSE))+$AX$2+ROUNDDOWN($AG180/4, 0))*$AB180)/100, 0)+5), 0))</f>
        <v/>
      </c>
      <c r="AT180" s="24" t="str" cm="1">
        <f t="array" aca="1" ref="AT180" ca="1">IF(NOT(ISNUMBER(INDEX($A:$A, LOOKUP(2, 1 / ($A$1:INDIRECT("$A$"&amp;ROW($A180)) &lt;&gt; ""),ROW($A$1:INDIRECT("$A$"&amp;ROW($A180)))), 1))), "",
ROUNDDOWN((ROUNDDOWN((((2*VLOOKUP($AA180, 'EV and Base'!$A$1:$N$671, 14, FALSE))+31+ROUNDDOWN($AH180/4, 0))*$AB180)/100, 0)+5), 0))</f>
        <v/>
      </c>
      <c r="AU180" s="27"/>
      <c r="AV180" s="4"/>
      <c r="AW180" s="4"/>
      <c r="AX180" s="4"/>
      <c r="AY180" t="str" cm="1">
        <f t="array" aca="1" ref="AY180" ca="1">IF(NOT(ISNUMBER(INDEX($A:$A,LOOKUP(2,1/($A$1:INDIRECT("$A$"&amp;ROW($A180))&lt;&gt;""),ROW($A$1:INDIRECT("$A$"&amp;ROW($A180)))),1))),"",
INDEX($AY:$AY,LOOKUP(2,1/($AY$1:INDIRECT("$AY$"&amp;ROW($AY180)-1)&lt;&gt;""),ROW($AY$1:INDIRECT("$AY$"&amp;ROW($AY180)-1))),1)+$BL180)</f>
        <v/>
      </c>
      <c r="AZ180" s="3" t="str" cm="1">
        <f t="array" aca="1" ref="AZ180" ca="1">IF(NOT(ISNUMBER(INDEX($A:$A, LOOKUP(2, 1 / ($A$1:INDIRECT("$A$"&amp;ROW($A180)) &lt;&gt; ""),ROW($A$1:INDIRECT("$A$"&amp;ROW($A180)))), 1))), "",
VLOOKUP(INDIRECT("$G$"&amp;LOOKUP(2, 1 / ($AY$1:INDIRECT("$AY$"&amp;ROW($AY180)-1) &lt;&gt; ""),ROW($AY$1:INDIRECT("$AY$"&amp;ROW($AY180)-1)))),'EV and Base'!A175:N845,2,FALSE))</f>
        <v/>
      </c>
      <c r="BA180" s="3" t="str" cm="1">
        <f t="array" aca="1" ref="BA180" ca="1">IF(NOT(ISNUMBER(INDEX($A:$A, LOOKUP(2, 1 / ($A$1:INDIRECT("$A$"&amp;ROW($A180)) &lt;&gt; ""),ROW($A$1:INDIRECT("$A$"&amp;ROW($A180)))), 1))), "",
INDIRECT("$I$"&amp;LOOKUP(2, 1 / ($AY$1:INDIRECT("$AY$"&amp;ROW($AY180)-1) &lt;&gt; ""),ROW($AY$1:INDIRECT("$AY$"&amp;ROW($AY180)-1)))))</f>
        <v/>
      </c>
      <c r="BB180" s="1" t="str" cm="1">
        <f t="array" aca="1" ref="BB180" ca="1">IF(NOT(ISNUMBER(INDEX($A:$A, LOOKUP(2, 1 / ($A$1:INDIRECT("$A$"&amp;ROW($A180)) &lt;&gt; ""),ROW($A$1:INDIRECT("$A$"&amp;ROW($A180)))), 1))), "",
INDIRECT("$AB$"&amp;LOOKUP(2, 1 / ($AY$1:INDIRECT("$AY$"&amp;ROW($AY180)-1) &lt;&gt; ""),ROW($AY$1:INDIRECT("$AY$"&amp;ROW($AY180)-1)))))</f>
        <v/>
      </c>
      <c r="BC180" s="3" t="str" cm="1">
        <f t="array" aca="1" ref="BC180" ca="1">IF(NOT(ISNUMBER(INDEX($A:$A,LOOKUP(2,1/($A$1:INDIRECT("$A$"&amp;ROW($A180))&lt;&gt;""),ROW($A$1:INDIRECT("$A$"&amp;ROW($A180)))),1))),"",
$BA180+$BA180+10)</f>
        <v/>
      </c>
      <c r="BD180" s="3" t="str" cm="1">
        <f t="array" aca="1" ref="BD180" ca="1">IF(NOT(ISNUMBER(INDEX($A:$A,LOOKUP(2,1/($A$1:INDIRECT("$A$"&amp;ROW($A180))&lt;&gt;""),ROW($A$1:INDIRECT("$A$"&amp;ROW($A180)))),1))),"",
$BA180+$BB180+10)</f>
        <v/>
      </c>
      <c r="BE180" s="3" t="str" cm="1">
        <f t="array" aca="1" ref="BE180" ca="1">IF(NOT(ISNUMBER(INDEX($A:$A,LOOKUP(2,1/($A$1:INDIRECT("$A$"&amp;ROW($A180))&lt;&gt;""),ROW($A$1:INDIRECT("$A$"&amp;ROW($A180)))),1))),"",
$BC180*$BC180)</f>
        <v/>
      </c>
      <c r="BF180" s="3" t="str" cm="1">
        <f t="array" aca="1" ref="BF180" ca="1">IF(NOT(ISNUMBER(INDEX($A:$A,LOOKUP(2,1/($A$1:INDIRECT("$A$"&amp;ROW($A180))&lt;&gt;""),ROW($A$1:INDIRECT("$A$"&amp;ROW($A180)))),1))),"",
$BD180*$BD180)</f>
        <v/>
      </c>
      <c r="BG180" s="3" t="str" cm="1">
        <f t="array" aca="1" ref="BG180" ca="1">IF(NOT(ISNUMBER(INDEX($A:$A,LOOKUP(2,1/($A$1:INDIRECT("$A$"&amp;ROW($A180))&lt;&gt;""),ROW($A$1:INDIRECT("$A$"&amp;ROW($A180)))),1))),"",
_xlfn.FLOOR.MATH(1.5*_xlfn.FLOOR.MATH($AZ180*BA180/5)))</f>
        <v/>
      </c>
      <c r="BH180" s="3" t="str" cm="1">
        <f t="array" aca="1" ref="BH180" ca="1">IF(NOT(ISNUMBER(INDEX($A:$A, LOOKUP(2, 1 / ($A$1:INDIRECT("$A$"&amp;ROW($A180)) &lt;&gt; ""),ROW($A$1:INDIRECT("$A$"&amp;ROW($A180)))), 1))), "",
_xlfn.FLOOR.MATH($BG180/IF(OR(INDIRECT("$C$"&amp;LOOKUP(2, 1 / ($AY$1:INDIRECT("$AY$"&amp;ROW($AY180)-1) &lt;&gt; ""),ROW($AY$1:INDIRECT("$AY$"&amp;ROW($AY180)-1))))="Multi",
INDIRECT("$C$"&amp;LOOKUP(2, 1 / ($AY$1:INDIRECT("$AY$"&amp;ROW($AY180)-1) &lt;&gt; ""),ROW($AY$1:INDIRECT("$AY$"&amp;ROW($AY180)-1))))="Double"),2,1)))</f>
        <v/>
      </c>
      <c r="BI180" s="3" t="str" cm="1">
        <f t="array" aca="1" ref="BI180" ca="1">IF(NOT(ISNUMBER(INDEX($A:$A,LOOKUP(2,1/($A$1:INDIRECT("$A$"&amp;ROW($A180))&lt;&gt;""),ROW($A$1:INDIRECT("$A$"&amp;ROW($A180)))),1))),"",
VLOOKUP($BC180,GameFreakSQRT!$A$1:$B$200,2,FALSE))</f>
        <v/>
      </c>
      <c r="BJ180" s="3" t="str" cm="1">
        <f t="array" aca="1" ref="BJ180" ca="1">IF(NOT(ISNUMBER(INDEX($A:$A,LOOKUP(2,1/($A$1:INDIRECT("$A$"&amp;ROW($A180))&lt;&gt;""),ROW($A$1:INDIRECT("$A$"&amp;ROW($A180)))),1))),"",
VLOOKUP($BD180,GameFreakSQRT!$A$1:$B$200,2,FALSE))</f>
        <v/>
      </c>
      <c r="BK180" s="3" t="str" cm="1">
        <f t="array" aca="1" ref="BK180" ca="1">IF(NOT(ISNUMBER(INDEX($A:$A,LOOKUP(2,1/($A$1:INDIRECT("$A$"&amp;ROW($A180))&lt;&gt;""),ROW($A$1:INDIRECT("$A$"&amp;ROW($A180)))),1))),"",
_xlfn.FLOOR.MATH((($BI180*$BE180)*$BH180)/($BJ180*$BF180))+1)</f>
        <v/>
      </c>
      <c r="BL180" s="3" t="str" cm="1">
        <f t="array" aca="1" ref="BL180" ca="1">IF(NOT(ISNUMBER(INDEX($A:$A,LOOKUP(2,1/($A$1:INDIRECT("$A$"&amp;ROW($A180))&lt;&gt;""),ROW($A$1:INDIRECT("$A$"&amp;ROW($A180)))),1))),"",
_xlfn.FLOOR.MATH($BK180*IF(NOT(INDIRECT("$Z$"&amp;LOOKUP(2, 1 / ($AY$1:INDIRECT("$AY$"&amp;ROW($AY180)-1) &lt;&gt; ""),ROW($AY$1:INDIRECT("$AY$"&amp;ROW($AY180)-1))))=""),1.5,1)))</f>
        <v/>
      </c>
      <c r="BM180" s="3" t="str" cm="1">
        <f t="array" aca="1" ref="BM180" ca="1">IF(NOT(ISNUMBER(INDEX($A:$A, LOOKUP(2, 1 / ($A$1:INDIRECT("$A$"&amp;ROW($A180)) &lt;&gt; ""),ROW($A$1:INDIRECT("$A$"&amp;ROW($A180)))), 1))), "",
INDIRECT("$Y$"&amp;LOOKUP(2, 1 / ($AY$1:INDIRECT("$AY$"&amp;ROW($AY180)-1) &lt;&gt; ""),ROW($AY$1:INDIRECT("$AY$"&amp;ROW($AY180)-1)))))</f>
        <v/>
      </c>
      <c r="BN180" s="3" t="str">
        <f t="shared" ca="1" si="16"/>
        <v/>
      </c>
      <c r="CV180" s="1"/>
    </row>
    <row r="181" spans="1:100" x14ac:dyDescent="0.45">
      <c r="A181" s="69" t="s">
        <v>75</v>
      </c>
      <c r="B181" s="69" t="s">
        <v>379</v>
      </c>
      <c r="C181" s="69" t="s">
        <v>46</v>
      </c>
      <c r="D181" s="69" t="s">
        <v>380</v>
      </c>
      <c r="E181" s="69" t="s">
        <v>48</v>
      </c>
      <c r="F181" s="56">
        <v>1</v>
      </c>
      <c r="G181" s="2" t="s">
        <v>292</v>
      </c>
      <c r="H181" s="2" t="s">
        <v>50</v>
      </c>
      <c r="I181" s="2">
        <v>24</v>
      </c>
      <c r="J181" s="2" t="s">
        <v>180</v>
      </c>
      <c r="K181" s="2" t="s">
        <v>239</v>
      </c>
      <c r="L181" s="2" t="s">
        <v>53</v>
      </c>
      <c r="M181" s="2" t="s">
        <v>240</v>
      </c>
      <c r="N181" s="2" t="s">
        <v>284</v>
      </c>
      <c r="O181" s="2" t="s">
        <v>364</v>
      </c>
      <c r="P181" s="2" t="s">
        <v>225</v>
      </c>
      <c r="Q181" s="2">
        <v>0</v>
      </c>
      <c r="R181" s="2">
        <f>_xlfn.FLOOR.MATH((((2*VLOOKUP(G181, 'EV and Base'!$A$1:$N$671, 9, FALSE))+$Q181)*$I181)/100)+$I181+10</f>
        <v>53</v>
      </c>
      <c r="S181" s="2">
        <f>_xlfn.FLOOR.MATH((_xlfn.FLOOR.MATH((((2*VLOOKUP($G181, 'EV and Base'!$A$1:$N$671, 10, FALSE))+$Q181)*$I181)/100)+5)*
IF(OR($J181="Lonely", $J181="Brave", $J181="Adamant", $J181="Naughty"), 1.1,
IF(OR($J181="Bold", $J181="Timid", $J181="Modest", $J181="Calm"), 0.9, 1)))</f>
        <v>31</v>
      </c>
      <c r="T181" s="2">
        <f>_xlfn.FLOOR.MATH((_xlfn.FLOOR.MATH((((2*VLOOKUP($G181, 'EV and Base'!$A$1:$N$671, 11, FALSE))+$Q181)*$I181)/100)+5)*
IF(OR($J181="Bold", $J181="Relaxed", $J181="Impish", $J181="Lax"), 1.1,
IF(OR($J181="Lonely", $J181="Hasty", $J181="Mild", $J181="Gentle"), 0.9, 1)))</f>
        <v>46</v>
      </c>
      <c r="U181" s="2">
        <f>_xlfn.FLOOR.MATH((_xlfn.FLOOR.MATH((((2*VLOOKUP($G181, 'EV and Base'!$A$1:$N$671, 12, FALSE))+$Q181)*$I181)/100)+5)*
IF(OR($J181="Modest", $J181="Mild", $J181="Quiet", $J181="Rash"), 1.1,
IF(OR($J181="Adamant", $J181="Impish", $J181="Jolly", $J181="Careful"), 0.9, 1)))</f>
        <v>24</v>
      </c>
      <c r="V181" s="2">
        <f>_xlfn.FLOOR.MATH((_xlfn.FLOOR.MATH((((2*VLOOKUP($G181, 'EV and Base'!$A$1:$N$671, 13, FALSE))+$Q181)*$I181)/100)+5)*
IF(OR($J181="Calm", $J181="Gentle", $J181="Sassy", $J181="Careful"), 1.1,
IF(OR($J181="Naughty", $J181="Lax", $J181="Naive", $J181="Rash"), 0.9, 1)))</f>
        <v>42</v>
      </c>
      <c r="W181" s="2">
        <f>_xlfn.FLOOR.MATH((_xlfn.FLOOR.MATH((((2*VLOOKUP($G181, 'EV and Base'!$A$1:$N$671, 14, FALSE))+$Q181)*$I181)/100)+5)*
IF(OR($J181="Timid", $J181="Hasty", $J181="Jolly", $J181="Naive"), 1.1,
IF(OR($J181="Brave", $J181="Relaxed", $J181="Quiet", $J181="Sassy"), 0.9, 1)))</f>
        <v>29</v>
      </c>
      <c r="X181" s="69">
        <v>384</v>
      </c>
      <c r="AA181" s="23" t="str" cm="1">
        <f t="array" aca="1" ref="AA181" ca="1">IF(NOT(ISNUMBER(INDEX($A:$A,LOOKUP(2,1/($A$1:INDIRECT("$A$"&amp;ROW($A181))&lt;&gt;""),ROW($A$1:INDIRECT("$A$"&amp;ROW($A181)))),1))),"",
IF(NOT(ISNUMBER($A181)),$AA180,
IF($AB181&lt;16,"Lillipup",
IF($AB181&lt;32,"Herdier",
"Stoutland"))))</f>
        <v/>
      </c>
      <c r="AB181" s="25" t="str" cm="1">
        <f t="array" aca="1" ref="AB181" ca="1">IF(NOT(ISNUMBER(INDEX($A:$A, LOOKUP(2, 1 / ($A$1:INDIRECT("$A$"&amp;ROW($A181)) &lt;&gt; ""),ROW($A$1:INDIRECT("$A$"&amp;ROW($A181)))), 1))), "",
VLOOKUP($AY181,'Medium-Slow'!$A$1:$B$101,2,TRUE))</f>
        <v/>
      </c>
      <c r="AC181" s="23" t="str" cm="1">
        <f t="array" aca="1" ref="AC181" ca="1">IF(NOT(ISNUMBER(INDEX($A:$A, LOOKUP(2, 1 / ($A$1:INDIRECT("$A$"&amp;ROW($A181)) &lt;&gt; ""),ROW($A$1:INDIRECT("$A$"&amp;ROW($A181)))), 1))), "",
INDEX($AC:$AC, LOOKUP(2, 1 / ($AC$1:INDIRECT("$AC$"&amp;ROW($AC181)-1) &lt;&gt; ""),ROW($AC$1:INDIRECT("$AC$"&amp;ROW($AC181)-1))), 1)+
IF(INDEX($AC:$AC, LOOKUP(2, 1 / ($AC$1:INDIRECT("$AC$"&amp;ROW($AC181)-1) &lt;&gt; ""),ROW($AC$1:INDIRECT("$AC$"&amp;ROW($AC181)-1))), 1)+
INDEX($AD:$AD, LOOKUP(2, 1 / ($AD$1:INDIRECT("$AD$"&amp;ROW($AD181)-1) &lt;&gt; ""),ROW($AD$1:INDIRECT("$AD$"&amp;ROW($AD181)-1))), 1)+
INDEX($AE:$AE, LOOKUP(2, 1 / ($AE$1:INDIRECT("$AE$"&amp;ROW($AE181)-1) &lt;&gt; ""),ROW($AE$1:INDIRECT("$AE$"&amp;ROW($AD181)-1))), 1)+
INDEX($AE:$AF, LOOKUP(2, 1 / ($AF$1:INDIRECT("$AF$"&amp;ROW($AF181)-1) &lt;&gt; ""),ROW($AF$1:INDIRECT("$AF$"&amp;ROW($AD181)-1))), 1)+
INDEX($AG:$AG, LOOKUP(2, 1 / ($AG$1:INDIRECT("$AG$"&amp;ROW($AG181)-1) &lt;&gt; ""),ROW($AG$1:INDIRECT("$AG$"&amp;ROW($AD181)-1))), 1)+
INDEX($AH:$AH, LOOKUP(2, 1 / ($AH$1:INDIRECT("$AH$"&amp;ROW($AH181)-1) &lt;&gt; ""),ROW($AH$1:INDIRECT("$AH$"&amp;ROW($AD181)-1))), 1)&gt;=510,0,
IF(INDEX($AC:$AC, LOOKUP(2, 1 / ($AC$1:INDIRECT("$AC$"&amp;ROW($AC181)-1) &lt;&gt; ""),ROW($AC$1:INDIRECT("$AC$"&amp;ROW($AC181)-1))), 1)&gt;=255,0,
VLOOKUP(INDIRECT("$G$"&amp;LOOKUP(2, 1 / ($AC$1:INDIRECT("$AC$"&amp;ROW($AC181)-1) &lt;&gt; ""),ROW($AC$1:INDIRECT("$AC$"&amp;ROW($AC181)-1)))), 'EV and Base'!$A$1:$N$671, 3, FALSE))))</f>
        <v/>
      </c>
      <c r="AD181" s="2" t="str" cm="1">
        <f t="array" aca="1" ref="AD181" ca="1">IF(NOT(ISNUMBER(INDEX($A:$A, LOOKUP(2, 1 / ($A$1:INDIRECT("$A$"&amp;ROW($A181)) &lt;&gt; ""),ROW($A$1:INDIRECT("$A$"&amp;ROW($A181)))), 1))), "",
INDEX($AD:$AD, LOOKUP(2, 1 / ($AD$1:INDIRECT("$AD$"&amp;ROW($AD181)-1) &lt;&gt; ""),ROW($AD$1:INDIRECT("$AD$"&amp;ROW($AD181)-1))), 1)+
IF(INDEX($AC:$AC, LOOKUP(2, 1 / ($AC$1:INDIRECT("$AC$"&amp;ROW($AC181)-1) &lt;&gt; ""),ROW($AC$1:INDIRECT("$AC$"&amp;ROW($AC181)-1))), 1)+
INDEX($AD:$AD, LOOKUP(2, 1 / ($AD$1:INDIRECT("$AD$"&amp;ROW($AD181)-1) &lt;&gt; ""),ROW($AD$1:INDIRECT("$AD$"&amp;ROW($AD181)-1))), 1)+
INDEX($AE:$AE, LOOKUP(2, 1 / ($AE$1:INDIRECT("$AE$"&amp;ROW($AE181)-1) &lt;&gt; ""),ROW($AE$1:INDIRECT("$AE$"&amp;ROW($AD181)-1))), 1)+
INDEX($AE:$AF, LOOKUP(2, 1 / ($AF$1:INDIRECT("$AF$"&amp;ROW($AF181)-1) &lt;&gt; ""),ROW($AF$1:INDIRECT("$AF$"&amp;ROW($AD181)-1))), 1)+
INDEX($AG:$AG, LOOKUP(2, 1 / ($AG$1:INDIRECT("$AG$"&amp;ROW($AG181)-1) &lt;&gt; ""),ROW($AG$1:INDIRECT("$AG$"&amp;ROW($AD181)-1))), 1)+
INDEX($AH:$AH, LOOKUP(2, 1 / ($AH$1:INDIRECT("$AH$"&amp;ROW($AH181)-1) &lt;&gt; ""),ROW($AH$1:INDIRECT("$AH$"&amp;ROW($AD181)-1))), 1)&gt;=510,0,
IF(INDEX($AD:$AD, LOOKUP(2, 1 / ($AD$1:INDIRECT("$AD$"&amp;ROW($AD181)-1) &lt;&gt; ""),ROW($AD$1:INDIRECT("$AD$"&amp;ROW($AD181)-1))), 1)&gt;=255,0,
VLOOKUP(INDIRECT("$G$"&amp;LOOKUP(2, 1 / ($AD$1:INDIRECT("$AD$"&amp;ROW($AD181)-1) &lt;&gt; ""),ROW($AD$1:INDIRECT("$AD$"&amp;ROW($AD181)-1)))), 'EV and Base'!$A$1:$N$671, 4, FALSE))))</f>
        <v/>
      </c>
      <c r="AE181" s="2" t="str" cm="1">
        <f t="array" aca="1" ref="AE181" ca="1">IF(NOT(ISNUMBER(INDEX($A:$A,LOOKUP(2,1/($A$1:INDIRECT("$A$"&amp;ROW($A181))&lt;&gt;""),ROW($A$1:INDIRECT("$A$"&amp;ROW($A181)))),1))),"",
INDEX($AE:$AE,LOOKUP(2,1/($AE$1:INDIRECT("$AE$"&amp;ROW($AE181)-1)&lt;&gt;""),ROW($AE$1:INDIRECT("$AE$"&amp;ROW($AE181)-1))),1)+
IF(INDEX($AC:$AC,LOOKUP(2,1/($AC$1:INDIRECT("$AC$"&amp;ROW($AC181)-1)&lt;&gt;""),ROW($AC$1:INDIRECT("$AC$"&amp;ROW($AC181)-1))),1)+
INDEX($AD:$AD,LOOKUP(2,1/($AD$1:INDIRECT("$AD$"&amp;ROW($AD181)-1)&lt;&gt;""),ROW($AD$1:INDIRECT("$AD$"&amp;ROW($AD181)-1))),1)+
INDEX($AE:$AE,LOOKUP(2,1/($AE$1:INDIRECT("$AE$"&amp;ROW($AE181)-1)&lt;&gt;""),ROW($AE$1:INDIRECT("$AE$"&amp;ROW($AD181)-1))),1)+
INDEX($AE:$AF,LOOKUP(2,1/($AF$1:INDIRECT("$AF$"&amp;ROW($AF181)-1)&lt;&gt;""),ROW($AF$1:INDIRECT("$AF$"&amp;ROW($AD181)-1))),1)+
INDEX($AG:$AG,LOOKUP(2,1/($AG$1:INDIRECT("$AG$"&amp;ROW($AG181)-1)&lt;&gt;""),ROW($AG$1:INDIRECT("$AG$"&amp;ROW($AD181)-1))),1)+
INDEX($AH:$AH,LOOKUP(2,1/($AH$1:INDIRECT("$AH$"&amp;ROW($AH181)-1)&lt;&gt;""),ROW($AH$1:INDIRECT("$AH$"&amp;ROW($AD181)-1))),1)&gt;=510,0,
IF(INDEX($AE:$AE,LOOKUP(2,1/($AE$1:INDIRECT("$AE$"&amp;ROW($AE181)-1)&lt;&gt;""),ROW($AE$1:INDIRECT("$AE$"&amp;ROW($AE181)-1))),1)&gt;=255,0,
VLOOKUP(INDIRECT("$G$"&amp;LOOKUP(2,1/($AE$1:INDIRECT("$AE$"&amp;ROW($AE181)-1)&lt;&gt;""),ROW($AE$1:INDIRECT("$AE$"&amp;ROW($AE181)-1)))),'EV and Base'!$A$1:$N$671,5,FALSE))))</f>
        <v/>
      </c>
      <c r="AF181" s="2" t="str" cm="1">
        <f t="array" aca="1" ref="AF181" ca="1">IF(NOT(ISNUMBER(INDEX($A:$A, LOOKUP(2, 1 / ($A$1:INDIRECT("$A$"&amp;ROW($A181)) &lt;&gt; ""),ROW($A$1:INDIRECT("$A$"&amp;ROW($A181)))), 1))), "",
INDEX($AF:$AF, LOOKUP(2, 1 / ($AF$1:INDIRECT("$AF$"&amp;ROW($AF181)-1) &lt;&gt; ""),ROW($AF$1:INDIRECT("$AF$"&amp;ROW($AF181)-1))), 1)+
IF(INDEX($AC:$AC, LOOKUP(2, 1 / ($AC$1:INDIRECT("$AC$"&amp;ROW($AC181)-1) &lt;&gt; ""),ROW($AC$1:INDIRECT("$AC$"&amp;ROW($AC181)-1))), 1)+
INDEX($AD:$AD, LOOKUP(2, 1 / ($AD$1:INDIRECT("$AD$"&amp;ROW($AD181)-1) &lt;&gt; ""),ROW($AD$1:INDIRECT("$AD$"&amp;ROW($AD181)-1))), 1)+
INDEX($AE:$AE, LOOKUP(2, 1 / ($AE$1:INDIRECT("$AE$"&amp;ROW($AE181)-1) &lt;&gt; ""),ROW($AE$1:INDIRECT("$AE$"&amp;ROW($AD181)-1))), 1)+
INDEX($AE:$AF, LOOKUP(2, 1 / ($AF$1:INDIRECT("$AF$"&amp;ROW($AF181)-1) &lt;&gt; ""),ROW($AF$1:INDIRECT("$AF$"&amp;ROW($AD181)-1))), 1)+
INDEX($AG:$AG, LOOKUP(2, 1 / ($AG$1:INDIRECT("$AG$"&amp;ROW($AG181)-1) &lt;&gt; ""),ROW($AG$1:INDIRECT("$AG$"&amp;ROW($AD181)-1))), 1)+
INDEX($AH:$AH, LOOKUP(2, 1 / ($AH$1:INDIRECT("$AH$"&amp;ROW($AH181)-1) &lt;&gt; ""),ROW($AH$1:INDIRECT("$AH$"&amp;ROW($AD181)-1))), 1)&gt;=510,0,
IF(INDEX($AF:$AF, LOOKUP(2, 1 / ($AF$1:INDIRECT("$AF$"&amp;ROW($AF181)-1) &lt;&gt; ""),ROW($AF$1:INDIRECT("$AF$"&amp;ROW($AF181)-1))), 1)&gt;=255,0,
VLOOKUP(INDIRECT("$G$"&amp;LOOKUP(2, 1 / ($AF$1:INDIRECT("$AF$"&amp;ROW($AF181)-1) &lt;&gt; ""),ROW($AF$1:INDIRECT("$AF$"&amp;ROW($AF181)-1)))), 'EV and Base'!$A$1:$N$671, 6, FALSE))))</f>
        <v/>
      </c>
      <c r="AG181" s="2" t="str" cm="1">
        <f t="array" aca="1" ref="AG181" ca="1">IF(NOT(ISNUMBER(INDEX($A:$A, LOOKUP(2, 1 / ($A$1:INDIRECT("$A$"&amp;ROW($A181)) &lt;&gt; ""),ROW($A$1:INDIRECT("$A$"&amp;ROW($A181)))), 1))), "",
INDEX($AG:$AG, LOOKUP(2, 1 / ($AG$1:INDIRECT("$AG$"&amp;ROW($AG181)-1) &lt;&gt; ""),ROW($AG$1:INDIRECT("$AG$"&amp;ROW($AG181)-1))), 1)+
IF(INDEX($AC:$AC, LOOKUP(2, 1 / ($AC$1:INDIRECT("$AC$"&amp;ROW($AC181)-1) &lt;&gt; ""),ROW($AC$1:INDIRECT("$AC$"&amp;ROW($AC181)-1))), 1)+
INDEX($AD:$AD, LOOKUP(2, 1 / ($AD$1:INDIRECT("$AD$"&amp;ROW($AD181)-1) &lt;&gt; ""),ROW($AD$1:INDIRECT("$AD$"&amp;ROW($AD181)-1))), 1)+
INDEX($AE:$AE, LOOKUP(2, 1 / ($AE$1:INDIRECT("$AE$"&amp;ROW($AE181)-1) &lt;&gt; ""),ROW($AE$1:INDIRECT("$AE$"&amp;ROW($AD181)-1))), 1)+
INDEX($AE:$AF, LOOKUP(2, 1 / ($AF$1:INDIRECT("$AF$"&amp;ROW($AF181)-1) &lt;&gt; ""),ROW($AF$1:INDIRECT("$AF$"&amp;ROW($AD181)-1))), 1)+
INDEX($AG:$AG, LOOKUP(2, 1 / ($AG$1:INDIRECT("$AG$"&amp;ROW($AG181)-1) &lt;&gt; ""),ROW($AG$1:INDIRECT("$AG$"&amp;ROW($AD181)-1))), 1)+
INDEX($AH:$AH, LOOKUP(2, 1 / ($AH$1:INDIRECT("$AH$"&amp;ROW($AH181)-1) &lt;&gt; ""),ROW($AH$1:INDIRECT("$AH$"&amp;ROW($AD181)-1))), 1)&gt;=510,0,
IF(INDEX($AG:$AG, LOOKUP(2, 1 / ($AG$1:INDIRECT("$AG$"&amp;ROW($AG181)-1) &lt;&gt; ""),ROW($AG$1:INDIRECT("$AG$"&amp;ROW($AG181)-1))), 1)&gt;=255,0,
VLOOKUP(INDIRECT("$G$"&amp;LOOKUP(2, 1 / ($AG$1:INDIRECT("$AG$"&amp;ROW($AG181)-1) &lt;&gt; ""),ROW($AG$1:INDIRECT("$AG$"&amp;ROW($AG181)-1)))), 'EV and Base'!$A$1:$N$671, 7, FALSE))))</f>
        <v/>
      </c>
      <c r="AH181" s="24" t="str" cm="1">
        <f t="array" aca="1" ref="AH181" ca="1">IF(NOT(ISNUMBER(INDEX($A:$A,LOOKUP(2,1/($A$1:INDIRECT("$A$"&amp;ROW($A181))&lt;&gt;""),ROW($A$1:INDIRECT("$A$"&amp;ROW($A181)))),1))),"",
INDEX($AH:$AH,LOOKUP(2,1/($AH$1:INDIRECT("$AH$"&amp;ROW($AH181)-1)&lt;&gt;""),ROW($AH$1:INDIRECT("$AH$"&amp;ROW($AH181)-1))),1)+
IF(INDEX($AC:$AC,LOOKUP(2,1/($AC$1:INDIRECT("$AC$"&amp;ROW($AC181)-1)&lt;&gt;""),ROW($AC$1:INDIRECT("$AC$"&amp;ROW($AC181)-1))),1)+
INDEX($AD:$AD,LOOKUP(2,1/($AD$1:INDIRECT("$AD$"&amp;ROW($AD181)-1)&lt;&gt;""),ROW($AD$1:INDIRECT("$AD$"&amp;ROW($AD181)-1))),1)+
INDEX($AE:$AE,LOOKUP(2,1/($AE$1:INDIRECT("$AE$"&amp;ROW($AE181)-1)&lt;&gt;""),ROW($AE$1:INDIRECT("$AE$"&amp;ROW($AD181)-1))),1)+
INDEX($AE:$AF,LOOKUP(2,1/($AF$1:INDIRECT("$AF$"&amp;ROW($AF181)-1)&lt;&gt;""),ROW($AF$1:INDIRECT("$AF$"&amp;ROW($AD181)-1))),1)+
INDEX($AG:$AG,LOOKUP(2,1/($AG$1:INDIRECT("$AG$"&amp;ROW($AG181)-1)&lt;&gt;""),ROW($AG$1:INDIRECT("$AG$"&amp;ROW($AD181)-1))),1)+
INDEX($AH:$AH,LOOKUP(2,1/($AH$1:INDIRECT("$AH$"&amp;ROW($AH181)-1)&lt;&gt;""),ROW($AH$1:INDIRECT("$AH$"&amp;ROW($AD181)-1))),1)&gt;=510,0,
IF(INDEX($AH:$AH,LOOKUP(2,1/($AH$1:INDIRECT("$AH$"&amp;ROW($AH181)-1)&lt;&gt;""),ROW($AH$1:INDIRECT("$AH$"&amp;ROW($AH181)-1))),1)&gt;=255,0,
VLOOKUP(INDIRECT("$G$"&amp;LOOKUP(2,1/($AH$1:INDIRECT("$AH$"&amp;ROW($AH181)-1)&lt;&gt;""),ROW($AH$1:INDIRECT("$AH$"&amp;ROW($AH181)-1)))),'EV and Base'!$A$1:$N$671,8,FALSE))))</f>
        <v/>
      </c>
      <c r="AI181" s="29" t="str" cm="1">
        <f t="array" aca="1" ref="AI181" ca="1">IF(NOT(ISNUMBER(INDEX($A:$A,LOOKUP(2,1/($A$1:INDIRECT("$A$"&amp;ROW($A181))&lt;&gt;""),ROW($A$1:INDIRECT("$A$"&amp;ROW($A181)))),1))),"",
ROUNDDOWN((((2*VLOOKUP($AA181,'EV and Base'!$A$1:$N$671,9,FALSE))+31+ROUNDDOWN($AC181/4,0))*$AB181)/100,0)+$AB181+10)</f>
        <v/>
      </c>
      <c r="AJ181" s="21" t="str" cm="1">
        <f t="array" aca="1" ref="AJ181" ca="1">IF(NOT(ISNUMBER(INDEX($A:$A, LOOKUP(2, 1 / ($A$1:INDIRECT("$A$"&amp;ROW($A181)) &lt;&gt; ""),ROW($A$1:INDIRECT("$A$"&amp;ROW($A181)))), 1))), "",
ROUNDDOWN((ROUNDDOWN((((2*VLOOKUP($AA181, 'EV and Base'!$A$1:$N$671, 10, FALSE))+31+ROUNDDOWN($AD181/4, 0))*$AB181)/100, 0)+5)*1.1, 0))</f>
        <v/>
      </c>
      <c r="AK181" s="21" t="str" cm="1">
        <f t="array" aca="1" ref="AK181" ca="1">IF(NOT(ISNUMBER(INDEX($A:$A, LOOKUP(2, 1 / ($A$1:INDIRECT("$A$"&amp;ROW($A181)) &lt;&gt; ""),ROW($A$1:INDIRECT("$A$"&amp;ROW($A181)))), 1))), "",
ROUNDDOWN((ROUNDDOWN((((2*VLOOKUP($AA181, 'EV and Base'!$A$1:$N$671, 11, FALSE))+30+ROUNDDOWN($AE181/4, 0))*$AB181)/100, 0)+5), 0)
&amp;"-"&amp;
ROUNDDOWN((ROUNDDOWN((((2*VLOOKUP($AA181, 'EV and Base'!$A$1:$N$671, 11, FALSE))+31+ROUNDDOWN($AE181/4, 0))*$AB181)/100, 0)+5), 0))</f>
        <v/>
      </c>
      <c r="AL181" s="21" t="str" cm="1">
        <f t="array" aca="1" ref="AL181" ca="1">IF(NOT(ISNUMBER(INDEX($A:$A, LOOKUP(2, 1 / ($A$1:INDIRECT("$A$"&amp;ROW($A181)) &lt;&gt; ""),ROW($A$1:INDIRECT("$A$"&amp;ROW($A181)))), 1))), "",
ROUNDDOWN((ROUNDDOWN((((2*VLOOKUP($AA181, 'EV and Base'!$A$1:$N$671, 12, FALSE))+0+ROUNDDOWN($AF181/4, 0))*$AB181)/100, 0)+5)*0.9, 0)
&amp;"-"&amp;
ROUNDDOWN((ROUNDDOWN((((2*VLOOKUP($AA181, 'EV and Base'!$A$1:$N$671, 12, FALSE))+31+ROUNDDOWN($AF181/4, 0))*$AB181)/100, 0)+5)*0.9, 0))</f>
        <v/>
      </c>
      <c r="AM181" s="21" t="str" cm="1">
        <f t="array" aca="1" ref="AM181" ca="1">IF(NOT(ISNUMBER(INDEX($A:$A, LOOKUP(2, 1 / ($A$1:INDIRECT("$A$"&amp;ROW($A181)) &lt;&gt; ""),ROW($A$1:INDIRECT("$A$"&amp;ROW($A181)))), 1))), "",
ROUNDDOWN((ROUNDDOWN((((2*VLOOKUP($AA181, 'EV and Base'!$A$1:$N$671, 13, FALSE))+30+ROUNDDOWN($AG181/4, 0))*$AB181)/100, 0)+5), 0)
&amp;"-"&amp;
ROUNDDOWN((ROUNDDOWN((((2*VLOOKUP($AA181, 'EV and Base'!$A$1:$N$671, 13, FALSE))+31+ROUNDDOWN($AG181/4, 0))*$AB181)/100, 0)+5), 0))</f>
        <v/>
      </c>
      <c r="AN181" s="25" t="str" cm="1">
        <f t="array" aca="1" ref="AN181" ca="1">IF(NOT(ISNUMBER(INDEX($A:$A, LOOKUP(2, 1 / ($A$1:INDIRECT("$A$"&amp;ROW($A181)) &lt;&gt; ""),ROW($A$1:INDIRECT("$A$"&amp;ROW($A181)))), 1))), "",
ROUNDDOWN((ROUNDDOWN((((2*VLOOKUP($AA181, 'EV and Base'!$A$1:$N$671, 14, FALSE))+31+ROUNDDOWN($AH181/4, 0))*$AB181)/100, 0)+5), 0))</f>
        <v/>
      </c>
      <c r="AO181" s="23" t="str" cm="1">
        <f t="array" aca="1" ref="AO181" ca="1">IF(NOT(ISNUMBER(INDEX($A:$A, LOOKUP(2, 1 / ($A$1:INDIRECT("$A$"&amp;ROW($A181)) &lt;&gt; ""),ROW($A$1:INDIRECT("$A$"&amp;ROW($A181)))), 1))), "",
ROUNDDOWN((((2*VLOOKUP($AA181, 'EV and Base'!$A$1:$N$671, 9, FALSE))+31+ROUNDDOWN($AC181/4, 0))*$AB181)/100, 0)+$AB181+10)</f>
        <v/>
      </c>
      <c r="AP181" s="2" t="str" cm="1">
        <f t="array" aca="1" ref="AP181" ca="1">IF(NOT(ISNUMBER(INDEX($A:$A, LOOKUP(2, 1 / ($A$1:INDIRECT("$A$"&amp;ROW($A181)) &lt;&gt; ""),ROW($A$1:INDIRECT("$A$"&amp;ROW($A181)))), 1))), "",
ROUNDDOWN((ROUNDDOWN((((2*VLOOKUP($AA181, 'EV and Base'!$A$1:$N$671, 10, FALSE))+31+ROUNDDOWN($AD181/4, 0))*$AB181)/100, 0)+5)*1.1, 0))</f>
        <v/>
      </c>
      <c r="AQ181" s="2" t="str" cm="1">
        <f t="array" aca="1" ref="AQ181" ca="1">IF(NOT(ISNUMBER(INDEX($A:$A, LOOKUP(2, 1 / ($A$1:INDIRECT("$A$"&amp;ROW($A181)) &lt;&gt; ""),ROW($A$1:INDIRECT("$A$"&amp;ROW($A181)))), 1))), "",
ROUNDDOWN((ROUNDDOWN((((2*VLOOKUP($AA181, 'EV and Base'!$A$1:$N$671, 11, FALSE))+$AV$2+ROUNDDOWN($AE181/4, 0))*$AB181)/100, 0)+5), 0))</f>
        <v/>
      </c>
      <c r="AR181" s="22" t="str" cm="1">
        <f t="array" aca="1" ref="AR181" ca="1">IF(NOT(ISNUMBER(INDEX($A:$A, LOOKUP(2, 1 / ($A$1:INDIRECT("$A$"&amp;ROW($A181)) &lt;&gt; ""),ROW($A$1:INDIRECT("$A$"&amp;ROW($A181)))), 1))), "",
ROUNDDOWN((ROUNDDOWN((((2*VLOOKUP($AA181, 'EV and Base'!$A$1:$N$671, 12, FALSE))+$AW$2+ROUNDDOWN($AF181/4, 0))*$AB181)/100, 0)+5)*0.9, 0))</f>
        <v/>
      </c>
      <c r="AS181" s="2" t="str" cm="1">
        <f t="array" aca="1" ref="AS181" ca="1">IF(NOT(ISNUMBER(INDEX($A:$A, LOOKUP(2, 1 / ($A$1:INDIRECT("$A$"&amp;ROW($A181)) &lt;&gt; ""),ROW($A$1:INDIRECT("$A$"&amp;ROW($A181)))), 1))), "",
ROUNDDOWN((ROUNDDOWN((((2*VLOOKUP($AA181, 'EV and Base'!$A$1:$N$671, 13, FALSE))+$AX$2+ROUNDDOWN($AG181/4, 0))*$AB181)/100, 0)+5), 0))</f>
        <v/>
      </c>
      <c r="AT181" s="24" t="str" cm="1">
        <f t="array" aca="1" ref="AT181" ca="1">IF(NOT(ISNUMBER(INDEX($A:$A, LOOKUP(2, 1 / ($A$1:INDIRECT("$A$"&amp;ROW($A181)) &lt;&gt; ""),ROW($A$1:INDIRECT("$A$"&amp;ROW($A181)))), 1))), "",
ROUNDDOWN((ROUNDDOWN((((2*VLOOKUP($AA181, 'EV and Base'!$A$1:$N$671, 14, FALSE))+31+ROUNDDOWN($AH181/4, 0))*$AB181)/100, 0)+5), 0))</f>
        <v/>
      </c>
      <c r="AU181" s="27"/>
      <c r="AV181" s="4"/>
      <c r="AW181" s="4"/>
      <c r="AX181" s="4"/>
      <c r="AY181" t="str" cm="1">
        <f t="array" aca="1" ref="AY181" ca="1">IF(NOT(ISNUMBER(INDEX($A:$A,LOOKUP(2,1/($A$1:INDIRECT("$A$"&amp;ROW($A181))&lt;&gt;""),ROW($A$1:INDIRECT("$A$"&amp;ROW($A181)))),1))),"",
INDEX($AY:$AY,LOOKUP(2,1/($AY$1:INDIRECT("$AY$"&amp;ROW($AY181)-1)&lt;&gt;""),ROW($AY$1:INDIRECT("$AY$"&amp;ROW($AY181)-1))),1)+$BL181)</f>
        <v/>
      </c>
      <c r="AZ181" s="3" t="str" cm="1">
        <f t="array" aca="1" ref="AZ181" ca="1">IF(NOT(ISNUMBER(INDEX($A:$A, LOOKUP(2, 1 / ($A$1:INDIRECT("$A$"&amp;ROW($A181)) &lt;&gt; ""),ROW($A$1:INDIRECT("$A$"&amp;ROW($A181)))), 1))), "",
VLOOKUP(INDIRECT("$G$"&amp;LOOKUP(2, 1 / ($AY$1:INDIRECT("$AY$"&amp;ROW($AY181)-1) &lt;&gt; ""),ROW($AY$1:INDIRECT("$AY$"&amp;ROW($AY181)-1)))),'EV and Base'!A176:N846,2,FALSE))</f>
        <v/>
      </c>
      <c r="BA181" s="3" t="str" cm="1">
        <f t="array" aca="1" ref="BA181" ca="1">IF(NOT(ISNUMBER(INDEX($A:$A, LOOKUP(2, 1 / ($A$1:INDIRECT("$A$"&amp;ROW($A181)) &lt;&gt; ""),ROW($A$1:INDIRECT("$A$"&amp;ROW($A181)))), 1))), "",
INDIRECT("$I$"&amp;LOOKUP(2, 1 / ($AY$1:INDIRECT("$AY$"&amp;ROW($AY181)-1) &lt;&gt; ""),ROW($AY$1:INDIRECT("$AY$"&amp;ROW($AY181)-1)))))</f>
        <v/>
      </c>
      <c r="BB181" s="1" t="str" cm="1">
        <f t="array" aca="1" ref="BB181" ca="1">IF(NOT(ISNUMBER(INDEX($A:$A, LOOKUP(2, 1 / ($A$1:INDIRECT("$A$"&amp;ROW($A181)) &lt;&gt; ""),ROW($A$1:INDIRECT("$A$"&amp;ROW($A181)))), 1))), "",
INDIRECT("$AB$"&amp;LOOKUP(2, 1 / ($AY$1:INDIRECT("$AY$"&amp;ROW($AY181)-1) &lt;&gt; ""),ROW($AY$1:INDIRECT("$AY$"&amp;ROW($AY181)-1)))))</f>
        <v/>
      </c>
      <c r="BC181" s="3" t="str" cm="1">
        <f t="array" aca="1" ref="BC181" ca="1">IF(NOT(ISNUMBER(INDEX($A:$A,LOOKUP(2,1/($A$1:INDIRECT("$A$"&amp;ROW($A181))&lt;&gt;""),ROW($A$1:INDIRECT("$A$"&amp;ROW($A181)))),1))),"",
$BA181+$BA181+10)</f>
        <v/>
      </c>
      <c r="BD181" s="3" t="str" cm="1">
        <f t="array" aca="1" ref="BD181" ca="1">IF(NOT(ISNUMBER(INDEX($A:$A,LOOKUP(2,1/($A$1:INDIRECT("$A$"&amp;ROW($A181))&lt;&gt;""),ROW($A$1:INDIRECT("$A$"&amp;ROW($A181)))),1))),"",
$BA181+$BB181+10)</f>
        <v/>
      </c>
      <c r="BE181" s="3" t="str" cm="1">
        <f t="array" aca="1" ref="BE181" ca="1">IF(NOT(ISNUMBER(INDEX($A:$A,LOOKUP(2,1/($A$1:INDIRECT("$A$"&amp;ROW($A181))&lt;&gt;""),ROW($A$1:INDIRECT("$A$"&amp;ROW($A181)))),1))),"",
$BC181*$BC181)</f>
        <v/>
      </c>
      <c r="BF181" s="3" t="str" cm="1">
        <f t="array" aca="1" ref="BF181" ca="1">IF(NOT(ISNUMBER(INDEX($A:$A,LOOKUP(2,1/($A$1:INDIRECT("$A$"&amp;ROW($A181))&lt;&gt;""),ROW($A$1:INDIRECT("$A$"&amp;ROW($A181)))),1))),"",
$BD181*$BD181)</f>
        <v/>
      </c>
      <c r="BG181" s="3" t="str" cm="1">
        <f t="array" aca="1" ref="BG181" ca="1">IF(NOT(ISNUMBER(INDEX($A:$A,LOOKUP(2,1/($A$1:INDIRECT("$A$"&amp;ROW($A181))&lt;&gt;""),ROW($A$1:INDIRECT("$A$"&amp;ROW($A181)))),1))),"",
_xlfn.FLOOR.MATH(1.5*_xlfn.FLOOR.MATH($AZ181*BA181/5)))</f>
        <v/>
      </c>
      <c r="BH181" s="3" t="str" cm="1">
        <f t="array" aca="1" ref="BH181" ca="1">IF(NOT(ISNUMBER(INDEX($A:$A, LOOKUP(2, 1 / ($A$1:INDIRECT("$A$"&amp;ROW($A181)) &lt;&gt; ""),ROW($A$1:INDIRECT("$A$"&amp;ROW($A181)))), 1))), "",
_xlfn.FLOOR.MATH($BG181/IF(OR(INDIRECT("$C$"&amp;LOOKUP(2, 1 / ($AY$1:INDIRECT("$AY$"&amp;ROW($AY181)-1) &lt;&gt; ""),ROW($AY$1:INDIRECT("$AY$"&amp;ROW($AY181)-1))))="Multi",
INDIRECT("$C$"&amp;LOOKUP(2, 1 / ($AY$1:INDIRECT("$AY$"&amp;ROW($AY181)-1) &lt;&gt; ""),ROW($AY$1:INDIRECT("$AY$"&amp;ROW($AY181)-1))))="Double"),2,1)))</f>
        <v/>
      </c>
      <c r="BI181" s="3" t="str" cm="1">
        <f t="array" aca="1" ref="BI181" ca="1">IF(NOT(ISNUMBER(INDEX($A:$A,LOOKUP(2,1/($A$1:INDIRECT("$A$"&amp;ROW($A181))&lt;&gt;""),ROW($A$1:INDIRECT("$A$"&amp;ROW($A181)))),1))),"",
VLOOKUP($BC181,GameFreakSQRT!$A$1:$B$200,2,FALSE))</f>
        <v/>
      </c>
      <c r="BJ181" s="3" t="str" cm="1">
        <f t="array" aca="1" ref="BJ181" ca="1">IF(NOT(ISNUMBER(INDEX($A:$A,LOOKUP(2,1/($A$1:INDIRECT("$A$"&amp;ROW($A181))&lt;&gt;""),ROW($A$1:INDIRECT("$A$"&amp;ROW($A181)))),1))),"",
VLOOKUP($BD181,GameFreakSQRT!$A$1:$B$200,2,FALSE))</f>
        <v/>
      </c>
      <c r="BK181" s="3" t="str" cm="1">
        <f t="array" aca="1" ref="BK181" ca="1">IF(NOT(ISNUMBER(INDEX($A:$A,LOOKUP(2,1/($A$1:INDIRECT("$A$"&amp;ROW($A181))&lt;&gt;""),ROW($A$1:INDIRECT("$A$"&amp;ROW($A181)))),1))),"",
_xlfn.FLOOR.MATH((($BI181*$BE181)*$BH181)/($BJ181*$BF181))+1)</f>
        <v/>
      </c>
      <c r="BL181" s="3" t="str" cm="1">
        <f t="array" aca="1" ref="BL181" ca="1">IF(NOT(ISNUMBER(INDEX($A:$A,LOOKUP(2,1/($A$1:INDIRECT("$A$"&amp;ROW($A181))&lt;&gt;""),ROW($A$1:INDIRECT("$A$"&amp;ROW($A181)))),1))),"",
_xlfn.FLOOR.MATH($BK181*IF(NOT(INDIRECT("$Z$"&amp;LOOKUP(2, 1 / ($AY$1:INDIRECT("$AY$"&amp;ROW($AY181)-1) &lt;&gt; ""),ROW($AY$1:INDIRECT("$AY$"&amp;ROW($AY181)-1))))=""),1.5,1)))</f>
        <v/>
      </c>
      <c r="BM181" s="3" t="str" cm="1">
        <f t="array" aca="1" ref="BM181" ca="1">IF(NOT(ISNUMBER(INDEX($A:$A, LOOKUP(2, 1 / ($A$1:INDIRECT("$A$"&amp;ROW($A181)) &lt;&gt; ""),ROW($A$1:INDIRECT("$A$"&amp;ROW($A181)))), 1))), "",
INDIRECT("$Y$"&amp;LOOKUP(2, 1 / ($AY$1:INDIRECT("$AY$"&amp;ROW($AY181)-1) &lt;&gt; ""),ROW($AY$1:INDIRECT("$AY$"&amp;ROW($AY181)-1)))))</f>
        <v/>
      </c>
      <c r="BN181" s="3" t="str">
        <f t="shared" ca="1" si="16"/>
        <v/>
      </c>
      <c r="CV181" s="1"/>
    </row>
    <row r="182" spans="1:100" x14ac:dyDescent="0.45">
      <c r="A182" s="69"/>
      <c r="B182" s="69"/>
      <c r="C182" s="69" t="str">
        <f>$C181</f>
        <v>Single</v>
      </c>
      <c r="D182" s="69"/>
      <c r="E182" s="69"/>
      <c r="F182" s="56">
        <v>2</v>
      </c>
      <c r="G182" s="2" t="s">
        <v>381</v>
      </c>
      <c r="H182" s="2" t="s">
        <v>50</v>
      </c>
      <c r="I182" s="2">
        <v>24</v>
      </c>
      <c r="J182" s="2" t="s">
        <v>78</v>
      </c>
      <c r="K182" s="2" t="s">
        <v>211</v>
      </c>
      <c r="L182" s="2" t="s">
        <v>53</v>
      </c>
      <c r="M182" s="2" t="s">
        <v>382</v>
      </c>
      <c r="N182" s="2" t="s">
        <v>287</v>
      </c>
      <c r="O182" s="2" t="s">
        <v>383</v>
      </c>
      <c r="P182" s="2" t="s">
        <v>163</v>
      </c>
      <c r="Q182" s="2">
        <v>0</v>
      </c>
      <c r="R182" s="2">
        <f>_xlfn.FLOOR.MATH((((2*VLOOKUP(G182, 'EV and Base'!$A$1:$N$671, 9, FALSE))+$Q182)*$I182)/100)+$I182+10</f>
        <v>58</v>
      </c>
      <c r="S182" s="2">
        <f>_xlfn.FLOOR.MATH((_xlfn.FLOOR.MATH((((2*VLOOKUP($G182, 'EV and Base'!$A$1:$N$671, 10, FALSE))+$Q182)*$I182)/100)+5)*
IF(OR($J182="Lonely", $J182="Brave", $J182="Adamant", $J182="Naughty"), 1.1,
IF(OR($J182="Bold", $J182="Timid", $J182="Modest", $J182="Calm"), 0.9, 1)))</f>
        <v>41</v>
      </c>
      <c r="T182" s="2">
        <f>_xlfn.FLOOR.MATH((_xlfn.FLOOR.MATH((((2*VLOOKUP($G182, 'EV and Base'!$A$1:$N$671, 11, FALSE))+$Q182)*$I182)/100)+5)*
IF(OR($J182="Bold", $J182="Relaxed", $J182="Impish", $J182="Lax"), 1.1,
IF(OR($J182="Lonely", $J182="Hasty", $J182="Mild", $J182="Gentle"), 0.9, 1)))</f>
        <v>26</v>
      </c>
      <c r="U182" s="2">
        <f>_xlfn.FLOOR.MATH((_xlfn.FLOOR.MATH((((2*VLOOKUP($G182, 'EV and Base'!$A$1:$N$671, 12, FALSE))+$Q182)*$I182)/100)+5)*
IF(OR($J182="Modest", $J182="Mild", $J182="Quiet", $J182="Rash"), 1.1,
IF(OR($J182="Adamant", $J182="Impish", $J182="Jolly", $J182="Careful"), 0.9, 1)))</f>
        <v>24</v>
      </c>
      <c r="V182" s="2">
        <f>_xlfn.FLOOR.MATH((_xlfn.FLOOR.MATH((((2*VLOOKUP($G182, 'EV and Base'!$A$1:$N$671, 13, FALSE))+$Q182)*$I182)/100)+5)*
IF(OR($J182="Calm", $J182="Gentle", $J182="Sassy", $J182="Careful"), 1.1,
IF(OR($J182="Naughty", $J182="Lax", $J182="Naive", $J182="Rash"), 0.9, 1)))</f>
        <v>26</v>
      </c>
      <c r="W182" s="2">
        <f>_xlfn.FLOOR.MATH((_xlfn.FLOOR.MATH((((2*VLOOKUP($G182, 'EV and Base'!$A$1:$N$671, 14, FALSE))+$Q182)*$I182)/100)+5)*
IF(OR($J182="Timid", $J182="Hasty", $J182="Jolly", $J182="Naive"), 1.1,
IF(OR($J182="Brave", $J182="Relaxed", $J182="Quiet", $J182="Sassy"), 0.9, 1)))</f>
        <v>33</v>
      </c>
      <c r="X182" s="69"/>
      <c r="AA182" s="23" t="str" cm="1">
        <f t="array" aca="1" ref="AA182" ca="1">IF(NOT(ISNUMBER(INDEX($A:$A,LOOKUP(2,1/($A$1:INDIRECT("$A$"&amp;ROW($A182))&lt;&gt;""),ROW($A$1:INDIRECT("$A$"&amp;ROW($A182)))),1))),"",
IF(NOT(ISNUMBER($A182)),$AA181,
IF($AB182&lt;16,"Lillipup",
IF($AB182&lt;32,"Herdier",
"Stoutland"))))</f>
        <v/>
      </c>
      <c r="AB182" s="25" t="str" cm="1">
        <f t="array" aca="1" ref="AB182" ca="1">IF(NOT(ISNUMBER(INDEX($A:$A, LOOKUP(2, 1 / ($A$1:INDIRECT("$A$"&amp;ROW($A182)) &lt;&gt; ""),ROW($A$1:INDIRECT("$A$"&amp;ROW($A182)))), 1))), "",
VLOOKUP($AY182,'Medium-Slow'!$A$1:$B$101,2,TRUE))</f>
        <v/>
      </c>
      <c r="AC182" s="23" t="str" cm="1">
        <f t="array" aca="1" ref="AC182" ca="1">IF(NOT(ISNUMBER(INDEX($A:$A, LOOKUP(2, 1 / ($A$1:INDIRECT("$A$"&amp;ROW($A182)) &lt;&gt; ""),ROW($A$1:INDIRECT("$A$"&amp;ROW($A182)))), 1))), "",
INDEX($AC:$AC, LOOKUP(2, 1 / ($AC$1:INDIRECT("$AC$"&amp;ROW($AC182)-1) &lt;&gt; ""),ROW($AC$1:INDIRECT("$AC$"&amp;ROW($AC182)-1))), 1)+
IF(INDEX($AC:$AC, LOOKUP(2, 1 / ($AC$1:INDIRECT("$AC$"&amp;ROW($AC182)-1) &lt;&gt; ""),ROW($AC$1:INDIRECT("$AC$"&amp;ROW($AC182)-1))), 1)+
INDEX($AD:$AD, LOOKUP(2, 1 / ($AD$1:INDIRECT("$AD$"&amp;ROW($AD182)-1) &lt;&gt; ""),ROW($AD$1:INDIRECT("$AD$"&amp;ROW($AD182)-1))), 1)+
INDEX($AE:$AE, LOOKUP(2, 1 / ($AE$1:INDIRECT("$AE$"&amp;ROW($AE182)-1) &lt;&gt; ""),ROW($AE$1:INDIRECT("$AE$"&amp;ROW($AD182)-1))), 1)+
INDEX($AE:$AF, LOOKUP(2, 1 / ($AF$1:INDIRECT("$AF$"&amp;ROW($AF182)-1) &lt;&gt; ""),ROW($AF$1:INDIRECT("$AF$"&amp;ROW($AD182)-1))), 1)+
INDEX($AG:$AG, LOOKUP(2, 1 / ($AG$1:INDIRECT("$AG$"&amp;ROW($AG182)-1) &lt;&gt; ""),ROW($AG$1:INDIRECT("$AG$"&amp;ROW($AD182)-1))), 1)+
INDEX($AH:$AH, LOOKUP(2, 1 / ($AH$1:INDIRECT("$AH$"&amp;ROW($AH182)-1) &lt;&gt; ""),ROW($AH$1:INDIRECT("$AH$"&amp;ROW($AD182)-1))), 1)&gt;=510,0,
IF(INDEX($AC:$AC, LOOKUP(2, 1 / ($AC$1:INDIRECT("$AC$"&amp;ROW($AC182)-1) &lt;&gt; ""),ROW($AC$1:INDIRECT("$AC$"&amp;ROW($AC182)-1))), 1)&gt;=255,0,
VLOOKUP(INDIRECT("$G$"&amp;LOOKUP(2, 1 / ($AC$1:INDIRECT("$AC$"&amp;ROW($AC182)-1) &lt;&gt; ""),ROW($AC$1:INDIRECT("$AC$"&amp;ROW($AC182)-1)))), 'EV and Base'!$A$1:$N$671, 3, FALSE))))</f>
        <v/>
      </c>
      <c r="AD182" s="2" t="str" cm="1">
        <f t="array" aca="1" ref="AD182" ca="1">IF(NOT(ISNUMBER(INDEX($A:$A, LOOKUP(2, 1 / ($A$1:INDIRECT("$A$"&amp;ROW($A182)) &lt;&gt; ""),ROW($A$1:INDIRECT("$A$"&amp;ROW($A182)))), 1))), "",
INDEX($AD:$AD, LOOKUP(2, 1 / ($AD$1:INDIRECT("$AD$"&amp;ROW($AD182)-1) &lt;&gt; ""),ROW($AD$1:INDIRECT("$AD$"&amp;ROW($AD182)-1))), 1)+
IF(INDEX($AC:$AC, LOOKUP(2, 1 / ($AC$1:INDIRECT("$AC$"&amp;ROW($AC182)-1) &lt;&gt; ""),ROW($AC$1:INDIRECT("$AC$"&amp;ROW($AC182)-1))), 1)+
INDEX($AD:$AD, LOOKUP(2, 1 / ($AD$1:INDIRECT("$AD$"&amp;ROW($AD182)-1) &lt;&gt; ""),ROW($AD$1:INDIRECT("$AD$"&amp;ROW($AD182)-1))), 1)+
INDEX($AE:$AE, LOOKUP(2, 1 / ($AE$1:INDIRECT("$AE$"&amp;ROW($AE182)-1) &lt;&gt; ""),ROW($AE$1:INDIRECT("$AE$"&amp;ROW($AD182)-1))), 1)+
INDEX($AE:$AF, LOOKUP(2, 1 / ($AF$1:INDIRECT("$AF$"&amp;ROW($AF182)-1) &lt;&gt; ""),ROW($AF$1:INDIRECT("$AF$"&amp;ROW($AD182)-1))), 1)+
INDEX($AG:$AG, LOOKUP(2, 1 / ($AG$1:INDIRECT("$AG$"&amp;ROW($AG182)-1) &lt;&gt; ""),ROW($AG$1:INDIRECT("$AG$"&amp;ROW($AD182)-1))), 1)+
INDEX($AH:$AH, LOOKUP(2, 1 / ($AH$1:INDIRECT("$AH$"&amp;ROW($AH182)-1) &lt;&gt; ""),ROW($AH$1:INDIRECT("$AH$"&amp;ROW($AD182)-1))), 1)&gt;=510,0,
IF(INDEX($AD:$AD, LOOKUP(2, 1 / ($AD$1:INDIRECT("$AD$"&amp;ROW($AD182)-1) &lt;&gt; ""),ROW($AD$1:INDIRECT("$AD$"&amp;ROW($AD182)-1))), 1)&gt;=255,0,
VLOOKUP(INDIRECT("$G$"&amp;LOOKUP(2, 1 / ($AD$1:INDIRECT("$AD$"&amp;ROW($AD182)-1) &lt;&gt; ""),ROW($AD$1:INDIRECT("$AD$"&amp;ROW($AD182)-1)))), 'EV and Base'!$A$1:$N$671, 4, FALSE))))</f>
        <v/>
      </c>
      <c r="AE182" s="2" t="str" cm="1">
        <f t="array" aca="1" ref="AE182" ca="1">IF(NOT(ISNUMBER(INDEX($A:$A,LOOKUP(2,1/($A$1:INDIRECT("$A$"&amp;ROW($A182))&lt;&gt;""),ROW($A$1:INDIRECT("$A$"&amp;ROW($A182)))),1))),"",
INDEX($AE:$AE,LOOKUP(2,1/($AE$1:INDIRECT("$AE$"&amp;ROW($AE182)-1)&lt;&gt;""),ROW($AE$1:INDIRECT("$AE$"&amp;ROW($AE182)-1))),1)+
IF(INDEX($AC:$AC,LOOKUP(2,1/($AC$1:INDIRECT("$AC$"&amp;ROW($AC182)-1)&lt;&gt;""),ROW($AC$1:INDIRECT("$AC$"&amp;ROW($AC182)-1))),1)+
INDEX($AD:$AD,LOOKUP(2,1/($AD$1:INDIRECT("$AD$"&amp;ROW($AD182)-1)&lt;&gt;""),ROW($AD$1:INDIRECT("$AD$"&amp;ROW($AD182)-1))),1)+
INDEX($AE:$AE,LOOKUP(2,1/($AE$1:INDIRECT("$AE$"&amp;ROW($AE182)-1)&lt;&gt;""),ROW($AE$1:INDIRECT("$AE$"&amp;ROW($AD182)-1))),1)+
INDEX($AE:$AF,LOOKUP(2,1/($AF$1:INDIRECT("$AF$"&amp;ROW($AF182)-1)&lt;&gt;""),ROW($AF$1:INDIRECT("$AF$"&amp;ROW($AD182)-1))),1)+
INDEX($AG:$AG,LOOKUP(2,1/($AG$1:INDIRECT("$AG$"&amp;ROW($AG182)-1)&lt;&gt;""),ROW($AG$1:INDIRECT("$AG$"&amp;ROW($AD182)-1))),1)+
INDEX($AH:$AH,LOOKUP(2,1/($AH$1:INDIRECT("$AH$"&amp;ROW($AH182)-1)&lt;&gt;""),ROW($AH$1:INDIRECT("$AH$"&amp;ROW($AD182)-1))),1)&gt;=510,0,
IF(INDEX($AE:$AE,LOOKUP(2,1/($AE$1:INDIRECT("$AE$"&amp;ROW($AE182)-1)&lt;&gt;""),ROW($AE$1:INDIRECT("$AE$"&amp;ROW($AE182)-1))),1)&gt;=255,0,
VLOOKUP(INDIRECT("$G$"&amp;LOOKUP(2,1/($AE$1:INDIRECT("$AE$"&amp;ROW($AE182)-1)&lt;&gt;""),ROW($AE$1:INDIRECT("$AE$"&amp;ROW($AE182)-1)))),'EV and Base'!$A$1:$N$671,5,FALSE))))</f>
        <v/>
      </c>
      <c r="AF182" s="2" t="str" cm="1">
        <f t="array" aca="1" ref="AF182" ca="1">IF(NOT(ISNUMBER(INDEX($A:$A, LOOKUP(2, 1 / ($A$1:INDIRECT("$A$"&amp;ROW($A182)) &lt;&gt; ""),ROW($A$1:INDIRECT("$A$"&amp;ROW($A182)))), 1))), "",
INDEX($AF:$AF, LOOKUP(2, 1 / ($AF$1:INDIRECT("$AF$"&amp;ROW($AF182)-1) &lt;&gt; ""),ROW($AF$1:INDIRECT("$AF$"&amp;ROW($AF182)-1))), 1)+
IF(INDEX($AC:$AC, LOOKUP(2, 1 / ($AC$1:INDIRECT("$AC$"&amp;ROW($AC182)-1) &lt;&gt; ""),ROW($AC$1:INDIRECT("$AC$"&amp;ROW($AC182)-1))), 1)+
INDEX($AD:$AD, LOOKUP(2, 1 / ($AD$1:INDIRECT("$AD$"&amp;ROW($AD182)-1) &lt;&gt; ""),ROW($AD$1:INDIRECT("$AD$"&amp;ROW($AD182)-1))), 1)+
INDEX($AE:$AE, LOOKUP(2, 1 / ($AE$1:INDIRECT("$AE$"&amp;ROW($AE182)-1) &lt;&gt; ""),ROW($AE$1:INDIRECT("$AE$"&amp;ROW($AD182)-1))), 1)+
INDEX($AE:$AF, LOOKUP(2, 1 / ($AF$1:INDIRECT("$AF$"&amp;ROW($AF182)-1) &lt;&gt; ""),ROW($AF$1:INDIRECT("$AF$"&amp;ROW($AD182)-1))), 1)+
INDEX($AG:$AG, LOOKUP(2, 1 / ($AG$1:INDIRECT("$AG$"&amp;ROW($AG182)-1) &lt;&gt; ""),ROW($AG$1:INDIRECT("$AG$"&amp;ROW($AD182)-1))), 1)+
INDEX($AH:$AH, LOOKUP(2, 1 / ($AH$1:INDIRECT("$AH$"&amp;ROW($AH182)-1) &lt;&gt; ""),ROW($AH$1:INDIRECT("$AH$"&amp;ROW($AD182)-1))), 1)&gt;=510,0,
IF(INDEX($AF:$AF, LOOKUP(2, 1 / ($AF$1:INDIRECT("$AF$"&amp;ROW($AF182)-1) &lt;&gt; ""),ROW($AF$1:INDIRECT("$AF$"&amp;ROW($AF182)-1))), 1)&gt;=255,0,
VLOOKUP(INDIRECT("$G$"&amp;LOOKUP(2, 1 / ($AF$1:INDIRECT("$AF$"&amp;ROW($AF182)-1) &lt;&gt; ""),ROW($AF$1:INDIRECT("$AF$"&amp;ROW($AF182)-1)))), 'EV and Base'!$A$1:$N$671, 6, FALSE))))</f>
        <v/>
      </c>
      <c r="AG182" s="2" t="str" cm="1">
        <f t="array" aca="1" ref="AG182" ca="1">IF(NOT(ISNUMBER(INDEX($A:$A, LOOKUP(2, 1 / ($A$1:INDIRECT("$A$"&amp;ROW($A182)) &lt;&gt; ""),ROW($A$1:INDIRECT("$A$"&amp;ROW($A182)))), 1))), "",
INDEX($AG:$AG, LOOKUP(2, 1 / ($AG$1:INDIRECT("$AG$"&amp;ROW($AG182)-1) &lt;&gt; ""),ROW($AG$1:INDIRECT("$AG$"&amp;ROW($AG182)-1))), 1)+
IF(INDEX($AC:$AC, LOOKUP(2, 1 / ($AC$1:INDIRECT("$AC$"&amp;ROW($AC182)-1) &lt;&gt; ""),ROW($AC$1:INDIRECT("$AC$"&amp;ROW($AC182)-1))), 1)+
INDEX($AD:$AD, LOOKUP(2, 1 / ($AD$1:INDIRECT("$AD$"&amp;ROW($AD182)-1) &lt;&gt; ""),ROW($AD$1:INDIRECT("$AD$"&amp;ROW($AD182)-1))), 1)+
INDEX($AE:$AE, LOOKUP(2, 1 / ($AE$1:INDIRECT("$AE$"&amp;ROW($AE182)-1) &lt;&gt; ""),ROW($AE$1:INDIRECT("$AE$"&amp;ROW($AD182)-1))), 1)+
INDEX($AE:$AF, LOOKUP(2, 1 / ($AF$1:INDIRECT("$AF$"&amp;ROW($AF182)-1) &lt;&gt; ""),ROW($AF$1:INDIRECT("$AF$"&amp;ROW($AD182)-1))), 1)+
INDEX($AG:$AG, LOOKUP(2, 1 / ($AG$1:INDIRECT("$AG$"&amp;ROW($AG182)-1) &lt;&gt; ""),ROW($AG$1:INDIRECT("$AG$"&amp;ROW($AD182)-1))), 1)+
INDEX($AH:$AH, LOOKUP(2, 1 / ($AH$1:INDIRECT("$AH$"&amp;ROW($AH182)-1) &lt;&gt; ""),ROW($AH$1:INDIRECT("$AH$"&amp;ROW($AD182)-1))), 1)&gt;=510,0,
IF(INDEX($AG:$AG, LOOKUP(2, 1 / ($AG$1:INDIRECT("$AG$"&amp;ROW($AG182)-1) &lt;&gt; ""),ROW($AG$1:INDIRECT("$AG$"&amp;ROW($AG182)-1))), 1)&gt;=255,0,
VLOOKUP(INDIRECT("$G$"&amp;LOOKUP(2, 1 / ($AG$1:INDIRECT("$AG$"&amp;ROW($AG182)-1) &lt;&gt; ""),ROW($AG$1:INDIRECT("$AG$"&amp;ROW($AG182)-1)))), 'EV and Base'!$A$1:$N$671, 7, FALSE))))</f>
        <v/>
      </c>
      <c r="AH182" s="24" t="str" cm="1">
        <f t="array" aca="1" ref="AH182" ca="1">IF(NOT(ISNUMBER(INDEX($A:$A,LOOKUP(2,1/($A$1:INDIRECT("$A$"&amp;ROW($A182))&lt;&gt;""),ROW($A$1:INDIRECT("$A$"&amp;ROW($A182)))),1))),"",
INDEX($AH:$AH,LOOKUP(2,1/($AH$1:INDIRECT("$AH$"&amp;ROW($AH182)-1)&lt;&gt;""),ROW($AH$1:INDIRECT("$AH$"&amp;ROW($AH182)-1))),1)+
IF(INDEX($AC:$AC,LOOKUP(2,1/($AC$1:INDIRECT("$AC$"&amp;ROW($AC182)-1)&lt;&gt;""),ROW($AC$1:INDIRECT("$AC$"&amp;ROW($AC182)-1))),1)+
INDEX($AD:$AD,LOOKUP(2,1/($AD$1:INDIRECT("$AD$"&amp;ROW($AD182)-1)&lt;&gt;""),ROW($AD$1:INDIRECT("$AD$"&amp;ROW($AD182)-1))),1)+
INDEX($AE:$AE,LOOKUP(2,1/($AE$1:INDIRECT("$AE$"&amp;ROW($AE182)-1)&lt;&gt;""),ROW($AE$1:INDIRECT("$AE$"&amp;ROW($AD182)-1))),1)+
INDEX($AE:$AF,LOOKUP(2,1/($AF$1:INDIRECT("$AF$"&amp;ROW($AF182)-1)&lt;&gt;""),ROW($AF$1:INDIRECT("$AF$"&amp;ROW($AD182)-1))),1)+
INDEX($AG:$AG,LOOKUP(2,1/($AG$1:INDIRECT("$AG$"&amp;ROW($AG182)-1)&lt;&gt;""),ROW($AG$1:INDIRECT("$AG$"&amp;ROW($AD182)-1))),1)+
INDEX($AH:$AH,LOOKUP(2,1/($AH$1:INDIRECT("$AH$"&amp;ROW($AH182)-1)&lt;&gt;""),ROW($AH$1:INDIRECT("$AH$"&amp;ROW($AD182)-1))),1)&gt;=510,0,
IF(INDEX($AH:$AH,LOOKUP(2,1/($AH$1:INDIRECT("$AH$"&amp;ROW($AH182)-1)&lt;&gt;""),ROW($AH$1:INDIRECT("$AH$"&amp;ROW($AH182)-1))),1)&gt;=255,0,
VLOOKUP(INDIRECT("$G$"&amp;LOOKUP(2,1/($AH$1:INDIRECT("$AH$"&amp;ROW($AH182)-1)&lt;&gt;""),ROW($AH$1:INDIRECT("$AH$"&amp;ROW($AH182)-1)))),'EV and Base'!$A$1:$N$671,8,FALSE))))</f>
        <v/>
      </c>
      <c r="AI182" s="29" t="str" cm="1">
        <f t="array" aca="1" ref="AI182" ca="1">IF(NOT(ISNUMBER(INDEX($A:$A,LOOKUP(2,1/($A$1:INDIRECT("$A$"&amp;ROW($A182))&lt;&gt;""),ROW($A$1:INDIRECT("$A$"&amp;ROW($A182)))),1))),"",
ROUNDDOWN((((2*VLOOKUP($AA182,'EV and Base'!$A$1:$N$671,9,FALSE))+31+ROUNDDOWN($AC182/4,0))*$AB182)/100,0)+$AB182+10)</f>
        <v/>
      </c>
      <c r="AJ182" s="21" t="str" cm="1">
        <f t="array" aca="1" ref="AJ182" ca="1">IF(NOT(ISNUMBER(INDEX($A:$A, LOOKUP(2, 1 / ($A$1:INDIRECT("$A$"&amp;ROW($A182)) &lt;&gt; ""),ROW($A$1:INDIRECT("$A$"&amp;ROW($A182)))), 1))), "",
ROUNDDOWN((ROUNDDOWN((((2*VLOOKUP($AA182, 'EV and Base'!$A$1:$N$671, 10, FALSE))+31+ROUNDDOWN($AD182/4, 0))*$AB182)/100, 0)+5)*1.1, 0))</f>
        <v/>
      </c>
      <c r="AK182" s="21" t="str" cm="1">
        <f t="array" aca="1" ref="AK182" ca="1">IF(NOT(ISNUMBER(INDEX($A:$A, LOOKUP(2, 1 / ($A$1:INDIRECT("$A$"&amp;ROW($A182)) &lt;&gt; ""),ROW($A$1:INDIRECT("$A$"&amp;ROW($A182)))), 1))), "",
ROUNDDOWN((ROUNDDOWN((((2*VLOOKUP($AA182, 'EV and Base'!$A$1:$N$671, 11, FALSE))+30+ROUNDDOWN($AE182/4, 0))*$AB182)/100, 0)+5), 0)
&amp;"-"&amp;
ROUNDDOWN((ROUNDDOWN((((2*VLOOKUP($AA182, 'EV and Base'!$A$1:$N$671, 11, FALSE))+31+ROUNDDOWN($AE182/4, 0))*$AB182)/100, 0)+5), 0))</f>
        <v/>
      </c>
      <c r="AL182" s="21" t="str" cm="1">
        <f t="array" aca="1" ref="AL182" ca="1">IF(NOT(ISNUMBER(INDEX($A:$A, LOOKUP(2, 1 / ($A$1:INDIRECT("$A$"&amp;ROW($A182)) &lt;&gt; ""),ROW($A$1:INDIRECT("$A$"&amp;ROW($A182)))), 1))), "",
ROUNDDOWN((ROUNDDOWN((((2*VLOOKUP($AA182, 'EV and Base'!$A$1:$N$671, 12, FALSE))+0+ROUNDDOWN($AF182/4, 0))*$AB182)/100, 0)+5)*0.9, 0)
&amp;"-"&amp;
ROUNDDOWN((ROUNDDOWN((((2*VLOOKUP($AA182, 'EV and Base'!$A$1:$N$671, 12, FALSE))+31+ROUNDDOWN($AF182/4, 0))*$AB182)/100, 0)+5)*0.9, 0))</f>
        <v/>
      </c>
      <c r="AM182" s="21" t="str" cm="1">
        <f t="array" aca="1" ref="AM182" ca="1">IF(NOT(ISNUMBER(INDEX($A:$A, LOOKUP(2, 1 / ($A$1:INDIRECT("$A$"&amp;ROW($A182)) &lt;&gt; ""),ROW($A$1:INDIRECT("$A$"&amp;ROW($A182)))), 1))), "",
ROUNDDOWN((ROUNDDOWN((((2*VLOOKUP($AA182, 'EV and Base'!$A$1:$N$671, 13, FALSE))+30+ROUNDDOWN($AG182/4, 0))*$AB182)/100, 0)+5), 0)
&amp;"-"&amp;
ROUNDDOWN((ROUNDDOWN((((2*VLOOKUP($AA182, 'EV and Base'!$A$1:$N$671, 13, FALSE))+31+ROUNDDOWN($AG182/4, 0))*$AB182)/100, 0)+5), 0))</f>
        <v/>
      </c>
      <c r="AN182" s="25" t="str" cm="1">
        <f t="array" aca="1" ref="AN182" ca="1">IF(NOT(ISNUMBER(INDEX($A:$A, LOOKUP(2, 1 / ($A$1:INDIRECT("$A$"&amp;ROW($A182)) &lt;&gt; ""),ROW($A$1:INDIRECT("$A$"&amp;ROW($A182)))), 1))), "",
ROUNDDOWN((ROUNDDOWN((((2*VLOOKUP($AA182, 'EV and Base'!$A$1:$N$671, 14, FALSE))+31+ROUNDDOWN($AH182/4, 0))*$AB182)/100, 0)+5), 0))</f>
        <v/>
      </c>
      <c r="AO182" s="23" t="str" cm="1">
        <f t="array" aca="1" ref="AO182" ca="1">IF(NOT(ISNUMBER(INDEX($A:$A, LOOKUP(2, 1 / ($A$1:INDIRECT("$A$"&amp;ROW($A182)) &lt;&gt; ""),ROW($A$1:INDIRECT("$A$"&amp;ROW($A182)))), 1))), "",
ROUNDDOWN((((2*VLOOKUP($AA182, 'EV and Base'!$A$1:$N$671, 9, FALSE))+31+ROUNDDOWN($AC182/4, 0))*$AB182)/100, 0)+$AB182+10)</f>
        <v/>
      </c>
      <c r="AP182" s="2" t="str" cm="1">
        <f t="array" aca="1" ref="AP182" ca="1">IF(NOT(ISNUMBER(INDEX($A:$A, LOOKUP(2, 1 / ($A$1:INDIRECT("$A$"&amp;ROW($A182)) &lt;&gt; ""),ROW($A$1:INDIRECT("$A$"&amp;ROW($A182)))), 1))), "",
ROUNDDOWN((ROUNDDOWN((((2*VLOOKUP($AA182, 'EV and Base'!$A$1:$N$671, 10, FALSE))+31+ROUNDDOWN($AD182/4, 0))*$AB182)/100, 0)+5)*1.1, 0))</f>
        <v/>
      </c>
      <c r="AQ182" s="2" t="str" cm="1">
        <f t="array" aca="1" ref="AQ182" ca="1">IF(NOT(ISNUMBER(INDEX($A:$A, LOOKUP(2, 1 / ($A$1:INDIRECT("$A$"&amp;ROW($A182)) &lt;&gt; ""),ROW($A$1:INDIRECT("$A$"&amp;ROW($A182)))), 1))), "",
ROUNDDOWN((ROUNDDOWN((((2*VLOOKUP($AA182, 'EV and Base'!$A$1:$N$671, 11, FALSE))+$AV$2+ROUNDDOWN($AE182/4, 0))*$AB182)/100, 0)+5), 0))</f>
        <v/>
      </c>
      <c r="AR182" s="22" t="str" cm="1">
        <f t="array" aca="1" ref="AR182" ca="1">IF(NOT(ISNUMBER(INDEX($A:$A, LOOKUP(2, 1 / ($A$1:INDIRECT("$A$"&amp;ROW($A182)) &lt;&gt; ""),ROW($A$1:INDIRECT("$A$"&amp;ROW($A182)))), 1))), "",
ROUNDDOWN((ROUNDDOWN((((2*VLOOKUP($AA182, 'EV and Base'!$A$1:$N$671, 12, FALSE))+$AW$2+ROUNDDOWN($AF182/4, 0))*$AB182)/100, 0)+5)*0.9, 0))</f>
        <v/>
      </c>
      <c r="AS182" s="2" t="str" cm="1">
        <f t="array" aca="1" ref="AS182" ca="1">IF(NOT(ISNUMBER(INDEX($A:$A, LOOKUP(2, 1 / ($A$1:INDIRECT("$A$"&amp;ROW($A182)) &lt;&gt; ""),ROW($A$1:INDIRECT("$A$"&amp;ROW($A182)))), 1))), "",
ROUNDDOWN((ROUNDDOWN((((2*VLOOKUP($AA182, 'EV and Base'!$A$1:$N$671, 13, FALSE))+$AX$2+ROUNDDOWN($AG182/4, 0))*$AB182)/100, 0)+5), 0))</f>
        <v/>
      </c>
      <c r="AT182" s="24" t="str" cm="1">
        <f t="array" aca="1" ref="AT182" ca="1">IF(NOT(ISNUMBER(INDEX($A:$A, LOOKUP(2, 1 / ($A$1:INDIRECT("$A$"&amp;ROW($A182)) &lt;&gt; ""),ROW($A$1:INDIRECT("$A$"&amp;ROW($A182)))), 1))), "",
ROUNDDOWN((ROUNDDOWN((((2*VLOOKUP($AA182, 'EV and Base'!$A$1:$N$671, 14, FALSE))+31+ROUNDDOWN($AH182/4, 0))*$AB182)/100, 0)+5), 0))</f>
        <v/>
      </c>
      <c r="AU182" s="27"/>
      <c r="AV182" s="4"/>
      <c r="AW182" s="4"/>
      <c r="AX182" s="4"/>
      <c r="AY182" t="str" cm="1">
        <f t="array" aca="1" ref="AY182" ca="1">IF(NOT(ISNUMBER(INDEX($A:$A,LOOKUP(2,1/($A$1:INDIRECT("$A$"&amp;ROW($A182))&lt;&gt;""),ROW($A$1:INDIRECT("$A$"&amp;ROW($A182)))),1))),"",
INDEX($AY:$AY,LOOKUP(2,1/($AY$1:INDIRECT("$AY$"&amp;ROW($AY182)-1)&lt;&gt;""),ROW($AY$1:INDIRECT("$AY$"&amp;ROW($AY182)-1))),1)+$BL182)</f>
        <v/>
      </c>
      <c r="AZ182" s="3" t="str" cm="1">
        <f t="array" aca="1" ref="AZ182" ca="1">IF(NOT(ISNUMBER(INDEX($A:$A, LOOKUP(2, 1 / ($A$1:INDIRECT("$A$"&amp;ROW($A182)) &lt;&gt; ""),ROW($A$1:INDIRECT("$A$"&amp;ROW($A182)))), 1))), "",
VLOOKUP(INDIRECT("$G$"&amp;LOOKUP(2, 1 / ($AY$1:INDIRECT("$AY$"&amp;ROW($AY182)-1) &lt;&gt; ""),ROW($AY$1:INDIRECT("$AY$"&amp;ROW($AY182)-1)))),'EV and Base'!A177:N847,2,FALSE))</f>
        <v/>
      </c>
      <c r="BA182" s="3" t="str" cm="1">
        <f t="array" aca="1" ref="BA182" ca="1">IF(NOT(ISNUMBER(INDEX($A:$A, LOOKUP(2, 1 / ($A$1:INDIRECT("$A$"&amp;ROW($A182)) &lt;&gt; ""),ROW($A$1:INDIRECT("$A$"&amp;ROW($A182)))), 1))), "",
INDIRECT("$I$"&amp;LOOKUP(2, 1 / ($AY$1:INDIRECT("$AY$"&amp;ROW($AY182)-1) &lt;&gt; ""),ROW($AY$1:INDIRECT("$AY$"&amp;ROW($AY182)-1)))))</f>
        <v/>
      </c>
      <c r="BB182" s="1" t="str" cm="1">
        <f t="array" aca="1" ref="BB182" ca="1">IF(NOT(ISNUMBER(INDEX($A:$A, LOOKUP(2, 1 / ($A$1:INDIRECT("$A$"&amp;ROW($A182)) &lt;&gt; ""),ROW($A$1:INDIRECT("$A$"&amp;ROW($A182)))), 1))), "",
INDIRECT("$AB$"&amp;LOOKUP(2, 1 / ($AY$1:INDIRECT("$AY$"&amp;ROW($AY182)-1) &lt;&gt; ""),ROW($AY$1:INDIRECT("$AY$"&amp;ROW($AY182)-1)))))</f>
        <v/>
      </c>
      <c r="BC182" s="3" t="str" cm="1">
        <f t="array" aca="1" ref="BC182" ca="1">IF(NOT(ISNUMBER(INDEX($A:$A,LOOKUP(2,1/($A$1:INDIRECT("$A$"&amp;ROW($A182))&lt;&gt;""),ROW($A$1:INDIRECT("$A$"&amp;ROW($A182)))),1))),"",
$BA182+$BA182+10)</f>
        <v/>
      </c>
      <c r="BD182" s="3" t="str" cm="1">
        <f t="array" aca="1" ref="BD182" ca="1">IF(NOT(ISNUMBER(INDEX($A:$A,LOOKUP(2,1/($A$1:INDIRECT("$A$"&amp;ROW($A182))&lt;&gt;""),ROW($A$1:INDIRECT("$A$"&amp;ROW($A182)))),1))),"",
$BA182+$BB182+10)</f>
        <v/>
      </c>
      <c r="BE182" s="3" t="str" cm="1">
        <f t="array" aca="1" ref="BE182" ca="1">IF(NOT(ISNUMBER(INDEX($A:$A,LOOKUP(2,1/($A$1:INDIRECT("$A$"&amp;ROW($A182))&lt;&gt;""),ROW($A$1:INDIRECT("$A$"&amp;ROW($A182)))),1))),"",
$BC182*$BC182)</f>
        <v/>
      </c>
      <c r="BF182" s="3" t="str" cm="1">
        <f t="array" aca="1" ref="BF182" ca="1">IF(NOT(ISNUMBER(INDEX($A:$A,LOOKUP(2,1/($A$1:INDIRECT("$A$"&amp;ROW($A182))&lt;&gt;""),ROW($A$1:INDIRECT("$A$"&amp;ROW($A182)))),1))),"",
$BD182*$BD182)</f>
        <v/>
      </c>
      <c r="BG182" s="3" t="str" cm="1">
        <f t="array" aca="1" ref="BG182" ca="1">IF(NOT(ISNUMBER(INDEX($A:$A,LOOKUP(2,1/($A$1:INDIRECT("$A$"&amp;ROW($A182))&lt;&gt;""),ROW($A$1:INDIRECT("$A$"&amp;ROW($A182)))),1))),"",
_xlfn.FLOOR.MATH(1.5*_xlfn.FLOOR.MATH($AZ182*BA182/5)))</f>
        <v/>
      </c>
      <c r="BH182" s="3" t="str" cm="1">
        <f t="array" aca="1" ref="BH182" ca="1">IF(NOT(ISNUMBER(INDEX($A:$A, LOOKUP(2, 1 / ($A$1:INDIRECT("$A$"&amp;ROW($A182)) &lt;&gt; ""),ROW($A$1:INDIRECT("$A$"&amp;ROW($A182)))), 1))), "",
_xlfn.FLOOR.MATH($BG182/IF(OR(INDIRECT("$C$"&amp;LOOKUP(2, 1 / ($AY$1:INDIRECT("$AY$"&amp;ROW($AY182)-1) &lt;&gt; ""),ROW($AY$1:INDIRECT("$AY$"&amp;ROW($AY182)-1))))="Multi",
INDIRECT("$C$"&amp;LOOKUP(2, 1 / ($AY$1:INDIRECT("$AY$"&amp;ROW($AY182)-1) &lt;&gt; ""),ROW($AY$1:INDIRECT("$AY$"&amp;ROW($AY182)-1))))="Double"),2,1)))</f>
        <v/>
      </c>
      <c r="BI182" s="3" t="str" cm="1">
        <f t="array" aca="1" ref="BI182" ca="1">IF(NOT(ISNUMBER(INDEX($A:$A,LOOKUP(2,1/($A$1:INDIRECT("$A$"&amp;ROW($A182))&lt;&gt;""),ROW($A$1:INDIRECT("$A$"&amp;ROW($A182)))),1))),"",
VLOOKUP($BC182,GameFreakSQRT!$A$1:$B$200,2,FALSE))</f>
        <v/>
      </c>
      <c r="BJ182" s="3" t="str" cm="1">
        <f t="array" aca="1" ref="BJ182" ca="1">IF(NOT(ISNUMBER(INDEX($A:$A,LOOKUP(2,1/($A$1:INDIRECT("$A$"&amp;ROW($A182))&lt;&gt;""),ROW($A$1:INDIRECT("$A$"&amp;ROW($A182)))),1))),"",
VLOOKUP($BD182,GameFreakSQRT!$A$1:$B$200,2,FALSE))</f>
        <v/>
      </c>
      <c r="BK182" s="3" t="str" cm="1">
        <f t="array" aca="1" ref="BK182" ca="1">IF(NOT(ISNUMBER(INDEX($A:$A,LOOKUP(2,1/($A$1:INDIRECT("$A$"&amp;ROW($A182))&lt;&gt;""),ROW($A$1:INDIRECT("$A$"&amp;ROW($A182)))),1))),"",
_xlfn.FLOOR.MATH((($BI182*$BE182)*$BH182)/($BJ182*$BF182))+1)</f>
        <v/>
      </c>
      <c r="BL182" s="3" t="str" cm="1">
        <f t="array" aca="1" ref="BL182" ca="1">IF(NOT(ISNUMBER(INDEX($A:$A,LOOKUP(2,1/($A$1:INDIRECT("$A$"&amp;ROW($A182))&lt;&gt;""),ROW($A$1:INDIRECT("$A$"&amp;ROW($A182)))),1))),"",
_xlfn.FLOOR.MATH($BK182*IF(NOT(INDIRECT("$Z$"&amp;LOOKUP(2, 1 / ($AY$1:INDIRECT("$AY$"&amp;ROW($AY182)-1) &lt;&gt; ""),ROW($AY$1:INDIRECT("$AY$"&amp;ROW($AY182)-1))))=""),1.5,1)))</f>
        <v/>
      </c>
      <c r="BM182" s="3" t="str" cm="1">
        <f t="array" aca="1" ref="BM182" ca="1">IF(NOT(ISNUMBER(INDEX($A:$A, LOOKUP(2, 1 / ($A$1:INDIRECT("$A$"&amp;ROW($A182)) &lt;&gt; ""),ROW($A$1:INDIRECT("$A$"&amp;ROW($A182)))), 1))), "",
INDIRECT("$Y$"&amp;LOOKUP(2, 1 / ($AY$1:INDIRECT("$AY$"&amp;ROW($AY182)-1) &lt;&gt; ""),ROW($AY$1:INDIRECT("$AY$"&amp;ROW($AY182)-1)))))</f>
        <v/>
      </c>
      <c r="BN182" s="3" t="str">
        <f t="shared" ca="1" si="16"/>
        <v/>
      </c>
      <c r="CV182" s="1"/>
    </row>
    <row r="183" spans="1:100" x14ac:dyDescent="0.45">
      <c r="A183" s="69" t="s">
        <v>75</v>
      </c>
      <c r="B183" s="69" t="s">
        <v>384</v>
      </c>
      <c r="C183" s="69" t="s">
        <v>46</v>
      </c>
      <c r="D183" s="69" t="s">
        <v>380</v>
      </c>
      <c r="E183" s="69" t="s">
        <v>48</v>
      </c>
      <c r="F183" s="56">
        <v>1</v>
      </c>
      <c r="G183" s="2" t="s">
        <v>385</v>
      </c>
      <c r="H183" s="2" t="s">
        <v>50</v>
      </c>
      <c r="I183" s="2">
        <v>24</v>
      </c>
      <c r="J183" s="2" t="s">
        <v>82</v>
      </c>
      <c r="K183" s="2" t="s">
        <v>386</v>
      </c>
      <c r="L183" s="2" t="s">
        <v>53</v>
      </c>
      <c r="M183" s="2" t="s">
        <v>214</v>
      </c>
      <c r="N183" s="2" t="s">
        <v>287</v>
      </c>
      <c r="O183" s="2" t="s">
        <v>225</v>
      </c>
      <c r="P183" s="2" t="s">
        <v>326</v>
      </c>
      <c r="Q183" s="2">
        <v>0</v>
      </c>
      <c r="R183" s="2">
        <f>_xlfn.FLOOR.MATH((((2*VLOOKUP(G183, 'EV and Base'!$A$1:$N$671, 9, FALSE))+$Q183)*$I183)/100)+$I183+10</f>
        <v>58</v>
      </c>
      <c r="S183" s="2">
        <f>_xlfn.FLOOR.MATH((_xlfn.FLOOR.MATH((((2*VLOOKUP($G183, 'EV and Base'!$A$1:$N$671, 10, FALSE))+$Q183)*$I183)/100)+5)*
IF(OR($J183="Lonely", $J183="Brave", $J183="Adamant", $J183="Naughty"), 1.1,
IF(OR($J183="Bold", $J183="Timid", $J183="Modest", $J183="Calm"), 0.9, 1)))</f>
        <v>27</v>
      </c>
      <c r="T183" s="2">
        <f>_xlfn.FLOOR.MATH((_xlfn.FLOOR.MATH((((2*VLOOKUP($G183, 'EV and Base'!$A$1:$N$671, 11, FALSE))+$Q183)*$I183)/100)+5)*
IF(OR($J183="Bold", $J183="Relaxed", $J183="Impish", $J183="Lax"), 1.1,
IF(OR($J183="Lonely", $J183="Hasty", $J183="Mild", $J183="Gentle"), 0.9, 1)))</f>
        <v>29</v>
      </c>
      <c r="U183" s="2">
        <f>_xlfn.FLOOR.MATH((_xlfn.FLOOR.MATH((((2*VLOOKUP($G183, 'EV and Base'!$A$1:$N$671, 12, FALSE))+$Q183)*$I183)/100)+5)*
IF(OR($J183="Modest", $J183="Mild", $J183="Quiet", $J183="Rash"), 1.1,
IF(OR($J183="Adamant", $J183="Impish", $J183="Jolly", $J183="Careful"), 0.9, 1)))</f>
        <v>35</v>
      </c>
      <c r="V183" s="2">
        <f>_xlfn.FLOOR.MATH((_xlfn.FLOOR.MATH((((2*VLOOKUP($G183, 'EV and Base'!$A$1:$N$671, 13, FALSE))+$Q183)*$I183)/100)+5)*
IF(OR($J183="Calm", $J183="Gentle", $J183="Sassy", $J183="Careful"), 1.1,
IF(OR($J183="Naughty", $J183="Lax", $J183="Naive", $J183="Rash"), 0.9, 1)))</f>
        <v>29</v>
      </c>
      <c r="W183" s="2">
        <f>_xlfn.FLOOR.MATH((_xlfn.FLOOR.MATH((((2*VLOOKUP($G183, 'EV and Base'!$A$1:$N$671, 14, FALSE))+$Q183)*$I183)/100)+5)*
IF(OR($J183="Timid", $J183="Hasty", $J183="Jolly", $J183="Naive"), 1.1,
IF(OR($J183="Brave", $J183="Relaxed", $J183="Quiet", $J183="Sassy"), 0.9, 1)))</f>
        <v>32</v>
      </c>
      <c r="X183" s="69">
        <v>384</v>
      </c>
      <c r="AA183" s="23" t="str" cm="1">
        <f t="array" aca="1" ref="AA183" ca="1">IF(NOT(ISNUMBER(INDEX($A:$A,LOOKUP(2,1/($A$1:INDIRECT("$A$"&amp;ROW($A183))&lt;&gt;""),ROW($A$1:INDIRECT("$A$"&amp;ROW($A183)))),1))),"",
IF(NOT(ISNUMBER($A183)),$AA182,
IF($AB183&lt;16,"Lillipup",
IF($AB183&lt;32,"Herdier",
"Stoutland"))))</f>
        <v/>
      </c>
      <c r="AB183" s="25" t="str" cm="1">
        <f t="array" aca="1" ref="AB183" ca="1">IF(NOT(ISNUMBER(INDEX($A:$A, LOOKUP(2, 1 / ($A$1:INDIRECT("$A$"&amp;ROW($A183)) &lt;&gt; ""),ROW($A$1:INDIRECT("$A$"&amp;ROW($A183)))), 1))), "",
VLOOKUP($AY183,'Medium-Slow'!$A$1:$B$101,2,TRUE))</f>
        <v/>
      </c>
      <c r="AC183" s="23" t="str" cm="1">
        <f t="array" aca="1" ref="AC183" ca="1">IF(NOT(ISNUMBER(INDEX($A:$A, LOOKUP(2, 1 / ($A$1:INDIRECT("$A$"&amp;ROW($A183)) &lt;&gt; ""),ROW($A$1:INDIRECT("$A$"&amp;ROW($A183)))), 1))), "",
INDEX($AC:$AC, LOOKUP(2, 1 / ($AC$1:INDIRECT("$AC$"&amp;ROW($AC183)-1) &lt;&gt; ""),ROW($AC$1:INDIRECT("$AC$"&amp;ROW($AC183)-1))), 1)+
IF(INDEX($AC:$AC, LOOKUP(2, 1 / ($AC$1:INDIRECT("$AC$"&amp;ROW($AC183)-1) &lt;&gt; ""),ROW($AC$1:INDIRECT("$AC$"&amp;ROW($AC183)-1))), 1)+
INDEX($AD:$AD, LOOKUP(2, 1 / ($AD$1:INDIRECT("$AD$"&amp;ROW($AD183)-1) &lt;&gt; ""),ROW($AD$1:INDIRECT("$AD$"&amp;ROW($AD183)-1))), 1)+
INDEX($AE:$AE, LOOKUP(2, 1 / ($AE$1:INDIRECT("$AE$"&amp;ROW($AE183)-1) &lt;&gt; ""),ROW($AE$1:INDIRECT("$AE$"&amp;ROW($AD183)-1))), 1)+
INDEX($AE:$AF, LOOKUP(2, 1 / ($AF$1:INDIRECT("$AF$"&amp;ROW($AF183)-1) &lt;&gt; ""),ROW($AF$1:INDIRECT("$AF$"&amp;ROW($AD183)-1))), 1)+
INDEX($AG:$AG, LOOKUP(2, 1 / ($AG$1:INDIRECT("$AG$"&amp;ROW($AG183)-1) &lt;&gt; ""),ROW($AG$1:INDIRECT("$AG$"&amp;ROW($AD183)-1))), 1)+
INDEX($AH:$AH, LOOKUP(2, 1 / ($AH$1:INDIRECT("$AH$"&amp;ROW($AH183)-1) &lt;&gt; ""),ROW($AH$1:INDIRECT("$AH$"&amp;ROW($AD183)-1))), 1)&gt;=510,0,
IF(INDEX($AC:$AC, LOOKUP(2, 1 / ($AC$1:INDIRECT("$AC$"&amp;ROW($AC183)-1) &lt;&gt; ""),ROW($AC$1:INDIRECT("$AC$"&amp;ROW($AC183)-1))), 1)&gt;=255,0,
VLOOKUP(INDIRECT("$G$"&amp;LOOKUP(2, 1 / ($AC$1:INDIRECT("$AC$"&amp;ROW($AC183)-1) &lt;&gt; ""),ROW($AC$1:INDIRECT("$AC$"&amp;ROW($AC183)-1)))), 'EV and Base'!$A$1:$N$671, 3, FALSE))))</f>
        <v/>
      </c>
      <c r="AD183" s="2" t="str" cm="1">
        <f t="array" aca="1" ref="AD183" ca="1">IF(NOT(ISNUMBER(INDEX($A:$A, LOOKUP(2, 1 / ($A$1:INDIRECT("$A$"&amp;ROW($A183)) &lt;&gt; ""),ROW($A$1:INDIRECT("$A$"&amp;ROW($A183)))), 1))), "",
INDEX($AD:$AD, LOOKUP(2, 1 / ($AD$1:INDIRECT("$AD$"&amp;ROW($AD183)-1) &lt;&gt; ""),ROW($AD$1:INDIRECT("$AD$"&amp;ROW($AD183)-1))), 1)+
IF(INDEX($AC:$AC, LOOKUP(2, 1 / ($AC$1:INDIRECT("$AC$"&amp;ROW($AC183)-1) &lt;&gt; ""),ROW($AC$1:INDIRECT("$AC$"&amp;ROW($AC183)-1))), 1)+
INDEX($AD:$AD, LOOKUP(2, 1 / ($AD$1:INDIRECT("$AD$"&amp;ROW($AD183)-1) &lt;&gt; ""),ROW($AD$1:INDIRECT("$AD$"&amp;ROW($AD183)-1))), 1)+
INDEX($AE:$AE, LOOKUP(2, 1 / ($AE$1:INDIRECT("$AE$"&amp;ROW($AE183)-1) &lt;&gt; ""),ROW($AE$1:INDIRECT("$AE$"&amp;ROW($AD183)-1))), 1)+
INDEX($AE:$AF, LOOKUP(2, 1 / ($AF$1:INDIRECT("$AF$"&amp;ROW($AF183)-1) &lt;&gt; ""),ROW($AF$1:INDIRECT("$AF$"&amp;ROW($AD183)-1))), 1)+
INDEX($AG:$AG, LOOKUP(2, 1 / ($AG$1:INDIRECT("$AG$"&amp;ROW($AG183)-1) &lt;&gt; ""),ROW($AG$1:INDIRECT("$AG$"&amp;ROW($AD183)-1))), 1)+
INDEX($AH:$AH, LOOKUP(2, 1 / ($AH$1:INDIRECT("$AH$"&amp;ROW($AH183)-1) &lt;&gt; ""),ROW($AH$1:INDIRECT("$AH$"&amp;ROW($AD183)-1))), 1)&gt;=510,0,
IF(INDEX($AD:$AD, LOOKUP(2, 1 / ($AD$1:INDIRECT("$AD$"&amp;ROW($AD183)-1) &lt;&gt; ""),ROW($AD$1:INDIRECT("$AD$"&amp;ROW($AD183)-1))), 1)&gt;=255,0,
VLOOKUP(INDIRECT("$G$"&amp;LOOKUP(2, 1 / ($AD$1:INDIRECT("$AD$"&amp;ROW($AD183)-1) &lt;&gt; ""),ROW($AD$1:INDIRECT("$AD$"&amp;ROW($AD183)-1)))), 'EV and Base'!$A$1:$N$671, 4, FALSE))))</f>
        <v/>
      </c>
      <c r="AE183" s="2" t="str" cm="1">
        <f t="array" aca="1" ref="AE183" ca="1">IF(NOT(ISNUMBER(INDEX($A:$A,LOOKUP(2,1/($A$1:INDIRECT("$A$"&amp;ROW($A183))&lt;&gt;""),ROW($A$1:INDIRECT("$A$"&amp;ROW($A183)))),1))),"",
INDEX($AE:$AE,LOOKUP(2,1/($AE$1:INDIRECT("$AE$"&amp;ROW($AE183)-1)&lt;&gt;""),ROW($AE$1:INDIRECT("$AE$"&amp;ROW($AE183)-1))),1)+
IF(INDEX($AC:$AC,LOOKUP(2,1/($AC$1:INDIRECT("$AC$"&amp;ROW($AC183)-1)&lt;&gt;""),ROW($AC$1:INDIRECT("$AC$"&amp;ROW($AC183)-1))),1)+
INDEX($AD:$AD,LOOKUP(2,1/($AD$1:INDIRECT("$AD$"&amp;ROW($AD183)-1)&lt;&gt;""),ROW($AD$1:INDIRECT("$AD$"&amp;ROW($AD183)-1))),1)+
INDEX($AE:$AE,LOOKUP(2,1/($AE$1:INDIRECT("$AE$"&amp;ROW($AE183)-1)&lt;&gt;""),ROW($AE$1:INDIRECT("$AE$"&amp;ROW($AD183)-1))),1)+
INDEX($AE:$AF,LOOKUP(2,1/($AF$1:INDIRECT("$AF$"&amp;ROW($AF183)-1)&lt;&gt;""),ROW($AF$1:INDIRECT("$AF$"&amp;ROW($AD183)-1))),1)+
INDEX($AG:$AG,LOOKUP(2,1/($AG$1:INDIRECT("$AG$"&amp;ROW($AG183)-1)&lt;&gt;""),ROW($AG$1:INDIRECT("$AG$"&amp;ROW($AD183)-1))),1)+
INDEX($AH:$AH,LOOKUP(2,1/($AH$1:INDIRECT("$AH$"&amp;ROW($AH183)-1)&lt;&gt;""),ROW($AH$1:INDIRECT("$AH$"&amp;ROW($AD183)-1))),1)&gt;=510,0,
IF(INDEX($AE:$AE,LOOKUP(2,1/($AE$1:INDIRECT("$AE$"&amp;ROW($AE183)-1)&lt;&gt;""),ROW($AE$1:INDIRECT("$AE$"&amp;ROW($AE183)-1))),1)&gt;=255,0,
VLOOKUP(INDIRECT("$G$"&amp;LOOKUP(2,1/($AE$1:INDIRECT("$AE$"&amp;ROW($AE183)-1)&lt;&gt;""),ROW($AE$1:INDIRECT("$AE$"&amp;ROW($AE183)-1)))),'EV and Base'!$A$1:$N$671,5,FALSE))))</f>
        <v/>
      </c>
      <c r="AF183" s="2" t="str" cm="1">
        <f t="array" aca="1" ref="AF183" ca="1">IF(NOT(ISNUMBER(INDEX($A:$A, LOOKUP(2, 1 / ($A$1:INDIRECT("$A$"&amp;ROW($A183)) &lt;&gt; ""),ROW($A$1:INDIRECT("$A$"&amp;ROW($A183)))), 1))), "",
INDEX($AF:$AF, LOOKUP(2, 1 / ($AF$1:INDIRECT("$AF$"&amp;ROW($AF183)-1) &lt;&gt; ""),ROW($AF$1:INDIRECT("$AF$"&amp;ROW($AF183)-1))), 1)+
IF(INDEX($AC:$AC, LOOKUP(2, 1 / ($AC$1:INDIRECT("$AC$"&amp;ROW($AC183)-1) &lt;&gt; ""),ROW($AC$1:INDIRECT("$AC$"&amp;ROW($AC183)-1))), 1)+
INDEX($AD:$AD, LOOKUP(2, 1 / ($AD$1:INDIRECT("$AD$"&amp;ROW($AD183)-1) &lt;&gt; ""),ROW($AD$1:INDIRECT("$AD$"&amp;ROW($AD183)-1))), 1)+
INDEX($AE:$AE, LOOKUP(2, 1 / ($AE$1:INDIRECT("$AE$"&amp;ROW($AE183)-1) &lt;&gt; ""),ROW($AE$1:INDIRECT("$AE$"&amp;ROW($AD183)-1))), 1)+
INDEX($AE:$AF, LOOKUP(2, 1 / ($AF$1:INDIRECT("$AF$"&amp;ROW($AF183)-1) &lt;&gt; ""),ROW($AF$1:INDIRECT("$AF$"&amp;ROW($AD183)-1))), 1)+
INDEX($AG:$AG, LOOKUP(2, 1 / ($AG$1:INDIRECT("$AG$"&amp;ROW($AG183)-1) &lt;&gt; ""),ROW($AG$1:INDIRECT("$AG$"&amp;ROW($AD183)-1))), 1)+
INDEX($AH:$AH, LOOKUP(2, 1 / ($AH$1:INDIRECT("$AH$"&amp;ROW($AH183)-1) &lt;&gt; ""),ROW($AH$1:INDIRECT("$AH$"&amp;ROW($AD183)-1))), 1)&gt;=510,0,
IF(INDEX($AF:$AF, LOOKUP(2, 1 / ($AF$1:INDIRECT("$AF$"&amp;ROW($AF183)-1) &lt;&gt; ""),ROW($AF$1:INDIRECT("$AF$"&amp;ROW($AF183)-1))), 1)&gt;=255,0,
VLOOKUP(INDIRECT("$G$"&amp;LOOKUP(2, 1 / ($AF$1:INDIRECT("$AF$"&amp;ROW($AF183)-1) &lt;&gt; ""),ROW($AF$1:INDIRECT("$AF$"&amp;ROW($AF183)-1)))), 'EV and Base'!$A$1:$N$671, 6, FALSE))))</f>
        <v/>
      </c>
      <c r="AG183" s="2" t="str" cm="1">
        <f t="array" aca="1" ref="AG183" ca="1">IF(NOT(ISNUMBER(INDEX($A:$A, LOOKUP(2, 1 / ($A$1:INDIRECT("$A$"&amp;ROW($A183)) &lt;&gt; ""),ROW($A$1:INDIRECT("$A$"&amp;ROW($A183)))), 1))), "",
INDEX($AG:$AG, LOOKUP(2, 1 / ($AG$1:INDIRECT("$AG$"&amp;ROW($AG183)-1) &lt;&gt; ""),ROW($AG$1:INDIRECT("$AG$"&amp;ROW($AG183)-1))), 1)+
IF(INDEX($AC:$AC, LOOKUP(2, 1 / ($AC$1:INDIRECT("$AC$"&amp;ROW($AC183)-1) &lt;&gt; ""),ROW($AC$1:INDIRECT("$AC$"&amp;ROW($AC183)-1))), 1)+
INDEX($AD:$AD, LOOKUP(2, 1 / ($AD$1:INDIRECT("$AD$"&amp;ROW($AD183)-1) &lt;&gt; ""),ROW($AD$1:INDIRECT("$AD$"&amp;ROW($AD183)-1))), 1)+
INDEX($AE:$AE, LOOKUP(2, 1 / ($AE$1:INDIRECT("$AE$"&amp;ROW($AE183)-1) &lt;&gt; ""),ROW($AE$1:INDIRECT("$AE$"&amp;ROW($AD183)-1))), 1)+
INDEX($AE:$AF, LOOKUP(2, 1 / ($AF$1:INDIRECT("$AF$"&amp;ROW($AF183)-1) &lt;&gt; ""),ROW($AF$1:INDIRECT("$AF$"&amp;ROW($AD183)-1))), 1)+
INDEX($AG:$AG, LOOKUP(2, 1 / ($AG$1:INDIRECT("$AG$"&amp;ROW($AG183)-1) &lt;&gt; ""),ROW($AG$1:INDIRECT("$AG$"&amp;ROW($AD183)-1))), 1)+
INDEX($AH:$AH, LOOKUP(2, 1 / ($AH$1:INDIRECT("$AH$"&amp;ROW($AH183)-1) &lt;&gt; ""),ROW($AH$1:INDIRECT("$AH$"&amp;ROW($AD183)-1))), 1)&gt;=510,0,
IF(INDEX($AG:$AG, LOOKUP(2, 1 / ($AG$1:INDIRECT("$AG$"&amp;ROW($AG183)-1) &lt;&gt; ""),ROW($AG$1:INDIRECT("$AG$"&amp;ROW($AG183)-1))), 1)&gt;=255,0,
VLOOKUP(INDIRECT("$G$"&amp;LOOKUP(2, 1 / ($AG$1:INDIRECT("$AG$"&amp;ROW($AG183)-1) &lt;&gt; ""),ROW($AG$1:INDIRECT("$AG$"&amp;ROW($AG183)-1)))), 'EV and Base'!$A$1:$N$671, 7, FALSE))))</f>
        <v/>
      </c>
      <c r="AH183" s="24" t="str" cm="1">
        <f t="array" aca="1" ref="AH183" ca="1">IF(NOT(ISNUMBER(INDEX($A:$A,LOOKUP(2,1/($A$1:INDIRECT("$A$"&amp;ROW($A183))&lt;&gt;""),ROW($A$1:INDIRECT("$A$"&amp;ROW($A183)))),1))),"",
INDEX($AH:$AH,LOOKUP(2,1/($AH$1:INDIRECT("$AH$"&amp;ROW($AH183)-1)&lt;&gt;""),ROW($AH$1:INDIRECT("$AH$"&amp;ROW($AH183)-1))),1)+
IF(INDEX($AC:$AC,LOOKUP(2,1/($AC$1:INDIRECT("$AC$"&amp;ROW($AC183)-1)&lt;&gt;""),ROW($AC$1:INDIRECT("$AC$"&amp;ROW($AC183)-1))),1)+
INDEX($AD:$AD,LOOKUP(2,1/($AD$1:INDIRECT("$AD$"&amp;ROW($AD183)-1)&lt;&gt;""),ROW($AD$1:INDIRECT("$AD$"&amp;ROW($AD183)-1))),1)+
INDEX($AE:$AE,LOOKUP(2,1/($AE$1:INDIRECT("$AE$"&amp;ROW($AE183)-1)&lt;&gt;""),ROW($AE$1:INDIRECT("$AE$"&amp;ROW($AD183)-1))),1)+
INDEX($AE:$AF,LOOKUP(2,1/($AF$1:INDIRECT("$AF$"&amp;ROW($AF183)-1)&lt;&gt;""),ROW($AF$1:INDIRECT("$AF$"&amp;ROW($AD183)-1))),1)+
INDEX($AG:$AG,LOOKUP(2,1/($AG$1:INDIRECT("$AG$"&amp;ROW($AG183)-1)&lt;&gt;""),ROW($AG$1:INDIRECT("$AG$"&amp;ROW($AD183)-1))),1)+
INDEX($AH:$AH,LOOKUP(2,1/($AH$1:INDIRECT("$AH$"&amp;ROW($AH183)-1)&lt;&gt;""),ROW($AH$1:INDIRECT("$AH$"&amp;ROW($AD183)-1))),1)&gt;=510,0,
IF(INDEX($AH:$AH,LOOKUP(2,1/($AH$1:INDIRECT("$AH$"&amp;ROW($AH183)-1)&lt;&gt;""),ROW($AH$1:INDIRECT("$AH$"&amp;ROW($AH183)-1))),1)&gt;=255,0,
VLOOKUP(INDIRECT("$G$"&amp;LOOKUP(2,1/($AH$1:INDIRECT("$AH$"&amp;ROW($AH183)-1)&lt;&gt;""),ROW($AH$1:INDIRECT("$AH$"&amp;ROW($AH183)-1)))),'EV and Base'!$A$1:$N$671,8,FALSE))))</f>
        <v/>
      </c>
      <c r="AI183" s="29" t="str" cm="1">
        <f t="array" aca="1" ref="AI183" ca="1">IF(NOT(ISNUMBER(INDEX($A:$A,LOOKUP(2,1/($A$1:INDIRECT("$A$"&amp;ROW($A183))&lt;&gt;""),ROW($A$1:INDIRECT("$A$"&amp;ROW($A183)))),1))),"",
ROUNDDOWN((((2*VLOOKUP($AA183,'EV and Base'!$A$1:$N$671,9,FALSE))+31+ROUNDDOWN($AC183/4,0))*$AB183)/100,0)+$AB183+10)</f>
        <v/>
      </c>
      <c r="AJ183" s="21" t="str" cm="1">
        <f t="array" aca="1" ref="AJ183" ca="1">IF(NOT(ISNUMBER(INDEX($A:$A, LOOKUP(2, 1 / ($A$1:INDIRECT("$A$"&amp;ROW($A183)) &lt;&gt; ""),ROW($A$1:INDIRECT("$A$"&amp;ROW($A183)))), 1))), "",
ROUNDDOWN((ROUNDDOWN((((2*VLOOKUP($AA183, 'EV and Base'!$A$1:$N$671, 10, FALSE))+31+ROUNDDOWN($AD183/4, 0))*$AB183)/100, 0)+5)*1.1, 0))</f>
        <v/>
      </c>
      <c r="AK183" s="21" t="str" cm="1">
        <f t="array" aca="1" ref="AK183" ca="1">IF(NOT(ISNUMBER(INDEX($A:$A, LOOKUP(2, 1 / ($A$1:INDIRECT("$A$"&amp;ROW($A183)) &lt;&gt; ""),ROW($A$1:INDIRECT("$A$"&amp;ROW($A183)))), 1))), "",
ROUNDDOWN((ROUNDDOWN((((2*VLOOKUP($AA183, 'EV and Base'!$A$1:$N$671, 11, FALSE))+30+ROUNDDOWN($AE183/4, 0))*$AB183)/100, 0)+5), 0)
&amp;"-"&amp;
ROUNDDOWN((ROUNDDOWN((((2*VLOOKUP($AA183, 'EV and Base'!$A$1:$N$671, 11, FALSE))+31+ROUNDDOWN($AE183/4, 0))*$AB183)/100, 0)+5), 0))</f>
        <v/>
      </c>
      <c r="AL183" s="21" t="str" cm="1">
        <f t="array" aca="1" ref="AL183" ca="1">IF(NOT(ISNUMBER(INDEX($A:$A, LOOKUP(2, 1 / ($A$1:INDIRECT("$A$"&amp;ROW($A183)) &lt;&gt; ""),ROW($A$1:INDIRECT("$A$"&amp;ROW($A183)))), 1))), "",
ROUNDDOWN((ROUNDDOWN((((2*VLOOKUP($AA183, 'EV and Base'!$A$1:$N$671, 12, FALSE))+0+ROUNDDOWN($AF183/4, 0))*$AB183)/100, 0)+5)*0.9, 0)
&amp;"-"&amp;
ROUNDDOWN((ROUNDDOWN((((2*VLOOKUP($AA183, 'EV and Base'!$A$1:$N$671, 12, FALSE))+31+ROUNDDOWN($AF183/4, 0))*$AB183)/100, 0)+5)*0.9, 0))</f>
        <v/>
      </c>
      <c r="AM183" s="21" t="str" cm="1">
        <f t="array" aca="1" ref="AM183" ca="1">IF(NOT(ISNUMBER(INDEX($A:$A, LOOKUP(2, 1 / ($A$1:INDIRECT("$A$"&amp;ROW($A183)) &lt;&gt; ""),ROW($A$1:INDIRECT("$A$"&amp;ROW($A183)))), 1))), "",
ROUNDDOWN((ROUNDDOWN((((2*VLOOKUP($AA183, 'EV and Base'!$A$1:$N$671, 13, FALSE))+30+ROUNDDOWN($AG183/4, 0))*$AB183)/100, 0)+5), 0)
&amp;"-"&amp;
ROUNDDOWN((ROUNDDOWN((((2*VLOOKUP($AA183, 'EV and Base'!$A$1:$N$671, 13, FALSE))+31+ROUNDDOWN($AG183/4, 0))*$AB183)/100, 0)+5), 0))</f>
        <v/>
      </c>
      <c r="AN183" s="25" t="str" cm="1">
        <f t="array" aca="1" ref="AN183" ca="1">IF(NOT(ISNUMBER(INDEX($A:$A, LOOKUP(2, 1 / ($A$1:INDIRECT("$A$"&amp;ROW($A183)) &lt;&gt; ""),ROW($A$1:INDIRECT("$A$"&amp;ROW($A183)))), 1))), "",
ROUNDDOWN((ROUNDDOWN((((2*VLOOKUP($AA183, 'EV and Base'!$A$1:$N$671, 14, FALSE))+31+ROUNDDOWN($AH183/4, 0))*$AB183)/100, 0)+5), 0))</f>
        <v/>
      </c>
      <c r="AO183" s="23" t="str" cm="1">
        <f t="array" aca="1" ref="AO183" ca="1">IF(NOT(ISNUMBER(INDEX($A:$A, LOOKUP(2, 1 / ($A$1:INDIRECT("$A$"&amp;ROW($A183)) &lt;&gt; ""),ROW($A$1:INDIRECT("$A$"&amp;ROW($A183)))), 1))), "",
ROUNDDOWN((((2*VLOOKUP($AA183, 'EV and Base'!$A$1:$N$671, 9, FALSE))+31+ROUNDDOWN($AC183/4, 0))*$AB183)/100, 0)+$AB183+10)</f>
        <v/>
      </c>
      <c r="AP183" s="2" t="str" cm="1">
        <f t="array" aca="1" ref="AP183" ca="1">IF(NOT(ISNUMBER(INDEX($A:$A, LOOKUP(2, 1 / ($A$1:INDIRECT("$A$"&amp;ROW($A183)) &lt;&gt; ""),ROW($A$1:INDIRECT("$A$"&amp;ROW($A183)))), 1))), "",
ROUNDDOWN((ROUNDDOWN((((2*VLOOKUP($AA183, 'EV and Base'!$A$1:$N$671, 10, FALSE))+31+ROUNDDOWN($AD183/4, 0))*$AB183)/100, 0)+5)*1.1, 0))</f>
        <v/>
      </c>
      <c r="AQ183" s="2" t="str" cm="1">
        <f t="array" aca="1" ref="AQ183" ca="1">IF(NOT(ISNUMBER(INDEX($A:$A, LOOKUP(2, 1 / ($A$1:INDIRECT("$A$"&amp;ROW($A183)) &lt;&gt; ""),ROW($A$1:INDIRECT("$A$"&amp;ROW($A183)))), 1))), "",
ROUNDDOWN((ROUNDDOWN((((2*VLOOKUP($AA183, 'EV and Base'!$A$1:$N$671, 11, FALSE))+$AV$2+ROUNDDOWN($AE183/4, 0))*$AB183)/100, 0)+5), 0))</f>
        <v/>
      </c>
      <c r="AR183" s="22" t="str" cm="1">
        <f t="array" aca="1" ref="AR183" ca="1">IF(NOT(ISNUMBER(INDEX($A:$A, LOOKUP(2, 1 / ($A$1:INDIRECT("$A$"&amp;ROW($A183)) &lt;&gt; ""),ROW($A$1:INDIRECT("$A$"&amp;ROW($A183)))), 1))), "",
ROUNDDOWN((ROUNDDOWN((((2*VLOOKUP($AA183, 'EV and Base'!$A$1:$N$671, 12, FALSE))+$AW$2+ROUNDDOWN($AF183/4, 0))*$AB183)/100, 0)+5)*0.9, 0))</f>
        <v/>
      </c>
      <c r="AS183" s="2" t="str" cm="1">
        <f t="array" aca="1" ref="AS183" ca="1">IF(NOT(ISNUMBER(INDEX($A:$A, LOOKUP(2, 1 / ($A$1:INDIRECT("$A$"&amp;ROW($A183)) &lt;&gt; ""),ROW($A$1:INDIRECT("$A$"&amp;ROW($A183)))), 1))), "",
ROUNDDOWN((ROUNDDOWN((((2*VLOOKUP($AA183, 'EV and Base'!$A$1:$N$671, 13, FALSE))+$AX$2+ROUNDDOWN($AG183/4, 0))*$AB183)/100, 0)+5), 0))</f>
        <v/>
      </c>
      <c r="AT183" s="24" t="str" cm="1">
        <f t="array" aca="1" ref="AT183" ca="1">IF(NOT(ISNUMBER(INDEX($A:$A, LOOKUP(2, 1 / ($A$1:INDIRECT("$A$"&amp;ROW($A183)) &lt;&gt; ""),ROW($A$1:INDIRECT("$A$"&amp;ROW($A183)))), 1))), "",
ROUNDDOWN((ROUNDDOWN((((2*VLOOKUP($AA183, 'EV and Base'!$A$1:$N$671, 14, FALSE))+31+ROUNDDOWN($AH183/4, 0))*$AB183)/100, 0)+5), 0))</f>
        <v/>
      </c>
      <c r="AU183" s="27"/>
      <c r="AV183" s="4"/>
      <c r="AW183" s="4"/>
      <c r="AX183" s="4"/>
      <c r="AY183" t="str" cm="1">
        <f t="array" aca="1" ref="AY183" ca="1">IF(NOT(ISNUMBER(INDEX($A:$A,LOOKUP(2,1/($A$1:INDIRECT("$A$"&amp;ROW($A183))&lt;&gt;""),ROW($A$1:INDIRECT("$A$"&amp;ROW($A183)))),1))),"",
INDEX($AY:$AY,LOOKUP(2,1/($AY$1:INDIRECT("$AY$"&amp;ROW($AY183)-1)&lt;&gt;""),ROW($AY$1:INDIRECT("$AY$"&amp;ROW($AY183)-1))),1)+$BL183)</f>
        <v/>
      </c>
      <c r="AZ183" s="3" t="str" cm="1">
        <f t="array" aca="1" ref="AZ183" ca="1">IF(NOT(ISNUMBER(INDEX($A:$A, LOOKUP(2, 1 / ($A$1:INDIRECT("$A$"&amp;ROW($A183)) &lt;&gt; ""),ROW($A$1:INDIRECT("$A$"&amp;ROW($A183)))), 1))), "",
VLOOKUP(INDIRECT("$G$"&amp;LOOKUP(2, 1 / ($AY$1:INDIRECT("$AY$"&amp;ROW($AY183)-1) &lt;&gt; ""),ROW($AY$1:INDIRECT("$AY$"&amp;ROW($AY183)-1)))),'EV and Base'!A178:N848,2,FALSE))</f>
        <v/>
      </c>
      <c r="BA183" s="3" t="str" cm="1">
        <f t="array" aca="1" ref="BA183" ca="1">IF(NOT(ISNUMBER(INDEX($A:$A, LOOKUP(2, 1 / ($A$1:INDIRECT("$A$"&amp;ROW($A183)) &lt;&gt; ""),ROW($A$1:INDIRECT("$A$"&amp;ROW($A183)))), 1))), "",
INDIRECT("$I$"&amp;LOOKUP(2, 1 / ($AY$1:INDIRECT("$AY$"&amp;ROW($AY183)-1) &lt;&gt; ""),ROW($AY$1:INDIRECT("$AY$"&amp;ROW($AY183)-1)))))</f>
        <v/>
      </c>
      <c r="BB183" s="1" t="str" cm="1">
        <f t="array" aca="1" ref="BB183" ca="1">IF(NOT(ISNUMBER(INDEX($A:$A, LOOKUP(2, 1 / ($A$1:INDIRECT("$A$"&amp;ROW($A183)) &lt;&gt; ""),ROW($A$1:INDIRECT("$A$"&amp;ROW($A183)))), 1))), "",
INDIRECT("$AB$"&amp;LOOKUP(2, 1 / ($AY$1:INDIRECT("$AY$"&amp;ROW($AY183)-1) &lt;&gt; ""),ROW($AY$1:INDIRECT("$AY$"&amp;ROW($AY183)-1)))))</f>
        <v/>
      </c>
      <c r="BC183" s="3" t="str" cm="1">
        <f t="array" aca="1" ref="BC183" ca="1">IF(NOT(ISNUMBER(INDEX($A:$A,LOOKUP(2,1/($A$1:INDIRECT("$A$"&amp;ROW($A183))&lt;&gt;""),ROW($A$1:INDIRECT("$A$"&amp;ROW($A183)))),1))),"",
$BA183+$BA183+10)</f>
        <v/>
      </c>
      <c r="BD183" s="3" t="str" cm="1">
        <f t="array" aca="1" ref="BD183" ca="1">IF(NOT(ISNUMBER(INDEX($A:$A,LOOKUP(2,1/($A$1:INDIRECT("$A$"&amp;ROW($A183))&lt;&gt;""),ROW($A$1:INDIRECT("$A$"&amp;ROW($A183)))),1))),"",
$BA183+$BB183+10)</f>
        <v/>
      </c>
      <c r="BE183" s="3" t="str" cm="1">
        <f t="array" aca="1" ref="BE183" ca="1">IF(NOT(ISNUMBER(INDEX($A:$A,LOOKUP(2,1/($A$1:INDIRECT("$A$"&amp;ROW($A183))&lt;&gt;""),ROW($A$1:INDIRECT("$A$"&amp;ROW($A183)))),1))),"",
$BC183*$BC183)</f>
        <v/>
      </c>
      <c r="BF183" s="3" t="str" cm="1">
        <f t="array" aca="1" ref="BF183" ca="1">IF(NOT(ISNUMBER(INDEX($A:$A,LOOKUP(2,1/($A$1:INDIRECT("$A$"&amp;ROW($A183))&lt;&gt;""),ROW($A$1:INDIRECT("$A$"&amp;ROW($A183)))),1))),"",
$BD183*$BD183)</f>
        <v/>
      </c>
      <c r="BG183" s="3" t="str" cm="1">
        <f t="array" aca="1" ref="BG183" ca="1">IF(NOT(ISNUMBER(INDEX($A:$A,LOOKUP(2,1/($A$1:INDIRECT("$A$"&amp;ROW($A183))&lt;&gt;""),ROW($A$1:INDIRECT("$A$"&amp;ROW($A183)))),1))),"",
_xlfn.FLOOR.MATH(1.5*_xlfn.FLOOR.MATH($AZ183*BA183/5)))</f>
        <v/>
      </c>
      <c r="BH183" s="3" t="str" cm="1">
        <f t="array" aca="1" ref="BH183" ca="1">IF(NOT(ISNUMBER(INDEX($A:$A, LOOKUP(2, 1 / ($A$1:INDIRECT("$A$"&amp;ROW($A183)) &lt;&gt; ""),ROW($A$1:INDIRECT("$A$"&amp;ROW($A183)))), 1))), "",
_xlfn.FLOOR.MATH($BG183/IF(OR(INDIRECT("$C$"&amp;LOOKUP(2, 1 / ($AY$1:INDIRECT("$AY$"&amp;ROW($AY183)-1) &lt;&gt; ""),ROW($AY$1:INDIRECT("$AY$"&amp;ROW($AY183)-1))))="Multi",
INDIRECT("$C$"&amp;LOOKUP(2, 1 / ($AY$1:INDIRECT("$AY$"&amp;ROW($AY183)-1) &lt;&gt; ""),ROW($AY$1:INDIRECT("$AY$"&amp;ROW($AY183)-1))))="Double"),2,1)))</f>
        <v/>
      </c>
      <c r="BI183" s="3" t="str" cm="1">
        <f t="array" aca="1" ref="BI183" ca="1">IF(NOT(ISNUMBER(INDEX($A:$A,LOOKUP(2,1/($A$1:INDIRECT("$A$"&amp;ROW($A183))&lt;&gt;""),ROW($A$1:INDIRECT("$A$"&amp;ROW($A183)))),1))),"",
VLOOKUP($BC183,GameFreakSQRT!$A$1:$B$200,2,FALSE))</f>
        <v/>
      </c>
      <c r="BJ183" s="3" t="str" cm="1">
        <f t="array" aca="1" ref="BJ183" ca="1">IF(NOT(ISNUMBER(INDEX($A:$A,LOOKUP(2,1/($A$1:INDIRECT("$A$"&amp;ROW($A183))&lt;&gt;""),ROW($A$1:INDIRECT("$A$"&amp;ROW($A183)))),1))),"",
VLOOKUP($BD183,GameFreakSQRT!$A$1:$B$200,2,FALSE))</f>
        <v/>
      </c>
      <c r="BK183" s="3" t="str" cm="1">
        <f t="array" aca="1" ref="BK183" ca="1">IF(NOT(ISNUMBER(INDEX($A:$A,LOOKUP(2,1/($A$1:INDIRECT("$A$"&amp;ROW($A183))&lt;&gt;""),ROW($A$1:INDIRECT("$A$"&amp;ROW($A183)))),1))),"",
_xlfn.FLOOR.MATH((($BI183*$BE183)*$BH183)/($BJ183*$BF183))+1)</f>
        <v/>
      </c>
      <c r="BL183" s="3" t="str" cm="1">
        <f t="array" aca="1" ref="BL183" ca="1">IF(NOT(ISNUMBER(INDEX($A:$A,LOOKUP(2,1/($A$1:INDIRECT("$A$"&amp;ROW($A183))&lt;&gt;""),ROW($A$1:INDIRECT("$A$"&amp;ROW($A183)))),1))),"",
_xlfn.FLOOR.MATH($BK183*IF(NOT(INDIRECT("$Z$"&amp;LOOKUP(2, 1 / ($AY$1:INDIRECT("$AY$"&amp;ROW($AY183)-1) &lt;&gt; ""),ROW($AY$1:INDIRECT("$AY$"&amp;ROW($AY183)-1))))=""),1.5,1)))</f>
        <v/>
      </c>
      <c r="BM183" s="3" t="str" cm="1">
        <f t="array" aca="1" ref="BM183" ca="1">IF(NOT(ISNUMBER(INDEX($A:$A, LOOKUP(2, 1 / ($A$1:INDIRECT("$A$"&amp;ROW($A183)) &lt;&gt; ""),ROW($A$1:INDIRECT("$A$"&amp;ROW($A183)))), 1))), "",
INDIRECT("$Y$"&amp;LOOKUP(2, 1 / ($AY$1:INDIRECT("$AY$"&amp;ROW($AY183)-1) &lt;&gt; ""),ROW($AY$1:INDIRECT("$AY$"&amp;ROW($AY183)-1)))))</f>
        <v/>
      </c>
      <c r="BN183" s="3" t="str">
        <f t="shared" ca="1" si="16"/>
        <v/>
      </c>
      <c r="CV183" s="1"/>
    </row>
    <row r="184" spans="1:100" x14ac:dyDescent="0.45">
      <c r="A184" s="69"/>
      <c r="B184" s="69"/>
      <c r="C184" s="69" t="str">
        <f>$C183</f>
        <v>Single</v>
      </c>
      <c r="D184" s="69"/>
      <c r="E184" s="69"/>
      <c r="F184" s="56">
        <v>2</v>
      </c>
      <c r="G184" s="2" t="s">
        <v>286</v>
      </c>
      <c r="H184" s="2" t="s">
        <v>50</v>
      </c>
      <c r="I184" s="2">
        <v>24</v>
      </c>
      <c r="J184" s="2" t="s">
        <v>113</v>
      </c>
      <c r="K184" s="2" t="s">
        <v>161</v>
      </c>
      <c r="L184" s="2" t="s">
        <v>53</v>
      </c>
      <c r="M184" s="2" t="s">
        <v>295</v>
      </c>
      <c r="N184" s="2" t="s">
        <v>387</v>
      </c>
      <c r="O184" s="2" t="s">
        <v>225</v>
      </c>
      <c r="P184" s="2" t="s">
        <v>388</v>
      </c>
      <c r="Q184" s="2">
        <v>0</v>
      </c>
      <c r="R184" s="2">
        <f>_xlfn.FLOOR.MATH((((2*VLOOKUP(G184, 'EV and Base'!$A$1:$N$671, 9, FALSE))+$Q184)*$I184)/100)+$I184+10</f>
        <v>58</v>
      </c>
      <c r="S184" s="2">
        <f>_xlfn.FLOOR.MATH((_xlfn.FLOOR.MATH((((2*VLOOKUP($G184, 'EV and Base'!$A$1:$N$671, 10, FALSE))+$Q184)*$I184)/100)+5)*
IF(OR($J184="Lonely", $J184="Brave", $J184="Adamant", $J184="Naughty"), 1.1,
IF(OR($J184="Bold", $J184="Timid", $J184="Modest", $J184="Calm"), 0.9, 1)))</f>
        <v>36</v>
      </c>
      <c r="T184" s="2">
        <f>_xlfn.FLOOR.MATH((_xlfn.FLOOR.MATH((((2*VLOOKUP($G184, 'EV and Base'!$A$1:$N$671, 11, FALSE))+$Q184)*$I184)/100)+5)*
IF(OR($J184="Bold", $J184="Relaxed", $J184="Impish", $J184="Lax"), 1.1,
IF(OR($J184="Lonely", $J184="Hasty", $J184="Mild", $J184="Gentle"), 0.9, 1)))</f>
        <v>45</v>
      </c>
      <c r="U184" s="2">
        <f>_xlfn.FLOOR.MATH((_xlfn.FLOOR.MATH((((2*VLOOKUP($G184, 'EV and Base'!$A$1:$N$671, 12, FALSE))+$Q184)*$I184)/100)+5)*
IF(OR($J184="Modest", $J184="Mild", $J184="Quiet", $J184="Rash"), 1.1,
IF(OR($J184="Adamant", $J184="Impish", $J184="Jolly", $J184="Careful"), 0.9, 1)))</f>
        <v>21</v>
      </c>
      <c r="V184" s="2">
        <f>_xlfn.FLOOR.MATH((_xlfn.FLOOR.MATH((((2*VLOOKUP($G184, 'EV and Base'!$A$1:$N$671, 13, FALSE))+$Q184)*$I184)/100)+5)*
IF(OR($J184="Calm", $J184="Gentle", $J184="Sassy", $J184="Careful"), 1.1,
IF(OR($J184="Naughty", $J184="Lax", $J184="Naive", $J184="Rash"), 0.9, 1)))</f>
        <v>21</v>
      </c>
      <c r="W184" s="2">
        <f>_xlfn.FLOOR.MATH((_xlfn.FLOOR.MATH((((2*VLOOKUP($G184, 'EV and Base'!$A$1:$N$671, 14, FALSE))+$Q184)*$I184)/100)+5)*
IF(OR($J184="Timid", $J184="Hasty", $J184="Jolly", $J184="Naive"), 1.1,
IF(OR($J184="Brave", $J184="Relaxed", $J184="Quiet", $J184="Sassy"), 0.9, 1)))</f>
        <v>31</v>
      </c>
      <c r="X184" s="69"/>
      <c r="AA184" s="23" t="str" cm="1">
        <f t="array" aca="1" ref="AA184" ca="1">IF(NOT(ISNUMBER(INDEX($A:$A,LOOKUP(2,1/($A$1:INDIRECT("$A$"&amp;ROW($A184))&lt;&gt;""),ROW($A$1:INDIRECT("$A$"&amp;ROW($A184)))),1))),"",
IF(NOT(ISNUMBER($A184)),$AA183,
IF($AB184&lt;16,"Lillipup",
IF($AB184&lt;32,"Herdier",
"Stoutland"))))</f>
        <v/>
      </c>
      <c r="AB184" s="25" t="str" cm="1">
        <f t="array" aca="1" ref="AB184" ca="1">IF(NOT(ISNUMBER(INDEX($A:$A, LOOKUP(2, 1 / ($A$1:INDIRECT("$A$"&amp;ROW($A184)) &lt;&gt; ""),ROW($A$1:INDIRECT("$A$"&amp;ROW($A184)))), 1))), "",
VLOOKUP($AY184,'Medium-Slow'!$A$1:$B$101,2,TRUE))</f>
        <v/>
      </c>
      <c r="AC184" s="23" t="str" cm="1">
        <f t="array" aca="1" ref="AC184" ca="1">IF(NOT(ISNUMBER(INDEX($A:$A, LOOKUP(2, 1 / ($A$1:INDIRECT("$A$"&amp;ROW($A184)) &lt;&gt; ""),ROW($A$1:INDIRECT("$A$"&amp;ROW($A184)))), 1))), "",
INDEX($AC:$AC, LOOKUP(2, 1 / ($AC$1:INDIRECT("$AC$"&amp;ROW($AC184)-1) &lt;&gt; ""),ROW($AC$1:INDIRECT("$AC$"&amp;ROW($AC184)-1))), 1)+
IF(INDEX($AC:$AC, LOOKUP(2, 1 / ($AC$1:INDIRECT("$AC$"&amp;ROW($AC184)-1) &lt;&gt; ""),ROW($AC$1:INDIRECT("$AC$"&amp;ROW($AC184)-1))), 1)+
INDEX($AD:$AD, LOOKUP(2, 1 / ($AD$1:INDIRECT("$AD$"&amp;ROW($AD184)-1) &lt;&gt; ""),ROW($AD$1:INDIRECT("$AD$"&amp;ROW($AD184)-1))), 1)+
INDEX($AE:$AE, LOOKUP(2, 1 / ($AE$1:INDIRECT("$AE$"&amp;ROW($AE184)-1) &lt;&gt; ""),ROW($AE$1:INDIRECT("$AE$"&amp;ROW($AD184)-1))), 1)+
INDEX($AE:$AF, LOOKUP(2, 1 / ($AF$1:INDIRECT("$AF$"&amp;ROW($AF184)-1) &lt;&gt; ""),ROW($AF$1:INDIRECT("$AF$"&amp;ROW($AD184)-1))), 1)+
INDEX($AG:$AG, LOOKUP(2, 1 / ($AG$1:INDIRECT("$AG$"&amp;ROW($AG184)-1) &lt;&gt; ""),ROW($AG$1:INDIRECT("$AG$"&amp;ROW($AD184)-1))), 1)+
INDEX($AH:$AH, LOOKUP(2, 1 / ($AH$1:INDIRECT("$AH$"&amp;ROW($AH184)-1) &lt;&gt; ""),ROW($AH$1:INDIRECT("$AH$"&amp;ROW($AD184)-1))), 1)&gt;=510,0,
IF(INDEX($AC:$AC, LOOKUP(2, 1 / ($AC$1:INDIRECT("$AC$"&amp;ROW($AC184)-1) &lt;&gt; ""),ROW($AC$1:INDIRECT("$AC$"&amp;ROW($AC184)-1))), 1)&gt;=255,0,
VLOOKUP(INDIRECT("$G$"&amp;LOOKUP(2, 1 / ($AC$1:INDIRECT("$AC$"&amp;ROW($AC184)-1) &lt;&gt; ""),ROW($AC$1:INDIRECT("$AC$"&amp;ROW($AC184)-1)))), 'EV and Base'!$A$1:$N$671, 3, FALSE))))</f>
        <v/>
      </c>
      <c r="AD184" s="2" t="str" cm="1">
        <f t="array" aca="1" ref="AD184" ca="1">IF(NOT(ISNUMBER(INDEX($A:$A, LOOKUP(2, 1 / ($A$1:INDIRECT("$A$"&amp;ROW($A184)) &lt;&gt; ""),ROW($A$1:INDIRECT("$A$"&amp;ROW($A184)))), 1))), "",
INDEX($AD:$AD, LOOKUP(2, 1 / ($AD$1:INDIRECT("$AD$"&amp;ROW($AD184)-1) &lt;&gt; ""),ROW($AD$1:INDIRECT("$AD$"&amp;ROW($AD184)-1))), 1)+
IF(INDEX($AC:$AC, LOOKUP(2, 1 / ($AC$1:INDIRECT("$AC$"&amp;ROW($AC184)-1) &lt;&gt; ""),ROW($AC$1:INDIRECT("$AC$"&amp;ROW($AC184)-1))), 1)+
INDEX($AD:$AD, LOOKUP(2, 1 / ($AD$1:INDIRECT("$AD$"&amp;ROW($AD184)-1) &lt;&gt; ""),ROW($AD$1:INDIRECT("$AD$"&amp;ROW($AD184)-1))), 1)+
INDEX($AE:$AE, LOOKUP(2, 1 / ($AE$1:INDIRECT("$AE$"&amp;ROW($AE184)-1) &lt;&gt; ""),ROW($AE$1:INDIRECT("$AE$"&amp;ROW($AD184)-1))), 1)+
INDEX($AE:$AF, LOOKUP(2, 1 / ($AF$1:INDIRECT("$AF$"&amp;ROW($AF184)-1) &lt;&gt; ""),ROW($AF$1:INDIRECT("$AF$"&amp;ROW($AD184)-1))), 1)+
INDEX($AG:$AG, LOOKUP(2, 1 / ($AG$1:INDIRECT("$AG$"&amp;ROW($AG184)-1) &lt;&gt; ""),ROW($AG$1:INDIRECT("$AG$"&amp;ROW($AD184)-1))), 1)+
INDEX($AH:$AH, LOOKUP(2, 1 / ($AH$1:INDIRECT("$AH$"&amp;ROW($AH184)-1) &lt;&gt; ""),ROW($AH$1:INDIRECT("$AH$"&amp;ROW($AD184)-1))), 1)&gt;=510,0,
IF(INDEX($AD:$AD, LOOKUP(2, 1 / ($AD$1:INDIRECT("$AD$"&amp;ROW($AD184)-1) &lt;&gt; ""),ROW($AD$1:INDIRECT("$AD$"&amp;ROW($AD184)-1))), 1)&gt;=255,0,
VLOOKUP(INDIRECT("$G$"&amp;LOOKUP(2, 1 / ($AD$1:INDIRECT("$AD$"&amp;ROW($AD184)-1) &lt;&gt; ""),ROW($AD$1:INDIRECT("$AD$"&amp;ROW($AD184)-1)))), 'EV and Base'!$A$1:$N$671, 4, FALSE))))</f>
        <v/>
      </c>
      <c r="AE184" s="2" t="str" cm="1">
        <f t="array" aca="1" ref="AE184" ca="1">IF(NOT(ISNUMBER(INDEX($A:$A,LOOKUP(2,1/($A$1:INDIRECT("$A$"&amp;ROW($A184))&lt;&gt;""),ROW($A$1:INDIRECT("$A$"&amp;ROW($A184)))),1))),"",
INDEX($AE:$AE,LOOKUP(2,1/($AE$1:INDIRECT("$AE$"&amp;ROW($AE184)-1)&lt;&gt;""),ROW($AE$1:INDIRECT("$AE$"&amp;ROW($AE184)-1))),1)+
IF(INDEX($AC:$AC,LOOKUP(2,1/($AC$1:INDIRECT("$AC$"&amp;ROW($AC184)-1)&lt;&gt;""),ROW($AC$1:INDIRECT("$AC$"&amp;ROW($AC184)-1))),1)+
INDEX($AD:$AD,LOOKUP(2,1/($AD$1:INDIRECT("$AD$"&amp;ROW($AD184)-1)&lt;&gt;""),ROW($AD$1:INDIRECT("$AD$"&amp;ROW($AD184)-1))),1)+
INDEX($AE:$AE,LOOKUP(2,1/($AE$1:INDIRECT("$AE$"&amp;ROW($AE184)-1)&lt;&gt;""),ROW($AE$1:INDIRECT("$AE$"&amp;ROW($AD184)-1))),1)+
INDEX($AE:$AF,LOOKUP(2,1/($AF$1:INDIRECT("$AF$"&amp;ROW($AF184)-1)&lt;&gt;""),ROW($AF$1:INDIRECT("$AF$"&amp;ROW($AD184)-1))),1)+
INDEX($AG:$AG,LOOKUP(2,1/($AG$1:INDIRECT("$AG$"&amp;ROW($AG184)-1)&lt;&gt;""),ROW($AG$1:INDIRECT("$AG$"&amp;ROW($AD184)-1))),1)+
INDEX($AH:$AH,LOOKUP(2,1/($AH$1:INDIRECT("$AH$"&amp;ROW($AH184)-1)&lt;&gt;""),ROW($AH$1:INDIRECT("$AH$"&amp;ROW($AD184)-1))),1)&gt;=510,0,
IF(INDEX($AE:$AE,LOOKUP(2,1/($AE$1:INDIRECT("$AE$"&amp;ROW($AE184)-1)&lt;&gt;""),ROW($AE$1:INDIRECT("$AE$"&amp;ROW($AE184)-1))),1)&gt;=255,0,
VLOOKUP(INDIRECT("$G$"&amp;LOOKUP(2,1/($AE$1:INDIRECT("$AE$"&amp;ROW($AE184)-1)&lt;&gt;""),ROW($AE$1:INDIRECT("$AE$"&amp;ROW($AE184)-1)))),'EV and Base'!$A$1:$N$671,5,FALSE))))</f>
        <v/>
      </c>
      <c r="AF184" s="2" t="str" cm="1">
        <f t="array" aca="1" ref="AF184" ca="1">IF(NOT(ISNUMBER(INDEX($A:$A, LOOKUP(2, 1 / ($A$1:INDIRECT("$A$"&amp;ROW($A184)) &lt;&gt; ""),ROW($A$1:INDIRECT("$A$"&amp;ROW($A184)))), 1))), "",
INDEX($AF:$AF, LOOKUP(2, 1 / ($AF$1:INDIRECT("$AF$"&amp;ROW($AF184)-1) &lt;&gt; ""),ROW($AF$1:INDIRECT("$AF$"&amp;ROW($AF184)-1))), 1)+
IF(INDEX($AC:$AC, LOOKUP(2, 1 / ($AC$1:INDIRECT("$AC$"&amp;ROW($AC184)-1) &lt;&gt; ""),ROW($AC$1:INDIRECT("$AC$"&amp;ROW($AC184)-1))), 1)+
INDEX($AD:$AD, LOOKUP(2, 1 / ($AD$1:INDIRECT("$AD$"&amp;ROW($AD184)-1) &lt;&gt; ""),ROW($AD$1:INDIRECT("$AD$"&amp;ROW($AD184)-1))), 1)+
INDEX($AE:$AE, LOOKUP(2, 1 / ($AE$1:INDIRECT("$AE$"&amp;ROW($AE184)-1) &lt;&gt; ""),ROW($AE$1:INDIRECT("$AE$"&amp;ROW($AD184)-1))), 1)+
INDEX($AE:$AF, LOOKUP(2, 1 / ($AF$1:INDIRECT("$AF$"&amp;ROW($AF184)-1) &lt;&gt; ""),ROW($AF$1:INDIRECT("$AF$"&amp;ROW($AD184)-1))), 1)+
INDEX($AG:$AG, LOOKUP(2, 1 / ($AG$1:INDIRECT("$AG$"&amp;ROW($AG184)-1) &lt;&gt; ""),ROW($AG$1:INDIRECT("$AG$"&amp;ROW($AD184)-1))), 1)+
INDEX($AH:$AH, LOOKUP(2, 1 / ($AH$1:INDIRECT("$AH$"&amp;ROW($AH184)-1) &lt;&gt; ""),ROW($AH$1:INDIRECT("$AH$"&amp;ROW($AD184)-1))), 1)&gt;=510,0,
IF(INDEX($AF:$AF, LOOKUP(2, 1 / ($AF$1:INDIRECT("$AF$"&amp;ROW($AF184)-1) &lt;&gt; ""),ROW($AF$1:INDIRECT("$AF$"&amp;ROW($AF184)-1))), 1)&gt;=255,0,
VLOOKUP(INDIRECT("$G$"&amp;LOOKUP(2, 1 / ($AF$1:INDIRECT("$AF$"&amp;ROW($AF184)-1) &lt;&gt; ""),ROW($AF$1:INDIRECT("$AF$"&amp;ROW($AF184)-1)))), 'EV and Base'!$A$1:$N$671, 6, FALSE))))</f>
        <v/>
      </c>
      <c r="AG184" s="2" t="str" cm="1">
        <f t="array" aca="1" ref="AG184" ca="1">IF(NOT(ISNUMBER(INDEX($A:$A, LOOKUP(2, 1 / ($A$1:INDIRECT("$A$"&amp;ROW($A184)) &lt;&gt; ""),ROW($A$1:INDIRECT("$A$"&amp;ROW($A184)))), 1))), "",
INDEX($AG:$AG, LOOKUP(2, 1 / ($AG$1:INDIRECT("$AG$"&amp;ROW($AG184)-1) &lt;&gt; ""),ROW($AG$1:INDIRECT("$AG$"&amp;ROW($AG184)-1))), 1)+
IF(INDEX($AC:$AC, LOOKUP(2, 1 / ($AC$1:INDIRECT("$AC$"&amp;ROW($AC184)-1) &lt;&gt; ""),ROW($AC$1:INDIRECT("$AC$"&amp;ROW($AC184)-1))), 1)+
INDEX($AD:$AD, LOOKUP(2, 1 / ($AD$1:INDIRECT("$AD$"&amp;ROW($AD184)-1) &lt;&gt; ""),ROW($AD$1:INDIRECT("$AD$"&amp;ROW($AD184)-1))), 1)+
INDEX($AE:$AE, LOOKUP(2, 1 / ($AE$1:INDIRECT("$AE$"&amp;ROW($AE184)-1) &lt;&gt; ""),ROW($AE$1:INDIRECT("$AE$"&amp;ROW($AD184)-1))), 1)+
INDEX($AE:$AF, LOOKUP(2, 1 / ($AF$1:INDIRECT("$AF$"&amp;ROW($AF184)-1) &lt;&gt; ""),ROW($AF$1:INDIRECT("$AF$"&amp;ROW($AD184)-1))), 1)+
INDEX($AG:$AG, LOOKUP(2, 1 / ($AG$1:INDIRECT("$AG$"&amp;ROW($AG184)-1) &lt;&gt; ""),ROW($AG$1:INDIRECT("$AG$"&amp;ROW($AD184)-1))), 1)+
INDEX($AH:$AH, LOOKUP(2, 1 / ($AH$1:INDIRECT("$AH$"&amp;ROW($AH184)-1) &lt;&gt; ""),ROW($AH$1:INDIRECT("$AH$"&amp;ROW($AD184)-1))), 1)&gt;=510,0,
IF(INDEX($AG:$AG, LOOKUP(2, 1 / ($AG$1:INDIRECT("$AG$"&amp;ROW($AG184)-1) &lt;&gt; ""),ROW($AG$1:INDIRECT("$AG$"&amp;ROW($AG184)-1))), 1)&gt;=255,0,
VLOOKUP(INDIRECT("$G$"&amp;LOOKUP(2, 1 / ($AG$1:INDIRECT("$AG$"&amp;ROW($AG184)-1) &lt;&gt; ""),ROW($AG$1:INDIRECT("$AG$"&amp;ROW($AG184)-1)))), 'EV and Base'!$A$1:$N$671, 7, FALSE))))</f>
        <v/>
      </c>
      <c r="AH184" s="24" t="str" cm="1">
        <f t="array" aca="1" ref="AH184" ca="1">IF(NOT(ISNUMBER(INDEX($A:$A,LOOKUP(2,1/($A$1:INDIRECT("$A$"&amp;ROW($A184))&lt;&gt;""),ROW($A$1:INDIRECT("$A$"&amp;ROW($A184)))),1))),"",
INDEX($AH:$AH,LOOKUP(2,1/($AH$1:INDIRECT("$AH$"&amp;ROW($AH184)-1)&lt;&gt;""),ROW($AH$1:INDIRECT("$AH$"&amp;ROW($AH184)-1))),1)+
IF(INDEX($AC:$AC,LOOKUP(2,1/($AC$1:INDIRECT("$AC$"&amp;ROW($AC184)-1)&lt;&gt;""),ROW($AC$1:INDIRECT("$AC$"&amp;ROW($AC184)-1))),1)+
INDEX($AD:$AD,LOOKUP(2,1/($AD$1:INDIRECT("$AD$"&amp;ROW($AD184)-1)&lt;&gt;""),ROW($AD$1:INDIRECT("$AD$"&amp;ROW($AD184)-1))),1)+
INDEX($AE:$AE,LOOKUP(2,1/($AE$1:INDIRECT("$AE$"&amp;ROW($AE184)-1)&lt;&gt;""),ROW($AE$1:INDIRECT("$AE$"&amp;ROW($AD184)-1))),1)+
INDEX($AE:$AF,LOOKUP(2,1/($AF$1:INDIRECT("$AF$"&amp;ROW($AF184)-1)&lt;&gt;""),ROW($AF$1:INDIRECT("$AF$"&amp;ROW($AD184)-1))),1)+
INDEX($AG:$AG,LOOKUP(2,1/($AG$1:INDIRECT("$AG$"&amp;ROW($AG184)-1)&lt;&gt;""),ROW($AG$1:INDIRECT("$AG$"&amp;ROW($AD184)-1))),1)+
INDEX($AH:$AH,LOOKUP(2,1/($AH$1:INDIRECT("$AH$"&amp;ROW($AH184)-1)&lt;&gt;""),ROW($AH$1:INDIRECT("$AH$"&amp;ROW($AD184)-1))),1)&gt;=510,0,
IF(INDEX($AH:$AH,LOOKUP(2,1/($AH$1:INDIRECT("$AH$"&amp;ROW($AH184)-1)&lt;&gt;""),ROW($AH$1:INDIRECT("$AH$"&amp;ROW($AH184)-1))),1)&gt;=255,0,
VLOOKUP(INDIRECT("$G$"&amp;LOOKUP(2,1/($AH$1:INDIRECT("$AH$"&amp;ROW($AH184)-1)&lt;&gt;""),ROW($AH$1:INDIRECT("$AH$"&amp;ROW($AH184)-1)))),'EV and Base'!$A$1:$N$671,8,FALSE))))</f>
        <v/>
      </c>
      <c r="AI184" s="29" t="str" cm="1">
        <f t="array" aca="1" ref="AI184" ca="1">IF(NOT(ISNUMBER(INDEX($A:$A,LOOKUP(2,1/($A$1:INDIRECT("$A$"&amp;ROW($A184))&lt;&gt;""),ROW($A$1:INDIRECT("$A$"&amp;ROW($A184)))),1))),"",
ROUNDDOWN((((2*VLOOKUP($AA184,'EV and Base'!$A$1:$N$671,9,FALSE))+31+ROUNDDOWN($AC184/4,0))*$AB184)/100,0)+$AB184+10)</f>
        <v/>
      </c>
      <c r="AJ184" s="21" t="str" cm="1">
        <f t="array" aca="1" ref="AJ184" ca="1">IF(NOT(ISNUMBER(INDEX($A:$A, LOOKUP(2, 1 / ($A$1:INDIRECT("$A$"&amp;ROW($A184)) &lt;&gt; ""),ROW($A$1:INDIRECT("$A$"&amp;ROW($A184)))), 1))), "",
ROUNDDOWN((ROUNDDOWN((((2*VLOOKUP($AA184, 'EV and Base'!$A$1:$N$671, 10, FALSE))+31+ROUNDDOWN($AD184/4, 0))*$AB184)/100, 0)+5)*1.1, 0))</f>
        <v/>
      </c>
      <c r="AK184" s="21" t="str" cm="1">
        <f t="array" aca="1" ref="AK184" ca="1">IF(NOT(ISNUMBER(INDEX($A:$A, LOOKUP(2, 1 / ($A$1:INDIRECT("$A$"&amp;ROW($A184)) &lt;&gt; ""),ROW($A$1:INDIRECT("$A$"&amp;ROW($A184)))), 1))), "",
ROUNDDOWN((ROUNDDOWN((((2*VLOOKUP($AA184, 'EV and Base'!$A$1:$N$671, 11, FALSE))+30+ROUNDDOWN($AE184/4, 0))*$AB184)/100, 0)+5), 0)
&amp;"-"&amp;
ROUNDDOWN((ROUNDDOWN((((2*VLOOKUP($AA184, 'EV and Base'!$A$1:$N$671, 11, FALSE))+31+ROUNDDOWN($AE184/4, 0))*$AB184)/100, 0)+5), 0))</f>
        <v/>
      </c>
      <c r="AL184" s="21" t="str" cm="1">
        <f t="array" aca="1" ref="AL184" ca="1">IF(NOT(ISNUMBER(INDEX($A:$A, LOOKUP(2, 1 / ($A$1:INDIRECT("$A$"&amp;ROW($A184)) &lt;&gt; ""),ROW($A$1:INDIRECT("$A$"&amp;ROW($A184)))), 1))), "",
ROUNDDOWN((ROUNDDOWN((((2*VLOOKUP($AA184, 'EV and Base'!$A$1:$N$671, 12, FALSE))+0+ROUNDDOWN($AF184/4, 0))*$AB184)/100, 0)+5)*0.9, 0)
&amp;"-"&amp;
ROUNDDOWN((ROUNDDOWN((((2*VLOOKUP($AA184, 'EV and Base'!$A$1:$N$671, 12, FALSE))+31+ROUNDDOWN($AF184/4, 0))*$AB184)/100, 0)+5)*0.9, 0))</f>
        <v/>
      </c>
      <c r="AM184" s="21" t="str" cm="1">
        <f t="array" aca="1" ref="AM184" ca="1">IF(NOT(ISNUMBER(INDEX($A:$A, LOOKUP(2, 1 / ($A$1:INDIRECT("$A$"&amp;ROW($A184)) &lt;&gt; ""),ROW($A$1:INDIRECT("$A$"&amp;ROW($A184)))), 1))), "",
ROUNDDOWN((ROUNDDOWN((((2*VLOOKUP($AA184, 'EV and Base'!$A$1:$N$671, 13, FALSE))+30+ROUNDDOWN($AG184/4, 0))*$AB184)/100, 0)+5), 0)
&amp;"-"&amp;
ROUNDDOWN((ROUNDDOWN((((2*VLOOKUP($AA184, 'EV and Base'!$A$1:$N$671, 13, FALSE))+31+ROUNDDOWN($AG184/4, 0))*$AB184)/100, 0)+5), 0))</f>
        <v/>
      </c>
      <c r="AN184" s="25" t="str" cm="1">
        <f t="array" aca="1" ref="AN184" ca="1">IF(NOT(ISNUMBER(INDEX($A:$A, LOOKUP(2, 1 / ($A$1:INDIRECT("$A$"&amp;ROW($A184)) &lt;&gt; ""),ROW($A$1:INDIRECT("$A$"&amp;ROW($A184)))), 1))), "",
ROUNDDOWN((ROUNDDOWN((((2*VLOOKUP($AA184, 'EV and Base'!$A$1:$N$671, 14, FALSE))+31+ROUNDDOWN($AH184/4, 0))*$AB184)/100, 0)+5), 0))</f>
        <v/>
      </c>
      <c r="AO184" s="23" t="str" cm="1">
        <f t="array" aca="1" ref="AO184" ca="1">IF(NOT(ISNUMBER(INDEX($A:$A, LOOKUP(2, 1 / ($A$1:INDIRECT("$A$"&amp;ROW($A184)) &lt;&gt; ""),ROW($A$1:INDIRECT("$A$"&amp;ROW($A184)))), 1))), "",
ROUNDDOWN((((2*VLOOKUP($AA184, 'EV and Base'!$A$1:$N$671, 9, FALSE))+31+ROUNDDOWN($AC184/4, 0))*$AB184)/100, 0)+$AB184+10)</f>
        <v/>
      </c>
      <c r="AP184" s="2" t="str" cm="1">
        <f t="array" aca="1" ref="AP184" ca="1">IF(NOT(ISNUMBER(INDEX($A:$A, LOOKUP(2, 1 / ($A$1:INDIRECT("$A$"&amp;ROW($A184)) &lt;&gt; ""),ROW($A$1:INDIRECT("$A$"&amp;ROW($A184)))), 1))), "",
ROUNDDOWN((ROUNDDOWN((((2*VLOOKUP($AA184, 'EV and Base'!$A$1:$N$671, 10, FALSE))+31+ROUNDDOWN($AD184/4, 0))*$AB184)/100, 0)+5)*1.1, 0))</f>
        <v/>
      </c>
      <c r="AQ184" s="2" t="str" cm="1">
        <f t="array" aca="1" ref="AQ184" ca="1">IF(NOT(ISNUMBER(INDEX($A:$A, LOOKUP(2, 1 / ($A$1:INDIRECT("$A$"&amp;ROW($A184)) &lt;&gt; ""),ROW($A$1:INDIRECT("$A$"&amp;ROW($A184)))), 1))), "",
ROUNDDOWN((ROUNDDOWN((((2*VLOOKUP($AA184, 'EV and Base'!$A$1:$N$671, 11, FALSE))+$AV$2+ROUNDDOWN($AE184/4, 0))*$AB184)/100, 0)+5), 0))</f>
        <v/>
      </c>
      <c r="AR184" s="22" t="str" cm="1">
        <f t="array" aca="1" ref="AR184" ca="1">IF(NOT(ISNUMBER(INDEX($A:$A, LOOKUP(2, 1 / ($A$1:INDIRECT("$A$"&amp;ROW($A184)) &lt;&gt; ""),ROW($A$1:INDIRECT("$A$"&amp;ROW($A184)))), 1))), "",
ROUNDDOWN((ROUNDDOWN((((2*VLOOKUP($AA184, 'EV and Base'!$A$1:$N$671, 12, FALSE))+$AW$2+ROUNDDOWN($AF184/4, 0))*$AB184)/100, 0)+5)*0.9, 0))</f>
        <v/>
      </c>
      <c r="AS184" s="2" t="str" cm="1">
        <f t="array" aca="1" ref="AS184" ca="1">IF(NOT(ISNUMBER(INDEX($A:$A, LOOKUP(2, 1 / ($A$1:INDIRECT("$A$"&amp;ROW($A184)) &lt;&gt; ""),ROW($A$1:INDIRECT("$A$"&amp;ROW($A184)))), 1))), "",
ROUNDDOWN((ROUNDDOWN((((2*VLOOKUP($AA184, 'EV and Base'!$A$1:$N$671, 13, FALSE))+$AX$2+ROUNDDOWN($AG184/4, 0))*$AB184)/100, 0)+5), 0))</f>
        <v/>
      </c>
      <c r="AT184" s="24" t="str" cm="1">
        <f t="array" aca="1" ref="AT184" ca="1">IF(NOT(ISNUMBER(INDEX($A:$A, LOOKUP(2, 1 / ($A$1:INDIRECT("$A$"&amp;ROW($A184)) &lt;&gt; ""),ROW($A$1:INDIRECT("$A$"&amp;ROW($A184)))), 1))), "",
ROUNDDOWN((ROUNDDOWN((((2*VLOOKUP($AA184, 'EV and Base'!$A$1:$N$671, 14, FALSE))+31+ROUNDDOWN($AH184/4, 0))*$AB184)/100, 0)+5), 0))</f>
        <v/>
      </c>
      <c r="AU184" s="27"/>
      <c r="AV184" s="4"/>
      <c r="AW184" s="4"/>
      <c r="AX184" s="4"/>
      <c r="AY184" t="str" cm="1">
        <f t="array" aca="1" ref="AY184" ca="1">IF(NOT(ISNUMBER(INDEX($A:$A,LOOKUP(2,1/($A$1:INDIRECT("$A$"&amp;ROW($A184))&lt;&gt;""),ROW($A$1:INDIRECT("$A$"&amp;ROW($A184)))),1))),"",
INDEX($AY:$AY,LOOKUP(2,1/($AY$1:INDIRECT("$AY$"&amp;ROW($AY184)-1)&lt;&gt;""),ROW($AY$1:INDIRECT("$AY$"&amp;ROW($AY184)-1))),1)+$BL184)</f>
        <v/>
      </c>
      <c r="AZ184" s="3" t="str" cm="1">
        <f t="array" aca="1" ref="AZ184" ca="1">IF(NOT(ISNUMBER(INDEX($A:$A, LOOKUP(2, 1 / ($A$1:INDIRECT("$A$"&amp;ROW($A184)) &lt;&gt; ""),ROW($A$1:INDIRECT("$A$"&amp;ROW($A184)))), 1))), "",
VLOOKUP(INDIRECT("$G$"&amp;LOOKUP(2, 1 / ($AY$1:INDIRECT("$AY$"&amp;ROW($AY184)-1) &lt;&gt; ""),ROW($AY$1:INDIRECT("$AY$"&amp;ROW($AY184)-1)))),'EV and Base'!A179:N849,2,FALSE))</f>
        <v/>
      </c>
      <c r="BA184" s="3" t="str" cm="1">
        <f t="array" aca="1" ref="BA184" ca="1">IF(NOT(ISNUMBER(INDEX($A:$A, LOOKUP(2, 1 / ($A$1:INDIRECT("$A$"&amp;ROW($A184)) &lt;&gt; ""),ROW($A$1:INDIRECT("$A$"&amp;ROW($A184)))), 1))), "",
INDIRECT("$I$"&amp;LOOKUP(2, 1 / ($AY$1:INDIRECT("$AY$"&amp;ROW($AY184)-1) &lt;&gt; ""),ROW($AY$1:INDIRECT("$AY$"&amp;ROW($AY184)-1)))))</f>
        <v/>
      </c>
      <c r="BB184" s="1" t="str" cm="1">
        <f t="array" aca="1" ref="BB184" ca="1">IF(NOT(ISNUMBER(INDEX($A:$A, LOOKUP(2, 1 / ($A$1:INDIRECT("$A$"&amp;ROW($A184)) &lt;&gt; ""),ROW($A$1:INDIRECT("$A$"&amp;ROW($A184)))), 1))), "",
INDIRECT("$AB$"&amp;LOOKUP(2, 1 / ($AY$1:INDIRECT("$AY$"&amp;ROW($AY184)-1) &lt;&gt; ""),ROW($AY$1:INDIRECT("$AY$"&amp;ROW($AY184)-1)))))</f>
        <v/>
      </c>
      <c r="BC184" s="3" t="str" cm="1">
        <f t="array" aca="1" ref="BC184" ca="1">IF(NOT(ISNUMBER(INDEX($A:$A,LOOKUP(2,1/($A$1:INDIRECT("$A$"&amp;ROW($A184))&lt;&gt;""),ROW($A$1:INDIRECT("$A$"&amp;ROW($A184)))),1))),"",
$BA184+$BA184+10)</f>
        <v/>
      </c>
      <c r="BD184" s="3" t="str" cm="1">
        <f t="array" aca="1" ref="BD184" ca="1">IF(NOT(ISNUMBER(INDEX($A:$A,LOOKUP(2,1/($A$1:INDIRECT("$A$"&amp;ROW($A184))&lt;&gt;""),ROW($A$1:INDIRECT("$A$"&amp;ROW($A184)))),1))),"",
$BA184+$BB184+10)</f>
        <v/>
      </c>
      <c r="BE184" s="3" t="str" cm="1">
        <f t="array" aca="1" ref="BE184" ca="1">IF(NOT(ISNUMBER(INDEX($A:$A,LOOKUP(2,1/($A$1:INDIRECT("$A$"&amp;ROW($A184))&lt;&gt;""),ROW($A$1:INDIRECT("$A$"&amp;ROW($A184)))),1))),"",
$BC184*$BC184)</f>
        <v/>
      </c>
      <c r="BF184" s="3" t="str" cm="1">
        <f t="array" aca="1" ref="BF184" ca="1">IF(NOT(ISNUMBER(INDEX($A:$A,LOOKUP(2,1/($A$1:INDIRECT("$A$"&amp;ROW($A184))&lt;&gt;""),ROW($A$1:INDIRECT("$A$"&amp;ROW($A184)))),1))),"",
$BD184*$BD184)</f>
        <v/>
      </c>
      <c r="BG184" s="3" t="str" cm="1">
        <f t="array" aca="1" ref="BG184" ca="1">IF(NOT(ISNUMBER(INDEX($A:$A,LOOKUP(2,1/($A$1:INDIRECT("$A$"&amp;ROW($A184))&lt;&gt;""),ROW($A$1:INDIRECT("$A$"&amp;ROW($A184)))),1))),"",
_xlfn.FLOOR.MATH(1.5*_xlfn.FLOOR.MATH($AZ184*BA184/5)))</f>
        <v/>
      </c>
      <c r="BH184" s="3" t="str" cm="1">
        <f t="array" aca="1" ref="BH184" ca="1">IF(NOT(ISNUMBER(INDEX($A:$A, LOOKUP(2, 1 / ($A$1:INDIRECT("$A$"&amp;ROW($A184)) &lt;&gt; ""),ROW($A$1:INDIRECT("$A$"&amp;ROW($A184)))), 1))), "",
_xlfn.FLOOR.MATH($BG184/IF(OR(INDIRECT("$C$"&amp;LOOKUP(2, 1 / ($AY$1:INDIRECT("$AY$"&amp;ROW($AY184)-1) &lt;&gt; ""),ROW($AY$1:INDIRECT("$AY$"&amp;ROW($AY184)-1))))="Multi",
INDIRECT("$C$"&amp;LOOKUP(2, 1 / ($AY$1:INDIRECT("$AY$"&amp;ROW($AY184)-1) &lt;&gt; ""),ROW($AY$1:INDIRECT("$AY$"&amp;ROW($AY184)-1))))="Double"),2,1)))</f>
        <v/>
      </c>
      <c r="BI184" s="3" t="str" cm="1">
        <f t="array" aca="1" ref="BI184" ca="1">IF(NOT(ISNUMBER(INDEX($A:$A,LOOKUP(2,1/($A$1:INDIRECT("$A$"&amp;ROW($A184))&lt;&gt;""),ROW($A$1:INDIRECT("$A$"&amp;ROW($A184)))),1))),"",
VLOOKUP($BC184,GameFreakSQRT!$A$1:$B$200,2,FALSE))</f>
        <v/>
      </c>
      <c r="BJ184" s="3" t="str" cm="1">
        <f t="array" aca="1" ref="BJ184" ca="1">IF(NOT(ISNUMBER(INDEX($A:$A,LOOKUP(2,1/($A$1:INDIRECT("$A$"&amp;ROW($A184))&lt;&gt;""),ROW($A$1:INDIRECT("$A$"&amp;ROW($A184)))),1))),"",
VLOOKUP($BD184,GameFreakSQRT!$A$1:$B$200,2,FALSE))</f>
        <v/>
      </c>
      <c r="BK184" s="3" t="str" cm="1">
        <f t="array" aca="1" ref="BK184" ca="1">IF(NOT(ISNUMBER(INDEX($A:$A,LOOKUP(2,1/($A$1:INDIRECT("$A$"&amp;ROW($A184))&lt;&gt;""),ROW($A$1:INDIRECT("$A$"&amp;ROW($A184)))),1))),"",
_xlfn.FLOOR.MATH((($BI184*$BE184)*$BH184)/($BJ184*$BF184))+1)</f>
        <v/>
      </c>
      <c r="BL184" s="3" t="str" cm="1">
        <f t="array" aca="1" ref="BL184" ca="1">IF(NOT(ISNUMBER(INDEX($A:$A,LOOKUP(2,1/($A$1:INDIRECT("$A$"&amp;ROW($A184))&lt;&gt;""),ROW($A$1:INDIRECT("$A$"&amp;ROW($A184)))),1))),"",
_xlfn.FLOOR.MATH($BK184*IF(NOT(INDIRECT("$Z$"&amp;LOOKUP(2, 1 / ($AY$1:INDIRECT("$AY$"&amp;ROW($AY184)-1) &lt;&gt; ""),ROW($AY$1:INDIRECT("$AY$"&amp;ROW($AY184)-1))))=""),1.5,1)))</f>
        <v/>
      </c>
      <c r="BM184" s="3" t="str" cm="1">
        <f t="array" aca="1" ref="BM184" ca="1">IF(NOT(ISNUMBER(INDEX($A:$A, LOOKUP(2, 1 / ($A$1:INDIRECT("$A$"&amp;ROW($A184)) &lt;&gt; ""),ROW($A$1:INDIRECT("$A$"&amp;ROW($A184)))), 1))), "",
INDIRECT("$Y$"&amp;LOOKUP(2, 1 / ($AY$1:INDIRECT("$AY$"&amp;ROW($AY184)-1) &lt;&gt; ""),ROW($AY$1:INDIRECT("$AY$"&amp;ROW($AY184)-1)))))</f>
        <v/>
      </c>
      <c r="BN184" s="3" t="str">
        <f t="shared" ca="1" si="16"/>
        <v/>
      </c>
      <c r="CV184" s="1"/>
    </row>
    <row r="185" spans="1:100" x14ac:dyDescent="0.45">
      <c r="A185" s="69" t="s">
        <v>75</v>
      </c>
      <c r="B185" s="69" t="s">
        <v>389</v>
      </c>
      <c r="C185" s="69" t="s">
        <v>46</v>
      </c>
      <c r="D185" s="69" t="s">
        <v>380</v>
      </c>
      <c r="E185" s="69" t="s">
        <v>48</v>
      </c>
      <c r="F185" s="56">
        <v>1</v>
      </c>
      <c r="G185" s="2" t="s">
        <v>131</v>
      </c>
      <c r="H185" s="2" t="s">
        <v>50</v>
      </c>
      <c r="I185" s="2">
        <v>24</v>
      </c>
      <c r="J185" s="2" t="s">
        <v>97</v>
      </c>
      <c r="K185" s="2" t="s">
        <v>107</v>
      </c>
      <c r="L185" s="2" t="s">
        <v>53</v>
      </c>
      <c r="M185" s="2" t="s">
        <v>135</v>
      </c>
      <c r="N185" s="2" t="s">
        <v>200</v>
      </c>
      <c r="O185" s="2" t="s">
        <v>74</v>
      </c>
      <c r="P185" s="2" t="s">
        <v>358</v>
      </c>
      <c r="Q185" s="2">
        <v>0</v>
      </c>
      <c r="R185" s="2">
        <f>_xlfn.FLOOR.MATH((((2*VLOOKUP(G185, 'EV and Base'!$A$1:$N$671, 9, FALSE))+$Q185)*$I185)/100)+$I185+10</f>
        <v>58</v>
      </c>
      <c r="S185" s="2">
        <f>_xlfn.FLOOR.MATH((_xlfn.FLOOR.MATH((((2*VLOOKUP($G185, 'EV and Base'!$A$1:$N$671, 10, FALSE))+$Q185)*$I185)/100)+5)*
IF(OR($J185="Lonely", $J185="Brave", $J185="Adamant", $J185="Naughty"), 1.1,
IF(OR($J185="Bold", $J185="Timid", $J185="Modest", $J185="Calm"), 0.9, 1)))</f>
        <v>30</v>
      </c>
      <c r="T185" s="2">
        <f>_xlfn.FLOOR.MATH((_xlfn.FLOOR.MATH((((2*VLOOKUP($G185, 'EV and Base'!$A$1:$N$671, 11, FALSE))+$Q185)*$I185)/100)+5)*
IF(OR($J185="Bold", $J185="Relaxed", $J185="Impish", $J185="Lax"), 1.1,
IF(OR($J185="Lonely", $J185="Hasty", $J185="Mild", $J185="Gentle"), 0.9, 1)))</f>
        <v>28</v>
      </c>
      <c r="U185" s="2">
        <f>_xlfn.FLOOR.MATH((_xlfn.FLOOR.MATH((((2*VLOOKUP($G185, 'EV and Base'!$A$1:$N$671, 12, FALSE))+$Q185)*$I185)/100)+5)*
IF(OR($J185="Modest", $J185="Mild", $J185="Quiet", $J185="Rash"), 1.1,
IF(OR($J185="Adamant", $J185="Impish", $J185="Jolly", $J185="Careful"), 0.9, 1)))</f>
        <v>30</v>
      </c>
      <c r="V185" s="2">
        <f>_xlfn.FLOOR.MATH((_xlfn.FLOOR.MATH((((2*VLOOKUP($G185, 'EV and Base'!$A$1:$N$671, 13, FALSE))+$Q185)*$I185)/100)+5)*
IF(OR($J185="Calm", $J185="Gentle", $J185="Sassy", $J185="Careful"), 1.1,
IF(OR($J185="Naughty", $J185="Lax", $J185="Naive", $J185="Rash"), 0.9, 1)))</f>
        <v>28</v>
      </c>
      <c r="W185" s="2">
        <f>_xlfn.FLOOR.MATH((_xlfn.FLOOR.MATH((((2*VLOOKUP($G185, 'EV and Base'!$A$1:$N$671, 14, FALSE))+$Q185)*$I185)/100)+5)*
IF(OR($J185="Timid", $J185="Hasty", $J185="Jolly", $J185="Naive"), 1.1,
IF(OR($J185="Brave", $J185="Relaxed", $J185="Quiet", $J185="Sassy"), 0.9, 1)))</f>
        <v>35</v>
      </c>
      <c r="X185" s="69">
        <v>960</v>
      </c>
      <c r="AA185" s="23" t="str" cm="1">
        <f t="array" aca="1" ref="AA185" ca="1">IF(NOT(ISNUMBER(INDEX($A:$A,LOOKUP(2,1/($A$1:INDIRECT("$A$"&amp;ROW($A185))&lt;&gt;""),ROW($A$1:INDIRECT("$A$"&amp;ROW($A185)))),1))),"",
IF(NOT(ISNUMBER($A185)),$AA184,
IF($AB185&lt;16,"Lillipup",
IF($AB185&lt;32,"Herdier",
"Stoutland"))))</f>
        <v/>
      </c>
      <c r="AB185" s="25" t="str" cm="1">
        <f t="array" aca="1" ref="AB185" ca="1">IF(NOT(ISNUMBER(INDEX($A:$A, LOOKUP(2, 1 / ($A$1:INDIRECT("$A$"&amp;ROW($A185)) &lt;&gt; ""),ROW($A$1:INDIRECT("$A$"&amp;ROW($A185)))), 1))), "",
VLOOKUP($AY185,'Medium-Slow'!$A$1:$B$101,2,TRUE))</f>
        <v/>
      </c>
      <c r="AC185" s="23" t="str" cm="1">
        <f t="array" aca="1" ref="AC185" ca="1">IF(NOT(ISNUMBER(INDEX($A:$A, LOOKUP(2, 1 / ($A$1:INDIRECT("$A$"&amp;ROW($A185)) &lt;&gt; ""),ROW($A$1:INDIRECT("$A$"&amp;ROW($A185)))), 1))), "",
INDEX($AC:$AC, LOOKUP(2, 1 / ($AC$1:INDIRECT("$AC$"&amp;ROW($AC185)-1) &lt;&gt; ""),ROW($AC$1:INDIRECT("$AC$"&amp;ROW($AC185)-1))), 1)+
IF(INDEX($AC:$AC, LOOKUP(2, 1 / ($AC$1:INDIRECT("$AC$"&amp;ROW($AC185)-1) &lt;&gt; ""),ROW($AC$1:INDIRECT("$AC$"&amp;ROW($AC185)-1))), 1)+
INDEX($AD:$AD, LOOKUP(2, 1 / ($AD$1:INDIRECT("$AD$"&amp;ROW($AD185)-1) &lt;&gt; ""),ROW($AD$1:INDIRECT("$AD$"&amp;ROW($AD185)-1))), 1)+
INDEX($AE:$AE, LOOKUP(2, 1 / ($AE$1:INDIRECT("$AE$"&amp;ROW($AE185)-1) &lt;&gt; ""),ROW($AE$1:INDIRECT("$AE$"&amp;ROW($AD185)-1))), 1)+
INDEX($AE:$AF, LOOKUP(2, 1 / ($AF$1:INDIRECT("$AF$"&amp;ROW($AF185)-1) &lt;&gt; ""),ROW($AF$1:INDIRECT("$AF$"&amp;ROW($AD185)-1))), 1)+
INDEX($AG:$AG, LOOKUP(2, 1 / ($AG$1:INDIRECT("$AG$"&amp;ROW($AG185)-1) &lt;&gt; ""),ROW($AG$1:INDIRECT("$AG$"&amp;ROW($AD185)-1))), 1)+
INDEX($AH:$AH, LOOKUP(2, 1 / ($AH$1:INDIRECT("$AH$"&amp;ROW($AH185)-1) &lt;&gt; ""),ROW($AH$1:INDIRECT("$AH$"&amp;ROW($AD185)-1))), 1)&gt;=510,0,
IF(INDEX($AC:$AC, LOOKUP(2, 1 / ($AC$1:INDIRECT("$AC$"&amp;ROW($AC185)-1) &lt;&gt; ""),ROW($AC$1:INDIRECT("$AC$"&amp;ROW($AC185)-1))), 1)&gt;=255,0,
VLOOKUP(INDIRECT("$G$"&amp;LOOKUP(2, 1 / ($AC$1:INDIRECT("$AC$"&amp;ROW($AC185)-1) &lt;&gt; ""),ROW($AC$1:INDIRECT("$AC$"&amp;ROW($AC185)-1)))), 'EV and Base'!$A$1:$N$671, 3, FALSE))))</f>
        <v/>
      </c>
      <c r="AD185" s="2" t="str" cm="1">
        <f t="array" aca="1" ref="AD185" ca="1">IF(NOT(ISNUMBER(INDEX($A:$A, LOOKUP(2, 1 / ($A$1:INDIRECT("$A$"&amp;ROW($A185)) &lt;&gt; ""),ROW($A$1:INDIRECT("$A$"&amp;ROW($A185)))), 1))), "",
INDEX($AD:$AD, LOOKUP(2, 1 / ($AD$1:INDIRECT("$AD$"&amp;ROW($AD185)-1) &lt;&gt; ""),ROW($AD$1:INDIRECT("$AD$"&amp;ROW($AD185)-1))), 1)+
IF(INDEX($AC:$AC, LOOKUP(2, 1 / ($AC$1:INDIRECT("$AC$"&amp;ROW($AC185)-1) &lt;&gt; ""),ROW($AC$1:INDIRECT("$AC$"&amp;ROW($AC185)-1))), 1)+
INDEX($AD:$AD, LOOKUP(2, 1 / ($AD$1:INDIRECT("$AD$"&amp;ROW($AD185)-1) &lt;&gt; ""),ROW($AD$1:INDIRECT("$AD$"&amp;ROW($AD185)-1))), 1)+
INDEX($AE:$AE, LOOKUP(2, 1 / ($AE$1:INDIRECT("$AE$"&amp;ROW($AE185)-1) &lt;&gt; ""),ROW($AE$1:INDIRECT("$AE$"&amp;ROW($AD185)-1))), 1)+
INDEX($AE:$AF, LOOKUP(2, 1 / ($AF$1:INDIRECT("$AF$"&amp;ROW($AF185)-1) &lt;&gt; ""),ROW($AF$1:INDIRECT("$AF$"&amp;ROW($AD185)-1))), 1)+
INDEX($AG:$AG, LOOKUP(2, 1 / ($AG$1:INDIRECT("$AG$"&amp;ROW($AG185)-1) &lt;&gt; ""),ROW($AG$1:INDIRECT("$AG$"&amp;ROW($AD185)-1))), 1)+
INDEX($AH:$AH, LOOKUP(2, 1 / ($AH$1:INDIRECT("$AH$"&amp;ROW($AH185)-1) &lt;&gt; ""),ROW($AH$1:INDIRECT("$AH$"&amp;ROW($AD185)-1))), 1)&gt;=510,0,
IF(INDEX($AD:$AD, LOOKUP(2, 1 / ($AD$1:INDIRECT("$AD$"&amp;ROW($AD185)-1) &lt;&gt; ""),ROW($AD$1:INDIRECT("$AD$"&amp;ROW($AD185)-1))), 1)&gt;=255,0,
VLOOKUP(INDIRECT("$G$"&amp;LOOKUP(2, 1 / ($AD$1:INDIRECT("$AD$"&amp;ROW($AD185)-1) &lt;&gt; ""),ROW($AD$1:INDIRECT("$AD$"&amp;ROW($AD185)-1)))), 'EV and Base'!$A$1:$N$671, 4, FALSE))))</f>
        <v/>
      </c>
      <c r="AE185" s="2" t="str" cm="1">
        <f t="array" aca="1" ref="AE185" ca="1">IF(NOT(ISNUMBER(INDEX($A:$A,LOOKUP(2,1/($A$1:INDIRECT("$A$"&amp;ROW($A185))&lt;&gt;""),ROW($A$1:INDIRECT("$A$"&amp;ROW($A185)))),1))),"",
INDEX($AE:$AE,LOOKUP(2,1/($AE$1:INDIRECT("$AE$"&amp;ROW($AE185)-1)&lt;&gt;""),ROW($AE$1:INDIRECT("$AE$"&amp;ROW($AE185)-1))),1)+
IF(INDEX($AC:$AC,LOOKUP(2,1/($AC$1:INDIRECT("$AC$"&amp;ROW($AC185)-1)&lt;&gt;""),ROW($AC$1:INDIRECT("$AC$"&amp;ROW($AC185)-1))),1)+
INDEX($AD:$AD,LOOKUP(2,1/($AD$1:INDIRECT("$AD$"&amp;ROW($AD185)-1)&lt;&gt;""),ROW($AD$1:INDIRECT("$AD$"&amp;ROW($AD185)-1))),1)+
INDEX($AE:$AE,LOOKUP(2,1/($AE$1:INDIRECT("$AE$"&amp;ROW($AE185)-1)&lt;&gt;""),ROW($AE$1:INDIRECT("$AE$"&amp;ROW($AD185)-1))),1)+
INDEX($AE:$AF,LOOKUP(2,1/($AF$1:INDIRECT("$AF$"&amp;ROW($AF185)-1)&lt;&gt;""),ROW($AF$1:INDIRECT("$AF$"&amp;ROW($AD185)-1))),1)+
INDEX($AG:$AG,LOOKUP(2,1/($AG$1:INDIRECT("$AG$"&amp;ROW($AG185)-1)&lt;&gt;""),ROW($AG$1:INDIRECT("$AG$"&amp;ROW($AD185)-1))),1)+
INDEX($AH:$AH,LOOKUP(2,1/($AH$1:INDIRECT("$AH$"&amp;ROW($AH185)-1)&lt;&gt;""),ROW($AH$1:INDIRECT("$AH$"&amp;ROW($AD185)-1))),1)&gt;=510,0,
IF(INDEX($AE:$AE,LOOKUP(2,1/($AE$1:INDIRECT("$AE$"&amp;ROW($AE185)-1)&lt;&gt;""),ROW($AE$1:INDIRECT("$AE$"&amp;ROW($AE185)-1))),1)&gt;=255,0,
VLOOKUP(INDIRECT("$G$"&amp;LOOKUP(2,1/($AE$1:INDIRECT("$AE$"&amp;ROW($AE185)-1)&lt;&gt;""),ROW($AE$1:INDIRECT("$AE$"&amp;ROW($AE185)-1)))),'EV and Base'!$A$1:$N$671,5,FALSE))))</f>
        <v/>
      </c>
      <c r="AF185" s="2" t="str" cm="1">
        <f t="array" aca="1" ref="AF185" ca="1">IF(NOT(ISNUMBER(INDEX($A:$A, LOOKUP(2, 1 / ($A$1:INDIRECT("$A$"&amp;ROW($A185)) &lt;&gt; ""),ROW($A$1:INDIRECT("$A$"&amp;ROW($A185)))), 1))), "",
INDEX($AF:$AF, LOOKUP(2, 1 / ($AF$1:INDIRECT("$AF$"&amp;ROW($AF185)-1) &lt;&gt; ""),ROW($AF$1:INDIRECT("$AF$"&amp;ROW($AF185)-1))), 1)+
IF(INDEX($AC:$AC, LOOKUP(2, 1 / ($AC$1:INDIRECT("$AC$"&amp;ROW($AC185)-1) &lt;&gt; ""),ROW($AC$1:INDIRECT("$AC$"&amp;ROW($AC185)-1))), 1)+
INDEX($AD:$AD, LOOKUP(2, 1 / ($AD$1:INDIRECT("$AD$"&amp;ROW($AD185)-1) &lt;&gt; ""),ROW($AD$1:INDIRECT("$AD$"&amp;ROW($AD185)-1))), 1)+
INDEX($AE:$AE, LOOKUP(2, 1 / ($AE$1:INDIRECT("$AE$"&amp;ROW($AE185)-1) &lt;&gt; ""),ROW($AE$1:INDIRECT("$AE$"&amp;ROW($AD185)-1))), 1)+
INDEX($AE:$AF, LOOKUP(2, 1 / ($AF$1:INDIRECT("$AF$"&amp;ROW($AF185)-1) &lt;&gt; ""),ROW($AF$1:INDIRECT("$AF$"&amp;ROW($AD185)-1))), 1)+
INDEX($AG:$AG, LOOKUP(2, 1 / ($AG$1:INDIRECT("$AG$"&amp;ROW($AG185)-1) &lt;&gt; ""),ROW($AG$1:INDIRECT("$AG$"&amp;ROW($AD185)-1))), 1)+
INDEX($AH:$AH, LOOKUP(2, 1 / ($AH$1:INDIRECT("$AH$"&amp;ROW($AH185)-1) &lt;&gt; ""),ROW($AH$1:INDIRECT("$AH$"&amp;ROW($AD185)-1))), 1)&gt;=510,0,
IF(INDEX($AF:$AF, LOOKUP(2, 1 / ($AF$1:INDIRECT("$AF$"&amp;ROW($AF185)-1) &lt;&gt; ""),ROW($AF$1:INDIRECT("$AF$"&amp;ROW($AF185)-1))), 1)&gt;=255,0,
VLOOKUP(INDIRECT("$G$"&amp;LOOKUP(2, 1 / ($AF$1:INDIRECT("$AF$"&amp;ROW($AF185)-1) &lt;&gt; ""),ROW($AF$1:INDIRECT("$AF$"&amp;ROW($AF185)-1)))), 'EV and Base'!$A$1:$N$671, 6, FALSE))))</f>
        <v/>
      </c>
      <c r="AG185" s="2" t="str" cm="1">
        <f t="array" aca="1" ref="AG185" ca="1">IF(NOT(ISNUMBER(INDEX($A:$A, LOOKUP(2, 1 / ($A$1:INDIRECT("$A$"&amp;ROW($A185)) &lt;&gt; ""),ROW($A$1:INDIRECT("$A$"&amp;ROW($A185)))), 1))), "",
INDEX($AG:$AG, LOOKUP(2, 1 / ($AG$1:INDIRECT("$AG$"&amp;ROW($AG185)-1) &lt;&gt; ""),ROW($AG$1:INDIRECT("$AG$"&amp;ROW($AG185)-1))), 1)+
IF(INDEX($AC:$AC, LOOKUP(2, 1 / ($AC$1:INDIRECT("$AC$"&amp;ROW($AC185)-1) &lt;&gt; ""),ROW($AC$1:INDIRECT("$AC$"&amp;ROW($AC185)-1))), 1)+
INDEX($AD:$AD, LOOKUP(2, 1 / ($AD$1:INDIRECT("$AD$"&amp;ROW($AD185)-1) &lt;&gt; ""),ROW($AD$1:INDIRECT("$AD$"&amp;ROW($AD185)-1))), 1)+
INDEX($AE:$AE, LOOKUP(2, 1 / ($AE$1:INDIRECT("$AE$"&amp;ROW($AE185)-1) &lt;&gt; ""),ROW($AE$1:INDIRECT("$AE$"&amp;ROW($AD185)-1))), 1)+
INDEX($AE:$AF, LOOKUP(2, 1 / ($AF$1:INDIRECT("$AF$"&amp;ROW($AF185)-1) &lt;&gt; ""),ROW($AF$1:INDIRECT("$AF$"&amp;ROW($AD185)-1))), 1)+
INDEX($AG:$AG, LOOKUP(2, 1 / ($AG$1:INDIRECT("$AG$"&amp;ROW($AG185)-1) &lt;&gt; ""),ROW($AG$1:INDIRECT("$AG$"&amp;ROW($AD185)-1))), 1)+
INDEX($AH:$AH, LOOKUP(2, 1 / ($AH$1:INDIRECT("$AH$"&amp;ROW($AH185)-1) &lt;&gt; ""),ROW($AH$1:INDIRECT("$AH$"&amp;ROW($AD185)-1))), 1)&gt;=510,0,
IF(INDEX($AG:$AG, LOOKUP(2, 1 / ($AG$1:INDIRECT("$AG$"&amp;ROW($AG185)-1) &lt;&gt; ""),ROW($AG$1:INDIRECT("$AG$"&amp;ROW($AG185)-1))), 1)&gt;=255,0,
VLOOKUP(INDIRECT("$G$"&amp;LOOKUP(2, 1 / ($AG$1:INDIRECT("$AG$"&amp;ROW($AG185)-1) &lt;&gt; ""),ROW($AG$1:INDIRECT("$AG$"&amp;ROW($AG185)-1)))), 'EV and Base'!$A$1:$N$671, 7, FALSE))))</f>
        <v/>
      </c>
      <c r="AH185" s="24" t="str" cm="1">
        <f t="array" aca="1" ref="AH185" ca="1">IF(NOT(ISNUMBER(INDEX($A:$A,LOOKUP(2,1/($A$1:INDIRECT("$A$"&amp;ROW($A185))&lt;&gt;""),ROW($A$1:INDIRECT("$A$"&amp;ROW($A185)))),1))),"",
INDEX($AH:$AH,LOOKUP(2,1/($AH$1:INDIRECT("$AH$"&amp;ROW($AH185)-1)&lt;&gt;""),ROW($AH$1:INDIRECT("$AH$"&amp;ROW($AH185)-1))),1)+
IF(INDEX($AC:$AC,LOOKUP(2,1/($AC$1:INDIRECT("$AC$"&amp;ROW($AC185)-1)&lt;&gt;""),ROW($AC$1:INDIRECT("$AC$"&amp;ROW($AC185)-1))),1)+
INDEX($AD:$AD,LOOKUP(2,1/($AD$1:INDIRECT("$AD$"&amp;ROW($AD185)-1)&lt;&gt;""),ROW($AD$1:INDIRECT("$AD$"&amp;ROW($AD185)-1))),1)+
INDEX($AE:$AE,LOOKUP(2,1/($AE$1:INDIRECT("$AE$"&amp;ROW($AE185)-1)&lt;&gt;""),ROW($AE$1:INDIRECT("$AE$"&amp;ROW($AD185)-1))),1)+
INDEX($AE:$AF,LOOKUP(2,1/($AF$1:INDIRECT("$AF$"&amp;ROW($AF185)-1)&lt;&gt;""),ROW($AF$1:INDIRECT("$AF$"&amp;ROW($AD185)-1))),1)+
INDEX($AG:$AG,LOOKUP(2,1/($AG$1:INDIRECT("$AG$"&amp;ROW($AG185)-1)&lt;&gt;""),ROW($AG$1:INDIRECT("$AG$"&amp;ROW($AD185)-1))),1)+
INDEX($AH:$AH,LOOKUP(2,1/($AH$1:INDIRECT("$AH$"&amp;ROW($AH185)-1)&lt;&gt;""),ROW($AH$1:INDIRECT("$AH$"&amp;ROW($AD185)-1))),1)&gt;=510,0,
IF(INDEX($AH:$AH,LOOKUP(2,1/($AH$1:INDIRECT("$AH$"&amp;ROW($AH185)-1)&lt;&gt;""),ROW($AH$1:INDIRECT("$AH$"&amp;ROW($AH185)-1))),1)&gt;=255,0,
VLOOKUP(INDIRECT("$G$"&amp;LOOKUP(2,1/($AH$1:INDIRECT("$AH$"&amp;ROW($AH185)-1)&lt;&gt;""),ROW($AH$1:INDIRECT("$AH$"&amp;ROW($AH185)-1)))),'EV and Base'!$A$1:$N$671,8,FALSE))))</f>
        <v/>
      </c>
      <c r="AI185" s="29" t="str" cm="1">
        <f t="array" aca="1" ref="AI185" ca="1">IF(NOT(ISNUMBER(INDEX($A:$A,LOOKUP(2,1/($A$1:INDIRECT("$A$"&amp;ROW($A185))&lt;&gt;""),ROW($A$1:INDIRECT("$A$"&amp;ROW($A185)))),1))),"",
ROUNDDOWN((((2*VLOOKUP($AA185,'EV and Base'!$A$1:$N$671,9,FALSE))+31+ROUNDDOWN($AC185/4,0))*$AB185)/100,0)+$AB185+10)</f>
        <v/>
      </c>
      <c r="AJ185" s="21" t="str" cm="1">
        <f t="array" aca="1" ref="AJ185" ca="1">IF(NOT(ISNUMBER(INDEX($A:$A, LOOKUP(2, 1 / ($A$1:INDIRECT("$A$"&amp;ROW($A185)) &lt;&gt; ""),ROW($A$1:INDIRECT("$A$"&amp;ROW($A185)))), 1))), "",
ROUNDDOWN((ROUNDDOWN((((2*VLOOKUP($AA185, 'EV and Base'!$A$1:$N$671, 10, FALSE))+31+ROUNDDOWN($AD185/4, 0))*$AB185)/100, 0)+5)*1.1, 0))</f>
        <v/>
      </c>
      <c r="AK185" s="21" t="str" cm="1">
        <f t="array" aca="1" ref="AK185" ca="1">IF(NOT(ISNUMBER(INDEX($A:$A, LOOKUP(2, 1 / ($A$1:INDIRECT("$A$"&amp;ROW($A185)) &lt;&gt; ""),ROW($A$1:INDIRECT("$A$"&amp;ROW($A185)))), 1))), "",
ROUNDDOWN((ROUNDDOWN((((2*VLOOKUP($AA185, 'EV and Base'!$A$1:$N$671, 11, FALSE))+30+ROUNDDOWN($AE185/4, 0))*$AB185)/100, 0)+5), 0)
&amp;"-"&amp;
ROUNDDOWN((ROUNDDOWN((((2*VLOOKUP($AA185, 'EV and Base'!$A$1:$N$671, 11, FALSE))+31+ROUNDDOWN($AE185/4, 0))*$AB185)/100, 0)+5), 0))</f>
        <v/>
      </c>
      <c r="AL185" s="21" t="str" cm="1">
        <f t="array" aca="1" ref="AL185" ca="1">IF(NOT(ISNUMBER(INDEX($A:$A, LOOKUP(2, 1 / ($A$1:INDIRECT("$A$"&amp;ROW($A185)) &lt;&gt; ""),ROW($A$1:INDIRECT("$A$"&amp;ROW($A185)))), 1))), "",
ROUNDDOWN((ROUNDDOWN((((2*VLOOKUP($AA185, 'EV and Base'!$A$1:$N$671, 12, FALSE))+0+ROUNDDOWN($AF185/4, 0))*$AB185)/100, 0)+5)*0.9, 0)
&amp;"-"&amp;
ROUNDDOWN((ROUNDDOWN((((2*VLOOKUP($AA185, 'EV and Base'!$A$1:$N$671, 12, FALSE))+31+ROUNDDOWN($AF185/4, 0))*$AB185)/100, 0)+5)*0.9, 0))</f>
        <v/>
      </c>
      <c r="AM185" s="21" t="str" cm="1">
        <f t="array" aca="1" ref="AM185" ca="1">IF(NOT(ISNUMBER(INDEX($A:$A, LOOKUP(2, 1 / ($A$1:INDIRECT("$A$"&amp;ROW($A185)) &lt;&gt; ""),ROW($A$1:INDIRECT("$A$"&amp;ROW($A185)))), 1))), "",
ROUNDDOWN((ROUNDDOWN((((2*VLOOKUP($AA185, 'EV and Base'!$A$1:$N$671, 13, FALSE))+30+ROUNDDOWN($AG185/4, 0))*$AB185)/100, 0)+5), 0)
&amp;"-"&amp;
ROUNDDOWN((ROUNDDOWN((((2*VLOOKUP($AA185, 'EV and Base'!$A$1:$N$671, 13, FALSE))+31+ROUNDDOWN($AG185/4, 0))*$AB185)/100, 0)+5), 0))</f>
        <v/>
      </c>
      <c r="AN185" s="25" t="str" cm="1">
        <f t="array" aca="1" ref="AN185" ca="1">IF(NOT(ISNUMBER(INDEX($A:$A, LOOKUP(2, 1 / ($A$1:INDIRECT("$A$"&amp;ROW($A185)) &lt;&gt; ""),ROW($A$1:INDIRECT("$A$"&amp;ROW($A185)))), 1))), "",
ROUNDDOWN((ROUNDDOWN((((2*VLOOKUP($AA185, 'EV and Base'!$A$1:$N$671, 14, FALSE))+31+ROUNDDOWN($AH185/4, 0))*$AB185)/100, 0)+5), 0))</f>
        <v/>
      </c>
      <c r="AO185" s="23" t="str" cm="1">
        <f t="array" aca="1" ref="AO185" ca="1">IF(NOT(ISNUMBER(INDEX($A:$A, LOOKUP(2, 1 / ($A$1:INDIRECT("$A$"&amp;ROW($A185)) &lt;&gt; ""),ROW($A$1:INDIRECT("$A$"&amp;ROW($A185)))), 1))), "",
ROUNDDOWN((((2*VLOOKUP($AA185, 'EV and Base'!$A$1:$N$671, 9, FALSE))+31+ROUNDDOWN($AC185/4, 0))*$AB185)/100, 0)+$AB185+10)</f>
        <v/>
      </c>
      <c r="AP185" s="2" t="str" cm="1">
        <f t="array" aca="1" ref="AP185" ca="1">IF(NOT(ISNUMBER(INDEX($A:$A, LOOKUP(2, 1 / ($A$1:INDIRECT("$A$"&amp;ROW($A185)) &lt;&gt; ""),ROW($A$1:INDIRECT("$A$"&amp;ROW($A185)))), 1))), "",
ROUNDDOWN((ROUNDDOWN((((2*VLOOKUP($AA185, 'EV and Base'!$A$1:$N$671, 10, FALSE))+31+ROUNDDOWN($AD185/4, 0))*$AB185)/100, 0)+5)*1.1, 0))</f>
        <v/>
      </c>
      <c r="AQ185" s="2" t="str" cm="1">
        <f t="array" aca="1" ref="AQ185" ca="1">IF(NOT(ISNUMBER(INDEX($A:$A, LOOKUP(2, 1 / ($A$1:INDIRECT("$A$"&amp;ROW($A185)) &lt;&gt; ""),ROW($A$1:INDIRECT("$A$"&amp;ROW($A185)))), 1))), "",
ROUNDDOWN((ROUNDDOWN((((2*VLOOKUP($AA185, 'EV and Base'!$A$1:$N$671, 11, FALSE))+$AV$2+ROUNDDOWN($AE185/4, 0))*$AB185)/100, 0)+5), 0))</f>
        <v/>
      </c>
      <c r="AR185" s="22" t="str" cm="1">
        <f t="array" aca="1" ref="AR185" ca="1">IF(NOT(ISNUMBER(INDEX($A:$A, LOOKUP(2, 1 / ($A$1:INDIRECT("$A$"&amp;ROW($A185)) &lt;&gt; ""),ROW($A$1:INDIRECT("$A$"&amp;ROW($A185)))), 1))), "",
ROUNDDOWN((ROUNDDOWN((((2*VLOOKUP($AA185, 'EV and Base'!$A$1:$N$671, 12, FALSE))+$AW$2+ROUNDDOWN($AF185/4, 0))*$AB185)/100, 0)+5)*0.9, 0))</f>
        <v/>
      </c>
      <c r="AS185" s="2" t="str" cm="1">
        <f t="array" aca="1" ref="AS185" ca="1">IF(NOT(ISNUMBER(INDEX($A:$A, LOOKUP(2, 1 / ($A$1:INDIRECT("$A$"&amp;ROW($A185)) &lt;&gt; ""),ROW($A$1:INDIRECT("$A$"&amp;ROW($A185)))), 1))), "",
ROUNDDOWN((ROUNDDOWN((((2*VLOOKUP($AA185, 'EV and Base'!$A$1:$N$671, 13, FALSE))+$AX$2+ROUNDDOWN($AG185/4, 0))*$AB185)/100, 0)+5), 0))</f>
        <v/>
      </c>
      <c r="AT185" s="24" t="str" cm="1">
        <f t="array" aca="1" ref="AT185" ca="1">IF(NOT(ISNUMBER(INDEX($A:$A, LOOKUP(2, 1 / ($A$1:INDIRECT("$A$"&amp;ROW($A185)) &lt;&gt; ""),ROW($A$1:INDIRECT("$A$"&amp;ROW($A185)))), 1))), "",
ROUNDDOWN((ROUNDDOWN((((2*VLOOKUP($AA185, 'EV and Base'!$A$1:$N$671, 14, FALSE))+31+ROUNDDOWN($AH185/4, 0))*$AB185)/100, 0)+5), 0))</f>
        <v/>
      </c>
      <c r="AU185" s="27"/>
      <c r="AV185" s="4"/>
      <c r="AW185" s="4"/>
      <c r="AX185" s="4"/>
      <c r="AY185" t="str" cm="1">
        <f t="array" aca="1" ref="AY185" ca="1">IF(NOT(ISNUMBER(INDEX($A:$A,LOOKUP(2,1/($A$1:INDIRECT("$A$"&amp;ROW($A185))&lt;&gt;""),ROW($A$1:INDIRECT("$A$"&amp;ROW($A185)))),1))),"",
INDEX($AY:$AY,LOOKUP(2,1/($AY$1:INDIRECT("$AY$"&amp;ROW($AY185)-1)&lt;&gt;""),ROW($AY$1:INDIRECT("$AY$"&amp;ROW($AY185)-1))),1)+$BL185)</f>
        <v/>
      </c>
      <c r="AZ185" s="3" t="str" cm="1">
        <f t="array" aca="1" ref="AZ185" ca="1">IF(NOT(ISNUMBER(INDEX($A:$A, LOOKUP(2, 1 / ($A$1:INDIRECT("$A$"&amp;ROW($A185)) &lt;&gt; ""),ROW($A$1:INDIRECT("$A$"&amp;ROW($A185)))), 1))), "",
VLOOKUP(INDIRECT("$G$"&amp;LOOKUP(2, 1 / ($AY$1:INDIRECT("$AY$"&amp;ROW($AY185)-1) &lt;&gt; ""),ROW($AY$1:INDIRECT("$AY$"&amp;ROW($AY185)-1)))),'EV and Base'!A180:N850,2,FALSE))</f>
        <v/>
      </c>
      <c r="BA185" s="3" t="str" cm="1">
        <f t="array" aca="1" ref="BA185" ca="1">IF(NOT(ISNUMBER(INDEX($A:$A, LOOKUP(2, 1 / ($A$1:INDIRECT("$A$"&amp;ROW($A185)) &lt;&gt; ""),ROW($A$1:INDIRECT("$A$"&amp;ROW($A185)))), 1))), "",
INDIRECT("$I$"&amp;LOOKUP(2, 1 / ($AY$1:INDIRECT("$AY$"&amp;ROW($AY185)-1) &lt;&gt; ""),ROW($AY$1:INDIRECT("$AY$"&amp;ROW($AY185)-1)))))</f>
        <v/>
      </c>
      <c r="BB185" s="1" t="str" cm="1">
        <f t="array" aca="1" ref="BB185" ca="1">IF(NOT(ISNUMBER(INDEX($A:$A, LOOKUP(2, 1 / ($A$1:INDIRECT("$A$"&amp;ROW($A185)) &lt;&gt; ""),ROW($A$1:INDIRECT("$A$"&amp;ROW($A185)))), 1))), "",
INDIRECT("$AB$"&amp;LOOKUP(2, 1 / ($AY$1:INDIRECT("$AY$"&amp;ROW($AY185)-1) &lt;&gt; ""),ROW($AY$1:INDIRECT("$AY$"&amp;ROW($AY185)-1)))))</f>
        <v/>
      </c>
      <c r="BC185" s="3" t="str" cm="1">
        <f t="array" aca="1" ref="BC185" ca="1">IF(NOT(ISNUMBER(INDEX($A:$A,LOOKUP(2,1/($A$1:INDIRECT("$A$"&amp;ROW($A185))&lt;&gt;""),ROW($A$1:INDIRECT("$A$"&amp;ROW($A185)))),1))),"",
$BA185+$BA185+10)</f>
        <v/>
      </c>
      <c r="BD185" s="3" t="str" cm="1">
        <f t="array" aca="1" ref="BD185" ca="1">IF(NOT(ISNUMBER(INDEX($A:$A,LOOKUP(2,1/($A$1:INDIRECT("$A$"&amp;ROW($A185))&lt;&gt;""),ROW($A$1:INDIRECT("$A$"&amp;ROW($A185)))),1))),"",
$BA185+$BB185+10)</f>
        <v/>
      </c>
      <c r="BE185" s="3" t="str" cm="1">
        <f t="array" aca="1" ref="BE185" ca="1">IF(NOT(ISNUMBER(INDEX($A:$A,LOOKUP(2,1/($A$1:INDIRECT("$A$"&amp;ROW($A185))&lt;&gt;""),ROW($A$1:INDIRECT("$A$"&amp;ROW($A185)))),1))),"",
$BC185*$BC185)</f>
        <v/>
      </c>
      <c r="BF185" s="3" t="str" cm="1">
        <f t="array" aca="1" ref="BF185" ca="1">IF(NOT(ISNUMBER(INDEX($A:$A,LOOKUP(2,1/($A$1:INDIRECT("$A$"&amp;ROW($A185))&lt;&gt;""),ROW($A$1:INDIRECT("$A$"&amp;ROW($A185)))),1))),"",
$BD185*$BD185)</f>
        <v/>
      </c>
      <c r="BG185" s="3" t="str" cm="1">
        <f t="array" aca="1" ref="BG185" ca="1">IF(NOT(ISNUMBER(INDEX($A:$A,LOOKUP(2,1/($A$1:INDIRECT("$A$"&amp;ROW($A185))&lt;&gt;""),ROW($A$1:INDIRECT("$A$"&amp;ROW($A185)))),1))),"",
_xlfn.FLOOR.MATH(1.5*_xlfn.FLOOR.MATH($AZ185*BA185/5)))</f>
        <v/>
      </c>
      <c r="BH185" s="3" t="str" cm="1">
        <f t="array" aca="1" ref="BH185" ca="1">IF(NOT(ISNUMBER(INDEX($A:$A, LOOKUP(2, 1 / ($A$1:INDIRECT("$A$"&amp;ROW($A185)) &lt;&gt; ""),ROW($A$1:INDIRECT("$A$"&amp;ROW($A185)))), 1))), "",
_xlfn.FLOOR.MATH($BG185/IF(OR(INDIRECT("$C$"&amp;LOOKUP(2, 1 / ($AY$1:INDIRECT("$AY$"&amp;ROW($AY185)-1) &lt;&gt; ""),ROW($AY$1:INDIRECT("$AY$"&amp;ROW($AY185)-1))))="Multi",
INDIRECT("$C$"&amp;LOOKUP(2, 1 / ($AY$1:INDIRECT("$AY$"&amp;ROW($AY185)-1) &lt;&gt; ""),ROW($AY$1:INDIRECT("$AY$"&amp;ROW($AY185)-1))))="Double"),2,1)))</f>
        <v/>
      </c>
      <c r="BI185" s="3" t="str" cm="1">
        <f t="array" aca="1" ref="BI185" ca="1">IF(NOT(ISNUMBER(INDEX($A:$A,LOOKUP(2,1/($A$1:INDIRECT("$A$"&amp;ROW($A185))&lt;&gt;""),ROW($A$1:INDIRECT("$A$"&amp;ROW($A185)))),1))),"",
VLOOKUP($BC185,GameFreakSQRT!$A$1:$B$200,2,FALSE))</f>
        <v/>
      </c>
      <c r="BJ185" s="3" t="str" cm="1">
        <f t="array" aca="1" ref="BJ185" ca="1">IF(NOT(ISNUMBER(INDEX($A:$A,LOOKUP(2,1/($A$1:INDIRECT("$A$"&amp;ROW($A185))&lt;&gt;""),ROW($A$1:INDIRECT("$A$"&amp;ROW($A185)))),1))),"",
VLOOKUP($BD185,GameFreakSQRT!$A$1:$B$200,2,FALSE))</f>
        <v/>
      </c>
      <c r="BK185" s="3" t="str" cm="1">
        <f t="array" aca="1" ref="BK185" ca="1">IF(NOT(ISNUMBER(INDEX($A:$A,LOOKUP(2,1/($A$1:INDIRECT("$A$"&amp;ROW($A185))&lt;&gt;""),ROW($A$1:INDIRECT("$A$"&amp;ROW($A185)))),1))),"",
_xlfn.FLOOR.MATH((($BI185*$BE185)*$BH185)/($BJ185*$BF185))+1)</f>
        <v/>
      </c>
      <c r="BL185" s="3" t="str" cm="1">
        <f t="array" aca="1" ref="BL185" ca="1">IF(NOT(ISNUMBER(INDEX($A:$A,LOOKUP(2,1/($A$1:INDIRECT("$A$"&amp;ROW($A185))&lt;&gt;""),ROW($A$1:INDIRECT("$A$"&amp;ROW($A185)))),1))),"",
_xlfn.FLOOR.MATH($BK185*IF(NOT(INDIRECT("$Z$"&amp;LOOKUP(2, 1 / ($AY$1:INDIRECT("$AY$"&amp;ROW($AY185)-1) &lt;&gt; ""),ROW($AY$1:INDIRECT("$AY$"&amp;ROW($AY185)-1))))=""),1.5,1)))</f>
        <v/>
      </c>
      <c r="BM185" s="3" t="str" cm="1">
        <f t="array" aca="1" ref="BM185" ca="1">IF(NOT(ISNUMBER(INDEX($A:$A, LOOKUP(2, 1 / ($A$1:INDIRECT("$A$"&amp;ROW($A185)) &lt;&gt; ""),ROW($A$1:INDIRECT("$A$"&amp;ROW($A185)))), 1))), "",
INDIRECT("$Y$"&amp;LOOKUP(2, 1 / ($AY$1:INDIRECT("$AY$"&amp;ROW($AY185)-1) &lt;&gt; ""),ROW($AY$1:INDIRECT("$AY$"&amp;ROW($AY185)-1)))))</f>
        <v/>
      </c>
      <c r="BN185" s="3" t="str">
        <f t="shared" ca="1" si="16"/>
        <v/>
      </c>
      <c r="CV185" s="1"/>
    </row>
    <row r="186" spans="1:100" x14ac:dyDescent="0.45">
      <c r="A186" s="69"/>
      <c r="B186" s="69"/>
      <c r="C186" s="69" t="str">
        <f>$C185</f>
        <v>Single</v>
      </c>
      <c r="D186" s="69"/>
      <c r="E186" s="69"/>
      <c r="F186" s="56">
        <v>2</v>
      </c>
      <c r="G186" s="2" t="s">
        <v>166</v>
      </c>
      <c r="H186" s="2" t="s">
        <v>50</v>
      </c>
      <c r="I186" s="2">
        <v>24</v>
      </c>
      <c r="J186" s="2" t="s">
        <v>137</v>
      </c>
      <c r="K186" s="2" t="s">
        <v>307</v>
      </c>
      <c r="L186" s="2" t="s">
        <v>53</v>
      </c>
      <c r="M186" s="2" t="s">
        <v>169</v>
      </c>
      <c r="N186" s="2" t="s">
        <v>218</v>
      </c>
      <c r="O186" s="2" t="s">
        <v>390</v>
      </c>
      <c r="P186" s="2" t="s">
        <v>254</v>
      </c>
      <c r="Q186" s="2">
        <v>0</v>
      </c>
      <c r="R186" s="2">
        <f>_xlfn.FLOOR.MATH((((2*VLOOKUP(G186, 'EV and Base'!$A$1:$N$671, 9, FALSE))+$Q186)*$I186)/100)+$I186+10</f>
        <v>70</v>
      </c>
      <c r="S186" s="2">
        <f>_xlfn.FLOOR.MATH((_xlfn.FLOOR.MATH((((2*VLOOKUP($G186, 'EV and Base'!$A$1:$N$671, 10, FALSE))+$Q186)*$I186)/100)+5)*
IF(OR($J186="Lonely", $J186="Brave", $J186="Adamant", $J186="Naughty"), 1.1,
IF(OR($J186="Bold", $J186="Timid", $J186="Modest", $J186="Calm"), 0.9, 1)))</f>
        <v>47</v>
      </c>
      <c r="T186" s="2">
        <f>_xlfn.FLOOR.MATH((_xlfn.FLOOR.MATH((((2*VLOOKUP($G186, 'EV and Base'!$A$1:$N$671, 11, FALSE))+$Q186)*$I186)/100)+5)*
IF(OR($J186="Bold", $J186="Relaxed", $J186="Impish", $J186="Lax"), 1.1,
IF(OR($J186="Lonely", $J186="Hasty", $J186="Mild", $J186="Gentle"), 0.9, 1)))</f>
        <v>27</v>
      </c>
      <c r="U186" s="2">
        <f>_xlfn.FLOOR.MATH((_xlfn.FLOOR.MATH((((2*VLOOKUP($G186, 'EV and Base'!$A$1:$N$671, 12, FALSE))+$Q186)*$I186)/100)+5)*
IF(OR($J186="Modest", $J186="Mild", $J186="Quiet", $J186="Rash"), 1.1,
IF(OR($J186="Adamant", $J186="Impish", $J186="Jolly", $J186="Careful"), 0.9, 1)))</f>
        <v>17</v>
      </c>
      <c r="V186" s="2">
        <f>_xlfn.FLOOR.MATH((_xlfn.FLOOR.MATH((((2*VLOOKUP($G186, 'EV and Base'!$A$1:$N$671, 13, FALSE))+$Q186)*$I186)/100)+5)*
IF(OR($J186="Calm", $J186="Gentle", $J186="Sassy", $J186="Careful"), 1.1,
IF(OR($J186="Naughty", $J186="Lax", $J186="Naive", $J186="Rash"), 0.9, 1)))</f>
        <v>21</v>
      </c>
      <c r="W186" s="2">
        <f>_xlfn.FLOOR.MATH((_xlfn.FLOOR.MATH((((2*VLOOKUP($G186, 'EV and Base'!$A$1:$N$671, 14, FALSE))+$Q186)*$I186)/100)+5)*
IF(OR($J186="Timid", $J186="Hasty", $J186="Jolly", $J186="Naive"), 1.1,
IF(OR($J186="Brave", $J186="Relaxed", $J186="Quiet", $J186="Sassy"), 0.9, 1)))</f>
        <v>21</v>
      </c>
      <c r="X186" s="69"/>
      <c r="AA186" s="23" t="str" cm="1">
        <f t="array" aca="1" ref="AA186" ca="1">IF(NOT(ISNUMBER(INDEX($A:$A,LOOKUP(2,1/($A$1:INDIRECT("$A$"&amp;ROW($A186))&lt;&gt;""),ROW($A$1:INDIRECT("$A$"&amp;ROW($A186)))),1))),"",
IF(NOT(ISNUMBER($A186)),$AA185,
IF($AB186&lt;16,"Lillipup",
IF($AB186&lt;32,"Herdier",
"Stoutland"))))</f>
        <v/>
      </c>
      <c r="AB186" s="25" t="str" cm="1">
        <f t="array" aca="1" ref="AB186" ca="1">IF(NOT(ISNUMBER(INDEX($A:$A, LOOKUP(2, 1 / ($A$1:INDIRECT("$A$"&amp;ROW($A186)) &lt;&gt; ""),ROW($A$1:INDIRECT("$A$"&amp;ROW($A186)))), 1))), "",
VLOOKUP($AY186,'Medium-Slow'!$A$1:$B$101,2,TRUE))</f>
        <v/>
      </c>
      <c r="AC186" s="23" t="str" cm="1">
        <f t="array" aca="1" ref="AC186" ca="1">IF(NOT(ISNUMBER(INDEX($A:$A, LOOKUP(2, 1 / ($A$1:INDIRECT("$A$"&amp;ROW($A186)) &lt;&gt; ""),ROW($A$1:INDIRECT("$A$"&amp;ROW($A186)))), 1))), "",
INDEX($AC:$AC, LOOKUP(2, 1 / ($AC$1:INDIRECT("$AC$"&amp;ROW($AC186)-1) &lt;&gt; ""),ROW($AC$1:INDIRECT("$AC$"&amp;ROW($AC186)-1))), 1)+
IF(INDEX($AC:$AC, LOOKUP(2, 1 / ($AC$1:INDIRECT("$AC$"&amp;ROW($AC186)-1) &lt;&gt; ""),ROW($AC$1:INDIRECT("$AC$"&amp;ROW($AC186)-1))), 1)+
INDEX($AD:$AD, LOOKUP(2, 1 / ($AD$1:INDIRECT("$AD$"&amp;ROW($AD186)-1) &lt;&gt; ""),ROW($AD$1:INDIRECT("$AD$"&amp;ROW($AD186)-1))), 1)+
INDEX($AE:$AE, LOOKUP(2, 1 / ($AE$1:INDIRECT("$AE$"&amp;ROW($AE186)-1) &lt;&gt; ""),ROW($AE$1:INDIRECT("$AE$"&amp;ROW($AD186)-1))), 1)+
INDEX($AE:$AF, LOOKUP(2, 1 / ($AF$1:INDIRECT("$AF$"&amp;ROW($AF186)-1) &lt;&gt; ""),ROW($AF$1:INDIRECT("$AF$"&amp;ROW($AD186)-1))), 1)+
INDEX($AG:$AG, LOOKUP(2, 1 / ($AG$1:INDIRECT("$AG$"&amp;ROW($AG186)-1) &lt;&gt; ""),ROW($AG$1:INDIRECT("$AG$"&amp;ROW($AD186)-1))), 1)+
INDEX($AH:$AH, LOOKUP(2, 1 / ($AH$1:INDIRECT("$AH$"&amp;ROW($AH186)-1) &lt;&gt; ""),ROW($AH$1:INDIRECT("$AH$"&amp;ROW($AD186)-1))), 1)&gt;=510,0,
IF(INDEX($AC:$AC, LOOKUP(2, 1 / ($AC$1:INDIRECT("$AC$"&amp;ROW($AC186)-1) &lt;&gt; ""),ROW($AC$1:INDIRECT("$AC$"&amp;ROW($AC186)-1))), 1)&gt;=255,0,
VLOOKUP(INDIRECT("$G$"&amp;LOOKUP(2, 1 / ($AC$1:INDIRECT("$AC$"&amp;ROW($AC186)-1) &lt;&gt; ""),ROW($AC$1:INDIRECT("$AC$"&amp;ROW($AC186)-1)))), 'EV and Base'!$A$1:$N$671, 3, FALSE))))</f>
        <v/>
      </c>
      <c r="AD186" s="2" t="str" cm="1">
        <f t="array" aca="1" ref="AD186" ca="1">IF(NOT(ISNUMBER(INDEX($A:$A, LOOKUP(2, 1 / ($A$1:INDIRECT("$A$"&amp;ROW($A186)) &lt;&gt; ""),ROW($A$1:INDIRECT("$A$"&amp;ROW($A186)))), 1))), "",
INDEX($AD:$AD, LOOKUP(2, 1 / ($AD$1:INDIRECT("$AD$"&amp;ROW($AD186)-1) &lt;&gt; ""),ROW($AD$1:INDIRECT("$AD$"&amp;ROW($AD186)-1))), 1)+
IF(INDEX($AC:$AC, LOOKUP(2, 1 / ($AC$1:INDIRECT("$AC$"&amp;ROW($AC186)-1) &lt;&gt; ""),ROW($AC$1:INDIRECT("$AC$"&amp;ROW($AC186)-1))), 1)+
INDEX($AD:$AD, LOOKUP(2, 1 / ($AD$1:INDIRECT("$AD$"&amp;ROW($AD186)-1) &lt;&gt; ""),ROW($AD$1:INDIRECT("$AD$"&amp;ROW($AD186)-1))), 1)+
INDEX($AE:$AE, LOOKUP(2, 1 / ($AE$1:INDIRECT("$AE$"&amp;ROW($AE186)-1) &lt;&gt; ""),ROW($AE$1:INDIRECT("$AE$"&amp;ROW($AD186)-1))), 1)+
INDEX($AE:$AF, LOOKUP(2, 1 / ($AF$1:INDIRECT("$AF$"&amp;ROW($AF186)-1) &lt;&gt; ""),ROW($AF$1:INDIRECT("$AF$"&amp;ROW($AD186)-1))), 1)+
INDEX($AG:$AG, LOOKUP(2, 1 / ($AG$1:INDIRECT("$AG$"&amp;ROW($AG186)-1) &lt;&gt; ""),ROW($AG$1:INDIRECT("$AG$"&amp;ROW($AD186)-1))), 1)+
INDEX($AH:$AH, LOOKUP(2, 1 / ($AH$1:INDIRECT("$AH$"&amp;ROW($AH186)-1) &lt;&gt; ""),ROW($AH$1:INDIRECT("$AH$"&amp;ROW($AD186)-1))), 1)&gt;=510,0,
IF(INDEX($AD:$AD, LOOKUP(2, 1 / ($AD$1:INDIRECT("$AD$"&amp;ROW($AD186)-1) &lt;&gt; ""),ROW($AD$1:INDIRECT("$AD$"&amp;ROW($AD186)-1))), 1)&gt;=255,0,
VLOOKUP(INDIRECT("$G$"&amp;LOOKUP(2, 1 / ($AD$1:INDIRECT("$AD$"&amp;ROW($AD186)-1) &lt;&gt; ""),ROW($AD$1:INDIRECT("$AD$"&amp;ROW($AD186)-1)))), 'EV and Base'!$A$1:$N$671, 4, FALSE))))</f>
        <v/>
      </c>
      <c r="AE186" s="2" t="str" cm="1">
        <f t="array" aca="1" ref="AE186" ca="1">IF(NOT(ISNUMBER(INDEX($A:$A,LOOKUP(2,1/($A$1:INDIRECT("$A$"&amp;ROW($A186))&lt;&gt;""),ROW($A$1:INDIRECT("$A$"&amp;ROW($A186)))),1))),"",
INDEX($AE:$AE,LOOKUP(2,1/($AE$1:INDIRECT("$AE$"&amp;ROW($AE186)-1)&lt;&gt;""),ROW($AE$1:INDIRECT("$AE$"&amp;ROW($AE186)-1))),1)+
IF(INDEX($AC:$AC,LOOKUP(2,1/($AC$1:INDIRECT("$AC$"&amp;ROW($AC186)-1)&lt;&gt;""),ROW($AC$1:INDIRECT("$AC$"&amp;ROW($AC186)-1))),1)+
INDEX($AD:$AD,LOOKUP(2,1/($AD$1:INDIRECT("$AD$"&amp;ROW($AD186)-1)&lt;&gt;""),ROW($AD$1:INDIRECT("$AD$"&amp;ROW($AD186)-1))),1)+
INDEX($AE:$AE,LOOKUP(2,1/($AE$1:INDIRECT("$AE$"&amp;ROW($AE186)-1)&lt;&gt;""),ROW($AE$1:INDIRECT("$AE$"&amp;ROW($AD186)-1))),1)+
INDEX($AE:$AF,LOOKUP(2,1/($AF$1:INDIRECT("$AF$"&amp;ROW($AF186)-1)&lt;&gt;""),ROW($AF$1:INDIRECT("$AF$"&amp;ROW($AD186)-1))),1)+
INDEX($AG:$AG,LOOKUP(2,1/($AG$1:INDIRECT("$AG$"&amp;ROW($AG186)-1)&lt;&gt;""),ROW($AG$1:INDIRECT("$AG$"&amp;ROW($AD186)-1))),1)+
INDEX($AH:$AH,LOOKUP(2,1/($AH$1:INDIRECT("$AH$"&amp;ROW($AH186)-1)&lt;&gt;""),ROW($AH$1:INDIRECT("$AH$"&amp;ROW($AD186)-1))),1)&gt;=510,0,
IF(INDEX($AE:$AE,LOOKUP(2,1/($AE$1:INDIRECT("$AE$"&amp;ROW($AE186)-1)&lt;&gt;""),ROW($AE$1:INDIRECT("$AE$"&amp;ROW($AE186)-1))),1)&gt;=255,0,
VLOOKUP(INDIRECT("$G$"&amp;LOOKUP(2,1/($AE$1:INDIRECT("$AE$"&amp;ROW($AE186)-1)&lt;&gt;""),ROW($AE$1:INDIRECT("$AE$"&amp;ROW($AE186)-1)))),'EV and Base'!$A$1:$N$671,5,FALSE))))</f>
        <v/>
      </c>
      <c r="AF186" s="2" t="str" cm="1">
        <f t="array" aca="1" ref="AF186" ca="1">IF(NOT(ISNUMBER(INDEX($A:$A, LOOKUP(2, 1 / ($A$1:INDIRECT("$A$"&amp;ROW($A186)) &lt;&gt; ""),ROW($A$1:INDIRECT("$A$"&amp;ROW($A186)))), 1))), "",
INDEX($AF:$AF, LOOKUP(2, 1 / ($AF$1:INDIRECT("$AF$"&amp;ROW($AF186)-1) &lt;&gt; ""),ROW($AF$1:INDIRECT("$AF$"&amp;ROW($AF186)-1))), 1)+
IF(INDEX($AC:$AC, LOOKUP(2, 1 / ($AC$1:INDIRECT("$AC$"&amp;ROW($AC186)-1) &lt;&gt; ""),ROW($AC$1:INDIRECT("$AC$"&amp;ROW($AC186)-1))), 1)+
INDEX($AD:$AD, LOOKUP(2, 1 / ($AD$1:INDIRECT("$AD$"&amp;ROW($AD186)-1) &lt;&gt; ""),ROW($AD$1:INDIRECT("$AD$"&amp;ROW($AD186)-1))), 1)+
INDEX($AE:$AE, LOOKUP(2, 1 / ($AE$1:INDIRECT("$AE$"&amp;ROW($AE186)-1) &lt;&gt; ""),ROW($AE$1:INDIRECT("$AE$"&amp;ROW($AD186)-1))), 1)+
INDEX($AE:$AF, LOOKUP(2, 1 / ($AF$1:INDIRECT("$AF$"&amp;ROW($AF186)-1) &lt;&gt; ""),ROW($AF$1:INDIRECT("$AF$"&amp;ROW($AD186)-1))), 1)+
INDEX($AG:$AG, LOOKUP(2, 1 / ($AG$1:INDIRECT("$AG$"&amp;ROW($AG186)-1) &lt;&gt; ""),ROW($AG$1:INDIRECT("$AG$"&amp;ROW($AD186)-1))), 1)+
INDEX($AH:$AH, LOOKUP(2, 1 / ($AH$1:INDIRECT("$AH$"&amp;ROW($AH186)-1) &lt;&gt; ""),ROW($AH$1:INDIRECT("$AH$"&amp;ROW($AD186)-1))), 1)&gt;=510,0,
IF(INDEX($AF:$AF, LOOKUP(2, 1 / ($AF$1:INDIRECT("$AF$"&amp;ROW($AF186)-1) &lt;&gt; ""),ROW($AF$1:INDIRECT("$AF$"&amp;ROW($AF186)-1))), 1)&gt;=255,0,
VLOOKUP(INDIRECT("$G$"&amp;LOOKUP(2, 1 / ($AF$1:INDIRECT("$AF$"&amp;ROW($AF186)-1) &lt;&gt; ""),ROW($AF$1:INDIRECT("$AF$"&amp;ROW($AF186)-1)))), 'EV and Base'!$A$1:$N$671, 6, FALSE))))</f>
        <v/>
      </c>
      <c r="AG186" s="2" t="str" cm="1">
        <f t="array" aca="1" ref="AG186" ca="1">IF(NOT(ISNUMBER(INDEX($A:$A, LOOKUP(2, 1 / ($A$1:INDIRECT("$A$"&amp;ROW($A186)) &lt;&gt; ""),ROW($A$1:INDIRECT("$A$"&amp;ROW($A186)))), 1))), "",
INDEX($AG:$AG, LOOKUP(2, 1 / ($AG$1:INDIRECT("$AG$"&amp;ROW($AG186)-1) &lt;&gt; ""),ROW($AG$1:INDIRECT("$AG$"&amp;ROW($AG186)-1))), 1)+
IF(INDEX($AC:$AC, LOOKUP(2, 1 / ($AC$1:INDIRECT("$AC$"&amp;ROW($AC186)-1) &lt;&gt; ""),ROW($AC$1:INDIRECT("$AC$"&amp;ROW($AC186)-1))), 1)+
INDEX($AD:$AD, LOOKUP(2, 1 / ($AD$1:INDIRECT("$AD$"&amp;ROW($AD186)-1) &lt;&gt; ""),ROW($AD$1:INDIRECT("$AD$"&amp;ROW($AD186)-1))), 1)+
INDEX($AE:$AE, LOOKUP(2, 1 / ($AE$1:INDIRECT("$AE$"&amp;ROW($AE186)-1) &lt;&gt; ""),ROW($AE$1:INDIRECT("$AE$"&amp;ROW($AD186)-1))), 1)+
INDEX($AE:$AF, LOOKUP(2, 1 / ($AF$1:INDIRECT("$AF$"&amp;ROW($AF186)-1) &lt;&gt; ""),ROW($AF$1:INDIRECT("$AF$"&amp;ROW($AD186)-1))), 1)+
INDEX($AG:$AG, LOOKUP(2, 1 / ($AG$1:INDIRECT("$AG$"&amp;ROW($AG186)-1) &lt;&gt; ""),ROW($AG$1:INDIRECT("$AG$"&amp;ROW($AD186)-1))), 1)+
INDEX($AH:$AH, LOOKUP(2, 1 / ($AH$1:INDIRECT("$AH$"&amp;ROW($AH186)-1) &lt;&gt; ""),ROW($AH$1:INDIRECT("$AH$"&amp;ROW($AD186)-1))), 1)&gt;=510,0,
IF(INDEX($AG:$AG, LOOKUP(2, 1 / ($AG$1:INDIRECT("$AG$"&amp;ROW($AG186)-1) &lt;&gt; ""),ROW($AG$1:INDIRECT("$AG$"&amp;ROW($AG186)-1))), 1)&gt;=255,0,
VLOOKUP(INDIRECT("$G$"&amp;LOOKUP(2, 1 / ($AG$1:INDIRECT("$AG$"&amp;ROW($AG186)-1) &lt;&gt; ""),ROW($AG$1:INDIRECT("$AG$"&amp;ROW($AG186)-1)))), 'EV and Base'!$A$1:$N$671, 7, FALSE))))</f>
        <v/>
      </c>
      <c r="AH186" s="24" t="str" cm="1">
        <f t="array" aca="1" ref="AH186" ca="1">IF(NOT(ISNUMBER(INDEX($A:$A,LOOKUP(2,1/($A$1:INDIRECT("$A$"&amp;ROW($A186))&lt;&gt;""),ROW($A$1:INDIRECT("$A$"&amp;ROW($A186)))),1))),"",
INDEX($AH:$AH,LOOKUP(2,1/($AH$1:INDIRECT("$AH$"&amp;ROW($AH186)-1)&lt;&gt;""),ROW($AH$1:INDIRECT("$AH$"&amp;ROW($AH186)-1))),1)+
IF(INDEX($AC:$AC,LOOKUP(2,1/($AC$1:INDIRECT("$AC$"&amp;ROW($AC186)-1)&lt;&gt;""),ROW($AC$1:INDIRECT("$AC$"&amp;ROW($AC186)-1))),1)+
INDEX($AD:$AD,LOOKUP(2,1/($AD$1:INDIRECT("$AD$"&amp;ROW($AD186)-1)&lt;&gt;""),ROW($AD$1:INDIRECT("$AD$"&amp;ROW($AD186)-1))),1)+
INDEX($AE:$AE,LOOKUP(2,1/($AE$1:INDIRECT("$AE$"&amp;ROW($AE186)-1)&lt;&gt;""),ROW($AE$1:INDIRECT("$AE$"&amp;ROW($AD186)-1))),1)+
INDEX($AE:$AF,LOOKUP(2,1/($AF$1:INDIRECT("$AF$"&amp;ROW($AF186)-1)&lt;&gt;""),ROW($AF$1:INDIRECT("$AF$"&amp;ROW($AD186)-1))),1)+
INDEX($AG:$AG,LOOKUP(2,1/($AG$1:INDIRECT("$AG$"&amp;ROW($AG186)-1)&lt;&gt;""),ROW($AG$1:INDIRECT("$AG$"&amp;ROW($AD186)-1))),1)+
INDEX($AH:$AH,LOOKUP(2,1/($AH$1:INDIRECT("$AH$"&amp;ROW($AH186)-1)&lt;&gt;""),ROW($AH$1:INDIRECT("$AH$"&amp;ROW($AD186)-1))),1)&gt;=510,0,
IF(INDEX($AH:$AH,LOOKUP(2,1/($AH$1:INDIRECT("$AH$"&amp;ROW($AH186)-1)&lt;&gt;""),ROW($AH$1:INDIRECT("$AH$"&amp;ROW($AH186)-1))),1)&gt;=255,0,
VLOOKUP(INDIRECT("$G$"&amp;LOOKUP(2,1/($AH$1:INDIRECT("$AH$"&amp;ROW($AH186)-1)&lt;&gt;""),ROW($AH$1:INDIRECT("$AH$"&amp;ROW($AH186)-1)))),'EV and Base'!$A$1:$N$671,8,FALSE))))</f>
        <v/>
      </c>
      <c r="AI186" s="29" t="str" cm="1">
        <f t="array" aca="1" ref="AI186" ca="1">IF(NOT(ISNUMBER(INDEX($A:$A,LOOKUP(2,1/($A$1:INDIRECT("$A$"&amp;ROW($A186))&lt;&gt;""),ROW($A$1:INDIRECT("$A$"&amp;ROW($A186)))),1))),"",
ROUNDDOWN((((2*VLOOKUP($AA186,'EV and Base'!$A$1:$N$671,9,FALSE))+31+ROUNDDOWN($AC186/4,0))*$AB186)/100,0)+$AB186+10)</f>
        <v/>
      </c>
      <c r="AJ186" s="21" t="str" cm="1">
        <f t="array" aca="1" ref="AJ186" ca="1">IF(NOT(ISNUMBER(INDEX($A:$A, LOOKUP(2, 1 / ($A$1:INDIRECT("$A$"&amp;ROW($A186)) &lt;&gt; ""),ROW($A$1:INDIRECT("$A$"&amp;ROW($A186)))), 1))), "",
ROUNDDOWN((ROUNDDOWN((((2*VLOOKUP($AA186, 'EV and Base'!$A$1:$N$671, 10, FALSE))+31+ROUNDDOWN($AD186/4, 0))*$AB186)/100, 0)+5)*1.1, 0))</f>
        <v/>
      </c>
      <c r="AK186" s="21" t="str" cm="1">
        <f t="array" aca="1" ref="AK186" ca="1">IF(NOT(ISNUMBER(INDEX($A:$A, LOOKUP(2, 1 / ($A$1:INDIRECT("$A$"&amp;ROW($A186)) &lt;&gt; ""),ROW($A$1:INDIRECT("$A$"&amp;ROW($A186)))), 1))), "",
ROUNDDOWN((ROUNDDOWN((((2*VLOOKUP($AA186, 'EV and Base'!$A$1:$N$671, 11, FALSE))+30+ROUNDDOWN($AE186/4, 0))*$AB186)/100, 0)+5), 0)
&amp;"-"&amp;
ROUNDDOWN((ROUNDDOWN((((2*VLOOKUP($AA186, 'EV and Base'!$A$1:$N$671, 11, FALSE))+31+ROUNDDOWN($AE186/4, 0))*$AB186)/100, 0)+5), 0))</f>
        <v/>
      </c>
      <c r="AL186" s="21" t="str" cm="1">
        <f t="array" aca="1" ref="AL186" ca="1">IF(NOT(ISNUMBER(INDEX($A:$A, LOOKUP(2, 1 / ($A$1:INDIRECT("$A$"&amp;ROW($A186)) &lt;&gt; ""),ROW($A$1:INDIRECT("$A$"&amp;ROW($A186)))), 1))), "",
ROUNDDOWN((ROUNDDOWN((((2*VLOOKUP($AA186, 'EV and Base'!$A$1:$N$671, 12, FALSE))+0+ROUNDDOWN($AF186/4, 0))*$AB186)/100, 0)+5)*0.9, 0)
&amp;"-"&amp;
ROUNDDOWN((ROUNDDOWN((((2*VLOOKUP($AA186, 'EV and Base'!$A$1:$N$671, 12, FALSE))+31+ROUNDDOWN($AF186/4, 0))*$AB186)/100, 0)+5)*0.9, 0))</f>
        <v/>
      </c>
      <c r="AM186" s="21" t="str" cm="1">
        <f t="array" aca="1" ref="AM186" ca="1">IF(NOT(ISNUMBER(INDEX($A:$A, LOOKUP(2, 1 / ($A$1:INDIRECT("$A$"&amp;ROW($A186)) &lt;&gt; ""),ROW($A$1:INDIRECT("$A$"&amp;ROW($A186)))), 1))), "",
ROUNDDOWN((ROUNDDOWN((((2*VLOOKUP($AA186, 'EV and Base'!$A$1:$N$671, 13, FALSE))+30+ROUNDDOWN($AG186/4, 0))*$AB186)/100, 0)+5), 0)
&amp;"-"&amp;
ROUNDDOWN((ROUNDDOWN((((2*VLOOKUP($AA186, 'EV and Base'!$A$1:$N$671, 13, FALSE))+31+ROUNDDOWN($AG186/4, 0))*$AB186)/100, 0)+5), 0))</f>
        <v/>
      </c>
      <c r="AN186" s="25" t="str" cm="1">
        <f t="array" aca="1" ref="AN186" ca="1">IF(NOT(ISNUMBER(INDEX($A:$A, LOOKUP(2, 1 / ($A$1:INDIRECT("$A$"&amp;ROW($A186)) &lt;&gt; ""),ROW($A$1:INDIRECT("$A$"&amp;ROW($A186)))), 1))), "",
ROUNDDOWN((ROUNDDOWN((((2*VLOOKUP($AA186, 'EV and Base'!$A$1:$N$671, 14, FALSE))+31+ROUNDDOWN($AH186/4, 0))*$AB186)/100, 0)+5), 0))</f>
        <v/>
      </c>
      <c r="AO186" s="23" t="str" cm="1">
        <f t="array" aca="1" ref="AO186" ca="1">IF(NOT(ISNUMBER(INDEX($A:$A, LOOKUP(2, 1 / ($A$1:INDIRECT("$A$"&amp;ROW($A186)) &lt;&gt; ""),ROW($A$1:INDIRECT("$A$"&amp;ROW($A186)))), 1))), "",
ROUNDDOWN((((2*VLOOKUP($AA186, 'EV and Base'!$A$1:$N$671, 9, FALSE))+31+ROUNDDOWN($AC186/4, 0))*$AB186)/100, 0)+$AB186+10)</f>
        <v/>
      </c>
      <c r="AP186" s="2" t="str" cm="1">
        <f t="array" aca="1" ref="AP186" ca="1">IF(NOT(ISNUMBER(INDEX($A:$A, LOOKUP(2, 1 / ($A$1:INDIRECT("$A$"&amp;ROW($A186)) &lt;&gt; ""),ROW($A$1:INDIRECT("$A$"&amp;ROW($A186)))), 1))), "",
ROUNDDOWN((ROUNDDOWN((((2*VLOOKUP($AA186, 'EV and Base'!$A$1:$N$671, 10, FALSE))+31+ROUNDDOWN($AD186/4, 0))*$AB186)/100, 0)+5)*1.1, 0))</f>
        <v/>
      </c>
      <c r="AQ186" s="2" t="str" cm="1">
        <f t="array" aca="1" ref="AQ186" ca="1">IF(NOT(ISNUMBER(INDEX($A:$A, LOOKUP(2, 1 / ($A$1:INDIRECT("$A$"&amp;ROW($A186)) &lt;&gt; ""),ROW($A$1:INDIRECT("$A$"&amp;ROW($A186)))), 1))), "",
ROUNDDOWN((ROUNDDOWN((((2*VLOOKUP($AA186, 'EV and Base'!$A$1:$N$671, 11, FALSE))+$AV$2+ROUNDDOWN($AE186/4, 0))*$AB186)/100, 0)+5), 0))</f>
        <v/>
      </c>
      <c r="AR186" s="22" t="str" cm="1">
        <f t="array" aca="1" ref="AR186" ca="1">IF(NOT(ISNUMBER(INDEX($A:$A, LOOKUP(2, 1 / ($A$1:INDIRECT("$A$"&amp;ROW($A186)) &lt;&gt; ""),ROW($A$1:INDIRECT("$A$"&amp;ROW($A186)))), 1))), "",
ROUNDDOWN((ROUNDDOWN((((2*VLOOKUP($AA186, 'EV and Base'!$A$1:$N$671, 12, FALSE))+$AW$2+ROUNDDOWN($AF186/4, 0))*$AB186)/100, 0)+5)*0.9, 0))</f>
        <v/>
      </c>
      <c r="AS186" s="2" t="str" cm="1">
        <f t="array" aca="1" ref="AS186" ca="1">IF(NOT(ISNUMBER(INDEX($A:$A, LOOKUP(2, 1 / ($A$1:INDIRECT("$A$"&amp;ROW($A186)) &lt;&gt; ""),ROW($A$1:INDIRECT("$A$"&amp;ROW($A186)))), 1))), "",
ROUNDDOWN((ROUNDDOWN((((2*VLOOKUP($AA186, 'EV and Base'!$A$1:$N$671, 13, FALSE))+$AX$2+ROUNDDOWN($AG186/4, 0))*$AB186)/100, 0)+5), 0))</f>
        <v/>
      </c>
      <c r="AT186" s="24" t="str" cm="1">
        <f t="array" aca="1" ref="AT186" ca="1">IF(NOT(ISNUMBER(INDEX($A:$A, LOOKUP(2, 1 / ($A$1:INDIRECT("$A$"&amp;ROW($A186)) &lt;&gt; ""),ROW($A$1:INDIRECT("$A$"&amp;ROW($A186)))), 1))), "",
ROUNDDOWN((ROUNDDOWN((((2*VLOOKUP($AA186, 'EV and Base'!$A$1:$N$671, 14, FALSE))+31+ROUNDDOWN($AH186/4, 0))*$AB186)/100, 0)+5), 0))</f>
        <v/>
      </c>
      <c r="AU186" s="27"/>
      <c r="AV186" s="4"/>
      <c r="AW186" s="4"/>
      <c r="AX186" s="4"/>
      <c r="AY186" t="str" cm="1">
        <f t="array" aca="1" ref="AY186" ca="1">IF(NOT(ISNUMBER(INDEX($A:$A,LOOKUP(2,1/($A$1:INDIRECT("$A$"&amp;ROW($A186))&lt;&gt;""),ROW($A$1:INDIRECT("$A$"&amp;ROW($A186)))),1))),"",
INDEX($AY:$AY,LOOKUP(2,1/($AY$1:INDIRECT("$AY$"&amp;ROW($AY186)-1)&lt;&gt;""),ROW($AY$1:INDIRECT("$AY$"&amp;ROW($AY186)-1))),1)+$BL186)</f>
        <v/>
      </c>
      <c r="AZ186" s="3" t="str" cm="1">
        <f t="array" aca="1" ref="AZ186" ca="1">IF(NOT(ISNUMBER(INDEX($A:$A, LOOKUP(2, 1 / ($A$1:INDIRECT("$A$"&amp;ROW($A186)) &lt;&gt; ""),ROW($A$1:INDIRECT("$A$"&amp;ROW($A186)))), 1))), "",
VLOOKUP(INDIRECT("$G$"&amp;LOOKUP(2, 1 / ($AY$1:INDIRECT("$AY$"&amp;ROW($AY186)-1) &lt;&gt; ""),ROW($AY$1:INDIRECT("$AY$"&amp;ROW($AY186)-1)))),'EV and Base'!A181:N851,2,FALSE))</f>
        <v/>
      </c>
      <c r="BA186" s="3" t="str" cm="1">
        <f t="array" aca="1" ref="BA186" ca="1">IF(NOT(ISNUMBER(INDEX($A:$A, LOOKUP(2, 1 / ($A$1:INDIRECT("$A$"&amp;ROW($A186)) &lt;&gt; ""),ROW($A$1:INDIRECT("$A$"&amp;ROW($A186)))), 1))), "",
INDIRECT("$I$"&amp;LOOKUP(2, 1 / ($AY$1:INDIRECT("$AY$"&amp;ROW($AY186)-1) &lt;&gt; ""),ROW($AY$1:INDIRECT("$AY$"&amp;ROW($AY186)-1)))))</f>
        <v/>
      </c>
      <c r="BB186" s="1" t="str" cm="1">
        <f t="array" aca="1" ref="BB186" ca="1">IF(NOT(ISNUMBER(INDEX($A:$A, LOOKUP(2, 1 / ($A$1:INDIRECT("$A$"&amp;ROW($A186)) &lt;&gt; ""),ROW($A$1:INDIRECT("$A$"&amp;ROW($A186)))), 1))), "",
INDIRECT("$AB$"&amp;LOOKUP(2, 1 / ($AY$1:INDIRECT("$AY$"&amp;ROW($AY186)-1) &lt;&gt; ""),ROW($AY$1:INDIRECT("$AY$"&amp;ROW($AY186)-1)))))</f>
        <v/>
      </c>
      <c r="BC186" s="3" t="str" cm="1">
        <f t="array" aca="1" ref="BC186" ca="1">IF(NOT(ISNUMBER(INDEX($A:$A,LOOKUP(2,1/($A$1:INDIRECT("$A$"&amp;ROW($A186))&lt;&gt;""),ROW($A$1:INDIRECT("$A$"&amp;ROW($A186)))),1))),"",
$BA186+$BA186+10)</f>
        <v/>
      </c>
      <c r="BD186" s="3" t="str" cm="1">
        <f t="array" aca="1" ref="BD186" ca="1">IF(NOT(ISNUMBER(INDEX($A:$A,LOOKUP(2,1/($A$1:INDIRECT("$A$"&amp;ROW($A186))&lt;&gt;""),ROW($A$1:INDIRECT("$A$"&amp;ROW($A186)))),1))),"",
$BA186+$BB186+10)</f>
        <v/>
      </c>
      <c r="BE186" s="3" t="str" cm="1">
        <f t="array" aca="1" ref="BE186" ca="1">IF(NOT(ISNUMBER(INDEX($A:$A,LOOKUP(2,1/($A$1:INDIRECT("$A$"&amp;ROW($A186))&lt;&gt;""),ROW($A$1:INDIRECT("$A$"&amp;ROW($A186)))),1))),"",
$BC186*$BC186)</f>
        <v/>
      </c>
      <c r="BF186" s="3" t="str" cm="1">
        <f t="array" aca="1" ref="BF186" ca="1">IF(NOT(ISNUMBER(INDEX($A:$A,LOOKUP(2,1/($A$1:INDIRECT("$A$"&amp;ROW($A186))&lt;&gt;""),ROW($A$1:INDIRECT("$A$"&amp;ROW($A186)))),1))),"",
$BD186*$BD186)</f>
        <v/>
      </c>
      <c r="BG186" s="3" t="str" cm="1">
        <f t="array" aca="1" ref="BG186" ca="1">IF(NOT(ISNUMBER(INDEX($A:$A,LOOKUP(2,1/($A$1:INDIRECT("$A$"&amp;ROW($A186))&lt;&gt;""),ROW($A$1:INDIRECT("$A$"&amp;ROW($A186)))),1))),"",
_xlfn.FLOOR.MATH(1.5*_xlfn.FLOOR.MATH($AZ186*BA186/5)))</f>
        <v/>
      </c>
      <c r="BH186" s="3" t="str" cm="1">
        <f t="array" aca="1" ref="BH186" ca="1">IF(NOT(ISNUMBER(INDEX($A:$A, LOOKUP(2, 1 / ($A$1:INDIRECT("$A$"&amp;ROW($A186)) &lt;&gt; ""),ROW($A$1:INDIRECT("$A$"&amp;ROW($A186)))), 1))), "",
_xlfn.FLOOR.MATH($BG186/IF(OR(INDIRECT("$C$"&amp;LOOKUP(2, 1 / ($AY$1:INDIRECT("$AY$"&amp;ROW($AY186)-1) &lt;&gt; ""),ROW($AY$1:INDIRECT("$AY$"&amp;ROW($AY186)-1))))="Multi",
INDIRECT("$C$"&amp;LOOKUP(2, 1 / ($AY$1:INDIRECT("$AY$"&amp;ROW($AY186)-1) &lt;&gt; ""),ROW($AY$1:INDIRECT("$AY$"&amp;ROW($AY186)-1))))="Double"),2,1)))</f>
        <v/>
      </c>
      <c r="BI186" s="3" t="str" cm="1">
        <f t="array" aca="1" ref="BI186" ca="1">IF(NOT(ISNUMBER(INDEX($A:$A,LOOKUP(2,1/($A$1:INDIRECT("$A$"&amp;ROW($A186))&lt;&gt;""),ROW($A$1:INDIRECT("$A$"&amp;ROW($A186)))),1))),"",
VLOOKUP($BC186,GameFreakSQRT!$A$1:$B$200,2,FALSE))</f>
        <v/>
      </c>
      <c r="BJ186" s="3" t="str" cm="1">
        <f t="array" aca="1" ref="BJ186" ca="1">IF(NOT(ISNUMBER(INDEX($A:$A,LOOKUP(2,1/($A$1:INDIRECT("$A$"&amp;ROW($A186))&lt;&gt;""),ROW($A$1:INDIRECT("$A$"&amp;ROW($A186)))),1))),"",
VLOOKUP($BD186,GameFreakSQRT!$A$1:$B$200,2,FALSE))</f>
        <v/>
      </c>
      <c r="BK186" s="3" t="str" cm="1">
        <f t="array" aca="1" ref="BK186" ca="1">IF(NOT(ISNUMBER(INDEX($A:$A,LOOKUP(2,1/($A$1:INDIRECT("$A$"&amp;ROW($A186))&lt;&gt;""),ROW($A$1:INDIRECT("$A$"&amp;ROW($A186)))),1))),"",
_xlfn.FLOOR.MATH((($BI186*$BE186)*$BH186)/($BJ186*$BF186))+1)</f>
        <v/>
      </c>
      <c r="BL186" s="3" t="str" cm="1">
        <f t="array" aca="1" ref="BL186" ca="1">IF(NOT(ISNUMBER(INDEX($A:$A,LOOKUP(2,1/($A$1:INDIRECT("$A$"&amp;ROW($A186))&lt;&gt;""),ROW($A$1:INDIRECT("$A$"&amp;ROW($A186)))),1))),"",
_xlfn.FLOOR.MATH($BK186*IF(NOT(INDIRECT("$Z$"&amp;LOOKUP(2, 1 / ($AY$1:INDIRECT("$AY$"&amp;ROW($AY186)-1) &lt;&gt; ""),ROW($AY$1:INDIRECT("$AY$"&amp;ROW($AY186)-1))))=""),1.5,1)))</f>
        <v/>
      </c>
      <c r="BM186" s="3" t="str" cm="1">
        <f t="array" aca="1" ref="BM186" ca="1">IF(NOT(ISNUMBER(INDEX($A:$A, LOOKUP(2, 1 / ($A$1:INDIRECT("$A$"&amp;ROW($A186)) &lt;&gt; ""),ROW($A$1:INDIRECT("$A$"&amp;ROW($A186)))), 1))), "",
INDIRECT("$Y$"&amp;LOOKUP(2, 1 / ($AY$1:INDIRECT("$AY$"&amp;ROW($AY186)-1) &lt;&gt; ""),ROW($AY$1:INDIRECT("$AY$"&amp;ROW($AY186)-1)))))</f>
        <v/>
      </c>
      <c r="BN186" s="3" t="str">
        <f t="shared" ca="1" si="16"/>
        <v/>
      </c>
      <c r="CV186" s="1"/>
    </row>
    <row r="187" spans="1:100" x14ac:dyDescent="0.45">
      <c r="A187" s="69" t="s">
        <v>75</v>
      </c>
      <c r="B187" s="69" t="s">
        <v>391</v>
      </c>
      <c r="C187" s="69" t="s">
        <v>46</v>
      </c>
      <c r="D187" s="69" t="s">
        <v>380</v>
      </c>
      <c r="E187" s="69" t="s">
        <v>48</v>
      </c>
      <c r="F187" s="56">
        <v>1</v>
      </c>
      <c r="G187" s="2" t="s">
        <v>105</v>
      </c>
      <c r="H187" s="2" t="s">
        <v>50</v>
      </c>
      <c r="I187" s="2">
        <v>24</v>
      </c>
      <c r="J187" s="2" t="s">
        <v>71</v>
      </c>
      <c r="K187" s="2" t="s">
        <v>107</v>
      </c>
      <c r="L187" s="2" t="s">
        <v>53</v>
      </c>
      <c r="M187" s="2" t="s">
        <v>135</v>
      </c>
      <c r="N187" s="2" t="s">
        <v>125</v>
      </c>
      <c r="O187" s="2" t="s">
        <v>74</v>
      </c>
      <c r="P187" s="2" t="s">
        <v>392</v>
      </c>
      <c r="Q187" s="2">
        <v>0</v>
      </c>
      <c r="R187" s="2">
        <f>_xlfn.FLOOR.MATH((((2*VLOOKUP(G187, 'EV and Base'!$A$1:$N$671, 9, FALSE))+$Q187)*$I187)/100)+$I187+10</f>
        <v>58</v>
      </c>
      <c r="S187" s="2">
        <f>_xlfn.FLOOR.MATH((_xlfn.FLOOR.MATH((((2*VLOOKUP($G187, 'EV and Base'!$A$1:$N$671, 10, FALSE))+$Q187)*$I187)/100)+5)*
IF(OR($J187="Lonely", $J187="Brave", $J187="Adamant", $J187="Naughty"), 1.1,
IF(OR($J187="Bold", $J187="Timid", $J187="Modest", $J187="Calm"), 0.9, 1)))</f>
        <v>30</v>
      </c>
      <c r="T187" s="2">
        <f>_xlfn.FLOOR.MATH((_xlfn.FLOOR.MATH((((2*VLOOKUP($G187, 'EV and Base'!$A$1:$N$671, 11, FALSE))+$Q187)*$I187)/100)+5)*
IF(OR($J187="Bold", $J187="Relaxed", $J187="Impish", $J187="Lax"), 1.1,
IF(OR($J187="Lonely", $J187="Hasty", $J187="Mild", $J187="Gentle"), 0.9, 1)))</f>
        <v>28</v>
      </c>
      <c r="U187" s="2">
        <f>_xlfn.FLOOR.MATH((_xlfn.FLOOR.MATH((((2*VLOOKUP($G187, 'EV and Base'!$A$1:$N$671, 12, FALSE))+$Q187)*$I187)/100)+5)*
IF(OR($J187="Modest", $J187="Mild", $J187="Quiet", $J187="Rash"), 1.1,
IF(OR($J187="Adamant", $J187="Impish", $J187="Jolly", $J187="Careful"), 0.9, 1)))</f>
        <v>30</v>
      </c>
      <c r="V187" s="2">
        <f>_xlfn.FLOOR.MATH((_xlfn.FLOOR.MATH((((2*VLOOKUP($G187, 'EV and Base'!$A$1:$N$671, 13, FALSE))+$Q187)*$I187)/100)+5)*
IF(OR($J187="Calm", $J187="Gentle", $J187="Sassy", $J187="Careful"), 1.1,
IF(OR($J187="Naughty", $J187="Lax", $J187="Naive", $J187="Rash"), 0.9, 1)))</f>
        <v>28</v>
      </c>
      <c r="W187" s="2">
        <f>_xlfn.FLOOR.MATH((_xlfn.FLOOR.MATH((((2*VLOOKUP($G187, 'EV and Base'!$A$1:$N$671, 14, FALSE))+$Q187)*$I187)/100)+5)*
IF(OR($J187="Timid", $J187="Hasty", $J187="Jolly", $J187="Naive"), 1.1,
IF(OR($J187="Brave", $J187="Relaxed", $J187="Quiet", $J187="Sassy"), 0.9, 1)))</f>
        <v>35</v>
      </c>
      <c r="X187" s="69">
        <v>960</v>
      </c>
      <c r="AA187" s="23" t="str" cm="1">
        <f t="array" aca="1" ref="AA187" ca="1">IF(NOT(ISNUMBER(INDEX($A:$A,LOOKUP(2,1/($A$1:INDIRECT("$A$"&amp;ROW($A187))&lt;&gt;""),ROW($A$1:INDIRECT("$A$"&amp;ROW($A187)))),1))),"",
IF(NOT(ISNUMBER($A187)),$AA186,
IF($AB187&lt;16,"Lillipup",
IF($AB187&lt;32,"Herdier",
"Stoutland"))))</f>
        <v/>
      </c>
      <c r="AB187" s="25" t="str" cm="1">
        <f t="array" aca="1" ref="AB187" ca="1">IF(NOT(ISNUMBER(INDEX($A:$A, LOOKUP(2, 1 / ($A$1:INDIRECT("$A$"&amp;ROW($A187)) &lt;&gt; ""),ROW($A$1:INDIRECT("$A$"&amp;ROW($A187)))), 1))), "",
VLOOKUP($AY187,'Medium-Slow'!$A$1:$B$101,2,TRUE))</f>
        <v/>
      </c>
      <c r="AC187" s="23" t="str" cm="1">
        <f t="array" aca="1" ref="AC187" ca="1">IF(NOT(ISNUMBER(INDEX($A:$A, LOOKUP(2, 1 / ($A$1:INDIRECT("$A$"&amp;ROW($A187)) &lt;&gt; ""),ROW($A$1:INDIRECT("$A$"&amp;ROW($A187)))), 1))), "",
INDEX($AC:$AC, LOOKUP(2, 1 / ($AC$1:INDIRECT("$AC$"&amp;ROW($AC187)-1) &lt;&gt; ""),ROW($AC$1:INDIRECT("$AC$"&amp;ROW($AC187)-1))), 1)+
IF(INDEX($AC:$AC, LOOKUP(2, 1 / ($AC$1:INDIRECT("$AC$"&amp;ROW($AC187)-1) &lt;&gt; ""),ROW($AC$1:INDIRECT("$AC$"&amp;ROW($AC187)-1))), 1)+
INDEX($AD:$AD, LOOKUP(2, 1 / ($AD$1:INDIRECT("$AD$"&amp;ROW($AD187)-1) &lt;&gt; ""),ROW($AD$1:INDIRECT("$AD$"&amp;ROW($AD187)-1))), 1)+
INDEX($AE:$AE, LOOKUP(2, 1 / ($AE$1:INDIRECT("$AE$"&amp;ROW($AE187)-1) &lt;&gt; ""),ROW($AE$1:INDIRECT("$AE$"&amp;ROW($AD187)-1))), 1)+
INDEX($AE:$AF, LOOKUP(2, 1 / ($AF$1:INDIRECT("$AF$"&amp;ROW($AF187)-1) &lt;&gt; ""),ROW($AF$1:INDIRECT("$AF$"&amp;ROW($AD187)-1))), 1)+
INDEX($AG:$AG, LOOKUP(2, 1 / ($AG$1:INDIRECT("$AG$"&amp;ROW($AG187)-1) &lt;&gt; ""),ROW($AG$1:INDIRECT("$AG$"&amp;ROW($AD187)-1))), 1)+
INDEX($AH:$AH, LOOKUP(2, 1 / ($AH$1:INDIRECT("$AH$"&amp;ROW($AH187)-1) &lt;&gt; ""),ROW($AH$1:INDIRECT("$AH$"&amp;ROW($AD187)-1))), 1)&gt;=510,0,
IF(INDEX($AC:$AC, LOOKUP(2, 1 / ($AC$1:INDIRECT("$AC$"&amp;ROW($AC187)-1) &lt;&gt; ""),ROW($AC$1:INDIRECT("$AC$"&amp;ROW($AC187)-1))), 1)&gt;=255,0,
VLOOKUP(INDIRECT("$G$"&amp;LOOKUP(2, 1 / ($AC$1:INDIRECT("$AC$"&amp;ROW($AC187)-1) &lt;&gt; ""),ROW($AC$1:INDIRECT("$AC$"&amp;ROW($AC187)-1)))), 'EV and Base'!$A$1:$N$671, 3, FALSE))))</f>
        <v/>
      </c>
      <c r="AD187" s="2" t="str" cm="1">
        <f t="array" aca="1" ref="AD187" ca="1">IF(NOT(ISNUMBER(INDEX($A:$A, LOOKUP(2, 1 / ($A$1:INDIRECT("$A$"&amp;ROW($A187)) &lt;&gt; ""),ROW($A$1:INDIRECT("$A$"&amp;ROW($A187)))), 1))), "",
INDEX($AD:$AD, LOOKUP(2, 1 / ($AD$1:INDIRECT("$AD$"&amp;ROW($AD187)-1) &lt;&gt; ""),ROW($AD$1:INDIRECT("$AD$"&amp;ROW($AD187)-1))), 1)+
IF(INDEX($AC:$AC, LOOKUP(2, 1 / ($AC$1:INDIRECT("$AC$"&amp;ROW($AC187)-1) &lt;&gt; ""),ROW($AC$1:INDIRECT("$AC$"&amp;ROW($AC187)-1))), 1)+
INDEX($AD:$AD, LOOKUP(2, 1 / ($AD$1:INDIRECT("$AD$"&amp;ROW($AD187)-1) &lt;&gt; ""),ROW($AD$1:INDIRECT("$AD$"&amp;ROW($AD187)-1))), 1)+
INDEX($AE:$AE, LOOKUP(2, 1 / ($AE$1:INDIRECT("$AE$"&amp;ROW($AE187)-1) &lt;&gt; ""),ROW($AE$1:INDIRECT("$AE$"&amp;ROW($AD187)-1))), 1)+
INDEX($AE:$AF, LOOKUP(2, 1 / ($AF$1:INDIRECT("$AF$"&amp;ROW($AF187)-1) &lt;&gt; ""),ROW($AF$1:INDIRECT("$AF$"&amp;ROW($AD187)-1))), 1)+
INDEX($AG:$AG, LOOKUP(2, 1 / ($AG$1:INDIRECT("$AG$"&amp;ROW($AG187)-1) &lt;&gt; ""),ROW($AG$1:INDIRECT("$AG$"&amp;ROW($AD187)-1))), 1)+
INDEX($AH:$AH, LOOKUP(2, 1 / ($AH$1:INDIRECT("$AH$"&amp;ROW($AH187)-1) &lt;&gt; ""),ROW($AH$1:INDIRECT("$AH$"&amp;ROW($AD187)-1))), 1)&gt;=510,0,
IF(INDEX($AD:$AD, LOOKUP(2, 1 / ($AD$1:INDIRECT("$AD$"&amp;ROW($AD187)-1) &lt;&gt; ""),ROW($AD$1:INDIRECT("$AD$"&amp;ROW($AD187)-1))), 1)&gt;=255,0,
VLOOKUP(INDIRECT("$G$"&amp;LOOKUP(2, 1 / ($AD$1:INDIRECT("$AD$"&amp;ROW($AD187)-1) &lt;&gt; ""),ROW($AD$1:INDIRECT("$AD$"&amp;ROW($AD187)-1)))), 'EV and Base'!$A$1:$N$671, 4, FALSE))))</f>
        <v/>
      </c>
      <c r="AE187" s="2" t="str" cm="1">
        <f t="array" aca="1" ref="AE187" ca="1">IF(NOT(ISNUMBER(INDEX($A:$A,LOOKUP(2,1/($A$1:INDIRECT("$A$"&amp;ROW($A187))&lt;&gt;""),ROW($A$1:INDIRECT("$A$"&amp;ROW($A187)))),1))),"",
INDEX($AE:$AE,LOOKUP(2,1/($AE$1:INDIRECT("$AE$"&amp;ROW($AE187)-1)&lt;&gt;""),ROW($AE$1:INDIRECT("$AE$"&amp;ROW($AE187)-1))),1)+
IF(INDEX($AC:$AC,LOOKUP(2,1/($AC$1:INDIRECT("$AC$"&amp;ROW($AC187)-1)&lt;&gt;""),ROW($AC$1:INDIRECT("$AC$"&amp;ROW($AC187)-1))),1)+
INDEX($AD:$AD,LOOKUP(2,1/($AD$1:INDIRECT("$AD$"&amp;ROW($AD187)-1)&lt;&gt;""),ROW($AD$1:INDIRECT("$AD$"&amp;ROW($AD187)-1))),1)+
INDEX($AE:$AE,LOOKUP(2,1/($AE$1:INDIRECT("$AE$"&amp;ROW($AE187)-1)&lt;&gt;""),ROW($AE$1:INDIRECT("$AE$"&amp;ROW($AD187)-1))),1)+
INDEX($AE:$AF,LOOKUP(2,1/($AF$1:INDIRECT("$AF$"&amp;ROW($AF187)-1)&lt;&gt;""),ROW($AF$1:INDIRECT("$AF$"&amp;ROW($AD187)-1))),1)+
INDEX($AG:$AG,LOOKUP(2,1/($AG$1:INDIRECT("$AG$"&amp;ROW($AG187)-1)&lt;&gt;""),ROW($AG$1:INDIRECT("$AG$"&amp;ROW($AD187)-1))),1)+
INDEX($AH:$AH,LOOKUP(2,1/($AH$1:INDIRECT("$AH$"&amp;ROW($AH187)-1)&lt;&gt;""),ROW($AH$1:INDIRECT("$AH$"&amp;ROW($AD187)-1))),1)&gt;=510,0,
IF(INDEX($AE:$AE,LOOKUP(2,1/($AE$1:INDIRECT("$AE$"&amp;ROW($AE187)-1)&lt;&gt;""),ROW($AE$1:INDIRECT("$AE$"&amp;ROW($AE187)-1))),1)&gt;=255,0,
VLOOKUP(INDIRECT("$G$"&amp;LOOKUP(2,1/($AE$1:INDIRECT("$AE$"&amp;ROW($AE187)-1)&lt;&gt;""),ROW($AE$1:INDIRECT("$AE$"&amp;ROW($AE187)-1)))),'EV and Base'!$A$1:$N$671,5,FALSE))))</f>
        <v/>
      </c>
      <c r="AF187" s="2" t="str" cm="1">
        <f t="array" aca="1" ref="AF187" ca="1">IF(NOT(ISNUMBER(INDEX($A:$A, LOOKUP(2, 1 / ($A$1:INDIRECT("$A$"&amp;ROW($A187)) &lt;&gt; ""),ROW($A$1:INDIRECT("$A$"&amp;ROW($A187)))), 1))), "",
INDEX($AF:$AF, LOOKUP(2, 1 / ($AF$1:INDIRECT("$AF$"&amp;ROW($AF187)-1) &lt;&gt; ""),ROW($AF$1:INDIRECT("$AF$"&amp;ROW($AF187)-1))), 1)+
IF(INDEX($AC:$AC, LOOKUP(2, 1 / ($AC$1:INDIRECT("$AC$"&amp;ROW($AC187)-1) &lt;&gt; ""),ROW($AC$1:INDIRECT("$AC$"&amp;ROW($AC187)-1))), 1)+
INDEX($AD:$AD, LOOKUP(2, 1 / ($AD$1:INDIRECT("$AD$"&amp;ROW($AD187)-1) &lt;&gt; ""),ROW($AD$1:INDIRECT("$AD$"&amp;ROW($AD187)-1))), 1)+
INDEX($AE:$AE, LOOKUP(2, 1 / ($AE$1:INDIRECT("$AE$"&amp;ROW($AE187)-1) &lt;&gt; ""),ROW($AE$1:INDIRECT("$AE$"&amp;ROW($AD187)-1))), 1)+
INDEX($AE:$AF, LOOKUP(2, 1 / ($AF$1:INDIRECT("$AF$"&amp;ROW($AF187)-1) &lt;&gt; ""),ROW($AF$1:INDIRECT("$AF$"&amp;ROW($AD187)-1))), 1)+
INDEX($AG:$AG, LOOKUP(2, 1 / ($AG$1:INDIRECT("$AG$"&amp;ROW($AG187)-1) &lt;&gt; ""),ROW($AG$1:INDIRECT("$AG$"&amp;ROW($AD187)-1))), 1)+
INDEX($AH:$AH, LOOKUP(2, 1 / ($AH$1:INDIRECT("$AH$"&amp;ROW($AH187)-1) &lt;&gt; ""),ROW($AH$1:INDIRECT("$AH$"&amp;ROW($AD187)-1))), 1)&gt;=510,0,
IF(INDEX($AF:$AF, LOOKUP(2, 1 / ($AF$1:INDIRECT("$AF$"&amp;ROW($AF187)-1) &lt;&gt; ""),ROW($AF$1:INDIRECT("$AF$"&amp;ROW($AF187)-1))), 1)&gt;=255,0,
VLOOKUP(INDIRECT("$G$"&amp;LOOKUP(2, 1 / ($AF$1:INDIRECT("$AF$"&amp;ROW($AF187)-1) &lt;&gt; ""),ROW($AF$1:INDIRECT("$AF$"&amp;ROW($AF187)-1)))), 'EV and Base'!$A$1:$N$671, 6, FALSE))))</f>
        <v/>
      </c>
      <c r="AG187" s="2" t="str" cm="1">
        <f t="array" aca="1" ref="AG187" ca="1">IF(NOT(ISNUMBER(INDEX($A:$A, LOOKUP(2, 1 / ($A$1:INDIRECT("$A$"&amp;ROW($A187)) &lt;&gt; ""),ROW($A$1:INDIRECT("$A$"&amp;ROW($A187)))), 1))), "",
INDEX($AG:$AG, LOOKUP(2, 1 / ($AG$1:INDIRECT("$AG$"&amp;ROW($AG187)-1) &lt;&gt; ""),ROW($AG$1:INDIRECT("$AG$"&amp;ROW($AG187)-1))), 1)+
IF(INDEX($AC:$AC, LOOKUP(2, 1 / ($AC$1:INDIRECT("$AC$"&amp;ROW($AC187)-1) &lt;&gt; ""),ROW($AC$1:INDIRECT("$AC$"&amp;ROW($AC187)-1))), 1)+
INDEX($AD:$AD, LOOKUP(2, 1 / ($AD$1:INDIRECT("$AD$"&amp;ROW($AD187)-1) &lt;&gt; ""),ROW($AD$1:INDIRECT("$AD$"&amp;ROW($AD187)-1))), 1)+
INDEX($AE:$AE, LOOKUP(2, 1 / ($AE$1:INDIRECT("$AE$"&amp;ROW($AE187)-1) &lt;&gt; ""),ROW($AE$1:INDIRECT("$AE$"&amp;ROW($AD187)-1))), 1)+
INDEX($AE:$AF, LOOKUP(2, 1 / ($AF$1:INDIRECT("$AF$"&amp;ROW($AF187)-1) &lt;&gt; ""),ROW($AF$1:INDIRECT("$AF$"&amp;ROW($AD187)-1))), 1)+
INDEX($AG:$AG, LOOKUP(2, 1 / ($AG$1:INDIRECT("$AG$"&amp;ROW($AG187)-1) &lt;&gt; ""),ROW($AG$1:INDIRECT("$AG$"&amp;ROW($AD187)-1))), 1)+
INDEX($AH:$AH, LOOKUP(2, 1 / ($AH$1:INDIRECT("$AH$"&amp;ROW($AH187)-1) &lt;&gt; ""),ROW($AH$1:INDIRECT("$AH$"&amp;ROW($AD187)-1))), 1)&gt;=510,0,
IF(INDEX($AG:$AG, LOOKUP(2, 1 / ($AG$1:INDIRECT("$AG$"&amp;ROW($AG187)-1) &lt;&gt; ""),ROW($AG$1:INDIRECT("$AG$"&amp;ROW($AG187)-1))), 1)&gt;=255,0,
VLOOKUP(INDIRECT("$G$"&amp;LOOKUP(2, 1 / ($AG$1:INDIRECT("$AG$"&amp;ROW($AG187)-1) &lt;&gt; ""),ROW($AG$1:INDIRECT("$AG$"&amp;ROW($AG187)-1)))), 'EV and Base'!$A$1:$N$671, 7, FALSE))))</f>
        <v/>
      </c>
      <c r="AH187" s="24" t="str" cm="1">
        <f t="array" aca="1" ref="AH187" ca="1">IF(NOT(ISNUMBER(INDEX($A:$A,LOOKUP(2,1/($A$1:INDIRECT("$A$"&amp;ROW($A187))&lt;&gt;""),ROW($A$1:INDIRECT("$A$"&amp;ROW($A187)))),1))),"",
INDEX($AH:$AH,LOOKUP(2,1/($AH$1:INDIRECT("$AH$"&amp;ROW($AH187)-1)&lt;&gt;""),ROW($AH$1:INDIRECT("$AH$"&amp;ROW($AH187)-1))),1)+
IF(INDEX($AC:$AC,LOOKUP(2,1/($AC$1:INDIRECT("$AC$"&amp;ROW($AC187)-1)&lt;&gt;""),ROW($AC$1:INDIRECT("$AC$"&amp;ROW($AC187)-1))),1)+
INDEX($AD:$AD,LOOKUP(2,1/($AD$1:INDIRECT("$AD$"&amp;ROW($AD187)-1)&lt;&gt;""),ROW($AD$1:INDIRECT("$AD$"&amp;ROW($AD187)-1))),1)+
INDEX($AE:$AE,LOOKUP(2,1/($AE$1:INDIRECT("$AE$"&amp;ROW($AE187)-1)&lt;&gt;""),ROW($AE$1:INDIRECT("$AE$"&amp;ROW($AD187)-1))),1)+
INDEX($AE:$AF,LOOKUP(2,1/($AF$1:INDIRECT("$AF$"&amp;ROW($AF187)-1)&lt;&gt;""),ROW($AF$1:INDIRECT("$AF$"&amp;ROW($AD187)-1))),1)+
INDEX($AG:$AG,LOOKUP(2,1/($AG$1:INDIRECT("$AG$"&amp;ROW($AG187)-1)&lt;&gt;""),ROW($AG$1:INDIRECT("$AG$"&amp;ROW($AD187)-1))),1)+
INDEX($AH:$AH,LOOKUP(2,1/($AH$1:INDIRECT("$AH$"&amp;ROW($AH187)-1)&lt;&gt;""),ROW($AH$1:INDIRECT("$AH$"&amp;ROW($AD187)-1))),1)&gt;=510,0,
IF(INDEX($AH:$AH,LOOKUP(2,1/($AH$1:INDIRECT("$AH$"&amp;ROW($AH187)-1)&lt;&gt;""),ROW($AH$1:INDIRECT("$AH$"&amp;ROW($AH187)-1))),1)&gt;=255,0,
VLOOKUP(INDIRECT("$G$"&amp;LOOKUP(2,1/($AH$1:INDIRECT("$AH$"&amp;ROW($AH187)-1)&lt;&gt;""),ROW($AH$1:INDIRECT("$AH$"&amp;ROW($AH187)-1)))),'EV and Base'!$A$1:$N$671,8,FALSE))))</f>
        <v/>
      </c>
      <c r="AI187" s="29" t="str" cm="1">
        <f t="array" aca="1" ref="AI187" ca="1">IF(NOT(ISNUMBER(INDEX($A:$A,LOOKUP(2,1/($A$1:INDIRECT("$A$"&amp;ROW($A187))&lt;&gt;""),ROW($A$1:INDIRECT("$A$"&amp;ROW($A187)))),1))),"",
ROUNDDOWN((((2*VLOOKUP($AA187,'EV and Base'!$A$1:$N$671,9,FALSE))+31+ROUNDDOWN($AC187/4,0))*$AB187)/100,0)+$AB187+10)</f>
        <v/>
      </c>
      <c r="AJ187" s="21" t="str" cm="1">
        <f t="array" aca="1" ref="AJ187" ca="1">IF(NOT(ISNUMBER(INDEX($A:$A, LOOKUP(2, 1 / ($A$1:INDIRECT("$A$"&amp;ROW($A187)) &lt;&gt; ""),ROW($A$1:INDIRECT("$A$"&amp;ROW($A187)))), 1))), "",
ROUNDDOWN((ROUNDDOWN((((2*VLOOKUP($AA187, 'EV and Base'!$A$1:$N$671, 10, FALSE))+31+ROUNDDOWN($AD187/4, 0))*$AB187)/100, 0)+5)*1.1, 0))</f>
        <v/>
      </c>
      <c r="AK187" s="21" t="str" cm="1">
        <f t="array" aca="1" ref="AK187" ca="1">IF(NOT(ISNUMBER(INDEX($A:$A, LOOKUP(2, 1 / ($A$1:INDIRECT("$A$"&amp;ROW($A187)) &lt;&gt; ""),ROW($A$1:INDIRECT("$A$"&amp;ROW($A187)))), 1))), "",
ROUNDDOWN((ROUNDDOWN((((2*VLOOKUP($AA187, 'EV and Base'!$A$1:$N$671, 11, FALSE))+30+ROUNDDOWN($AE187/4, 0))*$AB187)/100, 0)+5), 0)
&amp;"-"&amp;
ROUNDDOWN((ROUNDDOWN((((2*VLOOKUP($AA187, 'EV and Base'!$A$1:$N$671, 11, FALSE))+31+ROUNDDOWN($AE187/4, 0))*$AB187)/100, 0)+5), 0))</f>
        <v/>
      </c>
      <c r="AL187" s="21" t="str" cm="1">
        <f t="array" aca="1" ref="AL187" ca="1">IF(NOT(ISNUMBER(INDEX($A:$A, LOOKUP(2, 1 / ($A$1:INDIRECT("$A$"&amp;ROW($A187)) &lt;&gt; ""),ROW($A$1:INDIRECT("$A$"&amp;ROW($A187)))), 1))), "",
ROUNDDOWN((ROUNDDOWN((((2*VLOOKUP($AA187, 'EV and Base'!$A$1:$N$671, 12, FALSE))+0+ROUNDDOWN($AF187/4, 0))*$AB187)/100, 0)+5)*0.9, 0)
&amp;"-"&amp;
ROUNDDOWN((ROUNDDOWN((((2*VLOOKUP($AA187, 'EV and Base'!$A$1:$N$671, 12, FALSE))+31+ROUNDDOWN($AF187/4, 0))*$AB187)/100, 0)+5)*0.9, 0))</f>
        <v/>
      </c>
      <c r="AM187" s="21" t="str" cm="1">
        <f t="array" aca="1" ref="AM187" ca="1">IF(NOT(ISNUMBER(INDEX($A:$A, LOOKUP(2, 1 / ($A$1:INDIRECT("$A$"&amp;ROW($A187)) &lt;&gt; ""),ROW($A$1:INDIRECT("$A$"&amp;ROW($A187)))), 1))), "",
ROUNDDOWN((ROUNDDOWN((((2*VLOOKUP($AA187, 'EV and Base'!$A$1:$N$671, 13, FALSE))+30+ROUNDDOWN($AG187/4, 0))*$AB187)/100, 0)+5), 0)
&amp;"-"&amp;
ROUNDDOWN((ROUNDDOWN((((2*VLOOKUP($AA187, 'EV and Base'!$A$1:$N$671, 13, FALSE))+31+ROUNDDOWN($AG187/4, 0))*$AB187)/100, 0)+5), 0))</f>
        <v/>
      </c>
      <c r="AN187" s="25" t="str" cm="1">
        <f t="array" aca="1" ref="AN187" ca="1">IF(NOT(ISNUMBER(INDEX($A:$A, LOOKUP(2, 1 / ($A$1:INDIRECT("$A$"&amp;ROW($A187)) &lt;&gt; ""),ROW($A$1:INDIRECT("$A$"&amp;ROW($A187)))), 1))), "",
ROUNDDOWN((ROUNDDOWN((((2*VLOOKUP($AA187, 'EV and Base'!$A$1:$N$671, 14, FALSE))+31+ROUNDDOWN($AH187/4, 0))*$AB187)/100, 0)+5), 0))</f>
        <v/>
      </c>
      <c r="AO187" s="23" t="str" cm="1">
        <f t="array" aca="1" ref="AO187" ca="1">IF(NOT(ISNUMBER(INDEX($A:$A, LOOKUP(2, 1 / ($A$1:INDIRECT("$A$"&amp;ROW($A187)) &lt;&gt; ""),ROW($A$1:INDIRECT("$A$"&amp;ROW($A187)))), 1))), "",
ROUNDDOWN((((2*VLOOKUP($AA187, 'EV and Base'!$A$1:$N$671, 9, FALSE))+31+ROUNDDOWN($AC187/4, 0))*$AB187)/100, 0)+$AB187+10)</f>
        <v/>
      </c>
      <c r="AP187" s="2" t="str" cm="1">
        <f t="array" aca="1" ref="AP187" ca="1">IF(NOT(ISNUMBER(INDEX($A:$A, LOOKUP(2, 1 / ($A$1:INDIRECT("$A$"&amp;ROW($A187)) &lt;&gt; ""),ROW($A$1:INDIRECT("$A$"&amp;ROW($A187)))), 1))), "",
ROUNDDOWN((ROUNDDOWN((((2*VLOOKUP($AA187, 'EV and Base'!$A$1:$N$671, 10, FALSE))+31+ROUNDDOWN($AD187/4, 0))*$AB187)/100, 0)+5)*1.1, 0))</f>
        <v/>
      </c>
      <c r="AQ187" s="2" t="str" cm="1">
        <f t="array" aca="1" ref="AQ187" ca="1">IF(NOT(ISNUMBER(INDEX($A:$A, LOOKUP(2, 1 / ($A$1:INDIRECT("$A$"&amp;ROW($A187)) &lt;&gt; ""),ROW($A$1:INDIRECT("$A$"&amp;ROW($A187)))), 1))), "",
ROUNDDOWN((ROUNDDOWN((((2*VLOOKUP($AA187, 'EV and Base'!$A$1:$N$671, 11, FALSE))+$AV$2+ROUNDDOWN($AE187/4, 0))*$AB187)/100, 0)+5), 0))</f>
        <v/>
      </c>
      <c r="AR187" s="22" t="str" cm="1">
        <f t="array" aca="1" ref="AR187" ca="1">IF(NOT(ISNUMBER(INDEX($A:$A, LOOKUP(2, 1 / ($A$1:INDIRECT("$A$"&amp;ROW($A187)) &lt;&gt; ""),ROW($A$1:INDIRECT("$A$"&amp;ROW($A187)))), 1))), "",
ROUNDDOWN((ROUNDDOWN((((2*VLOOKUP($AA187, 'EV and Base'!$A$1:$N$671, 12, FALSE))+$AW$2+ROUNDDOWN($AF187/4, 0))*$AB187)/100, 0)+5)*0.9, 0))</f>
        <v/>
      </c>
      <c r="AS187" s="2" t="str" cm="1">
        <f t="array" aca="1" ref="AS187" ca="1">IF(NOT(ISNUMBER(INDEX($A:$A, LOOKUP(2, 1 / ($A$1:INDIRECT("$A$"&amp;ROW($A187)) &lt;&gt; ""),ROW($A$1:INDIRECT("$A$"&amp;ROW($A187)))), 1))), "",
ROUNDDOWN((ROUNDDOWN((((2*VLOOKUP($AA187, 'EV and Base'!$A$1:$N$671, 13, FALSE))+$AX$2+ROUNDDOWN($AG187/4, 0))*$AB187)/100, 0)+5), 0))</f>
        <v/>
      </c>
      <c r="AT187" s="24" t="str" cm="1">
        <f t="array" aca="1" ref="AT187" ca="1">IF(NOT(ISNUMBER(INDEX($A:$A, LOOKUP(2, 1 / ($A$1:INDIRECT("$A$"&amp;ROW($A187)) &lt;&gt; ""),ROW($A$1:INDIRECT("$A$"&amp;ROW($A187)))), 1))), "",
ROUNDDOWN((ROUNDDOWN((((2*VLOOKUP($AA187, 'EV and Base'!$A$1:$N$671, 14, FALSE))+31+ROUNDDOWN($AH187/4, 0))*$AB187)/100, 0)+5), 0))</f>
        <v/>
      </c>
      <c r="AU187" s="27"/>
      <c r="AV187" s="4"/>
      <c r="AW187" s="4"/>
      <c r="AX187" s="4"/>
      <c r="AY187" t="str" cm="1">
        <f t="array" aca="1" ref="AY187" ca="1">IF(NOT(ISNUMBER(INDEX($A:$A,LOOKUP(2,1/($A$1:INDIRECT("$A$"&amp;ROW($A187))&lt;&gt;""),ROW($A$1:INDIRECT("$A$"&amp;ROW($A187)))),1))),"",
INDEX($AY:$AY,LOOKUP(2,1/($AY$1:INDIRECT("$AY$"&amp;ROW($AY187)-1)&lt;&gt;""),ROW($AY$1:INDIRECT("$AY$"&amp;ROW($AY187)-1))),1)+$BL187)</f>
        <v/>
      </c>
      <c r="AZ187" s="3" t="str" cm="1">
        <f t="array" aca="1" ref="AZ187" ca="1">IF(NOT(ISNUMBER(INDEX($A:$A, LOOKUP(2, 1 / ($A$1:INDIRECT("$A$"&amp;ROW($A187)) &lt;&gt; ""),ROW($A$1:INDIRECT("$A$"&amp;ROW($A187)))), 1))), "",
VLOOKUP(INDIRECT("$G$"&amp;LOOKUP(2, 1 / ($AY$1:INDIRECT("$AY$"&amp;ROW($AY187)-1) &lt;&gt; ""),ROW($AY$1:INDIRECT("$AY$"&amp;ROW($AY187)-1)))),'EV and Base'!A182:N852,2,FALSE))</f>
        <v/>
      </c>
      <c r="BA187" s="3" t="str" cm="1">
        <f t="array" aca="1" ref="BA187" ca="1">IF(NOT(ISNUMBER(INDEX($A:$A, LOOKUP(2, 1 / ($A$1:INDIRECT("$A$"&amp;ROW($A187)) &lt;&gt; ""),ROW($A$1:INDIRECT("$A$"&amp;ROW($A187)))), 1))), "",
INDIRECT("$I$"&amp;LOOKUP(2, 1 / ($AY$1:INDIRECT("$AY$"&amp;ROW($AY187)-1) &lt;&gt; ""),ROW($AY$1:INDIRECT("$AY$"&amp;ROW($AY187)-1)))))</f>
        <v/>
      </c>
      <c r="BB187" s="1" t="str" cm="1">
        <f t="array" aca="1" ref="BB187" ca="1">IF(NOT(ISNUMBER(INDEX($A:$A, LOOKUP(2, 1 / ($A$1:INDIRECT("$A$"&amp;ROW($A187)) &lt;&gt; ""),ROW($A$1:INDIRECT("$A$"&amp;ROW($A187)))), 1))), "",
INDIRECT("$AB$"&amp;LOOKUP(2, 1 / ($AY$1:INDIRECT("$AY$"&amp;ROW($AY187)-1) &lt;&gt; ""),ROW($AY$1:INDIRECT("$AY$"&amp;ROW($AY187)-1)))))</f>
        <v/>
      </c>
      <c r="BC187" s="3" t="str" cm="1">
        <f t="array" aca="1" ref="BC187" ca="1">IF(NOT(ISNUMBER(INDEX($A:$A,LOOKUP(2,1/($A$1:INDIRECT("$A$"&amp;ROW($A187))&lt;&gt;""),ROW($A$1:INDIRECT("$A$"&amp;ROW($A187)))),1))),"",
$BA187+$BA187+10)</f>
        <v/>
      </c>
      <c r="BD187" s="3" t="str" cm="1">
        <f t="array" aca="1" ref="BD187" ca="1">IF(NOT(ISNUMBER(INDEX($A:$A,LOOKUP(2,1/($A$1:INDIRECT("$A$"&amp;ROW($A187))&lt;&gt;""),ROW($A$1:INDIRECT("$A$"&amp;ROW($A187)))),1))),"",
$BA187+$BB187+10)</f>
        <v/>
      </c>
      <c r="BE187" s="3" t="str" cm="1">
        <f t="array" aca="1" ref="BE187" ca="1">IF(NOT(ISNUMBER(INDEX($A:$A,LOOKUP(2,1/($A$1:INDIRECT("$A$"&amp;ROW($A187))&lt;&gt;""),ROW($A$1:INDIRECT("$A$"&amp;ROW($A187)))),1))),"",
$BC187*$BC187)</f>
        <v/>
      </c>
      <c r="BF187" s="3" t="str" cm="1">
        <f t="array" aca="1" ref="BF187" ca="1">IF(NOT(ISNUMBER(INDEX($A:$A,LOOKUP(2,1/($A$1:INDIRECT("$A$"&amp;ROW($A187))&lt;&gt;""),ROW($A$1:INDIRECT("$A$"&amp;ROW($A187)))),1))),"",
$BD187*$BD187)</f>
        <v/>
      </c>
      <c r="BG187" s="3" t="str" cm="1">
        <f t="array" aca="1" ref="BG187" ca="1">IF(NOT(ISNUMBER(INDEX($A:$A,LOOKUP(2,1/($A$1:INDIRECT("$A$"&amp;ROW($A187))&lt;&gt;""),ROW($A$1:INDIRECT("$A$"&amp;ROW($A187)))),1))),"",
_xlfn.FLOOR.MATH(1.5*_xlfn.FLOOR.MATH($AZ187*BA187/5)))</f>
        <v/>
      </c>
      <c r="BH187" s="3" t="str" cm="1">
        <f t="array" aca="1" ref="BH187" ca="1">IF(NOT(ISNUMBER(INDEX($A:$A, LOOKUP(2, 1 / ($A$1:INDIRECT("$A$"&amp;ROW($A187)) &lt;&gt; ""),ROW($A$1:INDIRECT("$A$"&amp;ROW($A187)))), 1))), "",
_xlfn.FLOOR.MATH($BG187/IF(OR(INDIRECT("$C$"&amp;LOOKUP(2, 1 / ($AY$1:INDIRECT("$AY$"&amp;ROW($AY187)-1) &lt;&gt; ""),ROW($AY$1:INDIRECT("$AY$"&amp;ROW($AY187)-1))))="Multi",
INDIRECT("$C$"&amp;LOOKUP(2, 1 / ($AY$1:INDIRECT("$AY$"&amp;ROW($AY187)-1) &lt;&gt; ""),ROW($AY$1:INDIRECT("$AY$"&amp;ROW($AY187)-1))))="Double"),2,1)))</f>
        <v/>
      </c>
      <c r="BI187" s="3" t="str" cm="1">
        <f t="array" aca="1" ref="BI187" ca="1">IF(NOT(ISNUMBER(INDEX($A:$A,LOOKUP(2,1/($A$1:INDIRECT("$A$"&amp;ROW($A187))&lt;&gt;""),ROW($A$1:INDIRECT("$A$"&amp;ROW($A187)))),1))),"",
VLOOKUP($BC187,GameFreakSQRT!$A$1:$B$200,2,FALSE))</f>
        <v/>
      </c>
      <c r="BJ187" s="3" t="str" cm="1">
        <f t="array" aca="1" ref="BJ187" ca="1">IF(NOT(ISNUMBER(INDEX($A:$A,LOOKUP(2,1/($A$1:INDIRECT("$A$"&amp;ROW($A187))&lt;&gt;""),ROW($A$1:INDIRECT("$A$"&amp;ROW($A187)))),1))),"",
VLOOKUP($BD187,GameFreakSQRT!$A$1:$B$200,2,FALSE))</f>
        <v/>
      </c>
      <c r="BK187" s="3" t="str" cm="1">
        <f t="array" aca="1" ref="BK187" ca="1">IF(NOT(ISNUMBER(INDEX($A:$A,LOOKUP(2,1/($A$1:INDIRECT("$A$"&amp;ROW($A187))&lt;&gt;""),ROW($A$1:INDIRECT("$A$"&amp;ROW($A187)))),1))),"",
_xlfn.FLOOR.MATH((($BI187*$BE187)*$BH187)/($BJ187*$BF187))+1)</f>
        <v/>
      </c>
      <c r="BL187" s="3" t="str" cm="1">
        <f t="array" aca="1" ref="BL187" ca="1">IF(NOT(ISNUMBER(INDEX($A:$A,LOOKUP(2,1/($A$1:INDIRECT("$A$"&amp;ROW($A187))&lt;&gt;""),ROW($A$1:INDIRECT("$A$"&amp;ROW($A187)))),1))),"",
_xlfn.FLOOR.MATH($BK187*IF(NOT(INDIRECT("$Z$"&amp;LOOKUP(2, 1 / ($AY$1:INDIRECT("$AY$"&amp;ROW($AY187)-1) &lt;&gt; ""),ROW($AY$1:INDIRECT("$AY$"&amp;ROW($AY187)-1))))=""),1.5,1)))</f>
        <v/>
      </c>
      <c r="BM187" s="3" t="str" cm="1">
        <f t="array" aca="1" ref="BM187" ca="1">IF(NOT(ISNUMBER(INDEX($A:$A, LOOKUP(2, 1 / ($A$1:INDIRECT("$A$"&amp;ROW($A187)) &lt;&gt; ""),ROW($A$1:INDIRECT("$A$"&amp;ROW($A187)))), 1))), "",
INDIRECT("$Y$"&amp;LOOKUP(2, 1 / ($AY$1:INDIRECT("$AY$"&amp;ROW($AY187)-1) &lt;&gt; ""),ROW($AY$1:INDIRECT("$AY$"&amp;ROW($AY187)-1)))))</f>
        <v/>
      </c>
      <c r="BN187" s="3" t="str">
        <f t="shared" ca="1" si="16"/>
        <v/>
      </c>
      <c r="CV187" s="1"/>
    </row>
    <row r="188" spans="1:100" x14ac:dyDescent="0.45">
      <c r="A188" s="69"/>
      <c r="B188" s="69"/>
      <c r="C188" s="69" t="str">
        <f>$C187</f>
        <v>Single</v>
      </c>
      <c r="D188" s="69"/>
      <c r="E188" s="69"/>
      <c r="F188" s="56">
        <v>2</v>
      </c>
      <c r="G188" s="2" t="s">
        <v>166</v>
      </c>
      <c r="H188" s="2" t="s">
        <v>50</v>
      </c>
      <c r="I188" s="2">
        <v>24</v>
      </c>
      <c r="J188" s="2" t="s">
        <v>97</v>
      </c>
      <c r="K188" s="2" t="s">
        <v>167</v>
      </c>
      <c r="L188" s="2" t="s">
        <v>53</v>
      </c>
      <c r="M188" s="2" t="s">
        <v>169</v>
      </c>
      <c r="N188" s="2" t="s">
        <v>218</v>
      </c>
      <c r="O188" s="2" t="s">
        <v>390</v>
      </c>
      <c r="P188" s="2" t="s">
        <v>254</v>
      </c>
      <c r="Q188" s="2">
        <v>0</v>
      </c>
      <c r="R188" s="2">
        <f>_xlfn.FLOOR.MATH((((2*VLOOKUP(G188, 'EV and Base'!$A$1:$N$671, 9, FALSE))+$Q188)*$I188)/100)+$I188+10</f>
        <v>70</v>
      </c>
      <c r="S188" s="2">
        <f>_xlfn.FLOOR.MATH((_xlfn.FLOOR.MATH((((2*VLOOKUP($G188, 'EV and Base'!$A$1:$N$671, 10, FALSE))+$Q188)*$I188)/100)+5)*
IF(OR($J188="Lonely", $J188="Brave", $J188="Adamant", $J188="Naughty"), 1.1,
IF(OR($J188="Bold", $J188="Timid", $J188="Modest", $J188="Calm"), 0.9, 1)))</f>
        <v>43</v>
      </c>
      <c r="T188" s="2">
        <f>_xlfn.FLOOR.MATH((_xlfn.FLOOR.MATH((((2*VLOOKUP($G188, 'EV and Base'!$A$1:$N$671, 11, FALSE))+$Q188)*$I188)/100)+5)*
IF(OR($J188="Bold", $J188="Relaxed", $J188="Impish", $J188="Lax"), 1.1,
IF(OR($J188="Lonely", $J188="Hasty", $J188="Mild", $J188="Gentle"), 0.9, 1)))</f>
        <v>31</v>
      </c>
      <c r="U188" s="2">
        <f>_xlfn.FLOOR.MATH((_xlfn.FLOOR.MATH((((2*VLOOKUP($G188, 'EV and Base'!$A$1:$N$671, 12, FALSE))+$Q188)*$I188)/100)+5)*
IF(OR($J188="Modest", $J188="Mild", $J188="Quiet", $J188="Rash"), 1.1,
IF(OR($J188="Adamant", $J188="Impish", $J188="Jolly", $J188="Careful"), 0.9, 1)))</f>
        <v>17</v>
      </c>
      <c r="V188" s="2">
        <f>_xlfn.FLOOR.MATH((_xlfn.FLOOR.MATH((((2*VLOOKUP($G188, 'EV and Base'!$A$1:$N$671, 13, FALSE))+$Q188)*$I188)/100)+5)*
IF(OR($J188="Calm", $J188="Gentle", $J188="Sassy", $J188="Careful"), 1.1,
IF(OR($J188="Naughty", $J188="Lax", $J188="Naive", $J188="Rash"), 0.9, 1)))</f>
        <v>21</v>
      </c>
      <c r="W188" s="2">
        <f>_xlfn.FLOOR.MATH((_xlfn.FLOOR.MATH((((2*VLOOKUP($G188, 'EV and Base'!$A$1:$N$671, 14, FALSE))+$Q188)*$I188)/100)+5)*
IF(OR($J188="Timid", $J188="Hasty", $J188="Jolly", $J188="Naive"), 1.1,
IF(OR($J188="Brave", $J188="Relaxed", $J188="Quiet", $J188="Sassy"), 0.9, 1)))</f>
        <v>21</v>
      </c>
      <c r="X188" s="69"/>
      <c r="AA188" s="23" t="str" cm="1">
        <f t="array" aca="1" ref="AA188" ca="1">IF(NOT(ISNUMBER(INDEX($A:$A,LOOKUP(2,1/($A$1:INDIRECT("$A$"&amp;ROW($A188))&lt;&gt;""),ROW($A$1:INDIRECT("$A$"&amp;ROW($A188)))),1))),"",
IF(NOT(ISNUMBER($A188)),$AA187,
IF($AB188&lt;16,"Lillipup",
IF($AB188&lt;32,"Herdier",
"Stoutland"))))</f>
        <v/>
      </c>
      <c r="AB188" s="25" t="str" cm="1">
        <f t="array" aca="1" ref="AB188" ca="1">IF(NOT(ISNUMBER(INDEX($A:$A, LOOKUP(2, 1 / ($A$1:INDIRECT("$A$"&amp;ROW($A188)) &lt;&gt; ""),ROW($A$1:INDIRECT("$A$"&amp;ROW($A188)))), 1))), "",
VLOOKUP($AY188,'Medium-Slow'!$A$1:$B$101,2,TRUE))</f>
        <v/>
      </c>
      <c r="AC188" s="23" t="str" cm="1">
        <f t="array" aca="1" ref="AC188" ca="1">IF(NOT(ISNUMBER(INDEX($A:$A, LOOKUP(2, 1 / ($A$1:INDIRECT("$A$"&amp;ROW($A188)) &lt;&gt; ""),ROW($A$1:INDIRECT("$A$"&amp;ROW($A188)))), 1))), "",
INDEX($AC:$AC, LOOKUP(2, 1 / ($AC$1:INDIRECT("$AC$"&amp;ROW($AC188)-1) &lt;&gt; ""),ROW($AC$1:INDIRECT("$AC$"&amp;ROW($AC188)-1))), 1)+
IF(INDEX($AC:$AC, LOOKUP(2, 1 / ($AC$1:INDIRECT("$AC$"&amp;ROW($AC188)-1) &lt;&gt; ""),ROW($AC$1:INDIRECT("$AC$"&amp;ROW($AC188)-1))), 1)+
INDEX($AD:$AD, LOOKUP(2, 1 / ($AD$1:INDIRECT("$AD$"&amp;ROW($AD188)-1) &lt;&gt; ""),ROW($AD$1:INDIRECT("$AD$"&amp;ROW($AD188)-1))), 1)+
INDEX($AE:$AE, LOOKUP(2, 1 / ($AE$1:INDIRECT("$AE$"&amp;ROW($AE188)-1) &lt;&gt; ""),ROW($AE$1:INDIRECT("$AE$"&amp;ROW($AD188)-1))), 1)+
INDEX($AE:$AF, LOOKUP(2, 1 / ($AF$1:INDIRECT("$AF$"&amp;ROW($AF188)-1) &lt;&gt; ""),ROW($AF$1:INDIRECT("$AF$"&amp;ROW($AD188)-1))), 1)+
INDEX($AG:$AG, LOOKUP(2, 1 / ($AG$1:INDIRECT("$AG$"&amp;ROW($AG188)-1) &lt;&gt; ""),ROW($AG$1:INDIRECT("$AG$"&amp;ROW($AD188)-1))), 1)+
INDEX($AH:$AH, LOOKUP(2, 1 / ($AH$1:INDIRECT("$AH$"&amp;ROW($AH188)-1) &lt;&gt; ""),ROW($AH$1:INDIRECT("$AH$"&amp;ROW($AD188)-1))), 1)&gt;=510,0,
IF(INDEX($AC:$AC, LOOKUP(2, 1 / ($AC$1:INDIRECT("$AC$"&amp;ROW($AC188)-1) &lt;&gt; ""),ROW($AC$1:INDIRECT("$AC$"&amp;ROW($AC188)-1))), 1)&gt;=255,0,
VLOOKUP(INDIRECT("$G$"&amp;LOOKUP(2, 1 / ($AC$1:INDIRECT("$AC$"&amp;ROW($AC188)-1) &lt;&gt; ""),ROW($AC$1:INDIRECT("$AC$"&amp;ROW($AC188)-1)))), 'EV and Base'!$A$1:$N$671, 3, FALSE))))</f>
        <v/>
      </c>
      <c r="AD188" s="2" t="str" cm="1">
        <f t="array" aca="1" ref="AD188" ca="1">IF(NOT(ISNUMBER(INDEX($A:$A, LOOKUP(2, 1 / ($A$1:INDIRECT("$A$"&amp;ROW($A188)) &lt;&gt; ""),ROW($A$1:INDIRECT("$A$"&amp;ROW($A188)))), 1))), "",
INDEX($AD:$AD, LOOKUP(2, 1 / ($AD$1:INDIRECT("$AD$"&amp;ROW($AD188)-1) &lt;&gt; ""),ROW($AD$1:INDIRECT("$AD$"&amp;ROW($AD188)-1))), 1)+
IF(INDEX($AC:$AC, LOOKUP(2, 1 / ($AC$1:INDIRECT("$AC$"&amp;ROW($AC188)-1) &lt;&gt; ""),ROW($AC$1:INDIRECT("$AC$"&amp;ROW($AC188)-1))), 1)+
INDEX($AD:$AD, LOOKUP(2, 1 / ($AD$1:INDIRECT("$AD$"&amp;ROW($AD188)-1) &lt;&gt; ""),ROW($AD$1:INDIRECT("$AD$"&amp;ROW($AD188)-1))), 1)+
INDEX($AE:$AE, LOOKUP(2, 1 / ($AE$1:INDIRECT("$AE$"&amp;ROW($AE188)-1) &lt;&gt; ""),ROW($AE$1:INDIRECT("$AE$"&amp;ROW($AD188)-1))), 1)+
INDEX($AE:$AF, LOOKUP(2, 1 / ($AF$1:INDIRECT("$AF$"&amp;ROW($AF188)-1) &lt;&gt; ""),ROW($AF$1:INDIRECT("$AF$"&amp;ROW($AD188)-1))), 1)+
INDEX($AG:$AG, LOOKUP(2, 1 / ($AG$1:INDIRECT("$AG$"&amp;ROW($AG188)-1) &lt;&gt; ""),ROW($AG$1:INDIRECT("$AG$"&amp;ROW($AD188)-1))), 1)+
INDEX($AH:$AH, LOOKUP(2, 1 / ($AH$1:INDIRECT("$AH$"&amp;ROW($AH188)-1) &lt;&gt; ""),ROW($AH$1:INDIRECT("$AH$"&amp;ROW($AD188)-1))), 1)&gt;=510,0,
IF(INDEX($AD:$AD, LOOKUP(2, 1 / ($AD$1:INDIRECT("$AD$"&amp;ROW($AD188)-1) &lt;&gt; ""),ROW($AD$1:INDIRECT("$AD$"&amp;ROW($AD188)-1))), 1)&gt;=255,0,
VLOOKUP(INDIRECT("$G$"&amp;LOOKUP(2, 1 / ($AD$1:INDIRECT("$AD$"&amp;ROW($AD188)-1) &lt;&gt; ""),ROW($AD$1:INDIRECT("$AD$"&amp;ROW($AD188)-1)))), 'EV and Base'!$A$1:$N$671, 4, FALSE))))</f>
        <v/>
      </c>
      <c r="AE188" s="2" t="str" cm="1">
        <f t="array" aca="1" ref="AE188" ca="1">IF(NOT(ISNUMBER(INDEX($A:$A,LOOKUP(2,1/($A$1:INDIRECT("$A$"&amp;ROW($A188))&lt;&gt;""),ROW($A$1:INDIRECT("$A$"&amp;ROW($A188)))),1))),"",
INDEX($AE:$AE,LOOKUP(2,1/($AE$1:INDIRECT("$AE$"&amp;ROW($AE188)-1)&lt;&gt;""),ROW($AE$1:INDIRECT("$AE$"&amp;ROW($AE188)-1))),1)+
IF(INDEX($AC:$AC,LOOKUP(2,1/($AC$1:INDIRECT("$AC$"&amp;ROW($AC188)-1)&lt;&gt;""),ROW($AC$1:INDIRECT("$AC$"&amp;ROW($AC188)-1))),1)+
INDEX($AD:$AD,LOOKUP(2,1/($AD$1:INDIRECT("$AD$"&amp;ROW($AD188)-1)&lt;&gt;""),ROW($AD$1:INDIRECT("$AD$"&amp;ROW($AD188)-1))),1)+
INDEX($AE:$AE,LOOKUP(2,1/($AE$1:INDIRECT("$AE$"&amp;ROW($AE188)-1)&lt;&gt;""),ROW($AE$1:INDIRECT("$AE$"&amp;ROW($AD188)-1))),1)+
INDEX($AE:$AF,LOOKUP(2,1/($AF$1:INDIRECT("$AF$"&amp;ROW($AF188)-1)&lt;&gt;""),ROW($AF$1:INDIRECT("$AF$"&amp;ROW($AD188)-1))),1)+
INDEX($AG:$AG,LOOKUP(2,1/($AG$1:INDIRECT("$AG$"&amp;ROW($AG188)-1)&lt;&gt;""),ROW($AG$1:INDIRECT("$AG$"&amp;ROW($AD188)-1))),1)+
INDEX($AH:$AH,LOOKUP(2,1/($AH$1:INDIRECT("$AH$"&amp;ROW($AH188)-1)&lt;&gt;""),ROW($AH$1:INDIRECT("$AH$"&amp;ROW($AD188)-1))),1)&gt;=510,0,
IF(INDEX($AE:$AE,LOOKUP(2,1/($AE$1:INDIRECT("$AE$"&amp;ROW($AE188)-1)&lt;&gt;""),ROW($AE$1:INDIRECT("$AE$"&amp;ROW($AE188)-1))),1)&gt;=255,0,
VLOOKUP(INDIRECT("$G$"&amp;LOOKUP(2,1/($AE$1:INDIRECT("$AE$"&amp;ROW($AE188)-1)&lt;&gt;""),ROW($AE$1:INDIRECT("$AE$"&amp;ROW($AE188)-1)))),'EV and Base'!$A$1:$N$671,5,FALSE))))</f>
        <v/>
      </c>
      <c r="AF188" s="2" t="str" cm="1">
        <f t="array" aca="1" ref="AF188" ca="1">IF(NOT(ISNUMBER(INDEX($A:$A, LOOKUP(2, 1 / ($A$1:INDIRECT("$A$"&amp;ROW($A188)) &lt;&gt; ""),ROW($A$1:INDIRECT("$A$"&amp;ROW($A188)))), 1))), "",
INDEX($AF:$AF, LOOKUP(2, 1 / ($AF$1:INDIRECT("$AF$"&amp;ROW($AF188)-1) &lt;&gt; ""),ROW($AF$1:INDIRECT("$AF$"&amp;ROW($AF188)-1))), 1)+
IF(INDEX($AC:$AC, LOOKUP(2, 1 / ($AC$1:INDIRECT("$AC$"&amp;ROW($AC188)-1) &lt;&gt; ""),ROW($AC$1:INDIRECT("$AC$"&amp;ROW($AC188)-1))), 1)+
INDEX($AD:$AD, LOOKUP(2, 1 / ($AD$1:INDIRECT("$AD$"&amp;ROW($AD188)-1) &lt;&gt; ""),ROW($AD$1:INDIRECT("$AD$"&amp;ROW($AD188)-1))), 1)+
INDEX($AE:$AE, LOOKUP(2, 1 / ($AE$1:INDIRECT("$AE$"&amp;ROW($AE188)-1) &lt;&gt; ""),ROW($AE$1:INDIRECT("$AE$"&amp;ROW($AD188)-1))), 1)+
INDEX($AE:$AF, LOOKUP(2, 1 / ($AF$1:INDIRECT("$AF$"&amp;ROW($AF188)-1) &lt;&gt; ""),ROW($AF$1:INDIRECT("$AF$"&amp;ROW($AD188)-1))), 1)+
INDEX($AG:$AG, LOOKUP(2, 1 / ($AG$1:INDIRECT("$AG$"&amp;ROW($AG188)-1) &lt;&gt; ""),ROW($AG$1:INDIRECT("$AG$"&amp;ROW($AD188)-1))), 1)+
INDEX($AH:$AH, LOOKUP(2, 1 / ($AH$1:INDIRECT("$AH$"&amp;ROW($AH188)-1) &lt;&gt; ""),ROW($AH$1:INDIRECT("$AH$"&amp;ROW($AD188)-1))), 1)&gt;=510,0,
IF(INDEX($AF:$AF, LOOKUP(2, 1 / ($AF$1:INDIRECT("$AF$"&amp;ROW($AF188)-1) &lt;&gt; ""),ROW($AF$1:INDIRECT("$AF$"&amp;ROW($AF188)-1))), 1)&gt;=255,0,
VLOOKUP(INDIRECT("$G$"&amp;LOOKUP(2, 1 / ($AF$1:INDIRECT("$AF$"&amp;ROW($AF188)-1) &lt;&gt; ""),ROW($AF$1:INDIRECT("$AF$"&amp;ROW($AF188)-1)))), 'EV and Base'!$A$1:$N$671, 6, FALSE))))</f>
        <v/>
      </c>
      <c r="AG188" s="2" t="str" cm="1">
        <f t="array" aca="1" ref="AG188" ca="1">IF(NOT(ISNUMBER(INDEX($A:$A, LOOKUP(2, 1 / ($A$1:INDIRECT("$A$"&amp;ROW($A188)) &lt;&gt; ""),ROW($A$1:INDIRECT("$A$"&amp;ROW($A188)))), 1))), "",
INDEX($AG:$AG, LOOKUP(2, 1 / ($AG$1:INDIRECT("$AG$"&amp;ROW($AG188)-1) &lt;&gt; ""),ROW($AG$1:INDIRECT("$AG$"&amp;ROW($AG188)-1))), 1)+
IF(INDEX($AC:$AC, LOOKUP(2, 1 / ($AC$1:INDIRECT("$AC$"&amp;ROW($AC188)-1) &lt;&gt; ""),ROW($AC$1:INDIRECT("$AC$"&amp;ROW($AC188)-1))), 1)+
INDEX($AD:$AD, LOOKUP(2, 1 / ($AD$1:INDIRECT("$AD$"&amp;ROW($AD188)-1) &lt;&gt; ""),ROW($AD$1:INDIRECT("$AD$"&amp;ROW($AD188)-1))), 1)+
INDEX($AE:$AE, LOOKUP(2, 1 / ($AE$1:INDIRECT("$AE$"&amp;ROW($AE188)-1) &lt;&gt; ""),ROW($AE$1:INDIRECT("$AE$"&amp;ROW($AD188)-1))), 1)+
INDEX($AE:$AF, LOOKUP(2, 1 / ($AF$1:INDIRECT("$AF$"&amp;ROW($AF188)-1) &lt;&gt; ""),ROW($AF$1:INDIRECT("$AF$"&amp;ROW($AD188)-1))), 1)+
INDEX($AG:$AG, LOOKUP(2, 1 / ($AG$1:INDIRECT("$AG$"&amp;ROW($AG188)-1) &lt;&gt; ""),ROW($AG$1:INDIRECT("$AG$"&amp;ROW($AD188)-1))), 1)+
INDEX($AH:$AH, LOOKUP(2, 1 / ($AH$1:INDIRECT("$AH$"&amp;ROW($AH188)-1) &lt;&gt; ""),ROW($AH$1:INDIRECT("$AH$"&amp;ROW($AD188)-1))), 1)&gt;=510,0,
IF(INDEX($AG:$AG, LOOKUP(2, 1 / ($AG$1:INDIRECT("$AG$"&amp;ROW($AG188)-1) &lt;&gt; ""),ROW($AG$1:INDIRECT("$AG$"&amp;ROW($AG188)-1))), 1)&gt;=255,0,
VLOOKUP(INDIRECT("$G$"&amp;LOOKUP(2, 1 / ($AG$1:INDIRECT("$AG$"&amp;ROW($AG188)-1) &lt;&gt; ""),ROW($AG$1:INDIRECT("$AG$"&amp;ROW($AG188)-1)))), 'EV and Base'!$A$1:$N$671, 7, FALSE))))</f>
        <v/>
      </c>
      <c r="AH188" s="24" t="str" cm="1">
        <f t="array" aca="1" ref="AH188" ca="1">IF(NOT(ISNUMBER(INDEX($A:$A,LOOKUP(2,1/($A$1:INDIRECT("$A$"&amp;ROW($A188))&lt;&gt;""),ROW($A$1:INDIRECT("$A$"&amp;ROW($A188)))),1))),"",
INDEX($AH:$AH,LOOKUP(2,1/($AH$1:INDIRECT("$AH$"&amp;ROW($AH188)-1)&lt;&gt;""),ROW($AH$1:INDIRECT("$AH$"&amp;ROW($AH188)-1))),1)+
IF(INDEX($AC:$AC,LOOKUP(2,1/($AC$1:INDIRECT("$AC$"&amp;ROW($AC188)-1)&lt;&gt;""),ROW($AC$1:INDIRECT("$AC$"&amp;ROW($AC188)-1))),1)+
INDEX($AD:$AD,LOOKUP(2,1/($AD$1:INDIRECT("$AD$"&amp;ROW($AD188)-1)&lt;&gt;""),ROW($AD$1:INDIRECT("$AD$"&amp;ROW($AD188)-1))),1)+
INDEX($AE:$AE,LOOKUP(2,1/($AE$1:INDIRECT("$AE$"&amp;ROW($AE188)-1)&lt;&gt;""),ROW($AE$1:INDIRECT("$AE$"&amp;ROW($AD188)-1))),1)+
INDEX($AE:$AF,LOOKUP(2,1/($AF$1:INDIRECT("$AF$"&amp;ROW($AF188)-1)&lt;&gt;""),ROW($AF$1:INDIRECT("$AF$"&amp;ROW($AD188)-1))),1)+
INDEX($AG:$AG,LOOKUP(2,1/($AG$1:INDIRECT("$AG$"&amp;ROW($AG188)-1)&lt;&gt;""),ROW($AG$1:INDIRECT("$AG$"&amp;ROW($AD188)-1))),1)+
INDEX($AH:$AH,LOOKUP(2,1/($AH$1:INDIRECT("$AH$"&amp;ROW($AH188)-1)&lt;&gt;""),ROW($AH$1:INDIRECT("$AH$"&amp;ROW($AD188)-1))),1)&gt;=510,0,
IF(INDEX($AH:$AH,LOOKUP(2,1/($AH$1:INDIRECT("$AH$"&amp;ROW($AH188)-1)&lt;&gt;""),ROW($AH$1:INDIRECT("$AH$"&amp;ROW($AH188)-1))),1)&gt;=255,0,
VLOOKUP(INDIRECT("$G$"&amp;LOOKUP(2,1/($AH$1:INDIRECT("$AH$"&amp;ROW($AH188)-1)&lt;&gt;""),ROW($AH$1:INDIRECT("$AH$"&amp;ROW($AH188)-1)))),'EV and Base'!$A$1:$N$671,8,FALSE))))</f>
        <v/>
      </c>
      <c r="AI188" s="29" t="str" cm="1">
        <f t="array" aca="1" ref="AI188" ca="1">IF(NOT(ISNUMBER(INDEX($A:$A,LOOKUP(2,1/($A$1:INDIRECT("$A$"&amp;ROW($A188))&lt;&gt;""),ROW($A$1:INDIRECT("$A$"&amp;ROW($A188)))),1))),"",
ROUNDDOWN((((2*VLOOKUP($AA188,'EV and Base'!$A$1:$N$671,9,FALSE))+31+ROUNDDOWN($AC188/4,0))*$AB188)/100,0)+$AB188+10)</f>
        <v/>
      </c>
      <c r="AJ188" s="21" t="str" cm="1">
        <f t="array" aca="1" ref="AJ188" ca="1">IF(NOT(ISNUMBER(INDEX($A:$A, LOOKUP(2, 1 / ($A$1:INDIRECT("$A$"&amp;ROW($A188)) &lt;&gt; ""),ROW($A$1:INDIRECT("$A$"&amp;ROW($A188)))), 1))), "",
ROUNDDOWN((ROUNDDOWN((((2*VLOOKUP($AA188, 'EV and Base'!$A$1:$N$671, 10, FALSE))+31+ROUNDDOWN($AD188/4, 0))*$AB188)/100, 0)+5)*1.1, 0))</f>
        <v/>
      </c>
      <c r="AK188" s="21" t="str" cm="1">
        <f t="array" aca="1" ref="AK188" ca="1">IF(NOT(ISNUMBER(INDEX($A:$A, LOOKUP(2, 1 / ($A$1:INDIRECT("$A$"&amp;ROW($A188)) &lt;&gt; ""),ROW($A$1:INDIRECT("$A$"&amp;ROW($A188)))), 1))), "",
ROUNDDOWN((ROUNDDOWN((((2*VLOOKUP($AA188, 'EV and Base'!$A$1:$N$671, 11, FALSE))+30+ROUNDDOWN($AE188/4, 0))*$AB188)/100, 0)+5), 0)
&amp;"-"&amp;
ROUNDDOWN((ROUNDDOWN((((2*VLOOKUP($AA188, 'EV and Base'!$A$1:$N$671, 11, FALSE))+31+ROUNDDOWN($AE188/4, 0))*$AB188)/100, 0)+5), 0))</f>
        <v/>
      </c>
      <c r="AL188" s="21" t="str" cm="1">
        <f t="array" aca="1" ref="AL188" ca="1">IF(NOT(ISNUMBER(INDEX($A:$A, LOOKUP(2, 1 / ($A$1:INDIRECT("$A$"&amp;ROW($A188)) &lt;&gt; ""),ROW($A$1:INDIRECT("$A$"&amp;ROW($A188)))), 1))), "",
ROUNDDOWN((ROUNDDOWN((((2*VLOOKUP($AA188, 'EV and Base'!$A$1:$N$671, 12, FALSE))+0+ROUNDDOWN($AF188/4, 0))*$AB188)/100, 0)+5)*0.9, 0)
&amp;"-"&amp;
ROUNDDOWN((ROUNDDOWN((((2*VLOOKUP($AA188, 'EV and Base'!$A$1:$N$671, 12, FALSE))+31+ROUNDDOWN($AF188/4, 0))*$AB188)/100, 0)+5)*0.9, 0))</f>
        <v/>
      </c>
      <c r="AM188" s="21" t="str" cm="1">
        <f t="array" aca="1" ref="AM188" ca="1">IF(NOT(ISNUMBER(INDEX($A:$A, LOOKUP(2, 1 / ($A$1:INDIRECT("$A$"&amp;ROW($A188)) &lt;&gt; ""),ROW($A$1:INDIRECT("$A$"&amp;ROW($A188)))), 1))), "",
ROUNDDOWN((ROUNDDOWN((((2*VLOOKUP($AA188, 'EV and Base'!$A$1:$N$671, 13, FALSE))+30+ROUNDDOWN($AG188/4, 0))*$AB188)/100, 0)+5), 0)
&amp;"-"&amp;
ROUNDDOWN((ROUNDDOWN((((2*VLOOKUP($AA188, 'EV and Base'!$A$1:$N$671, 13, FALSE))+31+ROUNDDOWN($AG188/4, 0))*$AB188)/100, 0)+5), 0))</f>
        <v/>
      </c>
      <c r="AN188" s="25" t="str" cm="1">
        <f t="array" aca="1" ref="AN188" ca="1">IF(NOT(ISNUMBER(INDEX($A:$A, LOOKUP(2, 1 / ($A$1:INDIRECT("$A$"&amp;ROW($A188)) &lt;&gt; ""),ROW($A$1:INDIRECT("$A$"&amp;ROW($A188)))), 1))), "",
ROUNDDOWN((ROUNDDOWN((((2*VLOOKUP($AA188, 'EV and Base'!$A$1:$N$671, 14, FALSE))+31+ROUNDDOWN($AH188/4, 0))*$AB188)/100, 0)+5), 0))</f>
        <v/>
      </c>
      <c r="AO188" s="23" t="str" cm="1">
        <f t="array" aca="1" ref="AO188" ca="1">IF(NOT(ISNUMBER(INDEX($A:$A, LOOKUP(2, 1 / ($A$1:INDIRECT("$A$"&amp;ROW($A188)) &lt;&gt; ""),ROW($A$1:INDIRECT("$A$"&amp;ROW($A188)))), 1))), "",
ROUNDDOWN((((2*VLOOKUP($AA188, 'EV and Base'!$A$1:$N$671, 9, FALSE))+31+ROUNDDOWN($AC188/4, 0))*$AB188)/100, 0)+$AB188+10)</f>
        <v/>
      </c>
      <c r="AP188" s="2" t="str" cm="1">
        <f t="array" aca="1" ref="AP188" ca="1">IF(NOT(ISNUMBER(INDEX($A:$A, LOOKUP(2, 1 / ($A$1:INDIRECT("$A$"&amp;ROW($A188)) &lt;&gt; ""),ROW($A$1:INDIRECT("$A$"&amp;ROW($A188)))), 1))), "",
ROUNDDOWN((ROUNDDOWN((((2*VLOOKUP($AA188, 'EV and Base'!$A$1:$N$671, 10, FALSE))+31+ROUNDDOWN($AD188/4, 0))*$AB188)/100, 0)+5)*1.1, 0))</f>
        <v/>
      </c>
      <c r="AQ188" s="2" t="str" cm="1">
        <f t="array" aca="1" ref="AQ188" ca="1">IF(NOT(ISNUMBER(INDEX($A:$A, LOOKUP(2, 1 / ($A$1:INDIRECT("$A$"&amp;ROW($A188)) &lt;&gt; ""),ROW($A$1:INDIRECT("$A$"&amp;ROW($A188)))), 1))), "",
ROUNDDOWN((ROUNDDOWN((((2*VLOOKUP($AA188, 'EV and Base'!$A$1:$N$671, 11, FALSE))+$AV$2+ROUNDDOWN($AE188/4, 0))*$AB188)/100, 0)+5), 0))</f>
        <v/>
      </c>
      <c r="AR188" s="22" t="str" cm="1">
        <f t="array" aca="1" ref="AR188" ca="1">IF(NOT(ISNUMBER(INDEX($A:$A, LOOKUP(2, 1 / ($A$1:INDIRECT("$A$"&amp;ROW($A188)) &lt;&gt; ""),ROW($A$1:INDIRECT("$A$"&amp;ROW($A188)))), 1))), "",
ROUNDDOWN((ROUNDDOWN((((2*VLOOKUP($AA188, 'EV and Base'!$A$1:$N$671, 12, FALSE))+$AW$2+ROUNDDOWN($AF188/4, 0))*$AB188)/100, 0)+5)*0.9, 0))</f>
        <v/>
      </c>
      <c r="AS188" s="2" t="str" cm="1">
        <f t="array" aca="1" ref="AS188" ca="1">IF(NOT(ISNUMBER(INDEX($A:$A, LOOKUP(2, 1 / ($A$1:INDIRECT("$A$"&amp;ROW($A188)) &lt;&gt; ""),ROW($A$1:INDIRECT("$A$"&amp;ROW($A188)))), 1))), "",
ROUNDDOWN((ROUNDDOWN((((2*VLOOKUP($AA188, 'EV and Base'!$A$1:$N$671, 13, FALSE))+$AX$2+ROUNDDOWN($AG188/4, 0))*$AB188)/100, 0)+5), 0))</f>
        <v/>
      </c>
      <c r="AT188" s="24" t="str" cm="1">
        <f t="array" aca="1" ref="AT188" ca="1">IF(NOT(ISNUMBER(INDEX($A:$A, LOOKUP(2, 1 / ($A$1:INDIRECT("$A$"&amp;ROW($A188)) &lt;&gt; ""),ROW($A$1:INDIRECT("$A$"&amp;ROW($A188)))), 1))), "",
ROUNDDOWN((ROUNDDOWN((((2*VLOOKUP($AA188, 'EV and Base'!$A$1:$N$671, 14, FALSE))+31+ROUNDDOWN($AH188/4, 0))*$AB188)/100, 0)+5), 0))</f>
        <v/>
      </c>
      <c r="AU188" s="27"/>
      <c r="AV188" s="4"/>
      <c r="AW188" s="4"/>
      <c r="AX188" s="4"/>
      <c r="AY188" t="str" cm="1">
        <f t="array" aca="1" ref="AY188" ca="1">IF(NOT(ISNUMBER(INDEX($A:$A,LOOKUP(2,1/($A$1:INDIRECT("$A$"&amp;ROW($A188))&lt;&gt;""),ROW($A$1:INDIRECT("$A$"&amp;ROW($A188)))),1))),"",
INDEX($AY:$AY,LOOKUP(2,1/($AY$1:INDIRECT("$AY$"&amp;ROW($AY188)-1)&lt;&gt;""),ROW($AY$1:INDIRECT("$AY$"&amp;ROW($AY188)-1))),1)+$BL188)</f>
        <v/>
      </c>
      <c r="AZ188" s="3" t="str" cm="1">
        <f t="array" aca="1" ref="AZ188" ca="1">IF(NOT(ISNUMBER(INDEX($A:$A, LOOKUP(2, 1 / ($A$1:INDIRECT("$A$"&amp;ROW($A188)) &lt;&gt; ""),ROW($A$1:INDIRECT("$A$"&amp;ROW($A188)))), 1))), "",
VLOOKUP(INDIRECT("$G$"&amp;LOOKUP(2, 1 / ($AY$1:INDIRECT("$AY$"&amp;ROW($AY188)-1) &lt;&gt; ""),ROW($AY$1:INDIRECT("$AY$"&amp;ROW($AY188)-1)))),'EV and Base'!A183:N853,2,FALSE))</f>
        <v/>
      </c>
      <c r="BA188" s="3" t="str" cm="1">
        <f t="array" aca="1" ref="BA188" ca="1">IF(NOT(ISNUMBER(INDEX($A:$A, LOOKUP(2, 1 / ($A$1:INDIRECT("$A$"&amp;ROW($A188)) &lt;&gt; ""),ROW($A$1:INDIRECT("$A$"&amp;ROW($A188)))), 1))), "",
INDIRECT("$I$"&amp;LOOKUP(2, 1 / ($AY$1:INDIRECT("$AY$"&amp;ROW($AY188)-1) &lt;&gt; ""),ROW($AY$1:INDIRECT("$AY$"&amp;ROW($AY188)-1)))))</f>
        <v/>
      </c>
      <c r="BB188" s="1" t="str" cm="1">
        <f t="array" aca="1" ref="BB188" ca="1">IF(NOT(ISNUMBER(INDEX($A:$A, LOOKUP(2, 1 / ($A$1:INDIRECT("$A$"&amp;ROW($A188)) &lt;&gt; ""),ROW($A$1:INDIRECT("$A$"&amp;ROW($A188)))), 1))), "",
INDIRECT("$AB$"&amp;LOOKUP(2, 1 / ($AY$1:INDIRECT("$AY$"&amp;ROW($AY188)-1) &lt;&gt; ""),ROW($AY$1:INDIRECT("$AY$"&amp;ROW($AY188)-1)))))</f>
        <v/>
      </c>
      <c r="BC188" s="3" t="str" cm="1">
        <f t="array" aca="1" ref="BC188" ca="1">IF(NOT(ISNUMBER(INDEX($A:$A,LOOKUP(2,1/($A$1:INDIRECT("$A$"&amp;ROW($A188))&lt;&gt;""),ROW($A$1:INDIRECT("$A$"&amp;ROW($A188)))),1))),"",
$BA188+$BA188+10)</f>
        <v/>
      </c>
      <c r="BD188" s="3" t="str" cm="1">
        <f t="array" aca="1" ref="BD188" ca="1">IF(NOT(ISNUMBER(INDEX($A:$A,LOOKUP(2,1/($A$1:INDIRECT("$A$"&amp;ROW($A188))&lt;&gt;""),ROW($A$1:INDIRECT("$A$"&amp;ROW($A188)))),1))),"",
$BA188+$BB188+10)</f>
        <v/>
      </c>
      <c r="BE188" s="3" t="str" cm="1">
        <f t="array" aca="1" ref="BE188" ca="1">IF(NOT(ISNUMBER(INDEX($A:$A,LOOKUP(2,1/($A$1:INDIRECT("$A$"&amp;ROW($A188))&lt;&gt;""),ROW($A$1:INDIRECT("$A$"&amp;ROW($A188)))),1))),"",
$BC188*$BC188)</f>
        <v/>
      </c>
      <c r="BF188" s="3" t="str" cm="1">
        <f t="array" aca="1" ref="BF188" ca="1">IF(NOT(ISNUMBER(INDEX($A:$A,LOOKUP(2,1/($A$1:INDIRECT("$A$"&amp;ROW($A188))&lt;&gt;""),ROW($A$1:INDIRECT("$A$"&amp;ROW($A188)))),1))),"",
$BD188*$BD188)</f>
        <v/>
      </c>
      <c r="BG188" s="3" t="str" cm="1">
        <f t="array" aca="1" ref="BG188" ca="1">IF(NOT(ISNUMBER(INDEX($A:$A,LOOKUP(2,1/($A$1:INDIRECT("$A$"&amp;ROW($A188))&lt;&gt;""),ROW($A$1:INDIRECT("$A$"&amp;ROW($A188)))),1))),"",
_xlfn.FLOOR.MATH(1.5*_xlfn.FLOOR.MATH($AZ188*BA188/5)))</f>
        <v/>
      </c>
      <c r="BH188" s="3" t="str" cm="1">
        <f t="array" aca="1" ref="BH188" ca="1">IF(NOT(ISNUMBER(INDEX($A:$A, LOOKUP(2, 1 / ($A$1:INDIRECT("$A$"&amp;ROW($A188)) &lt;&gt; ""),ROW($A$1:INDIRECT("$A$"&amp;ROW($A188)))), 1))), "",
_xlfn.FLOOR.MATH($BG188/IF(OR(INDIRECT("$C$"&amp;LOOKUP(2, 1 / ($AY$1:INDIRECT("$AY$"&amp;ROW($AY188)-1) &lt;&gt; ""),ROW($AY$1:INDIRECT("$AY$"&amp;ROW($AY188)-1))))="Multi",
INDIRECT("$C$"&amp;LOOKUP(2, 1 / ($AY$1:INDIRECT("$AY$"&amp;ROW($AY188)-1) &lt;&gt; ""),ROW($AY$1:INDIRECT("$AY$"&amp;ROW($AY188)-1))))="Double"),2,1)))</f>
        <v/>
      </c>
      <c r="BI188" s="3" t="str" cm="1">
        <f t="array" aca="1" ref="BI188" ca="1">IF(NOT(ISNUMBER(INDEX($A:$A,LOOKUP(2,1/($A$1:INDIRECT("$A$"&amp;ROW($A188))&lt;&gt;""),ROW($A$1:INDIRECT("$A$"&amp;ROW($A188)))),1))),"",
VLOOKUP($BC188,GameFreakSQRT!$A$1:$B$200,2,FALSE))</f>
        <v/>
      </c>
      <c r="BJ188" s="3" t="str" cm="1">
        <f t="array" aca="1" ref="BJ188" ca="1">IF(NOT(ISNUMBER(INDEX($A:$A,LOOKUP(2,1/($A$1:INDIRECT("$A$"&amp;ROW($A188))&lt;&gt;""),ROW($A$1:INDIRECT("$A$"&amp;ROW($A188)))),1))),"",
VLOOKUP($BD188,GameFreakSQRT!$A$1:$B$200,2,FALSE))</f>
        <v/>
      </c>
      <c r="BK188" s="3" t="str" cm="1">
        <f t="array" aca="1" ref="BK188" ca="1">IF(NOT(ISNUMBER(INDEX($A:$A,LOOKUP(2,1/($A$1:INDIRECT("$A$"&amp;ROW($A188))&lt;&gt;""),ROW($A$1:INDIRECT("$A$"&amp;ROW($A188)))),1))),"",
_xlfn.FLOOR.MATH((($BI188*$BE188)*$BH188)/($BJ188*$BF188))+1)</f>
        <v/>
      </c>
      <c r="BL188" s="3" t="str" cm="1">
        <f t="array" aca="1" ref="BL188" ca="1">IF(NOT(ISNUMBER(INDEX($A:$A,LOOKUP(2,1/($A$1:INDIRECT("$A$"&amp;ROW($A188))&lt;&gt;""),ROW($A$1:INDIRECT("$A$"&amp;ROW($A188)))),1))),"",
_xlfn.FLOOR.MATH($BK188*IF(NOT(INDIRECT("$Z$"&amp;LOOKUP(2, 1 / ($AY$1:INDIRECT("$AY$"&amp;ROW($AY188)-1) &lt;&gt; ""),ROW($AY$1:INDIRECT("$AY$"&amp;ROW($AY188)-1))))=""),1.5,1)))</f>
        <v/>
      </c>
      <c r="BM188" s="3" t="str" cm="1">
        <f t="array" aca="1" ref="BM188" ca="1">IF(NOT(ISNUMBER(INDEX($A:$A, LOOKUP(2, 1 / ($A$1:INDIRECT("$A$"&amp;ROW($A188)) &lt;&gt; ""),ROW($A$1:INDIRECT("$A$"&amp;ROW($A188)))), 1))), "",
INDIRECT("$Y$"&amp;LOOKUP(2, 1 / ($AY$1:INDIRECT("$AY$"&amp;ROW($AY188)-1) &lt;&gt; ""),ROW($AY$1:INDIRECT("$AY$"&amp;ROW($AY188)-1)))))</f>
        <v/>
      </c>
      <c r="BN188" s="3" t="str">
        <f t="shared" ca="1" si="16"/>
        <v/>
      </c>
      <c r="CV188" s="1"/>
    </row>
    <row r="189" spans="1:100" x14ac:dyDescent="0.45">
      <c r="A189" s="69" t="s">
        <v>75</v>
      </c>
      <c r="B189" s="69" t="s">
        <v>393</v>
      </c>
      <c r="C189" s="69" t="s">
        <v>46</v>
      </c>
      <c r="D189" s="69" t="s">
        <v>380</v>
      </c>
      <c r="E189" s="69" t="s">
        <v>48</v>
      </c>
      <c r="F189" s="56">
        <v>1</v>
      </c>
      <c r="G189" s="2" t="s">
        <v>127</v>
      </c>
      <c r="H189" s="2" t="s">
        <v>50</v>
      </c>
      <c r="I189" s="2">
        <v>24</v>
      </c>
      <c r="J189" s="2" t="s">
        <v>97</v>
      </c>
      <c r="K189" s="2" t="s">
        <v>107</v>
      </c>
      <c r="L189" s="2" t="s">
        <v>53</v>
      </c>
      <c r="M189" s="2" t="s">
        <v>135</v>
      </c>
      <c r="N189" s="2" t="s">
        <v>243</v>
      </c>
      <c r="O189" s="2" t="s">
        <v>74</v>
      </c>
      <c r="P189" s="2" t="s">
        <v>394</v>
      </c>
      <c r="Q189" s="2">
        <v>0</v>
      </c>
      <c r="R189" s="2">
        <f>_xlfn.FLOOR.MATH((((2*VLOOKUP(G189, 'EV and Base'!$A$1:$N$671, 9, FALSE))+$Q189)*$I189)/100)+$I189+10</f>
        <v>58</v>
      </c>
      <c r="S189" s="2">
        <f>_xlfn.FLOOR.MATH((_xlfn.FLOOR.MATH((((2*VLOOKUP($G189, 'EV and Base'!$A$1:$N$671, 10, FALSE))+$Q189)*$I189)/100)+5)*
IF(OR($J189="Lonely", $J189="Brave", $J189="Adamant", $J189="Naughty"), 1.1,
IF(OR($J189="Bold", $J189="Timid", $J189="Modest", $J189="Calm"), 0.9, 1)))</f>
        <v>30</v>
      </c>
      <c r="T189" s="2">
        <f>_xlfn.FLOOR.MATH((_xlfn.FLOOR.MATH((((2*VLOOKUP($G189, 'EV and Base'!$A$1:$N$671, 11, FALSE))+$Q189)*$I189)/100)+5)*
IF(OR($J189="Bold", $J189="Relaxed", $J189="Impish", $J189="Lax"), 1.1,
IF(OR($J189="Lonely", $J189="Hasty", $J189="Mild", $J189="Gentle"), 0.9, 1)))</f>
        <v>28</v>
      </c>
      <c r="U189" s="2">
        <f>_xlfn.FLOOR.MATH((_xlfn.FLOOR.MATH((((2*VLOOKUP($G189, 'EV and Base'!$A$1:$N$671, 12, FALSE))+$Q189)*$I189)/100)+5)*
IF(OR($J189="Modest", $J189="Mild", $J189="Quiet", $J189="Rash"), 1.1,
IF(OR($J189="Adamant", $J189="Impish", $J189="Jolly", $J189="Careful"), 0.9, 1)))</f>
        <v>30</v>
      </c>
      <c r="V189" s="2">
        <f>_xlfn.FLOOR.MATH((_xlfn.FLOOR.MATH((((2*VLOOKUP($G189, 'EV and Base'!$A$1:$N$671, 13, FALSE))+$Q189)*$I189)/100)+5)*
IF(OR($J189="Calm", $J189="Gentle", $J189="Sassy", $J189="Careful"), 1.1,
IF(OR($J189="Naughty", $J189="Lax", $J189="Naive", $J189="Rash"), 0.9, 1)))</f>
        <v>28</v>
      </c>
      <c r="W189" s="2">
        <f>_xlfn.FLOOR.MATH((_xlfn.FLOOR.MATH((((2*VLOOKUP($G189, 'EV and Base'!$A$1:$N$671, 14, FALSE))+$Q189)*$I189)/100)+5)*
IF(OR($J189="Timid", $J189="Hasty", $J189="Jolly", $J189="Naive"), 1.1,
IF(OR($J189="Brave", $J189="Relaxed", $J189="Quiet", $J189="Sassy"), 0.9, 1)))</f>
        <v>35</v>
      </c>
      <c r="X189" s="69">
        <v>960</v>
      </c>
      <c r="AA189" s="23" t="str" cm="1">
        <f t="array" aca="1" ref="AA189" ca="1">IF(NOT(ISNUMBER(INDEX($A:$A,LOOKUP(2,1/($A$1:INDIRECT("$A$"&amp;ROW($A189))&lt;&gt;""),ROW($A$1:INDIRECT("$A$"&amp;ROW($A189)))),1))),"",
IF(NOT(ISNUMBER($A189)),$AA188,
IF($AB189&lt;16,"Lillipup",
IF($AB189&lt;32,"Herdier",
"Stoutland"))))</f>
        <v/>
      </c>
      <c r="AB189" s="25" t="str" cm="1">
        <f t="array" aca="1" ref="AB189" ca="1">IF(NOT(ISNUMBER(INDEX($A:$A, LOOKUP(2, 1 / ($A$1:INDIRECT("$A$"&amp;ROW($A189)) &lt;&gt; ""),ROW($A$1:INDIRECT("$A$"&amp;ROW($A189)))), 1))), "",
VLOOKUP($AY189,'Medium-Slow'!$A$1:$B$101,2,TRUE))</f>
        <v/>
      </c>
      <c r="AC189" s="23" t="str" cm="1">
        <f t="array" aca="1" ref="AC189" ca="1">IF(NOT(ISNUMBER(INDEX($A:$A, LOOKUP(2, 1 / ($A$1:INDIRECT("$A$"&amp;ROW($A189)) &lt;&gt; ""),ROW($A$1:INDIRECT("$A$"&amp;ROW($A189)))), 1))), "",
INDEX($AC:$AC, LOOKUP(2, 1 / ($AC$1:INDIRECT("$AC$"&amp;ROW($AC189)-1) &lt;&gt; ""),ROW($AC$1:INDIRECT("$AC$"&amp;ROW($AC189)-1))), 1)+
IF(INDEX($AC:$AC, LOOKUP(2, 1 / ($AC$1:INDIRECT("$AC$"&amp;ROW($AC189)-1) &lt;&gt; ""),ROW($AC$1:INDIRECT("$AC$"&amp;ROW($AC189)-1))), 1)+
INDEX($AD:$AD, LOOKUP(2, 1 / ($AD$1:INDIRECT("$AD$"&amp;ROW($AD189)-1) &lt;&gt; ""),ROW($AD$1:INDIRECT("$AD$"&amp;ROW($AD189)-1))), 1)+
INDEX($AE:$AE, LOOKUP(2, 1 / ($AE$1:INDIRECT("$AE$"&amp;ROW($AE189)-1) &lt;&gt; ""),ROW($AE$1:INDIRECT("$AE$"&amp;ROW($AD189)-1))), 1)+
INDEX($AE:$AF, LOOKUP(2, 1 / ($AF$1:INDIRECT("$AF$"&amp;ROW($AF189)-1) &lt;&gt; ""),ROW($AF$1:INDIRECT("$AF$"&amp;ROW($AD189)-1))), 1)+
INDEX($AG:$AG, LOOKUP(2, 1 / ($AG$1:INDIRECT("$AG$"&amp;ROW($AG189)-1) &lt;&gt; ""),ROW($AG$1:INDIRECT("$AG$"&amp;ROW($AD189)-1))), 1)+
INDEX($AH:$AH, LOOKUP(2, 1 / ($AH$1:INDIRECT("$AH$"&amp;ROW($AH189)-1) &lt;&gt; ""),ROW($AH$1:INDIRECT("$AH$"&amp;ROW($AD189)-1))), 1)&gt;=510,0,
IF(INDEX($AC:$AC, LOOKUP(2, 1 / ($AC$1:INDIRECT("$AC$"&amp;ROW($AC189)-1) &lt;&gt; ""),ROW($AC$1:INDIRECT("$AC$"&amp;ROW($AC189)-1))), 1)&gt;=255,0,
VLOOKUP(INDIRECT("$G$"&amp;LOOKUP(2, 1 / ($AC$1:INDIRECT("$AC$"&amp;ROW($AC189)-1) &lt;&gt; ""),ROW($AC$1:INDIRECT("$AC$"&amp;ROW($AC189)-1)))), 'EV and Base'!$A$1:$N$671, 3, FALSE))))</f>
        <v/>
      </c>
      <c r="AD189" s="2" t="str" cm="1">
        <f t="array" aca="1" ref="AD189" ca="1">IF(NOT(ISNUMBER(INDEX($A:$A, LOOKUP(2, 1 / ($A$1:INDIRECT("$A$"&amp;ROW($A189)) &lt;&gt; ""),ROW($A$1:INDIRECT("$A$"&amp;ROW($A189)))), 1))), "",
INDEX($AD:$AD, LOOKUP(2, 1 / ($AD$1:INDIRECT("$AD$"&amp;ROW($AD189)-1) &lt;&gt; ""),ROW($AD$1:INDIRECT("$AD$"&amp;ROW($AD189)-1))), 1)+
IF(INDEX($AC:$AC, LOOKUP(2, 1 / ($AC$1:INDIRECT("$AC$"&amp;ROW($AC189)-1) &lt;&gt; ""),ROW($AC$1:INDIRECT("$AC$"&amp;ROW($AC189)-1))), 1)+
INDEX($AD:$AD, LOOKUP(2, 1 / ($AD$1:INDIRECT("$AD$"&amp;ROW($AD189)-1) &lt;&gt; ""),ROW($AD$1:INDIRECT("$AD$"&amp;ROW($AD189)-1))), 1)+
INDEX($AE:$AE, LOOKUP(2, 1 / ($AE$1:INDIRECT("$AE$"&amp;ROW($AE189)-1) &lt;&gt; ""),ROW($AE$1:INDIRECT("$AE$"&amp;ROW($AD189)-1))), 1)+
INDEX($AE:$AF, LOOKUP(2, 1 / ($AF$1:INDIRECT("$AF$"&amp;ROW($AF189)-1) &lt;&gt; ""),ROW($AF$1:INDIRECT("$AF$"&amp;ROW($AD189)-1))), 1)+
INDEX($AG:$AG, LOOKUP(2, 1 / ($AG$1:INDIRECT("$AG$"&amp;ROW($AG189)-1) &lt;&gt; ""),ROW($AG$1:INDIRECT("$AG$"&amp;ROW($AD189)-1))), 1)+
INDEX($AH:$AH, LOOKUP(2, 1 / ($AH$1:INDIRECT("$AH$"&amp;ROW($AH189)-1) &lt;&gt; ""),ROW($AH$1:INDIRECT("$AH$"&amp;ROW($AD189)-1))), 1)&gt;=510,0,
IF(INDEX($AD:$AD, LOOKUP(2, 1 / ($AD$1:INDIRECT("$AD$"&amp;ROW($AD189)-1) &lt;&gt; ""),ROW($AD$1:INDIRECT("$AD$"&amp;ROW($AD189)-1))), 1)&gt;=255,0,
VLOOKUP(INDIRECT("$G$"&amp;LOOKUP(2, 1 / ($AD$1:INDIRECT("$AD$"&amp;ROW($AD189)-1) &lt;&gt; ""),ROW($AD$1:INDIRECT("$AD$"&amp;ROW($AD189)-1)))), 'EV and Base'!$A$1:$N$671, 4, FALSE))))</f>
        <v/>
      </c>
      <c r="AE189" s="2" t="str" cm="1">
        <f t="array" aca="1" ref="AE189" ca="1">IF(NOT(ISNUMBER(INDEX($A:$A,LOOKUP(2,1/($A$1:INDIRECT("$A$"&amp;ROW($A189))&lt;&gt;""),ROW($A$1:INDIRECT("$A$"&amp;ROW($A189)))),1))),"",
INDEX($AE:$AE,LOOKUP(2,1/($AE$1:INDIRECT("$AE$"&amp;ROW($AE189)-1)&lt;&gt;""),ROW($AE$1:INDIRECT("$AE$"&amp;ROW($AE189)-1))),1)+
IF(INDEX($AC:$AC,LOOKUP(2,1/($AC$1:INDIRECT("$AC$"&amp;ROW($AC189)-1)&lt;&gt;""),ROW($AC$1:INDIRECT("$AC$"&amp;ROW($AC189)-1))),1)+
INDEX($AD:$AD,LOOKUP(2,1/($AD$1:INDIRECT("$AD$"&amp;ROW($AD189)-1)&lt;&gt;""),ROW($AD$1:INDIRECT("$AD$"&amp;ROW($AD189)-1))),1)+
INDEX($AE:$AE,LOOKUP(2,1/($AE$1:INDIRECT("$AE$"&amp;ROW($AE189)-1)&lt;&gt;""),ROW($AE$1:INDIRECT("$AE$"&amp;ROW($AD189)-1))),1)+
INDEX($AE:$AF,LOOKUP(2,1/($AF$1:INDIRECT("$AF$"&amp;ROW($AF189)-1)&lt;&gt;""),ROW($AF$1:INDIRECT("$AF$"&amp;ROW($AD189)-1))),1)+
INDEX($AG:$AG,LOOKUP(2,1/($AG$1:INDIRECT("$AG$"&amp;ROW($AG189)-1)&lt;&gt;""),ROW($AG$1:INDIRECT("$AG$"&amp;ROW($AD189)-1))),1)+
INDEX($AH:$AH,LOOKUP(2,1/($AH$1:INDIRECT("$AH$"&amp;ROW($AH189)-1)&lt;&gt;""),ROW($AH$1:INDIRECT("$AH$"&amp;ROW($AD189)-1))),1)&gt;=510,0,
IF(INDEX($AE:$AE,LOOKUP(2,1/($AE$1:INDIRECT("$AE$"&amp;ROW($AE189)-1)&lt;&gt;""),ROW($AE$1:INDIRECT("$AE$"&amp;ROW($AE189)-1))),1)&gt;=255,0,
VLOOKUP(INDIRECT("$G$"&amp;LOOKUP(2,1/($AE$1:INDIRECT("$AE$"&amp;ROW($AE189)-1)&lt;&gt;""),ROW($AE$1:INDIRECT("$AE$"&amp;ROW($AE189)-1)))),'EV and Base'!$A$1:$N$671,5,FALSE))))</f>
        <v/>
      </c>
      <c r="AF189" s="2" t="str" cm="1">
        <f t="array" aca="1" ref="AF189" ca="1">IF(NOT(ISNUMBER(INDEX($A:$A, LOOKUP(2, 1 / ($A$1:INDIRECT("$A$"&amp;ROW($A189)) &lt;&gt; ""),ROW($A$1:INDIRECT("$A$"&amp;ROW($A189)))), 1))), "",
INDEX($AF:$AF, LOOKUP(2, 1 / ($AF$1:INDIRECT("$AF$"&amp;ROW($AF189)-1) &lt;&gt; ""),ROW($AF$1:INDIRECT("$AF$"&amp;ROW($AF189)-1))), 1)+
IF(INDEX($AC:$AC, LOOKUP(2, 1 / ($AC$1:INDIRECT("$AC$"&amp;ROW($AC189)-1) &lt;&gt; ""),ROW($AC$1:INDIRECT("$AC$"&amp;ROW($AC189)-1))), 1)+
INDEX($AD:$AD, LOOKUP(2, 1 / ($AD$1:INDIRECT("$AD$"&amp;ROW($AD189)-1) &lt;&gt; ""),ROW($AD$1:INDIRECT("$AD$"&amp;ROW($AD189)-1))), 1)+
INDEX($AE:$AE, LOOKUP(2, 1 / ($AE$1:INDIRECT("$AE$"&amp;ROW($AE189)-1) &lt;&gt; ""),ROW($AE$1:INDIRECT("$AE$"&amp;ROW($AD189)-1))), 1)+
INDEX($AE:$AF, LOOKUP(2, 1 / ($AF$1:INDIRECT("$AF$"&amp;ROW($AF189)-1) &lt;&gt; ""),ROW($AF$1:INDIRECT("$AF$"&amp;ROW($AD189)-1))), 1)+
INDEX($AG:$AG, LOOKUP(2, 1 / ($AG$1:INDIRECT("$AG$"&amp;ROW($AG189)-1) &lt;&gt; ""),ROW($AG$1:INDIRECT("$AG$"&amp;ROW($AD189)-1))), 1)+
INDEX($AH:$AH, LOOKUP(2, 1 / ($AH$1:INDIRECT("$AH$"&amp;ROW($AH189)-1) &lt;&gt; ""),ROW($AH$1:INDIRECT("$AH$"&amp;ROW($AD189)-1))), 1)&gt;=510,0,
IF(INDEX($AF:$AF, LOOKUP(2, 1 / ($AF$1:INDIRECT("$AF$"&amp;ROW($AF189)-1) &lt;&gt; ""),ROW($AF$1:INDIRECT("$AF$"&amp;ROW($AF189)-1))), 1)&gt;=255,0,
VLOOKUP(INDIRECT("$G$"&amp;LOOKUP(2, 1 / ($AF$1:INDIRECT("$AF$"&amp;ROW($AF189)-1) &lt;&gt; ""),ROW($AF$1:INDIRECT("$AF$"&amp;ROW($AF189)-1)))), 'EV and Base'!$A$1:$N$671, 6, FALSE))))</f>
        <v/>
      </c>
      <c r="AG189" s="2" t="str" cm="1">
        <f t="array" aca="1" ref="AG189" ca="1">IF(NOT(ISNUMBER(INDEX($A:$A, LOOKUP(2, 1 / ($A$1:INDIRECT("$A$"&amp;ROW($A189)) &lt;&gt; ""),ROW($A$1:INDIRECT("$A$"&amp;ROW($A189)))), 1))), "",
INDEX($AG:$AG, LOOKUP(2, 1 / ($AG$1:INDIRECT("$AG$"&amp;ROW($AG189)-1) &lt;&gt; ""),ROW($AG$1:INDIRECT("$AG$"&amp;ROW($AG189)-1))), 1)+
IF(INDEX($AC:$AC, LOOKUP(2, 1 / ($AC$1:INDIRECT("$AC$"&amp;ROW($AC189)-1) &lt;&gt; ""),ROW($AC$1:INDIRECT("$AC$"&amp;ROW($AC189)-1))), 1)+
INDEX($AD:$AD, LOOKUP(2, 1 / ($AD$1:INDIRECT("$AD$"&amp;ROW($AD189)-1) &lt;&gt; ""),ROW($AD$1:INDIRECT("$AD$"&amp;ROW($AD189)-1))), 1)+
INDEX($AE:$AE, LOOKUP(2, 1 / ($AE$1:INDIRECT("$AE$"&amp;ROW($AE189)-1) &lt;&gt; ""),ROW($AE$1:INDIRECT("$AE$"&amp;ROW($AD189)-1))), 1)+
INDEX($AE:$AF, LOOKUP(2, 1 / ($AF$1:INDIRECT("$AF$"&amp;ROW($AF189)-1) &lt;&gt; ""),ROW($AF$1:INDIRECT("$AF$"&amp;ROW($AD189)-1))), 1)+
INDEX($AG:$AG, LOOKUP(2, 1 / ($AG$1:INDIRECT("$AG$"&amp;ROW($AG189)-1) &lt;&gt; ""),ROW($AG$1:INDIRECT("$AG$"&amp;ROW($AD189)-1))), 1)+
INDEX($AH:$AH, LOOKUP(2, 1 / ($AH$1:INDIRECT("$AH$"&amp;ROW($AH189)-1) &lt;&gt; ""),ROW($AH$1:INDIRECT("$AH$"&amp;ROW($AD189)-1))), 1)&gt;=510,0,
IF(INDEX($AG:$AG, LOOKUP(2, 1 / ($AG$1:INDIRECT("$AG$"&amp;ROW($AG189)-1) &lt;&gt; ""),ROW($AG$1:INDIRECT("$AG$"&amp;ROW($AG189)-1))), 1)&gt;=255,0,
VLOOKUP(INDIRECT("$G$"&amp;LOOKUP(2, 1 / ($AG$1:INDIRECT("$AG$"&amp;ROW($AG189)-1) &lt;&gt; ""),ROW($AG$1:INDIRECT("$AG$"&amp;ROW($AG189)-1)))), 'EV and Base'!$A$1:$N$671, 7, FALSE))))</f>
        <v/>
      </c>
      <c r="AH189" s="24" t="str" cm="1">
        <f t="array" aca="1" ref="AH189" ca="1">IF(NOT(ISNUMBER(INDEX($A:$A,LOOKUP(2,1/($A$1:INDIRECT("$A$"&amp;ROW($A189))&lt;&gt;""),ROW($A$1:INDIRECT("$A$"&amp;ROW($A189)))),1))),"",
INDEX($AH:$AH,LOOKUP(2,1/($AH$1:INDIRECT("$AH$"&amp;ROW($AH189)-1)&lt;&gt;""),ROW($AH$1:INDIRECT("$AH$"&amp;ROW($AH189)-1))),1)+
IF(INDEX($AC:$AC,LOOKUP(2,1/($AC$1:INDIRECT("$AC$"&amp;ROW($AC189)-1)&lt;&gt;""),ROW($AC$1:INDIRECT("$AC$"&amp;ROW($AC189)-1))),1)+
INDEX($AD:$AD,LOOKUP(2,1/($AD$1:INDIRECT("$AD$"&amp;ROW($AD189)-1)&lt;&gt;""),ROW($AD$1:INDIRECT("$AD$"&amp;ROW($AD189)-1))),1)+
INDEX($AE:$AE,LOOKUP(2,1/($AE$1:INDIRECT("$AE$"&amp;ROW($AE189)-1)&lt;&gt;""),ROW($AE$1:INDIRECT("$AE$"&amp;ROW($AD189)-1))),1)+
INDEX($AE:$AF,LOOKUP(2,1/($AF$1:INDIRECT("$AF$"&amp;ROW($AF189)-1)&lt;&gt;""),ROW($AF$1:INDIRECT("$AF$"&amp;ROW($AD189)-1))),1)+
INDEX($AG:$AG,LOOKUP(2,1/($AG$1:INDIRECT("$AG$"&amp;ROW($AG189)-1)&lt;&gt;""),ROW($AG$1:INDIRECT("$AG$"&amp;ROW($AD189)-1))),1)+
INDEX($AH:$AH,LOOKUP(2,1/($AH$1:INDIRECT("$AH$"&amp;ROW($AH189)-1)&lt;&gt;""),ROW($AH$1:INDIRECT("$AH$"&amp;ROW($AD189)-1))),1)&gt;=510,0,
IF(INDEX($AH:$AH,LOOKUP(2,1/($AH$1:INDIRECT("$AH$"&amp;ROW($AH189)-1)&lt;&gt;""),ROW($AH$1:INDIRECT("$AH$"&amp;ROW($AH189)-1))),1)&gt;=255,0,
VLOOKUP(INDIRECT("$G$"&amp;LOOKUP(2,1/($AH$1:INDIRECT("$AH$"&amp;ROW($AH189)-1)&lt;&gt;""),ROW($AH$1:INDIRECT("$AH$"&amp;ROW($AH189)-1)))),'EV and Base'!$A$1:$N$671,8,FALSE))))</f>
        <v/>
      </c>
      <c r="AI189" s="29" t="str" cm="1">
        <f t="array" aca="1" ref="AI189" ca="1">IF(NOT(ISNUMBER(INDEX($A:$A,LOOKUP(2,1/($A$1:INDIRECT("$A$"&amp;ROW($A189))&lt;&gt;""),ROW($A$1:INDIRECT("$A$"&amp;ROW($A189)))),1))),"",
ROUNDDOWN((((2*VLOOKUP($AA189,'EV and Base'!$A$1:$N$671,9,FALSE))+31+ROUNDDOWN($AC189/4,0))*$AB189)/100,0)+$AB189+10)</f>
        <v/>
      </c>
      <c r="AJ189" s="21" t="str" cm="1">
        <f t="array" aca="1" ref="AJ189" ca="1">IF(NOT(ISNUMBER(INDEX($A:$A, LOOKUP(2, 1 / ($A$1:INDIRECT("$A$"&amp;ROW($A189)) &lt;&gt; ""),ROW($A$1:INDIRECT("$A$"&amp;ROW($A189)))), 1))), "",
ROUNDDOWN((ROUNDDOWN((((2*VLOOKUP($AA189, 'EV and Base'!$A$1:$N$671, 10, FALSE))+31+ROUNDDOWN($AD189/4, 0))*$AB189)/100, 0)+5)*1.1, 0))</f>
        <v/>
      </c>
      <c r="AK189" s="21" t="str" cm="1">
        <f t="array" aca="1" ref="AK189" ca="1">IF(NOT(ISNUMBER(INDEX($A:$A, LOOKUP(2, 1 / ($A$1:INDIRECT("$A$"&amp;ROW($A189)) &lt;&gt; ""),ROW($A$1:INDIRECT("$A$"&amp;ROW($A189)))), 1))), "",
ROUNDDOWN((ROUNDDOWN((((2*VLOOKUP($AA189, 'EV and Base'!$A$1:$N$671, 11, FALSE))+30+ROUNDDOWN($AE189/4, 0))*$AB189)/100, 0)+5), 0)
&amp;"-"&amp;
ROUNDDOWN((ROUNDDOWN((((2*VLOOKUP($AA189, 'EV and Base'!$A$1:$N$671, 11, FALSE))+31+ROUNDDOWN($AE189/4, 0))*$AB189)/100, 0)+5), 0))</f>
        <v/>
      </c>
      <c r="AL189" s="21" t="str" cm="1">
        <f t="array" aca="1" ref="AL189" ca="1">IF(NOT(ISNUMBER(INDEX($A:$A, LOOKUP(2, 1 / ($A$1:INDIRECT("$A$"&amp;ROW($A189)) &lt;&gt; ""),ROW($A$1:INDIRECT("$A$"&amp;ROW($A189)))), 1))), "",
ROUNDDOWN((ROUNDDOWN((((2*VLOOKUP($AA189, 'EV and Base'!$A$1:$N$671, 12, FALSE))+0+ROUNDDOWN($AF189/4, 0))*$AB189)/100, 0)+5)*0.9, 0)
&amp;"-"&amp;
ROUNDDOWN((ROUNDDOWN((((2*VLOOKUP($AA189, 'EV and Base'!$A$1:$N$671, 12, FALSE))+31+ROUNDDOWN($AF189/4, 0))*$AB189)/100, 0)+5)*0.9, 0))</f>
        <v/>
      </c>
      <c r="AM189" s="21" t="str" cm="1">
        <f t="array" aca="1" ref="AM189" ca="1">IF(NOT(ISNUMBER(INDEX($A:$A, LOOKUP(2, 1 / ($A$1:INDIRECT("$A$"&amp;ROW($A189)) &lt;&gt; ""),ROW($A$1:INDIRECT("$A$"&amp;ROW($A189)))), 1))), "",
ROUNDDOWN((ROUNDDOWN((((2*VLOOKUP($AA189, 'EV and Base'!$A$1:$N$671, 13, FALSE))+30+ROUNDDOWN($AG189/4, 0))*$AB189)/100, 0)+5), 0)
&amp;"-"&amp;
ROUNDDOWN((ROUNDDOWN((((2*VLOOKUP($AA189, 'EV and Base'!$A$1:$N$671, 13, FALSE))+31+ROUNDDOWN($AG189/4, 0))*$AB189)/100, 0)+5), 0))</f>
        <v/>
      </c>
      <c r="AN189" s="25" t="str" cm="1">
        <f t="array" aca="1" ref="AN189" ca="1">IF(NOT(ISNUMBER(INDEX($A:$A, LOOKUP(2, 1 / ($A$1:INDIRECT("$A$"&amp;ROW($A189)) &lt;&gt; ""),ROW($A$1:INDIRECT("$A$"&amp;ROW($A189)))), 1))), "",
ROUNDDOWN((ROUNDDOWN((((2*VLOOKUP($AA189, 'EV and Base'!$A$1:$N$671, 14, FALSE))+31+ROUNDDOWN($AH189/4, 0))*$AB189)/100, 0)+5), 0))</f>
        <v/>
      </c>
      <c r="AO189" s="23" t="str" cm="1">
        <f t="array" aca="1" ref="AO189" ca="1">IF(NOT(ISNUMBER(INDEX($A:$A, LOOKUP(2, 1 / ($A$1:INDIRECT("$A$"&amp;ROW($A189)) &lt;&gt; ""),ROW($A$1:INDIRECT("$A$"&amp;ROW($A189)))), 1))), "",
ROUNDDOWN((((2*VLOOKUP($AA189, 'EV and Base'!$A$1:$N$671, 9, FALSE))+31+ROUNDDOWN($AC189/4, 0))*$AB189)/100, 0)+$AB189+10)</f>
        <v/>
      </c>
      <c r="AP189" s="2" t="str" cm="1">
        <f t="array" aca="1" ref="AP189" ca="1">IF(NOT(ISNUMBER(INDEX($A:$A, LOOKUP(2, 1 / ($A$1:INDIRECT("$A$"&amp;ROW($A189)) &lt;&gt; ""),ROW($A$1:INDIRECT("$A$"&amp;ROW($A189)))), 1))), "",
ROUNDDOWN((ROUNDDOWN((((2*VLOOKUP($AA189, 'EV and Base'!$A$1:$N$671, 10, FALSE))+31+ROUNDDOWN($AD189/4, 0))*$AB189)/100, 0)+5)*1.1, 0))</f>
        <v/>
      </c>
      <c r="AQ189" s="2" t="str" cm="1">
        <f t="array" aca="1" ref="AQ189" ca="1">IF(NOT(ISNUMBER(INDEX($A:$A, LOOKUP(2, 1 / ($A$1:INDIRECT("$A$"&amp;ROW($A189)) &lt;&gt; ""),ROW($A$1:INDIRECT("$A$"&amp;ROW($A189)))), 1))), "",
ROUNDDOWN((ROUNDDOWN((((2*VLOOKUP($AA189, 'EV and Base'!$A$1:$N$671, 11, FALSE))+$AV$2+ROUNDDOWN($AE189/4, 0))*$AB189)/100, 0)+5), 0))</f>
        <v/>
      </c>
      <c r="AR189" s="22" t="str" cm="1">
        <f t="array" aca="1" ref="AR189" ca="1">IF(NOT(ISNUMBER(INDEX($A:$A, LOOKUP(2, 1 / ($A$1:INDIRECT("$A$"&amp;ROW($A189)) &lt;&gt; ""),ROW($A$1:INDIRECT("$A$"&amp;ROW($A189)))), 1))), "",
ROUNDDOWN((ROUNDDOWN((((2*VLOOKUP($AA189, 'EV and Base'!$A$1:$N$671, 12, FALSE))+$AW$2+ROUNDDOWN($AF189/4, 0))*$AB189)/100, 0)+5)*0.9, 0))</f>
        <v/>
      </c>
      <c r="AS189" s="2" t="str" cm="1">
        <f t="array" aca="1" ref="AS189" ca="1">IF(NOT(ISNUMBER(INDEX($A:$A, LOOKUP(2, 1 / ($A$1:INDIRECT("$A$"&amp;ROW($A189)) &lt;&gt; ""),ROW($A$1:INDIRECT("$A$"&amp;ROW($A189)))), 1))), "",
ROUNDDOWN((ROUNDDOWN((((2*VLOOKUP($AA189, 'EV and Base'!$A$1:$N$671, 13, FALSE))+$AX$2+ROUNDDOWN($AG189/4, 0))*$AB189)/100, 0)+5), 0))</f>
        <v/>
      </c>
      <c r="AT189" s="24" t="str" cm="1">
        <f t="array" aca="1" ref="AT189" ca="1">IF(NOT(ISNUMBER(INDEX($A:$A, LOOKUP(2, 1 / ($A$1:INDIRECT("$A$"&amp;ROW($A189)) &lt;&gt; ""),ROW($A$1:INDIRECT("$A$"&amp;ROW($A189)))), 1))), "",
ROUNDDOWN((ROUNDDOWN((((2*VLOOKUP($AA189, 'EV and Base'!$A$1:$N$671, 14, FALSE))+31+ROUNDDOWN($AH189/4, 0))*$AB189)/100, 0)+5), 0))</f>
        <v/>
      </c>
      <c r="AU189" s="27"/>
      <c r="AV189" s="4"/>
      <c r="AW189" s="4"/>
      <c r="AX189" s="4"/>
      <c r="AY189" t="str" cm="1">
        <f t="array" aca="1" ref="AY189" ca="1">IF(NOT(ISNUMBER(INDEX($A:$A,LOOKUP(2,1/($A$1:INDIRECT("$A$"&amp;ROW($A189))&lt;&gt;""),ROW($A$1:INDIRECT("$A$"&amp;ROW($A189)))),1))),"",
INDEX($AY:$AY,LOOKUP(2,1/($AY$1:INDIRECT("$AY$"&amp;ROW($AY189)-1)&lt;&gt;""),ROW($AY$1:INDIRECT("$AY$"&amp;ROW($AY189)-1))),1)+$BL189)</f>
        <v/>
      </c>
      <c r="AZ189" s="3" t="str" cm="1">
        <f t="array" aca="1" ref="AZ189" ca="1">IF(NOT(ISNUMBER(INDEX($A:$A, LOOKUP(2, 1 / ($A$1:INDIRECT("$A$"&amp;ROW($A189)) &lt;&gt; ""),ROW($A$1:INDIRECT("$A$"&amp;ROW($A189)))), 1))), "",
VLOOKUP(INDIRECT("$G$"&amp;LOOKUP(2, 1 / ($AY$1:INDIRECT("$AY$"&amp;ROW($AY189)-1) &lt;&gt; ""),ROW($AY$1:INDIRECT("$AY$"&amp;ROW($AY189)-1)))),'EV and Base'!A184:N854,2,FALSE))</f>
        <v/>
      </c>
      <c r="BA189" s="3" t="str" cm="1">
        <f t="array" aca="1" ref="BA189" ca="1">IF(NOT(ISNUMBER(INDEX($A:$A, LOOKUP(2, 1 / ($A$1:INDIRECT("$A$"&amp;ROW($A189)) &lt;&gt; ""),ROW($A$1:INDIRECT("$A$"&amp;ROW($A189)))), 1))), "",
INDIRECT("$I$"&amp;LOOKUP(2, 1 / ($AY$1:INDIRECT("$AY$"&amp;ROW($AY189)-1) &lt;&gt; ""),ROW($AY$1:INDIRECT("$AY$"&amp;ROW($AY189)-1)))))</f>
        <v/>
      </c>
      <c r="BB189" s="1" t="str" cm="1">
        <f t="array" aca="1" ref="BB189" ca="1">IF(NOT(ISNUMBER(INDEX($A:$A, LOOKUP(2, 1 / ($A$1:INDIRECT("$A$"&amp;ROW($A189)) &lt;&gt; ""),ROW($A$1:INDIRECT("$A$"&amp;ROW($A189)))), 1))), "",
INDIRECT("$AB$"&amp;LOOKUP(2, 1 / ($AY$1:INDIRECT("$AY$"&amp;ROW($AY189)-1) &lt;&gt; ""),ROW($AY$1:INDIRECT("$AY$"&amp;ROW($AY189)-1)))))</f>
        <v/>
      </c>
      <c r="BC189" s="3" t="str" cm="1">
        <f t="array" aca="1" ref="BC189" ca="1">IF(NOT(ISNUMBER(INDEX($A:$A,LOOKUP(2,1/($A$1:INDIRECT("$A$"&amp;ROW($A189))&lt;&gt;""),ROW($A$1:INDIRECT("$A$"&amp;ROW($A189)))),1))),"",
$BA189+$BA189+10)</f>
        <v/>
      </c>
      <c r="BD189" s="3" t="str" cm="1">
        <f t="array" aca="1" ref="BD189" ca="1">IF(NOT(ISNUMBER(INDEX($A:$A,LOOKUP(2,1/($A$1:INDIRECT("$A$"&amp;ROW($A189))&lt;&gt;""),ROW($A$1:INDIRECT("$A$"&amp;ROW($A189)))),1))),"",
$BA189+$BB189+10)</f>
        <v/>
      </c>
      <c r="BE189" s="3" t="str" cm="1">
        <f t="array" aca="1" ref="BE189" ca="1">IF(NOT(ISNUMBER(INDEX($A:$A,LOOKUP(2,1/($A$1:INDIRECT("$A$"&amp;ROW($A189))&lt;&gt;""),ROW($A$1:INDIRECT("$A$"&amp;ROW($A189)))),1))),"",
$BC189*$BC189)</f>
        <v/>
      </c>
      <c r="BF189" s="3" t="str" cm="1">
        <f t="array" aca="1" ref="BF189" ca="1">IF(NOT(ISNUMBER(INDEX($A:$A,LOOKUP(2,1/($A$1:INDIRECT("$A$"&amp;ROW($A189))&lt;&gt;""),ROW($A$1:INDIRECT("$A$"&amp;ROW($A189)))),1))),"",
$BD189*$BD189)</f>
        <v/>
      </c>
      <c r="BG189" s="3" t="str" cm="1">
        <f t="array" aca="1" ref="BG189" ca="1">IF(NOT(ISNUMBER(INDEX($A:$A,LOOKUP(2,1/($A$1:INDIRECT("$A$"&amp;ROW($A189))&lt;&gt;""),ROW($A$1:INDIRECT("$A$"&amp;ROW($A189)))),1))),"",
_xlfn.FLOOR.MATH(1.5*_xlfn.FLOOR.MATH($AZ189*BA189/5)))</f>
        <v/>
      </c>
      <c r="BH189" s="3" t="str" cm="1">
        <f t="array" aca="1" ref="BH189" ca="1">IF(NOT(ISNUMBER(INDEX($A:$A, LOOKUP(2, 1 / ($A$1:INDIRECT("$A$"&amp;ROW($A189)) &lt;&gt; ""),ROW($A$1:INDIRECT("$A$"&amp;ROW($A189)))), 1))), "",
_xlfn.FLOOR.MATH($BG189/IF(OR(INDIRECT("$C$"&amp;LOOKUP(2, 1 / ($AY$1:INDIRECT("$AY$"&amp;ROW($AY189)-1) &lt;&gt; ""),ROW($AY$1:INDIRECT("$AY$"&amp;ROW($AY189)-1))))="Multi",
INDIRECT("$C$"&amp;LOOKUP(2, 1 / ($AY$1:INDIRECT("$AY$"&amp;ROW($AY189)-1) &lt;&gt; ""),ROW($AY$1:INDIRECT("$AY$"&amp;ROW($AY189)-1))))="Double"),2,1)))</f>
        <v/>
      </c>
      <c r="BI189" s="3" t="str" cm="1">
        <f t="array" aca="1" ref="BI189" ca="1">IF(NOT(ISNUMBER(INDEX($A:$A,LOOKUP(2,1/($A$1:INDIRECT("$A$"&amp;ROW($A189))&lt;&gt;""),ROW($A$1:INDIRECT("$A$"&amp;ROW($A189)))),1))),"",
VLOOKUP($BC189,GameFreakSQRT!$A$1:$B$200,2,FALSE))</f>
        <v/>
      </c>
      <c r="BJ189" s="3" t="str" cm="1">
        <f t="array" aca="1" ref="BJ189" ca="1">IF(NOT(ISNUMBER(INDEX($A:$A,LOOKUP(2,1/($A$1:INDIRECT("$A$"&amp;ROW($A189))&lt;&gt;""),ROW($A$1:INDIRECT("$A$"&amp;ROW($A189)))),1))),"",
VLOOKUP($BD189,GameFreakSQRT!$A$1:$B$200,2,FALSE))</f>
        <v/>
      </c>
      <c r="BK189" s="3" t="str" cm="1">
        <f t="array" aca="1" ref="BK189" ca="1">IF(NOT(ISNUMBER(INDEX($A:$A,LOOKUP(2,1/($A$1:INDIRECT("$A$"&amp;ROW($A189))&lt;&gt;""),ROW($A$1:INDIRECT("$A$"&amp;ROW($A189)))),1))),"",
_xlfn.FLOOR.MATH((($BI189*$BE189)*$BH189)/($BJ189*$BF189))+1)</f>
        <v/>
      </c>
      <c r="BL189" s="3" t="str" cm="1">
        <f t="array" aca="1" ref="BL189" ca="1">IF(NOT(ISNUMBER(INDEX($A:$A,LOOKUP(2,1/($A$1:INDIRECT("$A$"&amp;ROW($A189))&lt;&gt;""),ROW($A$1:INDIRECT("$A$"&amp;ROW($A189)))),1))),"",
_xlfn.FLOOR.MATH($BK189*IF(NOT(INDIRECT("$Z$"&amp;LOOKUP(2, 1 / ($AY$1:INDIRECT("$AY$"&amp;ROW($AY189)-1) &lt;&gt; ""),ROW($AY$1:INDIRECT("$AY$"&amp;ROW($AY189)-1))))=""),1.5,1)))</f>
        <v/>
      </c>
      <c r="BM189" s="3" t="str" cm="1">
        <f t="array" aca="1" ref="BM189" ca="1">IF(NOT(ISNUMBER(INDEX($A:$A, LOOKUP(2, 1 / ($A$1:INDIRECT("$A$"&amp;ROW($A189)) &lt;&gt; ""),ROW($A$1:INDIRECT("$A$"&amp;ROW($A189)))), 1))), "",
INDIRECT("$Y$"&amp;LOOKUP(2, 1 / ($AY$1:INDIRECT("$AY$"&amp;ROW($AY189)-1) &lt;&gt; ""),ROW($AY$1:INDIRECT("$AY$"&amp;ROW($AY189)-1)))))</f>
        <v/>
      </c>
      <c r="BN189" s="3" t="str">
        <f t="shared" ca="1" si="16"/>
        <v/>
      </c>
      <c r="CV189" s="1"/>
    </row>
    <row r="190" spans="1:100" x14ac:dyDescent="0.45">
      <c r="A190" s="69"/>
      <c r="B190" s="69"/>
      <c r="C190" s="69" t="str">
        <f>$C189</f>
        <v>Single</v>
      </c>
      <c r="D190" s="69"/>
      <c r="E190" s="69"/>
      <c r="F190" s="56">
        <v>2</v>
      </c>
      <c r="G190" s="2" t="s">
        <v>166</v>
      </c>
      <c r="H190" s="2" t="s">
        <v>50</v>
      </c>
      <c r="I190" s="2">
        <v>24</v>
      </c>
      <c r="J190" s="2" t="s">
        <v>97</v>
      </c>
      <c r="K190" s="2" t="s">
        <v>307</v>
      </c>
      <c r="L190" s="2" t="s">
        <v>53</v>
      </c>
      <c r="M190" s="2" t="s">
        <v>169</v>
      </c>
      <c r="N190" s="2" t="s">
        <v>218</v>
      </c>
      <c r="O190" s="2" t="s">
        <v>390</v>
      </c>
      <c r="P190" s="2" t="s">
        <v>254</v>
      </c>
      <c r="Q190" s="2">
        <v>0</v>
      </c>
      <c r="R190" s="2">
        <f>_xlfn.FLOOR.MATH((((2*VLOOKUP(G190, 'EV and Base'!$A$1:$N$671, 9, FALSE))+$Q190)*$I190)/100)+$I190+10</f>
        <v>70</v>
      </c>
      <c r="S190" s="2">
        <f>_xlfn.FLOOR.MATH((_xlfn.FLOOR.MATH((((2*VLOOKUP($G190, 'EV and Base'!$A$1:$N$671, 10, FALSE))+$Q190)*$I190)/100)+5)*
IF(OR($J190="Lonely", $J190="Brave", $J190="Adamant", $J190="Naughty"), 1.1,
IF(OR($J190="Bold", $J190="Timid", $J190="Modest", $J190="Calm"), 0.9, 1)))</f>
        <v>43</v>
      </c>
      <c r="T190" s="2">
        <f>_xlfn.FLOOR.MATH((_xlfn.FLOOR.MATH((((2*VLOOKUP($G190, 'EV and Base'!$A$1:$N$671, 11, FALSE))+$Q190)*$I190)/100)+5)*
IF(OR($J190="Bold", $J190="Relaxed", $J190="Impish", $J190="Lax"), 1.1,
IF(OR($J190="Lonely", $J190="Hasty", $J190="Mild", $J190="Gentle"), 0.9, 1)))</f>
        <v>31</v>
      </c>
      <c r="U190" s="2">
        <f>_xlfn.FLOOR.MATH((_xlfn.FLOOR.MATH((((2*VLOOKUP($G190, 'EV and Base'!$A$1:$N$671, 12, FALSE))+$Q190)*$I190)/100)+5)*
IF(OR($J190="Modest", $J190="Mild", $J190="Quiet", $J190="Rash"), 1.1,
IF(OR($J190="Adamant", $J190="Impish", $J190="Jolly", $J190="Careful"), 0.9, 1)))</f>
        <v>17</v>
      </c>
      <c r="V190" s="2">
        <f>_xlfn.FLOOR.MATH((_xlfn.FLOOR.MATH((((2*VLOOKUP($G190, 'EV and Base'!$A$1:$N$671, 13, FALSE))+$Q190)*$I190)/100)+5)*
IF(OR($J190="Calm", $J190="Gentle", $J190="Sassy", $J190="Careful"), 1.1,
IF(OR($J190="Naughty", $J190="Lax", $J190="Naive", $J190="Rash"), 0.9, 1)))</f>
        <v>21</v>
      </c>
      <c r="W190" s="2">
        <f>_xlfn.FLOOR.MATH((_xlfn.FLOOR.MATH((((2*VLOOKUP($G190, 'EV and Base'!$A$1:$N$671, 14, FALSE))+$Q190)*$I190)/100)+5)*
IF(OR($J190="Timid", $J190="Hasty", $J190="Jolly", $J190="Naive"), 1.1,
IF(OR($J190="Brave", $J190="Relaxed", $J190="Quiet", $J190="Sassy"), 0.9, 1)))</f>
        <v>21</v>
      </c>
      <c r="X190" s="69"/>
      <c r="AA190" s="23" t="str" cm="1">
        <f t="array" aca="1" ref="AA190" ca="1">IF(NOT(ISNUMBER(INDEX($A:$A,LOOKUP(2,1/($A$1:INDIRECT("$A$"&amp;ROW($A190))&lt;&gt;""),ROW($A$1:INDIRECT("$A$"&amp;ROW($A190)))),1))),"",
IF(NOT(ISNUMBER($A190)),$AA189,
IF($AB190&lt;16,"Lillipup",
IF($AB190&lt;32,"Herdier",
"Stoutland"))))</f>
        <v/>
      </c>
      <c r="AB190" s="25" t="str" cm="1">
        <f t="array" aca="1" ref="AB190" ca="1">IF(NOT(ISNUMBER(INDEX($A:$A, LOOKUP(2, 1 / ($A$1:INDIRECT("$A$"&amp;ROW($A190)) &lt;&gt; ""),ROW($A$1:INDIRECT("$A$"&amp;ROW($A190)))), 1))), "",
VLOOKUP($AY190,'Medium-Slow'!$A$1:$B$101,2,TRUE))</f>
        <v/>
      </c>
      <c r="AC190" s="23" t="str" cm="1">
        <f t="array" aca="1" ref="AC190" ca="1">IF(NOT(ISNUMBER(INDEX($A:$A, LOOKUP(2, 1 / ($A$1:INDIRECT("$A$"&amp;ROW($A190)) &lt;&gt; ""),ROW($A$1:INDIRECT("$A$"&amp;ROW($A190)))), 1))), "",
INDEX($AC:$AC, LOOKUP(2, 1 / ($AC$1:INDIRECT("$AC$"&amp;ROW($AC190)-1) &lt;&gt; ""),ROW($AC$1:INDIRECT("$AC$"&amp;ROW($AC190)-1))), 1)+
IF(INDEX($AC:$AC, LOOKUP(2, 1 / ($AC$1:INDIRECT("$AC$"&amp;ROW($AC190)-1) &lt;&gt; ""),ROW($AC$1:INDIRECT("$AC$"&amp;ROW($AC190)-1))), 1)+
INDEX($AD:$AD, LOOKUP(2, 1 / ($AD$1:INDIRECT("$AD$"&amp;ROW($AD190)-1) &lt;&gt; ""),ROW($AD$1:INDIRECT("$AD$"&amp;ROW($AD190)-1))), 1)+
INDEX($AE:$AE, LOOKUP(2, 1 / ($AE$1:INDIRECT("$AE$"&amp;ROW($AE190)-1) &lt;&gt; ""),ROW($AE$1:INDIRECT("$AE$"&amp;ROW($AD190)-1))), 1)+
INDEX($AE:$AF, LOOKUP(2, 1 / ($AF$1:INDIRECT("$AF$"&amp;ROW($AF190)-1) &lt;&gt; ""),ROW($AF$1:INDIRECT("$AF$"&amp;ROW($AD190)-1))), 1)+
INDEX($AG:$AG, LOOKUP(2, 1 / ($AG$1:INDIRECT("$AG$"&amp;ROW($AG190)-1) &lt;&gt; ""),ROW($AG$1:INDIRECT("$AG$"&amp;ROW($AD190)-1))), 1)+
INDEX($AH:$AH, LOOKUP(2, 1 / ($AH$1:INDIRECT("$AH$"&amp;ROW($AH190)-1) &lt;&gt; ""),ROW($AH$1:INDIRECT("$AH$"&amp;ROW($AD190)-1))), 1)&gt;=510,0,
IF(INDEX($AC:$AC, LOOKUP(2, 1 / ($AC$1:INDIRECT("$AC$"&amp;ROW($AC190)-1) &lt;&gt; ""),ROW($AC$1:INDIRECT("$AC$"&amp;ROW($AC190)-1))), 1)&gt;=255,0,
VLOOKUP(INDIRECT("$G$"&amp;LOOKUP(2, 1 / ($AC$1:INDIRECT("$AC$"&amp;ROW($AC190)-1) &lt;&gt; ""),ROW($AC$1:INDIRECT("$AC$"&amp;ROW($AC190)-1)))), 'EV and Base'!$A$1:$N$671, 3, FALSE))))</f>
        <v/>
      </c>
      <c r="AD190" s="2" t="str" cm="1">
        <f t="array" aca="1" ref="AD190" ca="1">IF(NOT(ISNUMBER(INDEX($A:$A, LOOKUP(2, 1 / ($A$1:INDIRECT("$A$"&amp;ROW($A190)) &lt;&gt; ""),ROW($A$1:INDIRECT("$A$"&amp;ROW($A190)))), 1))), "",
INDEX($AD:$AD, LOOKUP(2, 1 / ($AD$1:INDIRECT("$AD$"&amp;ROW($AD190)-1) &lt;&gt; ""),ROW($AD$1:INDIRECT("$AD$"&amp;ROW($AD190)-1))), 1)+
IF(INDEX($AC:$AC, LOOKUP(2, 1 / ($AC$1:INDIRECT("$AC$"&amp;ROW($AC190)-1) &lt;&gt; ""),ROW($AC$1:INDIRECT("$AC$"&amp;ROW($AC190)-1))), 1)+
INDEX($AD:$AD, LOOKUP(2, 1 / ($AD$1:INDIRECT("$AD$"&amp;ROW($AD190)-1) &lt;&gt; ""),ROW($AD$1:INDIRECT("$AD$"&amp;ROW($AD190)-1))), 1)+
INDEX($AE:$AE, LOOKUP(2, 1 / ($AE$1:INDIRECT("$AE$"&amp;ROW($AE190)-1) &lt;&gt; ""),ROW($AE$1:INDIRECT("$AE$"&amp;ROW($AD190)-1))), 1)+
INDEX($AE:$AF, LOOKUP(2, 1 / ($AF$1:INDIRECT("$AF$"&amp;ROW($AF190)-1) &lt;&gt; ""),ROW($AF$1:INDIRECT("$AF$"&amp;ROW($AD190)-1))), 1)+
INDEX($AG:$AG, LOOKUP(2, 1 / ($AG$1:INDIRECT("$AG$"&amp;ROW($AG190)-1) &lt;&gt; ""),ROW($AG$1:INDIRECT("$AG$"&amp;ROW($AD190)-1))), 1)+
INDEX($AH:$AH, LOOKUP(2, 1 / ($AH$1:INDIRECT("$AH$"&amp;ROW($AH190)-1) &lt;&gt; ""),ROW($AH$1:INDIRECT("$AH$"&amp;ROW($AD190)-1))), 1)&gt;=510,0,
IF(INDEX($AD:$AD, LOOKUP(2, 1 / ($AD$1:INDIRECT("$AD$"&amp;ROW($AD190)-1) &lt;&gt; ""),ROW($AD$1:INDIRECT("$AD$"&amp;ROW($AD190)-1))), 1)&gt;=255,0,
VLOOKUP(INDIRECT("$G$"&amp;LOOKUP(2, 1 / ($AD$1:INDIRECT("$AD$"&amp;ROW($AD190)-1) &lt;&gt; ""),ROW($AD$1:INDIRECT("$AD$"&amp;ROW($AD190)-1)))), 'EV and Base'!$A$1:$N$671, 4, FALSE))))</f>
        <v/>
      </c>
      <c r="AE190" s="2" t="str" cm="1">
        <f t="array" aca="1" ref="AE190" ca="1">IF(NOT(ISNUMBER(INDEX($A:$A,LOOKUP(2,1/($A$1:INDIRECT("$A$"&amp;ROW($A190))&lt;&gt;""),ROW($A$1:INDIRECT("$A$"&amp;ROW($A190)))),1))),"",
INDEX($AE:$AE,LOOKUP(2,1/($AE$1:INDIRECT("$AE$"&amp;ROW($AE190)-1)&lt;&gt;""),ROW($AE$1:INDIRECT("$AE$"&amp;ROW($AE190)-1))),1)+
IF(INDEX($AC:$AC,LOOKUP(2,1/($AC$1:INDIRECT("$AC$"&amp;ROW($AC190)-1)&lt;&gt;""),ROW($AC$1:INDIRECT("$AC$"&amp;ROW($AC190)-1))),1)+
INDEX($AD:$AD,LOOKUP(2,1/($AD$1:INDIRECT("$AD$"&amp;ROW($AD190)-1)&lt;&gt;""),ROW($AD$1:INDIRECT("$AD$"&amp;ROW($AD190)-1))),1)+
INDEX($AE:$AE,LOOKUP(2,1/($AE$1:INDIRECT("$AE$"&amp;ROW($AE190)-1)&lt;&gt;""),ROW($AE$1:INDIRECT("$AE$"&amp;ROW($AD190)-1))),1)+
INDEX($AE:$AF,LOOKUP(2,1/($AF$1:INDIRECT("$AF$"&amp;ROW($AF190)-1)&lt;&gt;""),ROW($AF$1:INDIRECT("$AF$"&amp;ROW($AD190)-1))),1)+
INDEX($AG:$AG,LOOKUP(2,1/($AG$1:INDIRECT("$AG$"&amp;ROW($AG190)-1)&lt;&gt;""),ROW($AG$1:INDIRECT("$AG$"&amp;ROW($AD190)-1))),1)+
INDEX($AH:$AH,LOOKUP(2,1/($AH$1:INDIRECT("$AH$"&amp;ROW($AH190)-1)&lt;&gt;""),ROW($AH$1:INDIRECT("$AH$"&amp;ROW($AD190)-1))),1)&gt;=510,0,
IF(INDEX($AE:$AE,LOOKUP(2,1/($AE$1:INDIRECT("$AE$"&amp;ROW($AE190)-1)&lt;&gt;""),ROW($AE$1:INDIRECT("$AE$"&amp;ROW($AE190)-1))),1)&gt;=255,0,
VLOOKUP(INDIRECT("$G$"&amp;LOOKUP(2,1/($AE$1:INDIRECT("$AE$"&amp;ROW($AE190)-1)&lt;&gt;""),ROW($AE$1:INDIRECT("$AE$"&amp;ROW($AE190)-1)))),'EV and Base'!$A$1:$N$671,5,FALSE))))</f>
        <v/>
      </c>
      <c r="AF190" s="2" t="str" cm="1">
        <f t="array" aca="1" ref="AF190" ca="1">IF(NOT(ISNUMBER(INDEX($A:$A, LOOKUP(2, 1 / ($A$1:INDIRECT("$A$"&amp;ROW($A190)) &lt;&gt; ""),ROW($A$1:INDIRECT("$A$"&amp;ROW($A190)))), 1))), "",
INDEX($AF:$AF, LOOKUP(2, 1 / ($AF$1:INDIRECT("$AF$"&amp;ROW($AF190)-1) &lt;&gt; ""),ROW($AF$1:INDIRECT("$AF$"&amp;ROW($AF190)-1))), 1)+
IF(INDEX($AC:$AC, LOOKUP(2, 1 / ($AC$1:INDIRECT("$AC$"&amp;ROW($AC190)-1) &lt;&gt; ""),ROW($AC$1:INDIRECT("$AC$"&amp;ROW($AC190)-1))), 1)+
INDEX($AD:$AD, LOOKUP(2, 1 / ($AD$1:INDIRECT("$AD$"&amp;ROW($AD190)-1) &lt;&gt; ""),ROW($AD$1:INDIRECT("$AD$"&amp;ROW($AD190)-1))), 1)+
INDEX($AE:$AE, LOOKUP(2, 1 / ($AE$1:INDIRECT("$AE$"&amp;ROW($AE190)-1) &lt;&gt; ""),ROW($AE$1:INDIRECT("$AE$"&amp;ROW($AD190)-1))), 1)+
INDEX($AE:$AF, LOOKUP(2, 1 / ($AF$1:INDIRECT("$AF$"&amp;ROW($AF190)-1) &lt;&gt; ""),ROW($AF$1:INDIRECT("$AF$"&amp;ROW($AD190)-1))), 1)+
INDEX($AG:$AG, LOOKUP(2, 1 / ($AG$1:INDIRECT("$AG$"&amp;ROW($AG190)-1) &lt;&gt; ""),ROW($AG$1:INDIRECT("$AG$"&amp;ROW($AD190)-1))), 1)+
INDEX($AH:$AH, LOOKUP(2, 1 / ($AH$1:INDIRECT("$AH$"&amp;ROW($AH190)-1) &lt;&gt; ""),ROW($AH$1:INDIRECT("$AH$"&amp;ROW($AD190)-1))), 1)&gt;=510,0,
IF(INDEX($AF:$AF, LOOKUP(2, 1 / ($AF$1:INDIRECT("$AF$"&amp;ROW($AF190)-1) &lt;&gt; ""),ROW($AF$1:INDIRECT("$AF$"&amp;ROW($AF190)-1))), 1)&gt;=255,0,
VLOOKUP(INDIRECT("$G$"&amp;LOOKUP(2, 1 / ($AF$1:INDIRECT("$AF$"&amp;ROW($AF190)-1) &lt;&gt; ""),ROW($AF$1:INDIRECT("$AF$"&amp;ROW($AF190)-1)))), 'EV and Base'!$A$1:$N$671, 6, FALSE))))</f>
        <v/>
      </c>
      <c r="AG190" s="2" t="str" cm="1">
        <f t="array" aca="1" ref="AG190" ca="1">IF(NOT(ISNUMBER(INDEX($A:$A, LOOKUP(2, 1 / ($A$1:INDIRECT("$A$"&amp;ROW($A190)) &lt;&gt; ""),ROW($A$1:INDIRECT("$A$"&amp;ROW($A190)))), 1))), "",
INDEX($AG:$AG, LOOKUP(2, 1 / ($AG$1:INDIRECT("$AG$"&amp;ROW($AG190)-1) &lt;&gt; ""),ROW($AG$1:INDIRECT("$AG$"&amp;ROW($AG190)-1))), 1)+
IF(INDEX($AC:$AC, LOOKUP(2, 1 / ($AC$1:INDIRECT("$AC$"&amp;ROW($AC190)-1) &lt;&gt; ""),ROW($AC$1:INDIRECT("$AC$"&amp;ROW($AC190)-1))), 1)+
INDEX($AD:$AD, LOOKUP(2, 1 / ($AD$1:INDIRECT("$AD$"&amp;ROW($AD190)-1) &lt;&gt; ""),ROW($AD$1:INDIRECT("$AD$"&amp;ROW($AD190)-1))), 1)+
INDEX($AE:$AE, LOOKUP(2, 1 / ($AE$1:INDIRECT("$AE$"&amp;ROW($AE190)-1) &lt;&gt; ""),ROW($AE$1:INDIRECT("$AE$"&amp;ROW($AD190)-1))), 1)+
INDEX($AE:$AF, LOOKUP(2, 1 / ($AF$1:INDIRECT("$AF$"&amp;ROW($AF190)-1) &lt;&gt; ""),ROW($AF$1:INDIRECT("$AF$"&amp;ROW($AD190)-1))), 1)+
INDEX($AG:$AG, LOOKUP(2, 1 / ($AG$1:INDIRECT("$AG$"&amp;ROW($AG190)-1) &lt;&gt; ""),ROW($AG$1:INDIRECT("$AG$"&amp;ROW($AD190)-1))), 1)+
INDEX($AH:$AH, LOOKUP(2, 1 / ($AH$1:INDIRECT("$AH$"&amp;ROW($AH190)-1) &lt;&gt; ""),ROW($AH$1:INDIRECT("$AH$"&amp;ROW($AD190)-1))), 1)&gt;=510,0,
IF(INDEX($AG:$AG, LOOKUP(2, 1 / ($AG$1:INDIRECT("$AG$"&amp;ROW($AG190)-1) &lt;&gt; ""),ROW($AG$1:INDIRECT("$AG$"&amp;ROW($AG190)-1))), 1)&gt;=255,0,
VLOOKUP(INDIRECT("$G$"&amp;LOOKUP(2, 1 / ($AG$1:INDIRECT("$AG$"&amp;ROW($AG190)-1) &lt;&gt; ""),ROW($AG$1:INDIRECT("$AG$"&amp;ROW($AG190)-1)))), 'EV and Base'!$A$1:$N$671, 7, FALSE))))</f>
        <v/>
      </c>
      <c r="AH190" s="24" t="str" cm="1">
        <f t="array" aca="1" ref="AH190" ca="1">IF(NOT(ISNUMBER(INDEX($A:$A,LOOKUP(2,1/($A$1:INDIRECT("$A$"&amp;ROW($A190))&lt;&gt;""),ROW($A$1:INDIRECT("$A$"&amp;ROW($A190)))),1))),"",
INDEX($AH:$AH,LOOKUP(2,1/($AH$1:INDIRECT("$AH$"&amp;ROW($AH190)-1)&lt;&gt;""),ROW($AH$1:INDIRECT("$AH$"&amp;ROW($AH190)-1))),1)+
IF(INDEX($AC:$AC,LOOKUP(2,1/($AC$1:INDIRECT("$AC$"&amp;ROW($AC190)-1)&lt;&gt;""),ROW($AC$1:INDIRECT("$AC$"&amp;ROW($AC190)-1))),1)+
INDEX($AD:$AD,LOOKUP(2,1/($AD$1:INDIRECT("$AD$"&amp;ROW($AD190)-1)&lt;&gt;""),ROW($AD$1:INDIRECT("$AD$"&amp;ROW($AD190)-1))),1)+
INDEX($AE:$AE,LOOKUP(2,1/($AE$1:INDIRECT("$AE$"&amp;ROW($AE190)-1)&lt;&gt;""),ROW($AE$1:INDIRECT("$AE$"&amp;ROW($AD190)-1))),1)+
INDEX($AE:$AF,LOOKUP(2,1/($AF$1:INDIRECT("$AF$"&amp;ROW($AF190)-1)&lt;&gt;""),ROW($AF$1:INDIRECT("$AF$"&amp;ROW($AD190)-1))),1)+
INDEX($AG:$AG,LOOKUP(2,1/($AG$1:INDIRECT("$AG$"&amp;ROW($AG190)-1)&lt;&gt;""),ROW($AG$1:INDIRECT("$AG$"&amp;ROW($AD190)-1))),1)+
INDEX($AH:$AH,LOOKUP(2,1/($AH$1:INDIRECT("$AH$"&amp;ROW($AH190)-1)&lt;&gt;""),ROW($AH$1:INDIRECT("$AH$"&amp;ROW($AD190)-1))),1)&gt;=510,0,
IF(INDEX($AH:$AH,LOOKUP(2,1/($AH$1:INDIRECT("$AH$"&amp;ROW($AH190)-1)&lt;&gt;""),ROW($AH$1:INDIRECT("$AH$"&amp;ROW($AH190)-1))),1)&gt;=255,0,
VLOOKUP(INDIRECT("$G$"&amp;LOOKUP(2,1/($AH$1:INDIRECT("$AH$"&amp;ROW($AH190)-1)&lt;&gt;""),ROW($AH$1:INDIRECT("$AH$"&amp;ROW($AH190)-1)))),'EV and Base'!$A$1:$N$671,8,FALSE))))</f>
        <v/>
      </c>
      <c r="AI190" s="29" t="str" cm="1">
        <f t="array" aca="1" ref="AI190" ca="1">IF(NOT(ISNUMBER(INDEX($A:$A,LOOKUP(2,1/($A$1:INDIRECT("$A$"&amp;ROW($A190))&lt;&gt;""),ROW($A$1:INDIRECT("$A$"&amp;ROW($A190)))),1))),"",
ROUNDDOWN((((2*VLOOKUP($AA190,'EV and Base'!$A$1:$N$671,9,FALSE))+31+ROUNDDOWN($AC190/4,0))*$AB190)/100,0)+$AB190+10)</f>
        <v/>
      </c>
      <c r="AJ190" s="21" t="str" cm="1">
        <f t="array" aca="1" ref="AJ190" ca="1">IF(NOT(ISNUMBER(INDEX($A:$A, LOOKUP(2, 1 / ($A$1:INDIRECT("$A$"&amp;ROW($A190)) &lt;&gt; ""),ROW($A$1:INDIRECT("$A$"&amp;ROW($A190)))), 1))), "",
ROUNDDOWN((ROUNDDOWN((((2*VLOOKUP($AA190, 'EV and Base'!$A$1:$N$671, 10, FALSE))+31+ROUNDDOWN($AD190/4, 0))*$AB190)/100, 0)+5)*1.1, 0))</f>
        <v/>
      </c>
      <c r="AK190" s="21" t="str" cm="1">
        <f t="array" aca="1" ref="AK190" ca="1">IF(NOT(ISNUMBER(INDEX($A:$A, LOOKUP(2, 1 / ($A$1:INDIRECT("$A$"&amp;ROW($A190)) &lt;&gt; ""),ROW($A$1:INDIRECT("$A$"&amp;ROW($A190)))), 1))), "",
ROUNDDOWN((ROUNDDOWN((((2*VLOOKUP($AA190, 'EV and Base'!$A$1:$N$671, 11, FALSE))+30+ROUNDDOWN($AE190/4, 0))*$AB190)/100, 0)+5), 0)
&amp;"-"&amp;
ROUNDDOWN((ROUNDDOWN((((2*VLOOKUP($AA190, 'EV and Base'!$A$1:$N$671, 11, FALSE))+31+ROUNDDOWN($AE190/4, 0))*$AB190)/100, 0)+5), 0))</f>
        <v/>
      </c>
      <c r="AL190" s="21" t="str" cm="1">
        <f t="array" aca="1" ref="AL190" ca="1">IF(NOT(ISNUMBER(INDEX($A:$A, LOOKUP(2, 1 / ($A$1:INDIRECT("$A$"&amp;ROW($A190)) &lt;&gt; ""),ROW($A$1:INDIRECT("$A$"&amp;ROW($A190)))), 1))), "",
ROUNDDOWN((ROUNDDOWN((((2*VLOOKUP($AA190, 'EV and Base'!$A$1:$N$671, 12, FALSE))+0+ROUNDDOWN($AF190/4, 0))*$AB190)/100, 0)+5)*0.9, 0)
&amp;"-"&amp;
ROUNDDOWN((ROUNDDOWN((((2*VLOOKUP($AA190, 'EV and Base'!$A$1:$N$671, 12, FALSE))+31+ROUNDDOWN($AF190/4, 0))*$AB190)/100, 0)+5)*0.9, 0))</f>
        <v/>
      </c>
      <c r="AM190" s="21" t="str" cm="1">
        <f t="array" aca="1" ref="AM190" ca="1">IF(NOT(ISNUMBER(INDEX($A:$A, LOOKUP(2, 1 / ($A$1:INDIRECT("$A$"&amp;ROW($A190)) &lt;&gt; ""),ROW($A$1:INDIRECT("$A$"&amp;ROW($A190)))), 1))), "",
ROUNDDOWN((ROUNDDOWN((((2*VLOOKUP($AA190, 'EV and Base'!$A$1:$N$671, 13, FALSE))+30+ROUNDDOWN($AG190/4, 0))*$AB190)/100, 0)+5), 0)
&amp;"-"&amp;
ROUNDDOWN((ROUNDDOWN((((2*VLOOKUP($AA190, 'EV and Base'!$A$1:$N$671, 13, FALSE))+31+ROUNDDOWN($AG190/4, 0))*$AB190)/100, 0)+5), 0))</f>
        <v/>
      </c>
      <c r="AN190" s="25" t="str" cm="1">
        <f t="array" aca="1" ref="AN190" ca="1">IF(NOT(ISNUMBER(INDEX($A:$A, LOOKUP(2, 1 / ($A$1:INDIRECT("$A$"&amp;ROW($A190)) &lt;&gt; ""),ROW($A$1:INDIRECT("$A$"&amp;ROW($A190)))), 1))), "",
ROUNDDOWN((ROUNDDOWN((((2*VLOOKUP($AA190, 'EV and Base'!$A$1:$N$671, 14, FALSE))+31+ROUNDDOWN($AH190/4, 0))*$AB190)/100, 0)+5), 0))</f>
        <v/>
      </c>
      <c r="AO190" s="23" t="str" cm="1">
        <f t="array" aca="1" ref="AO190" ca="1">IF(NOT(ISNUMBER(INDEX($A:$A, LOOKUP(2, 1 / ($A$1:INDIRECT("$A$"&amp;ROW($A190)) &lt;&gt; ""),ROW($A$1:INDIRECT("$A$"&amp;ROW($A190)))), 1))), "",
ROUNDDOWN((((2*VLOOKUP($AA190, 'EV and Base'!$A$1:$N$671, 9, FALSE))+31+ROUNDDOWN($AC190/4, 0))*$AB190)/100, 0)+$AB190+10)</f>
        <v/>
      </c>
      <c r="AP190" s="2" t="str" cm="1">
        <f t="array" aca="1" ref="AP190" ca="1">IF(NOT(ISNUMBER(INDEX($A:$A, LOOKUP(2, 1 / ($A$1:INDIRECT("$A$"&amp;ROW($A190)) &lt;&gt; ""),ROW($A$1:INDIRECT("$A$"&amp;ROW($A190)))), 1))), "",
ROUNDDOWN((ROUNDDOWN((((2*VLOOKUP($AA190, 'EV and Base'!$A$1:$N$671, 10, FALSE))+31+ROUNDDOWN($AD190/4, 0))*$AB190)/100, 0)+5)*1.1, 0))</f>
        <v/>
      </c>
      <c r="AQ190" s="2" t="str" cm="1">
        <f t="array" aca="1" ref="AQ190" ca="1">IF(NOT(ISNUMBER(INDEX($A:$A, LOOKUP(2, 1 / ($A$1:INDIRECT("$A$"&amp;ROW($A190)) &lt;&gt; ""),ROW($A$1:INDIRECT("$A$"&amp;ROW($A190)))), 1))), "",
ROUNDDOWN((ROUNDDOWN((((2*VLOOKUP($AA190, 'EV and Base'!$A$1:$N$671, 11, FALSE))+$AV$2+ROUNDDOWN($AE190/4, 0))*$AB190)/100, 0)+5), 0))</f>
        <v/>
      </c>
      <c r="AR190" s="22" t="str" cm="1">
        <f t="array" aca="1" ref="AR190" ca="1">IF(NOT(ISNUMBER(INDEX($A:$A, LOOKUP(2, 1 / ($A$1:INDIRECT("$A$"&amp;ROW($A190)) &lt;&gt; ""),ROW($A$1:INDIRECT("$A$"&amp;ROW($A190)))), 1))), "",
ROUNDDOWN((ROUNDDOWN((((2*VLOOKUP($AA190, 'EV and Base'!$A$1:$N$671, 12, FALSE))+$AW$2+ROUNDDOWN($AF190/4, 0))*$AB190)/100, 0)+5)*0.9, 0))</f>
        <v/>
      </c>
      <c r="AS190" s="2" t="str" cm="1">
        <f t="array" aca="1" ref="AS190" ca="1">IF(NOT(ISNUMBER(INDEX($A:$A, LOOKUP(2, 1 / ($A$1:INDIRECT("$A$"&amp;ROW($A190)) &lt;&gt; ""),ROW($A$1:INDIRECT("$A$"&amp;ROW($A190)))), 1))), "",
ROUNDDOWN((ROUNDDOWN((((2*VLOOKUP($AA190, 'EV and Base'!$A$1:$N$671, 13, FALSE))+$AX$2+ROUNDDOWN($AG190/4, 0))*$AB190)/100, 0)+5), 0))</f>
        <v/>
      </c>
      <c r="AT190" s="24" t="str" cm="1">
        <f t="array" aca="1" ref="AT190" ca="1">IF(NOT(ISNUMBER(INDEX($A:$A, LOOKUP(2, 1 / ($A$1:INDIRECT("$A$"&amp;ROW($A190)) &lt;&gt; ""),ROW($A$1:INDIRECT("$A$"&amp;ROW($A190)))), 1))), "",
ROUNDDOWN((ROUNDDOWN((((2*VLOOKUP($AA190, 'EV and Base'!$A$1:$N$671, 14, FALSE))+31+ROUNDDOWN($AH190/4, 0))*$AB190)/100, 0)+5), 0))</f>
        <v/>
      </c>
      <c r="AU190" s="27"/>
      <c r="AV190" s="4"/>
      <c r="AW190" s="4"/>
      <c r="AX190" s="4"/>
      <c r="AY190" t="str" cm="1">
        <f t="array" aca="1" ref="AY190" ca="1">IF(NOT(ISNUMBER(INDEX($A:$A,LOOKUP(2,1/($A$1:INDIRECT("$A$"&amp;ROW($A190))&lt;&gt;""),ROW($A$1:INDIRECT("$A$"&amp;ROW($A190)))),1))),"",
INDEX($AY:$AY,LOOKUP(2,1/($AY$1:INDIRECT("$AY$"&amp;ROW($AY190)-1)&lt;&gt;""),ROW($AY$1:INDIRECT("$AY$"&amp;ROW($AY190)-1))),1)+$BL190)</f>
        <v/>
      </c>
      <c r="AZ190" s="3" t="str" cm="1">
        <f t="array" aca="1" ref="AZ190" ca="1">IF(NOT(ISNUMBER(INDEX($A:$A, LOOKUP(2, 1 / ($A$1:INDIRECT("$A$"&amp;ROW($A190)) &lt;&gt; ""),ROW($A$1:INDIRECT("$A$"&amp;ROW($A190)))), 1))), "",
VLOOKUP(INDIRECT("$G$"&amp;LOOKUP(2, 1 / ($AY$1:INDIRECT("$AY$"&amp;ROW($AY190)-1) &lt;&gt; ""),ROW($AY$1:INDIRECT("$AY$"&amp;ROW($AY190)-1)))),'EV and Base'!A185:N855,2,FALSE))</f>
        <v/>
      </c>
      <c r="BA190" s="3" t="str" cm="1">
        <f t="array" aca="1" ref="BA190" ca="1">IF(NOT(ISNUMBER(INDEX($A:$A, LOOKUP(2, 1 / ($A$1:INDIRECT("$A$"&amp;ROW($A190)) &lt;&gt; ""),ROW($A$1:INDIRECT("$A$"&amp;ROW($A190)))), 1))), "",
INDIRECT("$I$"&amp;LOOKUP(2, 1 / ($AY$1:INDIRECT("$AY$"&amp;ROW($AY190)-1) &lt;&gt; ""),ROW($AY$1:INDIRECT("$AY$"&amp;ROW($AY190)-1)))))</f>
        <v/>
      </c>
      <c r="BB190" s="1" t="str" cm="1">
        <f t="array" aca="1" ref="BB190" ca="1">IF(NOT(ISNUMBER(INDEX($A:$A, LOOKUP(2, 1 / ($A$1:INDIRECT("$A$"&amp;ROW($A190)) &lt;&gt; ""),ROW($A$1:INDIRECT("$A$"&amp;ROW($A190)))), 1))), "",
INDIRECT("$AB$"&amp;LOOKUP(2, 1 / ($AY$1:INDIRECT("$AY$"&amp;ROW($AY190)-1) &lt;&gt; ""),ROW($AY$1:INDIRECT("$AY$"&amp;ROW($AY190)-1)))))</f>
        <v/>
      </c>
      <c r="BC190" s="3" t="str" cm="1">
        <f t="array" aca="1" ref="BC190" ca="1">IF(NOT(ISNUMBER(INDEX($A:$A,LOOKUP(2,1/($A$1:INDIRECT("$A$"&amp;ROW($A190))&lt;&gt;""),ROW($A$1:INDIRECT("$A$"&amp;ROW($A190)))),1))),"",
$BA190+$BA190+10)</f>
        <v/>
      </c>
      <c r="BD190" s="3" t="str" cm="1">
        <f t="array" aca="1" ref="BD190" ca="1">IF(NOT(ISNUMBER(INDEX($A:$A,LOOKUP(2,1/($A$1:INDIRECT("$A$"&amp;ROW($A190))&lt;&gt;""),ROW($A$1:INDIRECT("$A$"&amp;ROW($A190)))),1))),"",
$BA190+$BB190+10)</f>
        <v/>
      </c>
      <c r="BE190" s="3" t="str" cm="1">
        <f t="array" aca="1" ref="BE190" ca="1">IF(NOT(ISNUMBER(INDEX($A:$A,LOOKUP(2,1/($A$1:INDIRECT("$A$"&amp;ROW($A190))&lt;&gt;""),ROW($A$1:INDIRECT("$A$"&amp;ROW($A190)))),1))),"",
$BC190*$BC190)</f>
        <v/>
      </c>
      <c r="BF190" s="3" t="str" cm="1">
        <f t="array" aca="1" ref="BF190" ca="1">IF(NOT(ISNUMBER(INDEX($A:$A,LOOKUP(2,1/($A$1:INDIRECT("$A$"&amp;ROW($A190))&lt;&gt;""),ROW($A$1:INDIRECT("$A$"&amp;ROW($A190)))),1))),"",
$BD190*$BD190)</f>
        <v/>
      </c>
      <c r="BG190" s="3" t="str" cm="1">
        <f t="array" aca="1" ref="BG190" ca="1">IF(NOT(ISNUMBER(INDEX($A:$A,LOOKUP(2,1/($A$1:INDIRECT("$A$"&amp;ROW($A190))&lt;&gt;""),ROW($A$1:INDIRECT("$A$"&amp;ROW($A190)))),1))),"",
_xlfn.FLOOR.MATH(1.5*_xlfn.FLOOR.MATH($AZ190*BA190/5)))</f>
        <v/>
      </c>
      <c r="BH190" s="3" t="str" cm="1">
        <f t="array" aca="1" ref="BH190" ca="1">IF(NOT(ISNUMBER(INDEX($A:$A, LOOKUP(2, 1 / ($A$1:INDIRECT("$A$"&amp;ROW($A190)) &lt;&gt; ""),ROW($A$1:INDIRECT("$A$"&amp;ROW($A190)))), 1))), "",
_xlfn.FLOOR.MATH($BG190/IF(OR(INDIRECT("$C$"&amp;LOOKUP(2, 1 / ($AY$1:INDIRECT("$AY$"&amp;ROW($AY190)-1) &lt;&gt; ""),ROW($AY$1:INDIRECT("$AY$"&amp;ROW($AY190)-1))))="Multi",
INDIRECT("$C$"&amp;LOOKUP(2, 1 / ($AY$1:INDIRECT("$AY$"&amp;ROW($AY190)-1) &lt;&gt; ""),ROW($AY$1:INDIRECT("$AY$"&amp;ROW($AY190)-1))))="Double"),2,1)))</f>
        <v/>
      </c>
      <c r="BI190" s="3" t="str" cm="1">
        <f t="array" aca="1" ref="BI190" ca="1">IF(NOT(ISNUMBER(INDEX($A:$A,LOOKUP(2,1/($A$1:INDIRECT("$A$"&amp;ROW($A190))&lt;&gt;""),ROW($A$1:INDIRECT("$A$"&amp;ROW($A190)))),1))),"",
VLOOKUP($BC190,GameFreakSQRT!$A$1:$B$200,2,FALSE))</f>
        <v/>
      </c>
      <c r="BJ190" s="3" t="str" cm="1">
        <f t="array" aca="1" ref="BJ190" ca="1">IF(NOT(ISNUMBER(INDEX($A:$A,LOOKUP(2,1/($A$1:INDIRECT("$A$"&amp;ROW($A190))&lt;&gt;""),ROW($A$1:INDIRECT("$A$"&amp;ROW($A190)))),1))),"",
VLOOKUP($BD190,GameFreakSQRT!$A$1:$B$200,2,FALSE))</f>
        <v/>
      </c>
      <c r="BK190" s="3" t="str" cm="1">
        <f t="array" aca="1" ref="BK190" ca="1">IF(NOT(ISNUMBER(INDEX($A:$A,LOOKUP(2,1/($A$1:INDIRECT("$A$"&amp;ROW($A190))&lt;&gt;""),ROW($A$1:INDIRECT("$A$"&amp;ROW($A190)))),1))),"",
_xlfn.FLOOR.MATH((($BI190*$BE190)*$BH190)/($BJ190*$BF190))+1)</f>
        <v/>
      </c>
      <c r="BL190" s="3" t="str" cm="1">
        <f t="array" aca="1" ref="BL190" ca="1">IF(NOT(ISNUMBER(INDEX($A:$A,LOOKUP(2,1/($A$1:INDIRECT("$A$"&amp;ROW($A190))&lt;&gt;""),ROW($A$1:INDIRECT("$A$"&amp;ROW($A190)))),1))),"",
_xlfn.FLOOR.MATH($BK190*IF(NOT(INDIRECT("$Z$"&amp;LOOKUP(2, 1 / ($AY$1:INDIRECT("$AY$"&amp;ROW($AY190)-1) &lt;&gt; ""),ROW($AY$1:INDIRECT("$AY$"&amp;ROW($AY190)-1))))=""),1.5,1)))</f>
        <v/>
      </c>
      <c r="BM190" s="3" t="str" cm="1">
        <f t="array" aca="1" ref="BM190" ca="1">IF(NOT(ISNUMBER(INDEX($A:$A, LOOKUP(2, 1 / ($A$1:INDIRECT("$A$"&amp;ROW($A190)) &lt;&gt; ""),ROW($A$1:INDIRECT("$A$"&amp;ROW($A190)))), 1))), "",
INDIRECT("$Y$"&amp;LOOKUP(2, 1 / ($AY$1:INDIRECT("$AY$"&amp;ROW($AY190)-1) &lt;&gt; ""),ROW($AY$1:INDIRECT("$AY$"&amp;ROW($AY190)-1)))))</f>
        <v/>
      </c>
      <c r="BN190" s="3" t="str">
        <f t="shared" ca="1" si="16"/>
        <v/>
      </c>
      <c r="CV190" s="1"/>
    </row>
    <row r="191" spans="1:100" x14ac:dyDescent="0.45">
      <c r="A191" s="56" t="s">
        <v>75</v>
      </c>
      <c r="B191" s="56" t="s">
        <v>395</v>
      </c>
      <c r="C191" s="56" t="s">
        <v>46</v>
      </c>
      <c r="D191" s="56" t="s">
        <v>380</v>
      </c>
      <c r="E191" s="56" t="s">
        <v>48</v>
      </c>
      <c r="F191" s="56">
        <v>1</v>
      </c>
      <c r="G191" s="2" t="s">
        <v>396</v>
      </c>
      <c r="H191" s="2" t="s">
        <v>50</v>
      </c>
      <c r="I191" s="2">
        <v>25</v>
      </c>
      <c r="J191" s="2" t="s">
        <v>97</v>
      </c>
      <c r="K191" s="2" t="s">
        <v>307</v>
      </c>
      <c r="L191" s="2" t="s">
        <v>53</v>
      </c>
      <c r="M191" s="2" t="s">
        <v>169</v>
      </c>
      <c r="N191" s="2" t="s">
        <v>218</v>
      </c>
      <c r="O191" s="2" t="s">
        <v>390</v>
      </c>
      <c r="P191" s="2" t="s">
        <v>254</v>
      </c>
      <c r="Q191" s="2">
        <v>0</v>
      </c>
      <c r="R191" s="2">
        <f>_xlfn.FLOOR.MATH((((2*VLOOKUP(G191, 'EV and Base'!$A$1:$N$671, 9, FALSE))+$Q191)*$I191)/100)+$I191+10</f>
        <v>77</v>
      </c>
      <c r="S191" s="2">
        <f>_xlfn.FLOOR.MATH((_xlfn.FLOOR.MATH((((2*VLOOKUP($G191, 'EV and Base'!$A$1:$N$671, 10, FALSE))+$Q191)*$I191)/100)+5)*
IF(OR($J191="Lonely", $J191="Brave", $J191="Adamant", $J191="Naughty"), 1.1,
IF(OR($J191="Bold", $J191="Timid", $J191="Modest", $J191="Calm"), 0.9, 1)))</f>
        <v>57</v>
      </c>
      <c r="T191" s="2">
        <f>_xlfn.FLOOR.MATH((_xlfn.FLOOR.MATH((((2*VLOOKUP($G191, 'EV and Base'!$A$1:$N$671, 11, FALSE))+$Q191)*$I191)/100)+5)*
IF(OR($J191="Bold", $J191="Relaxed", $J191="Impish", $J191="Lax"), 1.1,
IF(OR($J191="Lonely", $J191="Hasty", $J191="Mild", $J191="Gentle"), 0.9, 1)))</f>
        <v>47</v>
      </c>
      <c r="U191" s="2">
        <f>_xlfn.FLOOR.MATH((_xlfn.FLOOR.MATH((((2*VLOOKUP($G191, 'EV and Base'!$A$1:$N$671, 12, FALSE))+$Q191)*$I191)/100)+5)*
IF(OR($J191="Modest", $J191="Mild", $J191="Quiet", $J191="Rash"), 1.1,
IF(OR($J191="Adamant", $J191="Impish", $J191="Jolly", $J191="Careful"), 0.9, 1)))</f>
        <v>25</v>
      </c>
      <c r="V191" s="2">
        <f>_xlfn.FLOOR.MATH((_xlfn.FLOOR.MATH((((2*VLOOKUP($G191, 'EV and Base'!$A$1:$N$671, 13, FALSE))+$Q191)*$I191)/100)+5)*
IF(OR($J191="Calm", $J191="Gentle", $J191="Sassy", $J191="Careful"), 1.1,
IF(OR($J191="Naughty", $J191="Lax", $J191="Naive", $J191="Rash"), 0.9, 1)))</f>
        <v>30</v>
      </c>
      <c r="W191" s="2">
        <f>_xlfn.FLOOR.MATH((_xlfn.FLOOR.MATH((((2*VLOOKUP($G191, 'EV and Base'!$A$1:$N$671, 14, FALSE))+$Q191)*$I191)/100)+5)*
IF(OR($J191="Timid", $J191="Hasty", $J191="Jolly", $J191="Naive"), 1.1,
IF(OR($J191="Brave", $J191="Relaxed", $J191="Quiet", $J191="Sassy"), 0.9, 1)))</f>
        <v>25</v>
      </c>
      <c r="X191" s="56">
        <v>1000</v>
      </c>
      <c r="AA191" s="23" t="str" cm="1">
        <f t="array" aca="1" ref="AA191" ca="1">IF(NOT(ISNUMBER(INDEX($A:$A,LOOKUP(2,1/($A$1:INDIRECT("$A$"&amp;ROW($A191))&lt;&gt;""),ROW($A$1:INDIRECT("$A$"&amp;ROW($A191)))),1))),"",
IF(NOT(ISNUMBER($A191)),$AA190,
IF($AB191&lt;16,"Lillipup",
IF($AB191&lt;32,"Herdier",
"Stoutland"))))</f>
        <v/>
      </c>
      <c r="AB191" s="25" t="str" cm="1">
        <f t="array" aca="1" ref="AB191" ca="1">IF(NOT(ISNUMBER(INDEX($A:$A, LOOKUP(2, 1 / ($A$1:INDIRECT("$A$"&amp;ROW($A191)) &lt;&gt; ""),ROW($A$1:INDIRECT("$A$"&amp;ROW($A191)))), 1))), "",
VLOOKUP($AY191,'Medium-Slow'!$A$1:$B$101,2,TRUE))</f>
        <v/>
      </c>
      <c r="AC191" s="23" t="str" cm="1">
        <f t="array" aca="1" ref="AC191" ca="1">IF(NOT(ISNUMBER(INDEX($A:$A, LOOKUP(2, 1 / ($A$1:INDIRECT("$A$"&amp;ROW($A191)) &lt;&gt; ""),ROW($A$1:INDIRECT("$A$"&amp;ROW($A191)))), 1))), "",
INDEX($AC:$AC, LOOKUP(2, 1 / ($AC$1:INDIRECT("$AC$"&amp;ROW($AC191)-1) &lt;&gt; ""),ROW($AC$1:INDIRECT("$AC$"&amp;ROW($AC191)-1))), 1)+
IF(INDEX($AC:$AC, LOOKUP(2, 1 / ($AC$1:INDIRECT("$AC$"&amp;ROW($AC191)-1) &lt;&gt; ""),ROW($AC$1:INDIRECT("$AC$"&amp;ROW($AC191)-1))), 1)+
INDEX($AD:$AD, LOOKUP(2, 1 / ($AD$1:INDIRECT("$AD$"&amp;ROW($AD191)-1) &lt;&gt; ""),ROW($AD$1:INDIRECT("$AD$"&amp;ROW($AD191)-1))), 1)+
INDEX($AE:$AE, LOOKUP(2, 1 / ($AE$1:INDIRECT("$AE$"&amp;ROW($AE191)-1) &lt;&gt; ""),ROW($AE$1:INDIRECT("$AE$"&amp;ROW($AD191)-1))), 1)+
INDEX($AE:$AF, LOOKUP(2, 1 / ($AF$1:INDIRECT("$AF$"&amp;ROW($AF191)-1) &lt;&gt; ""),ROW($AF$1:INDIRECT("$AF$"&amp;ROW($AD191)-1))), 1)+
INDEX($AG:$AG, LOOKUP(2, 1 / ($AG$1:INDIRECT("$AG$"&amp;ROW($AG191)-1) &lt;&gt; ""),ROW($AG$1:INDIRECT("$AG$"&amp;ROW($AD191)-1))), 1)+
INDEX($AH:$AH, LOOKUP(2, 1 / ($AH$1:INDIRECT("$AH$"&amp;ROW($AH191)-1) &lt;&gt; ""),ROW($AH$1:INDIRECT("$AH$"&amp;ROW($AD191)-1))), 1)&gt;=510,0,
IF(INDEX($AC:$AC, LOOKUP(2, 1 / ($AC$1:INDIRECT("$AC$"&amp;ROW($AC191)-1) &lt;&gt; ""),ROW($AC$1:INDIRECT("$AC$"&amp;ROW($AC191)-1))), 1)&gt;=255,0,
VLOOKUP(INDIRECT("$G$"&amp;LOOKUP(2, 1 / ($AC$1:INDIRECT("$AC$"&amp;ROW($AC191)-1) &lt;&gt; ""),ROW($AC$1:INDIRECT("$AC$"&amp;ROW($AC191)-1)))), 'EV and Base'!$A$1:$N$671, 3, FALSE))))</f>
        <v/>
      </c>
      <c r="AD191" s="2" t="str" cm="1">
        <f t="array" aca="1" ref="AD191" ca="1">IF(NOT(ISNUMBER(INDEX($A:$A, LOOKUP(2, 1 / ($A$1:INDIRECT("$A$"&amp;ROW($A191)) &lt;&gt; ""),ROW($A$1:INDIRECT("$A$"&amp;ROW($A191)))), 1))), "",
INDEX($AD:$AD, LOOKUP(2, 1 / ($AD$1:INDIRECT("$AD$"&amp;ROW($AD191)-1) &lt;&gt; ""),ROW($AD$1:INDIRECT("$AD$"&amp;ROW($AD191)-1))), 1)+
IF(INDEX($AC:$AC, LOOKUP(2, 1 / ($AC$1:INDIRECT("$AC$"&amp;ROW($AC191)-1) &lt;&gt; ""),ROW($AC$1:INDIRECT("$AC$"&amp;ROW($AC191)-1))), 1)+
INDEX($AD:$AD, LOOKUP(2, 1 / ($AD$1:INDIRECT("$AD$"&amp;ROW($AD191)-1) &lt;&gt; ""),ROW($AD$1:INDIRECT("$AD$"&amp;ROW($AD191)-1))), 1)+
INDEX($AE:$AE, LOOKUP(2, 1 / ($AE$1:INDIRECT("$AE$"&amp;ROW($AE191)-1) &lt;&gt; ""),ROW($AE$1:INDIRECT("$AE$"&amp;ROW($AD191)-1))), 1)+
INDEX($AE:$AF, LOOKUP(2, 1 / ($AF$1:INDIRECT("$AF$"&amp;ROW($AF191)-1) &lt;&gt; ""),ROW($AF$1:INDIRECT("$AF$"&amp;ROW($AD191)-1))), 1)+
INDEX($AG:$AG, LOOKUP(2, 1 / ($AG$1:INDIRECT("$AG$"&amp;ROW($AG191)-1) &lt;&gt; ""),ROW($AG$1:INDIRECT("$AG$"&amp;ROW($AD191)-1))), 1)+
INDEX($AH:$AH, LOOKUP(2, 1 / ($AH$1:INDIRECT("$AH$"&amp;ROW($AH191)-1) &lt;&gt; ""),ROW($AH$1:INDIRECT("$AH$"&amp;ROW($AD191)-1))), 1)&gt;=510,0,
IF(INDEX($AD:$AD, LOOKUP(2, 1 / ($AD$1:INDIRECT("$AD$"&amp;ROW($AD191)-1) &lt;&gt; ""),ROW($AD$1:INDIRECT("$AD$"&amp;ROW($AD191)-1))), 1)&gt;=255,0,
VLOOKUP(INDIRECT("$G$"&amp;LOOKUP(2, 1 / ($AD$1:INDIRECT("$AD$"&amp;ROW($AD191)-1) &lt;&gt; ""),ROW($AD$1:INDIRECT("$AD$"&amp;ROW($AD191)-1)))), 'EV and Base'!$A$1:$N$671, 4, FALSE))))</f>
        <v/>
      </c>
      <c r="AE191" s="2" t="str" cm="1">
        <f t="array" aca="1" ref="AE191" ca="1">IF(NOT(ISNUMBER(INDEX($A:$A,LOOKUP(2,1/($A$1:INDIRECT("$A$"&amp;ROW($A191))&lt;&gt;""),ROW($A$1:INDIRECT("$A$"&amp;ROW($A191)))),1))),"",
INDEX($AE:$AE,LOOKUP(2,1/($AE$1:INDIRECT("$AE$"&amp;ROW($AE191)-1)&lt;&gt;""),ROW($AE$1:INDIRECT("$AE$"&amp;ROW($AE191)-1))),1)+
IF(INDEX($AC:$AC,LOOKUP(2,1/($AC$1:INDIRECT("$AC$"&amp;ROW($AC191)-1)&lt;&gt;""),ROW($AC$1:INDIRECT("$AC$"&amp;ROW($AC191)-1))),1)+
INDEX($AD:$AD,LOOKUP(2,1/($AD$1:INDIRECT("$AD$"&amp;ROW($AD191)-1)&lt;&gt;""),ROW($AD$1:INDIRECT("$AD$"&amp;ROW($AD191)-1))),1)+
INDEX($AE:$AE,LOOKUP(2,1/($AE$1:INDIRECT("$AE$"&amp;ROW($AE191)-1)&lt;&gt;""),ROW($AE$1:INDIRECT("$AE$"&amp;ROW($AD191)-1))),1)+
INDEX($AE:$AF,LOOKUP(2,1/($AF$1:INDIRECT("$AF$"&amp;ROW($AF191)-1)&lt;&gt;""),ROW($AF$1:INDIRECT("$AF$"&amp;ROW($AD191)-1))),1)+
INDEX($AG:$AG,LOOKUP(2,1/($AG$1:INDIRECT("$AG$"&amp;ROW($AG191)-1)&lt;&gt;""),ROW($AG$1:INDIRECT("$AG$"&amp;ROW($AD191)-1))),1)+
INDEX($AH:$AH,LOOKUP(2,1/($AH$1:INDIRECT("$AH$"&amp;ROW($AH191)-1)&lt;&gt;""),ROW($AH$1:INDIRECT("$AH$"&amp;ROW($AD191)-1))),1)&gt;=510,0,
IF(INDEX($AE:$AE,LOOKUP(2,1/($AE$1:INDIRECT("$AE$"&amp;ROW($AE191)-1)&lt;&gt;""),ROW($AE$1:INDIRECT("$AE$"&amp;ROW($AE191)-1))),1)&gt;=255,0,
VLOOKUP(INDIRECT("$G$"&amp;LOOKUP(2,1/($AE$1:INDIRECT("$AE$"&amp;ROW($AE191)-1)&lt;&gt;""),ROW($AE$1:INDIRECT("$AE$"&amp;ROW($AE191)-1)))),'EV and Base'!$A$1:$N$671,5,FALSE))))</f>
        <v/>
      </c>
      <c r="AF191" s="2" t="str" cm="1">
        <f t="array" aca="1" ref="AF191" ca="1">IF(NOT(ISNUMBER(INDEX($A:$A, LOOKUP(2, 1 / ($A$1:INDIRECT("$A$"&amp;ROW($A191)) &lt;&gt; ""),ROW($A$1:INDIRECT("$A$"&amp;ROW($A191)))), 1))), "",
INDEX($AF:$AF, LOOKUP(2, 1 / ($AF$1:INDIRECT("$AF$"&amp;ROW($AF191)-1) &lt;&gt; ""),ROW($AF$1:INDIRECT("$AF$"&amp;ROW($AF191)-1))), 1)+
IF(INDEX($AC:$AC, LOOKUP(2, 1 / ($AC$1:INDIRECT("$AC$"&amp;ROW($AC191)-1) &lt;&gt; ""),ROW($AC$1:INDIRECT("$AC$"&amp;ROW($AC191)-1))), 1)+
INDEX($AD:$AD, LOOKUP(2, 1 / ($AD$1:INDIRECT("$AD$"&amp;ROW($AD191)-1) &lt;&gt; ""),ROW($AD$1:INDIRECT("$AD$"&amp;ROW($AD191)-1))), 1)+
INDEX($AE:$AE, LOOKUP(2, 1 / ($AE$1:INDIRECT("$AE$"&amp;ROW($AE191)-1) &lt;&gt; ""),ROW($AE$1:INDIRECT("$AE$"&amp;ROW($AD191)-1))), 1)+
INDEX($AE:$AF, LOOKUP(2, 1 / ($AF$1:INDIRECT("$AF$"&amp;ROW($AF191)-1) &lt;&gt; ""),ROW($AF$1:INDIRECT("$AF$"&amp;ROW($AD191)-1))), 1)+
INDEX($AG:$AG, LOOKUP(2, 1 / ($AG$1:INDIRECT("$AG$"&amp;ROW($AG191)-1) &lt;&gt; ""),ROW($AG$1:INDIRECT("$AG$"&amp;ROW($AD191)-1))), 1)+
INDEX($AH:$AH, LOOKUP(2, 1 / ($AH$1:INDIRECT("$AH$"&amp;ROW($AH191)-1) &lt;&gt; ""),ROW($AH$1:INDIRECT("$AH$"&amp;ROW($AD191)-1))), 1)&gt;=510,0,
IF(INDEX($AF:$AF, LOOKUP(2, 1 / ($AF$1:INDIRECT("$AF$"&amp;ROW($AF191)-1) &lt;&gt; ""),ROW($AF$1:INDIRECT("$AF$"&amp;ROW($AF191)-1))), 1)&gt;=255,0,
VLOOKUP(INDIRECT("$G$"&amp;LOOKUP(2, 1 / ($AF$1:INDIRECT("$AF$"&amp;ROW($AF191)-1) &lt;&gt; ""),ROW($AF$1:INDIRECT("$AF$"&amp;ROW($AF191)-1)))), 'EV and Base'!$A$1:$N$671, 6, FALSE))))</f>
        <v/>
      </c>
      <c r="AG191" s="2" t="str" cm="1">
        <f t="array" aca="1" ref="AG191" ca="1">IF(NOT(ISNUMBER(INDEX($A:$A, LOOKUP(2, 1 / ($A$1:INDIRECT("$A$"&amp;ROW($A191)) &lt;&gt; ""),ROW($A$1:INDIRECT("$A$"&amp;ROW($A191)))), 1))), "",
INDEX($AG:$AG, LOOKUP(2, 1 / ($AG$1:INDIRECT("$AG$"&amp;ROW($AG191)-1) &lt;&gt; ""),ROW($AG$1:INDIRECT("$AG$"&amp;ROW($AG191)-1))), 1)+
IF(INDEX($AC:$AC, LOOKUP(2, 1 / ($AC$1:INDIRECT("$AC$"&amp;ROW($AC191)-1) &lt;&gt; ""),ROW($AC$1:INDIRECT("$AC$"&amp;ROW($AC191)-1))), 1)+
INDEX($AD:$AD, LOOKUP(2, 1 / ($AD$1:INDIRECT("$AD$"&amp;ROW($AD191)-1) &lt;&gt; ""),ROW($AD$1:INDIRECT("$AD$"&amp;ROW($AD191)-1))), 1)+
INDEX($AE:$AE, LOOKUP(2, 1 / ($AE$1:INDIRECT("$AE$"&amp;ROW($AE191)-1) &lt;&gt; ""),ROW($AE$1:INDIRECT("$AE$"&amp;ROW($AD191)-1))), 1)+
INDEX($AE:$AF, LOOKUP(2, 1 / ($AF$1:INDIRECT("$AF$"&amp;ROW($AF191)-1) &lt;&gt; ""),ROW($AF$1:INDIRECT("$AF$"&amp;ROW($AD191)-1))), 1)+
INDEX($AG:$AG, LOOKUP(2, 1 / ($AG$1:INDIRECT("$AG$"&amp;ROW($AG191)-1) &lt;&gt; ""),ROW($AG$1:INDIRECT("$AG$"&amp;ROW($AD191)-1))), 1)+
INDEX($AH:$AH, LOOKUP(2, 1 / ($AH$1:INDIRECT("$AH$"&amp;ROW($AH191)-1) &lt;&gt; ""),ROW($AH$1:INDIRECT("$AH$"&amp;ROW($AD191)-1))), 1)&gt;=510,0,
IF(INDEX($AG:$AG, LOOKUP(2, 1 / ($AG$1:INDIRECT("$AG$"&amp;ROW($AG191)-1) &lt;&gt; ""),ROW($AG$1:INDIRECT("$AG$"&amp;ROW($AG191)-1))), 1)&gt;=255,0,
VLOOKUP(INDIRECT("$G$"&amp;LOOKUP(2, 1 / ($AG$1:INDIRECT("$AG$"&amp;ROW($AG191)-1) &lt;&gt; ""),ROW($AG$1:INDIRECT("$AG$"&amp;ROW($AG191)-1)))), 'EV and Base'!$A$1:$N$671, 7, FALSE))))</f>
        <v/>
      </c>
      <c r="AH191" s="24" t="str" cm="1">
        <f t="array" aca="1" ref="AH191" ca="1">IF(NOT(ISNUMBER(INDEX($A:$A,LOOKUP(2,1/($A$1:INDIRECT("$A$"&amp;ROW($A191))&lt;&gt;""),ROW($A$1:INDIRECT("$A$"&amp;ROW($A191)))),1))),"",
INDEX($AH:$AH,LOOKUP(2,1/($AH$1:INDIRECT("$AH$"&amp;ROW($AH191)-1)&lt;&gt;""),ROW($AH$1:INDIRECT("$AH$"&amp;ROW($AH191)-1))),1)+
IF(INDEX($AC:$AC,LOOKUP(2,1/($AC$1:INDIRECT("$AC$"&amp;ROW($AC191)-1)&lt;&gt;""),ROW($AC$1:INDIRECT("$AC$"&amp;ROW($AC191)-1))),1)+
INDEX($AD:$AD,LOOKUP(2,1/($AD$1:INDIRECT("$AD$"&amp;ROW($AD191)-1)&lt;&gt;""),ROW($AD$1:INDIRECT("$AD$"&amp;ROW($AD191)-1))),1)+
INDEX($AE:$AE,LOOKUP(2,1/($AE$1:INDIRECT("$AE$"&amp;ROW($AE191)-1)&lt;&gt;""),ROW($AE$1:INDIRECT("$AE$"&amp;ROW($AD191)-1))),1)+
INDEX($AE:$AF,LOOKUP(2,1/($AF$1:INDIRECT("$AF$"&amp;ROW($AF191)-1)&lt;&gt;""),ROW($AF$1:INDIRECT("$AF$"&amp;ROW($AD191)-1))),1)+
INDEX($AG:$AG,LOOKUP(2,1/($AG$1:INDIRECT("$AG$"&amp;ROW($AG191)-1)&lt;&gt;""),ROW($AG$1:INDIRECT("$AG$"&amp;ROW($AD191)-1))),1)+
INDEX($AH:$AH,LOOKUP(2,1/($AH$1:INDIRECT("$AH$"&amp;ROW($AH191)-1)&lt;&gt;""),ROW($AH$1:INDIRECT("$AH$"&amp;ROW($AD191)-1))),1)&gt;=510,0,
IF(INDEX($AH:$AH,LOOKUP(2,1/($AH$1:INDIRECT("$AH$"&amp;ROW($AH191)-1)&lt;&gt;""),ROW($AH$1:INDIRECT("$AH$"&amp;ROW($AH191)-1))),1)&gt;=255,0,
VLOOKUP(INDIRECT("$G$"&amp;LOOKUP(2,1/($AH$1:INDIRECT("$AH$"&amp;ROW($AH191)-1)&lt;&gt;""),ROW($AH$1:INDIRECT("$AH$"&amp;ROW($AH191)-1)))),'EV and Base'!$A$1:$N$671,8,FALSE))))</f>
        <v/>
      </c>
      <c r="AI191" s="29" t="str" cm="1">
        <f t="array" aca="1" ref="AI191" ca="1">IF(NOT(ISNUMBER(INDEX($A:$A,LOOKUP(2,1/($A$1:INDIRECT("$A$"&amp;ROW($A191))&lt;&gt;""),ROW($A$1:INDIRECT("$A$"&amp;ROW($A191)))),1))),"",
ROUNDDOWN((((2*VLOOKUP($AA191,'EV and Base'!$A$1:$N$671,9,FALSE))+31+ROUNDDOWN($AC191/4,0))*$AB191)/100,0)+$AB191+10)</f>
        <v/>
      </c>
      <c r="AJ191" s="21" t="str" cm="1">
        <f t="array" aca="1" ref="AJ191" ca="1">IF(NOT(ISNUMBER(INDEX($A:$A, LOOKUP(2, 1 / ($A$1:INDIRECT("$A$"&amp;ROW($A191)) &lt;&gt; ""),ROW($A$1:INDIRECT("$A$"&amp;ROW($A191)))), 1))), "",
ROUNDDOWN((ROUNDDOWN((((2*VLOOKUP($AA191, 'EV and Base'!$A$1:$N$671, 10, FALSE))+31+ROUNDDOWN($AD191/4, 0))*$AB191)/100, 0)+5)*1.1, 0))</f>
        <v/>
      </c>
      <c r="AK191" s="21" t="str" cm="1">
        <f t="array" aca="1" ref="AK191" ca="1">IF(NOT(ISNUMBER(INDEX($A:$A, LOOKUP(2, 1 / ($A$1:INDIRECT("$A$"&amp;ROW($A191)) &lt;&gt; ""),ROW($A$1:INDIRECT("$A$"&amp;ROW($A191)))), 1))), "",
ROUNDDOWN((ROUNDDOWN((((2*VLOOKUP($AA191, 'EV and Base'!$A$1:$N$671, 11, FALSE))+30+ROUNDDOWN($AE191/4, 0))*$AB191)/100, 0)+5), 0)
&amp;"-"&amp;
ROUNDDOWN((ROUNDDOWN((((2*VLOOKUP($AA191, 'EV and Base'!$A$1:$N$671, 11, FALSE))+31+ROUNDDOWN($AE191/4, 0))*$AB191)/100, 0)+5), 0))</f>
        <v/>
      </c>
      <c r="AL191" s="21" t="str" cm="1">
        <f t="array" aca="1" ref="AL191" ca="1">IF(NOT(ISNUMBER(INDEX($A:$A, LOOKUP(2, 1 / ($A$1:INDIRECT("$A$"&amp;ROW($A191)) &lt;&gt; ""),ROW($A$1:INDIRECT("$A$"&amp;ROW($A191)))), 1))), "",
ROUNDDOWN((ROUNDDOWN((((2*VLOOKUP($AA191, 'EV and Base'!$A$1:$N$671, 12, FALSE))+0+ROUNDDOWN($AF191/4, 0))*$AB191)/100, 0)+5)*0.9, 0)
&amp;"-"&amp;
ROUNDDOWN((ROUNDDOWN((((2*VLOOKUP($AA191, 'EV and Base'!$A$1:$N$671, 12, FALSE))+31+ROUNDDOWN($AF191/4, 0))*$AB191)/100, 0)+5)*0.9, 0))</f>
        <v/>
      </c>
      <c r="AM191" s="21" t="str" cm="1">
        <f t="array" aca="1" ref="AM191" ca="1">IF(NOT(ISNUMBER(INDEX($A:$A, LOOKUP(2, 1 / ($A$1:INDIRECT("$A$"&amp;ROW($A191)) &lt;&gt; ""),ROW($A$1:INDIRECT("$A$"&amp;ROW($A191)))), 1))), "",
ROUNDDOWN((ROUNDDOWN((((2*VLOOKUP($AA191, 'EV and Base'!$A$1:$N$671, 13, FALSE))+30+ROUNDDOWN($AG191/4, 0))*$AB191)/100, 0)+5), 0)
&amp;"-"&amp;
ROUNDDOWN((ROUNDDOWN((((2*VLOOKUP($AA191, 'EV and Base'!$A$1:$N$671, 13, FALSE))+31+ROUNDDOWN($AG191/4, 0))*$AB191)/100, 0)+5), 0))</f>
        <v/>
      </c>
      <c r="AN191" s="25" t="str" cm="1">
        <f t="array" aca="1" ref="AN191" ca="1">IF(NOT(ISNUMBER(INDEX($A:$A, LOOKUP(2, 1 / ($A$1:INDIRECT("$A$"&amp;ROW($A191)) &lt;&gt; ""),ROW($A$1:INDIRECT("$A$"&amp;ROW($A191)))), 1))), "",
ROUNDDOWN((ROUNDDOWN((((2*VLOOKUP($AA191, 'EV and Base'!$A$1:$N$671, 14, FALSE))+31+ROUNDDOWN($AH191/4, 0))*$AB191)/100, 0)+5), 0))</f>
        <v/>
      </c>
      <c r="AO191" s="23" t="str" cm="1">
        <f t="array" aca="1" ref="AO191" ca="1">IF(NOT(ISNUMBER(INDEX($A:$A, LOOKUP(2, 1 / ($A$1:INDIRECT("$A$"&amp;ROW($A191)) &lt;&gt; ""),ROW($A$1:INDIRECT("$A$"&amp;ROW($A191)))), 1))), "",
ROUNDDOWN((((2*VLOOKUP($AA191, 'EV and Base'!$A$1:$N$671, 9, FALSE))+31+ROUNDDOWN($AC191/4, 0))*$AB191)/100, 0)+$AB191+10)</f>
        <v/>
      </c>
      <c r="AP191" s="2" t="str" cm="1">
        <f t="array" aca="1" ref="AP191" ca="1">IF(NOT(ISNUMBER(INDEX($A:$A, LOOKUP(2, 1 / ($A$1:INDIRECT("$A$"&amp;ROW($A191)) &lt;&gt; ""),ROW($A$1:INDIRECT("$A$"&amp;ROW($A191)))), 1))), "",
ROUNDDOWN((ROUNDDOWN((((2*VLOOKUP($AA191, 'EV and Base'!$A$1:$N$671, 10, FALSE))+31+ROUNDDOWN($AD191/4, 0))*$AB191)/100, 0)+5)*1.1, 0))</f>
        <v/>
      </c>
      <c r="AQ191" s="2" t="str" cm="1">
        <f t="array" aca="1" ref="AQ191" ca="1">IF(NOT(ISNUMBER(INDEX($A:$A, LOOKUP(2, 1 / ($A$1:INDIRECT("$A$"&amp;ROW($A191)) &lt;&gt; ""),ROW($A$1:INDIRECT("$A$"&amp;ROW($A191)))), 1))), "",
ROUNDDOWN((ROUNDDOWN((((2*VLOOKUP($AA191, 'EV and Base'!$A$1:$N$671, 11, FALSE))+$AV$2+ROUNDDOWN($AE191/4, 0))*$AB191)/100, 0)+5), 0))</f>
        <v/>
      </c>
      <c r="AR191" s="22" t="str" cm="1">
        <f t="array" aca="1" ref="AR191" ca="1">IF(NOT(ISNUMBER(INDEX($A:$A, LOOKUP(2, 1 / ($A$1:INDIRECT("$A$"&amp;ROW($A191)) &lt;&gt; ""),ROW($A$1:INDIRECT("$A$"&amp;ROW($A191)))), 1))), "",
ROUNDDOWN((ROUNDDOWN((((2*VLOOKUP($AA191, 'EV and Base'!$A$1:$N$671, 12, FALSE))+$AW$2+ROUNDDOWN($AF191/4, 0))*$AB191)/100, 0)+5)*0.9, 0))</f>
        <v/>
      </c>
      <c r="AS191" s="2" t="str" cm="1">
        <f t="array" aca="1" ref="AS191" ca="1">IF(NOT(ISNUMBER(INDEX($A:$A, LOOKUP(2, 1 / ($A$1:INDIRECT("$A$"&amp;ROW($A191)) &lt;&gt; ""),ROW($A$1:INDIRECT("$A$"&amp;ROW($A191)))), 1))), "",
ROUNDDOWN((ROUNDDOWN((((2*VLOOKUP($AA191, 'EV and Base'!$A$1:$N$671, 13, FALSE))+$AX$2+ROUNDDOWN($AG191/4, 0))*$AB191)/100, 0)+5), 0))</f>
        <v/>
      </c>
      <c r="AT191" s="24" t="str" cm="1">
        <f t="array" aca="1" ref="AT191" ca="1">IF(NOT(ISNUMBER(INDEX($A:$A, LOOKUP(2, 1 / ($A$1:INDIRECT("$A$"&amp;ROW($A191)) &lt;&gt; ""),ROW($A$1:INDIRECT("$A$"&amp;ROW($A191)))), 1))), "",
ROUNDDOWN((ROUNDDOWN((((2*VLOOKUP($AA191, 'EV and Base'!$A$1:$N$671, 14, FALSE))+31+ROUNDDOWN($AH191/4, 0))*$AB191)/100, 0)+5), 0))</f>
        <v/>
      </c>
      <c r="AU191" s="27"/>
      <c r="AV191" s="4"/>
      <c r="AW191" s="4"/>
      <c r="AX191" s="4"/>
      <c r="AY191" t="str" cm="1">
        <f t="array" aca="1" ref="AY191" ca="1">IF(NOT(ISNUMBER(INDEX($A:$A,LOOKUP(2,1/($A$1:INDIRECT("$A$"&amp;ROW($A191))&lt;&gt;""),ROW($A$1:INDIRECT("$A$"&amp;ROW($A191)))),1))),"",
INDEX($AY:$AY,LOOKUP(2,1/($AY$1:INDIRECT("$AY$"&amp;ROW($AY191)-1)&lt;&gt;""),ROW($AY$1:INDIRECT("$AY$"&amp;ROW($AY191)-1))),1)+$BL191)</f>
        <v/>
      </c>
      <c r="AZ191" s="3" t="str" cm="1">
        <f t="array" aca="1" ref="AZ191" ca="1">IF(NOT(ISNUMBER(INDEX($A:$A, LOOKUP(2, 1 / ($A$1:INDIRECT("$A$"&amp;ROW($A191)) &lt;&gt; ""),ROW($A$1:INDIRECT("$A$"&amp;ROW($A191)))), 1))), "",
VLOOKUP(INDIRECT("$G$"&amp;LOOKUP(2, 1 / ($AY$1:INDIRECT("$AY$"&amp;ROW($AY191)-1) &lt;&gt; ""),ROW($AY$1:INDIRECT("$AY$"&amp;ROW($AY191)-1)))),'EV and Base'!A186:N856,2,FALSE))</f>
        <v/>
      </c>
      <c r="BA191" s="3" t="str" cm="1">
        <f t="array" aca="1" ref="BA191" ca="1">IF(NOT(ISNUMBER(INDEX($A:$A, LOOKUP(2, 1 / ($A$1:INDIRECT("$A$"&amp;ROW($A191)) &lt;&gt; ""),ROW($A$1:INDIRECT("$A$"&amp;ROW($A191)))), 1))), "",
INDIRECT("$I$"&amp;LOOKUP(2, 1 / ($AY$1:INDIRECT("$AY$"&amp;ROW($AY191)-1) &lt;&gt; ""),ROW($AY$1:INDIRECT("$AY$"&amp;ROW($AY191)-1)))))</f>
        <v/>
      </c>
      <c r="BB191" s="1" t="str" cm="1">
        <f t="array" aca="1" ref="BB191" ca="1">IF(NOT(ISNUMBER(INDEX($A:$A, LOOKUP(2, 1 / ($A$1:INDIRECT("$A$"&amp;ROW($A191)) &lt;&gt; ""),ROW($A$1:INDIRECT("$A$"&amp;ROW($A191)))), 1))), "",
INDIRECT("$AB$"&amp;LOOKUP(2, 1 / ($AY$1:INDIRECT("$AY$"&amp;ROW($AY191)-1) &lt;&gt; ""),ROW($AY$1:INDIRECT("$AY$"&amp;ROW($AY191)-1)))))</f>
        <v/>
      </c>
      <c r="BC191" s="3" t="str" cm="1">
        <f t="array" aca="1" ref="BC191" ca="1">IF(NOT(ISNUMBER(INDEX($A:$A,LOOKUP(2,1/($A$1:INDIRECT("$A$"&amp;ROW($A191))&lt;&gt;""),ROW($A$1:INDIRECT("$A$"&amp;ROW($A191)))),1))),"",
$BA191+$BA191+10)</f>
        <v/>
      </c>
      <c r="BD191" s="3" t="str" cm="1">
        <f t="array" aca="1" ref="BD191" ca="1">IF(NOT(ISNUMBER(INDEX($A:$A,LOOKUP(2,1/($A$1:INDIRECT("$A$"&amp;ROW($A191))&lt;&gt;""),ROW($A$1:INDIRECT("$A$"&amp;ROW($A191)))),1))),"",
$BA191+$BB191+10)</f>
        <v/>
      </c>
      <c r="BE191" s="3" t="str" cm="1">
        <f t="array" aca="1" ref="BE191" ca="1">IF(NOT(ISNUMBER(INDEX($A:$A,LOOKUP(2,1/($A$1:INDIRECT("$A$"&amp;ROW($A191))&lt;&gt;""),ROW($A$1:INDIRECT("$A$"&amp;ROW($A191)))),1))),"",
$BC191*$BC191)</f>
        <v/>
      </c>
      <c r="BF191" s="3" t="str" cm="1">
        <f t="array" aca="1" ref="BF191" ca="1">IF(NOT(ISNUMBER(INDEX($A:$A,LOOKUP(2,1/($A$1:INDIRECT("$A$"&amp;ROW($A191))&lt;&gt;""),ROW($A$1:INDIRECT("$A$"&amp;ROW($A191)))),1))),"",
$BD191*$BD191)</f>
        <v/>
      </c>
      <c r="BG191" s="3" t="str" cm="1">
        <f t="array" aca="1" ref="BG191" ca="1">IF(NOT(ISNUMBER(INDEX($A:$A,LOOKUP(2,1/($A$1:INDIRECT("$A$"&amp;ROW($A191))&lt;&gt;""),ROW($A$1:INDIRECT("$A$"&amp;ROW($A191)))),1))),"",
_xlfn.FLOOR.MATH(1.5*_xlfn.FLOOR.MATH($AZ191*BA191/5)))</f>
        <v/>
      </c>
      <c r="BH191" s="3" t="str" cm="1">
        <f t="array" aca="1" ref="BH191" ca="1">IF(NOT(ISNUMBER(INDEX($A:$A, LOOKUP(2, 1 / ($A$1:INDIRECT("$A$"&amp;ROW($A191)) &lt;&gt; ""),ROW($A$1:INDIRECT("$A$"&amp;ROW($A191)))), 1))), "",
_xlfn.FLOOR.MATH($BG191/IF(OR(INDIRECT("$C$"&amp;LOOKUP(2, 1 / ($AY$1:INDIRECT("$AY$"&amp;ROW($AY191)-1) &lt;&gt; ""),ROW($AY$1:INDIRECT("$AY$"&amp;ROW($AY191)-1))))="Multi",
INDIRECT("$C$"&amp;LOOKUP(2, 1 / ($AY$1:INDIRECT("$AY$"&amp;ROW($AY191)-1) &lt;&gt; ""),ROW($AY$1:INDIRECT("$AY$"&amp;ROW($AY191)-1))))="Double"),2,1)))</f>
        <v/>
      </c>
      <c r="BI191" s="3" t="str" cm="1">
        <f t="array" aca="1" ref="BI191" ca="1">IF(NOT(ISNUMBER(INDEX($A:$A,LOOKUP(2,1/($A$1:INDIRECT("$A$"&amp;ROW($A191))&lt;&gt;""),ROW($A$1:INDIRECT("$A$"&amp;ROW($A191)))),1))),"",
VLOOKUP($BC191,GameFreakSQRT!$A$1:$B$200,2,FALSE))</f>
        <v/>
      </c>
      <c r="BJ191" s="3" t="str" cm="1">
        <f t="array" aca="1" ref="BJ191" ca="1">IF(NOT(ISNUMBER(INDEX($A:$A,LOOKUP(2,1/($A$1:INDIRECT("$A$"&amp;ROW($A191))&lt;&gt;""),ROW($A$1:INDIRECT("$A$"&amp;ROW($A191)))),1))),"",
VLOOKUP($BD191,GameFreakSQRT!$A$1:$B$200,2,FALSE))</f>
        <v/>
      </c>
      <c r="BK191" s="3" t="str" cm="1">
        <f t="array" aca="1" ref="BK191" ca="1">IF(NOT(ISNUMBER(INDEX($A:$A,LOOKUP(2,1/($A$1:INDIRECT("$A$"&amp;ROW($A191))&lt;&gt;""),ROW($A$1:INDIRECT("$A$"&amp;ROW($A191)))),1))),"",
_xlfn.FLOOR.MATH((($BI191*$BE191)*$BH191)/($BJ191*$BF191))+1)</f>
        <v/>
      </c>
      <c r="BL191" s="3" t="str" cm="1">
        <f t="array" aca="1" ref="BL191" ca="1">IF(NOT(ISNUMBER(INDEX($A:$A,LOOKUP(2,1/($A$1:INDIRECT("$A$"&amp;ROW($A191))&lt;&gt;""),ROW($A$1:INDIRECT("$A$"&amp;ROW($A191)))),1))),"",
_xlfn.FLOOR.MATH($BK191*IF(NOT(INDIRECT("$Z$"&amp;LOOKUP(2, 1 / ($AY$1:INDIRECT("$AY$"&amp;ROW($AY191)-1) &lt;&gt; ""),ROW($AY$1:INDIRECT("$AY$"&amp;ROW($AY191)-1))))=""),1.5,1)))</f>
        <v/>
      </c>
      <c r="BM191" s="3" t="str" cm="1">
        <f t="array" aca="1" ref="BM191" ca="1">IF(NOT(ISNUMBER(INDEX($A:$A, LOOKUP(2, 1 / ($A$1:INDIRECT("$A$"&amp;ROW($A191)) &lt;&gt; ""),ROW($A$1:INDIRECT("$A$"&amp;ROW($A191)))), 1))), "",
INDIRECT("$Y$"&amp;LOOKUP(2, 1 / ($AY$1:INDIRECT("$AY$"&amp;ROW($AY191)-1) &lt;&gt; ""),ROW($AY$1:INDIRECT("$AY$"&amp;ROW($AY191)-1)))))</f>
        <v/>
      </c>
      <c r="BN191" s="3" t="str">
        <f t="shared" ca="1" si="16"/>
        <v/>
      </c>
      <c r="CV191" s="1"/>
    </row>
    <row r="192" spans="1:100" x14ac:dyDescent="0.45">
      <c r="A192" s="69" t="s">
        <v>75</v>
      </c>
      <c r="B192" s="69" t="s">
        <v>397</v>
      </c>
      <c r="C192" s="69" t="s">
        <v>46</v>
      </c>
      <c r="D192" s="69" t="s">
        <v>380</v>
      </c>
      <c r="E192" s="69" t="s">
        <v>48</v>
      </c>
      <c r="F192" s="56">
        <v>1</v>
      </c>
      <c r="G192" s="2" t="s">
        <v>398</v>
      </c>
      <c r="H192" s="2" t="s">
        <v>50</v>
      </c>
      <c r="I192" s="2">
        <v>24</v>
      </c>
      <c r="J192" s="2" t="s">
        <v>134</v>
      </c>
      <c r="K192" s="2" t="s">
        <v>399</v>
      </c>
      <c r="L192" s="2" t="s">
        <v>53</v>
      </c>
      <c r="M192" s="2" t="s">
        <v>400</v>
      </c>
      <c r="N192" s="2" t="s">
        <v>401</v>
      </c>
      <c r="O192" s="2" t="s">
        <v>402</v>
      </c>
      <c r="P192" s="2" t="s">
        <v>403</v>
      </c>
      <c r="Q192" s="2">
        <v>0</v>
      </c>
      <c r="R192" s="2">
        <f>_xlfn.FLOOR.MATH((((2*VLOOKUP(G192, 'EV and Base'!$A$1:$N$671, 9, FALSE))+$Q192)*$I192)/100)+$I192+10</f>
        <v>51</v>
      </c>
      <c r="S192" s="2">
        <f>_xlfn.FLOOR.MATH((_xlfn.FLOOR.MATH((((2*VLOOKUP($G192, 'EV and Base'!$A$1:$N$671, 10, FALSE))+$Q192)*$I192)/100)+5)*
IF(OR($J192="Lonely", $J192="Brave", $J192="Adamant", $J192="Naughty"), 1.1,
IF(OR($J192="Bold", $J192="Timid", $J192="Modest", $J192="Calm"), 0.9, 1)))</f>
        <v>31</v>
      </c>
      <c r="T192" s="2">
        <f>_xlfn.FLOOR.MATH((_xlfn.FLOOR.MATH((((2*VLOOKUP($G192, 'EV and Base'!$A$1:$N$671, 11, FALSE))+$Q192)*$I192)/100)+5)*
IF(OR($J192="Bold", $J192="Relaxed", $J192="Impish", $J192="Lax"), 1.1,
IF(OR($J192="Lonely", $J192="Hasty", $J192="Mild", $J192="Gentle"), 0.9, 1)))</f>
        <v>29</v>
      </c>
      <c r="U192" s="2">
        <f>_xlfn.FLOOR.MATH((_xlfn.FLOOR.MATH((((2*VLOOKUP($G192, 'EV and Base'!$A$1:$N$671, 12, FALSE))+$Q192)*$I192)/100)+5)*
IF(OR($J192="Modest", $J192="Mild", $J192="Quiet", $J192="Rash"), 1.1,
IF(OR($J192="Adamant", $J192="Impish", $J192="Jolly", $J192="Careful"), 0.9, 1)))</f>
        <v>32</v>
      </c>
      <c r="V192" s="2">
        <f>_xlfn.FLOOR.MATH((_xlfn.FLOOR.MATH((((2*VLOOKUP($G192, 'EV and Base'!$A$1:$N$671, 13, FALSE))+$Q192)*$I192)/100)+5)*
IF(OR($J192="Calm", $J192="Gentle", $J192="Sassy", $J192="Careful"), 1.1,
IF(OR($J192="Naughty", $J192="Lax", $J192="Naive", $J192="Rash"), 0.9, 1)))</f>
        <v>33</v>
      </c>
      <c r="W192" s="2">
        <f>_xlfn.FLOOR.MATH((_xlfn.FLOOR.MATH((((2*VLOOKUP($G192, 'EV and Base'!$A$1:$N$671, 14, FALSE))+$Q192)*$I192)/100)+5)*
IF(OR($J192="Timid", $J192="Hasty", $J192="Jolly", $J192="Naive"), 1.1,
IF(OR($J192="Brave", $J192="Relaxed", $J192="Quiet", $J192="Sassy"), 0.9, 1)))</f>
        <v>26</v>
      </c>
      <c r="X192" s="69">
        <v>960</v>
      </c>
      <c r="AA192" s="23" t="str" cm="1">
        <f t="array" aca="1" ref="AA192" ca="1">IF(NOT(ISNUMBER(INDEX($A:$A,LOOKUP(2,1/($A$1:INDIRECT("$A$"&amp;ROW($A192))&lt;&gt;""),ROW($A$1:INDIRECT("$A$"&amp;ROW($A192)))),1))),"",
IF(NOT(ISNUMBER($A192)),$AA191,
IF($AB192&lt;16,"Lillipup",
IF($AB192&lt;32,"Herdier",
"Stoutland"))))</f>
        <v/>
      </c>
      <c r="AB192" s="25" t="str" cm="1">
        <f t="array" aca="1" ref="AB192" ca="1">IF(NOT(ISNUMBER(INDEX($A:$A, LOOKUP(2, 1 / ($A$1:INDIRECT("$A$"&amp;ROW($A192)) &lt;&gt; ""),ROW($A$1:INDIRECT("$A$"&amp;ROW($A192)))), 1))), "",
VLOOKUP($AY192,'Medium-Slow'!$A$1:$B$101,2,TRUE))</f>
        <v/>
      </c>
      <c r="AC192" s="23" t="str" cm="1">
        <f t="array" aca="1" ref="AC192" ca="1">IF(NOT(ISNUMBER(INDEX($A:$A, LOOKUP(2, 1 / ($A$1:INDIRECT("$A$"&amp;ROW($A192)) &lt;&gt; ""),ROW($A$1:INDIRECT("$A$"&amp;ROW($A192)))), 1))), "",
INDEX($AC:$AC, LOOKUP(2, 1 / ($AC$1:INDIRECT("$AC$"&amp;ROW($AC192)-1) &lt;&gt; ""),ROW($AC$1:INDIRECT("$AC$"&amp;ROW($AC192)-1))), 1)+
IF(INDEX($AC:$AC, LOOKUP(2, 1 / ($AC$1:INDIRECT("$AC$"&amp;ROW($AC192)-1) &lt;&gt; ""),ROW($AC$1:INDIRECT("$AC$"&amp;ROW($AC192)-1))), 1)+
INDEX($AD:$AD, LOOKUP(2, 1 / ($AD$1:INDIRECT("$AD$"&amp;ROW($AD192)-1) &lt;&gt; ""),ROW($AD$1:INDIRECT("$AD$"&amp;ROW($AD192)-1))), 1)+
INDEX($AE:$AE, LOOKUP(2, 1 / ($AE$1:INDIRECT("$AE$"&amp;ROW($AE192)-1) &lt;&gt; ""),ROW($AE$1:INDIRECT("$AE$"&amp;ROW($AD192)-1))), 1)+
INDEX($AE:$AF, LOOKUP(2, 1 / ($AF$1:INDIRECT("$AF$"&amp;ROW($AF192)-1) &lt;&gt; ""),ROW($AF$1:INDIRECT("$AF$"&amp;ROW($AD192)-1))), 1)+
INDEX($AG:$AG, LOOKUP(2, 1 / ($AG$1:INDIRECT("$AG$"&amp;ROW($AG192)-1) &lt;&gt; ""),ROW($AG$1:INDIRECT("$AG$"&amp;ROW($AD192)-1))), 1)+
INDEX($AH:$AH, LOOKUP(2, 1 / ($AH$1:INDIRECT("$AH$"&amp;ROW($AH192)-1) &lt;&gt; ""),ROW($AH$1:INDIRECT("$AH$"&amp;ROW($AD192)-1))), 1)&gt;=510,0,
IF(INDEX($AC:$AC, LOOKUP(2, 1 / ($AC$1:INDIRECT("$AC$"&amp;ROW($AC192)-1) &lt;&gt; ""),ROW($AC$1:INDIRECT("$AC$"&amp;ROW($AC192)-1))), 1)&gt;=255,0,
VLOOKUP(INDIRECT("$G$"&amp;LOOKUP(2, 1 / ($AC$1:INDIRECT("$AC$"&amp;ROW($AC192)-1) &lt;&gt; ""),ROW($AC$1:INDIRECT("$AC$"&amp;ROW($AC192)-1)))), 'EV and Base'!$A$1:$N$671, 3, FALSE))))</f>
        <v/>
      </c>
      <c r="AD192" s="2" t="str" cm="1">
        <f t="array" aca="1" ref="AD192" ca="1">IF(NOT(ISNUMBER(INDEX($A:$A, LOOKUP(2, 1 / ($A$1:INDIRECT("$A$"&amp;ROW($A192)) &lt;&gt; ""),ROW($A$1:INDIRECT("$A$"&amp;ROW($A192)))), 1))), "",
INDEX($AD:$AD, LOOKUP(2, 1 / ($AD$1:INDIRECT("$AD$"&amp;ROW($AD192)-1) &lt;&gt; ""),ROW($AD$1:INDIRECT("$AD$"&amp;ROW($AD192)-1))), 1)+
IF(INDEX($AC:$AC, LOOKUP(2, 1 / ($AC$1:INDIRECT("$AC$"&amp;ROW($AC192)-1) &lt;&gt; ""),ROW($AC$1:INDIRECT("$AC$"&amp;ROW($AC192)-1))), 1)+
INDEX($AD:$AD, LOOKUP(2, 1 / ($AD$1:INDIRECT("$AD$"&amp;ROW($AD192)-1) &lt;&gt; ""),ROW($AD$1:INDIRECT("$AD$"&amp;ROW($AD192)-1))), 1)+
INDEX($AE:$AE, LOOKUP(2, 1 / ($AE$1:INDIRECT("$AE$"&amp;ROW($AE192)-1) &lt;&gt; ""),ROW($AE$1:INDIRECT("$AE$"&amp;ROW($AD192)-1))), 1)+
INDEX($AE:$AF, LOOKUP(2, 1 / ($AF$1:INDIRECT("$AF$"&amp;ROW($AF192)-1) &lt;&gt; ""),ROW($AF$1:INDIRECT("$AF$"&amp;ROW($AD192)-1))), 1)+
INDEX($AG:$AG, LOOKUP(2, 1 / ($AG$1:INDIRECT("$AG$"&amp;ROW($AG192)-1) &lt;&gt; ""),ROW($AG$1:INDIRECT("$AG$"&amp;ROW($AD192)-1))), 1)+
INDEX($AH:$AH, LOOKUP(2, 1 / ($AH$1:INDIRECT("$AH$"&amp;ROW($AH192)-1) &lt;&gt; ""),ROW($AH$1:INDIRECT("$AH$"&amp;ROW($AD192)-1))), 1)&gt;=510,0,
IF(INDEX($AD:$AD, LOOKUP(2, 1 / ($AD$1:INDIRECT("$AD$"&amp;ROW($AD192)-1) &lt;&gt; ""),ROW($AD$1:INDIRECT("$AD$"&amp;ROW($AD192)-1))), 1)&gt;=255,0,
VLOOKUP(INDIRECT("$G$"&amp;LOOKUP(2, 1 / ($AD$1:INDIRECT("$AD$"&amp;ROW($AD192)-1) &lt;&gt; ""),ROW($AD$1:INDIRECT("$AD$"&amp;ROW($AD192)-1)))), 'EV and Base'!$A$1:$N$671, 4, FALSE))))</f>
        <v/>
      </c>
      <c r="AE192" s="2" t="str" cm="1">
        <f t="array" aca="1" ref="AE192" ca="1">IF(NOT(ISNUMBER(INDEX($A:$A,LOOKUP(2,1/($A$1:INDIRECT("$A$"&amp;ROW($A192))&lt;&gt;""),ROW($A$1:INDIRECT("$A$"&amp;ROW($A192)))),1))),"",
INDEX($AE:$AE,LOOKUP(2,1/($AE$1:INDIRECT("$AE$"&amp;ROW($AE192)-1)&lt;&gt;""),ROW($AE$1:INDIRECT("$AE$"&amp;ROW($AE192)-1))),1)+
IF(INDEX($AC:$AC,LOOKUP(2,1/($AC$1:INDIRECT("$AC$"&amp;ROW($AC192)-1)&lt;&gt;""),ROW($AC$1:INDIRECT("$AC$"&amp;ROW($AC192)-1))),1)+
INDEX($AD:$AD,LOOKUP(2,1/($AD$1:INDIRECT("$AD$"&amp;ROW($AD192)-1)&lt;&gt;""),ROW($AD$1:INDIRECT("$AD$"&amp;ROW($AD192)-1))),1)+
INDEX($AE:$AE,LOOKUP(2,1/($AE$1:INDIRECT("$AE$"&amp;ROW($AE192)-1)&lt;&gt;""),ROW($AE$1:INDIRECT("$AE$"&amp;ROW($AD192)-1))),1)+
INDEX($AE:$AF,LOOKUP(2,1/($AF$1:INDIRECT("$AF$"&amp;ROW($AF192)-1)&lt;&gt;""),ROW($AF$1:INDIRECT("$AF$"&amp;ROW($AD192)-1))),1)+
INDEX($AG:$AG,LOOKUP(2,1/($AG$1:INDIRECT("$AG$"&amp;ROW($AG192)-1)&lt;&gt;""),ROW($AG$1:INDIRECT("$AG$"&amp;ROW($AD192)-1))),1)+
INDEX($AH:$AH,LOOKUP(2,1/($AH$1:INDIRECT("$AH$"&amp;ROW($AH192)-1)&lt;&gt;""),ROW($AH$1:INDIRECT("$AH$"&amp;ROW($AD192)-1))),1)&gt;=510,0,
IF(INDEX($AE:$AE,LOOKUP(2,1/($AE$1:INDIRECT("$AE$"&amp;ROW($AE192)-1)&lt;&gt;""),ROW($AE$1:INDIRECT("$AE$"&amp;ROW($AE192)-1))),1)&gt;=255,0,
VLOOKUP(INDIRECT("$G$"&amp;LOOKUP(2,1/($AE$1:INDIRECT("$AE$"&amp;ROW($AE192)-1)&lt;&gt;""),ROW($AE$1:INDIRECT("$AE$"&amp;ROW($AE192)-1)))),'EV and Base'!$A$1:$N$671,5,FALSE))))</f>
        <v/>
      </c>
      <c r="AF192" s="2" t="str" cm="1">
        <f t="array" aca="1" ref="AF192" ca="1">IF(NOT(ISNUMBER(INDEX($A:$A, LOOKUP(2, 1 / ($A$1:INDIRECT("$A$"&amp;ROW($A192)) &lt;&gt; ""),ROW($A$1:INDIRECT("$A$"&amp;ROW($A192)))), 1))), "",
INDEX($AF:$AF, LOOKUP(2, 1 / ($AF$1:INDIRECT("$AF$"&amp;ROW($AF192)-1) &lt;&gt; ""),ROW($AF$1:INDIRECT("$AF$"&amp;ROW($AF192)-1))), 1)+
IF(INDEX($AC:$AC, LOOKUP(2, 1 / ($AC$1:INDIRECT("$AC$"&amp;ROW($AC192)-1) &lt;&gt; ""),ROW($AC$1:INDIRECT("$AC$"&amp;ROW($AC192)-1))), 1)+
INDEX($AD:$AD, LOOKUP(2, 1 / ($AD$1:INDIRECT("$AD$"&amp;ROW($AD192)-1) &lt;&gt; ""),ROW($AD$1:INDIRECT("$AD$"&amp;ROW($AD192)-1))), 1)+
INDEX($AE:$AE, LOOKUP(2, 1 / ($AE$1:INDIRECT("$AE$"&amp;ROW($AE192)-1) &lt;&gt; ""),ROW($AE$1:INDIRECT("$AE$"&amp;ROW($AD192)-1))), 1)+
INDEX($AE:$AF, LOOKUP(2, 1 / ($AF$1:INDIRECT("$AF$"&amp;ROW($AF192)-1) &lt;&gt; ""),ROW($AF$1:INDIRECT("$AF$"&amp;ROW($AD192)-1))), 1)+
INDEX($AG:$AG, LOOKUP(2, 1 / ($AG$1:INDIRECT("$AG$"&amp;ROW($AG192)-1) &lt;&gt; ""),ROW($AG$1:INDIRECT("$AG$"&amp;ROW($AD192)-1))), 1)+
INDEX($AH:$AH, LOOKUP(2, 1 / ($AH$1:INDIRECT("$AH$"&amp;ROW($AH192)-1) &lt;&gt; ""),ROW($AH$1:INDIRECT("$AH$"&amp;ROW($AD192)-1))), 1)&gt;=510,0,
IF(INDEX($AF:$AF, LOOKUP(2, 1 / ($AF$1:INDIRECT("$AF$"&amp;ROW($AF192)-1) &lt;&gt; ""),ROW($AF$1:INDIRECT("$AF$"&amp;ROW($AF192)-1))), 1)&gt;=255,0,
VLOOKUP(INDIRECT("$G$"&amp;LOOKUP(2, 1 / ($AF$1:INDIRECT("$AF$"&amp;ROW($AF192)-1) &lt;&gt; ""),ROW($AF$1:INDIRECT("$AF$"&amp;ROW($AF192)-1)))), 'EV and Base'!$A$1:$N$671, 6, FALSE))))</f>
        <v/>
      </c>
      <c r="AG192" s="2" t="str" cm="1">
        <f t="array" aca="1" ref="AG192" ca="1">IF(NOT(ISNUMBER(INDEX($A:$A, LOOKUP(2, 1 / ($A$1:INDIRECT("$A$"&amp;ROW($A192)) &lt;&gt; ""),ROW($A$1:INDIRECT("$A$"&amp;ROW($A192)))), 1))), "",
INDEX($AG:$AG, LOOKUP(2, 1 / ($AG$1:INDIRECT("$AG$"&amp;ROW($AG192)-1) &lt;&gt; ""),ROW($AG$1:INDIRECT("$AG$"&amp;ROW($AG192)-1))), 1)+
IF(INDEX($AC:$AC, LOOKUP(2, 1 / ($AC$1:INDIRECT("$AC$"&amp;ROW($AC192)-1) &lt;&gt; ""),ROW($AC$1:INDIRECT("$AC$"&amp;ROW($AC192)-1))), 1)+
INDEX($AD:$AD, LOOKUP(2, 1 / ($AD$1:INDIRECT("$AD$"&amp;ROW($AD192)-1) &lt;&gt; ""),ROW($AD$1:INDIRECT("$AD$"&amp;ROW($AD192)-1))), 1)+
INDEX($AE:$AE, LOOKUP(2, 1 / ($AE$1:INDIRECT("$AE$"&amp;ROW($AE192)-1) &lt;&gt; ""),ROW($AE$1:INDIRECT("$AE$"&amp;ROW($AD192)-1))), 1)+
INDEX($AE:$AF, LOOKUP(2, 1 / ($AF$1:INDIRECT("$AF$"&amp;ROW($AF192)-1) &lt;&gt; ""),ROW($AF$1:INDIRECT("$AF$"&amp;ROW($AD192)-1))), 1)+
INDEX($AG:$AG, LOOKUP(2, 1 / ($AG$1:INDIRECT("$AG$"&amp;ROW($AG192)-1) &lt;&gt; ""),ROW($AG$1:INDIRECT("$AG$"&amp;ROW($AD192)-1))), 1)+
INDEX($AH:$AH, LOOKUP(2, 1 / ($AH$1:INDIRECT("$AH$"&amp;ROW($AH192)-1) &lt;&gt; ""),ROW($AH$1:INDIRECT("$AH$"&amp;ROW($AD192)-1))), 1)&gt;=510,0,
IF(INDEX($AG:$AG, LOOKUP(2, 1 / ($AG$1:INDIRECT("$AG$"&amp;ROW($AG192)-1) &lt;&gt; ""),ROW($AG$1:INDIRECT("$AG$"&amp;ROW($AG192)-1))), 1)&gt;=255,0,
VLOOKUP(INDIRECT("$G$"&amp;LOOKUP(2, 1 / ($AG$1:INDIRECT("$AG$"&amp;ROW($AG192)-1) &lt;&gt; ""),ROW($AG$1:INDIRECT("$AG$"&amp;ROW($AG192)-1)))), 'EV and Base'!$A$1:$N$671, 7, FALSE))))</f>
        <v/>
      </c>
      <c r="AH192" s="24" t="str" cm="1">
        <f t="array" aca="1" ref="AH192" ca="1">IF(NOT(ISNUMBER(INDEX($A:$A,LOOKUP(2,1/($A$1:INDIRECT("$A$"&amp;ROW($A192))&lt;&gt;""),ROW($A$1:INDIRECT("$A$"&amp;ROW($A192)))),1))),"",
INDEX($AH:$AH,LOOKUP(2,1/($AH$1:INDIRECT("$AH$"&amp;ROW($AH192)-1)&lt;&gt;""),ROW($AH$1:INDIRECT("$AH$"&amp;ROW($AH192)-1))),1)+
IF(INDEX($AC:$AC,LOOKUP(2,1/($AC$1:INDIRECT("$AC$"&amp;ROW($AC192)-1)&lt;&gt;""),ROW($AC$1:INDIRECT("$AC$"&amp;ROW($AC192)-1))),1)+
INDEX($AD:$AD,LOOKUP(2,1/($AD$1:INDIRECT("$AD$"&amp;ROW($AD192)-1)&lt;&gt;""),ROW($AD$1:INDIRECT("$AD$"&amp;ROW($AD192)-1))),1)+
INDEX($AE:$AE,LOOKUP(2,1/($AE$1:INDIRECT("$AE$"&amp;ROW($AE192)-1)&lt;&gt;""),ROW($AE$1:INDIRECT("$AE$"&amp;ROW($AD192)-1))),1)+
INDEX($AE:$AF,LOOKUP(2,1/($AF$1:INDIRECT("$AF$"&amp;ROW($AF192)-1)&lt;&gt;""),ROW($AF$1:INDIRECT("$AF$"&amp;ROW($AD192)-1))),1)+
INDEX($AG:$AG,LOOKUP(2,1/($AG$1:INDIRECT("$AG$"&amp;ROW($AG192)-1)&lt;&gt;""),ROW($AG$1:INDIRECT("$AG$"&amp;ROW($AD192)-1))),1)+
INDEX($AH:$AH,LOOKUP(2,1/($AH$1:INDIRECT("$AH$"&amp;ROW($AH192)-1)&lt;&gt;""),ROW($AH$1:INDIRECT("$AH$"&amp;ROW($AD192)-1))),1)&gt;=510,0,
IF(INDEX($AH:$AH,LOOKUP(2,1/($AH$1:INDIRECT("$AH$"&amp;ROW($AH192)-1)&lt;&gt;""),ROW($AH$1:INDIRECT("$AH$"&amp;ROW($AH192)-1))),1)&gt;=255,0,
VLOOKUP(INDIRECT("$G$"&amp;LOOKUP(2,1/($AH$1:INDIRECT("$AH$"&amp;ROW($AH192)-1)&lt;&gt;""),ROW($AH$1:INDIRECT("$AH$"&amp;ROW($AH192)-1)))),'EV and Base'!$A$1:$N$671,8,FALSE))))</f>
        <v/>
      </c>
      <c r="AI192" s="29" t="str" cm="1">
        <f t="array" aca="1" ref="AI192" ca="1">IF(NOT(ISNUMBER(INDEX($A:$A,LOOKUP(2,1/($A$1:INDIRECT("$A$"&amp;ROW($A192))&lt;&gt;""),ROW($A$1:INDIRECT("$A$"&amp;ROW($A192)))),1))),"",
ROUNDDOWN((((2*VLOOKUP($AA192,'EV and Base'!$A$1:$N$671,9,FALSE))+31+ROUNDDOWN($AC192/4,0))*$AB192)/100,0)+$AB192+10)</f>
        <v/>
      </c>
      <c r="AJ192" s="21" t="str" cm="1">
        <f t="array" aca="1" ref="AJ192" ca="1">IF(NOT(ISNUMBER(INDEX($A:$A, LOOKUP(2, 1 / ($A$1:INDIRECT("$A$"&amp;ROW($A192)) &lt;&gt; ""),ROW($A$1:INDIRECT("$A$"&amp;ROW($A192)))), 1))), "",
ROUNDDOWN((ROUNDDOWN((((2*VLOOKUP($AA192, 'EV and Base'!$A$1:$N$671, 10, FALSE))+31+ROUNDDOWN($AD192/4, 0))*$AB192)/100, 0)+5)*1.1, 0))</f>
        <v/>
      </c>
      <c r="AK192" s="21" t="str" cm="1">
        <f t="array" aca="1" ref="AK192" ca="1">IF(NOT(ISNUMBER(INDEX($A:$A, LOOKUP(2, 1 / ($A$1:INDIRECT("$A$"&amp;ROW($A192)) &lt;&gt; ""),ROW($A$1:INDIRECT("$A$"&amp;ROW($A192)))), 1))), "",
ROUNDDOWN((ROUNDDOWN((((2*VLOOKUP($AA192, 'EV and Base'!$A$1:$N$671, 11, FALSE))+30+ROUNDDOWN($AE192/4, 0))*$AB192)/100, 0)+5), 0)
&amp;"-"&amp;
ROUNDDOWN((ROUNDDOWN((((2*VLOOKUP($AA192, 'EV and Base'!$A$1:$N$671, 11, FALSE))+31+ROUNDDOWN($AE192/4, 0))*$AB192)/100, 0)+5), 0))</f>
        <v/>
      </c>
      <c r="AL192" s="21" t="str" cm="1">
        <f t="array" aca="1" ref="AL192" ca="1">IF(NOT(ISNUMBER(INDEX($A:$A, LOOKUP(2, 1 / ($A$1:INDIRECT("$A$"&amp;ROW($A192)) &lt;&gt; ""),ROW($A$1:INDIRECT("$A$"&amp;ROW($A192)))), 1))), "",
ROUNDDOWN((ROUNDDOWN((((2*VLOOKUP($AA192, 'EV and Base'!$A$1:$N$671, 12, FALSE))+0+ROUNDDOWN($AF192/4, 0))*$AB192)/100, 0)+5)*0.9, 0)
&amp;"-"&amp;
ROUNDDOWN((ROUNDDOWN((((2*VLOOKUP($AA192, 'EV and Base'!$A$1:$N$671, 12, FALSE))+31+ROUNDDOWN($AF192/4, 0))*$AB192)/100, 0)+5)*0.9, 0))</f>
        <v/>
      </c>
      <c r="AM192" s="21" t="str" cm="1">
        <f t="array" aca="1" ref="AM192" ca="1">IF(NOT(ISNUMBER(INDEX($A:$A, LOOKUP(2, 1 / ($A$1:INDIRECT("$A$"&amp;ROW($A192)) &lt;&gt; ""),ROW($A$1:INDIRECT("$A$"&amp;ROW($A192)))), 1))), "",
ROUNDDOWN((ROUNDDOWN((((2*VLOOKUP($AA192, 'EV and Base'!$A$1:$N$671, 13, FALSE))+30+ROUNDDOWN($AG192/4, 0))*$AB192)/100, 0)+5), 0)
&amp;"-"&amp;
ROUNDDOWN((ROUNDDOWN((((2*VLOOKUP($AA192, 'EV and Base'!$A$1:$N$671, 13, FALSE))+31+ROUNDDOWN($AG192/4, 0))*$AB192)/100, 0)+5), 0))</f>
        <v/>
      </c>
      <c r="AN192" s="25" t="str" cm="1">
        <f t="array" aca="1" ref="AN192" ca="1">IF(NOT(ISNUMBER(INDEX($A:$A, LOOKUP(2, 1 / ($A$1:INDIRECT("$A$"&amp;ROW($A192)) &lt;&gt; ""),ROW($A$1:INDIRECT("$A$"&amp;ROW($A192)))), 1))), "",
ROUNDDOWN((ROUNDDOWN((((2*VLOOKUP($AA192, 'EV and Base'!$A$1:$N$671, 14, FALSE))+31+ROUNDDOWN($AH192/4, 0))*$AB192)/100, 0)+5), 0))</f>
        <v/>
      </c>
      <c r="AO192" s="23" t="str" cm="1">
        <f t="array" aca="1" ref="AO192" ca="1">IF(NOT(ISNUMBER(INDEX($A:$A, LOOKUP(2, 1 / ($A$1:INDIRECT("$A$"&amp;ROW($A192)) &lt;&gt; ""),ROW($A$1:INDIRECT("$A$"&amp;ROW($A192)))), 1))), "",
ROUNDDOWN((((2*VLOOKUP($AA192, 'EV and Base'!$A$1:$N$671, 9, FALSE))+31+ROUNDDOWN($AC192/4, 0))*$AB192)/100, 0)+$AB192+10)</f>
        <v/>
      </c>
      <c r="AP192" s="2" t="str" cm="1">
        <f t="array" aca="1" ref="AP192" ca="1">IF(NOT(ISNUMBER(INDEX($A:$A, LOOKUP(2, 1 / ($A$1:INDIRECT("$A$"&amp;ROW($A192)) &lt;&gt; ""),ROW($A$1:INDIRECT("$A$"&amp;ROW($A192)))), 1))), "",
ROUNDDOWN((ROUNDDOWN((((2*VLOOKUP($AA192, 'EV and Base'!$A$1:$N$671, 10, FALSE))+31+ROUNDDOWN($AD192/4, 0))*$AB192)/100, 0)+5)*1.1, 0))</f>
        <v/>
      </c>
      <c r="AQ192" s="2" t="str" cm="1">
        <f t="array" aca="1" ref="AQ192" ca="1">IF(NOT(ISNUMBER(INDEX($A:$A, LOOKUP(2, 1 / ($A$1:INDIRECT("$A$"&amp;ROW($A192)) &lt;&gt; ""),ROW($A$1:INDIRECT("$A$"&amp;ROW($A192)))), 1))), "",
ROUNDDOWN((ROUNDDOWN((((2*VLOOKUP($AA192, 'EV and Base'!$A$1:$N$671, 11, FALSE))+$AV$2+ROUNDDOWN($AE192/4, 0))*$AB192)/100, 0)+5), 0))</f>
        <v/>
      </c>
      <c r="AR192" s="22" t="str" cm="1">
        <f t="array" aca="1" ref="AR192" ca="1">IF(NOT(ISNUMBER(INDEX($A:$A, LOOKUP(2, 1 / ($A$1:INDIRECT("$A$"&amp;ROW($A192)) &lt;&gt; ""),ROW($A$1:INDIRECT("$A$"&amp;ROW($A192)))), 1))), "",
ROUNDDOWN((ROUNDDOWN((((2*VLOOKUP($AA192, 'EV and Base'!$A$1:$N$671, 12, FALSE))+$AW$2+ROUNDDOWN($AF192/4, 0))*$AB192)/100, 0)+5)*0.9, 0))</f>
        <v/>
      </c>
      <c r="AS192" s="2" t="str" cm="1">
        <f t="array" aca="1" ref="AS192" ca="1">IF(NOT(ISNUMBER(INDEX($A:$A, LOOKUP(2, 1 / ($A$1:INDIRECT("$A$"&amp;ROW($A192)) &lt;&gt; ""),ROW($A$1:INDIRECT("$A$"&amp;ROW($A192)))), 1))), "",
ROUNDDOWN((ROUNDDOWN((((2*VLOOKUP($AA192, 'EV and Base'!$A$1:$N$671, 13, FALSE))+$AX$2+ROUNDDOWN($AG192/4, 0))*$AB192)/100, 0)+5), 0))</f>
        <v/>
      </c>
      <c r="AT192" s="24" t="str" cm="1">
        <f t="array" aca="1" ref="AT192" ca="1">IF(NOT(ISNUMBER(INDEX($A:$A, LOOKUP(2, 1 / ($A$1:INDIRECT("$A$"&amp;ROW($A192)) &lt;&gt; ""),ROW($A$1:INDIRECT("$A$"&amp;ROW($A192)))), 1))), "",
ROUNDDOWN((ROUNDDOWN((((2*VLOOKUP($AA192, 'EV and Base'!$A$1:$N$671, 14, FALSE))+31+ROUNDDOWN($AH192/4, 0))*$AB192)/100, 0)+5), 0))</f>
        <v/>
      </c>
      <c r="AU192" s="27"/>
      <c r="AV192" s="4"/>
      <c r="AW192" s="4"/>
      <c r="AX192" s="4"/>
      <c r="AY192" t="str" cm="1">
        <f t="array" aca="1" ref="AY192" ca="1">IF(NOT(ISNUMBER(INDEX($A:$A,LOOKUP(2,1/($A$1:INDIRECT("$A$"&amp;ROW($A192))&lt;&gt;""),ROW($A$1:INDIRECT("$A$"&amp;ROW($A192)))),1))),"",
INDEX($AY:$AY,LOOKUP(2,1/($AY$1:INDIRECT("$AY$"&amp;ROW($AY192)-1)&lt;&gt;""),ROW($AY$1:INDIRECT("$AY$"&amp;ROW($AY192)-1))),1)+$BL192)</f>
        <v/>
      </c>
      <c r="AZ192" s="3" t="str" cm="1">
        <f t="array" aca="1" ref="AZ192" ca="1">IF(NOT(ISNUMBER(INDEX($A:$A, LOOKUP(2, 1 / ($A$1:INDIRECT("$A$"&amp;ROW($A192)) &lt;&gt; ""),ROW($A$1:INDIRECT("$A$"&amp;ROW($A192)))), 1))), "",
VLOOKUP(INDIRECT("$G$"&amp;LOOKUP(2, 1 / ($AY$1:INDIRECT("$AY$"&amp;ROW($AY192)-1) &lt;&gt; ""),ROW($AY$1:INDIRECT("$AY$"&amp;ROW($AY192)-1)))),'EV and Base'!A187:N857,2,FALSE))</f>
        <v/>
      </c>
      <c r="BA192" s="3" t="str" cm="1">
        <f t="array" aca="1" ref="BA192" ca="1">IF(NOT(ISNUMBER(INDEX($A:$A, LOOKUP(2, 1 / ($A$1:INDIRECT("$A$"&amp;ROW($A192)) &lt;&gt; ""),ROW($A$1:INDIRECT("$A$"&amp;ROW($A192)))), 1))), "",
INDIRECT("$I$"&amp;LOOKUP(2, 1 / ($AY$1:INDIRECT("$AY$"&amp;ROW($AY192)-1) &lt;&gt; ""),ROW($AY$1:INDIRECT("$AY$"&amp;ROW($AY192)-1)))))</f>
        <v/>
      </c>
      <c r="BB192" s="1" t="str" cm="1">
        <f t="array" aca="1" ref="BB192" ca="1">IF(NOT(ISNUMBER(INDEX($A:$A, LOOKUP(2, 1 / ($A$1:INDIRECT("$A$"&amp;ROW($A192)) &lt;&gt; ""),ROW($A$1:INDIRECT("$A$"&amp;ROW($A192)))), 1))), "",
INDIRECT("$AB$"&amp;LOOKUP(2, 1 / ($AY$1:INDIRECT("$AY$"&amp;ROW($AY192)-1) &lt;&gt; ""),ROW($AY$1:INDIRECT("$AY$"&amp;ROW($AY192)-1)))))</f>
        <v/>
      </c>
      <c r="BC192" s="3" t="str" cm="1">
        <f t="array" aca="1" ref="BC192" ca="1">IF(NOT(ISNUMBER(INDEX($A:$A,LOOKUP(2,1/($A$1:INDIRECT("$A$"&amp;ROW($A192))&lt;&gt;""),ROW($A$1:INDIRECT("$A$"&amp;ROW($A192)))),1))),"",
$BA192+$BA192+10)</f>
        <v/>
      </c>
      <c r="BD192" s="3" t="str" cm="1">
        <f t="array" aca="1" ref="BD192" ca="1">IF(NOT(ISNUMBER(INDEX($A:$A,LOOKUP(2,1/($A$1:INDIRECT("$A$"&amp;ROW($A192))&lt;&gt;""),ROW($A$1:INDIRECT("$A$"&amp;ROW($A192)))),1))),"",
$BA192+$BB192+10)</f>
        <v/>
      </c>
      <c r="BE192" s="3" t="str" cm="1">
        <f t="array" aca="1" ref="BE192" ca="1">IF(NOT(ISNUMBER(INDEX($A:$A,LOOKUP(2,1/($A$1:INDIRECT("$A$"&amp;ROW($A192))&lt;&gt;""),ROW($A$1:INDIRECT("$A$"&amp;ROW($A192)))),1))),"",
$BC192*$BC192)</f>
        <v/>
      </c>
      <c r="BF192" s="3" t="str" cm="1">
        <f t="array" aca="1" ref="BF192" ca="1">IF(NOT(ISNUMBER(INDEX($A:$A,LOOKUP(2,1/($A$1:INDIRECT("$A$"&amp;ROW($A192))&lt;&gt;""),ROW($A$1:INDIRECT("$A$"&amp;ROW($A192)))),1))),"",
$BD192*$BD192)</f>
        <v/>
      </c>
      <c r="BG192" s="3" t="str" cm="1">
        <f t="array" aca="1" ref="BG192" ca="1">IF(NOT(ISNUMBER(INDEX($A:$A,LOOKUP(2,1/($A$1:INDIRECT("$A$"&amp;ROW($A192))&lt;&gt;""),ROW($A$1:INDIRECT("$A$"&amp;ROW($A192)))),1))),"",
_xlfn.FLOOR.MATH(1.5*_xlfn.FLOOR.MATH($AZ192*BA192/5)))</f>
        <v/>
      </c>
      <c r="BH192" s="3" t="str" cm="1">
        <f t="array" aca="1" ref="BH192" ca="1">IF(NOT(ISNUMBER(INDEX($A:$A, LOOKUP(2, 1 / ($A$1:INDIRECT("$A$"&amp;ROW($A192)) &lt;&gt; ""),ROW($A$1:INDIRECT("$A$"&amp;ROW($A192)))), 1))), "",
_xlfn.FLOOR.MATH($BG192/IF(OR(INDIRECT("$C$"&amp;LOOKUP(2, 1 / ($AY$1:INDIRECT("$AY$"&amp;ROW($AY192)-1) &lt;&gt; ""),ROW($AY$1:INDIRECT("$AY$"&amp;ROW($AY192)-1))))="Multi",
INDIRECT("$C$"&amp;LOOKUP(2, 1 / ($AY$1:INDIRECT("$AY$"&amp;ROW($AY192)-1) &lt;&gt; ""),ROW($AY$1:INDIRECT("$AY$"&amp;ROW($AY192)-1))))="Double"),2,1)))</f>
        <v/>
      </c>
      <c r="BI192" s="3" t="str" cm="1">
        <f t="array" aca="1" ref="BI192" ca="1">IF(NOT(ISNUMBER(INDEX($A:$A,LOOKUP(2,1/($A$1:INDIRECT("$A$"&amp;ROW($A192))&lt;&gt;""),ROW($A$1:INDIRECT("$A$"&amp;ROW($A192)))),1))),"",
VLOOKUP($BC192,GameFreakSQRT!$A$1:$B$200,2,FALSE))</f>
        <v/>
      </c>
      <c r="BJ192" s="3" t="str" cm="1">
        <f t="array" aca="1" ref="BJ192" ca="1">IF(NOT(ISNUMBER(INDEX($A:$A,LOOKUP(2,1/($A$1:INDIRECT("$A$"&amp;ROW($A192))&lt;&gt;""),ROW($A$1:INDIRECT("$A$"&amp;ROW($A192)))),1))),"",
VLOOKUP($BD192,GameFreakSQRT!$A$1:$B$200,2,FALSE))</f>
        <v/>
      </c>
      <c r="BK192" s="3" t="str" cm="1">
        <f t="array" aca="1" ref="BK192" ca="1">IF(NOT(ISNUMBER(INDEX($A:$A,LOOKUP(2,1/($A$1:INDIRECT("$A$"&amp;ROW($A192))&lt;&gt;""),ROW($A$1:INDIRECT("$A$"&amp;ROW($A192)))),1))),"",
_xlfn.FLOOR.MATH((($BI192*$BE192)*$BH192)/($BJ192*$BF192))+1)</f>
        <v/>
      </c>
      <c r="BL192" s="3" t="str" cm="1">
        <f t="array" aca="1" ref="BL192" ca="1">IF(NOT(ISNUMBER(INDEX($A:$A,LOOKUP(2,1/($A$1:INDIRECT("$A$"&amp;ROW($A192))&lt;&gt;""),ROW($A$1:INDIRECT("$A$"&amp;ROW($A192)))),1))),"",
_xlfn.FLOOR.MATH($BK192*IF(NOT(INDIRECT("$Z$"&amp;LOOKUP(2, 1 / ($AY$1:INDIRECT("$AY$"&amp;ROW($AY192)-1) &lt;&gt; ""),ROW($AY$1:INDIRECT("$AY$"&amp;ROW($AY192)-1))))=""),1.5,1)))</f>
        <v/>
      </c>
      <c r="BM192" s="3" t="str" cm="1">
        <f t="array" aca="1" ref="BM192" ca="1">IF(NOT(ISNUMBER(INDEX($A:$A, LOOKUP(2, 1 / ($A$1:INDIRECT("$A$"&amp;ROW($A192)) &lt;&gt; ""),ROW($A$1:INDIRECT("$A$"&amp;ROW($A192)))), 1))), "",
INDIRECT("$Y$"&amp;LOOKUP(2, 1 / ($AY$1:INDIRECT("$AY$"&amp;ROW($AY192)-1) &lt;&gt; ""),ROW($AY$1:INDIRECT("$AY$"&amp;ROW($AY192)-1)))))</f>
        <v/>
      </c>
      <c r="BN192" s="3" t="str">
        <f t="shared" ca="1" si="16"/>
        <v/>
      </c>
      <c r="CV192" s="1"/>
    </row>
    <row r="193" spans="1:100" x14ac:dyDescent="0.45">
      <c r="A193" s="69"/>
      <c r="B193" s="69"/>
      <c r="C193" s="69" t="str">
        <f>$C192</f>
        <v>Single</v>
      </c>
      <c r="D193" s="69"/>
      <c r="E193" s="69"/>
      <c r="F193" s="56">
        <v>2</v>
      </c>
      <c r="G193" s="2" t="s">
        <v>166</v>
      </c>
      <c r="H193" s="2" t="s">
        <v>50</v>
      </c>
      <c r="I193" s="2">
        <v>24</v>
      </c>
      <c r="J193" s="2" t="s">
        <v>137</v>
      </c>
      <c r="K193" s="2" t="s">
        <v>167</v>
      </c>
      <c r="L193" s="2" t="s">
        <v>53</v>
      </c>
      <c r="M193" s="2" t="s">
        <v>169</v>
      </c>
      <c r="N193" s="2" t="s">
        <v>218</v>
      </c>
      <c r="O193" s="2" t="s">
        <v>390</v>
      </c>
      <c r="P193" s="2" t="s">
        <v>254</v>
      </c>
      <c r="Q193" s="2">
        <v>0</v>
      </c>
      <c r="R193" s="2">
        <f>_xlfn.FLOOR.MATH((((2*VLOOKUP(G193, 'EV and Base'!$A$1:$N$671, 9, FALSE))+$Q193)*$I193)/100)+$I193+10</f>
        <v>70</v>
      </c>
      <c r="S193" s="2">
        <f>_xlfn.FLOOR.MATH((_xlfn.FLOOR.MATH((((2*VLOOKUP($G193, 'EV and Base'!$A$1:$N$671, 10, FALSE))+$Q193)*$I193)/100)+5)*
IF(OR($J193="Lonely", $J193="Brave", $J193="Adamant", $J193="Naughty"), 1.1,
IF(OR($J193="Bold", $J193="Timid", $J193="Modest", $J193="Calm"), 0.9, 1)))</f>
        <v>47</v>
      </c>
      <c r="T193" s="2">
        <f>_xlfn.FLOOR.MATH((_xlfn.FLOOR.MATH((((2*VLOOKUP($G193, 'EV and Base'!$A$1:$N$671, 11, FALSE))+$Q193)*$I193)/100)+5)*
IF(OR($J193="Bold", $J193="Relaxed", $J193="Impish", $J193="Lax"), 1.1,
IF(OR($J193="Lonely", $J193="Hasty", $J193="Mild", $J193="Gentle"), 0.9, 1)))</f>
        <v>27</v>
      </c>
      <c r="U193" s="2">
        <f>_xlfn.FLOOR.MATH((_xlfn.FLOOR.MATH((((2*VLOOKUP($G193, 'EV and Base'!$A$1:$N$671, 12, FALSE))+$Q193)*$I193)/100)+5)*
IF(OR($J193="Modest", $J193="Mild", $J193="Quiet", $J193="Rash"), 1.1,
IF(OR($J193="Adamant", $J193="Impish", $J193="Jolly", $J193="Careful"), 0.9, 1)))</f>
        <v>17</v>
      </c>
      <c r="V193" s="2">
        <f>_xlfn.FLOOR.MATH((_xlfn.FLOOR.MATH((((2*VLOOKUP($G193, 'EV and Base'!$A$1:$N$671, 13, FALSE))+$Q193)*$I193)/100)+5)*
IF(OR($J193="Calm", $J193="Gentle", $J193="Sassy", $J193="Careful"), 1.1,
IF(OR($J193="Naughty", $J193="Lax", $J193="Naive", $J193="Rash"), 0.9, 1)))</f>
        <v>21</v>
      </c>
      <c r="W193" s="2">
        <f>_xlfn.FLOOR.MATH((_xlfn.FLOOR.MATH((((2*VLOOKUP($G193, 'EV and Base'!$A$1:$N$671, 14, FALSE))+$Q193)*$I193)/100)+5)*
IF(OR($J193="Timid", $J193="Hasty", $J193="Jolly", $J193="Naive"), 1.1,
IF(OR($J193="Brave", $J193="Relaxed", $J193="Quiet", $J193="Sassy"), 0.9, 1)))</f>
        <v>21</v>
      </c>
      <c r="X193" s="69"/>
      <c r="AA193" s="23" t="str" cm="1">
        <f t="array" aca="1" ref="AA193" ca="1">IF(NOT(ISNUMBER(INDEX($A:$A,LOOKUP(2,1/($A$1:INDIRECT("$A$"&amp;ROW($A193))&lt;&gt;""),ROW($A$1:INDIRECT("$A$"&amp;ROW($A193)))),1))),"",
IF(NOT(ISNUMBER($A193)),$AA192,
IF($AB193&lt;16,"Lillipup",
IF($AB193&lt;32,"Herdier",
"Stoutland"))))</f>
        <v/>
      </c>
      <c r="AB193" s="25" t="str" cm="1">
        <f t="array" aca="1" ref="AB193" ca="1">IF(NOT(ISNUMBER(INDEX($A:$A, LOOKUP(2, 1 / ($A$1:INDIRECT("$A$"&amp;ROW($A193)) &lt;&gt; ""),ROW($A$1:INDIRECT("$A$"&amp;ROW($A193)))), 1))), "",
VLOOKUP($AY193,'Medium-Slow'!$A$1:$B$101,2,TRUE))</f>
        <v/>
      </c>
      <c r="AC193" s="23" t="str" cm="1">
        <f t="array" aca="1" ref="AC193" ca="1">IF(NOT(ISNUMBER(INDEX($A:$A, LOOKUP(2, 1 / ($A$1:INDIRECT("$A$"&amp;ROW($A193)) &lt;&gt; ""),ROW($A$1:INDIRECT("$A$"&amp;ROW($A193)))), 1))), "",
INDEX($AC:$AC, LOOKUP(2, 1 / ($AC$1:INDIRECT("$AC$"&amp;ROW($AC193)-1) &lt;&gt; ""),ROW($AC$1:INDIRECT("$AC$"&amp;ROW($AC193)-1))), 1)+
IF(INDEX($AC:$AC, LOOKUP(2, 1 / ($AC$1:INDIRECT("$AC$"&amp;ROW($AC193)-1) &lt;&gt; ""),ROW($AC$1:INDIRECT("$AC$"&amp;ROW($AC193)-1))), 1)+
INDEX($AD:$AD, LOOKUP(2, 1 / ($AD$1:INDIRECT("$AD$"&amp;ROW($AD193)-1) &lt;&gt; ""),ROW($AD$1:INDIRECT("$AD$"&amp;ROW($AD193)-1))), 1)+
INDEX($AE:$AE, LOOKUP(2, 1 / ($AE$1:INDIRECT("$AE$"&amp;ROW($AE193)-1) &lt;&gt; ""),ROW($AE$1:INDIRECT("$AE$"&amp;ROW($AD193)-1))), 1)+
INDEX($AE:$AF, LOOKUP(2, 1 / ($AF$1:INDIRECT("$AF$"&amp;ROW($AF193)-1) &lt;&gt; ""),ROW($AF$1:INDIRECT("$AF$"&amp;ROW($AD193)-1))), 1)+
INDEX($AG:$AG, LOOKUP(2, 1 / ($AG$1:INDIRECT("$AG$"&amp;ROW($AG193)-1) &lt;&gt; ""),ROW($AG$1:INDIRECT("$AG$"&amp;ROW($AD193)-1))), 1)+
INDEX($AH:$AH, LOOKUP(2, 1 / ($AH$1:INDIRECT("$AH$"&amp;ROW($AH193)-1) &lt;&gt; ""),ROW($AH$1:INDIRECT("$AH$"&amp;ROW($AD193)-1))), 1)&gt;=510,0,
IF(INDEX($AC:$AC, LOOKUP(2, 1 / ($AC$1:INDIRECT("$AC$"&amp;ROW($AC193)-1) &lt;&gt; ""),ROW($AC$1:INDIRECT("$AC$"&amp;ROW($AC193)-1))), 1)&gt;=255,0,
VLOOKUP(INDIRECT("$G$"&amp;LOOKUP(2, 1 / ($AC$1:INDIRECT("$AC$"&amp;ROW($AC193)-1) &lt;&gt; ""),ROW($AC$1:INDIRECT("$AC$"&amp;ROW($AC193)-1)))), 'EV and Base'!$A$1:$N$671, 3, FALSE))))</f>
        <v/>
      </c>
      <c r="AD193" s="2" t="str" cm="1">
        <f t="array" aca="1" ref="AD193" ca="1">IF(NOT(ISNUMBER(INDEX($A:$A, LOOKUP(2, 1 / ($A$1:INDIRECT("$A$"&amp;ROW($A193)) &lt;&gt; ""),ROW($A$1:INDIRECT("$A$"&amp;ROW($A193)))), 1))), "",
INDEX($AD:$AD, LOOKUP(2, 1 / ($AD$1:INDIRECT("$AD$"&amp;ROW($AD193)-1) &lt;&gt; ""),ROW($AD$1:INDIRECT("$AD$"&amp;ROW($AD193)-1))), 1)+
IF(INDEX($AC:$AC, LOOKUP(2, 1 / ($AC$1:INDIRECT("$AC$"&amp;ROW($AC193)-1) &lt;&gt; ""),ROW($AC$1:INDIRECT("$AC$"&amp;ROW($AC193)-1))), 1)+
INDEX($AD:$AD, LOOKUP(2, 1 / ($AD$1:INDIRECT("$AD$"&amp;ROW($AD193)-1) &lt;&gt; ""),ROW($AD$1:INDIRECT("$AD$"&amp;ROW($AD193)-1))), 1)+
INDEX($AE:$AE, LOOKUP(2, 1 / ($AE$1:INDIRECT("$AE$"&amp;ROW($AE193)-1) &lt;&gt; ""),ROW($AE$1:INDIRECT("$AE$"&amp;ROW($AD193)-1))), 1)+
INDEX($AE:$AF, LOOKUP(2, 1 / ($AF$1:INDIRECT("$AF$"&amp;ROW($AF193)-1) &lt;&gt; ""),ROW($AF$1:INDIRECT("$AF$"&amp;ROW($AD193)-1))), 1)+
INDEX($AG:$AG, LOOKUP(2, 1 / ($AG$1:INDIRECT("$AG$"&amp;ROW($AG193)-1) &lt;&gt; ""),ROW($AG$1:INDIRECT("$AG$"&amp;ROW($AD193)-1))), 1)+
INDEX($AH:$AH, LOOKUP(2, 1 / ($AH$1:INDIRECT("$AH$"&amp;ROW($AH193)-1) &lt;&gt; ""),ROW($AH$1:INDIRECT("$AH$"&amp;ROW($AD193)-1))), 1)&gt;=510,0,
IF(INDEX($AD:$AD, LOOKUP(2, 1 / ($AD$1:INDIRECT("$AD$"&amp;ROW($AD193)-1) &lt;&gt; ""),ROW($AD$1:INDIRECT("$AD$"&amp;ROW($AD193)-1))), 1)&gt;=255,0,
VLOOKUP(INDIRECT("$G$"&amp;LOOKUP(2, 1 / ($AD$1:INDIRECT("$AD$"&amp;ROW($AD193)-1) &lt;&gt; ""),ROW($AD$1:INDIRECT("$AD$"&amp;ROW($AD193)-1)))), 'EV and Base'!$A$1:$N$671, 4, FALSE))))</f>
        <v/>
      </c>
      <c r="AE193" s="2" t="str" cm="1">
        <f t="array" aca="1" ref="AE193" ca="1">IF(NOT(ISNUMBER(INDEX($A:$A,LOOKUP(2,1/($A$1:INDIRECT("$A$"&amp;ROW($A193))&lt;&gt;""),ROW($A$1:INDIRECT("$A$"&amp;ROW($A193)))),1))),"",
INDEX($AE:$AE,LOOKUP(2,1/($AE$1:INDIRECT("$AE$"&amp;ROW($AE193)-1)&lt;&gt;""),ROW($AE$1:INDIRECT("$AE$"&amp;ROW($AE193)-1))),1)+
IF(INDEX($AC:$AC,LOOKUP(2,1/($AC$1:INDIRECT("$AC$"&amp;ROW($AC193)-1)&lt;&gt;""),ROW($AC$1:INDIRECT("$AC$"&amp;ROW($AC193)-1))),1)+
INDEX($AD:$AD,LOOKUP(2,1/($AD$1:INDIRECT("$AD$"&amp;ROW($AD193)-1)&lt;&gt;""),ROW($AD$1:INDIRECT("$AD$"&amp;ROW($AD193)-1))),1)+
INDEX($AE:$AE,LOOKUP(2,1/($AE$1:INDIRECT("$AE$"&amp;ROW($AE193)-1)&lt;&gt;""),ROW($AE$1:INDIRECT("$AE$"&amp;ROW($AD193)-1))),1)+
INDEX($AE:$AF,LOOKUP(2,1/($AF$1:INDIRECT("$AF$"&amp;ROW($AF193)-1)&lt;&gt;""),ROW($AF$1:INDIRECT("$AF$"&amp;ROW($AD193)-1))),1)+
INDEX($AG:$AG,LOOKUP(2,1/($AG$1:INDIRECT("$AG$"&amp;ROW($AG193)-1)&lt;&gt;""),ROW($AG$1:INDIRECT("$AG$"&amp;ROW($AD193)-1))),1)+
INDEX($AH:$AH,LOOKUP(2,1/($AH$1:INDIRECT("$AH$"&amp;ROW($AH193)-1)&lt;&gt;""),ROW($AH$1:INDIRECT("$AH$"&amp;ROW($AD193)-1))),1)&gt;=510,0,
IF(INDEX($AE:$AE,LOOKUP(2,1/($AE$1:INDIRECT("$AE$"&amp;ROW($AE193)-1)&lt;&gt;""),ROW($AE$1:INDIRECT("$AE$"&amp;ROW($AE193)-1))),1)&gt;=255,0,
VLOOKUP(INDIRECT("$G$"&amp;LOOKUP(2,1/($AE$1:INDIRECT("$AE$"&amp;ROW($AE193)-1)&lt;&gt;""),ROW($AE$1:INDIRECT("$AE$"&amp;ROW($AE193)-1)))),'EV and Base'!$A$1:$N$671,5,FALSE))))</f>
        <v/>
      </c>
      <c r="AF193" s="2" t="str" cm="1">
        <f t="array" aca="1" ref="AF193" ca="1">IF(NOT(ISNUMBER(INDEX($A:$A, LOOKUP(2, 1 / ($A$1:INDIRECT("$A$"&amp;ROW($A193)) &lt;&gt; ""),ROW($A$1:INDIRECT("$A$"&amp;ROW($A193)))), 1))), "",
INDEX($AF:$AF, LOOKUP(2, 1 / ($AF$1:INDIRECT("$AF$"&amp;ROW($AF193)-1) &lt;&gt; ""),ROW($AF$1:INDIRECT("$AF$"&amp;ROW($AF193)-1))), 1)+
IF(INDEX($AC:$AC, LOOKUP(2, 1 / ($AC$1:INDIRECT("$AC$"&amp;ROW($AC193)-1) &lt;&gt; ""),ROW($AC$1:INDIRECT("$AC$"&amp;ROW($AC193)-1))), 1)+
INDEX($AD:$AD, LOOKUP(2, 1 / ($AD$1:INDIRECT("$AD$"&amp;ROW($AD193)-1) &lt;&gt; ""),ROW($AD$1:INDIRECT("$AD$"&amp;ROW($AD193)-1))), 1)+
INDEX($AE:$AE, LOOKUP(2, 1 / ($AE$1:INDIRECT("$AE$"&amp;ROW($AE193)-1) &lt;&gt; ""),ROW($AE$1:INDIRECT("$AE$"&amp;ROW($AD193)-1))), 1)+
INDEX($AE:$AF, LOOKUP(2, 1 / ($AF$1:INDIRECT("$AF$"&amp;ROW($AF193)-1) &lt;&gt; ""),ROW($AF$1:INDIRECT("$AF$"&amp;ROW($AD193)-1))), 1)+
INDEX($AG:$AG, LOOKUP(2, 1 / ($AG$1:INDIRECT("$AG$"&amp;ROW($AG193)-1) &lt;&gt; ""),ROW($AG$1:INDIRECT("$AG$"&amp;ROW($AD193)-1))), 1)+
INDEX($AH:$AH, LOOKUP(2, 1 / ($AH$1:INDIRECT("$AH$"&amp;ROW($AH193)-1) &lt;&gt; ""),ROW($AH$1:INDIRECT("$AH$"&amp;ROW($AD193)-1))), 1)&gt;=510,0,
IF(INDEX($AF:$AF, LOOKUP(2, 1 / ($AF$1:INDIRECT("$AF$"&amp;ROW($AF193)-1) &lt;&gt; ""),ROW($AF$1:INDIRECT("$AF$"&amp;ROW($AF193)-1))), 1)&gt;=255,0,
VLOOKUP(INDIRECT("$G$"&amp;LOOKUP(2, 1 / ($AF$1:INDIRECT("$AF$"&amp;ROW($AF193)-1) &lt;&gt; ""),ROW($AF$1:INDIRECT("$AF$"&amp;ROW($AF193)-1)))), 'EV and Base'!$A$1:$N$671, 6, FALSE))))</f>
        <v/>
      </c>
      <c r="AG193" s="2" t="str" cm="1">
        <f t="array" aca="1" ref="AG193" ca="1">IF(NOT(ISNUMBER(INDEX($A:$A, LOOKUP(2, 1 / ($A$1:INDIRECT("$A$"&amp;ROW($A193)) &lt;&gt; ""),ROW($A$1:INDIRECT("$A$"&amp;ROW($A193)))), 1))), "",
INDEX($AG:$AG, LOOKUP(2, 1 / ($AG$1:INDIRECT("$AG$"&amp;ROW($AG193)-1) &lt;&gt; ""),ROW($AG$1:INDIRECT("$AG$"&amp;ROW($AG193)-1))), 1)+
IF(INDEX($AC:$AC, LOOKUP(2, 1 / ($AC$1:INDIRECT("$AC$"&amp;ROW($AC193)-1) &lt;&gt; ""),ROW($AC$1:INDIRECT("$AC$"&amp;ROW($AC193)-1))), 1)+
INDEX($AD:$AD, LOOKUP(2, 1 / ($AD$1:INDIRECT("$AD$"&amp;ROW($AD193)-1) &lt;&gt; ""),ROW($AD$1:INDIRECT("$AD$"&amp;ROW($AD193)-1))), 1)+
INDEX($AE:$AE, LOOKUP(2, 1 / ($AE$1:INDIRECT("$AE$"&amp;ROW($AE193)-1) &lt;&gt; ""),ROW($AE$1:INDIRECT("$AE$"&amp;ROW($AD193)-1))), 1)+
INDEX($AE:$AF, LOOKUP(2, 1 / ($AF$1:INDIRECT("$AF$"&amp;ROW($AF193)-1) &lt;&gt; ""),ROW($AF$1:INDIRECT("$AF$"&amp;ROW($AD193)-1))), 1)+
INDEX($AG:$AG, LOOKUP(2, 1 / ($AG$1:INDIRECT("$AG$"&amp;ROW($AG193)-1) &lt;&gt; ""),ROW($AG$1:INDIRECT("$AG$"&amp;ROW($AD193)-1))), 1)+
INDEX($AH:$AH, LOOKUP(2, 1 / ($AH$1:INDIRECT("$AH$"&amp;ROW($AH193)-1) &lt;&gt; ""),ROW($AH$1:INDIRECT("$AH$"&amp;ROW($AD193)-1))), 1)&gt;=510,0,
IF(INDEX($AG:$AG, LOOKUP(2, 1 / ($AG$1:INDIRECT("$AG$"&amp;ROW($AG193)-1) &lt;&gt; ""),ROW($AG$1:INDIRECT("$AG$"&amp;ROW($AG193)-1))), 1)&gt;=255,0,
VLOOKUP(INDIRECT("$G$"&amp;LOOKUP(2, 1 / ($AG$1:INDIRECT("$AG$"&amp;ROW($AG193)-1) &lt;&gt; ""),ROW($AG$1:INDIRECT("$AG$"&amp;ROW($AG193)-1)))), 'EV and Base'!$A$1:$N$671, 7, FALSE))))</f>
        <v/>
      </c>
      <c r="AH193" s="24" t="str" cm="1">
        <f t="array" aca="1" ref="AH193" ca="1">IF(NOT(ISNUMBER(INDEX($A:$A,LOOKUP(2,1/($A$1:INDIRECT("$A$"&amp;ROW($A193))&lt;&gt;""),ROW($A$1:INDIRECT("$A$"&amp;ROW($A193)))),1))),"",
INDEX($AH:$AH,LOOKUP(2,1/($AH$1:INDIRECT("$AH$"&amp;ROW($AH193)-1)&lt;&gt;""),ROW($AH$1:INDIRECT("$AH$"&amp;ROW($AH193)-1))),1)+
IF(INDEX($AC:$AC,LOOKUP(2,1/($AC$1:INDIRECT("$AC$"&amp;ROW($AC193)-1)&lt;&gt;""),ROW($AC$1:INDIRECT("$AC$"&amp;ROW($AC193)-1))),1)+
INDEX($AD:$AD,LOOKUP(2,1/($AD$1:INDIRECT("$AD$"&amp;ROW($AD193)-1)&lt;&gt;""),ROW($AD$1:INDIRECT("$AD$"&amp;ROW($AD193)-1))),1)+
INDEX($AE:$AE,LOOKUP(2,1/($AE$1:INDIRECT("$AE$"&amp;ROW($AE193)-1)&lt;&gt;""),ROW($AE$1:INDIRECT("$AE$"&amp;ROW($AD193)-1))),1)+
INDEX($AE:$AF,LOOKUP(2,1/($AF$1:INDIRECT("$AF$"&amp;ROW($AF193)-1)&lt;&gt;""),ROW($AF$1:INDIRECT("$AF$"&amp;ROW($AD193)-1))),1)+
INDEX($AG:$AG,LOOKUP(2,1/($AG$1:INDIRECT("$AG$"&amp;ROW($AG193)-1)&lt;&gt;""),ROW($AG$1:INDIRECT("$AG$"&amp;ROW($AD193)-1))),1)+
INDEX($AH:$AH,LOOKUP(2,1/($AH$1:INDIRECT("$AH$"&amp;ROW($AH193)-1)&lt;&gt;""),ROW($AH$1:INDIRECT("$AH$"&amp;ROW($AD193)-1))),1)&gt;=510,0,
IF(INDEX($AH:$AH,LOOKUP(2,1/($AH$1:INDIRECT("$AH$"&amp;ROW($AH193)-1)&lt;&gt;""),ROW($AH$1:INDIRECT("$AH$"&amp;ROW($AH193)-1))),1)&gt;=255,0,
VLOOKUP(INDIRECT("$G$"&amp;LOOKUP(2,1/($AH$1:INDIRECT("$AH$"&amp;ROW($AH193)-1)&lt;&gt;""),ROW($AH$1:INDIRECT("$AH$"&amp;ROW($AH193)-1)))),'EV and Base'!$A$1:$N$671,8,FALSE))))</f>
        <v/>
      </c>
      <c r="AI193" s="29" t="str" cm="1">
        <f t="array" aca="1" ref="AI193" ca="1">IF(NOT(ISNUMBER(INDEX($A:$A,LOOKUP(2,1/($A$1:INDIRECT("$A$"&amp;ROW($A193))&lt;&gt;""),ROW($A$1:INDIRECT("$A$"&amp;ROW($A193)))),1))),"",
ROUNDDOWN((((2*VLOOKUP($AA193,'EV and Base'!$A$1:$N$671,9,FALSE))+31+ROUNDDOWN($AC193/4,0))*$AB193)/100,0)+$AB193+10)</f>
        <v/>
      </c>
      <c r="AJ193" s="21" t="str" cm="1">
        <f t="array" aca="1" ref="AJ193" ca="1">IF(NOT(ISNUMBER(INDEX($A:$A, LOOKUP(2, 1 / ($A$1:INDIRECT("$A$"&amp;ROW($A193)) &lt;&gt; ""),ROW($A$1:INDIRECT("$A$"&amp;ROW($A193)))), 1))), "",
ROUNDDOWN((ROUNDDOWN((((2*VLOOKUP($AA193, 'EV and Base'!$A$1:$N$671, 10, FALSE))+31+ROUNDDOWN($AD193/4, 0))*$AB193)/100, 0)+5)*1.1, 0))</f>
        <v/>
      </c>
      <c r="AK193" s="21" t="str" cm="1">
        <f t="array" aca="1" ref="AK193" ca="1">IF(NOT(ISNUMBER(INDEX($A:$A, LOOKUP(2, 1 / ($A$1:INDIRECT("$A$"&amp;ROW($A193)) &lt;&gt; ""),ROW($A$1:INDIRECT("$A$"&amp;ROW($A193)))), 1))), "",
ROUNDDOWN((ROUNDDOWN((((2*VLOOKUP($AA193, 'EV and Base'!$A$1:$N$671, 11, FALSE))+30+ROUNDDOWN($AE193/4, 0))*$AB193)/100, 0)+5), 0)
&amp;"-"&amp;
ROUNDDOWN((ROUNDDOWN((((2*VLOOKUP($AA193, 'EV and Base'!$A$1:$N$671, 11, FALSE))+31+ROUNDDOWN($AE193/4, 0))*$AB193)/100, 0)+5), 0))</f>
        <v/>
      </c>
      <c r="AL193" s="21" t="str" cm="1">
        <f t="array" aca="1" ref="AL193" ca="1">IF(NOT(ISNUMBER(INDEX($A:$A, LOOKUP(2, 1 / ($A$1:INDIRECT("$A$"&amp;ROW($A193)) &lt;&gt; ""),ROW($A$1:INDIRECT("$A$"&amp;ROW($A193)))), 1))), "",
ROUNDDOWN((ROUNDDOWN((((2*VLOOKUP($AA193, 'EV and Base'!$A$1:$N$671, 12, FALSE))+0+ROUNDDOWN($AF193/4, 0))*$AB193)/100, 0)+5)*0.9, 0)
&amp;"-"&amp;
ROUNDDOWN((ROUNDDOWN((((2*VLOOKUP($AA193, 'EV and Base'!$A$1:$N$671, 12, FALSE))+31+ROUNDDOWN($AF193/4, 0))*$AB193)/100, 0)+5)*0.9, 0))</f>
        <v/>
      </c>
      <c r="AM193" s="21" t="str" cm="1">
        <f t="array" aca="1" ref="AM193" ca="1">IF(NOT(ISNUMBER(INDEX($A:$A, LOOKUP(2, 1 / ($A$1:INDIRECT("$A$"&amp;ROW($A193)) &lt;&gt; ""),ROW($A$1:INDIRECT("$A$"&amp;ROW($A193)))), 1))), "",
ROUNDDOWN((ROUNDDOWN((((2*VLOOKUP($AA193, 'EV and Base'!$A$1:$N$671, 13, FALSE))+30+ROUNDDOWN($AG193/4, 0))*$AB193)/100, 0)+5), 0)
&amp;"-"&amp;
ROUNDDOWN((ROUNDDOWN((((2*VLOOKUP($AA193, 'EV and Base'!$A$1:$N$671, 13, FALSE))+31+ROUNDDOWN($AG193/4, 0))*$AB193)/100, 0)+5), 0))</f>
        <v/>
      </c>
      <c r="AN193" s="25" t="str" cm="1">
        <f t="array" aca="1" ref="AN193" ca="1">IF(NOT(ISNUMBER(INDEX($A:$A, LOOKUP(2, 1 / ($A$1:INDIRECT("$A$"&amp;ROW($A193)) &lt;&gt; ""),ROW($A$1:INDIRECT("$A$"&amp;ROW($A193)))), 1))), "",
ROUNDDOWN((ROUNDDOWN((((2*VLOOKUP($AA193, 'EV and Base'!$A$1:$N$671, 14, FALSE))+31+ROUNDDOWN($AH193/4, 0))*$AB193)/100, 0)+5), 0))</f>
        <v/>
      </c>
      <c r="AO193" s="23" t="str" cm="1">
        <f t="array" aca="1" ref="AO193" ca="1">IF(NOT(ISNUMBER(INDEX($A:$A, LOOKUP(2, 1 / ($A$1:INDIRECT("$A$"&amp;ROW($A193)) &lt;&gt; ""),ROW($A$1:INDIRECT("$A$"&amp;ROW($A193)))), 1))), "",
ROUNDDOWN((((2*VLOOKUP($AA193, 'EV and Base'!$A$1:$N$671, 9, FALSE))+31+ROUNDDOWN($AC193/4, 0))*$AB193)/100, 0)+$AB193+10)</f>
        <v/>
      </c>
      <c r="AP193" s="2" t="str" cm="1">
        <f t="array" aca="1" ref="AP193" ca="1">IF(NOT(ISNUMBER(INDEX($A:$A, LOOKUP(2, 1 / ($A$1:INDIRECT("$A$"&amp;ROW($A193)) &lt;&gt; ""),ROW($A$1:INDIRECT("$A$"&amp;ROW($A193)))), 1))), "",
ROUNDDOWN((ROUNDDOWN((((2*VLOOKUP($AA193, 'EV and Base'!$A$1:$N$671, 10, FALSE))+31+ROUNDDOWN($AD193/4, 0))*$AB193)/100, 0)+5)*1.1, 0))</f>
        <v/>
      </c>
      <c r="AQ193" s="2" t="str" cm="1">
        <f t="array" aca="1" ref="AQ193" ca="1">IF(NOT(ISNUMBER(INDEX($A:$A, LOOKUP(2, 1 / ($A$1:INDIRECT("$A$"&amp;ROW($A193)) &lt;&gt; ""),ROW($A$1:INDIRECT("$A$"&amp;ROW($A193)))), 1))), "",
ROUNDDOWN((ROUNDDOWN((((2*VLOOKUP($AA193, 'EV and Base'!$A$1:$N$671, 11, FALSE))+$AV$2+ROUNDDOWN($AE193/4, 0))*$AB193)/100, 0)+5), 0))</f>
        <v/>
      </c>
      <c r="AR193" s="22" t="str" cm="1">
        <f t="array" aca="1" ref="AR193" ca="1">IF(NOT(ISNUMBER(INDEX($A:$A, LOOKUP(2, 1 / ($A$1:INDIRECT("$A$"&amp;ROW($A193)) &lt;&gt; ""),ROW($A$1:INDIRECT("$A$"&amp;ROW($A193)))), 1))), "",
ROUNDDOWN((ROUNDDOWN((((2*VLOOKUP($AA193, 'EV and Base'!$A$1:$N$671, 12, FALSE))+$AW$2+ROUNDDOWN($AF193/4, 0))*$AB193)/100, 0)+5)*0.9, 0))</f>
        <v/>
      </c>
      <c r="AS193" s="2" t="str" cm="1">
        <f t="array" aca="1" ref="AS193" ca="1">IF(NOT(ISNUMBER(INDEX($A:$A, LOOKUP(2, 1 / ($A$1:INDIRECT("$A$"&amp;ROW($A193)) &lt;&gt; ""),ROW($A$1:INDIRECT("$A$"&amp;ROW($A193)))), 1))), "",
ROUNDDOWN((ROUNDDOWN((((2*VLOOKUP($AA193, 'EV and Base'!$A$1:$N$671, 13, FALSE))+$AX$2+ROUNDDOWN($AG193/4, 0))*$AB193)/100, 0)+5), 0))</f>
        <v/>
      </c>
      <c r="AT193" s="24" t="str" cm="1">
        <f t="array" aca="1" ref="AT193" ca="1">IF(NOT(ISNUMBER(INDEX($A:$A, LOOKUP(2, 1 / ($A$1:INDIRECT("$A$"&amp;ROW($A193)) &lt;&gt; ""),ROW($A$1:INDIRECT("$A$"&amp;ROW($A193)))), 1))), "",
ROUNDDOWN((ROUNDDOWN((((2*VLOOKUP($AA193, 'EV and Base'!$A$1:$N$671, 14, FALSE))+31+ROUNDDOWN($AH193/4, 0))*$AB193)/100, 0)+5), 0))</f>
        <v/>
      </c>
      <c r="AU193" s="27"/>
      <c r="AV193" s="4"/>
      <c r="AW193" s="4"/>
      <c r="AX193" s="4"/>
      <c r="AY193" t="str" cm="1">
        <f t="array" aca="1" ref="AY193" ca="1">IF(NOT(ISNUMBER(INDEX($A:$A,LOOKUP(2,1/($A$1:INDIRECT("$A$"&amp;ROW($A193))&lt;&gt;""),ROW($A$1:INDIRECT("$A$"&amp;ROW($A193)))),1))),"",
INDEX($AY:$AY,LOOKUP(2,1/($AY$1:INDIRECT("$AY$"&amp;ROW($AY193)-1)&lt;&gt;""),ROW($AY$1:INDIRECT("$AY$"&amp;ROW($AY193)-1))),1)+$BL193)</f>
        <v/>
      </c>
      <c r="AZ193" s="3" t="str" cm="1">
        <f t="array" aca="1" ref="AZ193" ca="1">IF(NOT(ISNUMBER(INDEX($A:$A, LOOKUP(2, 1 / ($A$1:INDIRECT("$A$"&amp;ROW($A193)) &lt;&gt; ""),ROW($A$1:INDIRECT("$A$"&amp;ROW($A193)))), 1))), "",
VLOOKUP(INDIRECT("$G$"&amp;LOOKUP(2, 1 / ($AY$1:INDIRECT("$AY$"&amp;ROW($AY193)-1) &lt;&gt; ""),ROW($AY$1:INDIRECT("$AY$"&amp;ROW($AY193)-1)))),'EV and Base'!A188:N858,2,FALSE))</f>
        <v/>
      </c>
      <c r="BA193" s="3" t="str" cm="1">
        <f t="array" aca="1" ref="BA193" ca="1">IF(NOT(ISNUMBER(INDEX($A:$A, LOOKUP(2, 1 / ($A$1:INDIRECT("$A$"&amp;ROW($A193)) &lt;&gt; ""),ROW($A$1:INDIRECT("$A$"&amp;ROW($A193)))), 1))), "",
INDIRECT("$I$"&amp;LOOKUP(2, 1 / ($AY$1:INDIRECT("$AY$"&amp;ROW($AY193)-1) &lt;&gt; ""),ROW($AY$1:INDIRECT("$AY$"&amp;ROW($AY193)-1)))))</f>
        <v/>
      </c>
      <c r="BB193" s="1" t="str" cm="1">
        <f t="array" aca="1" ref="BB193" ca="1">IF(NOT(ISNUMBER(INDEX($A:$A, LOOKUP(2, 1 / ($A$1:INDIRECT("$A$"&amp;ROW($A193)) &lt;&gt; ""),ROW($A$1:INDIRECT("$A$"&amp;ROW($A193)))), 1))), "",
INDIRECT("$AB$"&amp;LOOKUP(2, 1 / ($AY$1:INDIRECT("$AY$"&amp;ROW($AY193)-1) &lt;&gt; ""),ROW($AY$1:INDIRECT("$AY$"&amp;ROW($AY193)-1)))))</f>
        <v/>
      </c>
      <c r="BC193" s="3" t="str" cm="1">
        <f t="array" aca="1" ref="BC193" ca="1">IF(NOT(ISNUMBER(INDEX($A:$A,LOOKUP(2,1/($A$1:INDIRECT("$A$"&amp;ROW($A193))&lt;&gt;""),ROW($A$1:INDIRECT("$A$"&amp;ROW($A193)))),1))),"",
$BA193+$BA193+10)</f>
        <v/>
      </c>
      <c r="BD193" s="3" t="str" cm="1">
        <f t="array" aca="1" ref="BD193" ca="1">IF(NOT(ISNUMBER(INDEX($A:$A,LOOKUP(2,1/($A$1:INDIRECT("$A$"&amp;ROW($A193))&lt;&gt;""),ROW($A$1:INDIRECT("$A$"&amp;ROW($A193)))),1))),"",
$BA193+$BB193+10)</f>
        <v/>
      </c>
      <c r="BE193" s="3" t="str" cm="1">
        <f t="array" aca="1" ref="BE193" ca="1">IF(NOT(ISNUMBER(INDEX($A:$A,LOOKUP(2,1/($A$1:INDIRECT("$A$"&amp;ROW($A193))&lt;&gt;""),ROW($A$1:INDIRECT("$A$"&amp;ROW($A193)))),1))),"",
$BC193*$BC193)</f>
        <v/>
      </c>
      <c r="BF193" s="3" t="str" cm="1">
        <f t="array" aca="1" ref="BF193" ca="1">IF(NOT(ISNUMBER(INDEX($A:$A,LOOKUP(2,1/($A$1:INDIRECT("$A$"&amp;ROW($A193))&lt;&gt;""),ROW($A$1:INDIRECT("$A$"&amp;ROW($A193)))),1))),"",
$BD193*$BD193)</f>
        <v/>
      </c>
      <c r="BG193" s="3" t="str" cm="1">
        <f t="array" aca="1" ref="BG193" ca="1">IF(NOT(ISNUMBER(INDEX($A:$A,LOOKUP(2,1/($A$1:INDIRECT("$A$"&amp;ROW($A193))&lt;&gt;""),ROW($A$1:INDIRECT("$A$"&amp;ROW($A193)))),1))),"",
_xlfn.FLOOR.MATH(1.5*_xlfn.FLOOR.MATH($AZ193*BA193/5)))</f>
        <v/>
      </c>
      <c r="BH193" s="3" t="str" cm="1">
        <f t="array" aca="1" ref="BH193" ca="1">IF(NOT(ISNUMBER(INDEX($A:$A, LOOKUP(2, 1 / ($A$1:INDIRECT("$A$"&amp;ROW($A193)) &lt;&gt; ""),ROW($A$1:INDIRECT("$A$"&amp;ROW($A193)))), 1))), "",
_xlfn.FLOOR.MATH($BG193/IF(OR(INDIRECT("$C$"&amp;LOOKUP(2, 1 / ($AY$1:INDIRECT("$AY$"&amp;ROW($AY193)-1) &lt;&gt; ""),ROW($AY$1:INDIRECT("$AY$"&amp;ROW($AY193)-1))))="Multi",
INDIRECT("$C$"&amp;LOOKUP(2, 1 / ($AY$1:INDIRECT("$AY$"&amp;ROW($AY193)-1) &lt;&gt; ""),ROW($AY$1:INDIRECT("$AY$"&amp;ROW($AY193)-1))))="Double"),2,1)))</f>
        <v/>
      </c>
      <c r="BI193" s="3" t="str" cm="1">
        <f t="array" aca="1" ref="BI193" ca="1">IF(NOT(ISNUMBER(INDEX($A:$A,LOOKUP(2,1/($A$1:INDIRECT("$A$"&amp;ROW($A193))&lt;&gt;""),ROW($A$1:INDIRECT("$A$"&amp;ROW($A193)))),1))),"",
VLOOKUP($BC193,GameFreakSQRT!$A$1:$B$200,2,FALSE))</f>
        <v/>
      </c>
      <c r="BJ193" s="3" t="str" cm="1">
        <f t="array" aca="1" ref="BJ193" ca="1">IF(NOT(ISNUMBER(INDEX($A:$A,LOOKUP(2,1/($A$1:INDIRECT("$A$"&amp;ROW($A193))&lt;&gt;""),ROW($A$1:INDIRECT("$A$"&amp;ROW($A193)))),1))),"",
VLOOKUP($BD193,GameFreakSQRT!$A$1:$B$200,2,FALSE))</f>
        <v/>
      </c>
      <c r="BK193" s="3" t="str" cm="1">
        <f t="array" aca="1" ref="BK193" ca="1">IF(NOT(ISNUMBER(INDEX($A:$A,LOOKUP(2,1/($A$1:INDIRECT("$A$"&amp;ROW($A193))&lt;&gt;""),ROW($A$1:INDIRECT("$A$"&amp;ROW($A193)))),1))),"",
_xlfn.FLOOR.MATH((($BI193*$BE193)*$BH193)/($BJ193*$BF193))+1)</f>
        <v/>
      </c>
      <c r="BL193" s="3" t="str" cm="1">
        <f t="array" aca="1" ref="BL193" ca="1">IF(NOT(ISNUMBER(INDEX($A:$A,LOOKUP(2,1/($A$1:INDIRECT("$A$"&amp;ROW($A193))&lt;&gt;""),ROW($A$1:INDIRECT("$A$"&amp;ROW($A193)))),1))),"",
_xlfn.FLOOR.MATH($BK193*IF(NOT(INDIRECT("$Z$"&amp;LOOKUP(2, 1 / ($AY$1:INDIRECT("$AY$"&amp;ROW($AY193)-1) &lt;&gt; ""),ROW($AY$1:INDIRECT("$AY$"&amp;ROW($AY193)-1))))=""),1.5,1)))</f>
        <v/>
      </c>
      <c r="BM193" s="3" t="str" cm="1">
        <f t="array" aca="1" ref="BM193" ca="1">IF(NOT(ISNUMBER(INDEX($A:$A, LOOKUP(2, 1 / ($A$1:INDIRECT("$A$"&amp;ROW($A193)) &lt;&gt; ""),ROW($A$1:INDIRECT("$A$"&amp;ROW($A193)))), 1))), "",
INDIRECT("$Y$"&amp;LOOKUP(2, 1 / ($AY$1:INDIRECT("$AY$"&amp;ROW($AY193)-1) &lt;&gt; ""),ROW($AY$1:INDIRECT("$AY$"&amp;ROW($AY193)-1)))))</f>
        <v/>
      </c>
      <c r="BN193" s="3" t="str">
        <f t="shared" ca="1" si="16"/>
        <v/>
      </c>
      <c r="CV193" s="1"/>
    </row>
    <row r="194" spans="1:100" x14ac:dyDescent="0.45">
      <c r="A194" s="69" t="s">
        <v>75</v>
      </c>
      <c r="B194" s="69" t="s">
        <v>404</v>
      </c>
      <c r="C194" s="69" t="s">
        <v>46</v>
      </c>
      <c r="D194" s="69" t="s">
        <v>380</v>
      </c>
      <c r="E194" s="69" t="s">
        <v>48</v>
      </c>
      <c r="F194" s="56">
        <v>1</v>
      </c>
      <c r="G194" s="2" t="s">
        <v>166</v>
      </c>
      <c r="H194" s="2" t="s">
        <v>50</v>
      </c>
      <c r="I194" s="2">
        <v>23</v>
      </c>
      <c r="J194" s="2" t="s">
        <v>97</v>
      </c>
      <c r="K194" s="2" t="s">
        <v>307</v>
      </c>
      <c r="L194" s="2" t="s">
        <v>53</v>
      </c>
      <c r="M194" s="2" t="s">
        <v>99</v>
      </c>
      <c r="N194" s="2" t="s">
        <v>169</v>
      </c>
      <c r="O194" s="2" t="s">
        <v>218</v>
      </c>
      <c r="P194" s="2" t="s">
        <v>390</v>
      </c>
      <c r="Q194" s="2">
        <v>0</v>
      </c>
      <c r="R194" s="2">
        <f>_xlfn.FLOOR.MATH((((2*VLOOKUP(G194, 'EV and Base'!$A$1:$N$671, 9, FALSE))+$Q194)*$I194)/100)+$I194+10</f>
        <v>67</v>
      </c>
      <c r="S194" s="2">
        <f>_xlfn.FLOOR.MATH((_xlfn.FLOOR.MATH((((2*VLOOKUP($G194, 'EV and Base'!$A$1:$N$671, 10, FALSE))+$Q194)*$I194)/100)+5)*
IF(OR($J194="Lonely", $J194="Brave", $J194="Adamant", $J194="Naughty"), 1.1,
IF(OR($J194="Bold", $J194="Timid", $J194="Modest", $J194="Calm"), 0.9, 1)))</f>
        <v>41</v>
      </c>
      <c r="T194" s="2">
        <f>_xlfn.FLOOR.MATH((_xlfn.FLOOR.MATH((((2*VLOOKUP($G194, 'EV and Base'!$A$1:$N$671, 11, FALSE))+$Q194)*$I194)/100)+5)*
IF(OR($J194="Bold", $J194="Relaxed", $J194="Impish", $J194="Lax"), 1.1,
IF(OR($J194="Lonely", $J194="Hasty", $J194="Mild", $J194="Gentle"), 0.9, 1)))</f>
        <v>30</v>
      </c>
      <c r="U194" s="2">
        <f>_xlfn.FLOOR.MATH((_xlfn.FLOOR.MATH((((2*VLOOKUP($G194, 'EV and Base'!$A$1:$N$671, 12, FALSE))+$Q194)*$I194)/100)+5)*
IF(OR($J194="Modest", $J194="Mild", $J194="Quiet", $J194="Rash"), 1.1,
IF(OR($J194="Adamant", $J194="Impish", $J194="Jolly", $J194="Careful"), 0.9, 1)))</f>
        <v>16</v>
      </c>
      <c r="V194" s="2">
        <f>_xlfn.FLOOR.MATH((_xlfn.FLOOR.MATH((((2*VLOOKUP($G194, 'EV and Base'!$A$1:$N$671, 13, FALSE))+$Q194)*$I194)/100)+5)*
IF(OR($J194="Calm", $J194="Gentle", $J194="Sassy", $J194="Careful"), 1.1,
IF(OR($J194="Naughty", $J194="Lax", $J194="Naive", $J194="Rash"), 0.9, 1)))</f>
        <v>21</v>
      </c>
      <c r="W194" s="2">
        <f>_xlfn.FLOOR.MATH((_xlfn.FLOOR.MATH((((2*VLOOKUP($G194, 'EV and Base'!$A$1:$N$671, 14, FALSE))+$Q194)*$I194)/100)+5)*
IF(OR($J194="Timid", $J194="Hasty", $J194="Jolly", $J194="Naive"), 1.1,
IF(OR($J194="Brave", $J194="Relaxed", $J194="Quiet", $J194="Sassy"), 0.9, 1)))</f>
        <v>21</v>
      </c>
      <c r="X194" s="69">
        <v>920</v>
      </c>
      <c r="AA194" s="23" t="str" cm="1">
        <f t="array" aca="1" ref="AA194" ca="1">IF(NOT(ISNUMBER(INDEX($A:$A,LOOKUP(2,1/($A$1:INDIRECT("$A$"&amp;ROW($A194))&lt;&gt;""),ROW($A$1:INDIRECT("$A$"&amp;ROW($A194)))),1))),"",
IF(NOT(ISNUMBER($A194)),$AA193,
IF($AB194&lt;16,"Lillipup",
IF($AB194&lt;32,"Herdier",
"Stoutland"))))</f>
        <v/>
      </c>
      <c r="AB194" s="25" t="str" cm="1">
        <f t="array" aca="1" ref="AB194" ca="1">IF(NOT(ISNUMBER(INDEX($A:$A, LOOKUP(2, 1 / ($A$1:INDIRECT("$A$"&amp;ROW($A194)) &lt;&gt; ""),ROW($A$1:INDIRECT("$A$"&amp;ROW($A194)))), 1))), "",
VLOOKUP($AY194,'Medium-Slow'!$A$1:$B$101,2,TRUE))</f>
        <v/>
      </c>
      <c r="AC194" s="23" t="str" cm="1">
        <f t="array" aca="1" ref="AC194" ca="1">IF(NOT(ISNUMBER(INDEX($A:$A, LOOKUP(2, 1 / ($A$1:INDIRECT("$A$"&amp;ROW($A194)) &lt;&gt; ""),ROW($A$1:INDIRECT("$A$"&amp;ROW($A194)))), 1))), "",
INDEX($AC:$AC, LOOKUP(2, 1 / ($AC$1:INDIRECT("$AC$"&amp;ROW($AC194)-1) &lt;&gt; ""),ROW($AC$1:INDIRECT("$AC$"&amp;ROW($AC194)-1))), 1)+
IF(INDEX($AC:$AC, LOOKUP(2, 1 / ($AC$1:INDIRECT("$AC$"&amp;ROW($AC194)-1) &lt;&gt; ""),ROW($AC$1:INDIRECT("$AC$"&amp;ROW($AC194)-1))), 1)+
INDEX($AD:$AD, LOOKUP(2, 1 / ($AD$1:INDIRECT("$AD$"&amp;ROW($AD194)-1) &lt;&gt; ""),ROW($AD$1:INDIRECT("$AD$"&amp;ROW($AD194)-1))), 1)+
INDEX($AE:$AE, LOOKUP(2, 1 / ($AE$1:INDIRECT("$AE$"&amp;ROW($AE194)-1) &lt;&gt; ""),ROW($AE$1:INDIRECT("$AE$"&amp;ROW($AD194)-1))), 1)+
INDEX($AE:$AF, LOOKUP(2, 1 / ($AF$1:INDIRECT("$AF$"&amp;ROW($AF194)-1) &lt;&gt; ""),ROW($AF$1:INDIRECT("$AF$"&amp;ROW($AD194)-1))), 1)+
INDEX($AG:$AG, LOOKUP(2, 1 / ($AG$1:INDIRECT("$AG$"&amp;ROW($AG194)-1) &lt;&gt; ""),ROW($AG$1:INDIRECT("$AG$"&amp;ROW($AD194)-1))), 1)+
INDEX($AH:$AH, LOOKUP(2, 1 / ($AH$1:INDIRECT("$AH$"&amp;ROW($AH194)-1) &lt;&gt; ""),ROW($AH$1:INDIRECT("$AH$"&amp;ROW($AD194)-1))), 1)&gt;=510,0,
IF(INDEX($AC:$AC, LOOKUP(2, 1 / ($AC$1:INDIRECT("$AC$"&amp;ROW($AC194)-1) &lt;&gt; ""),ROW($AC$1:INDIRECT("$AC$"&amp;ROW($AC194)-1))), 1)&gt;=255,0,
VLOOKUP(INDIRECT("$G$"&amp;LOOKUP(2, 1 / ($AC$1:INDIRECT("$AC$"&amp;ROW($AC194)-1) &lt;&gt; ""),ROW($AC$1:INDIRECT("$AC$"&amp;ROW($AC194)-1)))), 'EV and Base'!$A$1:$N$671, 3, FALSE))))</f>
        <v/>
      </c>
      <c r="AD194" s="2" t="str" cm="1">
        <f t="array" aca="1" ref="AD194" ca="1">IF(NOT(ISNUMBER(INDEX($A:$A, LOOKUP(2, 1 / ($A$1:INDIRECT("$A$"&amp;ROW($A194)) &lt;&gt; ""),ROW($A$1:INDIRECT("$A$"&amp;ROW($A194)))), 1))), "",
INDEX($AD:$AD, LOOKUP(2, 1 / ($AD$1:INDIRECT("$AD$"&amp;ROW($AD194)-1) &lt;&gt; ""),ROW($AD$1:INDIRECT("$AD$"&amp;ROW($AD194)-1))), 1)+
IF(INDEX($AC:$AC, LOOKUP(2, 1 / ($AC$1:INDIRECT("$AC$"&amp;ROW($AC194)-1) &lt;&gt; ""),ROW($AC$1:INDIRECT("$AC$"&amp;ROW($AC194)-1))), 1)+
INDEX($AD:$AD, LOOKUP(2, 1 / ($AD$1:INDIRECT("$AD$"&amp;ROW($AD194)-1) &lt;&gt; ""),ROW($AD$1:INDIRECT("$AD$"&amp;ROW($AD194)-1))), 1)+
INDEX($AE:$AE, LOOKUP(2, 1 / ($AE$1:INDIRECT("$AE$"&amp;ROW($AE194)-1) &lt;&gt; ""),ROW($AE$1:INDIRECT("$AE$"&amp;ROW($AD194)-1))), 1)+
INDEX($AE:$AF, LOOKUP(2, 1 / ($AF$1:INDIRECT("$AF$"&amp;ROW($AF194)-1) &lt;&gt; ""),ROW($AF$1:INDIRECT("$AF$"&amp;ROW($AD194)-1))), 1)+
INDEX($AG:$AG, LOOKUP(2, 1 / ($AG$1:INDIRECT("$AG$"&amp;ROW($AG194)-1) &lt;&gt; ""),ROW($AG$1:INDIRECT("$AG$"&amp;ROW($AD194)-1))), 1)+
INDEX($AH:$AH, LOOKUP(2, 1 / ($AH$1:INDIRECT("$AH$"&amp;ROW($AH194)-1) &lt;&gt; ""),ROW($AH$1:INDIRECT("$AH$"&amp;ROW($AD194)-1))), 1)&gt;=510,0,
IF(INDEX($AD:$AD, LOOKUP(2, 1 / ($AD$1:INDIRECT("$AD$"&amp;ROW($AD194)-1) &lt;&gt; ""),ROW($AD$1:INDIRECT("$AD$"&amp;ROW($AD194)-1))), 1)&gt;=255,0,
VLOOKUP(INDIRECT("$G$"&amp;LOOKUP(2, 1 / ($AD$1:INDIRECT("$AD$"&amp;ROW($AD194)-1) &lt;&gt; ""),ROW($AD$1:INDIRECT("$AD$"&amp;ROW($AD194)-1)))), 'EV and Base'!$A$1:$N$671, 4, FALSE))))</f>
        <v/>
      </c>
      <c r="AE194" s="2" t="str" cm="1">
        <f t="array" aca="1" ref="AE194" ca="1">IF(NOT(ISNUMBER(INDEX($A:$A,LOOKUP(2,1/($A$1:INDIRECT("$A$"&amp;ROW($A194))&lt;&gt;""),ROW($A$1:INDIRECT("$A$"&amp;ROW($A194)))),1))),"",
INDEX($AE:$AE,LOOKUP(2,1/($AE$1:INDIRECT("$AE$"&amp;ROW($AE194)-1)&lt;&gt;""),ROW($AE$1:INDIRECT("$AE$"&amp;ROW($AE194)-1))),1)+
IF(INDEX($AC:$AC,LOOKUP(2,1/($AC$1:INDIRECT("$AC$"&amp;ROW($AC194)-1)&lt;&gt;""),ROW($AC$1:INDIRECT("$AC$"&amp;ROW($AC194)-1))),1)+
INDEX($AD:$AD,LOOKUP(2,1/($AD$1:INDIRECT("$AD$"&amp;ROW($AD194)-1)&lt;&gt;""),ROW($AD$1:INDIRECT("$AD$"&amp;ROW($AD194)-1))),1)+
INDEX($AE:$AE,LOOKUP(2,1/($AE$1:INDIRECT("$AE$"&amp;ROW($AE194)-1)&lt;&gt;""),ROW($AE$1:INDIRECT("$AE$"&amp;ROW($AD194)-1))),1)+
INDEX($AE:$AF,LOOKUP(2,1/($AF$1:INDIRECT("$AF$"&amp;ROW($AF194)-1)&lt;&gt;""),ROW($AF$1:INDIRECT("$AF$"&amp;ROW($AD194)-1))),1)+
INDEX($AG:$AG,LOOKUP(2,1/($AG$1:INDIRECT("$AG$"&amp;ROW($AG194)-1)&lt;&gt;""),ROW($AG$1:INDIRECT("$AG$"&amp;ROW($AD194)-1))),1)+
INDEX($AH:$AH,LOOKUP(2,1/($AH$1:INDIRECT("$AH$"&amp;ROW($AH194)-1)&lt;&gt;""),ROW($AH$1:INDIRECT("$AH$"&amp;ROW($AD194)-1))),1)&gt;=510,0,
IF(INDEX($AE:$AE,LOOKUP(2,1/($AE$1:INDIRECT("$AE$"&amp;ROW($AE194)-1)&lt;&gt;""),ROW($AE$1:INDIRECT("$AE$"&amp;ROW($AE194)-1))),1)&gt;=255,0,
VLOOKUP(INDIRECT("$G$"&amp;LOOKUP(2,1/($AE$1:INDIRECT("$AE$"&amp;ROW($AE194)-1)&lt;&gt;""),ROW($AE$1:INDIRECT("$AE$"&amp;ROW($AE194)-1)))),'EV and Base'!$A$1:$N$671,5,FALSE))))</f>
        <v/>
      </c>
      <c r="AF194" s="2" t="str" cm="1">
        <f t="array" aca="1" ref="AF194" ca="1">IF(NOT(ISNUMBER(INDEX($A:$A, LOOKUP(2, 1 / ($A$1:INDIRECT("$A$"&amp;ROW($A194)) &lt;&gt; ""),ROW($A$1:INDIRECT("$A$"&amp;ROW($A194)))), 1))), "",
INDEX($AF:$AF, LOOKUP(2, 1 / ($AF$1:INDIRECT("$AF$"&amp;ROW($AF194)-1) &lt;&gt; ""),ROW($AF$1:INDIRECT("$AF$"&amp;ROW($AF194)-1))), 1)+
IF(INDEX($AC:$AC, LOOKUP(2, 1 / ($AC$1:INDIRECT("$AC$"&amp;ROW($AC194)-1) &lt;&gt; ""),ROW($AC$1:INDIRECT("$AC$"&amp;ROW($AC194)-1))), 1)+
INDEX($AD:$AD, LOOKUP(2, 1 / ($AD$1:INDIRECT("$AD$"&amp;ROW($AD194)-1) &lt;&gt; ""),ROW($AD$1:INDIRECT("$AD$"&amp;ROW($AD194)-1))), 1)+
INDEX($AE:$AE, LOOKUP(2, 1 / ($AE$1:INDIRECT("$AE$"&amp;ROW($AE194)-1) &lt;&gt; ""),ROW($AE$1:INDIRECT("$AE$"&amp;ROW($AD194)-1))), 1)+
INDEX($AE:$AF, LOOKUP(2, 1 / ($AF$1:INDIRECT("$AF$"&amp;ROW($AF194)-1) &lt;&gt; ""),ROW($AF$1:INDIRECT("$AF$"&amp;ROW($AD194)-1))), 1)+
INDEX($AG:$AG, LOOKUP(2, 1 / ($AG$1:INDIRECT("$AG$"&amp;ROW($AG194)-1) &lt;&gt; ""),ROW($AG$1:INDIRECT("$AG$"&amp;ROW($AD194)-1))), 1)+
INDEX($AH:$AH, LOOKUP(2, 1 / ($AH$1:INDIRECT("$AH$"&amp;ROW($AH194)-1) &lt;&gt; ""),ROW($AH$1:INDIRECT("$AH$"&amp;ROW($AD194)-1))), 1)&gt;=510,0,
IF(INDEX($AF:$AF, LOOKUP(2, 1 / ($AF$1:INDIRECT("$AF$"&amp;ROW($AF194)-1) &lt;&gt; ""),ROW($AF$1:INDIRECT("$AF$"&amp;ROW($AF194)-1))), 1)&gt;=255,0,
VLOOKUP(INDIRECT("$G$"&amp;LOOKUP(2, 1 / ($AF$1:INDIRECT("$AF$"&amp;ROW($AF194)-1) &lt;&gt; ""),ROW($AF$1:INDIRECT("$AF$"&amp;ROW($AF194)-1)))), 'EV and Base'!$A$1:$N$671, 6, FALSE))))</f>
        <v/>
      </c>
      <c r="AG194" s="2" t="str" cm="1">
        <f t="array" aca="1" ref="AG194" ca="1">IF(NOT(ISNUMBER(INDEX($A:$A, LOOKUP(2, 1 / ($A$1:INDIRECT("$A$"&amp;ROW($A194)) &lt;&gt; ""),ROW($A$1:INDIRECT("$A$"&amp;ROW($A194)))), 1))), "",
INDEX($AG:$AG, LOOKUP(2, 1 / ($AG$1:INDIRECT("$AG$"&amp;ROW($AG194)-1) &lt;&gt; ""),ROW($AG$1:INDIRECT("$AG$"&amp;ROW($AG194)-1))), 1)+
IF(INDEX($AC:$AC, LOOKUP(2, 1 / ($AC$1:INDIRECT("$AC$"&amp;ROW($AC194)-1) &lt;&gt; ""),ROW($AC$1:INDIRECT("$AC$"&amp;ROW($AC194)-1))), 1)+
INDEX($AD:$AD, LOOKUP(2, 1 / ($AD$1:INDIRECT("$AD$"&amp;ROW($AD194)-1) &lt;&gt; ""),ROW($AD$1:INDIRECT("$AD$"&amp;ROW($AD194)-1))), 1)+
INDEX($AE:$AE, LOOKUP(2, 1 / ($AE$1:INDIRECT("$AE$"&amp;ROW($AE194)-1) &lt;&gt; ""),ROW($AE$1:INDIRECT("$AE$"&amp;ROW($AD194)-1))), 1)+
INDEX($AE:$AF, LOOKUP(2, 1 / ($AF$1:INDIRECT("$AF$"&amp;ROW($AF194)-1) &lt;&gt; ""),ROW($AF$1:INDIRECT("$AF$"&amp;ROW($AD194)-1))), 1)+
INDEX($AG:$AG, LOOKUP(2, 1 / ($AG$1:INDIRECT("$AG$"&amp;ROW($AG194)-1) &lt;&gt; ""),ROW($AG$1:INDIRECT("$AG$"&amp;ROW($AD194)-1))), 1)+
INDEX($AH:$AH, LOOKUP(2, 1 / ($AH$1:INDIRECT("$AH$"&amp;ROW($AH194)-1) &lt;&gt; ""),ROW($AH$1:INDIRECT("$AH$"&amp;ROW($AD194)-1))), 1)&gt;=510,0,
IF(INDEX($AG:$AG, LOOKUP(2, 1 / ($AG$1:INDIRECT("$AG$"&amp;ROW($AG194)-1) &lt;&gt; ""),ROW($AG$1:INDIRECT("$AG$"&amp;ROW($AG194)-1))), 1)&gt;=255,0,
VLOOKUP(INDIRECT("$G$"&amp;LOOKUP(2, 1 / ($AG$1:INDIRECT("$AG$"&amp;ROW($AG194)-1) &lt;&gt; ""),ROW($AG$1:INDIRECT("$AG$"&amp;ROW($AG194)-1)))), 'EV and Base'!$A$1:$N$671, 7, FALSE))))</f>
        <v/>
      </c>
      <c r="AH194" s="24" t="str" cm="1">
        <f t="array" aca="1" ref="AH194" ca="1">IF(NOT(ISNUMBER(INDEX($A:$A,LOOKUP(2,1/($A$1:INDIRECT("$A$"&amp;ROW($A194))&lt;&gt;""),ROW($A$1:INDIRECT("$A$"&amp;ROW($A194)))),1))),"",
INDEX($AH:$AH,LOOKUP(2,1/($AH$1:INDIRECT("$AH$"&amp;ROW($AH194)-1)&lt;&gt;""),ROW($AH$1:INDIRECT("$AH$"&amp;ROW($AH194)-1))),1)+
IF(INDEX($AC:$AC,LOOKUP(2,1/($AC$1:INDIRECT("$AC$"&amp;ROW($AC194)-1)&lt;&gt;""),ROW($AC$1:INDIRECT("$AC$"&amp;ROW($AC194)-1))),1)+
INDEX($AD:$AD,LOOKUP(2,1/($AD$1:INDIRECT("$AD$"&amp;ROW($AD194)-1)&lt;&gt;""),ROW($AD$1:INDIRECT("$AD$"&amp;ROW($AD194)-1))),1)+
INDEX($AE:$AE,LOOKUP(2,1/($AE$1:INDIRECT("$AE$"&amp;ROW($AE194)-1)&lt;&gt;""),ROW($AE$1:INDIRECT("$AE$"&amp;ROW($AD194)-1))),1)+
INDEX($AE:$AF,LOOKUP(2,1/($AF$1:INDIRECT("$AF$"&amp;ROW($AF194)-1)&lt;&gt;""),ROW($AF$1:INDIRECT("$AF$"&amp;ROW($AD194)-1))),1)+
INDEX($AG:$AG,LOOKUP(2,1/($AG$1:INDIRECT("$AG$"&amp;ROW($AG194)-1)&lt;&gt;""),ROW($AG$1:INDIRECT("$AG$"&amp;ROW($AD194)-1))),1)+
INDEX($AH:$AH,LOOKUP(2,1/($AH$1:INDIRECT("$AH$"&amp;ROW($AH194)-1)&lt;&gt;""),ROW($AH$1:INDIRECT("$AH$"&amp;ROW($AD194)-1))),1)&gt;=510,0,
IF(INDEX($AH:$AH,LOOKUP(2,1/($AH$1:INDIRECT("$AH$"&amp;ROW($AH194)-1)&lt;&gt;""),ROW($AH$1:INDIRECT("$AH$"&amp;ROW($AH194)-1))),1)&gt;=255,0,
VLOOKUP(INDIRECT("$G$"&amp;LOOKUP(2,1/($AH$1:INDIRECT("$AH$"&amp;ROW($AH194)-1)&lt;&gt;""),ROW($AH$1:INDIRECT("$AH$"&amp;ROW($AH194)-1)))),'EV and Base'!$A$1:$N$671,8,FALSE))))</f>
        <v/>
      </c>
      <c r="AI194" s="29" t="str" cm="1">
        <f t="array" aca="1" ref="AI194" ca="1">IF(NOT(ISNUMBER(INDEX($A:$A,LOOKUP(2,1/($A$1:INDIRECT("$A$"&amp;ROW($A194))&lt;&gt;""),ROW($A$1:INDIRECT("$A$"&amp;ROW($A194)))),1))),"",
ROUNDDOWN((((2*VLOOKUP($AA194,'EV and Base'!$A$1:$N$671,9,FALSE))+31+ROUNDDOWN($AC194/4,0))*$AB194)/100,0)+$AB194+10)</f>
        <v/>
      </c>
      <c r="AJ194" s="21" t="str" cm="1">
        <f t="array" aca="1" ref="AJ194" ca="1">IF(NOT(ISNUMBER(INDEX($A:$A, LOOKUP(2, 1 / ($A$1:INDIRECT("$A$"&amp;ROW($A194)) &lt;&gt; ""),ROW($A$1:INDIRECT("$A$"&amp;ROW($A194)))), 1))), "",
ROUNDDOWN((ROUNDDOWN((((2*VLOOKUP($AA194, 'EV and Base'!$A$1:$N$671, 10, FALSE))+31+ROUNDDOWN($AD194/4, 0))*$AB194)/100, 0)+5)*1.1, 0))</f>
        <v/>
      </c>
      <c r="AK194" s="21" t="str" cm="1">
        <f t="array" aca="1" ref="AK194" ca="1">IF(NOT(ISNUMBER(INDEX($A:$A, LOOKUP(2, 1 / ($A$1:INDIRECT("$A$"&amp;ROW($A194)) &lt;&gt; ""),ROW($A$1:INDIRECT("$A$"&amp;ROW($A194)))), 1))), "",
ROUNDDOWN((ROUNDDOWN((((2*VLOOKUP($AA194, 'EV and Base'!$A$1:$N$671, 11, FALSE))+30+ROUNDDOWN($AE194/4, 0))*$AB194)/100, 0)+5), 0)
&amp;"-"&amp;
ROUNDDOWN((ROUNDDOWN((((2*VLOOKUP($AA194, 'EV and Base'!$A$1:$N$671, 11, FALSE))+31+ROUNDDOWN($AE194/4, 0))*$AB194)/100, 0)+5), 0))</f>
        <v/>
      </c>
      <c r="AL194" s="21" t="str" cm="1">
        <f t="array" aca="1" ref="AL194" ca="1">IF(NOT(ISNUMBER(INDEX($A:$A, LOOKUP(2, 1 / ($A$1:INDIRECT("$A$"&amp;ROW($A194)) &lt;&gt; ""),ROW($A$1:INDIRECT("$A$"&amp;ROW($A194)))), 1))), "",
ROUNDDOWN((ROUNDDOWN((((2*VLOOKUP($AA194, 'EV and Base'!$A$1:$N$671, 12, FALSE))+0+ROUNDDOWN($AF194/4, 0))*$AB194)/100, 0)+5)*0.9, 0)
&amp;"-"&amp;
ROUNDDOWN((ROUNDDOWN((((2*VLOOKUP($AA194, 'EV and Base'!$A$1:$N$671, 12, FALSE))+31+ROUNDDOWN($AF194/4, 0))*$AB194)/100, 0)+5)*0.9, 0))</f>
        <v/>
      </c>
      <c r="AM194" s="21" t="str" cm="1">
        <f t="array" aca="1" ref="AM194" ca="1">IF(NOT(ISNUMBER(INDEX($A:$A, LOOKUP(2, 1 / ($A$1:INDIRECT("$A$"&amp;ROW($A194)) &lt;&gt; ""),ROW($A$1:INDIRECT("$A$"&amp;ROW($A194)))), 1))), "",
ROUNDDOWN((ROUNDDOWN((((2*VLOOKUP($AA194, 'EV and Base'!$A$1:$N$671, 13, FALSE))+30+ROUNDDOWN($AG194/4, 0))*$AB194)/100, 0)+5), 0)
&amp;"-"&amp;
ROUNDDOWN((ROUNDDOWN((((2*VLOOKUP($AA194, 'EV and Base'!$A$1:$N$671, 13, FALSE))+31+ROUNDDOWN($AG194/4, 0))*$AB194)/100, 0)+5), 0))</f>
        <v/>
      </c>
      <c r="AN194" s="25" t="str" cm="1">
        <f t="array" aca="1" ref="AN194" ca="1">IF(NOT(ISNUMBER(INDEX($A:$A, LOOKUP(2, 1 / ($A$1:INDIRECT("$A$"&amp;ROW($A194)) &lt;&gt; ""),ROW($A$1:INDIRECT("$A$"&amp;ROW($A194)))), 1))), "",
ROUNDDOWN((ROUNDDOWN((((2*VLOOKUP($AA194, 'EV and Base'!$A$1:$N$671, 14, FALSE))+31+ROUNDDOWN($AH194/4, 0))*$AB194)/100, 0)+5), 0))</f>
        <v/>
      </c>
      <c r="AO194" s="23" t="str" cm="1">
        <f t="array" aca="1" ref="AO194" ca="1">IF(NOT(ISNUMBER(INDEX($A:$A, LOOKUP(2, 1 / ($A$1:INDIRECT("$A$"&amp;ROW($A194)) &lt;&gt; ""),ROW($A$1:INDIRECT("$A$"&amp;ROW($A194)))), 1))), "",
ROUNDDOWN((((2*VLOOKUP($AA194, 'EV and Base'!$A$1:$N$671, 9, FALSE))+31+ROUNDDOWN($AC194/4, 0))*$AB194)/100, 0)+$AB194+10)</f>
        <v/>
      </c>
      <c r="AP194" s="2" t="str" cm="1">
        <f t="array" aca="1" ref="AP194" ca="1">IF(NOT(ISNUMBER(INDEX($A:$A, LOOKUP(2, 1 / ($A$1:INDIRECT("$A$"&amp;ROW($A194)) &lt;&gt; ""),ROW($A$1:INDIRECT("$A$"&amp;ROW($A194)))), 1))), "",
ROUNDDOWN((ROUNDDOWN((((2*VLOOKUP($AA194, 'EV and Base'!$A$1:$N$671, 10, FALSE))+31+ROUNDDOWN($AD194/4, 0))*$AB194)/100, 0)+5)*1.1, 0))</f>
        <v/>
      </c>
      <c r="AQ194" s="2" t="str" cm="1">
        <f t="array" aca="1" ref="AQ194" ca="1">IF(NOT(ISNUMBER(INDEX($A:$A, LOOKUP(2, 1 / ($A$1:INDIRECT("$A$"&amp;ROW($A194)) &lt;&gt; ""),ROW($A$1:INDIRECT("$A$"&amp;ROW($A194)))), 1))), "",
ROUNDDOWN((ROUNDDOWN((((2*VLOOKUP($AA194, 'EV and Base'!$A$1:$N$671, 11, FALSE))+$AV$2+ROUNDDOWN($AE194/4, 0))*$AB194)/100, 0)+5), 0))</f>
        <v/>
      </c>
      <c r="AR194" s="22" t="str" cm="1">
        <f t="array" aca="1" ref="AR194" ca="1">IF(NOT(ISNUMBER(INDEX($A:$A, LOOKUP(2, 1 / ($A$1:INDIRECT("$A$"&amp;ROW($A194)) &lt;&gt; ""),ROW($A$1:INDIRECT("$A$"&amp;ROW($A194)))), 1))), "",
ROUNDDOWN((ROUNDDOWN((((2*VLOOKUP($AA194, 'EV and Base'!$A$1:$N$671, 12, FALSE))+$AW$2+ROUNDDOWN($AF194/4, 0))*$AB194)/100, 0)+5)*0.9, 0))</f>
        <v/>
      </c>
      <c r="AS194" s="2" t="str" cm="1">
        <f t="array" aca="1" ref="AS194" ca="1">IF(NOT(ISNUMBER(INDEX($A:$A, LOOKUP(2, 1 / ($A$1:INDIRECT("$A$"&amp;ROW($A194)) &lt;&gt; ""),ROW($A$1:INDIRECT("$A$"&amp;ROW($A194)))), 1))), "",
ROUNDDOWN((ROUNDDOWN((((2*VLOOKUP($AA194, 'EV and Base'!$A$1:$N$671, 13, FALSE))+$AX$2+ROUNDDOWN($AG194/4, 0))*$AB194)/100, 0)+5), 0))</f>
        <v/>
      </c>
      <c r="AT194" s="24" t="str" cm="1">
        <f t="array" aca="1" ref="AT194" ca="1">IF(NOT(ISNUMBER(INDEX($A:$A, LOOKUP(2, 1 / ($A$1:INDIRECT("$A$"&amp;ROW($A194)) &lt;&gt; ""),ROW($A$1:INDIRECT("$A$"&amp;ROW($A194)))), 1))), "",
ROUNDDOWN((ROUNDDOWN((((2*VLOOKUP($AA194, 'EV and Base'!$A$1:$N$671, 14, FALSE))+31+ROUNDDOWN($AH194/4, 0))*$AB194)/100, 0)+5), 0))</f>
        <v/>
      </c>
      <c r="AU194" s="27"/>
      <c r="AV194" s="4"/>
      <c r="AW194" s="4"/>
      <c r="AX194" s="4"/>
      <c r="AY194" t="str" cm="1">
        <f t="array" aca="1" ref="AY194" ca="1">IF(NOT(ISNUMBER(INDEX($A:$A,LOOKUP(2,1/($A$1:INDIRECT("$A$"&amp;ROW($A194))&lt;&gt;""),ROW($A$1:INDIRECT("$A$"&amp;ROW($A194)))),1))),"",
INDEX($AY:$AY,LOOKUP(2,1/($AY$1:INDIRECT("$AY$"&amp;ROW($AY194)-1)&lt;&gt;""),ROW($AY$1:INDIRECT("$AY$"&amp;ROW($AY194)-1))),1)+$BL194)</f>
        <v/>
      </c>
      <c r="AZ194" s="3" t="str" cm="1">
        <f t="array" aca="1" ref="AZ194" ca="1">IF(NOT(ISNUMBER(INDEX($A:$A, LOOKUP(2, 1 / ($A$1:INDIRECT("$A$"&amp;ROW($A194)) &lt;&gt; ""),ROW($A$1:INDIRECT("$A$"&amp;ROW($A194)))), 1))), "",
VLOOKUP(INDIRECT("$G$"&amp;LOOKUP(2, 1 / ($AY$1:INDIRECT("$AY$"&amp;ROW($AY194)-1) &lt;&gt; ""),ROW($AY$1:INDIRECT("$AY$"&amp;ROW($AY194)-1)))),'EV and Base'!A189:N859,2,FALSE))</f>
        <v/>
      </c>
      <c r="BA194" s="3" t="str" cm="1">
        <f t="array" aca="1" ref="BA194" ca="1">IF(NOT(ISNUMBER(INDEX($A:$A, LOOKUP(2, 1 / ($A$1:INDIRECT("$A$"&amp;ROW($A194)) &lt;&gt; ""),ROW($A$1:INDIRECT("$A$"&amp;ROW($A194)))), 1))), "",
INDIRECT("$I$"&amp;LOOKUP(2, 1 / ($AY$1:INDIRECT("$AY$"&amp;ROW($AY194)-1) &lt;&gt; ""),ROW($AY$1:INDIRECT("$AY$"&amp;ROW($AY194)-1)))))</f>
        <v/>
      </c>
      <c r="BB194" s="1" t="str" cm="1">
        <f t="array" aca="1" ref="BB194" ca="1">IF(NOT(ISNUMBER(INDEX($A:$A, LOOKUP(2, 1 / ($A$1:INDIRECT("$A$"&amp;ROW($A194)) &lt;&gt; ""),ROW($A$1:INDIRECT("$A$"&amp;ROW($A194)))), 1))), "",
INDIRECT("$AB$"&amp;LOOKUP(2, 1 / ($AY$1:INDIRECT("$AY$"&amp;ROW($AY194)-1) &lt;&gt; ""),ROW($AY$1:INDIRECT("$AY$"&amp;ROW($AY194)-1)))))</f>
        <v/>
      </c>
      <c r="BC194" s="3" t="str" cm="1">
        <f t="array" aca="1" ref="BC194" ca="1">IF(NOT(ISNUMBER(INDEX($A:$A,LOOKUP(2,1/($A$1:INDIRECT("$A$"&amp;ROW($A194))&lt;&gt;""),ROW($A$1:INDIRECT("$A$"&amp;ROW($A194)))),1))),"",
$BA194+$BA194+10)</f>
        <v/>
      </c>
      <c r="BD194" s="3" t="str" cm="1">
        <f t="array" aca="1" ref="BD194" ca="1">IF(NOT(ISNUMBER(INDEX($A:$A,LOOKUP(2,1/($A$1:INDIRECT("$A$"&amp;ROW($A194))&lt;&gt;""),ROW($A$1:INDIRECT("$A$"&amp;ROW($A194)))),1))),"",
$BA194+$BB194+10)</f>
        <v/>
      </c>
      <c r="BE194" s="3" t="str" cm="1">
        <f t="array" aca="1" ref="BE194" ca="1">IF(NOT(ISNUMBER(INDEX($A:$A,LOOKUP(2,1/($A$1:INDIRECT("$A$"&amp;ROW($A194))&lt;&gt;""),ROW($A$1:INDIRECT("$A$"&amp;ROW($A194)))),1))),"",
$BC194*$BC194)</f>
        <v/>
      </c>
      <c r="BF194" s="3" t="str" cm="1">
        <f t="array" aca="1" ref="BF194" ca="1">IF(NOT(ISNUMBER(INDEX($A:$A,LOOKUP(2,1/($A$1:INDIRECT("$A$"&amp;ROW($A194))&lt;&gt;""),ROW($A$1:INDIRECT("$A$"&amp;ROW($A194)))),1))),"",
$BD194*$BD194)</f>
        <v/>
      </c>
      <c r="BG194" s="3" t="str" cm="1">
        <f t="array" aca="1" ref="BG194" ca="1">IF(NOT(ISNUMBER(INDEX($A:$A,LOOKUP(2,1/($A$1:INDIRECT("$A$"&amp;ROW($A194))&lt;&gt;""),ROW($A$1:INDIRECT("$A$"&amp;ROW($A194)))),1))),"",
_xlfn.FLOOR.MATH(1.5*_xlfn.FLOOR.MATH($AZ194*BA194/5)))</f>
        <v/>
      </c>
      <c r="BH194" s="3" t="str" cm="1">
        <f t="array" aca="1" ref="BH194" ca="1">IF(NOT(ISNUMBER(INDEX($A:$A, LOOKUP(2, 1 / ($A$1:INDIRECT("$A$"&amp;ROW($A194)) &lt;&gt; ""),ROW($A$1:INDIRECT("$A$"&amp;ROW($A194)))), 1))), "",
_xlfn.FLOOR.MATH($BG194/IF(OR(INDIRECT("$C$"&amp;LOOKUP(2, 1 / ($AY$1:INDIRECT("$AY$"&amp;ROW($AY194)-1) &lt;&gt; ""),ROW($AY$1:INDIRECT("$AY$"&amp;ROW($AY194)-1))))="Multi",
INDIRECT("$C$"&amp;LOOKUP(2, 1 / ($AY$1:INDIRECT("$AY$"&amp;ROW($AY194)-1) &lt;&gt; ""),ROW($AY$1:INDIRECT("$AY$"&amp;ROW($AY194)-1))))="Double"),2,1)))</f>
        <v/>
      </c>
      <c r="BI194" s="3" t="str" cm="1">
        <f t="array" aca="1" ref="BI194" ca="1">IF(NOT(ISNUMBER(INDEX($A:$A,LOOKUP(2,1/($A$1:INDIRECT("$A$"&amp;ROW($A194))&lt;&gt;""),ROW($A$1:INDIRECT("$A$"&amp;ROW($A194)))),1))),"",
VLOOKUP($BC194,GameFreakSQRT!$A$1:$B$200,2,FALSE))</f>
        <v/>
      </c>
      <c r="BJ194" s="3" t="str" cm="1">
        <f t="array" aca="1" ref="BJ194" ca="1">IF(NOT(ISNUMBER(INDEX($A:$A,LOOKUP(2,1/($A$1:INDIRECT("$A$"&amp;ROW($A194))&lt;&gt;""),ROW($A$1:INDIRECT("$A$"&amp;ROW($A194)))),1))),"",
VLOOKUP($BD194,GameFreakSQRT!$A$1:$B$200,2,FALSE))</f>
        <v/>
      </c>
      <c r="BK194" s="3" t="str" cm="1">
        <f t="array" aca="1" ref="BK194" ca="1">IF(NOT(ISNUMBER(INDEX($A:$A,LOOKUP(2,1/($A$1:INDIRECT("$A$"&amp;ROW($A194))&lt;&gt;""),ROW($A$1:INDIRECT("$A$"&amp;ROW($A194)))),1))),"",
_xlfn.FLOOR.MATH((($BI194*$BE194)*$BH194)/($BJ194*$BF194))+1)</f>
        <v/>
      </c>
      <c r="BL194" s="3" t="str" cm="1">
        <f t="array" aca="1" ref="BL194" ca="1">IF(NOT(ISNUMBER(INDEX($A:$A,LOOKUP(2,1/($A$1:INDIRECT("$A$"&amp;ROW($A194))&lt;&gt;""),ROW($A$1:INDIRECT("$A$"&amp;ROW($A194)))),1))),"",
_xlfn.FLOOR.MATH($BK194*IF(NOT(INDIRECT("$Z$"&amp;LOOKUP(2, 1 / ($AY$1:INDIRECT("$AY$"&amp;ROW($AY194)-1) &lt;&gt; ""),ROW($AY$1:INDIRECT("$AY$"&amp;ROW($AY194)-1))))=""),1.5,1)))</f>
        <v/>
      </c>
      <c r="BM194" s="3" t="str" cm="1">
        <f t="array" aca="1" ref="BM194" ca="1">IF(NOT(ISNUMBER(INDEX($A:$A, LOOKUP(2, 1 / ($A$1:INDIRECT("$A$"&amp;ROW($A194)) &lt;&gt; ""),ROW($A$1:INDIRECT("$A$"&amp;ROW($A194)))), 1))), "",
INDIRECT("$Y$"&amp;LOOKUP(2, 1 / ($AY$1:INDIRECT("$AY$"&amp;ROW($AY194)-1) &lt;&gt; ""),ROW($AY$1:INDIRECT("$AY$"&amp;ROW($AY194)-1)))))</f>
        <v/>
      </c>
      <c r="BN194" s="3" t="str">
        <f t="shared" ca="1" si="16"/>
        <v/>
      </c>
      <c r="CV194" s="1"/>
    </row>
    <row r="195" spans="1:100" x14ac:dyDescent="0.45">
      <c r="A195" s="69"/>
      <c r="B195" s="69"/>
      <c r="C195" s="69" t="str">
        <f t="shared" ref="C195:C196" si="22">$C194</f>
        <v>Single</v>
      </c>
      <c r="D195" s="69"/>
      <c r="E195" s="69"/>
      <c r="F195" s="56">
        <v>2</v>
      </c>
      <c r="G195" s="2" t="s">
        <v>166</v>
      </c>
      <c r="H195" s="2" t="s">
        <v>50</v>
      </c>
      <c r="I195" s="2">
        <v>23</v>
      </c>
      <c r="J195" s="2" t="s">
        <v>97</v>
      </c>
      <c r="K195" s="2" t="s">
        <v>307</v>
      </c>
      <c r="L195" s="2" t="s">
        <v>53</v>
      </c>
      <c r="M195" s="2" t="s">
        <v>99</v>
      </c>
      <c r="N195" s="2" t="s">
        <v>169</v>
      </c>
      <c r="O195" s="2" t="s">
        <v>218</v>
      </c>
      <c r="P195" s="2" t="s">
        <v>390</v>
      </c>
      <c r="Q195" s="2">
        <v>0</v>
      </c>
      <c r="R195" s="2">
        <f>_xlfn.FLOOR.MATH((((2*VLOOKUP(G195, 'EV and Base'!$A$1:$N$671, 9, FALSE))+$Q195)*$I195)/100)+$I195+10</f>
        <v>67</v>
      </c>
      <c r="S195" s="2">
        <f>_xlfn.FLOOR.MATH((_xlfn.FLOOR.MATH((((2*VLOOKUP($G195, 'EV and Base'!$A$1:$N$671, 10, FALSE))+$Q195)*$I195)/100)+5)*
IF(OR($J195="Lonely", $J195="Brave", $J195="Adamant", $J195="Naughty"), 1.1,
IF(OR($J195="Bold", $J195="Timid", $J195="Modest", $J195="Calm"), 0.9, 1)))</f>
        <v>41</v>
      </c>
      <c r="T195" s="2">
        <f>_xlfn.FLOOR.MATH((_xlfn.FLOOR.MATH((((2*VLOOKUP($G195, 'EV and Base'!$A$1:$N$671, 11, FALSE))+$Q195)*$I195)/100)+5)*
IF(OR($J195="Bold", $J195="Relaxed", $J195="Impish", $J195="Lax"), 1.1,
IF(OR($J195="Lonely", $J195="Hasty", $J195="Mild", $J195="Gentle"), 0.9, 1)))</f>
        <v>30</v>
      </c>
      <c r="U195" s="2">
        <f>_xlfn.FLOOR.MATH((_xlfn.FLOOR.MATH((((2*VLOOKUP($G195, 'EV and Base'!$A$1:$N$671, 12, FALSE))+$Q195)*$I195)/100)+5)*
IF(OR($J195="Modest", $J195="Mild", $J195="Quiet", $J195="Rash"), 1.1,
IF(OR($J195="Adamant", $J195="Impish", $J195="Jolly", $J195="Careful"), 0.9, 1)))</f>
        <v>16</v>
      </c>
      <c r="V195" s="2">
        <f>_xlfn.FLOOR.MATH((_xlfn.FLOOR.MATH((((2*VLOOKUP($G195, 'EV and Base'!$A$1:$N$671, 13, FALSE))+$Q195)*$I195)/100)+5)*
IF(OR($J195="Calm", $J195="Gentle", $J195="Sassy", $J195="Careful"), 1.1,
IF(OR($J195="Naughty", $J195="Lax", $J195="Naive", $J195="Rash"), 0.9, 1)))</f>
        <v>21</v>
      </c>
      <c r="W195" s="2">
        <f>_xlfn.FLOOR.MATH((_xlfn.FLOOR.MATH((((2*VLOOKUP($G195, 'EV and Base'!$A$1:$N$671, 14, FALSE))+$Q195)*$I195)/100)+5)*
IF(OR($J195="Timid", $J195="Hasty", $J195="Jolly", $J195="Naive"), 1.1,
IF(OR($J195="Brave", $J195="Relaxed", $J195="Quiet", $J195="Sassy"), 0.9, 1)))</f>
        <v>21</v>
      </c>
      <c r="X195" s="69"/>
      <c r="AA195" s="23" t="str" cm="1">
        <f t="array" aca="1" ref="AA195" ca="1">IF(NOT(ISNUMBER(INDEX($A:$A,LOOKUP(2,1/($A$1:INDIRECT("$A$"&amp;ROW($A195))&lt;&gt;""),ROW($A$1:INDIRECT("$A$"&amp;ROW($A195)))),1))),"",
IF(NOT(ISNUMBER($A195)),$AA194,
IF($AB195&lt;16,"Lillipup",
IF($AB195&lt;32,"Herdier",
"Stoutland"))))</f>
        <v/>
      </c>
      <c r="AB195" s="25" t="str" cm="1">
        <f t="array" aca="1" ref="AB195" ca="1">IF(NOT(ISNUMBER(INDEX($A:$A, LOOKUP(2, 1 / ($A$1:INDIRECT("$A$"&amp;ROW($A195)) &lt;&gt; ""),ROW($A$1:INDIRECT("$A$"&amp;ROW($A195)))), 1))), "",
VLOOKUP($AY195,'Medium-Slow'!$A$1:$B$101,2,TRUE))</f>
        <v/>
      </c>
      <c r="AC195" s="23" t="str" cm="1">
        <f t="array" aca="1" ref="AC195" ca="1">IF(NOT(ISNUMBER(INDEX($A:$A, LOOKUP(2, 1 / ($A$1:INDIRECT("$A$"&amp;ROW($A195)) &lt;&gt; ""),ROW($A$1:INDIRECT("$A$"&amp;ROW($A195)))), 1))), "",
INDEX($AC:$AC, LOOKUP(2, 1 / ($AC$1:INDIRECT("$AC$"&amp;ROW($AC195)-1) &lt;&gt; ""),ROW($AC$1:INDIRECT("$AC$"&amp;ROW($AC195)-1))), 1)+
IF(INDEX($AC:$AC, LOOKUP(2, 1 / ($AC$1:INDIRECT("$AC$"&amp;ROW($AC195)-1) &lt;&gt; ""),ROW($AC$1:INDIRECT("$AC$"&amp;ROW($AC195)-1))), 1)+
INDEX($AD:$AD, LOOKUP(2, 1 / ($AD$1:INDIRECT("$AD$"&amp;ROW($AD195)-1) &lt;&gt; ""),ROW($AD$1:INDIRECT("$AD$"&amp;ROW($AD195)-1))), 1)+
INDEX($AE:$AE, LOOKUP(2, 1 / ($AE$1:INDIRECT("$AE$"&amp;ROW($AE195)-1) &lt;&gt; ""),ROW($AE$1:INDIRECT("$AE$"&amp;ROW($AD195)-1))), 1)+
INDEX($AE:$AF, LOOKUP(2, 1 / ($AF$1:INDIRECT("$AF$"&amp;ROW($AF195)-1) &lt;&gt; ""),ROW($AF$1:INDIRECT("$AF$"&amp;ROW($AD195)-1))), 1)+
INDEX($AG:$AG, LOOKUP(2, 1 / ($AG$1:INDIRECT("$AG$"&amp;ROW($AG195)-1) &lt;&gt; ""),ROW($AG$1:INDIRECT("$AG$"&amp;ROW($AD195)-1))), 1)+
INDEX($AH:$AH, LOOKUP(2, 1 / ($AH$1:INDIRECT("$AH$"&amp;ROW($AH195)-1) &lt;&gt; ""),ROW($AH$1:INDIRECT("$AH$"&amp;ROW($AD195)-1))), 1)&gt;=510,0,
IF(INDEX($AC:$AC, LOOKUP(2, 1 / ($AC$1:INDIRECT("$AC$"&amp;ROW($AC195)-1) &lt;&gt; ""),ROW($AC$1:INDIRECT("$AC$"&amp;ROW($AC195)-1))), 1)&gt;=255,0,
VLOOKUP(INDIRECT("$G$"&amp;LOOKUP(2, 1 / ($AC$1:INDIRECT("$AC$"&amp;ROW($AC195)-1) &lt;&gt; ""),ROW($AC$1:INDIRECT("$AC$"&amp;ROW($AC195)-1)))), 'EV and Base'!$A$1:$N$671, 3, FALSE))))</f>
        <v/>
      </c>
      <c r="AD195" s="2" t="str" cm="1">
        <f t="array" aca="1" ref="AD195" ca="1">IF(NOT(ISNUMBER(INDEX($A:$A, LOOKUP(2, 1 / ($A$1:INDIRECT("$A$"&amp;ROW($A195)) &lt;&gt; ""),ROW($A$1:INDIRECT("$A$"&amp;ROW($A195)))), 1))), "",
INDEX($AD:$AD, LOOKUP(2, 1 / ($AD$1:INDIRECT("$AD$"&amp;ROW($AD195)-1) &lt;&gt; ""),ROW($AD$1:INDIRECT("$AD$"&amp;ROW($AD195)-1))), 1)+
IF(INDEX($AC:$AC, LOOKUP(2, 1 / ($AC$1:INDIRECT("$AC$"&amp;ROW($AC195)-1) &lt;&gt; ""),ROW($AC$1:INDIRECT("$AC$"&amp;ROW($AC195)-1))), 1)+
INDEX($AD:$AD, LOOKUP(2, 1 / ($AD$1:INDIRECT("$AD$"&amp;ROW($AD195)-1) &lt;&gt; ""),ROW($AD$1:INDIRECT("$AD$"&amp;ROW($AD195)-1))), 1)+
INDEX($AE:$AE, LOOKUP(2, 1 / ($AE$1:INDIRECT("$AE$"&amp;ROW($AE195)-1) &lt;&gt; ""),ROW($AE$1:INDIRECT("$AE$"&amp;ROW($AD195)-1))), 1)+
INDEX($AE:$AF, LOOKUP(2, 1 / ($AF$1:INDIRECT("$AF$"&amp;ROW($AF195)-1) &lt;&gt; ""),ROW($AF$1:INDIRECT("$AF$"&amp;ROW($AD195)-1))), 1)+
INDEX($AG:$AG, LOOKUP(2, 1 / ($AG$1:INDIRECT("$AG$"&amp;ROW($AG195)-1) &lt;&gt; ""),ROW($AG$1:INDIRECT("$AG$"&amp;ROW($AD195)-1))), 1)+
INDEX($AH:$AH, LOOKUP(2, 1 / ($AH$1:INDIRECT("$AH$"&amp;ROW($AH195)-1) &lt;&gt; ""),ROW($AH$1:INDIRECT("$AH$"&amp;ROW($AD195)-1))), 1)&gt;=510,0,
IF(INDEX($AD:$AD, LOOKUP(2, 1 / ($AD$1:INDIRECT("$AD$"&amp;ROW($AD195)-1) &lt;&gt; ""),ROW($AD$1:INDIRECT("$AD$"&amp;ROW($AD195)-1))), 1)&gt;=255,0,
VLOOKUP(INDIRECT("$G$"&amp;LOOKUP(2, 1 / ($AD$1:INDIRECT("$AD$"&amp;ROW($AD195)-1) &lt;&gt; ""),ROW($AD$1:INDIRECT("$AD$"&amp;ROW($AD195)-1)))), 'EV and Base'!$A$1:$N$671, 4, FALSE))))</f>
        <v/>
      </c>
      <c r="AE195" s="2" t="str" cm="1">
        <f t="array" aca="1" ref="AE195" ca="1">IF(NOT(ISNUMBER(INDEX($A:$A,LOOKUP(2,1/($A$1:INDIRECT("$A$"&amp;ROW($A195))&lt;&gt;""),ROW($A$1:INDIRECT("$A$"&amp;ROW($A195)))),1))),"",
INDEX($AE:$AE,LOOKUP(2,1/($AE$1:INDIRECT("$AE$"&amp;ROW($AE195)-1)&lt;&gt;""),ROW($AE$1:INDIRECT("$AE$"&amp;ROW($AE195)-1))),1)+
IF(INDEX($AC:$AC,LOOKUP(2,1/($AC$1:INDIRECT("$AC$"&amp;ROW($AC195)-1)&lt;&gt;""),ROW($AC$1:INDIRECT("$AC$"&amp;ROW($AC195)-1))),1)+
INDEX($AD:$AD,LOOKUP(2,1/($AD$1:INDIRECT("$AD$"&amp;ROW($AD195)-1)&lt;&gt;""),ROW($AD$1:INDIRECT("$AD$"&amp;ROW($AD195)-1))),1)+
INDEX($AE:$AE,LOOKUP(2,1/($AE$1:INDIRECT("$AE$"&amp;ROW($AE195)-1)&lt;&gt;""),ROW($AE$1:INDIRECT("$AE$"&amp;ROW($AD195)-1))),1)+
INDEX($AE:$AF,LOOKUP(2,1/($AF$1:INDIRECT("$AF$"&amp;ROW($AF195)-1)&lt;&gt;""),ROW($AF$1:INDIRECT("$AF$"&amp;ROW($AD195)-1))),1)+
INDEX($AG:$AG,LOOKUP(2,1/($AG$1:INDIRECT("$AG$"&amp;ROW($AG195)-1)&lt;&gt;""),ROW($AG$1:INDIRECT("$AG$"&amp;ROW($AD195)-1))),1)+
INDEX($AH:$AH,LOOKUP(2,1/($AH$1:INDIRECT("$AH$"&amp;ROW($AH195)-1)&lt;&gt;""),ROW($AH$1:INDIRECT("$AH$"&amp;ROW($AD195)-1))),1)&gt;=510,0,
IF(INDEX($AE:$AE,LOOKUP(2,1/($AE$1:INDIRECT("$AE$"&amp;ROW($AE195)-1)&lt;&gt;""),ROW($AE$1:INDIRECT("$AE$"&amp;ROW($AE195)-1))),1)&gt;=255,0,
VLOOKUP(INDIRECT("$G$"&amp;LOOKUP(2,1/($AE$1:INDIRECT("$AE$"&amp;ROW($AE195)-1)&lt;&gt;""),ROW($AE$1:INDIRECT("$AE$"&amp;ROW($AE195)-1)))),'EV and Base'!$A$1:$N$671,5,FALSE))))</f>
        <v/>
      </c>
      <c r="AF195" s="2" t="str" cm="1">
        <f t="array" aca="1" ref="AF195" ca="1">IF(NOT(ISNUMBER(INDEX($A:$A, LOOKUP(2, 1 / ($A$1:INDIRECT("$A$"&amp;ROW($A195)) &lt;&gt; ""),ROW($A$1:INDIRECT("$A$"&amp;ROW($A195)))), 1))), "",
INDEX($AF:$AF, LOOKUP(2, 1 / ($AF$1:INDIRECT("$AF$"&amp;ROW($AF195)-1) &lt;&gt; ""),ROW($AF$1:INDIRECT("$AF$"&amp;ROW($AF195)-1))), 1)+
IF(INDEX($AC:$AC, LOOKUP(2, 1 / ($AC$1:INDIRECT("$AC$"&amp;ROW($AC195)-1) &lt;&gt; ""),ROW($AC$1:INDIRECT("$AC$"&amp;ROW($AC195)-1))), 1)+
INDEX($AD:$AD, LOOKUP(2, 1 / ($AD$1:INDIRECT("$AD$"&amp;ROW($AD195)-1) &lt;&gt; ""),ROW($AD$1:INDIRECT("$AD$"&amp;ROW($AD195)-1))), 1)+
INDEX($AE:$AE, LOOKUP(2, 1 / ($AE$1:INDIRECT("$AE$"&amp;ROW($AE195)-1) &lt;&gt; ""),ROW($AE$1:INDIRECT("$AE$"&amp;ROW($AD195)-1))), 1)+
INDEX($AE:$AF, LOOKUP(2, 1 / ($AF$1:INDIRECT("$AF$"&amp;ROW($AF195)-1) &lt;&gt; ""),ROW($AF$1:INDIRECT("$AF$"&amp;ROW($AD195)-1))), 1)+
INDEX($AG:$AG, LOOKUP(2, 1 / ($AG$1:INDIRECT("$AG$"&amp;ROW($AG195)-1) &lt;&gt; ""),ROW($AG$1:INDIRECT("$AG$"&amp;ROW($AD195)-1))), 1)+
INDEX($AH:$AH, LOOKUP(2, 1 / ($AH$1:INDIRECT("$AH$"&amp;ROW($AH195)-1) &lt;&gt; ""),ROW($AH$1:INDIRECT("$AH$"&amp;ROW($AD195)-1))), 1)&gt;=510,0,
IF(INDEX($AF:$AF, LOOKUP(2, 1 / ($AF$1:INDIRECT("$AF$"&amp;ROW($AF195)-1) &lt;&gt; ""),ROW($AF$1:INDIRECT("$AF$"&amp;ROW($AF195)-1))), 1)&gt;=255,0,
VLOOKUP(INDIRECT("$G$"&amp;LOOKUP(2, 1 / ($AF$1:INDIRECT("$AF$"&amp;ROW($AF195)-1) &lt;&gt; ""),ROW($AF$1:INDIRECT("$AF$"&amp;ROW($AF195)-1)))), 'EV and Base'!$A$1:$N$671, 6, FALSE))))</f>
        <v/>
      </c>
      <c r="AG195" s="2" t="str" cm="1">
        <f t="array" aca="1" ref="AG195" ca="1">IF(NOT(ISNUMBER(INDEX($A:$A, LOOKUP(2, 1 / ($A$1:INDIRECT("$A$"&amp;ROW($A195)) &lt;&gt; ""),ROW($A$1:INDIRECT("$A$"&amp;ROW($A195)))), 1))), "",
INDEX($AG:$AG, LOOKUP(2, 1 / ($AG$1:INDIRECT("$AG$"&amp;ROW($AG195)-1) &lt;&gt; ""),ROW($AG$1:INDIRECT("$AG$"&amp;ROW($AG195)-1))), 1)+
IF(INDEX($AC:$AC, LOOKUP(2, 1 / ($AC$1:INDIRECT("$AC$"&amp;ROW($AC195)-1) &lt;&gt; ""),ROW($AC$1:INDIRECT("$AC$"&amp;ROW($AC195)-1))), 1)+
INDEX($AD:$AD, LOOKUP(2, 1 / ($AD$1:INDIRECT("$AD$"&amp;ROW($AD195)-1) &lt;&gt; ""),ROW($AD$1:INDIRECT("$AD$"&amp;ROW($AD195)-1))), 1)+
INDEX($AE:$AE, LOOKUP(2, 1 / ($AE$1:INDIRECT("$AE$"&amp;ROW($AE195)-1) &lt;&gt; ""),ROW($AE$1:INDIRECT("$AE$"&amp;ROW($AD195)-1))), 1)+
INDEX($AE:$AF, LOOKUP(2, 1 / ($AF$1:INDIRECT("$AF$"&amp;ROW($AF195)-1) &lt;&gt; ""),ROW($AF$1:INDIRECT("$AF$"&amp;ROW($AD195)-1))), 1)+
INDEX($AG:$AG, LOOKUP(2, 1 / ($AG$1:INDIRECT("$AG$"&amp;ROW($AG195)-1) &lt;&gt; ""),ROW($AG$1:INDIRECT("$AG$"&amp;ROW($AD195)-1))), 1)+
INDEX($AH:$AH, LOOKUP(2, 1 / ($AH$1:INDIRECT("$AH$"&amp;ROW($AH195)-1) &lt;&gt; ""),ROW($AH$1:INDIRECT("$AH$"&amp;ROW($AD195)-1))), 1)&gt;=510,0,
IF(INDEX($AG:$AG, LOOKUP(2, 1 / ($AG$1:INDIRECT("$AG$"&amp;ROW($AG195)-1) &lt;&gt; ""),ROW($AG$1:INDIRECT("$AG$"&amp;ROW($AG195)-1))), 1)&gt;=255,0,
VLOOKUP(INDIRECT("$G$"&amp;LOOKUP(2, 1 / ($AG$1:INDIRECT("$AG$"&amp;ROW($AG195)-1) &lt;&gt; ""),ROW($AG$1:INDIRECT("$AG$"&amp;ROW($AG195)-1)))), 'EV and Base'!$A$1:$N$671, 7, FALSE))))</f>
        <v/>
      </c>
      <c r="AH195" s="24" t="str" cm="1">
        <f t="array" aca="1" ref="AH195" ca="1">IF(NOT(ISNUMBER(INDEX($A:$A,LOOKUP(2,1/($A$1:INDIRECT("$A$"&amp;ROW($A195))&lt;&gt;""),ROW($A$1:INDIRECT("$A$"&amp;ROW($A195)))),1))),"",
INDEX($AH:$AH,LOOKUP(2,1/($AH$1:INDIRECT("$AH$"&amp;ROW($AH195)-1)&lt;&gt;""),ROW($AH$1:INDIRECT("$AH$"&amp;ROW($AH195)-1))),1)+
IF(INDEX($AC:$AC,LOOKUP(2,1/($AC$1:INDIRECT("$AC$"&amp;ROW($AC195)-1)&lt;&gt;""),ROW($AC$1:INDIRECT("$AC$"&amp;ROW($AC195)-1))),1)+
INDEX($AD:$AD,LOOKUP(2,1/($AD$1:INDIRECT("$AD$"&amp;ROW($AD195)-1)&lt;&gt;""),ROW($AD$1:INDIRECT("$AD$"&amp;ROW($AD195)-1))),1)+
INDEX($AE:$AE,LOOKUP(2,1/($AE$1:INDIRECT("$AE$"&amp;ROW($AE195)-1)&lt;&gt;""),ROW($AE$1:INDIRECT("$AE$"&amp;ROW($AD195)-1))),1)+
INDEX($AE:$AF,LOOKUP(2,1/($AF$1:INDIRECT("$AF$"&amp;ROW($AF195)-1)&lt;&gt;""),ROW($AF$1:INDIRECT("$AF$"&amp;ROW($AD195)-1))),1)+
INDEX($AG:$AG,LOOKUP(2,1/($AG$1:INDIRECT("$AG$"&amp;ROW($AG195)-1)&lt;&gt;""),ROW($AG$1:INDIRECT("$AG$"&amp;ROW($AD195)-1))),1)+
INDEX($AH:$AH,LOOKUP(2,1/($AH$1:INDIRECT("$AH$"&amp;ROW($AH195)-1)&lt;&gt;""),ROW($AH$1:INDIRECT("$AH$"&amp;ROW($AD195)-1))),1)&gt;=510,0,
IF(INDEX($AH:$AH,LOOKUP(2,1/($AH$1:INDIRECT("$AH$"&amp;ROW($AH195)-1)&lt;&gt;""),ROW($AH$1:INDIRECT("$AH$"&amp;ROW($AH195)-1))),1)&gt;=255,0,
VLOOKUP(INDIRECT("$G$"&amp;LOOKUP(2,1/($AH$1:INDIRECT("$AH$"&amp;ROW($AH195)-1)&lt;&gt;""),ROW($AH$1:INDIRECT("$AH$"&amp;ROW($AH195)-1)))),'EV and Base'!$A$1:$N$671,8,FALSE))))</f>
        <v/>
      </c>
      <c r="AI195" s="29" t="str" cm="1">
        <f t="array" aca="1" ref="AI195" ca="1">IF(NOT(ISNUMBER(INDEX($A:$A,LOOKUP(2,1/($A$1:INDIRECT("$A$"&amp;ROW($A195))&lt;&gt;""),ROW($A$1:INDIRECT("$A$"&amp;ROW($A195)))),1))),"",
ROUNDDOWN((((2*VLOOKUP($AA195,'EV and Base'!$A$1:$N$671,9,FALSE))+31+ROUNDDOWN($AC195/4,0))*$AB195)/100,0)+$AB195+10)</f>
        <v/>
      </c>
      <c r="AJ195" s="21" t="str" cm="1">
        <f t="array" aca="1" ref="AJ195" ca="1">IF(NOT(ISNUMBER(INDEX($A:$A, LOOKUP(2, 1 / ($A$1:INDIRECT("$A$"&amp;ROW($A195)) &lt;&gt; ""),ROW($A$1:INDIRECT("$A$"&amp;ROW($A195)))), 1))), "",
ROUNDDOWN((ROUNDDOWN((((2*VLOOKUP($AA195, 'EV and Base'!$A$1:$N$671, 10, FALSE))+31+ROUNDDOWN($AD195/4, 0))*$AB195)/100, 0)+5)*1.1, 0))</f>
        <v/>
      </c>
      <c r="AK195" s="21" t="str" cm="1">
        <f t="array" aca="1" ref="AK195" ca="1">IF(NOT(ISNUMBER(INDEX($A:$A, LOOKUP(2, 1 / ($A$1:INDIRECT("$A$"&amp;ROW($A195)) &lt;&gt; ""),ROW($A$1:INDIRECT("$A$"&amp;ROW($A195)))), 1))), "",
ROUNDDOWN((ROUNDDOWN((((2*VLOOKUP($AA195, 'EV and Base'!$A$1:$N$671, 11, FALSE))+30+ROUNDDOWN($AE195/4, 0))*$AB195)/100, 0)+5), 0)
&amp;"-"&amp;
ROUNDDOWN((ROUNDDOWN((((2*VLOOKUP($AA195, 'EV and Base'!$A$1:$N$671, 11, FALSE))+31+ROUNDDOWN($AE195/4, 0))*$AB195)/100, 0)+5), 0))</f>
        <v/>
      </c>
      <c r="AL195" s="21" t="str" cm="1">
        <f t="array" aca="1" ref="AL195" ca="1">IF(NOT(ISNUMBER(INDEX($A:$A, LOOKUP(2, 1 / ($A$1:INDIRECT("$A$"&amp;ROW($A195)) &lt;&gt; ""),ROW($A$1:INDIRECT("$A$"&amp;ROW($A195)))), 1))), "",
ROUNDDOWN((ROUNDDOWN((((2*VLOOKUP($AA195, 'EV and Base'!$A$1:$N$671, 12, FALSE))+0+ROUNDDOWN($AF195/4, 0))*$AB195)/100, 0)+5)*0.9, 0)
&amp;"-"&amp;
ROUNDDOWN((ROUNDDOWN((((2*VLOOKUP($AA195, 'EV and Base'!$A$1:$N$671, 12, FALSE))+31+ROUNDDOWN($AF195/4, 0))*$AB195)/100, 0)+5)*0.9, 0))</f>
        <v/>
      </c>
      <c r="AM195" s="21" t="str" cm="1">
        <f t="array" aca="1" ref="AM195" ca="1">IF(NOT(ISNUMBER(INDEX($A:$A, LOOKUP(2, 1 / ($A$1:INDIRECT("$A$"&amp;ROW($A195)) &lt;&gt; ""),ROW($A$1:INDIRECT("$A$"&amp;ROW($A195)))), 1))), "",
ROUNDDOWN((ROUNDDOWN((((2*VLOOKUP($AA195, 'EV and Base'!$A$1:$N$671, 13, FALSE))+30+ROUNDDOWN($AG195/4, 0))*$AB195)/100, 0)+5), 0)
&amp;"-"&amp;
ROUNDDOWN((ROUNDDOWN((((2*VLOOKUP($AA195, 'EV and Base'!$A$1:$N$671, 13, FALSE))+31+ROUNDDOWN($AG195/4, 0))*$AB195)/100, 0)+5), 0))</f>
        <v/>
      </c>
      <c r="AN195" s="25" t="str" cm="1">
        <f t="array" aca="1" ref="AN195" ca="1">IF(NOT(ISNUMBER(INDEX($A:$A, LOOKUP(2, 1 / ($A$1:INDIRECT("$A$"&amp;ROW($A195)) &lt;&gt; ""),ROW($A$1:INDIRECT("$A$"&amp;ROW($A195)))), 1))), "",
ROUNDDOWN((ROUNDDOWN((((2*VLOOKUP($AA195, 'EV and Base'!$A$1:$N$671, 14, FALSE))+31+ROUNDDOWN($AH195/4, 0))*$AB195)/100, 0)+5), 0))</f>
        <v/>
      </c>
      <c r="AO195" s="23" t="str" cm="1">
        <f t="array" aca="1" ref="AO195" ca="1">IF(NOT(ISNUMBER(INDEX($A:$A, LOOKUP(2, 1 / ($A$1:INDIRECT("$A$"&amp;ROW($A195)) &lt;&gt; ""),ROW($A$1:INDIRECT("$A$"&amp;ROW($A195)))), 1))), "",
ROUNDDOWN((((2*VLOOKUP($AA195, 'EV and Base'!$A$1:$N$671, 9, FALSE))+31+ROUNDDOWN($AC195/4, 0))*$AB195)/100, 0)+$AB195+10)</f>
        <v/>
      </c>
      <c r="AP195" s="2" t="str" cm="1">
        <f t="array" aca="1" ref="AP195" ca="1">IF(NOT(ISNUMBER(INDEX($A:$A, LOOKUP(2, 1 / ($A$1:INDIRECT("$A$"&amp;ROW($A195)) &lt;&gt; ""),ROW($A$1:INDIRECT("$A$"&amp;ROW($A195)))), 1))), "",
ROUNDDOWN((ROUNDDOWN((((2*VLOOKUP($AA195, 'EV and Base'!$A$1:$N$671, 10, FALSE))+31+ROUNDDOWN($AD195/4, 0))*$AB195)/100, 0)+5)*1.1, 0))</f>
        <v/>
      </c>
      <c r="AQ195" s="2" t="str" cm="1">
        <f t="array" aca="1" ref="AQ195" ca="1">IF(NOT(ISNUMBER(INDEX($A:$A, LOOKUP(2, 1 / ($A$1:INDIRECT("$A$"&amp;ROW($A195)) &lt;&gt; ""),ROW($A$1:INDIRECT("$A$"&amp;ROW($A195)))), 1))), "",
ROUNDDOWN((ROUNDDOWN((((2*VLOOKUP($AA195, 'EV and Base'!$A$1:$N$671, 11, FALSE))+$AV$2+ROUNDDOWN($AE195/4, 0))*$AB195)/100, 0)+5), 0))</f>
        <v/>
      </c>
      <c r="AR195" s="22" t="str" cm="1">
        <f t="array" aca="1" ref="AR195" ca="1">IF(NOT(ISNUMBER(INDEX($A:$A, LOOKUP(2, 1 / ($A$1:INDIRECT("$A$"&amp;ROW($A195)) &lt;&gt; ""),ROW($A$1:INDIRECT("$A$"&amp;ROW($A195)))), 1))), "",
ROUNDDOWN((ROUNDDOWN((((2*VLOOKUP($AA195, 'EV and Base'!$A$1:$N$671, 12, FALSE))+$AW$2+ROUNDDOWN($AF195/4, 0))*$AB195)/100, 0)+5)*0.9, 0))</f>
        <v/>
      </c>
      <c r="AS195" s="2" t="str" cm="1">
        <f t="array" aca="1" ref="AS195" ca="1">IF(NOT(ISNUMBER(INDEX($A:$A, LOOKUP(2, 1 / ($A$1:INDIRECT("$A$"&amp;ROW($A195)) &lt;&gt; ""),ROW($A$1:INDIRECT("$A$"&amp;ROW($A195)))), 1))), "",
ROUNDDOWN((ROUNDDOWN((((2*VLOOKUP($AA195, 'EV and Base'!$A$1:$N$671, 13, FALSE))+$AX$2+ROUNDDOWN($AG195/4, 0))*$AB195)/100, 0)+5), 0))</f>
        <v/>
      </c>
      <c r="AT195" s="24" t="str" cm="1">
        <f t="array" aca="1" ref="AT195" ca="1">IF(NOT(ISNUMBER(INDEX($A:$A, LOOKUP(2, 1 / ($A$1:INDIRECT("$A$"&amp;ROW($A195)) &lt;&gt; ""),ROW($A$1:INDIRECT("$A$"&amp;ROW($A195)))), 1))), "",
ROUNDDOWN((ROUNDDOWN((((2*VLOOKUP($AA195, 'EV and Base'!$A$1:$N$671, 14, FALSE))+31+ROUNDDOWN($AH195/4, 0))*$AB195)/100, 0)+5), 0))</f>
        <v/>
      </c>
      <c r="AU195" s="27"/>
      <c r="AV195" s="4"/>
      <c r="AW195" s="4"/>
      <c r="AX195" s="4"/>
      <c r="AY195" t="str" cm="1">
        <f t="array" aca="1" ref="AY195" ca="1">IF(NOT(ISNUMBER(INDEX($A:$A,LOOKUP(2,1/($A$1:INDIRECT("$A$"&amp;ROW($A195))&lt;&gt;""),ROW($A$1:INDIRECT("$A$"&amp;ROW($A195)))),1))),"",
INDEX($AY:$AY,LOOKUP(2,1/($AY$1:INDIRECT("$AY$"&amp;ROW($AY195)-1)&lt;&gt;""),ROW($AY$1:INDIRECT("$AY$"&amp;ROW($AY195)-1))),1)+$BL195)</f>
        <v/>
      </c>
      <c r="AZ195" s="3" t="str" cm="1">
        <f t="array" aca="1" ref="AZ195" ca="1">IF(NOT(ISNUMBER(INDEX($A:$A, LOOKUP(2, 1 / ($A$1:INDIRECT("$A$"&amp;ROW($A195)) &lt;&gt; ""),ROW($A$1:INDIRECT("$A$"&amp;ROW($A195)))), 1))), "",
VLOOKUP(INDIRECT("$G$"&amp;LOOKUP(2, 1 / ($AY$1:INDIRECT("$AY$"&amp;ROW($AY195)-1) &lt;&gt; ""),ROW($AY$1:INDIRECT("$AY$"&amp;ROW($AY195)-1)))),'EV and Base'!A190:N860,2,FALSE))</f>
        <v/>
      </c>
      <c r="BA195" s="3" t="str" cm="1">
        <f t="array" aca="1" ref="BA195" ca="1">IF(NOT(ISNUMBER(INDEX($A:$A, LOOKUP(2, 1 / ($A$1:INDIRECT("$A$"&amp;ROW($A195)) &lt;&gt; ""),ROW($A$1:INDIRECT("$A$"&amp;ROW($A195)))), 1))), "",
INDIRECT("$I$"&amp;LOOKUP(2, 1 / ($AY$1:INDIRECT("$AY$"&amp;ROW($AY195)-1) &lt;&gt; ""),ROW($AY$1:INDIRECT("$AY$"&amp;ROW($AY195)-1)))))</f>
        <v/>
      </c>
      <c r="BB195" s="1" t="str" cm="1">
        <f t="array" aca="1" ref="BB195" ca="1">IF(NOT(ISNUMBER(INDEX($A:$A, LOOKUP(2, 1 / ($A$1:INDIRECT("$A$"&amp;ROW($A195)) &lt;&gt; ""),ROW($A$1:INDIRECT("$A$"&amp;ROW($A195)))), 1))), "",
INDIRECT("$AB$"&amp;LOOKUP(2, 1 / ($AY$1:INDIRECT("$AY$"&amp;ROW($AY195)-1) &lt;&gt; ""),ROW($AY$1:INDIRECT("$AY$"&amp;ROW($AY195)-1)))))</f>
        <v/>
      </c>
      <c r="BC195" s="3" t="str" cm="1">
        <f t="array" aca="1" ref="BC195" ca="1">IF(NOT(ISNUMBER(INDEX($A:$A,LOOKUP(2,1/($A$1:INDIRECT("$A$"&amp;ROW($A195))&lt;&gt;""),ROW($A$1:INDIRECT("$A$"&amp;ROW($A195)))),1))),"",
$BA195+$BA195+10)</f>
        <v/>
      </c>
      <c r="BD195" s="3" t="str" cm="1">
        <f t="array" aca="1" ref="BD195" ca="1">IF(NOT(ISNUMBER(INDEX($A:$A,LOOKUP(2,1/($A$1:INDIRECT("$A$"&amp;ROW($A195))&lt;&gt;""),ROW($A$1:INDIRECT("$A$"&amp;ROW($A195)))),1))),"",
$BA195+$BB195+10)</f>
        <v/>
      </c>
      <c r="BE195" s="3" t="str" cm="1">
        <f t="array" aca="1" ref="BE195" ca="1">IF(NOT(ISNUMBER(INDEX($A:$A,LOOKUP(2,1/($A$1:INDIRECT("$A$"&amp;ROW($A195))&lt;&gt;""),ROW($A$1:INDIRECT("$A$"&amp;ROW($A195)))),1))),"",
$BC195*$BC195)</f>
        <v/>
      </c>
      <c r="BF195" s="3" t="str" cm="1">
        <f t="array" aca="1" ref="BF195" ca="1">IF(NOT(ISNUMBER(INDEX($A:$A,LOOKUP(2,1/($A$1:INDIRECT("$A$"&amp;ROW($A195))&lt;&gt;""),ROW($A$1:INDIRECT("$A$"&amp;ROW($A195)))),1))),"",
$BD195*$BD195)</f>
        <v/>
      </c>
      <c r="BG195" s="3" t="str" cm="1">
        <f t="array" aca="1" ref="BG195" ca="1">IF(NOT(ISNUMBER(INDEX($A:$A,LOOKUP(2,1/($A$1:INDIRECT("$A$"&amp;ROW($A195))&lt;&gt;""),ROW($A$1:INDIRECT("$A$"&amp;ROW($A195)))),1))),"",
_xlfn.FLOOR.MATH(1.5*_xlfn.FLOOR.MATH($AZ195*BA195/5)))</f>
        <v/>
      </c>
      <c r="BH195" s="3" t="str" cm="1">
        <f t="array" aca="1" ref="BH195" ca="1">IF(NOT(ISNUMBER(INDEX($A:$A, LOOKUP(2, 1 / ($A$1:INDIRECT("$A$"&amp;ROW($A195)) &lt;&gt; ""),ROW($A$1:INDIRECT("$A$"&amp;ROW($A195)))), 1))), "",
_xlfn.FLOOR.MATH($BG195/IF(OR(INDIRECT("$C$"&amp;LOOKUP(2, 1 / ($AY$1:INDIRECT("$AY$"&amp;ROW($AY195)-1) &lt;&gt; ""),ROW($AY$1:INDIRECT("$AY$"&amp;ROW($AY195)-1))))="Multi",
INDIRECT("$C$"&amp;LOOKUP(2, 1 / ($AY$1:INDIRECT("$AY$"&amp;ROW($AY195)-1) &lt;&gt; ""),ROW($AY$1:INDIRECT("$AY$"&amp;ROW($AY195)-1))))="Double"),2,1)))</f>
        <v/>
      </c>
      <c r="BI195" s="3" t="str" cm="1">
        <f t="array" aca="1" ref="BI195" ca="1">IF(NOT(ISNUMBER(INDEX($A:$A,LOOKUP(2,1/($A$1:INDIRECT("$A$"&amp;ROW($A195))&lt;&gt;""),ROW($A$1:INDIRECT("$A$"&amp;ROW($A195)))),1))),"",
VLOOKUP($BC195,GameFreakSQRT!$A$1:$B$200,2,FALSE))</f>
        <v/>
      </c>
      <c r="BJ195" s="3" t="str" cm="1">
        <f t="array" aca="1" ref="BJ195" ca="1">IF(NOT(ISNUMBER(INDEX($A:$A,LOOKUP(2,1/($A$1:INDIRECT("$A$"&amp;ROW($A195))&lt;&gt;""),ROW($A$1:INDIRECT("$A$"&amp;ROW($A195)))),1))),"",
VLOOKUP($BD195,GameFreakSQRT!$A$1:$B$200,2,FALSE))</f>
        <v/>
      </c>
      <c r="BK195" s="3" t="str" cm="1">
        <f t="array" aca="1" ref="BK195" ca="1">IF(NOT(ISNUMBER(INDEX($A:$A,LOOKUP(2,1/($A$1:INDIRECT("$A$"&amp;ROW($A195))&lt;&gt;""),ROW($A$1:INDIRECT("$A$"&amp;ROW($A195)))),1))),"",
_xlfn.FLOOR.MATH((($BI195*$BE195)*$BH195)/($BJ195*$BF195))+1)</f>
        <v/>
      </c>
      <c r="BL195" s="3" t="str" cm="1">
        <f t="array" aca="1" ref="BL195" ca="1">IF(NOT(ISNUMBER(INDEX($A:$A,LOOKUP(2,1/($A$1:INDIRECT("$A$"&amp;ROW($A195))&lt;&gt;""),ROW($A$1:INDIRECT("$A$"&amp;ROW($A195)))),1))),"",
_xlfn.FLOOR.MATH($BK195*IF(NOT(INDIRECT("$Z$"&amp;LOOKUP(2, 1 / ($AY$1:INDIRECT("$AY$"&amp;ROW($AY195)-1) &lt;&gt; ""),ROW($AY$1:INDIRECT("$AY$"&amp;ROW($AY195)-1))))=""),1.5,1)))</f>
        <v/>
      </c>
      <c r="BM195" s="3" t="str" cm="1">
        <f t="array" aca="1" ref="BM195" ca="1">IF(NOT(ISNUMBER(INDEX($A:$A, LOOKUP(2, 1 / ($A$1:INDIRECT("$A$"&amp;ROW($A195)) &lt;&gt; ""),ROW($A$1:INDIRECT("$A$"&amp;ROW($A195)))), 1))), "",
INDIRECT("$Y$"&amp;LOOKUP(2, 1 / ($AY$1:INDIRECT("$AY$"&amp;ROW($AY195)-1) &lt;&gt; ""),ROW($AY$1:INDIRECT("$AY$"&amp;ROW($AY195)-1)))))</f>
        <v/>
      </c>
      <c r="BN195" s="3" t="str">
        <f t="shared" ca="1" si="16"/>
        <v/>
      </c>
      <c r="CV195" s="1"/>
    </row>
    <row r="196" spans="1:100" x14ac:dyDescent="0.45">
      <c r="A196" s="69"/>
      <c r="B196" s="69"/>
      <c r="C196" s="69" t="str">
        <f t="shared" si="22"/>
        <v>Single</v>
      </c>
      <c r="D196" s="69"/>
      <c r="E196" s="69"/>
      <c r="F196" s="56">
        <v>3</v>
      </c>
      <c r="G196" s="2" t="s">
        <v>398</v>
      </c>
      <c r="H196" s="2" t="s">
        <v>50</v>
      </c>
      <c r="I196" s="2">
        <v>23</v>
      </c>
      <c r="J196" s="2" t="s">
        <v>134</v>
      </c>
      <c r="K196" s="2" t="s">
        <v>399</v>
      </c>
      <c r="L196" s="2" t="s">
        <v>53</v>
      </c>
      <c r="M196" s="2" t="s">
        <v>400</v>
      </c>
      <c r="N196" s="2" t="s">
        <v>401</v>
      </c>
      <c r="O196" s="2" t="s">
        <v>402</v>
      </c>
      <c r="P196" s="2" t="s">
        <v>403</v>
      </c>
      <c r="Q196" s="2">
        <v>0</v>
      </c>
      <c r="R196" s="2">
        <f>_xlfn.FLOOR.MATH((((2*VLOOKUP(G196, 'EV and Base'!$A$1:$N$671, 9, FALSE))+$Q196)*$I196)/100)+$I196+10</f>
        <v>49</v>
      </c>
      <c r="S196" s="2">
        <f>_xlfn.FLOOR.MATH((_xlfn.FLOOR.MATH((((2*VLOOKUP($G196, 'EV and Base'!$A$1:$N$671, 10, FALSE))+$Q196)*$I196)/100)+5)*
IF(OR($J196="Lonely", $J196="Brave", $J196="Adamant", $J196="Naughty"), 1.1,
IF(OR($J196="Bold", $J196="Timid", $J196="Modest", $J196="Calm"), 0.9, 1)))</f>
        <v>30</v>
      </c>
      <c r="T196" s="2">
        <f>_xlfn.FLOOR.MATH((_xlfn.FLOOR.MATH((((2*VLOOKUP($G196, 'EV and Base'!$A$1:$N$671, 11, FALSE))+$Q196)*$I196)/100)+5)*
IF(OR($J196="Bold", $J196="Relaxed", $J196="Impish", $J196="Lax"), 1.1,
IF(OR($J196="Lonely", $J196="Hasty", $J196="Mild", $J196="Gentle"), 0.9, 1)))</f>
        <v>28</v>
      </c>
      <c r="U196" s="2">
        <f>_xlfn.FLOOR.MATH((_xlfn.FLOOR.MATH((((2*VLOOKUP($G196, 'EV and Base'!$A$1:$N$671, 12, FALSE))+$Q196)*$I196)/100)+5)*
IF(OR($J196="Modest", $J196="Mild", $J196="Quiet", $J196="Rash"), 1.1,
IF(OR($J196="Adamant", $J196="Impish", $J196="Jolly", $J196="Careful"), 0.9, 1)))</f>
        <v>30</v>
      </c>
      <c r="V196" s="2">
        <f>_xlfn.FLOOR.MATH((_xlfn.FLOOR.MATH((((2*VLOOKUP($G196, 'EV and Base'!$A$1:$N$671, 13, FALSE))+$Q196)*$I196)/100)+5)*
IF(OR($J196="Calm", $J196="Gentle", $J196="Sassy", $J196="Careful"), 1.1,
IF(OR($J196="Naughty", $J196="Lax", $J196="Naive", $J196="Rash"), 0.9, 1)))</f>
        <v>32</v>
      </c>
      <c r="W196" s="2">
        <f>_xlfn.FLOOR.MATH((_xlfn.FLOOR.MATH((((2*VLOOKUP($G196, 'EV and Base'!$A$1:$N$671, 14, FALSE))+$Q196)*$I196)/100)+5)*
IF(OR($J196="Timid", $J196="Hasty", $J196="Jolly", $J196="Naive"), 1.1,
IF(OR($J196="Brave", $J196="Relaxed", $J196="Quiet", $J196="Sassy"), 0.9, 1)))</f>
        <v>25</v>
      </c>
      <c r="X196" s="69"/>
      <c r="AA196" s="23" t="str" cm="1">
        <f t="array" aca="1" ref="AA196" ca="1">IF(NOT(ISNUMBER(INDEX($A:$A,LOOKUP(2,1/($A$1:INDIRECT("$A$"&amp;ROW($A196))&lt;&gt;""),ROW($A$1:INDIRECT("$A$"&amp;ROW($A196)))),1))),"",
IF(NOT(ISNUMBER($A196)),$AA195,
IF($AB196&lt;16,"Lillipup",
IF($AB196&lt;32,"Herdier",
"Stoutland"))))</f>
        <v/>
      </c>
      <c r="AB196" s="25" t="str" cm="1">
        <f t="array" aca="1" ref="AB196" ca="1">IF(NOT(ISNUMBER(INDEX($A:$A, LOOKUP(2, 1 / ($A$1:INDIRECT("$A$"&amp;ROW($A196)) &lt;&gt; ""),ROW($A$1:INDIRECT("$A$"&amp;ROW($A196)))), 1))), "",
VLOOKUP($AY196,'Medium-Slow'!$A$1:$B$101,2,TRUE))</f>
        <v/>
      </c>
      <c r="AC196" s="23" t="str" cm="1">
        <f t="array" aca="1" ref="AC196" ca="1">IF(NOT(ISNUMBER(INDEX($A:$A, LOOKUP(2, 1 / ($A$1:INDIRECT("$A$"&amp;ROW($A196)) &lt;&gt; ""),ROW($A$1:INDIRECT("$A$"&amp;ROW($A196)))), 1))), "",
INDEX($AC:$AC, LOOKUP(2, 1 / ($AC$1:INDIRECT("$AC$"&amp;ROW($AC196)-1) &lt;&gt; ""),ROW($AC$1:INDIRECT("$AC$"&amp;ROW($AC196)-1))), 1)+
IF(INDEX($AC:$AC, LOOKUP(2, 1 / ($AC$1:INDIRECT("$AC$"&amp;ROW($AC196)-1) &lt;&gt; ""),ROW($AC$1:INDIRECT("$AC$"&amp;ROW($AC196)-1))), 1)+
INDEX($AD:$AD, LOOKUP(2, 1 / ($AD$1:INDIRECT("$AD$"&amp;ROW($AD196)-1) &lt;&gt; ""),ROW($AD$1:INDIRECT("$AD$"&amp;ROW($AD196)-1))), 1)+
INDEX($AE:$AE, LOOKUP(2, 1 / ($AE$1:INDIRECT("$AE$"&amp;ROW($AE196)-1) &lt;&gt; ""),ROW($AE$1:INDIRECT("$AE$"&amp;ROW($AD196)-1))), 1)+
INDEX($AE:$AF, LOOKUP(2, 1 / ($AF$1:INDIRECT("$AF$"&amp;ROW($AF196)-1) &lt;&gt; ""),ROW($AF$1:INDIRECT("$AF$"&amp;ROW($AD196)-1))), 1)+
INDEX($AG:$AG, LOOKUP(2, 1 / ($AG$1:INDIRECT("$AG$"&amp;ROW($AG196)-1) &lt;&gt; ""),ROW($AG$1:INDIRECT("$AG$"&amp;ROW($AD196)-1))), 1)+
INDEX($AH:$AH, LOOKUP(2, 1 / ($AH$1:INDIRECT("$AH$"&amp;ROW($AH196)-1) &lt;&gt; ""),ROW($AH$1:INDIRECT("$AH$"&amp;ROW($AD196)-1))), 1)&gt;=510,0,
IF(INDEX($AC:$AC, LOOKUP(2, 1 / ($AC$1:INDIRECT("$AC$"&amp;ROW($AC196)-1) &lt;&gt; ""),ROW($AC$1:INDIRECT("$AC$"&amp;ROW($AC196)-1))), 1)&gt;=255,0,
VLOOKUP(INDIRECT("$G$"&amp;LOOKUP(2, 1 / ($AC$1:INDIRECT("$AC$"&amp;ROW($AC196)-1) &lt;&gt; ""),ROW($AC$1:INDIRECT("$AC$"&amp;ROW($AC196)-1)))), 'EV and Base'!$A$1:$N$671, 3, FALSE))))</f>
        <v/>
      </c>
      <c r="AD196" s="2" t="str" cm="1">
        <f t="array" aca="1" ref="AD196" ca="1">IF(NOT(ISNUMBER(INDEX($A:$A, LOOKUP(2, 1 / ($A$1:INDIRECT("$A$"&amp;ROW($A196)) &lt;&gt; ""),ROW($A$1:INDIRECT("$A$"&amp;ROW($A196)))), 1))), "",
INDEX($AD:$AD, LOOKUP(2, 1 / ($AD$1:INDIRECT("$AD$"&amp;ROW($AD196)-1) &lt;&gt; ""),ROW($AD$1:INDIRECT("$AD$"&amp;ROW($AD196)-1))), 1)+
IF(INDEX($AC:$AC, LOOKUP(2, 1 / ($AC$1:INDIRECT("$AC$"&amp;ROW($AC196)-1) &lt;&gt; ""),ROW($AC$1:INDIRECT("$AC$"&amp;ROW($AC196)-1))), 1)+
INDEX($AD:$AD, LOOKUP(2, 1 / ($AD$1:INDIRECT("$AD$"&amp;ROW($AD196)-1) &lt;&gt; ""),ROW($AD$1:INDIRECT("$AD$"&amp;ROW($AD196)-1))), 1)+
INDEX($AE:$AE, LOOKUP(2, 1 / ($AE$1:INDIRECT("$AE$"&amp;ROW($AE196)-1) &lt;&gt; ""),ROW($AE$1:INDIRECT("$AE$"&amp;ROW($AD196)-1))), 1)+
INDEX($AE:$AF, LOOKUP(2, 1 / ($AF$1:INDIRECT("$AF$"&amp;ROW($AF196)-1) &lt;&gt; ""),ROW($AF$1:INDIRECT("$AF$"&amp;ROW($AD196)-1))), 1)+
INDEX($AG:$AG, LOOKUP(2, 1 / ($AG$1:INDIRECT("$AG$"&amp;ROW($AG196)-1) &lt;&gt; ""),ROW($AG$1:INDIRECT("$AG$"&amp;ROW($AD196)-1))), 1)+
INDEX($AH:$AH, LOOKUP(2, 1 / ($AH$1:INDIRECT("$AH$"&amp;ROW($AH196)-1) &lt;&gt; ""),ROW($AH$1:INDIRECT("$AH$"&amp;ROW($AD196)-1))), 1)&gt;=510,0,
IF(INDEX($AD:$AD, LOOKUP(2, 1 / ($AD$1:INDIRECT("$AD$"&amp;ROW($AD196)-1) &lt;&gt; ""),ROW($AD$1:INDIRECT("$AD$"&amp;ROW($AD196)-1))), 1)&gt;=255,0,
VLOOKUP(INDIRECT("$G$"&amp;LOOKUP(2, 1 / ($AD$1:INDIRECT("$AD$"&amp;ROW($AD196)-1) &lt;&gt; ""),ROW($AD$1:INDIRECT("$AD$"&amp;ROW($AD196)-1)))), 'EV and Base'!$A$1:$N$671, 4, FALSE))))</f>
        <v/>
      </c>
      <c r="AE196" s="2" t="str" cm="1">
        <f t="array" aca="1" ref="AE196" ca="1">IF(NOT(ISNUMBER(INDEX($A:$A,LOOKUP(2,1/($A$1:INDIRECT("$A$"&amp;ROW($A196))&lt;&gt;""),ROW($A$1:INDIRECT("$A$"&amp;ROW($A196)))),1))),"",
INDEX($AE:$AE,LOOKUP(2,1/($AE$1:INDIRECT("$AE$"&amp;ROW($AE196)-1)&lt;&gt;""),ROW($AE$1:INDIRECT("$AE$"&amp;ROW($AE196)-1))),1)+
IF(INDEX($AC:$AC,LOOKUP(2,1/($AC$1:INDIRECT("$AC$"&amp;ROW($AC196)-1)&lt;&gt;""),ROW($AC$1:INDIRECT("$AC$"&amp;ROW($AC196)-1))),1)+
INDEX($AD:$AD,LOOKUP(2,1/($AD$1:INDIRECT("$AD$"&amp;ROW($AD196)-1)&lt;&gt;""),ROW($AD$1:INDIRECT("$AD$"&amp;ROW($AD196)-1))),1)+
INDEX($AE:$AE,LOOKUP(2,1/($AE$1:INDIRECT("$AE$"&amp;ROW($AE196)-1)&lt;&gt;""),ROW($AE$1:INDIRECT("$AE$"&amp;ROW($AD196)-1))),1)+
INDEX($AE:$AF,LOOKUP(2,1/($AF$1:INDIRECT("$AF$"&amp;ROW($AF196)-1)&lt;&gt;""),ROW($AF$1:INDIRECT("$AF$"&amp;ROW($AD196)-1))),1)+
INDEX($AG:$AG,LOOKUP(2,1/($AG$1:INDIRECT("$AG$"&amp;ROW($AG196)-1)&lt;&gt;""),ROW($AG$1:INDIRECT("$AG$"&amp;ROW($AD196)-1))),1)+
INDEX($AH:$AH,LOOKUP(2,1/($AH$1:INDIRECT("$AH$"&amp;ROW($AH196)-1)&lt;&gt;""),ROW($AH$1:INDIRECT("$AH$"&amp;ROW($AD196)-1))),1)&gt;=510,0,
IF(INDEX($AE:$AE,LOOKUP(2,1/($AE$1:INDIRECT("$AE$"&amp;ROW($AE196)-1)&lt;&gt;""),ROW($AE$1:INDIRECT("$AE$"&amp;ROW($AE196)-1))),1)&gt;=255,0,
VLOOKUP(INDIRECT("$G$"&amp;LOOKUP(2,1/($AE$1:INDIRECT("$AE$"&amp;ROW($AE196)-1)&lt;&gt;""),ROW($AE$1:INDIRECT("$AE$"&amp;ROW($AE196)-1)))),'EV and Base'!$A$1:$N$671,5,FALSE))))</f>
        <v/>
      </c>
      <c r="AF196" s="2" t="str" cm="1">
        <f t="array" aca="1" ref="AF196" ca="1">IF(NOT(ISNUMBER(INDEX($A:$A, LOOKUP(2, 1 / ($A$1:INDIRECT("$A$"&amp;ROW($A196)) &lt;&gt; ""),ROW($A$1:INDIRECT("$A$"&amp;ROW($A196)))), 1))), "",
INDEX($AF:$AF, LOOKUP(2, 1 / ($AF$1:INDIRECT("$AF$"&amp;ROW($AF196)-1) &lt;&gt; ""),ROW($AF$1:INDIRECT("$AF$"&amp;ROW($AF196)-1))), 1)+
IF(INDEX($AC:$AC, LOOKUP(2, 1 / ($AC$1:INDIRECT("$AC$"&amp;ROW($AC196)-1) &lt;&gt; ""),ROW($AC$1:INDIRECT("$AC$"&amp;ROW($AC196)-1))), 1)+
INDEX($AD:$AD, LOOKUP(2, 1 / ($AD$1:INDIRECT("$AD$"&amp;ROW($AD196)-1) &lt;&gt; ""),ROW($AD$1:INDIRECT("$AD$"&amp;ROW($AD196)-1))), 1)+
INDEX($AE:$AE, LOOKUP(2, 1 / ($AE$1:INDIRECT("$AE$"&amp;ROW($AE196)-1) &lt;&gt; ""),ROW($AE$1:INDIRECT("$AE$"&amp;ROW($AD196)-1))), 1)+
INDEX($AE:$AF, LOOKUP(2, 1 / ($AF$1:INDIRECT("$AF$"&amp;ROW($AF196)-1) &lt;&gt; ""),ROW($AF$1:INDIRECT("$AF$"&amp;ROW($AD196)-1))), 1)+
INDEX($AG:$AG, LOOKUP(2, 1 / ($AG$1:INDIRECT("$AG$"&amp;ROW($AG196)-1) &lt;&gt; ""),ROW($AG$1:INDIRECT("$AG$"&amp;ROW($AD196)-1))), 1)+
INDEX($AH:$AH, LOOKUP(2, 1 / ($AH$1:INDIRECT("$AH$"&amp;ROW($AH196)-1) &lt;&gt; ""),ROW($AH$1:INDIRECT("$AH$"&amp;ROW($AD196)-1))), 1)&gt;=510,0,
IF(INDEX($AF:$AF, LOOKUP(2, 1 / ($AF$1:INDIRECT("$AF$"&amp;ROW($AF196)-1) &lt;&gt; ""),ROW($AF$1:INDIRECT("$AF$"&amp;ROW($AF196)-1))), 1)&gt;=255,0,
VLOOKUP(INDIRECT("$G$"&amp;LOOKUP(2, 1 / ($AF$1:INDIRECT("$AF$"&amp;ROW($AF196)-1) &lt;&gt; ""),ROW($AF$1:INDIRECT("$AF$"&amp;ROW($AF196)-1)))), 'EV and Base'!$A$1:$N$671, 6, FALSE))))</f>
        <v/>
      </c>
      <c r="AG196" s="2" t="str" cm="1">
        <f t="array" aca="1" ref="AG196" ca="1">IF(NOT(ISNUMBER(INDEX($A:$A, LOOKUP(2, 1 / ($A$1:INDIRECT("$A$"&amp;ROW($A196)) &lt;&gt; ""),ROW($A$1:INDIRECT("$A$"&amp;ROW($A196)))), 1))), "",
INDEX($AG:$AG, LOOKUP(2, 1 / ($AG$1:INDIRECT("$AG$"&amp;ROW($AG196)-1) &lt;&gt; ""),ROW($AG$1:INDIRECT("$AG$"&amp;ROW($AG196)-1))), 1)+
IF(INDEX($AC:$AC, LOOKUP(2, 1 / ($AC$1:INDIRECT("$AC$"&amp;ROW($AC196)-1) &lt;&gt; ""),ROW($AC$1:INDIRECT("$AC$"&amp;ROW($AC196)-1))), 1)+
INDEX($AD:$AD, LOOKUP(2, 1 / ($AD$1:INDIRECT("$AD$"&amp;ROW($AD196)-1) &lt;&gt; ""),ROW($AD$1:INDIRECT("$AD$"&amp;ROW($AD196)-1))), 1)+
INDEX($AE:$AE, LOOKUP(2, 1 / ($AE$1:INDIRECT("$AE$"&amp;ROW($AE196)-1) &lt;&gt; ""),ROW($AE$1:INDIRECT("$AE$"&amp;ROW($AD196)-1))), 1)+
INDEX($AE:$AF, LOOKUP(2, 1 / ($AF$1:INDIRECT("$AF$"&amp;ROW($AF196)-1) &lt;&gt; ""),ROW($AF$1:INDIRECT("$AF$"&amp;ROW($AD196)-1))), 1)+
INDEX($AG:$AG, LOOKUP(2, 1 / ($AG$1:INDIRECT("$AG$"&amp;ROW($AG196)-1) &lt;&gt; ""),ROW($AG$1:INDIRECT("$AG$"&amp;ROW($AD196)-1))), 1)+
INDEX($AH:$AH, LOOKUP(2, 1 / ($AH$1:INDIRECT("$AH$"&amp;ROW($AH196)-1) &lt;&gt; ""),ROW($AH$1:INDIRECT("$AH$"&amp;ROW($AD196)-1))), 1)&gt;=510,0,
IF(INDEX($AG:$AG, LOOKUP(2, 1 / ($AG$1:INDIRECT("$AG$"&amp;ROW($AG196)-1) &lt;&gt; ""),ROW($AG$1:INDIRECT("$AG$"&amp;ROW($AG196)-1))), 1)&gt;=255,0,
VLOOKUP(INDIRECT("$G$"&amp;LOOKUP(2, 1 / ($AG$1:INDIRECT("$AG$"&amp;ROW($AG196)-1) &lt;&gt; ""),ROW($AG$1:INDIRECT("$AG$"&amp;ROW($AG196)-1)))), 'EV and Base'!$A$1:$N$671, 7, FALSE))))</f>
        <v/>
      </c>
      <c r="AH196" s="24" t="str" cm="1">
        <f t="array" aca="1" ref="AH196" ca="1">IF(NOT(ISNUMBER(INDEX($A:$A,LOOKUP(2,1/($A$1:INDIRECT("$A$"&amp;ROW($A196))&lt;&gt;""),ROW($A$1:INDIRECT("$A$"&amp;ROW($A196)))),1))),"",
INDEX($AH:$AH,LOOKUP(2,1/($AH$1:INDIRECT("$AH$"&amp;ROW($AH196)-1)&lt;&gt;""),ROW($AH$1:INDIRECT("$AH$"&amp;ROW($AH196)-1))),1)+
IF(INDEX($AC:$AC,LOOKUP(2,1/($AC$1:INDIRECT("$AC$"&amp;ROW($AC196)-1)&lt;&gt;""),ROW($AC$1:INDIRECT("$AC$"&amp;ROW($AC196)-1))),1)+
INDEX($AD:$AD,LOOKUP(2,1/($AD$1:INDIRECT("$AD$"&amp;ROW($AD196)-1)&lt;&gt;""),ROW($AD$1:INDIRECT("$AD$"&amp;ROW($AD196)-1))),1)+
INDEX($AE:$AE,LOOKUP(2,1/($AE$1:INDIRECT("$AE$"&amp;ROW($AE196)-1)&lt;&gt;""),ROW($AE$1:INDIRECT("$AE$"&amp;ROW($AD196)-1))),1)+
INDEX($AE:$AF,LOOKUP(2,1/($AF$1:INDIRECT("$AF$"&amp;ROW($AF196)-1)&lt;&gt;""),ROW($AF$1:INDIRECT("$AF$"&amp;ROW($AD196)-1))),1)+
INDEX($AG:$AG,LOOKUP(2,1/($AG$1:INDIRECT("$AG$"&amp;ROW($AG196)-1)&lt;&gt;""),ROW($AG$1:INDIRECT("$AG$"&amp;ROW($AD196)-1))),1)+
INDEX($AH:$AH,LOOKUP(2,1/($AH$1:INDIRECT("$AH$"&amp;ROW($AH196)-1)&lt;&gt;""),ROW($AH$1:INDIRECT("$AH$"&amp;ROW($AD196)-1))),1)&gt;=510,0,
IF(INDEX($AH:$AH,LOOKUP(2,1/($AH$1:INDIRECT("$AH$"&amp;ROW($AH196)-1)&lt;&gt;""),ROW($AH$1:INDIRECT("$AH$"&amp;ROW($AH196)-1))),1)&gt;=255,0,
VLOOKUP(INDIRECT("$G$"&amp;LOOKUP(2,1/($AH$1:INDIRECT("$AH$"&amp;ROW($AH196)-1)&lt;&gt;""),ROW($AH$1:INDIRECT("$AH$"&amp;ROW($AH196)-1)))),'EV and Base'!$A$1:$N$671,8,FALSE))))</f>
        <v/>
      </c>
      <c r="AI196" s="29" t="str" cm="1">
        <f t="array" aca="1" ref="AI196" ca="1">IF(NOT(ISNUMBER(INDEX($A:$A,LOOKUP(2,1/($A$1:INDIRECT("$A$"&amp;ROW($A196))&lt;&gt;""),ROW($A$1:INDIRECT("$A$"&amp;ROW($A196)))),1))),"",
ROUNDDOWN((((2*VLOOKUP($AA196,'EV and Base'!$A$1:$N$671,9,FALSE))+31+ROUNDDOWN($AC196/4,0))*$AB196)/100,0)+$AB196+10)</f>
        <v/>
      </c>
      <c r="AJ196" s="21" t="str" cm="1">
        <f t="array" aca="1" ref="AJ196" ca="1">IF(NOT(ISNUMBER(INDEX($A:$A, LOOKUP(2, 1 / ($A$1:INDIRECT("$A$"&amp;ROW($A196)) &lt;&gt; ""),ROW($A$1:INDIRECT("$A$"&amp;ROW($A196)))), 1))), "",
ROUNDDOWN((ROUNDDOWN((((2*VLOOKUP($AA196, 'EV and Base'!$A$1:$N$671, 10, FALSE))+31+ROUNDDOWN($AD196/4, 0))*$AB196)/100, 0)+5)*1.1, 0))</f>
        <v/>
      </c>
      <c r="AK196" s="21" t="str" cm="1">
        <f t="array" aca="1" ref="AK196" ca="1">IF(NOT(ISNUMBER(INDEX($A:$A, LOOKUP(2, 1 / ($A$1:INDIRECT("$A$"&amp;ROW($A196)) &lt;&gt; ""),ROW($A$1:INDIRECT("$A$"&amp;ROW($A196)))), 1))), "",
ROUNDDOWN((ROUNDDOWN((((2*VLOOKUP($AA196, 'EV and Base'!$A$1:$N$671, 11, FALSE))+30+ROUNDDOWN($AE196/4, 0))*$AB196)/100, 0)+5), 0)
&amp;"-"&amp;
ROUNDDOWN((ROUNDDOWN((((2*VLOOKUP($AA196, 'EV and Base'!$A$1:$N$671, 11, FALSE))+31+ROUNDDOWN($AE196/4, 0))*$AB196)/100, 0)+5), 0))</f>
        <v/>
      </c>
      <c r="AL196" s="21" t="str" cm="1">
        <f t="array" aca="1" ref="AL196" ca="1">IF(NOT(ISNUMBER(INDEX($A:$A, LOOKUP(2, 1 / ($A$1:INDIRECT("$A$"&amp;ROW($A196)) &lt;&gt; ""),ROW($A$1:INDIRECT("$A$"&amp;ROW($A196)))), 1))), "",
ROUNDDOWN((ROUNDDOWN((((2*VLOOKUP($AA196, 'EV and Base'!$A$1:$N$671, 12, FALSE))+0+ROUNDDOWN($AF196/4, 0))*$AB196)/100, 0)+5)*0.9, 0)
&amp;"-"&amp;
ROUNDDOWN((ROUNDDOWN((((2*VLOOKUP($AA196, 'EV and Base'!$A$1:$N$671, 12, FALSE))+31+ROUNDDOWN($AF196/4, 0))*$AB196)/100, 0)+5)*0.9, 0))</f>
        <v/>
      </c>
      <c r="AM196" s="21" t="str" cm="1">
        <f t="array" aca="1" ref="AM196" ca="1">IF(NOT(ISNUMBER(INDEX($A:$A, LOOKUP(2, 1 / ($A$1:INDIRECT("$A$"&amp;ROW($A196)) &lt;&gt; ""),ROW($A$1:INDIRECT("$A$"&amp;ROW($A196)))), 1))), "",
ROUNDDOWN((ROUNDDOWN((((2*VLOOKUP($AA196, 'EV and Base'!$A$1:$N$671, 13, FALSE))+30+ROUNDDOWN($AG196/4, 0))*$AB196)/100, 0)+5), 0)
&amp;"-"&amp;
ROUNDDOWN((ROUNDDOWN((((2*VLOOKUP($AA196, 'EV and Base'!$A$1:$N$671, 13, FALSE))+31+ROUNDDOWN($AG196/4, 0))*$AB196)/100, 0)+5), 0))</f>
        <v/>
      </c>
      <c r="AN196" s="25" t="str" cm="1">
        <f t="array" aca="1" ref="AN196" ca="1">IF(NOT(ISNUMBER(INDEX($A:$A, LOOKUP(2, 1 / ($A$1:INDIRECT("$A$"&amp;ROW($A196)) &lt;&gt; ""),ROW($A$1:INDIRECT("$A$"&amp;ROW($A196)))), 1))), "",
ROUNDDOWN((ROUNDDOWN((((2*VLOOKUP($AA196, 'EV and Base'!$A$1:$N$671, 14, FALSE))+31+ROUNDDOWN($AH196/4, 0))*$AB196)/100, 0)+5), 0))</f>
        <v/>
      </c>
      <c r="AO196" s="23" t="str" cm="1">
        <f t="array" aca="1" ref="AO196" ca="1">IF(NOT(ISNUMBER(INDEX($A:$A, LOOKUP(2, 1 / ($A$1:INDIRECT("$A$"&amp;ROW($A196)) &lt;&gt; ""),ROW($A$1:INDIRECT("$A$"&amp;ROW($A196)))), 1))), "",
ROUNDDOWN((((2*VLOOKUP($AA196, 'EV and Base'!$A$1:$N$671, 9, FALSE))+31+ROUNDDOWN($AC196/4, 0))*$AB196)/100, 0)+$AB196+10)</f>
        <v/>
      </c>
      <c r="AP196" s="2" t="str" cm="1">
        <f t="array" aca="1" ref="AP196" ca="1">IF(NOT(ISNUMBER(INDEX($A:$A, LOOKUP(2, 1 / ($A$1:INDIRECT("$A$"&amp;ROW($A196)) &lt;&gt; ""),ROW($A$1:INDIRECT("$A$"&amp;ROW($A196)))), 1))), "",
ROUNDDOWN((ROUNDDOWN((((2*VLOOKUP($AA196, 'EV and Base'!$A$1:$N$671, 10, FALSE))+31+ROUNDDOWN($AD196/4, 0))*$AB196)/100, 0)+5)*1.1, 0))</f>
        <v/>
      </c>
      <c r="AQ196" s="2" t="str" cm="1">
        <f t="array" aca="1" ref="AQ196" ca="1">IF(NOT(ISNUMBER(INDEX($A:$A, LOOKUP(2, 1 / ($A$1:INDIRECT("$A$"&amp;ROW($A196)) &lt;&gt; ""),ROW($A$1:INDIRECT("$A$"&amp;ROW($A196)))), 1))), "",
ROUNDDOWN((ROUNDDOWN((((2*VLOOKUP($AA196, 'EV and Base'!$A$1:$N$671, 11, FALSE))+$AV$2+ROUNDDOWN($AE196/4, 0))*$AB196)/100, 0)+5), 0))</f>
        <v/>
      </c>
      <c r="AR196" s="22" t="str" cm="1">
        <f t="array" aca="1" ref="AR196" ca="1">IF(NOT(ISNUMBER(INDEX($A:$A, LOOKUP(2, 1 / ($A$1:INDIRECT("$A$"&amp;ROW($A196)) &lt;&gt; ""),ROW($A$1:INDIRECT("$A$"&amp;ROW($A196)))), 1))), "",
ROUNDDOWN((ROUNDDOWN((((2*VLOOKUP($AA196, 'EV and Base'!$A$1:$N$671, 12, FALSE))+$AW$2+ROUNDDOWN($AF196/4, 0))*$AB196)/100, 0)+5)*0.9, 0))</f>
        <v/>
      </c>
      <c r="AS196" s="2" t="str" cm="1">
        <f t="array" aca="1" ref="AS196" ca="1">IF(NOT(ISNUMBER(INDEX($A:$A, LOOKUP(2, 1 / ($A$1:INDIRECT("$A$"&amp;ROW($A196)) &lt;&gt; ""),ROW($A$1:INDIRECT("$A$"&amp;ROW($A196)))), 1))), "",
ROUNDDOWN((ROUNDDOWN((((2*VLOOKUP($AA196, 'EV and Base'!$A$1:$N$671, 13, FALSE))+$AX$2+ROUNDDOWN($AG196/4, 0))*$AB196)/100, 0)+5), 0))</f>
        <v/>
      </c>
      <c r="AT196" s="24" t="str" cm="1">
        <f t="array" aca="1" ref="AT196" ca="1">IF(NOT(ISNUMBER(INDEX($A:$A, LOOKUP(2, 1 / ($A$1:INDIRECT("$A$"&amp;ROW($A196)) &lt;&gt; ""),ROW($A$1:INDIRECT("$A$"&amp;ROW($A196)))), 1))), "",
ROUNDDOWN((ROUNDDOWN((((2*VLOOKUP($AA196, 'EV and Base'!$A$1:$N$671, 14, FALSE))+31+ROUNDDOWN($AH196/4, 0))*$AB196)/100, 0)+5), 0))</f>
        <v/>
      </c>
      <c r="AU196" s="27"/>
      <c r="AV196" s="4"/>
      <c r="AW196" s="4"/>
      <c r="AX196" s="4"/>
      <c r="AY196" t="str" cm="1">
        <f t="array" aca="1" ref="AY196" ca="1">IF(NOT(ISNUMBER(INDEX($A:$A,LOOKUP(2,1/($A$1:INDIRECT("$A$"&amp;ROW($A196))&lt;&gt;""),ROW($A$1:INDIRECT("$A$"&amp;ROW($A196)))),1))),"",
INDEX($AY:$AY,LOOKUP(2,1/($AY$1:INDIRECT("$AY$"&amp;ROW($AY196)-1)&lt;&gt;""),ROW($AY$1:INDIRECT("$AY$"&amp;ROW($AY196)-1))),1)+$BL196)</f>
        <v/>
      </c>
      <c r="AZ196" s="3" t="str" cm="1">
        <f t="array" aca="1" ref="AZ196" ca="1">IF(NOT(ISNUMBER(INDEX($A:$A, LOOKUP(2, 1 / ($A$1:INDIRECT("$A$"&amp;ROW($A196)) &lt;&gt; ""),ROW($A$1:INDIRECT("$A$"&amp;ROW($A196)))), 1))), "",
VLOOKUP(INDIRECT("$G$"&amp;LOOKUP(2, 1 / ($AY$1:INDIRECT("$AY$"&amp;ROW($AY196)-1) &lt;&gt; ""),ROW($AY$1:INDIRECT("$AY$"&amp;ROW($AY196)-1)))),'EV and Base'!A191:N861,2,FALSE))</f>
        <v/>
      </c>
      <c r="BA196" s="3" t="str" cm="1">
        <f t="array" aca="1" ref="BA196" ca="1">IF(NOT(ISNUMBER(INDEX($A:$A, LOOKUP(2, 1 / ($A$1:INDIRECT("$A$"&amp;ROW($A196)) &lt;&gt; ""),ROW($A$1:INDIRECT("$A$"&amp;ROW($A196)))), 1))), "",
INDIRECT("$I$"&amp;LOOKUP(2, 1 / ($AY$1:INDIRECT("$AY$"&amp;ROW($AY196)-1) &lt;&gt; ""),ROW($AY$1:INDIRECT("$AY$"&amp;ROW($AY196)-1)))))</f>
        <v/>
      </c>
      <c r="BB196" s="1" t="str" cm="1">
        <f t="array" aca="1" ref="BB196" ca="1">IF(NOT(ISNUMBER(INDEX($A:$A, LOOKUP(2, 1 / ($A$1:INDIRECT("$A$"&amp;ROW($A196)) &lt;&gt; ""),ROW($A$1:INDIRECT("$A$"&amp;ROW($A196)))), 1))), "",
INDIRECT("$AB$"&amp;LOOKUP(2, 1 / ($AY$1:INDIRECT("$AY$"&amp;ROW($AY196)-1) &lt;&gt; ""),ROW($AY$1:INDIRECT("$AY$"&amp;ROW($AY196)-1)))))</f>
        <v/>
      </c>
      <c r="BC196" s="3" t="str" cm="1">
        <f t="array" aca="1" ref="BC196" ca="1">IF(NOT(ISNUMBER(INDEX($A:$A,LOOKUP(2,1/($A$1:INDIRECT("$A$"&amp;ROW($A196))&lt;&gt;""),ROW($A$1:INDIRECT("$A$"&amp;ROW($A196)))),1))),"",
$BA196+$BA196+10)</f>
        <v/>
      </c>
      <c r="BD196" s="3" t="str" cm="1">
        <f t="array" aca="1" ref="BD196" ca="1">IF(NOT(ISNUMBER(INDEX($A:$A,LOOKUP(2,1/($A$1:INDIRECT("$A$"&amp;ROW($A196))&lt;&gt;""),ROW($A$1:INDIRECT("$A$"&amp;ROW($A196)))),1))),"",
$BA196+$BB196+10)</f>
        <v/>
      </c>
      <c r="BE196" s="3" t="str" cm="1">
        <f t="array" aca="1" ref="BE196" ca="1">IF(NOT(ISNUMBER(INDEX($A:$A,LOOKUP(2,1/($A$1:INDIRECT("$A$"&amp;ROW($A196))&lt;&gt;""),ROW($A$1:INDIRECT("$A$"&amp;ROW($A196)))),1))),"",
$BC196*$BC196)</f>
        <v/>
      </c>
      <c r="BF196" s="3" t="str" cm="1">
        <f t="array" aca="1" ref="BF196" ca="1">IF(NOT(ISNUMBER(INDEX($A:$A,LOOKUP(2,1/($A$1:INDIRECT("$A$"&amp;ROW($A196))&lt;&gt;""),ROW($A$1:INDIRECT("$A$"&amp;ROW($A196)))),1))),"",
$BD196*$BD196)</f>
        <v/>
      </c>
      <c r="BG196" s="3" t="str" cm="1">
        <f t="array" aca="1" ref="BG196" ca="1">IF(NOT(ISNUMBER(INDEX($A:$A,LOOKUP(2,1/($A$1:INDIRECT("$A$"&amp;ROW($A196))&lt;&gt;""),ROW($A$1:INDIRECT("$A$"&amp;ROW($A196)))),1))),"",
_xlfn.FLOOR.MATH(1.5*_xlfn.FLOOR.MATH($AZ196*BA196/5)))</f>
        <v/>
      </c>
      <c r="BH196" s="3" t="str" cm="1">
        <f t="array" aca="1" ref="BH196" ca="1">IF(NOT(ISNUMBER(INDEX($A:$A, LOOKUP(2, 1 / ($A$1:INDIRECT("$A$"&amp;ROW($A196)) &lt;&gt; ""),ROW($A$1:INDIRECT("$A$"&amp;ROW($A196)))), 1))), "",
_xlfn.FLOOR.MATH($BG196/IF(OR(INDIRECT("$C$"&amp;LOOKUP(2, 1 / ($AY$1:INDIRECT("$AY$"&amp;ROW($AY196)-1) &lt;&gt; ""),ROW($AY$1:INDIRECT("$AY$"&amp;ROW($AY196)-1))))="Multi",
INDIRECT("$C$"&amp;LOOKUP(2, 1 / ($AY$1:INDIRECT("$AY$"&amp;ROW($AY196)-1) &lt;&gt; ""),ROW($AY$1:INDIRECT("$AY$"&amp;ROW($AY196)-1))))="Double"),2,1)))</f>
        <v/>
      </c>
      <c r="BI196" s="3" t="str" cm="1">
        <f t="array" aca="1" ref="BI196" ca="1">IF(NOT(ISNUMBER(INDEX($A:$A,LOOKUP(2,1/($A$1:INDIRECT("$A$"&amp;ROW($A196))&lt;&gt;""),ROW($A$1:INDIRECT("$A$"&amp;ROW($A196)))),1))),"",
VLOOKUP($BC196,GameFreakSQRT!$A$1:$B$200,2,FALSE))</f>
        <v/>
      </c>
      <c r="BJ196" s="3" t="str" cm="1">
        <f t="array" aca="1" ref="BJ196" ca="1">IF(NOT(ISNUMBER(INDEX($A:$A,LOOKUP(2,1/($A$1:INDIRECT("$A$"&amp;ROW($A196))&lt;&gt;""),ROW($A$1:INDIRECT("$A$"&amp;ROW($A196)))),1))),"",
VLOOKUP($BD196,GameFreakSQRT!$A$1:$B$200,2,FALSE))</f>
        <v/>
      </c>
      <c r="BK196" s="3" t="str" cm="1">
        <f t="array" aca="1" ref="BK196" ca="1">IF(NOT(ISNUMBER(INDEX($A:$A,LOOKUP(2,1/($A$1:INDIRECT("$A$"&amp;ROW($A196))&lt;&gt;""),ROW($A$1:INDIRECT("$A$"&amp;ROW($A196)))),1))),"",
_xlfn.FLOOR.MATH((($BI196*$BE196)*$BH196)/($BJ196*$BF196))+1)</f>
        <v/>
      </c>
      <c r="BL196" s="3" t="str" cm="1">
        <f t="array" aca="1" ref="BL196" ca="1">IF(NOT(ISNUMBER(INDEX($A:$A,LOOKUP(2,1/($A$1:INDIRECT("$A$"&amp;ROW($A196))&lt;&gt;""),ROW($A$1:INDIRECT("$A$"&amp;ROW($A196)))),1))),"",
_xlfn.FLOOR.MATH($BK196*IF(NOT(INDIRECT("$Z$"&amp;LOOKUP(2, 1 / ($AY$1:INDIRECT("$AY$"&amp;ROW($AY196)-1) &lt;&gt; ""),ROW($AY$1:INDIRECT("$AY$"&amp;ROW($AY196)-1))))=""),1.5,1)))</f>
        <v/>
      </c>
      <c r="BM196" s="3" t="str" cm="1">
        <f t="array" aca="1" ref="BM196" ca="1">IF(NOT(ISNUMBER(INDEX($A:$A, LOOKUP(2, 1 / ($A$1:INDIRECT("$A$"&amp;ROW($A196)) &lt;&gt; ""),ROW($A$1:INDIRECT("$A$"&amp;ROW($A196)))), 1))), "",
INDIRECT("$Y$"&amp;LOOKUP(2, 1 / ($AY$1:INDIRECT("$AY$"&amp;ROW($AY196)-1) &lt;&gt; ""),ROW($AY$1:INDIRECT("$AY$"&amp;ROW($AY196)-1)))))</f>
        <v/>
      </c>
      <c r="BN196" s="3" t="str">
        <f t="shared" ca="1" si="16"/>
        <v/>
      </c>
      <c r="CV196" s="1"/>
    </row>
    <row r="197" spans="1:100" x14ac:dyDescent="0.45">
      <c r="A197" s="69">
        <v>42</v>
      </c>
      <c r="B197" s="69" t="s">
        <v>114</v>
      </c>
      <c r="C197" s="69" t="s">
        <v>46</v>
      </c>
      <c r="D197" s="69" t="s">
        <v>380</v>
      </c>
      <c r="E197" s="69" t="s">
        <v>48</v>
      </c>
      <c r="F197" s="56">
        <v>1</v>
      </c>
      <c r="G197" s="2" t="s">
        <v>187</v>
      </c>
      <c r="H197" s="2" t="s">
        <v>50</v>
      </c>
      <c r="I197" s="2">
        <v>23</v>
      </c>
      <c r="J197" s="2" t="s">
        <v>157</v>
      </c>
      <c r="K197" s="2" t="s">
        <v>188</v>
      </c>
      <c r="L197" s="2" t="s">
        <v>53</v>
      </c>
      <c r="M197" s="2" t="s">
        <v>177</v>
      </c>
      <c r="N197" s="2" t="s">
        <v>189</v>
      </c>
      <c r="O197" s="2" t="s">
        <v>405</v>
      </c>
      <c r="P197" s="2" t="s">
        <v>406</v>
      </c>
      <c r="Q197" s="2">
        <v>0</v>
      </c>
      <c r="R197" s="2">
        <f>_xlfn.FLOOR.MATH((((2*VLOOKUP(G197, 'EV and Base'!$A$1:$N$671, 9, FALSE))+$Q197)*$I197)/100)+$I197+10</f>
        <v>60</v>
      </c>
      <c r="S197" s="2">
        <f>_xlfn.FLOOR.MATH((_xlfn.FLOOR.MATH((((2*VLOOKUP($G197, 'EV and Base'!$A$1:$N$671, 10, FALSE))+$Q197)*$I197)/100)+5)*
IF(OR($J197="Lonely", $J197="Brave", $J197="Adamant", $J197="Naughty"), 1.1,
IF(OR($J197="Bold", $J197="Timid", $J197="Modest", $J197="Calm"), 0.9, 1)))</f>
        <v>44</v>
      </c>
      <c r="T197" s="2">
        <f>_xlfn.FLOOR.MATH((_xlfn.FLOOR.MATH((((2*VLOOKUP($G197, 'EV and Base'!$A$1:$N$671, 11, FALSE))+$Q197)*$I197)/100)+5)*
IF(OR($J197="Bold", $J197="Relaxed", $J197="Impish", $J197="Lax"), 1.1,
IF(OR($J197="Lonely", $J197="Hasty", $J197="Mild", $J197="Gentle"), 0.9, 1)))</f>
        <v>36</v>
      </c>
      <c r="U197" s="2">
        <f>_xlfn.FLOOR.MATH((_xlfn.FLOOR.MATH((((2*VLOOKUP($G197, 'EV and Base'!$A$1:$N$671, 12, FALSE))+$Q197)*$I197)/100)+5)*
IF(OR($J197="Modest", $J197="Mild", $J197="Quiet", $J197="Rash"), 1.1,
IF(OR($J197="Adamant", $J197="Impish", $J197="Jolly", $J197="Careful"), 0.9, 1)))</f>
        <v>32</v>
      </c>
      <c r="V197" s="2">
        <f>_xlfn.FLOOR.MATH((_xlfn.FLOOR.MATH((((2*VLOOKUP($G197, 'EV and Base'!$A$1:$N$671, 13, FALSE))+$Q197)*$I197)/100)+5)*
IF(OR($J197="Calm", $J197="Gentle", $J197="Sassy", $J197="Careful"), 1.1,
IF(OR($J197="Naughty", $J197="Lax", $J197="Naive", $J197="Rash"), 0.9, 1)))</f>
        <v>36</v>
      </c>
      <c r="W197" s="2">
        <f>_xlfn.FLOOR.MATH((_xlfn.FLOOR.MATH((((2*VLOOKUP($G197, 'EV and Base'!$A$1:$N$671, 14, FALSE))+$Q197)*$I197)/100)+5)*
IF(OR($J197="Timid", $J197="Hasty", $J197="Jolly", $J197="Naive"), 1.1,
IF(OR($J197="Brave", $J197="Relaxed", $J197="Quiet", $J197="Sassy"), 0.9, 1)))</f>
        <v>40</v>
      </c>
      <c r="X197" s="69">
        <v>920</v>
      </c>
      <c r="Y197" s="1">
        <v>699</v>
      </c>
      <c r="AA197" s="23" t="str" cm="1">
        <f t="array" aca="1" ref="AA197" ca="1">IF(NOT(ISNUMBER(INDEX($A:$A,LOOKUP(2,1/($A$1:INDIRECT("$A$"&amp;ROW($A197))&lt;&gt;""),ROW($A$1:INDIRECT("$A$"&amp;ROW($A197)))),1))),"",
IF(NOT(ISNUMBER($A197)),$AA196,
IF($AB197&lt;16,"Lillipup",
IF($AB197&lt;32,"Herdier",
"Stoutland"))))</f>
        <v>Stoutland</v>
      </c>
      <c r="AB197" s="25" cm="1">
        <f t="array" aca="1" ref="AB197" ca="1">IF(NOT(ISNUMBER(INDEX($A:$A, LOOKUP(2, 1 / ($A$1:INDIRECT("$A$"&amp;ROW($A197)) &lt;&gt; ""),ROW($A$1:INDIRECT("$A$"&amp;ROW($A197)))), 1))), "",
VLOOKUP($AY197,'Medium-Slow'!$A$1:$B$101,2,TRUE))</f>
        <v>32</v>
      </c>
      <c r="AC197" s="23" cm="1">
        <f t="array" aca="1" ref="AC197" ca="1">IF(NOT(ISNUMBER(INDEX($A:$A, LOOKUP(2, 1 / ($A$1:INDIRECT("$A$"&amp;ROW($A197)) &lt;&gt; ""),ROW($A$1:INDIRECT("$A$"&amp;ROW($A197)))), 1))), "",
INDEX($AC:$AC, LOOKUP(2, 1 / ($AC$1:INDIRECT("$AC$"&amp;ROW($AC197)-1) &lt;&gt; ""),ROW($AC$1:INDIRECT("$AC$"&amp;ROW($AC197)-1))), 1)+
IF(INDEX($AC:$AC, LOOKUP(2, 1 / ($AC$1:INDIRECT("$AC$"&amp;ROW($AC197)-1) &lt;&gt; ""),ROW($AC$1:INDIRECT("$AC$"&amp;ROW($AC197)-1))), 1)+
INDEX($AD:$AD, LOOKUP(2, 1 / ($AD$1:INDIRECT("$AD$"&amp;ROW($AD197)-1) &lt;&gt; ""),ROW($AD$1:INDIRECT("$AD$"&amp;ROW($AD197)-1))), 1)+
INDEX($AE:$AE, LOOKUP(2, 1 / ($AE$1:INDIRECT("$AE$"&amp;ROW($AE197)-1) &lt;&gt; ""),ROW($AE$1:INDIRECT("$AE$"&amp;ROW($AD197)-1))), 1)+
INDEX($AE:$AF, LOOKUP(2, 1 / ($AF$1:INDIRECT("$AF$"&amp;ROW($AF197)-1) &lt;&gt; ""),ROW($AF$1:INDIRECT("$AF$"&amp;ROW($AD197)-1))), 1)+
INDEX($AG:$AG, LOOKUP(2, 1 / ($AG$1:INDIRECT("$AG$"&amp;ROW($AG197)-1) &lt;&gt; ""),ROW($AG$1:INDIRECT("$AG$"&amp;ROW($AD197)-1))), 1)+
INDEX($AH:$AH, LOOKUP(2, 1 / ($AH$1:INDIRECT("$AH$"&amp;ROW($AH197)-1) &lt;&gt; ""),ROW($AH$1:INDIRECT("$AH$"&amp;ROW($AD197)-1))), 1)&gt;=510,0,
IF(INDEX($AC:$AC, LOOKUP(2, 1 / ($AC$1:INDIRECT("$AC$"&amp;ROW($AC197)-1) &lt;&gt; ""),ROW($AC$1:INDIRECT("$AC$"&amp;ROW($AC197)-1))), 1)&gt;=255,0,
VLOOKUP(INDIRECT("$G$"&amp;LOOKUP(2, 1 / ($AC$1:INDIRECT("$AC$"&amp;ROW($AC197)-1) &lt;&gt; ""),ROW($AC$1:INDIRECT("$AC$"&amp;ROW($AC197)-1)))), 'EV and Base'!$A$1:$N$671, 3, FALSE))))</f>
        <v>3</v>
      </c>
      <c r="AD197" s="2" cm="1">
        <f t="array" aca="1" ref="AD197" ca="1">IF(NOT(ISNUMBER(INDEX($A:$A, LOOKUP(2, 1 / ($A$1:INDIRECT("$A$"&amp;ROW($A197)) &lt;&gt; ""),ROW($A$1:INDIRECT("$A$"&amp;ROW($A197)))), 1))), "",
INDEX($AD:$AD, LOOKUP(2, 1 / ($AD$1:INDIRECT("$AD$"&amp;ROW($AD197)-1) &lt;&gt; ""),ROW($AD$1:INDIRECT("$AD$"&amp;ROW($AD197)-1))), 1)+
IF(INDEX($AC:$AC, LOOKUP(2, 1 / ($AC$1:INDIRECT("$AC$"&amp;ROW($AC197)-1) &lt;&gt; ""),ROW($AC$1:INDIRECT("$AC$"&amp;ROW($AC197)-1))), 1)+
INDEX($AD:$AD, LOOKUP(2, 1 / ($AD$1:INDIRECT("$AD$"&amp;ROW($AD197)-1) &lt;&gt; ""),ROW($AD$1:INDIRECT("$AD$"&amp;ROW($AD197)-1))), 1)+
INDEX($AE:$AE, LOOKUP(2, 1 / ($AE$1:INDIRECT("$AE$"&amp;ROW($AE197)-1) &lt;&gt; ""),ROW($AE$1:INDIRECT("$AE$"&amp;ROW($AD197)-1))), 1)+
INDEX($AE:$AF, LOOKUP(2, 1 / ($AF$1:INDIRECT("$AF$"&amp;ROW($AF197)-1) &lt;&gt; ""),ROW($AF$1:INDIRECT("$AF$"&amp;ROW($AD197)-1))), 1)+
INDEX($AG:$AG, LOOKUP(2, 1 / ($AG$1:INDIRECT("$AG$"&amp;ROW($AG197)-1) &lt;&gt; ""),ROW($AG$1:INDIRECT("$AG$"&amp;ROW($AD197)-1))), 1)+
INDEX($AH:$AH, LOOKUP(2, 1 / ($AH$1:INDIRECT("$AH$"&amp;ROW($AH197)-1) &lt;&gt; ""),ROW($AH$1:INDIRECT("$AH$"&amp;ROW($AD197)-1))), 1)&gt;=510,0,
IF(INDEX($AD:$AD, LOOKUP(2, 1 / ($AD$1:INDIRECT("$AD$"&amp;ROW($AD197)-1) &lt;&gt; ""),ROW($AD$1:INDIRECT("$AD$"&amp;ROW($AD197)-1))), 1)&gt;=255,0,
VLOOKUP(INDIRECT("$G$"&amp;LOOKUP(2, 1 / ($AD$1:INDIRECT("$AD$"&amp;ROW($AD197)-1) &lt;&gt; ""),ROW($AD$1:INDIRECT("$AD$"&amp;ROW($AD197)-1)))), 'EV and Base'!$A$1:$N$671, 4, FALSE))))</f>
        <v>47</v>
      </c>
      <c r="AE197" s="2" cm="1">
        <f t="array" aca="1" ref="AE197" ca="1">IF(NOT(ISNUMBER(INDEX($A:$A,LOOKUP(2,1/($A$1:INDIRECT("$A$"&amp;ROW($A197))&lt;&gt;""),ROW($A$1:INDIRECT("$A$"&amp;ROW($A197)))),1))),"",
INDEX($AE:$AE,LOOKUP(2,1/($AE$1:INDIRECT("$AE$"&amp;ROW($AE197)-1)&lt;&gt;""),ROW($AE$1:INDIRECT("$AE$"&amp;ROW($AE197)-1))),1)+
IF(INDEX($AC:$AC,LOOKUP(2,1/($AC$1:INDIRECT("$AC$"&amp;ROW($AC197)-1)&lt;&gt;""),ROW($AC$1:INDIRECT("$AC$"&amp;ROW($AC197)-1))),1)+
INDEX($AD:$AD,LOOKUP(2,1/($AD$1:INDIRECT("$AD$"&amp;ROW($AD197)-1)&lt;&gt;""),ROW($AD$1:INDIRECT("$AD$"&amp;ROW($AD197)-1))),1)+
INDEX($AE:$AE,LOOKUP(2,1/($AE$1:INDIRECT("$AE$"&amp;ROW($AE197)-1)&lt;&gt;""),ROW($AE$1:INDIRECT("$AE$"&amp;ROW($AD197)-1))),1)+
INDEX($AE:$AF,LOOKUP(2,1/($AF$1:INDIRECT("$AF$"&amp;ROW($AF197)-1)&lt;&gt;""),ROW($AF$1:INDIRECT("$AF$"&amp;ROW($AD197)-1))),1)+
INDEX($AG:$AG,LOOKUP(2,1/($AG$1:INDIRECT("$AG$"&amp;ROW($AG197)-1)&lt;&gt;""),ROW($AG$1:INDIRECT("$AG$"&amp;ROW($AD197)-1))),1)+
INDEX($AH:$AH,LOOKUP(2,1/($AH$1:INDIRECT("$AH$"&amp;ROW($AH197)-1)&lt;&gt;""),ROW($AH$1:INDIRECT("$AH$"&amp;ROW($AD197)-1))),1)&gt;=510,0,
IF(INDEX($AE:$AE,LOOKUP(2,1/($AE$1:INDIRECT("$AE$"&amp;ROW($AE197)-1)&lt;&gt;""),ROW($AE$1:INDIRECT("$AE$"&amp;ROW($AE197)-1))),1)&gt;=255,0,
VLOOKUP(INDIRECT("$G$"&amp;LOOKUP(2,1/($AE$1:INDIRECT("$AE$"&amp;ROW($AE197)-1)&lt;&gt;""),ROW($AE$1:INDIRECT("$AE$"&amp;ROW($AE197)-1)))),'EV and Base'!$A$1:$N$671,5,FALSE))))</f>
        <v>7</v>
      </c>
      <c r="AF197" s="2" cm="1">
        <f t="array" aca="1" ref="AF197" ca="1">IF(NOT(ISNUMBER(INDEX($A:$A, LOOKUP(2, 1 / ($A$1:INDIRECT("$A$"&amp;ROW($A197)) &lt;&gt; ""),ROW($A$1:INDIRECT("$A$"&amp;ROW($A197)))), 1))), "",
INDEX($AF:$AF, LOOKUP(2, 1 / ($AF$1:INDIRECT("$AF$"&amp;ROW($AF197)-1) &lt;&gt; ""),ROW($AF$1:INDIRECT("$AF$"&amp;ROW($AF197)-1))), 1)+
IF(INDEX($AC:$AC, LOOKUP(2, 1 / ($AC$1:INDIRECT("$AC$"&amp;ROW($AC197)-1) &lt;&gt; ""),ROW($AC$1:INDIRECT("$AC$"&amp;ROW($AC197)-1))), 1)+
INDEX($AD:$AD, LOOKUP(2, 1 / ($AD$1:INDIRECT("$AD$"&amp;ROW($AD197)-1) &lt;&gt; ""),ROW($AD$1:INDIRECT("$AD$"&amp;ROW($AD197)-1))), 1)+
INDEX($AE:$AE, LOOKUP(2, 1 / ($AE$1:INDIRECT("$AE$"&amp;ROW($AE197)-1) &lt;&gt; ""),ROW($AE$1:INDIRECT("$AE$"&amp;ROW($AD197)-1))), 1)+
INDEX($AE:$AF, LOOKUP(2, 1 / ($AF$1:INDIRECT("$AF$"&amp;ROW($AF197)-1) &lt;&gt; ""),ROW($AF$1:INDIRECT("$AF$"&amp;ROW($AD197)-1))), 1)+
INDEX($AG:$AG, LOOKUP(2, 1 / ($AG$1:INDIRECT("$AG$"&amp;ROW($AG197)-1) &lt;&gt; ""),ROW($AG$1:INDIRECT("$AG$"&amp;ROW($AD197)-1))), 1)+
INDEX($AH:$AH, LOOKUP(2, 1 / ($AH$1:INDIRECT("$AH$"&amp;ROW($AH197)-1) &lt;&gt; ""),ROW($AH$1:INDIRECT("$AH$"&amp;ROW($AD197)-1))), 1)&gt;=510,0,
IF(INDEX($AF:$AF, LOOKUP(2, 1 / ($AF$1:INDIRECT("$AF$"&amp;ROW($AF197)-1) &lt;&gt; ""),ROW($AF$1:INDIRECT("$AF$"&amp;ROW($AF197)-1))), 1)&gt;=255,0,
VLOOKUP(INDIRECT("$G$"&amp;LOOKUP(2, 1 / ($AF$1:INDIRECT("$AF$"&amp;ROW($AF197)-1) &lt;&gt; ""),ROW($AF$1:INDIRECT("$AF$"&amp;ROW($AF197)-1)))), 'EV and Base'!$A$1:$N$671, 6, FALSE))))</f>
        <v>5</v>
      </c>
      <c r="AG197" s="2" cm="1">
        <f t="array" aca="1" ref="AG197" ca="1">IF(NOT(ISNUMBER(INDEX($A:$A, LOOKUP(2, 1 / ($A$1:INDIRECT("$A$"&amp;ROW($A197)) &lt;&gt; ""),ROW($A$1:INDIRECT("$A$"&amp;ROW($A197)))), 1))), "",
INDEX($AG:$AG, LOOKUP(2, 1 / ($AG$1:INDIRECT("$AG$"&amp;ROW($AG197)-1) &lt;&gt; ""),ROW($AG$1:INDIRECT("$AG$"&amp;ROW($AG197)-1))), 1)+
IF(INDEX($AC:$AC, LOOKUP(2, 1 / ($AC$1:INDIRECT("$AC$"&amp;ROW($AC197)-1) &lt;&gt; ""),ROW($AC$1:INDIRECT("$AC$"&amp;ROW($AC197)-1))), 1)+
INDEX($AD:$AD, LOOKUP(2, 1 / ($AD$1:INDIRECT("$AD$"&amp;ROW($AD197)-1) &lt;&gt; ""),ROW($AD$1:INDIRECT("$AD$"&amp;ROW($AD197)-1))), 1)+
INDEX($AE:$AE, LOOKUP(2, 1 / ($AE$1:INDIRECT("$AE$"&amp;ROW($AE197)-1) &lt;&gt; ""),ROW($AE$1:INDIRECT("$AE$"&amp;ROW($AD197)-1))), 1)+
INDEX($AE:$AF, LOOKUP(2, 1 / ($AF$1:INDIRECT("$AF$"&amp;ROW($AF197)-1) &lt;&gt; ""),ROW($AF$1:INDIRECT("$AF$"&amp;ROW($AD197)-1))), 1)+
INDEX($AG:$AG, LOOKUP(2, 1 / ($AG$1:INDIRECT("$AG$"&amp;ROW($AG197)-1) &lt;&gt; ""),ROW($AG$1:INDIRECT("$AG$"&amp;ROW($AD197)-1))), 1)+
INDEX($AH:$AH, LOOKUP(2, 1 / ($AH$1:INDIRECT("$AH$"&amp;ROW($AH197)-1) &lt;&gt; ""),ROW($AH$1:INDIRECT("$AH$"&amp;ROW($AD197)-1))), 1)&gt;=510,0,
IF(INDEX($AG:$AG, LOOKUP(2, 1 / ($AG$1:INDIRECT("$AG$"&amp;ROW($AG197)-1) &lt;&gt; ""),ROW($AG$1:INDIRECT("$AG$"&amp;ROW($AG197)-1))), 1)&gt;=255,0,
VLOOKUP(INDIRECT("$G$"&amp;LOOKUP(2, 1 / ($AG$1:INDIRECT("$AG$"&amp;ROW($AG197)-1) &lt;&gt; ""),ROW($AG$1:INDIRECT("$AG$"&amp;ROW($AG197)-1)))), 'EV and Base'!$A$1:$N$671, 7, FALSE))))</f>
        <v>0</v>
      </c>
      <c r="AH197" s="24" cm="1">
        <f t="array" aca="1" ref="AH197" ca="1">IF(NOT(ISNUMBER(INDEX($A:$A,LOOKUP(2,1/($A$1:INDIRECT("$A$"&amp;ROW($A197))&lt;&gt;""),ROW($A$1:INDIRECT("$A$"&amp;ROW($A197)))),1))),"",
INDEX($AH:$AH,LOOKUP(2,1/($AH$1:INDIRECT("$AH$"&amp;ROW($AH197)-1)&lt;&gt;""),ROW($AH$1:INDIRECT("$AH$"&amp;ROW($AH197)-1))),1)+
IF(INDEX($AC:$AC,LOOKUP(2,1/($AC$1:INDIRECT("$AC$"&amp;ROW($AC197)-1)&lt;&gt;""),ROW($AC$1:INDIRECT("$AC$"&amp;ROW($AC197)-1))),1)+
INDEX($AD:$AD,LOOKUP(2,1/($AD$1:INDIRECT("$AD$"&amp;ROW($AD197)-1)&lt;&gt;""),ROW($AD$1:INDIRECT("$AD$"&amp;ROW($AD197)-1))),1)+
INDEX($AE:$AE,LOOKUP(2,1/($AE$1:INDIRECT("$AE$"&amp;ROW($AE197)-1)&lt;&gt;""),ROW($AE$1:INDIRECT("$AE$"&amp;ROW($AD197)-1))),1)+
INDEX($AE:$AF,LOOKUP(2,1/($AF$1:INDIRECT("$AF$"&amp;ROW($AF197)-1)&lt;&gt;""),ROW($AF$1:INDIRECT("$AF$"&amp;ROW($AD197)-1))),1)+
INDEX($AG:$AG,LOOKUP(2,1/($AG$1:INDIRECT("$AG$"&amp;ROW($AG197)-1)&lt;&gt;""),ROW($AG$1:INDIRECT("$AG$"&amp;ROW($AD197)-1))),1)+
INDEX($AH:$AH,LOOKUP(2,1/($AH$1:INDIRECT("$AH$"&amp;ROW($AH197)-1)&lt;&gt;""),ROW($AH$1:INDIRECT("$AH$"&amp;ROW($AD197)-1))),1)&gt;=510,0,
IF(INDEX($AH:$AH,LOOKUP(2,1/($AH$1:INDIRECT("$AH$"&amp;ROW($AH197)-1)&lt;&gt;""),ROW($AH$1:INDIRECT("$AH$"&amp;ROW($AH197)-1))),1)&gt;=255,0,
VLOOKUP(INDIRECT("$G$"&amp;LOOKUP(2,1/($AH$1:INDIRECT("$AH$"&amp;ROW($AH197)-1)&lt;&gt;""),ROW($AH$1:INDIRECT("$AH$"&amp;ROW($AH197)-1)))),'EV and Base'!$A$1:$N$671,8,FALSE))))</f>
        <v>35</v>
      </c>
      <c r="AI197" s="29" cm="1">
        <f t="array" aca="1" ref="AI197" ca="1">IF(NOT(ISNUMBER(INDEX($A:$A,LOOKUP(2,1/($A$1:INDIRECT("$A$"&amp;ROW($A197))&lt;&gt;""),ROW($A$1:INDIRECT("$A$"&amp;ROW($A197)))),1))),"",
ROUNDDOWN((((2*VLOOKUP($AA197,'EV and Base'!$A$1:$N$671,9,FALSE))+31+ROUNDDOWN($AC197/4,0))*$AB197)/100,0)+$AB197+10)</f>
        <v>106</v>
      </c>
      <c r="AJ197" s="21" cm="1">
        <f t="array" aca="1" ref="AJ197" ca="1">IF(NOT(ISNUMBER(INDEX($A:$A, LOOKUP(2, 1 / ($A$1:INDIRECT("$A$"&amp;ROW($A197)) &lt;&gt; ""),ROW($A$1:INDIRECT("$A$"&amp;ROW($A197)))), 1))), "",
ROUNDDOWN((ROUNDDOWN((((2*VLOOKUP($AA197, 'EV and Base'!$A$1:$N$671, 10, FALSE))+31+ROUNDDOWN($AD197/4, 0))*$AB197)/100, 0)+5)*1.1, 0))</f>
        <v>90</v>
      </c>
      <c r="AK197" s="21" t="str" cm="1">
        <f t="array" aca="1" ref="AK197" ca="1">IF(NOT(ISNUMBER(INDEX($A:$A, LOOKUP(2, 1 / ($A$1:INDIRECT("$A$"&amp;ROW($A197)) &lt;&gt; ""),ROW($A$1:INDIRECT("$A$"&amp;ROW($A197)))), 1))), "",
ROUNDDOWN((ROUNDDOWN((((2*VLOOKUP($AA197, 'EV and Base'!$A$1:$N$671, 11, FALSE))+30+ROUNDDOWN($AE197/4, 0))*$AB197)/100, 0)+5), 0)
&amp;"-"&amp;
ROUNDDOWN((ROUNDDOWN((((2*VLOOKUP($AA197, 'EV and Base'!$A$1:$N$671, 11, FALSE))+31+ROUNDDOWN($AE197/4, 0))*$AB197)/100, 0)+5), 0))</f>
        <v>72-72</v>
      </c>
      <c r="AL197" s="21" t="str" cm="1">
        <f t="array" aca="1" ref="AL197" ca="1">IF(NOT(ISNUMBER(INDEX($A:$A, LOOKUP(2, 1 / ($A$1:INDIRECT("$A$"&amp;ROW($A197)) &lt;&gt; ""),ROW($A$1:INDIRECT("$A$"&amp;ROW($A197)))), 1))), "",
ROUNDDOWN((ROUNDDOWN((((2*VLOOKUP($AA197, 'EV and Base'!$A$1:$N$671, 12, FALSE))+0+ROUNDDOWN($AF197/4, 0))*$AB197)/100, 0)+5)*0.9, 0)
&amp;"-"&amp;
ROUNDDOWN((ROUNDDOWN((((2*VLOOKUP($AA197, 'EV and Base'!$A$1:$N$671, 12, FALSE))+31+ROUNDDOWN($AF197/4, 0))*$AB197)/100, 0)+5)*0.9, 0))</f>
        <v>30-39</v>
      </c>
      <c r="AM197" s="21" t="str" cm="1">
        <f t="array" aca="1" ref="AM197" ca="1">IF(NOT(ISNUMBER(INDEX($A:$A, LOOKUP(2, 1 / ($A$1:INDIRECT("$A$"&amp;ROW($A197)) &lt;&gt; ""),ROW($A$1:INDIRECT("$A$"&amp;ROW($A197)))), 1))), "",
ROUNDDOWN((ROUNDDOWN((((2*VLOOKUP($AA197, 'EV and Base'!$A$1:$N$671, 13, FALSE))+30+ROUNDDOWN($AG197/4, 0))*$AB197)/100, 0)+5), 0)
&amp;"-"&amp;
ROUNDDOWN((ROUNDDOWN((((2*VLOOKUP($AA197, 'EV and Base'!$A$1:$N$671, 13, FALSE))+31+ROUNDDOWN($AG197/4, 0))*$AB197)/100, 0)+5), 0))</f>
        <v>72-72</v>
      </c>
      <c r="AN197" s="25" cm="1">
        <f t="array" aca="1" ref="AN197" ca="1">IF(NOT(ISNUMBER(INDEX($A:$A, LOOKUP(2, 1 / ($A$1:INDIRECT("$A$"&amp;ROW($A197)) &lt;&gt; ""),ROW($A$1:INDIRECT("$A$"&amp;ROW($A197)))), 1))), "",
ROUNDDOWN((ROUNDDOWN((((2*VLOOKUP($AA197, 'EV and Base'!$A$1:$N$671, 14, FALSE))+31+ROUNDDOWN($AH197/4, 0))*$AB197)/100, 0)+5), 0))</f>
        <v>68</v>
      </c>
      <c r="AO197" s="23" cm="1">
        <f t="array" aca="1" ref="AO197" ca="1">IF(NOT(ISNUMBER(INDEX($A:$A, LOOKUP(2, 1 / ($A$1:INDIRECT("$A$"&amp;ROW($A197)) &lt;&gt; ""),ROW($A$1:INDIRECT("$A$"&amp;ROW($A197)))), 1))), "",
ROUNDDOWN((((2*VLOOKUP($AA197, 'EV and Base'!$A$1:$N$671, 9, FALSE))+31+ROUNDDOWN($AC197/4, 0))*$AB197)/100, 0)+$AB197+10)</f>
        <v>106</v>
      </c>
      <c r="AP197" s="2" cm="1">
        <f t="array" aca="1" ref="AP197" ca="1">IF(NOT(ISNUMBER(INDEX($A:$A, LOOKUP(2, 1 / ($A$1:INDIRECT("$A$"&amp;ROW($A197)) &lt;&gt; ""),ROW($A$1:INDIRECT("$A$"&amp;ROW($A197)))), 1))), "",
ROUNDDOWN((ROUNDDOWN((((2*VLOOKUP($AA197, 'EV and Base'!$A$1:$N$671, 10, FALSE))+31+ROUNDDOWN($AD197/4, 0))*$AB197)/100, 0)+5)*1.1, 0))</f>
        <v>90</v>
      </c>
      <c r="AQ197" s="2" cm="1">
        <f t="array" aca="1" ref="AQ197" ca="1">IF(NOT(ISNUMBER(INDEX($A:$A, LOOKUP(2, 1 / ($A$1:INDIRECT("$A$"&amp;ROW($A197)) &lt;&gt; ""),ROW($A$1:INDIRECT("$A$"&amp;ROW($A197)))), 1))), "",
ROUNDDOWN((ROUNDDOWN((((2*VLOOKUP($AA197, 'EV and Base'!$A$1:$N$671, 11, FALSE))+$AV$2+ROUNDDOWN($AE197/4, 0))*$AB197)/100, 0)+5), 0))</f>
        <v>72</v>
      </c>
      <c r="AR197" s="22" cm="1">
        <f t="array" aca="1" ref="AR197" ca="1">IF(NOT(ISNUMBER(INDEX($A:$A, LOOKUP(2, 1 / ($A$1:INDIRECT("$A$"&amp;ROW($A197)) &lt;&gt; ""),ROW($A$1:INDIRECT("$A$"&amp;ROW($A197)))), 1))), "",
ROUNDDOWN((ROUNDDOWN((((2*VLOOKUP($AA197, 'EV and Base'!$A$1:$N$671, 12, FALSE))+$AW$2+ROUNDDOWN($AF197/4, 0))*$AB197)/100, 0)+5)*0.9, 0))</f>
        <v>35</v>
      </c>
      <c r="AS197" s="2" cm="1">
        <f t="array" aca="1" ref="AS197" ca="1">IF(NOT(ISNUMBER(INDEX($A:$A, LOOKUP(2, 1 / ($A$1:INDIRECT("$A$"&amp;ROW($A197)) &lt;&gt; ""),ROW($A$1:INDIRECT("$A$"&amp;ROW($A197)))), 1))), "",
ROUNDDOWN((ROUNDDOWN((((2*VLOOKUP($AA197, 'EV and Base'!$A$1:$N$671, 13, FALSE))+$AX$2+ROUNDDOWN($AG197/4, 0))*$AB197)/100, 0)+5), 0))</f>
        <v>72</v>
      </c>
      <c r="AT197" s="24" cm="1">
        <f t="array" aca="1" ref="AT197" ca="1">IF(NOT(ISNUMBER(INDEX($A:$A, LOOKUP(2, 1 / ($A$1:INDIRECT("$A$"&amp;ROW($A197)) &lt;&gt; ""),ROW($A$1:INDIRECT("$A$"&amp;ROW($A197)))), 1))), "",
ROUNDDOWN((ROUNDDOWN((((2*VLOOKUP($AA197, 'EV and Base'!$A$1:$N$671, 14, FALSE))+31+ROUNDDOWN($AH197/4, 0))*$AB197)/100, 0)+5), 0))</f>
        <v>68</v>
      </c>
      <c r="AU197" s="28">
        <v>197</v>
      </c>
      <c r="AY197" cm="1">
        <f t="array" aca="1" ref="AY197" ca="1">IF(NOT(ISNUMBER(INDEX($A:$A,LOOKUP(2,1/($A$1:INDIRECT("$A$"&amp;ROW($A197))&lt;&gt;""),ROW($A$1:INDIRECT("$A$"&amp;ROW($A197)))),1))),"",
INDEX($AY:$AY,LOOKUP(2,1/($AY$1:INDIRECT("$AY$"&amp;ROW($AY197)-1)&lt;&gt;""),ROW($AY$1:INDIRECT("$AY$"&amp;ROW($AY197)-1))),1)+$BL197)</f>
        <v>29495</v>
      </c>
      <c r="AZ197" s="3" cm="1">
        <f t="array" aca="1" ref="AZ197" ca="1">IF(NOT(ISNUMBER(INDEX($A:$A, LOOKUP(2, 1 / ($A$1:INDIRECT("$A$"&amp;ROW($A197)) &lt;&gt; ""),ROW($A$1:INDIRECT("$A$"&amp;ROW($A197)))), 1))), "",
VLOOKUP(INDIRECT("$G$"&amp;LOOKUP(2, 1 / ($AY$1:INDIRECT("$AY$"&amp;ROW($AY197)-1) &lt;&gt; ""),ROW($AY$1:INDIRECT("$AY$"&amp;ROW($AY197)-1)))),'EV and Base'!A192:N862,2,FALSE))</f>
        <v>130</v>
      </c>
      <c r="BA197" s="3" cm="1">
        <f t="array" aca="1" ref="BA197" ca="1">IF(NOT(ISNUMBER(INDEX($A:$A, LOOKUP(2, 1 / ($A$1:INDIRECT("$A$"&amp;ROW($A197)) &lt;&gt; ""),ROW($A$1:INDIRECT("$A$"&amp;ROW($A197)))), 1))), "",
INDIRECT("$I$"&amp;LOOKUP(2, 1 / ($AY$1:INDIRECT("$AY$"&amp;ROW($AY197)-1) &lt;&gt; ""),ROW($AY$1:INDIRECT("$AY$"&amp;ROW($AY197)-1)))))</f>
        <v>26</v>
      </c>
      <c r="BB197" s="1" cm="1">
        <f t="array" aca="1" ref="BB197" ca="1">IF(NOT(ISNUMBER(INDEX($A:$A, LOOKUP(2, 1 / ($A$1:INDIRECT("$A$"&amp;ROW($A197)) &lt;&gt; ""),ROW($A$1:INDIRECT("$A$"&amp;ROW($A197)))), 1))), "",
INDIRECT("$AB$"&amp;LOOKUP(2, 1 / ($AY$1:INDIRECT("$AY$"&amp;ROW($AY197)-1) &lt;&gt; ""),ROW($AY$1:INDIRECT("$AY$"&amp;ROW($AY197)-1)))))</f>
        <v>32</v>
      </c>
      <c r="BC197" s="3" cm="1">
        <f t="array" aca="1" ref="BC197" ca="1">IF(NOT(ISNUMBER(INDEX($A:$A,LOOKUP(2,1/($A$1:INDIRECT("$A$"&amp;ROW($A197))&lt;&gt;""),ROW($A$1:INDIRECT("$A$"&amp;ROW($A197)))),1))),"",
$BA197+$BA197+10)</f>
        <v>62</v>
      </c>
      <c r="BD197" s="3" cm="1">
        <f t="array" aca="1" ref="BD197" ca="1">IF(NOT(ISNUMBER(INDEX($A:$A,LOOKUP(2,1/($A$1:INDIRECT("$A$"&amp;ROW($A197))&lt;&gt;""),ROW($A$1:INDIRECT("$A$"&amp;ROW($A197)))),1))),"",
$BA197+$BB197+10)</f>
        <v>68</v>
      </c>
      <c r="BE197" s="3" cm="1">
        <f t="array" aca="1" ref="BE197" ca="1">IF(NOT(ISNUMBER(INDEX($A:$A,LOOKUP(2,1/($A$1:INDIRECT("$A$"&amp;ROW($A197))&lt;&gt;""),ROW($A$1:INDIRECT("$A$"&amp;ROW($A197)))),1))),"",
$BC197*$BC197)</f>
        <v>3844</v>
      </c>
      <c r="BF197" s="3" cm="1">
        <f t="array" aca="1" ref="BF197" ca="1">IF(NOT(ISNUMBER(INDEX($A:$A,LOOKUP(2,1/($A$1:INDIRECT("$A$"&amp;ROW($A197))&lt;&gt;""),ROW($A$1:INDIRECT("$A$"&amp;ROW($A197)))),1))),"",
$BD197*$BD197)</f>
        <v>4624</v>
      </c>
      <c r="BG197" s="3" cm="1">
        <f t="array" aca="1" ref="BG197" ca="1">IF(NOT(ISNUMBER(INDEX($A:$A,LOOKUP(2,1/($A$1:INDIRECT("$A$"&amp;ROW($A197))&lt;&gt;""),ROW($A$1:INDIRECT("$A$"&amp;ROW($A197)))),1))),"",
_xlfn.FLOOR.MATH(1.5*_xlfn.FLOOR.MATH($AZ197*BA197/5)))</f>
        <v>1014</v>
      </c>
      <c r="BH197" s="3" cm="1">
        <f t="array" aca="1" ref="BH197" ca="1">IF(NOT(ISNUMBER(INDEX($A:$A, LOOKUP(2, 1 / ($A$1:INDIRECT("$A$"&amp;ROW($A197)) &lt;&gt; ""),ROW($A$1:INDIRECT("$A$"&amp;ROW($A197)))), 1))), "",
_xlfn.FLOOR.MATH($BG197/IF(OR(INDIRECT("$C$"&amp;LOOKUP(2, 1 / ($AY$1:INDIRECT("$AY$"&amp;ROW($AY197)-1) &lt;&gt; ""),ROW($AY$1:INDIRECT("$AY$"&amp;ROW($AY197)-1))))="Multi",
INDIRECT("$C$"&amp;LOOKUP(2, 1 / ($AY$1:INDIRECT("$AY$"&amp;ROW($AY197)-1) &lt;&gt; ""),ROW($AY$1:INDIRECT("$AY$"&amp;ROW($AY197)-1))))="Double"),2,1)))</f>
        <v>507</v>
      </c>
      <c r="BI197" s="3" cm="1">
        <f t="array" aca="1" ref="BI197" ca="1">IF(NOT(ISNUMBER(INDEX($A:$A,LOOKUP(2,1/($A$1:INDIRECT("$A$"&amp;ROW($A197))&lt;&gt;""),ROW($A$1:INDIRECT("$A$"&amp;ROW($A197)))),1))),"",
VLOOKUP($BC197,GameFreakSQRT!$A$1:$B$200,2,FALSE))</f>
        <v>32252</v>
      </c>
      <c r="BJ197" s="3" cm="1">
        <f t="array" aca="1" ref="BJ197" ca="1">IF(NOT(ISNUMBER(INDEX($A:$A,LOOKUP(2,1/($A$1:INDIRECT("$A$"&amp;ROW($A197))&lt;&gt;""),ROW($A$1:INDIRECT("$A$"&amp;ROW($A197)))),1))),"",
VLOOKUP($BD197,GameFreakSQRT!$A$1:$B$200,2,FALSE))</f>
        <v>33776</v>
      </c>
      <c r="BK197" s="3" cm="1">
        <f t="array" aca="1" ref="BK197" ca="1">IF(NOT(ISNUMBER(INDEX($A:$A,LOOKUP(2,1/($A$1:INDIRECT("$A$"&amp;ROW($A197))&lt;&gt;""),ROW($A$1:INDIRECT("$A$"&amp;ROW($A197)))),1))),"",
_xlfn.FLOOR.MATH((($BI197*$BE197)*$BH197)/($BJ197*$BF197))+1)</f>
        <v>403</v>
      </c>
      <c r="BL197" s="3" cm="1">
        <f t="array" aca="1" ref="BL197" ca="1">IF(NOT(ISNUMBER(INDEX($A:$A,LOOKUP(2,1/($A$1:INDIRECT("$A$"&amp;ROW($A197))&lt;&gt;""),ROW($A$1:INDIRECT("$A$"&amp;ROW($A197)))),1))),"",
_xlfn.FLOOR.MATH($BK197*IF(NOT(INDIRECT("$Z$"&amp;LOOKUP(2, 1 / ($AY$1:INDIRECT("$AY$"&amp;ROW($AY197)-1) &lt;&gt; ""),ROW($AY$1:INDIRECT("$AY$"&amp;ROW($AY197)-1))))=""),1.5,1)))</f>
        <v>403</v>
      </c>
      <c r="BM197" s="3" cm="1">
        <f t="array" aca="1" ref="BM197" ca="1">IF(NOT(ISNUMBER(INDEX($A:$A, LOOKUP(2, 1 / ($A$1:INDIRECT("$A$"&amp;ROW($A197)) &lt;&gt; ""),ROW($A$1:INDIRECT("$A$"&amp;ROW($A197)))), 1))), "",
INDIRECT("$Y$"&amp;LOOKUP(2, 1 / ($AY$1:INDIRECT("$AY$"&amp;ROW($AY197)-1) &lt;&gt; ""),ROW($AY$1:INDIRECT("$AY$"&amp;ROW($AY197)-1)))))</f>
        <v>403</v>
      </c>
      <c r="BN197" s="3" t="b">
        <f t="shared" ca="1" si="16"/>
        <v>1</v>
      </c>
      <c r="CT197" s="3" cm="1">
        <f t="array" aca="1" ref="CT197" ca="1">IF(NOT(ISNUMBER(INDEX($A:$A, LOOKUP(2, 1 / ($A$1:INDIRECT("$A$"&amp;ROW($A197)) &lt;&gt; ""),ROW($A$1:INDIRECT("$A$"&amp;ROW($A197)))), 1))), "",
$AY197-INDEX($AY:$AY, LOOKUP(2, 1 / ($AY$1:INDIRECT("$AV$"&amp;ROW($AY197)-1) &lt;&gt; ""),ROW($AY$1:INDIRECT("$AV$"&amp;ROW($AY197)-1))), 1))</f>
        <v>29495</v>
      </c>
      <c r="CU197" s="3" cm="1">
        <f t="array" aca="1" ref="CU197" ca="1">IF(NOT(ISNUMBER(INDEX($A:$A, LOOKUP(2, 1 / ($A$1:INDIRECT("$A$"&amp;ROW($A197)) &lt;&gt; ""),ROW($A$1:INDIRECT("$A$"&amp;ROW($A197)))), 1))), "",
INDEX($Y:$Y, LOOKUP(2, 1 / ($Y$1:INDIRECT("$Y$"&amp;ROW($Y197)-1) &lt;&gt; ""),ROW($Y$1:INDIRECT("$Y$"&amp;ROW($Y197)-1))), 1))</f>
        <v>403</v>
      </c>
      <c r="CV197" s="1">
        <f ca="1">IFERROR(VLOOKUP($AY197, 'Medium-Slow'!$A$1:$B$101, 2, TRUE),"")</f>
        <v>32</v>
      </c>
    </row>
    <row r="198" spans="1:100" x14ac:dyDescent="0.45">
      <c r="A198" s="69"/>
      <c r="B198" s="69"/>
      <c r="C198" s="69" t="str">
        <f>$C197</f>
        <v>Single</v>
      </c>
      <c r="D198" s="69"/>
      <c r="E198" s="69"/>
      <c r="F198" s="56">
        <v>2</v>
      </c>
      <c r="G198" s="2" t="s">
        <v>334</v>
      </c>
      <c r="H198" s="2" t="s">
        <v>50</v>
      </c>
      <c r="I198" s="2">
        <v>23</v>
      </c>
      <c r="J198" s="2" t="s">
        <v>223</v>
      </c>
      <c r="K198" s="2" t="s">
        <v>335</v>
      </c>
      <c r="L198" s="2" t="s">
        <v>53</v>
      </c>
      <c r="M198" s="2" t="s">
        <v>163</v>
      </c>
      <c r="N198" s="2" t="s">
        <v>336</v>
      </c>
      <c r="O198" s="2" t="s">
        <v>337</v>
      </c>
      <c r="P198" s="2" t="s">
        <v>407</v>
      </c>
      <c r="Q198" s="2">
        <v>0</v>
      </c>
      <c r="R198" s="2">
        <f>_xlfn.FLOOR.MATH((((2*VLOOKUP(G198, 'EV and Base'!$A$1:$N$671, 9, FALSE))+$Q198)*$I198)/100)+$I198+10</f>
        <v>56</v>
      </c>
      <c r="S198" s="2">
        <f>_xlfn.FLOOR.MATH((_xlfn.FLOOR.MATH((((2*VLOOKUP($G198, 'EV and Base'!$A$1:$N$671, 10, FALSE))+$Q198)*$I198)/100)+5)*
IF(OR($J198="Lonely", $J198="Brave", $J198="Adamant", $J198="Naughty"), 1.1,
IF(OR($J198="Bold", $J198="Timid", $J198="Modest", $J198="Calm"), 0.9, 1)))</f>
        <v>35</v>
      </c>
      <c r="T198" s="2">
        <f>_xlfn.FLOOR.MATH((_xlfn.FLOOR.MATH((((2*VLOOKUP($G198, 'EV and Base'!$A$1:$N$671, 11, FALSE))+$Q198)*$I198)/100)+5)*
IF(OR($J198="Bold", $J198="Relaxed", $J198="Impish", $J198="Lax"), 1.1,
IF(OR($J198="Lonely", $J198="Hasty", $J198="Mild", $J198="Gentle"), 0.9, 1)))</f>
        <v>37</v>
      </c>
      <c r="U198" s="2">
        <f>_xlfn.FLOOR.MATH((_xlfn.FLOOR.MATH((((2*VLOOKUP($G198, 'EV and Base'!$A$1:$N$671, 12, FALSE))+$Q198)*$I198)/100)+5)*
IF(OR($J198="Modest", $J198="Mild", $J198="Quiet", $J198="Rash"), 1.1,
IF(OR($J198="Adamant", $J198="Impish", $J198="Jolly", $J198="Careful"), 0.9, 1)))</f>
        <v>21</v>
      </c>
      <c r="V198" s="2">
        <f>_xlfn.FLOOR.MATH((_xlfn.FLOOR.MATH((((2*VLOOKUP($G198, 'EV and Base'!$A$1:$N$671, 13, FALSE))+$Q198)*$I198)/100)+5)*
IF(OR($J198="Calm", $J198="Gentle", $J198="Sassy", $J198="Careful"), 1.1,
IF(OR($J198="Naughty", $J198="Lax", $J198="Naive", $J198="Rash"), 0.9, 1)))</f>
        <v>40</v>
      </c>
      <c r="W198" s="2">
        <f>_xlfn.FLOOR.MATH((_xlfn.FLOOR.MATH((((2*VLOOKUP($G198, 'EV and Base'!$A$1:$N$671, 14, FALSE))+$Q198)*$I198)/100)+5)*
IF(OR($J198="Timid", $J198="Hasty", $J198="Jolly", $J198="Naive"), 1.1,
IF(OR($J198="Brave", $J198="Relaxed", $J198="Quiet", $J198="Sassy"), 0.9, 1)))</f>
        <v>27</v>
      </c>
      <c r="X198" s="69"/>
      <c r="Y198" s="1">
        <v>321</v>
      </c>
      <c r="AA198" s="23" t="str" cm="1">
        <f t="array" aca="1" ref="AA198" ca="1">IF(NOT(ISNUMBER(INDEX($A:$A,LOOKUP(2,1/($A$1:INDIRECT("$A$"&amp;ROW($A198))&lt;&gt;""),ROW($A$1:INDIRECT("$A$"&amp;ROW($A198)))),1))),"",
IF(NOT(ISNUMBER($A198)),$AA197,
IF($AB198&lt;16,"Lillipup",
IF($AB198&lt;32,"Herdier",
"Stoutland"))))</f>
        <v>Stoutland</v>
      </c>
      <c r="AB198" s="25" cm="1">
        <f t="array" aca="1" ref="AB198" ca="1">IF(NOT(ISNUMBER(INDEX($A:$A, LOOKUP(2, 1 / ($A$1:INDIRECT("$A$"&amp;ROW($A198)) &lt;&gt; ""),ROW($A$1:INDIRECT("$A$"&amp;ROW($A198)))), 1))), "",
VLOOKUP($AY198,'Medium-Slow'!$A$1:$B$101,2,TRUE))</f>
        <v>33</v>
      </c>
      <c r="AC198" s="23" cm="1">
        <f t="array" aca="1" ref="AC198" ca="1">IF(NOT(ISNUMBER(INDEX($A:$A, LOOKUP(2, 1 / ($A$1:INDIRECT("$A$"&amp;ROW($A198)) &lt;&gt; ""),ROW($A$1:INDIRECT("$A$"&amp;ROW($A198)))), 1))), "",
INDEX($AC:$AC, LOOKUP(2, 1 / ($AC$1:INDIRECT("$AC$"&amp;ROW($AC198)-1) &lt;&gt; ""),ROW($AC$1:INDIRECT("$AC$"&amp;ROW($AC198)-1))), 1)+
IF(INDEX($AC:$AC, LOOKUP(2, 1 / ($AC$1:INDIRECT("$AC$"&amp;ROW($AC198)-1) &lt;&gt; ""),ROW($AC$1:INDIRECT("$AC$"&amp;ROW($AC198)-1))), 1)+
INDEX($AD:$AD, LOOKUP(2, 1 / ($AD$1:INDIRECT("$AD$"&amp;ROW($AD198)-1) &lt;&gt; ""),ROW($AD$1:INDIRECT("$AD$"&amp;ROW($AD198)-1))), 1)+
INDEX($AE:$AE, LOOKUP(2, 1 / ($AE$1:INDIRECT("$AE$"&amp;ROW($AE198)-1) &lt;&gt; ""),ROW($AE$1:INDIRECT("$AE$"&amp;ROW($AD198)-1))), 1)+
INDEX($AE:$AF, LOOKUP(2, 1 / ($AF$1:INDIRECT("$AF$"&amp;ROW($AF198)-1) &lt;&gt; ""),ROW($AF$1:INDIRECT("$AF$"&amp;ROW($AD198)-1))), 1)+
INDEX($AG:$AG, LOOKUP(2, 1 / ($AG$1:INDIRECT("$AG$"&amp;ROW($AG198)-1) &lt;&gt; ""),ROW($AG$1:INDIRECT("$AG$"&amp;ROW($AD198)-1))), 1)+
INDEX($AH:$AH, LOOKUP(2, 1 / ($AH$1:INDIRECT("$AH$"&amp;ROW($AH198)-1) &lt;&gt; ""),ROW($AH$1:INDIRECT("$AH$"&amp;ROW($AD198)-1))), 1)&gt;=510,0,
IF(INDEX($AC:$AC, LOOKUP(2, 1 / ($AC$1:INDIRECT("$AC$"&amp;ROW($AC198)-1) &lt;&gt; ""),ROW($AC$1:INDIRECT("$AC$"&amp;ROW($AC198)-1))), 1)&gt;=255,0,
VLOOKUP(INDIRECT("$G$"&amp;LOOKUP(2, 1 / ($AC$1:INDIRECT("$AC$"&amp;ROW($AC198)-1) &lt;&gt; ""),ROW($AC$1:INDIRECT("$AC$"&amp;ROW($AC198)-1)))), 'EV and Base'!$A$1:$N$671, 3, FALSE))))</f>
        <v>3</v>
      </c>
      <c r="AD198" s="2" cm="1">
        <f t="array" aca="1" ref="AD198" ca="1">IF(NOT(ISNUMBER(INDEX($A:$A, LOOKUP(2, 1 / ($A$1:INDIRECT("$A$"&amp;ROW($A198)) &lt;&gt; ""),ROW($A$1:INDIRECT("$A$"&amp;ROW($A198)))), 1))), "",
INDEX($AD:$AD, LOOKUP(2, 1 / ($AD$1:INDIRECT("$AD$"&amp;ROW($AD198)-1) &lt;&gt; ""),ROW($AD$1:INDIRECT("$AD$"&amp;ROW($AD198)-1))), 1)+
IF(INDEX($AC:$AC, LOOKUP(2, 1 / ($AC$1:INDIRECT("$AC$"&amp;ROW($AC198)-1) &lt;&gt; ""),ROW($AC$1:INDIRECT("$AC$"&amp;ROW($AC198)-1))), 1)+
INDEX($AD:$AD, LOOKUP(2, 1 / ($AD$1:INDIRECT("$AD$"&amp;ROW($AD198)-1) &lt;&gt; ""),ROW($AD$1:INDIRECT("$AD$"&amp;ROW($AD198)-1))), 1)+
INDEX($AE:$AE, LOOKUP(2, 1 / ($AE$1:INDIRECT("$AE$"&amp;ROW($AE198)-1) &lt;&gt; ""),ROW($AE$1:INDIRECT("$AE$"&amp;ROW($AD198)-1))), 1)+
INDEX($AE:$AF, LOOKUP(2, 1 / ($AF$1:INDIRECT("$AF$"&amp;ROW($AF198)-1) &lt;&gt; ""),ROW($AF$1:INDIRECT("$AF$"&amp;ROW($AD198)-1))), 1)+
INDEX($AG:$AG, LOOKUP(2, 1 / ($AG$1:INDIRECT("$AG$"&amp;ROW($AG198)-1) &lt;&gt; ""),ROW($AG$1:INDIRECT("$AG$"&amp;ROW($AD198)-1))), 1)+
INDEX($AH:$AH, LOOKUP(2, 1 / ($AH$1:INDIRECT("$AH$"&amp;ROW($AH198)-1) &lt;&gt; ""),ROW($AH$1:INDIRECT("$AH$"&amp;ROW($AD198)-1))), 1)&gt;=510,0,
IF(INDEX($AD:$AD, LOOKUP(2, 1 / ($AD$1:INDIRECT("$AD$"&amp;ROW($AD198)-1) &lt;&gt; ""),ROW($AD$1:INDIRECT("$AD$"&amp;ROW($AD198)-1))), 1)&gt;=255,0,
VLOOKUP(INDIRECT("$G$"&amp;LOOKUP(2, 1 / ($AD$1:INDIRECT("$AD$"&amp;ROW($AD198)-1) &lt;&gt; ""),ROW($AD$1:INDIRECT("$AD$"&amp;ROW($AD198)-1)))), 'EV and Base'!$A$1:$N$671, 4, FALSE))))</f>
        <v>48</v>
      </c>
      <c r="AE198" s="2" cm="1">
        <f t="array" aca="1" ref="AE198" ca="1">IF(NOT(ISNUMBER(INDEX($A:$A,LOOKUP(2,1/($A$1:INDIRECT("$A$"&amp;ROW($A198))&lt;&gt;""),ROW($A$1:INDIRECT("$A$"&amp;ROW($A198)))),1))),"",
INDEX($AE:$AE,LOOKUP(2,1/($AE$1:INDIRECT("$AE$"&amp;ROW($AE198)-1)&lt;&gt;""),ROW($AE$1:INDIRECT("$AE$"&amp;ROW($AE198)-1))),1)+
IF(INDEX($AC:$AC,LOOKUP(2,1/($AC$1:INDIRECT("$AC$"&amp;ROW($AC198)-1)&lt;&gt;""),ROW($AC$1:INDIRECT("$AC$"&amp;ROW($AC198)-1))),1)+
INDEX($AD:$AD,LOOKUP(2,1/($AD$1:INDIRECT("$AD$"&amp;ROW($AD198)-1)&lt;&gt;""),ROW($AD$1:INDIRECT("$AD$"&amp;ROW($AD198)-1))),1)+
INDEX($AE:$AE,LOOKUP(2,1/($AE$1:INDIRECT("$AE$"&amp;ROW($AE198)-1)&lt;&gt;""),ROW($AE$1:INDIRECT("$AE$"&amp;ROW($AD198)-1))),1)+
INDEX($AE:$AF,LOOKUP(2,1/($AF$1:INDIRECT("$AF$"&amp;ROW($AF198)-1)&lt;&gt;""),ROW($AF$1:INDIRECT("$AF$"&amp;ROW($AD198)-1))),1)+
INDEX($AG:$AG,LOOKUP(2,1/($AG$1:INDIRECT("$AG$"&amp;ROW($AG198)-1)&lt;&gt;""),ROW($AG$1:INDIRECT("$AG$"&amp;ROW($AD198)-1))),1)+
INDEX($AH:$AH,LOOKUP(2,1/($AH$1:INDIRECT("$AH$"&amp;ROW($AH198)-1)&lt;&gt;""),ROW($AH$1:INDIRECT("$AH$"&amp;ROW($AD198)-1))),1)&gt;=510,0,
IF(INDEX($AE:$AE,LOOKUP(2,1/($AE$1:INDIRECT("$AE$"&amp;ROW($AE198)-1)&lt;&gt;""),ROW($AE$1:INDIRECT("$AE$"&amp;ROW($AE198)-1))),1)&gt;=255,0,
VLOOKUP(INDIRECT("$G$"&amp;LOOKUP(2,1/($AE$1:INDIRECT("$AE$"&amp;ROW($AE198)-1)&lt;&gt;""),ROW($AE$1:INDIRECT("$AE$"&amp;ROW($AE198)-1)))),'EV and Base'!$A$1:$N$671,5,FALSE))))</f>
        <v>7</v>
      </c>
      <c r="AF198" s="2" cm="1">
        <f t="array" aca="1" ref="AF198" ca="1">IF(NOT(ISNUMBER(INDEX($A:$A, LOOKUP(2, 1 / ($A$1:INDIRECT("$A$"&amp;ROW($A198)) &lt;&gt; ""),ROW($A$1:INDIRECT("$A$"&amp;ROW($A198)))), 1))), "",
INDEX($AF:$AF, LOOKUP(2, 1 / ($AF$1:INDIRECT("$AF$"&amp;ROW($AF198)-1) &lt;&gt; ""),ROW($AF$1:INDIRECT("$AF$"&amp;ROW($AF198)-1))), 1)+
IF(INDEX($AC:$AC, LOOKUP(2, 1 / ($AC$1:INDIRECT("$AC$"&amp;ROW($AC198)-1) &lt;&gt; ""),ROW($AC$1:INDIRECT("$AC$"&amp;ROW($AC198)-1))), 1)+
INDEX($AD:$AD, LOOKUP(2, 1 / ($AD$1:INDIRECT("$AD$"&amp;ROW($AD198)-1) &lt;&gt; ""),ROW($AD$1:INDIRECT("$AD$"&amp;ROW($AD198)-1))), 1)+
INDEX($AE:$AE, LOOKUP(2, 1 / ($AE$1:INDIRECT("$AE$"&amp;ROW($AE198)-1) &lt;&gt; ""),ROW($AE$1:INDIRECT("$AE$"&amp;ROW($AD198)-1))), 1)+
INDEX($AE:$AF, LOOKUP(2, 1 / ($AF$1:INDIRECT("$AF$"&amp;ROW($AF198)-1) &lt;&gt; ""),ROW($AF$1:INDIRECT("$AF$"&amp;ROW($AD198)-1))), 1)+
INDEX($AG:$AG, LOOKUP(2, 1 / ($AG$1:INDIRECT("$AG$"&amp;ROW($AG198)-1) &lt;&gt; ""),ROW($AG$1:INDIRECT("$AG$"&amp;ROW($AD198)-1))), 1)+
INDEX($AH:$AH, LOOKUP(2, 1 / ($AH$1:INDIRECT("$AH$"&amp;ROW($AH198)-1) &lt;&gt; ""),ROW($AH$1:INDIRECT("$AH$"&amp;ROW($AD198)-1))), 1)&gt;=510,0,
IF(INDEX($AF:$AF, LOOKUP(2, 1 / ($AF$1:INDIRECT("$AF$"&amp;ROW($AF198)-1) &lt;&gt; ""),ROW($AF$1:INDIRECT("$AF$"&amp;ROW($AF198)-1))), 1)&gt;=255,0,
VLOOKUP(INDIRECT("$G$"&amp;LOOKUP(2, 1 / ($AF$1:INDIRECT("$AF$"&amp;ROW($AF198)-1) &lt;&gt; ""),ROW($AF$1:INDIRECT("$AF$"&amp;ROW($AF198)-1)))), 'EV and Base'!$A$1:$N$671, 6, FALSE))))</f>
        <v>5</v>
      </c>
      <c r="AG198" s="2" cm="1">
        <f t="array" aca="1" ref="AG198" ca="1">IF(NOT(ISNUMBER(INDEX($A:$A, LOOKUP(2, 1 / ($A$1:INDIRECT("$A$"&amp;ROW($A198)) &lt;&gt; ""),ROW($A$1:INDIRECT("$A$"&amp;ROW($A198)))), 1))), "",
INDEX($AG:$AG, LOOKUP(2, 1 / ($AG$1:INDIRECT("$AG$"&amp;ROW($AG198)-1) &lt;&gt; ""),ROW($AG$1:INDIRECT("$AG$"&amp;ROW($AG198)-1))), 1)+
IF(INDEX($AC:$AC, LOOKUP(2, 1 / ($AC$1:INDIRECT("$AC$"&amp;ROW($AC198)-1) &lt;&gt; ""),ROW($AC$1:INDIRECT("$AC$"&amp;ROW($AC198)-1))), 1)+
INDEX($AD:$AD, LOOKUP(2, 1 / ($AD$1:INDIRECT("$AD$"&amp;ROW($AD198)-1) &lt;&gt; ""),ROW($AD$1:INDIRECT("$AD$"&amp;ROW($AD198)-1))), 1)+
INDEX($AE:$AE, LOOKUP(2, 1 / ($AE$1:INDIRECT("$AE$"&amp;ROW($AE198)-1) &lt;&gt; ""),ROW($AE$1:INDIRECT("$AE$"&amp;ROW($AD198)-1))), 1)+
INDEX($AE:$AF, LOOKUP(2, 1 / ($AF$1:INDIRECT("$AF$"&amp;ROW($AF198)-1) &lt;&gt; ""),ROW($AF$1:INDIRECT("$AF$"&amp;ROW($AD198)-1))), 1)+
INDEX($AG:$AG, LOOKUP(2, 1 / ($AG$1:INDIRECT("$AG$"&amp;ROW($AG198)-1) &lt;&gt; ""),ROW($AG$1:INDIRECT("$AG$"&amp;ROW($AD198)-1))), 1)+
INDEX($AH:$AH, LOOKUP(2, 1 / ($AH$1:INDIRECT("$AH$"&amp;ROW($AH198)-1) &lt;&gt; ""),ROW($AH$1:INDIRECT("$AH$"&amp;ROW($AD198)-1))), 1)&gt;=510,0,
IF(INDEX($AG:$AG, LOOKUP(2, 1 / ($AG$1:INDIRECT("$AG$"&amp;ROW($AG198)-1) &lt;&gt; ""),ROW($AG$1:INDIRECT("$AG$"&amp;ROW($AG198)-1))), 1)&gt;=255,0,
VLOOKUP(INDIRECT("$G$"&amp;LOOKUP(2, 1 / ($AG$1:INDIRECT("$AG$"&amp;ROW($AG198)-1) &lt;&gt; ""),ROW($AG$1:INDIRECT("$AG$"&amp;ROW($AG198)-1)))), 'EV and Base'!$A$1:$N$671, 7, FALSE))))</f>
        <v>0</v>
      </c>
      <c r="AH198" s="24" cm="1">
        <f t="array" aca="1" ref="AH198" ca="1">IF(NOT(ISNUMBER(INDEX($A:$A,LOOKUP(2,1/($A$1:INDIRECT("$A$"&amp;ROW($A198))&lt;&gt;""),ROW($A$1:INDIRECT("$A$"&amp;ROW($A198)))),1))),"",
INDEX($AH:$AH,LOOKUP(2,1/($AH$1:INDIRECT("$AH$"&amp;ROW($AH198)-1)&lt;&gt;""),ROW($AH$1:INDIRECT("$AH$"&amp;ROW($AH198)-1))),1)+
IF(INDEX($AC:$AC,LOOKUP(2,1/($AC$1:INDIRECT("$AC$"&amp;ROW($AC198)-1)&lt;&gt;""),ROW($AC$1:INDIRECT("$AC$"&amp;ROW($AC198)-1))),1)+
INDEX($AD:$AD,LOOKUP(2,1/($AD$1:INDIRECT("$AD$"&amp;ROW($AD198)-1)&lt;&gt;""),ROW($AD$1:INDIRECT("$AD$"&amp;ROW($AD198)-1))),1)+
INDEX($AE:$AE,LOOKUP(2,1/($AE$1:INDIRECT("$AE$"&amp;ROW($AE198)-1)&lt;&gt;""),ROW($AE$1:INDIRECT("$AE$"&amp;ROW($AD198)-1))),1)+
INDEX($AE:$AF,LOOKUP(2,1/($AF$1:INDIRECT("$AF$"&amp;ROW($AF198)-1)&lt;&gt;""),ROW($AF$1:INDIRECT("$AF$"&amp;ROW($AD198)-1))),1)+
INDEX($AG:$AG,LOOKUP(2,1/($AG$1:INDIRECT("$AG$"&amp;ROW($AG198)-1)&lt;&gt;""),ROW($AG$1:INDIRECT("$AG$"&amp;ROW($AD198)-1))),1)+
INDEX($AH:$AH,LOOKUP(2,1/($AH$1:INDIRECT("$AH$"&amp;ROW($AH198)-1)&lt;&gt;""),ROW($AH$1:INDIRECT("$AH$"&amp;ROW($AD198)-1))),1)&gt;=510,0,
IF(INDEX($AH:$AH,LOOKUP(2,1/($AH$1:INDIRECT("$AH$"&amp;ROW($AH198)-1)&lt;&gt;""),ROW($AH$1:INDIRECT("$AH$"&amp;ROW($AH198)-1))),1)&gt;=255,0,
VLOOKUP(INDIRECT("$G$"&amp;LOOKUP(2,1/($AH$1:INDIRECT("$AH$"&amp;ROW($AH198)-1)&lt;&gt;""),ROW($AH$1:INDIRECT("$AH$"&amp;ROW($AH198)-1)))),'EV and Base'!$A$1:$N$671,8,FALSE))))</f>
        <v>35</v>
      </c>
      <c r="AI198" s="29" cm="1">
        <f t="array" aca="1" ref="AI198" ca="1">IF(NOT(ISNUMBER(INDEX($A:$A,LOOKUP(2,1/($A$1:INDIRECT("$A$"&amp;ROW($A198))&lt;&gt;""),ROW($A$1:INDIRECT("$A$"&amp;ROW($A198)))),1))),"",
ROUNDDOWN((((2*VLOOKUP($AA198,'EV and Base'!$A$1:$N$671,9,FALSE))+31+ROUNDDOWN($AC198/4,0))*$AB198)/100,0)+$AB198+10)</f>
        <v>109</v>
      </c>
      <c r="AJ198" s="21" cm="1">
        <f t="array" aca="1" ref="AJ198" ca="1">IF(NOT(ISNUMBER(INDEX($A:$A, LOOKUP(2, 1 / ($A$1:INDIRECT("$A$"&amp;ROW($A198)) &lt;&gt; ""),ROW($A$1:INDIRECT("$A$"&amp;ROW($A198)))), 1))), "",
ROUNDDOWN((ROUNDDOWN((((2*VLOOKUP($AA198, 'EV and Base'!$A$1:$N$671, 10, FALSE))+31+ROUNDDOWN($AD198/4, 0))*$AB198)/100, 0)+5)*1.1, 0))</f>
        <v>93</v>
      </c>
      <c r="AK198" s="21" t="str" cm="1">
        <f t="array" aca="1" ref="AK198" ca="1">IF(NOT(ISNUMBER(INDEX($A:$A, LOOKUP(2, 1 / ($A$1:INDIRECT("$A$"&amp;ROW($A198)) &lt;&gt; ""),ROW($A$1:INDIRECT("$A$"&amp;ROW($A198)))), 1))), "",
ROUNDDOWN((ROUNDDOWN((((2*VLOOKUP($AA198, 'EV and Base'!$A$1:$N$671, 11, FALSE))+30+ROUNDDOWN($AE198/4, 0))*$AB198)/100, 0)+5), 0)
&amp;"-"&amp;
ROUNDDOWN((ROUNDDOWN((((2*VLOOKUP($AA198, 'EV and Base'!$A$1:$N$671, 11, FALSE))+31+ROUNDDOWN($AE198/4, 0))*$AB198)/100, 0)+5), 0))</f>
        <v>74-74</v>
      </c>
      <c r="AL198" s="21" t="str" cm="1">
        <f t="array" aca="1" ref="AL198" ca="1">IF(NOT(ISNUMBER(INDEX($A:$A, LOOKUP(2, 1 / ($A$1:INDIRECT("$A$"&amp;ROW($A198)) &lt;&gt; ""),ROW($A$1:INDIRECT("$A$"&amp;ROW($A198)))), 1))), "",
ROUNDDOWN((ROUNDDOWN((((2*VLOOKUP($AA198, 'EV and Base'!$A$1:$N$671, 12, FALSE))+0+ROUNDDOWN($AF198/4, 0))*$AB198)/100, 0)+5)*0.9, 0)
&amp;"-"&amp;
ROUNDDOWN((ROUNDDOWN((((2*VLOOKUP($AA198, 'EV and Base'!$A$1:$N$671, 12, FALSE))+31+ROUNDDOWN($AF198/4, 0))*$AB198)/100, 0)+5)*0.9, 0))</f>
        <v>31-40</v>
      </c>
      <c r="AM198" s="21" t="str" cm="1">
        <f t="array" aca="1" ref="AM198" ca="1">IF(NOT(ISNUMBER(INDEX($A:$A, LOOKUP(2, 1 / ($A$1:INDIRECT("$A$"&amp;ROW($A198)) &lt;&gt; ""),ROW($A$1:INDIRECT("$A$"&amp;ROW($A198)))), 1))), "",
ROUNDDOWN((ROUNDDOWN((((2*VLOOKUP($AA198, 'EV and Base'!$A$1:$N$671, 13, FALSE))+30+ROUNDDOWN($AG198/4, 0))*$AB198)/100, 0)+5), 0)
&amp;"-"&amp;
ROUNDDOWN((ROUNDDOWN((((2*VLOOKUP($AA198, 'EV and Base'!$A$1:$N$671, 13, FALSE))+31+ROUNDDOWN($AG198/4, 0))*$AB198)/100, 0)+5), 0))</f>
        <v>74-74</v>
      </c>
      <c r="AN198" s="25" cm="1">
        <f t="array" aca="1" ref="AN198" ca="1">IF(NOT(ISNUMBER(INDEX($A:$A, LOOKUP(2, 1 / ($A$1:INDIRECT("$A$"&amp;ROW($A198)) &lt;&gt; ""),ROW($A$1:INDIRECT("$A$"&amp;ROW($A198)))), 1))), "",
ROUNDDOWN((ROUNDDOWN((((2*VLOOKUP($AA198, 'EV and Base'!$A$1:$N$671, 14, FALSE))+31+ROUNDDOWN($AH198/4, 0))*$AB198)/100, 0)+5), 0))</f>
        <v>70</v>
      </c>
      <c r="AO198" s="23" cm="1">
        <f t="array" aca="1" ref="AO198" ca="1">IF(NOT(ISNUMBER(INDEX($A:$A, LOOKUP(2, 1 / ($A$1:INDIRECT("$A$"&amp;ROW($A198)) &lt;&gt; ""),ROW($A$1:INDIRECT("$A$"&amp;ROW($A198)))), 1))), "",
ROUNDDOWN((((2*VLOOKUP($AA198, 'EV and Base'!$A$1:$N$671, 9, FALSE))+31+ROUNDDOWN($AC198/4, 0))*$AB198)/100, 0)+$AB198+10)</f>
        <v>109</v>
      </c>
      <c r="AP198" s="2" cm="1">
        <f t="array" aca="1" ref="AP198" ca="1">IF(NOT(ISNUMBER(INDEX($A:$A, LOOKUP(2, 1 / ($A$1:INDIRECT("$A$"&amp;ROW($A198)) &lt;&gt; ""),ROW($A$1:INDIRECT("$A$"&amp;ROW($A198)))), 1))), "",
ROUNDDOWN((ROUNDDOWN((((2*VLOOKUP($AA198, 'EV and Base'!$A$1:$N$671, 10, FALSE))+31+ROUNDDOWN($AD198/4, 0))*$AB198)/100, 0)+5)*1.1, 0))</f>
        <v>93</v>
      </c>
      <c r="AQ198" s="2" cm="1">
        <f t="array" aca="1" ref="AQ198" ca="1">IF(NOT(ISNUMBER(INDEX($A:$A, LOOKUP(2, 1 / ($A$1:INDIRECT("$A$"&amp;ROW($A198)) &lt;&gt; ""),ROW($A$1:INDIRECT("$A$"&amp;ROW($A198)))), 1))), "",
ROUNDDOWN((ROUNDDOWN((((2*VLOOKUP($AA198, 'EV and Base'!$A$1:$N$671, 11, FALSE))+$AV$2+ROUNDDOWN($AE198/4, 0))*$AB198)/100, 0)+5), 0))</f>
        <v>74</v>
      </c>
      <c r="AR198" s="22" cm="1">
        <f t="array" aca="1" ref="AR198" ca="1">IF(NOT(ISNUMBER(INDEX($A:$A, LOOKUP(2, 1 / ($A$1:INDIRECT("$A$"&amp;ROW($A198)) &lt;&gt; ""),ROW($A$1:INDIRECT("$A$"&amp;ROW($A198)))), 1))), "",
ROUNDDOWN((ROUNDDOWN((((2*VLOOKUP($AA198, 'EV and Base'!$A$1:$N$671, 12, FALSE))+$AW$2+ROUNDDOWN($AF198/4, 0))*$AB198)/100, 0)+5)*0.9, 0))</f>
        <v>36</v>
      </c>
      <c r="AS198" s="2" cm="1">
        <f t="array" aca="1" ref="AS198" ca="1">IF(NOT(ISNUMBER(INDEX($A:$A, LOOKUP(2, 1 / ($A$1:INDIRECT("$A$"&amp;ROW($A198)) &lt;&gt; ""),ROW($A$1:INDIRECT("$A$"&amp;ROW($A198)))), 1))), "",
ROUNDDOWN((ROUNDDOWN((((2*VLOOKUP($AA198, 'EV and Base'!$A$1:$N$671, 13, FALSE))+$AX$2+ROUNDDOWN($AG198/4, 0))*$AB198)/100, 0)+5), 0))</f>
        <v>74</v>
      </c>
      <c r="AT198" s="24" cm="1">
        <f t="array" aca="1" ref="AT198" ca="1">IF(NOT(ISNUMBER(INDEX($A:$A, LOOKUP(2, 1 / ($A$1:INDIRECT("$A$"&amp;ROW($A198)) &lt;&gt; ""),ROW($A$1:INDIRECT("$A$"&amp;ROW($A198)))), 1))), "",
ROUNDDOWN((ROUNDDOWN((((2*VLOOKUP($AA198, 'EV and Base'!$A$1:$N$671, 14, FALSE))+31+ROUNDDOWN($AH198/4, 0))*$AB198)/100, 0)+5), 0))</f>
        <v>70</v>
      </c>
      <c r="AU198" s="28">
        <v>201</v>
      </c>
      <c r="AY198" cm="1">
        <f t="array" aca="1" ref="AY198" ca="1">IF(NOT(ISNUMBER(INDEX($A:$A,LOOKUP(2,1/($A$1:INDIRECT("$A$"&amp;ROW($A198))&lt;&gt;""),ROW($A$1:INDIRECT("$A$"&amp;ROW($A198)))),1))),"",
INDEX($AY:$AY,LOOKUP(2,1/($AY$1:INDIRECT("$AY$"&amp;ROW($AY198)-1)&lt;&gt;""),ROW($AY$1:INDIRECT("$AY$"&amp;ROW($AY198)-1))),1)+$BL198)</f>
        <v>30194</v>
      </c>
      <c r="AZ198" s="3" cm="1">
        <f t="array" aca="1" ref="AZ198" ca="1">IF(NOT(ISNUMBER(INDEX($A:$A, LOOKUP(2, 1 / ($A$1:INDIRECT("$A$"&amp;ROW($A198)) &lt;&gt; ""),ROW($A$1:INDIRECT("$A$"&amp;ROW($A198)))), 1))), "",
VLOOKUP(INDIRECT("$G$"&amp;LOOKUP(2, 1 / ($AY$1:INDIRECT("$AY$"&amp;ROW($AY198)-1) &lt;&gt; ""),ROW($AY$1:INDIRECT("$AY$"&amp;ROW($AY198)-1)))),'EV and Base'!A193:N863,2,FALSE))</f>
        <v>147</v>
      </c>
      <c r="BA198" s="3" cm="1">
        <f t="array" aca="1" ref="BA198" ca="1">IF(NOT(ISNUMBER(INDEX($A:$A, LOOKUP(2, 1 / ($A$1:INDIRECT("$A$"&amp;ROW($A198)) &lt;&gt; ""),ROW($A$1:INDIRECT("$A$"&amp;ROW($A198)))), 1))), "",
INDIRECT("$I$"&amp;LOOKUP(2, 1 / ($AY$1:INDIRECT("$AY$"&amp;ROW($AY198)-1) &lt;&gt; ""),ROW($AY$1:INDIRECT("$AY$"&amp;ROW($AY198)-1)))))</f>
        <v>23</v>
      </c>
      <c r="BB198" s="1" cm="1">
        <f t="array" aca="1" ref="BB198" ca="1">IF(NOT(ISNUMBER(INDEX($A:$A, LOOKUP(2, 1 / ($A$1:INDIRECT("$A$"&amp;ROW($A198)) &lt;&gt; ""),ROW($A$1:INDIRECT("$A$"&amp;ROW($A198)))), 1))), "",
INDIRECT("$AB$"&amp;LOOKUP(2, 1 / ($AY$1:INDIRECT("$AY$"&amp;ROW($AY198)-1) &lt;&gt; ""),ROW($AY$1:INDIRECT("$AY$"&amp;ROW($AY198)-1)))))</f>
        <v>32</v>
      </c>
      <c r="BC198" s="3" cm="1">
        <f t="array" aca="1" ref="BC198" ca="1">IF(NOT(ISNUMBER(INDEX($A:$A,LOOKUP(2,1/($A$1:INDIRECT("$A$"&amp;ROW($A198))&lt;&gt;""),ROW($A$1:INDIRECT("$A$"&amp;ROW($A198)))),1))),"",
$BA198+$BA198+10)</f>
        <v>56</v>
      </c>
      <c r="BD198" s="3" cm="1">
        <f t="array" aca="1" ref="BD198" ca="1">IF(NOT(ISNUMBER(INDEX($A:$A,LOOKUP(2,1/($A$1:INDIRECT("$A$"&amp;ROW($A198))&lt;&gt;""),ROW($A$1:INDIRECT("$A$"&amp;ROW($A198)))),1))),"",
$BA198+$BB198+10)</f>
        <v>65</v>
      </c>
      <c r="BE198" s="3" cm="1">
        <f t="array" aca="1" ref="BE198" ca="1">IF(NOT(ISNUMBER(INDEX($A:$A,LOOKUP(2,1/($A$1:INDIRECT("$A$"&amp;ROW($A198))&lt;&gt;""),ROW($A$1:INDIRECT("$A$"&amp;ROW($A198)))),1))),"",
$BC198*$BC198)</f>
        <v>3136</v>
      </c>
      <c r="BF198" s="3" cm="1">
        <f t="array" aca="1" ref="BF198" ca="1">IF(NOT(ISNUMBER(INDEX($A:$A,LOOKUP(2,1/($A$1:INDIRECT("$A$"&amp;ROW($A198))&lt;&gt;""),ROW($A$1:INDIRECT("$A$"&amp;ROW($A198)))),1))),"",
$BD198*$BD198)</f>
        <v>4225</v>
      </c>
      <c r="BG198" s="3" cm="1">
        <f t="array" aca="1" ref="BG198" ca="1">IF(NOT(ISNUMBER(INDEX($A:$A,LOOKUP(2,1/($A$1:INDIRECT("$A$"&amp;ROW($A198))&lt;&gt;""),ROW($A$1:INDIRECT("$A$"&amp;ROW($A198)))),1))),"",
_xlfn.FLOOR.MATH(1.5*_xlfn.FLOOR.MATH($AZ198*BA198/5)))</f>
        <v>1014</v>
      </c>
      <c r="BH198" s="3" cm="1">
        <f t="array" aca="1" ref="BH198" ca="1">IF(NOT(ISNUMBER(INDEX($A:$A, LOOKUP(2, 1 / ($A$1:INDIRECT("$A$"&amp;ROW($A198)) &lt;&gt; ""),ROW($A$1:INDIRECT("$A$"&amp;ROW($A198)))), 1))), "",
_xlfn.FLOOR.MATH($BG198/IF(OR(INDIRECT("$C$"&amp;LOOKUP(2, 1 / ($AY$1:INDIRECT("$AY$"&amp;ROW($AY198)-1) &lt;&gt; ""),ROW($AY$1:INDIRECT("$AY$"&amp;ROW($AY198)-1))))="Multi",
INDIRECT("$C$"&amp;LOOKUP(2, 1 / ($AY$1:INDIRECT("$AY$"&amp;ROW($AY198)-1) &lt;&gt; ""),ROW($AY$1:INDIRECT("$AY$"&amp;ROW($AY198)-1))))="Double"),2,1)))</f>
        <v>1014</v>
      </c>
      <c r="BI198" s="3" cm="1">
        <f t="array" aca="1" ref="BI198" ca="1">IF(NOT(ISNUMBER(INDEX($A:$A,LOOKUP(2,1/($A$1:INDIRECT("$A$"&amp;ROW($A198))&lt;&gt;""),ROW($A$1:INDIRECT("$A$"&amp;ROW($A198)))),1))),"",
VLOOKUP($BC198,GameFreakSQRT!$A$1:$B$200,2,FALSE))</f>
        <v>30652</v>
      </c>
      <c r="BJ198" s="3" cm="1">
        <f t="array" aca="1" ref="BJ198" ca="1">IF(NOT(ISNUMBER(INDEX($A:$A,LOOKUP(2,1/($A$1:INDIRECT("$A$"&amp;ROW($A198))&lt;&gt;""),ROW($A$1:INDIRECT("$A$"&amp;ROW($A198)))),1))),"",
VLOOKUP($BD198,GameFreakSQRT!$A$1:$B$200,2,FALSE))</f>
        <v>33023</v>
      </c>
      <c r="BK198" s="3" cm="1">
        <f t="array" aca="1" ref="BK198" ca="1">IF(NOT(ISNUMBER(INDEX($A:$A,LOOKUP(2,1/($A$1:INDIRECT("$A$"&amp;ROW($A198))&lt;&gt;""),ROW($A$1:INDIRECT("$A$"&amp;ROW($A198)))),1))),"",
_xlfn.FLOOR.MATH((($BI198*$BE198)*$BH198)/($BJ198*$BF198))+1)</f>
        <v>699</v>
      </c>
      <c r="BL198" s="3" cm="1">
        <f t="array" aca="1" ref="BL198" ca="1">IF(NOT(ISNUMBER(INDEX($A:$A,LOOKUP(2,1/($A$1:INDIRECT("$A$"&amp;ROW($A198))&lt;&gt;""),ROW($A$1:INDIRECT("$A$"&amp;ROW($A198)))),1))),"",
_xlfn.FLOOR.MATH($BK198*IF(NOT(INDIRECT("$Z$"&amp;LOOKUP(2, 1 / ($AY$1:INDIRECT("$AY$"&amp;ROW($AY198)-1) &lt;&gt; ""),ROW($AY$1:INDIRECT("$AY$"&amp;ROW($AY198)-1))))=""),1.5,1)))</f>
        <v>699</v>
      </c>
      <c r="BM198" s="3" cm="1">
        <f t="array" aca="1" ref="BM198" ca="1">IF(NOT(ISNUMBER(INDEX($A:$A, LOOKUP(2, 1 / ($A$1:INDIRECT("$A$"&amp;ROW($A198)) &lt;&gt; ""),ROW($A$1:INDIRECT("$A$"&amp;ROW($A198)))), 1))), "",
INDIRECT("$Y$"&amp;LOOKUP(2, 1 / ($AY$1:INDIRECT("$AY$"&amp;ROW($AY198)-1) &lt;&gt; ""),ROW($AY$1:INDIRECT("$AY$"&amp;ROW($AY198)-1)))))</f>
        <v>699</v>
      </c>
      <c r="BN198" s="3" t="b">
        <f t="shared" ca="1" si="16"/>
        <v>1</v>
      </c>
      <c r="CT198" s="3" cm="1">
        <f t="array" aca="1" ref="CT198" ca="1">IF(NOT(ISNUMBER(INDEX($A:$A, LOOKUP(2, 1 / ($A$1:INDIRECT("$A$"&amp;ROW($A198)) &lt;&gt; ""),ROW($A$1:INDIRECT("$A$"&amp;ROW($A198)))), 1))), "",
$AY198-INDEX($AY:$AY, LOOKUP(2, 1 / ($AY$1:INDIRECT("$AV$"&amp;ROW($AY198)-1) &lt;&gt; ""),ROW($AY$1:INDIRECT("$AV$"&amp;ROW($AY198)-1))), 1))</f>
        <v>30194</v>
      </c>
      <c r="CU198" s="3" cm="1">
        <f t="array" aca="1" ref="CU198" ca="1">IF(NOT(ISNUMBER(INDEX($A:$A, LOOKUP(2, 1 / ($A$1:INDIRECT("$A$"&amp;ROW($A198)) &lt;&gt; ""),ROW($A$1:INDIRECT("$A$"&amp;ROW($A198)))), 1))), "",
INDEX($Y:$Y, LOOKUP(2, 1 / ($Y$1:INDIRECT("$Y$"&amp;ROW($Y198)-1) &lt;&gt; ""),ROW($Y$1:INDIRECT("$Y$"&amp;ROW($Y198)-1))), 1))</f>
        <v>699</v>
      </c>
      <c r="CV198" s="1">
        <f ca="1">IFERROR(VLOOKUP($AY198, 'Medium-Slow'!$A$1:$B$101, 2, TRUE),"")</f>
        <v>33</v>
      </c>
    </row>
    <row r="199" spans="1:100" x14ac:dyDescent="0.45">
      <c r="A199" s="56">
        <v>43</v>
      </c>
      <c r="B199" s="56" t="s">
        <v>114</v>
      </c>
      <c r="C199" s="56" t="s">
        <v>46</v>
      </c>
      <c r="D199" s="56" t="s">
        <v>380</v>
      </c>
      <c r="E199" s="56" t="s">
        <v>48</v>
      </c>
      <c r="F199" s="56">
        <v>1</v>
      </c>
      <c r="G199" s="2" t="s">
        <v>315</v>
      </c>
      <c r="H199" s="2" t="s">
        <v>77</v>
      </c>
      <c r="I199" s="2">
        <v>24</v>
      </c>
      <c r="J199" s="2" t="s">
        <v>137</v>
      </c>
      <c r="K199" s="2" t="s">
        <v>100</v>
      </c>
      <c r="L199" s="2" t="s">
        <v>53</v>
      </c>
      <c r="M199" s="2" t="s">
        <v>135</v>
      </c>
      <c r="N199" s="2" t="s">
        <v>215</v>
      </c>
      <c r="O199" s="2" t="s">
        <v>235</v>
      </c>
      <c r="P199" s="2" t="s">
        <v>357</v>
      </c>
      <c r="Q199" s="2">
        <v>0</v>
      </c>
      <c r="R199" s="2">
        <f>_xlfn.FLOOR.MATH((((2*VLOOKUP(G199, 'EV and Base'!$A$1:$N$671, 9, FALSE))+$Q199)*$I199)/100)+$I199+10</f>
        <v>64</v>
      </c>
      <c r="S199" s="2">
        <f>_xlfn.FLOOR.MATH((_xlfn.FLOOR.MATH((((2*VLOOKUP($G199, 'EV and Base'!$A$1:$N$671, 10, FALSE))+$Q199)*$I199)/100)+5)*
IF(OR($J199="Lonely", $J199="Brave", $J199="Adamant", $J199="Naughty"), 1.1,
IF(OR($J199="Bold", $J199="Timid", $J199="Modest", $J199="Calm"), 0.9, 1)))</f>
        <v>51</v>
      </c>
      <c r="T199" s="2">
        <f>_xlfn.FLOOR.MATH((_xlfn.FLOOR.MATH((((2*VLOOKUP($G199, 'EV and Base'!$A$1:$N$671, 11, FALSE))+$Q199)*$I199)/100)+5)*
IF(OR($J199="Bold", $J199="Relaxed", $J199="Impish", $J199="Lax"), 1.1,
IF(OR($J199="Lonely", $J199="Hasty", $J199="Mild", $J199="Gentle"), 0.9, 1)))</f>
        <v>26</v>
      </c>
      <c r="U199" s="2">
        <f>_xlfn.FLOOR.MATH((_xlfn.FLOOR.MATH((((2*VLOOKUP($G199, 'EV and Base'!$A$1:$N$671, 12, FALSE))+$Q199)*$I199)/100)+5)*
IF(OR($J199="Modest", $J199="Mild", $J199="Quiet", $J199="Rash"), 1.1,
IF(OR($J199="Adamant", $J199="Impish", $J199="Jolly", $J199="Careful"), 0.9, 1)))</f>
        <v>47</v>
      </c>
      <c r="V199" s="2">
        <f>_xlfn.FLOOR.MATH((_xlfn.FLOOR.MATH((((2*VLOOKUP($G199, 'EV and Base'!$A$1:$N$671, 13, FALSE))+$Q199)*$I199)/100)+5)*
IF(OR($J199="Calm", $J199="Gentle", $J199="Sassy", $J199="Careful"), 1.1,
IF(OR($J199="Naughty", $J199="Lax", $J199="Naive", $J199="Rash"), 0.9, 1)))</f>
        <v>29</v>
      </c>
      <c r="W199" s="2">
        <f>_xlfn.FLOOR.MATH((_xlfn.FLOOR.MATH((((2*VLOOKUP($G199, 'EV and Base'!$A$1:$N$671, 14, FALSE))+$Q199)*$I199)/100)+5)*
IF(OR($J199="Timid", $J199="Hasty", $J199="Jolly", $J199="Naive"), 1.1,
IF(OR($J199="Brave", $J199="Relaxed", $J199="Quiet", $J199="Sassy"), 0.9, 1)))</f>
        <v>55</v>
      </c>
      <c r="X199" s="56">
        <v>960</v>
      </c>
      <c r="Y199" s="1">
        <v>783</v>
      </c>
      <c r="AA199" s="23" t="str" cm="1">
        <f t="array" aca="1" ref="AA199" ca="1">IF(NOT(ISNUMBER(INDEX($A:$A,LOOKUP(2,1/($A$1:INDIRECT("$A$"&amp;ROW($A199))&lt;&gt;""),ROW($A$1:INDIRECT("$A$"&amp;ROW($A199)))),1))),"",
IF(NOT(ISNUMBER($A199)),$AA198,
IF($AB199&lt;16,"Lillipup",
IF($AB199&lt;32,"Herdier",
"Stoutland"))))</f>
        <v>Stoutland</v>
      </c>
      <c r="AB199" s="25" cm="1">
        <f t="array" aca="1" ref="AB199" ca="1">IF(NOT(ISNUMBER(INDEX($A:$A, LOOKUP(2, 1 / ($A$1:INDIRECT("$A$"&amp;ROW($A199)) &lt;&gt; ""),ROW($A$1:INDIRECT("$A$"&amp;ROW($A199)))), 1))), "",
VLOOKUP($AY199,'Medium-Slow'!$A$1:$B$101,2,TRUE))</f>
        <v>33</v>
      </c>
      <c r="AC199" s="23" cm="1">
        <f t="array" aca="1" ref="AC199" ca="1">IF(NOT(ISNUMBER(INDEX($A:$A, LOOKUP(2, 1 / ($A$1:INDIRECT("$A$"&amp;ROW($A199)) &lt;&gt; ""),ROW($A$1:INDIRECT("$A$"&amp;ROW($A199)))), 1))), "",
INDEX($AC:$AC, LOOKUP(2, 1 / ($AC$1:INDIRECT("$AC$"&amp;ROW($AC199)-1) &lt;&gt; ""),ROW($AC$1:INDIRECT("$AC$"&amp;ROW($AC199)-1))), 1)+
IF(INDEX($AC:$AC, LOOKUP(2, 1 / ($AC$1:INDIRECT("$AC$"&amp;ROW($AC199)-1) &lt;&gt; ""),ROW($AC$1:INDIRECT("$AC$"&amp;ROW($AC199)-1))), 1)+
INDEX($AD:$AD, LOOKUP(2, 1 / ($AD$1:INDIRECT("$AD$"&amp;ROW($AD199)-1) &lt;&gt; ""),ROW($AD$1:INDIRECT("$AD$"&amp;ROW($AD199)-1))), 1)+
INDEX($AE:$AE, LOOKUP(2, 1 / ($AE$1:INDIRECT("$AE$"&amp;ROW($AE199)-1) &lt;&gt; ""),ROW($AE$1:INDIRECT("$AE$"&amp;ROW($AD199)-1))), 1)+
INDEX($AE:$AF, LOOKUP(2, 1 / ($AF$1:INDIRECT("$AF$"&amp;ROW($AF199)-1) &lt;&gt; ""),ROW($AF$1:INDIRECT("$AF$"&amp;ROW($AD199)-1))), 1)+
INDEX($AG:$AG, LOOKUP(2, 1 / ($AG$1:INDIRECT("$AG$"&amp;ROW($AG199)-1) &lt;&gt; ""),ROW($AG$1:INDIRECT("$AG$"&amp;ROW($AD199)-1))), 1)+
INDEX($AH:$AH, LOOKUP(2, 1 / ($AH$1:INDIRECT("$AH$"&amp;ROW($AH199)-1) &lt;&gt; ""),ROW($AH$1:INDIRECT("$AH$"&amp;ROW($AD199)-1))), 1)&gt;=510,0,
IF(INDEX($AC:$AC, LOOKUP(2, 1 / ($AC$1:INDIRECT("$AC$"&amp;ROW($AC199)-1) &lt;&gt; ""),ROW($AC$1:INDIRECT("$AC$"&amp;ROW($AC199)-1))), 1)&gt;=255,0,
VLOOKUP(INDIRECT("$G$"&amp;LOOKUP(2, 1 / ($AC$1:INDIRECT("$AC$"&amp;ROW($AC199)-1) &lt;&gt; ""),ROW($AC$1:INDIRECT("$AC$"&amp;ROW($AC199)-1)))), 'EV and Base'!$A$1:$N$671, 3, FALSE))))</f>
        <v>3</v>
      </c>
      <c r="AD199" s="2" cm="1">
        <f t="array" aca="1" ref="AD199" ca="1">IF(NOT(ISNUMBER(INDEX($A:$A, LOOKUP(2, 1 / ($A$1:INDIRECT("$A$"&amp;ROW($A199)) &lt;&gt; ""),ROW($A$1:INDIRECT("$A$"&amp;ROW($A199)))), 1))), "",
INDEX($AD:$AD, LOOKUP(2, 1 / ($AD$1:INDIRECT("$AD$"&amp;ROW($AD199)-1) &lt;&gt; ""),ROW($AD$1:INDIRECT("$AD$"&amp;ROW($AD199)-1))), 1)+
IF(INDEX($AC:$AC, LOOKUP(2, 1 / ($AC$1:INDIRECT("$AC$"&amp;ROW($AC199)-1) &lt;&gt; ""),ROW($AC$1:INDIRECT("$AC$"&amp;ROW($AC199)-1))), 1)+
INDEX($AD:$AD, LOOKUP(2, 1 / ($AD$1:INDIRECT("$AD$"&amp;ROW($AD199)-1) &lt;&gt; ""),ROW($AD$1:INDIRECT("$AD$"&amp;ROW($AD199)-1))), 1)+
INDEX($AE:$AE, LOOKUP(2, 1 / ($AE$1:INDIRECT("$AE$"&amp;ROW($AE199)-1) &lt;&gt; ""),ROW($AE$1:INDIRECT("$AE$"&amp;ROW($AD199)-1))), 1)+
INDEX($AE:$AF, LOOKUP(2, 1 / ($AF$1:INDIRECT("$AF$"&amp;ROW($AF199)-1) &lt;&gt; ""),ROW($AF$1:INDIRECT("$AF$"&amp;ROW($AD199)-1))), 1)+
INDEX($AG:$AG, LOOKUP(2, 1 / ($AG$1:INDIRECT("$AG$"&amp;ROW($AG199)-1) &lt;&gt; ""),ROW($AG$1:INDIRECT("$AG$"&amp;ROW($AD199)-1))), 1)+
INDEX($AH:$AH, LOOKUP(2, 1 / ($AH$1:INDIRECT("$AH$"&amp;ROW($AH199)-1) &lt;&gt; ""),ROW($AH$1:INDIRECT("$AH$"&amp;ROW($AD199)-1))), 1)&gt;=510,0,
IF(INDEX($AD:$AD, LOOKUP(2, 1 / ($AD$1:INDIRECT("$AD$"&amp;ROW($AD199)-1) &lt;&gt; ""),ROW($AD$1:INDIRECT("$AD$"&amp;ROW($AD199)-1))), 1)&gt;=255,0,
VLOOKUP(INDIRECT("$G$"&amp;LOOKUP(2, 1 / ($AD$1:INDIRECT("$AD$"&amp;ROW($AD199)-1) &lt;&gt; ""),ROW($AD$1:INDIRECT("$AD$"&amp;ROW($AD199)-1)))), 'EV and Base'!$A$1:$N$671, 4, FALSE))))</f>
        <v>49</v>
      </c>
      <c r="AE199" s="2" cm="1">
        <f t="array" aca="1" ref="AE199" ca="1">IF(NOT(ISNUMBER(INDEX($A:$A,LOOKUP(2,1/($A$1:INDIRECT("$A$"&amp;ROW($A199))&lt;&gt;""),ROW($A$1:INDIRECT("$A$"&amp;ROW($A199)))),1))),"",
INDEX($AE:$AE,LOOKUP(2,1/($AE$1:INDIRECT("$AE$"&amp;ROW($AE199)-1)&lt;&gt;""),ROW($AE$1:INDIRECT("$AE$"&amp;ROW($AE199)-1))),1)+
IF(INDEX($AC:$AC,LOOKUP(2,1/($AC$1:INDIRECT("$AC$"&amp;ROW($AC199)-1)&lt;&gt;""),ROW($AC$1:INDIRECT("$AC$"&amp;ROW($AC199)-1))),1)+
INDEX($AD:$AD,LOOKUP(2,1/($AD$1:INDIRECT("$AD$"&amp;ROW($AD199)-1)&lt;&gt;""),ROW($AD$1:INDIRECT("$AD$"&amp;ROW($AD199)-1))),1)+
INDEX($AE:$AE,LOOKUP(2,1/($AE$1:INDIRECT("$AE$"&amp;ROW($AE199)-1)&lt;&gt;""),ROW($AE$1:INDIRECT("$AE$"&amp;ROW($AD199)-1))),1)+
INDEX($AE:$AF,LOOKUP(2,1/($AF$1:INDIRECT("$AF$"&amp;ROW($AF199)-1)&lt;&gt;""),ROW($AF$1:INDIRECT("$AF$"&amp;ROW($AD199)-1))),1)+
INDEX($AG:$AG,LOOKUP(2,1/($AG$1:INDIRECT("$AG$"&amp;ROW($AG199)-1)&lt;&gt;""),ROW($AG$1:INDIRECT("$AG$"&amp;ROW($AD199)-1))),1)+
INDEX($AH:$AH,LOOKUP(2,1/($AH$1:INDIRECT("$AH$"&amp;ROW($AH199)-1)&lt;&gt;""),ROW($AH$1:INDIRECT("$AH$"&amp;ROW($AD199)-1))),1)&gt;=510,0,
IF(INDEX($AE:$AE,LOOKUP(2,1/($AE$1:INDIRECT("$AE$"&amp;ROW($AE199)-1)&lt;&gt;""),ROW($AE$1:INDIRECT("$AE$"&amp;ROW($AE199)-1))),1)&gt;=255,0,
VLOOKUP(INDIRECT("$G$"&amp;LOOKUP(2,1/($AE$1:INDIRECT("$AE$"&amp;ROW($AE199)-1)&lt;&gt;""),ROW($AE$1:INDIRECT("$AE$"&amp;ROW($AE199)-1)))),'EV and Base'!$A$1:$N$671,5,FALSE))))</f>
        <v>7</v>
      </c>
      <c r="AF199" s="2" cm="1">
        <f t="array" aca="1" ref="AF199" ca="1">IF(NOT(ISNUMBER(INDEX($A:$A, LOOKUP(2, 1 / ($A$1:INDIRECT("$A$"&amp;ROW($A199)) &lt;&gt; ""),ROW($A$1:INDIRECT("$A$"&amp;ROW($A199)))), 1))), "",
INDEX($AF:$AF, LOOKUP(2, 1 / ($AF$1:INDIRECT("$AF$"&amp;ROW($AF199)-1) &lt;&gt; ""),ROW($AF$1:INDIRECT("$AF$"&amp;ROW($AF199)-1))), 1)+
IF(INDEX($AC:$AC, LOOKUP(2, 1 / ($AC$1:INDIRECT("$AC$"&amp;ROW($AC199)-1) &lt;&gt; ""),ROW($AC$1:INDIRECT("$AC$"&amp;ROW($AC199)-1))), 1)+
INDEX($AD:$AD, LOOKUP(2, 1 / ($AD$1:INDIRECT("$AD$"&amp;ROW($AD199)-1) &lt;&gt; ""),ROW($AD$1:INDIRECT("$AD$"&amp;ROW($AD199)-1))), 1)+
INDEX($AE:$AE, LOOKUP(2, 1 / ($AE$1:INDIRECT("$AE$"&amp;ROW($AE199)-1) &lt;&gt; ""),ROW($AE$1:INDIRECT("$AE$"&amp;ROW($AD199)-1))), 1)+
INDEX($AE:$AF, LOOKUP(2, 1 / ($AF$1:INDIRECT("$AF$"&amp;ROW($AF199)-1) &lt;&gt; ""),ROW($AF$1:INDIRECT("$AF$"&amp;ROW($AD199)-1))), 1)+
INDEX($AG:$AG, LOOKUP(2, 1 / ($AG$1:INDIRECT("$AG$"&amp;ROW($AG199)-1) &lt;&gt; ""),ROW($AG$1:INDIRECT("$AG$"&amp;ROW($AD199)-1))), 1)+
INDEX($AH:$AH, LOOKUP(2, 1 / ($AH$1:INDIRECT("$AH$"&amp;ROW($AH199)-1) &lt;&gt; ""),ROW($AH$1:INDIRECT("$AH$"&amp;ROW($AD199)-1))), 1)&gt;=510,0,
IF(INDEX($AF:$AF, LOOKUP(2, 1 / ($AF$1:INDIRECT("$AF$"&amp;ROW($AF199)-1) &lt;&gt; ""),ROW($AF$1:INDIRECT("$AF$"&amp;ROW($AF199)-1))), 1)&gt;=255,0,
VLOOKUP(INDIRECT("$G$"&amp;LOOKUP(2, 1 / ($AF$1:INDIRECT("$AF$"&amp;ROW($AF199)-1) &lt;&gt; ""),ROW($AF$1:INDIRECT("$AF$"&amp;ROW($AF199)-1)))), 'EV and Base'!$A$1:$N$671, 6, FALSE))))</f>
        <v>5</v>
      </c>
      <c r="AG199" s="2" cm="1">
        <f t="array" aca="1" ref="AG199" ca="1">IF(NOT(ISNUMBER(INDEX($A:$A, LOOKUP(2, 1 / ($A$1:INDIRECT("$A$"&amp;ROW($A199)) &lt;&gt; ""),ROW($A$1:INDIRECT("$A$"&amp;ROW($A199)))), 1))), "",
INDEX($AG:$AG, LOOKUP(2, 1 / ($AG$1:INDIRECT("$AG$"&amp;ROW($AG199)-1) &lt;&gt; ""),ROW($AG$1:INDIRECT("$AG$"&amp;ROW($AG199)-1))), 1)+
IF(INDEX($AC:$AC, LOOKUP(2, 1 / ($AC$1:INDIRECT("$AC$"&amp;ROW($AC199)-1) &lt;&gt; ""),ROW($AC$1:INDIRECT("$AC$"&amp;ROW($AC199)-1))), 1)+
INDEX($AD:$AD, LOOKUP(2, 1 / ($AD$1:INDIRECT("$AD$"&amp;ROW($AD199)-1) &lt;&gt; ""),ROW($AD$1:INDIRECT("$AD$"&amp;ROW($AD199)-1))), 1)+
INDEX($AE:$AE, LOOKUP(2, 1 / ($AE$1:INDIRECT("$AE$"&amp;ROW($AE199)-1) &lt;&gt; ""),ROW($AE$1:INDIRECT("$AE$"&amp;ROW($AD199)-1))), 1)+
INDEX($AE:$AF, LOOKUP(2, 1 / ($AF$1:INDIRECT("$AF$"&amp;ROW($AF199)-1) &lt;&gt; ""),ROW($AF$1:INDIRECT("$AF$"&amp;ROW($AD199)-1))), 1)+
INDEX($AG:$AG, LOOKUP(2, 1 / ($AG$1:INDIRECT("$AG$"&amp;ROW($AG199)-1) &lt;&gt; ""),ROW($AG$1:INDIRECT("$AG$"&amp;ROW($AD199)-1))), 1)+
INDEX($AH:$AH, LOOKUP(2, 1 / ($AH$1:INDIRECT("$AH$"&amp;ROW($AH199)-1) &lt;&gt; ""),ROW($AH$1:INDIRECT("$AH$"&amp;ROW($AD199)-1))), 1)&gt;=510,0,
IF(INDEX($AG:$AG, LOOKUP(2, 1 / ($AG$1:INDIRECT("$AG$"&amp;ROW($AG199)-1) &lt;&gt; ""),ROW($AG$1:INDIRECT("$AG$"&amp;ROW($AG199)-1))), 1)&gt;=255,0,
VLOOKUP(INDIRECT("$G$"&amp;LOOKUP(2, 1 / ($AG$1:INDIRECT("$AG$"&amp;ROW($AG199)-1) &lt;&gt; ""),ROW($AG$1:INDIRECT("$AG$"&amp;ROW($AG199)-1)))), 'EV and Base'!$A$1:$N$671, 7, FALSE))))</f>
        <v>0</v>
      </c>
      <c r="AH199" s="24" cm="1">
        <f t="array" aca="1" ref="AH199" ca="1">IF(NOT(ISNUMBER(INDEX($A:$A,LOOKUP(2,1/($A$1:INDIRECT("$A$"&amp;ROW($A199))&lt;&gt;""),ROW($A$1:INDIRECT("$A$"&amp;ROW($A199)))),1))),"",
INDEX($AH:$AH,LOOKUP(2,1/($AH$1:INDIRECT("$AH$"&amp;ROW($AH199)-1)&lt;&gt;""),ROW($AH$1:INDIRECT("$AH$"&amp;ROW($AH199)-1))),1)+
IF(INDEX($AC:$AC,LOOKUP(2,1/($AC$1:INDIRECT("$AC$"&amp;ROW($AC199)-1)&lt;&gt;""),ROW($AC$1:INDIRECT("$AC$"&amp;ROW($AC199)-1))),1)+
INDEX($AD:$AD,LOOKUP(2,1/($AD$1:INDIRECT("$AD$"&amp;ROW($AD199)-1)&lt;&gt;""),ROW($AD$1:INDIRECT("$AD$"&amp;ROW($AD199)-1))),1)+
INDEX($AE:$AE,LOOKUP(2,1/($AE$1:INDIRECT("$AE$"&amp;ROW($AE199)-1)&lt;&gt;""),ROW($AE$1:INDIRECT("$AE$"&amp;ROW($AD199)-1))),1)+
INDEX($AE:$AF,LOOKUP(2,1/($AF$1:INDIRECT("$AF$"&amp;ROW($AF199)-1)&lt;&gt;""),ROW($AF$1:INDIRECT("$AF$"&amp;ROW($AD199)-1))),1)+
INDEX($AG:$AG,LOOKUP(2,1/($AG$1:INDIRECT("$AG$"&amp;ROW($AG199)-1)&lt;&gt;""),ROW($AG$1:INDIRECT("$AG$"&amp;ROW($AD199)-1))),1)+
INDEX($AH:$AH,LOOKUP(2,1/($AH$1:INDIRECT("$AH$"&amp;ROW($AH199)-1)&lt;&gt;""),ROW($AH$1:INDIRECT("$AH$"&amp;ROW($AD199)-1))),1)&gt;=510,0,
IF(INDEX($AH:$AH,LOOKUP(2,1/($AH$1:INDIRECT("$AH$"&amp;ROW($AH199)-1)&lt;&gt;""),ROW($AH$1:INDIRECT("$AH$"&amp;ROW($AH199)-1))),1)&gt;=255,0,
VLOOKUP(INDIRECT("$G$"&amp;LOOKUP(2,1/($AH$1:INDIRECT("$AH$"&amp;ROW($AH199)-1)&lt;&gt;""),ROW($AH$1:INDIRECT("$AH$"&amp;ROW($AH199)-1)))),'EV and Base'!$A$1:$N$671,8,FALSE))))</f>
        <v>35</v>
      </c>
      <c r="AI199" s="29" cm="1">
        <f t="array" aca="1" ref="AI199" ca="1">IF(NOT(ISNUMBER(INDEX($A:$A,LOOKUP(2,1/($A$1:INDIRECT("$A$"&amp;ROW($A199))&lt;&gt;""),ROW($A$1:INDIRECT("$A$"&amp;ROW($A199)))),1))),"",
ROUNDDOWN((((2*VLOOKUP($AA199,'EV and Base'!$A$1:$N$671,9,FALSE))+31+ROUNDDOWN($AC199/4,0))*$AB199)/100,0)+$AB199+10)</f>
        <v>109</v>
      </c>
      <c r="AJ199" s="21" cm="1">
        <f t="array" aca="1" ref="AJ199" ca="1">IF(NOT(ISNUMBER(INDEX($A:$A, LOOKUP(2, 1 / ($A$1:INDIRECT("$A$"&amp;ROW($A199)) &lt;&gt; ""),ROW($A$1:INDIRECT("$A$"&amp;ROW($A199)))), 1))), "",
ROUNDDOWN((ROUNDDOWN((((2*VLOOKUP($AA199, 'EV and Base'!$A$1:$N$671, 10, FALSE))+31+ROUNDDOWN($AD199/4, 0))*$AB199)/100, 0)+5)*1.1, 0))</f>
        <v>93</v>
      </c>
      <c r="AK199" s="21" t="str" cm="1">
        <f t="array" aca="1" ref="AK199" ca="1">IF(NOT(ISNUMBER(INDEX($A:$A, LOOKUP(2, 1 / ($A$1:INDIRECT("$A$"&amp;ROW($A199)) &lt;&gt; ""),ROW($A$1:INDIRECT("$A$"&amp;ROW($A199)))), 1))), "",
ROUNDDOWN((ROUNDDOWN((((2*VLOOKUP($AA199, 'EV and Base'!$A$1:$N$671, 11, FALSE))+30+ROUNDDOWN($AE199/4, 0))*$AB199)/100, 0)+5), 0)
&amp;"-"&amp;
ROUNDDOWN((ROUNDDOWN((((2*VLOOKUP($AA199, 'EV and Base'!$A$1:$N$671, 11, FALSE))+31+ROUNDDOWN($AE199/4, 0))*$AB199)/100, 0)+5), 0))</f>
        <v>74-74</v>
      </c>
      <c r="AL199" s="21" t="str" cm="1">
        <f t="array" aca="1" ref="AL199" ca="1">IF(NOT(ISNUMBER(INDEX($A:$A, LOOKUP(2, 1 / ($A$1:INDIRECT("$A$"&amp;ROW($A199)) &lt;&gt; ""),ROW($A$1:INDIRECT("$A$"&amp;ROW($A199)))), 1))), "",
ROUNDDOWN((ROUNDDOWN((((2*VLOOKUP($AA199, 'EV and Base'!$A$1:$N$671, 12, FALSE))+0+ROUNDDOWN($AF199/4, 0))*$AB199)/100, 0)+5)*0.9, 0)
&amp;"-"&amp;
ROUNDDOWN((ROUNDDOWN((((2*VLOOKUP($AA199, 'EV and Base'!$A$1:$N$671, 12, FALSE))+31+ROUNDDOWN($AF199/4, 0))*$AB199)/100, 0)+5)*0.9, 0))</f>
        <v>31-40</v>
      </c>
      <c r="AM199" s="21" t="str" cm="1">
        <f t="array" aca="1" ref="AM199" ca="1">IF(NOT(ISNUMBER(INDEX($A:$A, LOOKUP(2, 1 / ($A$1:INDIRECT("$A$"&amp;ROW($A199)) &lt;&gt; ""),ROW($A$1:INDIRECT("$A$"&amp;ROW($A199)))), 1))), "",
ROUNDDOWN((ROUNDDOWN((((2*VLOOKUP($AA199, 'EV and Base'!$A$1:$N$671, 13, FALSE))+30+ROUNDDOWN($AG199/4, 0))*$AB199)/100, 0)+5), 0)
&amp;"-"&amp;
ROUNDDOWN((ROUNDDOWN((((2*VLOOKUP($AA199, 'EV and Base'!$A$1:$N$671, 13, FALSE))+31+ROUNDDOWN($AG199/4, 0))*$AB199)/100, 0)+5), 0))</f>
        <v>74-74</v>
      </c>
      <c r="AN199" s="25" cm="1">
        <f t="array" aca="1" ref="AN199" ca="1">IF(NOT(ISNUMBER(INDEX($A:$A, LOOKUP(2, 1 / ($A$1:INDIRECT("$A$"&amp;ROW($A199)) &lt;&gt; ""),ROW($A$1:INDIRECT("$A$"&amp;ROW($A199)))), 1))), "",
ROUNDDOWN((ROUNDDOWN((((2*VLOOKUP($AA199, 'EV and Base'!$A$1:$N$671, 14, FALSE))+31+ROUNDDOWN($AH199/4, 0))*$AB199)/100, 0)+5), 0))</f>
        <v>70</v>
      </c>
      <c r="AO199" s="23" cm="1">
        <f t="array" aca="1" ref="AO199" ca="1">IF(NOT(ISNUMBER(INDEX($A:$A, LOOKUP(2, 1 / ($A$1:INDIRECT("$A$"&amp;ROW($A199)) &lt;&gt; ""),ROW($A$1:INDIRECT("$A$"&amp;ROW($A199)))), 1))), "",
ROUNDDOWN((((2*VLOOKUP($AA199, 'EV and Base'!$A$1:$N$671, 9, FALSE))+31+ROUNDDOWN($AC199/4, 0))*$AB199)/100, 0)+$AB199+10)</f>
        <v>109</v>
      </c>
      <c r="AP199" s="2" cm="1">
        <f t="array" aca="1" ref="AP199" ca="1">IF(NOT(ISNUMBER(INDEX($A:$A, LOOKUP(2, 1 / ($A$1:INDIRECT("$A$"&amp;ROW($A199)) &lt;&gt; ""),ROW($A$1:INDIRECT("$A$"&amp;ROW($A199)))), 1))), "",
ROUNDDOWN((ROUNDDOWN((((2*VLOOKUP($AA199, 'EV and Base'!$A$1:$N$671, 10, FALSE))+31+ROUNDDOWN($AD199/4, 0))*$AB199)/100, 0)+5)*1.1, 0))</f>
        <v>93</v>
      </c>
      <c r="AQ199" s="2" cm="1">
        <f t="array" aca="1" ref="AQ199" ca="1">IF(NOT(ISNUMBER(INDEX($A:$A, LOOKUP(2, 1 / ($A$1:INDIRECT("$A$"&amp;ROW($A199)) &lt;&gt; ""),ROW($A$1:INDIRECT("$A$"&amp;ROW($A199)))), 1))), "",
ROUNDDOWN((ROUNDDOWN((((2*VLOOKUP($AA199, 'EV and Base'!$A$1:$N$671, 11, FALSE))+$AV$2+ROUNDDOWN($AE199/4, 0))*$AB199)/100, 0)+5), 0))</f>
        <v>74</v>
      </c>
      <c r="AR199" s="22" cm="1">
        <f t="array" aca="1" ref="AR199" ca="1">IF(NOT(ISNUMBER(INDEX($A:$A, LOOKUP(2, 1 / ($A$1:INDIRECT("$A$"&amp;ROW($A199)) &lt;&gt; ""),ROW($A$1:INDIRECT("$A$"&amp;ROW($A199)))), 1))), "",
ROUNDDOWN((ROUNDDOWN((((2*VLOOKUP($AA199, 'EV and Base'!$A$1:$N$671, 12, FALSE))+$AW$2+ROUNDDOWN($AF199/4, 0))*$AB199)/100, 0)+5)*0.9, 0))</f>
        <v>36</v>
      </c>
      <c r="AS199" s="2" cm="1">
        <f t="array" aca="1" ref="AS199" ca="1">IF(NOT(ISNUMBER(INDEX($A:$A, LOOKUP(2, 1 / ($A$1:INDIRECT("$A$"&amp;ROW($A199)) &lt;&gt; ""),ROW($A$1:INDIRECT("$A$"&amp;ROW($A199)))), 1))), "",
ROUNDDOWN((ROUNDDOWN((((2*VLOOKUP($AA199, 'EV and Base'!$A$1:$N$671, 13, FALSE))+$AX$2+ROUNDDOWN($AG199/4, 0))*$AB199)/100, 0)+5), 0))</f>
        <v>74</v>
      </c>
      <c r="AT199" s="24" cm="1">
        <f t="array" aca="1" ref="AT199" ca="1">IF(NOT(ISNUMBER(INDEX($A:$A, LOOKUP(2, 1 / ($A$1:INDIRECT("$A$"&amp;ROW($A199)) &lt;&gt; ""),ROW($A$1:INDIRECT("$A$"&amp;ROW($A199)))), 1))), "",
ROUNDDOWN((ROUNDDOWN((((2*VLOOKUP($AA199, 'EV and Base'!$A$1:$N$671, 14, FALSE))+31+ROUNDDOWN($AH199/4, 0))*$AB199)/100, 0)+5), 0))</f>
        <v>70</v>
      </c>
      <c r="AU199" s="28">
        <v>201</v>
      </c>
      <c r="AY199" cm="1">
        <f t="array" aca="1" ref="AY199" ca="1">IF(NOT(ISNUMBER(INDEX($A:$A,LOOKUP(2,1/($A$1:INDIRECT("$A$"&amp;ROW($A199))&lt;&gt;""),ROW($A$1:INDIRECT("$A$"&amp;ROW($A199)))),1))),"",
INDEX($AY:$AY,LOOKUP(2,1/($AY$1:INDIRECT("$AY$"&amp;ROW($AY199)-1)&lt;&gt;""),ROW($AY$1:INDIRECT("$AY$"&amp;ROW($AY199)-1))),1)+$BL199)</f>
        <v>30515</v>
      </c>
      <c r="AZ199" s="3" cm="1">
        <f t="array" aca="1" ref="AZ199" ca="1">IF(NOT(ISNUMBER(INDEX($A:$A, LOOKUP(2, 1 / ($A$1:INDIRECT("$A$"&amp;ROW($A199)) &lt;&gt; ""),ROW($A$1:INDIRECT("$A$"&amp;ROW($A199)))), 1))), "",
VLOOKUP(INDIRECT("$G$"&amp;LOOKUP(2, 1 / ($AY$1:INDIRECT("$AY$"&amp;ROW($AY199)-1) &lt;&gt; ""),ROW($AY$1:INDIRECT("$AY$"&amp;ROW($AY199)-1)))),'EV and Base'!A194:N864,2,FALSE))</f>
        <v>70</v>
      </c>
      <c r="BA199" s="3" cm="1">
        <f t="array" aca="1" ref="BA199" ca="1">IF(NOT(ISNUMBER(INDEX($A:$A, LOOKUP(2, 1 / ($A$1:INDIRECT("$A$"&amp;ROW($A199)) &lt;&gt; ""),ROW($A$1:INDIRECT("$A$"&amp;ROW($A199)))), 1))), "",
INDIRECT("$I$"&amp;LOOKUP(2, 1 / ($AY$1:INDIRECT("$AY$"&amp;ROW($AY199)-1) &lt;&gt; ""),ROW($AY$1:INDIRECT("$AY$"&amp;ROW($AY199)-1)))))</f>
        <v>23</v>
      </c>
      <c r="BB199" s="1" cm="1">
        <f t="array" aca="1" ref="BB199" ca="1">IF(NOT(ISNUMBER(INDEX($A:$A, LOOKUP(2, 1 / ($A$1:INDIRECT("$A$"&amp;ROW($A199)) &lt;&gt; ""),ROW($A$1:INDIRECT("$A$"&amp;ROW($A199)))), 1))), "",
INDIRECT("$AB$"&amp;LOOKUP(2, 1 / ($AY$1:INDIRECT("$AY$"&amp;ROW($AY199)-1) &lt;&gt; ""),ROW($AY$1:INDIRECT("$AY$"&amp;ROW($AY199)-1)))))</f>
        <v>33</v>
      </c>
      <c r="BC199" s="3" cm="1">
        <f t="array" aca="1" ref="BC199" ca="1">IF(NOT(ISNUMBER(INDEX($A:$A,LOOKUP(2,1/($A$1:INDIRECT("$A$"&amp;ROW($A199))&lt;&gt;""),ROW($A$1:INDIRECT("$A$"&amp;ROW($A199)))),1))),"",
$BA199+$BA199+10)</f>
        <v>56</v>
      </c>
      <c r="BD199" s="3" cm="1">
        <f t="array" aca="1" ref="BD199" ca="1">IF(NOT(ISNUMBER(INDEX($A:$A,LOOKUP(2,1/($A$1:INDIRECT("$A$"&amp;ROW($A199))&lt;&gt;""),ROW($A$1:INDIRECT("$A$"&amp;ROW($A199)))),1))),"",
$BA199+$BB199+10)</f>
        <v>66</v>
      </c>
      <c r="BE199" s="3" cm="1">
        <f t="array" aca="1" ref="BE199" ca="1">IF(NOT(ISNUMBER(INDEX($A:$A,LOOKUP(2,1/($A$1:INDIRECT("$A$"&amp;ROW($A199))&lt;&gt;""),ROW($A$1:INDIRECT("$A$"&amp;ROW($A199)))),1))),"",
$BC199*$BC199)</f>
        <v>3136</v>
      </c>
      <c r="BF199" s="3" cm="1">
        <f t="array" aca="1" ref="BF199" ca="1">IF(NOT(ISNUMBER(INDEX($A:$A,LOOKUP(2,1/($A$1:INDIRECT("$A$"&amp;ROW($A199))&lt;&gt;""),ROW($A$1:INDIRECT("$A$"&amp;ROW($A199)))),1))),"",
$BD199*$BD199)</f>
        <v>4356</v>
      </c>
      <c r="BG199" s="3" cm="1">
        <f t="array" aca="1" ref="BG199" ca="1">IF(NOT(ISNUMBER(INDEX($A:$A,LOOKUP(2,1/($A$1:INDIRECT("$A$"&amp;ROW($A199))&lt;&gt;""),ROW($A$1:INDIRECT("$A$"&amp;ROW($A199)))),1))),"",
_xlfn.FLOOR.MATH(1.5*_xlfn.FLOOR.MATH($AZ199*BA199/5)))</f>
        <v>483</v>
      </c>
      <c r="BH199" s="3" cm="1">
        <f t="array" aca="1" ref="BH199" ca="1">IF(NOT(ISNUMBER(INDEX($A:$A, LOOKUP(2, 1 / ($A$1:INDIRECT("$A$"&amp;ROW($A199)) &lt;&gt; ""),ROW($A$1:INDIRECT("$A$"&amp;ROW($A199)))), 1))), "",
_xlfn.FLOOR.MATH($BG199/IF(OR(INDIRECT("$C$"&amp;LOOKUP(2, 1 / ($AY$1:INDIRECT("$AY$"&amp;ROW($AY199)-1) &lt;&gt; ""),ROW($AY$1:INDIRECT("$AY$"&amp;ROW($AY199)-1))))="Multi",
INDIRECT("$C$"&amp;LOOKUP(2, 1 / ($AY$1:INDIRECT("$AY$"&amp;ROW($AY199)-1) &lt;&gt; ""),ROW($AY$1:INDIRECT("$AY$"&amp;ROW($AY199)-1))))="Double"),2,1)))</f>
        <v>483</v>
      </c>
      <c r="BI199" s="3" cm="1">
        <f t="array" aca="1" ref="BI199" ca="1">IF(NOT(ISNUMBER(INDEX($A:$A,LOOKUP(2,1/($A$1:INDIRECT("$A$"&amp;ROW($A199))&lt;&gt;""),ROW($A$1:INDIRECT("$A$"&amp;ROW($A199)))),1))),"",
VLOOKUP($BC199,GameFreakSQRT!$A$1:$B$200,2,FALSE))</f>
        <v>30652</v>
      </c>
      <c r="BJ199" s="3" cm="1">
        <f t="array" aca="1" ref="BJ199" ca="1">IF(NOT(ISNUMBER(INDEX($A:$A,LOOKUP(2,1/($A$1:INDIRECT("$A$"&amp;ROW($A199))&lt;&gt;""),ROW($A$1:INDIRECT("$A$"&amp;ROW($A199)))),1))),"",
VLOOKUP($BD199,GameFreakSQRT!$A$1:$B$200,2,FALSE))</f>
        <v>33276</v>
      </c>
      <c r="BK199" s="3" cm="1">
        <f t="array" aca="1" ref="BK199" ca="1">IF(NOT(ISNUMBER(INDEX($A:$A,LOOKUP(2,1/($A$1:INDIRECT("$A$"&amp;ROW($A199))&lt;&gt;""),ROW($A$1:INDIRECT("$A$"&amp;ROW($A199)))),1))),"",
_xlfn.FLOOR.MATH((($BI199*$BE199)*$BH199)/($BJ199*$BF199))+1)</f>
        <v>321</v>
      </c>
      <c r="BL199" s="3" cm="1">
        <f t="array" aca="1" ref="BL199" ca="1">IF(NOT(ISNUMBER(INDEX($A:$A,LOOKUP(2,1/($A$1:INDIRECT("$A$"&amp;ROW($A199))&lt;&gt;""),ROW($A$1:INDIRECT("$A$"&amp;ROW($A199)))),1))),"",
_xlfn.FLOOR.MATH($BK199*IF(NOT(INDIRECT("$Z$"&amp;LOOKUP(2, 1 / ($AY$1:INDIRECT("$AY$"&amp;ROW($AY199)-1) &lt;&gt; ""),ROW($AY$1:INDIRECT("$AY$"&amp;ROW($AY199)-1))))=""),1.5,1)))</f>
        <v>321</v>
      </c>
      <c r="BM199" s="3" cm="1">
        <f t="array" aca="1" ref="BM199" ca="1">IF(NOT(ISNUMBER(INDEX($A:$A, LOOKUP(2, 1 / ($A$1:INDIRECT("$A$"&amp;ROW($A199)) &lt;&gt; ""),ROW($A$1:INDIRECT("$A$"&amp;ROW($A199)))), 1))), "",
INDIRECT("$Y$"&amp;LOOKUP(2, 1 / ($AY$1:INDIRECT("$AY$"&amp;ROW($AY199)-1) &lt;&gt; ""),ROW($AY$1:INDIRECT("$AY$"&amp;ROW($AY199)-1)))))</f>
        <v>321</v>
      </c>
      <c r="BN199" s="3" t="b">
        <f t="shared" ref="BN199:BN263" ca="1" si="23">IF(OR($BM199="",$BM199=0),"",BL199=BM199)</f>
        <v>1</v>
      </c>
      <c r="CT199" s="3" cm="1">
        <f t="array" aca="1" ref="CT199" ca="1">IF(NOT(ISNUMBER(INDEX($A:$A, LOOKUP(2, 1 / ($A$1:INDIRECT("$A$"&amp;ROW($A199)) &lt;&gt; ""),ROW($A$1:INDIRECT("$A$"&amp;ROW($A199)))), 1))), "",
$AY199-INDEX($AY:$AY, LOOKUP(2, 1 / ($AY$1:INDIRECT("$AV$"&amp;ROW($AY199)-1) &lt;&gt; ""),ROW($AY$1:INDIRECT("$AV$"&amp;ROW($AY199)-1))), 1))</f>
        <v>30515</v>
      </c>
      <c r="CU199" s="3" cm="1">
        <f t="array" aca="1" ref="CU199" ca="1">IF(NOT(ISNUMBER(INDEX($A:$A, LOOKUP(2, 1 / ($A$1:INDIRECT("$A$"&amp;ROW($A199)) &lt;&gt; ""),ROW($A$1:INDIRECT("$A$"&amp;ROW($A199)))), 1))), "",
INDEX($Y:$Y, LOOKUP(2, 1 / ($Y$1:INDIRECT("$Y$"&amp;ROW($Y199)-1) &lt;&gt; ""),ROW($Y$1:INDIRECT("$Y$"&amp;ROW($Y199)-1))), 1))</f>
        <v>321</v>
      </c>
      <c r="CV199" s="1">
        <f ca="1">IFERROR(VLOOKUP($AY199, 'Medium-Slow'!$A$1:$B$101, 2, TRUE),"")</f>
        <v>33</v>
      </c>
    </row>
    <row r="200" spans="1:100" x14ac:dyDescent="0.45">
      <c r="A200" s="56">
        <v>44</v>
      </c>
      <c r="B200" s="56" t="s">
        <v>114</v>
      </c>
      <c r="C200" s="56" t="s">
        <v>46</v>
      </c>
      <c r="D200" s="56" t="s">
        <v>380</v>
      </c>
      <c r="E200" s="56" t="s">
        <v>48</v>
      </c>
      <c r="F200" s="56">
        <v>1</v>
      </c>
      <c r="G200" s="2" t="s">
        <v>267</v>
      </c>
      <c r="H200" s="2" t="s">
        <v>77</v>
      </c>
      <c r="I200" s="2">
        <v>24</v>
      </c>
      <c r="J200" s="2" t="s">
        <v>197</v>
      </c>
      <c r="K200" s="2" t="s">
        <v>331</v>
      </c>
      <c r="L200" s="2" t="s">
        <v>53</v>
      </c>
      <c r="M200" s="2" t="s">
        <v>271</v>
      </c>
      <c r="N200" s="2" t="s">
        <v>272</v>
      </c>
      <c r="O200" s="2" t="s">
        <v>408</v>
      </c>
      <c r="P200" s="2" t="s">
        <v>409</v>
      </c>
      <c r="Q200" s="2">
        <v>0</v>
      </c>
      <c r="R200" s="2">
        <f>_xlfn.FLOOR.MATH((((2*VLOOKUP(G200, 'EV and Base'!$A$1:$N$671, 9, FALSE))+$Q200)*$I200)/100)+$I200+10</f>
        <v>58</v>
      </c>
      <c r="S200" s="2">
        <f>_xlfn.FLOOR.MATH((_xlfn.FLOOR.MATH((((2*VLOOKUP($G200, 'EV and Base'!$A$1:$N$671, 10, FALSE))+$Q200)*$I200)/100)+5)*
IF(OR($J200="Lonely", $J200="Brave", $J200="Adamant", $J200="Naughty"), 1.1,
IF(OR($J200="Bold", $J200="Timid", $J200="Modest", $J200="Calm"), 0.9, 1)))</f>
        <v>29</v>
      </c>
      <c r="T200" s="2">
        <f>_xlfn.FLOOR.MATH((_xlfn.FLOOR.MATH((((2*VLOOKUP($G200, 'EV and Base'!$A$1:$N$671, 11, FALSE))+$Q200)*$I200)/100)+5)*
IF(OR($J200="Bold", $J200="Relaxed", $J200="Impish", $J200="Lax"), 1.1,
IF(OR($J200="Lonely", $J200="Hasty", $J200="Mild", $J200="Gentle"), 0.9, 1)))</f>
        <v>30</v>
      </c>
      <c r="U200" s="2">
        <f>_xlfn.FLOOR.MATH((_xlfn.FLOOR.MATH((((2*VLOOKUP($G200, 'EV and Base'!$A$1:$N$671, 12, FALSE))+$Q200)*$I200)/100)+5)*
IF(OR($J200="Modest", $J200="Mild", $J200="Quiet", $J200="Rash"), 1.1,
IF(OR($J200="Adamant", $J200="Impish", $J200="Jolly", $J200="Careful"), 0.9, 1)))</f>
        <v>26</v>
      </c>
      <c r="V200" s="2">
        <f>_xlfn.FLOOR.MATH((_xlfn.FLOOR.MATH((((2*VLOOKUP($G200, 'EV and Base'!$A$1:$N$671, 13, FALSE))+$Q200)*$I200)/100)+5)*
IF(OR($J200="Calm", $J200="Gentle", $J200="Sassy", $J200="Careful"), 1.1,
IF(OR($J200="Naughty", $J200="Lax", $J200="Naive", $J200="Rash"), 0.9, 1)))</f>
        <v>34</v>
      </c>
      <c r="W200" s="2">
        <f>_xlfn.FLOOR.MATH((_xlfn.FLOOR.MATH((((2*VLOOKUP($G200, 'EV and Base'!$A$1:$N$671, 14, FALSE))+$Q200)*$I200)/100)+5)*
IF(OR($J200="Timid", $J200="Hasty", $J200="Jolly", $J200="Naive"), 1.1,
IF(OR($J200="Brave", $J200="Relaxed", $J200="Quiet", $J200="Sassy"), 0.9, 1)))</f>
        <v>36</v>
      </c>
      <c r="X200" s="56">
        <v>960</v>
      </c>
      <c r="Y200" s="1">
        <v>331</v>
      </c>
      <c r="AA200" s="23" t="str" cm="1">
        <f t="array" aca="1" ref="AA200" ca="1">IF(NOT(ISNUMBER(INDEX($A:$A,LOOKUP(2,1/($A$1:INDIRECT("$A$"&amp;ROW($A200))&lt;&gt;""),ROW($A$1:INDIRECT("$A$"&amp;ROW($A200)))),1))),"",
IF(NOT(ISNUMBER($A200)),$AA199,
IF($AB200&lt;16,"Lillipup",
IF($AB200&lt;32,"Herdier",
"Stoutland"))))</f>
        <v>Stoutland</v>
      </c>
      <c r="AB200" s="25" cm="1">
        <f t="array" aca="1" ref="AB200" ca="1">IF(NOT(ISNUMBER(INDEX($A:$A, LOOKUP(2, 1 / ($A$1:INDIRECT("$A$"&amp;ROW($A200)) &lt;&gt; ""),ROW($A$1:INDIRECT("$A$"&amp;ROW($A200)))), 1))), "",
VLOOKUP($AY200,'Medium-Slow'!$A$1:$B$101,2,TRUE))</f>
        <v>33</v>
      </c>
      <c r="AC200" s="23" cm="1">
        <f t="array" aca="1" ref="AC200" ca="1">IF(NOT(ISNUMBER(INDEX($A:$A, LOOKUP(2, 1 / ($A$1:INDIRECT("$A$"&amp;ROW($A200)) &lt;&gt; ""),ROW($A$1:INDIRECT("$A$"&amp;ROW($A200)))), 1))), "",
INDEX($AC:$AC, LOOKUP(2, 1 / ($AC$1:INDIRECT("$AC$"&amp;ROW($AC200)-1) &lt;&gt; ""),ROW($AC$1:INDIRECT("$AC$"&amp;ROW($AC200)-1))), 1)+
IF(INDEX($AC:$AC, LOOKUP(2, 1 / ($AC$1:INDIRECT("$AC$"&amp;ROW($AC200)-1) &lt;&gt; ""),ROW($AC$1:INDIRECT("$AC$"&amp;ROW($AC200)-1))), 1)+
INDEX($AD:$AD, LOOKUP(2, 1 / ($AD$1:INDIRECT("$AD$"&amp;ROW($AD200)-1) &lt;&gt; ""),ROW($AD$1:INDIRECT("$AD$"&amp;ROW($AD200)-1))), 1)+
INDEX($AE:$AE, LOOKUP(2, 1 / ($AE$1:INDIRECT("$AE$"&amp;ROW($AE200)-1) &lt;&gt; ""),ROW($AE$1:INDIRECT("$AE$"&amp;ROW($AD200)-1))), 1)+
INDEX($AE:$AF, LOOKUP(2, 1 / ($AF$1:INDIRECT("$AF$"&amp;ROW($AF200)-1) &lt;&gt; ""),ROW($AF$1:INDIRECT("$AF$"&amp;ROW($AD200)-1))), 1)+
INDEX($AG:$AG, LOOKUP(2, 1 / ($AG$1:INDIRECT("$AG$"&amp;ROW($AG200)-1) &lt;&gt; ""),ROW($AG$1:INDIRECT("$AG$"&amp;ROW($AD200)-1))), 1)+
INDEX($AH:$AH, LOOKUP(2, 1 / ($AH$1:INDIRECT("$AH$"&amp;ROW($AH200)-1) &lt;&gt; ""),ROW($AH$1:INDIRECT("$AH$"&amp;ROW($AD200)-1))), 1)&gt;=510,0,
IF(INDEX($AC:$AC, LOOKUP(2, 1 / ($AC$1:INDIRECT("$AC$"&amp;ROW($AC200)-1) &lt;&gt; ""),ROW($AC$1:INDIRECT("$AC$"&amp;ROW($AC200)-1))), 1)&gt;=255,0,
VLOOKUP(INDIRECT("$G$"&amp;LOOKUP(2, 1 / ($AC$1:INDIRECT("$AC$"&amp;ROW($AC200)-1) &lt;&gt; ""),ROW($AC$1:INDIRECT("$AC$"&amp;ROW($AC200)-1)))), 'EV and Base'!$A$1:$N$671, 3, FALSE))))</f>
        <v>3</v>
      </c>
      <c r="AD200" s="2" cm="1">
        <f t="array" aca="1" ref="AD200" ca="1">IF(NOT(ISNUMBER(INDEX($A:$A, LOOKUP(2, 1 / ($A$1:INDIRECT("$A$"&amp;ROW($A200)) &lt;&gt; ""),ROW($A$1:INDIRECT("$A$"&amp;ROW($A200)))), 1))), "",
INDEX($AD:$AD, LOOKUP(2, 1 / ($AD$1:INDIRECT("$AD$"&amp;ROW($AD200)-1) &lt;&gt; ""),ROW($AD$1:INDIRECT("$AD$"&amp;ROW($AD200)-1))), 1)+
IF(INDEX($AC:$AC, LOOKUP(2, 1 / ($AC$1:INDIRECT("$AC$"&amp;ROW($AC200)-1) &lt;&gt; ""),ROW($AC$1:INDIRECT("$AC$"&amp;ROW($AC200)-1))), 1)+
INDEX($AD:$AD, LOOKUP(2, 1 / ($AD$1:INDIRECT("$AD$"&amp;ROW($AD200)-1) &lt;&gt; ""),ROW($AD$1:INDIRECT("$AD$"&amp;ROW($AD200)-1))), 1)+
INDEX($AE:$AE, LOOKUP(2, 1 / ($AE$1:INDIRECT("$AE$"&amp;ROW($AE200)-1) &lt;&gt; ""),ROW($AE$1:INDIRECT("$AE$"&amp;ROW($AD200)-1))), 1)+
INDEX($AE:$AF, LOOKUP(2, 1 / ($AF$1:INDIRECT("$AF$"&amp;ROW($AF200)-1) &lt;&gt; ""),ROW($AF$1:INDIRECT("$AF$"&amp;ROW($AD200)-1))), 1)+
INDEX($AG:$AG, LOOKUP(2, 1 / ($AG$1:INDIRECT("$AG$"&amp;ROW($AG200)-1) &lt;&gt; ""),ROW($AG$1:INDIRECT("$AG$"&amp;ROW($AD200)-1))), 1)+
INDEX($AH:$AH, LOOKUP(2, 1 / ($AH$1:INDIRECT("$AH$"&amp;ROW($AH200)-1) &lt;&gt; ""),ROW($AH$1:INDIRECT("$AH$"&amp;ROW($AD200)-1))), 1)&gt;=510,0,
IF(INDEX($AD:$AD, LOOKUP(2, 1 / ($AD$1:INDIRECT("$AD$"&amp;ROW($AD200)-1) &lt;&gt; ""),ROW($AD$1:INDIRECT("$AD$"&amp;ROW($AD200)-1))), 1)&gt;=255,0,
VLOOKUP(INDIRECT("$G$"&amp;LOOKUP(2, 1 / ($AD$1:INDIRECT("$AD$"&amp;ROW($AD200)-1) &lt;&gt; ""),ROW($AD$1:INDIRECT("$AD$"&amp;ROW($AD200)-1)))), 'EV and Base'!$A$1:$N$671, 4, FALSE))))</f>
        <v>49</v>
      </c>
      <c r="AE200" s="2" cm="1">
        <f t="array" aca="1" ref="AE200" ca="1">IF(NOT(ISNUMBER(INDEX($A:$A,LOOKUP(2,1/($A$1:INDIRECT("$A$"&amp;ROW($A200))&lt;&gt;""),ROW($A$1:INDIRECT("$A$"&amp;ROW($A200)))),1))),"",
INDEX($AE:$AE,LOOKUP(2,1/($AE$1:INDIRECT("$AE$"&amp;ROW($AE200)-1)&lt;&gt;""),ROW($AE$1:INDIRECT("$AE$"&amp;ROW($AE200)-1))),1)+
IF(INDEX($AC:$AC,LOOKUP(2,1/($AC$1:INDIRECT("$AC$"&amp;ROW($AC200)-1)&lt;&gt;""),ROW($AC$1:INDIRECT("$AC$"&amp;ROW($AC200)-1))),1)+
INDEX($AD:$AD,LOOKUP(2,1/($AD$1:INDIRECT("$AD$"&amp;ROW($AD200)-1)&lt;&gt;""),ROW($AD$1:INDIRECT("$AD$"&amp;ROW($AD200)-1))),1)+
INDEX($AE:$AE,LOOKUP(2,1/($AE$1:INDIRECT("$AE$"&amp;ROW($AE200)-1)&lt;&gt;""),ROW($AE$1:INDIRECT("$AE$"&amp;ROW($AD200)-1))),1)+
INDEX($AE:$AF,LOOKUP(2,1/($AF$1:INDIRECT("$AF$"&amp;ROW($AF200)-1)&lt;&gt;""),ROW($AF$1:INDIRECT("$AF$"&amp;ROW($AD200)-1))),1)+
INDEX($AG:$AG,LOOKUP(2,1/($AG$1:INDIRECT("$AG$"&amp;ROW($AG200)-1)&lt;&gt;""),ROW($AG$1:INDIRECT("$AG$"&amp;ROW($AD200)-1))),1)+
INDEX($AH:$AH,LOOKUP(2,1/($AH$1:INDIRECT("$AH$"&amp;ROW($AH200)-1)&lt;&gt;""),ROW($AH$1:INDIRECT("$AH$"&amp;ROW($AD200)-1))),1)&gt;=510,0,
IF(INDEX($AE:$AE,LOOKUP(2,1/($AE$1:INDIRECT("$AE$"&amp;ROW($AE200)-1)&lt;&gt;""),ROW($AE$1:INDIRECT("$AE$"&amp;ROW($AE200)-1))),1)&gt;=255,0,
VLOOKUP(INDIRECT("$G$"&amp;LOOKUP(2,1/($AE$1:INDIRECT("$AE$"&amp;ROW($AE200)-1)&lt;&gt;""),ROW($AE$1:INDIRECT("$AE$"&amp;ROW($AE200)-1)))),'EV and Base'!$A$1:$N$671,5,FALSE))))</f>
        <v>7</v>
      </c>
      <c r="AF200" s="2" cm="1">
        <f t="array" aca="1" ref="AF200" ca="1">IF(NOT(ISNUMBER(INDEX($A:$A, LOOKUP(2, 1 / ($A$1:INDIRECT("$A$"&amp;ROW($A200)) &lt;&gt; ""),ROW($A$1:INDIRECT("$A$"&amp;ROW($A200)))), 1))), "",
INDEX($AF:$AF, LOOKUP(2, 1 / ($AF$1:INDIRECT("$AF$"&amp;ROW($AF200)-1) &lt;&gt; ""),ROW($AF$1:INDIRECT("$AF$"&amp;ROW($AF200)-1))), 1)+
IF(INDEX($AC:$AC, LOOKUP(2, 1 / ($AC$1:INDIRECT("$AC$"&amp;ROW($AC200)-1) &lt;&gt; ""),ROW($AC$1:INDIRECT("$AC$"&amp;ROW($AC200)-1))), 1)+
INDEX($AD:$AD, LOOKUP(2, 1 / ($AD$1:INDIRECT("$AD$"&amp;ROW($AD200)-1) &lt;&gt; ""),ROW($AD$1:INDIRECT("$AD$"&amp;ROW($AD200)-1))), 1)+
INDEX($AE:$AE, LOOKUP(2, 1 / ($AE$1:INDIRECT("$AE$"&amp;ROW($AE200)-1) &lt;&gt; ""),ROW($AE$1:INDIRECT("$AE$"&amp;ROW($AD200)-1))), 1)+
INDEX($AE:$AF, LOOKUP(2, 1 / ($AF$1:INDIRECT("$AF$"&amp;ROW($AF200)-1) &lt;&gt; ""),ROW($AF$1:INDIRECT("$AF$"&amp;ROW($AD200)-1))), 1)+
INDEX($AG:$AG, LOOKUP(2, 1 / ($AG$1:INDIRECT("$AG$"&amp;ROW($AG200)-1) &lt;&gt; ""),ROW($AG$1:INDIRECT("$AG$"&amp;ROW($AD200)-1))), 1)+
INDEX($AH:$AH, LOOKUP(2, 1 / ($AH$1:INDIRECT("$AH$"&amp;ROW($AH200)-1) &lt;&gt; ""),ROW($AH$1:INDIRECT("$AH$"&amp;ROW($AD200)-1))), 1)&gt;=510,0,
IF(INDEX($AF:$AF, LOOKUP(2, 1 / ($AF$1:INDIRECT("$AF$"&amp;ROW($AF200)-1) &lt;&gt; ""),ROW($AF$1:INDIRECT("$AF$"&amp;ROW($AF200)-1))), 1)&gt;=255,0,
VLOOKUP(INDIRECT("$G$"&amp;LOOKUP(2, 1 / ($AF$1:INDIRECT("$AF$"&amp;ROW($AF200)-1) &lt;&gt; ""),ROW($AF$1:INDIRECT("$AF$"&amp;ROW($AF200)-1)))), 'EV and Base'!$A$1:$N$671, 6, FALSE))))</f>
        <v>5</v>
      </c>
      <c r="AG200" s="2" cm="1">
        <f t="array" aca="1" ref="AG200" ca="1">IF(NOT(ISNUMBER(INDEX($A:$A, LOOKUP(2, 1 / ($A$1:INDIRECT("$A$"&amp;ROW($A200)) &lt;&gt; ""),ROW($A$1:INDIRECT("$A$"&amp;ROW($A200)))), 1))), "",
INDEX($AG:$AG, LOOKUP(2, 1 / ($AG$1:INDIRECT("$AG$"&amp;ROW($AG200)-1) &lt;&gt; ""),ROW($AG$1:INDIRECT("$AG$"&amp;ROW($AG200)-1))), 1)+
IF(INDEX($AC:$AC, LOOKUP(2, 1 / ($AC$1:INDIRECT("$AC$"&amp;ROW($AC200)-1) &lt;&gt; ""),ROW($AC$1:INDIRECT("$AC$"&amp;ROW($AC200)-1))), 1)+
INDEX($AD:$AD, LOOKUP(2, 1 / ($AD$1:INDIRECT("$AD$"&amp;ROW($AD200)-1) &lt;&gt; ""),ROW($AD$1:INDIRECT("$AD$"&amp;ROW($AD200)-1))), 1)+
INDEX($AE:$AE, LOOKUP(2, 1 / ($AE$1:INDIRECT("$AE$"&amp;ROW($AE200)-1) &lt;&gt; ""),ROW($AE$1:INDIRECT("$AE$"&amp;ROW($AD200)-1))), 1)+
INDEX($AE:$AF, LOOKUP(2, 1 / ($AF$1:INDIRECT("$AF$"&amp;ROW($AF200)-1) &lt;&gt; ""),ROW($AF$1:INDIRECT("$AF$"&amp;ROW($AD200)-1))), 1)+
INDEX($AG:$AG, LOOKUP(2, 1 / ($AG$1:INDIRECT("$AG$"&amp;ROW($AG200)-1) &lt;&gt; ""),ROW($AG$1:INDIRECT("$AG$"&amp;ROW($AD200)-1))), 1)+
INDEX($AH:$AH, LOOKUP(2, 1 / ($AH$1:INDIRECT("$AH$"&amp;ROW($AH200)-1) &lt;&gt; ""),ROW($AH$1:INDIRECT("$AH$"&amp;ROW($AD200)-1))), 1)&gt;=510,0,
IF(INDEX($AG:$AG, LOOKUP(2, 1 / ($AG$1:INDIRECT("$AG$"&amp;ROW($AG200)-1) &lt;&gt; ""),ROW($AG$1:INDIRECT("$AG$"&amp;ROW($AG200)-1))), 1)&gt;=255,0,
VLOOKUP(INDIRECT("$G$"&amp;LOOKUP(2, 1 / ($AG$1:INDIRECT("$AG$"&amp;ROW($AG200)-1) &lt;&gt; ""),ROW($AG$1:INDIRECT("$AG$"&amp;ROW($AG200)-1)))), 'EV and Base'!$A$1:$N$671, 7, FALSE))))</f>
        <v>0</v>
      </c>
      <c r="AH200" s="24" cm="1">
        <f t="array" aca="1" ref="AH200" ca="1">IF(NOT(ISNUMBER(INDEX($A:$A,LOOKUP(2,1/($A$1:INDIRECT("$A$"&amp;ROW($A200))&lt;&gt;""),ROW($A$1:INDIRECT("$A$"&amp;ROW($A200)))),1))),"",
INDEX($AH:$AH,LOOKUP(2,1/($AH$1:INDIRECT("$AH$"&amp;ROW($AH200)-1)&lt;&gt;""),ROW($AH$1:INDIRECT("$AH$"&amp;ROW($AH200)-1))),1)+
IF(INDEX($AC:$AC,LOOKUP(2,1/($AC$1:INDIRECT("$AC$"&amp;ROW($AC200)-1)&lt;&gt;""),ROW($AC$1:INDIRECT("$AC$"&amp;ROW($AC200)-1))),1)+
INDEX($AD:$AD,LOOKUP(2,1/($AD$1:INDIRECT("$AD$"&amp;ROW($AD200)-1)&lt;&gt;""),ROW($AD$1:INDIRECT("$AD$"&amp;ROW($AD200)-1))),1)+
INDEX($AE:$AE,LOOKUP(2,1/($AE$1:INDIRECT("$AE$"&amp;ROW($AE200)-1)&lt;&gt;""),ROW($AE$1:INDIRECT("$AE$"&amp;ROW($AD200)-1))),1)+
INDEX($AE:$AF,LOOKUP(2,1/($AF$1:INDIRECT("$AF$"&amp;ROW($AF200)-1)&lt;&gt;""),ROW($AF$1:INDIRECT("$AF$"&amp;ROW($AD200)-1))),1)+
INDEX($AG:$AG,LOOKUP(2,1/($AG$1:INDIRECT("$AG$"&amp;ROW($AG200)-1)&lt;&gt;""),ROW($AG$1:INDIRECT("$AG$"&amp;ROW($AD200)-1))),1)+
INDEX($AH:$AH,LOOKUP(2,1/($AH$1:INDIRECT("$AH$"&amp;ROW($AH200)-1)&lt;&gt;""),ROW($AH$1:INDIRECT("$AH$"&amp;ROW($AD200)-1))),1)&gt;=510,0,
IF(INDEX($AH:$AH,LOOKUP(2,1/($AH$1:INDIRECT("$AH$"&amp;ROW($AH200)-1)&lt;&gt;""),ROW($AH$1:INDIRECT("$AH$"&amp;ROW($AH200)-1))),1)&gt;=255,0,
VLOOKUP(INDIRECT("$G$"&amp;LOOKUP(2,1/($AH$1:INDIRECT("$AH$"&amp;ROW($AH200)-1)&lt;&gt;""),ROW($AH$1:INDIRECT("$AH$"&amp;ROW($AH200)-1)))),'EV and Base'!$A$1:$N$671,8,FALSE))))</f>
        <v>37</v>
      </c>
      <c r="AI200" s="29" cm="1">
        <f t="array" aca="1" ref="AI200" ca="1">IF(NOT(ISNUMBER(INDEX($A:$A,LOOKUP(2,1/($A$1:INDIRECT("$A$"&amp;ROW($A200))&lt;&gt;""),ROW($A$1:INDIRECT("$A$"&amp;ROW($A200)))),1))),"",
ROUNDDOWN((((2*VLOOKUP($AA200,'EV and Base'!$A$1:$N$671,9,FALSE))+31+ROUNDDOWN($AC200/4,0))*$AB200)/100,0)+$AB200+10)</f>
        <v>109</v>
      </c>
      <c r="AJ200" s="21" cm="1">
        <f t="array" aca="1" ref="AJ200" ca="1">IF(NOT(ISNUMBER(INDEX($A:$A, LOOKUP(2, 1 / ($A$1:INDIRECT("$A$"&amp;ROW($A200)) &lt;&gt; ""),ROW($A$1:INDIRECT("$A$"&amp;ROW($A200)))), 1))), "",
ROUNDDOWN((ROUNDDOWN((((2*VLOOKUP($AA200, 'EV and Base'!$A$1:$N$671, 10, FALSE))+31+ROUNDDOWN($AD200/4, 0))*$AB200)/100, 0)+5)*1.1, 0))</f>
        <v>93</v>
      </c>
      <c r="AK200" s="21" t="str" cm="1">
        <f t="array" aca="1" ref="AK200" ca="1">IF(NOT(ISNUMBER(INDEX($A:$A, LOOKUP(2, 1 / ($A$1:INDIRECT("$A$"&amp;ROW($A200)) &lt;&gt; ""),ROW($A$1:INDIRECT("$A$"&amp;ROW($A200)))), 1))), "",
ROUNDDOWN((ROUNDDOWN((((2*VLOOKUP($AA200, 'EV and Base'!$A$1:$N$671, 11, FALSE))+30+ROUNDDOWN($AE200/4, 0))*$AB200)/100, 0)+5), 0)
&amp;"-"&amp;
ROUNDDOWN((ROUNDDOWN((((2*VLOOKUP($AA200, 'EV and Base'!$A$1:$N$671, 11, FALSE))+31+ROUNDDOWN($AE200/4, 0))*$AB200)/100, 0)+5), 0))</f>
        <v>74-74</v>
      </c>
      <c r="AL200" s="21" t="str" cm="1">
        <f t="array" aca="1" ref="AL200" ca="1">IF(NOT(ISNUMBER(INDEX($A:$A, LOOKUP(2, 1 / ($A$1:INDIRECT("$A$"&amp;ROW($A200)) &lt;&gt; ""),ROW($A$1:INDIRECT("$A$"&amp;ROW($A200)))), 1))), "",
ROUNDDOWN((ROUNDDOWN((((2*VLOOKUP($AA200, 'EV and Base'!$A$1:$N$671, 12, FALSE))+0+ROUNDDOWN($AF200/4, 0))*$AB200)/100, 0)+5)*0.9, 0)
&amp;"-"&amp;
ROUNDDOWN((ROUNDDOWN((((2*VLOOKUP($AA200, 'EV and Base'!$A$1:$N$671, 12, FALSE))+31+ROUNDDOWN($AF200/4, 0))*$AB200)/100, 0)+5)*0.9, 0))</f>
        <v>31-40</v>
      </c>
      <c r="AM200" s="21" t="str" cm="1">
        <f t="array" aca="1" ref="AM200" ca="1">IF(NOT(ISNUMBER(INDEX($A:$A, LOOKUP(2, 1 / ($A$1:INDIRECT("$A$"&amp;ROW($A200)) &lt;&gt; ""),ROW($A$1:INDIRECT("$A$"&amp;ROW($A200)))), 1))), "",
ROUNDDOWN((ROUNDDOWN((((2*VLOOKUP($AA200, 'EV and Base'!$A$1:$N$671, 13, FALSE))+30+ROUNDDOWN($AG200/4, 0))*$AB200)/100, 0)+5), 0)
&amp;"-"&amp;
ROUNDDOWN((ROUNDDOWN((((2*VLOOKUP($AA200, 'EV and Base'!$A$1:$N$671, 13, FALSE))+31+ROUNDDOWN($AG200/4, 0))*$AB200)/100, 0)+5), 0))</f>
        <v>74-74</v>
      </c>
      <c r="AN200" s="25" cm="1">
        <f t="array" aca="1" ref="AN200" ca="1">IF(NOT(ISNUMBER(INDEX($A:$A, LOOKUP(2, 1 / ($A$1:INDIRECT("$A$"&amp;ROW($A200)) &lt;&gt; ""),ROW($A$1:INDIRECT("$A$"&amp;ROW($A200)))), 1))), "",
ROUNDDOWN((ROUNDDOWN((((2*VLOOKUP($AA200, 'EV and Base'!$A$1:$N$671, 14, FALSE))+31+ROUNDDOWN($AH200/4, 0))*$AB200)/100, 0)+5), 0))</f>
        <v>71</v>
      </c>
      <c r="AO200" s="23" cm="1">
        <f t="array" aca="1" ref="AO200" ca="1">IF(NOT(ISNUMBER(INDEX($A:$A, LOOKUP(2, 1 / ($A$1:INDIRECT("$A$"&amp;ROW($A200)) &lt;&gt; ""),ROW($A$1:INDIRECT("$A$"&amp;ROW($A200)))), 1))), "",
ROUNDDOWN((((2*VLOOKUP($AA200, 'EV and Base'!$A$1:$N$671, 9, FALSE))+31+ROUNDDOWN($AC200/4, 0))*$AB200)/100, 0)+$AB200+10)</f>
        <v>109</v>
      </c>
      <c r="AP200" s="2" cm="1">
        <f t="array" aca="1" ref="AP200" ca="1">IF(NOT(ISNUMBER(INDEX($A:$A, LOOKUP(2, 1 / ($A$1:INDIRECT("$A$"&amp;ROW($A200)) &lt;&gt; ""),ROW($A$1:INDIRECT("$A$"&amp;ROW($A200)))), 1))), "",
ROUNDDOWN((ROUNDDOWN((((2*VLOOKUP($AA200, 'EV and Base'!$A$1:$N$671, 10, FALSE))+31+ROUNDDOWN($AD200/4, 0))*$AB200)/100, 0)+5)*1.1, 0))</f>
        <v>93</v>
      </c>
      <c r="AQ200" s="2" cm="1">
        <f t="array" aca="1" ref="AQ200" ca="1">IF(NOT(ISNUMBER(INDEX($A:$A, LOOKUP(2, 1 / ($A$1:INDIRECT("$A$"&amp;ROW($A200)) &lt;&gt; ""),ROW($A$1:INDIRECT("$A$"&amp;ROW($A200)))), 1))), "",
ROUNDDOWN((ROUNDDOWN((((2*VLOOKUP($AA200, 'EV and Base'!$A$1:$N$671, 11, FALSE))+$AV$2+ROUNDDOWN($AE200/4, 0))*$AB200)/100, 0)+5), 0))</f>
        <v>74</v>
      </c>
      <c r="AR200" s="22" cm="1">
        <f t="array" aca="1" ref="AR200" ca="1">IF(NOT(ISNUMBER(INDEX($A:$A, LOOKUP(2, 1 / ($A$1:INDIRECT("$A$"&amp;ROW($A200)) &lt;&gt; ""),ROW($A$1:INDIRECT("$A$"&amp;ROW($A200)))), 1))), "",
ROUNDDOWN((ROUNDDOWN((((2*VLOOKUP($AA200, 'EV and Base'!$A$1:$N$671, 12, FALSE))+$AW$2+ROUNDDOWN($AF200/4, 0))*$AB200)/100, 0)+5)*0.9, 0))</f>
        <v>36</v>
      </c>
      <c r="AS200" s="2" cm="1">
        <f t="array" aca="1" ref="AS200" ca="1">IF(NOT(ISNUMBER(INDEX($A:$A, LOOKUP(2, 1 / ($A$1:INDIRECT("$A$"&amp;ROW($A200)) &lt;&gt; ""),ROW($A$1:INDIRECT("$A$"&amp;ROW($A200)))), 1))), "",
ROUNDDOWN((ROUNDDOWN((((2*VLOOKUP($AA200, 'EV and Base'!$A$1:$N$671, 13, FALSE))+$AX$2+ROUNDDOWN($AG200/4, 0))*$AB200)/100, 0)+5), 0))</f>
        <v>74</v>
      </c>
      <c r="AT200" s="24" cm="1">
        <f t="array" aca="1" ref="AT200" ca="1">IF(NOT(ISNUMBER(INDEX($A:$A, LOOKUP(2, 1 / ($A$1:INDIRECT("$A$"&amp;ROW($A200)) &lt;&gt; ""),ROW($A$1:INDIRECT("$A$"&amp;ROW($A200)))), 1))), "",
ROUNDDOWN((ROUNDDOWN((((2*VLOOKUP($AA200, 'EV and Base'!$A$1:$N$671, 14, FALSE))+31+ROUNDDOWN($AH200/4, 0))*$AB200)/100, 0)+5), 0))</f>
        <v>71</v>
      </c>
      <c r="AU200" s="28">
        <v>201</v>
      </c>
      <c r="AY200" cm="1">
        <f t="array" aca="1" ref="AY200" ca="1">IF(NOT(ISNUMBER(INDEX($A:$A,LOOKUP(2,1/($A$1:INDIRECT("$A$"&amp;ROW($A200))&lt;&gt;""),ROW($A$1:INDIRECT("$A$"&amp;ROW($A200)))),1))),"",
INDEX($AY:$AY,LOOKUP(2,1/($AY$1:INDIRECT("$AY$"&amp;ROW($AY200)-1)&lt;&gt;""),ROW($AY$1:INDIRECT("$AY$"&amp;ROW($AY200)-1))),1)+$BL200)</f>
        <v>31298</v>
      </c>
      <c r="AZ200" s="3" cm="1">
        <f t="array" aca="1" ref="AZ200" ca="1">IF(NOT(ISNUMBER(INDEX($A:$A, LOOKUP(2, 1 / ($A$1:INDIRECT("$A$"&amp;ROW($A200)) &lt;&gt; ""),ROW($A$1:INDIRECT("$A$"&amp;ROW($A200)))), 1))), "",
VLOOKUP(INDIRECT("$G$"&amp;LOOKUP(2, 1 / ($AY$1:INDIRECT("$AY$"&amp;ROW($AY200)-1) &lt;&gt; ""),ROW($AY$1:INDIRECT("$AY$"&amp;ROW($AY200)-1)))),'EV and Base'!A195:N865,2,FALSE))</f>
        <v>156</v>
      </c>
      <c r="BA200" s="3" cm="1">
        <f t="array" aca="1" ref="BA200" ca="1">IF(NOT(ISNUMBER(INDEX($A:$A, LOOKUP(2, 1 / ($A$1:INDIRECT("$A$"&amp;ROW($A200)) &lt;&gt; ""),ROW($A$1:INDIRECT("$A$"&amp;ROW($A200)))), 1))), "",
INDIRECT("$I$"&amp;LOOKUP(2, 1 / ($AY$1:INDIRECT("$AY$"&amp;ROW($AY200)-1) &lt;&gt; ""),ROW($AY$1:INDIRECT("$AY$"&amp;ROW($AY200)-1)))))</f>
        <v>24</v>
      </c>
      <c r="BB200" s="1" cm="1">
        <f t="array" aca="1" ref="BB200" ca="1">IF(NOT(ISNUMBER(INDEX($A:$A, LOOKUP(2, 1 / ($A$1:INDIRECT("$A$"&amp;ROW($A200)) &lt;&gt; ""),ROW($A$1:INDIRECT("$A$"&amp;ROW($A200)))), 1))), "",
INDIRECT("$AB$"&amp;LOOKUP(2, 1 / ($AY$1:INDIRECT("$AY$"&amp;ROW($AY200)-1) &lt;&gt; ""),ROW($AY$1:INDIRECT("$AY$"&amp;ROW($AY200)-1)))))</f>
        <v>33</v>
      </c>
      <c r="BC200" s="3" cm="1">
        <f t="array" aca="1" ref="BC200" ca="1">IF(NOT(ISNUMBER(INDEX($A:$A,LOOKUP(2,1/($A$1:INDIRECT("$A$"&amp;ROW($A200))&lt;&gt;""),ROW($A$1:INDIRECT("$A$"&amp;ROW($A200)))),1))),"",
$BA200+$BA200+10)</f>
        <v>58</v>
      </c>
      <c r="BD200" s="3" cm="1">
        <f t="array" aca="1" ref="BD200" ca="1">IF(NOT(ISNUMBER(INDEX($A:$A,LOOKUP(2,1/($A$1:INDIRECT("$A$"&amp;ROW($A200))&lt;&gt;""),ROW($A$1:INDIRECT("$A$"&amp;ROW($A200)))),1))),"",
$BA200+$BB200+10)</f>
        <v>67</v>
      </c>
      <c r="BE200" s="3" cm="1">
        <f t="array" aca="1" ref="BE200" ca="1">IF(NOT(ISNUMBER(INDEX($A:$A,LOOKUP(2,1/($A$1:INDIRECT("$A$"&amp;ROW($A200))&lt;&gt;""),ROW($A$1:INDIRECT("$A$"&amp;ROW($A200)))),1))),"",
$BC200*$BC200)</f>
        <v>3364</v>
      </c>
      <c r="BF200" s="3" cm="1">
        <f t="array" aca="1" ref="BF200" ca="1">IF(NOT(ISNUMBER(INDEX($A:$A,LOOKUP(2,1/($A$1:INDIRECT("$A$"&amp;ROW($A200))&lt;&gt;""),ROW($A$1:INDIRECT("$A$"&amp;ROW($A200)))),1))),"",
$BD200*$BD200)</f>
        <v>4489</v>
      </c>
      <c r="BG200" s="3" cm="1">
        <f t="array" aca="1" ref="BG200" ca="1">IF(NOT(ISNUMBER(INDEX($A:$A,LOOKUP(2,1/($A$1:INDIRECT("$A$"&amp;ROW($A200))&lt;&gt;""),ROW($A$1:INDIRECT("$A$"&amp;ROW($A200)))),1))),"",
_xlfn.FLOOR.MATH(1.5*_xlfn.FLOOR.MATH($AZ200*BA200/5)))</f>
        <v>1122</v>
      </c>
      <c r="BH200" s="3" cm="1">
        <f t="array" aca="1" ref="BH200" ca="1">IF(NOT(ISNUMBER(INDEX($A:$A, LOOKUP(2, 1 / ($A$1:INDIRECT("$A$"&amp;ROW($A200)) &lt;&gt; ""),ROW($A$1:INDIRECT("$A$"&amp;ROW($A200)))), 1))), "",
_xlfn.FLOOR.MATH($BG200/IF(OR(INDIRECT("$C$"&amp;LOOKUP(2, 1 / ($AY$1:INDIRECT("$AY$"&amp;ROW($AY200)-1) &lt;&gt; ""),ROW($AY$1:INDIRECT("$AY$"&amp;ROW($AY200)-1))))="Multi",
INDIRECT("$C$"&amp;LOOKUP(2, 1 / ($AY$1:INDIRECT("$AY$"&amp;ROW($AY200)-1) &lt;&gt; ""),ROW($AY$1:INDIRECT("$AY$"&amp;ROW($AY200)-1))))="Double"),2,1)))</f>
        <v>1122</v>
      </c>
      <c r="BI200" s="3" cm="1">
        <f t="array" aca="1" ref="BI200" ca="1">IF(NOT(ISNUMBER(INDEX($A:$A,LOOKUP(2,1/($A$1:INDIRECT("$A$"&amp;ROW($A200))&lt;&gt;""),ROW($A$1:INDIRECT("$A$"&amp;ROW($A200)))),1))),"",
VLOOKUP($BC200,GameFreakSQRT!$A$1:$B$200,2,FALSE))</f>
        <v>31194</v>
      </c>
      <c r="BJ200" s="3" cm="1">
        <f t="array" aca="1" ref="BJ200" ca="1">IF(NOT(ISNUMBER(INDEX($A:$A,LOOKUP(2,1/($A$1:INDIRECT("$A$"&amp;ROW($A200))&lt;&gt;""),ROW($A$1:INDIRECT("$A$"&amp;ROW($A200)))),1))),"",
VLOOKUP($BD200,GameFreakSQRT!$A$1:$B$200,2,FALSE))</f>
        <v>33527</v>
      </c>
      <c r="BK200" s="3" cm="1">
        <f t="array" aca="1" ref="BK200" ca="1">IF(NOT(ISNUMBER(INDEX($A:$A,LOOKUP(2,1/($A$1:INDIRECT("$A$"&amp;ROW($A200))&lt;&gt;""),ROW($A$1:INDIRECT("$A$"&amp;ROW($A200)))),1))),"",
_xlfn.FLOOR.MATH((($BI200*$BE200)*$BH200)/($BJ200*$BF200))+1)</f>
        <v>783</v>
      </c>
      <c r="BL200" s="3" cm="1">
        <f t="array" aca="1" ref="BL200" ca="1">IF(NOT(ISNUMBER(INDEX($A:$A,LOOKUP(2,1/($A$1:INDIRECT("$A$"&amp;ROW($A200))&lt;&gt;""),ROW($A$1:INDIRECT("$A$"&amp;ROW($A200)))),1))),"",
_xlfn.FLOOR.MATH($BK200*IF(NOT(INDIRECT("$Z$"&amp;LOOKUP(2, 1 / ($AY$1:INDIRECT("$AY$"&amp;ROW($AY200)-1) &lt;&gt; ""),ROW($AY$1:INDIRECT("$AY$"&amp;ROW($AY200)-1))))=""),1.5,1)))</f>
        <v>783</v>
      </c>
      <c r="BM200" s="3" cm="1">
        <f t="array" aca="1" ref="BM200" ca="1">IF(NOT(ISNUMBER(INDEX($A:$A, LOOKUP(2, 1 / ($A$1:INDIRECT("$A$"&amp;ROW($A200)) &lt;&gt; ""),ROW($A$1:INDIRECT("$A$"&amp;ROW($A200)))), 1))), "",
INDIRECT("$Y$"&amp;LOOKUP(2, 1 / ($AY$1:INDIRECT("$AY$"&amp;ROW($AY200)-1) &lt;&gt; ""),ROW($AY$1:INDIRECT("$AY$"&amp;ROW($AY200)-1)))))</f>
        <v>783</v>
      </c>
      <c r="BN200" s="3" t="b">
        <f t="shared" ca="1" si="23"/>
        <v>1</v>
      </c>
      <c r="CT200" s="3" cm="1">
        <f t="array" aca="1" ref="CT200" ca="1">IF(NOT(ISNUMBER(INDEX($A:$A, LOOKUP(2, 1 / ($A$1:INDIRECT("$A$"&amp;ROW($A200)) &lt;&gt; ""),ROW($A$1:INDIRECT("$A$"&amp;ROW($A200)))), 1))), "",
$AY200-INDEX($AY:$AY, LOOKUP(2, 1 / ($AY$1:INDIRECT("$AV$"&amp;ROW($AY200)-1) &lt;&gt; ""),ROW($AY$1:INDIRECT("$AV$"&amp;ROW($AY200)-1))), 1))</f>
        <v>31298</v>
      </c>
      <c r="CU200" s="3" cm="1">
        <f t="array" aca="1" ref="CU200" ca="1">IF(NOT(ISNUMBER(INDEX($A:$A, LOOKUP(2, 1 / ($A$1:INDIRECT("$A$"&amp;ROW($A200)) &lt;&gt; ""),ROW($A$1:INDIRECT("$A$"&amp;ROW($A200)))), 1))), "",
INDEX($Y:$Y, LOOKUP(2, 1 / ($Y$1:INDIRECT("$Y$"&amp;ROW($Y200)-1) &lt;&gt; ""),ROW($Y$1:INDIRECT("$Y$"&amp;ROW($Y200)-1))), 1))</f>
        <v>783</v>
      </c>
      <c r="CV200" s="1">
        <f ca="1">IFERROR(VLOOKUP($AY200, 'Medium-Slow'!$A$1:$B$101, 2, TRUE),"")</f>
        <v>33</v>
      </c>
    </row>
    <row r="201" spans="1:100" x14ac:dyDescent="0.45">
      <c r="A201" s="69">
        <v>45</v>
      </c>
      <c r="B201" s="69" t="s">
        <v>114</v>
      </c>
      <c r="C201" s="69" t="s">
        <v>46</v>
      </c>
      <c r="D201" s="69" t="s">
        <v>380</v>
      </c>
      <c r="E201" s="69" t="s">
        <v>48</v>
      </c>
      <c r="F201" s="56">
        <v>1</v>
      </c>
      <c r="G201" s="2" t="s">
        <v>234</v>
      </c>
      <c r="H201" s="2" t="s">
        <v>50</v>
      </c>
      <c r="I201" s="2">
        <v>23</v>
      </c>
      <c r="J201" s="2" t="s">
        <v>160</v>
      </c>
      <c r="K201" s="2" t="s">
        <v>281</v>
      </c>
      <c r="L201" s="2" t="s">
        <v>53</v>
      </c>
      <c r="M201" s="2" t="s">
        <v>236</v>
      </c>
      <c r="N201" s="2" t="s">
        <v>154</v>
      </c>
      <c r="O201" s="2" t="s">
        <v>249</v>
      </c>
      <c r="P201" s="2" t="s">
        <v>333</v>
      </c>
      <c r="Q201" s="2">
        <v>0</v>
      </c>
      <c r="R201" s="2">
        <f>_xlfn.FLOOR.MATH((((2*VLOOKUP(G201, 'EV and Base'!$A$1:$N$671, 9, FALSE))+$Q201)*$I201)/100)+$I201+10</f>
        <v>56</v>
      </c>
      <c r="S201" s="2">
        <f>_xlfn.FLOOR.MATH((_xlfn.FLOOR.MATH((((2*VLOOKUP($G201, 'EV and Base'!$A$1:$N$671, 10, FALSE))+$Q201)*$I201)/100)+5)*
IF(OR($J201="Lonely", $J201="Brave", $J201="Adamant", $J201="Naughty"), 1.1,
IF(OR($J201="Bold", $J201="Timid", $J201="Modest", $J201="Calm"), 0.9, 1)))</f>
        <v>38</v>
      </c>
      <c r="T201" s="2">
        <f>_xlfn.FLOOR.MATH((_xlfn.FLOOR.MATH((((2*VLOOKUP($G201, 'EV and Base'!$A$1:$N$671, 11, FALSE))+$Q201)*$I201)/100)+5)*
IF(OR($J201="Bold", $J201="Relaxed", $J201="Impish", $J201="Lax"), 1.1,
IF(OR($J201="Lonely", $J201="Hasty", $J201="Mild", $J201="Gentle"), 0.9, 1)))</f>
        <v>21</v>
      </c>
      <c r="U201" s="2">
        <f>_xlfn.FLOOR.MATH((_xlfn.FLOOR.MATH((((2*VLOOKUP($G201, 'EV and Base'!$A$1:$N$671, 12, FALSE))+$Q201)*$I201)/100)+5)*
IF(OR($J201="Modest", $J201="Mild", $J201="Quiet", $J201="Rash"), 1.1,
IF(OR($J201="Adamant", $J201="Impish", $J201="Jolly", $J201="Careful"), 0.9, 1)))</f>
        <v>23</v>
      </c>
      <c r="V201" s="2">
        <f>_xlfn.FLOOR.MATH((_xlfn.FLOOR.MATH((((2*VLOOKUP($G201, 'EV and Base'!$A$1:$N$671, 13, FALSE))+$Q201)*$I201)/100)+5)*
IF(OR($J201="Calm", $J201="Gentle", $J201="Sassy", $J201="Careful"), 1.1,
IF(OR($J201="Naughty", $J201="Lax", $J201="Naive", $J201="Rash"), 0.9, 1)))</f>
        <v>18</v>
      </c>
      <c r="W201" s="2">
        <f>_xlfn.FLOOR.MATH((_xlfn.FLOOR.MATH((((2*VLOOKUP($G201, 'EV and Base'!$A$1:$N$671, 14, FALSE))+$Q201)*$I201)/100)+5)*
IF(OR($J201="Timid", $J201="Hasty", $J201="Jolly", $J201="Naive"), 1.1,
IF(OR($J201="Brave", $J201="Relaxed", $J201="Quiet", $J201="Sassy"), 0.9, 1)))</f>
        <v>34</v>
      </c>
      <c r="X201" s="69">
        <v>920</v>
      </c>
      <c r="Y201" s="1">
        <v>265</v>
      </c>
      <c r="AA201" s="23" t="str" cm="1">
        <f t="array" aca="1" ref="AA201" ca="1">IF(NOT(ISNUMBER(INDEX($A:$A,LOOKUP(2,1/($A$1:INDIRECT("$A$"&amp;ROW($A201))&lt;&gt;""),ROW($A$1:INDIRECT("$A$"&amp;ROW($A201)))),1))),"",
IF(NOT(ISNUMBER($A201)),$AA200,
IF($AB201&lt;16,"Lillipup",
IF($AB201&lt;32,"Herdier",
"Stoutland"))))</f>
        <v>Stoutland</v>
      </c>
      <c r="AB201" s="25" cm="1">
        <f t="array" aca="1" ref="AB201" ca="1">IF(NOT(ISNUMBER(INDEX($A:$A, LOOKUP(2, 1 / ($A$1:INDIRECT("$A$"&amp;ROW($A201)) &lt;&gt; ""),ROW($A$1:INDIRECT("$A$"&amp;ROW($A201)))), 1))), "",
VLOOKUP($AY201,'Medium-Slow'!$A$1:$B$101,2,TRUE))</f>
        <v>33</v>
      </c>
      <c r="AC201" s="23" cm="1">
        <f t="array" aca="1" ref="AC201" ca="1">IF(NOT(ISNUMBER(INDEX($A:$A, LOOKUP(2, 1 / ($A$1:INDIRECT("$A$"&amp;ROW($A201)) &lt;&gt; ""),ROW($A$1:INDIRECT("$A$"&amp;ROW($A201)))), 1))), "",
INDEX($AC:$AC, LOOKUP(2, 1 / ($AC$1:INDIRECT("$AC$"&amp;ROW($AC201)-1) &lt;&gt; ""),ROW($AC$1:INDIRECT("$AC$"&amp;ROW($AC201)-1))), 1)+
IF(INDEX($AC:$AC, LOOKUP(2, 1 / ($AC$1:INDIRECT("$AC$"&amp;ROW($AC201)-1) &lt;&gt; ""),ROW($AC$1:INDIRECT("$AC$"&amp;ROW($AC201)-1))), 1)+
INDEX($AD:$AD, LOOKUP(2, 1 / ($AD$1:INDIRECT("$AD$"&amp;ROW($AD201)-1) &lt;&gt; ""),ROW($AD$1:INDIRECT("$AD$"&amp;ROW($AD201)-1))), 1)+
INDEX($AE:$AE, LOOKUP(2, 1 / ($AE$1:INDIRECT("$AE$"&amp;ROW($AE201)-1) &lt;&gt; ""),ROW($AE$1:INDIRECT("$AE$"&amp;ROW($AD201)-1))), 1)+
INDEX($AE:$AF, LOOKUP(2, 1 / ($AF$1:INDIRECT("$AF$"&amp;ROW($AF201)-1) &lt;&gt; ""),ROW($AF$1:INDIRECT("$AF$"&amp;ROW($AD201)-1))), 1)+
INDEX($AG:$AG, LOOKUP(2, 1 / ($AG$1:INDIRECT("$AG$"&amp;ROW($AG201)-1) &lt;&gt; ""),ROW($AG$1:INDIRECT("$AG$"&amp;ROW($AD201)-1))), 1)+
INDEX($AH:$AH, LOOKUP(2, 1 / ($AH$1:INDIRECT("$AH$"&amp;ROW($AH201)-1) &lt;&gt; ""),ROW($AH$1:INDIRECT("$AH$"&amp;ROW($AD201)-1))), 1)&gt;=510,0,
IF(INDEX($AC:$AC, LOOKUP(2, 1 / ($AC$1:INDIRECT("$AC$"&amp;ROW($AC201)-1) &lt;&gt; ""),ROW($AC$1:INDIRECT("$AC$"&amp;ROW($AC201)-1))), 1)&gt;=255,0,
VLOOKUP(INDIRECT("$G$"&amp;LOOKUP(2, 1 / ($AC$1:INDIRECT("$AC$"&amp;ROW($AC201)-1) &lt;&gt; ""),ROW($AC$1:INDIRECT("$AC$"&amp;ROW($AC201)-1)))), 'EV and Base'!$A$1:$N$671, 3, FALSE))))</f>
        <v>3</v>
      </c>
      <c r="AD201" s="2" cm="1">
        <f t="array" aca="1" ref="AD201" ca="1">IF(NOT(ISNUMBER(INDEX($A:$A, LOOKUP(2, 1 / ($A$1:INDIRECT("$A$"&amp;ROW($A201)) &lt;&gt; ""),ROW($A$1:INDIRECT("$A$"&amp;ROW($A201)))), 1))), "",
INDEX($AD:$AD, LOOKUP(2, 1 / ($AD$1:INDIRECT("$AD$"&amp;ROW($AD201)-1) &lt;&gt; ""),ROW($AD$1:INDIRECT("$AD$"&amp;ROW($AD201)-1))), 1)+
IF(INDEX($AC:$AC, LOOKUP(2, 1 / ($AC$1:INDIRECT("$AC$"&amp;ROW($AC201)-1) &lt;&gt; ""),ROW($AC$1:INDIRECT("$AC$"&amp;ROW($AC201)-1))), 1)+
INDEX($AD:$AD, LOOKUP(2, 1 / ($AD$1:INDIRECT("$AD$"&amp;ROW($AD201)-1) &lt;&gt; ""),ROW($AD$1:INDIRECT("$AD$"&amp;ROW($AD201)-1))), 1)+
INDEX($AE:$AE, LOOKUP(2, 1 / ($AE$1:INDIRECT("$AE$"&amp;ROW($AE201)-1) &lt;&gt; ""),ROW($AE$1:INDIRECT("$AE$"&amp;ROW($AD201)-1))), 1)+
INDEX($AE:$AF, LOOKUP(2, 1 / ($AF$1:INDIRECT("$AF$"&amp;ROW($AF201)-1) &lt;&gt; ""),ROW($AF$1:INDIRECT("$AF$"&amp;ROW($AD201)-1))), 1)+
INDEX($AG:$AG, LOOKUP(2, 1 / ($AG$1:INDIRECT("$AG$"&amp;ROW($AG201)-1) &lt;&gt; ""),ROW($AG$1:INDIRECT("$AG$"&amp;ROW($AD201)-1))), 1)+
INDEX($AH:$AH, LOOKUP(2, 1 / ($AH$1:INDIRECT("$AH$"&amp;ROW($AH201)-1) &lt;&gt; ""),ROW($AH$1:INDIRECT("$AH$"&amp;ROW($AD201)-1))), 1)&gt;=510,0,
IF(INDEX($AD:$AD, LOOKUP(2, 1 / ($AD$1:INDIRECT("$AD$"&amp;ROW($AD201)-1) &lt;&gt; ""),ROW($AD$1:INDIRECT("$AD$"&amp;ROW($AD201)-1))), 1)&gt;=255,0,
VLOOKUP(INDIRECT("$G$"&amp;LOOKUP(2, 1 / ($AD$1:INDIRECT("$AD$"&amp;ROW($AD201)-1) &lt;&gt; ""),ROW($AD$1:INDIRECT("$AD$"&amp;ROW($AD201)-1)))), 'EV and Base'!$A$1:$N$671, 4, FALSE))))</f>
        <v>49</v>
      </c>
      <c r="AE201" s="2" cm="1">
        <f t="array" aca="1" ref="AE201" ca="1">IF(NOT(ISNUMBER(INDEX($A:$A,LOOKUP(2,1/($A$1:INDIRECT("$A$"&amp;ROW($A201))&lt;&gt;""),ROW($A$1:INDIRECT("$A$"&amp;ROW($A201)))),1))),"",
INDEX($AE:$AE,LOOKUP(2,1/($AE$1:INDIRECT("$AE$"&amp;ROW($AE201)-1)&lt;&gt;""),ROW($AE$1:INDIRECT("$AE$"&amp;ROW($AE201)-1))),1)+
IF(INDEX($AC:$AC,LOOKUP(2,1/($AC$1:INDIRECT("$AC$"&amp;ROW($AC201)-1)&lt;&gt;""),ROW($AC$1:INDIRECT("$AC$"&amp;ROW($AC201)-1))),1)+
INDEX($AD:$AD,LOOKUP(2,1/($AD$1:INDIRECT("$AD$"&amp;ROW($AD201)-1)&lt;&gt;""),ROW($AD$1:INDIRECT("$AD$"&amp;ROW($AD201)-1))),1)+
INDEX($AE:$AE,LOOKUP(2,1/($AE$1:INDIRECT("$AE$"&amp;ROW($AE201)-1)&lt;&gt;""),ROW($AE$1:INDIRECT("$AE$"&amp;ROW($AD201)-1))),1)+
INDEX($AE:$AF,LOOKUP(2,1/($AF$1:INDIRECT("$AF$"&amp;ROW($AF201)-1)&lt;&gt;""),ROW($AF$1:INDIRECT("$AF$"&amp;ROW($AD201)-1))),1)+
INDEX($AG:$AG,LOOKUP(2,1/($AG$1:INDIRECT("$AG$"&amp;ROW($AG201)-1)&lt;&gt;""),ROW($AG$1:INDIRECT("$AG$"&amp;ROW($AD201)-1))),1)+
INDEX($AH:$AH,LOOKUP(2,1/($AH$1:INDIRECT("$AH$"&amp;ROW($AH201)-1)&lt;&gt;""),ROW($AH$1:INDIRECT("$AH$"&amp;ROW($AD201)-1))),1)&gt;=510,0,
IF(INDEX($AE:$AE,LOOKUP(2,1/($AE$1:INDIRECT("$AE$"&amp;ROW($AE201)-1)&lt;&gt;""),ROW($AE$1:INDIRECT("$AE$"&amp;ROW($AE201)-1))),1)&gt;=255,0,
VLOOKUP(INDIRECT("$G$"&amp;LOOKUP(2,1/($AE$1:INDIRECT("$AE$"&amp;ROW($AE201)-1)&lt;&gt;""),ROW($AE$1:INDIRECT("$AE$"&amp;ROW($AE201)-1)))),'EV and Base'!$A$1:$N$671,5,FALSE))))</f>
        <v>7</v>
      </c>
      <c r="AF201" s="2" cm="1">
        <f t="array" aca="1" ref="AF201" ca="1">IF(NOT(ISNUMBER(INDEX($A:$A, LOOKUP(2, 1 / ($A$1:INDIRECT("$A$"&amp;ROW($A201)) &lt;&gt; ""),ROW($A$1:INDIRECT("$A$"&amp;ROW($A201)))), 1))), "",
INDEX($AF:$AF, LOOKUP(2, 1 / ($AF$1:INDIRECT("$AF$"&amp;ROW($AF201)-1) &lt;&gt; ""),ROW($AF$1:INDIRECT("$AF$"&amp;ROW($AF201)-1))), 1)+
IF(INDEX($AC:$AC, LOOKUP(2, 1 / ($AC$1:INDIRECT("$AC$"&amp;ROW($AC201)-1) &lt;&gt; ""),ROW($AC$1:INDIRECT("$AC$"&amp;ROW($AC201)-1))), 1)+
INDEX($AD:$AD, LOOKUP(2, 1 / ($AD$1:INDIRECT("$AD$"&amp;ROW($AD201)-1) &lt;&gt; ""),ROW($AD$1:INDIRECT("$AD$"&amp;ROW($AD201)-1))), 1)+
INDEX($AE:$AE, LOOKUP(2, 1 / ($AE$1:INDIRECT("$AE$"&amp;ROW($AE201)-1) &lt;&gt; ""),ROW($AE$1:INDIRECT("$AE$"&amp;ROW($AD201)-1))), 1)+
INDEX($AE:$AF, LOOKUP(2, 1 / ($AF$1:INDIRECT("$AF$"&amp;ROW($AF201)-1) &lt;&gt; ""),ROW($AF$1:INDIRECT("$AF$"&amp;ROW($AD201)-1))), 1)+
INDEX($AG:$AG, LOOKUP(2, 1 / ($AG$1:INDIRECT("$AG$"&amp;ROW($AG201)-1) &lt;&gt; ""),ROW($AG$1:INDIRECT("$AG$"&amp;ROW($AD201)-1))), 1)+
INDEX($AH:$AH, LOOKUP(2, 1 / ($AH$1:INDIRECT("$AH$"&amp;ROW($AH201)-1) &lt;&gt; ""),ROW($AH$1:INDIRECT("$AH$"&amp;ROW($AD201)-1))), 1)&gt;=510,0,
IF(INDEX($AF:$AF, LOOKUP(2, 1 / ($AF$1:INDIRECT("$AF$"&amp;ROW($AF201)-1) &lt;&gt; ""),ROW($AF$1:INDIRECT("$AF$"&amp;ROW($AF201)-1))), 1)&gt;=255,0,
VLOOKUP(INDIRECT("$G$"&amp;LOOKUP(2, 1 / ($AF$1:INDIRECT("$AF$"&amp;ROW($AF201)-1) &lt;&gt; ""),ROW($AF$1:INDIRECT("$AF$"&amp;ROW($AF201)-1)))), 'EV and Base'!$A$1:$N$671, 6, FALSE))))</f>
        <v>5</v>
      </c>
      <c r="AG201" s="2" cm="1">
        <f t="array" aca="1" ref="AG201" ca="1">IF(NOT(ISNUMBER(INDEX($A:$A, LOOKUP(2, 1 / ($A$1:INDIRECT("$A$"&amp;ROW($A201)) &lt;&gt; ""),ROW($A$1:INDIRECT("$A$"&amp;ROW($A201)))), 1))), "",
INDEX($AG:$AG, LOOKUP(2, 1 / ($AG$1:INDIRECT("$AG$"&amp;ROW($AG201)-1) &lt;&gt; ""),ROW($AG$1:INDIRECT("$AG$"&amp;ROW($AG201)-1))), 1)+
IF(INDEX($AC:$AC, LOOKUP(2, 1 / ($AC$1:INDIRECT("$AC$"&amp;ROW($AC201)-1) &lt;&gt; ""),ROW($AC$1:INDIRECT("$AC$"&amp;ROW($AC201)-1))), 1)+
INDEX($AD:$AD, LOOKUP(2, 1 / ($AD$1:INDIRECT("$AD$"&amp;ROW($AD201)-1) &lt;&gt; ""),ROW($AD$1:INDIRECT("$AD$"&amp;ROW($AD201)-1))), 1)+
INDEX($AE:$AE, LOOKUP(2, 1 / ($AE$1:INDIRECT("$AE$"&amp;ROW($AE201)-1) &lt;&gt; ""),ROW($AE$1:INDIRECT("$AE$"&amp;ROW($AD201)-1))), 1)+
INDEX($AE:$AF, LOOKUP(2, 1 / ($AF$1:INDIRECT("$AF$"&amp;ROW($AF201)-1) &lt;&gt; ""),ROW($AF$1:INDIRECT("$AF$"&amp;ROW($AD201)-1))), 1)+
INDEX($AG:$AG, LOOKUP(2, 1 / ($AG$1:INDIRECT("$AG$"&amp;ROW($AG201)-1) &lt;&gt; ""),ROW($AG$1:INDIRECT("$AG$"&amp;ROW($AD201)-1))), 1)+
INDEX($AH:$AH, LOOKUP(2, 1 / ($AH$1:INDIRECT("$AH$"&amp;ROW($AH201)-1) &lt;&gt; ""),ROW($AH$1:INDIRECT("$AH$"&amp;ROW($AD201)-1))), 1)&gt;=510,0,
IF(INDEX($AG:$AG, LOOKUP(2, 1 / ($AG$1:INDIRECT("$AG$"&amp;ROW($AG201)-1) &lt;&gt; ""),ROW($AG$1:INDIRECT("$AG$"&amp;ROW($AG201)-1))), 1)&gt;=255,0,
VLOOKUP(INDIRECT("$G$"&amp;LOOKUP(2, 1 / ($AG$1:INDIRECT("$AG$"&amp;ROW($AG201)-1) &lt;&gt; ""),ROW($AG$1:INDIRECT("$AG$"&amp;ROW($AG201)-1)))), 'EV and Base'!$A$1:$N$671, 7, FALSE))))</f>
        <v>0</v>
      </c>
      <c r="AH201" s="24" cm="1">
        <f t="array" aca="1" ref="AH201" ca="1">IF(NOT(ISNUMBER(INDEX($A:$A,LOOKUP(2,1/($A$1:INDIRECT("$A$"&amp;ROW($A201))&lt;&gt;""),ROW($A$1:INDIRECT("$A$"&amp;ROW($A201)))),1))),"",
INDEX($AH:$AH,LOOKUP(2,1/($AH$1:INDIRECT("$AH$"&amp;ROW($AH201)-1)&lt;&gt;""),ROW($AH$1:INDIRECT("$AH$"&amp;ROW($AH201)-1))),1)+
IF(INDEX($AC:$AC,LOOKUP(2,1/($AC$1:INDIRECT("$AC$"&amp;ROW($AC201)-1)&lt;&gt;""),ROW($AC$1:INDIRECT("$AC$"&amp;ROW($AC201)-1))),1)+
INDEX($AD:$AD,LOOKUP(2,1/($AD$1:INDIRECT("$AD$"&amp;ROW($AD201)-1)&lt;&gt;""),ROW($AD$1:INDIRECT("$AD$"&amp;ROW($AD201)-1))),1)+
INDEX($AE:$AE,LOOKUP(2,1/($AE$1:INDIRECT("$AE$"&amp;ROW($AE201)-1)&lt;&gt;""),ROW($AE$1:INDIRECT("$AE$"&amp;ROW($AD201)-1))),1)+
INDEX($AE:$AF,LOOKUP(2,1/($AF$1:INDIRECT("$AF$"&amp;ROW($AF201)-1)&lt;&gt;""),ROW($AF$1:INDIRECT("$AF$"&amp;ROW($AD201)-1))),1)+
INDEX($AG:$AG,LOOKUP(2,1/($AG$1:INDIRECT("$AG$"&amp;ROW($AG201)-1)&lt;&gt;""),ROW($AG$1:INDIRECT("$AG$"&amp;ROW($AD201)-1))),1)+
INDEX($AH:$AH,LOOKUP(2,1/($AH$1:INDIRECT("$AH$"&amp;ROW($AH201)-1)&lt;&gt;""),ROW($AH$1:INDIRECT("$AH$"&amp;ROW($AD201)-1))),1)&gt;=510,0,
IF(INDEX($AH:$AH,LOOKUP(2,1/($AH$1:INDIRECT("$AH$"&amp;ROW($AH201)-1)&lt;&gt;""),ROW($AH$1:INDIRECT("$AH$"&amp;ROW($AH201)-1))),1)&gt;=255,0,
VLOOKUP(INDIRECT("$G$"&amp;LOOKUP(2,1/($AH$1:INDIRECT("$AH$"&amp;ROW($AH201)-1)&lt;&gt;""),ROW($AH$1:INDIRECT("$AH$"&amp;ROW($AH201)-1)))),'EV and Base'!$A$1:$N$671,8,FALSE))))</f>
        <v>38</v>
      </c>
      <c r="AI201" s="29" cm="1">
        <f t="array" aca="1" ref="AI201" ca="1">IF(NOT(ISNUMBER(INDEX($A:$A,LOOKUP(2,1/($A$1:INDIRECT("$A$"&amp;ROW($A201))&lt;&gt;""),ROW($A$1:INDIRECT("$A$"&amp;ROW($A201)))),1))),"",
ROUNDDOWN((((2*VLOOKUP($AA201,'EV and Base'!$A$1:$N$671,9,FALSE))+31+ROUNDDOWN($AC201/4,0))*$AB201)/100,0)+$AB201+10)</f>
        <v>109</v>
      </c>
      <c r="AJ201" s="21" cm="1">
        <f t="array" aca="1" ref="AJ201" ca="1">IF(NOT(ISNUMBER(INDEX($A:$A, LOOKUP(2, 1 / ($A$1:INDIRECT("$A$"&amp;ROW($A201)) &lt;&gt; ""),ROW($A$1:INDIRECT("$A$"&amp;ROW($A201)))), 1))), "",
ROUNDDOWN((ROUNDDOWN((((2*VLOOKUP($AA201, 'EV and Base'!$A$1:$N$671, 10, FALSE))+31+ROUNDDOWN($AD201/4, 0))*$AB201)/100, 0)+5)*1.1, 0))</f>
        <v>93</v>
      </c>
      <c r="AK201" s="21" t="str" cm="1">
        <f t="array" aca="1" ref="AK201" ca="1">IF(NOT(ISNUMBER(INDEX($A:$A, LOOKUP(2, 1 / ($A$1:INDIRECT("$A$"&amp;ROW($A201)) &lt;&gt; ""),ROW($A$1:INDIRECT("$A$"&amp;ROW($A201)))), 1))), "",
ROUNDDOWN((ROUNDDOWN((((2*VLOOKUP($AA201, 'EV and Base'!$A$1:$N$671, 11, FALSE))+30+ROUNDDOWN($AE201/4, 0))*$AB201)/100, 0)+5), 0)
&amp;"-"&amp;
ROUNDDOWN((ROUNDDOWN((((2*VLOOKUP($AA201, 'EV and Base'!$A$1:$N$671, 11, FALSE))+31+ROUNDDOWN($AE201/4, 0))*$AB201)/100, 0)+5), 0))</f>
        <v>74-74</v>
      </c>
      <c r="AL201" s="21" t="str" cm="1">
        <f t="array" aca="1" ref="AL201" ca="1">IF(NOT(ISNUMBER(INDEX($A:$A, LOOKUP(2, 1 / ($A$1:INDIRECT("$A$"&amp;ROW($A201)) &lt;&gt; ""),ROW($A$1:INDIRECT("$A$"&amp;ROW($A201)))), 1))), "",
ROUNDDOWN((ROUNDDOWN((((2*VLOOKUP($AA201, 'EV and Base'!$A$1:$N$671, 12, FALSE))+0+ROUNDDOWN($AF201/4, 0))*$AB201)/100, 0)+5)*0.9, 0)
&amp;"-"&amp;
ROUNDDOWN((ROUNDDOWN((((2*VLOOKUP($AA201, 'EV and Base'!$A$1:$N$671, 12, FALSE))+31+ROUNDDOWN($AF201/4, 0))*$AB201)/100, 0)+5)*0.9, 0))</f>
        <v>31-40</v>
      </c>
      <c r="AM201" s="21" t="str" cm="1">
        <f t="array" aca="1" ref="AM201" ca="1">IF(NOT(ISNUMBER(INDEX($A:$A, LOOKUP(2, 1 / ($A$1:INDIRECT("$A$"&amp;ROW($A201)) &lt;&gt; ""),ROW($A$1:INDIRECT("$A$"&amp;ROW($A201)))), 1))), "",
ROUNDDOWN((ROUNDDOWN((((2*VLOOKUP($AA201, 'EV and Base'!$A$1:$N$671, 13, FALSE))+30+ROUNDDOWN($AG201/4, 0))*$AB201)/100, 0)+5), 0)
&amp;"-"&amp;
ROUNDDOWN((ROUNDDOWN((((2*VLOOKUP($AA201, 'EV and Base'!$A$1:$N$671, 13, FALSE))+31+ROUNDDOWN($AG201/4, 0))*$AB201)/100, 0)+5), 0))</f>
        <v>74-74</v>
      </c>
      <c r="AN201" s="25" cm="1">
        <f t="array" aca="1" ref="AN201" ca="1">IF(NOT(ISNUMBER(INDEX($A:$A, LOOKUP(2, 1 / ($A$1:INDIRECT("$A$"&amp;ROW($A201)) &lt;&gt; ""),ROW($A$1:INDIRECT("$A$"&amp;ROW($A201)))), 1))), "",
ROUNDDOWN((ROUNDDOWN((((2*VLOOKUP($AA201, 'EV and Base'!$A$1:$N$671, 14, FALSE))+31+ROUNDDOWN($AH201/4, 0))*$AB201)/100, 0)+5), 0))</f>
        <v>71</v>
      </c>
      <c r="AO201" s="23" cm="1">
        <f t="array" aca="1" ref="AO201" ca="1">IF(NOT(ISNUMBER(INDEX($A:$A, LOOKUP(2, 1 / ($A$1:INDIRECT("$A$"&amp;ROW($A201)) &lt;&gt; ""),ROW($A$1:INDIRECT("$A$"&amp;ROW($A201)))), 1))), "",
ROUNDDOWN((((2*VLOOKUP($AA201, 'EV and Base'!$A$1:$N$671, 9, FALSE))+31+ROUNDDOWN($AC201/4, 0))*$AB201)/100, 0)+$AB201+10)</f>
        <v>109</v>
      </c>
      <c r="AP201" s="2" cm="1">
        <f t="array" aca="1" ref="AP201" ca="1">IF(NOT(ISNUMBER(INDEX($A:$A, LOOKUP(2, 1 / ($A$1:INDIRECT("$A$"&amp;ROW($A201)) &lt;&gt; ""),ROW($A$1:INDIRECT("$A$"&amp;ROW($A201)))), 1))), "",
ROUNDDOWN((ROUNDDOWN((((2*VLOOKUP($AA201, 'EV and Base'!$A$1:$N$671, 10, FALSE))+31+ROUNDDOWN($AD201/4, 0))*$AB201)/100, 0)+5)*1.1, 0))</f>
        <v>93</v>
      </c>
      <c r="AQ201" s="2" cm="1">
        <f t="array" aca="1" ref="AQ201" ca="1">IF(NOT(ISNUMBER(INDEX($A:$A, LOOKUP(2, 1 / ($A$1:INDIRECT("$A$"&amp;ROW($A201)) &lt;&gt; ""),ROW($A$1:INDIRECT("$A$"&amp;ROW($A201)))), 1))), "",
ROUNDDOWN((ROUNDDOWN((((2*VLOOKUP($AA201, 'EV and Base'!$A$1:$N$671, 11, FALSE))+$AV$2+ROUNDDOWN($AE201/4, 0))*$AB201)/100, 0)+5), 0))</f>
        <v>74</v>
      </c>
      <c r="AR201" s="22" cm="1">
        <f t="array" aca="1" ref="AR201" ca="1">IF(NOT(ISNUMBER(INDEX($A:$A, LOOKUP(2, 1 / ($A$1:INDIRECT("$A$"&amp;ROW($A201)) &lt;&gt; ""),ROW($A$1:INDIRECT("$A$"&amp;ROW($A201)))), 1))), "",
ROUNDDOWN((ROUNDDOWN((((2*VLOOKUP($AA201, 'EV and Base'!$A$1:$N$671, 12, FALSE))+$AW$2+ROUNDDOWN($AF201/4, 0))*$AB201)/100, 0)+5)*0.9, 0))</f>
        <v>36</v>
      </c>
      <c r="AS201" s="2" cm="1">
        <f t="array" aca="1" ref="AS201" ca="1">IF(NOT(ISNUMBER(INDEX($A:$A, LOOKUP(2, 1 / ($A$1:INDIRECT("$A$"&amp;ROW($A201)) &lt;&gt; ""),ROW($A$1:INDIRECT("$A$"&amp;ROW($A201)))), 1))), "",
ROUNDDOWN((ROUNDDOWN((((2*VLOOKUP($AA201, 'EV and Base'!$A$1:$N$671, 13, FALSE))+$AX$2+ROUNDDOWN($AG201/4, 0))*$AB201)/100, 0)+5), 0))</f>
        <v>74</v>
      </c>
      <c r="AT201" s="24" cm="1">
        <f t="array" aca="1" ref="AT201" ca="1">IF(NOT(ISNUMBER(INDEX($A:$A, LOOKUP(2, 1 / ($A$1:INDIRECT("$A$"&amp;ROW($A201)) &lt;&gt; ""),ROW($A$1:INDIRECT("$A$"&amp;ROW($A201)))), 1))), "",
ROUNDDOWN((ROUNDDOWN((((2*VLOOKUP($AA201, 'EV and Base'!$A$1:$N$671, 14, FALSE))+31+ROUNDDOWN($AH201/4, 0))*$AB201)/100, 0)+5), 0))</f>
        <v>71</v>
      </c>
      <c r="AU201" s="28">
        <v>201</v>
      </c>
      <c r="AY201" cm="1">
        <f t="array" aca="1" ref="AY201" ca="1">IF(NOT(ISNUMBER(INDEX($A:$A,LOOKUP(2,1/($A$1:INDIRECT("$A$"&amp;ROW($A201))&lt;&gt;""),ROW($A$1:INDIRECT("$A$"&amp;ROW($A201)))),1))),"",
INDEX($AY:$AY,LOOKUP(2,1/($AY$1:INDIRECT("$AY$"&amp;ROW($AY201)-1)&lt;&gt;""),ROW($AY$1:INDIRECT("$AY$"&amp;ROW($AY201)-1))),1)+$BL201)</f>
        <v>31629</v>
      </c>
      <c r="AZ201" s="3" cm="1">
        <f t="array" aca="1" ref="AZ201" ca="1">IF(NOT(ISNUMBER(INDEX($A:$A, LOOKUP(2, 1 / ($A$1:INDIRECT("$A$"&amp;ROW($A201)) &lt;&gt; ""),ROW($A$1:INDIRECT("$A$"&amp;ROW($A201)))), 1))), "",
VLOOKUP(INDIRECT("$G$"&amp;LOOKUP(2, 1 / ($AY$1:INDIRECT("$AY$"&amp;ROW($AY201)-1) &lt;&gt; ""),ROW($AY$1:INDIRECT("$AY$"&amp;ROW($AY201)-1)))),'EV and Base'!A196:N866,2,FALSE))</f>
        <v>66</v>
      </c>
      <c r="BA201" s="3" cm="1">
        <f t="array" aca="1" ref="BA201" ca="1">IF(NOT(ISNUMBER(INDEX($A:$A, LOOKUP(2, 1 / ($A$1:INDIRECT("$A$"&amp;ROW($A201)) &lt;&gt; ""),ROW($A$1:INDIRECT("$A$"&amp;ROW($A201)))), 1))), "",
INDIRECT("$I$"&amp;LOOKUP(2, 1 / ($AY$1:INDIRECT("$AY$"&amp;ROW($AY201)-1) &lt;&gt; ""),ROW($AY$1:INDIRECT("$AY$"&amp;ROW($AY201)-1)))))</f>
        <v>24</v>
      </c>
      <c r="BB201" s="1" cm="1">
        <f t="array" aca="1" ref="BB201" ca="1">IF(NOT(ISNUMBER(INDEX($A:$A, LOOKUP(2, 1 / ($A$1:INDIRECT("$A$"&amp;ROW($A201)) &lt;&gt; ""),ROW($A$1:INDIRECT("$A$"&amp;ROW($A201)))), 1))), "",
INDIRECT("$AB$"&amp;LOOKUP(2, 1 / ($AY$1:INDIRECT("$AY$"&amp;ROW($AY201)-1) &lt;&gt; ""),ROW($AY$1:INDIRECT("$AY$"&amp;ROW($AY201)-1)))))</f>
        <v>33</v>
      </c>
      <c r="BC201" s="3" cm="1">
        <f t="array" aca="1" ref="BC201" ca="1">IF(NOT(ISNUMBER(INDEX($A:$A,LOOKUP(2,1/($A$1:INDIRECT("$A$"&amp;ROW($A201))&lt;&gt;""),ROW($A$1:INDIRECT("$A$"&amp;ROW($A201)))),1))),"",
$BA201+$BA201+10)</f>
        <v>58</v>
      </c>
      <c r="BD201" s="3" cm="1">
        <f t="array" aca="1" ref="BD201" ca="1">IF(NOT(ISNUMBER(INDEX($A:$A,LOOKUP(2,1/($A$1:INDIRECT("$A$"&amp;ROW($A201))&lt;&gt;""),ROW($A$1:INDIRECT("$A$"&amp;ROW($A201)))),1))),"",
$BA201+$BB201+10)</f>
        <v>67</v>
      </c>
      <c r="BE201" s="3" cm="1">
        <f t="array" aca="1" ref="BE201" ca="1">IF(NOT(ISNUMBER(INDEX($A:$A,LOOKUP(2,1/($A$1:INDIRECT("$A$"&amp;ROW($A201))&lt;&gt;""),ROW($A$1:INDIRECT("$A$"&amp;ROW($A201)))),1))),"",
$BC201*$BC201)</f>
        <v>3364</v>
      </c>
      <c r="BF201" s="3" cm="1">
        <f t="array" aca="1" ref="BF201" ca="1">IF(NOT(ISNUMBER(INDEX($A:$A,LOOKUP(2,1/($A$1:INDIRECT("$A$"&amp;ROW($A201))&lt;&gt;""),ROW($A$1:INDIRECT("$A$"&amp;ROW($A201)))),1))),"",
$BD201*$BD201)</f>
        <v>4489</v>
      </c>
      <c r="BG201" s="3" cm="1">
        <f t="array" aca="1" ref="BG201" ca="1">IF(NOT(ISNUMBER(INDEX($A:$A,LOOKUP(2,1/($A$1:INDIRECT("$A$"&amp;ROW($A201))&lt;&gt;""),ROW($A$1:INDIRECT("$A$"&amp;ROW($A201)))),1))),"",
_xlfn.FLOOR.MATH(1.5*_xlfn.FLOOR.MATH($AZ201*BA201/5)))</f>
        <v>474</v>
      </c>
      <c r="BH201" s="3" cm="1">
        <f t="array" aca="1" ref="BH201" ca="1">IF(NOT(ISNUMBER(INDEX($A:$A, LOOKUP(2, 1 / ($A$1:INDIRECT("$A$"&amp;ROW($A201)) &lt;&gt; ""),ROW($A$1:INDIRECT("$A$"&amp;ROW($A201)))), 1))), "",
_xlfn.FLOOR.MATH($BG201/IF(OR(INDIRECT("$C$"&amp;LOOKUP(2, 1 / ($AY$1:INDIRECT("$AY$"&amp;ROW($AY201)-1) &lt;&gt; ""),ROW($AY$1:INDIRECT("$AY$"&amp;ROW($AY201)-1))))="Multi",
INDIRECT("$C$"&amp;LOOKUP(2, 1 / ($AY$1:INDIRECT("$AY$"&amp;ROW($AY201)-1) &lt;&gt; ""),ROW($AY$1:INDIRECT("$AY$"&amp;ROW($AY201)-1))))="Double"),2,1)))</f>
        <v>474</v>
      </c>
      <c r="BI201" s="3" cm="1">
        <f t="array" aca="1" ref="BI201" ca="1">IF(NOT(ISNUMBER(INDEX($A:$A,LOOKUP(2,1/($A$1:INDIRECT("$A$"&amp;ROW($A201))&lt;&gt;""),ROW($A$1:INDIRECT("$A$"&amp;ROW($A201)))),1))),"",
VLOOKUP($BC201,GameFreakSQRT!$A$1:$B$200,2,FALSE))</f>
        <v>31194</v>
      </c>
      <c r="BJ201" s="3" cm="1">
        <f t="array" aca="1" ref="BJ201" ca="1">IF(NOT(ISNUMBER(INDEX($A:$A,LOOKUP(2,1/($A$1:INDIRECT("$A$"&amp;ROW($A201))&lt;&gt;""),ROW($A$1:INDIRECT("$A$"&amp;ROW($A201)))),1))),"",
VLOOKUP($BD201,GameFreakSQRT!$A$1:$B$200,2,FALSE))</f>
        <v>33527</v>
      </c>
      <c r="BK201" s="3" cm="1">
        <f t="array" aca="1" ref="BK201" ca="1">IF(NOT(ISNUMBER(INDEX($A:$A,LOOKUP(2,1/($A$1:INDIRECT("$A$"&amp;ROW($A201))&lt;&gt;""),ROW($A$1:INDIRECT("$A$"&amp;ROW($A201)))),1))),"",
_xlfn.FLOOR.MATH((($BI201*$BE201)*$BH201)/($BJ201*$BF201))+1)</f>
        <v>331</v>
      </c>
      <c r="BL201" s="3" cm="1">
        <f t="array" aca="1" ref="BL201" ca="1">IF(NOT(ISNUMBER(INDEX($A:$A,LOOKUP(2,1/($A$1:INDIRECT("$A$"&amp;ROW($A201))&lt;&gt;""),ROW($A$1:INDIRECT("$A$"&amp;ROW($A201)))),1))),"",
_xlfn.FLOOR.MATH($BK201*IF(NOT(INDIRECT("$Z$"&amp;LOOKUP(2, 1 / ($AY$1:INDIRECT("$AY$"&amp;ROW($AY201)-1) &lt;&gt; ""),ROW($AY$1:INDIRECT("$AY$"&amp;ROW($AY201)-1))))=""),1.5,1)))</f>
        <v>331</v>
      </c>
      <c r="BM201" s="3" cm="1">
        <f t="array" aca="1" ref="BM201" ca="1">IF(NOT(ISNUMBER(INDEX($A:$A, LOOKUP(2, 1 / ($A$1:INDIRECT("$A$"&amp;ROW($A201)) &lt;&gt; ""),ROW($A$1:INDIRECT("$A$"&amp;ROW($A201)))), 1))), "",
INDIRECT("$Y$"&amp;LOOKUP(2, 1 / ($AY$1:INDIRECT("$AY$"&amp;ROW($AY201)-1) &lt;&gt; ""),ROW($AY$1:INDIRECT("$AY$"&amp;ROW($AY201)-1)))))</f>
        <v>331</v>
      </c>
      <c r="BN201" s="3" t="b">
        <f t="shared" ca="1" si="23"/>
        <v>1</v>
      </c>
      <c r="CT201" s="3" cm="1">
        <f t="array" aca="1" ref="CT201" ca="1">IF(NOT(ISNUMBER(INDEX($A:$A, LOOKUP(2, 1 / ($A$1:INDIRECT("$A$"&amp;ROW($A201)) &lt;&gt; ""),ROW($A$1:INDIRECT("$A$"&amp;ROW($A201)))), 1))), "",
$AY201-INDEX($AY:$AY, LOOKUP(2, 1 / ($AY$1:INDIRECT("$AV$"&amp;ROW($AY201)-1) &lt;&gt; ""),ROW($AY$1:INDIRECT("$AV$"&amp;ROW($AY201)-1))), 1))</f>
        <v>31629</v>
      </c>
      <c r="CU201" s="3" cm="1">
        <f t="array" aca="1" ref="CU201" ca="1">IF(NOT(ISNUMBER(INDEX($A:$A, LOOKUP(2, 1 / ($A$1:INDIRECT("$A$"&amp;ROW($A201)) &lt;&gt; ""),ROW($A$1:INDIRECT("$A$"&amp;ROW($A201)))), 1))), "",
INDEX($Y:$Y, LOOKUP(2, 1 / ($Y$1:INDIRECT("$Y$"&amp;ROW($Y201)-1) &lt;&gt; ""),ROW($Y$1:INDIRECT("$Y$"&amp;ROW($Y201)-1))), 1))</f>
        <v>331</v>
      </c>
      <c r="CV201" s="1">
        <f ca="1">IFERROR(VLOOKUP($AY201, 'Medium-Slow'!$A$1:$B$101, 2, TRUE),"")</f>
        <v>33</v>
      </c>
    </row>
    <row r="202" spans="1:100" x14ac:dyDescent="0.45">
      <c r="A202" s="69"/>
      <c r="B202" s="69"/>
      <c r="C202" s="69" t="str">
        <f>$C201</f>
        <v>Single</v>
      </c>
      <c r="D202" s="69"/>
      <c r="E202" s="69"/>
      <c r="F202" s="56">
        <v>2</v>
      </c>
      <c r="G202" s="2" t="s">
        <v>187</v>
      </c>
      <c r="H202" s="2" t="s">
        <v>50</v>
      </c>
      <c r="I202" s="2">
        <v>23</v>
      </c>
      <c r="J202" s="2" t="s">
        <v>160</v>
      </c>
      <c r="K202" s="2" t="s">
        <v>98</v>
      </c>
      <c r="L202" s="2" t="s">
        <v>53</v>
      </c>
      <c r="M202" s="2" t="s">
        <v>177</v>
      </c>
      <c r="N202" s="2" t="s">
        <v>189</v>
      </c>
      <c r="O202" s="2" t="s">
        <v>405</v>
      </c>
      <c r="P202" s="2" t="s">
        <v>406</v>
      </c>
      <c r="Q202" s="2">
        <v>0</v>
      </c>
      <c r="R202" s="2">
        <f>_xlfn.FLOOR.MATH((((2*VLOOKUP(G202, 'EV and Base'!$A$1:$N$671, 9, FALSE))+$Q202)*$I202)/100)+$I202+10</f>
        <v>60</v>
      </c>
      <c r="S202" s="2">
        <f>_xlfn.FLOOR.MATH((_xlfn.FLOOR.MATH((((2*VLOOKUP($G202, 'EV and Base'!$A$1:$N$671, 10, FALSE))+$Q202)*$I202)/100)+5)*
IF(OR($J202="Lonely", $J202="Brave", $J202="Adamant", $J202="Naughty"), 1.1,
IF(OR($J202="Bold", $J202="Timid", $J202="Modest", $J202="Calm"), 0.9, 1)))</f>
        <v>44</v>
      </c>
      <c r="T202" s="2">
        <f>_xlfn.FLOOR.MATH((_xlfn.FLOOR.MATH((((2*VLOOKUP($G202, 'EV and Base'!$A$1:$N$671, 11, FALSE))+$Q202)*$I202)/100)+5)*
IF(OR($J202="Bold", $J202="Relaxed", $J202="Impish", $J202="Lax"), 1.1,
IF(OR($J202="Lonely", $J202="Hasty", $J202="Mild", $J202="Gentle"), 0.9, 1)))</f>
        <v>36</v>
      </c>
      <c r="U202" s="2">
        <f>_xlfn.FLOOR.MATH((_xlfn.FLOOR.MATH((((2*VLOOKUP($G202, 'EV and Base'!$A$1:$N$671, 12, FALSE))+$Q202)*$I202)/100)+5)*
IF(OR($J202="Modest", $J202="Mild", $J202="Quiet", $J202="Rash"), 1.1,
IF(OR($J202="Adamant", $J202="Impish", $J202="Jolly", $J202="Careful"), 0.9, 1)))</f>
        <v>35</v>
      </c>
      <c r="V202" s="2">
        <f>_xlfn.FLOOR.MATH((_xlfn.FLOOR.MATH((((2*VLOOKUP($G202, 'EV and Base'!$A$1:$N$671, 13, FALSE))+$Q202)*$I202)/100)+5)*
IF(OR($J202="Calm", $J202="Gentle", $J202="Sassy", $J202="Careful"), 1.1,
IF(OR($J202="Naughty", $J202="Lax", $J202="Naive", $J202="Rash"), 0.9, 1)))</f>
        <v>32</v>
      </c>
      <c r="W202" s="2">
        <f>_xlfn.FLOOR.MATH((_xlfn.FLOOR.MATH((((2*VLOOKUP($G202, 'EV and Base'!$A$1:$N$671, 14, FALSE))+$Q202)*$I202)/100)+5)*
IF(OR($J202="Timid", $J202="Hasty", $J202="Jolly", $J202="Naive"), 1.1,
IF(OR($J202="Brave", $J202="Relaxed", $J202="Quiet", $J202="Sassy"), 0.9, 1)))</f>
        <v>40</v>
      </c>
      <c r="X202" s="69"/>
      <c r="Y202" s="1">
        <v>673</v>
      </c>
      <c r="AA202" s="23" t="str" cm="1">
        <f t="array" aca="1" ref="AA202" ca="1">IF(NOT(ISNUMBER(INDEX($A:$A,LOOKUP(2,1/($A$1:INDIRECT("$A$"&amp;ROW($A202))&lt;&gt;""),ROW($A$1:INDIRECT("$A$"&amp;ROW($A202)))),1))),"",
IF(NOT(ISNUMBER($A202)),$AA201,
IF($AB202&lt;16,"Lillipup",
IF($AB202&lt;32,"Herdier",
"Stoutland"))))</f>
        <v>Stoutland</v>
      </c>
      <c r="AB202" s="25" cm="1">
        <f t="array" aca="1" ref="AB202" ca="1">IF(NOT(ISNUMBER(INDEX($A:$A, LOOKUP(2, 1 / ($A$1:INDIRECT("$A$"&amp;ROW($A202)) &lt;&gt; ""),ROW($A$1:INDIRECT("$A$"&amp;ROW($A202)))), 1))), "",
VLOOKUP($AY202,'Medium-Slow'!$A$1:$B$101,2,TRUE))</f>
        <v>33</v>
      </c>
      <c r="AC202" s="23" cm="1">
        <f t="array" aca="1" ref="AC202" ca="1">IF(NOT(ISNUMBER(INDEX($A:$A, LOOKUP(2, 1 / ($A$1:INDIRECT("$A$"&amp;ROW($A202)) &lt;&gt; ""),ROW($A$1:INDIRECT("$A$"&amp;ROW($A202)))), 1))), "",
INDEX($AC:$AC, LOOKUP(2, 1 / ($AC$1:INDIRECT("$AC$"&amp;ROW($AC202)-1) &lt;&gt; ""),ROW($AC$1:INDIRECT("$AC$"&amp;ROW($AC202)-1))), 1)+
IF(INDEX($AC:$AC, LOOKUP(2, 1 / ($AC$1:INDIRECT("$AC$"&amp;ROW($AC202)-1) &lt;&gt; ""),ROW($AC$1:INDIRECT("$AC$"&amp;ROW($AC202)-1))), 1)+
INDEX($AD:$AD, LOOKUP(2, 1 / ($AD$1:INDIRECT("$AD$"&amp;ROW($AD202)-1) &lt;&gt; ""),ROW($AD$1:INDIRECT("$AD$"&amp;ROW($AD202)-1))), 1)+
INDEX($AE:$AE, LOOKUP(2, 1 / ($AE$1:INDIRECT("$AE$"&amp;ROW($AE202)-1) &lt;&gt; ""),ROW($AE$1:INDIRECT("$AE$"&amp;ROW($AD202)-1))), 1)+
INDEX($AE:$AF, LOOKUP(2, 1 / ($AF$1:INDIRECT("$AF$"&amp;ROW($AF202)-1) &lt;&gt; ""),ROW($AF$1:INDIRECT("$AF$"&amp;ROW($AD202)-1))), 1)+
INDEX($AG:$AG, LOOKUP(2, 1 / ($AG$1:INDIRECT("$AG$"&amp;ROW($AG202)-1) &lt;&gt; ""),ROW($AG$1:INDIRECT("$AG$"&amp;ROW($AD202)-1))), 1)+
INDEX($AH:$AH, LOOKUP(2, 1 / ($AH$1:INDIRECT("$AH$"&amp;ROW($AH202)-1) &lt;&gt; ""),ROW($AH$1:INDIRECT("$AH$"&amp;ROW($AD202)-1))), 1)&gt;=510,0,
IF(INDEX($AC:$AC, LOOKUP(2, 1 / ($AC$1:INDIRECT("$AC$"&amp;ROW($AC202)-1) &lt;&gt; ""),ROW($AC$1:INDIRECT("$AC$"&amp;ROW($AC202)-1))), 1)&gt;=255,0,
VLOOKUP(INDIRECT("$G$"&amp;LOOKUP(2, 1 / ($AC$1:INDIRECT("$AC$"&amp;ROW($AC202)-1) &lt;&gt; ""),ROW($AC$1:INDIRECT("$AC$"&amp;ROW($AC202)-1)))), 'EV and Base'!$A$1:$N$671, 3, FALSE))))</f>
        <v>3</v>
      </c>
      <c r="AD202" s="2" cm="1">
        <f t="array" aca="1" ref="AD202" ca="1">IF(NOT(ISNUMBER(INDEX($A:$A, LOOKUP(2, 1 / ($A$1:INDIRECT("$A$"&amp;ROW($A202)) &lt;&gt; ""),ROW($A$1:INDIRECT("$A$"&amp;ROW($A202)))), 1))), "",
INDEX($AD:$AD, LOOKUP(2, 1 / ($AD$1:INDIRECT("$AD$"&amp;ROW($AD202)-1) &lt;&gt; ""),ROW($AD$1:INDIRECT("$AD$"&amp;ROW($AD202)-1))), 1)+
IF(INDEX($AC:$AC, LOOKUP(2, 1 / ($AC$1:INDIRECT("$AC$"&amp;ROW($AC202)-1) &lt;&gt; ""),ROW($AC$1:INDIRECT("$AC$"&amp;ROW($AC202)-1))), 1)+
INDEX($AD:$AD, LOOKUP(2, 1 / ($AD$1:INDIRECT("$AD$"&amp;ROW($AD202)-1) &lt;&gt; ""),ROW($AD$1:INDIRECT("$AD$"&amp;ROW($AD202)-1))), 1)+
INDEX($AE:$AE, LOOKUP(2, 1 / ($AE$1:INDIRECT("$AE$"&amp;ROW($AE202)-1) &lt;&gt; ""),ROW($AE$1:INDIRECT("$AE$"&amp;ROW($AD202)-1))), 1)+
INDEX($AE:$AF, LOOKUP(2, 1 / ($AF$1:INDIRECT("$AF$"&amp;ROW($AF202)-1) &lt;&gt; ""),ROW($AF$1:INDIRECT("$AF$"&amp;ROW($AD202)-1))), 1)+
INDEX($AG:$AG, LOOKUP(2, 1 / ($AG$1:INDIRECT("$AG$"&amp;ROW($AG202)-1) &lt;&gt; ""),ROW($AG$1:INDIRECT("$AG$"&amp;ROW($AD202)-1))), 1)+
INDEX($AH:$AH, LOOKUP(2, 1 / ($AH$1:INDIRECT("$AH$"&amp;ROW($AH202)-1) &lt;&gt; ""),ROW($AH$1:INDIRECT("$AH$"&amp;ROW($AD202)-1))), 1)&gt;=510,0,
IF(INDEX($AD:$AD, LOOKUP(2, 1 / ($AD$1:INDIRECT("$AD$"&amp;ROW($AD202)-1) &lt;&gt; ""),ROW($AD$1:INDIRECT("$AD$"&amp;ROW($AD202)-1))), 1)&gt;=255,0,
VLOOKUP(INDIRECT("$G$"&amp;LOOKUP(2, 1 / ($AD$1:INDIRECT("$AD$"&amp;ROW($AD202)-1) &lt;&gt; ""),ROW($AD$1:INDIRECT("$AD$"&amp;ROW($AD202)-1)))), 'EV and Base'!$A$1:$N$671, 4, FALSE))))</f>
        <v>50</v>
      </c>
      <c r="AE202" s="2" cm="1">
        <f t="array" aca="1" ref="AE202" ca="1">IF(NOT(ISNUMBER(INDEX($A:$A,LOOKUP(2,1/($A$1:INDIRECT("$A$"&amp;ROW($A202))&lt;&gt;""),ROW($A$1:INDIRECT("$A$"&amp;ROW($A202)))),1))),"",
INDEX($AE:$AE,LOOKUP(2,1/($AE$1:INDIRECT("$AE$"&amp;ROW($AE202)-1)&lt;&gt;""),ROW($AE$1:INDIRECT("$AE$"&amp;ROW($AE202)-1))),1)+
IF(INDEX($AC:$AC,LOOKUP(2,1/($AC$1:INDIRECT("$AC$"&amp;ROW($AC202)-1)&lt;&gt;""),ROW($AC$1:INDIRECT("$AC$"&amp;ROW($AC202)-1))),1)+
INDEX($AD:$AD,LOOKUP(2,1/($AD$1:INDIRECT("$AD$"&amp;ROW($AD202)-1)&lt;&gt;""),ROW($AD$1:INDIRECT("$AD$"&amp;ROW($AD202)-1))),1)+
INDEX($AE:$AE,LOOKUP(2,1/($AE$1:INDIRECT("$AE$"&amp;ROW($AE202)-1)&lt;&gt;""),ROW($AE$1:INDIRECT("$AE$"&amp;ROW($AD202)-1))),1)+
INDEX($AE:$AF,LOOKUP(2,1/($AF$1:INDIRECT("$AF$"&amp;ROW($AF202)-1)&lt;&gt;""),ROW($AF$1:INDIRECT("$AF$"&amp;ROW($AD202)-1))),1)+
INDEX($AG:$AG,LOOKUP(2,1/($AG$1:INDIRECT("$AG$"&amp;ROW($AG202)-1)&lt;&gt;""),ROW($AG$1:INDIRECT("$AG$"&amp;ROW($AD202)-1))),1)+
INDEX($AH:$AH,LOOKUP(2,1/($AH$1:INDIRECT("$AH$"&amp;ROW($AH202)-1)&lt;&gt;""),ROW($AH$1:INDIRECT("$AH$"&amp;ROW($AD202)-1))),1)&gt;=510,0,
IF(INDEX($AE:$AE,LOOKUP(2,1/($AE$1:INDIRECT("$AE$"&amp;ROW($AE202)-1)&lt;&gt;""),ROW($AE$1:INDIRECT("$AE$"&amp;ROW($AE202)-1))),1)&gt;=255,0,
VLOOKUP(INDIRECT("$G$"&amp;LOOKUP(2,1/($AE$1:INDIRECT("$AE$"&amp;ROW($AE202)-1)&lt;&gt;""),ROW($AE$1:INDIRECT("$AE$"&amp;ROW($AE202)-1)))),'EV and Base'!$A$1:$N$671,5,FALSE))))</f>
        <v>7</v>
      </c>
      <c r="AF202" s="2" cm="1">
        <f t="array" aca="1" ref="AF202" ca="1">IF(NOT(ISNUMBER(INDEX($A:$A, LOOKUP(2, 1 / ($A$1:INDIRECT("$A$"&amp;ROW($A202)) &lt;&gt; ""),ROW($A$1:INDIRECT("$A$"&amp;ROW($A202)))), 1))), "",
INDEX($AF:$AF, LOOKUP(2, 1 / ($AF$1:INDIRECT("$AF$"&amp;ROW($AF202)-1) &lt;&gt; ""),ROW($AF$1:INDIRECT("$AF$"&amp;ROW($AF202)-1))), 1)+
IF(INDEX($AC:$AC, LOOKUP(2, 1 / ($AC$1:INDIRECT("$AC$"&amp;ROW($AC202)-1) &lt;&gt; ""),ROW($AC$1:INDIRECT("$AC$"&amp;ROW($AC202)-1))), 1)+
INDEX($AD:$AD, LOOKUP(2, 1 / ($AD$1:INDIRECT("$AD$"&amp;ROW($AD202)-1) &lt;&gt; ""),ROW($AD$1:INDIRECT("$AD$"&amp;ROW($AD202)-1))), 1)+
INDEX($AE:$AE, LOOKUP(2, 1 / ($AE$1:INDIRECT("$AE$"&amp;ROW($AE202)-1) &lt;&gt; ""),ROW($AE$1:INDIRECT("$AE$"&amp;ROW($AD202)-1))), 1)+
INDEX($AE:$AF, LOOKUP(2, 1 / ($AF$1:INDIRECT("$AF$"&amp;ROW($AF202)-1) &lt;&gt; ""),ROW($AF$1:INDIRECT("$AF$"&amp;ROW($AD202)-1))), 1)+
INDEX($AG:$AG, LOOKUP(2, 1 / ($AG$1:INDIRECT("$AG$"&amp;ROW($AG202)-1) &lt;&gt; ""),ROW($AG$1:INDIRECT("$AG$"&amp;ROW($AD202)-1))), 1)+
INDEX($AH:$AH, LOOKUP(2, 1 / ($AH$1:INDIRECT("$AH$"&amp;ROW($AH202)-1) &lt;&gt; ""),ROW($AH$1:INDIRECT("$AH$"&amp;ROW($AD202)-1))), 1)&gt;=510,0,
IF(INDEX($AF:$AF, LOOKUP(2, 1 / ($AF$1:INDIRECT("$AF$"&amp;ROW($AF202)-1) &lt;&gt; ""),ROW($AF$1:INDIRECT("$AF$"&amp;ROW($AF202)-1))), 1)&gt;=255,0,
VLOOKUP(INDIRECT("$G$"&amp;LOOKUP(2, 1 / ($AF$1:INDIRECT("$AF$"&amp;ROW($AF202)-1) &lt;&gt; ""),ROW($AF$1:INDIRECT("$AF$"&amp;ROW($AF202)-1)))), 'EV and Base'!$A$1:$N$671, 6, FALSE))))</f>
        <v>5</v>
      </c>
      <c r="AG202" s="2" cm="1">
        <f t="array" aca="1" ref="AG202" ca="1">IF(NOT(ISNUMBER(INDEX($A:$A, LOOKUP(2, 1 / ($A$1:INDIRECT("$A$"&amp;ROW($A202)) &lt;&gt; ""),ROW($A$1:INDIRECT("$A$"&amp;ROW($A202)))), 1))), "",
INDEX($AG:$AG, LOOKUP(2, 1 / ($AG$1:INDIRECT("$AG$"&amp;ROW($AG202)-1) &lt;&gt; ""),ROW($AG$1:INDIRECT("$AG$"&amp;ROW($AG202)-1))), 1)+
IF(INDEX($AC:$AC, LOOKUP(2, 1 / ($AC$1:INDIRECT("$AC$"&amp;ROW($AC202)-1) &lt;&gt; ""),ROW($AC$1:INDIRECT("$AC$"&amp;ROW($AC202)-1))), 1)+
INDEX($AD:$AD, LOOKUP(2, 1 / ($AD$1:INDIRECT("$AD$"&amp;ROW($AD202)-1) &lt;&gt; ""),ROW($AD$1:INDIRECT("$AD$"&amp;ROW($AD202)-1))), 1)+
INDEX($AE:$AE, LOOKUP(2, 1 / ($AE$1:INDIRECT("$AE$"&amp;ROW($AE202)-1) &lt;&gt; ""),ROW($AE$1:INDIRECT("$AE$"&amp;ROW($AD202)-1))), 1)+
INDEX($AE:$AF, LOOKUP(2, 1 / ($AF$1:INDIRECT("$AF$"&amp;ROW($AF202)-1) &lt;&gt; ""),ROW($AF$1:INDIRECT("$AF$"&amp;ROW($AD202)-1))), 1)+
INDEX($AG:$AG, LOOKUP(2, 1 / ($AG$1:INDIRECT("$AG$"&amp;ROW($AG202)-1) &lt;&gt; ""),ROW($AG$1:INDIRECT("$AG$"&amp;ROW($AD202)-1))), 1)+
INDEX($AH:$AH, LOOKUP(2, 1 / ($AH$1:INDIRECT("$AH$"&amp;ROW($AH202)-1) &lt;&gt; ""),ROW($AH$1:INDIRECT("$AH$"&amp;ROW($AD202)-1))), 1)&gt;=510,0,
IF(INDEX($AG:$AG, LOOKUP(2, 1 / ($AG$1:INDIRECT("$AG$"&amp;ROW($AG202)-1) &lt;&gt; ""),ROW($AG$1:INDIRECT("$AG$"&amp;ROW($AG202)-1))), 1)&gt;=255,0,
VLOOKUP(INDIRECT("$G$"&amp;LOOKUP(2, 1 / ($AG$1:INDIRECT("$AG$"&amp;ROW($AG202)-1) &lt;&gt; ""),ROW($AG$1:INDIRECT("$AG$"&amp;ROW($AG202)-1)))), 'EV and Base'!$A$1:$N$671, 7, FALSE))))</f>
        <v>0</v>
      </c>
      <c r="AH202" s="24" cm="1">
        <f t="array" aca="1" ref="AH202" ca="1">IF(NOT(ISNUMBER(INDEX($A:$A,LOOKUP(2,1/($A$1:INDIRECT("$A$"&amp;ROW($A202))&lt;&gt;""),ROW($A$1:INDIRECT("$A$"&amp;ROW($A202)))),1))),"",
INDEX($AH:$AH,LOOKUP(2,1/($AH$1:INDIRECT("$AH$"&amp;ROW($AH202)-1)&lt;&gt;""),ROW($AH$1:INDIRECT("$AH$"&amp;ROW($AH202)-1))),1)+
IF(INDEX($AC:$AC,LOOKUP(2,1/($AC$1:INDIRECT("$AC$"&amp;ROW($AC202)-1)&lt;&gt;""),ROW($AC$1:INDIRECT("$AC$"&amp;ROW($AC202)-1))),1)+
INDEX($AD:$AD,LOOKUP(2,1/($AD$1:INDIRECT("$AD$"&amp;ROW($AD202)-1)&lt;&gt;""),ROW($AD$1:INDIRECT("$AD$"&amp;ROW($AD202)-1))),1)+
INDEX($AE:$AE,LOOKUP(2,1/($AE$1:INDIRECT("$AE$"&amp;ROW($AE202)-1)&lt;&gt;""),ROW($AE$1:INDIRECT("$AE$"&amp;ROW($AD202)-1))),1)+
INDEX($AE:$AF,LOOKUP(2,1/($AF$1:INDIRECT("$AF$"&amp;ROW($AF202)-1)&lt;&gt;""),ROW($AF$1:INDIRECT("$AF$"&amp;ROW($AD202)-1))),1)+
INDEX($AG:$AG,LOOKUP(2,1/($AG$1:INDIRECT("$AG$"&amp;ROW($AG202)-1)&lt;&gt;""),ROW($AG$1:INDIRECT("$AG$"&amp;ROW($AD202)-1))),1)+
INDEX($AH:$AH,LOOKUP(2,1/($AH$1:INDIRECT("$AH$"&amp;ROW($AH202)-1)&lt;&gt;""),ROW($AH$1:INDIRECT("$AH$"&amp;ROW($AD202)-1))),1)&gt;=510,0,
IF(INDEX($AH:$AH,LOOKUP(2,1/($AH$1:INDIRECT("$AH$"&amp;ROW($AH202)-1)&lt;&gt;""),ROW($AH$1:INDIRECT("$AH$"&amp;ROW($AH202)-1))),1)&gt;=255,0,
VLOOKUP(INDIRECT("$G$"&amp;LOOKUP(2,1/($AH$1:INDIRECT("$AH$"&amp;ROW($AH202)-1)&lt;&gt;""),ROW($AH$1:INDIRECT("$AH$"&amp;ROW($AH202)-1)))),'EV and Base'!$A$1:$N$671,8,FALSE))))</f>
        <v>38</v>
      </c>
      <c r="AI202" s="29" cm="1">
        <f t="array" aca="1" ref="AI202" ca="1">IF(NOT(ISNUMBER(INDEX($A:$A,LOOKUP(2,1/($A$1:INDIRECT("$A$"&amp;ROW($A202))&lt;&gt;""),ROW($A$1:INDIRECT("$A$"&amp;ROW($A202)))),1))),"",
ROUNDDOWN((((2*VLOOKUP($AA202,'EV and Base'!$A$1:$N$671,9,FALSE))+31+ROUNDDOWN($AC202/4,0))*$AB202)/100,0)+$AB202+10)</f>
        <v>109</v>
      </c>
      <c r="AJ202" s="21" cm="1">
        <f t="array" aca="1" ref="AJ202" ca="1">IF(NOT(ISNUMBER(INDEX($A:$A, LOOKUP(2, 1 / ($A$1:INDIRECT("$A$"&amp;ROW($A202)) &lt;&gt; ""),ROW($A$1:INDIRECT("$A$"&amp;ROW($A202)))), 1))), "",
ROUNDDOWN((ROUNDDOWN((((2*VLOOKUP($AA202, 'EV and Base'!$A$1:$N$671, 10, FALSE))+31+ROUNDDOWN($AD202/4, 0))*$AB202)/100, 0)+5)*1.1, 0))</f>
        <v>93</v>
      </c>
      <c r="AK202" s="21" t="str" cm="1">
        <f t="array" aca="1" ref="AK202" ca="1">IF(NOT(ISNUMBER(INDEX($A:$A, LOOKUP(2, 1 / ($A$1:INDIRECT("$A$"&amp;ROW($A202)) &lt;&gt; ""),ROW($A$1:INDIRECT("$A$"&amp;ROW($A202)))), 1))), "",
ROUNDDOWN((ROUNDDOWN((((2*VLOOKUP($AA202, 'EV and Base'!$A$1:$N$671, 11, FALSE))+30+ROUNDDOWN($AE202/4, 0))*$AB202)/100, 0)+5), 0)
&amp;"-"&amp;
ROUNDDOWN((ROUNDDOWN((((2*VLOOKUP($AA202, 'EV and Base'!$A$1:$N$671, 11, FALSE))+31+ROUNDDOWN($AE202/4, 0))*$AB202)/100, 0)+5), 0))</f>
        <v>74-74</v>
      </c>
      <c r="AL202" s="21" t="str" cm="1">
        <f t="array" aca="1" ref="AL202" ca="1">IF(NOT(ISNUMBER(INDEX($A:$A, LOOKUP(2, 1 / ($A$1:INDIRECT("$A$"&amp;ROW($A202)) &lt;&gt; ""),ROW($A$1:INDIRECT("$A$"&amp;ROW($A202)))), 1))), "",
ROUNDDOWN((ROUNDDOWN((((2*VLOOKUP($AA202, 'EV and Base'!$A$1:$N$671, 12, FALSE))+0+ROUNDDOWN($AF202/4, 0))*$AB202)/100, 0)+5)*0.9, 0)
&amp;"-"&amp;
ROUNDDOWN((ROUNDDOWN((((2*VLOOKUP($AA202, 'EV and Base'!$A$1:$N$671, 12, FALSE))+31+ROUNDDOWN($AF202/4, 0))*$AB202)/100, 0)+5)*0.9, 0))</f>
        <v>31-40</v>
      </c>
      <c r="AM202" s="21" t="str" cm="1">
        <f t="array" aca="1" ref="AM202" ca="1">IF(NOT(ISNUMBER(INDEX($A:$A, LOOKUP(2, 1 / ($A$1:INDIRECT("$A$"&amp;ROW($A202)) &lt;&gt; ""),ROW($A$1:INDIRECT("$A$"&amp;ROW($A202)))), 1))), "",
ROUNDDOWN((ROUNDDOWN((((2*VLOOKUP($AA202, 'EV and Base'!$A$1:$N$671, 13, FALSE))+30+ROUNDDOWN($AG202/4, 0))*$AB202)/100, 0)+5), 0)
&amp;"-"&amp;
ROUNDDOWN((ROUNDDOWN((((2*VLOOKUP($AA202, 'EV and Base'!$A$1:$N$671, 13, FALSE))+31+ROUNDDOWN($AG202/4, 0))*$AB202)/100, 0)+5), 0))</f>
        <v>74-74</v>
      </c>
      <c r="AN202" s="25" cm="1">
        <f t="array" aca="1" ref="AN202" ca="1">IF(NOT(ISNUMBER(INDEX($A:$A, LOOKUP(2, 1 / ($A$1:INDIRECT("$A$"&amp;ROW($A202)) &lt;&gt; ""),ROW($A$1:INDIRECT("$A$"&amp;ROW($A202)))), 1))), "",
ROUNDDOWN((ROUNDDOWN((((2*VLOOKUP($AA202, 'EV and Base'!$A$1:$N$671, 14, FALSE))+31+ROUNDDOWN($AH202/4, 0))*$AB202)/100, 0)+5), 0))</f>
        <v>71</v>
      </c>
      <c r="AO202" s="23" cm="1">
        <f t="array" aca="1" ref="AO202" ca="1">IF(NOT(ISNUMBER(INDEX($A:$A, LOOKUP(2, 1 / ($A$1:INDIRECT("$A$"&amp;ROW($A202)) &lt;&gt; ""),ROW($A$1:INDIRECT("$A$"&amp;ROW($A202)))), 1))), "",
ROUNDDOWN((((2*VLOOKUP($AA202, 'EV and Base'!$A$1:$N$671, 9, FALSE))+31+ROUNDDOWN($AC202/4, 0))*$AB202)/100, 0)+$AB202+10)</f>
        <v>109</v>
      </c>
      <c r="AP202" s="2" cm="1">
        <f t="array" aca="1" ref="AP202" ca="1">IF(NOT(ISNUMBER(INDEX($A:$A, LOOKUP(2, 1 / ($A$1:INDIRECT("$A$"&amp;ROW($A202)) &lt;&gt; ""),ROW($A$1:INDIRECT("$A$"&amp;ROW($A202)))), 1))), "",
ROUNDDOWN((ROUNDDOWN((((2*VLOOKUP($AA202, 'EV and Base'!$A$1:$N$671, 10, FALSE))+31+ROUNDDOWN($AD202/4, 0))*$AB202)/100, 0)+5)*1.1, 0))</f>
        <v>93</v>
      </c>
      <c r="AQ202" s="2" cm="1">
        <f t="array" aca="1" ref="AQ202" ca="1">IF(NOT(ISNUMBER(INDEX($A:$A, LOOKUP(2, 1 / ($A$1:INDIRECT("$A$"&amp;ROW($A202)) &lt;&gt; ""),ROW($A$1:INDIRECT("$A$"&amp;ROW($A202)))), 1))), "",
ROUNDDOWN((ROUNDDOWN((((2*VLOOKUP($AA202, 'EV and Base'!$A$1:$N$671, 11, FALSE))+$AV$2+ROUNDDOWN($AE202/4, 0))*$AB202)/100, 0)+5), 0))</f>
        <v>74</v>
      </c>
      <c r="AR202" s="22" cm="1">
        <f t="array" aca="1" ref="AR202" ca="1">IF(NOT(ISNUMBER(INDEX($A:$A, LOOKUP(2, 1 / ($A$1:INDIRECT("$A$"&amp;ROW($A202)) &lt;&gt; ""),ROW($A$1:INDIRECT("$A$"&amp;ROW($A202)))), 1))), "",
ROUNDDOWN((ROUNDDOWN((((2*VLOOKUP($AA202, 'EV and Base'!$A$1:$N$671, 12, FALSE))+$AW$2+ROUNDDOWN($AF202/4, 0))*$AB202)/100, 0)+5)*0.9, 0))</f>
        <v>36</v>
      </c>
      <c r="AS202" s="2" cm="1">
        <f t="array" aca="1" ref="AS202" ca="1">IF(NOT(ISNUMBER(INDEX($A:$A, LOOKUP(2, 1 / ($A$1:INDIRECT("$A$"&amp;ROW($A202)) &lt;&gt; ""),ROW($A$1:INDIRECT("$A$"&amp;ROW($A202)))), 1))), "",
ROUNDDOWN((ROUNDDOWN((((2*VLOOKUP($AA202, 'EV and Base'!$A$1:$N$671, 13, FALSE))+$AX$2+ROUNDDOWN($AG202/4, 0))*$AB202)/100, 0)+5), 0))</f>
        <v>74</v>
      </c>
      <c r="AT202" s="24" cm="1">
        <f t="array" aca="1" ref="AT202" ca="1">IF(NOT(ISNUMBER(INDEX($A:$A, LOOKUP(2, 1 / ($A$1:INDIRECT("$A$"&amp;ROW($A202)) &lt;&gt; ""),ROW($A$1:INDIRECT("$A$"&amp;ROW($A202)))), 1))), "",
ROUNDDOWN((ROUNDDOWN((((2*VLOOKUP($AA202, 'EV and Base'!$A$1:$N$671, 14, FALSE))+31+ROUNDDOWN($AH202/4, 0))*$AB202)/100, 0)+5), 0))</f>
        <v>71</v>
      </c>
      <c r="AU202" s="28">
        <v>201</v>
      </c>
      <c r="AY202" cm="1">
        <f t="array" aca="1" ref="AY202" ca="1">IF(NOT(ISNUMBER(INDEX($A:$A,LOOKUP(2,1/($A$1:INDIRECT("$A$"&amp;ROW($A202))&lt;&gt;""),ROW($A$1:INDIRECT("$A$"&amp;ROW($A202)))),1))),"",
INDEX($AY:$AY,LOOKUP(2,1/($AY$1:INDIRECT("$AY$"&amp;ROW($AY202)-1)&lt;&gt;""),ROW($AY$1:INDIRECT("$AY$"&amp;ROW($AY202)-1))),1)+$BL202)</f>
        <v>31894</v>
      </c>
      <c r="AZ202" s="3" cm="1">
        <f t="array" aca="1" ref="AZ202" ca="1">IF(NOT(ISNUMBER(INDEX($A:$A, LOOKUP(2, 1 / ($A$1:INDIRECT("$A$"&amp;ROW($A202)) &lt;&gt; ""),ROW($A$1:INDIRECT("$A$"&amp;ROW($A202)))), 1))), "",
VLOOKUP(INDIRECT("$G$"&amp;LOOKUP(2, 1 / ($AY$1:INDIRECT("$AY$"&amp;ROW($AY202)-1) &lt;&gt; ""),ROW($AY$1:INDIRECT("$AY$"&amp;ROW($AY202)-1)))),'EV and Base'!A197:N867,2,FALSE))</f>
        <v>58</v>
      </c>
      <c r="BA202" s="3" cm="1">
        <f t="array" aca="1" ref="BA202" ca="1">IF(NOT(ISNUMBER(INDEX($A:$A, LOOKUP(2, 1 / ($A$1:INDIRECT("$A$"&amp;ROW($A202)) &lt;&gt; ""),ROW($A$1:INDIRECT("$A$"&amp;ROW($A202)))), 1))), "",
INDIRECT("$I$"&amp;LOOKUP(2, 1 / ($AY$1:INDIRECT("$AY$"&amp;ROW($AY202)-1) &lt;&gt; ""),ROW($AY$1:INDIRECT("$AY$"&amp;ROW($AY202)-1)))))</f>
        <v>23</v>
      </c>
      <c r="BB202" s="1" cm="1">
        <f t="array" aca="1" ref="BB202" ca="1">IF(NOT(ISNUMBER(INDEX($A:$A, LOOKUP(2, 1 / ($A$1:INDIRECT("$A$"&amp;ROW($A202)) &lt;&gt; ""),ROW($A$1:INDIRECT("$A$"&amp;ROW($A202)))), 1))), "",
INDIRECT("$AB$"&amp;LOOKUP(2, 1 / ($AY$1:INDIRECT("$AY$"&amp;ROW($AY202)-1) &lt;&gt; ""),ROW($AY$1:INDIRECT("$AY$"&amp;ROW($AY202)-1)))))</f>
        <v>33</v>
      </c>
      <c r="BC202" s="3" cm="1">
        <f t="array" aca="1" ref="BC202" ca="1">IF(NOT(ISNUMBER(INDEX($A:$A,LOOKUP(2,1/($A$1:INDIRECT("$A$"&amp;ROW($A202))&lt;&gt;""),ROW($A$1:INDIRECT("$A$"&amp;ROW($A202)))),1))),"",
$BA202+$BA202+10)</f>
        <v>56</v>
      </c>
      <c r="BD202" s="3" cm="1">
        <f t="array" aca="1" ref="BD202" ca="1">IF(NOT(ISNUMBER(INDEX($A:$A,LOOKUP(2,1/($A$1:INDIRECT("$A$"&amp;ROW($A202))&lt;&gt;""),ROW($A$1:INDIRECT("$A$"&amp;ROW($A202)))),1))),"",
$BA202+$BB202+10)</f>
        <v>66</v>
      </c>
      <c r="BE202" s="3" cm="1">
        <f t="array" aca="1" ref="BE202" ca="1">IF(NOT(ISNUMBER(INDEX($A:$A,LOOKUP(2,1/($A$1:INDIRECT("$A$"&amp;ROW($A202))&lt;&gt;""),ROW($A$1:INDIRECT("$A$"&amp;ROW($A202)))),1))),"",
$BC202*$BC202)</f>
        <v>3136</v>
      </c>
      <c r="BF202" s="3" cm="1">
        <f t="array" aca="1" ref="BF202" ca="1">IF(NOT(ISNUMBER(INDEX($A:$A,LOOKUP(2,1/($A$1:INDIRECT("$A$"&amp;ROW($A202))&lt;&gt;""),ROW($A$1:INDIRECT("$A$"&amp;ROW($A202)))),1))),"",
$BD202*$BD202)</f>
        <v>4356</v>
      </c>
      <c r="BG202" s="3" cm="1">
        <f t="array" aca="1" ref="BG202" ca="1">IF(NOT(ISNUMBER(INDEX($A:$A,LOOKUP(2,1/($A$1:INDIRECT("$A$"&amp;ROW($A202))&lt;&gt;""),ROW($A$1:INDIRECT("$A$"&amp;ROW($A202)))),1))),"",
_xlfn.FLOOR.MATH(1.5*_xlfn.FLOOR.MATH($AZ202*BA202/5)))</f>
        <v>399</v>
      </c>
      <c r="BH202" s="3" cm="1">
        <f t="array" aca="1" ref="BH202" ca="1">IF(NOT(ISNUMBER(INDEX($A:$A, LOOKUP(2, 1 / ($A$1:INDIRECT("$A$"&amp;ROW($A202)) &lt;&gt; ""),ROW($A$1:INDIRECT("$A$"&amp;ROW($A202)))), 1))), "",
_xlfn.FLOOR.MATH($BG202/IF(OR(INDIRECT("$C$"&amp;LOOKUP(2, 1 / ($AY$1:INDIRECT("$AY$"&amp;ROW($AY202)-1) &lt;&gt; ""),ROW($AY$1:INDIRECT("$AY$"&amp;ROW($AY202)-1))))="Multi",
INDIRECT("$C$"&amp;LOOKUP(2, 1 / ($AY$1:INDIRECT("$AY$"&amp;ROW($AY202)-1) &lt;&gt; ""),ROW($AY$1:INDIRECT("$AY$"&amp;ROW($AY202)-1))))="Double"),2,1)))</f>
        <v>399</v>
      </c>
      <c r="BI202" s="3" cm="1">
        <f t="array" aca="1" ref="BI202" ca="1">IF(NOT(ISNUMBER(INDEX($A:$A,LOOKUP(2,1/($A$1:INDIRECT("$A$"&amp;ROW($A202))&lt;&gt;""),ROW($A$1:INDIRECT("$A$"&amp;ROW($A202)))),1))),"",
VLOOKUP($BC202,GameFreakSQRT!$A$1:$B$200,2,FALSE))</f>
        <v>30652</v>
      </c>
      <c r="BJ202" s="3" cm="1">
        <f t="array" aca="1" ref="BJ202" ca="1">IF(NOT(ISNUMBER(INDEX($A:$A,LOOKUP(2,1/($A$1:INDIRECT("$A$"&amp;ROW($A202))&lt;&gt;""),ROW($A$1:INDIRECT("$A$"&amp;ROW($A202)))),1))),"",
VLOOKUP($BD202,GameFreakSQRT!$A$1:$B$200,2,FALSE))</f>
        <v>33276</v>
      </c>
      <c r="BK202" s="3" cm="1">
        <f t="array" aca="1" ref="BK202" ca="1">IF(NOT(ISNUMBER(INDEX($A:$A,LOOKUP(2,1/($A$1:INDIRECT("$A$"&amp;ROW($A202))&lt;&gt;""),ROW($A$1:INDIRECT("$A$"&amp;ROW($A202)))),1))),"",
_xlfn.FLOOR.MATH((($BI202*$BE202)*$BH202)/($BJ202*$BF202))+1)</f>
        <v>265</v>
      </c>
      <c r="BL202" s="3" cm="1">
        <f t="array" aca="1" ref="BL202" ca="1">IF(NOT(ISNUMBER(INDEX($A:$A,LOOKUP(2,1/($A$1:INDIRECT("$A$"&amp;ROW($A202))&lt;&gt;""),ROW($A$1:INDIRECT("$A$"&amp;ROW($A202)))),1))),"",
_xlfn.FLOOR.MATH($BK202*IF(NOT(INDIRECT("$Z$"&amp;LOOKUP(2, 1 / ($AY$1:INDIRECT("$AY$"&amp;ROW($AY202)-1) &lt;&gt; ""),ROW($AY$1:INDIRECT("$AY$"&amp;ROW($AY202)-1))))=""),1.5,1)))</f>
        <v>265</v>
      </c>
      <c r="BM202" s="3" cm="1">
        <f t="array" aca="1" ref="BM202" ca="1">IF(NOT(ISNUMBER(INDEX($A:$A, LOOKUP(2, 1 / ($A$1:INDIRECT("$A$"&amp;ROW($A202)) &lt;&gt; ""),ROW($A$1:INDIRECT("$A$"&amp;ROW($A202)))), 1))), "",
INDIRECT("$Y$"&amp;LOOKUP(2, 1 / ($AY$1:INDIRECT("$AY$"&amp;ROW($AY202)-1) &lt;&gt; ""),ROW($AY$1:INDIRECT("$AY$"&amp;ROW($AY202)-1)))))</f>
        <v>265</v>
      </c>
      <c r="BN202" s="3" t="b">
        <f t="shared" ca="1" si="23"/>
        <v>1</v>
      </c>
      <c r="CT202" s="3" cm="1">
        <f t="array" aca="1" ref="CT202" ca="1">IF(NOT(ISNUMBER(INDEX($A:$A, LOOKUP(2, 1 / ($A$1:INDIRECT("$A$"&amp;ROW($A202)) &lt;&gt; ""),ROW($A$1:INDIRECT("$A$"&amp;ROW($A202)))), 1))), "",
$AY202-INDEX($AY:$AY, LOOKUP(2, 1 / ($AY$1:INDIRECT("$AV$"&amp;ROW($AY202)-1) &lt;&gt; ""),ROW($AY$1:INDIRECT("$AV$"&amp;ROW($AY202)-1))), 1))</f>
        <v>31894</v>
      </c>
      <c r="CU202" s="3" cm="1">
        <f t="array" aca="1" ref="CU202" ca="1">IF(NOT(ISNUMBER(INDEX($A:$A, LOOKUP(2, 1 / ($A$1:INDIRECT("$A$"&amp;ROW($A202)) &lt;&gt; ""),ROW($A$1:INDIRECT("$A$"&amp;ROW($A202)))), 1))), "",
INDEX($Y:$Y, LOOKUP(2, 1 / ($Y$1:INDIRECT("$Y$"&amp;ROW($Y202)-1) &lt;&gt; ""),ROW($Y$1:INDIRECT("$Y$"&amp;ROW($Y202)-1))), 1))</f>
        <v>265</v>
      </c>
      <c r="CV202" s="1">
        <f ca="1">IFERROR(VLOOKUP($AY202, 'Medium-Slow'!$A$1:$B$101, 2, TRUE),"")</f>
        <v>33</v>
      </c>
    </row>
    <row r="203" spans="1:100" x14ac:dyDescent="0.45">
      <c r="A203" s="69">
        <v>46</v>
      </c>
      <c r="B203" s="69" t="s">
        <v>410</v>
      </c>
      <c r="C203" s="69" t="s">
        <v>46</v>
      </c>
      <c r="D203" s="69" t="s">
        <v>411</v>
      </c>
      <c r="E203" s="69" t="s">
        <v>48</v>
      </c>
      <c r="F203" s="56">
        <v>1</v>
      </c>
      <c r="G203" s="2" t="s">
        <v>372</v>
      </c>
      <c r="H203" s="2" t="s">
        <v>50</v>
      </c>
      <c r="I203" s="2">
        <v>28</v>
      </c>
      <c r="J203" s="2" t="s">
        <v>64</v>
      </c>
      <c r="K203" s="2" t="s">
        <v>373</v>
      </c>
      <c r="L203" s="2" t="s">
        <v>53</v>
      </c>
      <c r="M203" s="2" t="s">
        <v>305</v>
      </c>
      <c r="N203" s="2" t="s">
        <v>374</v>
      </c>
      <c r="O203" s="2" t="s">
        <v>320</v>
      </c>
      <c r="P203" s="2" t="s">
        <v>412</v>
      </c>
      <c r="Q203" s="2">
        <v>6</v>
      </c>
      <c r="R203" s="2">
        <f>_xlfn.FLOOR.MATH((((2*VLOOKUP(G203, 'EV and Base'!$A$1:$N$671, 9, FALSE))+$Q203)*$I203)/100)+$I203+10</f>
        <v>81</v>
      </c>
      <c r="S203" s="2">
        <f>_xlfn.FLOOR.MATH((_xlfn.FLOOR.MATH((((2*VLOOKUP($G203, 'EV and Base'!$A$1:$N$671, 10, FALSE))+$Q203)*$I203)/100)+5)*
IF(OR($J203="Lonely", $J203="Brave", $J203="Adamant", $J203="Naughty"), 1.1,
IF(OR($J203="Bold", $J203="Timid", $J203="Modest", $J203="Calm"), 0.9, 1)))</f>
        <v>38</v>
      </c>
      <c r="T203" s="2">
        <f>_xlfn.FLOOR.MATH((_xlfn.FLOOR.MATH((((2*VLOOKUP($G203, 'EV and Base'!$A$1:$N$671, 11, FALSE))+$Q203)*$I203)/100)+5)*
IF(OR($J203="Bold", $J203="Relaxed", $J203="Impish", $J203="Lax"), 1.1,
IF(OR($J203="Lonely", $J203="Hasty", $J203="Mild", $J203="Gentle"), 0.9, 1)))</f>
        <v>37</v>
      </c>
      <c r="U203" s="2">
        <f>_xlfn.FLOOR.MATH((_xlfn.FLOOR.MATH((((2*VLOOKUP($G203, 'EV and Base'!$A$1:$N$671, 12, FALSE))+$Q203)*$I203)/100)+5)*
IF(OR($J203="Modest", $J203="Mild", $J203="Quiet", $J203="Rash"), 1.1,
IF(OR($J203="Adamant", $J203="Impish", $J203="Jolly", $J203="Careful"), 0.9, 1)))</f>
        <v>43</v>
      </c>
      <c r="V203" s="2">
        <f>_xlfn.FLOOR.MATH((_xlfn.FLOOR.MATH((((2*VLOOKUP($G203, 'EV and Base'!$A$1:$N$671, 13, FALSE))+$Q203)*$I203)/100)+5)*
IF(OR($J203="Calm", $J203="Gentle", $J203="Sassy", $J203="Careful"), 1.1,
IF(OR($J203="Naughty", $J203="Lax", $J203="Naive", $J203="Rash"), 0.9, 1)))</f>
        <v>37</v>
      </c>
      <c r="W203" s="2">
        <f>_xlfn.FLOOR.MATH((_xlfn.FLOOR.MATH((((2*VLOOKUP($G203, 'EV and Base'!$A$1:$N$671, 14, FALSE))+$Q203)*$I203)/100)+5)*
IF(OR($J203="Timid", $J203="Hasty", $J203="Jolly", $J203="Naive"), 1.1,
IF(OR($J203="Brave", $J203="Relaxed", $J203="Quiet", $J203="Sassy"), 0.9, 1)))</f>
        <v>49</v>
      </c>
      <c r="X203" s="69">
        <v>1120</v>
      </c>
      <c r="Y203" s="1">
        <v>938</v>
      </c>
      <c r="AA203" s="23" t="str" cm="1">
        <f t="array" aca="1" ref="AA203" ca="1">IF(NOT(ISNUMBER(INDEX($A:$A,LOOKUP(2,1/($A$1:INDIRECT("$A$"&amp;ROW($A203))&lt;&gt;""),ROW($A$1:INDIRECT("$A$"&amp;ROW($A203)))),1))),"",
IF(NOT(ISNUMBER($A203)),$AA202,
IF($AB203&lt;16,"Lillipup",
IF($AB203&lt;32,"Herdier",
"Stoutland"))))</f>
        <v>Stoutland</v>
      </c>
      <c r="AB203" s="25" cm="1">
        <f t="array" aca="1" ref="AB203" ca="1">IF(NOT(ISNUMBER(INDEX($A:$A, LOOKUP(2, 1 / ($A$1:INDIRECT("$A$"&amp;ROW($A203)) &lt;&gt; ""),ROW($A$1:INDIRECT("$A$"&amp;ROW($A203)))), 1))), "",
VLOOKUP($AY203,'Medium-Slow'!$A$1:$B$101,2,TRUE))</f>
        <v>33</v>
      </c>
      <c r="AC203" s="23" cm="1">
        <f t="array" aca="1" ref="AC203" ca="1">IF(NOT(ISNUMBER(INDEX($A:$A, LOOKUP(2, 1 / ($A$1:INDIRECT("$A$"&amp;ROW($A203)) &lt;&gt; ""),ROW($A$1:INDIRECT("$A$"&amp;ROW($A203)))), 1))), "",
INDEX($AC:$AC, LOOKUP(2, 1 / ($AC$1:INDIRECT("$AC$"&amp;ROW($AC203)-1) &lt;&gt; ""),ROW($AC$1:INDIRECT("$AC$"&amp;ROW($AC203)-1))), 1)+
IF(INDEX($AC:$AC, LOOKUP(2, 1 / ($AC$1:INDIRECT("$AC$"&amp;ROW($AC203)-1) &lt;&gt; ""),ROW($AC$1:INDIRECT("$AC$"&amp;ROW($AC203)-1))), 1)+
INDEX($AD:$AD, LOOKUP(2, 1 / ($AD$1:INDIRECT("$AD$"&amp;ROW($AD203)-1) &lt;&gt; ""),ROW($AD$1:INDIRECT("$AD$"&amp;ROW($AD203)-1))), 1)+
INDEX($AE:$AE, LOOKUP(2, 1 / ($AE$1:INDIRECT("$AE$"&amp;ROW($AE203)-1) &lt;&gt; ""),ROW($AE$1:INDIRECT("$AE$"&amp;ROW($AD203)-1))), 1)+
INDEX($AE:$AF, LOOKUP(2, 1 / ($AF$1:INDIRECT("$AF$"&amp;ROW($AF203)-1) &lt;&gt; ""),ROW($AF$1:INDIRECT("$AF$"&amp;ROW($AD203)-1))), 1)+
INDEX($AG:$AG, LOOKUP(2, 1 / ($AG$1:INDIRECT("$AG$"&amp;ROW($AG203)-1) &lt;&gt; ""),ROW($AG$1:INDIRECT("$AG$"&amp;ROW($AD203)-1))), 1)+
INDEX($AH:$AH, LOOKUP(2, 1 / ($AH$1:INDIRECT("$AH$"&amp;ROW($AH203)-1) &lt;&gt; ""),ROW($AH$1:INDIRECT("$AH$"&amp;ROW($AD203)-1))), 1)&gt;=510,0,
IF(INDEX($AC:$AC, LOOKUP(2, 1 / ($AC$1:INDIRECT("$AC$"&amp;ROW($AC203)-1) &lt;&gt; ""),ROW($AC$1:INDIRECT("$AC$"&amp;ROW($AC203)-1))), 1)&gt;=255,0,
VLOOKUP(INDIRECT("$G$"&amp;LOOKUP(2, 1 / ($AC$1:INDIRECT("$AC$"&amp;ROW($AC203)-1) &lt;&gt; ""),ROW($AC$1:INDIRECT("$AC$"&amp;ROW($AC203)-1)))), 'EV and Base'!$A$1:$N$671, 3, FALSE))))</f>
        <v>3</v>
      </c>
      <c r="AD203" s="2" cm="1">
        <f t="array" aca="1" ref="AD203" ca="1">IF(NOT(ISNUMBER(INDEX($A:$A, LOOKUP(2, 1 / ($A$1:INDIRECT("$A$"&amp;ROW($A203)) &lt;&gt; ""),ROW($A$1:INDIRECT("$A$"&amp;ROW($A203)))), 1))), "",
INDEX($AD:$AD, LOOKUP(2, 1 / ($AD$1:INDIRECT("$AD$"&amp;ROW($AD203)-1) &lt;&gt; ""),ROW($AD$1:INDIRECT("$AD$"&amp;ROW($AD203)-1))), 1)+
IF(INDEX($AC:$AC, LOOKUP(2, 1 / ($AC$1:INDIRECT("$AC$"&amp;ROW($AC203)-1) &lt;&gt; ""),ROW($AC$1:INDIRECT("$AC$"&amp;ROW($AC203)-1))), 1)+
INDEX($AD:$AD, LOOKUP(2, 1 / ($AD$1:INDIRECT("$AD$"&amp;ROW($AD203)-1) &lt;&gt; ""),ROW($AD$1:INDIRECT("$AD$"&amp;ROW($AD203)-1))), 1)+
INDEX($AE:$AE, LOOKUP(2, 1 / ($AE$1:INDIRECT("$AE$"&amp;ROW($AE203)-1) &lt;&gt; ""),ROW($AE$1:INDIRECT("$AE$"&amp;ROW($AD203)-1))), 1)+
INDEX($AE:$AF, LOOKUP(2, 1 / ($AF$1:INDIRECT("$AF$"&amp;ROW($AF203)-1) &lt;&gt; ""),ROW($AF$1:INDIRECT("$AF$"&amp;ROW($AD203)-1))), 1)+
INDEX($AG:$AG, LOOKUP(2, 1 / ($AG$1:INDIRECT("$AG$"&amp;ROW($AG203)-1) &lt;&gt; ""),ROW($AG$1:INDIRECT("$AG$"&amp;ROW($AD203)-1))), 1)+
INDEX($AH:$AH, LOOKUP(2, 1 / ($AH$1:INDIRECT("$AH$"&amp;ROW($AH203)-1) &lt;&gt; ""),ROW($AH$1:INDIRECT("$AH$"&amp;ROW($AD203)-1))), 1)&gt;=510,0,
IF(INDEX($AD:$AD, LOOKUP(2, 1 / ($AD$1:INDIRECT("$AD$"&amp;ROW($AD203)-1) &lt;&gt; ""),ROW($AD$1:INDIRECT("$AD$"&amp;ROW($AD203)-1))), 1)&gt;=255,0,
VLOOKUP(INDIRECT("$G$"&amp;LOOKUP(2, 1 / ($AD$1:INDIRECT("$AD$"&amp;ROW($AD203)-1) &lt;&gt; ""),ROW($AD$1:INDIRECT("$AD$"&amp;ROW($AD203)-1)))), 'EV and Base'!$A$1:$N$671, 4, FALSE))))</f>
        <v>51</v>
      </c>
      <c r="AE203" s="2" cm="1">
        <f t="array" aca="1" ref="AE203" ca="1">IF(NOT(ISNUMBER(INDEX($A:$A,LOOKUP(2,1/($A$1:INDIRECT("$A$"&amp;ROW($A203))&lt;&gt;""),ROW($A$1:INDIRECT("$A$"&amp;ROW($A203)))),1))),"",
INDEX($AE:$AE,LOOKUP(2,1/($AE$1:INDIRECT("$AE$"&amp;ROW($AE203)-1)&lt;&gt;""),ROW($AE$1:INDIRECT("$AE$"&amp;ROW($AE203)-1))),1)+
IF(INDEX($AC:$AC,LOOKUP(2,1/($AC$1:INDIRECT("$AC$"&amp;ROW($AC203)-1)&lt;&gt;""),ROW($AC$1:INDIRECT("$AC$"&amp;ROW($AC203)-1))),1)+
INDEX($AD:$AD,LOOKUP(2,1/($AD$1:INDIRECT("$AD$"&amp;ROW($AD203)-1)&lt;&gt;""),ROW($AD$1:INDIRECT("$AD$"&amp;ROW($AD203)-1))),1)+
INDEX($AE:$AE,LOOKUP(2,1/($AE$1:INDIRECT("$AE$"&amp;ROW($AE203)-1)&lt;&gt;""),ROW($AE$1:INDIRECT("$AE$"&amp;ROW($AD203)-1))),1)+
INDEX($AE:$AF,LOOKUP(2,1/($AF$1:INDIRECT("$AF$"&amp;ROW($AF203)-1)&lt;&gt;""),ROW($AF$1:INDIRECT("$AF$"&amp;ROW($AD203)-1))),1)+
INDEX($AG:$AG,LOOKUP(2,1/($AG$1:INDIRECT("$AG$"&amp;ROW($AG203)-1)&lt;&gt;""),ROW($AG$1:INDIRECT("$AG$"&amp;ROW($AD203)-1))),1)+
INDEX($AH:$AH,LOOKUP(2,1/($AH$1:INDIRECT("$AH$"&amp;ROW($AH203)-1)&lt;&gt;""),ROW($AH$1:INDIRECT("$AH$"&amp;ROW($AD203)-1))),1)&gt;=510,0,
IF(INDEX($AE:$AE,LOOKUP(2,1/($AE$1:INDIRECT("$AE$"&amp;ROW($AE203)-1)&lt;&gt;""),ROW($AE$1:INDIRECT("$AE$"&amp;ROW($AE203)-1))),1)&gt;=255,0,
VLOOKUP(INDIRECT("$G$"&amp;LOOKUP(2,1/($AE$1:INDIRECT("$AE$"&amp;ROW($AE203)-1)&lt;&gt;""),ROW($AE$1:INDIRECT("$AE$"&amp;ROW($AE203)-1)))),'EV and Base'!$A$1:$N$671,5,FALSE))))</f>
        <v>7</v>
      </c>
      <c r="AF203" s="2" cm="1">
        <f t="array" aca="1" ref="AF203" ca="1">IF(NOT(ISNUMBER(INDEX($A:$A, LOOKUP(2, 1 / ($A$1:INDIRECT("$A$"&amp;ROW($A203)) &lt;&gt; ""),ROW($A$1:INDIRECT("$A$"&amp;ROW($A203)))), 1))), "",
INDEX($AF:$AF, LOOKUP(2, 1 / ($AF$1:INDIRECT("$AF$"&amp;ROW($AF203)-1) &lt;&gt; ""),ROW($AF$1:INDIRECT("$AF$"&amp;ROW($AF203)-1))), 1)+
IF(INDEX($AC:$AC, LOOKUP(2, 1 / ($AC$1:INDIRECT("$AC$"&amp;ROW($AC203)-1) &lt;&gt; ""),ROW($AC$1:INDIRECT("$AC$"&amp;ROW($AC203)-1))), 1)+
INDEX($AD:$AD, LOOKUP(2, 1 / ($AD$1:INDIRECT("$AD$"&amp;ROW($AD203)-1) &lt;&gt; ""),ROW($AD$1:INDIRECT("$AD$"&amp;ROW($AD203)-1))), 1)+
INDEX($AE:$AE, LOOKUP(2, 1 / ($AE$1:INDIRECT("$AE$"&amp;ROW($AE203)-1) &lt;&gt; ""),ROW($AE$1:INDIRECT("$AE$"&amp;ROW($AD203)-1))), 1)+
INDEX($AE:$AF, LOOKUP(2, 1 / ($AF$1:INDIRECT("$AF$"&amp;ROW($AF203)-1) &lt;&gt; ""),ROW($AF$1:INDIRECT("$AF$"&amp;ROW($AD203)-1))), 1)+
INDEX($AG:$AG, LOOKUP(2, 1 / ($AG$1:INDIRECT("$AG$"&amp;ROW($AG203)-1) &lt;&gt; ""),ROW($AG$1:INDIRECT("$AG$"&amp;ROW($AD203)-1))), 1)+
INDEX($AH:$AH, LOOKUP(2, 1 / ($AH$1:INDIRECT("$AH$"&amp;ROW($AH203)-1) &lt;&gt; ""),ROW($AH$1:INDIRECT("$AH$"&amp;ROW($AD203)-1))), 1)&gt;=510,0,
IF(INDEX($AF:$AF, LOOKUP(2, 1 / ($AF$1:INDIRECT("$AF$"&amp;ROW($AF203)-1) &lt;&gt; ""),ROW($AF$1:INDIRECT("$AF$"&amp;ROW($AF203)-1))), 1)&gt;=255,0,
VLOOKUP(INDIRECT("$G$"&amp;LOOKUP(2, 1 / ($AF$1:INDIRECT("$AF$"&amp;ROW($AF203)-1) &lt;&gt; ""),ROW($AF$1:INDIRECT("$AF$"&amp;ROW($AF203)-1)))), 'EV and Base'!$A$1:$N$671, 6, FALSE))))</f>
        <v>5</v>
      </c>
      <c r="AG203" s="2" cm="1">
        <f t="array" aca="1" ref="AG203" ca="1">IF(NOT(ISNUMBER(INDEX($A:$A, LOOKUP(2, 1 / ($A$1:INDIRECT("$A$"&amp;ROW($A203)) &lt;&gt; ""),ROW($A$1:INDIRECT("$A$"&amp;ROW($A203)))), 1))), "",
INDEX($AG:$AG, LOOKUP(2, 1 / ($AG$1:INDIRECT("$AG$"&amp;ROW($AG203)-1) &lt;&gt; ""),ROW($AG$1:INDIRECT("$AG$"&amp;ROW($AG203)-1))), 1)+
IF(INDEX($AC:$AC, LOOKUP(2, 1 / ($AC$1:INDIRECT("$AC$"&amp;ROW($AC203)-1) &lt;&gt; ""),ROW($AC$1:INDIRECT("$AC$"&amp;ROW($AC203)-1))), 1)+
INDEX($AD:$AD, LOOKUP(2, 1 / ($AD$1:INDIRECT("$AD$"&amp;ROW($AD203)-1) &lt;&gt; ""),ROW($AD$1:INDIRECT("$AD$"&amp;ROW($AD203)-1))), 1)+
INDEX($AE:$AE, LOOKUP(2, 1 / ($AE$1:INDIRECT("$AE$"&amp;ROW($AE203)-1) &lt;&gt; ""),ROW($AE$1:INDIRECT("$AE$"&amp;ROW($AD203)-1))), 1)+
INDEX($AE:$AF, LOOKUP(2, 1 / ($AF$1:INDIRECT("$AF$"&amp;ROW($AF203)-1) &lt;&gt; ""),ROW($AF$1:INDIRECT("$AF$"&amp;ROW($AD203)-1))), 1)+
INDEX($AG:$AG, LOOKUP(2, 1 / ($AG$1:INDIRECT("$AG$"&amp;ROW($AG203)-1) &lt;&gt; ""),ROW($AG$1:INDIRECT("$AG$"&amp;ROW($AD203)-1))), 1)+
INDEX($AH:$AH, LOOKUP(2, 1 / ($AH$1:INDIRECT("$AH$"&amp;ROW($AH203)-1) &lt;&gt; ""),ROW($AH$1:INDIRECT("$AH$"&amp;ROW($AD203)-1))), 1)&gt;=510,0,
IF(INDEX($AG:$AG, LOOKUP(2, 1 / ($AG$1:INDIRECT("$AG$"&amp;ROW($AG203)-1) &lt;&gt; ""),ROW($AG$1:INDIRECT("$AG$"&amp;ROW($AG203)-1))), 1)&gt;=255,0,
VLOOKUP(INDIRECT("$G$"&amp;LOOKUP(2, 1 / ($AG$1:INDIRECT("$AG$"&amp;ROW($AG203)-1) &lt;&gt; ""),ROW($AG$1:INDIRECT("$AG$"&amp;ROW($AG203)-1)))), 'EV and Base'!$A$1:$N$671, 7, FALSE))))</f>
        <v>0</v>
      </c>
      <c r="AH203" s="24" cm="1">
        <f t="array" aca="1" ref="AH203" ca="1">IF(NOT(ISNUMBER(INDEX($A:$A,LOOKUP(2,1/($A$1:INDIRECT("$A$"&amp;ROW($A203))&lt;&gt;""),ROW($A$1:INDIRECT("$A$"&amp;ROW($A203)))),1))),"",
INDEX($AH:$AH,LOOKUP(2,1/($AH$1:INDIRECT("$AH$"&amp;ROW($AH203)-1)&lt;&gt;""),ROW($AH$1:INDIRECT("$AH$"&amp;ROW($AH203)-1))),1)+
IF(INDEX($AC:$AC,LOOKUP(2,1/($AC$1:INDIRECT("$AC$"&amp;ROW($AC203)-1)&lt;&gt;""),ROW($AC$1:INDIRECT("$AC$"&amp;ROW($AC203)-1))),1)+
INDEX($AD:$AD,LOOKUP(2,1/($AD$1:INDIRECT("$AD$"&amp;ROW($AD203)-1)&lt;&gt;""),ROW($AD$1:INDIRECT("$AD$"&amp;ROW($AD203)-1))),1)+
INDEX($AE:$AE,LOOKUP(2,1/($AE$1:INDIRECT("$AE$"&amp;ROW($AE203)-1)&lt;&gt;""),ROW($AE$1:INDIRECT("$AE$"&amp;ROW($AD203)-1))),1)+
INDEX($AE:$AF,LOOKUP(2,1/($AF$1:INDIRECT("$AF$"&amp;ROW($AF203)-1)&lt;&gt;""),ROW($AF$1:INDIRECT("$AF$"&amp;ROW($AD203)-1))),1)+
INDEX($AG:$AG,LOOKUP(2,1/($AG$1:INDIRECT("$AG$"&amp;ROW($AG203)-1)&lt;&gt;""),ROW($AG$1:INDIRECT("$AG$"&amp;ROW($AD203)-1))),1)+
INDEX($AH:$AH,LOOKUP(2,1/($AH$1:INDIRECT("$AH$"&amp;ROW($AH203)-1)&lt;&gt;""),ROW($AH$1:INDIRECT("$AH$"&amp;ROW($AD203)-1))),1)&gt;=510,0,
IF(INDEX($AH:$AH,LOOKUP(2,1/($AH$1:INDIRECT("$AH$"&amp;ROW($AH203)-1)&lt;&gt;""),ROW($AH$1:INDIRECT("$AH$"&amp;ROW($AH203)-1))),1)&gt;=255,0,
VLOOKUP(INDIRECT("$G$"&amp;LOOKUP(2,1/($AH$1:INDIRECT("$AH$"&amp;ROW($AH203)-1)&lt;&gt;""),ROW($AH$1:INDIRECT("$AH$"&amp;ROW($AH203)-1)))),'EV and Base'!$A$1:$N$671,8,FALSE))))</f>
        <v>38</v>
      </c>
      <c r="AI203" s="29" cm="1">
        <f t="array" aca="1" ref="AI203" ca="1">IF(NOT(ISNUMBER(INDEX($A:$A,LOOKUP(2,1/($A$1:INDIRECT("$A$"&amp;ROW($A203))&lt;&gt;""),ROW($A$1:INDIRECT("$A$"&amp;ROW($A203)))),1))),"",
ROUNDDOWN((((2*VLOOKUP($AA203,'EV and Base'!$A$1:$N$671,9,FALSE))+31+ROUNDDOWN($AC203/4,0))*$AB203)/100,0)+$AB203+10)</f>
        <v>109</v>
      </c>
      <c r="AJ203" s="21" cm="1">
        <f t="array" aca="1" ref="AJ203" ca="1">IF(NOT(ISNUMBER(INDEX($A:$A, LOOKUP(2, 1 / ($A$1:INDIRECT("$A$"&amp;ROW($A203)) &lt;&gt; ""),ROW($A$1:INDIRECT("$A$"&amp;ROW($A203)))), 1))), "",
ROUNDDOWN((ROUNDDOWN((((2*VLOOKUP($AA203, 'EV and Base'!$A$1:$N$671, 10, FALSE))+31+ROUNDDOWN($AD203/4, 0))*$AB203)/100, 0)+5)*1.1, 0))</f>
        <v>93</v>
      </c>
      <c r="AK203" s="21" t="str" cm="1">
        <f t="array" aca="1" ref="AK203" ca="1">IF(NOT(ISNUMBER(INDEX($A:$A, LOOKUP(2, 1 / ($A$1:INDIRECT("$A$"&amp;ROW($A203)) &lt;&gt; ""),ROW($A$1:INDIRECT("$A$"&amp;ROW($A203)))), 1))), "",
ROUNDDOWN((ROUNDDOWN((((2*VLOOKUP($AA203, 'EV and Base'!$A$1:$N$671, 11, FALSE))+30+ROUNDDOWN($AE203/4, 0))*$AB203)/100, 0)+5), 0)
&amp;"-"&amp;
ROUNDDOWN((ROUNDDOWN((((2*VLOOKUP($AA203, 'EV and Base'!$A$1:$N$671, 11, FALSE))+31+ROUNDDOWN($AE203/4, 0))*$AB203)/100, 0)+5), 0))</f>
        <v>74-74</v>
      </c>
      <c r="AL203" s="21" t="str" cm="1">
        <f t="array" aca="1" ref="AL203" ca="1">IF(NOT(ISNUMBER(INDEX($A:$A, LOOKUP(2, 1 / ($A$1:INDIRECT("$A$"&amp;ROW($A203)) &lt;&gt; ""),ROW($A$1:INDIRECT("$A$"&amp;ROW($A203)))), 1))), "",
ROUNDDOWN((ROUNDDOWN((((2*VLOOKUP($AA203, 'EV and Base'!$A$1:$N$671, 12, FALSE))+0+ROUNDDOWN($AF203/4, 0))*$AB203)/100, 0)+5)*0.9, 0)
&amp;"-"&amp;
ROUNDDOWN((ROUNDDOWN((((2*VLOOKUP($AA203, 'EV and Base'!$A$1:$N$671, 12, FALSE))+31+ROUNDDOWN($AF203/4, 0))*$AB203)/100, 0)+5)*0.9, 0))</f>
        <v>31-40</v>
      </c>
      <c r="AM203" s="21" t="str" cm="1">
        <f t="array" aca="1" ref="AM203" ca="1">IF(NOT(ISNUMBER(INDEX($A:$A, LOOKUP(2, 1 / ($A$1:INDIRECT("$A$"&amp;ROW($A203)) &lt;&gt; ""),ROW($A$1:INDIRECT("$A$"&amp;ROW($A203)))), 1))), "",
ROUNDDOWN((ROUNDDOWN((((2*VLOOKUP($AA203, 'EV and Base'!$A$1:$N$671, 13, FALSE))+30+ROUNDDOWN($AG203/4, 0))*$AB203)/100, 0)+5), 0)
&amp;"-"&amp;
ROUNDDOWN((ROUNDDOWN((((2*VLOOKUP($AA203, 'EV and Base'!$A$1:$N$671, 13, FALSE))+31+ROUNDDOWN($AG203/4, 0))*$AB203)/100, 0)+5), 0))</f>
        <v>74-74</v>
      </c>
      <c r="AN203" s="25" cm="1">
        <f t="array" aca="1" ref="AN203" ca="1">IF(NOT(ISNUMBER(INDEX($A:$A, LOOKUP(2, 1 / ($A$1:INDIRECT("$A$"&amp;ROW($A203)) &lt;&gt; ""),ROW($A$1:INDIRECT("$A$"&amp;ROW($A203)))), 1))), "",
ROUNDDOWN((ROUNDDOWN((((2*VLOOKUP($AA203, 'EV and Base'!$A$1:$N$671, 14, FALSE))+31+ROUNDDOWN($AH203/4, 0))*$AB203)/100, 0)+5), 0))</f>
        <v>71</v>
      </c>
      <c r="AO203" s="23" cm="1">
        <f t="array" aca="1" ref="AO203" ca="1">IF(NOT(ISNUMBER(INDEX($A:$A, LOOKUP(2, 1 / ($A$1:INDIRECT("$A$"&amp;ROW($A203)) &lt;&gt; ""),ROW($A$1:INDIRECT("$A$"&amp;ROW($A203)))), 1))), "",
ROUNDDOWN((((2*VLOOKUP($AA203, 'EV and Base'!$A$1:$N$671, 9, FALSE))+31+ROUNDDOWN($AC203/4, 0))*$AB203)/100, 0)+$AB203+10)</f>
        <v>109</v>
      </c>
      <c r="AP203" s="2" cm="1">
        <f t="array" aca="1" ref="AP203" ca="1">IF(NOT(ISNUMBER(INDEX($A:$A, LOOKUP(2, 1 / ($A$1:INDIRECT("$A$"&amp;ROW($A203)) &lt;&gt; ""),ROW($A$1:INDIRECT("$A$"&amp;ROW($A203)))), 1))), "",
ROUNDDOWN((ROUNDDOWN((((2*VLOOKUP($AA203, 'EV and Base'!$A$1:$N$671, 10, FALSE))+31+ROUNDDOWN($AD203/4, 0))*$AB203)/100, 0)+5)*1.1, 0))</f>
        <v>93</v>
      </c>
      <c r="AQ203" s="2" cm="1">
        <f t="array" aca="1" ref="AQ203" ca="1">IF(NOT(ISNUMBER(INDEX($A:$A, LOOKUP(2, 1 / ($A$1:INDIRECT("$A$"&amp;ROW($A203)) &lt;&gt; ""),ROW($A$1:INDIRECT("$A$"&amp;ROW($A203)))), 1))), "",
ROUNDDOWN((ROUNDDOWN((((2*VLOOKUP($AA203, 'EV and Base'!$A$1:$N$671, 11, FALSE))+$AV$2+ROUNDDOWN($AE203/4, 0))*$AB203)/100, 0)+5), 0))</f>
        <v>74</v>
      </c>
      <c r="AR203" s="22" cm="1">
        <f t="array" aca="1" ref="AR203" ca="1">IF(NOT(ISNUMBER(INDEX($A:$A, LOOKUP(2, 1 / ($A$1:INDIRECT("$A$"&amp;ROW($A203)) &lt;&gt; ""),ROW($A$1:INDIRECT("$A$"&amp;ROW($A203)))), 1))), "",
ROUNDDOWN((ROUNDDOWN((((2*VLOOKUP($AA203, 'EV and Base'!$A$1:$N$671, 12, FALSE))+$AW$2+ROUNDDOWN($AF203/4, 0))*$AB203)/100, 0)+5)*0.9, 0))</f>
        <v>36</v>
      </c>
      <c r="AS203" s="2" cm="1">
        <f t="array" aca="1" ref="AS203" ca="1">IF(NOT(ISNUMBER(INDEX($A:$A, LOOKUP(2, 1 / ($A$1:INDIRECT("$A$"&amp;ROW($A203)) &lt;&gt; ""),ROW($A$1:INDIRECT("$A$"&amp;ROW($A203)))), 1))), "",
ROUNDDOWN((ROUNDDOWN((((2*VLOOKUP($AA203, 'EV and Base'!$A$1:$N$671, 13, FALSE))+$AX$2+ROUNDDOWN($AG203/4, 0))*$AB203)/100, 0)+5), 0))</f>
        <v>74</v>
      </c>
      <c r="AT203" s="24" cm="1">
        <f t="array" aca="1" ref="AT203" ca="1">IF(NOT(ISNUMBER(INDEX($A:$A, LOOKUP(2, 1 / ($A$1:INDIRECT("$A$"&amp;ROW($A203)) &lt;&gt; ""),ROW($A$1:INDIRECT("$A$"&amp;ROW($A203)))), 1))), "",
ROUNDDOWN((ROUNDDOWN((((2*VLOOKUP($AA203, 'EV and Base'!$A$1:$N$671, 14, FALSE))+31+ROUNDDOWN($AH203/4, 0))*$AB203)/100, 0)+5), 0))</f>
        <v>71</v>
      </c>
      <c r="AU203" s="28">
        <v>201</v>
      </c>
      <c r="AY203" cm="1">
        <f t="array" aca="1" ref="AY203" ca="1">IF(NOT(ISNUMBER(INDEX($A:$A,LOOKUP(2,1/($A$1:INDIRECT("$A$"&amp;ROW($A203))&lt;&gt;""),ROW($A$1:INDIRECT("$A$"&amp;ROW($A203)))),1))),"",
INDEX($AY:$AY,LOOKUP(2,1/($AY$1:INDIRECT("$AY$"&amp;ROW($AY203)-1)&lt;&gt;""),ROW($AY$1:INDIRECT("$AY$"&amp;ROW($AY203)-1))),1)+$BL203)</f>
        <v>32567</v>
      </c>
      <c r="AZ203" s="3" cm="1">
        <f t="array" aca="1" ref="AZ203" ca="1">IF(NOT(ISNUMBER(INDEX($A:$A, LOOKUP(2, 1 / ($A$1:INDIRECT("$A$"&amp;ROW($A203)) &lt;&gt; ""),ROW($A$1:INDIRECT("$A$"&amp;ROW($A203)))), 1))), "",
VLOOKUP(INDIRECT("$G$"&amp;LOOKUP(2, 1 / ($AY$1:INDIRECT("$AY$"&amp;ROW($AY203)-1) &lt;&gt; ""),ROW($AY$1:INDIRECT("$AY$"&amp;ROW($AY203)-1)))),'EV and Base'!A198:N868,2,FALSE))</f>
        <v>147</v>
      </c>
      <c r="BA203" s="3" cm="1">
        <f t="array" aca="1" ref="BA203" ca="1">IF(NOT(ISNUMBER(INDEX($A:$A, LOOKUP(2, 1 / ($A$1:INDIRECT("$A$"&amp;ROW($A203)) &lt;&gt; ""),ROW($A$1:INDIRECT("$A$"&amp;ROW($A203)))), 1))), "",
INDIRECT("$I$"&amp;LOOKUP(2, 1 / ($AY$1:INDIRECT("$AY$"&amp;ROW($AY203)-1) &lt;&gt; ""),ROW($AY$1:INDIRECT("$AY$"&amp;ROW($AY203)-1)))))</f>
        <v>23</v>
      </c>
      <c r="BB203" s="1" cm="1">
        <f t="array" aca="1" ref="BB203" ca="1">IF(NOT(ISNUMBER(INDEX($A:$A, LOOKUP(2, 1 / ($A$1:INDIRECT("$A$"&amp;ROW($A203)) &lt;&gt; ""),ROW($A$1:INDIRECT("$A$"&amp;ROW($A203)))), 1))), "",
INDIRECT("$AB$"&amp;LOOKUP(2, 1 / ($AY$1:INDIRECT("$AY$"&amp;ROW($AY203)-1) &lt;&gt; ""),ROW($AY$1:INDIRECT("$AY$"&amp;ROW($AY203)-1)))))</f>
        <v>33</v>
      </c>
      <c r="BC203" s="3" cm="1">
        <f t="array" aca="1" ref="BC203" ca="1">IF(NOT(ISNUMBER(INDEX($A:$A,LOOKUP(2,1/($A$1:INDIRECT("$A$"&amp;ROW($A203))&lt;&gt;""),ROW($A$1:INDIRECT("$A$"&amp;ROW($A203)))),1))),"",
$BA203+$BA203+10)</f>
        <v>56</v>
      </c>
      <c r="BD203" s="3" cm="1">
        <f t="array" aca="1" ref="BD203" ca="1">IF(NOT(ISNUMBER(INDEX($A:$A,LOOKUP(2,1/($A$1:INDIRECT("$A$"&amp;ROW($A203))&lt;&gt;""),ROW($A$1:INDIRECT("$A$"&amp;ROW($A203)))),1))),"",
$BA203+$BB203+10)</f>
        <v>66</v>
      </c>
      <c r="BE203" s="3" cm="1">
        <f t="array" aca="1" ref="BE203" ca="1">IF(NOT(ISNUMBER(INDEX($A:$A,LOOKUP(2,1/($A$1:INDIRECT("$A$"&amp;ROW($A203))&lt;&gt;""),ROW($A$1:INDIRECT("$A$"&amp;ROW($A203)))),1))),"",
$BC203*$BC203)</f>
        <v>3136</v>
      </c>
      <c r="BF203" s="3" cm="1">
        <f t="array" aca="1" ref="BF203" ca="1">IF(NOT(ISNUMBER(INDEX($A:$A,LOOKUP(2,1/($A$1:INDIRECT("$A$"&amp;ROW($A203))&lt;&gt;""),ROW($A$1:INDIRECT("$A$"&amp;ROW($A203)))),1))),"",
$BD203*$BD203)</f>
        <v>4356</v>
      </c>
      <c r="BG203" s="3" cm="1">
        <f t="array" aca="1" ref="BG203" ca="1">IF(NOT(ISNUMBER(INDEX($A:$A,LOOKUP(2,1/($A$1:INDIRECT("$A$"&amp;ROW($A203))&lt;&gt;""),ROW($A$1:INDIRECT("$A$"&amp;ROW($A203)))),1))),"",
_xlfn.FLOOR.MATH(1.5*_xlfn.FLOOR.MATH($AZ203*BA203/5)))</f>
        <v>1014</v>
      </c>
      <c r="BH203" s="3" cm="1">
        <f t="array" aca="1" ref="BH203" ca="1">IF(NOT(ISNUMBER(INDEX($A:$A, LOOKUP(2, 1 / ($A$1:INDIRECT("$A$"&amp;ROW($A203)) &lt;&gt; ""),ROW($A$1:INDIRECT("$A$"&amp;ROW($A203)))), 1))), "",
_xlfn.FLOOR.MATH($BG203/IF(OR(INDIRECT("$C$"&amp;LOOKUP(2, 1 / ($AY$1:INDIRECT("$AY$"&amp;ROW($AY203)-1) &lt;&gt; ""),ROW($AY$1:INDIRECT("$AY$"&amp;ROW($AY203)-1))))="Multi",
INDIRECT("$C$"&amp;LOOKUP(2, 1 / ($AY$1:INDIRECT("$AY$"&amp;ROW($AY203)-1) &lt;&gt; ""),ROW($AY$1:INDIRECT("$AY$"&amp;ROW($AY203)-1))))="Double"),2,1)))</f>
        <v>1014</v>
      </c>
      <c r="BI203" s="3" cm="1">
        <f t="array" aca="1" ref="BI203" ca="1">IF(NOT(ISNUMBER(INDEX($A:$A,LOOKUP(2,1/($A$1:INDIRECT("$A$"&amp;ROW($A203))&lt;&gt;""),ROW($A$1:INDIRECT("$A$"&amp;ROW($A203)))),1))),"",
VLOOKUP($BC203,GameFreakSQRT!$A$1:$B$200,2,FALSE))</f>
        <v>30652</v>
      </c>
      <c r="BJ203" s="3" cm="1">
        <f t="array" aca="1" ref="BJ203" ca="1">IF(NOT(ISNUMBER(INDEX($A:$A,LOOKUP(2,1/($A$1:INDIRECT("$A$"&amp;ROW($A203))&lt;&gt;""),ROW($A$1:INDIRECT("$A$"&amp;ROW($A203)))),1))),"",
VLOOKUP($BD203,GameFreakSQRT!$A$1:$B$200,2,FALSE))</f>
        <v>33276</v>
      </c>
      <c r="BK203" s="3" cm="1">
        <f t="array" aca="1" ref="BK203" ca="1">IF(NOT(ISNUMBER(INDEX($A:$A,LOOKUP(2,1/($A$1:INDIRECT("$A$"&amp;ROW($A203))&lt;&gt;""),ROW($A$1:INDIRECT("$A$"&amp;ROW($A203)))),1))),"",
_xlfn.FLOOR.MATH((($BI203*$BE203)*$BH203)/($BJ203*$BF203))+1)</f>
        <v>673</v>
      </c>
      <c r="BL203" s="3" cm="1">
        <f t="array" aca="1" ref="BL203" ca="1">IF(NOT(ISNUMBER(INDEX($A:$A,LOOKUP(2,1/($A$1:INDIRECT("$A$"&amp;ROW($A203))&lt;&gt;""),ROW($A$1:INDIRECT("$A$"&amp;ROW($A203)))),1))),"",
_xlfn.FLOOR.MATH($BK203*IF(NOT(INDIRECT("$Z$"&amp;LOOKUP(2, 1 / ($AY$1:INDIRECT("$AY$"&amp;ROW($AY203)-1) &lt;&gt; ""),ROW($AY$1:INDIRECT("$AY$"&amp;ROW($AY203)-1))))=""),1.5,1)))</f>
        <v>673</v>
      </c>
      <c r="BM203" s="3" cm="1">
        <f t="array" aca="1" ref="BM203" ca="1">IF(NOT(ISNUMBER(INDEX($A:$A, LOOKUP(2, 1 / ($A$1:INDIRECT("$A$"&amp;ROW($A203)) &lt;&gt; ""),ROW($A$1:INDIRECT("$A$"&amp;ROW($A203)))), 1))), "",
INDIRECT("$Y$"&amp;LOOKUP(2, 1 / ($AY$1:INDIRECT("$AY$"&amp;ROW($AY203)-1) &lt;&gt; ""),ROW($AY$1:INDIRECT("$AY$"&amp;ROW($AY203)-1)))))</f>
        <v>673</v>
      </c>
      <c r="BN203" s="3" t="b">
        <f t="shared" ca="1" si="23"/>
        <v>1</v>
      </c>
      <c r="CT203" s="3" cm="1">
        <f t="array" aca="1" ref="CT203" ca="1">IF(NOT(ISNUMBER(INDEX($A:$A, LOOKUP(2, 1 / ($A$1:INDIRECT("$A$"&amp;ROW($A203)) &lt;&gt; ""),ROW($A$1:INDIRECT("$A$"&amp;ROW($A203)))), 1))), "",
$AY203-INDEX($AY:$AY, LOOKUP(2, 1 / ($AY$1:INDIRECT("$AV$"&amp;ROW($AY203)-1) &lt;&gt; ""),ROW($AY$1:INDIRECT("$AV$"&amp;ROW($AY203)-1))), 1))</f>
        <v>32567</v>
      </c>
      <c r="CU203" s="3" cm="1">
        <f t="array" aca="1" ref="CU203" ca="1">IF(NOT(ISNUMBER(INDEX($A:$A, LOOKUP(2, 1 / ($A$1:INDIRECT("$A$"&amp;ROW($A203)) &lt;&gt; ""),ROW($A$1:INDIRECT("$A$"&amp;ROW($A203)))), 1))), "",
INDEX($Y:$Y, LOOKUP(2, 1 / ($Y$1:INDIRECT("$Y$"&amp;ROW($Y203)-1) &lt;&gt; ""),ROW($Y$1:INDIRECT("$Y$"&amp;ROW($Y203)-1))), 1))</f>
        <v>673</v>
      </c>
      <c r="CV203" s="1">
        <f ca="1">IFERROR(VLOOKUP($AY203, 'Medium-Slow'!$A$1:$B$101, 2, TRUE),"")</f>
        <v>33</v>
      </c>
    </row>
    <row r="204" spans="1:100" x14ac:dyDescent="0.45">
      <c r="A204" s="69"/>
      <c r="B204" s="69"/>
      <c r="C204" s="69" t="str">
        <f>$C203</f>
        <v>Single</v>
      </c>
      <c r="D204" s="69"/>
      <c r="E204" s="69"/>
      <c r="F204" s="56">
        <v>2</v>
      </c>
      <c r="G204" s="2" t="s">
        <v>413</v>
      </c>
      <c r="H204" s="2" t="s">
        <v>50</v>
      </c>
      <c r="I204" s="2">
        <v>28</v>
      </c>
      <c r="J204" s="2" t="s">
        <v>59</v>
      </c>
      <c r="K204" s="2" t="s">
        <v>414</v>
      </c>
      <c r="L204" s="2" t="s">
        <v>53</v>
      </c>
      <c r="M204" s="2" t="s">
        <v>415</v>
      </c>
      <c r="N204" s="2" t="s">
        <v>416</v>
      </c>
      <c r="O204" s="2" t="s">
        <v>417</v>
      </c>
      <c r="P204" s="2" t="s">
        <v>418</v>
      </c>
      <c r="Q204" s="2">
        <v>6</v>
      </c>
      <c r="R204" s="2">
        <f>_xlfn.FLOOR.MATH((((2*VLOOKUP(G204, 'EV and Base'!$A$1:$N$671, 9, FALSE))+$Q204)*$I204)/100)+$I204+10</f>
        <v>73</v>
      </c>
      <c r="S204" s="2">
        <f>_xlfn.FLOOR.MATH((_xlfn.FLOOR.MATH((((2*VLOOKUP($G204, 'EV and Base'!$A$1:$N$671, 10, FALSE))+$Q204)*$I204)/100)+5)*
IF(OR($J204="Lonely", $J204="Brave", $J204="Adamant", $J204="Naughty"), 1.1,
IF(OR($J204="Bold", $J204="Timid", $J204="Modest", $J204="Calm"), 0.9, 1)))</f>
        <v>54</v>
      </c>
      <c r="T204" s="2">
        <f>_xlfn.FLOOR.MATH((_xlfn.FLOOR.MATH((((2*VLOOKUP($G204, 'EV and Base'!$A$1:$N$671, 11, FALSE))+$Q204)*$I204)/100)+5)*
IF(OR($J204="Bold", $J204="Relaxed", $J204="Impish", $J204="Lax"), 1.1,
IF(OR($J204="Lonely", $J204="Hasty", $J204="Mild", $J204="Gentle"), 0.9, 1)))</f>
        <v>31</v>
      </c>
      <c r="U204" s="2">
        <f>_xlfn.FLOOR.MATH((_xlfn.FLOOR.MATH((((2*VLOOKUP($G204, 'EV and Base'!$A$1:$N$671, 12, FALSE))+$Q204)*$I204)/100)+5)*
IF(OR($J204="Modest", $J204="Mild", $J204="Quiet", $J204="Rash"), 1.1,
IF(OR($J204="Adamant", $J204="Impish", $J204="Jolly", $J204="Careful"), 0.9, 1)))</f>
        <v>20</v>
      </c>
      <c r="V204" s="2">
        <f>_xlfn.FLOOR.MATH((_xlfn.FLOOR.MATH((((2*VLOOKUP($G204, 'EV and Base'!$A$1:$N$671, 13, FALSE))+$Q204)*$I204)/100)+5)*
IF(OR($J204="Calm", $J204="Gentle", $J204="Sassy", $J204="Careful"), 1.1,
IF(OR($J204="Naughty", $J204="Lax", $J204="Naive", $J204="Rash"), 0.9, 1)))</f>
        <v>31</v>
      </c>
      <c r="W204" s="2">
        <f>_xlfn.FLOOR.MATH((_xlfn.FLOOR.MATH((((2*VLOOKUP($G204, 'EV and Base'!$A$1:$N$671, 14, FALSE))+$Q204)*$I204)/100)+5)*
IF(OR($J204="Timid", $J204="Hasty", $J204="Jolly", $J204="Naive"), 1.1,
IF(OR($J204="Brave", $J204="Relaxed", $J204="Quiet", $J204="Sassy"), 0.9, 1)))</f>
        <v>44</v>
      </c>
      <c r="X204" s="69"/>
      <c r="Y204" s="1">
        <v>445</v>
      </c>
      <c r="AA204" s="23" t="str" cm="1">
        <f t="array" aca="1" ref="AA204" ca="1">IF(NOT(ISNUMBER(INDEX($A:$A,LOOKUP(2,1/($A$1:INDIRECT("$A$"&amp;ROW($A204))&lt;&gt;""),ROW($A$1:INDIRECT("$A$"&amp;ROW($A204)))),1))),"",
IF(NOT(ISNUMBER($A204)),$AA203,
IF($AB204&lt;16,"Lillipup",
IF($AB204&lt;32,"Herdier",
"Stoutland"))))</f>
        <v>Stoutland</v>
      </c>
      <c r="AB204" s="25" cm="1">
        <f t="array" aca="1" ref="AB204" ca="1">IF(NOT(ISNUMBER(INDEX($A:$A, LOOKUP(2, 1 / ($A$1:INDIRECT("$A$"&amp;ROW($A204)) &lt;&gt; ""),ROW($A$1:INDIRECT("$A$"&amp;ROW($A204)))), 1))), "",
VLOOKUP($AY204,'Medium-Slow'!$A$1:$B$101,2,TRUE))</f>
        <v>34</v>
      </c>
      <c r="AC204" s="23" cm="1">
        <f t="array" aca="1" ref="AC204" ca="1">IF(NOT(ISNUMBER(INDEX($A:$A, LOOKUP(2, 1 / ($A$1:INDIRECT("$A$"&amp;ROW($A204)) &lt;&gt; ""),ROW($A$1:INDIRECT("$A$"&amp;ROW($A204)))), 1))), "",
INDEX($AC:$AC, LOOKUP(2, 1 / ($AC$1:INDIRECT("$AC$"&amp;ROW($AC204)-1) &lt;&gt; ""),ROW($AC$1:INDIRECT("$AC$"&amp;ROW($AC204)-1))), 1)+
IF(INDEX($AC:$AC, LOOKUP(2, 1 / ($AC$1:INDIRECT("$AC$"&amp;ROW($AC204)-1) &lt;&gt; ""),ROW($AC$1:INDIRECT("$AC$"&amp;ROW($AC204)-1))), 1)+
INDEX($AD:$AD, LOOKUP(2, 1 / ($AD$1:INDIRECT("$AD$"&amp;ROW($AD204)-1) &lt;&gt; ""),ROW($AD$1:INDIRECT("$AD$"&amp;ROW($AD204)-1))), 1)+
INDEX($AE:$AE, LOOKUP(2, 1 / ($AE$1:INDIRECT("$AE$"&amp;ROW($AE204)-1) &lt;&gt; ""),ROW($AE$1:INDIRECT("$AE$"&amp;ROW($AD204)-1))), 1)+
INDEX($AE:$AF, LOOKUP(2, 1 / ($AF$1:INDIRECT("$AF$"&amp;ROW($AF204)-1) &lt;&gt; ""),ROW($AF$1:INDIRECT("$AF$"&amp;ROW($AD204)-1))), 1)+
INDEX($AG:$AG, LOOKUP(2, 1 / ($AG$1:INDIRECT("$AG$"&amp;ROW($AG204)-1) &lt;&gt; ""),ROW($AG$1:INDIRECT("$AG$"&amp;ROW($AD204)-1))), 1)+
INDEX($AH:$AH, LOOKUP(2, 1 / ($AH$1:INDIRECT("$AH$"&amp;ROW($AH204)-1) &lt;&gt; ""),ROW($AH$1:INDIRECT("$AH$"&amp;ROW($AD204)-1))), 1)&gt;=510,0,
IF(INDEX($AC:$AC, LOOKUP(2, 1 / ($AC$1:INDIRECT("$AC$"&amp;ROW($AC204)-1) &lt;&gt; ""),ROW($AC$1:INDIRECT("$AC$"&amp;ROW($AC204)-1))), 1)&gt;=255,0,
VLOOKUP(INDIRECT("$G$"&amp;LOOKUP(2, 1 / ($AC$1:INDIRECT("$AC$"&amp;ROW($AC204)-1) &lt;&gt; ""),ROW($AC$1:INDIRECT("$AC$"&amp;ROW($AC204)-1)))), 'EV and Base'!$A$1:$N$671, 3, FALSE))))</f>
        <v>5</v>
      </c>
      <c r="AD204" s="2" cm="1">
        <f t="array" aca="1" ref="AD204" ca="1">IF(NOT(ISNUMBER(INDEX($A:$A, LOOKUP(2, 1 / ($A$1:INDIRECT("$A$"&amp;ROW($A204)) &lt;&gt; ""),ROW($A$1:INDIRECT("$A$"&amp;ROW($A204)))), 1))), "",
INDEX($AD:$AD, LOOKUP(2, 1 / ($AD$1:INDIRECT("$AD$"&amp;ROW($AD204)-1) &lt;&gt; ""),ROW($AD$1:INDIRECT("$AD$"&amp;ROW($AD204)-1))), 1)+
IF(INDEX($AC:$AC, LOOKUP(2, 1 / ($AC$1:INDIRECT("$AC$"&amp;ROW($AC204)-1) &lt;&gt; ""),ROW($AC$1:INDIRECT("$AC$"&amp;ROW($AC204)-1))), 1)+
INDEX($AD:$AD, LOOKUP(2, 1 / ($AD$1:INDIRECT("$AD$"&amp;ROW($AD204)-1) &lt;&gt; ""),ROW($AD$1:INDIRECT("$AD$"&amp;ROW($AD204)-1))), 1)+
INDEX($AE:$AE, LOOKUP(2, 1 / ($AE$1:INDIRECT("$AE$"&amp;ROW($AE204)-1) &lt;&gt; ""),ROW($AE$1:INDIRECT("$AE$"&amp;ROW($AD204)-1))), 1)+
INDEX($AE:$AF, LOOKUP(2, 1 / ($AF$1:INDIRECT("$AF$"&amp;ROW($AF204)-1) &lt;&gt; ""),ROW($AF$1:INDIRECT("$AF$"&amp;ROW($AD204)-1))), 1)+
INDEX($AG:$AG, LOOKUP(2, 1 / ($AG$1:INDIRECT("$AG$"&amp;ROW($AG204)-1) &lt;&gt; ""),ROW($AG$1:INDIRECT("$AG$"&amp;ROW($AD204)-1))), 1)+
INDEX($AH:$AH, LOOKUP(2, 1 / ($AH$1:INDIRECT("$AH$"&amp;ROW($AH204)-1) &lt;&gt; ""),ROW($AH$1:INDIRECT("$AH$"&amp;ROW($AD204)-1))), 1)&gt;=510,0,
IF(INDEX($AD:$AD, LOOKUP(2, 1 / ($AD$1:INDIRECT("$AD$"&amp;ROW($AD204)-1) &lt;&gt; ""),ROW($AD$1:INDIRECT("$AD$"&amp;ROW($AD204)-1))), 1)&gt;=255,0,
VLOOKUP(INDIRECT("$G$"&amp;LOOKUP(2, 1 / ($AD$1:INDIRECT("$AD$"&amp;ROW($AD204)-1) &lt;&gt; ""),ROW($AD$1:INDIRECT("$AD$"&amp;ROW($AD204)-1)))), 'EV and Base'!$A$1:$N$671, 4, FALSE))))</f>
        <v>51</v>
      </c>
      <c r="AE204" s="2" cm="1">
        <f t="array" aca="1" ref="AE204" ca="1">IF(NOT(ISNUMBER(INDEX($A:$A,LOOKUP(2,1/($A$1:INDIRECT("$A$"&amp;ROW($A204))&lt;&gt;""),ROW($A$1:INDIRECT("$A$"&amp;ROW($A204)))),1))),"",
INDEX($AE:$AE,LOOKUP(2,1/($AE$1:INDIRECT("$AE$"&amp;ROW($AE204)-1)&lt;&gt;""),ROW($AE$1:INDIRECT("$AE$"&amp;ROW($AE204)-1))),1)+
IF(INDEX($AC:$AC,LOOKUP(2,1/($AC$1:INDIRECT("$AC$"&amp;ROW($AC204)-1)&lt;&gt;""),ROW($AC$1:INDIRECT("$AC$"&amp;ROW($AC204)-1))),1)+
INDEX($AD:$AD,LOOKUP(2,1/($AD$1:INDIRECT("$AD$"&amp;ROW($AD204)-1)&lt;&gt;""),ROW($AD$1:INDIRECT("$AD$"&amp;ROW($AD204)-1))),1)+
INDEX($AE:$AE,LOOKUP(2,1/($AE$1:INDIRECT("$AE$"&amp;ROW($AE204)-1)&lt;&gt;""),ROW($AE$1:INDIRECT("$AE$"&amp;ROW($AD204)-1))),1)+
INDEX($AE:$AF,LOOKUP(2,1/($AF$1:INDIRECT("$AF$"&amp;ROW($AF204)-1)&lt;&gt;""),ROW($AF$1:INDIRECT("$AF$"&amp;ROW($AD204)-1))),1)+
INDEX($AG:$AG,LOOKUP(2,1/($AG$1:INDIRECT("$AG$"&amp;ROW($AG204)-1)&lt;&gt;""),ROW($AG$1:INDIRECT("$AG$"&amp;ROW($AD204)-1))),1)+
INDEX($AH:$AH,LOOKUP(2,1/($AH$1:INDIRECT("$AH$"&amp;ROW($AH204)-1)&lt;&gt;""),ROW($AH$1:INDIRECT("$AH$"&amp;ROW($AD204)-1))),1)&gt;=510,0,
IF(INDEX($AE:$AE,LOOKUP(2,1/($AE$1:INDIRECT("$AE$"&amp;ROW($AE204)-1)&lt;&gt;""),ROW($AE$1:INDIRECT("$AE$"&amp;ROW($AE204)-1))),1)&gt;=255,0,
VLOOKUP(INDIRECT("$G$"&amp;LOOKUP(2,1/($AE$1:INDIRECT("$AE$"&amp;ROW($AE204)-1)&lt;&gt;""),ROW($AE$1:INDIRECT("$AE$"&amp;ROW($AE204)-1)))),'EV and Base'!$A$1:$N$671,5,FALSE))))</f>
        <v>7</v>
      </c>
      <c r="AF204" s="2" cm="1">
        <f t="array" aca="1" ref="AF204" ca="1">IF(NOT(ISNUMBER(INDEX($A:$A, LOOKUP(2, 1 / ($A$1:INDIRECT("$A$"&amp;ROW($A204)) &lt;&gt; ""),ROW($A$1:INDIRECT("$A$"&amp;ROW($A204)))), 1))), "",
INDEX($AF:$AF, LOOKUP(2, 1 / ($AF$1:INDIRECT("$AF$"&amp;ROW($AF204)-1) &lt;&gt; ""),ROW($AF$1:INDIRECT("$AF$"&amp;ROW($AF204)-1))), 1)+
IF(INDEX($AC:$AC, LOOKUP(2, 1 / ($AC$1:INDIRECT("$AC$"&amp;ROW($AC204)-1) &lt;&gt; ""),ROW($AC$1:INDIRECT("$AC$"&amp;ROW($AC204)-1))), 1)+
INDEX($AD:$AD, LOOKUP(2, 1 / ($AD$1:INDIRECT("$AD$"&amp;ROW($AD204)-1) &lt;&gt; ""),ROW($AD$1:INDIRECT("$AD$"&amp;ROW($AD204)-1))), 1)+
INDEX($AE:$AE, LOOKUP(2, 1 / ($AE$1:INDIRECT("$AE$"&amp;ROW($AE204)-1) &lt;&gt; ""),ROW($AE$1:INDIRECT("$AE$"&amp;ROW($AD204)-1))), 1)+
INDEX($AE:$AF, LOOKUP(2, 1 / ($AF$1:INDIRECT("$AF$"&amp;ROW($AF204)-1) &lt;&gt; ""),ROW($AF$1:INDIRECT("$AF$"&amp;ROW($AD204)-1))), 1)+
INDEX($AG:$AG, LOOKUP(2, 1 / ($AG$1:INDIRECT("$AG$"&amp;ROW($AG204)-1) &lt;&gt; ""),ROW($AG$1:INDIRECT("$AG$"&amp;ROW($AD204)-1))), 1)+
INDEX($AH:$AH, LOOKUP(2, 1 / ($AH$1:INDIRECT("$AH$"&amp;ROW($AH204)-1) &lt;&gt; ""),ROW($AH$1:INDIRECT("$AH$"&amp;ROW($AD204)-1))), 1)&gt;=510,0,
IF(INDEX($AF:$AF, LOOKUP(2, 1 / ($AF$1:INDIRECT("$AF$"&amp;ROW($AF204)-1) &lt;&gt; ""),ROW($AF$1:INDIRECT("$AF$"&amp;ROW($AF204)-1))), 1)&gt;=255,0,
VLOOKUP(INDIRECT("$G$"&amp;LOOKUP(2, 1 / ($AF$1:INDIRECT("$AF$"&amp;ROW($AF204)-1) &lt;&gt; ""),ROW($AF$1:INDIRECT("$AF$"&amp;ROW($AF204)-1)))), 'EV and Base'!$A$1:$N$671, 6, FALSE))))</f>
        <v>5</v>
      </c>
      <c r="AG204" s="2" cm="1">
        <f t="array" aca="1" ref="AG204" ca="1">IF(NOT(ISNUMBER(INDEX($A:$A, LOOKUP(2, 1 / ($A$1:INDIRECT("$A$"&amp;ROW($A204)) &lt;&gt; ""),ROW($A$1:INDIRECT("$A$"&amp;ROW($A204)))), 1))), "",
INDEX($AG:$AG, LOOKUP(2, 1 / ($AG$1:INDIRECT("$AG$"&amp;ROW($AG204)-1) &lt;&gt; ""),ROW($AG$1:INDIRECT("$AG$"&amp;ROW($AG204)-1))), 1)+
IF(INDEX($AC:$AC, LOOKUP(2, 1 / ($AC$1:INDIRECT("$AC$"&amp;ROW($AC204)-1) &lt;&gt; ""),ROW($AC$1:INDIRECT("$AC$"&amp;ROW($AC204)-1))), 1)+
INDEX($AD:$AD, LOOKUP(2, 1 / ($AD$1:INDIRECT("$AD$"&amp;ROW($AD204)-1) &lt;&gt; ""),ROW($AD$1:INDIRECT("$AD$"&amp;ROW($AD204)-1))), 1)+
INDEX($AE:$AE, LOOKUP(2, 1 / ($AE$1:INDIRECT("$AE$"&amp;ROW($AE204)-1) &lt;&gt; ""),ROW($AE$1:INDIRECT("$AE$"&amp;ROW($AD204)-1))), 1)+
INDEX($AE:$AF, LOOKUP(2, 1 / ($AF$1:INDIRECT("$AF$"&amp;ROW($AF204)-1) &lt;&gt; ""),ROW($AF$1:INDIRECT("$AF$"&amp;ROW($AD204)-1))), 1)+
INDEX($AG:$AG, LOOKUP(2, 1 / ($AG$1:INDIRECT("$AG$"&amp;ROW($AG204)-1) &lt;&gt; ""),ROW($AG$1:INDIRECT("$AG$"&amp;ROW($AD204)-1))), 1)+
INDEX($AH:$AH, LOOKUP(2, 1 / ($AH$1:INDIRECT("$AH$"&amp;ROW($AH204)-1) &lt;&gt; ""),ROW($AH$1:INDIRECT("$AH$"&amp;ROW($AD204)-1))), 1)&gt;=510,0,
IF(INDEX($AG:$AG, LOOKUP(2, 1 / ($AG$1:INDIRECT("$AG$"&amp;ROW($AG204)-1) &lt;&gt; ""),ROW($AG$1:INDIRECT("$AG$"&amp;ROW($AG204)-1))), 1)&gt;=255,0,
VLOOKUP(INDIRECT("$G$"&amp;LOOKUP(2, 1 / ($AG$1:INDIRECT("$AG$"&amp;ROW($AG204)-1) &lt;&gt; ""),ROW($AG$1:INDIRECT("$AG$"&amp;ROW($AG204)-1)))), 'EV and Base'!$A$1:$N$671, 7, FALSE))))</f>
        <v>0</v>
      </c>
      <c r="AH204" s="24" cm="1">
        <f t="array" aca="1" ref="AH204" ca="1">IF(NOT(ISNUMBER(INDEX($A:$A,LOOKUP(2,1/($A$1:INDIRECT("$A$"&amp;ROW($A204))&lt;&gt;""),ROW($A$1:INDIRECT("$A$"&amp;ROW($A204)))),1))),"",
INDEX($AH:$AH,LOOKUP(2,1/($AH$1:INDIRECT("$AH$"&amp;ROW($AH204)-1)&lt;&gt;""),ROW($AH$1:INDIRECT("$AH$"&amp;ROW($AH204)-1))),1)+
IF(INDEX($AC:$AC,LOOKUP(2,1/($AC$1:INDIRECT("$AC$"&amp;ROW($AC204)-1)&lt;&gt;""),ROW($AC$1:INDIRECT("$AC$"&amp;ROW($AC204)-1))),1)+
INDEX($AD:$AD,LOOKUP(2,1/($AD$1:INDIRECT("$AD$"&amp;ROW($AD204)-1)&lt;&gt;""),ROW($AD$1:INDIRECT("$AD$"&amp;ROW($AD204)-1))),1)+
INDEX($AE:$AE,LOOKUP(2,1/($AE$1:INDIRECT("$AE$"&amp;ROW($AE204)-1)&lt;&gt;""),ROW($AE$1:INDIRECT("$AE$"&amp;ROW($AD204)-1))),1)+
INDEX($AE:$AF,LOOKUP(2,1/($AF$1:INDIRECT("$AF$"&amp;ROW($AF204)-1)&lt;&gt;""),ROW($AF$1:INDIRECT("$AF$"&amp;ROW($AD204)-1))),1)+
INDEX($AG:$AG,LOOKUP(2,1/($AG$1:INDIRECT("$AG$"&amp;ROW($AG204)-1)&lt;&gt;""),ROW($AG$1:INDIRECT("$AG$"&amp;ROW($AD204)-1))),1)+
INDEX($AH:$AH,LOOKUP(2,1/($AH$1:INDIRECT("$AH$"&amp;ROW($AH204)-1)&lt;&gt;""),ROW($AH$1:INDIRECT("$AH$"&amp;ROW($AD204)-1))),1)&gt;=510,0,
IF(INDEX($AH:$AH,LOOKUP(2,1/($AH$1:INDIRECT("$AH$"&amp;ROW($AH204)-1)&lt;&gt;""),ROW($AH$1:INDIRECT("$AH$"&amp;ROW($AH204)-1))),1)&gt;=255,0,
VLOOKUP(INDIRECT("$G$"&amp;LOOKUP(2,1/($AH$1:INDIRECT("$AH$"&amp;ROW($AH204)-1)&lt;&gt;""),ROW($AH$1:INDIRECT("$AH$"&amp;ROW($AH204)-1)))),'EV and Base'!$A$1:$N$671,8,FALSE))))</f>
        <v>38</v>
      </c>
      <c r="AI204" s="29" cm="1">
        <f t="array" aca="1" ref="AI204" ca="1">IF(NOT(ISNUMBER(INDEX($A:$A,LOOKUP(2,1/($A$1:INDIRECT("$A$"&amp;ROW($A204))&lt;&gt;""),ROW($A$1:INDIRECT("$A$"&amp;ROW($A204)))),1))),"",
ROUNDDOWN((((2*VLOOKUP($AA204,'EV and Base'!$A$1:$N$671,9,FALSE))+31+ROUNDDOWN($AC204/4,0))*$AB204)/100,0)+$AB204+10)</f>
        <v>112</v>
      </c>
      <c r="AJ204" s="21" cm="1">
        <f t="array" aca="1" ref="AJ204" ca="1">IF(NOT(ISNUMBER(INDEX($A:$A, LOOKUP(2, 1 / ($A$1:INDIRECT("$A$"&amp;ROW($A204)) &lt;&gt; ""),ROW($A$1:INDIRECT("$A$"&amp;ROW($A204)))), 1))), "",
ROUNDDOWN((ROUNDDOWN((((2*VLOOKUP($AA204, 'EV and Base'!$A$1:$N$671, 10, FALSE))+31+ROUNDDOWN($AD204/4, 0))*$AB204)/100, 0)+5)*1.1, 0))</f>
        <v>95</v>
      </c>
      <c r="AK204" s="21" t="str" cm="1">
        <f t="array" aca="1" ref="AK204" ca="1">IF(NOT(ISNUMBER(INDEX($A:$A, LOOKUP(2, 1 / ($A$1:INDIRECT("$A$"&amp;ROW($A204)) &lt;&gt; ""),ROW($A$1:INDIRECT("$A$"&amp;ROW($A204)))), 1))), "",
ROUNDDOWN((ROUNDDOWN((((2*VLOOKUP($AA204, 'EV and Base'!$A$1:$N$671, 11, FALSE))+30+ROUNDDOWN($AE204/4, 0))*$AB204)/100, 0)+5), 0)
&amp;"-"&amp;
ROUNDDOWN((ROUNDDOWN((((2*VLOOKUP($AA204, 'EV and Base'!$A$1:$N$671, 11, FALSE))+31+ROUNDDOWN($AE204/4, 0))*$AB204)/100, 0)+5), 0))</f>
        <v>76-77</v>
      </c>
      <c r="AL204" s="21" t="str" cm="1">
        <f t="array" aca="1" ref="AL204" ca="1">IF(NOT(ISNUMBER(INDEX($A:$A, LOOKUP(2, 1 / ($A$1:INDIRECT("$A$"&amp;ROW($A204)) &lt;&gt; ""),ROW($A$1:INDIRECT("$A$"&amp;ROW($A204)))), 1))), "",
ROUNDDOWN((ROUNDDOWN((((2*VLOOKUP($AA204, 'EV and Base'!$A$1:$N$671, 12, FALSE))+0+ROUNDDOWN($AF204/4, 0))*$AB204)/100, 0)+5)*0.9, 0)
&amp;"-"&amp;
ROUNDDOWN((ROUNDDOWN((((2*VLOOKUP($AA204, 'EV and Base'!$A$1:$N$671, 12, FALSE))+31+ROUNDDOWN($AF204/4, 0))*$AB204)/100, 0)+5)*0.9, 0))</f>
        <v>31-41</v>
      </c>
      <c r="AM204" s="21" t="str" cm="1">
        <f t="array" aca="1" ref="AM204" ca="1">IF(NOT(ISNUMBER(INDEX($A:$A, LOOKUP(2, 1 / ($A$1:INDIRECT("$A$"&amp;ROW($A204)) &lt;&gt; ""),ROW($A$1:INDIRECT("$A$"&amp;ROW($A204)))), 1))), "",
ROUNDDOWN((ROUNDDOWN((((2*VLOOKUP($AA204, 'EV and Base'!$A$1:$N$671, 13, FALSE))+30+ROUNDDOWN($AG204/4, 0))*$AB204)/100, 0)+5), 0)
&amp;"-"&amp;
ROUNDDOWN((ROUNDDOWN((((2*VLOOKUP($AA204, 'EV and Base'!$A$1:$N$671, 13, FALSE))+31+ROUNDDOWN($AG204/4, 0))*$AB204)/100, 0)+5), 0))</f>
        <v>76-76</v>
      </c>
      <c r="AN204" s="25" cm="1">
        <f t="array" aca="1" ref="AN204" ca="1">IF(NOT(ISNUMBER(INDEX($A:$A, LOOKUP(2, 1 / ($A$1:INDIRECT("$A$"&amp;ROW($A204)) &lt;&gt; ""),ROW($A$1:INDIRECT("$A$"&amp;ROW($A204)))), 1))), "",
ROUNDDOWN((ROUNDDOWN((((2*VLOOKUP($AA204, 'EV and Base'!$A$1:$N$671, 14, FALSE))+31+ROUNDDOWN($AH204/4, 0))*$AB204)/100, 0)+5), 0))</f>
        <v>73</v>
      </c>
      <c r="AO204" s="23" cm="1">
        <f t="array" aca="1" ref="AO204" ca="1">IF(NOT(ISNUMBER(INDEX($A:$A, LOOKUP(2, 1 / ($A$1:INDIRECT("$A$"&amp;ROW($A204)) &lt;&gt; ""),ROW($A$1:INDIRECT("$A$"&amp;ROW($A204)))), 1))), "",
ROUNDDOWN((((2*VLOOKUP($AA204, 'EV and Base'!$A$1:$N$671, 9, FALSE))+31+ROUNDDOWN($AC204/4, 0))*$AB204)/100, 0)+$AB204+10)</f>
        <v>112</v>
      </c>
      <c r="AP204" s="2" cm="1">
        <f t="array" aca="1" ref="AP204" ca="1">IF(NOT(ISNUMBER(INDEX($A:$A, LOOKUP(2, 1 / ($A$1:INDIRECT("$A$"&amp;ROW($A204)) &lt;&gt; ""),ROW($A$1:INDIRECT("$A$"&amp;ROW($A204)))), 1))), "",
ROUNDDOWN((ROUNDDOWN((((2*VLOOKUP($AA204, 'EV and Base'!$A$1:$N$671, 10, FALSE))+31+ROUNDDOWN($AD204/4, 0))*$AB204)/100, 0)+5)*1.1, 0))</f>
        <v>95</v>
      </c>
      <c r="AQ204" s="2" cm="1">
        <f t="array" aca="1" ref="AQ204" ca="1">IF(NOT(ISNUMBER(INDEX($A:$A, LOOKUP(2, 1 / ($A$1:INDIRECT("$A$"&amp;ROW($A204)) &lt;&gt; ""),ROW($A$1:INDIRECT("$A$"&amp;ROW($A204)))), 1))), "",
ROUNDDOWN((ROUNDDOWN((((2*VLOOKUP($AA204, 'EV and Base'!$A$1:$N$671, 11, FALSE))+$AV$2+ROUNDDOWN($AE204/4, 0))*$AB204)/100, 0)+5), 0))</f>
        <v>77</v>
      </c>
      <c r="AR204" s="22" cm="1">
        <f t="array" aca="1" ref="AR204" ca="1">IF(NOT(ISNUMBER(INDEX($A:$A, LOOKUP(2, 1 / ($A$1:INDIRECT("$A$"&amp;ROW($A204)) &lt;&gt; ""),ROW($A$1:INDIRECT("$A$"&amp;ROW($A204)))), 1))), "",
ROUNDDOWN((ROUNDDOWN((((2*VLOOKUP($AA204, 'EV and Base'!$A$1:$N$671, 12, FALSE))+$AW$2+ROUNDDOWN($AF204/4, 0))*$AB204)/100, 0)+5)*0.9, 0))</f>
        <v>36</v>
      </c>
      <c r="AS204" s="2" cm="1">
        <f t="array" aca="1" ref="AS204" ca="1">IF(NOT(ISNUMBER(INDEX($A:$A, LOOKUP(2, 1 / ($A$1:INDIRECT("$A$"&amp;ROW($A204)) &lt;&gt; ""),ROW($A$1:INDIRECT("$A$"&amp;ROW($A204)))), 1))), "",
ROUNDDOWN((ROUNDDOWN((((2*VLOOKUP($AA204, 'EV and Base'!$A$1:$N$671, 13, FALSE))+$AX$2+ROUNDDOWN($AG204/4, 0))*$AB204)/100, 0)+5), 0))</f>
        <v>76</v>
      </c>
      <c r="AT204" s="24" cm="1">
        <f t="array" aca="1" ref="AT204" ca="1">IF(NOT(ISNUMBER(INDEX($A:$A, LOOKUP(2, 1 / ($A$1:INDIRECT("$A$"&amp;ROW($A204)) &lt;&gt; ""),ROW($A$1:INDIRECT("$A$"&amp;ROW($A204)))), 1))), "",
ROUNDDOWN((ROUNDDOWN((((2*VLOOKUP($AA204, 'EV and Base'!$A$1:$N$671, 14, FALSE))+31+ROUNDDOWN($AH204/4, 0))*$AB204)/100, 0)+5), 0))</f>
        <v>73</v>
      </c>
      <c r="AU204" s="28">
        <v>204</v>
      </c>
      <c r="AY204" cm="1">
        <f t="array" aca="1" ref="AY204" ca="1">IF(NOT(ISNUMBER(INDEX($A:$A,LOOKUP(2,1/($A$1:INDIRECT("$A$"&amp;ROW($A204))&lt;&gt;""),ROW($A$1:INDIRECT("$A$"&amp;ROW($A204)))),1))),"",
INDEX($AY:$AY,LOOKUP(2,1/($AY$1:INDIRECT("$AY$"&amp;ROW($AY204)-1)&lt;&gt;""),ROW($AY$1:INDIRECT("$AY$"&amp;ROW($AY204)-1))),1)+$BL204)</f>
        <v>33505</v>
      </c>
      <c r="AZ204" s="3" cm="1">
        <f t="array" aca="1" ref="AZ204" ca="1">IF(NOT(ISNUMBER(INDEX($A:$A, LOOKUP(2, 1 / ($A$1:INDIRECT("$A$"&amp;ROW($A204)) &lt;&gt; ""),ROW($A$1:INDIRECT("$A$"&amp;ROW($A204)))), 1))), "",
VLOOKUP(INDIRECT("$G$"&amp;LOOKUP(2, 1 / ($AY$1:INDIRECT("$AY$"&amp;ROW($AY204)-1) &lt;&gt; ""),ROW($AY$1:INDIRECT("$AY$"&amp;ROW($AY204)-1)))),'EV and Base'!A199:N869,2,FALSE))</f>
        <v>134</v>
      </c>
      <c r="BA204" s="3" cm="1">
        <f t="array" aca="1" ref="BA204" ca="1">IF(NOT(ISNUMBER(INDEX($A:$A, LOOKUP(2, 1 / ($A$1:INDIRECT("$A$"&amp;ROW($A204)) &lt;&gt; ""),ROW($A$1:INDIRECT("$A$"&amp;ROW($A204)))), 1))), "",
INDIRECT("$I$"&amp;LOOKUP(2, 1 / ($AY$1:INDIRECT("$AY$"&amp;ROW($AY204)-1) &lt;&gt; ""),ROW($AY$1:INDIRECT("$AY$"&amp;ROW($AY204)-1)))))</f>
        <v>28</v>
      </c>
      <c r="BB204" s="1" cm="1">
        <f t="array" aca="1" ref="BB204" ca="1">IF(NOT(ISNUMBER(INDEX($A:$A, LOOKUP(2, 1 / ($A$1:INDIRECT("$A$"&amp;ROW($A204)) &lt;&gt; ""),ROW($A$1:INDIRECT("$A$"&amp;ROW($A204)))), 1))), "",
INDIRECT("$AB$"&amp;LOOKUP(2, 1 / ($AY$1:INDIRECT("$AY$"&amp;ROW($AY204)-1) &lt;&gt; ""),ROW($AY$1:INDIRECT("$AY$"&amp;ROW($AY204)-1)))))</f>
        <v>33</v>
      </c>
      <c r="BC204" s="3" cm="1">
        <f t="array" aca="1" ref="BC204" ca="1">IF(NOT(ISNUMBER(INDEX($A:$A,LOOKUP(2,1/($A$1:INDIRECT("$A$"&amp;ROW($A204))&lt;&gt;""),ROW($A$1:INDIRECT("$A$"&amp;ROW($A204)))),1))),"",
$BA204+$BA204+10)</f>
        <v>66</v>
      </c>
      <c r="BD204" s="3" cm="1">
        <f t="array" aca="1" ref="BD204" ca="1">IF(NOT(ISNUMBER(INDEX($A:$A,LOOKUP(2,1/($A$1:INDIRECT("$A$"&amp;ROW($A204))&lt;&gt;""),ROW($A$1:INDIRECT("$A$"&amp;ROW($A204)))),1))),"",
$BA204+$BB204+10)</f>
        <v>71</v>
      </c>
      <c r="BE204" s="3" cm="1">
        <f t="array" aca="1" ref="BE204" ca="1">IF(NOT(ISNUMBER(INDEX($A:$A,LOOKUP(2,1/($A$1:INDIRECT("$A$"&amp;ROW($A204))&lt;&gt;""),ROW($A$1:INDIRECT("$A$"&amp;ROW($A204)))),1))),"",
$BC204*$BC204)</f>
        <v>4356</v>
      </c>
      <c r="BF204" s="3" cm="1">
        <f t="array" aca="1" ref="BF204" ca="1">IF(NOT(ISNUMBER(INDEX($A:$A,LOOKUP(2,1/($A$1:INDIRECT("$A$"&amp;ROW($A204))&lt;&gt;""),ROW($A$1:INDIRECT("$A$"&amp;ROW($A204)))),1))),"",
$BD204*$BD204)</f>
        <v>5041</v>
      </c>
      <c r="BG204" s="3" cm="1">
        <f t="array" aca="1" ref="BG204" ca="1">IF(NOT(ISNUMBER(INDEX($A:$A,LOOKUP(2,1/($A$1:INDIRECT("$A$"&amp;ROW($A204))&lt;&gt;""),ROW($A$1:INDIRECT("$A$"&amp;ROW($A204)))),1))),"",
_xlfn.FLOOR.MATH(1.5*_xlfn.FLOOR.MATH($AZ204*BA204/5)))</f>
        <v>1125</v>
      </c>
      <c r="BH204" s="3" cm="1">
        <f t="array" aca="1" ref="BH204" ca="1">IF(NOT(ISNUMBER(INDEX($A:$A, LOOKUP(2, 1 / ($A$1:INDIRECT("$A$"&amp;ROW($A204)) &lt;&gt; ""),ROW($A$1:INDIRECT("$A$"&amp;ROW($A204)))), 1))), "",
_xlfn.FLOOR.MATH($BG204/IF(OR(INDIRECT("$C$"&amp;LOOKUP(2, 1 / ($AY$1:INDIRECT("$AY$"&amp;ROW($AY204)-1) &lt;&gt; ""),ROW($AY$1:INDIRECT("$AY$"&amp;ROW($AY204)-1))))="Multi",
INDIRECT("$C$"&amp;LOOKUP(2, 1 / ($AY$1:INDIRECT("$AY$"&amp;ROW($AY204)-1) &lt;&gt; ""),ROW($AY$1:INDIRECT("$AY$"&amp;ROW($AY204)-1))))="Double"),2,1)))</f>
        <v>1125</v>
      </c>
      <c r="BI204" s="3" cm="1">
        <f t="array" aca="1" ref="BI204" ca="1">IF(NOT(ISNUMBER(INDEX($A:$A,LOOKUP(2,1/($A$1:INDIRECT("$A$"&amp;ROW($A204))&lt;&gt;""),ROW($A$1:INDIRECT("$A$"&amp;ROW($A204)))),1))),"",
VLOOKUP($BC204,GameFreakSQRT!$A$1:$B$200,2,FALSE))</f>
        <v>33276</v>
      </c>
      <c r="BJ204" s="3" cm="1">
        <f t="array" aca="1" ref="BJ204" ca="1">IF(NOT(ISNUMBER(INDEX($A:$A,LOOKUP(2,1/($A$1:INDIRECT("$A$"&amp;ROW($A204))&lt;&gt;""),ROW($A$1:INDIRECT("$A$"&amp;ROW($A204)))),1))),"",
VLOOKUP($BD204,GameFreakSQRT!$A$1:$B$200,2,FALSE))</f>
        <v>34514</v>
      </c>
      <c r="BK204" s="3" cm="1">
        <f t="array" aca="1" ref="BK204" ca="1">IF(NOT(ISNUMBER(INDEX($A:$A,LOOKUP(2,1/($A$1:INDIRECT("$A$"&amp;ROW($A204))&lt;&gt;""),ROW($A$1:INDIRECT("$A$"&amp;ROW($A204)))),1))),"",
_xlfn.FLOOR.MATH((($BI204*$BE204)*$BH204)/($BJ204*$BF204))+1)</f>
        <v>938</v>
      </c>
      <c r="BL204" s="3" cm="1">
        <f t="array" aca="1" ref="BL204" ca="1">IF(NOT(ISNUMBER(INDEX($A:$A,LOOKUP(2,1/($A$1:INDIRECT("$A$"&amp;ROW($A204))&lt;&gt;""),ROW($A$1:INDIRECT("$A$"&amp;ROW($A204)))),1))),"",
_xlfn.FLOOR.MATH($BK204*IF(NOT(INDIRECT("$Z$"&amp;LOOKUP(2, 1 / ($AY$1:INDIRECT("$AY$"&amp;ROW($AY204)-1) &lt;&gt; ""),ROW($AY$1:INDIRECT("$AY$"&amp;ROW($AY204)-1))))=""),1.5,1)))</f>
        <v>938</v>
      </c>
      <c r="BM204" s="3" cm="1">
        <f t="array" aca="1" ref="BM204" ca="1">IF(NOT(ISNUMBER(INDEX($A:$A, LOOKUP(2, 1 / ($A$1:INDIRECT("$A$"&amp;ROW($A204)) &lt;&gt; ""),ROW($A$1:INDIRECT("$A$"&amp;ROW($A204)))), 1))), "",
INDIRECT("$Y$"&amp;LOOKUP(2, 1 / ($AY$1:INDIRECT("$AY$"&amp;ROW($AY204)-1) &lt;&gt; ""),ROW($AY$1:INDIRECT("$AY$"&amp;ROW($AY204)-1)))))</f>
        <v>938</v>
      </c>
      <c r="BN204" s="3" t="b">
        <f t="shared" ca="1" si="23"/>
        <v>1</v>
      </c>
      <c r="CT204" s="3" cm="1">
        <f t="array" aca="1" ref="CT204" ca="1">IF(NOT(ISNUMBER(INDEX($A:$A, LOOKUP(2, 1 / ($A$1:INDIRECT("$A$"&amp;ROW($A204)) &lt;&gt; ""),ROW($A$1:INDIRECT("$A$"&amp;ROW($A204)))), 1))), "",
$AY204-INDEX($AY:$AY, LOOKUP(2, 1 / ($AY$1:INDIRECT("$AV$"&amp;ROW($AY204)-1) &lt;&gt; ""),ROW($AY$1:INDIRECT("$AV$"&amp;ROW($AY204)-1))), 1))</f>
        <v>33505</v>
      </c>
      <c r="CU204" s="3" cm="1">
        <f t="array" aca="1" ref="CU204" ca="1">IF(NOT(ISNUMBER(INDEX($A:$A, LOOKUP(2, 1 / ($A$1:INDIRECT("$A$"&amp;ROW($A204)) &lt;&gt; ""),ROW($A$1:INDIRECT("$A$"&amp;ROW($A204)))), 1))), "",
INDEX($Y:$Y, LOOKUP(2, 1 / ($Y$1:INDIRECT("$Y$"&amp;ROW($Y204)-1) &lt;&gt; ""),ROW($Y$1:INDIRECT("$Y$"&amp;ROW($Y204)-1))), 1))</f>
        <v>938</v>
      </c>
      <c r="CV204" s="1">
        <f ca="1">IFERROR(VLOOKUP($AY204, 'Medium-Slow'!$A$1:$B$101, 2, TRUE),"")</f>
        <v>34</v>
      </c>
    </row>
    <row r="205" spans="1:100" x14ac:dyDescent="0.45">
      <c r="A205" s="69" t="s">
        <v>75</v>
      </c>
      <c r="B205" s="69" t="s">
        <v>419</v>
      </c>
      <c r="C205" s="69" t="s">
        <v>46</v>
      </c>
      <c r="D205" s="69" t="s">
        <v>411</v>
      </c>
      <c r="E205" s="69" t="s">
        <v>48</v>
      </c>
      <c r="F205" s="56">
        <v>1</v>
      </c>
      <c r="G205" s="2" t="s">
        <v>234</v>
      </c>
      <c r="H205" s="2" t="s">
        <v>50</v>
      </c>
      <c r="I205" s="2">
        <v>28</v>
      </c>
      <c r="J205" s="2" t="s">
        <v>157</v>
      </c>
      <c r="K205" s="2" t="s">
        <v>184</v>
      </c>
      <c r="L205" s="2" t="s">
        <v>53</v>
      </c>
      <c r="M205" s="2" t="s">
        <v>249</v>
      </c>
      <c r="N205" s="2" t="s">
        <v>333</v>
      </c>
      <c r="O205" s="2" t="s">
        <v>336</v>
      </c>
      <c r="P205" s="2" t="s">
        <v>177</v>
      </c>
      <c r="Q205" s="2">
        <v>6</v>
      </c>
      <c r="R205" s="2">
        <f>_xlfn.FLOOR.MATH((((2*VLOOKUP(G205, 'EV and Base'!$A$1:$N$671, 9, FALSE))+$Q205)*$I205)/100)+$I205+10</f>
        <v>67</v>
      </c>
      <c r="S205" s="2">
        <f>_xlfn.FLOOR.MATH((_xlfn.FLOOR.MATH((((2*VLOOKUP($G205, 'EV and Base'!$A$1:$N$671, 10, FALSE))+$Q205)*$I205)/100)+5)*
IF(OR($J205="Lonely", $J205="Brave", $J205="Adamant", $J205="Naughty"), 1.1,
IF(OR($J205="Bold", $J205="Timid", $J205="Modest", $J205="Calm"), 0.9, 1)))</f>
        <v>47</v>
      </c>
      <c r="T205" s="2">
        <f>_xlfn.FLOOR.MATH((_xlfn.FLOOR.MATH((((2*VLOOKUP($G205, 'EV and Base'!$A$1:$N$671, 11, FALSE))+$Q205)*$I205)/100)+5)*
IF(OR($J205="Bold", $J205="Relaxed", $J205="Impish", $J205="Lax"), 1.1,
IF(OR($J205="Lonely", $J205="Hasty", $J205="Mild", $J205="Gentle"), 0.9, 1)))</f>
        <v>26</v>
      </c>
      <c r="U205" s="2">
        <f>_xlfn.FLOOR.MATH((_xlfn.FLOOR.MATH((((2*VLOOKUP($G205, 'EV and Base'!$A$1:$N$671, 12, FALSE))+$Q205)*$I205)/100)+5)*
IF(OR($J205="Modest", $J205="Mild", $J205="Quiet", $J205="Rash"), 1.1,
IF(OR($J205="Adamant", $J205="Impish", $J205="Jolly", $J205="Careful"), 0.9, 1)))</f>
        <v>26</v>
      </c>
      <c r="V205" s="2">
        <f>_xlfn.FLOOR.MATH((_xlfn.FLOOR.MATH((((2*VLOOKUP($G205, 'EV and Base'!$A$1:$N$671, 13, FALSE))+$Q205)*$I205)/100)+5)*
IF(OR($J205="Calm", $J205="Gentle", $J205="Sassy", $J205="Careful"), 1.1,
IF(OR($J205="Naughty", $J205="Lax", $J205="Naive", $J205="Rash"), 0.9, 1)))</f>
        <v>26</v>
      </c>
      <c r="W205" s="2">
        <f>_xlfn.FLOOR.MATH((_xlfn.FLOOR.MATH((((2*VLOOKUP($G205, 'EV and Base'!$A$1:$N$671, 14, FALSE))+$Q205)*$I205)/100)+5)*
IF(OR($J205="Timid", $J205="Hasty", $J205="Jolly", $J205="Naive"), 1.1,
IF(OR($J205="Brave", $J205="Relaxed", $J205="Quiet", $J205="Sassy"), 0.9, 1)))</f>
        <v>43</v>
      </c>
      <c r="X205" s="69">
        <v>1120</v>
      </c>
      <c r="AA205" s="23" t="str" cm="1">
        <f t="array" aca="1" ref="AA205" ca="1">IF(NOT(ISNUMBER(INDEX($A:$A,LOOKUP(2,1/($A$1:INDIRECT("$A$"&amp;ROW($A205))&lt;&gt;""),ROW($A$1:INDIRECT("$A$"&amp;ROW($A205)))),1))),"",
IF(NOT(ISNUMBER($A205)),$AA204,
IF($AB205&lt;16,"Lillipup",
IF($AB205&lt;32,"Herdier",
"Stoutland"))))</f>
        <v/>
      </c>
      <c r="AB205" s="25" t="str" cm="1">
        <f t="array" aca="1" ref="AB205" ca="1">IF(NOT(ISNUMBER(INDEX($A:$A, LOOKUP(2, 1 / ($A$1:INDIRECT("$A$"&amp;ROW($A205)) &lt;&gt; ""),ROW($A$1:INDIRECT("$A$"&amp;ROW($A205)))), 1))), "",
VLOOKUP($AY205,'Medium-Slow'!$A$1:$B$101,2,TRUE))</f>
        <v/>
      </c>
      <c r="AC205" s="23" t="str" cm="1">
        <f t="array" aca="1" ref="AC205" ca="1">IF(NOT(ISNUMBER(INDEX($A:$A, LOOKUP(2, 1 / ($A$1:INDIRECT("$A$"&amp;ROW($A205)) &lt;&gt; ""),ROW($A$1:INDIRECT("$A$"&amp;ROW($A205)))), 1))), "",
INDEX($AC:$AC, LOOKUP(2, 1 / ($AC$1:INDIRECT("$AC$"&amp;ROW($AC205)-1) &lt;&gt; ""),ROW($AC$1:INDIRECT("$AC$"&amp;ROW($AC205)-1))), 1)+
IF(INDEX($AC:$AC, LOOKUP(2, 1 / ($AC$1:INDIRECT("$AC$"&amp;ROW($AC205)-1) &lt;&gt; ""),ROW($AC$1:INDIRECT("$AC$"&amp;ROW($AC205)-1))), 1)+
INDEX($AD:$AD, LOOKUP(2, 1 / ($AD$1:INDIRECT("$AD$"&amp;ROW($AD205)-1) &lt;&gt; ""),ROW($AD$1:INDIRECT("$AD$"&amp;ROW($AD205)-1))), 1)+
INDEX($AE:$AE, LOOKUP(2, 1 / ($AE$1:INDIRECT("$AE$"&amp;ROW($AE205)-1) &lt;&gt; ""),ROW($AE$1:INDIRECT("$AE$"&amp;ROW($AD205)-1))), 1)+
INDEX($AE:$AF, LOOKUP(2, 1 / ($AF$1:INDIRECT("$AF$"&amp;ROW($AF205)-1) &lt;&gt; ""),ROW($AF$1:INDIRECT("$AF$"&amp;ROW($AD205)-1))), 1)+
INDEX($AG:$AG, LOOKUP(2, 1 / ($AG$1:INDIRECT("$AG$"&amp;ROW($AG205)-1) &lt;&gt; ""),ROW($AG$1:INDIRECT("$AG$"&amp;ROW($AD205)-1))), 1)+
INDEX($AH:$AH, LOOKUP(2, 1 / ($AH$1:INDIRECT("$AH$"&amp;ROW($AH205)-1) &lt;&gt; ""),ROW($AH$1:INDIRECT("$AH$"&amp;ROW($AD205)-1))), 1)&gt;=510,0,
IF(INDEX($AC:$AC, LOOKUP(2, 1 / ($AC$1:INDIRECT("$AC$"&amp;ROW($AC205)-1) &lt;&gt; ""),ROW($AC$1:INDIRECT("$AC$"&amp;ROW($AC205)-1))), 1)&gt;=255,0,
VLOOKUP(INDIRECT("$G$"&amp;LOOKUP(2, 1 / ($AC$1:INDIRECT("$AC$"&amp;ROW($AC205)-1) &lt;&gt; ""),ROW($AC$1:INDIRECT("$AC$"&amp;ROW($AC205)-1)))), 'EV and Base'!$A$1:$N$671, 3, FALSE))))</f>
        <v/>
      </c>
      <c r="AD205" s="2" t="str" cm="1">
        <f t="array" aca="1" ref="AD205" ca="1">IF(NOT(ISNUMBER(INDEX($A:$A, LOOKUP(2, 1 / ($A$1:INDIRECT("$A$"&amp;ROW($A205)) &lt;&gt; ""),ROW($A$1:INDIRECT("$A$"&amp;ROW($A205)))), 1))), "",
INDEX($AD:$AD, LOOKUP(2, 1 / ($AD$1:INDIRECT("$AD$"&amp;ROW($AD205)-1) &lt;&gt; ""),ROW($AD$1:INDIRECT("$AD$"&amp;ROW($AD205)-1))), 1)+
IF(INDEX($AC:$AC, LOOKUP(2, 1 / ($AC$1:INDIRECT("$AC$"&amp;ROW($AC205)-1) &lt;&gt; ""),ROW($AC$1:INDIRECT("$AC$"&amp;ROW($AC205)-1))), 1)+
INDEX($AD:$AD, LOOKUP(2, 1 / ($AD$1:INDIRECT("$AD$"&amp;ROW($AD205)-1) &lt;&gt; ""),ROW($AD$1:INDIRECT("$AD$"&amp;ROW($AD205)-1))), 1)+
INDEX($AE:$AE, LOOKUP(2, 1 / ($AE$1:INDIRECT("$AE$"&amp;ROW($AE205)-1) &lt;&gt; ""),ROW($AE$1:INDIRECT("$AE$"&amp;ROW($AD205)-1))), 1)+
INDEX($AE:$AF, LOOKUP(2, 1 / ($AF$1:INDIRECT("$AF$"&amp;ROW($AF205)-1) &lt;&gt; ""),ROW($AF$1:INDIRECT("$AF$"&amp;ROW($AD205)-1))), 1)+
INDEX($AG:$AG, LOOKUP(2, 1 / ($AG$1:INDIRECT("$AG$"&amp;ROW($AG205)-1) &lt;&gt; ""),ROW($AG$1:INDIRECT("$AG$"&amp;ROW($AD205)-1))), 1)+
INDEX($AH:$AH, LOOKUP(2, 1 / ($AH$1:INDIRECT("$AH$"&amp;ROW($AH205)-1) &lt;&gt; ""),ROW($AH$1:INDIRECT("$AH$"&amp;ROW($AD205)-1))), 1)&gt;=510,0,
IF(INDEX($AD:$AD, LOOKUP(2, 1 / ($AD$1:INDIRECT("$AD$"&amp;ROW($AD205)-1) &lt;&gt; ""),ROW($AD$1:INDIRECT("$AD$"&amp;ROW($AD205)-1))), 1)&gt;=255,0,
VLOOKUP(INDIRECT("$G$"&amp;LOOKUP(2, 1 / ($AD$1:INDIRECT("$AD$"&amp;ROW($AD205)-1) &lt;&gt; ""),ROW($AD$1:INDIRECT("$AD$"&amp;ROW($AD205)-1)))), 'EV and Base'!$A$1:$N$671, 4, FALSE))))</f>
        <v/>
      </c>
      <c r="AE205" s="2" t="str" cm="1">
        <f t="array" aca="1" ref="AE205" ca="1">IF(NOT(ISNUMBER(INDEX($A:$A,LOOKUP(2,1/($A$1:INDIRECT("$A$"&amp;ROW($A205))&lt;&gt;""),ROW($A$1:INDIRECT("$A$"&amp;ROW($A205)))),1))),"",
INDEX($AE:$AE,LOOKUP(2,1/($AE$1:INDIRECT("$AE$"&amp;ROW($AE205)-1)&lt;&gt;""),ROW($AE$1:INDIRECT("$AE$"&amp;ROW($AE205)-1))),1)+
IF(INDEX($AC:$AC,LOOKUP(2,1/($AC$1:INDIRECT("$AC$"&amp;ROW($AC205)-1)&lt;&gt;""),ROW($AC$1:INDIRECT("$AC$"&amp;ROW($AC205)-1))),1)+
INDEX($AD:$AD,LOOKUP(2,1/($AD$1:INDIRECT("$AD$"&amp;ROW($AD205)-1)&lt;&gt;""),ROW($AD$1:INDIRECT("$AD$"&amp;ROW($AD205)-1))),1)+
INDEX($AE:$AE,LOOKUP(2,1/($AE$1:INDIRECT("$AE$"&amp;ROW($AE205)-1)&lt;&gt;""),ROW($AE$1:INDIRECT("$AE$"&amp;ROW($AD205)-1))),1)+
INDEX($AE:$AF,LOOKUP(2,1/($AF$1:INDIRECT("$AF$"&amp;ROW($AF205)-1)&lt;&gt;""),ROW($AF$1:INDIRECT("$AF$"&amp;ROW($AD205)-1))),1)+
INDEX($AG:$AG,LOOKUP(2,1/($AG$1:INDIRECT("$AG$"&amp;ROW($AG205)-1)&lt;&gt;""),ROW($AG$1:INDIRECT("$AG$"&amp;ROW($AD205)-1))),1)+
INDEX($AH:$AH,LOOKUP(2,1/($AH$1:INDIRECT("$AH$"&amp;ROW($AH205)-1)&lt;&gt;""),ROW($AH$1:INDIRECT("$AH$"&amp;ROW($AD205)-1))),1)&gt;=510,0,
IF(INDEX($AE:$AE,LOOKUP(2,1/($AE$1:INDIRECT("$AE$"&amp;ROW($AE205)-1)&lt;&gt;""),ROW($AE$1:INDIRECT("$AE$"&amp;ROW($AE205)-1))),1)&gt;=255,0,
VLOOKUP(INDIRECT("$G$"&amp;LOOKUP(2,1/($AE$1:INDIRECT("$AE$"&amp;ROW($AE205)-1)&lt;&gt;""),ROW($AE$1:INDIRECT("$AE$"&amp;ROW($AE205)-1)))),'EV and Base'!$A$1:$N$671,5,FALSE))))</f>
        <v/>
      </c>
      <c r="AF205" s="2" t="str" cm="1">
        <f t="array" aca="1" ref="AF205" ca="1">IF(NOT(ISNUMBER(INDEX($A:$A, LOOKUP(2, 1 / ($A$1:INDIRECT("$A$"&amp;ROW($A205)) &lt;&gt; ""),ROW($A$1:INDIRECT("$A$"&amp;ROW($A205)))), 1))), "",
INDEX($AF:$AF, LOOKUP(2, 1 / ($AF$1:INDIRECT("$AF$"&amp;ROW($AF205)-1) &lt;&gt; ""),ROW($AF$1:INDIRECT("$AF$"&amp;ROW($AF205)-1))), 1)+
IF(INDEX($AC:$AC, LOOKUP(2, 1 / ($AC$1:INDIRECT("$AC$"&amp;ROW($AC205)-1) &lt;&gt; ""),ROW($AC$1:INDIRECT("$AC$"&amp;ROW($AC205)-1))), 1)+
INDEX($AD:$AD, LOOKUP(2, 1 / ($AD$1:INDIRECT("$AD$"&amp;ROW($AD205)-1) &lt;&gt; ""),ROW($AD$1:INDIRECT("$AD$"&amp;ROW($AD205)-1))), 1)+
INDEX($AE:$AE, LOOKUP(2, 1 / ($AE$1:INDIRECT("$AE$"&amp;ROW($AE205)-1) &lt;&gt; ""),ROW($AE$1:INDIRECT("$AE$"&amp;ROW($AD205)-1))), 1)+
INDEX($AE:$AF, LOOKUP(2, 1 / ($AF$1:INDIRECT("$AF$"&amp;ROW($AF205)-1) &lt;&gt; ""),ROW($AF$1:INDIRECT("$AF$"&amp;ROW($AD205)-1))), 1)+
INDEX($AG:$AG, LOOKUP(2, 1 / ($AG$1:INDIRECT("$AG$"&amp;ROW($AG205)-1) &lt;&gt; ""),ROW($AG$1:INDIRECT("$AG$"&amp;ROW($AD205)-1))), 1)+
INDEX($AH:$AH, LOOKUP(2, 1 / ($AH$1:INDIRECT("$AH$"&amp;ROW($AH205)-1) &lt;&gt; ""),ROW($AH$1:INDIRECT("$AH$"&amp;ROW($AD205)-1))), 1)&gt;=510,0,
IF(INDEX($AF:$AF, LOOKUP(2, 1 / ($AF$1:INDIRECT("$AF$"&amp;ROW($AF205)-1) &lt;&gt; ""),ROW($AF$1:INDIRECT("$AF$"&amp;ROW($AF205)-1))), 1)&gt;=255,0,
VLOOKUP(INDIRECT("$G$"&amp;LOOKUP(2, 1 / ($AF$1:INDIRECT("$AF$"&amp;ROW($AF205)-1) &lt;&gt; ""),ROW($AF$1:INDIRECT("$AF$"&amp;ROW($AF205)-1)))), 'EV and Base'!$A$1:$N$671, 6, FALSE))))</f>
        <v/>
      </c>
      <c r="AG205" s="2" t="str" cm="1">
        <f t="array" aca="1" ref="AG205" ca="1">IF(NOT(ISNUMBER(INDEX($A:$A, LOOKUP(2, 1 / ($A$1:INDIRECT("$A$"&amp;ROW($A205)) &lt;&gt; ""),ROW($A$1:INDIRECT("$A$"&amp;ROW($A205)))), 1))), "",
INDEX($AG:$AG, LOOKUP(2, 1 / ($AG$1:INDIRECT("$AG$"&amp;ROW($AG205)-1) &lt;&gt; ""),ROW($AG$1:INDIRECT("$AG$"&amp;ROW($AG205)-1))), 1)+
IF(INDEX($AC:$AC, LOOKUP(2, 1 / ($AC$1:INDIRECT("$AC$"&amp;ROW($AC205)-1) &lt;&gt; ""),ROW($AC$1:INDIRECT("$AC$"&amp;ROW($AC205)-1))), 1)+
INDEX($AD:$AD, LOOKUP(2, 1 / ($AD$1:INDIRECT("$AD$"&amp;ROW($AD205)-1) &lt;&gt; ""),ROW($AD$1:INDIRECT("$AD$"&amp;ROW($AD205)-1))), 1)+
INDEX($AE:$AE, LOOKUP(2, 1 / ($AE$1:INDIRECT("$AE$"&amp;ROW($AE205)-1) &lt;&gt; ""),ROW($AE$1:INDIRECT("$AE$"&amp;ROW($AD205)-1))), 1)+
INDEX($AE:$AF, LOOKUP(2, 1 / ($AF$1:INDIRECT("$AF$"&amp;ROW($AF205)-1) &lt;&gt; ""),ROW($AF$1:INDIRECT("$AF$"&amp;ROW($AD205)-1))), 1)+
INDEX($AG:$AG, LOOKUP(2, 1 / ($AG$1:INDIRECT("$AG$"&amp;ROW($AG205)-1) &lt;&gt; ""),ROW($AG$1:INDIRECT("$AG$"&amp;ROW($AD205)-1))), 1)+
INDEX($AH:$AH, LOOKUP(2, 1 / ($AH$1:INDIRECT("$AH$"&amp;ROW($AH205)-1) &lt;&gt; ""),ROW($AH$1:INDIRECT("$AH$"&amp;ROW($AD205)-1))), 1)&gt;=510,0,
IF(INDEX($AG:$AG, LOOKUP(2, 1 / ($AG$1:INDIRECT("$AG$"&amp;ROW($AG205)-1) &lt;&gt; ""),ROW($AG$1:INDIRECT("$AG$"&amp;ROW($AG205)-1))), 1)&gt;=255,0,
VLOOKUP(INDIRECT("$G$"&amp;LOOKUP(2, 1 / ($AG$1:INDIRECT("$AG$"&amp;ROW($AG205)-1) &lt;&gt; ""),ROW($AG$1:INDIRECT("$AG$"&amp;ROW($AG205)-1)))), 'EV and Base'!$A$1:$N$671, 7, FALSE))))</f>
        <v/>
      </c>
      <c r="AH205" s="24" t="str" cm="1">
        <f t="array" aca="1" ref="AH205" ca="1">IF(NOT(ISNUMBER(INDEX($A:$A,LOOKUP(2,1/($A$1:INDIRECT("$A$"&amp;ROW($A205))&lt;&gt;""),ROW($A$1:INDIRECT("$A$"&amp;ROW($A205)))),1))),"",
INDEX($AH:$AH,LOOKUP(2,1/($AH$1:INDIRECT("$AH$"&amp;ROW($AH205)-1)&lt;&gt;""),ROW($AH$1:INDIRECT("$AH$"&amp;ROW($AH205)-1))),1)+
IF(INDEX($AC:$AC,LOOKUP(2,1/($AC$1:INDIRECT("$AC$"&amp;ROW($AC205)-1)&lt;&gt;""),ROW($AC$1:INDIRECT("$AC$"&amp;ROW($AC205)-1))),1)+
INDEX($AD:$AD,LOOKUP(2,1/($AD$1:INDIRECT("$AD$"&amp;ROW($AD205)-1)&lt;&gt;""),ROW($AD$1:INDIRECT("$AD$"&amp;ROW($AD205)-1))),1)+
INDEX($AE:$AE,LOOKUP(2,1/($AE$1:INDIRECT("$AE$"&amp;ROW($AE205)-1)&lt;&gt;""),ROW($AE$1:INDIRECT("$AE$"&amp;ROW($AD205)-1))),1)+
INDEX($AE:$AF,LOOKUP(2,1/($AF$1:INDIRECT("$AF$"&amp;ROW($AF205)-1)&lt;&gt;""),ROW($AF$1:INDIRECT("$AF$"&amp;ROW($AD205)-1))),1)+
INDEX($AG:$AG,LOOKUP(2,1/($AG$1:INDIRECT("$AG$"&amp;ROW($AG205)-1)&lt;&gt;""),ROW($AG$1:INDIRECT("$AG$"&amp;ROW($AD205)-1))),1)+
INDEX($AH:$AH,LOOKUP(2,1/($AH$1:INDIRECT("$AH$"&amp;ROW($AH205)-1)&lt;&gt;""),ROW($AH$1:INDIRECT("$AH$"&amp;ROW($AD205)-1))),1)&gt;=510,0,
IF(INDEX($AH:$AH,LOOKUP(2,1/($AH$1:INDIRECT("$AH$"&amp;ROW($AH205)-1)&lt;&gt;""),ROW($AH$1:INDIRECT("$AH$"&amp;ROW($AH205)-1))),1)&gt;=255,0,
VLOOKUP(INDIRECT("$G$"&amp;LOOKUP(2,1/($AH$1:INDIRECT("$AH$"&amp;ROW($AH205)-1)&lt;&gt;""),ROW($AH$1:INDIRECT("$AH$"&amp;ROW($AH205)-1)))),'EV and Base'!$A$1:$N$671,8,FALSE))))</f>
        <v/>
      </c>
      <c r="AI205" s="29" t="str" cm="1">
        <f t="array" aca="1" ref="AI205" ca="1">IF(NOT(ISNUMBER(INDEX($A:$A,LOOKUP(2,1/($A$1:INDIRECT("$A$"&amp;ROW($A205))&lt;&gt;""),ROW($A$1:INDIRECT("$A$"&amp;ROW($A205)))),1))),"",
ROUNDDOWN((((2*VLOOKUP($AA205,'EV and Base'!$A$1:$N$671,9,FALSE))+31+ROUNDDOWN($AC205/4,0))*$AB205)/100,0)+$AB205+10)</f>
        <v/>
      </c>
      <c r="AJ205" s="21" t="str" cm="1">
        <f t="array" aca="1" ref="AJ205" ca="1">IF(NOT(ISNUMBER(INDEX($A:$A, LOOKUP(2, 1 / ($A$1:INDIRECT("$A$"&amp;ROW($A205)) &lt;&gt; ""),ROW($A$1:INDIRECT("$A$"&amp;ROW($A205)))), 1))), "",
ROUNDDOWN((ROUNDDOWN((((2*VLOOKUP($AA205, 'EV and Base'!$A$1:$N$671, 10, FALSE))+31+ROUNDDOWN($AD205/4, 0))*$AB205)/100, 0)+5)*1.1, 0))</f>
        <v/>
      </c>
      <c r="AK205" s="21" t="str" cm="1">
        <f t="array" aca="1" ref="AK205" ca="1">IF(NOT(ISNUMBER(INDEX($A:$A, LOOKUP(2, 1 / ($A$1:INDIRECT("$A$"&amp;ROW($A205)) &lt;&gt; ""),ROW($A$1:INDIRECT("$A$"&amp;ROW($A205)))), 1))), "",
ROUNDDOWN((ROUNDDOWN((((2*VLOOKUP($AA205, 'EV and Base'!$A$1:$N$671, 11, FALSE))+30+ROUNDDOWN($AE205/4, 0))*$AB205)/100, 0)+5), 0)
&amp;"-"&amp;
ROUNDDOWN((ROUNDDOWN((((2*VLOOKUP($AA205, 'EV and Base'!$A$1:$N$671, 11, FALSE))+31+ROUNDDOWN($AE205/4, 0))*$AB205)/100, 0)+5), 0))</f>
        <v/>
      </c>
      <c r="AL205" s="21" t="str" cm="1">
        <f t="array" aca="1" ref="AL205" ca="1">IF(NOT(ISNUMBER(INDEX($A:$A, LOOKUP(2, 1 / ($A$1:INDIRECT("$A$"&amp;ROW($A205)) &lt;&gt; ""),ROW($A$1:INDIRECT("$A$"&amp;ROW($A205)))), 1))), "",
ROUNDDOWN((ROUNDDOWN((((2*VLOOKUP($AA205, 'EV and Base'!$A$1:$N$671, 12, FALSE))+0+ROUNDDOWN($AF205/4, 0))*$AB205)/100, 0)+5)*0.9, 0)
&amp;"-"&amp;
ROUNDDOWN((ROUNDDOWN((((2*VLOOKUP($AA205, 'EV and Base'!$A$1:$N$671, 12, FALSE))+31+ROUNDDOWN($AF205/4, 0))*$AB205)/100, 0)+5)*0.9, 0))</f>
        <v/>
      </c>
      <c r="AM205" s="21" t="str" cm="1">
        <f t="array" aca="1" ref="AM205" ca="1">IF(NOT(ISNUMBER(INDEX($A:$A, LOOKUP(2, 1 / ($A$1:INDIRECT("$A$"&amp;ROW($A205)) &lt;&gt; ""),ROW($A$1:INDIRECT("$A$"&amp;ROW($A205)))), 1))), "",
ROUNDDOWN((ROUNDDOWN((((2*VLOOKUP($AA205, 'EV and Base'!$A$1:$N$671, 13, FALSE))+30+ROUNDDOWN($AG205/4, 0))*$AB205)/100, 0)+5), 0)
&amp;"-"&amp;
ROUNDDOWN((ROUNDDOWN((((2*VLOOKUP($AA205, 'EV and Base'!$A$1:$N$671, 13, FALSE))+31+ROUNDDOWN($AG205/4, 0))*$AB205)/100, 0)+5), 0))</f>
        <v/>
      </c>
      <c r="AN205" s="25" t="str" cm="1">
        <f t="array" aca="1" ref="AN205" ca="1">IF(NOT(ISNUMBER(INDEX($A:$A, LOOKUP(2, 1 / ($A$1:INDIRECT("$A$"&amp;ROW($A205)) &lt;&gt; ""),ROW($A$1:INDIRECT("$A$"&amp;ROW($A205)))), 1))), "",
ROUNDDOWN((ROUNDDOWN((((2*VLOOKUP($AA205, 'EV and Base'!$A$1:$N$671, 14, FALSE))+31+ROUNDDOWN($AH205/4, 0))*$AB205)/100, 0)+5), 0))</f>
        <v/>
      </c>
      <c r="AO205" s="23" t="str" cm="1">
        <f t="array" aca="1" ref="AO205" ca="1">IF(NOT(ISNUMBER(INDEX($A:$A, LOOKUP(2, 1 / ($A$1:INDIRECT("$A$"&amp;ROW($A205)) &lt;&gt; ""),ROW($A$1:INDIRECT("$A$"&amp;ROW($A205)))), 1))), "",
ROUNDDOWN((((2*VLOOKUP($AA205, 'EV and Base'!$A$1:$N$671, 9, FALSE))+31+ROUNDDOWN($AC205/4, 0))*$AB205)/100, 0)+$AB205+10)</f>
        <v/>
      </c>
      <c r="AP205" s="2" t="str" cm="1">
        <f t="array" aca="1" ref="AP205" ca="1">IF(NOT(ISNUMBER(INDEX($A:$A, LOOKUP(2, 1 / ($A$1:INDIRECT("$A$"&amp;ROW($A205)) &lt;&gt; ""),ROW($A$1:INDIRECT("$A$"&amp;ROW($A205)))), 1))), "",
ROUNDDOWN((ROUNDDOWN((((2*VLOOKUP($AA205, 'EV and Base'!$A$1:$N$671, 10, FALSE))+31+ROUNDDOWN($AD205/4, 0))*$AB205)/100, 0)+5)*1.1, 0))</f>
        <v/>
      </c>
      <c r="AQ205" s="2" t="str" cm="1">
        <f t="array" aca="1" ref="AQ205" ca="1">IF(NOT(ISNUMBER(INDEX($A:$A, LOOKUP(2, 1 / ($A$1:INDIRECT("$A$"&amp;ROW($A205)) &lt;&gt; ""),ROW($A$1:INDIRECT("$A$"&amp;ROW($A205)))), 1))), "",
ROUNDDOWN((ROUNDDOWN((((2*VLOOKUP($AA205, 'EV and Base'!$A$1:$N$671, 11, FALSE))+$AV$2+ROUNDDOWN($AE205/4, 0))*$AB205)/100, 0)+5), 0))</f>
        <v/>
      </c>
      <c r="AR205" s="22" t="str" cm="1">
        <f t="array" aca="1" ref="AR205" ca="1">IF(NOT(ISNUMBER(INDEX($A:$A, LOOKUP(2, 1 / ($A$1:INDIRECT("$A$"&amp;ROW($A205)) &lt;&gt; ""),ROW($A$1:INDIRECT("$A$"&amp;ROW($A205)))), 1))), "",
ROUNDDOWN((ROUNDDOWN((((2*VLOOKUP($AA205, 'EV and Base'!$A$1:$N$671, 12, FALSE))+$AW$2+ROUNDDOWN($AF205/4, 0))*$AB205)/100, 0)+5)*0.9, 0))</f>
        <v/>
      </c>
      <c r="AS205" s="2" t="str" cm="1">
        <f t="array" aca="1" ref="AS205" ca="1">IF(NOT(ISNUMBER(INDEX($A:$A, LOOKUP(2, 1 / ($A$1:INDIRECT("$A$"&amp;ROW($A205)) &lt;&gt; ""),ROW($A$1:INDIRECT("$A$"&amp;ROW($A205)))), 1))), "",
ROUNDDOWN((ROUNDDOWN((((2*VLOOKUP($AA205, 'EV and Base'!$A$1:$N$671, 13, FALSE))+$AX$2+ROUNDDOWN($AG205/4, 0))*$AB205)/100, 0)+5), 0))</f>
        <v/>
      </c>
      <c r="AT205" s="24" t="str" cm="1">
        <f t="array" aca="1" ref="AT205" ca="1">IF(NOT(ISNUMBER(INDEX($A:$A, LOOKUP(2, 1 / ($A$1:INDIRECT("$A$"&amp;ROW($A205)) &lt;&gt; ""),ROW($A$1:INDIRECT("$A$"&amp;ROW($A205)))), 1))), "",
ROUNDDOWN((ROUNDDOWN((((2*VLOOKUP($AA205, 'EV and Base'!$A$1:$N$671, 14, FALSE))+31+ROUNDDOWN($AH205/4, 0))*$AB205)/100, 0)+5), 0))</f>
        <v/>
      </c>
      <c r="AU205" s="28"/>
      <c r="AY205" t="str" cm="1">
        <f t="array" aca="1" ref="AY205" ca="1">IF(NOT(ISNUMBER(INDEX($A:$A,LOOKUP(2,1/($A$1:INDIRECT("$A$"&amp;ROW($A205))&lt;&gt;""),ROW($A$1:INDIRECT("$A$"&amp;ROW($A205)))),1))),"",
INDEX($AY:$AY,LOOKUP(2,1/($AY$1:INDIRECT("$AY$"&amp;ROW($AY205)-1)&lt;&gt;""),ROW($AY$1:INDIRECT("$AY$"&amp;ROW($AY205)-1))),1)+$BL205)</f>
        <v/>
      </c>
      <c r="AZ205" s="3" t="str" cm="1">
        <f t="array" aca="1" ref="AZ205" ca="1">IF(NOT(ISNUMBER(INDEX($A:$A, LOOKUP(2, 1 / ($A$1:INDIRECT("$A$"&amp;ROW($A205)) &lt;&gt; ""),ROW($A$1:INDIRECT("$A$"&amp;ROW($A205)))), 1))), "",
VLOOKUP(INDIRECT("$G$"&amp;LOOKUP(2, 1 / ($AY$1:INDIRECT("$AY$"&amp;ROW($AY205)-1) &lt;&gt; ""),ROW($AY$1:INDIRECT("$AY$"&amp;ROW($AY205)-1)))),'EV and Base'!A200:N870,2,FALSE))</f>
        <v/>
      </c>
      <c r="BA205" s="3" t="str" cm="1">
        <f t="array" aca="1" ref="BA205" ca="1">IF(NOT(ISNUMBER(INDEX($A:$A, LOOKUP(2, 1 / ($A$1:INDIRECT("$A$"&amp;ROW($A205)) &lt;&gt; ""),ROW($A$1:INDIRECT("$A$"&amp;ROW($A205)))), 1))), "",
INDIRECT("$I$"&amp;LOOKUP(2, 1 / ($AY$1:INDIRECT("$AY$"&amp;ROW($AY205)-1) &lt;&gt; ""),ROW($AY$1:INDIRECT("$AY$"&amp;ROW($AY205)-1)))))</f>
        <v/>
      </c>
      <c r="BB205" s="1" t="str" cm="1">
        <f t="array" aca="1" ref="BB205" ca="1">IF(NOT(ISNUMBER(INDEX($A:$A, LOOKUP(2, 1 / ($A$1:INDIRECT("$A$"&amp;ROW($A205)) &lt;&gt; ""),ROW($A$1:INDIRECT("$A$"&amp;ROW($A205)))), 1))), "",
INDIRECT("$AB$"&amp;LOOKUP(2, 1 / ($AY$1:INDIRECT("$AY$"&amp;ROW($AY205)-1) &lt;&gt; ""),ROW($AY$1:INDIRECT("$AY$"&amp;ROW($AY205)-1)))))</f>
        <v/>
      </c>
      <c r="BC205" s="3" t="str" cm="1">
        <f t="array" aca="1" ref="BC205" ca="1">IF(NOT(ISNUMBER(INDEX($A:$A,LOOKUP(2,1/($A$1:INDIRECT("$A$"&amp;ROW($A205))&lt;&gt;""),ROW($A$1:INDIRECT("$A$"&amp;ROW($A205)))),1))),"",
$BA205+$BA205+10)</f>
        <v/>
      </c>
      <c r="BD205" s="3" t="str" cm="1">
        <f t="array" aca="1" ref="BD205" ca="1">IF(NOT(ISNUMBER(INDEX($A:$A,LOOKUP(2,1/($A$1:INDIRECT("$A$"&amp;ROW($A205))&lt;&gt;""),ROW($A$1:INDIRECT("$A$"&amp;ROW($A205)))),1))),"",
$BA205+$BB205+10)</f>
        <v/>
      </c>
      <c r="BE205" s="3" t="str" cm="1">
        <f t="array" aca="1" ref="BE205" ca="1">IF(NOT(ISNUMBER(INDEX($A:$A,LOOKUP(2,1/($A$1:INDIRECT("$A$"&amp;ROW($A205))&lt;&gt;""),ROW($A$1:INDIRECT("$A$"&amp;ROW($A205)))),1))),"",
$BC205*$BC205)</f>
        <v/>
      </c>
      <c r="BF205" s="3" t="str" cm="1">
        <f t="array" aca="1" ref="BF205" ca="1">IF(NOT(ISNUMBER(INDEX($A:$A,LOOKUP(2,1/($A$1:INDIRECT("$A$"&amp;ROW($A205))&lt;&gt;""),ROW($A$1:INDIRECT("$A$"&amp;ROW($A205)))),1))),"",
$BD205*$BD205)</f>
        <v/>
      </c>
      <c r="BG205" s="3" t="str" cm="1">
        <f t="array" aca="1" ref="BG205" ca="1">IF(NOT(ISNUMBER(INDEX($A:$A,LOOKUP(2,1/($A$1:INDIRECT("$A$"&amp;ROW($A205))&lt;&gt;""),ROW($A$1:INDIRECT("$A$"&amp;ROW($A205)))),1))),"",
_xlfn.FLOOR.MATH(1.5*_xlfn.FLOOR.MATH($AZ205*BA205/5)))</f>
        <v/>
      </c>
      <c r="BH205" s="3" t="str" cm="1">
        <f t="array" aca="1" ref="BH205" ca="1">IF(NOT(ISNUMBER(INDEX($A:$A, LOOKUP(2, 1 / ($A$1:INDIRECT("$A$"&amp;ROW($A205)) &lt;&gt; ""),ROW($A$1:INDIRECT("$A$"&amp;ROW($A205)))), 1))), "",
_xlfn.FLOOR.MATH($BG205/IF(OR(INDIRECT("$C$"&amp;LOOKUP(2, 1 / ($AY$1:INDIRECT("$AY$"&amp;ROW($AY205)-1) &lt;&gt; ""),ROW($AY$1:INDIRECT("$AY$"&amp;ROW($AY205)-1))))="Multi",
INDIRECT("$C$"&amp;LOOKUP(2, 1 / ($AY$1:INDIRECT("$AY$"&amp;ROW($AY205)-1) &lt;&gt; ""),ROW($AY$1:INDIRECT("$AY$"&amp;ROW($AY205)-1))))="Double"),2,1)))</f>
        <v/>
      </c>
      <c r="BI205" s="3" t="str" cm="1">
        <f t="array" aca="1" ref="BI205" ca="1">IF(NOT(ISNUMBER(INDEX($A:$A,LOOKUP(2,1/($A$1:INDIRECT("$A$"&amp;ROW($A205))&lt;&gt;""),ROW($A$1:INDIRECT("$A$"&amp;ROW($A205)))),1))),"",
VLOOKUP($BC205,GameFreakSQRT!$A$1:$B$200,2,FALSE))</f>
        <v/>
      </c>
      <c r="BJ205" s="3" t="str" cm="1">
        <f t="array" aca="1" ref="BJ205" ca="1">IF(NOT(ISNUMBER(INDEX($A:$A,LOOKUP(2,1/($A$1:INDIRECT("$A$"&amp;ROW($A205))&lt;&gt;""),ROW($A$1:INDIRECT("$A$"&amp;ROW($A205)))),1))),"",
VLOOKUP($BD205,GameFreakSQRT!$A$1:$B$200,2,FALSE))</f>
        <v/>
      </c>
      <c r="BK205" s="3" t="str" cm="1">
        <f t="array" aca="1" ref="BK205" ca="1">IF(NOT(ISNUMBER(INDEX($A:$A,LOOKUP(2,1/($A$1:INDIRECT("$A$"&amp;ROW($A205))&lt;&gt;""),ROW($A$1:INDIRECT("$A$"&amp;ROW($A205)))),1))),"",
_xlfn.FLOOR.MATH((($BI205*$BE205)*$BH205)/($BJ205*$BF205))+1)</f>
        <v/>
      </c>
      <c r="BL205" s="3" t="str" cm="1">
        <f t="array" aca="1" ref="BL205" ca="1">IF(NOT(ISNUMBER(INDEX($A:$A,LOOKUP(2,1/($A$1:INDIRECT("$A$"&amp;ROW($A205))&lt;&gt;""),ROW($A$1:INDIRECT("$A$"&amp;ROW($A205)))),1))),"",
_xlfn.FLOOR.MATH($BK205*IF(NOT(INDIRECT("$Z$"&amp;LOOKUP(2, 1 / ($AY$1:INDIRECT("$AY$"&amp;ROW($AY205)-1) &lt;&gt; ""),ROW($AY$1:INDIRECT("$AY$"&amp;ROW($AY205)-1))))=""),1.5,1)))</f>
        <v/>
      </c>
      <c r="BM205" s="3" t="str" cm="1">
        <f t="array" aca="1" ref="BM205" ca="1">IF(NOT(ISNUMBER(INDEX($A:$A, LOOKUP(2, 1 / ($A$1:INDIRECT("$A$"&amp;ROW($A205)) &lt;&gt; ""),ROW($A$1:INDIRECT("$A$"&amp;ROW($A205)))), 1))), "",
INDIRECT("$Y$"&amp;LOOKUP(2, 1 / ($AY$1:INDIRECT("$AY$"&amp;ROW($AY205)-1) &lt;&gt; ""),ROW($AY$1:INDIRECT("$AY$"&amp;ROW($AY205)-1)))))</f>
        <v/>
      </c>
      <c r="BN205" s="3" t="str">
        <f t="shared" ca="1" si="23"/>
        <v/>
      </c>
      <c r="CT205" s="3" t="str" cm="1">
        <f t="array" aca="1" ref="CT205" ca="1">IF(NOT(ISNUMBER(INDEX($A:$A, LOOKUP(2, 1 / ($A$1:INDIRECT("$A$"&amp;ROW($A205)) &lt;&gt; ""),ROW($A$1:INDIRECT("$A$"&amp;ROW($A205)))), 1))), "",
$AY205-INDEX($AY:$AY, LOOKUP(2, 1 / ($AY$1:INDIRECT("$AV$"&amp;ROW($AY205)-1) &lt;&gt; ""),ROW($AY$1:INDIRECT("$AV$"&amp;ROW($AY205)-1))), 1))</f>
        <v/>
      </c>
      <c r="CU205" s="3" t="str" cm="1">
        <f t="array" aca="1" ref="CU205" ca="1">IF(NOT(ISNUMBER(INDEX($A:$A, LOOKUP(2, 1 / ($A$1:INDIRECT("$A$"&amp;ROW($A205)) &lt;&gt; ""),ROW($A$1:INDIRECT("$A$"&amp;ROW($A205)))), 1))), "",
INDEX($Y:$Y, LOOKUP(2, 1 / ($Y$1:INDIRECT("$Y$"&amp;ROW($Y205)-1) &lt;&gt; ""),ROW($Y$1:INDIRECT("$Y$"&amp;ROW($Y205)-1))), 1))</f>
        <v/>
      </c>
      <c r="CV205" s="1" t="str">
        <f ca="1">IFERROR(VLOOKUP($AY205, 'Medium-Slow'!$A$1:$B$101, 2, TRUE),"")</f>
        <v/>
      </c>
    </row>
    <row r="206" spans="1:100" x14ac:dyDescent="0.45">
      <c r="A206" s="69"/>
      <c r="B206" s="69"/>
      <c r="C206" s="69" t="str">
        <f>$C205</f>
        <v>Single</v>
      </c>
      <c r="D206" s="69"/>
      <c r="E206" s="69"/>
      <c r="F206" s="56">
        <v>2</v>
      </c>
      <c r="G206" s="2" t="s">
        <v>413</v>
      </c>
      <c r="H206" s="2" t="s">
        <v>50</v>
      </c>
      <c r="I206" s="2">
        <v>28</v>
      </c>
      <c r="J206" s="2" t="s">
        <v>82</v>
      </c>
      <c r="K206" s="2" t="s">
        <v>181</v>
      </c>
      <c r="L206" s="2" t="s">
        <v>53</v>
      </c>
      <c r="M206" s="2" t="s">
        <v>415</v>
      </c>
      <c r="N206" s="2" t="s">
        <v>416</v>
      </c>
      <c r="O206" s="2" t="s">
        <v>417</v>
      </c>
      <c r="P206" s="2" t="s">
        <v>418</v>
      </c>
      <c r="Q206" s="2">
        <v>6</v>
      </c>
      <c r="R206" s="2">
        <f>_xlfn.FLOOR.MATH((((2*VLOOKUP(G206, 'EV and Base'!$A$1:$N$671, 9, FALSE))+$Q206)*$I206)/100)+$I206+10</f>
        <v>73</v>
      </c>
      <c r="S206" s="2">
        <f>_xlfn.FLOOR.MATH((_xlfn.FLOOR.MATH((((2*VLOOKUP($G206, 'EV and Base'!$A$1:$N$671, 10, FALSE))+$Q206)*$I206)/100)+5)*
IF(OR($J206="Lonely", $J206="Brave", $J206="Adamant", $J206="Naughty"), 1.1,
IF(OR($J206="Bold", $J206="Timid", $J206="Modest", $J206="Calm"), 0.9, 1)))</f>
        <v>54</v>
      </c>
      <c r="T206" s="2">
        <f>_xlfn.FLOOR.MATH((_xlfn.FLOOR.MATH((((2*VLOOKUP($G206, 'EV and Base'!$A$1:$N$671, 11, FALSE))+$Q206)*$I206)/100)+5)*
IF(OR($J206="Bold", $J206="Relaxed", $J206="Impish", $J206="Lax"), 1.1,
IF(OR($J206="Lonely", $J206="Hasty", $J206="Mild", $J206="Gentle"), 0.9, 1)))</f>
        <v>29</v>
      </c>
      <c r="U206" s="2">
        <f>_xlfn.FLOOR.MATH((_xlfn.FLOOR.MATH((((2*VLOOKUP($G206, 'EV and Base'!$A$1:$N$671, 12, FALSE))+$Q206)*$I206)/100)+5)*
IF(OR($J206="Modest", $J206="Mild", $J206="Quiet", $J206="Rash"), 1.1,
IF(OR($J206="Adamant", $J206="Impish", $J206="Jolly", $J206="Careful"), 0.9, 1)))</f>
        <v>25</v>
      </c>
      <c r="V206" s="2">
        <f>_xlfn.FLOOR.MATH((_xlfn.FLOOR.MATH((((2*VLOOKUP($G206, 'EV and Base'!$A$1:$N$671, 13, FALSE))+$Q206)*$I206)/100)+5)*
IF(OR($J206="Calm", $J206="Gentle", $J206="Sassy", $J206="Careful"), 1.1,
IF(OR($J206="Naughty", $J206="Lax", $J206="Naive", $J206="Rash"), 0.9, 1)))</f>
        <v>31</v>
      </c>
      <c r="W206" s="2">
        <f>_xlfn.FLOOR.MATH((_xlfn.FLOOR.MATH((((2*VLOOKUP($G206, 'EV and Base'!$A$1:$N$671, 14, FALSE))+$Q206)*$I206)/100)+5)*
IF(OR($J206="Timid", $J206="Hasty", $J206="Jolly", $J206="Naive"), 1.1,
IF(OR($J206="Brave", $J206="Relaxed", $J206="Quiet", $J206="Sassy"), 0.9, 1)))</f>
        <v>39</v>
      </c>
      <c r="X206" s="69"/>
      <c r="AA206" s="23" t="str" cm="1">
        <f t="array" aca="1" ref="AA206" ca="1">IF(NOT(ISNUMBER(INDEX($A:$A,LOOKUP(2,1/($A$1:INDIRECT("$A$"&amp;ROW($A206))&lt;&gt;""),ROW($A$1:INDIRECT("$A$"&amp;ROW($A206)))),1))),"",
IF(NOT(ISNUMBER($A206)),$AA205,
IF($AB206&lt;16,"Lillipup",
IF($AB206&lt;32,"Herdier",
"Stoutland"))))</f>
        <v/>
      </c>
      <c r="AB206" s="25" t="str" cm="1">
        <f t="array" aca="1" ref="AB206" ca="1">IF(NOT(ISNUMBER(INDEX($A:$A, LOOKUP(2, 1 / ($A$1:INDIRECT("$A$"&amp;ROW($A206)) &lt;&gt; ""),ROW($A$1:INDIRECT("$A$"&amp;ROW($A206)))), 1))), "",
VLOOKUP($AY206,'Medium-Slow'!$A$1:$B$101,2,TRUE))</f>
        <v/>
      </c>
      <c r="AC206" s="23" t="str" cm="1">
        <f t="array" aca="1" ref="AC206" ca="1">IF(NOT(ISNUMBER(INDEX($A:$A, LOOKUP(2, 1 / ($A$1:INDIRECT("$A$"&amp;ROW($A206)) &lt;&gt; ""),ROW($A$1:INDIRECT("$A$"&amp;ROW($A206)))), 1))), "",
INDEX($AC:$AC, LOOKUP(2, 1 / ($AC$1:INDIRECT("$AC$"&amp;ROW($AC206)-1) &lt;&gt; ""),ROW($AC$1:INDIRECT("$AC$"&amp;ROW($AC206)-1))), 1)+
IF(INDEX($AC:$AC, LOOKUP(2, 1 / ($AC$1:INDIRECT("$AC$"&amp;ROW($AC206)-1) &lt;&gt; ""),ROW($AC$1:INDIRECT("$AC$"&amp;ROW($AC206)-1))), 1)+
INDEX($AD:$AD, LOOKUP(2, 1 / ($AD$1:INDIRECT("$AD$"&amp;ROW($AD206)-1) &lt;&gt; ""),ROW($AD$1:INDIRECT("$AD$"&amp;ROW($AD206)-1))), 1)+
INDEX($AE:$AE, LOOKUP(2, 1 / ($AE$1:INDIRECT("$AE$"&amp;ROW($AE206)-1) &lt;&gt; ""),ROW($AE$1:INDIRECT("$AE$"&amp;ROW($AD206)-1))), 1)+
INDEX($AE:$AF, LOOKUP(2, 1 / ($AF$1:INDIRECT("$AF$"&amp;ROW($AF206)-1) &lt;&gt; ""),ROW($AF$1:INDIRECT("$AF$"&amp;ROW($AD206)-1))), 1)+
INDEX($AG:$AG, LOOKUP(2, 1 / ($AG$1:INDIRECT("$AG$"&amp;ROW($AG206)-1) &lt;&gt; ""),ROW($AG$1:INDIRECT("$AG$"&amp;ROW($AD206)-1))), 1)+
INDEX($AH:$AH, LOOKUP(2, 1 / ($AH$1:INDIRECT("$AH$"&amp;ROW($AH206)-1) &lt;&gt; ""),ROW($AH$1:INDIRECT("$AH$"&amp;ROW($AD206)-1))), 1)&gt;=510,0,
IF(INDEX($AC:$AC, LOOKUP(2, 1 / ($AC$1:INDIRECT("$AC$"&amp;ROW($AC206)-1) &lt;&gt; ""),ROW($AC$1:INDIRECT("$AC$"&amp;ROW($AC206)-1))), 1)&gt;=255,0,
VLOOKUP(INDIRECT("$G$"&amp;LOOKUP(2, 1 / ($AC$1:INDIRECT("$AC$"&amp;ROW($AC206)-1) &lt;&gt; ""),ROW($AC$1:INDIRECT("$AC$"&amp;ROW($AC206)-1)))), 'EV and Base'!$A$1:$N$671, 3, FALSE))))</f>
        <v/>
      </c>
      <c r="AD206" s="2" t="str" cm="1">
        <f t="array" aca="1" ref="AD206" ca="1">IF(NOT(ISNUMBER(INDEX($A:$A, LOOKUP(2, 1 / ($A$1:INDIRECT("$A$"&amp;ROW($A206)) &lt;&gt; ""),ROW($A$1:INDIRECT("$A$"&amp;ROW($A206)))), 1))), "",
INDEX($AD:$AD, LOOKUP(2, 1 / ($AD$1:INDIRECT("$AD$"&amp;ROW($AD206)-1) &lt;&gt; ""),ROW($AD$1:INDIRECT("$AD$"&amp;ROW($AD206)-1))), 1)+
IF(INDEX($AC:$AC, LOOKUP(2, 1 / ($AC$1:INDIRECT("$AC$"&amp;ROW($AC206)-1) &lt;&gt; ""),ROW($AC$1:INDIRECT("$AC$"&amp;ROW($AC206)-1))), 1)+
INDEX($AD:$AD, LOOKUP(2, 1 / ($AD$1:INDIRECT("$AD$"&amp;ROW($AD206)-1) &lt;&gt; ""),ROW($AD$1:INDIRECT("$AD$"&amp;ROW($AD206)-1))), 1)+
INDEX($AE:$AE, LOOKUP(2, 1 / ($AE$1:INDIRECT("$AE$"&amp;ROW($AE206)-1) &lt;&gt; ""),ROW($AE$1:INDIRECT("$AE$"&amp;ROW($AD206)-1))), 1)+
INDEX($AE:$AF, LOOKUP(2, 1 / ($AF$1:INDIRECT("$AF$"&amp;ROW($AF206)-1) &lt;&gt; ""),ROW($AF$1:INDIRECT("$AF$"&amp;ROW($AD206)-1))), 1)+
INDEX($AG:$AG, LOOKUP(2, 1 / ($AG$1:INDIRECT("$AG$"&amp;ROW($AG206)-1) &lt;&gt; ""),ROW($AG$1:INDIRECT("$AG$"&amp;ROW($AD206)-1))), 1)+
INDEX($AH:$AH, LOOKUP(2, 1 / ($AH$1:INDIRECT("$AH$"&amp;ROW($AH206)-1) &lt;&gt; ""),ROW($AH$1:INDIRECT("$AH$"&amp;ROW($AD206)-1))), 1)&gt;=510,0,
IF(INDEX($AD:$AD, LOOKUP(2, 1 / ($AD$1:INDIRECT("$AD$"&amp;ROW($AD206)-1) &lt;&gt; ""),ROW($AD$1:INDIRECT("$AD$"&amp;ROW($AD206)-1))), 1)&gt;=255,0,
VLOOKUP(INDIRECT("$G$"&amp;LOOKUP(2, 1 / ($AD$1:INDIRECT("$AD$"&amp;ROW($AD206)-1) &lt;&gt; ""),ROW($AD$1:INDIRECT("$AD$"&amp;ROW($AD206)-1)))), 'EV and Base'!$A$1:$N$671, 4, FALSE))))</f>
        <v/>
      </c>
      <c r="AE206" s="2" t="str" cm="1">
        <f t="array" aca="1" ref="AE206" ca="1">IF(NOT(ISNUMBER(INDEX($A:$A,LOOKUP(2,1/($A$1:INDIRECT("$A$"&amp;ROW($A206))&lt;&gt;""),ROW($A$1:INDIRECT("$A$"&amp;ROW($A206)))),1))),"",
INDEX($AE:$AE,LOOKUP(2,1/($AE$1:INDIRECT("$AE$"&amp;ROW($AE206)-1)&lt;&gt;""),ROW($AE$1:INDIRECT("$AE$"&amp;ROW($AE206)-1))),1)+
IF(INDEX($AC:$AC,LOOKUP(2,1/($AC$1:INDIRECT("$AC$"&amp;ROW($AC206)-1)&lt;&gt;""),ROW($AC$1:INDIRECT("$AC$"&amp;ROW($AC206)-1))),1)+
INDEX($AD:$AD,LOOKUP(2,1/($AD$1:INDIRECT("$AD$"&amp;ROW($AD206)-1)&lt;&gt;""),ROW($AD$1:INDIRECT("$AD$"&amp;ROW($AD206)-1))),1)+
INDEX($AE:$AE,LOOKUP(2,1/($AE$1:INDIRECT("$AE$"&amp;ROW($AE206)-1)&lt;&gt;""),ROW($AE$1:INDIRECT("$AE$"&amp;ROW($AD206)-1))),1)+
INDEX($AE:$AF,LOOKUP(2,1/($AF$1:INDIRECT("$AF$"&amp;ROW($AF206)-1)&lt;&gt;""),ROW($AF$1:INDIRECT("$AF$"&amp;ROW($AD206)-1))),1)+
INDEX($AG:$AG,LOOKUP(2,1/($AG$1:INDIRECT("$AG$"&amp;ROW($AG206)-1)&lt;&gt;""),ROW($AG$1:INDIRECT("$AG$"&amp;ROW($AD206)-1))),1)+
INDEX($AH:$AH,LOOKUP(2,1/($AH$1:INDIRECT("$AH$"&amp;ROW($AH206)-1)&lt;&gt;""),ROW($AH$1:INDIRECT("$AH$"&amp;ROW($AD206)-1))),1)&gt;=510,0,
IF(INDEX($AE:$AE,LOOKUP(2,1/($AE$1:INDIRECT("$AE$"&amp;ROW($AE206)-1)&lt;&gt;""),ROW($AE$1:INDIRECT("$AE$"&amp;ROW($AE206)-1))),1)&gt;=255,0,
VLOOKUP(INDIRECT("$G$"&amp;LOOKUP(2,1/($AE$1:INDIRECT("$AE$"&amp;ROW($AE206)-1)&lt;&gt;""),ROW($AE$1:INDIRECT("$AE$"&amp;ROW($AE206)-1)))),'EV and Base'!$A$1:$N$671,5,FALSE))))</f>
        <v/>
      </c>
      <c r="AF206" s="2" t="str" cm="1">
        <f t="array" aca="1" ref="AF206" ca="1">IF(NOT(ISNUMBER(INDEX($A:$A, LOOKUP(2, 1 / ($A$1:INDIRECT("$A$"&amp;ROW($A206)) &lt;&gt; ""),ROW($A$1:INDIRECT("$A$"&amp;ROW($A206)))), 1))), "",
INDEX($AF:$AF, LOOKUP(2, 1 / ($AF$1:INDIRECT("$AF$"&amp;ROW($AF206)-1) &lt;&gt; ""),ROW($AF$1:INDIRECT("$AF$"&amp;ROW($AF206)-1))), 1)+
IF(INDEX($AC:$AC, LOOKUP(2, 1 / ($AC$1:INDIRECT("$AC$"&amp;ROW($AC206)-1) &lt;&gt; ""),ROW($AC$1:INDIRECT("$AC$"&amp;ROW($AC206)-1))), 1)+
INDEX($AD:$AD, LOOKUP(2, 1 / ($AD$1:INDIRECT("$AD$"&amp;ROW($AD206)-1) &lt;&gt; ""),ROW($AD$1:INDIRECT("$AD$"&amp;ROW($AD206)-1))), 1)+
INDEX($AE:$AE, LOOKUP(2, 1 / ($AE$1:INDIRECT("$AE$"&amp;ROW($AE206)-1) &lt;&gt; ""),ROW($AE$1:INDIRECT("$AE$"&amp;ROW($AD206)-1))), 1)+
INDEX($AE:$AF, LOOKUP(2, 1 / ($AF$1:INDIRECT("$AF$"&amp;ROW($AF206)-1) &lt;&gt; ""),ROW($AF$1:INDIRECT("$AF$"&amp;ROW($AD206)-1))), 1)+
INDEX($AG:$AG, LOOKUP(2, 1 / ($AG$1:INDIRECT("$AG$"&amp;ROW($AG206)-1) &lt;&gt; ""),ROW($AG$1:INDIRECT("$AG$"&amp;ROW($AD206)-1))), 1)+
INDEX($AH:$AH, LOOKUP(2, 1 / ($AH$1:INDIRECT("$AH$"&amp;ROW($AH206)-1) &lt;&gt; ""),ROW($AH$1:INDIRECT("$AH$"&amp;ROW($AD206)-1))), 1)&gt;=510,0,
IF(INDEX($AF:$AF, LOOKUP(2, 1 / ($AF$1:INDIRECT("$AF$"&amp;ROW($AF206)-1) &lt;&gt; ""),ROW($AF$1:INDIRECT("$AF$"&amp;ROW($AF206)-1))), 1)&gt;=255,0,
VLOOKUP(INDIRECT("$G$"&amp;LOOKUP(2, 1 / ($AF$1:INDIRECT("$AF$"&amp;ROW($AF206)-1) &lt;&gt; ""),ROW($AF$1:INDIRECT("$AF$"&amp;ROW($AF206)-1)))), 'EV and Base'!$A$1:$N$671, 6, FALSE))))</f>
        <v/>
      </c>
      <c r="AG206" s="2" t="str" cm="1">
        <f t="array" aca="1" ref="AG206" ca="1">IF(NOT(ISNUMBER(INDEX($A:$A, LOOKUP(2, 1 / ($A$1:INDIRECT("$A$"&amp;ROW($A206)) &lt;&gt; ""),ROW($A$1:INDIRECT("$A$"&amp;ROW($A206)))), 1))), "",
INDEX($AG:$AG, LOOKUP(2, 1 / ($AG$1:INDIRECT("$AG$"&amp;ROW($AG206)-1) &lt;&gt; ""),ROW($AG$1:INDIRECT("$AG$"&amp;ROW($AG206)-1))), 1)+
IF(INDEX($AC:$AC, LOOKUP(2, 1 / ($AC$1:INDIRECT("$AC$"&amp;ROW($AC206)-1) &lt;&gt; ""),ROW($AC$1:INDIRECT("$AC$"&amp;ROW($AC206)-1))), 1)+
INDEX($AD:$AD, LOOKUP(2, 1 / ($AD$1:INDIRECT("$AD$"&amp;ROW($AD206)-1) &lt;&gt; ""),ROW($AD$1:INDIRECT("$AD$"&amp;ROW($AD206)-1))), 1)+
INDEX($AE:$AE, LOOKUP(2, 1 / ($AE$1:INDIRECT("$AE$"&amp;ROW($AE206)-1) &lt;&gt; ""),ROW($AE$1:INDIRECT("$AE$"&amp;ROW($AD206)-1))), 1)+
INDEX($AE:$AF, LOOKUP(2, 1 / ($AF$1:INDIRECT("$AF$"&amp;ROW($AF206)-1) &lt;&gt; ""),ROW($AF$1:INDIRECT("$AF$"&amp;ROW($AD206)-1))), 1)+
INDEX($AG:$AG, LOOKUP(2, 1 / ($AG$1:INDIRECT("$AG$"&amp;ROW($AG206)-1) &lt;&gt; ""),ROW($AG$1:INDIRECT("$AG$"&amp;ROW($AD206)-1))), 1)+
INDEX($AH:$AH, LOOKUP(2, 1 / ($AH$1:INDIRECT("$AH$"&amp;ROW($AH206)-1) &lt;&gt; ""),ROW($AH$1:INDIRECT("$AH$"&amp;ROW($AD206)-1))), 1)&gt;=510,0,
IF(INDEX($AG:$AG, LOOKUP(2, 1 / ($AG$1:INDIRECT("$AG$"&amp;ROW($AG206)-1) &lt;&gt; ""),ROW($AG$1:INDIRECT("$AG$"&amp;ROW($AG206)-1))), 1)&gt;=255,0,
VLOOKUP(INDIRECT("$G$"&amp;LOOKUP(2, 1 / ($AG$1:INDIRECT("$AG$"&amp;ROW($AG206)-1) &lt;&gt; ""),ROW($AG$1:INDIRECT("$AG$"&amp;ROW($AG206)-1)))), 'EV and Base'!$A$1:$N$671, 7, FALSE))))</f>
        <v/>
      </c>
      <c r="AH206" s="24" t="str" cm="1">
        <f t="array" aca="1" ref="AH206" ca="1">IF(NOT(ISNUMBER(INDEX($A:$A,LOOKUP(2,1/($A$1:INDIRECT("$A$"&amp;ROW($A206))&lt;&gt;""),ROW($A$1:INDIRECT("$A$"&amp;ROW($A206)))),1))),"",
INDEX($AH:$AH,LOOKUP(2,1/($AH$1:INDIRECT("$AH$"&amp;ROW($AH206)-1)&lt;&gt;""),ROW($AH$1:INDIRECT("$AH$"&amp;ROW($AH206)-1))),1)+
IF(INDEX($AC:$AC,LOOKUP(2,1/($AC$1:INDIRECT("$AC$"&amp;ROW($AC206)-1)&lt;&gt;""),ROW($AC$1:INDIRECT("$AC$"&amp;ROW($AC206)-1))),1)+
INDEX($AD:$AD,LOOKUP(2,1/($AD$1:INDIRECT("$AD$"&amp;ROW($AD206)-1)&lt;&gt;""),ROW($AD$1:INDIRECT("$AD$"&amp;ROW($AD206)-1))),1)+
INDEX($AE:$AE,LOOKUP(2,1/($AE$1:INDIRECT("$AE$"&amp;ROW($AE206)-1)&lt;&gt;""),ROW($AE$1:INDIRECT("$AE$"&amp;ROW($AD206)-1))),1)+
INDEX($AE:$AF,LOOKUP(2,1/($AF$1:INDIRECT("$AF$"&amp;ROW($AF206)-1)&lt;&gt;""),ROW($AF$1:INDIRECT("$AF$"&amp;ROW($AD206)-1))),1)+
INDEX($AG:$AG,LOOKUP(2,1/($AG$1:INDIRECT("$AG$"&amp;ROW($AG206)-1)&lt;&gt;""),ROW($AG$1:INDIRECT("$AG$"&amp;ROW($AD206)-1))),1)+
INDEX($AH:$AH,LOOKUP(2,1/($AH$1:INDIRECT("$AH$"&amp;ROW($AH206)-1)&lt;&gt;""),ROW($AH$1:INDIRECT("$AH$"&amp;ROW($AD206)-1))),1)&gt;=510,0,
IF(INDEX($AH:$AH,LOOKUP(2,1/($AH$1:INDIRECT("$AH$"&amp;ROW($AH206)-1)&lt;&gt;""),ROW($AH$1:INDIRECT("$AH$"&amp;ROW($AH206)-1))),1)&gt;=255,0,
VLOOKUP(INDIRECT("$G$"&amp;LOOKUP(2,1/($AH$1:INDIRECT("$AH$"&amp;ROW($AH206)-1)&lt;&gt;""),ROW($AH$1:INDIRECT("$AH$"&amp;ROW($AH206)-1)))),'EV and Base'!$A$1:$N$671,8,FALSE))))</f>
        <v/>
      </c>
      <c r="AI206" s="29" t="str" cm="1">
        <f t="array" aca="1" ref="AI206" ca="1">IF(NOT(ISNUMBER(INDEX($A:$A,LOOKUP(2,1/($A$1:INDIRECT("$A$"&amp;ROW($A206))&lt;&gt;""),ROW($A$1:INDIRECT("$A$"&amp;ROW($A206)))),1))),"",
ROUNDDOWN((((2*VLOOKUP($AA206,'EV and Base'!$A$1:$N$671,9,FALSE))+31+ROUNDDOWN($AC206/4,0))*$AB206)/100,0)+$AB206+10)</f>
        <v/>
      </c>
      <c r="AJ206" s="21" t="str" cm="1">
        <f t="array" aca="1" ref="AJ206" ca="1">IF(NOT(ISNUMBER(INDEX($A:$A, LOOKUP(2, 1 / ($A$1:INDIRECT("$A$"&amp;ROW($A206)) &lt;&gt; ""),ROW($A$1:INDIRECT("$A$"&amp;ROW($A206)))), 1))), "",
ROUNDDOWN((ROUNDDOWN((((2*VLOOKUP($AA206, 'EV and Base'!$A$1:$N$671, 10, FALSE))+31+ROUNDDOWN($AD206/4, 0))*$AB206)/100, 0)+5)*1.1, 0))</f>
        <v/>
      </c>
      <c r="AK206" s="21" t="str" cm="1">
        <f t="array" aca="1" ref="AK206" ca="1">IF(NOT(ISNUMBER(INDEX($A:$A, LOOKUP(2, 1 / ($A$1:INDIRECT("$A$"&amp;ROW($A206)) &lt;&gt; ""),ROW($A$1:INDIRECT("$A$"&amp;ROW($A206)))), 1))), "",
ROUNDDOWN((ROUNDDOWN((((2*VLOOKUP($AA206, 'EV and Base'!$A$1:$N$671, 11, FALSE))+30+ROUNDDOWN($AE206/4, 0))*$AB206)/100, 0)+5), 0)
&amp;"-"&amp;
ROUNDDOWN((ROUNDDOWN((((2*VLOOKUP($AA206, 'EV and Base'!$A$1:$N$671, 11, FALSE))+31+ROUNDDOWN($AE206/4, 0))*$AB206)/100, 0)+5), 0))</f>
        <v/>
      </c>
      <c r="AL206" s="21" t="str" cm="1">
        <f t="array" aca="1" ref="AL206" ca="1">IF(NOT(ISNUMBER(INDEX($A:$A, LOOKUP(2, 1 / ($A$1:INDIRECT("$A$"&amp;ROW($A206)) &lt;&gt; ""),ROW($A$1:INDIRECT("$A$"&amp;ROW($A206)))), 1))), "",
ROUNDDOWN((ROUNDDOWN((((2*VLOOKUP($AA206, 'EV and Base'!$A$1:$N$671, 12, FALSE))+0+ROUNDDOWN($AF206/4, 0))*$AB206)/100, 0)+5)*0.9, 0)
&amp;"-"&amp;
ROUNDDOWN((ROUNDDOWN((((2*VLOOKUP($AA206, 'EV and Base'!$A$1:$N$671, 12, FALSE))+31+ROUNDDOWN($AF206/4, 0))*$AB206)/100, 0)+5)*0.9, 0))</f>
        <v/>
      </c>
      <c r="AM206" s="21" t="str" cm="1">
        <f t="array" aca="1" ref="AM206" ca="1">IF(NOT(ISNUMBER(INDEX($A:$A, LOOKUP(2, 1 / ($A$1:INDIRECT("$A$"&amp;ROW($A206)) &lt;&gt; ""),ROW($A$1:INDIRECT("$A$"&amp;ROW($A206)))), 1))), "",
ROUNDDOWN((ROUNDDOWN((((2*VLOOKUP($AA206, 'EV and Base'!$A$1:$N$671, 13, FALSE))+30+ROUNDDOWN($AG206/4, 0))*$AB206)/100, 0)+5), 0)
&amp;"-"&amp;
ROUNDDOWN((ROUNDDOWN((((2*VLOOKUP($AA206, 'EV and Base'!$A$1:$N$671, 13, FALSE))+31+ROUNDDOWN($AG206/4, 0))*$AB206)/100, 0)+5), 0))</f>
        <v/>
      </c>
      <c r="AN206" s="25" t="str" cm="1">
        <f t="array" aca="1" ref="AN206" ca="1">IF(NOT(ISNUMBER(INDEX($A:$A, LOOKUP(2, 1 / ($A$1:INDIRECT("$A$"&amp;ROW($A206)) &lt;&gt; ""),ROW($A$1:INDIRECT("$A$"&amp;ROW($A206)))), 1))), "",
ROUNDDOWN((ROUNDDOWN((((2*VLOOKUP($AA206, 'EV and Base'!$A$1:$N$671, 14, FALSE))+31+ROUNDDOWN($AH206/4, 0))*$AB206)/100, 0)+5), 0))</f>
        <v/>
      </c>
      <c r="AO206" s="23" t="str" cm="1">
        <f t="array" aca="1" ref="AO206" ca="1">IF(NOT(ISNUMBER(INDEX($A:$A, LOOKUP(2, 1 / ($A$1:INDIRECT("$A$"&amp;ROW($A206)) &lt;&gt; ""),ROW($A$1:INDIRECT("$A$"&amp;ROW($A206)))), 1))), "",
ROUNDDOWN((((2*VLOOKUP($AA206, 'EV and Base'!$A$1:$N$671, 9, FALSE))+31+ROUNDDOWN($AC206/4, 0))*$AB206)/100, 0)+$AB206+10)</f>
        <v/>
      </c>
      <c r="AP206" s="2" t="str" cm="1">
        <f t="array" aca="1" ref="AP206" ca="1">IF(NOT(ISNUMBER(INDEX($A:$A, LOOKUP(2, 1 / ($A$1:INDIRECT("$A$"&amp;ROW($A206)) &lt;&gt; ""),ROW($A$1:INDIRECT("$A$"&amp;ROW($A206)))), 1))), "",
ROUNDDOWN((ROUNDDOWN((((2*VLOOKUP($AA206, 'EV and Base'!$A$1:$N$671, 10, FALSE))+31+ROUNDDOWN($AD206/4, 0))*$AB206)/100, 0)+5)*1.1, 0))</f>
        <v/>
      </c>
      <c r="AQ206" s="2" t="str" cm="1">
        <f t="array" aca="1" ref="AQ206" ca="1">IF(NOT(ISNUMBER(INDEX($A:$A, LOOKUP(2, 1 / ($A$1:INDIRECT("$A$"&amp;ROW($A206)) &lt;&gt; ""),ROW($A$1:INDIRECT("$A$"&amp;ROW($A206)))), 1))), "",
ROUNDDOWN((ROUNDDOWN((((2*VLOOKUP($AA206, 'EV and Base'!$A$1:$N$671, 11, FALSE))+$AV$2+ROUNDDOWN($AE206/4, 0))*$AB206)/100, 0)+5), 0))</f>
        <v/>
      </c>
      <c r="AR206" s="22" t="str" cm="1">
        <f t="array" aca="1" ref="AR206" ca="1">IF(NOT(ISNUMBER(INDEX($A:$A, LOOKUP(2, 1 / ($A$1:INDIRECT("$A$"&amp;ROW($A206)) &lt;&gt; ""),ROW($A$1:INDIRECT("$A$"&amp;ROW($A206)))), 1))), "",
ROUNDDOWN((ROUNDDOWN((((2*VLOOKUP($AA206, 'EV and Base'!$A$1:$N$671, 12, FALSE))+$AW$2+ROUNDDOWN($AF206/4, 0))*$AB206)/100, 0)+5)*0.9, 0))</f>
        <v/>
      </c>
      <c r="AS206" s="2" t="str" cm="1">
        <f t="array" aca="1" ref="AS206" ca="1">IF(NOT(ISNUMBER(INDEX($A:$A, LOOKUP(2, 1 / ($A$1:INDIRECT("$A$"&amp;ROW($A206)) &lt;&gt; ""),ROW($A$1:INDIRECT("$A$"&amp;ROW($A206)))), 1))), "",
ROUNDDOWN((ROUNDDOWN((((2*VLOOKUP($AA206, 'EV and Base'!$A$1:$N$671, 13, FALSE))+$AX$2+ROUNDDOWN($AG206/4, 0))*$AB206)/100, 0)+5), 0))</f>
        <v/>
      </c>
      <c r="AT206" s="24" t="str" cm="1">
        <f t="array" aca="1" ref="AT206" ca="1">IF(NOT(ISNUMBER(INDEX($A:$A, LOOKUP(2, 1 / ($A$1:INDIRECT("$A$"&amp;ROW($A206)) &lt;&gt; ""),ROW($A$1:INDIRECT("$A$"&amp;ROW($A206)))), 1))), "",
ROUNDDOWN((ROUNDDOWN((((2*VLOOKUP($AA206, 'EV and Base'!$A$1:$N$671, 14, FALSE))+31+ROUNDDOWN($AH206/4, 0))*$AB206)/100, 0)+5), 0))</f>
        <v/>
      </c>
      <c r="AU206" s="28"/>
      <c r="AY206" t="str" cm="1">
        <f t="array" aca="1" ref="AY206" ca="1">IF(NOT(ISNUMBER(INDEX($A:$A,LOOKUP(2,1/($A$1:INDIRECT("$A$"&amp;ROW($A206))&lt;&gt;""),ROW($A$1:INDIRECT("$A$"&amp;ROW($A206)))),1))),"",
INDEX($AY:$AY,LOOKUP(2,1/($AY$1:INDIRECT("$AY$"&amp;ROW($AY206)-1)&lt;&gt;""),ROW($AY$1:INDIRECT("$AY$"&amp;ROW($AY206)-1))),1)+$BL206)</f>
        <v/>
      </c>
      <c r="AZ206" s="3" t="str" cm="1">
        <f t="array" aca="1" ref="AZ206" ca="1">IF(NOT(ISNUMBER(INDEX($A:$A, LOOKUP(2, 1 / ($A$1:INDIRECT("$A$"&amp;ROW($A206)) &lt;&gt; ""),ROW($A$1:INDIRECT("$A$"&amp;ROW($A206)))), 1))), "",
VLOOKUP(INDIRECT("$G$"&amp;LOOKUP(2, 1 / ($AY$1:INDIRECT("$AY$"&amp;ROW($AY206)-1) &lt;&gt; ""),ROW($AY$1:INDIRECT("$AY$"&amp;ROW($AY206)-1)))),'EV and Base'!A201:N871,2,FALSE))</f>
        <v/>
      </c>
      <c r="BA206" s="3" t="str" cm="1">
        <f t="array" aca="1" ref="BA206" ca="1">IF(NOT(ISNUMBER(INDEX($A:$A, LOOKUP(2, 1 / ($A$1:INDIRECT("$A$"&amp;ROW($A206)) &lt;&gt; ""),ROW($A$1:INDIRECT("$A$"&amp;ROW($A206)))), 1))), "",
INDIRECT("$I$"&amp;LOOKUP(2, 1 / ($AY$1:INDIRECT("$AY$"&amp;ROW($AY206)-1) &lt;&gt; ""),ROW($AY$1:INDIRECT("$AY$"&amp;ROW($AY206)-1)))))</f>
        <v/>
      </c>
      <c r="BB206" s="1" t="str" cm="1">
        <f t="array" aca="1" ref="BB206" ca="1">IF(NOT(ISNUMBER(INDEX($A:$A, LOOKUP(2, 1 / ($A$1:INDIRECT("$A$"&amp;ROW($A206)) &lt;&gt; ""),ROW($A$1:INDIRECT("$A$"&amp;ROW($A206)))), 1))), "",
INDIRECT("$AB$"&amp;LOOKUP(2, 1 / ($AY$1:INDIRECT("$AY$"&amp;ROW($AY206)-1) &lt;&gt; ""),ROW($AY$1:INDIRECT("$AY$"&amp;ROW($AY206)-1)))))</f>
        <v/>
      </c>
      <c r="BC206" s="3" t="str" cm="1">
        <f t="array" aca="1" ref="BC206" ca="1">IF(NOT(ISNUMBER(INDEX($A:$A,LOOKUP(2,1/($A$1:INDIRECT("$A$"&amp;ROW($A206))&lt;&gt;""),ROW($A$1:INDIRECT("$A$"&amp;ROW($A206)))),1))),"",
$BA206+$BA206+10)</f>
        <v/>
      </c>
      <c r="BD206" s="3" t="str" cm="1">
        <f t="array" aca="1" ref="BD206" ca="1">IF(NOT(ISNUMBER(INDEX($A:$A,LOOKUP(2,1/($A$1:INDIRECT("$A$"&amp;ROW($A206))&lt;&gt;""),ROW($A$1:INDIRECT("$A$"&amp;ROW($A206)))),1))),"",
$BA206+$BB206+10)</f>
        <v/>
      </c>
      <c r="BE206" s="3" t="str" cm="1">
        <f t="array" aca="1" ref="BE206" ca="1">IF(NOT(ISNUMBER(INDEX($A:$A,LOOKUP(2,1/($A$1:INDIRECT("$A$"&amp;ROW($A206))&lt;&gt;""),ROW($A$1:INDIRECT("$A$"&amp;ROW($A206)))),1))),"",
$BC206*$BC206)</f>
        <v/>
      </c>
      <c r="BF206" s="3" t="str" cm="1">
        <f t="array" aca="1" ref="BF206" ca="1">IF(NOT(ISNUMBER(INDEX($A:$A,LOOKUP(2,1/($A$1:INDIRECT("$A$"&amp;ROW($A206))&lt;&gt;""),ROW($A$1:INDIRECT("$A$"&amp;ROW($A206)))),1))),"",
$BD206*$BD206)</f>
        <v/>
      </c>
      <c r="BG206" s="3" t="str" cm="1">
        <f t="array" aca="1" ref="BG206" ca="1">IF(NOT(ISNUMBER(INDEX($A:$A,LOOKUP(2,1/($A$1:INDIRECT("$A$"&amp;ROW($A206))&lt;&gt;""),ROW($A$1:INDIRECT("$A$"&amp;ROW($A206)))),1))),"",
_xlfn.FLOOR.MATH(1.5*_xlfn.FLOOR.MATH($AZ206*BA206/5)))</f>
        <v/>
      </c>
      <c r="BH206" s="3" t="str" cm="1">
        <f t="array" aca="1" ref="BH206" ca="1">IF(NOT(ISNUMBER(INDEX($A:$A, LOOKUP(2, 1 / ($A$1:INDIRECT("$A$"&amp;ROW($A206)) &lt;&gt; ""),ROW($A$1:INDIRECT("$A$"&amp;ROW($A206)))), 1))), "",
_xlfn.FLOOR.MATH($BG206/IF(OR(INDIRECT("$C$"&amp;LOOKUP(2, 1 / ($AY$1:INDIRECT("$AY$"&amp;ROW($AY206)-1) &lt;&gt; ""),ROW($AY$1:INDIRECT("$AY$"&amp;ROW($AY206)-1))))="Multi",
INDIRECT("$C$"&amp;LOOKUP(2, 1 / ($AY$1:INDIRECT("$AY$"&amp;ROW($AY206)-1) &lt;&gt; ""),ROW($AY$1:INDIRECT("$AY$"&amp;ROW($AY206)-1))))="Double"),2,1)))</f>
        <v/>
      </c>
      <c r="BI206" s="3" t="str" cm="1">
        <f t="array" aca="1" ref="BI206" ca="1">IF(NOT(ISNUMBER(INDEX($A:$A,LOOKUP(2,1/($A$1:INDIRECT("$A$"&amp;ROW($A206))&lt;&gt;""),ROW($A$1:INDIRECT("$A$"&amp;ROW($A206)))),1))),"",
VLOOKUP($BC206,GameFreakSQRT!$A$1:$B$200,2,FALSE))</f>
        <v/>
      </c>
      <c r="BJ206" s="3" t="str" cm="1">
        <f t="array" aca="1" ref="BJ206" ca="1">IF(NOT(ISNUMBER(INDEX($A:$A,LOOKUP(2,1/($A$1:INDIRECT("$A$"&amp;ROW($A206))&lt;&gt;""),ROW($A$1:INDIRECT("$A$"&amp;ROW($A206)))),1))),"",
VLOOKUP($BD206,GameFreakSQRT!$A$1:$B$200,2,FALSE))</f>
        <v/>
      </c>
      <c r="BK206" s="3" t="str" cm="1">
        <f t="array" aca="1" ref="BK206" ca="1">IF(NOT(ISNUMBER(INDEX($A:$A,LOOKUP(2,1/($A$1:INDIRECT("$A$"&amp;ROW($A206))&lt;&gt;""),ROW($A$1:INDIRECT("$A$"&amp;ROW($A206)))),1))),"",
_xlfn.FLOOR.MATH((($BI206*$BE206)*$BH206)/($BJ206*$BF206))+1)</f>
        <v/>
      </c>
      <c r="BL206" s="3" t="str" cm="1">
        <f t="array" aca="1" ref="BL206" ca="1">IF(NOT(ISNUMBER(INDEX($A:$A,LOOKUP(2,1/($A$1:INDIRECT("$A$"&amp;ROW($A206))&lt;&gt;""),ROW($A$1:INDIRECT("$A$"&amp;ROW($A206)))),1))),"",
_xlfn.FLOOR.MATH($BK206*IF(NOT(INDIRECT("$Z$"&amp;LOOKUP(2, 1 / ($AY$1:INDIRECT("$AY$"&amp;ROW($AY206)-1) &lt;&gt; ""),ROW($AY$1:INDIRECT("$AY$"&amp;ROW($AY206)-1))))=""),1.5,1)))</f>
        <v/>
      </c>
      <c r="BM206" s="3" t="str" cm="1">
        <f t="array" aca="1" ref="BM206" ca="1">IF(NOT(ISNUMBER(INDEX($A:$A, LOOKUP(2, 1 / ($A$1:INDIRECT("$A$"&amp;ROW($A206)) &lt;&gt; ""),ROW($A$1:INDIRECT("$A$"&amp;ROW($A206)))), 1))), "",
INDIRECT("$Y$"&amp;LOOKUP(2, 1 / ($AY$1:INDIRECT("$AY$"&amp;ROW($AY206)-1) &lt;&gt; ""),ROW($AY$1:INDIRECT("$AY$"&amp;ROW($AY206)-1)))))</f>
        <v/>
      </c>
      <c r="BN206" s="3" t="str">
        <f t="shared" ca="1" si="23"/>
        <v/>
      </c>
      <c r="CT206" s="3" t="str" cm="1">
        <f t="array" aca="1" ref="CT206" ca="1">IF(NOT(ISNUMBER(INDEX($A:$A, LOOKUP(2, 1 / ($A$1:INDIRECT("$A$"&amp;ROW($A206)) &lt;&gt; ""),ROW($A$1:INDIRECT("$A$"&amp;ROW($A206)))), 1))), "",
$AY206-INDEX($AY:$AY, LOOKUP(2, 1 / ($AY$1:INDIRECT("$AV$"&amp;ROW($AY206)-1) &lt;&gt; ""),ROW($AY$1:INDIRECT("$AV$"&amp;ROW($AY206)-1))), 1))</f>
        <v/>
      </c>
      <c r="CU206" s="3" t="str" cm="1">
        <f t="array" aca="1" ref="CU206" ca="1">IF(NOT(ISNUMBER(INDEX($A:$A, LOOKUP(2, 1 / ($A$1:INDIRECT("$A$"&amp;ROW($A206)) &lt;&gt; ""),ROW($A$1:INDIRECT("$A$"&amp;ROW($A206)))), 1))), "",
INDEX($Y:$Y, LOOKUP(2, 1 / ($Y$1:INDIRECT("$Y$"&amp;ROW($Y206)-1) &lt;&gt; ""),ROW($Y$1:INDIRECT("$Y$"&amp;ROW($Y206)-1))), 1))</f>
        <v/>
      </c>
      <c r="CV206" s="1" t="str">
        <f ca="1">IFERROR(VLOOKUP($AY206, 'Medium-Slow'!$A$1:$B$101, 2, TRUE),"")</f>
        <v/>
      </c>
    </row>
    <row r="207" spans="1:100" x14ac:dyDescent="0.45">
      <c r="A207" s="56">
        <v>47</v>
      </c>
      <c r="B207" s="56" t="s">
        <v>420</v>
      </c>
      <c r="C207" s="56" t="s">
        <v>46</v>
      </c>
      <c r="D207" s="56" t="s">
        <v>411</v>
      </c>
      <c r="E207" s="56" t="s">
        <v>48</v>
      </c>
      <c r="F207" s="56">
        <v>1</v>
      </c>
      <c r="G207" s="2" t="s">
        <v>378</v>
      </c>
      <c r="H207" s="2" t="s">
        <v>50</v>
      </c>
      <c r="I207" s="2">
        <v>29</v>
      </c>
      <c r="J207" s="2" t="s">
        <v>87</v>
      </c>
      <c r="K207" s="2" t="s">
        <v>281</v>
      </c>
      <c r="L207" s="2" t="s">
        <v>53</v>
      </c>
      <c r="M207" s="2" t="s">
        <v>249</v>
      </c>
      <c r="N207" s="2" t="s">
        <v>333</v>
      </c>
      <c r="O207" s="2" t="s">
        <v>336</v>
      </c>
      <c r="P207" s="2" t="s">
        <v>177</v>
      </c>
      <c r="Q207" s="2">
        <v>6</v>
      </c>
      <c r="R207" s="2">
        <f>_xlfn.FLOOR.MATH((((2*VLOOKUP(G207, 'EV and Base'!$A$1:$N$671, 9, FALSE))+$Q207)*$I207)/100)+$I207+10</f>
        <v>75</v>
      </c>
      <c r="S207" s="2">
        <f>_xlfn.FLOOR.MATH((_xlfn.FLOOR.MATH((((2*VLOOKUP($G207, 'EV and Base'!$A$1:$N$671, 10, FALSE))+$Q207)*$I207)/100)+5)*
IF(OR($J207="Lonely", $J207="Brave", $J207="Adamant", $J207="Naughty"), 1.1,
IF(OR($J207="Bold", $J207="Timid", $J207="Modest", $J207="Calm"), 0.9, 1)))</f>
        <v>54</v>
      </c>
      <c r="T207" s="2">
        <f>_xlfn.FLOOR.MATH((_xlfn.FLOOR.MATH((((2*VLOOKUP($G207, 'EV and Base'!$A$1:$N$671, 11, FALSE))+$Q207)*$I207)/100)+5)*
IF(OR($J207="Bold", $J207="Relaxed", $J207="Impish", $J207="Lax"), 1.1,
IF(OR($J207="Lonely", $J207="Hasty", $J207="Mild", $J207="Gentle"), 0.9, 1)))</f>
        <v>32</v>
      </c>
      <c r="U207" s="2">
        <f>_xlfn.FLOOR.MATH((_xlfn.FLOOR.MATH((((2*VLOOKUP($G207, 'EV and Base'!$A$1:$N$671, 12, FALSE))+$Q207)*$I207)/100)+5)*
IF(OR($J207="Modest", $J207="Mild", $J207="Quiet", $J207="Rash"), 1.1,
IF(OR($J207="Adamant", $J207="Impish", $J207="Jolly", $J207="Careful"), 0.9, 1)))</f>
        <v>32</v>
      </c>
      <c r="V207" s="2">
        <f>_xlfn.FLOOR.MATH((_xlfn.FLOOR.MATH((((2*VLOOKUP($G207, 'EV and Base'!$A$1:$N$671, 13, FALSE))+$Q207)*$I207)/100)+5)*
IF(OR($J207="Calm", $J207="Gentle", $J207="Sassy", $J207="Careful"), 1.1,
IF(OR($J207="Naughty", $J207="Lax", $J207="Naive", $J207="Rash"), 0.9, 1)))</f>
        <v>35</v>
      </c>
      <c r="W207" s="2">
        <f>_xlfn.FLOOR.MATH((_xlfn.FLOOR.MATH((((2*VLOOKUP($G207, 'EV and Base'!$A$1:$N$671, 14, FALSE))+$Q207)*$I207)/100)+5)*
IF(OR($J207="Timid", $J207="Hasty", $J207="Jolly", $J207="Naive"), 1.1,
IF(OR($J207="Brave", $J207="Relaxed", $J207="Quiet", $J207="Sassy"), 0.9, 1)))</f>
        <v>44</v>
      </c>
      <c r="X207" s="56">
        <v>1160</v>
      </c>
      <c r="Y207" s="1">
        <v>896</v>
      </c>
      <c r="AA207" s="23" t="str" cm="1">
        <f t="array" aca="1" ref="AA207" ca="1">IF(NOT(ISNUMBER(INDEX($A:$A,LOOKUP(2,1/($A$1:INDIRECT("$A$"&amp;ROW($A207))&lt;&gt;""),ROW($A$1:INDIRECT("$A$"&amp;ROW($A207)))),1))),"",
IF(NOT(ISNUMBER($A207)),$AA206,
IF($AB207&lt;16,"Lillipup",
IF($AB207&lt;32,"Herdier",
"Stoutland"))))</f>
        <v>Stoutland</v>
      </c>
      <c r="AB207" s="25" cm="1">
        <f t="array" aca="1" ref="AB207" ca="1">IF(NOT(ISNUMBER(INDEX($A:$A, LOOKUP(2, 1 / ($A$1:INDIRECT("$A$"&amp;ROW($A207)) &lt;&gt; ""),ROW($A$1:INDIRECT("$A$"&amp;ROW($A207)))), 1))), "",
VLOOKUP($AY207,'Medium-Slow'!$A$1:$B$101,2,TRUE))</f>
        <v>34</v>
      </c>
      <c r="AC207" s="23" cm="1">
        <f t="array" aca="1" ref="AC207" ca="1">IF(NOT(ISNUMBER(INDEX($A:$A, LOOKUP(2, 1 / ($A$1:INDIRECT("$A$"&amp;ROW($A207)) &lt;&gt; ""),ROW($A$1:INDIRECT("$A$"&amp;ROW($A207)))), 1))), "",
INDEX($AC:$AC, LOOKUP(2, 1 / ($AC$1:INDIRECT("$AC$"&amp;ROW($AC207)-1) &lt;&gt; ""),ROW($AC$1:INDIRECT("$AC$"&amp;ROW($AC207)-1))), 1)+
IF(INDEX($AC:$AC, LOOKUP(2, 1 / ($AC$1:INDIRECT("$AC$"&amp;ROW($AC207)-1) &lt;&gt; ""),ROW($AC$1:INDIRECT("$AC$"&amp;ROW($AC207)-1))), 1)+
INDEX($AD:$AD, LOOKUP(2, 1 / ($AD$1:INDIRECT("$AD$"&amp;ROW($AD207)-1) &lt;&gt; ""),ROW($AD$1:INDIRECT("$AD$"&amp;ROW($AD207)-1))), 1)+
INDEX($AE:$AE, LOOKUP(2, 1 / ($AE$1:INDIRECT("$AE$"&amp;ROW($AE207)-1) &lt;&gt; ""),ROW($AE$1:INDIRECT("$AE$"&amp;ROW($AD207)-1))), 1)+
INDEX($AE:$AF, LOOKUP(2, 1 / ($AF$1:INDIRECT("$AF$"&amp;ROW($AF207)-1) &lt;&gt; ""),ROW($AF$1:INDIRECT("$AF$"&amp;ROW($AD207)-1))), 1)+
INDEX($AG:$AG, LOOKUP(2, 1 / ($AG$1:INDIRECT("$AG$"&amp;ROW($AG207)-1) &lt;&gt; ""),ROW($AG$1:INDIRECT("$AG$"&amp;ROW($AD207)-1))), 1)+
INDEX($AH:$AH, LOOKUP(2, 1 / ($AH$1:INDIRECT("$AH$"&amp;ROW($AH207)-1) &lt;&gt; ""),ROW($AH$1:INDIRECT("$AH$"&amp;ROW($AD207)-1))), 1)&gt;=510,0,
IF(INDEX($AC:$AC, LOOKUP(2, 1 / ($AC$1:INDIRECT("$AC$"&amp;ROW($AC207)-1) &lt;&gt; ""),ROW($AC$1:INDIRECT("$AC$"&amp;ROW($AC207)-1))), 1)&gt;=255,0,
VLOOKUP(INDIRECT("$G$"&amp;LOOKUP(2, 1 / ($AC$1:INDIRECT("$AC$"&amp;ROW($AC207)-1) &lt;&gt; ""),ROW($AC$1:INDIRECT("$AC$"&amp;ROW($AC207)-1)))), 'EV and Base'!$A$1:$N$671, 3, FALSE))))</f>
        <v>5</v>
      </c>
      <c r="AD207" s="2" cm="1">
        <f t="array" aca="1" ref="AD207" ca="1">IF(NOT(ISNUMBER(INDEX($A:$A, LOOKUP(2, 1 / ($A$1:INDIRECT("$A$"&amp;ROW($A207)) &lt;&gt; ""),ROW($A$1:INDIRECT("$A$"&amp;ROW($A207)))), 1))), "",
INDEX($AD:$AD, LOOKUP(2, 1 / ($AD$1:INDIRECT("$AD$"&amp;ROW($AD207)-1) &lt;&gt; ""),ROW($AD$1:INDIRECT("$AD$"&amp;ROW($AD207)-1))), 1)+
IF(INDEX($AC:$AC, LOOKUP(2, 1 / ($AC$1:INDIRECT("$AC$"&amp;ROW($AC207)-1) &lt;&gt; ""),ROW($AC$1:INDIRECT("$AC$"&amp;ROW($AC207)-1))), 1)+
INDEX($AD:$AD, LOOKUP(2, 1 / ($AD$1:INDIRECT("$AD$"&amp;ROW($AD207)-1) &lt;&gt; ""),ROW($AD$1:INDIRECT("$AD$"&amp;ROW($AD207)-1))), 1)+
INDEX($AE:$AE, LOOKUP(2, 1 / ($AE$1:INDIRECT("$AE$"&amp;ROW($AE207)-1) &lt;&gt; ""),ROW($AE$1:INDIRECT("$AE$"&amp;ROW($AD207)-1))), 1)+
INDEX($AE:$AF, LOOKUP(2, 1 / ($AF$1:INDIRECT("$AF$"&amp;ROW($AF207)-1) &lt;&gt; ""),ROW($AF$1:INDIRECT("$AF$"&amp;ROW($AD207)-1))), 1)+
INDEX($AG:$AG, LOOKUP(2, 1 / ($AG$1:INDIRECT("$AG$"&amp;ROW($AG207)-1) &lt;&gt; ""),ROW($AG$1:INDIRECT("$AG$"&amp;ROW($AD207)-1))), 1)+
INDEX($AH:$AH, LOOKUP(2, 1 / ($AH$1:INDIRECT("$AH$"&amp;ROW($AH207)-1) &lt;&gt; ""),ROW($AH$1:INDIRECT("$AH$"&amp;ROW($AD207)-1))), 1)&gt;=510,0,
IF(INDEX($AD:$AD, LOOKUP(2, 1 / ($AD$1:INDIRECT("$AD$"&amp;ROW($AD207)-1) &lt;&gt; ""),ROW($AD$1:INDIRECT("$AD$"&amp;ROW($AD207)-1))), 1)&gt;=255,0,
VLOOKUP(INDIRECT("$G$"&amp;LOOKUP(2, 1 / ($AD$1:INDIRECT("$AD$"&amp;ROW($AD207)-1) &lt;&gt; ""),ROW($AD$1:INDIRECT("$AD$"&amp;ROW($AD207)-1)))), 'EV and Base'!$A$1:$N$671, 4, FALSE))))</f>
        <v>52</v>
      </c>
      <c r="AE207" s="2" cm="1">
        <f t="array" aca="1" ref="AE207" ca="1">IF(NOT(ISNUMBER(INDEX($A:$A,LOOKUP(2,1/($A$1:INDIRECT("$A$"&amp;ROW($A207))&lt;&gt;""),ROW($A$1:INDIRECT("$A$"&amp;ROW($A207)))),1))),"",
INDEX($AE:$AE,LOOKUP(2,1/($AE$1:INDIRECT("$AE$"&amp;ROW($AE207)-1)&lt;&gt;""),ROW($AE$1:INDIRECT("$AE$"&amp;ROW($AE207)-1))),1)+
IF(INDEX($AC:$AC,LOOKUP(2,1/($AC$1:INDIRECT("$AC$"&amp;ROW($AC207)-1)&lt;&gt;""),ROW($AC$1:INDIRECT("$AC$"&amp;ROW($AC207)-1))),1)+
INDEX($AD:$AD,LOOKUP(2,1/($AD$1:INDIRECT("$AD$"&amp;ROW($AD207)-1)&lt;&gt;""),ROW($AD$1:INDIRECT("$AD$"&amp;ROW($AD207)-1))),1)+
INDEX($AE:$AE,LOOKUP(2,1/($AE$1:INDIRECT("$AE$"&amp;ROW($AE207)-1)&lt;&gt;""),ROW($AE$1:INDIRECT("$AE$"&amp;ROW($AD207)-1))),1)+
INDEX($AE:$AF,LOOKUP(2,1/($AF$1:INDIRECT("$AF$"&amp;ROW($AF207)-1)&lt;&gt;""),ROW($AF$1:INDIRECT("$AF$"&amp;ROW($AD207)-1))),1)+
INDEX($AG:$AG,LOOKUP(2,1/($AG$1:INDIRECT("$AG$"&amp;ROW($AG207)-1)&lt;&gt;""),ROW($AG$1:INDIRECT("$AG$"&amp;ROW($AD207)-1))),1)+
INDEX($AH:$AH,LOOKUP(2,1/($AH$1:INDIRECT("$AH$"&amp;ROW($AH207)-1)&lt;&gt;""),ROW($AH$1:INDIRECT("$AH$"&amp;ROW($AD207)-1))),1)&gt;=510,0,
IF(INDEX($AE:$AE,LOOKUP(2,1/($AE$1:INDIRECT("$AE$"&amp;ROW($AE207)-1)&lt;&gt;""),ROW($AE$1:INDIRECT("$AE$"&amp;ROW($AE207)-1))),1)&gt;=255,0,
VLOOKUP(INDIRECT("$G$"&amp;LOOKUP(2,1/($AE$1:INDIRECT("$AE$"&amp;ROW($AE207)-1)&lt;&gt;""),ROW($AE$1:INDIRECT("$AE$"&amp;ROW($AE207)-1)))),'EV and Base'!$A$1:$N$671,5,FALSE))))</f>
        <v>7</v>
      </c>
      <c r="AF207" s="2" cm="1">
        <f t="array" aca="1" ref="AF207" ca="1">IF(NOT(ISNUMBER(INDEX($A:$A, LOOKUP(2, 1 / ($A$1:INDIRECT("$A$"&amp;ROW($A207)) &lt;&gt; ""),ROW($A$1:INDIRECT("$A$"&amp;ROW($A207)))), 1))), "",
INDEX($AF:$AF, LOOKUP(2, 1 / ($AF$1:INDIRECT("$AF$"&amp;ROW($AF207)-1) &lt;&gt; ""),ROW($AF$1:INDIRECT("$AF$"&amp;ROW($AF207)-1))), 1)+
IF(INDEX($AC:$AC, LOOKUP(2, 1 / ($AC$1:INDIRECT("$AC$"&amp;ROW($AC207)-1) &lt;&gt; ""),ROW($AC$1:INDIRECT("$AC$"&amp;ROW($AC207)-1))), 1)+
INDEX($AD:$AD, LOOKUP(2, 1 / ($AD$1:INDIRECT("$AD$"&amp;ROW($AD207)-1) &lt;&gt; ""),ROW($AD$1:INDIRECT("$AD$"&amp;ROW($AD207)-1))), 1)+
INDEX($AE:$AE, LOOKUP(2, 1 / ($AE$1:INDIRECT("$AE$"&amp;ROW($AE207)-1) &lt;&gt; ""),ROW($AE$1:INDIRECT("$AE$"&amp;ROW($AD207)-1))), 1)+
INDEX($AE:$AF, LOOKUP(2, 1 / ($AF$1:INDIRECT("$AF$"&amp;ROW($AF207)-1) &lt;&gt; ""),ROW($AF$1:INDIRECT("$AF$"&amp;ROW($AD207)-1))), 1)+
INDEX($AG:$AG, LOOKUP(2, 1 / ($AG$1:INDIRECT("$AG$"&amp;ROW($AG207)-1) &lt;&gt; ""),ROW($AG$1:INDIRECT("$AG$"&amp;ROW($AD207)-1))), 1)+
INDEX($AH:$AH, LOOKUP(2, 1 / ($AH$1:INDIRECT("$AH$"&amp;ROW($AH207)-1) &lt;&gt; ""),ROW($AH$1:INDIRECT("$AH$"&amp;ROW($AD207)-1))), 1)&gt;=510,0,
IF(INDEX($AF:$AF, LOOKUP(2, 1 / ($AF$1:INDIRECT("$AF$"&amp;ROW($AF207)-1) &lt;&gt; ""),ROW($AF$1:INDIRECT("$AF$"&amp;ROW($AF207)-1))), 1)&gt;=255,0,
VLOOKUP(INDIRECT("$G$"&amp;LOOKUP(2, 1 / ($AF$1:INDIRECT("$AF$"&amp;ROW($AF207)-1) &lt;&gt; ""),ROW($AF$1:INDIRECT("$AF$"&amp;ROW($AF207)-1)))), 'EV and Base'!$A$1:$N$671, 6, FALSE))))</f>
        <v>5</v>
      </c>
      <c r="AG207" s="2" cm="1">
        <f t="array" aca="1" ref="AG207" ca="1">IF(NOT(ISNUMBER(INDEX($A:$A, LOOKUP(2, 1 / ($A$1:INDIRECT("$A$"&amp;ROW($A207)) &lt;&gt; ""),ROW($A$1:INDIRECT("$A$"&amp;ROW($A207)))), 1))), "",
INDEX($AG:$AG, LOOKUP(2, 1 / ($AG$1:INDIRECT("$AG$"&amp;ROW($AG207)-1) &lt;&gt; ""),ROW($AG$1:INDIRECT("$AG$"&amp;ROW($AG207)-1))), 1)+
IF(INDEX($AC:$AC, LOOKUP(2, 1 / ($AC$1:INDIRECT("$AC$"&amp;ROW($AC207)-1) &lt;&gt; ""),ROW($AC$1:INDIRECT("$AC$"&amp;ROW($AC207)-1))), 1)+
INDEX($AD:$AD, LOOKUP(2, 1 / ($AD$1:INDIRECT("$AD$"&amp;ROW($AD207)-1) &lt;&gt; ""),ROW($AD$1:INDIRECT("$AD$"&amp;ROW($AD207)-1))), 1)+
INDEX($AE:$AE, LOOKUP(2, 1 / ($AE$1:INDIRECT("$AE$"&amp;ROW($AE207)-1) &lt;&gt; ""),ROW($AE$1:INDIRECT("$AE$"&amp;ROW($AD207)-1))), 1)+
INDEX($AE:$AF, LOOKUP(2, 1 / ($AF$1:INDIRECT("$AF$"&amp;ROW($AF207)-1) &lt;&gt; ""),ROW($AF$1:INDIRECT("$AF$"&amp;ROW($AD207)-1))), 1)+
INDEX($AG:$AG, LOOKUP(2, 1 / ($AG$1:INDIRECT("$AG$"&amp;ROW($AG207)-1) &lt;&gt; ""),ROW($AG$1:INDIRECT("$AG$"&amp;ROW($AD207)-1))), 1)+
INDEX($AH:$AH, LOOKUP(2, 1 / ($AH$1:INDIRECT("$AH$"&amp;ROW($AH207)-1) &lt;&gt; ""),ROW($AH$1:INDIRECT("$AH$"&amp;ROW($AD207)-1))), 1)&gt;=510,0,
IF(INDEX($AG:$AG, LOOKUP(2, 1 / ($AG$1:INDIRECT("$AG$"&amp;ROW($AG207)-1) &lt;&gt; ""),ROW($AG$1:INDIRECT("$AG$"&amp;ROW($AG207)-1))), 1)&gt;=255,0,
VLOOKUP(INDIRECT("$G$"&amp;LOOKUP(2, 1 / ($AG$1:INDIRECT("$AG$"&amp;ROW($AG207)-1) &lt;&gt; ""),ROW($AG$1:INDIRECT("$AG$"&amp;ROW($AG207)-1)))), 'EV and Base'!$A$1:$N$671, 7, FALSE))))</f>
        <v>0</v>
      </c>
      <c r="AH207" s="24" cm="1">
        <f t="array" aca="1" ref="AH207" ca="1">IF(NOT(ISNUMBER(INDEX($A:$A,LOOKUP(2,1/($A$1:INDIRECT("$A$"&amp;ROW($A207))&lt;&gt;""),ROW($A$1:INDIRECT("$A$"&amp;ROW($A207)))),1))),"",
INDEX($AH:$AH,LOOKUP(2,1/($AH$1:INDIRECT("$AH$"&amp;ROW($AH207)-1)&lt;&gt;""),ROW($AH$1:INDIRECT("$AH$"&amp;ROW($AH207)-1))),1)+
IF(INDEX($AC:$AC,LOOKUP(2,1/($AC$1:INDIRECT("$AC$"&amp;ROW($AC207)-1)&lt;&gt;""),ROW($AC$1:INDIRECT("$AC$"&amp;ROW($AC207)-1))),1)+
INDEX($AD:$AD,LOOKUP(2,1/($AD$1:INDIRECT("$AD$"&amp;ROW($AD207)-1)&lt;&gt;""),ROW($AD$1:INDIRECT("$AD$"&amp;ROW($AD207)-1))),1)+
INDEX($AE:$AE,LOOKUP(2,1/($AE$1:INDIRECT("$AE$"&amp;ROW($AE207)-1)&lt;&gt;""),ROW($AE$1:INDIRECT("$AE$"&amp;ROW($AD207)-1))),1)+
INDEX($AE:$AF,LOOKUP(2,1/($AF$1:INDIRECT("$AF$"&amp;ROW($AF207)-1)&lt;&gt;""),ROW($AF$1:INDIRECT("$AF$"&amp;ROW($AD207)-1))),1)+
INDEX($AG:$AG,LOOKUP(2,1/($AG$1:INDIRECT("$AG$"&amp;ROW($AG207)-1)&lt;&gt;""),ROW($AG$1:INDIRECT("$AG$"&amp;ROW($AD207)-1))),1)+
INDEX($AH:$AH,LOOKUP(2,1/($AH$1:INDIRECT("$AH$"&amp;ROW($AH207)-1)&lt;&gt;""),ROW($AH$1:INDIRECT("$AH$"&amp;ROW($AD207)-1))),1)&gt;=510,0,
IF(INDEX($AH:$AH,LOOKUP(2,1/($AH$1:INDIRECT("$AH$"&amp;ROW($AH207)-1)&lt;&gt;""),ROW($AH$1:INDIRECT("$AH$"&amp;ROW($AH207)-1))),1)&gt;=255,0,
VLOOKUP(INDIRECT("$G$"&amp;LOOKUP(2,1/($AH$1:INDIRECT("$AH$"&amp;ROW($AH207)-1)&lt;&gt;""),ROW($AH$1:INDIRECT("$AH$"&amp;ROW($AH207)-1)))),'EV and Base'!$A$1:$N$671,8,FALSE))))</f>
        <v>38</v>
      </c>
      <c r="AI207" s="29" cm="1">
        <f t="array" aca="1" ref="AI207" ca="1">IF(NOT(ISNUMBER(INDEX($A:$A,LOOKUP(2,1/($A$1:INDIRECT("$A$"&amp;ROW($A207))&lt;&gt;""),ROW($A$1:INDIRECT("$A$"&amp;ROW($A207)))),1))),"",
ROUNDDOWN((((2*VLOOKUP($AA207,'EV and Base'!$A$1:$N$671,9,FALSE))+31+ROUNDDOWN($AC207/4,0))*$AB207)/100,0)+$AB207+10)</f>
        <v>112</v>
      </c>
      <c r="AJ207" s="21" cm="1">
        <f t="array" aca="1" ref="AJ207" ca="1">IF(NOT(ISNUMBER(INDEX($A:$A, LOOKUP(2, 1 / ($A$1:INDIRECT("$A$"&amp;ROW($A207)) &lt;&gt; ""),ROW($A$1:INDIRECT("$A$"&amp;ROW($A207)))), 1))), "",
ROUNDDOWN((ROUNDDOWN((((2*VLOOKUP($AA207, 'EV and Base'!$A$1:$N$671, 10, FALSE))+31+ROUNDDOWN($AD207/4, 0))*$AB207)/100, 0)+5)*1.1, 0))</f>
        <v>95</v>
      </c>
      <c r="AK207" s="21" t="str" cm="1">
        <f t="array" aca="1" ref="AK207" ca="1">IF(NOT(ISNUMBER(INDEX($A:$A, LOOKUP(2, 1 / ($A$1:INDIRECT("$A$"&amp;ROW($A207)) &lt;&gt; ""),ROW($A$1:INDIRECT("$A$"&amp;ROW($A207)))), 1))), "",
ROUNDDOWN((ROUNDDOWN((((2*VLOOKUP($AA207, 'EV and Base'!$A$1:$N$671, 11, FALSE))+30+ROUNDDOWN($AE207/4, 0))*$AB207)/100, 0)+5), 0)
&amp;"-"&amp;
ROUNDDOWN((ROUNDDOWN((((2*VLOOKUP($AA207, 'EV and Base'!$A$1:$N$671, 11, FALSE))+31+ROUNDDOWN($AE207/4, 0))*$AB207)/100, 0)+5), 0))</f>
        <v>76-77</v>
      </c>
      <c r="AL207" s="21" t="str" cm="1">
        <f t="array" aca="1" ref="AL207" ca="1">IF(NOT(ISNUMBER(INDEX($A:$A, LOOKUP(2, 1 / ($A$1:INDIRECT("$A$"&amp;ROW($A207)) &lt;&gt; ""),ROW($A$1:INDIRECT("$A$"&amp;ROW($A207)))), 1))), "",
ROUNDDOWN((ROUNDDOWN((((2*VLOOKUP($AA207, 'EV and Base'!$A$1:$N$671, 12, FALSE))+0+ROUNDDOWN($AF207/4, 0))*$AB207)/100, 0)+5)*0.9, 0)
&amp;"-"&amp;
ROUNDDOWN((ROUNDDOWN((((2*VLOOKUP($AA207, 'EV and Base'!$A$1:$N$671, 12, FALSE))+31+ROUNDDOWN($AF207/4, 0))*$AB207)/100, 0)+5)*0.9, 0))</f>
        <v>31-41</v>
      </c>
      <c r="AM207" s="21" t="str" cm="1">
        <f t="array" aca="1" ref="AM207" ca="1">IF(NOT(ISNUMBER(INDEX($A:$A, LOOKUP(2, 1 / ($A$1:INDIRECT("$A$"&amp;ROW($A207)) &lt;&gt; ""),ROW($A$1:INDIRECT("$A$"&amp;ROW($A207)))), 1))), "",
ROUNDDOWN((ROUNDDOWN((((2*VLOOKUP($AA207, 'EV and Base'!$A$1:$N$671, 13, FALSE))+30+ROUNDDOWN($AG207/4, 0))*$AB207)/100, 0)+5), 0)
&amp;"-"&amp;
ROUNDDOWN((ROUNDDOWN((((2*VLOOKUP($AA207, 'EV and Base'!$A$1:$N$671, 13, FALSE))+31+ROUNDDOWN($AG207/4, 0))*$AB207)/100, 0)+5), 0))</f>
        <v>76-76</v>
      </c>
      <c r="AN207" s="25" cm="1">
        <f t="array" aca="1" ref="AN207" ca="1">IF(NOT(ISNUMBER(INDEX($A:$A, LOOKUP(2, 1 / ($A$1:INDIRECT("$A$"&amp;ROW($A207)) &lt;&gt; ""),ROW($A$1:INDIRECT("$A$"&amp;ROW($A207)))), 1))), "",
ROUNDDOWN((ROUNDDOWN((((2*VLOOKUP($AA207, 'EV and Base'!$A$1:$N$671, 14, FALSE))+31+ROUNDDOWN($AH207/4, 0))*$AB207)/100, 0)+5), 0))</f>
        <v>73</v>
      </c>
      <c r="AO207" s="23" cm="1">
        <f t="array" aca="1" ref="AO207" ca="1">IF(NOT(ISNUMBER(INDEX($A:$A, LOOKUP(2, 1 / ($A$1:INDIRECT("$A$"&amp;ROW($A207)) &lt;&gt; ""),ROW($A$1:INDIRECT("$A$"&amp;ROW($A207)))), 1))), "",
ROUNDDOWN((((2*VLOOKUP($AA207, 'EV and Base'!$A$1:$N$671, 9, FALSE))+31+ROUNDDOWN($AC207/4, 0))*$AB207)/100, 0)+$AB207+10)</f>
        <v>112</v>
      </c>
      <c r="AP207" s="2" cm="1">
        <f t="array" aca="1" ref="AP207" ca="1">IF(NOT(ISNUMBER(INDEX($A:$A, LOOKUP(2, 1 / ($A$1:INDIRECT("$A$"&amp;ROW($A207)) &lt;&gt; ""),ROW($A$1:INDIRECT("$A$"&amp;ROW($A207)))), 1))), "",
ROUNDDOWN((ROUNDDOWN((((2*VLOOKUP($AA207, 'EV and Base'!$A$1:$N$671, 10, FALSE))+31+ROUNDDOWN($AD207/4, 0))*$AB207)/100, 0)+5)*1.1, 0))</f>
        <v>95</v>
      </c>
      <c r="AQ207" s="2" cm="1">
        <f t="array" aca="1" ref="AQ207" ca="1">IF(NOT(ISNUMBER(INDEX($A:$A, LOOKUP(2, 1 / ($A$1:INDIRECT("$A$"&amp;ROW($A207)) &lt;&gt; ""),ROW($A$1:INDIRECT("$A$"&amp;ROW($A207)))), 1))), "",
ROUNDDOWN((ROUNDDOWN((((2*VLOOKUP($AA207, 'EV and Base'!$A$1:$N$671, 11, FALSE))+$AV$2+ROUNDDOWN($AE207/4, 0))*$AB207)/100, 0)+5), 0))</f>
        <v>77</v>
      </c>
      <c r="AR207" s="22" cm="1">
        <f t="array" aca="1" ref="AR207" ca="1">IF(NOT(ISNUMBER(INDEX($A:$A, LOOKUP(2, 1 / ($A$1:INDIRECT("$A$"&amp;ROW($A207)) &lt;&gt; ""),ROW($A$1:INDIRECT("$A$"&amp;ROW($A207)))), 1))), "",
ROUNDDOWN((ROUNDDOWN((((2*VLOOKUP($AA207, 'EV and Base'!$A$1:$N$671, 12, FALSE))+$AW$2+ROUNDDOWN($AF207/4, 0))*$AB207)/100, 0)+5)*0.9, 0))</f>
        <v>36</v>
      </c>
      <c r="AS207" s="2" cm="1">
        <f t="array" aca="1" ref="AS207" ca="1">IF(NOT(ISNUMBER(INDEX($A:$A, LOOKUP(2, 1 / ($A$1:INDIRECT("$A$"&amp;ROW($A207)) &lt;&gt; ""),ROW($A$1:INDIRECT("$A$"&amp;ROW($A207)))), 1))), "",
ROUNDDOWN((ROUNDDOWN((((2*VLOOKUP($AA207, 'EV and Base'!$A$1:$N$671, 13, FALSE))+$AX$2+ROUNDDOWN($AG207/4, 0))*$AB207)/100, 0)+5), 0))</f>
        <v>76</v>
      </c>
      <c r="AT207" s="24" cm="1">
        <f t="array" aca="1" ref="AT207" ca="1">IF(NOT(ISNUMBER(INDEX($A:$A, LOOKUP(2, 1 / ($A$1:INDIRECT("$A$"&amp;ROW($A207)) &lt;&gt; ""),ROW($A$1:INDIRECT("$A$"&amp;ROW($A207)))), 1))), "",
ROUNDDOWN((ROUNDDOWN((((2*VLOOKUP($AA207, 'EV and Base'!$A$1:$N$671, 14, FALSE))+31+ROUNDDOWN($AH207/4, 0))*$AB207)/100, 0)+5), 0))</f>
        <v>73</v>
      </c>
      <c r="AU207" s="28">
        <v>204</v>
      </c>
      <c r="AY207" cm="1">
        <f t="array" aca="1" ref="AY207" ca="1">IF(NOT(ISNUMBER(INDEX($A:$A,LOOKUP(2,1/($A$1:INDIRECT("$A$"&amp;ROW($A207))&lt;&gt;""),ROW($A$1:INDIRECT("$A$"&amp;ROW($A207)))),1))),"",
INDEX($AY:$AY,LOOKUP(2,1/($AY$1:INDIRECT("$AY$"&amp;ROW($AY207)-1)&lt;&gt;""),ROW($AY$1:INDIRECT("$AY$"&amp;ROW($AY207)-1))),1)+$BL207)</f>
        <v>33950</v>
      </c>
      <c r="AZ207" s="3" cm="1">
        <f t="array" aca="1" ref="AZ207" ca="1">IF(NOT(ISNUMBER(INDEX($A:$A, LOOKUP(2, 1 / ($A$1:INDIRECT("$A$"&amp;ROW($A207)) &lt;&gt; ""),ROW($A$1:INDIRECT("$A$"&amp;ROW($A207)))), 1))), "",
VLOOKUP(INDIRECT("$G$"&amp;LOOKUP(2, 1 / ($AY$1:INDIRECT("$AY$"&amp;ROW($AY207)-1) &lt;&gt; ""),ROW($AY$1:INDIRECT("$AY$"&amp;ROW($AY207)-1)))),'EV and Base'!A202:N872,2,FALSE))</f>
        <v>66</v>
      </c>
      <c r="BA207" s="3" cm="1">
        <f t="array" aca="1" ref="BA207" ca="1">IF(NOT(ISNUMBER(INDEX($A:$A, LOOKUP(2, 1 / ($A$1:INDIRECT("$A$"&amp;ROW($A207)) &lt;&gt; ""),ROW($A$1:INDIRECT("$A$"&amp;ROW($A207)))), 1))), "",
INDIRECT("$I$"&amp;LOOKUP(2, 1 / ($AY$1:INDIRECT("$AY$"&amp;ROW($AY207)-1) &lt;&gt; ""),ROW($AY$1:INDIRECT("$AY$"&amp;ROW($AY207)-1)))))</f>
        <v>28</v>
      </c>
      <c r="BB207" s="1" cm="1">
        <f t="array" aca="1" ref="BB207" ca="1">IF(NOT(ISNUMBER(INDEX($A:$A, LOOKUP(2, 1 / ($A$1:INDIRECT("$A$"&amp;ROW($A207)) &lt;&gt; ""),ROW($A$1:INDIRECT("$A$"&amp;ROW($A207)))), 1))), "",
INDIRECT("$AB$"&amp;LOOKUP(2, 1 / ($AY$1:INDIRECT("$AY$"&amp;ROW($AY207)-1) &lt;&gt; ""),ROW($AY$1:INDIRECT("$AY$"&amp;ROW($AY207)-1)))))</f>
        <v>34</v>
      </c>
      <c r="BC207" s="3" cm="1">
        <f t="array" aca="1" ref="BC207" ca="1">IF(NOT(ISNUMBER(INDEX($A:$A,LOOKUP(2,1/($A$1:INDIRECT("$A$"&amp;ROW($A207))&lt;&gt;""),ROW($A$1:INDIRECT("$A$"&amp;ROW($A207)))),1))),"",
$BA207+$BA207+10)</f>
        <v>66</v>
      </c>
      <c r="BD207" s="3" cm="1">
        <f t="array" aca="1" ref="BD207" ca="1">IF(NOT(ISNUMBER(INDEX($A:$A,LOOKUP(2,1/($A$1:INDIRECT("$A$"&amp;ROW($A207))&lt;&gt;""),ROW($A$1:INDIRECT("$A$"&amp;ROW($A207)))),1))),"",
$BA207+$BB207+10)</f>
        <v>72</v>
      </c>
      <c r="BE207" s="3" cm="1">
        <f t="array" aca="1" ref="BE207" ca="1">IF(NOT(ISNUMBER(INDEX($A:$A,LOOKUP(2,1/($A$1:INDIRECT("$A$"&amp;ROW($A207))&lt;&gt;""),ROW($A$1:INDIRECT("$A$"&amp;ROW($A207)))),1))),"",
$BC207*$BC207)</f>
        <v>4356</v>
      </c>
      <c r="BF207" s="3" cm="1">
        <f t="array" aca="1" ref="BF207" ca="1">IF(NOT(ISNUMBER(INDEX($A:$A,LOOKUP(2,1/($A$1:INDIRECT("$A$"&amp;ROW($A207))&lt;&gt;""),ROW($A$1:INDIRECT("$A$"&amp;ROW($A207)))),1))),"",
$BD207*$BD207)</f>
        <v>5184</v>
      </c>
      <c r="BG207" s="3" cm="1">
        <f t="array" aca="1" ref="BG207" ca="1">IF(NOT(ISNUMBER(INDEX($A:$A,LOOKUP(2,1/($A$1:INDIRECT("$A$"&amp;ROW($A207))&lt;&gt;""),ROW($A$1:INDIRECT("$A$"&amp;ROW($A207)))),1))),"",
_xlfn.FLOOR.MATH(1.5*_xlfn.FLOOR.MATH($AZ207*BA207/5)))</f>
        <v>553</v>
      </c>
      <c r="BH207" s="3" cm="1">
        <f t="array" aca="1" ref="BH207" ca="1">IF(NOT(ISNUMBER(INDEX($A:$A, LOOKUP(2, 1 / ($A$1:INDIRECT("$A$"&amp;ROW($A207)) &lt;&gt; ""),ROW($A$1:INDIRECT("$A$"&amp;ROW($A207)))), 1))), "",
_xlfn.FLOOR.MATH($BG207/IF(OR(INDIRECT("$C$"&amp;LOOKUP(2, 1 / ($AY$1:INDIRECT("$AY$"&amp;ROW($AY207)-1) &lt;&gt; ""),ROW($AY$1:INDIRECT("$AY$"&amp;ROW($AY207)-1))))="Multi",
INDIRECT("$C$"&amp;LOOKUP(2, 1 / ($AY$1:INDIRECT("$AY$"&amp;ROW($AY207)-1) &lt;&gt; ""),ROW($AY$1:INDIRECT("$AY$"&amp;ROW($AY207)-1))))="Double"),2,1)))</f>
        <v>553</v>
      </c>
      <c r="BI207" s="3" cm="1">
        <f t="array" aca="1" ref="BI207" ca="1">IF(NOT(ISNUMBER(INDEX($A:$A,LOOKUP(2,1/($A$1:INDIRECT("$A$"&amp;ROW($A207))&lt;&gt;""),ROW($A$1:INDIRECT("$A$"&amp;ROW($A207)))),1))),"",
VLOOKUP($BC207,GameFreakSQRT!$A$1:$B$200,2,FALSE))</f>
        <v>33276</v>
      </c>
      <c r="BJ207" s="3" cm="1">
        <f t="array" aca="1" ref="BJ207" ca="1">IF(NOT(ISNUMBER(INDEX($A:$A,LOOKUP(2,1/($A$1:INDIRECT("$A$"&amp;ROW($A207))&lt;&gt;""),ROW($A$1:INDIRECT("$A$"&amp;ROW($A207)))),1))),"",
VLOOKUP($BD207,GameFreakSQRT!$A$1:$B$200,2,FALSE))</f>
        <v>34756</v>
      </c>
      <c r="BK207" s="3" cm="1">
        <f t="array" aca="1" ref="BK207" ca="1">IF(NOT(ISNUMBER(INDEX($A:$A,LOOKUP(2,1/($A$1:INDIRECT("$A$"&amp;ROW($A207))&lt;&gt;""),ROW($A$1:INDIRECT("$A$"&amp;ROW($A207)))),1))),"",
_xlfn.FLOOR.MATH((($BI207*$BE207)*$BH207)/($BJ207*$BF207))+1)</f>
        <v>445</v>
      </c>
      <c r="BL207" s="3" cm="1">
        <f t="array" aca="1" ref="BL207" ca="1">IF(NOT(ISNUMBER(INDEX($A:$A,LOOKUP(2,1/($A$1:INDIRECT("$A$"&amp;ROW($A207))&lt;&gt;""),ROW($A$1:INDIRECT("$A$"&amp;ROW($A207)))),1))),"",
_xlfn.FLOOR.MATH($BK207*IF(NOT(INDIRECT("$Z$"&amp;LOOKUP(2, 1 / ($AY$1:INDIRECT("$AY$"&amp;ROW($AY207)-1) &lt;&gt; ""),ROW($AY$1:INDIRECT("$AY$"&amp;ROW($AY207)-1))))=""),1.5,1)))</f>
        <v>445</v>
      </c>
      <c r="BM207" s="3" cm="1">
        <f t="array" aca="1" ref="BM207" ca="1">IF(NOT(ISNUMBER(INDEX($A:$A, LOOKUP(2, 1 / ($A$1:INDIRECT("$A$"&amp;ROW($A207)) &lt;&gt; ""),ROW($A$1:INDIRECT("$A$"&amp;ROW($A207)))), 1))), "",
INDIRECT("$Y$"&amp;LOOKUP(2, 1 / ($AY$1:INDIRECT("$AY$"&amp;ROW($AY207)-1) &lt;&gt; ""),ROW($AY$1:INDIRECT("$AY$"&amp;ROW($AY207)-1)))))</f>
        <v>445</v>
      </c>
      <c r="BN207" s="3" t="b">
        <f t="shared" ca="1" si="23"/>
        <v>1</v>
      </c>
      <c r="CT207" s="3" cm="1">
        <f t="array" aca="1" ref="CT207" ca="1">IF(NOT(ISNUMBER(INDEX($A:$A, LOOKUP(2, 1 / ($A$1:INDIRECT("$A$"&amp;ROW($A207)) &lt;&gt; ""),ROW($A$1:INDIRECT("$A$"&amp;ROW($A207)))), 1))), "",
$AY207-INDEX($AY:$AY, LOOKUP(2, 1 / ($AY$1:INDIRECT("$AV$"&amp;ROW($AY207)-1) &lt;&gt; ""),ROW($AY$1:INDIRECT("$AV$"&amp;ROW($AY207)-1))), 1))</f>
        <v>33950</v>
      </c>
      <c r="CU207" s="3" cm="1">
        <f t="array" aca="1" ref="CU207" ca="1">IF(NOT(ISNUMBER(INDEX($A:$A, LOOKUP(2, 1 / ($A$1:INDIRECT("$A$"&amp;ROW($A207)) &lt;&gt; ""),ROW($A$1:INDIRECT("$A$"&amp;ROW($A207)))), 1))), "",
INDEX($Y:$Y, LOOKUP(2, 1 / ($Y$1:INDIRECT("$Y$"&amp;ROW($Y207)-1) &lt;&gt; ""),ROW($Y$1:INDIRECT("$Y$"&amp;ROW($Y207)-1))), 1))</f>
        <v>445</v>
      </c>
      <c r="CV207" s="1">
        <f ca="1">IFERROR(VLOOKUP($AY207, 'Medium-Slow'!$A$1:$B$101, 2, TRUE),"")</f>
        <v>34</v>
      </c>
    </row>
    <row r="208" spans="1:100" x14ac:dyDescent="0.45">
      <c r="A208" s="69" t="s">
        <v>75</v>
      </c>
      <c r="B208" s="69" t="s">
        <v>421</v>
      </c>
      <c r="C208" s="69" t="s">
        <v>46</v>
      </c>
      <c r="D208" s="69" t="s">
        <v>411</v>
      </c>
      <c r="E208" s="69" t="s">
        <v>48</v>
      </c>
      <c r="F208" s="56">
        <v>1</v>
      </c>
      <c r="G208" s="2" t="s">
        <v>234</v>
      </c>
      <c r="H208" s="2" t="s">
        <v>50</v>
      </c>
      <c r="I208" s="2">
        <v>27</v>
      </c>
      <c r="J208" s="2" t="s">
        <v>92</v>
      </c>
      <c r="K208" s="2" t="s">
        <v>184</v>
      </c>
      <c r="L208" s="2" t="s">
        <v>53</v>
      </c>
      <c r="M208" s="2" t="s">
        <v>154</v>
      </c>
      <c r="N208" s="2" t="s">
        <v>249</v>
      </c>
      <c r="O208" s="2" t="s">
        <v>333</v>
      </c>
      <c r="P208" s="2" t="s">
        <v>336</v>
      </c>
      <c r="Q208" s="2">
        <v>6</v>
      </c>
      <c r="R208" s="2">
        <f>_xlfn.FLOOR.MATH((((2*VLOOKUP(G208, 'EV and Base'!$A$1:$N$671, 9, FALSE))+$Q208)*$I208)/100)+$I208+10</f>
        <v>65</v>
      </c>
      <c r="S208" s="2">
        <f>_xlfn.FLOOR.MATH((_xlfn.FLOOR.MATH((((2*VLOOKUP($G208, 'EV and Base'!$A$1:$N$671, 10, FALSE))+$Q208)*$I208)/100)+5)*
IF(OR($J208="Lonely", $J208="Brave", $J208="Adamant", $J208="Naughty"), 1.1,
IF(OR($J208="Bold", $J208="Timid", $J208="Modest", $J208="Calm"), 0.9, 1)))</f>
        <v>40</v>
      </c>
      <c r="T208" s="2">
        <f>_xlfn.FLOOR.MATH((_xlfn.FLOOR.MATH((((2*VLOOKUP($G208, 'EV and Base'!$A$1:$N$671, 11, FALSE))+$Q208)*$I208)/100)+5)*
IF(OR($J208="Bold", $J208="Relaxed", $J208="Impish", $J208="Lax"), 1.1,
IF(OR($J208="Lonely", $J208="Hasty", $J208="Mild", $J208="Gentle"), 0.9, 1)))</f>
        <v>25</v>
      </c>
      <c r="U208" s="2">
        <f>_xlfn.FLOOR.MATH((_xlfn.FLOOR.MATH((((2*VLOOKUP($G208, 'EV and Base'!$A$1:$N$671, 12, FALSE))+$Q208)*$I208)/100)+5)*
IF(OR($J208="Modest", $J208="Mild", $J208="Quiet", $J208="Rash"), 1.1,
IF(OR($J208="Adamant", $J208="Impish", $J208="Jolly", $J208="Careful"), 0.9, 1)))</f>
        <v>27</v>
      </c>
      <c r="V208" s="2">
        <f>_xlfn.FLOOR.MATH((_xlfn.FLOOR.MATH((((2*VLOOKUP($G208, 'EV and Base'!$A$1:$N$671, 13, FALSE))+$Q208)*$I208)/100)+5)*
IF(OR($J208="Calm", $J208="Gentle", $J208="Sassy", $J208="Careful"), 1.1,
IF(OR($J208="Naughty", $J208="Lax", $J208="Naive", $J208="Rash"), 0.9, 1)))</f>
        <v>25</v>
      </c>
      <c r="W208" s="2">
        <f>_xlfn.FLOOR.MATH((_xlfn.FLOOR.MATH((((2*VLOOKUP($G208, 'EV and Base'!$A$1:$N$671, 14, FALSE))+$Q208)*$I208)/100)+5)*
IF(OR($J208="Timid", $J208="Hasty", $J208="Jolly", $J208="Naive"), 1.1,
IF(OR($J208="Brave", $J208="Relaxed", $J208="Quiet", $J208="Sassy"), 0.9, 1)))</f>
        <v>41</v>
      </c>
      <c r="X208" s="69">
        <v>1080</v>
      </c>
      <c r="AA208" s="23" t="str" cm="1">
        <f t="array" aca="1" ref="AA208" ca="1">IF(NOT(ISNUMBER(INDEX($A:$A,LOOKUP(2,1/($A$1:INDIRECT("$A$"&amp;ROW($A208))&lt;&gt;""),ROW($A$1:INDIRECT("$A$"&amp;ROW($A208)))),1))),"",
IF(NOT(ISNUMBER($A208)),$AA207,
IF($AB208&lt;16,"Lillipup",
IF($AB208&lt;32,"Herdier",
"Stoutland"))))</f>
        <v/>
      </c>
      <c r="AB208" s="25" t="str" cm="1">
        <f t="array" aca="1" ref="AB208" ca="1">IF(NOT(ISNUMBER(INDEX($A:$A, LOOKUP(2, 1 / ($A$1:INDIRECT("$A$"&amp;ROW($A208)) &lt;&gt; ""),ROW($A$1:INDIRECT("$A$"&amp;ROW($A208)))), 1))), "",
VLOOKUP($AY208,'Medium-Slow'!$A$1:$B$101,2,TRUE))</f>
        <v/>
      </c>
      <c r="AC208" s="23" t="str" cm="1">
        <f t="array" aca="1" ref="AC208" ca="1">IF(NOT(ISNUMBER(INDEX($A:$A, LOOKUP(2, 1 / ($A$1:INDIRECT("$A$"&amp;ROW($A208)) &lt;&gt; ""),ROW($A$1:INDIRECT("$A$"&amp;ROW($A208)))), 1))), "",
INDEX($AC:$AC, LOOKUP(2, 1 / ($AC$1:INDIRECT("$AC$"&amp;ROW($AC208)-1) &lt;&gt; ""),ROW($AC$1:INDIRECT("$AC$"&amp;ROW($AC208)-1))), 1)+
IF(INDEX($AC:$AC, LOOKUP(2, 1 / ($AC$1:INDIRECT("$AC$"&amp;ROW($AC208)-1) &lt;&gt; ""),ROW($AC$1:INDIRECT("$AC$"&amp;ROW($AC208)-1))), 1)+
INDEX($AD:$AD, LOOKUP(2, 1 / ($AD$1:INDIRECT("$AD$"&amp;ROW($AD208)-1) &lt;&gt; ""),ROW($AD$1:INDIRECT("$AD$"&amp;ROW($AD208)-1))), 1)+
INDEX($AE:$AE, LOOKUP(2, 1 / ($AE$1:INDIRECT("$AE$"&amp;ROW($AE208)-1) &lt;&gt; ""),ROW($AE$1:INDIRECT("$AE$"&amp;ROW($AD208)-1))), 1)+
INDEX($AE:$AF, LOOKUP(2, 1 / ($AF$1:INDIRECT("$AF$"&amp;ROW($AF208)-1) &lt;&gt; ""),ROW($AF$1:INDIRECT("$AF$"&amp;ROW($AD208)-1))), 1)+
INDEX($AG:$AG, LOOKUP(2, 1 / ($AG$1:INDIRECT("$AG$"&amp;ROW($AG208)-1) &lt;&gt; ""),ROW($AG$1:INDIRECT("$AG$"&amp;ROW($AD208)-1))), 1)+
INDEX($AH:$AH, LOOKUP(2, 1 / ($AH$1:INDIRECT("$AH$"&amp;ROW($AH208)-1) &lt;&gt; ""),ROW($AH$1:INDIRECT("$AH$"&amp;ROW($AD208)-1))), 1)&gt;=510,0,
IF(INDEX($AC:$AC, LOOKUP(2, 1 / ($AC$1:INDIRECT("$AC$"&amp;ROW($AC208)-1) &lt;&gt; ""),ROW($AC$1:INDIRECT("$AC$"&amp;ROW($AC208)-1))), 1)&gt;=255,0,
VLOOKUP(INDIRECT("$G$"&amp;LOOKUP(2, 1 / ($AC$1:INDIRECT("$AC$"&amp;ROW($AC208)-1) &lt;&gt; ""),ROW($AC$1:INDIRECT("$AC$"&amp;ROW($AC208)-1)))), 'EV and Base'!$A$1:$N$671, 3, FALSE))))</f>
        <v/>
      </c>
      <c r="AD208" s="2" t="str" cm="1">
        <f t="array" aca="1" ref="AD208" ca="1">IF(NOT(ISNUMBER(INDEX($A:$A, LOOKUP(2, 1 / ($A$1:INDIRECT("$A$"&amp;ROW($A208)) &lt;&gt; ""),ROW($A$1:INDIRECT("$A$"&amp;ROW($A208)))), 1))), "",
INDEX($AD:$AD, LOOKUP(2, 1 / ($AD$1:INDIRECT("$AD$"&amp;ROW($AD208)-1) &lt;&gt; ""),ROW($AD$1:INDIRECT("$AD$"&amp;ROW($AD208)-1))), 1)+
IF(INDEX($AC:$AC, LOOKUP(2, 1 / ($AC$1:INDIRECT("$AC$"&amp;ROW($AC208)-1) &lt;&gt; ""),ROW($AC$1:INDIRECT("$AC$"&amp;ROW($AC208)-1))), 1)+
INDEX($AD:$AD, LOOKUP(2, 1 / ($AD$1:INDIRECT("$AD$"&amp;ROW($AD208)-1) &lt;&gt; ""),ROW($AD$1:INDIRECT("$AD$"&amp;ROW($AD208)-1))), 1)+
INDEX($AE:$AE, LOOKUP(2, 1 / ($AE$1:INDIRECT("$AE$"&amp;ROW($AE208)-1) &lt;&gt; ""),ROW($AE$1:INDIRECT("$AE$"&amp;ROW($AD208)-1))), 1)+
INDEX($AE:$AF, LOOKUP(2, 1 / ($AF$1:INDIRECT("$AF$"&amp;ROW($AF208)-1) &lt;&gt; ""),ROW($AF$1:INDIRECT("$AF$"&amp;ROW($AD208)-1))), 1)+
INDEX($AG:$AG, LOOKUP(2, 1 / ($AG$1:INDIRECT("$AG$"&amp;ROW($AG208)-1) &lt;&gt; ""),ROW($AG$1:INDIRECT("$AG$"&amp;ROW($AD208)-1))), 1)+
INDEX($AH:$AH, LOOKUP(2, 1 / ($AH$1:INDIRECT("$AH$"&amp;ROW($AH208)-1) &lt;&gt; ""),ROW($AH$1:INDIRECT("$AH$"&amp;ROW($AD208)-1))), 1)&gt;=510,0,
IF(INDEX($AD:$AD, LOOKUP(2, 1 / ($AD$1:INDIRECT("$AD$"&amp;ROW($AD208)-1) &lt;&gt; ""),ROW($AD$1:INDIRECT("$AD$"&amp;ROW($AD208)-1))), 1)&gt;=255,0,
VLOOKUP(INDIRECT("$G$"&amp;LOOKUP(2, 1 / ($AD$1:INDIRECT("$AD$"&amp;ROW($AD208)-1) &lt;&gt; ""),ROW($AD$1:INDIRECT("$AD$"&amp;ROW($AD208)-1)))), 'EV and Base'!$A$1:$N$671, 4, FALSE))))</f>
        <v/>
      </c>
      <c r="AE208" s="2" t="str" cm="1">
        <f t="array" aca="1" ref="AE208" ca="1">IF(NOT(ISNUMBER(INDEX($A:$A,LOOKUP(2,1/($A$1:INDIRECT("$A$"&amp;ROW($A208))&lt;&gt;""),ROW($A$1:INDIRECT("$A$"&amp;ROW($A208)))),1))),"",
INDEX($AE:$AE,LOOKUP(2,1/($AE$1:INDIRECT("$AE$"&amp;ROW($AE208)-1)&lt;&gt;""),ROW($AE$1:INDIRECT("$AE$"&amp;ROW($AE208)-1))),1)+
IF(INDEX($AC:$AC,LOOKUP(2,1/($AC$1:INDIRECT("$AC$"&amp;ROW($AC208)-1)&lt;&gt;""),ROW($AC$1:INDIRECT("$AC$"&amp;ROW($AC208)-1))),1)+
INDEX($AD:$AD,LOOKUP(2,1/($AD$1:INDIRECT("$AD$"&amp;ROW($AD208)-1)&lt;&gt;""),ROW($AD$1:INDIRECT("$AD$"&amp;ROW($AD208)-1))),1)+
INDEX($AE:$AE,LOOKUP(2,1/($AE$1:INDIRECT("$AE$"&amp;ROW($AE208)-1)&lt;&gt;""),ROW($AE$1:INDIRECT("$AE$"&amp;ROW($AD208)-1))),1)+
INDEX($AE:$AF,LOOKUP(2,1/($AF$1:INDIRECT("$AF$"&amp;ROW($AF208)-1)&lt;&gt;""),ROW($AF$1:INDIRECT("$AF$"&amp;ROW($AD208)-1))),1)+
INDEX($AG:$AG,LOOKUP(2,1/($AG$1:INDIRECT("$AG$"&amp;ROW($AG208)-1)&lt;&gt;""),ROW($AG$1:INDIRECT("$AG$"&amp;ROW($AD208)-1))),1)+
INDEX($AH:$AH,LOOKUP(2,1/($AH$1:INDIRECT("$AH$"&amp;ROW($AH208)-1)&lt;&gt;""),ROW($AH$1:INDIRECT("$AH$"&amp;ROW($AD208)-1))),1)&gt;=510,0,
IF(INDEX($AE:$AE,LOOKUP(2,1/($AE$1:INDIRECT("$AE$"&amp;ROW($AE208)-1)&lt;&gt;""),ROW($AE$1:INDIRECT("$AE$"&amp;ROW($AE208)-1))),1)&gt;=255,0,
VLOOKUP(INDIRECT("$G$"&amp;LOOKUP(2,1/($AE$1:INDIRECT("$AE$"&amp;ROW($AE208)-1)&lt;&gt;""),ROW($AE$1:INDIRECT("$AE$"&amp;ROW($AE208)-1)))),'EV and Base'!$A$1:$N$671,5,FALSE))))</f>
        <v/>
      </c>
      <c r="AF208" s="2" t="str" cm="1">
        <f t="array" aca="1" ref="AF208" ca="1">IF(NOT(ISNUMBER(INDEX($A:$A, LOOKUP(2, 1 / ($A$1:INDIRECT("$A$"&amp;ROW($A208)) &lt;&gt; ""),ROW($A$1:INDIRECT("$A$"&amp;ROW($A208)))), 1))), "",
INDEX($AF:$AF, LOOKUP(2, 1 / ($AF$1:INDIRECT("$AF$"&amp;ROW($AF208)-1) &lt;&gt; ""),ROW($AF$1:INDIRECT("$AF$"&amp;ROW($AF208)-1))), 1)+
IF(INDEX($AC:$AC, LOOKUP(2, 1 / ($AC$1:INDIRECT("$AC$"&amp;ROW($AC208)-1) &lt;&gt; ""),ROW($AC$1:INDIRECT("$AC$"&amp;ROW($AC208)-1))), 1)+
INDEX($AD:$AD, LOOKUP(2, 1 / ($AD$1:INDIRECT("$AD$"&amp;ROW($AD208)-1) &lt;&gt; ""),ROW($AD$1:INDIRECT("$AD$"&amp;ROW($AD208)-1))), 1)+
INDEX($AE:$AE, LOOKUP(2, 1 / ($AE$1:INDIRECT("$AE$"&amp;ROW($AE208)-1) &lt;&gt; ""),ROW($AE$1:INDIRECT("$AE$"&amp;ROW($AD208)-1))), 1)+
INDEX($AE:$AF, LOOKUP(2, 1 / ($AF$1:INDIRECT("$AF$"&amp;ROW($AF208)-1) &lt;&gt; ""),ROW($AF$1:INDIRECT("$AF$"&amp;ROW($AD208)-1))), 1)+
INDEX($AG:$AG, LOOKUP(2, 1 / ($AG$1:INDIRECT("$AG$"&amp;ROW($AG208)-1) &lt;&gt; ""),ROW($AG$1:INDIRECT("$AG$"&amp;ROW($AD208)-1))), 1)+
INDEX($AH:$AH, LOOKUP(2, 1 / ($AH$1:INDIRECT("$AH$"&amp;ROW($AH208)-1) &lt;&gt; ""),ROW($AH$1:INDIRECT("$AH$"&amp;ROW($AD208)-1))), 1)&gt;=510,0,
IF(INDEX($AF:$AF, LOOKUP(2, 1 / ($AF$1:INDIRECT("$AF$"&amp;ROW($AF208)-1) &lt;&gt; ""),ROW($AF$1:INDIRECT("$AF$"&amp;ROW($AF208)-1))), 1)&gt;=255,0,
VLOOKUP(INDIRECT("$G$"&amp;LOOKUP(2, 1 / ($AF$1:INDIRECT("$AF$"&amp;ROW($AF208)-1) &lt;&gt; ""),ROW($AF$1:INDIRECT("$AF$"&amp;ROW($AF208)-1)))), 'EV and Base'!$A$1:$N$671, 6, FALSE))))</f>
        <v/>
      </c>
      <c r="AG208" s="2" t="str" cm="1">
        <f t="array" aca="1" ref="AG208" ca="1">IF(NOT(ISNUMBER(INDEX($A:$A, LOOKUP(2, 1 / ($A$1:INDIRECT("$A$"&amp;ROW($A208)) &lt;&gt; ""),ROW($A$1:INDIRECT("$A$"&amp;ROW($A208)))), 1))), "",
INDEX($AG:$AG, LOOKUP(2, 1 / ($AG$1:INDIRECT("$AG$"&amp;ROW($AG208)-1) &lt;&gt; ""),ROW($AG$1:INDIRECT("$AG$"&amp;ROW($AG208)-1))), 1)+
IF(INDEX($AC:$AC, LOOKUP(2, 1 / ($AC$1:INDIRECT("$AC$"&amp;ROW($AC208)-1) &lt;&gt; ""),ROW($AC$1:INDIRECT("$AC$"&amp;ROW($AC208)-1))), 1)+
INDEX($AD:$AD, LOOKUP(2, 1 / ($AD$1:INDIRECT("$AD$"&amp;ROW($AD208)-1) &lt;&gt; ""),ROW($AD$1:INDIRECT("$AD$"&amp;ROW($AD208)-1))), 1)+
INDEX($AE:$AE, LOOKUP(2, 1 / ($AE$1:INDIRECT("$AE$"&amp;ROW($AE208)-1) &lt;&gt; ""),ROW($AE$1:INDIRECT("$AE$"&amp;ROW($AD208)-1))), 1)+
INDEX($AE:$AF, LOOKUP(2, 1 / ($AF$1:INDIRECT("$AF$"&amp;ROW($AF208)-1) &lt;&gt; ""),ROW($AF$1:INDIRECT("$AF$"&amp;ROW($AD208)-1))), 1)+
INDEX($AG:$AG, LOOKUP(2, 1 / ($AG$1:INDIRECT("$AG$"&amp;ROW($AG208)-1) &lt;&gt; ""),ROW($AG$1:INDIRECT("$AG$"&amp;ROW($AD208)-1))), 1)+
INDEX($AH:$AH, LOOKUP(2, 1 / ($AH$1:INDIRECT("$AH$"&amp;ROW($AH208)-1) &lt;&gt; ""),ROW($AH$1:INDIRECT("$AH$"&amp;ROW($AD208)-1))), 1)&gt;=510,0,
IF(INDEX($AG:$AG, LOOKUP(2, 1 / ($AG$1:INDIRECT("$AG$"&amp;ROW($AG208)-1) &lt;&gt; ""),ROW($AG$1:INDIRECT("$AG$"&amp;ROW($AG208)-1))), 1)&gt;=255,0,
VLOOKUP(INDIRECT("$G$"&amp;LOOKUP(2, 1 / ($AG$1:INDIRECT("$AG$"&amp;ROW($AG208)-1) &lt;&gt; ""),ROW($AG$1:INDIRECT("$AG$"&amp;ROW($AG208)-1)))), 'EV and Base'!$A$1:$N$671, 7, FALSE))))</f>
        <v/>
      </c>
      <c r="AH208" s="24" t="str" cm="1">
        <f t="array" aca="1" ref="AH208" ca="1">IF(NOT(ISNUMBER(INDEX($A:$A,LOOKUP(2,1/($A$1:INDIRECT("$A$"&amp;ROW($A208))&lt;&gt;""),ROW($A$1:INDIRECT("$A$"&amp;ROW($A208)))),1))),"",
INDEX($AH:$AH,LOOKUP(2,1/($AH$1:INDIRECT("$AH$"&amp;ROW($AH208)-1)&lt;&gt;""),ROW($AH$1:INDIRECT("$AH$"&amp;ROW($AH208)-1))),1)+
IF(INDEX($AC:$AC,LOOKUP(2,1/($AC$1:INDIRECT("$AC$"&amp;ROW($AC208)-1)&lt;&gt;""),ROW($AC$1:INDIRECT("$AC$"&amp;ROW($AC208)-1))),1)+
INDEX($AD:$AD,LOOKUP(2,1/($AD$1:INDIRECT("$AD$"&amp;ROW($AD208)-1)&lt;&gt;""),ROW($AD$1:INDIRECT("$AD$"&amp;ROW($AD208)-1))),1)+
INDEX($AE:$AE,LOOKUP(2,1/($AE$1:INDIRECT("$AE$"&amp;ROW($AE208)-1)&lt;&gt;""),ROW($AE$1:INDIRECT("$AE$"&amp;ROW($AD208)-1))),1)+
INDEX($AE:$AF,LOOKUP(2,1/($AF$1:INDIRECT("$AF$"&amp;ROW($AF208)-1)&lt;&gt;""),ROW($AF$1:INDIRECT("$AF$"&amp;ROW($AD208)-1))),1)+
INDEX($AG:$AG,LOOKUP(2,1/($AG$1:INDIRECT("$AG$"&amp;ROW($AG208)-1)&lt;&gt;""),ROW($AG$1:INDIRECT("$AG$"&amp;ROW($AD208)-1))),1)+
INDEX($AH:$AH,LOOKUP(2,1/($AH$1:INDIRECT("$AH$"&amp;ROW($AH208)-1)&lt;&gt;""),ROW($AH$1:INDIRECT("$AH$"&amp;ROW($AD208)-1))),1)&gt;=510,0,
IF(INDEX($AH:$AH,LOOKUP(2,1/($AH$1:INDIRECT("$AH$"&amp;ROW($AH208)-1)&lt;&gt;""),ROW($AH$1:INDIRECT("$AH$"&amp;ROW($AH208)-1))),1)&gt;=255,0,
VLOOKUP(INDIRECT("$G$"&amp;LOOKUP(2,1/($AH$1:INDIRECT("$AH$"&amp;ROW($AH208)-1)&lt;&gt;""),ROW($AH$1:INDIRECT("$AH$"&amp;ROW($AH208)-1)))),'EV and Base'!$A$1:$N$671,8,FALSE))))</f>
        <v/>
      </c>
      <c r="AI208" s="29" t="str" cm="1">
        <f t="array" aca="1" ref="AI208" ca="1">IF(NOT(ISNUMBER(INDEX($A:$A,LOOKUP(2,1/($A$1:INDIRECT("$A$"&amp;ROW($A208))&lt;&gt;""),ROW($A$1:INDIRECT("$A$"&amp;ROW($A208)))),1))),"",
ROUNDDOWN((((2*VLOOKUP($AA208,'EV and Base'!$A$1:$N$671,9,FALSE))+31+ROUNDDOWN($AC208/4,0))*$AB208)/100,0)+$AB208+10)</f>
        <v/>
      </c>
      <c r="AJ208" s="21" t="str" cm="1">
        <f t="array" aca="1" ref="AJ208" ca="1">IF(NOT(ISNUMBER(INDEX($A:$A, LOOKUP(2, 1 / ($A$1:INDIRECT("$A$"&amp;ROW($A208)) &lt;&gt; ""),ROW($A$1:INDIRECT("$A$"&amp;ROW($A208)))), 1))), "",
ROUNDDOWN((ROUNDDOWN((((2*VLOOKUP($AA208, 'EV and Base'!$A$1:$N$671, 10, FALSE))+31+ROUNDDOWN($AD208/4, 0))*$AB208)/100, 0)+5)*1.1, 0))</f>
        <v/>
      </c>
      <c r="AK208" s="21" t="str" cm="1">
        <f t="array" aca="1" ref="AK208" ca="1">IF(NOT(ISNUMBER(INDEX($A:$A, LOOKUP(2, 1 / ($A$1:INDIRECT("$A$"&amp;ROW($A208)) &lt;&gt; ""),ROW($A$1:INDIRECT("$A$"&amp;ROW($A208)))), 1))), "",
ROUNDDOWN((ROUNDDOWN((((2*VLOOKUP($AA208, 'EV and Base'!$A$1:$N$671, 11, FALSE))+30+ROUNDDOWN($AE208/4, 0))*$AB208)/100, 0)+5), 0)
&amp;"-"&amp;
ROUNDDOWN((ROUNDDOWN((((2*VLOOKUP($AA208, 'EV and Base'!$A$1:$N$671, 11, FALSE))+31+ROUNDDOWN($AE208/4, 0))*$AB208)/100, 0)+5), 0))</f>
        <v/>
      </c>
      <c r="AL208" s="21" t="str" cm="1">
        <f t="array" aca="1" ref="AL208" ca="1">IF(NOT(ISNUMBER(INDEX($A:$A, LOOKUP(2, 1 / ($A$1:INDIRECT("$A$"&amp;ROW($A208)) &lt;&gt; ""),ROW($A$1:INDIRECT("$A$"&amp;ROW($A208)))), 1))), "",
ROUNDDOWN((ROUNDDOWN((((2*VLOOKUP($AA208, 'EV and Base'!$A$1:$N$671, 12, FALSE))+0+ROUNDDOWN($AF208/4, 0))*$AB208)/100, 0)+5)*0.9, 0)
&amp;"-"&amp;
ROUNDDOWN((ROUNDDOWN((((2*VLOOKUP($AA208, 'EV and Base'!$A$1:$N$671, 12, FALSE))+31+ROUNDDOWN($AF208/4, 0))*$AB208)/100, 0)+5)*0.9, 0))</f>
        <v/>
      </c>
      <c r="AM208" s="21" t="str" cm="1">
        <f t="array" aca="1" ref="AM208" ca="1">IF(NOT(ISNUMBER(INDEX($A:$A, LOOKUP(2, 1 / ($A$1:INDIRECT("$A$"&amp;ROW($A208)) &lt;&gt; ""),ROW($A$1:INDIRECT("$A$"&amp;ROW($A208)))), 1))), "",
ROUNDDOWN((ROUNDDOWN((((2*VLOOKUP($AA208, 'EV and Base'!$A$1:$N$671, 13, FALSE))+30+ROUNDDOWN($AG208/4, 0))*$AB208)/100, 0)+5), 0)
&amp;"-"&amp;
ROUNDDOWN((ROUNDDOWN((((2*VLOOKUP($AA208, 'EV and Base'!$A$1:$N$671, 13, FALSE))+31+ROUNDDOWN($AG208/4, 0))*$AB208)/100, 0)+5), 0))</f>
        <v/>
      </c>
      <c r="AN208" s="25" t="str" cm="1">
        <f t="array" aca="1" ref="AN208" ca="1">IF(NOT(ISNUMBER(INDEX($A:$A, LOOKUP(2, 1 / ($A$1:INDIRECT("$A$"&amp;ROW($A208)) &lt;&gt; ""),ROW($A$1:INDIRECT("$A$"&amp;ROW($A208)))), 1))), "",
ROUNDDOWN((ROUNDDOWN((((2*VLOOKUP($AA208, 'EV and Base'!$A$1:$N$671, 14, FALSE))+31+ROUNDDOWN($AH208/4, 0))*$AB208)/100, 0)+5), 0))</f>
        <v/>
      </c>
      <c r="AO208" s="23" t="str" cm="1">
        <f t="array" aca="1" ref="AO208" ca="1">IF(NOT(ISNUMBER(INDEX($A:$A, LOOKUP(2, 1 / ($A$1:INDIRECT("$A$"&amp;ROW($A208)) &lt;&gt; ""),ROW($A$1:INDIRECT("$A$"&amp;ROW($A208)))), 1))), "",
ROUNDDOWN((((2*VLOOKUP($AA208, 'EV and Base'!$A$1:$N$671, 9, FALSE))+31+ROUNDDOWN($AC208/4, 0))*$AB208)/100, 0)+$AB208+10)</f>
        <v/>
      </c>
      <c r="AP208" s="2" t="str" cm="1">
        <f t="array" aca="1" ref="AP208" ca="1">IF(NOT(ISNUMBER(INDEX($A:$A, LOOKUP(2, 1 / ($A$1:INDIRECT("$A$"&amp;ROW($A208)) &lt;&gt; ""),ROW($A$1:INDIRECT("$A$"&amp;ROW($A208)))), 1))), "",
ROUNDDOWN((ROUNDDOWN((((2*VLOOKUP($AA208, 'EV and Base'!$A$1:$N$671, 10, FALSE))+31+ROUNDDOWN($AD208/4, 0))*$AB208)/100, 0)+5)*1.1, 0))</f>
        <v/>
      </c>
      <c r="AQ208" s="2" t="str" cm="1">
        <f t="array" aca="1" ref="AQ208" ca="1">IF(NOT(ISNUMBER(INDEX($A:$A, LOOKUP(2, 1 / ($A$1:INDIRECT("$A$"&amp;ROW($A208)) &lt;&gt; ""),ROW($A$1:INDIRECT("$A$"&amp;ROW($A208)))), 1))), "",
ROUNDDOWN((ROUNDDOWN((((2*VLOOKUP($AA208, 'EV and Base'!$A$1:$N$671, 11, FALSE))+$AV$2+ROUNDDOWN($AE208/4, 0))*$AB208)/100, 0)+5), 0))</f>
        <v/>
      </c>
      <c r="AR208" s="22" t="str" cm="1">
        <f t="array" aca="1" ref="AR208" ca="1">IF(NOT(ISNUMBER(INDEX($A:$A, LOOKUP(2, 1 / ($A$1:INDIRECT("$A$"&amp;ROW($A208)) &lt;&gt; ""),ROW($A$1:INDIRECT("$A$"&amp;ROW($A208)))), 1))), "",
ROUNDDOWN((ROUNDDOWN((((2*VLOOKUP($AA208, 'EV and Base'!$A$1:$N$671, 12, FALSE))+$AW$2+ROUNDDOWN($AF208/4, 0))*$AB208)/100, 0)+5)*0.9, 0))</f>
        <v/>
      </c>
      <c r="AS208" s="2" t="str" cm="1">
        <f t="array" aca="1" ref="AS208" ca="1">IF(NOT(ISNUMBER(INDEX($A:$A, LOOKUP(2, 1 / ($A$1:INDIRECT("$A$"&amp;ROW($A208)) &lt;&gt; ""),ROW($A$1:INDIRECT("$A$"&amp;ROW($A208)))), 1))), "",
ROUNDDOWN((ROUNDDOWN((((2*VLOOKUP($AA208, 'EV and Base'!$A$1:$N$671, 13, FALSE))+$AX$2+ROUNDDOWN($AG208/4, 0))*$AB208)/100, 0)+5), 0))</f>
        <v/>
      </c>
      <c r="AT208" s="24" t="str" cm="1">
        <f t="array" aca="1" ref="AT208" ca="1">IF(NOT(ISNUMBER(INDEX($A:$A, LOOKUP(2, 1 / ($A$1:INDIRECT("$A$"&amp;ROW($A208)) &lt;&gt; ""),ROW($A$1:INDIRECT("$A$"&amp;ROW($A208)))), 1))), "",
ROUNDDOWN((ROUNDDOWN((((2*VLOOKUP($AA208, 'EV and Base'!$A$1:$N$671, 14, FALSE))+31+ROUNDDOWN($AH208/4, 0))*$AB208)/100, 0)+5), 0))</f>
        <v/>
      </c>
      <c r="AU208" s="28"/>
      <c r="AY208" t="str" cm="1">
        <f t="array" aca="1" ref="AY208" ca="1">IF(NOT(ISNUMBER(INDEX($A:$A,LOOKUP(2,1/($A$1:INDIRECT("$A$"&amp;ROW($A208))&lt;&gt;""),ROW($A$1:INDIRECT("$A$"&amp;ROW($A208)))),1))),"",
INDEX($AY:$AY,LOOKUP(2,1/($AY$1:INDIRECT("$AY$"&amp;ROW($AY208)-1)&lt;&gt;""),ROW($AY$1:INDIRECT("$AY$"&amp;ROW($AY208)-1))),1)+$BL208)</f>
        <v/>
      </c>
      <c r="AZ208" s="3" t="str" cm="1">
        <f t="array" aca="1" ref="AZ208" ca="1">IF(NOT(ISNUMBER(INDEX($A:$A, LOOKUP(2, 1 / ($A$1:INDIRECT("$A$"&amp;ROW($A208)) &lt;&gt; ""),ROW($A$1:INDIRECT("$A$"&amp;ROW($A208)))), 1))), "",
VLOOKUP(INDIRECT("$G$"&amp;LOOKUP(2, 1 / ($AY$1:INDIRECT("$AY$"&amp;ROW($AY208)-1) &lt;&gt; ""),ROW($AY$1:INDIRECT("$AY$"&amp;ROW($AY208)-1)))),'EV and Base'!A203:N873,2,FALSE))</f>
        <v/>
      </c>
      <c r="BA208" s="3" t="str" cm="1">
        <f t="array" aca="1" ref="BA208" ca="1">IF(NOT(ISNUMBER(INDEX($A:$A, LOOKUP(2, 1 / ($A$1:INDIRECT("$A$"&amp;ROW($A208)) &lt;&gt; ""),ROW($A$1:INDIRECT("$A$"&amp;ROW($A208)))), 1))), "",
INDIRECT("$I$"&amp;LOOKUP(2, 1 / ($AY$1:INDIRECT("$AY$"&amp;ROW($AY208)-1) &lt;&gt; ""),ROW($AY$1:INDIRECT("$AY$"&amp;ROW($AY208)-1)))))</f>
        <v/>
      </c>
      <c r="BB208" s="1" t="str" cm="1">
        <f t="array" aca="1" ref="BB208" ca="1">IF(NOT(ISNUMBER(INDEX($A:$A, LOOKUP(2, 1 / ($A$1:INDIRECT("$A$"&amp;ROW($A208)) &lt;&gt; ""),ROW($A$1:INDIRECT("$A$"&amp;ROW($A208)))), 1))), "",
INDIRECT("$AB$"&amp;LOOKUP(2, 1 / ($AY$1:INDIRECT("$AY$"&amp;ROW($AY208)-1) &lt;&gt; ""),ROW($AY$1:INDIRECT("$AY$"&amp;ROW($AY208)-1)))))</f>
        <v/>
      </c>
      <c r="BC208" s="3" t="str" cm="1">
        <f t="array" aca="1" ref="BC208" ca="1">IF(NOT(ISNUMBER(INDEX($A:$A,LOOKUP(2,1/($A$1:INDIRECT("$A$"&amp;ROW($A208))&lt;&gt;""),ROW($A$1:INDIRECT("$A$"&amp;ROW($A208)))),1))),"",
$BA208+$BA208+10)</f>
        <v/>
      </c>
      <c r="BD208" s="3" t="str" cm="1">
        <f t="array" aca="1" ref="BD208" ca="1">IF(NOT(ISNUMBER(INDEX($A:$A,LOOKUP(2,1/($A$1:INDIRECT("$A$"&amp;ROW($A208))&lt;&gt;""),ROW($A$1:INDIRECT("$A$"&amp;ROW($A208)))),1))),"",
$BA208+$BB208+10)</f>
        <v/>
      </c>
      <c r="BE208" s="3" t="str" cm="1">
        <f t="array" aca="1" ref="BE208" ca="1">IF(NOT(ISNUMBER(INDEX($A:$A,LOOKUP(2,1/($A$1:INDIRECT("$A$"&amp;ROW($A208))&lt;&gt;""),ROW($A$1:INDIRECT("$A$"&amp;ROW($A208)))),1))),"",
$BC208*$BC208)</f>
        <v/>
      </c>
      <c r="BF208" s="3" t="str" cm="1">
        <f t="array" aca="1" ref="BF208" ca="1">IF(NOT(ISNUMBER(INDEX($A:$A,LOOKUP(2,1/($A$1:INDIRECT("$A$"&amp;ROW($A208))&lt;&gt;""),ROW($A$1:INDIRECT("$A$"&amp;ROW($A208)))),1))),"",
$BD208*$BD208)</f>
        <v/>
      </c>
      <c r="BG208" s="3" t="str" cm="1">
        <f t="array" aca="1" ref="BG208" ca="1">IF(NOT(ISNUMBER(INDEX($A:$A,LOOKUP(2,1/($A$1:INDIRECT("$A$"&amp;ROW($A208))&lt;&gt;""),ROW($A$1:INDIRECT("$A$"&amp;ROW($A208)))),1))),"",
_xlfn.FLOOR.MATH(1.5*_xlfn.FLOOR.MATH($AZ208*BA208/5)))</f>
        <v/>
      </c>
      <c r="BH208" s="3" t="str" cm="1">
        <f t="array" aca="1" ref="BH208" ca="1">IF(NOT(ISNUMBER(INDEX($A:$A, LOOKUP(2, 1 / ($A$1:INDIRECT("$A$"&amp;ROW($A208)) &lt;&gt; ""),ROW($A$1:INDIRECT("$A$"&amp;ROW($A208)))), 1))), "",
_xlfn.FLOOR.MATH($BG208/IF(OR(INDIRECT("$C$"&amp;LOOKUP(2, 1 / ($AY$1:INDIRECT("$AY$"&amp;ROW($AY208)-1) &lt;&gt; ""),ROW($AY$1:INDIRECT("$AY$"&amp;ROW($AY208)-1))))="Multi",
INDIRECT("$C$"&amp;LOOKUP(2, 1 / ($AY$1:INDIRECT("$AY$"&amp;ROW($AY208)-1) &lt;&gt; ""),ROW($AY$1:INDIRECT("$AY$"&amp;ROW($AY208)-1))))="Double"),2,1)))</f>
        <v/>
      </c>
      <c r="BI208" s="3" t="str" cm="1">
        <f t="array" aca="1" ref="BI208" ca="1">IF(NOT(ISNUMBER(INDEX($A:$A,LOOKUP(2,1/($A$1:INDIRECT("$A$"&amp;ROW($A208))&lt;&gt;""),ROW($A$1:INDIRECT("$A$"&amp;ROW($A208)))),1))),"",
VLOOKUP($BC208,GameFreakSQRT!$A$1:$B$200,2,FALSE))</f>
        <v/>
      </c>
      <c r="BJ208" s="3" t="str" cm="1">
        <f t="array" aca="1" ref="BJ208" ca="1">IF(NOT(ISNUMBER(INDEX($A:$A,LOOKUP(2,1/($A$1:INDIRECT("$A$"&amp;ROW($A208))&lt;&gt;""),ROW($A$1:INDIRECT("$A$"&amp;ROW($A208)))),1))),"",
VLOOKUP($BD208,GameFreakSQRT!$A$1:$B$200,2,FALSE))</f>
        <v/>
      </c>
      <c r="BK208" s="3" t="str" cm="1">
        <f t="array" aca="1" ref="BK208" ca="1">IF(NOT(ISNUMBER(INDEX($A:$A,LOOKUP(2,1/($A$1:INDIRECT("$A$"&amp;ROW($A208))&lt;&gt;""),ROW($A$1:INDIRECT("$A$"&amp;ROW($A208)))),1))),"",
_xlfn.FLOOR.MATH((($BI208*$BE208)*$BH208)/($BJ208*$BF208))+1)</f>
        <v/>
      </c>
      <c r="BL208" s="3" t="str" cm="1">
        <f t="array" aca="1" ref="BL208" ca="1">IF(NOT(ISNUMBER(INDEX($A:$A,LOOKUP(2,1/($A$1:INDIRECT("$A$"&amp;ROW($A208))&lt;&gt;""),ROW($A$1:INDIRECT("$A$"&amp;ROW($A208)))),1))),"",
_xlfn.FLOOR.MATH($BK208*IF(NOT(INDIRECT("$Z$"&amp;LOOKUP(2, 1 / ($AY$1:INDIRECT("$AY$"&amp;ROW($AY208)-1) &lt;&gt; ""),ROW($AY$1:INDIRECT("$AY$"&amp;ROW($AY208)-1))))=""),1.5,1)))</f>
        <v/>
      </c>
      <c r="BM208" s="3" t="str" cm="1">
        <f t="array" aca="1" ref="BM208" ca="1">IF(NOT(ISNUMBER(INDEX($A:$A, LOOKUP(2, 1 / ($A$1:INDIRECT("$A$"&amp;ROW($A208)) &lt;&gt; ""),ROW($A$1:INDIRECT("$A$"&amp;ROW($A208)))), 1))), "",
INDIRECT("$Y$"&amp;LOOKUP(2, 1 / ($AY$1:INDIRECT("$AY$"&amp;ROW($AY208)-1) &lt;&gt; ""),ROW($AY$1:INDIRECT("$AY$"&amp;ROW($AY208)-1)))))</f>
        <v/>
      </c>
      <c r="BN208" s="3" t="str">
        <f t="shared" ca="1" si="23"/>
        <v/>
      </c>
      <c r="CT208" s="3" t="str" cm="1">
        <f t="array" aca="1" ref="CT208" ca="1">IF(NOT(ISNUMBER(INDEX($A:$A, LOOKUP(2, 1 / ($A$1:INDIRECT("$A$"&amp;ROW($A208)) &lt;&gt; ""),ROW($A$1:INDIRECT("$A$"&amp;ROW($A208)))), 1))), "",
$AY208-INDEX($AY:$AY, LOOKUP(2, 1 / ($AY$1:INDIRECT("$AV$"&amp;ROW($AY208)-1) &lt;&gt; ""),ROW($AY$1:INDIRECT("$AV$"&amp;ROW($AY208)-1))), 1))</f>
        <v/>
      </c>
      <c r="CU208" s="3" t="str" cm="1">
        <f t="array" aca="1" ref="CU208" ca="1">IF(NOT(ISNUMBER(INDEX($A:$A, LOOKUP(2, 1 / ($A$1:INDIRECT("$A$"&amp;ROW($A208)) &lt;&gt; ""),ROW($A$1:INDIRECT("$A$"&amp;ROW($A208)))), 1))), "",
INDEX($Y:$Y, LOOKUP(2, 1 / ($Y$1:INDIRECT("$Y$"&amp;ROW($Y208)-1) &lt;&gt; ""),ROW($Y$1:INDIRECT("$Y$"&amp;ROW($Y208)-1))), 1))</f>
        <v/>
      </c>
      <c r="CV208" s="1" t="str">
        <f ca="1">IFERROR(VLOOKUP($AY208, 'Medium-Slow'!$A$1:$B$101, 2, TRUE),"")</f>
        <v/>
      </c>
    </row>
    <row r="209" spans="1:100" x14ac:dyDescent="0.45">
      <c r="A209" s="69"/>
      <c r="B209" s="69"/>
      <c r="C209" s="69" t="str">
        <f t="shared" ref="C209:C210" si="24">$C208</f>
        <v>Single</v>
      </c>
      <c r="D209" s="69"/>
      <c r="E209" s="69"/>
      <c r="F209" s="56">
        <v>3</v>
      </c>
      <c r="G209" s="2" t="s">
        <v>372</v>
      </c>
      <c r="H209" s="2" t="s">
        <v>50</v>
      </c>
      <c r="I209" s="2">
        <v>27</v>
      </c>
      <c r="J209" s="2" t="s">
        <v>106</v>
      </c>
      <c r="K209" s="2" t="s">
        <v>373</v>
      </c>
      <c r="L209" s="2" t="s">
        <v>53</v>
      </c>
      <c r="M209" s="2" t="s">
        <v>174</v>
      </c>
      <c r="N209" s="2" t="s">
        <v>305</v>
      </c>
      <c r="O209" s="2" t="s">
        <v>374</v>
      </c>
      <c r="P209" s="2" t="s">
        <v>320</v>
      </c>
      <c r="Q209" s="2">
        <v>6</v>
      </c>
      <c r="R209" s="2">
        <f>_xlfn.FLOOR.MATH((((2*VLOOKUP(G209, 'EV and Base'!$A$1:$N$671, 9, FALSE))+$Q209)*$I209)/100)+$I209+10</f>
        <v>79</v>
      </c>
      <c r="S209" s="2">
        <f>_xlfn.FLOOR.MATH((_xlfn.FLOOR.MATH((((2*VLOOKUP($G209, 'EV and Base'!$A$1:$N$671, 10, FALSE))+$Q209)*$I209)/100)+5)*
IF(OR($J209="Lonely", $J209="Brave", $J209="Adamant", $J209="Naughty"), 1.1,
IF(OR($J209="Bold", $J209="Timid", $J209="Modest", $J209="Calm"), 0.9, 1)))</f>
        <v>41</v>
      </c>
      <c r="T209" s="2">
        <f>_xlfn.FLOOR.MATH((_xlfn.FLOOR.MATH((((2*VLOOKUP($G209, 'EV and Base'!$A$1:$N$671, 11, FALSE))+$Q209)*$I209)/100)+5)*
IF(OR($J209="Bold", $J209="Relaxed", $J209="Impish", $J209="Lax"), 1.1,
IF(OR($J209="Lonely", $J209="Hasty", $J209="Mild", $J209="Gentle"), 0.9, 1)))</f>
        <v>36</v>
      </c>
      <c r="U209" s="2">
        <f>_xlfn.FLOOR.MATH((_xlfn.FLOOR.MATH((((2*VLOOKUP($G209, 'EV and Base'!$A$1:$N$671, 12, FALSE))+$Q209)*$I209)/100)+5)*
IF(OR($J209="Modest", $J209="Mild", $J209="Quiet", $J209="Rash"), 1.1,
IF(OR($J209="Adamant", $J209="Impish", $J209="Jolly", $J209="Careful"), 0.9, 1)))</f>
        <v>41</v>
      </c>
      <c r="V209" s="2">
        <f>_xlfn.FLOOR.MATH((_xlfn.FLOOR.MATH((((2*VLOOKUP($G209, 'EV and Base'!$A$1:$N$671, 13, FALSE))+$Q209)*$I209)/100)+5)*
IF(OR($J209="Calm", $J209="Gentle", $J209="Sassy", $J209="Careful"), 1.1,
IF(OR($J209="Naughty", $J209="Lax", $J209="Naive", $J209="Rash"), 0.9, 1)))</f>
        <v>32</v>
      </c>
      <c r="W209" s="2">
        <f>_xlfn.FLOOR.MATH((_xlfn.FLOOR.MATH((((2*VLOOKUP($G209, 'EV and Base'!$A$1:$N$671, 14, FALSE))+$Q209)*$I209)/100)+5)*
IF(OR($J209="Timid", $J209="Hasty", $J209="Jolly", $J209="Naive"), 1.1,
IF(OR($J209="Brave", $J209="Relaxed", $J209="Quiet", $J209="Sassy"), 0.9, 1)))</f>
        <v>47</v>
      </c>
      <c r="X209" s="69"/>
      <c r="AA209" s="23" t="str" cm="1">
        <f t="array" aca="1" ref="AA209" ca="1">IF(NOT(ISNUMBER(INDEX($A:$A,LOOKUP(2,1/($A$1:INDIRECT("$A$"&amp;ROW($A209))&lt;&gt;""),ROW($A$1:INDIRECT("$A$"&amp;ROW($A209)))),1))),"",
IF(NOT(ISNUMBER($A209)),$AA208,
IF($AB209&lt;16,"Lillipup",
IF($AB209&lt;32,"Herdier",
"Stoutland"))))</f>
        <v/>
      </c>
      <c r="AB209" s="25" t="str" cm="1">
        <f t="array" aca="1" ref="AB209" ca="1">IF(NOT(ISNUMBER(INDEX($A:$A, LOOKUP(2, 1 / ($A$1:INDIRECT("$A$"&amp;ROW($A209)) &lt;&gt; ""),ROW($A$1:INDIRECT("$A$"&amp;ROW($A209)))), 1))), "",
VLOOKUP($AY209,'Medium-Slow'!$A$1:$B$101,2,TRUE))</f>
        <v/>
      </c>
      <c r="AC209" s="23" t="str" cm="1">
        <f t="array" aca="1" ref="AC209" ca="1">IF(NOT(ISNUMBER(INDEX($A:$A, LOOKUP(2, 1 / ($A$1:INDIRECT("$A$"&amp;ROW($A209)) &lt;&gt; ""),ROW($A$1:INDIRECT("$A$"&amp;ROW($A209)))), 1))), "",
INDEX($AC:$AC, LOOKUP(2, 1 / ($AC$1:INDIRECT("$AC$"&amp;ROW($AC209)-1) &lt;&gt; ""),ROW($AC$1:INDIRECT("$AC$"&amp;ROW($AC209)-1))), 1)+
IF(INDEX($AC:$AC, LOOKUP(2, 1 / ($AC$1:INDIRECT("$AC$"&amp;ROW($AC209)-1) &lt;&gt; ""),ROW($AC$1:INDIRECT("$AC$"&amp;ROW($AC209)-1))), 1)+
INDEX($AD:$AD, LOOKUP(2, 1 / ($AD$1:INDIRECT("$AD$"&amp;ROW($AD209)-1) &lt;&gt; ""),ROW($AD$1:INDIRECT("$AD$"&amp;ROW($AD209)-1))), 1)+
INDEX($AE:$AE, LOOKUP(2, 1 / ($AE$1:INDIRECT("$AE$"&amp;ROW($AE209)-1) &lt;&gt; ""),ROW($AE$1:INDIRECT("$AE$"&amp;ROW($AD209)-1))), 1)+
INDEX($AE:$AF, LOOKUP(2, 1 / ($AF$1:INDIRECT("$AF$"&amp;ROW($AF209)-1) &lt;&gt; ""),ROW($AF$1:INDIRECT("$AF$"&amp;ROW($AD209)-1))), 1)+
INDEX($AG:$AG, LOOKUP(2, 1 / ($AG$1:INDIRECT("$AG$"&amp;ROW($AG209)-1) &lt;&gt; ""),ROW($AG$1:INDIRECT("$AG$"&amp;ROW($AD209)-1))), 1)+
INDEX($AH:$AH, LOOKUP(2, 1 / ($AH$1:INDIRECT("$AH$"&amp;ROW($AH209)-1) &lt;&gt; ""),ROW($AH$1:INDIRECT("$AH$"&amp;ROW($AD209)-1))), 1)&gt;=510,0,
IF(INDEX($AC:$AC, LOOKUP(2, 1 / ($AC$1:INDIRECT("$AC$"&amp;ROW($AC209)-1) &lt;&gt; ""),ROW($AC$1:INDIRECT("$AC$"&amp;ROW($AC209)-1))), 1)&gt;=255,0,
VLOOKUP(INDIRECT("$G$"&amp;LOOKUP(2, 1 / ($AC$1:INDIRECT("$AC$"&amp;ROW($AC209)-1) &lt;&gt; ""),ROW($AC$1:INDIRECT("$AC$"&amp;ROW($AC209)-1)))), 'EV and Base'!$A$1:$N$671, 3, FALSE))))</f>
        <v/>
      </c>
      <c r="AD209" s="2" t="str" cm="1">
        <f t="array" aca="1" ref="AD209" ca="1">IF(NOT(ISNUMBER(INDEX($A:$A, LOOKUP(2, 1 / ($A$1:INDIRECT("$A$"&amp;ROW($A209)) &lt;&gt; ""),ROW($A$1:INDIRECT("$A$"&amp;ROW($A209)))), 1))), "",
INDEX($AD:$AD, LOOKUP(2, 1 / ($AD$1:INDIRECT("$AD$"&amp;ROW($AD209)-1) &lt;&gt; ""),ROW($AD$1:INDIRECT("$AD$"&amp;ROW($AD209)-1))), 1)+
IF(INDEX($AC:$AC, LOOKUP(2, 1 / ($AC$1:INDIRECT("$AC$"&amp;ROW($AC209)-1) &lt;&gt; ""),ROW($AC$1:INDIRECT("$AC$"&amp;ROW($AC209)-1))), 1)+
INDEX($AD:$AD, LOOKUP(2, 1 / ($AD$1:INDIRECT("$AD$"&amp;ROW($AD209)-1) &lt;&gt; ""),ROW($AD$1:INDIRECT("$AD$"&amp;ROW($AD209)-1))), 1)+
INDEX($AE:$AE, LOOKUP(2, 1 / ($AE$1:INDIRECT("$AE$"&amp;ROW($AE209)-1) &lt;&gt; ""),ROW($AE$1:INDIRECT("$AE$"&amp;ROW($AD209)-1))), 1)+
INDEX($AE:$AF, LOOKUP(2, 1 / ($AF$1:INDIRECT("$AF$"&amp;ROW($AF209)-1) &lt;&gt; ""),ROW($AF$1:INDIRECT("$AF$"&amp;ROW($AD209)-1))), 1)+
INDEX($AG:$AG, LOOKUP(2, 1 / ($AG$1:INDIRECT("$AG$"&amp;ROW($AG209)-1) &lt;&gt; ""),ROW($AG$1:INDIRECT("$AG$"&amp;ROW($AD209)-1))), 1)+
INDEX($AH:$AH, LOOKUP(2, 1 / ($AH$1:INDIRECT("$AH$"&amp;ROW($AH209)-1) &lt;&gt; ""),ROW($AH$1:INDIRECT("$AH$"&amp;ROW($AD209)-1))), 1)&gt;=510,0,
IF(INDEX($AD:$AD, LOOKUP(2, 1 / ($AD$1:INDIRECT("$AD$"&amp;ROW($AD209)-1) &lt;&gt; ""),ROW($AD$1:INDIRECT("$AD$"&amp;ROW($AD209)-1))), 1)&gt;=255,0,
VLOOKUP(INDIRECT("$G$"&amp;LOOKUP(2, 1 / ($AD$1:INDIRECT("$AD$"&amp;ROW($AD209)-1) &lt;&gt; ""),ROW($AD$1:INDIRECT("$AD$"&amp;ROW($AD209)-1)))), 'EV and Base'!$A$1:$N$671, 4, FALSE))))</f>
        <v/>
      </c>
      <c r="AE209" s="2" t="str" cm="1">
        <f t="array" aca="1" ref="AE209" ca="1">IF(NOT(ISNUMBER(INDEX($A:$A,LOOKUP(2,1/($A$1:INDIRECT("$A$"&amp;ROW($A209))&lt;&gt;""),ROW($A$1:INDIRECT("$A$"&amp;ROW($A209)))),1))),"",
INDEX($AE:$AE,LOOKUP(2,1/($AE$1:INDIRECT("$AE$"&amp;ROW($AE209)-1)&lt;&gt;""),ROW($AE$1:INDIRECT("$AE$"&amp;ROW($AE209)-1))),1)+
IF(INDEX($AC:$AC,LOOKUP(2,1/($AC$1:INDIRECT("$AC$"&amp;ROW($AC209)-1)&lt;&gt;""),ROW($AC$1:INDIRECT("$AC$"&amp;ROW($AC209)-1))),1)+
INDEX($AD:$AD,LOOKUP(2,1/($AD$1:INDIRECT("$AD$"&amp;ROW($AD209)-1)&lt;&gt;""),ROW($AD$1:INDIRECT("$AD$"&amp;ROW($AD209)-1))),1)+
INDEX($AE:$AE,LOOKUP(2,1/($AE$1:INDIRECT("$AE$"&amp;ROW($AE209)-1)&lt;&gt;""),ROW($AE$1:INDIRECT("$AE$"&amp;ROW($AD209)-1))),1)+
INDEX($AE:$AF,LOOKUP(2,1/($AF$1:INDIRECT("$AF$"&amp;ROW($AF209)-1)&lt;&gt;""),ROW($AF$1:INDIRECT("$AF$"&amp;ROW($AD209)-1))),1)+
INDEX($AG:$AG,LOOKUP(2,1/($AG$1:INDIRECT("$AG$"&amp;ROW($AG209)-1)&lt;&gt;""),ROW($AG$1:INDIRECT("$AG$"&amp;ROW($AD209)-1))),1)+
INDEX($AH:$AH,LOOKUP(2,1/($AH$1:INDIRECT("$AH$"&amp;ROW($AH209)-1)&lt;&gt;""),ROW($AH$1:INDIRECT("$AH$"&amp;ROW($AD209)-1))),1)&gt;=510,0,
IF(INDEX($AE:$AE,LOOKUP(2,1/($AE$1:INDIRECT("$AE$"&amp;ROW($AE209)-1)&lt;&gt;""),ROW($AE$1:INDIRECT("$AE$"&amp;ROW($AE209)-1))),1)&gt;=255,0,
VLOOKUP(INDIRECT("$G$"&amp;LOOKUP(2,1/($AE$1:INDIRECT("$AE$"&amp;ROW($AE209)-1)&lt;&gt;""),ROW($AE$1:INDIRECT("$AE$"&amp;ROW($AE209)-1)))),'EV and Base'!$A$1:$N$671,5,FALSE))))</f>
        <v/>
      </c>
      <c r="AF209" s="2" t="str" cm="1">
        <f t="array" aca="1" ref="AF209" ca="1">IF(NOT(ISNUMBER(INDEX($A:$A, LOOKUP(2, 1 / ($A$1:INDIRECT("$A$"&amp;ROW($A209)) &lt;&gt; ""),ROW($A$1:INDIRECT("$A$"&amp;ROW($A209)))), 1))), "",
INDEX($AF:$AF, LOOKUP(2, 1 / ($AF$1:INDIRECT("$AF$"&amp;ROW($AF209)-1) &lt;&gt; ""),ROW($AF$1:INDIRECT("$AF$"&amp;ROW($AF209)-1))), 1)+
IF(INDEX($AC:$AC, LOOKUP(2, 1 / ($AC$1:INDIRECT("$AC$"&amp;ROW($AC209)-1) &lt;&gt; ""),ROW($AC$1:INDIRECT("$AC$"&amp;ROW($AC209)-1))), 1)+
INDEX($AD:$AD, LOOKUP(2, 1 / ($AD$1:INDIRECT("$AD$"&amp;ROW($AD209)-1) &lt;&gt; ""),ROW($AD$1:INDIRECT("$AD$"&amp;ROW($AD209)-1))), 1)+
INDEX($AE:$AE, LOOKUP(2, 1 / ($AE$1:INDIRECT("$AE$"&amp;ROW($AE209)-1) &lt;&gt; ""),ROW($AE$1:INDIRECT("$AE$"&amp;ROW($AD209)-1))), 1)+
INDEX($AE:$AF, LOOKUP(2, 1 / ($AF$1:INDIRECT("$AF$"&amp;ROW($AF209)-1) &lt;&gt; ""),ROW($AF$1:INDIRECT("$AF$"&amp;ROW($AD209)-1))), 1)+
INDEX($AG:$AG, LOOKUP(2, 1 / ($AG$1:INDIRECT("$AG$"&amp;ROW($AG209)-1) &lt;&gt; ""),ROW($AG$1:INDIRECT("$AG$"&amp;ROW($AD209)-1))), 1)+
INDEX($AH:$AH, LOOKUP(2, 1 / ($AH$1:INDIRECT("$AH$"&amp;ROW($AH209)-1) &lt;&gt; ""),ROW($AH$1:INDIRECT("$AH$"&amp;ROW($AD209)-1))), 1)&gt;=510,0,
IF(INDEX($AF:$AF, LOOKUP(2, 1 / ($AF$1:INDIRECT("$AF$"&amp;ROW($AF209)-1) &lt;&gt; ""),ROW($AF$1:INDIRECT("$AF$"&amp;ROW($AF209)-1))), 1)&gt;=255,0,
VLOOKUP(INDIRECT("$G$"&amp;LOOKUP(2, 1 / ($AF$1:INDIRECT("$AF$"&amp;ROW($AF209)-1) &lt;&gt; ""),ROW($AF$1:INDIRECT("$AF$"&amp;ROW($AF209)-1)))), 'EV and Base'!$A$1:$N$671, 6, FALSE))))</f>
        <v/>
      </c>
      <c r="AG209" s="2" t="str" cm="1">
        <f t="array" aca="1" ref="AG209" ca="1">IF(NOT(ISNUMBER(INDEX($A:$A, LOOKUP(2, 1 / ($A$1:INDIRECT("$A$"&amp;ROW($A209)) &lt;&gt; ""),ROW($A$1:INDIRECT("$A$"&amp;ROW($A209)))), 1))), "",
INDEX($AG:$AG, LOOKUP(2, 1 / ($AG$1:INDIRECT("$AG$"&amp;ROW($AG209)-1) &lt;&gt; ""),ROW($AG$1:INDIRECT("$AG$"&amp;ROW($AG209)-1))), 1)+
IF(INDEX($AC:$AC, LOOKUP(2, 1 / ($AC$1:INDIRECT("$AC$"&amp;ROW($AC209)-1) &lt;&gt; ""),ROW($AC$1:INDIRECT("$AC$"&amp;ROW($AC209)-1))), 1)+
INDEX($AD:$AD, LOOKUP(2, 1 / ($AD$1:INDIRECT("$AD$"&amp;ROW($AD209)-1) &lt;&gt; ""),ROW($AD$1:INDIRECT("$AD$"&amp;ROW($AD209)-1))), 1)+
INDEX($AE:$AE, LOOKUP(2, 1 / ($AE$1:INDIRECT("$AE$"&amp;ROW($AE209)-1) &lt;&gt; ""),ROW($AE$1:INDIRECT("$AE$"&amp;ROW($AD209)-1))), 1)+
INDEX($AE:$AF, LOOKUP(2, 1 / ($AF$1:INDIRECT("$AF$"&amp;ROW($AF209)-1) &lt;&gt; ""),ROW($AF$1:INDIRECT("$AF$"&amp;ROW($AD209)-1))), 1)+
INDEX($AG:$AG, LOOKUP(2, 1 / ($AG$1:INDIRECT("$AG$"&amp;ROW($AG209)-1) &lt;&gt; ""),ROW($AG$1:INDIRECT("$AG$"&amp;ROW($AD209)-1))), 1)+
INDEX($AH:$AH, LOOKUP(2, 1 / ($AH$1:INDIRECT("$AH$"&amp;ROW($AH209)-1) &lt;&gt; ""),ROW($AH$1:INDIRECT("$AH$"&amp;ROW($AD209)-1))), 1)&gt;=510,0,
IF(INDEX($AG:$AG, LOOKUP(2, 1 / ($AG$1:INDIRECT("$AG$"&amp;ROW($AG209)-1) &lt;&gt; ""),ROW($AG$1:INDIRECT("$AG$"&amp;ROW($AG209)-1))), 1)&gt;=255,0,
VLOOKUP(INDIRECT("$G$"&amp;LOOKUP(2, 1 / ($AG$1:INDIRECT("$AG$"&amp;ROW($AG209)-1) &lt;&gt; ""),ROW($AG$1:INDIRECT("$AG$"&amp;ROW($AG209)-1)))), 'EV and Base'!$A$1:$N$671, 7, FALSE))))</f>
        <v/>
      </c>
      <c r="AH209" s="24" t="str" cm="1">
        <f t="array" aca="1" ref="AH209" ca="1">IF(NOT(ISNUMBER(INDEX($A:$A,LOOKUP(2,1/($A$1:INDIRECT("$A$"&amp;ROW($A209))&lt;&gt;""),ROW($A$1:INDIRECT("$A$"&amp;ROW($A209)))),1))),"",
INDEX($AH:$AH,LOOKUP(2,1/($AH$1:INDIRECT("$AH$"&amp;ROW($AH209)-1)&lt;&gt;""),ROW($AH$1:INDIRECT("$AH$"&amp;ROW($AH209)-1))),1)+
IF(INDEX($AC:$AC,LOOKUP(2,1/($AC$1:INDIRECT("$AC$"&amp;ROW($AC209)-1)&lt;&gt;""),ROW($AC$1:INDIRECT("$AC$"&amp;ROW($AC209)-1))),1)+
INDEX($AD:$AD,LOOKUP(2,1/($AD$1:INDIRECT("$AD$"&amp;ROW($AD209)-1)&lt;&gt;""),ROW($AD$1:INDIRECT("$AD$"&amp;ROW($AD209)-1))),1)+
INDEX($AE:$AE,LOOKUP(2,1/($AE$1:INDIRECT("$AE$"&amp;ROW($AE209)-1)&lt;&gt;""),ROW($AE$1:INDIRECT("$AE$"&amp;ROW($AD209)-1))),1)+
INDEX($AE:$AF,LOOKUP(2,1/($AF$1:INDIRECT("$AF$"&amp;ROW($AF209)-1)&lt;&gt;""),ROW($AF$1:INDIRECT("$AF$"&amp;ROW($AD209)-1))),1)+
INDEX($AG:$AG,LOOKUP(2,1/($AG$1:INDIRECT("$AG$"&amp;ROW($AG209)-1)&lt;&gt;""),ROW($AG$1:INDIRECT("$AG$"&amp;ROW($AD209)-1))),1)+
INDEX($AH:$AH,LOOKUP(2,1/($AH$1:INDIRECT("$AH$"&amp;ROW($AH209)-1)&lt;&gt;""),ROW($AH$1:INDIRECT("$AH$"&amp;ROW($AD209)-1))),1)&gt;=510,0,
IF(INDEX($AH:$AH,LOOKUP(2,1/($AH$1:INDIRECT("$AH$"&amp;ROW($AH209)-1)&lt;&gt;""),ROW($AH$1:INDIRECT("$AH$"&amp;ROW($AH209)-1))),1)&gt;=255,0,
VLOOKUP(INDIRECT("$G$"&amp;LOOKUP(2,1/($AH$1:INDIRECT("$AH$"&amp;ROW($AH209)-1)&lt;&gt;""),ROW($AH$1:INDIRECT("$AH$"&amp;ROW($AH209)-1)))),'EV and Base'!$A$1:$N$671,8,FALSE))))</f>
        <v/>
      </c>
      <c r="AI209" s="29" t="str" cm="1">
        <f t="array" aca="1" ref="AI209" ca="1">IF(NOT(ISNUMBER(INDEX($A:$A,LOOKUP(2,1/($A$1:INDIRECT("$A$"&amp;ROW($A209))&lt;&gt;""),ROW($A$1:INDIRECT("$A$"&amp;ROW($A209)))),1))),"",
ROUNDDOWN((((2*VLOOKUP($AA209,'EV and Base'!$A$1:$N$671,9,FALSE))+31+ROUNDDOWN($AC209/4,0))*$AB209)/100,0)+$AB209+10)</f>
        <v/>
      </c>
      <c r="AJ209" s="21" t="str" cm="1">
        <f t="array" aca="1" ref="AJ209" ca="1">IF(NOT(ISNUMBER(INDEX($A:$A, LOOKUP(2, 1 / ($A$1:INDIRECT("$A$"&amp;ROW($A209)) &lt;&gt; ""),ROW($A$1:INDIRECT("$A$"&amp;ROW($A209)))), 1))), "",
ROUNDDOWN((ROUNDDOWN((((2*VLOOKUP($AA209, 'EV and Base'!$A$1:$N$671, 10, FALSE))+31+ROUNDDOWN($AD209/4, 0))*$AB209)/100, 0)+5)*1.1, 0))</f>
        <v/>
      </c>
      <c r="AK209" s="21" t="str" cm="1">
        <f t="array" aca="1" ref="AK209" ca="1">IF(NOT(ISNUMBER(INDEX($A:$A, LOOKUP(2, 1 / ($A$1:INDIRECT("$A$"&amp;ROW($A209)) &lt;&gt; ""),ROW($A$1:INDIRECT("$A$"&amp;ROW($A209)))), 1))), "",
ROUNDDOWN((ROUNDDOWN((((2*VLOOKUP($AA209, 'EV and Base'!$A$1:$N$671, 11, FALSE))+30+ROUNDDOWN($AE209/4, 0))*$AB209)/100, 0)+5), 0)
&amp;"-"&amp;
ROUNDDOWN((ROUNDDOWN((((2*VLOOKUP($AA209, 'EV and Base'!$A$1:$N$671, 11, FALSE))+31+ROUNDDOWN($AE209/4, 0))*$AB209)/100, 0)+5), 0))</f>
        <v/>
      </c>
      <c r="AL209" s="21" t="str" cm="1">
        <f t="array" aca="1" ref="AL209" ca="1">IF(NOT(ISNUMBER(INDEX($A:$A, LOOKUP(2, 1 / ($A$1:INDIRECT("$A$"&amp;ROW($A209)) &lt;&gt; ""),ROW($A$1:INDIRECT("$A$"&amp;ROW($A209)))), 1))), "",
ROUNDDOWN((ROUNDDOWN((((2*VLOOKUP($AA209, 'EV and Base'!$A$1:$N$671, 12, FALSE))+0+ROUNDDOWN($AF209/4, 0))*$AB209)/100, 0)+5)*0.9, 0)
&amp;"-"&amp;
ROUNDDOWN((ROUNDDOWN((((2*VLOOKUP($AA209, 'EV and Base'!$A$1:$N$671, 12, FALSE))+31+ROUNDDOWN($AF209/4, 0))*$AB209)/100, 0)+5)*0.9, 0))</f>
        <v/>
      </c>
      <c r="AM209" s="21" t="str" cm="1">
        <f t="array" aca="1" ref="AM209" ca="1">IF(NOT(ISNUMBER(INDEX($A:$A, LOOKUP(2, 1 / ($A$1:INDIRECT("$A$"&amp;ROW($A209)) &lt;&gt; ""),ROW($A$1:INDIRECT("$A$"&amp;ROW($A209)))), 1))), "",
ROUNDDOWN((ROUNDDOWN((((2*VLOOKUP($AA209, 'EV and Base'!$A$1:$N$671, 13, FALSE))+30+ROUNDDOWN($AG209/4, 0))*$AB209)/100, 0)+5), 0)
&amp;"-"&amp;
ROUNDDOWN((ROUNDDOWN((((2*VLOOKUP($AA209, 'EV and Base'!$A$1:$N$671, 13, FALSE))+31+ROUNDDOWN($AG209/4, 0))*$AB209)/100, 0)+5), 0))</f>
        <v/>
      </c>
      <c r="AN209" s="25" t="str" cm="1">
        <f t="array" aca="1" ref="AN209" ca="1">IF(NOT(ISNUMBER(INDEX($A:$A, LOOKUP(2, 1 / ($A$1:INDIRECT("$A$"&amp;ROW($A209)) &lt;&gt; ""),ROW($A$1:INDIRECT("$A$"&amp;ROW($A209)))), 1))), "",
ROUNDDOWN((ROUNDDOWN((((2*VLOOKUP($AA209, 'EV and Base'!$A$1:$N$671, 14, FALSE))+31+ROUNDDOWN($AH209/4, 0))*$AB209)/100, 0)+5), 0))</f>
        <v/>
      </c>
      <c r="AO209" s="23" t="str" cm="1">
        <f t="array" aca="1" ref="AO209" ca="1">IF(NOT(ISNUMBER(INDEX($A:$A, LOOKUP(2, 1 / ($A$1:INDIRECT("$A$"&amp;ROW($A209)) &lt;&gt; ""),ROW($A$1:INDIRECT("$A$"&amp;ROW($A209)))), 1))), "",
ROUNDDOWN((((2*VLOOKUP($AA209, 'EV and Base'!$A$1:$N$671, 9, FALSE))+31+ROUNDDOWN($AC209/4, 0))*$AB209)/100, 0)+$AB209+10)</f>
        <v/>
      </c>
      <c r="AP209" s="2" t="str" cm="1">
        <f t="array" aca="1" ref="AP209" ca="1">IF(NOT(ISNUMBER(INDEX($A:$A, LOOKUP(2, 1 / ($A$1:INDIRECT("$A$"&amp;ROW($A209)) &lt;&gt; ""),ROW($A$1:INDIRECT("$A$"&amp;ROW($A209)))), 1))), "",
ROUNDDOWN((ROUNDDOWN((((2*VLOOKUP($AA209, 'EV and Base'!$A$1:$N$671, 10, FALSE))+31+ROUNDDOWN($AD209/4, 0))*$AB209)/100, 0)+5)*1.1, 0))</f>
        <v/>
      </c>
      <c r="AQ209" s="2" t="str" cm="1">
        <f t="array" aca="1" ref="AQ209" ca="1">IF(NOT(ISNUMBER(INDEX($A:$A, LOOKUP(2, 1 / ($A$1:INDIRECT("$A$"&amp;ROW($A209)) &lt;&gt; ""),ROW($A$1:INDIRECT("$A$"&amp;ROW($A209)))), 1))), "",
ROUNDDOWN((ROUNDDOWN((((2*VLOOKUP($AA209, 'EV and Base'!$A$1:$N$671, 11, FALSE))+$AV$2+ROUNDDOWN($AE209/4, 0))*$AB209)/100, 0)+5), 0))</f>
        <v/>
      </c>
      <c r="AR209" s="22" t="str" cm="1">
        <f t="array" aca="1" ref="AR209" ca="1">IF(NOT(ISNUMBER(INDEX($A:$A, LOOKUP(2, 1 / ($A$1:INDIRECT("$A$"&amp;ROW($A209)) &lt;&gt; ""),ROW($A$1:INDIRECT("$A$"&amp;ROW($A209)))), 1))), "",
ROUNDDOWN((ROUNDDOWN((((2*VLOOKUP($AA209, 'EV and Base'!$A$1:$N$671, 12, FALSE))+$AW$2+ROUNDDOWN($AF209/4, 0))*$AB209)/100, 0)+5)*0.9, 0))</f>
        <v/>
      </c>
      <c r="AS209" s="2" t="str" cm="1">
        <f t="array" aca="1" ref="AS209" ca="1">IF(NOT(ISNUMBER(INDEX($A:$A, LOOKUP(2, 1 / ($A$1:INDIRECT("$A$"&amp;ROW($A209)) &lt;&gt; ""),ROW($A$1:INDIRECT("$A$"&amp;ROW($A209)))), 1))), "",
ROUNDDOWN((ROUNDDOWN((((2*VLOOKUP($AA209, 'EV and Base'!$A$1:$N$671, 13, FALSE))+$AX$2+ROUNDDOWN($AG209/4, 0))*$AB209)/100, 0)+5), 0))</f>
        <v/>
      </c>
      <c r="AT209" s="24" t="str" cm="1">
        <f t="array" aca="1" ref="AT209" ca="1">IF(NOT(ISNUMBER(INDEX($A:$A, LOOKUP(2, 1 / ($A$1:INDIRECT("$A$"&amp;ROW($A209)) &lt;&gt; ""),ROW($A$1:INDIRECT("$A$"&amp;ROW($A209)))), 1))), "",
ROUNDDOWN((ROUNDDOWN((((2*VLOOKUP($AA209, 'EV and Base'!$A$1:$N$671, 14, FALSE))+31+ROUNDDOWN($AH209/4, 0))*$AB209)/100, 0)+5), 0))</f>
        <v/>
      </c>
      <c r="AU209" s="28"/>
      <c r="AY209" t="str" cm="1">
        <f t="array" aca="1" ref="AY209" ca="1">IF(NOT(ISNUMBER(INDEX($A:$A,LOOKUP(2,1/($A$1:INDIRECT("$A$"&amp;ROW($A209))&lt;&gt;""),ROW($A$1:INDIRECT("$A$"&amp;ROW($A209)))),1))),"",
INDEX($AY:$AY,LOOKUP(2,1/($AY$1:INDIRECT("$AY$"&amp;ROW($AY209)-1)&lt;&gt;""),ROW($AY$1:INDIRECT("$AY$"&amp;ROW($AY209)-1))),1)+$BL209)</f>
        <v/>
      </c>
      <c r="AZ209" s="3" t="str" cm="1">
        <f t="array" aca="1" ref="AZ209" ca="1">IF(NOT(ISNUMBER(INDEX($A:$A, LOOKUP(2, 1 / ($A$1:INDIRECT("$A$"&amp;ROW($A209)) &lt;&gt; ""),ROW($A$1:INDIRECT("$A$"&amp;ROW($A209)))), 1))), "",
VLOOKUP(INDIRECT("$G$"&amp;LOOKUP(2, 1 / ($AY$1:INDIRECT("$AY$"&amp;ROW($AY209)-1) &lt;&gt; ""),ROW($AY$1:INDIRECT("$AY$"&amp;ROW($AY209)-1)))),'EV and Base'!A204:N874,2,FALSE))</f>
        <v/>
      </c>
      <c r="BA209" s="3" t="str" cm="1">
        <f t="array" aca="1" ref="BA209" ca="1">IF(NOT(ISNUMBER(INDEX($A:$A, LOOKUP(2, 1 / ($A$1:INDIRECT("$A$"&amp;ROW($A209)) &lt;&gt; ""),ROW($A$1:INDIRECT("$A$"&amp;ROW($A209)))), 1))), "",
INDIRECT("$I$"&amp;LOOKUP(2, 1 / ($AY$1:INDIRECT("$AY$"&amp;ROW($AY209)-1) &lt;&gt; ""),ROW($AY$1:INDIRECT("$AY$"&amp;ROW($AY209)-1)))))</f>
        <v/>
      </c>
      <c r="BB209" s="1" t="str" cm="1">
        <f t="array" aca="1" ref="BB209" ca="1">IF(NOT(ISNUMBER(INDEX($A:$A, LOOKUP(2, 1 / ($A$1:INDIRECT("$A$"&amp;ROW($A209)) &lt;&gt; ""),ROW($A$1:INDIRECT("$A$"&amp;ROW($A209)))), 1))), "",
INDIRECT("$AB$"&amp;LOOKUP(2, 1 / ($AY$1:INDIRECT("$AY$"&amp;ROW($AY209)-1) &lt;&gt; ""),ROW($AY$1:INDIRECT("$AY$"&amp;ROW($AY209)-1)))))</f>
        <v/>
      </c>
      <c r="BC209" s="3" t="str" cm="1">
        <f t="array" aca="1" ref="BC209" ca="1">IF(NOT(ISNUMBER(INDEX($A:$A,LOOKUP(2,1/($A$1:INDIRECT("$A$"&amp;ROW($A209))&lt;&gt;""),ROW($A$1:INDIRECT("$A$"&amp;ROW($A209)))),1))),"",
$BA209+$BA209+10)</f>
        <v/>
      </c>
      <c r="BD209" s="3" t="str" cm="1">
        <f t="array" aca="1" ref="BD209" ca="1">IF(NOT(ISNUMBER(INDEX($A:$A,LOOKUP(2,1/($A$1:INDIRECT("$A$"&amp;ROW($A209))&lt;&gt;""),ROW($A$1:INDIRECT("$A$"&amp;ROW($A209)))),1))),"",
$BA209+$BB209+10)</f>
        <v/>
      </c>
      <c r="BE209" s="3" t="str" cm="1">
        <f t="array" aca="1" ref="BE209" ca="1">IF(NOT(ISNUMBER(INDEX($A:$A,LOOKUP(2,1/($A$1:INDIRECT("$A$"&amp;ROW($A209))&lt;&gt;""),ROW($A$1:INDIRECT("$A$"&amp;ROW($A209)))),1))),"",
$BC209*$BC209)</f>
        <v/>
      </c>
      <c r="BF209" s="3" t="str" cm="1">
        <f t="array" aca="1" ref="BF209" ca="1">IF(NOT(ISNUMBER(INDEX($A:$A,LOOKUP(2,1/($A$1:INDIRECT("$A$"&amp;ROW($A209))&lt;&gt;""),ROW($A$1:INDIRECT("$A$"&amp;ROW($A209)))),1))),"",
$BD209*$BD209)</f>
        <v/>
      </c>
      <c r="BG209" s="3" t="str" cm="1">
        <f t="array" aca="1" ref="BG209" ca="1">IF(NOT(ISNUMBER(INDEX($A:$A,LOOKUP(2,1/($A$1:INDIRECT("$A$"&amp;ROW($A209))&lt;&gt;""),ROW($A$1:INDIRECT("$A$"&amp;ROW($A209)))),1))),"",
_xlfn.FLOOR.MATH(1.5*_xlfn.FLOOR.MATH($AZ209*BA209/5)))</f>
        <v/>
      </c>
      <c r="BH209" s="3" t="str" cm="1">
        <f t="array" aca="1" ref="BH209" ca="1">IF(NOT(ISNUMBER(INDEX($A:$A, LOOKUP(2, 1 / ($A$1:INDIRECT("$A$"&amp;ROW($A209)) &lt;&gt; ""),ROW($A$1:INDIRECT("$A$"&amp;ROW($A209)))), 1))), "",
_xlfn.FLOOR.MATH($BG209/IF(OR(INDIRECT("$C$"&amp;LOOKUP(2, 1 / ($AY$1:INDIRECT("$AY$"&amp;ROW($AY209)-1) &lt;&gt; ""),ROW($AY$1:INDIRECT("$AY$"&amp;ROW($AY209)-1))))="Multi",
INDIRECT("$C$"&amp;LOOKUP(2, 1 / ($AY$1:INDIRECT("$AY$"&amp;ROW($AY209)-1) &lt;&gt; ""),ROW($AY$1:INDIRECT("$AY$"&amp;ROW($AY209)-1))))="Double"),2,1)))</f>
        <v/>
      </c>
      <c r="BI209" s="3" t="str" cm="1">
        <f t="array" aca="1" ref="BI209" ca="1">IF(NOT(ISNUMBER(INDEX($A:$A,LOOKUP(2,1/($A$1:INDIRECT("$A$"&amp;ROW($A209))&lt;&gt;""),ROW($A$1:INDIRECT("$A$"&amp;ROW($A209)))),1))),"",
VLOOKUP($BC209,GameFreakSQRT!$A$1:$B$200,2,FALSE))</f>
        <v/>
      </c>
      <c r="BJ209" s="3" t="str" cm="1">
        <f t="array" aca="1" ref="BJ209" ca="1">IF(NOT(ISNUMBER(INDEX($A:$A,LOOKUP(2,1/($A$1:INDIRECT("$A$"&amp;ROW($A209))&lt;&gt;""),ROW($A$1:INDIRECT("$A$"&amp;ROW($A209)))),1))),"",
VLOOKUP($BD209,GameFreakSQRT!$A$1:$B$200,2,FALSE))</f>
        <v/>
      </c>
      <c r="BK209" s="3" t="str" cm="1">
        <f t="array" aca="1" ref="BK209" ca="1">IF(NOT(ISNUMBER(INDEX($A:$A,LOOKUP(2,1/($A$1:INDIRECT("$A$"&amp;ROW($A209))&lt;&gt;""),ROW($A$1:INDIRECT("$A$"&amp;ROW($A209)))),1))),"",
_xlfn.FLOOR.MATH((($BI209*$BE209)*$BH209)/($BJ209*$BF209))+1)</f>
        <v/>
      </c>
      <c r="BL209" s="3" t="str" cm="1">
        <f t="array" aca="1" ref="BL209" ca="1">IF(NOT(ISNUMBER(INDEX($A:$A,LOOKUP(2,1/($A$1:INDIRECT("$A$"&amp;ROW($A209))&lt;&gt;""),ROW($A$1:INDIRECT("$A$"&amp;ROW($A209)))),1))),"",
_xlfn.FLOOR.MATH($BK209*IF(NOT(INDIRECT("$Z$"&amp;LOOKUP(2, 1 / ($AY$1:INDIRECT("$AY$"&amp;ROW($AY209)-1) &lt;&gt; ""),ROW($AY$1:INDIRECT("$AY$"&amp;ROW($AY209)-1))))=""),1.5,1)))</f>
        <v/>
      </c>
      <c r="BM209" s="3" t="str" cm="1">
        <f t="array" aca="1" ref="BM209" ca="1">IF(NOT(ISNUMBER(INDEX($A:$A, LOOKUP(2, 1 / ($A$1:INDIRECT("$A$"&amp;ROW($A209)) &lt;&gt; ""),ROW($A$1:INDIRECT("$A$"&amp;ROW($A209)))), 1))), "",
INDIRECT("$Y$"&amp;LOOKUP(2, 1 / ($AY$1:INDIRECT("$AY$"&amp;ROW($AY209)-1) &lt;&gt; ""),ROW($AY$1:INDIRECT("$AY$"&amp;ROW($AY209)-1)))))</f>
        <v/>
      </c>
      <c r="BN209" s="3" t="str">
        <f t="shared" ca="1" si="23"/>
        <v/>
      </c>
      <c r="CT209" s="3" t="str" cm="1">
        <f t="array" aca="1" ref="CT209" ca="1">IF(NOT(ISNUMBER(INDEX($A:$A, LOOKUP(2, 1 / ($A$1:INDIRECT("$A$"&amp;ROW($A209)) &lt;&gt; ""),ROW($A$1:INDIRECT("$A$"&amp;ROW($A209)))), 1))), "",
$AY209-INDEX($AY:$AY, LOOKUP(2, 1 / ($AY$1:INDIRECT("$AV$"&amp;ROW($AY209)-1) &lt;&gt; ""),ROW($AY$1:INDIRECT("$AV$"&amp;ROW($AY209)-1))), 1))</f>
        <v/>
      </c>
      <c r="CU209" s="3" t="str" cm="1">
        <f t="array" aca="1" ref="CU209" ca="1">IF(NOT(ISNUMBER(INDEX($A:$A, LOOKUP(2, 1 / ($A$1:INDIRECT("$A$"&amp;ROW($A209)) &lt;&gt; ""),ROW($A$1:INDIRECT("$A$"&amp;ROW($A209)))), 1))), "",
INDEX($Y:$Y, LOOKUP(2, 1 / ($Y$1:INDIRECT("$Y$"&amp;ROW($Y209)-1) &lt;&gt; ""),ROW($Y$1:INDIRECT("$Y$"&amp;ROW($Y209)-1))), 1))</f>
        <v/>
      </c>
      <c r="CV209" s="1" t="str">
        <f ca="1">IFERROR(VLOOKUP($AY209, 'Medium-Slow'!$A$1:$B$101, 2, TRUE),"")</f>
        <v/>
      </c>
    </row>
    <row r="210" spans="1:100" x14ac:dyDescent="0.45">
      <c r="A210" s="69"/>
      <c r="B210" s="69"/>
      <c r="C210" s="69" t="str">
        <f t="shared" si="24"/>
        <v>Single</v>
      </c>
      <c r="D210" s="69"/>
      <c r="E210" s="69"/>
      <c r="F210" s="56">
        <v>2</v>
      </c>
      <c r="G210" s="2" t="s">
        <v>234</v>
      </c>
      <c r="H210" s="2" t="s">
        <v>50</v>
      </c>
      <c r="I210" s="2">
        <v>27</v>
      </c>
      <c r="J210" s="2" t="s">
        <v>92</v>
      </c>
      <c r="K210" s="2" t="s">
        <v>184</v>
      </c>
      <c r="L210" s="2" t="s">
        <v>53</v>
      </c>
      <c r="M210" s="2" t="s">
        <v>154</v>
      </c>
      <c r="N210" s="2" t="s">
        <v>249</v>
      </c>
      <c r="O210" s="2" t="s">
        <v>333</v>
      </c>
      <c r="P210" s="2" t="s">
        <v>336</v>
      </c>
      <c r="Q210" s="2">
        <v>6</v>
      </c>
      <c r="R210" s="2">
        <f>_xlfn.FLOOR.MATH((((2*VLOOKUP(G210, 'EV and Base'!$A$1:$N$671, 9, FALSE))+$Q210)*$I210)/100)+$I210+10</f>
        <v>65</v>
      </c>
      <c r="S210" s="2">
        <f>_xlfn.FLOOR.MATH((_xlfn.FLOOR.MATH((((2*VLOOKUP($G210, 'EV and Base'!$A$1:$N$671, 10, FALSE))+$Q210)*$I210)/100)+5)*
IF(OR($J210="Lonely", $J210="Brave", $J210="Adamant", $J210="Naughty"), 1.1,
IF(OR($J210="Bold", $J210="Timid", $J210="Modest", $J210="Calm"), 0.9, 1)))</f>
        <v>40</v>
      </c>
      <c r="T210" s="2">
        <f>_xlfn.FLOOR.MATH((_xlfn.FLOOR.MATH((((2*VLOOKUP($G210, 'EV and Base'!$A$1:$N$671, 11, FALSE))+$Q210)*$I210)/100)+5)*
IF(OR($J210="Bold", $J210="Relaxed", $J210="Impish", $J210="Lax"), 1.1,
IF(OR($J210="Lonely", $J210="Hasty", $J210="Mild", $J210="Gentle"), 0.9, 1)))</f>
        <v>25</v>
      </c>
      <c r="U210" s="2">
        <f>_xlfn.FLOOR.MATH((_xlfn.FLOOR.MATH((((2*VLOOKUP($G210, 'EV and Base'!$A$1:$N$671, 12, FALSE))+$Q210)*$I210)/100)+5)*
IF(OR($J210="Modest", $J210="Mild", $J210="Quiet", $J210="Rash"), 1.1,
IF(OR($J210="Adamant", $J210="Impish", $J210="Jolly", $J210="Careful"), 0.9, 1)))</f>
        <v>27</v>
      </c>
      <c r="V210" s="2">
        <f>_xlfn.FLOOR.MATH((_xlfn.FLOOR.MATH((((2*VLOOKUP($G210, 'EV and Base'!$A$1:$N$671, 13, FALSE))+$Q210)*$I210)/100)+5)*
IF(OR($J210="Calm", $J210="Gentle", $J210="Sassy", $J210="Careful"), 1.1,
IF(OR($J210="Naughty", $J210="Lax", $J210="Naive", $J210="Rash"), 0.9, 1)))</f>
        <v>25</v>
      </c>
      <c r="W210" s="2">
        <f>_xlfn.FLOOR.MATH((_xlfn.FLOOR.MATH((((2*VLOOKUP($G210, 'EV and Base'!$A$1:$N$671, 14, FALSE))+$Q210)*$I210)/100)+5)*
IF(OR($J210="Timid", $J210="Hasty", $J210="Jolly", $J210="Naive"), 1.1,
IF(OR($J210="Brave", $J210="Relaxed", $J210="Quiet", $J210="Sassy"), 0.9, 1)))</f>
        <v>41</v>
      </c>
      <c r="X210" s="69"/>
      <c r="AA210" s="23" t="str" cm="1">
        <f t="array" aca="1" ref="AA210" ca="1">IF(NOT(ISNUMBER(INDEX($A:$A,LOOKUP(2,1/($A$1:INDIRECT("$A$"&amp;ROW($A210))&lt;&gt;""),ROW($A$1:INDIRECT("$A$"&amp;ROW($A210)))),1))),"",
IF(NOT(ISNUMBER($A210)),$AA209,
IF($AB210&lt;16,"Lillipup",
IF($AB210&lt;32,"Herdier",
"Stoutland"))))</f>
        <v/>
      </c>
      <c r="AB210" s="25" t="str" cm="1">
        <f t="array" aca="1" ref="AB210" ca="1">IF(NOT(ISNUMBER(INDEX($A:$A, LOOKUP(2, 1 / ($A$1:INDIRECT("$A$"&amp;ROW($A210)) &lt;&gt; ""),ROW($A$1:INDIRECT("$A$"&amp;ROW($A210)))), 1))), "",
VLOOKUP($AY210,'Medium-Slow'!$A$1:$B$101,2,TRUE))</f>
        <v/>
      </c>
      <c r="AC210" s="23" t="str" cm="1">
        <f t="array" aca="1" ref="AC210" ca="1">IF(NOT(ISNUMBER(INDEX($A:$A, LOOKUP(2, 1 / ($A$1:INDIRECT("$A$"&amp;ROW($A210)) &lt;&gt; ""),ROW($A$1:INDIRECT("$A$"&amp;ROW($A210)))), 1))), "",
INDEX($AC:$AC, LOOKUP(2, 1 / ($AC$1:INDIRECT("$AC$"&amp;ROW($AC210)-1) &lt;&gt; ""),ROW($AC$1:INDIRECT("$AC$"&amp;ROW($AC210)-1))), 1)+
IF(INDEX($AC:$AC, LOOKUP(2, 1 / ($AC$1:INDIRECT("$AC$"&amp;ROW($AC210)-1) &lt;&gt; ""),ROW($AC$1:INDIRECT("$AC$"&amp;ROW($AC210)-1))), 1)+
INDEX($AD:$AD, LOOKUP(2, 1 / ($AD$1:INDIRECT("$AD$"&amp;ROW($AD210)-1) &lt;&gt; ""),ROW($AD$1:INDIRECT("$AD$"&amp;ROW($AD210)-1))), 1)+
INDEX($AE:$AE, LOOKUP(2, 1 / ($AE$1:INDIRECT("$AE$"&amp;ROW($AE210)-1) &lt;&gt; ""),ROW($AE$1:INDIRECT("$AE$"&amp;ROW($AD210)-1))), 1)+
INDEX($AE:$AF, LOOKUP(2, 1 / ($AF$1:INDIRECT("$AF$"&amp;ROW($AF210)-1) &lt;&gt; ""),ROW($AF$1:INDIRECT("$AF$"&amp;ROW($AD210)-1))), 1)+
INDEX($AG:$AG, LOOKUP(2, 1 / ($AG$1:INDIRECT("$AG$"&amp;ROW($AG210)-1) &lt;&gt; ""),ROW($AG$1:INDIRECT("$AG$"&amp;ROW($AD210)-1))), 1)+
INDEX($AH:$AH, LOOKUP(2, 1 / ($AH$1:INDIRECT("$AH$"&amp;ROW($AH210)-1) &lt;&gt; ""),ROW($AH$1:INDIRECT("$AH$"&amp;ROW($AD210)-1))), 1)&gt;=510,0,
IF(INDEX($AC:$AC, LOOKUP(2, 1 / ($AC$1:INDIRECT("$AC$"&amp;ROW($AC210)-1) &lt;&gt; ""),ROW($AC$1:INDIRECT("$AC$"&amp;ROW($AC210)-1))), 1)&gt;=255,0,
VLOOKUP(INDIRECT("$G$"&amp;LOOKUP(2, 1 / ($AC$1:INDIRECT("$AC$"&amp;ROW($AC210)-1) &lt;&gt; ""),ROW($AC$1:INDIRECT("$AC$"&amp;ROW($AC210)-1)))), 'EV and Base'!$A$1:$N$671, 3, FALSE))))</f>
        <v/>
      </c>
      <c r="AD210" s="2" t="str" cm="1">
        <f t="array" aca="1" ref="AD210" ca="1">IF(NOT(ISNUMBER(INDEX($A:$A, LOOKUP(2, 1 / ($A$1:INDIRECT("$A$"&amp;ROW($A210)) &lt;&gt; ""),ROW($A$1:INDIRECT("$A$"&amp;ROW($A210)))), 1))), "",
INDEX($AD:$AD, LOOKUP(2, 1 / ($AD$1:INDIRECT("$AD$"&amp;ROW($AD210)-1) &lt;&gt; ""),ROW($AD$1:INDIRECT("$AD$"&amp;ROW($AD210)-1))), 1)+
IF(INDEX($AC:$AC, LOOKUP(2, 1 / ($AC$1:INDIRECT("$AC$"&amp;ROW($AC210)-1) &lt;&gt; ""),ROW($AC$1:INDIRECT("$AC$"&amp;ROW($AC210)-1))), 1)+
INDEX($AD:$AD, LOOKUP(2, 1 / ($AD$1:INDIRECT("$AD$"&amp;ROW($AD210)-1) &lt;&gt; ""),ROW($AD$1:INDIRECT("$AD$"&amp;ROW($AD210)-1))), 1)+
INDEX($AE:$AE, LOOKUP(2, 1 / ($AE$1:INDIRECT("$AE$"&amp;ROW($AE210)-1) &lt;&gt; ""),ROW($AE$1:INDIRECT("$AE$"&amp;ROW($AD210)-1))), 1)+
INDEX($AE:$AF, LOOKUP(2, 1 / ($AF$1:INDIRECT("$AF$"&amp;ROW($AF210)-1) &lt;&gt; ""),ROW($AF$1:INDIRECT("$AF$"&amp;ROW($AD210)-1))), 1)+
INDEX($AG:$AG, LOOKUP(2, 1 / ($AG$1:INDIRECT("$AG$"&amp;ROW($AG210)-1) &lt;&gt; ""),ROW($AG$1:INDIRECT("$AG$"&amp;ROW($AD210)-1))), 1)+
INDEX($AH:$AH, LOOKUP(2, 1 / ($AH$1:INDIRECT("$AH$"&amp;ROW($AH210)-1) &lt;&gt; ""),ROW($AH$1:INDIRECT("$AH$"&amp;ROW($AD210)-1))), 1)&gt;=510,0,
IF(INDEX($AD:$AD, LOOKUP(2, 1 / ($AD$1:INDIRECT("$AD$"&amp;ROW($AD210)-1) &lt;&gt; ""),ROW($AD$1:INDIRECT("$AD$"&amp;ROW($AD210)-1))), 1)&gt;=255,0,
VLOOKUP(INDIRECT("$G$"&amp;LOOKUP(2, 1 / ($AD$1:INDIRECT("$AD$"&amp;ROW($AD210)-1) &lt;&gt; ""),ROW($AD$1:INDIRECT("$AD$"&amp;ROW($AD210)-1)))), 'EV and Base'!$A$1:$N$671, 4, FALSE))))</f>
        <v/>
      </c>
      <c r="AE210" s="2" t="str" cm="1">
        <f t="array" aca="1" ref="AE210" ca="1">IF(NOT(ISNUMBER(INDEX($A:$A,LOOKUP(2,1/($A$1:INDIRECT("$A$"&amp;ROW($A210))&lt;&gt;""),ROW($A$1:INDIRECT("$A$"&amp;ROW($A210)))),1))),"",
INDEX($AE:$AE,LOOKUP(2,1/($AE$1:INDIRECT("$AE$"&amp;ROW($AE210)-1)&lt;&gt;""),ROW($AE$1:INDIRECT("$AE$"&amp;ROW($AE210)-1))),1)+
IF(INDEX($AC:$AC,LOOKUP(2,1/($AC$1:INDIRECT("$AC$"&amp;ROW($AC210)-1)&lt;&gt;""),ROW($AC$1:INDIRECT("$AC$"&amp;ROW($AC210)-1))),1)+
INDEX($AD:$AD,LOOKUP(2,1/($AD$1:INDIRECT("$AD$"&amp;ROW($AD210)-1)&lt;&gt;""),ROW($AD$1:INDIRECT("$AD$"&amp;ROW($AD210)-1))),1)+
INDEX($AE:$AE,LOOKUP(2,1/($AE$1:INDIRECT("$AE$"&amp;ROW($AE210)-1)&lt;&gt;""),ROW($AE$1:INDIRECT("$AE$"&amp;ROW($AD210)-1))),1)+
INDEX($AE:$AF,LOOKUP(2,1/($AF$1:INDIRECT("$AF$"&amp;ROW($AF210)-1)&lt;&gt;""),ROW($AF$1:INDIRECT("$AF$"&amp;ROW($AD210)-1))),1)+
INDEX($AG:$AG,LOOKUP(2,1/($AG$1:INDIRECT("$AG$"&amp;ROW($AG210)-1)&lt;&gt;""),ROW($AG$1:INDIRECT("$AG$"&amp;ROW($AD210)-1))),1)+
INDEX($AH:$AH,LOOKUP(2,1/($AH$1:INDIRECT("$AH$"&amp;ROW($AH210)-1)&lt;&gt;""),ROW($AH$1:INDIRECT("$AH$"&amp;ROW($AD210)-1))),1)&gt;=510,0,
IF(INDEX($AE:$AE,LOOKUP(2,1/($AE$1:INDIRECT("$AE$"&amp;ROW($AE210)-1)&lt;&gt;""),ROW($AE$1:INDIRECT("$AE$"&amp;ROW($AE210)-1))),1)&gt;=255,0,
VLOOKUP(INDIRECT("$G$"&amp;LOOKUP(2,1/($AE$1:INDIRECT("$AE$"&amp;ROW($AE210)-1)&lt;&gt;""),ROW($AE$1:INDIRECT("$AE$"&amp;ROW($AE210)-1)))),'EV and Base'!$A$1:$N$671,5,FALSE))))</f>
        <v/>
      </c>
      <c r="AF210" s="2" t="str" cm="1">
        <f t="array" aca="1" ref="AF210" ca="1">IF(NOT(ISNUMBER(INDEX($A:$A, LOOKUP(2, 1 / ($A$1:INDIRECT("$A$"&amp;ROW($A210)) &lt;&gt; ""),ROW($A$1:INDIRECT("$A$"&amp;ROW($A210)))), 1))), "",
INDEX($AF:$AF, LOOKUP(2, 1 / ($AF$1:INDIRECT("$AF$"&amp;ROW($AF210)-1) &lt;&gt; ""),ROW($AF$1:INDIRECT("$AF$"&amp;ROW($AF210)-1))), 1)+
IF(INDEX($AC:$AC, LOOKUP(2, 1 / ($AC$1:INDIRECT("$AC$"&amp;ROW($AC210)-1) &lt;&gt; ""),ROW($AC$1:INDIRECT("$AC$"&amp;ROW($AC210)-1))), 1)+
INDEX($AD:$AD, LOOKUP(2, 1 / ($AD$1:INDIRECT("$AD$"&amp;ROW($AD210)-1) &lt;&gt; ""),ROW($AD$1:INDIRECT("$AD$"&amp;ROW($AD210)-1))), 1)+
INDEX($AE:$AE, LOOKUP(2, 1 / ($AE$1:INDIRECT("$AE$"&amp;ROW($AE210)-1) &lt;&gt; ""),ROW($AE$1:INDIRECT("$AE$"&amp;ROW($AD210)-1))), 1)+
INDEX($AE:$AF, LOOKUP(2, 1 / ($AF$1:INDIRECT("$AF$"&amp;ROW($AF210)-1) &lt;&gt; ""),ROW($AF$1:INDIRECT("$AF$"&amp;ROW($AD210)-1))), 1)+
INDEX($AG:$AG, LOOKUP(2, 1 / ($AG$1:INDIRECT("$AG$"&amp;ROW($AG210)-1) &lt;&gt; ""),ROW($AG$1:INDIRECT("$AG$"&amp;ROW($AD210)-1))), 1)+
INDEX($AH:$AH, LOOKUP(2, 1 / ($AH$1:INDIRECT("$AH$"&amp;ROW($AH210)-1) &lt;&gt; ""),ROW($AH$1:INDIRECT("$AH$"&amp;ROW($AD210)-1))), 1)&gt;=510,0,
IF(INDEX($AF:$AF, LOOKUP(2, 1 / ($AF$1:INDIRECT("$AF$"&amp;ROW($AF210)-1) &lt;&gt; ""),ROW($AF$1:INDIRECT("$AF$"&amp;ROW($AF210)-1))), 1)&gt;=255,0,
VLOOKUP(INDIRECT("$G$"&amp;LOOKUP(2, 1 / ($AF$1:INDIRECT("$AF$"&amp;ROW($AF210)-1) &lt;&gt; ""),ROW($AF$1:INDIRECT("$AF$"&amp;ROW($AF210)-1)))), 'EV and Base'!$A$1:$N$671, 6, FALSE))))</f>
        <v/>
      </c>
      <c r="AG210" s="2" t="str" cm="1">
        <f t="array" aca="1" ref="AG210" ca="1">IF(NOT(ISNUMBER(INDEX($A:$A, LOOKUP(2, 1 / ($A$1:INDIRECT("$A$"&amp;ROW($A210)) &lt;&gt; ""),ROW($A$1:INDIRECT("$A$"&amp;ROW($A210)))), 1))), "",
INDEX($AG:$AG, LOOKUP(2, 1 / ($AG$1:INDIRECT("$AG$"&amp;ROW($AG210)-1) &lt;&gt; ""),ROW($AG$1:INDIRECT("$AG$"&amp;ROW($AG210)-1))), 1)+
IF(INDEX($AC:$AC, LOOKUP(2, 1 / ($AC$1:INDIRECT("$AC$"&amp;ROW($AC210)-1) &lt;&gt; ""),ROW($AC$1:INDIRECT("$AC$"&amp;ROW($AC210)-1))), 1)+
INDEX($AD:$AD, LOOKUP(2, 1 / ($AD$1:INDIRECT("$AD$"&amp;ROW($AD210)-1) &lt;&gt; ""),ROW($AD$1:INDIRECT("$AD$"&amp;ROW($AD210)-1))), 1)+
INDEX($AE:$AE, LOOKUP(2, 1 / ($AE$1:INDIRECT("$AE$"&amp;ROW($AE210)-1) &lt;&gt; ""),ROW($AE$1:INDIRECT("$AE$"&amp;ROW($AD210)-1))), 1)+
INDEX($AE:$AF, LOOKUP(2, 1 / ($AF$1:INDIRECT("$AF$"&amp;ROW($AF210)-1) &lt;&gt; ""),ROW($AF$1:INDIRECT("$AF$"&amp;ROW($AD210)-1))), 1)+
INDEX($AG:$AG, LOOKUP(2, 1 / ($AG$1:INDIRECT("$AG$"&amp;ROW($AG210)-1) &lt;&gt; ""),ROW($AG$1:INDIRECT("$AG$"&amp;ROW($AD210)-1))), 1)+
INDEX($AH:$AH, LOOKUP(2, 1 / ($AH$1:INDIRECT("$AH$"&amp;ROW($AH210)-1) &lt;&gt; ""),ROW($AH$1:INDIRECT("$AH$"&amp;ROW($AD210)-1))), 1)&gt;=510,0,
IF(INDEX($AG:$AG, LOOKUP(2, 1 / ($AG$1:INDIRECT("$AG$"&amp;ROW($AG210)-1) &lt;&gt; ""),ROW($AG$1:INDIRECT("$AG$"&amp;ROW($AG210)-1))), 1)&gt;=255,0,
VLOOKUP(INDIRECT("$G$"&amp;LOOKUP(2, 1 / ($AG$1:INDIRECT("$AG$"&amp;ROW($AG210)-1) &lt;&gt; ""),ROW($AG$1:INDIRECT("$AG$"&amp;ROW($AG210)-1)))), 'EV and Base'!$A$1:$N$671, 7, FALSE))))</f>
        <v/>
      </c>
      <c r="AH210" s="24" t="str" cm="1">
        <f t="array" aca="1" ref="AH210" ca="1">IF(NOT(ISNUMBER(INDEX($A:$A,LOOKUP(2,1/($A$1:INDIRECT("$A$"&amp;ROW($A210))&lt;&gt;""),ROW($A$1:INDIRECT("$A$"&amp;ROW($A210)))),1))),"",
INDEX($AH:$AH,LOOKUP(2,1/($AH$1:INDIRECT("$AH$"&amp;ROW($AH210)-1)&lt;&gt;""),ROW($AH$1:INDIRECT("$AH$"&amp;ROW($AH210)-1))),1)+
IF(INDEX($AC:$AC,LOOKUP(2,1/($AC$1:INDIRECT("$AC$"&amp;ROW($AC210)-1)&lt;&gt;""),ROW($AC$1:INDIRECT("$AC$"&amp;ROW($AC210)-1))),1)+
INDEX($AD:$AD,LOOKUP(2,1/($AD$1:INDIRECT("$AD$"&amp;ROW($AD210)-1)&lt;&gt;""),ROW($AD$1:INDIRECT("$AD$"&amp;ROW($AD210)-1))),1)+
INDEX($AE:$AE,LOOKUP(2,1/($AE$1:INDIRECT("$AE$"&amp;ROW($AE210)-1)&lt;&gt;""),ROW($AE$1:INDIRECT("$AE$"&amp;ROW($AD210)-1))),1)+
INDEX($AE:$AF,LOOKUP(2,1/($AF$1:INDIRECT("$AF$"&amp;ROW($AF210)-1)&lt;&gt;""),ROW($AF$1:INDIRECT("$AF$"&amp;ROW($AD210)-1))),1)+
INDEX($AG:$AG,LOOKUP(2,1/($AG$1:INDIRECT("$AG$"&amp;ROW($AG210)-1)&lt;&gt;""),ROW($AG$1:INDIRECT("$AG$"&amp;ROW($AD210)-1))),1)+
INDEX($AH:$AH,LOOKUP(2,1/($AH$1:INDIRECT("$AH$"&amp;ROW($AH210)-1)&lt;&gt;""),ROW($AH$1:INDIRECT("$AH$"&amp;ROW($AD210)-1))),1)&gt;=510,0,
IF(INDEX($AH:$AH,LOOKUP(2,1/($AH$1:INDIRECT("$AH$"&amp;ROW($AH210)-1)&lt;&gt;""),ROW($AH$1:INDIRECT("$AH$"&amp;ROW($AH210)-1))),1)&gt;=255,0,
VLOOKUP(INDIRECT("$G$"&amp;LOOKUP(2,1/($AH$1:INDIRECT("$AH$"&amp;ROW($AH210)-1)&lt;&gt;""),ROW($AH$1:INDIRECT("$AH$"&amp;ROW($AH210)-1)))),'EV and Base'!$A$1:$N$671,8,FALSE))))</f>
        <v/>
      </c>
      <c r="AI210" s="29" t="str" cm="1">
        <f t="array" aca="1" ref="AI210" ca="1">IF(NOT(ISNUMBER(INDEX($A:$A,LOOKUP(2,1/($A$1:INDIRECT("$A$"&amp;ROW($A210))&lt;&gt;""),ROW($A$1:INDIRECT("$A$"&amp;ROW($A210)))),1))),"",
ROUNDDOWN((((2*VLOOKUP($AA210,'EV and Base'!$A$1:$N$671,9,FALSE))+31+ROUNDDOWN($AC210/4,0))*$AB210)/100,0)+$AB210+10)</f>
        <v/>
      </c>
      <c r="AJ210" s="21" t="str" cm="1">
        <f t="array" aca="1" ref="AJ210" ca="1">IF(NOT(ISNUMBER(INDEX($A:$A, LOOKUP(2, 1 / ($A$1:INDIRECT("$A$"&amp;ROW($A210)) &lt;&gt; ""),ROW($A$1:INDIRECT("$A$"&amp;ROW($A210)))), 1))), "",
ROUNDDOWN((ROUNDDOWN((((2*VLOOKUP($AA210, 'EV and Base'!$A$1:$N$671, 10, FALSE))+31+ROUNDDOWN($AD210/4, 0))*$AB210)/100, 0)+5)*1.1, 0))</f>
        <v/>
      </c>
      <c r="AK210" s="21" t="str" cm="1">
        <f t="array" aca="1" ref="AK210" ca="1">IF(NOT(ISNUMBER(INDEX($A:$A, LOOKUP(2, 1 / ($A$1:INDIRECT("$A$"&amp;ROW($A210)) &lt;&gt; ""),ROW($A$1:INDIRECT("$A$"&amp;ROW($A210)))), 1))), "",
ROUNDDOWN((ROUNDDOWN((((2*VLOOKUP($AA210, 'EV and Base'!$A$1:$N$671, 11, FALSE))+30+ROUNDDOWN($AE210/4, 0))*$AB210)/100, 0)+5), 0)
&amp;"-"&amp;
ROUNDDOWN((ROUNDDOWN((((2*VLOOKUP($AA210, 'EV and Base'!$A$1:$N$671, 11, FALSE))+31+ROUNDDOWN($AE210/4, 0))*$AB210)/100, 0)+5), 0))</f>
        <v/>
      </c>
      <c r="AL210" s="21" t="str" cm="1">
        <f t="array" aca="1" ref="AL210" ca="1">IF(NOT(ISNUMBER(INDEX($A:$A, LOOKUP(2, 1 / ($A$1:INDIRECT("$A$"&amp;ROW($A210)) &lt;&gt; ""),ROW($A$1:INDIRECT("$A$"&amp;ROW($A210)))), 1))), "",
ROUNDDOWN((ROUNDDOWN((((2*VLOOKUP($AA210, 'EV and Base'!$A$1:$N$671, 12, FALSE))+0+ROUNDDOWN($AF210/4, 0))*$AB210)/100, 0)+5)*0.9, 0)
&amp;"-"&amp;
ROUNDDOWN((ROUNDDOWN((((2*VLOOKUP($AA210, 'EV and Base'!$A$1:$N$671, 12, FALSE))+31+ROUNDDOWN($AF210/4, 0))*$AB210)/100, 0)+5)*0.9, 0))</f>
        <v/>
      </c>
      <c r="AM210" s="21" t="str" cm="1">
        <f t="array" aca="1" ref="AM210" ca="1">IF(NOT(ISNUMBER(INDEX($A:$A, LOOKUP(2, 1 / ($A$1:INDIRECT("$A$"&amp;ROW($A210)) &lt;&gt; ""),ROW($A$1:INDIRECT("$A$"&amp;ROW($A210)))), 1))), "",
ROUNDDOWN((ROUNDDOWN((((2*VLOOKUP($AA210, 'EV and Base'!$A$1:$N$671, 13, FALSE))+30+ROUNDDOWN($AG210/4, 0))*$AB210)/100, 0)+5), 0)
&amp;"-"&amp;
ROUNDDOWN((ROUNDDOWN((((2*VLOOKUP($AA210, 'EV and Base'!$A$1:$N$671, 13, FALSE))+31+ROUNDDOWN($AG210/4, 0))*$AB210)/100, 0)+5), 0))</f>
        <v/>
      </c>
      <c r="AN210" s="25" t="str" cm="1">
        <f t="array" aca="1" ref="AN210" ca="1">IF(NOT(ISNUMBER(INDEX($A:$A, LOOKUP(2, 1 / ($A$1:INDIRECT("$A$"&amp;ROW($A210)) &lt;&gt; ""),ROW($A$1:INDIRECT("$A$"&amp;ROW($A210)))), 1))), "",
ROUNDDOWN((ROUNDDOWN((((2*VLOOKUP($AA210, 'EV and Base'!$A$1:$N$671, 14, FALSE))+31+ROUNDDOWN($AH210/4, 0))*$AB210)/100, 0)+5), 0))</f>
        <v/>
      </c>
      <c r="AO210" s="23" t="str" cm="1">
        <f t="array" aca="1" ref="AO210" ca="1">IF(NOT(ISNUMBER(INDEX($A:$A, LOOKUP(2, 1 / ($A$1:INDIRECT("$A$"&amp;ROW($A210)) &lt;&gt; ""),ROW($A$1:INDIRECT("$A$"&amp;ROW($A210)))), 1))), "",
ROUNDDOWN((((2*VLOOKUP($AA210, 'EV and Base'!$A$1:$N$671, 9, FALSE))+31+ROUNDDOWN($AC210/4, 0))*$AB210)/100, 0)+$AB210+10)</f>
        <v/>
      </c>
      <c r="AP210" s="2" t="str" cm="1">
        <f t="array" aca="1" ref="AP210" ca="1">IF(NOT(ISNUMBER(INDEX($A:$A, LOOKUP(2, 1 / ($A$1:INDIRECT("$A$"&amp;ROW($A210)) &lt;&gt; ""),ROW($A$1:INDIRECT("$A$"&amp;ROW($A210)))), 1))), "",
ROUNDDOWN((ROUNDDOWN((((2*VLOOKUP($AA210, 'EV and Base'!$A$1:$N$671, 10, FALSE))+31+ROUNDDOWN($AD210/4, 0))*$AB210)/100, 0)+5)*1.1, 0))</f>
        <v/>
      </c>
      <c r="AQ210" s="2" t="str" cm="1">
        <f t="array" aca="1" ref="AQ210" ca="1">IF(NOT(ISNUMBER(INDEX($A:$A, LOOKUP(2, 1 / ($A$1:INDIRECT("$A$"&amp;ROW($A210)) &lt;&gt; ""),ROW($A$1:INDIRECT("$A$"&amp;ROW($A210)))), 1))), "",
ROUNDDOWN((ROUNDDOWN((((2*VLOOKUP($AA210, 'EV and Base'!$A$1:$N$671, 11, FALSE))+$AV$2+ROUNDDOWN($AE210/4, 0))*$AB210)/100, 0)+5), 0))</f>
        <v/>
      </c>
      <c r="AR210" s="22" t="str" cm="1">
        <f t="array" aca="1" ref="AR210" ca="1">IF(NOT(ISNUMBER(INDEX($A:$A, LOOKUP(2, 1 / ($A$1:INDIRECT("$A$"&amp;ROW($A210)) &lt;&gt; ""),ROW($A$1:INDIRECT("$A$"&amp;ROW($A210)))), 1))), "",
ROUNDDOWN((ROUNDDOWN((((2*VLOOKUP($AA210, 'EV and Base'!$A$1:$N$671, 12, FALSE))+$AW$2+ROUNDDOWN($AF210/4, 0))*$AB210)/100, 0)+5)*0.9, 0))</f>
        <v/>
      </c>
      <c r="AS210" s="2" t="str" cm="1">
        <f t="array" aca="1" ref="AS210" ca="1">IF(NOT(ISNUMBER(INDEX($A:$A, LOOKUP(2, 1 / ($A$1:INDIRECT("$A$"&amp;ROW($A210)) &lt;&gt; ""),ROW($A$1:INDIRECT("$A$"&amp;ROW($A210)))), 1))), "",
ROUNDDOWN((ROUNDDOWN((((2*VLOOKUP($AA210, 'EV and Base'!$A$1:$N$671, 13, FALSE))+$AX$2+ROUNDDOWN($AG210/4, 0))*$AB210)/100, 0)+5), 0))</f>
        <v/>
      </c>
      <c r="AT210" s="24" t="str" cm="1">
        <f t="array" aca="1" ref="AT210" ca="1">IF(NOT(ISNUMBER(INDEX($A:$A, LOOKUP(2, 1 / ($A$1:INDIRECT("$A$"&amp;ROW($A210)) &lt;&gt; ""),ROW($A$1:INDIRECT("$A$"&amp;ROW($A210)))), 1))), "",
ROUNDDOWN((ROUNDDOWN((((2*VLOOKUP($AA210, 'EV and Base'!$A$1:$N$671, 14, FALSE))+31+ROUNDDOWN($AH210/4, 0))*$AB210)/100, 0)+5), 0))</f>
        <v/>
      </c>
      <c r="AU210" s="28"/>
      <c r="AY210" t="str" cm="1">
        <f t="array" aca="1" ref="AY210" ca="1">IF(NOT(ISNUMBER(INDEX($A:$A,LOOKUP(2,1/($A$1:INDIRECT("$A$"&amp;ROW($A210))&lt;&gt;""),ROW($A$1:INDIRECT("$A$"&amp;ROW($A210)))),1))),"",
INDEX($AY:$AY,LOOKUP(2,1/($AY$1:INDIRECT("$AY$"&amp;ROW($AY210)-1)&lt;&gt;""),ROW($AY$1:INDIRECT("$AY$"&amp;ROW($AY210)-1))),1)+$BL210)</f>
        <v/>
      </c>
      <c r="AZ210" s="3" t="str" cm="1">
        <f t="array" aca="1" ref="AZ210" ca="1">IF(NOT(ISNUMBER(INDEX($A:$A, LOOKUP(2, 1 / ($A$1:INDIRECT("$A$"&amp;ROW($A210)) &lt;&gt; ""),ROW($A$1:INDIRECT("$A$"&amp;ROW($A210)))), 1))), "",
VLOOKUP(INDIRECT("$G$"&amp;LOOKUP(2, 1 / ($AY$1:INDIRECT("$AY$"&amp;ROW($AY210)-1) &lt;&gt; ""),ROW($AY$1:INDIRECT("$AY$"&amp;ROW($AY210)-1)))),'EV and Base'!A205:N875,2,FALSE))</f>
        <v/>
      </c>
      <c r="BA210" s="3" t="str" cm="1">
        <f t="array" aca="1" ref="BA210" ca="1">IF(NOT(ISNUMBER(INDEX($A:$A, LOOKUP(2, 1 / ($A$1:INDIRECT("$A$"&amp;ROW($A210)) &lt;&gt; ""),ROW($A$1:INDIRECT("$A$"&amp;ROW($A210)))), 1))), "",
INDIRECT("$I$"&amp;LOOKUP(2, 1 / ($AY$1:INDIRECT("$AY$"&amp;ROW($AY210)-1) &lt;&gt; ""),ROW($AY$1:INDIRECT("$AY$"&amp;ROW($AY210)-1)))))</f>
        <v/>
      </c>
      <c r="BB210" s="1" t="str" cm="1">
        <f t="array" aca="1" ref="BB210" ca="1">IF(NOT(ISNUMBER(INDEX($A:$A, LOOKUP(2, 1 / ($A$1:INDIRECT("$A$"&amp;ROW($A210)) &lt;&gt; ""),ROW($A$1:INDIRECT("$A$"&amp;ROW($A210)))), 1))), "",
INDIRECT("$AB$"&amp;LOOKUP(2, 1 / ($AY$1:INDIRECT("$AY$"&amp;ROW($AY210)-1) &lt;&gt; ""),ROW($AY$1:INDIRECT("$AY$"&amp;ROW($AY210)-1)))))</f>
        <v/>
      </c>
      <c r="BC210" s="3" t="str" cm="1">
        <f t="array" aca="1" ref="BC210" ca="1">IF(NOT(ISNUMBER(INDEX($A:$A,LOOKUP(2,1/($A$1:INDIRECT("$A$"&amp;ROW($A210))&lt;&gt;""),ROW($A$1:INDIRECT("$A$"&amp;ROW($A210)))),1))),"",
$BA210+$BA210+10)</f>
        <v/>
      </c>
      <c r="BD210" s="3" t="str" cm="1">
        <f t="array" aca="1" ref="BD210" ca="1">IF(NOT(ISNUMBER(INDEX($A:$A,LOOKUP(2,1/($A$1:INDIRECT("$A$"&amp;ROW($A210))&lt;&gt;""),ROW($A$1:INDIRECT("$A$"&amp;ROW($A210)))),1))),"",
$BA210+$BB210+10)</f>
        <v/>
      </c>
      <c r="BE210" s="3" t="str" cm="1">
        <f t="array" aca="1" ref="BE210" ca="1">IF(NOT(ISNUMBER(INDEX($A:$A,LOOKUP(2,1/($A$1:INDIRECT("$A$"&amp;ROW($A210))&lt;&gt;""),ROW($A$1:INDIRECT("$A$"&amp;ROW($A210)))),1))),"",
$BC210*$BC210)</f>
        <v/>
      </c>
      <c r="BF210" s="3" t="str" cm="1">
        <f t="array" aca="1" ref="BF210" ca="1">IF(NOT(ISNUMBER(INDEX($A:$A,LOOKUP(2,1/($A$1:INDIRECT("$A$"&amp;ROW($A210))&lt;&gt;""),ROW($A$1:INDIRECT("$A$"&amp;ROW($A210)))),1))),"",
$BD210*$BD210)</f>
        <v/>
      </c>
      <c r="BG210" s="3" t="str" cm="1">
        <f t="array" aca="1" ref="BG210" ca="1">IF(NOT(ISNUMBER(INDEX($A:$A,LOOKUP(2,1/($A$1:INDIRECT("$A$"&amp;ROW($A210))&lt;&gt;""),ROW($A$1:INDIRECT("$A$"&amp;ROW($A210)))),1))),"",
_xlfn.FLOOR.MATH(1.5*_xlfn.FLOOR.MATH($AZ210*BA210/5)))</f>
        <v/>
      </c>
      <c r="BH210" s="3" t="str" cm="1">
        <f t="array" aca="1" ref="BH210" ca="1">IF(NOT(ISNUMBER(INDEX($A:$A, LOOKUP(2, 1 / ($A$1:INDIRECT("$A$"&amp;ROW($A210)) &lt;&gt; ""),ROW($A$1:INDIRECT("$A$"&amp;ROW($A210)))), 1))), "",
_xlfn.FLOOR.MATH($BG210/IF(OR(INDIRECT("$C$"&amp;LOOKUP(2, 1 / ($AY$1:INDIRECT("$AY$"&amp;ROW($AY210)-1) &lt;&gt; ""),ROW($AY$1:INDIRECT("$AY$"&amp;ROW($AY210)-1))))="Multi",
INDIRECT("$C$"&amp;LOOKUP(2, 1 / ($AY$1:INDIRECT("$AY$"&amp;ROW($AY210)-1) &lt;&gt; ""),ROW($AY$1:INDIRECT("$AY$"&amp;ROW($AY210)-1))))="Double"),2,1)))</f>
        <v/>
      </c>
      <c r="BI210" s="3" t="str" cm="1">
        <f t="array" aca="1" ref="BI210" ca="1">IF(NOT(ISNUMBER(INDEX($A:$A,LOOKUP(2,1/($A$1:INDIRECT("$A$"&amp;ROW($A210))&lt;&gt;""),ROW($A$1:INDIRECT("$A$"&amp;ROW($A210)))),1))),"",
VLOOKUP($BC210,GameFreakSQRT!$A$1:$B$200,2,FALSE))</f>
        <v/>
      </c>
      <c r="BJ210" s="3" t="str" cm="1">
        <f t="array" aca="1" ref="BJ210" ca="1">IF(NOT(ISNUMBER(INDEX($A:$A,LOOKUP(2,1/($A$1:INDIRECT("$A$"&amp;ROW($A210))&lt;&gt;""),ROW($A$1:INDIRECT("$A$"&amp;ROW($A210)))),1))),"",
VLOOKUP($BD210,GameFreakSQRT!$A$1:$B$200,2,FALSE))</f>
        <v/>
      </c>
      <c r="BK210" s="3" t="str" cm="1">
        <f t="array" aca="1" ref="BK210" ca="1">IF(NOT(ISNUMBER(INDEX($A:$A,LOOKUP(2,1/($A$1:INDIRECT("$A$"&amp;ROW($A210))&lt;&gt;""),ROW($A$1:INDIRECT("$A$"&amp;ROW($A210)))),1))),"",
_xlfn.FLOOR.MATH((($BI210*$BE210)*$BH210)/($BJ210*$BF210))+1)</f>
        <v/>
      </c>
      <c r="BL210" s="3" t="str" cm="1">
        <f t="array" aca="1" ref="BL210" ca="1">IF(NOT(ISNUMBER(INDEX($A:$A,LOOKUP(2,1/($A$1:INDIRECT("$A$"&amp;ROW($A210))&lt;&gt;""),ROW($A$1:INDIRECT("$A$"&amp;ROW($A210)))),1))),"",
_xlfn.FLOOR.MATH($BK210*IF(NOT(INDIRECT("$Z$"&amp;LOOKUP(2, 1 / ($AY$1:INDIRECT("$AY$"&amp;ROW($AY210)-1) &lt;&gt; ""),ROW($AY$1:INDIRECT("$AY$"&amp;ROW($AY210)-1))))=""),1.5,1)))</f>
        <v/>
      </c>
      <c r="BM210" s="3" t="str" cm="1">
        <f t="array" aca="1" ref="BM210" ca="1">IF(NOT(ISNUMBER(INDEX($A:$A, LOOKUP(2, 1 / ($A$1:INDIRECT("$A$"&amp;ROW($A210)) &lt;&gt; ""),ROW($A$1:INDIRECT("$A$"&amp;ROW($A210)))), 1))), "",
INDIRECT("$Y$"&amp;LOOKUP(2, 1 / ($AY$1:INDIRECT("$AY$"&amp;ROW($AY210)-1) &lt;&gt; ""),ROW($AY$1:INDIRECT("$AY$"&amp;ROW($AY210)-1)))))</f>
        <v/>
      </c>
      <c r="BN210" s="3" t="str">
        <f t="shared" ca="1" si="23"/>
        <v/>
      </c>
      <c r="CT210" s="3" t="str" cm="1">
        <f t="array" aca="1" ref="CT210" ca="1">IF(NOT(ISNUMBER(INDEX($A:$A, LOOKUP(2, 1 / ($A$1:INDIRECT("$A$"&amp;ROW($A210)) &lt;&gt; ""),ROW($A$1:INDIRECT("$A$"&amp;ROW($A210)))), 1))), "",
$AY210-INDEX($AY:$AY, LOOKUP(2, 1 / ($AY$1:INDIRECT("$AV$"&amp;ROW($AY210)-1) &lt;&gt; ""),ROW($AY$1:INDIRECT("$AV$"&amp;ROW($AY210)-1))), 1))</f>
        <v/>
      </c>
      <c r="CU210" s="3" t="str" cm="1">
        <f t="array" aca="1" ref="CU210" ca="1">IF(NOT(ISNUMBER(INDEX($A:$A, LOOKUP(2, 1 / ($A$1:INDIRECT("$A$"&amp;ROW($A210)) &lt;&gt; ""),ROW($A$1:INDIRECT("$A$"&amp;ROW($A210)))), 1))), "",
INDEX($Y:$Y, LOOKUP(2, 1 / ($Y$1:INDIRECT("$Y$"&amp;ROW($Y210)-1) &lt;&gt; ""),ROW($Y$1:INDIRECT("$Y$"&amp;ROW($Y210)-1))), 1))</f>
        <v/>
      </c>
      <c r="CV210" s="1" t="str">
        <f ca="1">IFERROR(VLOOKUP($AY210, 'Medium-Slow'!$A$1:$B$101, 2, TRUE),"")</f>
        <v/>
      </c>
    </row>
    <row r="211" spans="1:100" x14ac:dyDescent="0.45">
      <c r="A211" s="56">
        <v>48</v>
      </c>
      <c r="B211" s="56" t="s">
        <v>422</v>
      </c>
      <c r="C211" s="56" t="s">
        <v>46</v>
      </c>
      <c r="D211" s="56" t="s">
        <v>411</v>
      </c>
      <c r="E211" s="56" t="s">
        <v>48</v>
      </c>
      <c r="F211" s="56">
        <v>1</v>
      </c>
      <c r="G211" s="2" t="s">
        <v>413</v>
      </c>
      <c r="H211" s="2" t="s">
        <v>77</v>
      </c>
      <c r="I211" s="2">
        <v>29</v>
      </c>
      <c r="J211" s="2" t="s">
        <v>160</v>
      </c>
      <c r="K211" s="2" t="s">
        <v>181</v>
      </c>
      <c r="L211" s="2" t="s">
        <v>53</v>
      </c>
      <c r="M211" s="2" t="s">
        <v>416</v>
      </c>
      <c r="N211" s="2" t="s">
        <v>417</v>
      </c>
      <c r="O211" s="2" t="s">
        <v>418</v>
      </c>
      <c r="P211" s="2" t="s">
        <v>423</v>
      </c>
      <c r="Q211" s="2">
        <v>6</v>
      </c>
      <c r="R211" s="2">
        <f>_xlfn.FLOOR.MATH((((2*VLOOKUP(G211, 'EV and Base'!$A$1:$N$671, 9, FALSE))+$Q211)*$I211)/100)+$I211+10</f>
        <v>75</v>
      </c>
      <c r="S211" s="2">
        <f>_xlfn.FLOOR.MATH((_xlfn.FLOOR.MATH((((2*VLOOKUP($G211, 'EV and Base'!$A$1:$N$671, 10, FALSE))+$Q211)*$I211)/100)+5)*
IF(OR($J211="Lonely", $J211="Brave", $J211="Adamant", $J211="Naughty"), 1.1,
IF(OR($J211="Bold", $J211="Timid", $J211="Modest", $J211="Calm"), 0.9, 1)))</f>
        <v>56</v>
      </c>
      <c r="T211" s="2">
        <f>_xlfn.FLOOR.MATH((_xlfn.FLOOR.MATH((((2*VLOOKUP($G211, 'EV and Base'!$A$1:$N$671, 11, FALSE))+$Q211)*$I211)/100)+5)*
IF(OR($J211="Bold", $J211="Relaxed", $J211="Impish", $J211="Lax"), 1.1,
IF(OR($J211="Lonely", $J211="Hasty", $J211="Mild", $J211="Gentle"), 0.9, 1)))</f>
        <v>29</v>
      </c>
      <c r="U211" s="2">
        <f>_xlfn.FLOOR.MATH((_xlfn.FLOOR.MATH((((2*VLOOKUP($G211, 'EV and Base'!$A$1:$N$671, 12, FALSE))+$Q211)*$I211)/100)+5)*
IF(OR($J211="Modest", $J211="Mild", $J211="Quiet", $J211="Rash"), 1.1,
IF(OR($J211="Adamant", $J211="Impish", $J211="Jolly", $J211="Careful"), 0.9, 1)))</f>
        <v>26</v>
      </c>
      <c r="V211" s="2">
        <f>_xlfn.FLOOR.MATH((_xlfn.FLOOR.MATH((((2*VLOOKUP($G211, 'EV and Base'!$A$1:$N$671, 13, FALSE))+$Q211)*$I211)/100)+5)*
IF(OR($J211="Calm", $J211="Gentle", $J211="Sassy", $J211="Careful"), 1.1,
IF(OR($J211="Naughty", $J211="Lax", $J211="Naive", $J211="Rash"), 0.9, 1)))</f>
        <v>28</v>
      </c>
      <c r="W211" s="2">
        <f>_xlfn.FLOOR.MATH((_xlfn.FLOOR.MATH((((2*VLOOKUP($G211, 'EV and Base'!$A$1:$N$671, 14, FALSE))+$Q211)*$I211)/100)+5)*
IF(OR($J211="Timid", $J211="Hasty", $J211="Jolly", $J211="Naive"), 1.1,
IF(OR($J211="Brave", $J211="Relaxed", $J211="Quiet", $J211="Sassy"), 0.9, 1)))</f>
        <v>46</v>
      </c>
      <c r="X211" s="56">
        <v>1160</v>
      </c>
      <c r="Y211" s="1">
        <v>480</v>
      </c>
      <c r="AA211" s="23" t="str" cm="1">
        <f t="array" aca="1" ref="AA211" ca="1">IF(NOT(ISNUMBER(INDEX($A:$A,LOOKUP(2,1/($A$1:INDIRECT("$A$"&amp;ROW($A211))&lt;&gt;""),ROW($A$1:INDIRECT("$A$"&amp;ROW($A211)))),1))),"",
IF(NOT(ISNUMBER($A211)),$AA210,
IF($AB211&lt;16,"Lillipup",
IF($AB211&lt;32,"Herdier",
"Stoutland"))))</f>
        <v>Stoutland</v>
      </c>
      <c r="AB211" s="25" cm="1">
        <f t="array" aca="1" ref="AB211" ca="1">IF(NOT(ISNUMBER(INDEX($A:$A, LOOKUP(2, 1 / ($A$1:INDIRECT("$A$"&amp;ROW($A211)) &lt;&gt; ""),ROW($A$1:INDIRECT("$A$"&amp;ROW($A211)))), 1))), "",
VLOOKUP($AY211,'Medium-Slow'!$A$1:$B$101,2,TRUE))</f>
        <v>34</v>
      </c>
      <c r="AC211" s="23" cm="1">
        <f t="array" aca="1" ref="AC211" ca="1">IF(NOT(ISNUMBER(INDEX($A:$A, LOOKUP(2, 1 / ($A$1:INDIRECT("$A$"&amp;ROW($A211)) &lt;&gt; ""),ROW($A$1:INDIRECT("$A$"&amp;ROW($A211)))), 1))), "",
INDEX($AC:$AC, LOOKUP(2, 1 / ($AC$1:INDIRECT("$AC$"&amp;ROW($AC211)-1) &lt;&gt; ""),ROW($AC$1:INDIRECT("$AC$"&amp;ROW($AC211)-1))), 1)+
IF(INDEX($AC:$AC, LOOKUP(2, 1 / ($AC$1:INDIRECT("$AC$"&amp;ROW($AC211)-1) &lt;&gt; ""),ROW($AC$1:INDIRECT("$AC$"&amp;ROW($AC211)-1))), 1)+
INDEX($AD:$AD, LOOKUP(2, 1 / ($AD$1:INDIRECT("$AD$"&amp;ROW($AD211)-1) &lt;&gt; ""),ROW($AD$1:INDIRECT("$AD$"&amp;ROW($AD211)-1))), 1)+
INDEX($AE:$AE, LOOKUP(2, 1 / ($AE$1:INDIRECT("$AE$"&amp;ROW($AE211)-1) &lt;&gt; ""),ROW($AE$1:INDIRECT("$AE$"&amp;ROW($AD211)-1))), 1)+
INDEX($AE:$AF, LOOKUP(2, 1 / ($AF$1:INDIRECT("$AF$"&amp;ROW($AF211)-1) &lt;&gt; ""),ROW($AF$1:INDIRECT("$AF$"&amp;ROW($AD211)-1))), 1)+
INDEX($AG:$AG, LOOKUP(2, 1 / ($AG$1:INDIRECT("$AG$"&amp;ROW($AG211)-1) &lt;&gt; ""),ROW($AG$1:INDIRECT("$AG$"&amp;ROW($AD211)-1))), 1)+
INDEX($AH:$AH, LOOKUP(2, 1 / ($AH$1:INDIRECT("$AH$"&amp;ROW($AH211)-1) &lt;&gt; ""),ROW($AH$1:INDIRECT("$AH$"&amp;ROW($AD211)-1))), 1)&gt;=510,0,
IF(INDEX($AC:$AC, LOOKUP(2, 1 / ($AC$1:INDIRECT("$AC$"&amp;ROW($AC211)-1) &lt;&gt; ""),ROW($AC$1:INDIRECT("$AC$"&amp;ROW($AC211)-1))), 1)&gt;=255,0,
VLOOKUP(INDIRECT("$G$"&amp;LOOKUP(2, 1 / ($AC$1:INDIRECT("$AC$"&amp;ROW($AC211)-1) &lt;&gt; ""),ROW($AC$1:INDIRECT("$AC$"&amp;ROW($AC211)-1)))), 'EV and Base'!$A$1:$N$671, 3, FALSE))))</f>
        <v>5</v>
      </c>
      <c r="AD211" s="2" cm="1">
        <f t="array" aca="1" ref="AD211" ca="1">IF(NOT(ISNUMBER(INDEX($A:$A, LOOKUP(2, 1 / ($A$1:INDIRECT("$A$"&amp;ROW($A211)) &lt;&gt; ""),ROW($A$1:INDIRECT("$A$"&amp;ROW($A211)))), 1))), "",
INDEX($AD:$AD, LOOKUP(2, 1 / ($AD$1:INDIRECT("$AD$"&amp;ROW($AD211)-1) &lt;&gt; ""),ROW($AD$1:INDIRECT("$AD$"&amp;ROW($AD211)-1))), 1)+
IF(INDEX($AC:$AC, LOOKUP(2, 1 / ($AC$1:INDIRECT("$AC$"&amp;ROW($AC211)-1) &lt;&gt; ""),ROW($AC$1:INDIRECT("$AC$"&amp;ROW($AC211)-1))), 1)+
INDEX($AD:$AD, LOOKUP(2, 1 / ($AD$1:INDIRECT("$AD$"&amp;ROW($AD211)-1) &lt;&gt; ""),ROW($AD$1:INDIRECT("$AD$"&amp;ROW($AD211)-1))), 1)+
INDEX($AE:$AE, LOOKUP(2, 1 / ($AE$1:INDIRECT("$AE$"&amp;ROW($AE211)-1) &lt;&gt; ""),ROW($AE$1:INDIRECT("$AE$"&amp;ROW($AD211)-1))), 1)+
INDEX($AE:$AF, LOOKUP(2, 1 / ($AF$1:INDIRECT("$AF$"&amp;ROW($AF211)-1) &lt;&gt; ""),ROW($AF$1:INDIRECT("$AF$"&amp;ROW($AD211)-1))), 1)+
INDEX($AG:$AG, LOOKUP(2, 1 / ($AG$1:INDIRECT("$AG$"&amp;ROW($AG211)-1) &lt;&gt; ""),ROW($AG$1:INDIRECT("$AG$"&amp;ROW($AD211)-1))), 1)+
INDEX($AH:$AH, LOOKUP(2, 1 / ($AH$1:INDIRECT("$AH$"&amp;ROW($AH211)-1) &lt;&gt; ""),ROW($AH$1:INDIRECT("$AH$"&amp;ROW($AD211)-1))), 1)&gt;=510,0,
IF(INDEX($AD:$AD, LOOKUP(2, 1 / ($AD$1:INDIRECT("$AD$"&amp;ROW($AD211)-1) &lt;&gt; ""),ROW($AD$1:INDIRECT("$AD$"&amp;ROW($AD211)-1))), 1)&gt;=255,0,
VLOOKUP(INDIRECT("$G$"&amp;LOOKUP(2, 1 / ($AD$1:INDIRECT("$AD$"&amp;ROW($AD211)-1) &lt;&gt; ""),ROW($AD$1:INDIRECT("$AD$"&amp;ROW($AD211)-1)))), 'EV and Base'!$A$1:$N$671, 4, FALSE))))</f>
        <v>54</v>
      </c>
      <c r="AE211" s="2" cm="1">
        <f t="array" aca="1" ref="AE211" ca="1">IF(NOT(ISNUMBER(INDEX($A:$A,LOOKUP(2,1/($A$1:INDIRECT("$A$"&amp;ROW($A211))&lt;&gt;""),ROW($A$1:INDIRECT("$A$"&amp;ROW($A211)))),1))),"",
INDEX($AE:$AE,LOOKUP(2,1/($AE$1:INDIRECT("$AE$"&amp;ROW($AE211)-1)&lt;&gt;""),ROW($AE$1:INDIRECT("$AE$"&amp;ROW($AE211)-1))),1)+
IF(INDEX($AC:$AC,LOOKUP(2,1/($AC$1:INDIRECT("$AC$"&amp;ROW($AC211)-1)&lt;&gt;""),ROW($AC$1:INDIRECT("$AC$"&amp;ROW($AC211)-1))),1)+
INDEX($AD:$AD,LOOKUP(2,1/($AD$1:INDIRECT("$AD$"&amp;ROW($AD211)-1)&lt;&gt;""),ROW($AD$1:INDIRECT("$AD$"&amp;ROW($AD211)-1))),1)+
INDEX($AE:$AE,LOOKUP(2,1/($AE$1:INDIRECT("$AE$"&amp;ROW($AE211)-1)&lt;&gt;""),ROW($AE$1:INDIRECT("$AE$"&amp;ROW($AD211)-1))),1)+
INDEX($AE:$AF,LOOKUP(2,1/($AF$1:INDIRECT("$AF$"&amp;ROW($AF211)-1)&lt;&gt;""),ROW($AF$1:INDIRECT("$AF$"&amp;ROW($AD211)-1))),1)+
INDEX($AG:$AG,LOOKUP(2,1/($AG$1:INDIRECT("$AG$"&amp;ROW($AG211)-1)&lt;&gt;""),ROW($AG$1:INDIRECT("$AG$"&amp;ROW($AD211)-1))),1)+
INDEX($AH:$AH,LOOKUP(2,1/($AH$1:INDIRECT("$AH$"&amp;ROW($AH211)-1)&lt;&gt;""),ROW($AH$1:INDIRECT("$AH$"&amp;ROW($AD211)-1))),1)&gt;=510,0,
IF(INDEX($AE:$AE,LOOKUP(2,1/($AE$1:INDIRECT("$AE$"&amp;ROW($AE211)-1)&lt;&gt;""),ROW($AE$1:INDIRECT("$AE$"&amp;ROW($AE211)-1))),1)&gt;=255,0,
VLOOKUP(INDIRECT("$G$"&amp;LOOKUP(2,1/($AE$1:INDIRECT("$AE$"&amp;ROW($AE211)-1)&lt;&gt;""),ROW($AE$1:INDIRECT("$AE$"&amp;ROW($AE211)-1)))),'EV and Base'!$A$1:$N$671,5,FALSE))))</f>
        <v>7</v>
      </c>
      <c r="AF211" s="2" cm="1">
        <f t="array" aca="1" ref="AF211" ca="1">IF(NOT(ISNUMBER(INDEX($A:$A, LOOKUP(2, 1 / ($A$1:INDIRECT("$A$"&amp;ROW($A211)) &lt;&gt; ""),ROW($A$1:INDIRECT("$A$"&amp;ROW($A211)))), 1))), "",
INDEX($AF:$AF, LOOKUP(2, 1 / ($AF$1:INDIRECT("$AF$"&amp;ROW($AF211)-1) &lt;&gt; ""),ROW($AF$1:INDIRECT("$AF$"&amp;ROW($AF211)-1))), 1)+
IF(INDEX($AC:$AC, LOOKUP(2, 1 / ($AC$1:INDIRECT("$AC$"&amp;ROW($AC211)-1) &lt;&gt; ""),ROW($AC$1:INDIRECT("$AC$"&amp;ROW($AC211)-1))), 1)+
INDEX($AD:$AD, LOOKUP(2, 1 / ($AD$1:INDIRECT("$AD$"&amp;ROW($AD211)-1) &lt;&gt; ""),ROW($AD$1:INDIRECT("$AD$"&amp;ROW($AD211)-1))), 1)+
INDEX($AE:$AE, LOOKUP(2, 1 / ($AE$1:INDIRECT("$AE$"&amp;ROW($AE211)-1) &lt;&gt; ""),ROW($AE$1:INDIRECT("$AE$"&amp;ROW($AD211)-1))), 1)+
INDEX($AE:$AF, LOOKUP(2, 1 / ($AF$1:INDIRECT("$AF$"&amp;ROW($AF211)-1) &lt;&gt; ""),ROW($AF$1:INDIRECT("$AF$"&amp;ROW($AD211)-1))), 1)+
INDEX($AG:$AG, LOOKUP(2, 1 / ($AG$1:INDIRECT("$AG$"&amp;ROW($AG211)-1) &lt;&gt; ""),ROW($AG$1:INDIRECT("$AG$"&amp;ROW($AD211)-1))), 1)+
INDEX($AH:$AH, LOOKUP(2, 1 / ($AH$1:INDIRECT("$AH$"&amp;ROW($AH211)-1) &lt;&gt; ""),ROW($AH$1:INDIRECT("$AH$"&amp;ROW($AD211)-1))), 1)&gt;=510,0,
IF(INDEX($AF:$AF, LOOKUP(2, 1 / ($AF$1:INDIRECT("$AF$"&amp;ROW($AF211)-1) &lt;&gt; ""),ROW($AF$1:INDIRECT("$AF$"&amp;ROW($AF211)-1))), 1)&gt;=255,0,
VLOOKUP(INDIRECT("$G$"&amp;LOOKUP(2, 1 / ($AF$1:INDIRECT("$AF$"&amp;ROW($AF211)-1) &lt;&gt; ""),ROW($AF$1:INDIRECT("$AF$"&amp;ROW($AF211)-1)))), 'EV and Base'!$A$1:$N$671, 6, FALSE))))</f>
        <v>5</v>
      </c>
      <c r="AG211" s="2" cm="1">
        <f t="array" aca="1" ref="AG211" ca="1">IF(NOT(ISNUMBER(INDEX($A:$A, LOOKUP(2, 1 / ($A$1:INDIRECT("$A$"&amp;ROW($A211)) &lt;&gt; ""),ROW($A$1:INDIRECT("$A$"&amp;ROW($A211)))), 1))), "",
INDEX($AG:$AG, LOOKUP(2, 1 / ($AG$1:INDIRECT("$AG$"&amp;ROW($AG211)-1) &lt;&gt; ""),ROW($AG$1:INDIRECT("$AG$"&amp;ROW($AG211)-1))), 1)+
IF(INDEX($AC:$AC, LOOKUP(2, 1 / ($AC$1:INDIRECT("$AC$"&amp;ROW($AC211)-1) &lt;&gt; ""),ROW($AC$1:INDIRECT("$AC$"&amp;ROW($AC211)-1))), 1)+
INDEX($AD:$AD, LOOKUP(2, 1 / ($AD$1:INDIRECT("$AD$"&amp;ROW($AD211)-1) &lt;&gt; ""),ROW($AD$1:INDIRECT("$AD$"&amp;ROW($AD211)-1))), 1)+
INDEX($AE:$AE, LOOKUP(2, 1 / ($AE$1:INDIRECT("$AE$"&amp;ROW($AE211)-1) &lt;&gt; ""),ROW($AE$1:INDIRECT("$AE$"&amp;ROW($AD211)-1))), 1)+
INDEX($AE:$AF, LOOKUP(2, 1 / ($AF$1:INDIRECT("$AF$"&amp;ROW($AF211)-1) &lt;&gt; ""),ROW($AF$1:INDIRECT("$AF$"&amp;ROW($AD211)-1))), 1)+
INDEX($AG:$AG, LOOKUP(2, 1 / ($AG$1:INDIRECT("$AG$"&amp;ROW($AG211)-1) &lt;&gt; ""),ROW($AG$1:INDIRECT("$AG$"&amp;ROW($AD211)-1))), 1)+
INDEX($AH:$AH, LOOKUP(2, 1 / ($AH$1:INDIRECT("$AH$"&amp;ROW($AH211)-1) &lt;&gt; ""),ROW($AH$1:INDIRECT("$AH$"&amp;ROW($AD211)-1))), 1)&gt;=510,0,
IF(INDEX($AG:$AG, LOOKUP(2, 1 / ($AG$1:INDIRECT("$AG$"&amp;ROW($AG211)-1) &lt;&gt; ""),ROW($AG$1:INDIRECT("$AG$"&amp;ROW($AG211)-1))), 1)&gt;=255,0,
VLOOKUP(INDIRECT("$G$"&amp;LOOKUP(2, 1 / ($AG$1:INDIRECT("$AG$"&amp;ROW($AG211)-1) &lt;&gt; ""),ROW($AG$1:INDIRECT("$AG$"&amp;ROW($AG211)-1)))), 'EV and Base'!$A$1:$N$671, 7, FALSE))))</f>
        <v>0</v>
      </c>
      <c r="AH211" s="24" cm="1">
        <f t="array" aca="1" ref="AH211" ca="1">IF(NOT(ISNUMBER(INDEX($A:$A,LOOKUP(2,1/($A$1:INDIRECT("$A$"&amp;ROW($A211))&lt;&gt;""),ROW($A$1:INDIRECT("$A$"&amp;ROW($A211)))),1))),"",
INDEX($AH:$AH,LOOKUP(2,1/($AH$1:INDIRECT("$AH$"&amp;ROW($AH211)-1)&lt;&gt;""),ROW($AH$1:INDIRECT("$AH$"&amp;ROW($AH211)-1))),1)+
IF(INDEX($AC:$AC,LOOKUP(2,1/($AC$1:INDIRECT("$AC$"&amp;ROW($AC211)-1)&lt;&gt;""),ROW($AC$1:INDIRECT("$AC$"&amp;ROW($AC211)-1))),1)+
INDEX($AD:$AD,LOOKUP(2,1/($AD$1:INDIRECT("$AD$"&amp;ROW($AD211)-1)&lt;&gt;""),ROW($AD$1:INDIRECT("$AD$"&amp;ROW($AD211)-1))),1)+
INDEX($AE:$AE,LOOKUP(2,1/($AE$1:INDIRECT("$AE$"&amp;ROW($AE211)-1)&lt;&gt;""),ROW($AE$1:INDIRECT("$AE$"&amp;ROW($AD211)-1))),1)+
INDEX($AE:$AF,LOOKUP(2,1/($AF$1:INDIRECT("$AF$"&amp;ROW($AF211)-1)&lt;&gt;""),ROW($AF$1:INDIRECT("$AF$"&amp;ROW($AD211)-1))),1)+
INDEX($AG:$AG,LOOKUP(2,1/($AG$1:INDIRECT("$AG$"&amp;ROW($AG211)-1)&lt;&gt;""),ROW($AG$1:INDIRECT("$AG$"&amp;ROW($AD211)-1))),1)+
INDEX($AH:$AH,LOOKUP(2,1/($AH$1:INDIRECT("$AH$"&amp;ROW($AH211)-1)&lt;&gt;""),ROW($AH$1:INDIRECT("$AH$"&amp;ROW($AD211)-1))),1)&gt;=510,0,
IF(INDEX($AH:$AH,LOOKUP(2,1/($AH$1:INDIRECT("$AH$"&amp;ROW($AH211)-1)&lt;&gt;""),ROW($AH$1:INDIRECT("$AH$"&amp;ROW($AH211)-1))),1)&gt;=255,0,
VLOOKUP(INDIRECT("$G$"&amp;LOOKUP(2,1/($AH$1:INDIRECT("$AH$"&amp;ROW($AH211)-1)&lt;&gt;""),ROW($AH$1:INDIRECT("$AH$"&amp;ROW($AH211)-1)))),'EV and Base'!$A$1:$N$671,8,FALSE))))</f>
        <v>38</v>
      </c>
      <c r="AI211" s="29" cm="1">
        <f t="array" aca="1" ref="AI211" ca="1">IF(NOT(ISNUMBER(INDEX($A:$A,LOOKUP(2,1/($A$1:INDIRECT("$A$"&amp;ROW($A211))&lt;&gt;""),ROW($A$1:INDIRECT("$A$"&amp;ROW($A211)))),1))),"",
ROUNDDOWN((((2*VLOOKUP($AA211,'EV and Base'!$A$1:$N$671,9,FALSE))+31+ROUNDDOWN($AC211/4,0))*$AB211)/100,0)+$AB211+10)</f>
        <v>112</v>
      </c>
      <c r="AJ211" s="21" cm="1">
        <f t="array" aca="1" ref="AJ211" ca="1">IF(NOT(ISNUMBER(INDEX($A:$A, LOOKUP(2, 1 / ($A$1:INDIRECT("$A$"&amp;ROW($A211)) &lt;&gt; ""),ROW($A$1:INDIRECT("$A$"&amp;ROW($A211)))), 1))), "",
ROUNDDOWN((ROUNDDOWN((((2*VLOOKUP($AA211, 'EV and Base'!$A$1:$N$671, 10, FALSE))+31+ROUNDDOWN($AD211/4, 0))*$AB211)/100, 0)+5)*1.1, 0))</f>
        <v>95</v>
      </c>
      <c r="AK211" s="21" t="str" cm="1">
        <f t="array" aca="1" ref="AK211" ca="1">IF(NOT(ISNUMBER(INDEX($A:$A, LOOKUP(2, 1 / ($A$1:INDIRECT("$A$"&amp;ROW($A211)) &lt;&gt; ""),ROW($A$1:INDIRECT("$A$"&amp;ROW($A211)))), 1))), "",
ROUNDDOWN((ROUNDDOWN((((2*VLOOKUP($AA211, 'EV and Base'!$A$1:$N$671, 11, FALSE))+30+ROUNDDOWN($AE211/4, 0))*$AB211)/100, 0)+5), 0)
&amp;"-"&amp;
ROUNDDOWN((ROUNDDOWN((((2*VLOOKUP($AA211, 'EV and Base'!$A$1:$N$671, 11, FALSE))+31+ROUNDDOWN($AE211/4, 0))*$AB211)/100, 0)+5), 0))</f>
        <v>76-77</v>
      </c>
      <c r="AL211" s="21" t="str" cm="1">
        <f t="array" aca="1" ref="AL211" ca="1">IF(NOT(ISNUMBER(INDEX($A:$A, LOOKUP(2, 1 / ($A$1:INDIRECT("$A$"&amp;ROW($A211)) &lt;&gt; ""),ROW($A$1:INDIRECT("$A$"&amp;ROW($A211)))), 1))), "",
ROUNDDOWN((ROUNDDOWN((((2*VLOOKUP($AA211, 'EV and Base'!$A$1:$N$671, 12, FALSE))+0+ROUNDDOWN($AF211/4, 0))*$AB211)/100, 0)+5)*0.9, 0)
&amp;"-"&amp;
ROUNDDOWN((ROUNDDOWN((((2*VLOOKUP($AA211, 'EV and Base'!$A$1:$N$671, 12, FALSE))+31+ROUNDDOWN($AF211/4, 0))*$AB211)/100, 0)+5)*0.9, 0))</f>
        <v>31-41</v>
      </c>
      <c r="AM211" s="21" t="str" cm="1">
        <f t="array" aca="1" ref="AM211" ca="1">IF(NOT(ISNUMBER(INDEX($A:$A, LOOKUP(2, 1 / ($A$1:INDIRECT("$A$"&amp;ROW($A211)) &lt;&gt; ""),ROW($A$1:INDIRECT("$A$"&amp;ROW($A211)))), 1))), "",
ROUNDDOWN((ROUNDDOWN((((2*VLOOKUP($AA211, 'EV and Base'!$A$1:$N$671, 13, FALSE))+30+ROUNDDOWN($AG211/4, 0))*$AB211)/100, 0)+5), 0)
&amp;"-"&amp;
ROUNDDOWN((ROUNDDOWN((((2*VLOOKUP($AA211, 'EV and Base'!$A$1:$N$671, 13, FALSE))+31+ROUNDDOWN($AG211/4, 0))*$AB211)/100, 0)+5), 0))</f>
        <v>76-76</v>
      </c>
      <c r="AN211" s="25" cm="1">
        <f t="array" aca="1" ref="AN211" ca="1">IF(NOT(ISNUMBER(INDEX($A:$A, LOOKUP(2, 1 / ($A$1:INDIRECT("$A$"&amp;ROW($A211)) &lt;&gt; ""),ROW($A$1:INDIRECT("$A$"&amp;ROW($A211)))), 1))), "",
ROUNDDOWN((ROUNDDOWN((((2*VLOOKUP($AA211, 'EV and Base'!$A$1:$N$671, 14, FALSE))+31+ROUNDDOWN($AH211/4, 0))*$AB211)/100, 0)+5), 0))</f>
        <v>73</v>
      </c>
      <c r="AO211" s="23" cm="1">
        <f t="array" aca="1" ref="AO211" ca="1">IF(NOT(ISNUMBER(INDEX($A:$A, LOOKUP(2, 1 / ($A$1:INDIRECT("$A$"&amp;ROW($A211)) &lt;&gt; ""),ROW($A$1:INDIRECT("$A$"&amp;ROW($A211)))), 1))), "",
ROUNDDOWN((((2*VLOOKUP($AA211, 'EV and Base'!$A$1:$N$671, 9, FALSE))+31+ROUNDDOWN($AC211/4, 0))*$AB211)/100, 0)+$AB211+10)</f>
        <v>112</v>
      </c>
      <c r="AP211" s="2" cm="1">
        <f t="array" aca="1" ref="AP211" ca="1">IF(NOT(ISNUMBER(INDEX($A:$A, LOOKUP(2, 1 / ($A$1:INDIRECT("$A$"&amp;ROW($A211)) &lt;&gt; ""),ROW($A$1:INDIRECT("$A$"&amp;ROW($A211)))), 1))), "",
ROUNDDOWN((ROUNDDOWN((((2*VLOOKUP($AA211, 'EV and Base'!$A$1:$N$671, 10, FALSE))+31+ROUNDDOWN($AD211/4, 0))*$AB211)/100, 0)+5)*1.1, 0))</f>
        <v>95</v>
      </c>
      <c r="AQ211" s="2" cm="1">
        <f t="array" aca="1" ref="AQ211" ca="1">IF(NOT(ISNUMBER(INDEX($A:$A, LOOKUP(2, 1 / ($A$1:INDIRECT("$A$"&amp;ROW($A211)) &lt;&gt; ""),ROW($A$1:INDIRECT("$A$"&amp;ROW($A211)))), 1))), "",
ROUNDDOWN((ROUNDDOWN((((2*VLOOKUP($AA211, 'EV and Base'!$A$1:$N$671, 11, FALSE))+$AV$2+ROUNDDOWN($AE211/4, 0))*$AB211)/100, 0)+5), 0))</f>
        <v>77</v>
      </c>
      <c r="AR211" s="22" cm="1">
        <f t="array" aca="1" ref="AR211" ca="1">IF(NOT(ISNUMBER(INDEX($A:$A, LOOKUP(2, 1 / ($A$1:INDIRECT("$A$"&amp;ROW($A211)) &lt;&gt; ""),ROW($A$1:INDIRECT("$A$"&amp;ROW($A211)))), 1))), "",
ROUNDDOWN((ROUNDDOWN((((2*VLOOKUP($AA211, 'EV and Base'!$A$1:$N$671, 12, FALSE))+$AW$2+ROUNDDOWN($AF211/4, 0))*$AB211)/100, 0)+5)*0.9, 0))</f>
        <v>36</v>
      </c>
      <c r="AS211" s="2" cm="1">
        <f t="array" aca="1" ref="AS211" ca="1">IF(NOT(ISNUMBER(INDEX($A:$A, LOOKUP(2, 1 / ($A$1:INDIRECT("$A$"&amp;ROW($A211)) &lt;&gt; ""),ROW($A$1:INDIRECT("$A$"&amp;ROW($A211)))), 1))), "",
ROUNDDOWN((ROUNDDOWN((((2*VLOOKUP($AA211, 'EV and Base'!$A$1:$N$671, 13, FALSE))+$AX$2+ROUNDDOWN($AG211/4, 0))*$AB211)/100, 0)+5), 0))</f>
        <v>76</v>
      </c>
      <c r="AT211" s="24" cm="1">
        <f t="array" aca="1" ref="AT211" ca="1">IF(NOT(ISNUMBER(INDEX($A:$A, LOOKUP(2, 1 / ($A$1:INDIRECT("$A$"&amp;ROW($A211)) &lt;&gt; ""),ROW($A$1:INDIRECT("$A$"&amp;ROW($A211)))), 1))), "",
ROUNDDOWN((ROUNDDOWN((((2*VLOOKUP($AA211, 'EV and Base'!$A$1:$N$671, 14, FALSE))+31+ROUNDDOWN($AH211/4, 0))*$AB211)/100, 0)+5), 0))</f>
        <v>73</v>
      </c>
      <c r="AU211" s="28">
        <v>204</v>
      </c>
      <c r="AY211" cm="1">
        <f t="array" aca="1" ref="AY211" ca="1">IF(NOT(ISNUMBER(INDEX($A:$A,LOOKUP(2,1/($A$1:INDIRECT("$A$"&amp;ROW($A211))&lt;&gt;""),ROW($A$1:INDIRECT("$A$"&amp;ROW($A211)))),1))),"",
INDEX($AY:$AY,LOOKUP(2,1/($AY$1:INDIRECT("$AY$"&amp;ROW($AY211)-1)&lt;&gt;""),ROW($AY$1:INDIRECT("$AY$"&amp;ROW($AY211)-1))),1)+$BL211)</f>
        <v>34846</v>
      </c>
      <c r="AZ211" s="3" cm="1">
        <f t="array" aca="1" ref="AZ211" ca="1">IF(NOT(ISNUMBER(INDEX($A:$A, LOOKUP(2, 1 / ($A$1:INDIRECT("$A$"&amp;ROW($A211)) &lt;&gt; ""),ROW($A$1:INDIRECT("$A$"&amp;ROW($A211)))), 1))), "",
VLOOKUP(INDIRECT("$G$"&amp;LOOKUP(2, 1 / ($AY$1:INDIRECT("$AY$"&amp;ROW($AY211)-1) &lt;&gt; ""),ROW($AY$1:INDIRECT("$AY$"&amp;ROW($AY211)-1)))),'EV and Base'!A206:N876,2,FALSE))</f>
        <v>123</v>
      </c>
      <c r="BA211" s="3" cm="1">
        <f t="array" aca="1" ref="BA211" ca="1">IF(NOT(ISNUMBER(INDEX($A:$A, LOOKUP(2, 1 / ($A$1:INDIRECT("$A$"&amp;ROW($A211)) &lt;&gt; ""),ROW($A$1:INDIRECT("$A$"&amp;ROW($A211)))), 1))), "",
INDIRECT("$I$"&amp;LOOKUP(2, 1 / ($AY$1:INDIRECT("$AY$"&amp;ROW($AY211)-1) &lt;&gt; ""),ROW($AY$1:INDIRECT("$AY$"&amp;ROW($AY211)-1)))))</f>
        <v>29</v>
      </c>
      <c r="BB211" s="1" cm="1">
        <f t="array" aca="1" ref="BB211" ca="1">IF(NOT(ISNUMBER(INDEX($A:$A, LOOKUP(2, 1 / ($A$1:INDIRECT("$A$"&amp;ROW($A211)) &lt;&gt; ""),ROW($A$1:INDIRECT("$A$"&amp;ROW($A211)))), 1))), "",
INDIRECT("$AB$"&amp;LOOKUP(2, 1 / ($AY$1:INDIRECT("$AY$"&amp;ROW($AY211)-1) &lt;&gt; ""),ROW($AY$1:INDIRECT("$AY$"&amp;ROW($AY211)-1)))))</f>
        <v>34</v>
      </c>
      <c r="BC211" s="3" cm="1">
        <f t="array" aca="1" ref="BC211" ca="1">IF(NOT(ISNUMBER(INDEX($A:$A,LOOKUP(2,1/($A$1:INDIRECT("$A$"&amp;ROW($A211))&lt;&gt;""),ROW($A$1:INDIRECT("$A$"&amp;ROW($A211)))),1))),"",
$BA211+$BA211+10)</f>
        <v>68</v>
      </c>
      <c r="BD211" s="3" cm="1">
        <f t="array" aca="1" ref="BD211" ca="1">IF(NOT(ISNUMBER(INDEX($A:$A,LOOKUP(2,1/($A$1:INDIRECT("$A$"&amp;ROW($A211))&lt;&gt;""),ROW($A$1:INDIRECT("$A$"&amp;ROW($A211)))),1))),"",
$BA211+$BB211+10)</f>
        <v>73</v>
      </c>
      <c r="BE211" s="3" cm="1">
        <f t="array" aca="1" ref="BE211" ca="1">IF(NOT(ISNUMBER(INDEX($A:$A,LOOKUP(2,1/($A$1:INDIRECT("$A$"&amp;ROW($A211))&lt;&gt;""),ROW($A$1:INDIRECT("$A$"&amp;ROW($A211)))),1))),"",
$BC211*$BC211)</f>
        <v>4624</v>
      </c>
      <c r="BF211" s="3" cm="1">
        <f t="array" aca="1" ref="BF211" ca="1">IF(NOT(ISNUMBER(INDEX($A:$A,LOOKUP(2,1/($A$1:INDIRECT("$A$"&amp;ROW($A211))&lt;&gt;""),ROW($A$1:INDIRECT("$A$"&amp;ROW($A211)))),1))),"",
$BD211*$BD211)</f>
        <v>5329</v>
      </c>
      <c r="BG211" s="3" cm="1">
        <f t="array" aca="1" ref="BG211" ca="1">IF(NOT(ISNUMBER(INDEX($A:$A,LOOKUP(2,1/($A$1:INDIRECT("$A$"&amp;ROW($A211))&lt;&gt;""),ROW($A$1:INDIRECT("$A$"&amp;ROW($A211)))),1))),"",
_xlfn.FLOOR.MATH(1.5*_xlfn.FLOOR.MATH($AZ211*BA211/5)))</f>
        <v>1069</v>
      </c>
      <c r="BH211" s="3" cm="1">
        <f t="array" aca="1" ref="BH211" ca="1">IF(NOT(ISNUMBER(INDEX($A:$A, LOOKUP(2, 1 / ($A$1:INDIRECT("$A$"&amp;ROW($A211)) &lt;&gt; ""),ROW($A$1:INDIRECT("$A$"&amp;ROW($A211)))), 1))), "",
_xlfn.FLOOR.MATH($BG211/IF(OR(INDIRECT("$C$"&amp;LOOKUP(2, 1 / ($AY$1:INDIRECT("$AY$"&amp;ROW($AY211)-1) &lt;&gt; ""),ROW($AY$1:INDIRECT("$AY$"&amp;ROW($AY211)-1))))="Multi",
INDIRECT("$C$"&amp;LOOKUP(2, 1 / ($AY$1:INDIRECT("$AY$"&amp;ROW($AY211)-1) &lt;&gt; ""),ROW($AY$1:INDIRECT("$AY$"&amp;ROW($AY211)-1))))="Double"),2,1)))</f>
        <v>1069</v>
      </c>
      <c r="BI211" s="3" cm="1">
        <f t="array" aca="1" ref="BI211" ca="1">IF(NOT(ISNUMBER(INDEX($A:$A,LOOKUP(2,1/($A$1:INDIRECT("$A$"&amp;ROW($A211))&lt;&gt;""),ROW($A$1:INDIRECT("$A$"&amp;ROW($A211)))),1))),"",
VLOOKUP($BC211,GameFreakSQRT!$A$1:$B$200,2,FALSE))</f>
        <v>33776</v>
      </c>
      <c r="BJ211" s="3" cm="1">
        <f t="array" aca="1" ref="BJ211" ca="1">IF(NOT(ISNUMBER(INDEX($A:$A,LOOKUP(2,1/($A$1:INDIRECT("$A$"&amp;ROW($A211))&lt;&gt;""),ROW($A$1:INDIRECT("$A$"&amp;ROW($A211)))),1))),"",
VLOOKUP($BD211,GameFreakSQRT!$A$1:$B$200,2,FALSE))</f>
        <v>34996</v>
      </c>
      <c r="BK211" s="3" cm="1">
        <f t="array" aca="1" ref="BK211" ca="1">IF(NOT(ISNUMBER(INDEX($A:$A,LOOKUP(2,1/($A$1:INDIRECT("$A$"&amp;ROW($A211))&lt;&gt;""),ROW($A$1:INDIRECT("$A$"&amp;ROW($A211)))),1))),"",
_xlfn.FLOOR.MATH((($BI211*$BE211)*$BH211)/($BJ211*$BF211))+1)</f>
        <v>896</v>
      </c>
      <c r="BL211" s="3" cm="1">
        <f t="array" aca="1" ref="BL211" ca="1">IF(NOT(ISNUMBER(INDEX($A:$A,LOOKUP(2,1/($A$1:INDIRECT("$A$"&amp;ROW($A211))&lt;&gt;""),ROW($A$1:INDIRECT("$A$"&amp;ROW($A211)))),1))),"",
_xlfn.FLOOR.MATH($BK211*IF(NOT(INDIRECT("$Z$"&amp;LOOKUP(2, 1 / ($AY$1:INDIRECT("$AY$"&amp;ROW($AY211)-1) &lt;&gt; ""),ROW($AY$1:INDIRECT("$AY$"&amp;ROW($AY211)-1))))=""),1.5,1)))</f>
        <v>896</v>
      </c>
      <c r="BM211" s="3" cm="1">
        <f t="array" aca="1" ref="BM211" ca="1">IF(NOT(ISNUMBER(INDEX($A:$A, LOOKUP(2, 1 / ($A$1:INDIRECT("$A$"&amp;ROW($A211)) &lt;&gt; ""),ROW($A$1:INDIRECT("$A$"&amp;ROW($A211)))), 1))), "",
INDIRECT("$Y$"&amp;LOOKUP(2, 1 / ($AY$1:INDIRECT("$AY$"&amp;ROW($AY211)-1) &lt;&gt; ""),ROW($AY$1:INDIRECT("$AY$"&amp;ROW($AY211)-1)))))</f>
        <v>896</v>
      </c>
      <c r="BN211" s="3" t="b">
        <f t="shared" ca="1" si="23"/>
        <v>1</v>
      </c>
      <c r="CT211" s="3" cm="1">
        <f t="array" aca="1" ref="CT211" ca="1">IF(NOT(ISNUMBER(INDEX($A:$A, LOOKUP(2, 1 / ($A$1:INDIRECT("$A$"&amp;ROW($A211)) &lt;&gt; ""),ROW($A$1:INDIRECT("$A$"&amp;ROW($A211)))), 1))), "",
$AY211-INDEX($AY:$AY, LOOKUP(2, 1 / ($AY$1:INDIRECT("$AV$"&amp;ROW($AY211)-1) &lt;&gt; ""),ROW($AY$1:INDIRECT("$AV$"&amp;ROW($AY211)-1))), 1))</f>
        <v>34846</v>
      </c>
      <c r="CU211" s="3" cm="1">
        <f t="array" aca="1" ref="CU211" ca="1">IF(NOT(ISNUMBER(INDEX($A:$A, LOOKUP(2, 1 / ($A$1:INDIRECT("$A$"&amp;ROW($A211)) &lt;&gt; ""),ROW($A$1:INDIRECT("$A$"&amp;ROW($A211)))), 1))), "",
INDEX($Y:$Y, LOOKUP(2, 1 / ($Y$1:INDIRECT("$Y$"&amp;ROW($Y211)-1) &lt;&gt; ""),ROW($Y$1:INDIRECT("$Y$"&amp;ROW($Y211)-1))), 1))</f>
        <v>896</v>
      </c>
      <c r="CV211" s="1">
        <f ca="1">IFERROR(VLOOKUP($AY211, 'Medium-Slow'!$A$1:$B$101, 2, TRUE),"")</f>
        <v>34</v>
      </c>
    </row>
    <row r="212" spans="1:100" x14ac:dyDescent="0.45">
      <c r="A212" s="69">
        <v>49</v>
      </c>
      <c r="B212" s="69" t="s">
        <v>424</v>
      </c>
      <c r="C212" s="69" t="s">
        <v>46</v>
      </c>
      <c r="D212" s="69" t="s">
        <v>411</v>
      </c>
      <c r="E212" s="69" t="s">
        <v>48</v>
      </c>
      <c r="F212" s="56">
        <v>1</v>
      </c>
      <c r="G212" s="2" t="s">
        <v>378</v>
      </c>
      <c r="H212" s="2" t="s">
        <v>50</v>
      </c>
      <c r="I212" s="2">
        <v>29</v>
      </c>
      <c r="J212" s="2" t="s">
        <v>95</v>
      </c>
      <c r="K212" s="2" t="s">
        <v>281</v>
      </c>
      <c r="L212" s="2" t="s">
        <v>53</v>
      </c>
      <c r="M212" s="2" t="s">
        <v>177</v>
      </c>
      <c r="N212" s="2" t="s">
        <v>336</v>
      </c>
      <c r="O212" s="2" t="s">
        <v>425</v>
      </c>
      <c r="P212" s="2" t="s">
        <v>235</v>
      </c>
      <c r="Q212" s="2">
        <v>12</v>
      </c>
      <c r="R212" s="2">
        <f>_xlfn.FLOOR.MATH((((2*VLOOKUP(G212, 'EV and Base'!$A$1:$N$671, 9, FALSE))+$Q212)*$I212)/100)+$I212+10</f>
        <v>77</v>
      </c>
      <c r="S212" s="2">
        <f>_xlfn.FLOOR.MATH((_xlfn.FLOOR.MATH((((2*VLOOKUP($G212, 'EV and Base'!$A$1:$N$671, 10, FALSE))+$Q212)*$I212)/100)+5)*
IF(OR($J212="Lonely", $J212="Brave", $J212="Adamant", $J212="Naughty"), 1.1,
IF(OR($J212="Bold", $J212="Timid", $J212="Modest", $J212="Calm"), 0.9, 1)))</f>
        <v>50</v>
      </c>
      <c r="T212" s="2">
        <f>_xlfn.FLOOR.MATH((_xlfn.FLOOR.MATH((((2*VLOOKUP($G212, 'EV and Base'!$A$1:$N$671, 11, FALSE))+$Q212)*$I212)/100)+5)*
IF(OR($J212="Bold", $J212="Relaxed", $J212="Impish", $J212="Lax"), 1.1,
IF(OR($J212="Lonely", $J212="Hasty", $J212="Mild", $J212="Gentle"), 0.9, 1)))</f>
        <v>37</v>
      </c>
      <c r="U212" s="2">
        <f>_xlfn.FLOOR.MATH((_xlfn.FLOOR.MATH((((2*VLOOKUP($G212, 'EV and Base'!$A$1:$N$671, 12, FALSE))+$Q212)*$I212)/100)+5)*
IF(OR($J212="Modest", $J212="Mild", $J212="Quiet", $J212="Rash"), 1.1,
IF(OR($J212="Adamant", $J212="Impish", $J212="Jolly", $J212="Careful"), 0.9, 1)))</f>
        <v>34</v>
      </c>
      <c r="V212" s="2">
        <f>_xlfn.FLOOR.MATH((_xlfn.FLOOR.MATH((((2*VLOOKUP($G212, 'EV and Base'!$A$1:$N$671, 13, FALSE))+$Q212)*$I212)/100)+5)*
IF(OR($J212="Calm", $J212="Gentle", $J212="Sassy", $J212="Careful"), 1.1,
IF(OR($J212="Naughty", $J212="Lax", $J212="Naive", $J212="Rash"), 0.9, 1)))</f>
        <v>34</v>
      </c>
      <c r="W212" s="2">
        <f>_xlfn.FLOOR.MATH((_xlfn.FLOOR.MATH((((2*VLOOKUP($G212, 'EV and Base'!$A$1:$N$671, 14, FALSE))+$Q212)*$I212)/100)+5)*
IF(OR($J212="Timid", $J212="Hasty", $J212="Jolly", $J212="Naive"), 1.1,
IF(OR($J212="Brave", $J212="Relaxed", $J212="Quiet", $J212="Sassy"), 0.9, 1)))</f>
        <v>51</v>
      </c>
      <c r="X212" s="69">
        <v>3720</v>
      </c>
      <c r="Y212" s="1">
        <v>896</v>
      </c>
      <c r="AA212" s="23" t="str" cm="1">
        <f t="array" aca="1" ref="AA212" ca="1">IF(NOT(ISNUMBER(INDEX($A:$A,LOOKUP(2,1/($A$1:INDIRECT("$A$"&amp;ROW($A212))&lt;&gt;""),ROW($A$1:INDIRECT("$A$"&amp;ROW($A212)))),1))),"",
IF(NOT(ISNUMBER($A212)),$AA211,
IF($AB212&lt;16,"Lillipup",
IF($AB212&lt;32,"Herdier",
"Stoutland"))))</f>
        <v>Stoutland</v>
      </c>
      <c r="AB212" s="25" cm="1">
        <f t="array" aca="1" ref="AB212" ca="1">IF(NOT(ISNUMBER(INDEX($A:$A, LOOKUP(2, 1 / ($A$1:INDIRECT("$A$"&amp;ROW($A212)) &lt;&gt; ""),ROW($A$1:INDIRECT("$A$"&amp;ROW($A212)))), 1))), "",
VLOOKUP($AY212,'Medium-Slow'!$A$1:$B$101,2,TRUE))</f>
        <v>34</v>
      </c>
      <c r="AC212" s="23" cm="1">
        <f t="array" aca="1" ref="AC212" ca="1">IF(NOT(ISNUMBER(INDEX($A:$A, LOOKUP(2, 1 / ($A$1:INDIRECT("$A$"&amp;ROW($A212)) &lt;&gt; ""),ROW($A$1:INDIRECT("$A$"&amp;ROW($A212)))), 1))), "",
INDEX($AC:$AC, LOOKUP(2, 1 / ($AC$1:INDIRECT("$AC$"&amp;ROW($AC212)-1) &lt;&gt; ""),ROW($AC$1:INDIRECT("$AC$"&amp;ROW($AC212)-1))), 1)+
IF(INDEX($AC:$AC, LOOKUP(2, 1 / ($AC$1:INDIRECT("$AC$"&amp;ROW($AC212)-1) &lt;&gt; ""),ROW($AC$1:INDIRECT("$AC$"&amp;ROW($AC212)-1))), 1)+
INDEX($AD:$AD, LOOKUP(2, 1 / ($AD$1:INDIRECT("$AD$"&amp;ROW($AD212)-1) &lt;&gt; ""),ROW($AD$1:INDIRECT("$AD$"&amp;ROW($AD212)-1))), 1)+
INDEX($AE:$AE, LOOKUP(2, 1 / ($AE$1:INDIRECT("$AE$"&amp;ROW($AE212)-1) &lt;&gt; ""),ROW($AE$1:INDIRECT("$AE$"&amp;ROW($AD212)-1))), 1)+
INDEX($AE:$AF, LOOKUP(2, 1 / ($AF$1:INDIRECT("$AF$"&amp;ROW($AF212)-1) &lt;&gt; ""),ROW($AF$1:INDIRECT("$AF$"&amp;ROW($AD212)-1))), 1)+
INDEX($AG:$AG, LOOKUP(2, 1 / ($AG$1:INDIRECT("$AG$"&amp;ROW($AG212)-1) &lt;&gt; ""),ROW($AG$1:INDIRECT("$AG$"&amp;ROW($AD212)-1))), 1)+
INDEX($AH:$AH, LOOKUP(2, 1 / ($AH$1:INDIRECT("$AH$"&amp;ROW($AH212)-1) &lt;&gt; ""),ROW($AH$1:INDIRECT("$AH$"&amp;ROW($AD212)-1))), 1)&gt;=510,0,
IF(INDEX($AC:$AC, LOOKUP(2, 1 / ($AC$1:INDIRECT("$AC$"&amp;ROW($AC212)-1) &lt;&gt; ""),ROW($AC$1:INDIRECT("$AC$"&amp;ROW($AC212)-1))), 1)&gt;=255,0,
VLOOKUP(INDIRECT("$G$"&amp;LOOKUP(2, 1 / ($AC$1:INDIRECT("$AC$"&amp;ROW($AC212)-1) &lt;&gt; ""),ROW($AC$1:INDIRECT("$AC$"&amp;ROW($AC212)-1)))), 'EV and Base'!$A$1:$N$671, 3, FALSE))))</f>
        <v>5</v>
      </c>
      <c r="AD212" s="2" cm="1">
        <f t="array" aca="1" ref="AD212" ca="1">IF(NOT(ISNUMBER(INDEX($A:$A, LOOKUP(2, 1 / ($A$1:INDIRECT("$A$"&amp;ROW($A212)) &lt;&gt; ""),ROW($A$1:INDIRECT("$A$"&amp;ROW($A212)))), 1))), "",
INDEX($AD:$AD, LOOKUP(2, 1 / ($AD$1:INDIRECT("$AD$"&amp;ROW($AD212)-1) &lt;&gt; ""),ROW($AD$1:INDIRECT("$AD$"&amp;ROW($AD212)-1))), 1)+
IF(INDEX($AC:$AC, LOOKUP(2, 1 / ($AC$1:INDIRECT("$AC$"&amp;ROW($AC212)-1) &lt;&gt; ""),ROW($AC$1:INDIRECT("$AC$"&amp;ROW($AC212)-1))), 1)+
INDEX($AD:$AD, LOOKUP(2, 1 / ($AD$1:INDIRECT("$AD$"&amp;ROW($AD212)-1) &lt;&gt; ""),ROW($AD$1:INDIRECT("$AD$"&amp;ROW($AD212)-1))), 1)+
INDEX($AE:$AE, LOOKUP(2, 1 / ($AE$1:INDIRECT("$AE$"&amp;ROW($AE212)-1) &lt;&gt; ""),ROW($AE$1:INDIRECT("$AE$"&amp;ROW($AD212)-1))), 1)+
INDEX($AE:$AF, LOOKUP(2, 1 / ($AF$1:INDIRECT("$AF$"&amp;ROW($AF212)-1) &lt;&gt; ""),ROW($AF$1:INDIRECT("$AF$"&amp;ROW($AD212)-1))), 1)+
INDEX($AG:$AG, LOOKUP(2, 1 / ($AG$1:INDIRECT("$AG$"&amp;ROW($AG212)-1) &lt;&gt; ""),ROW($AG$1:INDIRECT("$AG$"&amp;ROW($AD212)-1))), 1)+
INDEX($AH:$AH, LOOKUP(2, 1 / ($AH$1:INDIRECT("$AH$"&amp;ROW($AH212)-1) &lt;&gt; ""),ROW($AH$1:INDIRECT("$AH$"&amp;ROW($AD212)-1))), 1)&gt;=510,0,
IF(INDEX($AD:$AD, LOOKUP(2, 1 / ($AD$1:INDIRECT("$AD$"&amp;ROW($AD212)-1) &lt;&gt; ""),ROW($AD$1:INDIRECT("$AD$"&amp;ROW($AD212)-1))), 1)&gt;=255,0,
VLOOKUP(INDIRECT("$G$"&amp;LOOKUP(2, 1 / ($AD$1:INDIRECT("$AD$"&amp;ROW($AD212)-1) &lt;&gt; ""),ROW($AD$1:INDIRECT("$AD$"&amp;ROW($AD212)-1)))), 'EV and Base'!$A$1:$N$671, 4, FALSE))))</f>
        <v>55</v>
      </c>
      <c r="AE212" s="2" cm="1">
        <f t="array" aca="1" ref="AE212" ca="1">IF(NOT(ISNUMBER(INDEX($A:$A,LOOKUP(2,1/($A$1:INDIRECT("$A$"&amp;ROW($A212))&lt;&gt;""),ROW($A$1:INDIRECT("$A$"&amp;ROW($A212)))),1))),"",
INDEX($AE:$AE,LOOKUP(2,1/($AE$1:INDIRECT("$AE$"&amp;ROW($AE212)-1)&lt;&gt;""),ROW($AE$1:INDIRECT("$AE$"&amp;ROW($AE212)-1))),1)+
IF(INDEX($AC:$AC,LOOKUP(2,1/($AC$1:INDIRECT("$AC$"&amp;ROW($AC212)-1)&lt;&gt;""),ROW($AC$1:INDIRECT("$AC$"&amp;ROW($AC212)-1))),1)+
INDEX($AD:$AD,LOOKUP(2,1/($AD$1:INDIRECT("$AD$"&amp;ROW($AD212)-1)&lt;&gt;""),ROW($AD$1:INDIRECT("$AD$"&amp;ROW($AD212)-1))),1)+
INDEX($AE:$AE,LOOKUP(2,1/($AE$1:INDIRECT("$AE$"&amp;ROW($AE212)-1)&lt;&gt;""),ROW($AE$1:INDIRECT("$AE$"&amp;ROW($AD212)-1))),1)+
INDEX($AE:$AF,LOOKUP(2,1/($AF$1:INDIRECT("$AF$"&amp;ROW($AF212)-1)&lt;&gt;""),ROW($AF$1:INDIRECT("$AF$"&amp;ROW($AD212)-1))),1)+
INDEX($AG:$AG,LOOKUP(2,1/($AG$1:INDIRECT("$AG$"&amp;ROW($AG212)-1)&lt;&gt;""),ROW($AG$1:INDIRECT("$AG$"&amp;ROW($AD212)-1))),1)+
INDEX($AH:$AH,LOOKUP(2,1/($AH$1:INDIRECT("$AH$"&amp;ROW($AH212)-1)&lt;&gt;""),ROW($AH$1:INDIRECT("$AH$"&amp;ROW($AD212)-1))),1)&gt;=510,0,
IF(INDEX($AE:$AE,LOOKUP(2,1/($AE$1:INDIRECT("$AE$"&amp;ROW($AE212)-1)&lt;&gt;""),ROW($AE$1:INDIRECT("$AE$"&amp;ROW($AE212)-1))),1)&gt;=255,0,
VLOOKUP(INDIRECT("$G$"&amp;LOOKUP(2,1/($AE$1:INDIRECT("$AE$"&amp;ROW($AE212)-1)&lt;&gt;""),ROW($AE$1:INDIRECT("$AE$"&amp;ROW($AE212)-1)))),'EV and Base'!$A$1:$N$671,5,FALSE))))</f>
        <v>7</v>
      </c>
      <c r="AF212" s="2" cm="1">
        <f t="array" aca="1" ref="AF212" ca="1">IF(NOT(ISNUMBER(INDEX($A:$A, LOOKUP(2, 1 / ($A$1:INDIRECT("$A$"&amp;ROW($A212)) &lt;&gt; ""),ROW($A$1:INDIRECT("$A$"&amp;ROW($A212)))), 1))), "",
INDEX($AF:$AF, LOOKUP(2, 1 / ($AF$1:INDIRECT("$AF$"&amp;ROW($AF212)-1) &lt;&gt; ""),ROW($AF$1:INDIRECT("$AF$"&amp;ROW($AF212)-1))), 1)+
IF(INDEX($AC:$AC, LOOKUP(2, 1 / ($AC$1:INDIRECT("$AC$"&amp;ROW($AC212)-1) &lt;&gt; ""),ROW($AC$1:INDIRECT("$AC$"&amp;ROW($AC212)-1))), 1)+
INDEX($AD:$AD, LOOKUP(2, 1 / ($AD$1:INDIRECT("$AD$"&amp;ROW($AD212)-1) &lt;&gt; ""),ROW($AD$1:INDIRECT("$AD$"&amp;ROW($AD212)-1))), 1)+
INDEX($AE:$AE, LOOKUP(2, 1 / ($AE$1:INDIRECT("$AE$"&amp;ROW($AE212)-1) &lt;&gt; ""),ROW($AE$1:INDIRECT("$AE$"&amp;ROW($AD212)-1))), 1)+
INDEX($AE:$AF, LOOKUP(2, 1 / ($AF$1:INDIRECT("$AF$"&amp;ROW($AF212)-1) &lt;&gt; ""),ROW($AF$1:INDIRECT("$AF$"&amp;ROW($AD212)-1))), 1)+
INDEX($AG:$AG, LOOKUP(2, 1 / ($AG$1:INDIRECT("$AG$"&amp;ROW($AG212)-1) &lt;&gt; ""),ROW($AG$1:INDIRECT("$AG$"&amp;ROW($AD212)-1))), 1)+
INDEX($AH:$AH, LOOKUP(2, 1 / ($AH$1:INDIRECT("$AH$"&amp;ROW($AH212)-1) &lt;&gt; ""),ROW($AH$1:INDIRECT("$AH$"&amp;ROW($AD212)-1))), 1)&gt;=510,0,
IF(INDEX($AF:$AF, LOOKUP(2, 1 / ($AF$1:INDIRECT("$AF$"&amp;ROW($AF212)-1) &lt;&gt; ""),ROW($AF$1:INDIRECT("$AF$"&amp;ROW($AF212)-1))), 1)&gt;=255,0,
VLOOKUP(INDIRECT("$G$"&amp;LOOKUP(2, 1 / ($AF$1:INDIRECT("$AF$"&amp;ROW($AF212)-1) &lt;&gt; ""),ROW($AF$1:INDIRECT("$AF$"&amp;ROW($AF212)-1)))), 'EV and Base'!$A$1:$N$671, 6, FALSE))))</f>
        <v>5</v>
      </c>
      <c r="AG212" s="2" cm="1">
        <f t="array" aca="1" ref="AG212" ca="1">IF(NOT(ISNUMBER(INDEX($A:$A, LOOKUP(2, 1 / ($A$1:INDIRECT("$A$"&amp;ROW($A212)) &lt;&gt; ""),ROW($A$1:INDIRECT("$A$"&amp;ROW($A212)))), 1))), "",
INDEX($AG:$AG, LOOKUP(2, 1 / ($AG$1:INDIRECT("$AG$"&amp;ROW($AG212)-1) &lt;&gt; ""),ROW($AG$1:INDIRECT("$AG$"&amp;ROW($AG212)-1))), 1)+
IF(INDEX($AC:$AC, LOOKUP(2, 1 / ($AC$1:INDIRECT("$AC$"&amp;ROW($AC212)-1) &lt;&gt; ""),ROW($AC$1:INDIRECT("$AC$"&amp;ROW($AC212)-1))), 1)+
INDEX($AD:$AD, LOOKUP(2, 1 / ($AD$1:INDIRECT("$AD$"&amp;ROW($AD212)-1) &lt;&gt; ""),ROW($AD$1:INDIRECT("$AD$"&amp;ROW($AD212)-1))), 1)+
INDEX($AE:$AE, LOOKUP(2, 1 / ($AE$1:INDIRECT("$AE$"&amp;ROW($AE212)-1) &lt;&gt; ""),ROW($AE$1:INDIRECT("$AE$"&amp;ROW($AD212)-1))), 1)+
INDEX($AE:$AF, LOOKUP(2, 1 / ($AF$1:INDIRECT("$AF$"&amp;ROW($AF212)-1) &lt;&gt; ""),ROW($AF$1:INDIRECT("$AF$"&amp;ROW($AD212)-1))), 1)+
INDEX($AG:$AG, LOOKUP(2, 1 / ($AG$1:INDIRECT("$AG$"&amp;ROW($AG212)-1) &lt;&gt; ""),ROW($AG$1:INDIRECT("$AG$"&amp;ROW($AD212)-1))), 1)+
INDEX($AH:$AH, LOOKUP(2, 1 / ($AH$1:INDIRECT("$AH$"&amp;ROW($AH212)-1) &lt;&gt; ""),ROW($AH$1:INDIRECT("$AH$"&amp;ROW($AD212)-1))), 1)&gt;=510,0,
IF(INDEX($AG:$AG, LOOKUP(2, 1 / ($AG$1:INDIRECT("$AG$"&amp;ROW($AG212)-1) &lt;&gt; ""),ROW($AG$1:INDIRECT("$AG$"&amp;ROW($AG212)-1))), 1)&gt;=255,0,
VLOOKUP(INDIRECT("$G$"&amp;LOOKUP(2, 1 / ($AG$1:INDIRECT("$AG$"&amp;ROW($AG212)-1) &lt;&gt; ""),ROW($AG$1:INDIRECT("$AG$"&amp;ROW($AG212)-1)))), 'EV and Base'!$A$1:$N$671, 7, FALSE))))</f>
        <v>0</v>
      </c>
      <c r="AH212" s="24" cm="1">
        <f t="array" aca="1" ref="AH212" ca="1">IF(NOT(ISNUMBER(INDEX($A:$A,LOOKUP(2,1/($A$1:INDIRECT("$A$"&amp;ROW($A212))&lt;&gt;""),ROW($A$1:INDIRECT("$A$"&amp;ROW($A212)))),1))),"",
INDEX($AH:$AH,LOOKUP(2,1/($AH$1:INDIRECT("$AH$"&amp;ROW($AH212)-1)&lt;&gt;""),ROW($AH$1:INDIRECT("$AH$"&amp;ROW($AH212)-1))),1)+
IF(INDEX($AC:$AC,LOOKUP(2,1/($AC$1:INDIRECT("$AC$"&amp;ROW($AC212)-1)&lt;&gt;""),ROW($AC$1:INDIRECT("$AC$"&amp;ROW($AC212)-1))),1)+
INDEX($AD:$AD,LOOKUP(2,1/($AD$1:INDIRECT("$AD$"&amp;ROW($AD212)-1)&lt;&gt;""),ROW($AD$1:INDIRECT("$AD$"&amp;ROW($AD212)-1))),1)+
INDEX($AE:$AE,LOOKUP(2,1/($AE$1:INDIRECT("$AE$"&amp;ROW($AE212)-1)&lt;&gt;""),ROW($AE$1:INDIRECT("$AE$"&amp;ROW($AD212)-1))),1)+
INDEX($AE:$AF,LOOKUP(2,1/($AF$1:INDIRECT("$AF$"&amp;ROW($AF212)-1)&lt;&gt;""),ROW($AF$1:INDIRECT("$AF$"&amp;ROW($AD212)-1))),1)+
INDEX($AG:$AG,LOOKUP(2,1/($AG$1:INDIRECT("$AG$"&amp;ROW($AG212)-1)&lt;&gt;""),ROW($AG$1:INDIRECT("$AG$"&amp;ROW($AD212)-1))),1)+
INDEX($AH:$AH,LOOKUP(2,1/($AH$1:INDIRECT("$AH$"&amp;ROW($AH212)-1)&lt;&gt;""),ROW($AH$1:INDIRECT("$AH$"&amp;ROW($AD212)-1))),1)&gt;=510,0,
IF(INDEX($AH:$AH,LOOKUP(2,1/($AH$1:INDIRECT("$AH$"&amp;ROW($AH212)-1)&lt;&gt;""),ROW($AH$1:INDIRECT("$AH$"&amp;ROW($AH212)-1))),1)&gt;=255,0,
VLOOKUP(INDIRECT("$G$"&amp;LOOKUP(2,1/($AH$1:INDIRECT("$AH$"&amp;ROW($AH212)-1)&lt;&gt;""),ROW($AH$1:INDIRECT("$AH$"&amp;ROW($AH212)-1)))),'EV and Base'!$A$1:$N$671,8,FALSE))))</f>
        <v>38</v>
      </c>
      <c r="AI212" s="29" cm="1">
        <f t="array" aca="1" ref="AI212" ca="1">IF(NOT(ISNUMBER(INDEX($A:$A,LOOKUP(2,1/($A$1:INDIRECT("$A$"&amp;ROW($A212))&lt;&gt;""),ROW($A$1:INDIRECT("$A$"&amp;ROW($A212)))),1))),"",
ROUNDDOWN((((2*VLOOKUP($AA212,'EV and Base'!$A$1:$N$671,9,FALSE))+31+ROUNDDOWN($AC212/4,0))*$AB212)/100,0)+$AB212+10)</f>
        <v>112</v>
      </c>
      <c r="AJ212" s="21" cm="1">
        <f t="array" aca="1" ref="AJ212" ca="1">IF(NOT(ISNUMBER(INDEX($A:$A, LOOKUP(2, 1 / ($A$1:INDIRECT("$A$"&amp;ROW($A212)) &lt;&gt; ""),ROW($A$1:INDIRECT("$A$"&amp;ROW($A212)))), 1))), "",
ROUNDDOWN((ROUNDDOWN((((2*VLOOKUP($AA212, 'EV and Base'!$A$1:$N$671, 10, FALSE))+31+ROUNDDOWN($AD212/4, 0))*$AB212)/100, 0)+5)*1.1, 0))</f>
        <v>95</v>
      </c>
      <c r="AK212" s="21" t="str" cm="1">
        <f t="array" aca="1" ref="AK212" ca="1">IF(NOT(ISNUMBER(INDEX($A:$A, LOOKUP(2, 1 / ($A$1:INDIRECT("$A$"&amp;ROW($A212)) &lt;&gt; ""),ROW($A$1:INDIRECT("$A$"&amp;ROW($A212)))), 1))), "",
ROUNDDOWN((ROUNDDOWN((((2*VLOOKUP($AA212, 'EV and Base'!$A$1:$N$671, 11, FALSE))+30+ROUNDDOWN($AE212/4, 0))*$AB212)/100, 0)+5), 0)
&amp;"-"&amp;
ROUNDDOWN((ROUNDDOWN((((2*VLOOKUP($AA212, 'EV and Base'!$A$1:$N$671, 11, FALSE))+31+ROUNDDOWN($AE212/4, 0))*$AB212)/100, 0)+5), 0))</f>
        <v>76-77</v>
      </c>
      <c r="AL212" s="21" t="str" cm="1">
        <f t="array" aca="1" ref="AL212" ca="1">IF(NOT(ISNUMBER(INDEX($A:$A, LOOKUP(2, 1 / ($A$1:INDIRECT("$A$"&amp;ROW($A212)) &lt;&gt; ""),ROW($A$1:INDIRECT("$A$"&amp;ROW($A212)))), 1))), "",
ROUNDDOWN((ROUNDDOWN((((2*VLOOKUP($AA212, 'EV and Base'!$A$1:$N$671, 12, FALSE))+0+ROUNDDOWN($AF212/4, 0))*$AB212)/100, 0)+5)*0.9, 0)
&amp;"-"&amp;
ROUNDDOWN((ROUNDDOWN((((2*VLOOKUP($AA212, 'EV and Base'!$A$1:$N$671, 12, FALSE))+31+ROUNDDOWN($AF212/4, 0))*$AB212)/100, 0)+5)*0.9, 0))</f>
        <v>31-41</v>
      </c>
      <c r="AM212" s="21" t="str" cm="1">
        <f t="array" aca="1" ref="AM212" ca="1">IF(NOT(ISNUMBER(INDEX($A:$A, LOOKUP(2, 1 / ($A$1:INDIRECT("$A$"&amp;ROW($A212)) &lt;&gt; ""),ROW($A$1:INDIRECT("$A$"&amp;ROW($A212)))), 1))), "",
ROUNDDOWN((ROUNDDOWN((((2*VLOOKUP($AA212, 'EV and Base'!$A$1:$N$671, 13, FALSE))+30+ROUNDDOWN($AG212/4, 0))*$AB212)/100, 0)+5), 0)
&amp;"-"&amp;
ROUNDDOWN((ROUNDDOWN((((2*VLOOKUP($AA212, 'EV and Base'!$A$1:$N$671, 13, FALSE))+31+ROUNDDOWN($AG212/4, 0))*$AB212)/100, 0)+5), 0))</f>
        <v>76-76</v>
      </c>
      <c r="AN212" s="25" cm="1">
        <f t="array" aca="1" ref="AN212" ca="1">IF(NOT(ISNUMBER(INDEX($A:$A, LOOKUP(2, 1 / ($A$1:INDIRECT("$A$"&amp;ROW($A212)) &lt;&gt; ""),ROW($A$1:INDIRECT("$A$"&amp;ROW($A212)))), 1))), "",
ROUNDDOWN((ROUNDDOWN((((2*VLOOKUP($AA212, 'EV and Base'!$A$1:$N$671, 14, FALSE))+31+ROUNDDOWN($AH212/4, 0))*$AB212)/100, 0)+5), 0))</f>
        <v>73</v>
      </c>
      <c r="AO212" s="23" cm="1">
        <f t="array" aca="1" ref="AO212" ca="1">IF(NOT(ISNUMBER(INDEX($A:$A, LOOKUP(2, 1 / ($A$1:INDIRECT("$A$"&amp;ROW($A212)) &lt;&gt; ""),ROW($A$1:INDIRECT("$A$"&amp;ROW($A212)))), 1))), "",
ROUNDDOWN((((2*VLOOKUP($AA212, 'EV and Base'!$A$1:$N$671, 9, FALSE))+31+ROUNDDOWN($AC212/4, 0))*$AB212)/100, 0)+$AB212+10)</f>
        <v>112</v>
      </c>
      <c r="AP212" s="2" cm="1">
        <f t="array" aca="1" ref="AP212" ca="1">IF(NOT(ISNUMBER(INDEX($A:$A, LOOKUP(2, 1 / ($A$1:INDIRECT("$A$"&amp;ROW($A212)) &lt;&gt; ""),ROW($A$1:INDIRECT("$A$"&amp;ROW($A212)))), 1))), "",
ROUNDDOWN((ROUNDDOWN((((2*VLOOKUP($AA212, 'EV and Base'!$A$1:$N$671, 10, FALSE))+31+ROUNDDOWN($AD212/4, 0))*$AB212)/100, 0)+5)*1.1, 0))</f>
        <v>95</v>
      </c>
      <c r="AQ212" s="2" cm="1">
        <f t="array" aca="1" ref="AQ212" ca="1">IF(NOT(ISNUMBER(INDEX($A:$A, LOOKUP(2, 1 / ($A$1:INDIRECT("$A$"&amp;ROW($A212)) &lt;&gt; ""),ROW($A$1:INDIRECT("$A$"&amp;ROW($A212)))), 1))), "",
ROUNDDOWN((ROUNDDOWN((((2*VLOOKUP($AA212, 'EV and Base'!$A$1:$N$671, 11, FALSE))+$AV$2+ROUNDDOWN($AE212/4, 0))*$AB212)/100, 0)+5), 0))</f>
        <v>77</v>
      </c>
      <c r="AR212" s="22" cm="1">
        <f t="array" aca="1" ref="AR212" ca="1">IF(NOT(ISNUMBER(INDEX($A:$A, LOOKUP(2, 1 / ($A$1:INDIRECT("$A$"&amp;ROW($A212)) &lt;&gt; ""),ROW($A$1:INDIRECT("$A$"&amp;ROW($A212)))), 1))), "",
ROUNDDOWN((ROUNDDOWN((((2*VLOOKUP($AA212, 'EV and Base'!$A$1:$N$671, 12, FALSE))+$AW$2+ROUNDDOWN($AF212/4, 0))*$AB212)/100, 0)+5)*0.9, 0))</f>
        <v>36</v>
      </c>
      <c r="AS212" s="2" cm="1">
        <f t="array" aca="1" ref="AS212" ca="1">IF(NOT(ISNUMBER(INDEX($A:$A, LOOKUP(2, 1 / ($A$1:INDIRECT("$A$"&amp;ROW($A212)) &lt;&gt; ""),ROW($A$1:INDIRECT("$A$"&amp;ROW($A212)))), 1))), "",
ROUNDDOWN((ROUNDDOWN((((2*VLOOKUP($AA212, 'EV and Base'!$A$1:$N$671, 13, FALSE))+$AX$2+ROUNDDOWN($AG212/4, 0))*$AB212)/100, 0)+5), 0))</f>
        <v>76</v>
      </c>
      <c r="AT212" s="24" cm="1">
        <f t="array" aca="1" ref="AT212" ca="1">IF(NOT(ISNUMBER(INDEX($A:$A, LOOKUP(2, 1 / ($A$1:INDIRECT("$A$"&amp;ROW($A212)) &lt;&gt; ""),ROW($A$1:INDIRECT("$A$"&amp;ROW($A212)))), 1))), "",
ROUNDDOWN((ROUNDDOWN((((2*VLOOKUP($AA212, 'EV and Base'!$A$1:$N$671, 14, FALSE))+31+ROUNDDOWN($AH212/4, 0))*$AB212)/100, 0)+5), 0))</f>
        <v>73</v>
      </c>
      <c r="AU212" s="28">
        <v>204</v>
      </c>
      <c r="AY212" cm="1">
        <f t="array" aca="1" ref="AY212" ca="1">IF(NOT(ISNUMBER(INDEX($A:$A,LOOKUP(2,1/($A$1:INDIRECT("$A$"&amp;ROW($A212))&lt;&gt;""),ROW($A$1:INDIRECT("$A$"&amp;ROW($A212)))),1))),"",
INDEX($AY:$AY,LOOKUP(2,1/($AY$1:INDIRECT("$AY$"&amp;ROW($AY212)-1)&lt;&gt;""),ROW($AY$1:INDIRECT("$AY$"&amp;ROW($AY212)-1))),1)+$BL212)</f>
        <v>35326</v>
      </c>
      <c r="AZ212" s="3" cm="1">
        <f t="array" aca="1" ref="AZ212" ca="1">IF(NOT(ISNUMBER(INDEX($A:$A, LOOKUP(2, 1 / ($A$1:INDIRECT("$A$"&amp;ROW($A212)) &lt;&gt; ""),ROW($A$1:INDIRECT("$A$"&amp;ROW($A212)))), 1))), "",
VLOOKUP(INDIRECT("$G$"&amp;LOOKUP(2, 1 / ($AY$1:INDIRECT("$AY$"&amp;ROW($AY212)-1) &lt;&gt; ""),ROW($AY$1:INDIRECT("$AY$"&amp;ROW($AY212)-1)))),'EV and Base'!A207:N877,2,FALSE))</f>
        <v>66</v>
      </c>
      <c r="BA212" s="3" cm="1">
        <f t="array" aca="1" ref="BA212" ca="1">IF(NOT(ISNUMBER(INDEX($A:$A, LOOKUP(2, 1 / ($A$1:INDIRECT("$A$"&amp;ROW($A212)) &lt;&gt; ""),ROW($A$1:INDIRECT("$A$"&amp;ROW($A212)))), 1))), "",
INDIRECT("$I$"&amp;LOOKUP(2, 1 / ($AY$1:INDIRECT("$AY$"&amp;ROW($AY212)-1) &lt;&gt; ""),ROW($AY$1:INDIRECT("$AY$"&amp;ROW($AY212)-1)))))</f>
        <v>29</v>
      </c>
      <c r="BB212" s="1" cm="1">
        <f t="array" aca="1" ref="BB212" ca="1">IF(NOT(ISNUMBER(INDEX($A:$A, LOOKUP(2, 1 / ($A$1:INDIRECT("$A$"&amp;ROW($A212)) &lt;&gt; ""),ROW($A$1:INDIRECT("$A$"&amp;ROW($A212)))), 1))), "",
INDIRECT("$AB$"&amp;LOOKUP(2, 1 / ($AY$1:INDIRECT("$AY$"&amp;ROW($AY212)-1) &lt;&gt; ""),ROW($AY$1:INDIRECT("$AY$"&amp;ROW($AY212)-1)))))</f>
        <v>34</v>
      </c>
      <c r="BC212" s="3" cm="1">
        <f t="array" aca="1" ref="BC212" ca="1">IF(NOT(ISNUMBER(INDEX($A:$A,LOOKUP(2,1/($A$1:INDIRECT("$A$"&amp;ROW($A212))&lt;&gt;""),ROW($A$1:INDIRECT("$A$"&amp;ROW($A212)))),1))),"",
$BA212+$BA212+10)</f>
        <v>68</v>
      </c>
      <c r="BD212" s="3" cm="1">
        <f t="array" aca="1" ref="BD212" ca="1">IF(NOT(ISNUMBER(INDEX($A:$A,LOOKUP(2,1/($A$1:INDIRECT("$A$"&amp;ROW($A212))&lt;&gt;""),ROW($A$1:INDIRECT("$A$"&amp;ROW($A212)))),1))),"",
$BA212+$BB212+10)</f>
        <v>73</v>
      </c>
      <c r="BE212" s="3" cm="1">
        <f t="array" aca="1" ref="BE212" ca="1">IF(NOT(ISNUMBER(INDEX($A:$A,LOOKUP(2,1/($A$1:INDIRECT("$A$"&amp;ROW($A212))&lt;&gt;""),ROW($A$1:INDIRECT("$A$"&amp;ROW($A212)))),1))),"",
$BC212*$BC212)</f>
        <v>4624</v>
      </c>
      <c r="BF212" s="3" cm="1">
        <f t="array" aca="1" ref="BF212" ca="1">IF(NOT(ISNUMBER(INDEX($A:$A,LOOKUP(2,1/($A$1:INDIRECT("$A$"&amp;ROW($A212))&lt;&gt;""),ROW($A$1:INDIRECT("$A$"&amp;ROW($A212)))),1))),"",
$BD212*$BD212)</f>
        <v>5329</v>
      </c>
      <c r="BG212" s="3" cm="1">
        <f t="array" aca="1" ref="BG212" ca="1">IF(NOT(ISNUMBER(INDEX($A:$A,LOOKUP(2,1/($A$1:INDIRECT("$A$"&amp;ROW($A212))&lt;&gt;""),ROW($A$1:INDIRECT("$A$"&amp;ROW($A212)))),1))),"",
_xlfn.FLOOR.MATH(1.5*_xlfn.FLOOR.MATH($AZ212*BA212/5)))</f>
        <v>573</v>
      </c>
      <c r="BH212" s="3" cm="1">
        <f t="array" aca="1" ref="BH212" ca="1">IF(NOT(ISNUMBER(INDEX($A:$A, LOOKUP(2, 1 / ($A$1:INDIRECT("$A$"&amp;ROW($A212)) &lt;&gt; ""),ROW($A$1:INDIRECT("$A$"&amp;ROW($A212)))), 1))), "",
_xlfn.FLOOR.MATH($BG212/IF(OR(INDIRECT("$C$"&amp;LOOKUP(2, 1 / ($AY$1:INDIRECT("$AY$"&amp;ROW($AY212)-1) &lt;&gt; ""),ROW($AY$1:INDIRECT("$AY$"&amp;ROW($AY212)-1))))="Multi",
INDIRECT("$C$"&amp;LOOKUP(2, 1 / ($AY$1:INDIRECT("$AY$"&amp;ROW($AY212)-1) &lt;&gt; ""),ROW($AY$1:INDIRECT("$AY$"&amp;ROW($AY212)-1))))="Double"),2,1)))</f>
        <v>573</v>
      </c>
      <c r="BI212" s="3" cm="1">
        <f t="array" aca="1" ref="BI212" ca="1">IF(NOT(ISNUMBER(INDEX($A:$A,LOOKUP(2,1/($A$1:INDIRECT("$A$"&amp;ROW($A212))&lt;&gt;""),ROW($A$1:INDIRECT("$A$"&amp;ROW($A212)))),1))),"",
VLOOKUP($BC212,GameFreakSQRT!$A$1:$B$200,2,FALSE))</f>
        <v>33776</v>
      </c>
      <c r="BJ212" s="3" cm="1">
        <f t="array" aca="1" ref="BJ212" ca="1">IF(NOT(ISNUMBER(INDEX($A:$A,LOOKUP(2,1/($A$1:INDIRECT("$A$"&amp;ROW($A212))&lt;&gt;""),ROW($A$1:INDIRECT("$A$"&amp;ROW($A212)))),1))),"",
VLOOKUP($BD212,GameFreakSQRT!$A$1:$B$200,2,FALSE))</f>
        <v>34996</v>
      </c>
      <c r="BK212" s="3" cm="1">
        <f t="array" aca="1" ref="BK212" ca="1">IF(NOT(ISNUMBER(INDEX($A:$A,LOOKUP(2,1/($A$1:INDIRECT("$A$"&amp;ROW($A212))&lt;&gt;""),ROW($A$1:INDIRECT("$A$"&amp;ROW($A212)))),1))),"",
_xlfn.FLOOR.MATH((($BI212*$BE212)*$BH212)/($BJ212*$BF212))+1)</f>
        <v>480</v>
      </c>
      <c r="BL212" s="3" cm="1">
        <f t="array" aca="1" ref="BL212" ca="1">IF(NOT(ISNUMBER(INDEX($A:$A,LOOKUP(2,1/($A$1:INDIRECT("$A$"&amp;ROW($A212))&lt;&gt;""),ROW($A$1:INDIRECT("$A$"&amp;ROW($A212)))),1))),"",
_xlfn.FLOOR.MATH($BK212*IF(NOT(INDIRECT("$Z$"&amp;LOOKUP(2, 1 / ($AY$1:INDIRECT("$AY$"&amp;ROW($AY212)-1) &lt;&gt; ""),ROW($AY$1:INDIRECT("$AY$"&amp;ROW($AY212)-1))))=""),1.5,1)))</f>
        <v>480</v>
      </c>
      <c r="BM212" s="3" cm="1">
        <f t="array" aca="1" ref="BM212" ca="1">IF(NOT(ISNUMBER(INDEX($A:$A, LOOKUP(2, 1 / ($A$1:INDIRECT("$A$"&amp;ROW($A212)) &lt;&gt; ""),ROW($A$1:INDIRECT("$A$"&amp;ROW($A212)))), 1))), "",
INDIRECT("$Y$"&amp;LOOKUP(2, 1 / ($AY$1:INDIRECT("$AY$"&amp;ROW($AY212)-1) &lt;&gt; ""),ROW($AY$1:INDIRECT("$AY$"&amp;ROW($AY212)-1)))))</f>
        <v>480</v>
      </c>
      <c r="BN212" s="3" t="b">
        <f t="shared" ca="1" si="23"/>
        <v>1</v>
      </c>
      <c r="CT212" s="3" cm="1">
        <f t="array" aca="1" ref="CT212" ca="1">IF(NOT(ISNUMBER(INDEX($A:$A, LOOKUP(2, 1 / ($A$1:INDIRECT("$A$"&amp;ROW($A212)) &lt;&gt; ""),ROW($A$1:INDIRECT("$A$"&amp;ROW($A212)))), 1))), "",
$AY212-INDEX($AY:$AY, LOOKUP(2, 1 / ($AY$1:INDIRECT("$AV$"&amp;ROW($AY212)-1) &lt;&gt; ""),ROW($AY$1:INDIRECT("$AV$"&amp;ROW($AY212)-1))), 1))</f>
        <v>35326</v>
      </c>
      <c r="CU212" s="3" cm="1">
        <f t="array" aca="1" ref="CU212" ca="1">IF(NOT(ISNUMBER(INDEX($A:$A, LOOKUP(2, 1 / ($A$1:INDIRECT("$A$"&amp;ROW($A212)) &lt;&gt; ""),ROW($A$1:INDIRECT("$A$"&amp;ROW($A212)))), 1))), "",
INDEX($Y:$Y, LOOKUP(2, 1 / ($Y$1:INDIRECT("$Y$"&amp;ROW($Y212)-1) &lt;&gt; ""),ROW($Y$1:INDIRECT("$Y$"&amp;ROW($Y212)-1))), 1))</f>
        <v>480</v>
      </c>
      <c r="CV212" s="1">
        <f ca="1">IFERROR(VLOOKUP($AY212, 'Medium-Slow'!$A$1:$B$101, 2, TRUE),"")</f>
        <v>34</v>
      </c>
    </row>
    <row r="213" spans="1:100" x14ac:dyDescent="0.45">
      <c r="A213" s="69"/>
      <c r="B213" s="69"/>
      <c r="C213" s="69" t="str">
        <f t="shared" ref="C213:C214" si="25">$C212</f>
        <v>Single</v>
      </c>
      <c r="D213" s="69"/>
      <c r="E213" s="69"/>
      <c r="F213" s="56">
        <v>2</v>
      </c>
      <c r="G213" s="2" t="s">
        <v>372</v>
      </c>
      <c r="H213" s="2" t="s">
        <v>50</v>
      </c>
      <c r="I213" s="2">
        <v>29</v>
      </c>
      <c r="J213" s="2" t="s">
        <v>103</v>
      </c>
      <c r="K213" s="2" t="s">
        <v>171</v>
      </c>
      <c r="L213" s="2" t="s">
        <v>53</v>
      </c>
      <c r="M213" s="2" t="s">
        <v>412</v>
      </c>
      <c r="N213" s="2" t="s">
        <v>374</v>
      </c>
      <c r="O213" s="2" t="s">
        <v>425</v>
      </c>
      <c r="P213" s="2" t="s">
        <v>174</v>
      </c>
      <c r="Q213" s="2">
        <v>12</v>
      </c>
      <c r="R213" s="2">
        <f>_xlfn.FLOOR.MATH((((2*VLOOKUP(G213, 'EV and Base'!$A$1:$N$671, 9, FALSE))+$Q213)*$I213)/100)+$I213+10</f>
        <v>85</v>
      </c>
      <c r="S213" s="2">
        <f>_xlfn.FLOOR.MATH((_xlfn.FLOOR.MATH((((2*VLOOKUP($G213, 'EV and Base'!$A$1:$N$671, 10, FALSE))+$Q213)*$I213)/100)+5)*
IF(OR($J213="Lonely", $J213="Brave", $J213="Adamant", $J213="Naughty"), 1.1,
IF(OR($J213="Bold", $J213="Timid", $J213="Modest", $J213="Calm"), 0.9, 1)))</f>
        <v>46</v>
      </c>
      <c r="T213" s="2">
        <f>_xlfn.FLOOR.MATH((_xlfn.FLOOR.MATH((((2*VLOOKUP($G213, 'EV and Base'!$A$1:$N$671, 11, FALSE))+$Q213)*$I213)/100)+5)*
IF(OR($J213="Bold", $J213="Relaxed", $J213="Impish", $J213="Lax"), 1.1,
IF(OR($J213="Lonely", $J213="Hasty", $J213="Mild", $J213="Gentle"), 0.9, 1)))</f>
        <v>40</v>
      </c>
      <c r="U213" s="2">
        <f>_xlfn.FLOOR.MATH((_xlfn.FLOOR.MATH((((2*VLOOKUP($G213, 'EV and Base'!$A$1:$N$671, 12, FALSE))+$Q213)*$I213)/100)+5)*
IF(OR($J213="Modest", $J213="Mild", $J213="Quiet", $J213="Rash"), 1.1,
IF(OR($J213="Adamant", $J213="Impish", $J213="Jolly", $J213="Careful"), 0.9, 1)))</f>
        <v>41</v>
      </c>
      <c r="V213" s="2">
        <f>_xlfn.FLOOR.MATH((_xlfn.FLOOR.MATH((((2*VLOOKUP($G213, 'EV and Base'!$A$1:$N$671, 13, FALSE))+$Q213)*$I213)/100)+5)*
IF(OR($J213="Calm", $J213="Gentle", $J213="Sassy", $J213="Careful"), 1.1,
IF(OR($J213="Naughty", $J213="Lax", $J213="Naive", $J213="Rash"), 0.9, 1)))</f>
        <v>44</v>
      </c>
      <c r="W213" s="2">
        <f>_xlfn.FLOOR.MATH((_xlfn.FLOOR.MATH((((2*VLOOKUP($G213, 'EV and Base'!$A$1:$N$671, 14, FALSE))+$Q213)*$I213)/100)+5)*
IF(OR($J213="Timid", $J213="Hasty", $J213="Jolly", $J213="Naive"), 1.1,
IF(OR($J213="Brave", $J213="Relaxed", $J213="Quiet", $J213="Sassy"), 0.9, 1)))</f>
        <v>48</v>
      </c>
      <c r="X213" s="69"/>
      <c r="Y213" s="1">
        <v>976</v>
      </c>
      <c r="AA213" s="23" t="str" cm="1">
        <f t="array" aca="1" ref="AA213" ca="1">IF(NOT(ISNUMBER(INDEX($A:$A,LOOKUP(2,1/($A$1:INDIRECT("$A$"&amp;ROW($A213))&lt;&gt;""),ROW($A$1:INDIRECT("$A$"&amp;ROW($A213)))),1))),"",
IF(NOT(ISNUMBER($A213)),$AA212,
IF($AB213&lt;16,"Lillipup",
IF($AB213&lt;32,"Herdier",
"Stoutland"))))</f>
        <v>Stoutland</v>
      </c>
      <c r="AB213" s="25" cm="1">
        <f t="array" aca="1" ref="AB213" ca="1">IF(NOT(ISNUMBER(INDEX($A:$A, LOOKUP(2, 1 / ($A$1:INDIRECT("$A$"&amp;ROW($A213)) &lt;&gt; ""),ROW($A$1:INDIRECT("$A$"&amp;ROW($A213)))), 1))), "",
VLOOKUP($AY213,'Medium-Slow'!$A$1:$B$101,2,TRUE))</f>
        <v>34</v>
      </c>
      <c r="AC213" s="23" cm="1">
        <f t="array" aca="1" ref="AC213" ca="1">IF(NOT(ISNUMBER(INDEX($A:$A, LOOKUP(2, 1 / ($A$1:INDIRECT("$A$"&amp;ROW($A213)) &lt;&gt; ""),ROW($A$1:INDIRECT("$A$"&amp;ROW($A213)))), 1))), "",
INDEX($AC:$AC, LOOKUP(2, 1 / ($AC$1:INDIRECT("$AC$"&amp;ROW($AC213)-1) &lt;&gt; ""),ROW($AC$1:INDIRECT("$AC$"&amp;ROW($AC213)-1))), 1)+
IF(INDEX($AC:$AC, LOOKUP(2, 1 / ($AC$1:INDIRECT("$AC$"&amp;ROW($AC213)-1) &lt;&gt; ""),ROW($AC$1:INDIRECT("$AC$"&amp;ROW($AC213)-1))), 1)+
INDEX($AD:$AD, LOOKUP(2, 1 / ($AD$1:INDIRECT("$AD$"&amp;ROW($AD213)-1) &lt;&gt; ""),ROW($AD$1:INDIRECT("$AD$"&amp;ROW($AD213)-1))), 1)+
INDEX($AE:$AE, LOOKUP(2, 1 / ($AE$1:INDIRECT("$AE$"&amp;ROW($AE213)-1) &lt;&gt; ""),ROW($AE$1:INDIRECT("$AE$"&amp;ROW($AD213)-1))), 1)+
INDEX($AE:$AF, LOOKUP(2, 1 / ($AF$1:INDIRECT("$AF$"&amp;ROW($AF213)-1) &lt;&gt; ""),ROW($AF$1:INDIRECT("$AF$"&amp;ROW($AD213)-1))), 1)+
INDEX($AG:$AG, LOOKUP(2, 1 / ($AG$1:INDIRECT("$AG$"&amp;ROW($AG213)-1) &lt;&gt; ""),ROW($AG$1:INDIRECT("$AG$"&amp;ROW($AD213)-1))), 1)+
INDEX($AH:$AH, LOOKUP(2, 1 / ($AH$1:INDIRECT("$AH$"&amp;ROW($AH213)-1) &lt;&gt; ""),ROW($AH$1:INDIRECT("$AH$"&amp;ROW($AD213)-1))), 1)&gt;=510,0,
IF(INDEX($AC:$AC, LOOKUP(2, 1 / ($AC$1:INDIRECT("$AC$"&amp;ROW($AC213)-1) &lt;&gt; ""),ROW($AC$1:INDIRECT("$AC$"&amp;ROW($AC213)-1))), 1)&gt;=255,0,
VLOOKUP(INDIRECT("$G$"&amp;LOOKUP(2, 1 / ($AC$1:INDIRECT("$AC$"&amp;ROW($AC213)-1) &lt;&gt; ""),ROW($AC$1:INDIRECT("$AC$"&amp;ROW($AC213)-1)))), 'EV and Base'!$A$1:$N$671, 3, FALSE))))</f>
        <v>5</v>
      </c>
      <c r="AD213" s="2" cm="1">
        <f t="array" aca="1" ref="AD213" ca="1">IF(NOT(ISNUMBER(INDEX($A:$A, LOOKUP(2, 1 / ($A$1:INDIRECT("$A$"&amp;ROW($A213)) &lt;&gt; ""),ROW($A$1:INDIRECT("$A$"&amp;ROW($A213)))), 1))), "",
INDEX($AD:$AD, LOOKUP(2, 1 / ($AD$1:INDIRECT("$AD$"&amp;ROW($AD213)-1) &lt;&gt; ""),ROW($AD$1:INDIRECT("$AD$"&amp;ROW($AD213)-1))), 1)+
IF(INDEX($AC:$AC, LOOKUP(2, 1 / ($AC$1:INDIRECT("$AC$"&amp;ROW($AC213)-1) &lt;&gt; ""),ROW($AC$1:INDIRECT("$AC$"&amp;ROW($AC213)-1))), 1)+
INDEX($AD:$AD, LOOKUP(2, 1 / ($AD$1:INDIRECT("$AD$"&amp;ROW($AD213)-1) &lt;&gt; ""),ROW($AD$1:INDIRECT("$AD$"&amp;ROW($AD213)-1))), 1)+
INDEX($AE:$AE, LOOKUP(2, 1 / ($AE$1:INDIRECT("$AE$"&amp;ROW($AE213)-1) &lt;&gt; ""),ROW($AE$1:INDIRECT("$AE$"&amp;ROW($AD213)-1))), 1)+
INDEX($AE:$AF, LOOKUP(2, 1 / ($AF$1:INDIRECT("$AF$"&amp;ROW($AF213)-1) &lt;&gt; ""),ROW($AF$1:INDIRECT("$AF$"&amp;ROW($AD213)-1))), 1)+
INDEX($AG:$AG, LOOKUP(2, 1 / ($AG$1:INDIRECT("$AG$"&amp;ROW($AG213)-1) &lt;&gt; ""),ROW($AG$1:INDIRECT("$AG$"&amp;ROW($AD213)-1))), 1)+
INDEX($AH:$AH, LOOKUP(2, 1 / ($AH$1:INDIRECT("$AH$"&amp;ROW($AH213)-1) &lt;&gt; ""),ROW($AH$1:INDIRECT("$AH$"&amp;ROW($AD213)-1))), 1)&gt;=510,0,
IF(INDEX($AD:$AD, LOOKUP(2, 1 / ($AD$1:INDIRECT("$AD$"&amp;ROW($AD213)-1) &lt;&gt; ""),ROW($AD$1:INDIRECT("$AD$"&amp;ROW($AD213)-1))), 1)&gt;=255,0,
VLOOKUP(INDIRECT("$G$"&amp;LOOKUP(2, 1 / ($AD$1:INDIRECT("$AD$"&amp;ROW($AD213)-1) &lt;&gt; ""),ROW($AD$1:INDIRECT("$AD$"&amp;ROW($AD213)-1)))), 'EV and Base'!$A$1:$N$671, 4, FALSE))))</f>
        <v>57</v>
      </c>
      <c r="AE213" s="2" cm="1">
        <f t="array" aca="1" ref="AE213" ca="1">IF(NOT(ISNUMBER(INDEX($A:$A,LOOKUP(2,1/($A$1:INDIRECT("$A$"&amp;ROW($A213))&lt;&gt;""),ROW($A$1:INDIRECT("$A$"&amp;ROW($A213)))),1))),"",
INDEX($AE:$AE,LOOKUP(2,1/($AE$1:INDIRECT("$AE$"&amp;ROW($AE213)-1)&lt;&gt;""),ROW($AE$1:INDIRECT("$AE$"&amp;ROW($AE213)-1))),1)+
IF(INDEX($AC:$AC,LOOKUP(2,1/($AC$1:INDIRECT("$AC$"&amp;ROW($AC213)-1)&lt;&gt;""),ROW($AC$1:INDIRECT("$AC$"&amp;ROW($AC213)-1))),1)+
INDEX($AD:$AD,LOOKUP(2,1/($AD$1:INDIRECT("$AD$"&amp;ROW($AD213)-1)&lt;&gt;""),ROW($AD$1:INDIRECT("$AD$"&amp;ROW($AD213)-1))),1)+
INDEX($AE:$AE,LOOKUP(2,1/($AE$1:INDIRECT("$AE$"&amp;ROW($AE213)-1)&lt;&gt;""),ROW($AE$1:INDIRECT("$AE$"&amp;ROW($AD213)-1))),1)+
INDEX($AE:$AF,LOOKUP(2,1/($AF$1:INDIRECT("$AF$"&amp;ROW($AF213)-1)&lt;&gt;""),ROW($AF$1:INDIRECT("$AF$"&amp;ROW($AD213)-1))),1)+
INDEX($AG:$AG,LOOKUP(2,1/($AG$1:INDIRECT("$AG$"&amp;ROW($AG213)-1)&lt;&gt;""),ROW($AG$1:INDIRECT("$AG$"&amp;ROW($AD213)-1))),1)+
INDEX($AH:$AH,LOOKUP(2,1/($AH$1:INDIRECT("$AH$"&amp;ROW($AH213)-1)&lt;&gt;""),ROW($AH$1:INDIRECT("$AH$"&amp;ROW($AD213)-1))),1)&gt;=510,0,
IF(INDEX($AE:$AE,LOOKUP(2,1/($AE$1:INDIRECT("$AE$"&amp;ROW($AE213)-1)&lt;&gt;""),ROW($AE$1:INDIRECT("$AE$"&amp;ROW($AE213)-1))),1)&gt;=255,0,
VLOOKUP(INDIRECT("$G$"&amp;LOOKUP(2,1/($AE$1:INDIRECT("$AE$"&amp;ROW($AE213)-1)&lt;&gt;""),ROW($AE$1:INDIRECT("$AE$"&amp;ROW($AE213)-1)))),'EV and Base'!$A$1:$N$671,5,FALSE))))</f>
        <v>7</v>
      </c>
      <c r="AF213" s="2" cm="1">
        <f t="array" aca="1" ref="AF213" ca="1">IF(NOT(ISNUMBER(INDEX($A:$A, LOOKUP(2, 1 / ($A$1:INDIRECT("$A$"&amp;ROW($A213)) &lt;&gt; ""),ROW($A$1:INDIRECT("$A$"&amp;ROW($A213)))), 1))), "",
INDEX($AF:$AF, LOOKUP(2, 1 / ($AF$1:INDIRECT("$AF$"&amp;ROW($AF213)-1) &lt;&gt; ""),ROW($AF$1:INDIRECT("$AF$"&amp;ROW($AF213)-1))), 1)+
IF(INDEX($AC:$AC, LOOKUP(2, 1 / ($AC$1:INDIRECT("$AC$"&amp;ROW($AC213)-1) &lt;&gt; ""),ROW($AC$1:INDIRECT("$AC$"&amp;ROW($AC213)-1))), 1)+
INDEX($AD:$AD, LOOKUP(2, 1 / ($AD$1:INDIRECT("$AD$"&amp;ROW($AD213)-1) &lt;&gt; ""),ROW($AD$1:INDIRECT("$AD$"&amp;ROW($AD213)-1))), 1)+
INDEX($AE:$AE, LOOKUP(2, 1 / ($AE$1:INDIRECT("$AE$"&amp;ROW($AE213)-1) &lt;&gt; ""),ROW($AE$1:INDIRECT("$AE$"&amp;ROW($AD213)-1))), 1)+
INDEX($AE:$AF, LOOKUP(2, 1 / ($AF$1:INDIRECT("$AF$"&amp;ROW($AF213)-1) &lt;&gt; ""),ROW($AF$1:INDIRECT("$AF$"&amp;ROW($AD213)-1))), 1)+
INDEX($AG:$AG, LOOKUP(2, 1 / ($AG$1:INDIRECT("$AG$"&amp;ROW($AG213)-1) &lt;&gt; ""),ROW($AG$1:INDIRECT("$AG$"&amp;ROW($AD213)-1))), 1)+
INDEX($AH:$AH, LOOKUP(2, 1 / ($AH$1:INDIRECT("$AH$"&amp;ROW($AH213)-1) &lt;&gt; ""),ROW($AH$1:INDIRECT("$AH$"&amp;ROW($AD213)-1))), 1)&gt;=510,0,
IF(INDEX($AF:$AF, LOOKUP(2, 1 / ($AF$1:INDIRECT("$AF$"&amp;ROW($AF213)-1) &lt;&gt; ""),ROW($AF$1:INDIRECT("$AF$"&amp;ROW($AF213)-1))), 1)&gt;=255,0,
VLOOKUP(INDIRECT("$G$"&amp;LOOKUP(2, 1 / ($AF$1:INDIRECT("$AF$"&amp;ROW($AF213)-1) &lt;&gt; ""),ROW($AF$1:INDIRECT("$AF$"&amp;ROW($AF213)-1)))), 'EV and Base'!$A$1:$N$671, 6, FALSE))))</f>
        <v>5</v>
      </c>
      <c r="AG213" s="2" cm="1">
        <f t="array" aca="1" ref="AG213" ca="1">IF(NOT(ISNUMBER(INDEX($A:$A, LOOKUP(2, 1 / ($A$1:INDIRECT("$A$"&amp;ROW($A213)) &lt;&gt; ""),ROW($A$1:INDIRECT("$A$"&amp;ROW($A213)))), 1))), "",
INDEX($AG:$AG, LOOKUP(2, 1 / ($AG$1:INDIRECT("$AG$"&amp;ROW($AG213)-1) &lt;&gt; ""),ROW($AG$1:INDIRECT("$AG$"&amp;ROW($AG213)-1))), 1)+
IF(INDEX($AC:$AC, LOOKUP(2, 1 / ($AC$1:INDIRECT("$AC$"&amp;ROW($AC213)-1) &lt;&gt; ""),ROW($AC$1:INDIRECT("$AC$"&amp;ROW($AC213)-1))), 1)+
INDEX($AD:$AD, LOOKUP(2, 1 / ($AD$1:INDIRECT("$AD$"&amp;ROW($AD213)-1) &lt;&gt; ""),ROW($AD$1:INDIRECT("$AD$"&amp;ROW($AD213)-1))), 1)+
INDEX($AE:$AE, LOOKUP(2, 1 / ($AE$1:INDIRECT("$AE$"&amp;ROW($AE213)-1) &lt;&gt; ""),ROW($AE$1:INDIRECT("$AE$"&amp;ROW($AD213)-1))), 1)+
INDEX($AE:$AF, LOOKUP(2, 1 / ($AF$1:INDIRECT("$AF$"&amp;ROW($AF213)-1) &lt;&gt; ""),ROW($AF$1:INDIRECT("$AF$"&amp;ROW($AD213)-1))), 1)+
INDEX($AG:$AG, LOOKUP(2, 1 / ($AG$1:INDIRECT("$AG$"&amp;ROW($AG213)-1) &lt;&gt; ""),ROW($AG$1:INDIRECT("$AG$"&amp;ROW($AD213)-1))), 1)+
INDEX($AH:$AH, LOOKUP(2, 1 / ($AH$1:INDIRECT("$AH$"&amp;ROW($AH213)-1) &lt;&gt; ""),ROW($AH$1:INDIRECT("$AH$"&amp;ROW($AD213)-1))), 1)&gt;=510,0,
IF(INDEX($AG:$AG, LOOKUP(2, 1 / ($AG$1:INDIRECT("$AG$"&amp;ROW($AG213)-1) &lt;&gt; ""),ROW($AG$1:INDIRECT("$AG$"&amp;ROW($AG213)-1))), 1)&gt;=255,0,
VLOOKUP(INDIRECT("$G$"&amp;LOOKUP(2, 1 / ($AG$1:INDIRECT("$AG$"&amp;ROW($AG213)-1) &lt;&gt; ""),ROW($AG$1:INDIRECT("$AG$"&amp;ROW($AG213)-1)))), 'EV and Base'!$A$1:$N$671, 7, FALSE))))</f>
        <v>0</v>
      </c>
      <c r="AH213" s="24" cm="1">
        <f t="array" aca="1" ref="AH213" ca="1">IF(NOT(ISNUMBER(INDEX($A:$A,LOOKUP(2,1/($A$1:INDIRECT("$A$"&amp;ROW($A213))&lt;&gt;""),ROW($A$1:INDIRECT("$A$"&amp;ROW($A213)))),1))),"",
INDEX($AH:$AH,LOOKUP(2,1/($AH$1:INDIRECT("$AH$"&amp;ROW($AH213)-1)&lt;&gt;""),ROW($AH$1:INDIRECT("$AH$"&amp;ROW($AH213)-1))),1)+
IF(INDEX($AC:$AC,LOOKUP(2,1/($AC$1:INDIRECT("$AC$"&amp;ROW($AC213)-1)&lt;&gt;""),ROW($AC$1:INDIRECT("$AC$"&amp;ROW($AC213)-1))),1)+
INDEX($AD:$AD,LOOKUP(2,1/($AD$1:INDIRECT("$AD$"&amp;ROW($AD213)-1)&lt;&gt;""),ROW($AD$1:INDIRECT("$AD$"&amp;ROW($AD213)-1))),1)+
INDEX($AE:$AE,LOOKUP(2,1/($AE$1:INDIRECT("$AE$"&amp;ROW($AE213)-1)&lt;&gt;""),ROW($AE$1:INDIRECT("$AE$"&amp;ROW($AD213)-1))),1)+
INDEX($AE:$AF,LOOKUP(2,1/($AF$1:INDIRECT("$AF$"&amp;ROW($AF213)-1)&lt;&gt;""),ROW($AF$1:INDIRECT("$AF$"&amp;ROW($AD213)-1))),1)+
INDEX($AG:$AG,LOOKUP(2,1/($AG$1:INDIRECT("$AG$"&amp;ROW($AG213)-1)&lt;&gt;""),ROW($AG$1:INDIRECT("$AG$"&amp;ROW($AD213)-1))),1)+
INDEX($AH:$AH,LOOKUP(2,1/($AH$1:INDIRECT("$AH$"&amp;ROW($AH213)-1)&lt;&gt;""),ROW($AH$1:INDIRECT("$AH$"&amp;ROW($AD213)-1))),1)&gt;=510,0,
IF(INDEX($AH:$AH,LOOKUP(2,1/($AH$1:INDIRECT("$AH$"&amp;ROW($AH213)-1)&lt;&gt;""),ROW($AH$1:INDIRECT("$AH$"&amp;ROW($AH213)-1))),1)&gt;=255,0,
VLOOKUP(INDIRECT("$G$"&amp;LOOKUP(2,1/($AH$1:INDIRECT("$AH$"&amp;ROW($AH213)-1)&lt;&gt;""),ROW($AH$1:INDIRECT("$AH$"&amp;ROW($AH213)-1)))),'EV and Base'!$A$1:$N$671,8,FALSE))))</f>
        <v>38</v>
      </c>
      <c r="AI213" s="29" cm="1">
        <f t="array" aca="1" ref="AI213" ca="1">IF(NOT(ISNUMBER(INDEX($A:$A,LOOKUP(2,1/($A$1:INDIRECT("$A$"&amp;ROW($A213))&lt;&gt;""),ROW($A$1:INDIRECT("$A$"&amp;ROW($A213)))),1))),"",
ROUNDDOWN((((2*VLOOKUP($AA213,'EV and Base'!$A$1:$N$671,9,FALSE))+31+ROUNDDOWN($AC213/4,0))*$AB213)/100,0)+$AB213+10)</f>
        <v>112</v>
      </c>
      <c r="AJ213" s="21" cm="1">
        <f t="array" aca="1" ref="AJ213" ca="1">IF(NOT(ISNUMBER(INDEX($A:$A, LOOKUP(2, 1 / ($A$1:INDIRECT("$A$"&amp;ROW($A213)) &lt;&gt; ""),ROW($A$1:INDIRECT("$A$"&amp;ROW($A213)))), 1))), "",
ROUNDDOWN((ROUNDDOWN((((2*VLOOKUP($AA213, 'EV and Base'!$A$1:$N$671, 10, FALSE))+31+ROUNDDOWN($AD213/4, 0))*$AB213)/100, 0)+5)*1.1, 0))</f>
        <v>96</v>
      </c>
      <c r="AK213" s="21" t="str" cm="1">
        <f t="array" aca="1" ref="AK213" ca="1">IF(NOT(ISNUMBER(INDEX($A:$A, LOOKUP(2, 1 / ($A$1:INDIRECT("$A$"&amp;ROW($A213)) &lt;&gt; ""),ROW($A$1:INDIRECT("$A$"&amp;ROW($A213)))), 1))), "",
ROUNDDOWN((ROUNDDOWN((((2*VLOOKUP($AA213, 'EV and Base'!$A$1:$N$671, 11, FALSE))+30+ROUNDDOWN($AE213/4, 0))*$AB213)/100, 0)+5), 0)
&amp;"-"&amp;
ROUNDDOWN((ROUNDDOWN((((2*VLOOKUP($AA213, 'EV and Base'!$A$1:$N$671, 11, FALSE))+31+ROUNDDOWN($AE213/4, 0))*$AB213)/100, 0)+5), 0))</f>
        <v>76-77</v>
      </c>
      <c r="AL213" s="21" t="str" cm="1">
        <f t="array" aca="1" ref="AL213" ca="1">IF(NOT(ISNUMBER(INDEX($A:$A, LOOKUP(2, 1 / ($A$1:INDIRECT("$A$"&amp;ROW($A213)) &lt;&gt; ""),ROW($A$1:INDIRECT("$A$"&amp;ROW($A213)))), 1))), "",
ROUNDDOWN((ROUNDDOWN((((2*VLOOKUP($AA213, 'EV and Base'!$A$1:$N$671, 12, FALSE))+0+ROUNDDOWN($AF213/4, 0))*$AB213)/100, 0)+5)*0.9, 0)
&amp;"-"&amp;
ROUNDDOWN((ROUNDDOWN((((2*VLOOKUP($AA213, 'EV and Base'!$A$1:$N$671, 12, FALSE))+31+ROUNDDOWN($AF213/4, 0))*$AB213)/100, 0)+5)*0.9, 0))</f>
        <v>31-41</v>
      </c>
      <c r="AM213" s="21" t="str" cm="1">
        <f t="array" aca="1" ref="AM213" ca="1">IF(NOT(ISNUMBER(INDEX($A:$A, LOOKUP(2, 1 / ($A$1:INDIRECT("$A$"&amp;ROW($A213)) &lt;&gt; ""),ROW($A$1:INDIRECT("$A$"&amp;ROW($A213)))), 1))), "",
ROUNDDOWN((ROUNDDOWN((((2*VLOOKUP($AA213, 'EV and Base'!$A$1:$N$671, 13, FALSE))+30+ROUNDDOWN($AG213/4, 0))*$AB213)/100, 0)+5), 0)
&amp;"-"&amp;
ROUNDDOWN((ROUNDDOWN((((2*VLOOKUP($AA213, 'EV and Base'!$A$1:$N$671, 13, FALSE))+31+ROUNDDOWN($AG213/4, 0))*$AB213)/100, 0)+5), 0))</f>
        <v>76-76</v>
      </c>
      <c r="AN213" s="25" cm="1">
        <f t="array" aca="1" ref="AN213" ca="1">IF(NOT(ISNUMBER(INDEX($A:$A, LOOKUP(2, 1 / ($A$1:INDIRECT("$A$"&amp;ROW($A213)) &lt;&gt; ""),ROW($A$1:INDIRECT("$A$"&amp;ROW($A213)))), 1))), "",
ROUNDDOWN((ROUNDDOWN((((2*VLOOKUP($AA213, 'EV and Base'!$A$1:$N$671, 14, FALSE))+31+ROUNDDOWN($AH213/4, 0))*$AB213)/100, 0)+5), 0))</f>
        <v>73</v>
      </c>
      <c r="AO213" s="23" cm="1">
        <f t="array" aca="1" ref="AO213" ca="1">IF(NOT(ISNUMBER(INDEX($A:$A, LOOKUP(2, 1 / ($A$1:INDIRECT("$A$"&amp;ROW($A213)) &lt;&gt; ""),ROW($A$1:INDIRECT("$A$"&amp;ROW($A213)))), 1))), "",
ROUNDDOWN((((2*VLOOKUP($AA213, 'EV and Base'!$A$1:$N$671, 9, FALSE))+31+ROUNDDOWN($AC213/4, 0))*$AB213)/100, 0)+$AB213+10)</f>
        <v>112</v>
      </c>
      <c r="AP213" s="2" cm="1">
        <f t="array" aca="1" ref="AP213" ca="1">IF(NOT(ISNUMBER(INDEX($A:$A, LOOKUP(2, 1 / ($A$1:INDIRECT("$A$"&amp;ROW($A213)) &lt;&gt; ""),ROW($A$1:INDIRECT("$A$"&amp;ROW($A213)))), 1))), "",
ROUNDDOWN((ROUNDDOWN((((2*VLOOKUP($AA213, 'EV and Base'!$A$1:$N$671, 10, FALSE))+31+ROUNDDOWN($AD213/4, 0))*$AB213)/100, 0)+5)*1.1, 0))</f>
        <v>96</v>
      </c>
      <c r="AQ213" s="2" cm="1">
        <f t="array" aca="1" ref="AQ213" ca="1">IF(NOT(ISNUMBER(INDEX($A:$A, LOOKUP(2, 1 / ($A$1:INDIRECT("$A$"&amp;ROW($A213)) &lt;&gt; ""),ROW($A$1:INDIRECT("$A$"&amp;ROW($A213)))), 1))), "",
ROUNDDOWN((ROUNDDOWN((((2*VLOOKUP($AA213, 'EV and Base'!$A$1:$N$671, 11, FALSE))+$AV$2+ROUNDDOWN($AE213/4, 0))*$AB213)/100, 0)+5), 0))</f>
        <v>77</v>
      </c>
      <c r="AR213" s="22" cm="1">
        <f t="array" aca="1" ref="AR213" ca="1">IF(NOT(ISNUMBER(INDEX($A:$A, LOOKUP(2, 1 / ($A$1:INDIRECT("$A$"&amp;ROW($A213)) &lt;&gt; ""),ROW($A$1:INDIRECT("$A$"&amp;ROW($A213)))), 1))), "",
ROUNDDOWN((ROUNDDOWN((((2*VLOOKUP($AA213, 'EV and Base'!$A$1:$N$671, 12, FALSE))+$AW$2+ROUNDDOWN($AF213/4, 0))*$AB213)/100, 0)+5)*0.9, 0))</f>
        <v>36</v>
      </c>
      <c r="AS213" s="2" cm="1">
        <f t="array" aca="1" ref="AS213" ca="1">IF(NOT(ISNUMBER(INDEX($A:$A, LOOKUP(2, 1 / ($A$1:INDIRECT("$A$"&amp;ROW($A213)) &lt;&gt; ""),ROW($A$1:INDIRECT("$A$"&amp;ROW($A213)))), 1))), "",
ROUNDDOWN((ROUNDDOWN((((2*VLOOKUP($AA213, 'EV and Base'!$A$1:$N$671, 13, FALSE))+$AX$2+ROUNDDOWN($AG213/4, 0))*$AB213)/100, 0)+5), 0))</f>
        <v>76</v>
      </c>
      <c r="AT213" s="24" cm="1">
        <f t="array" aca="1" ref="AT213" ca="1">IF(NOT(ISNUMBER(INDEX($A:$A, LOOKUP(2, 1 / ($A$1:INDIRECT("$A$"&amp;ROW($A213)) &lt;&gt; ""),ROW($A$1:INDIRECT("$A$"&amp;ROW($A213)))), 1))), "",
ROUNDDOWN((ROUNDDOWN((((2*VLOOKUP($AA213, 'EV and Base'!$A$1:$N$671, 14, FALSE))+31+ROUNDDOWN($AH213/4, 0))*$AB213)/100, 0)+5), 0))</f>
        <v>73</v>
      </c>
      <c r="AU213" s="28">
        <v>204</v>
      </c>
      <c r="AY213" cm="1">
        <f t="array" aca="1" ref="AY213" ca="1">IF(NOT(ISNUMBER(INDEX($A:$A,LOOKUP(2,1/($A$1:INDIRECT("$A$"&amp;ROW($A213))&lt;&gt;""),ROW($A$1:INDIRECT("$A$"&amp;ROW($A213)))),1))),"",
INDEX($AY:$AY,LOOKUP(2,1/($AY$1:INDIRECT("$AY$"&amp;ROW($AY213)-1)&lt;&gt;""),ROW($AY$1:INDIRECT("$AY$"&amp;ROW($AY213)-1))),1)+$BL213)</f>
        <v>36222</v>
      </c>
      <c r="AZ213" s="3" cm="1">
        <f t="array" aca="1" ref="AZ213" ca="1">IF(NOT(ISNUMBER(INDEX($A:$A, LOOKUP(2, 1 / ($A$1:INDIRECT("$A$"&amp;ROW($A213)) &lt;&gt; ""),ROW($A$1:INDIRECT("$A$"&amp;ROW($A213)))), 1))), "",
VLOOKUP(INDIRECT("$G$"&amp;LOOKUP(2, 1 / ($AY$1:INDIRECT("$AY$"&amp;ROW($AY213)-1) &lt;&gt; ""),ROW($AY$1:INDIRECT("$AY$"&amp;ROW($AY213)-1)))),'EV and Base'!A208:N878,2,FALSE))</f>
        <v>123</v>
      </c>
      <c r="BA213" s="3" cm="1">
        <f t="array" aca="1" ref="BA213" ca="1">IF(NOT(ISNUMBER(INDEX($A:$A, LOOKUP(2, 1 / ($A$1:INDIRECT("$A$"&amp;ROW($A213)) &lt;&gt; ""),ROW($A$1:INDIRECT("$A$"&amp;ROW($A213)))), 1))), "",
INDIRECT("$I$"&amp;LOOKUP(2, 1 / ($AY$1:INDIRECT("$AY$"&amp;ROW($AY213)-1) &lt;&gt; ""),ROW($AY$1:INDIRECT("$AY$"&amp;ROW($AY213)-1)))))</f>
        <v>29</v>
      </c>
      <c r="BB213" s="1" cm="1">
        <f t="array" aca="1" ref="BB213" ca="1">IF(NOT(ISNUMBER(INDEX($A:$A, LOOKUP(2, 1 / ($A$1:INDIRECT("$A$"&amp;ROW($A213)) &lt;&gt; ""),ROW($A$1:INDIRECT("$A$"&amp;ROW($A213)))), 1))), "",
INDIRECT("$AB$"&amp;LOOKUP(2, 1 / ($AY$1:INDIRECT("$AY$"&amp;ROW($AY213)-1) &lt;&gt; ""),ROW($AY$1:INDIRECT("$AY$"&amp;ROW($AY213)-1)))))</f>
        <v>34</v>
      </c>
      <c r="BC213" s="3" cm="1">
        <f t="array" aca="1" ref="BC213" ca="1">IF(NOT(ISNUMBER(INDEX($A:$A,LOOKUP(2,1/($A$1:INDIRECT("$A$"&amp;ROW($A213))&lt;&gt;""),ROW($A$1:INDIRECT("$A$"&amp;ROW($A213)))),1))),"",
$BA213+$BA213+10)</f>
        <v>68</v>
      </c>
      <c r="BD213" s="3" cm="1">
        <f t="array" aca="1" ref="BD213" ca="1">IF(NOT(ISNUMBER(INDEX($A:$A,LOOKUP(2,1/($A$1:INDIRECT("$A$"&amp;ROW($A213))&lt;&gt;""),ROW($A$1:INDIRECT("$A$"&amp;ROW($A213)))),1))),"",
$BA213+$BB213+10)</f>
        <v>73</v>
      </c>
      <c r="BE213" s="3" cm="1">
        <f t="array" aca="1" ref="BE213" ca="1">IF(NOT(ISNUMBER(INDEX($A:$A,LOOKUP(2,1/($A$1:INDIRECT("$A$"&amp;ROW($A213))&lt;&gt;""),ROW($A$1:INDIRECT("$A$"&amp;ROW($A213)))),1))),"",
$BC213*$BC213)</f>
        <v>4624</v>
      </c>
      <c r="BF213" s="3" cm="1">
        <f t="array" aca="1" ref="BF213" ca="1">IF(NOT(ISNUMBER(INDEX($A:$A,LOOKUP(2,1/($A$1:INDIRECT("$A$"&amp;ROW($A213))&lt;&gt;""),ROW($A$1:INDIRECT("$A$"&amp;ROW($A213)))),1))),"",
$BD213*$BD213)</f>
        <v>5329</v>
      </c>
      <c r="BG213" s="3" cm="1">
        <f t="array" aca="1" ref="BG213" ca="1">IF(NOT(ISNUMBER(INDEX($A:$A,LOOKUP(2,1/($A$1:INDIRECT("$A$"&amp;ROW($A213))&lt;&gt;""),ROW($A$1:INDIRECT("$A$"&amp;ROW($A213)))),1))),"",
_xlfn.FLOOR.MATH(1.5*_xlfn.FLOOR.MATH($AZ213*BA213/5)))</f>
        <v>1069</v>
      </c>
      <c r="BH213" s="3" cm="1">
        <f t="array" aca="1" ref="BH213" ca="1">IF(NOT(ISNUMBER(INDEX($A:$A, LOOKUP(2, 1 / ($A$1:INDIRECT("$A$"&amp;ROW($A213)) &lt;&gt; ""),ROW($A$1:INDIRECT("$A$"&amp;ROW($A213)))), 1))), "",
_xlfn.FLOOR.MATH($BG213/IF(OR(INDIRECT("$C$"&amp;LOOKUP(2, 1 / ($AY$1:INDIRECT("$AY$"&amp;ROW($AY213)-1) &lt;&gt; ""),ROW($AY$1:INDIRECT("$AY$"&amp;ROW($AY213)-1))))="Multi",
INDIRECT("$C$"&amp;LOOKUP(2, 1 / ($AY$1:INDIRECT("$AY$"&amp;ROW($AY213)-1) &lt;&gt; ""),ROW($AY$1:INDIRECT("$AY$"&amp;ROW($AY213)-1))))="Double"),2,1)))</f>
        <v>1069</v>
      </c>
      <c r="BI213" s="3" cm="1">
        <f t="array" aca="1" ref="BI213" ca="1">IF(NOT(ISNUMBER(INDEX($A:$A,LOOKUP(2,1/($A$1:INDIRECT("$A$"&amp;ROW($A213))&lt;&gt;""),ROW($A$1:INDIRECT("$A$"&amp;ROW($A213)))),1))),"",
VLOOKUP($BC213,GameFreakSQRT!$A$1:$B$200,2,FALSE))</f>
        <v>33776</v>
      </c>
      <c r="BJ213" s="3" cm="1">
        <f t="array" aca="1" ref="BJ213" ca="1">IF(NOT(ISNUMBER(INDEX($A:$A,LOOKUP(2,1/($A$1:INDIRECT("$A$"&amp;ROW($A213))&lt;&gt;""),ROW($A$1:INDIRECT("$A$"&amp;ROW($A213)))),1))),"",
VLOOKUP($BD213,GameFreakSQRT!$A$1:$B$200,2,FALSE))</f>
        <v>34996</v>
      </c>
      <c r="BK213" s="3" cm="1">
        <f t="array" aca="1" ref="BK213" ca="1">IF(NOT(ISNUMBER(INDEX($A:$A,LOOKUP(2,1/($A$1:INDIRECT("$A$"&amp;ROW($A213))&lt;&gt;""),ROW($A$1:INDIRECT("$A$"&amp;ROW($A213)))),1))),"",
_xlfn.FLOOR.MATH((($BI213*$BE213)*$BH213)/($BJ213*$BF213))+1)</f>
        <v>896</v>
      </c>
      <c r="BL213" s="3" cm="1">
        <f t="array" aca="1" ref="BL213" ca="1">IF(NOT(ISNUMBER(INDEX($A:$A,LOOKUP(2,1/($A$1:INDIRECT("$A$"&amp;ROW($A213))&lt;&gt;""),ROW($A$1:INDIRECT("$A$"&amp;ROW($A213)))),1))),"",
_xlfn.FLOOR.MATH($BK213*IF(NOT(INDIRECT("$Z$"&amp;LOOKUP(2, 1 / ($AY$1:INDIRECT("$AY$"&amp;ROW($AY213)-1) &lt;&gt; ""),ROW($AY$1:INDIRECT("$AY$"&amp;ROW($AY213)-1))))=""),1.5,1)))</f>
        <v>896</v>
      </c>
      <c r="BM213" s="3" cm="1">
        <f t="array" aca="1" ref="BM213" ca="1">IF(NOT(ISNUMBER(INDEX($A:$A, LOOKUP(2, 1 / ($A$1:INDIRECT("$A$"&amp;ROW($A213)) &lt;&gt; ""),ROW($A$1:INDIRECT("$A$"&amp;ROW($A213)))), 1))), "",
INDIRECT("$Y$"&amp;LOOKUP(2, 1 / ($AY$1:INDIRECT("$AY$"&amp;ROW($AY213)-1) &lt;&gt; ""),ROW($AY$1:INDIRECT("$AY$"&amp;ROW($AY213)-1)))))</f>
        <v>896</v>
      </c>
      <c r="BN213" s="3" t="b">
        <f t="shared" ca="1" si="23"/>
        <v>1</v>
      </c>
      <c r="CT213" s="3" cm="1">
        <f t="array" aca="1" ref="CT213" ca="1">IF(NOT(ISNUMBER(INDEX($A:$A, LOOKUP(2, 1 / ($A$1:INDIRECT("$A$"&amp;ROW($A213)) &lt;&gt; ""),ROW($A$1:INDIRECT("$A$"&amp;ROW($A213)))), 1))), "",
$AY213-INDEX($AY:$AY, LOOKUP(2, 1 / ($AY$1:INDIRECT("$AV$"&amp;ROW($AY213)-1) &lt;&gt; ""),ROW($AY$1:INDIRECT("$AV$"&amp;ROW($AY213)-1))), 1))</f>
        <v>36222</v>
      </c>
      <c r="CU213" s="3" cm="1">
        <f t="array" aca="1" ref="CU213" ca="1">IF(NOT(ISNUMBER(INDEX($A:$A, LOOKUP(2, 1 / ($A$1:INDIRECT("$A$"&amp;ROW($A213)) &lt;&gt; ""),ROW($A$1:INDIRECT("$A$"&amp;ROW($A213)))), 1))), "",
INDEX($Y:$Y, LOOKUP(2, 1 / ($Y$1:INDIRECT("$Y$"&amp;ROW($Y213)-1) &lt;&gt; ""),ROW($Y$1:INDIRECT("$Y$"&amp;ROW($Y213)-1))), 1))</f>
        <v>896</v>
      </c>
      <c r="CV213" s="1">
        <f ca="1">IFERROR(VLOOKUP($AY213, 'Medium-Slow'!$A$1:$B$101, 2, TRUE),"")</f>
        <v>34</v>
      </c>
    </row>
    <row r="214" spans="1:100" x14ac:dyDescent="0.45">
      <c r="A214" s="69"/>
      <c r="B214" s="69"/>
      <c r="C214" s="69" t="str">
        <f t="shared" si="25"/>
        <v>Single</v>
      </c>
      <c r="D214" s="69"/>
      <c r="E214" s="69"/>
      <c r="F214" s="56">
        <v>3</v>
      </c>
      <c r="G214" s="2" t="s">
        <v>426</v>
      </c>
      <c r="H214" s="2" t="s">
        <v>50</v>
      </c>
      <c r="I214" s="2">
        <v>31</v>
      </c>
      <c r="J214" s="2" t="s">
        <v>97</v>
      </c>
      <c r="K214" s="2" t="s">
        <v>414</v>
      </c>
      <c r="L214" s="2" t="s">
        <v>53</v>
      </c>
      <c r="M214" s="2" t="s">
        <v>418</v>
      </c>
      <c r="N214" s="2" t="s">
        <v>423</v>
      </c>
      <c r="O214" s="2" t="s">
        <v>425</v>
      </c>
      <c r="P214" s="2" t="s">
        <v>417</v>
      </c>
      <c r="Q214" s="2">
        <v>18</v>
      </c>
      <c r="R214" s="2">
        <f>_xlfn.FLOOR.MATH((((2*VLOOKUP(G214, 'EV and Base'!$A$1:$N$671, 9, FALSE))+$Q214)*$I214)/100)+$I214+10</f>
        <v>114</v>
      </c>
      <c r="S214" s="2">
        <f>_xlfn.FLOOR.MATH((_xlfn.FLOOR.MATH((((2*VLOOKUP($G214, 'EV and Base'!$A$1:$N$671, 10, FALSE))+$Q214)*$I214)/100)+5)*
IF(OR($J214="Lonely", $J214="Brave", $J214="Adamant", $J214="Naughty"), 1.1,
IF(OR($J214="Bold", $J214="Timid", $J214="Modest", $J214="Calm"), 0.9, 1)))</f>
        <v>94</v>
      </c>
      <c r="T214" s="2">
        <f>_xlfn.FLOOR.MATH((_xlfn.FLOOR.MATH((((2*VLOOKUP($G214, 'EV and Base'!$A$1:$N$671, 11, FALSE))+$Q214)*$I214)/100)+5)*
IF(OR($J214="Bold", $J214="Relaxed", $J214="Impish", $J214="Lax"), 1.1,
IF(OR($J214="Lonely", $J214="Hasty", $J214="Mild", $J214="Gentle"), 0.9, 1)))</f>
        <v>47</v>
      </c>
      <c r="U214" s="2">
        <f>_xlfn.FLOOR.MATH((_xlfn.FLOOR.MATH((((2*VLOOKUP($G214, 'EV and Base'!$A$1:$N$671, 12, FALSE))+$Q214)*$I214)/100)+5)*
IF(OR($J214="Modest", $J214="Mild", $J214="Quiet", $J214="Rash"), 1.1,
IF(OR($J214="Adamant", $J214="Impish", $J214="Jolly", $J214="Careful"), 0.9, 1)))</f>
        <v>41</v>
      </c>
      <c r="V214" s="2">
        <f>_xlfn.FLOOR.MATH((_xlfn.FLOOR.MATH((((2*VLOOKUP($G214, 'EV and Base'!$A$1:$N$671, 13, FALSE))+$Q214)*$I214)/100)+5)*
IF(OR($J214="Calm", $J214="Gentle", $J214="Sassy", $J214="Careful"), 1.1,
IF(OR($J214="Naughty", $J214="Lax", $J214="Naive", $J214="Rash"), 0.9, 1)))</f>
        <v>50</v>
      </c>
      <c r="W214" s="2">
        <f>_xlfn.FLOOR.MATH((_xlfn.FLOOR.MATH((((2*VLOOKUP($G214, 'EV and Base'!$A$1:$N$671, 14, FALSE))+$Q214)*$I214)/100)+5)*
IF(OR($J214="Timid", $J214="Hasty", $J214="Jolly", $J214="Naive"), 1.1,
IF(OR($J214="Brave", $J214="Relaxed", $J214="Quiet", $J214="Sassy"), 0.9, 1)))</f>
        <v>65</v>
      </c>
      <c r="X214" s="69"/>
      <c r="Y214" s="1">
        <v>1445</v>
      </c>
      <c r="AA214" s="23" t="str" cm="1">
        <f t="array" aca="1" ref="AA214" ca="1">IF(NOT(ISNUMBER(INDEX($A:$A,LOOKUP(2,1/($A$1:INDIRECT("$A$"&amp;ROW($A214))&lt;&gt;""),ROW($A$1:INDIRECT("$A$"&amp;ROW($A214)))),1))),"",
IF(NOT(ISNUMBER($A214)),$AA213,
IF($AB214&lt;16,"Lillipup",
IF($AB214&lt;32,"Herdier",
"Stoutland"))))</f>
        <v>Stoutland</v>
      </c>
      <c r="AB214" s="25" cm="1">
        <f t="array" aca="1" ref="AB214" ca="1">IF(NOT(ISNUMBER(INDEX($A:$A, LOOKUP(2, 1 / ($A$1:INDIRECT("$A$"&amp;ROW($A214)) &lt;&gt; ""),ROW($A$1:INDIRECT("$A$"&amp;ROW($A214)))), 1))), "",
VLOOKUP($AY214,'Medium-Slow'!$A$1:$B$101,2,TRUE))</f>
        <v>35</v>
      </c>
      <c r="AC214" s="23" cm="1">
        <f t="array" aca="1" ref="AC214" ca="1">IF(NOT(ISNUMBER(INDEX($A:$A, LOOKUP(2, 1 / ($A$1:INDIRECT("$A$"&amp;ROW($A214)) &lt;&gt; ""),ROW($A$1:INDIRECT("$A$"&amp;ROW($A214)))), 1))), "",
INDEX($AC:$AC, LOOKUP(2, 1 / ($AC$1:INDIRECT("$AC$"&amp;ROW($AC214)-1) &lt;&gt; ""),ROW($AC$1:INDIRECT("$AC$"&amp;ROW($AC214)-1))), 1)+
IF(INDEX($AC:$AC, LOOKUP(2, 1 / ($AC$1:INDIRECT("$AC$"&amp;ROW($AC214)-1) &lt;&gt; ""),ROW($AC$1:INDIRECT("$AC$"&amp;ROW($AC214)-1))), 1)+
INDEX($AD:$AD, LOOKUP(2, 1 / ($AD$1:INDIRECT("$AD$"&amp;ROW($AD214)-1) &lt;&gt; ""),ROW($AD$1:INDIRECT("$AD$"&amp;ROW($AD214)-1))), 1)+
INDEX($AE:$AE, LOOKUP(2, 1 / ($AE$1:INDIRECT("$AE$"&amp;ROW($AE214)-1) &lt;&gt; ""),ROW($AE$1:INDIRECT("$AE$"&amp;ROW($AD214)-1))), 1)+
INDEX($AE:$AF, LOOKUP(2, 1 / ($AF$1:INDIRECT("$AF$"&amp;ROW($AF214)-1) &lt;&gt; ""),ROW($AF$1:INDIRECT("$AF$"&amp;ROW($AD214)-1))), 1)+
INDEX($AG:$AG, LOOKUP(2, 1 / ($AG$1:INDIRECT("$AG$"&amp;ROW($AG214)-1) &lt;&gt; ""),ROW($AG$1:INDIRECT("$AG$"&amp;ROW($AD214)-1))), 1)+
INDEX($AH:$AH, LOOKUP(2, 1 / ($AH$1:INDIRECT("$AH$"&amp;ROW($AH214)-1) &lt;&gt; ""),ROW($AH$1:INDIRECT("$AH$"&amp;ROW($AD214)-1))), 1)&gt;=510,0,
IF(INDEX($AC:$AC, LOOKUP(2, 1 / ($AC$1:INDIRECT("$AC$"&amp;ROW($AC214)-1) &lt;&gt; ""),ROW($AC$1:INDIRECT("$AC$"&amp;ROW($AC214)-1))), 1)&gt;=255,0,
VLOOKUP(INDIRECT("$G$"&amp;LOOKUP(2, 1 / ($AC$1:INDIRECT("$AC$"&amp;ROW($AC214)-1) &lt;&gt; ""),ROW($AC$1:INDIRECT("$AC$"&amp;ROW($AC214)-1)))), 'EV and Base'!$A$1:$N$671, 3, FALSE))))</f>
        <v>7</v>
      </c>
      <c r="AD214" s="2" cm="1">
        <f t="array" aca="1" ref="AD214" ca="1">IF(NOT(ISNUMBER(INDEX($A:$A, LOOKUP(2, 1 / ($A$1:INDIRECT("$A$"&amp;ROW($A214)) &lt;&gt; ""),ROW($A$1:INDIRECT("$A$"&amp;ROW($A214)))), 1))), "",
INDEX($AD:$AD, LOOKUP(2, 1 / ($AD$1:INDIRECT("$AD$"&amp;ROW($AD214)-1) &lt;&gt; ""),ROW($AD$1:INDIRECT("$AD$"&amp;ROW($AD214)-1))), 1)+
IF(INDEX($AC:$AC, LOOKUP(2, 1 / ($AC$1:INDIRECT("$AC$"&amp;ROW($AC214)-1) &lt;&gt; ""),ROW($AC$1:INDIRECT("$AC$"&amp;ROW($AC214)-1))), 1)+
INDEX($AD:$AD, LOOKUP(2, 1 / ($AD$1:INDIRECT("$AD$"&amp;ROW($AD214)-1) &lt;&gt; ""),ROW($AD$1:INDIRECT("$AD$"&amp;ROW($AD214)-1))), 1)+
INDEX($AE:$AE, LOOKUP(2, 1 / ($AE$1:INDIRECT("$AE$"&amp;ROW($AE214)-1) &lt;&gt; ""),ROW($AE$1:INDIRECT("$AE$"&amp;ROW($AD214)-1))), 1)+
INDEX($AE:$AF, LOOKUP(2, 1 / ($AF$1:INDIRECT("$AF$"&amp;ROW($AF214)-1) &lt;&gt; ""),ROW($AF$1:INDIRECT("$AF$"&amp;ROW($AD214)-1))), 1)+
INDEX($AG:$AG, LOOKUP(2, 1 / ($AG$1:INDIRECT("$AG$"&amp;ROW($AG214)-1) &lt;&gt; ""),ROW($AG$1:INDIRECT("$AG$"&amp;ROW($AD214)-1))), 1)+
INDEX($AH:$AH, LOOKUP(2, 1 / ($AH$1:INDIRECT("$AH$"&amp;ROW($AH214)-1) &lt;&gt; ""),ROW($AH$1:INDIRECT("$AH$"&amp;ROW($AD214)-1))), 1)&gt;=510,0,
IF(INDEX($AD:$AD, LOOKUP(2, 1 / ($AD$1:INDIRECT("$AD$"&amp;ROW($AD214)-1) &lt;&gt; ""),ROW($AD$1:INDIRECT("$AD$"&amp;ROW($AD214)-1))), 1)&gt;=255,0,
VLOOKUP(INDIRECT("$G$"&amp;LOOKUP(2, 1 / ($AD$1:INDIRECT("$AD$"&amp;ROW($AD214)-1) &lt;&gt; ""),ROW($AD$1:INDIRECT("$AD$"&amp;ROW($AD214)-1)))), 'EV and Base'!$A$1:$N$671, 4, FALSE))))</f>
        <v>57</v>
      </c>
      <c r="AE214" s="2" cm="1">
        <f t="array" aca="1" ref="AE214" ca="1">IF(NOT(ISNUMBER(INDEX($A:$A,LOOKUP(2,1/($A$1:INDIRECT("$A$"&amp;ROW($A214))&lt;&gt;""),ROW($A$1:INDIRECT("$A$"&amp;ROW($A214)))),1))),"",
INDEX($AE:$AE,LOOKUP(2,1/($AE$1:INDIRECT("$AE$"&amp;ROW($AE214)-1)&lt;&gt;""),ROW($AE$1:INDIRECT("$AE$"&amp;ROW($AE214)-1))),1)+
IF(INDEX($AC:$AC,LOOKUP(2,1/($AC$1:INDIRECT("$AC$"&amp;ROW($AC214)-1)&lt;&gt;""),ROW($AC$1:INDIRECT("$AC$"&amp;ROW($AC214)-1))),1)+
INDEX($AD:$AD,LOOKUP(2,1/($AD$1:INDIRECT("$AD$"&amp;ROW($AD214)-1)&lt;&gt;""),ROW($AD$1:INDIRECT("$AD$"&amp;ROW($AD214)-1))),1)+
INDEX($AE:$AE,LOOKUP(2,1/($AE$1:INDIRECT("$AE$"&amp;ROW($AE214)-1)&lt;&gt;""),ROW($AE$1:INDIRECT("$AE$"&amp;ROW($AD214)-1))),1)+
INDEX($AE:$AF,LOOKUP(2,1/($AF$1:INDIRECT("$AF$"&amp;ROW($AF214)-1)&lt;&gt;""),ROW($AF$1:INDIRECT("$AF$"&amp;ROW($AD214)-1))),1)+
INDEX($AG:$AG,LOOKUP(2,1/($AG$1:INDIRECT("$AG$"&amp;ROW($AG214)-1)&lt;&gt;""),ROW($AG$1:INDIRECT("$AG$"&amp;ROW($AD214)-1))),1)+
INDEX($AH:$AH,LOOKUP(2,1/($AH$1:INDIRECT("$AH$"&amp;ROW($AH214)-1)&lt;&gt;""),ROW($AH$1:INDIRECT("$AH$"&amp;ROW($AD214)-1))),1)&gt;=510,0,
IF(INDEX($AE:$AE,LOOKUP(2,1/($AE$1:INDIRECT("$AE$"&amp;ROW($AE214)-1)&lt;&gt;""),ROW($AE$1:INDIRECT("$AE$"&amp;ROW($AE214)-1))),1)&gt;=255,0,
VLOOKUP(INDIRECT("$G$"&amp;LOOKUP(2,1/($AE$1:INDIRECT("$AE$"&amp;ROW($AE214)-1)&lt;&gt;""),ROW($AE$1:INDIRECT("$AE$"&amp;ROW($AE214)-1)))),'EV and Base'!$A$1:$N$671,5,FALSE))))</f>
        <v>7</v>
      </c>
      <c r="AF214" s="2" cm="1">
        <f t="array" aca="1" ref="AF214" ca="1">IF(NOT(ISNUMBER(INDEX($A:$A, LOOKUP(2, 1 / ($A$1:INDIRECT("$A$"&amp;ROW($A214)) &lt;&gt; ""),ROW($A$1:INDIRECT("$A$"&amp;ROW($A214)))), 1))), "",
INDEX($AF:$AF, LOOKUP(2, 1 / ($AF$1:INDIRECT("$AF$"&amp;ROW($AF214)-1) &lt;&gt; ""),ROW($AF$1:INDIRECT("$AF$"&amp;ROW($AF214)-1))), 1)+
IF(INDEX($AC:$AC, LOOKUP(2, 1 / ($AC$1:INDIRECT("$AC$"&amp;ROW($AC214)-1) &lt;&gt; ""),ROW($AC$1:INDIRECT("$AC$"&amp;ROW($AC214)-1))), 1)+
INDEX($AD:$AD, LOOKUP(2, 1 / ($AD$1:INDIRECT("$AD$"&amp;ROW($AD214)-1) &lt;&gt; ""),ROW($AD$1:INDIRECT("$AD$"&amp;ROW($AD214)-1))), 1)+
INDEX($AE:$AE, LOOKUP(2, 1 / ($AE$1:INDIRECT("$AE$"&amp;ROW($AE214)-1) &lt;&gt; ""),ROW($AE$1:INDIRECT("$AE$"&amp;ROW($AD214)-1))), 1)+
INDEX($AE:$AF, LOOKUP(2, 1 / ($AF$1:INDIRECT("$AF$"&amp;ROW($AF214)-1) &lt;&gt; ""),ROW($AF$1:INDIRECT("$AF$"&amp;ROW($AD214)-1))), 1)+
INDEX($AG:$AG, LOOKUP(2, 1 / ($AG$1:INDIRECT("$AG$"&amp;ROW($AG214)-1) &lt;&gt; ""),ROW($AG$1:INDIRECT("$AG$"&amp;ROW($AD214)-1))), 1)+
INDEX($AH:$AH, LOOKUP(2, 1 / ($AH$1:INDIRECT("$AH$"&amp;ROW($AH214)-1) &lt;&gt; ""),ROW($AH$1:INDIRECT("$AH$"&amp;ROW($AD214)-1))), 1)&gt;=510,0,
IF(INDEX($AF:$AF, LOOKUP(2, 1 / ($AF$1:INDIRECT("$AF$"&amp;ROW($AF214)-1) &lt;&gt; ""),ROW($AF$1:INDIRECT("$AF$"&amp;ROW($AF214)-1))), 1)&gt;=255,0,
VLOOKUP(INDIRECT("$G$"&amp;LOOKUP(2, 1 / ($AF$1:INDIRECT("$AF$"&amp;ROW($AF214)-1) &lt;&gt; ""),ROW($AF$1:INDIRECT("$AF$"&amp;ROW($AF214)-1)))), 'EV and Base'!$A$1:$N$671, 6, FALSE))))</f>
        <v>5</v>
      </c>
      <c r="AG214" s="2" cm="1">
        <f t="array" aca="1" ref="AG214" ca="1">IF(NOT(ISNUMBER(INDEX($A:$A, LOOKUP(2, 1 / ($A$1:INDIRECT("$A$"&amp;ROW($A214)) &lt;&gt; ""),ROW($A$1:INDIRECT("$A$"&amp;ROW($A214)))), 1))), "",
INDEX($AG:$AG, LOOKUP(2, 1 / ($AG$1:INDIRECT("$AG$"&amp;ROW($AG214)-1) &lt;&gt; ""),ROW($AG$1:INDIRECT("$AG$"&amp;ROW($AG214)-1))), 1)+
IF(INDEX($AC:$AC, LOOKUP(2, 1 / ($AC$1:INDIRECT("$AC$"&amp;ROW($AC214)-1) &lt;&gt; ""),ROW($AC$1:INDIRECT("$AC$"&amp;ROW($AC214)-1))), 1)+
INDEX($AD:$AD, LOOKUP(2, 1 / ($AD$1:INDIRECT("$AD$"&amp;ROW($AD214)-1) &lt;&gt; ""),ROW($AD$1:INDIRECT("$AD$"&amp;ROW($AD214)-1))), 1)+
INDEX($AE:$AE, LOOKUP(2, 1 / ($AE$1:INDIRECT("$AE$"&amp;ROW($AE214)-1) &lt;&gt; ""),ROW($AE$1:INDIRECT("$AE$"&amp;ROW($AD214)-1))), 1)+
INDEX($AE:$AF, LOOKUP(2, 1 / ($AF$1:INDIRECT("$AF$"&amp;ROW($AF214)-1) &lt;&gt; ""),ROW($AF$1:INDIRECT("$AF$"&amp;ROW($AD214)-1))), 1)+
INDEX($AG:$AG, LOOKUP(2, 1 / ($AG$1:INDIRECT("$AG$"&amp;ROW($AG214)-1) &lt;&gt; ""),ROW($AG$1:INDIRECT("$AG$"&amp;ROW($AD214)-1))), 1)+
INDEX($AH:$AH, LOOKUP(2, 1 / ($AH$1:INDIRECT("$AH$"&amp;ROW($AH214)-1) &lt;&gt; ""),ROW($AH$1:INDIRECT("$AH$"&amp;ROW($AD214)-1))), 1)&gt;=510,0,
IF(INDEX($AG:$AG, LOOKUP(2, 1 / ($AG$1:INDIRECT("$AG$"&amp;ROW($AG214)-1) &lt;&gt; ""),ROW($AG$1:INDIRECT("$AG$"&amp;ROW($AG214)-1))), 1)&gt;=255,0,
VLOOKUP(INDIRECT("$G$"&amp;LOOKUP(2, 1 / ($AG$1:INDIRECT("$AG$"&amp;ROW($AG214)-1) &lt;&gt; ""),ROW($AG$1:INDIRECT("$AG$"&amp;ROW($AG214)-1)))), 'EV and Base'!$A$1:$N$671, 7, FALSE))))</f>
        <v>0</v>
      </c>
      <c r="AH214" s="24" cm="1">
        <f t="array" aca="1" ref="AH214" ca="1">IF(NOT(ISNUMBER(INDEX($A:$A,LOOKUP(2,1/($A$1:INDIRECT("$A$"&amp;ROW($A214))&lt;&gt;""),ROW($A$1:INDIRECT("$A$"&amp;ROW($A214)))),1))),"",
INDEX($AH:$AH,LOOKUP(2,1/($AH$1:INDIRECT("$AH$"&amp;ROW($AH214)-1)&lt;&gt;""),ROW($AH$1:INDIRECT("$AH$"&amp;ROW($AH214)-1))),1)+
IF(INDEX($AC:$AC,LOOKUP(2,1/($AC$1:INDIRECT("$AC$"&amp;ROW($AC214)-1)&lt;&gt;""),ROW($AC$1:INDIRECT("$AC$"&amp;ROW($AC214)-1))),1)+
INDEX($AD:$AD,LOOKUP(2,1/($AD$1:INDIRECT("$AD$"&amp;ROW($AD214)-1)&lt;&gt;""),ROW($AD$1:INDIRECT("$AD$"&amp;ROW($AD214)-1))),1)+
INDEX($AE:$AE,LOOKUP(2,1/($AE$1:INDIRECT("$AE$"&amp;ROW($AE214)-1)&lt;&gt;""),ROW($AE$1:INDIRECT("$AE$"&amp;ROW($AD214)-1))),1)+
INDEX($AE:$AF,LOOKUP(2,1/($AF$1:INDIRECT("$AF$"&amp;ROW($AF214)-1)&lt;&gt;""),ROW($AF$1:INDIRECT("$AF$"&amp;ROW($AD214)-1))),1)+
INDEX($AG:$AG,LOOKUP(2,1/($AG$1:INDIRECT("$AG$"&amp;ROW($AG214)-1)&lt;&gt;""),ROW($AG$1:INDIRECT("$AG$"&amp;ROW($AD214)-1))),1)+
INDEX($AH:$AH,LOOKUP(2,1/($AH$1:INDIRECT("$AH$"&amp;ROW($AH214)-1)&lt;&gt;""),ROW($AH$1:INDIRECT("$AH$"&amp;ROW($AD214)-1))),1)&gt;=510,0,
IF(INDEX($AH:$AH,LOOKUP(2,1/($AH$1:INDIRECT("$AH$"&amp;ROW($AH214)-1)&lt;&gt;""),ROW($AH$1:INDIRECT("$AH$"&amp;ROW($AH214)-1))),1)&gt;=255,0,
VLOOKUP(INDIRECT("$G$"&amp;LOOKUP(2,1/($AH$1:INDIRECT("$AH$"&amp;ROW($AH214)-1)&lt;&gt;""),ROW($AH$1:INDIRECT("$AH$"&amp;ROW($AH214)-1)))),'EV and Base'!$A$1:$N$671,8,FALSE))))</f>
        <v>38</v>
      </c>
      <c r="AI214" s="29" cm="1">
        <f t="array" aca="1" ref="AI214" ca="1">IF(NOT(ISNUMBER(INDEX($A:$A,LOOKUP(2,1/($A$1:INDIRECT("$A$"&amp;ROW($A214))&lt;&gt;""),ROW($A$1:INDIRECT("$A$"&amp;ROW($A214)))),1))),"",
ROUNDDOWN((((2*VLOOKUP($AA214,'EV and Base'!$A$1:$N$671,9,FALSE))+31+ROUNDDOWN($AC214/4,0))*$AB214)/100,0)+$AB214+10)</f>
        <v>115</v>
      </c>
      <c r="AJ214" s="21" cm="1">
        <f t="array" aca="1" ref="AJ214" ca="1">IF(NOT(ISNUMBER(INDEX($A:$A, LOOKUP(2, 1 / ($A$1:INDIRECT("$A$"&amp;ROW($A214)) &lt;&gt; ""),ROW($A$1:INDIRECT("$A$"&amp;ROW($A214)))), 1))), "",
ROUNDDOWN((ROUNDDOWN((((2*VLOOKUP($AA214, 'EV and Base'!$A$1:$N$671, 10, FALSE))+31+ROUNDDOWN($AD214/4, 0))*$AB214)/100, 0)+5)*1.1, 0))</f>
        <v>99</v>
      </c>
      <c r="AK214" s="21" t="str" cm="1">
        <f t="array" aca="1" ref="AK214" ca="1">IF(NOT(ISNUMBER(INDEX($A:$A, LOOKUP(2, 1 / ($A$1:INDIRECT("$A$"&amp;ROW($A214)) &lt;&gt; ""),ROW($A$1:INDIRECT("$A$"&amp;ROW($A214)))), 1))), "",
ROUNDDOWN((ROUNDDOWN((((2*VLOOKUP($AA214, 'EV and Base'!$A$1:$N$671, 11, FALSE))+30+ROUNDDOWN($AE214/4, 0))*$AB214)/100, 0)+5), 0)
&amp;"-"&amp;
ROUNDDOWN((ROUNDDOWN((((2*VLOOKUP($AA214, 'EV and Base'!$A$1:$N$671, 11, FALSE))+31+ROUNDDOWN($AE214/4, 0))*$AB214)/100, 0)+5), 0))</f>
        <v>78-79</v>
      </c>
      <c r="AL214" s="21" t="str" cm="1">
        <f t="array" aca="1" ref="AL214" ca="1">IF(NOT(ISNUMBER(INDEX($A:$A, LOOKUP(2, 1 / ($A$1:INDIRECT("$A$"&amp;ROW($A214)) &lt;&gt; ""),ROW($A$1:INDIRECT("$A$"&amp;ROW($A214)))), 1))), "",
ROUNDDOWN((ROUNDDOWN((((2*VLOOKUP($AA214, 'EV and Base'!$A$1:$N$671, 12, FALSE))+0+ROUNDDOWN($AF214/4, 0))*$AB214)/100, 0)+5)*0.9, 0)
&amp;"-"&amp;
ROUNDDOWN((ROUNDDOWN((((2*VLOOKUP($AA214, 'EV and Base'!$A$1:$N$671, 12, FALSE))+31+ROUNDDOWN($AF214/4, 0))*$AB214)/100, 0)+5)*0.9, 0))</f>
        <v>32-42</v>
      </c>
      <c r="AM214" s="21" t="str" cm="1">
        <f t="array" aca="1" ref="AM214" ca="1">IF(NOT(ISNUMBER(INDEX($A:$A, LOOKUP(2, 1 / ($A$1:INDIRECT("$A$"&amp;ROW($A214)) &lt;&gt; ""),ROW($A$1:INDIRECT("$A$"&amp;ROW($A214)))), 1))), "",
ROUNDDOWN((ROUNDDOWN((((2*VLOOKUP($AA214, 'EV and Base'!$A$1:$N$671, 13, FALSE))+30+ROUNDDOWN($AG214/4, 0))*$AB214)/100, 0)+5), 0)
&amp;"-"&amp;
ROUNDDOWN((ROUNDDOWN((((2*VLOOKUP($AA214, 'EV and Base'!$A$1:$N$671, 13, FALSE))+31+ROUNDDOWN($AG214/4, 0))*$AB214)/100, 0)+5), 0))</f>
        <v>78-78</v>
      </c>
      <c r="AN214" s="25" cm="1">
        <f t="array" aca="1" ref="AN214" ca="1">IF(NOT(ISNUMBER(INDEX($A:$A, LOOKUP(2, 1 / ($A$1:INDIRECT("$A$"&amp;ROW($A214)) &lt;&gt; ""),ROW($A$1:INDIRECT("$A$"&amp;ROW($A214)))), 1))), "",
ROUNDDOWN((ROUNDDOWN((((2*VLOOKUP($AA214, 'EV and Base'!$A$1:$N$671, 14, FALSE))+31+ROUNDDOWN($AH214/4, 0))*$AB214)/100, 0)+5), 0))</f>
        <v>75</v>
      </c>
      <c r="AO214" s="23" cm="1">
        <f t="array" aca="1" ref="AO214" ca="1">IF(NOT(ISNUMBER(INDEX($A:$A, LOOKUP(2, 1 / ($A$1:INDIRECT("$A$"&amp;ROW($A214)) &lt;&gt; ""),ROW($A$1:INDIRECT("$A$"&amp;ROW($A214)))), 1))), "",
ROUNDDOWN((((2*VLOOKUP($AA214, 'EV and Base'!$A$1:$N$671, 9, FALSE))+31+ROUNDDOWN($AC214/4, 0))*$AB214)/100, 0)+$AB214+10)</f>
        <v>115</v>
      </c>
      <c r="AP214" s="2" cm="1">
        <f t="array" aca="1" ref="AP214" ca="1">IF(NOT(ISNUMBER(INDEX($A:$A, LOOKUP(2, 1 / ($A$1:INDIRECT("$A$"&amp;ROW($A214)) &lt;&gt; ""),ROW($A$1:INDIRECT("$A$"&amp;ROW($A214)))), 1))), "",
ROUNDDOWN((ROUNDDOWN((((2*VLOOKUP($AA214, 'EV and Base'!$A$1:$N$671, 10, FALSE))+31+ROUNDDOWN($AD214/4, 0))*$AB214)/100, 0)+5)*1.1, 0))</f>
        <v>99</v>
      </c>
      <c r="AQ214" s="2" cm="1">
        <f t="array" aca="1" ref="AQ214" ca="1">IF(NOT(ISNUMBER(INDEX($A:$A, LOOKUP(2, 1 / ($A$1:INDIRECT("$A$"&amp;ROW($A214)) &lt;&gt; ""),ROW($A$1:INDIRECT("$A$"&amp;ROW($A214)))), 1))), "",
ROUNDDOWN((ROUNDDOWN((((2*VLOOKUP($AA214, 'EV and Base'!$A$1:$N$671, 11, FALSE))+$AV$2+ROUNDDOWN($AE214/4, 0))*$AB214)/100, 0)+5), 0))</f>
        <v>79</v>
      </c>
      <c r="AR214" s="22" cm="1">
        <f t="array" aca="1" ref="AR214" ca="1">IF(NOT(ISNUMBER(INDEX($A:$A, LOOKUP(2, 1 / ($A$1:INDIRECT("$A$"&amp;ROW($A214)) &lt;&gt; ""),ROW($A$1:INDIRECT("$A$"&amp;ROW($A214)))), 1))), "",
ROUNDDOWN((ROUNDDOWN((((2*VLOOKUP($AA214, 'EV and Base'!$A$1:$N$671, 12, FALSE))+$AW$2+ROUNDDOWN($AF214/4, 0))*$AB214)/100, 0)+5)*0.9, 0))</f>
        <v>37</v>
      </c>
      <c r="AS214" s="2" cm="1">
        <f t="array" aca="1" ref="AS214" ca="1">IF(NOT(ISNUMBER(INDEX($A:$A, LOOKUP(2, 1 / ($A$1:INDIRECT("$A$"&amp;ROW($A214)) &lt;&gt; ""),ROW($A$1:INDIRECT("$A$"&amp;ROW($A214)))), 1))), "",
ROUNDDOWN((ROUNDDOWN((((2*VLOOKUP($AA214, 'EV and Base'!$A$1:$N$671, 13, FALSE))+$AX$2+ROUNDDOWN($AG214/4, 0))*$AB214)/100, 0)+5), 0))</f>
        <v>78</v>
      </c>
      <c r="AT214" s="24" cm="1">
        <f t="array" aca="1" ref="AT214" ca="1">IF(NOT(ISNUMBER(INDEX($A:$A, LOOKUP(2, 1 / ($A$1:INDIRECT("$A$"&amp;ROW($A214)) &lt;&gt; ""),ROW($A$1:INDIRECT("$A$"&amp;ROW($A214)))), 1))), "",
ROUNDDOWN((ROUNDDOWN((((2*VLOOKUP($AA214, 'EV and Base'!$A$1:$N$671, 14, FALSE))+31+ROUNDDOWN($AH214/4, 0))*$AB214)/100, 0)+5), 0))</f>
        <v>75</v>
      </c>
      <c r="AU214" s="28">
        <v>207</v>
      </c>
      <c r="AY214" cm="1">
        <f t="array" aca="1" ref="AY214" ca="1">IF(NOT(ISNUMBER(INDEX($A:$A,LOOKUP(2,1/($A$1:INDIRECT("$A$"&amp;ROW($A214))&lt;&gt;""),ROW($A$1:INDIRECT("$A$"&amp;ROW($A214)))),1))),"",
INDEX($AY:$AY,LOOKUP(2,1/($AY$1:INDIRECT("$AY$"&amp;ROW($AY214)-1)&lt;&gt;""),ROW($AY$1:INDIRECT("$AY$"&amp;ROW($AY214)-1))),1)+$BL214)</f>
        <v>37198</v>
      </c>
      <c r="AZ214" s="3" cm="1">
        <f t="array" aca="1" ref="AZ214" ca="1">IF(NOT(ISNUMBER(INDEX($A:$A, LOOKUP(2, 1 / ($A$1:INDIRECT("$A$"&amp;ROW($A214)) &lt;&gt; ""),ROW($A$1:INDIRECT("$A$"&amp;ROW($A214)))), 1))), "",
VLOOKUP(INDIRECT("$G$"&amp;LOOKUP(2, 1 / ($AY$1:INDIRECT("$AY$"&amp;ROW($AY214)-1) &lt;&gt; ""),ROW($AY$1:INDIRECT("$AY$"&amp;ROW($AY214)-1)))),'EV and Base'!A209:N879,2,FALSE))</f>
        <v>134</v>
      </c>
      <c r="BA214" s="3" cm="1">
        <f t="array" aca="1" ref="BA214" ca="1">IF(NOT(ISNUMBER(INDEX($A:$A, LOOKUP(2, 1 / ($A$1:INDIRECT("$A$"&amp;ROW($A214)) &lt;&gt; ""),ROW($A$1:INDIRECT("$A$"&amp;ROW($A214)))), 1))), "",
INDIRECT("$I$"&amp;LOOKUP(2, 1 / ($AY$1:INDIRECT("$AY$"&amp;ROW($AY214)-1) &lt;&gt; ""),ROW($AY$1:INDIRECT("$AY$"&amp;ROW($AY214)-1)))))</f>
        <v>29</v>
      </c>
      <c r="BB214" s="1" cm="1">
        <f t="array" aca="1" ref="BB214" ca="1">IF(NOT(ISNUMBER(INDEX($A:$A, LOOKUP(2, 1 / ($A$1:INDIRECT("$A$"&amp;ROW($A214)) &lt;&gt; ""),ROW($A$1:INDIRECT("$A$"&amp;ROW($A214)))), 1))), "",
INDIRECT("$AB$"&amp;LOOKUP(2, 1 / ($AY$1:INDIRECT("$AY$"&amp;ROW($AY214)-1) &lt;&gt; ""),ROW($AY$1:INDIRECT("$AY$"&amp;ROW($AY214)-1)))))</f>
        <v>34</v>
      </c>
      <c r="BC214" s="3" cm="1">
        <f t="array" aca="1" ref="BC214" ca="1">IF(NOT(ISNUMBER(INDEX($A:$A,LOOKUP(2,1/($A$1:INDIRECT("$A$"&amp;ROW($A214))&lt;&gt;""),ROW($A$1:INDIRECT("$A$"&amp;ROW($A214)))),1))),"",
$BA214+$BA214+10)</f>
        <v>68</v>
      </c>
      <c r="BD214" s="3" cm="1">
        <f t="array" aca="1" ref="BD214" ca="1">IF(NOT(ISNUMBER(INDEX($A:$A,LOOKUP(2,1/($A$1:INDIRECT("$A$"&amp;ROW($A214))&lt;&gt;""),ROW($A$1:INDIRECT("$A$"&amp;ROW($A214)))),1))),"",
$BA214+$BB214+10)</f>
        <v>73</v>
      </c>
      <c r="BE214" s="3" cm="1">
        <f t="array" aca="1" ref="BE214" ca="1">IF(NOT(ISNUMBER(INDEX($A:$A,LOOKUP(2,1/($A$1:INDIRECT("$A$"&amp;ROW($A214))&lt;&gt;""),ROW($A$1:INDIRECT("$A$"&amp;ROW($A214)))),1))),"",
$BC214*$BC214)</f>
        <v>4624</v>
      </c>
      <c r="BF214" s="3" cm="1">
        <f t="array" aca="1" ref="BF214" ca="1">IF(NOT(ISNUMBER(INDEX($A:$A,LOOKUP(2,1/($A$1:INDIRECT("$A$"&amp;ROW($A214))&lt;&gt;""),ROW($A$1:INDIRECT("$A$"&amp;ROW($A214)))),1))),"",
$BD214*$BD214)</f>
        <v>5329</v>
      </c>
      <c r="BG214" s="3" cm="1">
        <f t="array" aca="1" ref="BG214" ca="1">IF(NOT(ISNUMBER(INDEX($A:$A,LOOKUP(2,1/($A$1:INDIRECT("$A$"&amp;ROW($A214))&lt;&gt;""),ROW($A$1:INDIRECT("$A$"&amp;ROW($A214)))),1))),"",
_xlfn.FLOOR.MATH(1.5*_xlfn.FLOOR.MATH($AZ214*BA214/5)))</f>
        <v>1165</v>
      </c>
      <c r="BH214" s="3" cm="1">
        <f t="array" aca="1" ref="BH214" ca="1">IF(NOT(ISNUMBER(INDEX($A:$A, LOOKUP(2, 1 / ($A$1:INDIRECT("$A$"&amp;ROW($A214)) &lt;&gt; ""),ROW($A$1:INDIRECT("$A$"&amp;ROW($A214)))), 1))), "",
_xlfn.FLOOR.MATH($BG214/IF(OR(INDIRECT("$C$"&amp;LOOKUP(2, 1 / ($AY$1:INDIRECT("$AY$"&amp;ROW($AY214)-1) &lt;&gt; ""),ROW($AY$1:INDIRECT("$AY$"&amp;ROW($AY214)-1))))="Multi",
INDIRECT("$C$"&amp;LOOKUP(2, 1 / ($AY$1:INDIRECT("$AY$"&amp;ROW($AY214)-1) &lt;&gt; ""),ROW($AY$1:INDIRECT("$AY$"&amp;ROW($AY214)-1))))="Double"),2,1)))</f>
        <v>1165</v>
      </c>
      <c r="BI214" s="3" cm="1">
        <f t="array" aca="1" ref="BI214" ca="1">IF(NOT(ISNUMBER(INDEX($A:$A,LOOKUP(2,1/($A$1:INDIRECT("$A$"&amp;ROW($A214))&lt;&gt;""),ROW($A$1:INDIRECT("$A$"&amp;ROW($A214)))),1))),"",
VLOOKUP($BC214,GameFreakSQRT!$A$1:$B$200,2,FALSE))</f>
        <v>33776</v>
      </c>
      <c r="BJ214" s="3" cm="1">
        <f t="array" aca="1" ref="BJ214" ca="1">IF(NOT(ISNUMBER(INDEX($A:$A,LOOKUP(2,1/($A$1:INDIRECT("$A$"&amp;ROW($A214))&lt;&gt;""),ROW($A$1:INDIRECT("$A$"&amp;ROW($A214)))),1))),"",
VLOOKUP($BD214,GameFreakSQRT!$A$1:$B$200,2,FALSE))</f>
        <v>34996</v>
      </c>
      <c r="BK214" s="3" cm="1">
        <f t="array" aca="1" ref="BK214" ca="1">IF(NOT(ISNUMBER(INDEX($A:$A,LOOKUP(2,1/($A$1:INDIRECT("$A$"&amp;ROW($A214))&lt;&gt;""),ROW($A$1:INDIRECT("$A$"&amp;ROW($A214)))),1))),"",
_xlfn.FLOOR.MATH((($BI214*$BE214)*$BH214)/($BJ214*$BF214))+1)</f>
        <v>976</v>
      </c>
      <c r="BL214" s="3" cm="1">
        <f t="array" aca="1" ref="BL214" ca="1">IF(NOT(ISNUMBER(INDEX($A:$A,LOOKUP(2,1/($A$1:INDIRECT("$A$"&amp;ROW($A214))&lt;&gt;""),ROW($A$1:INDIRECT("$A$"&amp;ROW($A214)))),1))),"",
_xlfn.FLOOR.MATH($BK214*IF(NOT(INDIRECT("$Z$"&amp;LOOKUP(2, 1 / ($AY$1:INDIRECT("$AY$"&amp;ROW($AY214)-1) &lt;&gt; ""),ROW($AY$1:INDIRECT("$AY$"&amp;ROW($AY214)-1))))=""),1.5,1)))</f>
        <v>976</v>
      </c>
      <c r="BM214" s="3" cm="1">
        <f t="array" aca="1" ref="BM214" ca="1">IF(NOT(ISNUMBER(INDEX($A:$A, LOOKUP(2, 1 / ($A$1:INDIRECT("$A$"&amp;ROW($A214)) &lt;&gt; ""),ROW($A$1:INDIRECT("$A$"&amp;ROW($A214)))), 1))), "",
INDIRECT("$Y$"&amp;LOOKUP(2, 1 / ($AY$1:INDIRECT("$AY$"&amp;ROW($AY214)-1) &lt;&gt; ""),ROW($AY$1:INDIRECT("$AY$"&amp;ROW($AY214)-1)))))</f>
        <v>976</v>
      </c>
      <c r="BN214" s="3" t="b">
        <f t="shared" ca="1" si="23"/>
        <v>1</v>
      </c>
      <c r="CT214" s="3" cm="1">
        <f t="array" aca="1" ref="CT214" ca="1">IF(NOT(ISNUMBER(INDEX($A:$A, LOOKUP(2, 1 / ($A$1:INDIRECT("$A$"&amp;ROW($A214)) &lt;&gt; ""),ROW($A$1:INDIRECT("$A$"&amp;ROW($A214)))), 1))), "",
$AY214-INDEX($AY:$AY, LOOKUP(2, 1 / ($AY$1:INDIRECT("$AV$"&amp;ROW($AY214)-1) &lt;&gt; ""),ROW($AY$1:INDIRECT("$AV$"&amp;ROW($AY214)-1))), 1))</f>
        <v>37198</v>
      </c>
      <c r="CU214" s="3" cm="1">
        <f t="array" aca="1" ref="CU214" ca="1">IF(NOT(ISNUMBER(INDEX($A:$A, LOOKUP(2, 1 / ($A$1:INDIRECT("$A$"&amp;ROW($A214)) &lt;&gt; ""),ROW($A$1:INDIRECT("$A$"&amp;ROW($A214)))), 1))), "",
INDEX($Y:$Y, LOOKUP(2, 1 / ($Y$1:INDIRECT("$Y$"&amp;ROW($Y214)-1) &lt;&gt; ""),ROW($Y$1:INDIRECT("$Y$"&amp;ROW($Y214)-1))), 1))</f>
        <v>976</v>
      </c>
      <c r="CV214" s="1">
        <f ca="1">IFERROR(VLOOKUP($AY214, 'Medium-Slow'!$A$1:$B$101, 2, TRUE),"")</f>
        <v>35</v>
      </c>
    </row>
    <row r="215" spans="1:100" x14ac:dyDescent="0.45">
      <c r="A215" s="69">
        <v>50</v>
      </c>
      <c r="B215" s="69" t="s">
        <v>45</v>
      </c>
      <c r="C215" s="69" t="s">
        <v>46</v>
      </c>
      <c r="D215" s="69" t="s">
        <v>377</v>
      </c>
      <c r="E215" s="69" t="s">
        <v>48</v>
      </c>
      <c r="F215" s="56">
        <v>1</v>
      </c>
      <c r="G215" s="2" t="s">
        <v>179</v>
      </c>
      <c r="H215" s="2" t="s">
        <v>50</v>
      </c>
      <c r="I215" s="2">
        <v>26</v>
      </c>
      <c r="J215" s="2" t="s">
        <v>132</v>
      </c>
      <c r="K215" s="2" t="s">
        <v>184</v>
      </c>
      <c r="L215" s="2" t="s">
        <v>53</v>
      </c>
      <c r="M215" s="2" t="s">
        <v>216</v>
      </c>
      <c r="N215" s="2" t="s">
        <v>185</v>
      </c>
      <c r="O215" s="2" t="s">
        <v>104</v>
      </c>
      <c r="P215" s="2" t="s">
        <v>177</v>
      </c>
      <c r="Q215" s="2">
        <v>12</v>
      </c>
      <c r="R215" s="2">
        <f>_xlfn.FLOOR.MATH((((2*VLOOKUP(G215, 'EV and Base'!$A$1:$N$671, 9, FALSE))+$Q215)*$I215)/100)+$I215+10</f>
        <v>72</v>
      </c>
      <c r="S215" s="2">
        <f>_xlfn.FLOOR.MATH((_xlfn.FLOOR.MATH((((2*VLOOKUP($G215, 'EV and Base'!$A$1:$N$671, 10, FALSE))+$Q215)*$I215)/100)+5)*
IF(OR($J215="Lonely", $J215="Brave", $J215="Adamant", $J215="Naughty"), 1.1,
IF(OR($J215="Bold", $J215="Timid", $J215="Modest", $J215="Calm"), 0.9, 1)))</f>
        <v>49</v>
      </c>
      <c r="T215" s="2">
        <f>_xlfn.FLOOR.MATH((_xlfn.FLOOR.MATH((((2*VLOOKUP($G215, 'EV and Base'!$A$1:$N$671, 11, FALSE))+$Q215)*$I215)/100)+5)*
IF(OR($J215="Bold", $J215="Relaxed", $J215="Impish", $J215="Lax"), 1.1,
IF(OR($J215="Lonely", $J215="Hasty", $J215="Mild", $J215="Gentle"), 0.9, 1)))</f>
        <v>45</v>
      </c>
      <c r="U215" s="2">
        <f>_xlfn.FLOOR.MATH((_xlfn.FLOOR.MATH((((2*VLOOKUP($G215, 'EV and Base'!$A$1:$N$671, 12, FALSE))+$Q215)*$I215)/100)+5)*
IF(OR($J215="Modest", $J215="Mild", $J215="Quiet", $J215="Rash"), 1.1,
IF(OR($J215="Adamant", $J215="Impish", $J215="Jolly", $J215="Careful"), 0.9, 1)))</f>
        <v>26</v>
      </c>
      <c r="V215" s="2">
        <f>_xlfn.FLOOR.MATH((_xlfn.FLOOR.MATH((((2*VLOOKUP($G215, 'EV and Base'!$A$1:$N$671, 13, FALSE))+$Q215)*$I215)/100)+5)*
IF(OR($J215="Calm", $J215="Gentle", $J215="Sassy", $J215="Careful"), 1.1,
IF(OR($J215="Naughty", $J215="Lax", $J215="Naive", $J215="Rash"), 0.9, 1)))</f>
        <v>41</v>
      </c>
      <c r="W215" s="2">
        <f>_xlfn.FLOOR.MATH((_xlfn.FLOOR.MATH((((2*VLOOKUP($G215, 'EV and Base'!$A$1:$N$671, 14, FALSE))+$Q215)*$I215)/100)+5)*
IF(OR($J215="Timid", $J215="Hasty", $J215="Jolly", $J215="Naive"), 1.1,
IF(OR($J215="Brave", $J215="Relaxed", $J215="Quiet", $J215="Sassy"), 0.9, 1)))</f>
        <v>35</v>
      </c>
      <c r="X215" s="69">
        <v>2800</v>
      </c>
      <c r="Y215" s="1">
        <v>723</v>
      </c>
      <c r="AA215" s="23" t="str" cm="1">
        <f t="array" aca="1" ref="AA215" ca="1">IF(NOT(ISNUMBER(INDEX($A:$A,LOOKUP(2,1/($A$1:INDIRECT("$A$"&amp;ROW($A215))&lt;&gt;""),ROW($A$1:INDIRECT("$A$"&amp;ROW($A215)))),1))),"",
IF(NOT(ISNUMBER($A215)),$AA214,
IF($AB215&lt;16,"Lillipup",
IF($AB215&lt;32,"Herdier",
"Stoutland"))))</f>
        <v>Stoutland</v>
      </c>
      <c r="AB215" s="25" cm="1">
        <f t="array" aca="1" ref="AB215" ca="1">IF(NOT(ISNUMBER(INDEX($A:$A, LOOKUP(2, 1 / ($A$1:INDIRECT("$A$"&amp;ROW($A215)) &lt;&gt; ""),ROW($A$1:INDIRECT("$A$"&amp;ROW($A215)))), 1))), "",
VLOOKUP($AY215,'Medium-Slow'!$A$1:$B$101,2,TRUE))</f>
        <v>35</v>
      </c>
      <c r="AC215" s="23" cm="1">
        <f t="array" aca="1" ref="AC215" ca="1">IF(NOT(ISNUMBER(INDEX($A:$A, LOOKUP(2, 1 / ($A$1:INDIRECT("$A$"&amp;ROW($A215)) &lt;&gt; ""),ROW($A$1:INDIRECT("$A$"&amp;ROW($A215)))), 1))), "",
INDEX($AC:$AC, LOOKUP(2, 1 / ($AC$1:INDIRECT("$AC$"&amp;ROW($AC215)-1) &lt;&gt; ""),ROW($AC$1:INDIRECT("$AC$"&amp;ROW($AC215)-1))), 1)+
IF(INDEX($AC:$AC, LOOKUP(2, 1 / ($AC$1:INDIRECT("$AC$"&amp;ROW($AC215)-1) &lt;&gt; ""),ROW($AC$1:INDIRECT("$AC$"&amp;ROW($AC215)-1))), 1)+
INDEX($AD:$AD, LOOKUP(2, 1 / ($AD$1:INDIRECT("$AD$"&amp;ROW($AD215)-1) &lt;&gt; ""),ROW($AD$1:INDIRECT("$AD$"&amp;ROW($AD215)-1))), 1)+
INDEX($AE:$AE, LOOKUP(2, 1 / ($AE$1:INDIRECT("$AE$"&amp;ROW($AE215)-1) &lt;&gt; ""),ROW($AE$1:INDIRECT("$AE$"&amp;ROW($AD215)-1))), 1)+
INDEX($AE:$AF, LOOKUP(2, 1 / ($AF$1:INDIRECT("$AF$"&amp;ROW($AF215)-1) &lt;&gt; ""),ROW($AF$1:INDIRECT("$AF$"&amp;ROW($AD215)-1))), 1)+
INDEX($AG:$AG, LOOKUP(2, 1 / ($AG$1:INDIRECT("$AG$"&amp;ROW($AG215)-1) &lt;&gt; ""),ROW($AG$1:INDIRECT("$AG$"&amp;ROW($AD215)-1))), 1)+
INDEX($AH:$AH, LOOKUP(2, 1 / ($AH$1:INDIRECT("$AH$"&amp;ROW($AH215)-1) &lt;&gt; ""),ROW($AH$1:INDIRECT("$AH$"&amp;ROW($AD215)-1))), 1)&gt;=510,0,
IF(INDEX($AC:$AC, LOOKUP(2, 1 / ($AC$1:INDIRECT("$AC$"&amp;ROW($AC215)-1) &lt;&gt; ""),ROW($AC$1:INDIRECT("$AC$"&amp;ROW($AC215)-1))), 1)&gt;=255,0,
VLOOKUP(INDIRECT("$G$"&amp;LOOKUP(2, 1 / ($AC$1:INDIRECT("$AC$"&amp;ROW($AC215)-1) &lt;&gt; ""),ROW($AC$1:INDIRECT("$AC$"&amp;ROW($AC215)-1)))), 'EV and Base'!$A$1:$N$671, 3, FALSE))))</f>
        <v>7</v>
      </c>
      <c r="AD215" s="2" cm="1">
        <f t="array" aca="1" ref="AD215" ca="1">IF(NOT(ISNUMBER(INDEX($A:$A, LOOKUP(2, 1 / ($A$1:INDIRECT("$A$"&amp;ROW($A215)) &lt;&gt; ""),ROW($A$1:INDIRECT("$A$"&amp;ROW($A215)))), 1))), "",
INDEX($AD:$AD, LOOKUP(2, 1 / ($AD$1:INDIRECT("$AD$"&amp;ROW($AD215)-1) &lt;&gt; ""),ROW($AD$1:INDIRECT("$AD$"&amp;ROW($AD215)-1))), 1)+
IF(INDEX($AC:$AC, LOOKUP(2, 1 / ($AC$1:INDIRECT("$AC$"&amp;ROW($AC215)-1) &lt;&gt; ""),ROW($AC$1:INDIRECT("$AC$"&amp;ROW($AC215)-1))), 1)+
INDEX($AD:$AD, LOOKUP(2, 1 / ($AD$1:INDIRECT("$AD$"&amp;ROW($AD215)-1) &lt;&gt; ""),ROW($AD$1:INDIRECT("$AD$"&amp;ROW($AD215)-1))), 1)+
INDEX($AE:$AE, LOOKUP(2, 1 / ($AE$1:INDIRECT("$AE$"&amp;ROW($AE215)-1) &lt;&gt; ""),ROW($AE$1:INDIRECT("$AE$"&amp;ROW($AD215)-1))), 1)+
INDEX($AE:$AF, LOOKUP(2, 1 / ($AF$1:INDIRECT("$AF$"&amp;ROW($AF215)-1) &lt;&gt; ""),ROW($AF$1:INDIRECT("$AF$"&amp;ROW($AD215)-1))), 1)+
INDEX($AG:$AG, LOOKUP(2, 1 / ($AG$1:INDIRECT("$AG$"&amp;ROW($AG215)-1) &lt;&gt; ""),ROW($AG$1:INDIRECT("$AG$"&amp;ROW($AD215)-1))), 1)+
INDEX($AH:$AH, LOOKUP(2, 1 / ($AH$1:INDIRECT("$AH$"&amp;ROW($AH215)-1) &lt;&gt; ""),ROW($AH$1:INDIRECT("$AH$"&amp;ROW($AD215)-1))), 1)&gt;=510,0,
IF(INDEX($AD:$AD, LOOKUP(2, 1 / ($AD$1:INDIRECT("$AD$"&amp;ROW($AD215)-1) &lt;&gt; ""),ROW($AD$1:INDIRECT("$AD$"&amp;ROW($AD215)-1))), 1)&gt;=255,0,
VLOOKUP(INDIRECT("$G$"&amp;LOOKUP(2, 1 / ($AD$1:INDIRECT("$AD$"&amp;ROW($AD215)-1) &lt;&gt; ""),ROW($AD$1:INDIRECT("$AD$"&amp;ROW($AD215)-1)))), 'EV and Base'!$A$1:$N$671, 4, FALSE))))</f>
        <v>59</v>
      </c>
      <c r="AE215" s="2" cm="1">
        <f t="array" aca="1" ref="AE215" ca="1">IF(NOT(ISNUMBER(INDEX($A:$A,LOOKUP(2,1/($A$1:INDIRECT("$A$"&amp;ROW($A215))&lt;&gt;""),ROW($A$1:INDIRECT("$A$"&amp;ROW($A215)))),1))),"",
INDEX($AE:$AE,LOOKUP(2,1/($AE$1:INDIRECT("$AE$"&amp;ROW($AE215)-1)&lt;&gt;""),ROW($AE$1:INDIRECT("$AE$"&amp;ROW($AE215)-1))),1)+
IF(INDEX($AC:$AC,LOOKUP(2,1/($AC$1:INDIRECT("$AC$"&amp;ROW($AC215)-1)&lt;&gt;""),ROW($AC$1:INDIRECT("$AC$"&amp;ROW($AC215)-1))),1)+
INDEX($AD:$AD,LOOKUP(2,1/($AD$1:INDIRECT("$AD$"&amp;ROW($AD215)-1)&lt;&gt;""),ROW($AD$1:INDIRECT("$AD$"&amp;ROW($AD215)-1))),1)+
INDEX($AE:$AE,LOOKUP(2,1/($AE$1:INDIRECT("$AE$"&amp;ROW($AE215)-1)&lt;&gt;""),ROW($AE$1:INDIRECT("$AE$"&amp;ROW($AD215)-1))),1)+
INDEX($AE:$AF,LOOKUP(2,1/($AF$1:INDIRECT("$AF$"&amp;ROW($AF215)-1)&lt;&gt;""),ROW($AF$1:INDIRECT("$AF$"&amp;ROW($AD215)-1))),1)+
INDEX($AG:$AG,LOOKUP(2,1/($AG$1:INDIRECT("$AG$"&amp;ROW($AG215)-1)&lt;&gt;""),ROW($AG$1:INDIRECT("$AG$"&amp;ROW($AD215)-1))),1)+
INDEX($AH:$AH,LOOKUP(2,1/($AH$1:INDIRECT("$AH$"&amp;ROW($AH215)-1)&lt;&gt;""),ROW($AH$1:INDIRECT("$AH$"&amp;ROW($AD215)-1))),1)&gt;=510,0,
IF(INDEX($AE:$AE,LOOKUP(2,1/($AE$1:INDIRECT("$AE$"&amp;ROW($AE215)-1)&lt;&gt;""),ROW($AE$1:INDIRECT("$AE$"&amp;ROW($AE215)-1))),1)&gt;=255,0,
VLOOKUP(INDIRECT("$G$"&amp;LOOKUP(2,1/($AE$1:INDIRECT("$AE$"&amp;ROW($AE215)-1)&lt;&gt;""),ROW($AE$1:INDIRECT("$AE$"&amp;ROW($AE215)-1)))),'EV and Base'!$A$1:$N$671,5,FALSE))))</f>
        <v>7</v>
      </c>
      <c r="AF215" s="2" cm="1">
        <f t="array" aca="1" ref="AF215" ca="1">IF(NOT(ISNUMBER(INDEX($A:$A, LOOKUP(2, 1 / ($A$1:INDIRECT("$A$"&amp;ROW($A215)) &lt;&gt; ""),ROW($A$1:INDIRECT("$A$"&amp;ROW($A215)))), 1))), "",
INDEX($AF:$AF, LOOKUP(2, 1 / ($AF$1:INDIRECT("$AF$"&amp;ROW($AF215)-1) &lt;&gt; ""),ROW($AF$1:INDIRECT("$AF$"&amp;ROW($AF215)-1))), 1)+
IF(INDEX($AC:$AC, LOOKUP(2, 1 / ($AC$1:INDIRECT("$AC$"&amp;ROW($AC215)-1) &lt;&gt; ""),ROW($AC$1:INDIRECT("$AC$"&amp;ROW($AC215)-1))), 1)+
INDEX($AD:$AD, LOOKUP(2, 1 / ($AD$1:INDIRECT("$AD$"&amp;ROW($AD215)-1) &lt;&gt; ""),ROW($AD$1:INDIRECT("$AD$"&amp;ROW($AD215)-1))), 1)+
INDEX($AE:$AE, LOOKUP(2, 1 / ($AE$1:INDIRECT("$AE$"&amp;ROW($AE215)-1) &lt;&gt; ""),ROW($AE$1:INDIRECT("$AE$"&amp;ROW($AD215)-1))), 1)+
INDEX($AE:$AF, LOOKUP(2, 1 / ($AF$1:INDIRECT("$AF$"&amp;ROW($AF215)-1) &lt;&gt; ""),ROW($AF$1:INDIRECT("$AF$"&amp;ROW($AD215)-1))), 1)+
INDEX($AG:$AG, LOOKUP(2, 1 / ($AG$1:INDIRECT("$AG$"&amp;ROW($AG215)-1) &lt;&gt; ""),ROW($AG$1:INDIRECT("$AG$"&amp;ROW($AD215)-1))), 1)+
INDEX($AH:$AH, LOOKUP(2, 1 / ($AH$1:INDIRECT("$AH$"&amp;ROW($AH215)-1) &lt;&gt; ""),ROW($AH$1:INDIRECT("$AH$"&amp;ROW($AD215)-1))), 1)&gt;=510,0,
IF(INDEX($AF:$AF, LOOKUP(2, 1 / ($AF$1:INDIRECT("$AF$"&amp;ROW($AF215)-1) &lt;&gt; ""),ROW($AF$1:INDIRECT("$AF$"&amp;ROW($AF215)-1))), 1)&gt;=255,0,
VLOOKUP(INDIRECT("$G$"&amp;LOOKUP(2, 1 / ($AF$1:INDIRECT("$AF$"&amp;ROW($AF215)-1) &lt;&gt; ""),ROW($AF$1:INDIRECT("$AF$"&amp;ROW($AF215)-1)))), 'EV and Base'!$A$1:$N$671, 6, FALSE))))</f>
        <v>5</v>
      </c>
      <c r="AG215" s="2" cm="1">
        <f t="array" aca="1" ref="AG215" ca="1">IF(NOT(ISNUMBER(INDEX($A:$A, LOOKUP(2, 1 / ($A$1:INDIRECT("$A$"&amp;ROW($A215)) &lt;&gt; ""),ROW($A$1:INDIRECT("$A$"&amp;ROW($A215)))), 1))), "",
INDEX($AG:$AG, LOOKUP(2, 1 / ($AG$1:INDIRECT("$AG$"&amp;ROW($AG215)-1) &lt;&gt; ""),ROW($AG$1:INDIRECT("$AG$"&amp;ROW($AG215)-1))), 1)+
IF(INDEX($AC:$AC, LOOKUP(2, 1 / ($AC$1:INDIRECT("$AC$"&amp;ROW($AC215)-1) &lt;&gt; ""),ROW($AC$1:INDIRECT("$AC$"&amp;ROW($AC215)-1))), 1)+
INDEX($AD:$AD, LOOKUP(2, 1 / ($AD$1:INDIRECT("$AD$"&amp;ROW($AD215)-1) &lt;&gt; ""),ROW($AD$1:INDIRECT("$AD$"&amp;ROW($AD215)-1))), 1)+
INDEX($AE:$AE, LOOKUP(2, 1 / ($AE$1:INDIRECT("$AE$"&amp;ROW($AE215)-1) &lt;&gt; ""),ROW($AE$1:INDIRECT("$AE$"&amp;ROW($AD215)-1))), 1)+
INDEX($AE:$AF, LOOKUP(2, 1 / ($AF$1:INDIRECT("$AF$"&amp;ROW($AF215)-1) &lt;&gt; ""),ROW($AF$1:INDIRECT("$AF$"&amp;ROW($AD215)-1))), 1)+
INDEX($AG:$AG, LOOKUP(2, 1 / ($AG$1:INDIRECT("$AG$"&amp;ROW($AG215)-1) &lt;&gt; ""),ROW($AG$1:INDIRECT("$AG$"&amp;ROW($AD215)-1))), 1)+
INDEX($AH:$AH, LOOKUP(2, 1 / ($AH$1:INDIRECT("$AH$"&amp;ROW($AH215)-1) &lt;&gt; ""),ROW($AH$1:INDIRECT("$AH$"&amp;ROW($AD215)-1))), 1)&gt;=510,0,
IF(INDEX($AG:$AG, LOOKUP(2, 1 / ($AG$1:INDIRECT("$AG$"&amp;ROW($AG215)-1) &lt;&gt; ""),ROW($AG$1:INDIRECT("$AG$"&amp;ROW($AG215)-1))), 1)&gt;=255,0,
VLOOKUP(INDIRECT("$G$"&amp;LOOKUP(2, 1 / ($AG$1:INDIRECT("$AG$"&amp;ROW($AG215)-1) &lt;&gt; ""),ROW($AG$1:INDIRECT("$AG$"&amp;ROW($AG215)-1)))), 'EV and Base'!$A$1:$N$671, 7, FALSE))))</f>
        <v>0</v>
      </c>
      <c r="AH215" s="24" cm="1">
        <f t="array" aca="1" ref="AH215" ca="1">IF(NOT(ISNUMBER(INDEX($A:$A,LOOKUP(2,1/($A$1:INDIRECT("$A$"&amp;ROW($A215))&lt;&gt;""),ROW($A$1:INDIRECT("$A$"&amp;ROW($A215)))),1))),"",
INDEX($AH:$AH,LOOKUP(2,1/($AH$1:INDIRECT("$AH$"&amp;ROW($AH215)-1)&lt;&gt;""),ROW($AH$1:INDIRECT("$AH$"&amp;ROW($AH215)-1))),1)+
IF(INDEX($AC:$AC,LOOKUP(2,1/($AC$1:INDIRECT("$AC$"&amp;ROW($AC215)-1)&lt;&gt;""),ROW($AC$1:INDIRECT("$AC$"&amp;ROW($AC215)-1))),1)+
INDEX($AD:$AD,LOOKUP(2,1/($AD$1:INDIRECT("$AD$"&amp;ROW($AD215)-1)&lt;&gt;""),ROW($AD$1:INDIRECT("$AD$"&amp;ROW($AD215)-1))),1)+
INDEX($AE:$AE,LOOKUP(2,1/($AE$1:INDIRECT("$AE$"&amp;ROW($AE215)-1)&lt;&gt;""),ROW($AE$1:INDIRECT("$AE$"&amp;ROW($AD215)-1))),1)+
INDEX($AE:$AF,LOOKUP(2,1/($AF$1:INDIRECT("$AF$"&amp;ROW($AF215)-1)&lt;&gt;""),ROW($AF$1:INDIRECT("$AF$"&amp;ROW($AD215)-1))),1)+
INDEX($AG:$AG,LOOKUP(2,1/($AG$1:INDIRECT("$AG$"&amp;ROW($AG215)-1)&lt;&gt;""),ROW($AG$1:INDIRECT("$AG$"&amp;ROW($AD215)-1))),1)+
INDEX($AH:$AH,LOOKUP(2,1/($AH$1:INDIRECT("$AH$"&amp;ROW($AH215)-1)&lt;&gt;""),ROW($AH$1:INDIRECT("$AH$"&amp;ROW($AD215)-1))),1)&gt;=510,0,
IF(INDEX($AH:$AH,LOOKUP(2,1/($AH$1:INDIRECT("$AH$"&amp;ROW($AH215)-1)&lt;&gt;""),ROW($AH$1:INDIRECT("$AH$"&amp;ROW($AH215)-1))),1)&gt;=255,0,
VLOOKUP(INDIRECT("$G$"&amp;LOOKUP(2,1/($AH$1:INDIRECT("$AH$"&amp;ROW($AH215)-1)&lt;&gt;""),ROW($AH$1:INDIRECT("$AH$"&amp;ROW($AH215)-1)))),'EV and Base'!$A$1:$N$671,8,FALSE))))</f>
        <v>38</v>
      </c>
      <c r="AI215" s="29" cm="1">
        <f t="array" aca="1" ref="AI215" ca="1">IF(NOT(ISNUMBER(INDEX($A:$A,LOOKUP(2,1/($A$1:INDIRECT("$A$"&amp;ROW($A215))&lt;&gt;""),ROW($A$1:INDIRECT("$A$"&amp;ROW($A215)))),1))),"",
ROUNDDOWN((((2*VLOOKUP($AA215,'EV and Base'!$A$1:$N$671,9,FALSE))+31+ROUNDDOWN($AC215/4,0))*$AB215)/100,0)+$AB215+10)</f>
        <v>115</v>
      </c>
      <c r="AJ215" s="21" cm="1">
        <f t="array" aca="1" ref="AJ215" ca="1">IF(NOT(ISNUMBER(INDEX($A:$A, LOOKUP(2, 1 / ($A$1:INDIRECT("$A$"&amp;ROW($A215)) &lt;&gt; ""),ROW($A$1:INDIRECT("$A$"&amp;ROW($A215)))), 1))), "",
ROUNDDOWN((ROUNDDOWN((((2*VLOOKUP($AA215, 'EV and Base'!$A$1:$N$671, 10, FALSE))+31+ROUNDDOWN($AD215/4, 0))*$AB215)/100, 0)+5)*1.1, 0))</f>
        <v>99</v>
      </c>
      <c r="AK215" s="21" t="str" cm="1">
        <f t="array" aca="1" ref="AK215" ca="1">IF(NOT(ISNUMBER(INDEX($A:$A, LOOKUP(2, 1 / ($A$1:INDIRECT("$A$"&amp;ROW($A215)) &lt;&gt; ""),ROW($A$1:INDIRECT("$A$"&amp;ROW($A215)))), 1))), "",
ROUNDDOWN((ROUNDDOWN((((2*VLOOKUP($AA215, 'EV and Base'!$A$1:$N$671, 11, FALSE))+30+ROUNDDOWN($AE215/4, 0))*$AB215)/100, 0)+5), 0)
&amp;"-"&amp;
ROUNDDOWN((ROUNDDOWN((((2*VLOOKUP($AA215, 'EV and Base'!$A$1:$N$671, 11, FALSE))+31+ROUNDDOWN($AE215/4, 0))*$AB215)/100, 0)+5), 0))</f>
        <v>78-79</v>
      </c>
      <c r="AL215" s="21" t="str" cm="1">
        <f t="array" aca="1" ref="AL215" ca="1">IF(NOT(ISNUMBER(INDEX($A:$A, LOOKUP(2, 1 / ($A$1:INDIRECT("$A$"&amp;ROW($A215)) &lt;&gt; ""),ROW($A$1:INDIRECT("$A$"&amp;ROW($A215)))), 1))), "",
ROUNDDOWN((ROUNDDOWN((((2*VLOOKUP($AA215, 'EV and Base'!$A$1:$N$671, 12, FALSE))+0+ROUNDDOWN($AF215/4, 0))*$AB215)/100, 0)+5)*0.9, 0)
&amp;"-"&amp;
ROUNDDOWN((ROUNDDOWN((((2*VLOOKUP($AA215, 'EV and Base'!$A$1:$N$671, 12, FALSE))+31+ROUNDDOWN($AF215/4, 0))*$AB215)/100, 0)+5)*0.9, 0))</f>
        <v>32-42</v>
      </c>
      <c r="AM215" s="21" t="str" cm="1">
        <f t="array" aca="1" ref="AM215" ca="1">IF(NOT(ISNUMBER(INDEX($A:$A, LOOKUP(2, 1 / ($A$1:INDIRECT("$A$"&amp;ROW($A215)) &lt;&gt; ""),ROW($A$1:INDIRECT("$A$"&amp;ROW($A215)))), 1))), "",
ROUNDDOWN((ROUNDDOWN((((2*VLOOKUP($AA215, 'EV and Base'!$A$1:$N$671, 13, FALSE))+30+ROUNDDOWN($AG215/4, 0))*$AB215)/100, 0)+5), 0)
&amp;"-"&amp;
ROUNDDOWN((ROUNDDOWN((((2*VLOOKUP($AA215, 'EV and Base'!$A$1:$N$671, 13, FALSE))+31+ROUNDDOWN($AG215/4, 0))*$AB215)/100, 0)+5), 0))</f>
        <v>78-78</v>
      </c>
      <c r="AN215" s="25" cm="1">
        <f t="array" aca="1" ref="AN215" ca="1">IF(NOT(ISNUMBER(INDEX($A:$A, LOOKUP(2, 1 / ($A$1:INDIRECT("$A$"&amp;ROW($A215)) &lt;&gt; ""),ROW($A$1:INDIRECT("$A$"&amp;ROW($A215)))), 1))), "",
ROUNDDOWN((ROUNDDOWN((((2*VLOOKUP($AA215, 'EV and Base'!$A$1:$N$671, 14, FALSE))+31+ROUNDDOWN($AH215/4, 0))*$AB215)/100, 0)+5), 0))</f>
        <v>75</v>
      </c>
      <c r="AO215" s="23" cm="1">
        <f t="array" aca="1" ref="AO215" ca="1">IF(NOT(ISNUMBER(INDEX($A:$A, LOOKUP(2, 1 / ($A$1:INDIRECT("$A$"&amp;ROW($A215)) &lt;&gt; ""),ROW($A$1:INDIRECT("$A$"&amp;ROW($A215)))), 1))), "",
ROUNDDOWN((((2*VLOOKUP($AA215, 'EV and Base'!$A$1:$N$671, 9, FALSE))+31+ROUNDDOWN($AC215/4, 0))*$AB215)/100, 0)+$AB215+10)</f>
        <v>115</v>
      </c>
      <c r="AP215" s="2" cm="1">
        <f t="array" aca="1" ref="AP215" ca="1">IF(NOT(ISNUMBER(INDEX($A:$A, LOOKUP(2, 1 / ($A$1:INDIRECT("$A$"&amp;ROW($A215)) &lt;&gt; ""),ROW($A$1:INDIRECT("$A$"&amp;ROW($A215)))), 1))), "",
ROUNDDOWN((ROUNDDOWN((((2*VLOOKUP($AA215, 'EV and Base'!$A$1:$N$671, 10, FALSE))+31+ROUNDDOWN($AD215/4, 0))*$AB215)/100, 0)+5)*1.1, 0))</f>
        <v>99</v>
      </c>
      <c r="AQ215" s="2" cm="1">
        <f t="array" aca="1" ref="AQ215" ca="1">IF(NOT(ISNUMBER(INDEX($A:$A, LOOKUP(2, 1 / ($A$1:INDIRECT("$A$"&amp;ROW($A215)) &lt;&gt; ""),ROW($A$1:INDIRECT("$A$"&amp;ROW($A215)))), 1))), "",
ROUNDDOWN((ROUNDDOWN((((2*VLOOKUP($AA215, 'EV and Base'!$A$1:$N$671, 11, FALSE))+$AV$2+ROUNDDOWN($AE215/4, 0))*$AB215)/100, 0)+5), 0))</f>
        <v>79</v>
      </c>
      <c r="AR215" s="22" cm="1">
        <f t="array" aca="1" ref="AR215" ca="1">IF(NOT(ISNUMBER(INDEX($A:$A, LOOKUP(2, 1 / ($A$1:INDIRECT("$A$"&amp;ROW($A215)) &lt;&gt; ""),ROW($A$1:INDIRECT("$A$"&amp;ROW($A215)))), 1))), "",
ROUNDDOWN((ROUNDDOWN((((2*VLOOKUP($AA215, 'EV and Base'!$A$1:$N$671, 12, FALSE))+$AW$2+ROUNDDOWN($AF215/4, 0))*$AB215)/100, 0)+5)*0.9, 0))</f>
        <v>37</v>
      </c>
      <c r="AS215" s="2" cm="1">
        <f t="array" aca="1" ref="AS215" ca="1">IF(NOT(ISNUMBER(INDEX($A:$A, LOOKUP(2, 1 / ($A$1:INDIRECT("$A$"&amp;ROW($A215)) &lt;&gt; ""),ROW($A$1:INDIRECT("$A$"&amp;ROW($A215)))), 1))), "",
ROUNDDOWN((ROUNDDOWN((((2*VLOOKUP($AA215, 'EV and Base'!$A$1:$N$671, 13, FALSE))+$AX$2+ROUNDDOWN($AG215/4, 0))*$AB215)/100, 0)+5), 0))</f>
        <v>78</v>
      </c>
      <c r="AT215" s="24" cm="1">
        <f t="array" aca="1" ref="AT215" ca="1">IF(NOT(ISNUMBER(INDEX($A:$A, LOOKUP(2, 1 / ($A$1:INDIRECT("$A$"&amp;ROW($A215)) &lt;&gt; ""),ROW($A$1:INDIRECT("$A$"&amp;ROW($A215)))), 1))), "",
ROUNDDOWN((ROUNDDOWN((((2*VLOOKUP($AA215, 'EV and Base'!$A$1:$N$671, 14, FALSE))+31+ROUNDDOWN($AH215/4, 0))*$AB215)/100, 0)+5), 0))</f>
        <v>75</v>
      </c>
      <c r="AU215" s="28">
        <v>210</v>
      </c>
      <c r="AY215" cm="1">
        <f t="array" aca="1" ref="AY215" ca="1">IF(NOT(ISNUMBER(INDEX($A:$A,LOOKUP(2,1/($A$1:INDIRECT("$A$"&amp;ROW($A215))&lt;&gt;""),ROW($A$1:INDIRECT("$A$"&amp;ROW($A215)))),1))),"",
INDEX($AY:$AY,LOOKUP(2,1/($AY$1:INDIRECT("$AY$"&amp;ROW($AY215)-1)&lt;&gt;""),ROW($AY$1:INDIRECT("$AY$"&amp;ROW($AY215)-1))),1)+$BL215)</f>
        <v>38643</v>
      </c>
      <c r="AZ215" s="3" cm="1">
        <f t="array" aca="1" ref="AZ215" ca="1">IF(NOT(ISNUMBER(INDEX($A:$A, LOOKUP(2, 1 / ($A$1:INDIRECT("$A$"&amp;ROW($A215)) &lt;&gt; ""),ROW($A$1:INDIRECT("$A$"&amp;ROW($A215)))), 1))), "",
VLOOKUP(INDIRECT("$G$"&amp;LOOKUP(2, 1 / ($AY$1:INDIRECT("$AY$"&amp;ROW($AY215)-1) &lt;&gt; ""),ROW($AY$1:INDIRECT("$AY$"&amp;ROW($AY215)-1)))),'EV and Base'!A210:N880,2,FALSE))</f>
        <v>178</v>
      </c>
      <c r="BA215" s="3" cm="1">
        <f t="array" aca="1" ref="BA215" ca="1">IF(NOT(ISNUMBER(INDEX($A:$A, LOOKUP(2, 1 / ($A$1:INDIRECT("$A$"&amp;ROW($A215)) &lt;&gt; ""),ROW($A$1:INDIRECT("$A$"&amp;ROW($A215)))), 1))), "",
INDIRECT("$I$"&amp;LOOKUP(2, 1 / ($AY$1:INDIRECT("$AY$"&amp;ROW($AY215)-1) &lt;&gt; ""),ROW($AY$1:INDIRECT("$AY$"&amp;ROW($AY215)-1)))))</f>
        <v>31</v>
      </c>
      <c r="BB215" s="1" cm="1">
        <f t="array" aca="1" ref="BB215" ca="1">IF(NOT(ISNUMBER(INDEX($A:$A, LOOKUP(2, 1 / ($A$1:INDIRECT("$A$"&amp;ROW($A215)) &lt;&gt; ""),ROW($A$1:INDIRECT("$A$"&amp;ROW($A215)))), 1))), "",
INDIRECT("$AB$"&amp;LOOKUP(2, 1 / ($AY$1:INDIRECT("$AY$"&amp;ROW($AY215)-1) &lt;&gt; ""),ROW($AY$1:INDIRECT("$AY$"&amp;ROW($AY215)-1)))))</f>
        <v>35</v>
      </c>
      <c r="BC215" s="3" cm="1">
        <f t="array" aca="1" ref="BC215" ca="1">IF(NOT(ISNUMBER(INDEX($A:$A,LOOKUP(2,1/($A$1:INDIRECT("$A$"&amp;ROW($A215))&lt;&gt;""),ROW($A$1:INDIRECT("$A$"&amp;ROW($A215)))),1))),"",
$BA215+$BA215+10)</f>
        <v>72</v>
      </c>
      <c r="BD215" s="3" cm="1">
        <f t="array" aca="1" ref="BD215" ca="1">IF(NOT(ISNUMBER(INDEX($A:$A,LOOKUP(2,1/($A$1:INDIRECT("$A$"&amp;ROW($A215))&lt;&gt;""),ROW($A$1:INDIRECT("$A$"&amp;ROW($A215)))),1))),"",
$BA215+$BB215+10)</f>
        <v>76</v>
      </c>
      <c r="BE215" s="3" cm="1">
        <f t="array" aca="1" ref="BE215" ca="1">IF(NOT(ISNUMBER(INDEX($A:$A,LOOKUP(2,1/($A$1:INDIRECT("$A$"&amp;ROW($A215))&lt;&gt;""),ROW($A$1:INDIRECT("$A$"&amp;ROW($A215)))),1))),"",
$BC215*$BC215)</f>
        <v>5184</v>
      </c>
      <c r="BF215" s="3" cm="1">
        <f t="array" aca="1" ref="BF215" ca="1">IF(NOT(ISNUMBER(INDEX($A:$A,LOOKUP(2,1/($A$1:INDIRECT("$A$"&amp;ROW($A215))&lt;&gt;""),ROW($A$1:INDIRECT("$A$"&amp;ROW($A215)))),1))),"",
$BD215*$BD215)</f>
        <v>5776</v>
      </c>
      <c r="BG215" s="3" cm="1">
        <f t="array" aca="1" ref="BG215" ca="1">IF(NOT(ISNUMBER(INDEX($A:$A,LOOKUP(2,1/($A$1:INDIRECT("$A$"&amp;ROW($A215))&lt;&gt;""),ROW($A$1:INDIRECT("$A$"&amp;ROW($A215)))),1))),"",
_xlfn.FLOOR.MATH(1.5*_xlfn.FLOOR.MATH($AZ215*BA215/5)))</f>
        <v>1654</v>
      </c>
      <c r="BH215" s="3" cm="1">
        <f t="array" aca="1" ref="BH215" ca="1">IF(NOT(ISNUMBER(INDEX($A:$A, LOOKUP(2, 1 / ($A$1:INDIRECT("$A$"&amp;ROW($A215)) &lt;&gt; ""),ROW($A$1:INDIRECT("$A$"&amp;ROW($A215)))), 1))), "",
_xlfn.FLOOR.MATH($BG215/IF(OR(INDIRECT("$C$"&amp;LOOKUP(2, 1 / ($AY$1:INDIRECT("$AY$"&amp;ROW($AY215)-1) &lt;&gt; ""),ROW($AY$1:INDIRECT("$AY$"&amp;ROW($AY215)-1))))="Multi",
INDIRECT("$C$"&amp;LOOKUP(2, 1 / ($AY$1:INDIRECT("$AY$"&amp;ROW($AY215)-1) &lt;&gt; ""),ROW($AY$1:INDIRECT("$AY$"&amp;ROW($AY215)-1))))="Double"),2,1)))</f>
        <v>1654</v>
      </c>
      <c r="BI215" s="3" cm="1">
        <f t="array" aca="1" ref="BI215" ca="1">IF(NOT(ISNUMBER(INDEX($A:$A,LOOKUP(2,1/($A$1:INDIRECT("$A$"&amp;ROW($A215))&lt;&gt;""),ROW($A$1:INDIRECT("$A$"&amp;ROW($A215)))),1))),"",
VLOOKUP($BC215,GameFreakSQRT!$A$1:$B$200,2,FALSE))</f>
        <v>34756</v>
      </c>
      <c r="BJ215" s="3" cm="1">
        <f t="array" aca="1" ref="BJ215" ca="1">IF(NOT(ISNUMBER(INDEX($A:$A,LOOKUP(2,1/($A$1:INDIRECT("$A$"&amp;ROW($A215))&lt;&gt;""),ROW($A$1:INDIRECT("$A$"&amp;ROW($A215)))),1))),"",
VLOOKUP($BD215,GameFreakSQRT!$A$1:$B$200,2,FALSE))</f>
        <v>35708</v>
      </c>
      <c r="BK215" s="3" cm="1">
        <f t="array" aca="1" ref="BK215" ca="1">IF(NOT(ISNUMBER(INDEX($A:$A,LOOKUP(2,1/($A$1:INDIRECT("$A$"&amp;ROW($A215))&lt;&gt;""),ROW($A$1:INDIRECT("$A$"&amp;ROW($A215)))),1))),"",
_xlfn.FLOOR.MATH((($BI215*$BE215)*$BH215)/($BJ215*$BF215))+1)</f>
        <v>1445</v>
      </c>
      <c r="BL215" s="3" cm="1">
        <f t="array" aca="1" ref="BL215" ca="1">IF(NOT(ISNUMBER(INDEX($A:$A,LOOKUP(2,1/($A$1:INDIRECT("$A$"&amp;ROW($A215))&lt;&gt;""),ROW($A$1:INDIRECT("$A$"&amp;ROW($A215)))),1))),"",
_xlfn.FLOOR.MATH($BK215*IF(NOT(INDIRECT("$Z$"&amp;LOOKUP(2, 1 / ($AY$1:INDIRECT("$AY$"&amp;ROW($AY215)-1) &lt;&gt; ""),ROW($AY$1:INDIRECT("$AY$"&amp;ROW($AY215)-1))))=""),1.5,1)))</f>
        <v>1445</v>
      </c>
      <c r="BM215" s="3" cm="1">
        <f t="array" aca="1" ref="BM215" ca="1">IF(NOT(ISNUMBER(INDEX($A:$A, LOOKUP(2, 1 / ($A$1:INDIRECT("$A$"&amp;ROW($A215)) &lt;&gt; ""),ROW($A$1:INDIRECT("$A$"&amp;ROW($A215)))), 1))), "",
INDIRECT("$Y$"&amp;LOOKUP(2, 1 / ($AY$1:INDIRECT("$AY$"&amp;ROW($AY215)-1) &lt;&gt; ""),ROW($AY$1:INDIRECT("$AY$"&amp;ROW($AY215)-1)))))</f>
        <v>1445</v>
      </c>
      <c r="BN215" s="3" t="b">
        <f t="shared" ca="1" si="23"/>
        <v>1</v>
      </c>
    </row>
    <row r="216" spans="1:100" x14ac:dyDescent="0.45">
      <c r="A216" s="69"/>
      <c r="B216" s="69"/>
      <c r="C216" s="69"/>
      <c r="D216" s="69"/>
      <c r="E216" s="69"/>
      <c r="F216" s="56">
        <v>4</v>
      </c>
      <c r="G216" s="2" t="s">
        <v>297</v>
      </c>
      <c r="H216" s="2" t="s">
        <v>50</v>
      </c>
      <c r="I216" s="2">
        <v>28</v>
      </c>
      <c r="J216" s="2" t="s">
        <v>92</v>
      </c>
      <c r="K216" s="2" t="s">
        <v>52</v>
      </c>
      <c r="L216" s="2" t="s">
        <v>53</v>
      </c>
      <c r="M216" s="2" t="s">
        <v>298</v>
      </c>
      <c r="N216" s="2" t="s">
        <v>287</v>
      </c>
      <c r="O216" s="2" t="s">
        <v>427</v>
      </c>
      <c r="P216" s="2" t="s">
        <v>428</v>
      </c>
      <c r="Q216" s="2">
        <v>12</v>
      </c>
      <c r="R216" s="2">
        <f>_xlfn.FLOOR.MATH((((2*VLOOKUP(G216, 'EV and Base'!$A$1:$N$671, 9, FALSE))+$Q216)*$I216)/100)+$I216+10</f>
        <v>83</v>
      </c>
      <c r="S216" s="2">
        <f>_xlfn.FLOOR.MATH((_xlfn.FLOOR.MATH((((2*VLOOKUP($G216, 'EV and Base'!$A$1:$N$671, 10, FALSE))+$Q216)*$I216)/100)+5)*
IF(OR($J216="Lonely", $J216="Brave", $J216="Adamant", $J216="Naughty"), 1.1,
IF(OR($J216="Bold", $J216="Timid", $J216="Modest", $J216="Calm"), 0.9, 1)))</f>
        <v>45</v>
      </c>
      <c r="T216" s="2">
        <f>_xlfn.FLOOR.MATH((_xlfn.FLOOR.MATH((((2*VLOOKUP($G216, 'EV and Base'!$A$1:$N$671, 11, FALSE))+$Q216)*$I216)/100)+5)*
IF(OR($J216="Bold", $J216="Relaxed", $J216="Impish", $J216="Lax"), 1.1,
IF(OR($J216="Lonely", $J216="Hasty", $J216="Mild", $J216="Gentle"), 0.9, 1)))</f>
        <v>41</v>
      </c>
      <c r="U216" s="2">
        <f>_xlfn.FLOOR.MATH((_xlfn.FLOOR.MATH((((2*VLOOKUP($G216, 'EV and Base'!$A$1:$N$671, 12, FALSE))+$Q216)*$I216)/100)+5)*
IF(OR($J216="Modest", $J216="Mild", $J216="Quiet", $J216="Rash"), 1.1,
IF(OR($J216="Adamant", $J216="Impish", $J216="Jolly", $J216="Careful"), 0.9, 1)))</f>
        <v>59</v>
      </c>
      <c r="V216" s="2">
        <f>_xlfn.FLOOR.MATH((_xlfn.FLOOR.MATH((((2*VLOOKUP($G216, 'EV and Base'!$A$1:$N$671, 13, FALSE))+$Q216)*$I216)/100)+5)*
IF(OR($J216="Calm", $J216="Gentle", $J216="Sassy", $J216="Careful"), 1.1,
IF(OR($J216="Naughty", $J216="Lax", $J216="Naive", $J216="Rash"), 0.9, 1)))</f>
        <v>41</v>
      </c>
      <c r="W216" s="2">
        <f>_xlfn.FLOOR.MATH((_xlfn.FLOOR.MATH((((2*VLOOKUP($G216, 'EV and Base'!$A$1:$N$671, 14, FALSE))+$Q216)*$I216)/100)+5)*
IF(OR($J216="Timid", $J216="Hasty", $J216="Jolly", $J216="Naive"), 1.1,
IF(OR($J216="Brave", $J216="Relaxed", $J216="Quiet", $J216="Sassy"), 0.9, 1)))</f>
        <v>41</v>
      </c>
      <c r="X216" s="69"/>
      <c r="Y216" s="1">
        <v>947</v>
      </c>
      <c r="AA216" s="23" t="str" cm="1">
        <f t="array" aca="1" ref="AA216" ca="1">IF(NOT(ISNUMBER(INDEX($A:$A,LOOKUP(2,1/($A$1:INDIRECT("$A$"&amp;ROW($A216))&lt;&gt;""),ROW($A$1:INDIRECT("$A$"&amp;ROW($A216)))),1))),"",
IF(NOT(ISNUMBER($A216)),$AA215,
IF($AB216&lt;16,"Lillipup",
IF($AB216&lt;32,"Herdier",
"Stoutland"))))</f>
        <v>Stoutland</v>
      </c>
      <c r="AB216" s="25" cm="1">
        <f t="array" aca="1" ref="AB216" ca="1">IF(NOT(ISNUMBER(INDEX($A:$A, LOOKUP(2, 1 / ($A$1:INDIRECT("$A$"&amp;ROW($A216)) &lt;&gt; ""),ROW($A$1:INDIRECT("$A$"&amp;ROW($A216)))), 1))), "",
VLOOKUP($AY216,'Medium-Slow'!$A$1:$B$101,2,TRUE))</f>
        <v>35</v>
      </c>
      <c r="AC216" s="23" cm="1">
        <f t="array" aca="1" ref="AC216" ca="1">IF(NOT(ISNUMBER(INDEX($A:$A, LOOKUP(2, 1 / ($A$1:INDIRECT("$A$"&amp;ROW($A216)) &lt;&gt; ""),ROW($A$1:INDIRECT("$A$"&amp;ROW($A216)))), 1))), "",
INDEX($AC:$AC, LOOKUP(2, 1 / ($AC$1:INDIRECT("$AC$"&amp;ROW($AC216)-1) &lt;&gt; ""),ROW($AC$1:INDIRECT("$AC$"&amp;ROW($AC216)-1))), 1)+
IF(INDEX($AC:$AC, LOOKUP(2, 1 / ($AC$1:INDIRECT("$AC$"&amp;ROW($AC216)-1) &lt;&gt; ""),ROW($AC$1:INDIRECT("$AC$"&amp;ROW($AC216)-1))), 1)+
INDEX($AD:$AD, LOOKUP(2, 1 / ($AD$1:INDIRECT("$AD$"&amp;ROW($AD216)-1) &lt;&gt; ""),ROW($AD$1:INDIRECT("$AD$"&amp;ROW($AD216)-1))), 1)+
INDEX($AE:$AE, LOOKUP(2, 1 / ($AE$1:INDIRECT("$AE$"&amp;ROW($AE216)-1) &lt;&gt; ""),ROW($AE$1:INDIRECT("$AE$"&amp;ROW($AD216)-1))), 1)+
INDEX($AE:$AF, LOOKUP(2, 1 / ($AF$1:INDIRECT("$AF$"&amp;ROW($AF216)-1) &lt;&gt; ""),ROW($AF$1:INDIRECT("$AF$"&amp;ROW($AD216)-1))), 1)+
INDEX($AG:$AG, LOOKUP(2, 1 / ($AG$1:INDIRECT("$AG$"&amp;ROW($AG216)-1) &lt;&gt; ""),ROW($AG$1:INDIRECT("$AG$"&amp;ROW($AD216)-1))), 1)+
INDEX($AH:$AH, LOOKUP(2, 1 / ($AH$1:INDIRECT("$AH$"&amp;ROW($AH216)-1) &lt;&gt; ""),ROW($AH$1:INDIRECT("$AH$"&amp;ROW($AD216)-1))), 1)&gt;=510,0,
IF(INDEX($AC:$AC, LOOKUP(2, 1 / ($AC$1:INDIRECT("$AC$"&amp;ROW($AC216)-1) &lt;&gt; ""),ROW($AC$1:INDIRECT("$AC$"&amp;ROW($AC216)-1))), 1)&gt;=255,0,
VLOOKUP(INDIRECT("$G$"&amp;LOOKUP(2, 1 / ($AC$1:INDIRECT("$AC$"&amp;ROW($AC216)-1) &lt;&gt; ""),ROW($AC$1:INDIRECT("$AC$"&amp;ROW($AC216)-1)))), 'EV and Base'!$A$1:$N$671, 3, FALSE))))</f>
        <v>7</v>
      </c>
      <c r="AD216" s="2" cm="1">
        <f t="array" aca="1" ref="AD216" ca="1">IF(NOT(ISNUMBER(INDEX($A:$A, LOOKUP(2, 1 / ($A$1:INDIRECT("$A$"&amp;ROW($A216)) &lt;&gt; ""),ROW($A$1:INDIRECT("$A$"&amp;ROW($A216)))), 1))), "",
INDEX($AD:$AD, LOOKUP(2, 1 / ($AD$1:INDIRECT("$AD$"&amp;ROW($AD216)-1) &lt;&gt; ""),ROW($AD$1:INDIRECT("$AD$"&amp;ROW($AD216)-1))), 1)+
IF(INDEX($AC:$AC, LOOKUP(2, 1 / ($AC$1:INDIRECT("$AC$"&amp;ROW($AC216)-1) &lt;&gt; ""),ROW($AC$1:INDIRECT("$AC$"&amp;ROW($AC216)-1))), 1)+
INDEX($AD:$AD, LOOKUP(2, 1 / ($AD$1:INDIRECT("$AD$"&amp;ROW($AD216)-1) &lt;&gt; ""),ROW($AD$1:INDIRECT("$AD$"&amp;ROW($AD216)-1))), 1)+
INDEX($AE:$AE, LOOKUP(2, 1 / ($AE$1:INDIRECT("$AE$"&amp;ROW($AE216)-1) &lt;&gt; ""),ROW($AE$1:INDIRECT("$AE$"&amp;ROW($AD216)-1))), 1)+
INDEX($AE:$AF, LOOKUP(2, 1 / ($AF$1:INDIRECT("$AF$"&amp;ROW($AF216)-1) &lt;&gt; ""),ROW($AF$1:INDIRECT("$AF$"&amp;ROW($AD216)-1))), 1)+
INDEX($AG:$AG, LOOKUP(2, 1 / ($AG$1:INDIRECT("$AG$"&amp;ROW($AG216)-1) &lt;&gt; ""),ROW($AG$1:INDIRECT("$AG$"&amp;ROW($AD216)-1))), 1)+
INDEX($AH:$AH, LOOKUP(2, 1 / ($AH$1:INDIRECT("$AH$"&amp;ROW($AH216)-1) &lt;&gt; ""),ROW($AH$1:INDIRECT("$AH$"&amp;ROW($AD216)-1))), 1)&gt;=510,0,
IF(INDEX($AD:$AD, LOOKUP(2, 1 / ($AD$1:INDIRECT("$AD$"&amp;ROW($AD216)-1) &lt;&gt; ""),ROW($AD$1:INDIRECT("$AD$"&amp;ROW($AD216)-1))), 1)&gt;=255,0,
VLOOKUP(INDIRECT("$G$"&amp;LOOKUP(2, 1 / ($AD$1:INDIRECT("$AD$"&amp;ROW($AD216)-1) &lt;&gt; ""),ROW($AD$1:INDIRECT("$AD$"&amp;ROW($AD216)-1)))), 'EV and Base'!$A$1:$N$671, 4, FALSE))))</f>
        <v>61</v>
      </c>
      <c r="AE216" s="2" cm="1">
        <f t="array" aca="1" ref="AE216" ca="1">IF(NOT(ISNUMBER(INDEX($A:$A,LOOKUP(2,1/($A$1:INDIRECT("$A$"&amp;ROW($A216))&lt;&gt;""),ROW($A$1:INDIRECT("$A$"&amp;ROW($A216)))),1))),"",
INDEX($AE:$AE,LOOKUP(2,1/($AE$1:INDIRECT("$AE$"&amp;ROW($AE216)-1)&lt;&gt;""),ROW($AE$1:INDIRECT("$AE$"&amp;ROW($AE216)-1))),1)+
IF(INDEX($AC:$AC,LOOKUP(2,1/($AC$1:INDIRECT("$AC$"&amp;ROW($AC216)-1)&lt;&gt;""),ROW($AC$1:INDIRECT("$AC$"&amp;ROW($AC216)-1))),1)+
INDEX($AD:$AD,LOOKUP(2,1/($AD$1:INDIRECT("$AD$"&amp;ROW($AD216)-1)&lt;&gt;""),ROW($AD$1:INDIRECT("$AD$"&amp;ROW($AD216)-1))),1)+
INDEX($AE:$AE,LOOKUP(2,1/($AE$1:INDIRECT("$AE$"&amp;ROW($AE216)-1)&lt;&gt;""),ROW($AE$1:INDIRECT("$AE$"&amp;ROW($AD216)-1))),1)+
INDEX($AE:$AF,LOOKUP(2,1/($AF$1:INDIRECT("$AF$"&amp;ROW($AF216)-1)&lt;&gt;""),ROW($AF$1:INDIRECT("$AF$"&amp;ROW($AD216)-1))),1)+
INDEX($AG:$AG,LOOKUP(2,1/($AG$1:INDIRECT("$AG$"&amp;ROW($AG216)-1)&lt;&gt;""),ROW($AG$1:INDIRECT("$AG$"&amp;ROW($AD216)-1))),1)+
INDEX($AH:$AH,LOOKUP(2,1/($AH$1:INDIRECT("$AH$"&amp;ROW($AH216)-1)&lt;&gt;""),ROW($AH$1:INDIRECT("$AH$"&amp;ROW($AD216)-1))),1)&gt;=510,0,
IF(INDEX($AE:$AE,LOOKUP(2,1/($AE$1:INDIRECT("$AE$"&amp;ROW($AE216)-1)&lt;&gt;""),ROW($AE$1:INDIRECT("$AE$"&amp;ROW($AE216)-1))),1)&gt;=255,0,
VLOOKUP(INDIRECT("$G$"&amp;LOOKUP(2,1/($AE$1:INDIRECT("$AE$"&amp;ROW($AE216)-1)&lt;&gt;""),ROW($AE$1:INDIRECT("$AE$"&amp;ROW($AE216)-1)))),'EV and Base'!$A$1:$N$671,5,FALSE))))</f>
        <v>7</v>
      </c>
      <c r="AF216" s="2" cm="1">
        <f t="array" aca="1" ref="AF216" ca="1">IF(NOT(ISNUMBER(INDEX($A:$A, LOOKUP(2, 1 / ($A$1:INDIRECT("$A$"&amp;ROW($A216)) &lt;&gt; ""),ROW($A$1:INDIRECT("$A$"&amp;ROW($A216)))), 1))), "",
INDEX($AF:$AF, LOOKUP(2, 1 / ($AF$1:INDIRECT("$AF$"&amp;ROW($AF216)-1) &lt;&gt; ""),ROW($AF$1:INDIRECT("$AF$"&amp;ROW($AF216)-1))), 1)+
IF(INDEX($AC:$AC, LOOKUP(2, 1 / ($AC$1:INDIRECT("$AC$"&amp;ROW($AC216)-1) &lt;&gt; ""),ROW($AC$1:INDIRECT("$AC$"&amp;ROW($AC216)-1))), 1)+
INDEX($AD:$AD, LOOKUP(2, 1 / ($AD$1:INDIRECT("$AD$"&amp;ROW($AD216)-1) &lt;&gt; ""),ROW($AD$1:INDIRECT("$AD$"&amp;ROW($AD216)-1))), 1)+
INDEX($AE:$AE, LOOKUP(2, 1 / ($AE$1:INDIRECT("$AE$"&amp;ROW($AE216)-1) &lt;&gt; ""),ROW($AE$1:INDIRECT("$AE$"&amp;ROW($AD216)-1))), 1)+
INDEX($AE:$AF, LOOKUP(2, 1 / ($AF$1:INDIRECT("$AF$"&amp;ROW($AF216)-1) &lt;&gt; ""),ROW($AF$1:INDIRECT("$AF$"&amp;ROW($AD216)-1))), 1)+
INDEX($AG:$AG, LOOKUP(2, 1 / ($AG$1:INDIRECT("$AG$"&amp;ROW($AG216)-1) &lt;&gt; ""),ROW($AG$1:INDIRECT("$AG$"&amp;ROW($AD216)-1))), 1)+
INDEX($AH:$AH, LOOKUP(2, 1 / ($AH$1:INDIRECT("$AH$"&amp;ROW($AH216)-1) &lt;&gt; ""),ROW($AH$1:INDIRECT("$AH$"&amp;ROW($AD216)-1))), 1)&gt;=510,0,
IF(INDEX($AF:$AF, LOOKUP(2, 1 / ($AF$1:INDIRECT("$AF$"&amp;ROW($AF216)-1) &lt;&gt; ""),ROW($AF$1:INDIRECT("$AF$"&amp;ROW($AF216)-1))), 1)&gt;=255,0,
VLOOKUP(INDIRECT("$G$"&amp;LOOKUP(2, 1 / ($AF$1:INDIRECT("$AF$"&amp;ROW($AF216)-1) &lt;&gt; ""),ROW($AF$1:INDIRECT("$AF$"&amp;ROW($AF216)-1)))), 'EV and Base'!$A$1:$N$671, 6, FALSE))))</f>
        <v>5</v>
      </c>
      <c r="AG216" s="2" cm="1">
        <f t="array" aca="1" ref="AG216" ca="1">IF(NOT(ISNUMBER(INDEX($A:$A, LOOKUP(2, 1 / ($A$1:INDIRECT("$A$"&amp;ROW($A216)) &lt;&gt; ""),ROW($A$1:INDIRECT("$A$"&amp;ROW($A216)))), 1))), "",
INDEX($AG:$AG, LOOKUP(2, 1 / ($AG$1:INDIRECT("$AG$"&amp;ROW($AG216)-1) &lt;&gt; ""),ROW($AG$1:INDIRECT("$AG$"&amp;ROW($AG216)-1))), 1)+
IF(INDEX($AC:$AC, LOOKUP(2, 1 / ($AC$1:INDIRECT("$AC$"&amp;ROW($AC216)-1) &lt;&gt; ""),ROW($AC$1:INDIRECT("$AC$"&amp;ROW($AC216)-1))), 1)+
INDEX($AD:$AD, LOOKUP(2, 1 / ($AD$1:INDIRECT("$AD$"&amp;ROW($AD216)-1) &lt;&gt; ""),ROW($AD$1:INDIRECT("$AD$"&amp;ROW($AD216)-1))), 1)+
INDEX($AE:$AE, LOOKUP(2, 1 / ($AE$1:INDIRECT("$AE$"&amp;ROW($AE216)-1) &lt;&gt; ""),ROW($AE$1:INDIRECT("$AE$"&amp;ROW($AD216)-1))), 1)+
INDEX($AE:$AF, LOOKUP(2, 1 / ($AF$1:INDIRECT("$AF$"&amp;ROW($AF216)-1) &lt;&gt; ""),ROW($AF$1:INDIRECT("$AF$"&amp;ROW($AD216)-1))), 1)+
INDEX($AG:$AG, LOOKUP(2, 1 / ($AG$1:INDIRECT("$AG$"&amp;ROW($AG216)-1) &lt;&gt; ""),ROW($AG$1:INDIRECT("$AG$"&amp;ROW($AD216)-1))), 1)+
INDEX($AH:$AH, LOOKUP(2, 1 / ($AH$1:INDIRECT("$AH$"&amp;ROW($AH216)-1) &lt;&gt; ""),ROW($AH$1:INDIRECT("$AH$"&amp;ROW($AD216)-1))), 1)&gt;=510,0,
IF(INDEX($AG:$AG, LOOKUP(2, 1 / ($AG$1:INDIRECT("$AG$"&amp;ROW($AG216)-1) &lt;&gt; ""),ROW($AG$1:INDIRECT("$AG$"&amp;ROW($AG216)-1))), 1)&gt;=255,0,
VLOOKUP(INDIRECT("$G$"&amp;LOOKUP(2, 1 / ($AG$1:INDIRECT("$AG$"&amp;ROW($AG216)-1) &lt;&gt; ""),ROW($AG$1:INDIRECT("$AG$"&amp;ROW($AG216)-1)))), 'EV and Base'!$A$1:$N$671, 7, FALSE))))</f>
        <v>0</v>
      </c>
      <c r="AH216" s="24" cm="1">
        <f t="array" aca="1" ref="AH216" ca="1">IF(NOT(ISNUMBER(INDEX($A:$A,LOOKUP(2,1/($A$1:INDIRECT("$A$"&amp;ROW($A216))&lt;&gt;""),ROW($A$1:INDIRECT("$A$"&amp;ROW($A216)))),1))),"",
INDEX($AH:$AH,LOOKUP(2,1/($AH$1:INDIRECT("$AH$"&amp;ROW($AH216)-1)&lt;&gt;""),ROW($AH$1:INDIRECT("$AH$"&amp;ROW($AH216)-1))),1)+
IF(INDEX($AC:$AC,LOOKUP(2,1/($AC$1:INDIRECT("$AC$"&amp;ROW($AC216)-1)&lt;&gt;""),ROW($AC$1:INDIRECT("$AC$"&amp;ROW($AC216)-1))),1)+
INDEX($AD:$AD,LOOKUP(2,1/($AD$1:INDIRECT("$AD$"&amp;ROW($AD216)-1)&lt;&gt;""),ROW($AD$1:INDIRECT("$AD$"&amp;ROW($AD216)-1))),1)+
INDEX($AE:$AE,LOOKUP(2,1/($AE$1:INDIRECT("$AE$"&amp;ROW($AE216)-1)&lt;&gt;""),ROW($AE$1:INDIRECT("$AE$"&amp;ROW($AD216)-1))),1)+
INDEX($AE:$AF,LOOKUP(2,1/($AF$1:INDIRECT("$AF$"&amp;ROW($AF216)-1)&lt;&gt;""),ROW($AF$1:INDIRECT("$AF$"&amp;ROW($AD216)-1))),1)+
INDEX($AG:$AG,LOOKUP(2,1/($AG$1:INDIRECT("$AG$"&amp;ROW($AG216)-1)&lt;&gt;""),ROW($AG$1:INDIRECT("$AG$"&amp;ROW($AD216)-1))),1)+
INDEX($AH:$AH,LOOKUP(2,1/($AH$1:INDIRECT("$AH$"&amp;ROW($AH216)-1)&lt;&gt;""),ROW($AH$1:INDIRECT("$AH$"&amp;ROW($AD216)-1))),1)&gt;=510,0,
IF(INDEX($AH:$AH,LOOKUP(2,1/($AH$1:INDIRECT("$AH$"&amp;ROW($AH216)-1)&lt;&gt;""),ROW($AH$1:INDIRECT("$AH$"&amp;ROW($AH216)-1))),1)&gt;=255,0,
VLOOKUP(INDIRECT("$G$"&amp;LOOKUP(2,1/($AH$1:INDIRECT("$AH$"&amp;ROW($AH216)-1)&lt;&gt;""),ROW($AH$1:INDIRECT("$AH$"&amp;ROW($AH216)-1)))),'EV and Base'!$A$1:$N$671,8,FALSE))))</f>
        <v>38</v>
      </c>
      <c r="AI216" s="29" cm="1">
        <f t="array" aca="1" ref="AI216" ca="1">IF(NOT(ISNUMBER(INDEX($A:$A,LOOKUP(2,1/($A$1:INDIRECT("$A$"&amp;ROW($A216))&lt;&gt;""),ROW($A$1:INDIRECT("$A$"&amp;ROW($A216)))),1))),"",
ROUNDDOWN((((2*VLOOKUP($AA216,'EV and Base'!$A$1:$N$671,9,FALSE))+31+ROUNDDOWN($AC216/4,0))*$AB216)/100,0)+$AB216+10)</f>
        <v>115</v>
      </c>
      <c r="AJ216" s="21" cm="1">
        <f t="array" aca="1" ref="AJ216" ca="1">IF(NOT(ISNUMBER(INDEX($A:$A, LOOKUP(2, 1 / ($A$1:INDIRECT("$A$"&amp;ROW($A216)) &lt;&gt; ""),ROW($A$1:INDIRECT("$A$"&amp;ROW($A216)))), 1))), "",
ROUNDDOWN((ROUNDDOWN((((2*VLOOKUP($AA216, 'EV and Base'!$A$1:$N$671, 10, FALSE))+31+ROUNDDOWN($AD216/4, 0))*$AB216)/100, 0)+5)*1.1, 0))</f>
        <v>100</v>
      </c>
      <c r="AK216" s="21" t="str" cm="1">
        <f t="array" aca="1" ref="AK216" ca="1">IF(NOT(ISNUMBER(INDEX($A:$A, LOOKUP(2, 1 / ($A$1:INDIRECT("$A$"&amp;ROW($A216)) &lt;&gt; ""),ROW($A$1:INDIRECT("$A$"&amp;ROW($A216)))), 1))), "",
ROUNDDOWN((ROUNDDOWN((((2*VLOOKUP($AA216, 'EV and Base'!$A$1:$N$671, 11, FALSE))+30+ROUNDDOWN($AE216/4, 0))*$AB216)/100, 0)+5), 0)
&amp;"-"&amp;
ROUNDDOWN((ROUNDDOWN((((2*VLOOKUP($AA216, 'EV and Base'!$A$1:$N$671, 11, FALSE))+31+ROUNDDOWN($AE216/4, 0))*$AB216)/100, 0)+5), 0))</f>
        <v>78-79</v>
      </c>
      <c r="AL216" s="21" t="str" cm="1">
        <f t="array" aca="1" ref="AL216" ca="1">IF(NOT(ISNUMBER(INDEX($A:$A, LOOKUP(2, 1 / ($A$1:INDIRECT("$A$"&amp;ROW($A216)) &lt;&gt; ""),ROW($A$1:INDIRECT("$A$"&amp;ROW($A216)))), 1))), "",
ROUNDDOWN((ROUNDDOWN((((2*VLOOKUP($AA216, 'EV and Base'!$A$1:$N$671, 12, FALSE))+0+ROUNDDOWN($AF216/4, 0))*$AB216)/100, 0)+5)*0.9, 0)
&amp;"-"&amp;
ROUNDDOWN((ROUNDDOWN((((2*VLOOKUP($AA216, 'EV and Base'!$A$1:$N$671, 12, FALSE))+31+ROUNDDOWN($AF216/4, 0))*$AB216)/100, 0)+5)*0.9, 0))</f>
        <v>32-42</v>
      </c>
      <c r="AM216" s="21" t="str" cm="1">
        <f t="array" aca="1" ref="AM216" ca="1">IF(NOT(ISNUMBER(INDEX($A:$A, LOOKUP(2, 1 / ($A$1:INDIRECT("$A$"&amp;ROW($A216)) &lt;&gt; ""),ROW($A$1:INDIRECT("$A$"&amp;ROW($A216)))), 1))), "",
ROUNDDOWN((ROUNDDOWN((((2*VLOOKUP($AA216, 'EV and Base'!$A$1:$N$671, 13, FALSE))+30+ROUNDDOWN($AG216/4, 0))*$AB216)/100, 0)+5), 0)
&amp;"-"&amp;
ROUNDDOWN((ROUNDDOWN((((2*VLOOKUP($AA216, 'EV and Base'!$A$1:$N$671, 13, FALSE))+31+ROUNDDOWN($AG216/4, 0))*$AB216)/100, 0)+5), 0))</f>
        <v>78-78</v>
      </c>
      <c r="AN216" s="25" cm="1">
        <f t="array" aca="1" ref="AN216" ca="1">IF(NOT(ISNUMBER(INDEX($A:$A, LOOKUP(2, 1 / ($A$1:INDIRECT("$A$"&amp;ROW($A216)) &lt;&gt; ""),ROW($A$1:INDIRECT("$A$"&amp;ROW($A216)))), 1))), "",
ROUNDDOWN((ROUNDDOWN((((2*VLOOKUP($AA216, 'EV and Base'!$A$1:$N$671, 14, FALSE))+31+ROUNDDOWN($AH216/4, 0))*$AB216)/100, 0)+5), 0))</f>
        <v>75</v>
      </c>
      <c r="AO216" s="23" cm="1">
        <f t="array" aca="1" ref="AO216" ca="1">IF(NOT(ISNUMBER(INDEX($A:$A, LOOKUP(2, 1 / ($A$1:INDIRECT("$A$"&amp;ROW($A216)) &lt;&gt; ""),ROW($A$1:INDIRECT("$A$"&amp;ROW($A216)))), 1))), "",
ROUNDDOWN((((2*VLOOKUP($AA216, 'EV and Base'!$A$1:$N$671, 9, FALSE))+31+ROUNDDOWN($AC216/4, 0))*$AB216)/100, 0)+$AB216+10)</f>
        <v>115</v>
      </c>
      <c r="AP216" s="2" cm="1">
        <f t="array" aca="1" ref="AP216" ca="1">IF(NOT(ISNUMBER(INDEX($A:$A, LOOKUP(2, 1 / ($A$1:INDIRECT("$A$"&amp;ROW($A216)) &lt;&gt; ""),ROW($A$1:INDIRECT("$A$"&amp;ROW($A216)))), 1))), "",
ROUNDDOWN((ROUNDDOWN((((2*VLOOKUP($AA216, 'EV and Base'!$A$1:$N$671, 10, FALSE))+31+ROUNDDOWN($AD216/4, 0))*$AB216)/100, 0)+5)*1.1, 0))</f>
        <v>100</v>
      </c>
      <c r="AQ216" s="2" cm="1">
        <f t="array" aca="1" ref="AQ216" ca="1">IF(NOT(ISNUMBER(INDEX($A:$A, LOOKUP(2, 1 / ($A$1:INDIRECT("$A$"&amp;ROW($A216)) &lt;&gt; ""),ROW($A$1:INDIRECT("$A$"&amp;ROW($A216)))), 1))), "",
ROUNDDOWN((ROUNDDOWN((((2*VLOOKUP($AA216, 'EV and Base'!$A$1:$N$671, 11, FALSE))+$AV$2+ROUNDDOWN($AE216/4, 0))*$AB216)/100, 0)+5), 0))</f>
        <v>79</v>
      </c>
      <c r="AR216" s="22" cm="1">
        <f t="array" aca="1" ref="AR216" ca="1">IF(NOT(ISNUMBER(INDEX($A:$A, LOOKUP(2, 1 / ($A$1:INDIRECT("$A$"&amp;ROW($A216)) &lt;&gt; ""),ROW($A$1:INDIRECT("$A$"&amp;ROW($A216)))), 1))), "",
ROUNDDOWN((ROUNDDOWN((((2*VLOOKUP($AA216, 'EV and Base'!$A$1:$N$671, 12, FALSE))+$AW$2+ROUNDDOWN($AF216/4, 0))*$AB216)/100, 0)+5)*0.9, 0))</f>
        <v>37</v>
      </c>
      <c r="AS216" s="2" cm="1">
        <f t="array" aca="1" ref="AS216" ca="1">IF(NOT(ISNUMBER(INDEX($A:$A, LOOKUP(2, 1 / ($A$1:INDIRECT("$A$"&amp;ROW($A216)) &lt;&gt; ""),ROW($A$1:INDIRECT("$A$"&amp;ROW($A216)))), 1))), "",
ROUNDDOWN((ROUNDDOWN((((2*VLOOKUP($AA216, 'EV and Base'!$A$1:$N$671, 13, FALSE))+$AX$2+ROUNDDOWN($AG216/4, 0))*$AB216)/100, 0)+5), 0))</f>
        <v>78</v>
      </c>
      <c r="AT216" s="24" cm="1">
        <f t="array" aca="1" ref="AT216" ca="1">IF(NOT(ISNUMBER(INDEX($A:$A, LOOKUP(2, 1 / ($A$1:INDIRECT("$A$"&amp;ROW($A216)) &lt;&gt; ""),ROW($A$1:INDIRECT("$A$"&amp;ROW($A216)))), 1))), "",
ROUNDDOWN((ROUNDDOWN((((2*VLOOKUP($AA216, 'EV and Base'!$A$1:$N$671, 14, FALSE))+31+ROUNDDOWN($AH216/4, 0))*$AB216)/100, 0)+5), 0))</f>
        <v>75</v>
      </c>
      <c r="AU216" s="28">
        <v>210</v>
      </c>
      <c r="AY216" cm="1">
        <f t="array" aca="1" ref="AY216" ca="1">IF(NOT(ISNUMBER(INDEX($A:$A,LOOKUP(2,1/($A$1:INDIRECT("$A$"&amp;ROW($A216))&lt;&gt;""),ROW($A$1:INDIRECT("$A$"&amp;ROW($A216)))),1))),"",
INDEX($AY:$AY,LOOKUP(2,1/($AY$1:INDIRECT("$AY$"&amp;ROW($AY216)-1)&lt;&gt;""),ROW($AY$1:INDIRECT("$AY$"&amp;ROW($AY216)-1))),1)+$BL216)</f>
        <v>39366</v>
      </c>
      <c r="AZ216" s="3" cm="1">
        <f t="array" aca="1" ref="AZ216" ca="1">IF(NOT(ISNUMBER(INDEX($A:$A, LOOKUP(2, 1 / ($A$1:INDIRECT("$A$"&amp;ROW($A216)) &lt;&gt; ""),ROW($A$1:INDIRECT("$A$"&amp;ROW($A216)))), 1))), "",
VLOOKUP(INDIRECT("$G$"&amp;LOOKUP(2, 1 / ($AY$1:INDIRECT("$AY$"&amp;ROW($AY216)-1) &lt;&gt; ""),ROW($AY$1:INDIRECT("$AY$"&amp;ROW($AY216)-1)))),'EV and Base'!A211:N881,2,FALSE))</f>
        <v>130</v>
      </c>
      <c r="BA216" s="3" cm="1">
        <f t="array" aca="1" ref="BA216" ca="1">IF(NOT(ISNUMBER(INDEX($A:$A, LOOKUP(2, 1 / ($A$1:INDIRECT("$A$"&amp;ROW($A216)) &lt;&gt; ""),ROW($A$1:INDIRECT("$A$"&amp;ROW($A216)))), 1))), "",
INDIRECT("$I$"&amp;LOOKUP(2, 1 / ($AY$1:INDIRECT("$AY$"&amp;ROW($AY216)-1) &lt;&gt; ""),ROW($AY$1:INDIRECT("$AY$"&amp;ROW($AY216)-1)))))</f>
        <v>26</v>
      </c>
      <c r="BB216" s="1" cm="1">
        <f t="array" aca="1" ref="BB216" ca="1">IF(NOT(ISNUMBER(INDEX($A:$A, LOOKUP(2, 1 / ($A$1:INDIRECT("$A$"&amp;ROW($A216)) &lt;&gt; ""),ROW($A$1:INDIRECT("$A$"&amp;ROW($A216)))), 1))), "",
INDIRECT("$AB$"&amp;LOOKUP(2, 1 / ($AY$1:INDIRECT("$AY$"&amp;ROW($AY216)-1) &lt;&gt; ""),ROW($AY$1:INDIRECT("$AY$"&amp;ROW($AY216)-1)))))</f>
        <v>35</v>
      </c>
      <c r="BC216" s="3" cm="1">
        <f t="array" aca="1" ref="BC216" ca="1">IF(NOT(ISNUMBER(INDEX($A:$A,LOOKUP(2,1/($A$1:INDIRECT("$A$"&amp;ROW($A216))&lt;&gt;""),ROW($A$1:INDIRECT("$A$"&amp;ROW($A216)))),1))),"",
$BA216+$BA216+10)</f>
        <v>62</v>
      </c>
      <c r="BD216" s="3" cm="1">
        <f t="array" aca="1" ref="BD216" ca="1">IF(NOT(ISNUMBER(INDEX($A:$A,LOOKUP(2,1/($A$1:INDIRECT("$A$"&amp;ROW($A216))&lt;&gt;""),ROW($A$1:INDIRECT("$A$"&amp;ROW($A216)))),1))),"",
$BA216+$BB216+10)</f>
        <v>71</v>
      </c>
      <c r="BE216" s="3" cm="1">
        <f t="array" aca="1" ref="BE216" ca="1">IF(NOT(ISNUMBER(INDEX($A:$A,LOOKUP(2,1/($A$1:INDIRECT("$A$"&amp;ROW($A216))&lt;&gt;""),ROW($A$1:INDIRECT("$A$"&amp;ROW($A216)))),1))),"",
$BC216*$BC216)</f>
        <v>3844</v>
      </c>
      <c r="BF216" s="3" cm="1">
        <f t="array" aca="1" ref="BF216" ca="1">IF(NOT(ISNUMBER(INDEX($A:$A,LOOKUP(2,1/($A$1:INDIRECT("$A$"&amp;ROW($A216))&lt;&gt;""),ROW($A$1:INDIRECT("$A$"&amp;ROW($A216)))),1))),"",
$BD216*$BD216)</f>
        <v>5041</v>
      </c>
      <c r="BG216" s="3" cm="1">
        <f t="array" aca="1" ref="BG216" ca="1">IF(NOT(ISNUMBER(INDEX($A:$A,LOOKUP(2,1/($A$1:INDIRECT("$A$"&amp;ROW($A216))&lt;&gt;""),ROW($A$1:INDIRECT("$A$"&amp;ROW($A216)))),1))),"",
_xlfn.FLOOR.MATH(1.5*_xlfn.FLOOR.MATH($AZ216*BA216/5)))</f>
        <v>1014</v>
      </c>
      <c r="BH216" s="3" cm="1">
        <f t="array" aca="1" ref="BH216" ca="1">IF(NOT(ISNUMBER(INDEX($A:$A, LOOKUP(2, 1 / ($A$1:INDIRECT("$A$"&amp;ROW($A216)) &lt;&gt; ""),ROW($A$1:INDIRECT("$A$"&amp;ROW($A216)))), 1))), "",
_xlfn.FLOOR.MATH($BG216/IF(OR(INDIRECT("$C$"&amp;LOOKUP(2, 1 / ($AY$1:INDIRECT("$AY$"&amp;ROW($AY216)-1) &lt;&gt; ""),ROW($AY$1:INDIRECT("$AY$"&amp;ROW($AY216)-1))))="Multi",
INDIRECT("$C$"&amp;LOOKUP(2, 1 / ($AY$1:INDIRECT("$AY$"&amp;ROW($AY216)-1) &lt;&gt; ""),ROW($AY$1:INDIRECT("$AY$"&amp;ROW($AY216)-1))))="Double"),2,1)))</f>
        <v>1014</v>
      </c>
      <c r="BI216" s="3" cm="1">
        <f t="array" aca="1" ref="BI216" ca="1">IF(NOT(ISNUMBER(INDEX($A:$A,LOOKUP(2,1/($A$1:INDIRECT("$A$"&amp;ROW($A216))&lt;&gt;""),ROW($A$1:INDIRECT("$A$"&amp;ROW($A216)))),1))),"",
VLOOKUP($BC216,GameFreakSQRT!$A$1:$B$200,2,FALSE))</f>
        <v>32252</v>
      </c>
      <c r="BJ216" s="3" cm="1">
        <f t="array" aca="1" ref="BJ216" ca="1">IF(NOT(ISNUMBER(INDEX($A:$A,LOOKUP(2,1/($A$1:INDIRECT("$A$"&amp;ROW($A216))&lt;&gt;""),ROW($A$1:INDIRECT("$A$"&amp;ROW($A216)))),1))),"",
VLOOKUP($BD216,GameFreakSQRT!$A$1:$B$200,2,FALSE))</f>
        <v>34514</v>
      </c>
      <c r="BK216" s="3" cm="1">
        <f t="array" aca="1" ref="BK216" ca="1">IF(NOT(ISNUMBER(INDEX($A:$A,LOOKUP(2,1/($A$1:INDIRECT("$A$"&amp;ROW($A216))&lt;&gt;""),ROW($A$1:INDIRECT("$A$"&amp;ROW($A216)))),1))),"",
_xlfn.FLOOR.MATH((($BI216*$BE216)*$BH216)/($BJ216*$BF216))+1)</f>
        <v>723</v>
      </c>
      <c r="BL216" s="3" cm="1">
        <f t="array" aca="1" ref="BL216" ca="1">IF(NOT(ISNUMBER(INDEX($A:$A,LOOKUP(2,1/($A$1:INDIRECT("$A$"&amp;ROW($A216))&lt;&gt;""),ROW($A$1:INDIRECT("$A$"&amp;ROW($A216)))),1))),"",
_xlfn.FLOOR.MATH($BK216*IF(NOT(INDIRECT("$Z$"&amp;LOOKUP(2, 1 / ($AY$1:INDIRECT("$AY$"&amp;ROW($AY216)-1) &lt;&gt; ""),ROW($AY$1:INDIRECT("$AY$"&amp;ROW($AY216)-1))))=""),1.5,1)))</f>
        <v>723</v>
      </c>
      <c r="BM216" s="3" cm="1">
        <f t="array" aca="1" ref="BM216" ca="1">IF(NOT(ISNUMBER(INDEX($A:$A, LOOKUP(2, 1 / ($A$1:INDIRECT("$A$"&amp;ROW($A216)) &lt;&gt; ""),ROW($A$1:INDIRECT("$A$"&amp;ROW($A216)))), 1))), "",
INDIRECT("$Y$"&amp;LOOKUP(2, 1 / ($AY$1:INDIRECT("$AY$"&amp;ROW($AY216)-1) &lt;&gt; ""),ROW($AY$1:INDIRECT("$AY$"&amp;ROW($AY216)-1)))))</f>
        <v>723</v>
      </c>
      <c r="BN216" s="3" t="b">
        <f t="shared" ca="1" si="23"/>
        <v>1</v>
      </c>
    </row>
    <row r="217" spans="1:100" x14ac:dyDescent="0.45">
      <c r="A217" s="69"/>
      <c r="B217" s="69"/>
      <c r="C217" s="69"/>
      <c r="D217" s="69"/>
      <c r="E217" s="69"/>
      <c r="F217" s="56">
        <v>2</v>
      </c>
      <c r="G217" s="2" t="s">
        <v>105</v>
      </c>
      <c r="H217" s="2" t="s">
        <v>50</v>
      </c>
      <c r="I217" s="2">
        <v>26</v>
      </c>
      <c r="J217" s="2" t="s">
        <v>82</v>
      </c>
      <c r="K217" s="2" t="s">
        <v>107</v>
      </c>
      <c r="L217" s="2" t="s">
        <v>53</v>
      </c>
      <c r="M217" s="2" t="s">
        <v>125</v>
      </c>
      <c r="N217" s="2" t="s">
        <v>74</v>
      </c>
      <c r="O217" s="2" t="s">
        <v>392</v>
      </c>
      <c r="P217" s="2" t="s">
        <v>429</v>
      </c>
      <c r="Q217" s="2">
        <v>12</v>
      </c>
      <c r="R217" s="2">
        <f>_xlfn.FLOOR.MATH((((2*VLOOKUP(G217, 'EV and Base'!$A$1:$N$671, 9, FALSE))+$Q217)*$I217)/100)+$I217+10</f>
        <v>65</v>
      </c>
      <c r="S217" s="2">
        <f>_xlfn.FLOOR.MATH((_xlfn.FLOOR.MATH((((2*VLOOKUP($G217, 'EV and Base'!$A$1:$N$671, 10, FALSE))+$Q217)*$I217)/100)+5)*
IF(OR($J217="Lonely", $J217="Brave", $J217="Adamant", $J217="Naughty"), 1.1,
IF(OR($J217="Bold", $J217="Timid", $J217="Modest", $J217="Calm"), 0.9, 1)))</f>
        <v>35</v>
      </c>
      <c r="T217" s="2">
        <f>_xlfn.FLOOR.MATH((_xlfn.FLOOR.MATH((((2*VLOOKUP($G217, 'EV and Base'!$A$1:$N$671, 11, FALSE))+$Q217)*$I217)/100)+5)*
IF(OR($J217="Bold", $J217="Relaxed", $J217="Impish", $J217="Lax"), 1.1,
IF(OR($J217="Lonely", $J217="Hasty", $J217="Mild", $J217="Gentle"), 0.9, 1)))</f>
        <v>33</v>
      </c>
      <c r="U217" s="2">
        <f>_xlfn.FLOOR.MATH((_xlfn.FLOOR.MATH((((2*VLOOKUP($G217, 'EV and Base'!$A$1:$N$671, 12, FALSE))+$Q217)*$I217)/100)+5)*
IF(OR($J217="Modest", $J217="Mild", $J217="Quiet", $J217="Rash"), 1.1,
IF(OR($J217="Adamant", $J217="Impish", $J217="Jolly", $J217="Careful"), 0.9, 1)))</f>
        <v>38</v>
      </c>
      <c r="V217" s="2">
        <f>_xlfn.FLOOR.MATH((_xlfn.FLOOR.MATH((((2*VLOOKUP($G217, 'EV and Base'!$A$1:$N$671, 13, FALSE))+$Q217)*$I217)/100)+5)*
IF(OR($J217="Calm", $J217="Gentle", $J217="Sassy", $J217="Careful"), 1.1,
IF(OR($J217="Naughty", $J217="Lax", $J217="Naive", $J217="Rash"), 0.9, 1)))</f>
        <v>33</v>
      </c>
      <c r="W217" s="2">
        <f>_xlfn.FLOOR.MATH((_xlfn.FLOOR.MATH((((2*VLOOKUP($G217, 'EV and Base'!$A$1:$N$671, 14, FALSE))+$Q217)*$I217)/100)+5)*
IF(OR($J217="Timid", $J217="Hasty", $J217="Jolly", $J217="Naive"), 1.1,
IF(OR($J217="Brave", $J217="Relaxed", $J217="Quiet", $J217="Sassy"), 0.9, 1)))</f>
        <v>36</v>
      </c>
      <c r="X217" s="69"/>
      <c r="Y217" s="1">
        <v>338</v>
      </c>
      <c r="AA217" s="23" t="str" cm="1">
        <f t="array" aca="1" ref="AA217" ca="1">IF(NOT(ISNUMBER(INDEX($A:$A,LOOKUP(2,1/($A$1:INDIRECT("$A$"&amp;ROW($A217))&lt;&gt;""),ROW($A$1:INDIRECT("$A$"&amp;ROW($A217)))),1))),"",
IF(NOT(ISNUMBER($A217)),$AA216,
IF($AB217&lt;16,"Lillipup",
IF($AB217&lt;32,"Herdier",
"Stoutland"))))</f>
        <v>Stoutland</v>
      </c>
      <c r="AB217" s="25" cm="1">
        <f t="array" aca="1" ref="AB217" ca="1">IF(NOT(ISNUMBER(INDEX($A:$A, LOOKUP(2, 1 / ($A$1:INDIRECT("$A$"&amp;ROW($A217)) &lt;&gt; ""),ROW($A$1:INDIRECT("$A$"&amp;ROW($A217)))), 1))), "",
VLOOKUP($AY217,'Medium-Slow'!$A$1:$B$101,2,TRUE))</f>
        <v>36</v>
      </c>
      <c r="AC217" s="23" cm="1">
        <f t="array" aca="1" ref="AC217" ca="1">IF(NOT(ISNUMBER(INDEX($A:$A, LOOKUP(2, 1 / ($A$1:INDIRECT("$A$"&amp;ROW($A217)) &lt;&gt; ""),ROW($A$1:INDIRECT("$A$"&amp;ROW($A217)))), 1))), "",
INDEX($AC:$AC, LOOKUP(2, 1 / ($AC$1:INDIRECT("$AC$"&amp;ROW($AC217)-1) &lt;&gt; ""),ROW($AC$1:INDIRECT("$AC$"&amp;ROW($AC217)-1))), 1)+
IF(INDEX($AC:$AC, LOOKUP(2, 1 / ($AC$1:INDIRECT("$AC$"&amp;ROW($AC217)-1) &lt;&gt; ""),ROW($AC$1:INDIRECT("$AC$"&amp;ROW($AC217)-1))), 1)+
INDEX($AD:$AD, LOOKUP(2, 1 / ($AD$1:INDIRECT("$AD$"&amp;ROW($AD217)-1) &lt;&gt; ""),ROW($AD$1:INDIRECT("$AD$"&amp;ROW($AD217)-1))), 1)+
INDEX($AE:$AE, LOOKUP(2, 1 / ($AE$1:INDIRECT("$AE$"&amp;ROW($AE217)-1) &lt;&gt; ""),ROW($AE$1:INDIRECT("$AE$"&amp;ROW($AD217)-1))), 1)+
INDEX($AE:$AF, LOOKUP(2, 1 / ($AF$1:INDIRECT("$AF$"&amp;ROW($AF217)-1) &lt;&gt; ""),ROW($AF$1:INDIRECT("$AF$"&amp;ROW($AD217)-1))), 1)+
INDEX($AG:$AG, LOOKUP(2, 1 / ($AG$1:INDIRECT("$AG$"&amp;ROW($AG217)-1) &lt;&gt; ""),ROW($AG$1:INDIRECT("$AG$"&amp;ROW($AD217)-1))), 1)+
INDEX($AH:$AH, LOOKUP(2, 1 / ($AH$1:INDIRECT("$AH$"&amp;ROW($AH217)-1) &lt;&gt; ""),ROW($AH$1:INDIRECT("$AH$"&amp;ROW($AD217)-1))), 1)&gt;=510,0,
IF(INDEX($AC:$AC, LOOKUP(2, 1 / ($AC$1:INDIRECT("$AC$"&amp;ROW($AC217)-1) &lt;&gt; ""),ROW($AC$1:INDIRECT("$AC$"&amp;ROW($AC217)-1))), 1)&gt;=255,0,
VLOOKUP(INDIRECT("$G$"&amp;LOOKUP(2, 1 / ($AC$1:INDIRECT("$AC$"&amp;ROW($AC217)-1) &lt;&gt; ""),ROW($AC$1:INDIRECT("$AC$"&amp;ROW($AC217)-1)))), 'EV and Base'!$A$1:$N$671, 3, FALSE))))</f>
        <v>7</v>
      </c>
      <c r="AD217" s="2" cm="1">
        <f t="array" aca="1" ref="AD217" ca="1">IF(NOT(ISNUMBER(INDEX($A:$A, LOOKUP(2, 1 / ($A$1:INDIRECT("$A$"&amp;ROW($A217)) &lt;&gt; ""),ROW($A$1:INDIRECT("$A$"&amp;ROW($A217)))), 1))), "",
INDEX($AD:$AD, LOOKUP(2, 1 / ($AD$1:INDIRECT("$AD$"&amp;ROW($AD217)-1) &lt;&gt; ""),ROW($AD$1:INDIRECT("$AD$"&amp;ROW($AD217)-1))), 1)+
IF(INDEX($AC:$AC, LOOKUP(2, 1 / ($AC$1:INDIRECT("$AC$"&amp;ROW($AC217)-1) &lt;&gt; ""),ROW($AC$1:INDIRECT("$AC$"&amp;ROW($AC217)-1))), 1)+
INDEX($AD:$AD, LOOKUP(2, 1 / ($AD$1:INDIRECT("$AD$"&amp;ROW($AD217)-1) &lt;&gt; ""),ROW($AD$1:INDIRECT("$AD$"&amp;ROW($AD217)-1))), 1)+
INDEX($AE:$AE, LOOKUP(2, 1 / ($AE$1:INDIRECT("$AE$"&amp;ROW($AE217)-1) &lt;&gt; ""),ROW($AE$1:INDIRECT("$AE$"&amp;ROW($AD217)-1))), 1)+
INDEX($AE:$AF, LOOKUP(2, 1 / ($AF$1:INDIRECT("$AF$"&amp;ROW($AF217)-1) &lt;&gt; ""),ROW($AF$1:INDIRECT("$AF$"&amp;ROW($AD217)-1))), 1)+
INDEX($AG:$AG, LOOKUP(2, 1 / ($AG$1:INDIRECT("$AG$"&amp;ROW($AG217)-1) &lt;&gt; ""),ROW($AG$1:INDIRECT("$AG$"&amp;ROW($AD217)-1))), 1)+
INDEX($AH:$AH, LOOKUP(2, 1 / ($AH$1:INDIRECT("$AH$"&amp;ROW($AH217)-1) &lt;&gt; ""),ROW($AH$1:INDIRECT("$AH$"&amp;ROW($AD217)-1))), 1)&gt;=510,0,
IF(INDEX($AD:$AD, LOOKUP(2, 1 / ($AD$1:INDIRECT("$AD$"&amp;ROW($AD217)-1) &lt;&gt; ""),ROW($AD$1:INDIRECT("$AD$"&amp;ROW($AD217)-1))), 1)&gt;=255,0,
VLOOKUP(INDIRECT("$G$"&amp;LOOKUP(2, 1 / ($AD$1:INDIRECT("$AD$"&amp;ROW($AD217)-1) &lt;&gt; ""),ROW($AD$1:INDIRECT("$AD$"&amp;ROW($AD217)-1)))), 'EV and Base'!$A$1:$N$671, 4, FALSE))))</f>
        <v>61</v>
      </c>
      <c r="AE217" s="2" cm="1">
        <f t="array" aca="1" ref="AE217" ca="1">IF(NOT(ISNUMBER(INDEX($A:$A,LOOKUP(2,1/($A$1:INDIRECT("$A$"&amp;ROW($A217))&lt;&gt;""),ROW($A$1:INDIRECT("$A$"&amp;ROW($A217)))),1))),"",
INDEX($AE:$AE,LOOKUP(2,1/($AE$1:INDIRECT("$AE$"&amp;ROW($AE217)-1)&lt;&gt;""),ROW($AE$1:INDIRECT("$AE$"&amp;ROW($AE217)-1))),1)+
IF(INDEX($AC:$AC,LOOKUP(2,1/($AC$1:INDIRECT("$AC$"&amp;ROW($AC217)-1)&lt;&gt;""),ROW($AC$1:INDIRECT("$AC$"&amp;ROW($AC217)-1))),1)+
INDEX($AD:$AD,LOOKUP(2,1/($AD$1:INDIRECT("$AD$"&amp;ROW($AD217)-1)&lt;&gt;""),ROW($AD$1:INDIRECT("$AD$"&amp;ROW($AD217)-1))),1)+
INDEX($AE:$AE,LOOKUP(2,1/($AE$1:INDIRECT("$AE$"&amp;ROW($AE217)-1)&lt;&gt;""),ROW($AE$1:INDIRECT("$AE$"&amp;ROW($AD217)-1))),1)+
INDEX($AE:$AF,LOOKUP(2,1/($AF$1:INDIRECT("$AF$"&amp;ROW($AF217)-1)&lt;&gt;""),ROW($AF$1:INDIRECT("$AF$"&amp;ROW($AD217)-1))),1)+
INDEX($AG:$AG,LOOKUP(2,1/($AG$1:INDIRECT("$AG$"&amp;ROW($AG217)-1)&lt;&gt;""),ROW($AG$1:INDIRECT("$AG$"&amp;ROW($AD217)-1))),1)+
INDEX($AH:$AH,LOOKUP(2,1/($AH$1:INDIRECT("$AH$"&amp;ROW($AH217)-1)&lt;&gt;""),ROW($AH$1:INDIRECT("$AH$"&amp;ROW($AD217)-1))),1)&gt;=510,0,
IF(INDEX($AE:$AE,LOOKUP(2,1/($AE$1:INDIRECT("$AE$"&amp;ROW($AE217)-1)&lt;&gt;""),ROW($AE$1:INDIRECT("$AE$"&amp;ROW($AE217)-1))),1)&gt;=255,0,
VLOOKUP(INDIRECT("$G$"&amp;LOOKUP(2,1/($AE$1:INDIRECT("$AE$"&amp;ROW($AE217)-1)&lt;&gt;""),ROW($AE$1:INDIRECT("$AE$"&amp;ROW($AE217)-1)))),'EV and Base'!$A$1:$N$671,5,FALSE))))</f>
        <v>7</v>
      </c>
      <c r="AF217" s="2" cm="1">
        <f t="array" aca="1" ref="AF217" ca="1">IF(NOT(ISNUMBER(INDEX($A:$A, LOOKUP(2, 1 / ($A$1:INDIRECT("$A$"&amp;ROW($A217)) &lt;&gt; ""),ROW($A$1:INDIRECT("$A$"&amp;ROW($A217)))), 1))), "",
INDEX($AF:$AF, LOOKUP(2, 1 / ($AF$1:INDIRECT("$AF$"&amp;ROW($AF217)-1) &lt;&gt; ""),ROW($AF$1:INDIRECT("$AF$"&amp;ROW($AF217)-1))), 1)+
IF(INDEX($AC:$AC, LOOKUP(2, 1 / ($AC$1:INDIRECT("$AC$"&amp;ROW($AC217)-1) &lt;&gt; ""),ROW($AC$1:INDIRECT("$AC$"&amp;ROW($AC217)-1))), 1)+
INDEX($AD:$AD, LOOKUP(2, 1 / ($AD$1:INDIRECT("$AD$"&amp;ROW($AD217)-1) &lt;&gt; ""),ROW($AD$1:INDIRECT("$AD$"&amp;ROW($AD217)-1))), 1)+
INDEX($AE:$AE, LOOKUP(2, 1 / ($AE$1:INDIRECT("$AE$"&amp;ROW($AE217)-1) &lt;&gt; ""),ROW($AE$1:INDIRECT("$AE$"&amp;ROW($AD217)-1))), 1)+
INDEX($AE:$AF, LOOKUP(2, 1 / ($AF$1:INDIRECT("$AF$"&amp;ROW($AF217)-1) &lt;&gt; ""),ROW($AF$1:INDIRECT("$AF$"&amp;ROW($AD217)-1))), 1)+
INDEX($AG:$AG, LOOKUP(2, 1 / ($AG$1:INDIRECT("$AG$"&amp;ROW($AG217)-1) &lt;&gt; ""),ROW($AG$1:INDIRECT("$AG$"&amp;ROW($AD217)-1))), 1)+
INDEX($AH:$AH, LOOKUP(2, 1 / ($AH$1:INDIRECT("$AH$"&amp;ROW($AH217)-1) &lt;&gt; ""),ROW($AH$1:INDIRECT("$AH$"&amp;ROW($AD217)-1))), 1)&gt;=510,0,
IF(INDEX($AF:$AF, LOOKUP(2, 1 / ($AF$1:INDIRECT("$AF$"&amp;ROW($AF217)-1) &lt;&gt; ""),ROW($AF$1:INDIRECT("$AF$"&amp;ROW($AF217)-1))), 1)&gt;=255,0,
VLOOKUP(INDIRECT("$G$"&amp;LOOKUP(2, 1 / ($AF$1:INDIRECT("$AF$"&amp;ROW($AF217)-1) &lt;&gt; ""),ROW($AF$1:INDIRECT("$AF$"&amp;ROW($AF217)-1)))), 'EV and Base'!$A$1:$N$671, 6, FALSE))))</f>
        <v>7</v>
      </c>
      <c r="AG217" s="2" cm="1">
        <f t="array" aca="1" ref="AG217" ca="1">IF(NOT(ISNUMBER(INDEX($A:$A, LOOKUP(2, 1 / ($A$1:INDIRECT("$A$"&amp;ROW($A217)) &lt;&gt; ""),ROW($A$1:INDIRECT("$A$"&amp;ROW($A217)))), 1))), "",
INDEX($AG:$AG, LOOKUP(2, 1 / ($AG$1:INDIRECT("$AG$"&amp;ROW($AG217)-1) &lt;&gt; ""),ROW($AG$1:INDIRECT("$AG$"&amp;ROW($AG217)-1))), 1)+
IF(INDEX($AC:$AC, LOOKUP(2, 1 / ($AC$1:INDIRECT("$AC$"&amp;ROW($AC217)-1) &lt;&gt; ""),ROW($AC$1:INDIRECT("$AC$"&amp;ROW($AC217)-1))), 1)+
INDEX($AD:$AD, LOOKUP(2, 1 / ($AD$1:INDIRECT("$AD$"&amp;ROW($AD217)-1) &lt;&gt; ""),ROW($AD$1:INDIRECT("$AD$"&amp;ROW($AD217)-1))), 1)+
INDEX($AE:$AE, LOOKUP(2, 1 / ($AE$1:INDIRECT("$AE$"&amp;ROW($AE217)-1) &lt;&gt; ""),ROW($AE$1:INDIRECT("$AE$"&amp;ROW($AD217)-1))), 1)+
INDEX($AE:$AF, LOOKUP(2, 1 / ($AF$1:INDIRECT("$AF$"&amp;ROW($AF217)-1) &lt;&gt; ""),ROW($AF$1:INDIRECT("$AF$"&amp;ROW($AD217)-1))), 1)+
INDEX($AG:$AG, LOOKUP(2, 1 / ($AG$1:INDIRECT("$AG$"&amp;ROW($AG217)-1) &lt;&gt; ""),ROW($AG$1:INDIRECT("$AG$"&amp;ROW($AD217)-1))), 1)+
INDEX($AH:$AH, LOOKUP(2, 1 / ($AH$1:INDIRECT("$AH$"&amp;ROW($AH217)-1) &lt;&gt; ""),ROW($AH$1:INDIRECT("$AH$"&amp;ROW($AD217)-1))), 1)&gt;=510,0,
IF(INDEX($AG:$AG, LOOKUP(2, 1 / ($AG$1:INDIRECT("$AG$"&amp;ROW($AG217)-1) &lt;&gt; ""),ROW($AG$1:INDIRECT("$AG$"&amp;ROW($AG217)-1))), 1)&gt;=255,0,
VLOOKUP(INDIRECT("$G$"&amp;LOOKUP(2, 1 / ($AG$1:INDIRECT("$AG$"&amp;ROW($AG217)-1) &lt;&gt; ""),ROW($AG$1:INDIRECT("$AG$"&amp;ROW($AG217)-1)))), 'EV and Base'!$A$1:$N$671, 7, FALSE))))</f>
        <v>0</v>
      </c>
      <c r="AH217" s="24" cm="1">
        <f t="array" aca="1" ref="AH217" ca="1">IF(NOT(ISNUMBER(INDEX($A:$A,LOOKUP(2,1/($A$1:INDIRECT("$A$"&amp;ROW($A217))&lt;&gt;""),ROW($A$1:INDIRECT("$A$"&amp;ROW($A217)))),1))),"",
INDEX($AH:$AH,LOOKUP(2,1/($AH$1:INDIRECT("$AH$"&amp;ROW($AH217)-1)&lt;&gt;""),ROW($AH$1:INDIRECT("$AH$"&amp;ROW($AH217)-1))),1)+
IF(INDEX($AC:$AC,LOOKUP(2,1/($AC$1:INDIRECT("$AC$"&amp;ROW($AC217)-1)&lt;&gt;""),ROW($AC$1:INDIRECT("$AC$"&amp;ROW($AC217)-1))),1)+
INDEX($AD:$AD,LOOKUP(2,1/($AD$1:INDIRECT("$AD$"&amp;ROW($AD217)-1)&lt;&gt;""),ROW($AD$1:INDIRECT("$AD$"&amp;ROW($AD217)-1))),1)+
INDEX($AE:$AE,LOOKUP(2,1/($AE$1:INDIRECT("$AE$"&amp;ROW($AE217)-1)&lt;&gt;""),ROW($AE$1:INDIRECT("$AE$"&amp;ROW($AD217)-1))),1)+
INDEX($AE:$AF,LOOKUP(2,1/($AF$1:INDIRECT("$AF$"&amp;ROW($AF217)-1)&lt;&gt;""),ROW($AF$1:INDIRECT("$AF$"&amp;ROW($AD217)-1))),1)+
INDEX($AG:$AG,LOOKUP(2,1/($AG$1:INDIRECT("$AG$"&amp;ROW($AG217)-1)&lt;&gt;""),ROW($AG$1:INDIRECT("$AG$"&amp;ROW($AD217)-1))),1)+
INDEX($AH:$AH,LOOKUP(2,1/($AH$1:INDIRECT("$AH$"&amp;ROW($AH217)-1)&lt;&gt;""),ROW($AH$1:INDIRECT("$AH$"&amp;ROW($AD217)-1))),1)&gt;=510,0,
IF(INDEX($AH:$AH,LOOKUP(2,1/($AH$1:INDIRECT("$AH$"&amp;ROW($AH217)-1)&lt;&gt;""),ROW($AH$1:INDIRECT("$AH$"&amp;ROW($AH217)-1))),1)&gt;=255,0,
VLOOKUP(INDIRECT("$G$"&amp;LOOKUP(2,1/($AH$1:INDIRECT("$AH$"&amp;ROW($AH217)-1)&lt;&gt;""),ROW($AH$1:INDIRECT("$AH$"&amp;ROW($AH217)-1)))),'EV and Base'!$A$1:$N$671,8,FALSE))))</f>
        <v>38</v>
      </c>
      <c r="AI217" s="29" cm="1">
        <f t="array" aca="1" ref="AI217" ca="1">IF(NOT(ISNUMBER(INDEX($A:$A,LOOKUP(2,1/($A$1:INDIRECT("$A$"&amp;ROW($A217))&lt;&gt;""),ROW($A$1:INDIRECT("$A$"&amp;ROW($A217)))),1))),"",
ROUNDDOWN((((2*VLOOKUP($AA217,'EV and Base'!$A$1:$N$671,9,FALSE))+31+ROUNDDOWN($AC217/4,0))*$AB217)/100,0)+$AB217+10)</f>
        <v>118</v>
      </c>
      <c r="AJ217" s="21" cm="1">
        <f t="array" aca="1" ref="AJ217" ca="1">IF(NOT(ISNUMBER(INDEX($A:$A, LOOKUP(2, 1 / ($A$1:INDIRECT("$A$"&amp;ROW($A217)) &lt;&gt; ""),ROW($A$1:INDIRECT("$A$"&amp;ROW($A217)))), 1))), "",
ROUNDDOWN((ROUNDDOWN((((2*VLOOKUP($AA217, 'EV and Base'!$A$1:$N$671, 10, FALSE))+31+ROUNDDOWN($AD217/4, 0))*$AB217)/100, 0)+5)*1.1, 0))</f>
        <v>102</v>
      </c>
      <c r="AK217" s="21" t="str" cm="1">
        <f t="array" aca="1" ref="AK217" ca="1">IF(NOT(ISNUMBER(INDEX($A:$A, LOOKUP(2, 1 / ($A$1:INDIRECT("$A$"&amp;ROW($A217)) &lt;&gt; ""),ROW($A$1:INDIRECT("$A$"&amp;ROW($A217)))), 1))), "",
ROUNDDOWN((ROUNDDOWN((((2*VLOOKUP($AA217, 'EV and Base'!$A$1:$N$671, 11, FALSE))+30+ROUNDDOWN($AE217/4, 0))*$AB217)/100, 0)+5), 0)
&amp;"-"&amp;
ROUNDDOWN((ROUNDDOWN((((2*VLOOKUP($AA217, 'EV and Base'!$A$1:$N$671, 11, FALSE))+31+ROUNDDOWN($AE217/4, 0))*$AB217)/100, 0)+5), 0))</f>
        <v>80-81</v>
      </c>
      <c r="AL217" s="21" t="str" cm="1">
        <f t="array" aca="1" ref="AL217" ca="1">IF(NOT(ISNUMBER(INDEX($A:$A, LOOKUP(2, 1 / ($A$1:INDIRECT("$A$"&amp;ROW($A217)) &lt;&gt; ""),ROW($A$1:INDIRECT("$A$"&amp;ROW($A217)))), 1))), "",
ROUNDDOWN((ROUNDDOWN((((2*VLOOKUP($AA217, 'EV and Base'!$A$1:$N$671, 12, FALSE))+0+ROUNDDOWN($AF217/4, 0))*$AB217)/100, 0)+5)*0.9, 0)
&amp;"-"&amp;
ROUNDDOWN((ROUNDDOWN((((2*VLOOKUP($AA217, 'EV and Base'!$A$1:$N$671, 12, FALSE))+31+ROUNDDOWN($AF217/4, 0))*$AB217)/100, 0)+5)*0.9, 0))</f>
        <v>33-43</v>
      </c>
      <c r="AM217" s="21" t="str" cm="1">
        <f t="array" aca="1" ref="AM217" ca="1">IF(NOT(ISNUMBER(INDEX($A:$A, LOOKUP(2, 1 / ($A$1:INDIRECT("$A$"&amp;ROW($A217)) &lt;&gt; ""),ROW($A$1:INDIRECT("$A$"&amp;ROW($A217)))), 1))), "",
ROUNDDOWN((ROUNDDOWN((((2*VLOOKUP($AA217, 'EV and Base'!$A$1:$N$671, 13, FALSE))+30+ROUNDDOWN($AG217/4, 0))*$AB217)/100, 0)+5), 0)
&amp;"-"&amp;
ROUNDDOWN((ROUNDDOWN((((2*VLOOKUP($AA217, 'EV and Base'!$A$1:$N$671, 13, FALSE))+31+ROUNDDOWN($AG217/4, 0))*$AB217)/100, 0)+5), 0))</f>
        <v>80-80</v>
      </c>
      <c r="AN217" s="25" cm="1">
        <f t="array" aca="1" ref="AN217" ca="1">IF(NOT(ISNUMBER(INDEX($A:$A, LOOKUP(2, 1 / ($A$1:INDIRECT("$A$"&amp;ROW($A217)) &lt;&gt; ""),ROW($A$1:INDIRECT("$A$"&amp;ROW($A217)))), 1))), "",
ROUNDDOWN((ROUNDDOWN((((2*VLOOKUP($AA217, 'EV and Base'!$A$1:$N$671, 14, FALSE))+31+ROUNDDOWN($AH217/4, 0))*$AB217)/100, 0)+5), 0))</f>
        <v>77</v>
      </c>
      <c r="AO217" s="23" cm="1">
        <f t="array" aca="1" ref="AO217" ca="1">IF(NOT(ISNUMBER(INDEX($A:$A, LOOKUP(2, 1 / ($A$1:INDIRECT("$A$"&amp;ROW($A217)) &lt;&gt; ""),ROW($A$1:INDIRECT("$A$"&amp;ROW($A217)))), 1))), "",
ROUNDDOWN((((2*VLOOKUP($AA217, 'EV and Base'!$A$1:$N$671, 9, FALSE))+31+ROUNDDOWN($AC217/4, 0))*$AB217)/100, 0)+$AB217+10)</f>
        <v>118</v>
      </c>
      <c r="AP217" s="2" cm="1">
        <f t="array" aca="1" ref="AP217" ca="1">IF(NOT(ISNUMBER(INDEX($A:$A, LOOKUP(2, 1 / ($A$1:INDIRECT("$A$"&amp;ROW($A217)) &lt;&gt; ""),ROW($A$1:INDIRECT("$A$"&amp;ROW($A217)))), 1))), "",
ROUNDDOWN((ROUNDDOWN((((2*VLOOKUP($AA217, 'EV and Base'!$A$1:$N$671, 10, FALSE))+31+ROUNDDOWN($AD217/4, 0))*$AB217)/100, 0)+5)*1.1, 0))</f>
        <v>102</v>
      </c>
      <c r="AQ217" s="2" cm="1">
        <f t="array" aca="1" ref="AQ217" ca="1">IF(NOT(ISNUMBER(INDEX($A:$A, LOOKUP(2, 1 / ($A$1:INDIRECT("$A$"&amp;ROW($A217)) &lt;&gt; ""),ROW($A$1:INDIRECT("$A$"&amp;ROW($A217)))), 1))), "",
ROUNDDOWN((ROUNDDOWN((((2*VLOOKUP($AA217, 'EV and Base'!$A$1:$N$671, 11, FALSE))+$AV$2+ROUNDDOWN($AE217/4, 0))*$AB217)/100, 0)+5), 0))</f>
        <v>81</v>
      </c>
      <c r="AR217" s="22" cm="1">
        <f t="array" aca="1" ref="AR217" ca="1">IF(NOT(ISNUMBER(INDEX($A:$A, LOOKUP(2, 1 / ($A$1:INDIRECT("$A$"&amp;ROW($A217)) &lt;&gt; ""),ROW($A$1:INDIRECT("$A$"&amp;ROW($A217)))), 1))), "",
ROUNDDOWN((ROUNDDOWN((((2*VLOOKUP($AA217, 'EV and Base'!$A$1:$N$671, 12, FALSE))+$AW$2+ROUNDDOWN($AF217/4, 0))*$AB217)/100, 0)+5)*0.9, 0))</f>
        <v>38</v>
      </c>
      <c r="AS217" s="2" cm="1">
        <f t="array" aca="1" ref="AS217" ca="1">IF(NOT(ISNUMBER(INDEX($A:$A, LOOKUP(2, 1 / ($A$1:INDIRECT("$A$"&amp;ROW($A217)) &lt;&gt; ""),ROW($A$1:INDIRECT("$A$"&amp;ROW($A217)))), 1))), "",
ROUNDDOWN((ROUNDDOWN((((2*VLOOKUP($AA217, 'EV and Base'!$A$1:$N$671, 13, FALSE))+$AX$2+ROUNDDOWN($AG217/4, 0))*$AB217)/100, 0)+5), 0))</f>
        <v>80</v>
      </c>
      <c r="AT217" s="24" cm="1">
        <f t="array" aca="1" ref="AT217" ca="1">IF(NOT(ISNUMBER(INDEX($A:$A, LOOKUP(2, 1 / ($A$1:INDIRECT("$A$"&amp;ROW($A217)) &lt;&gt; ""),ROW($A$1:INDIRECT("$A$"&amp;ROW($A217)))), 1))), "",
ROUNDDOWN((ROUNDDOWN((((2*VLOOKUP($AA217, 'EV and Base'!$A$1:$N$671, 14, FALSE))+31+ROUNDDOWN($AH217/4, 0))*$AB217)/100, 0)+5), 0))</f>
        <v>77</v>
      </c>
      <c r="AU217" s="28">
        <v>213</v>
      </c>
      <c r="AY217" cm="1">
        <f t="array" aca="1" ref="AY217" ca="1">IF(NOT(ISNUMBER(INDEX($A:$A,LOOKUP(2,1/($A$1:INDIRECT("$A$"&amp;ROW($A217))&lt;&gt;""),ROW($A$1:INDIRECT("$A$"&amp;ROW($A217)))),1))),"",
INDEX($AY:$AY,LOOKUP(2,1/($AY$1:INDIRECT("$AY$"&amp;ROW($AY217)-1)&lt;&gt;""),ROW($AY$1:INDIRECT("$AY$"&amp;ROW($AY217)-1))),1)+$BL217)</f>
        <v>40313</v>
      </c>
      <c r="AZ217" s="3" cm="1">
        <f t="array" aca="1" ref="AZ217" ca="1">IF(NOT(ISNUMBER(INDEX($A:$A, LOOKUP(2, 1 / ($A$1:INDIRECT("$A$"&amp;ROW($A217)) &lt;&gt; ""),ROW($A$1:INDIRECT("$A$"&amp;ROW($A217)))), 1))), "",
VLOOKUP(INDIRECT("$G$"&amp;LOOKUP(2, 1 / ($AY$1:INDIRECT("$AY$"&amp;ROW($AY217)-1) &lt;&gt; ""),ROW($AY$1:INDIRECT("$AY$"&amp;ROW($AY217)-1)))),'EV and Base'!A212:N882,2,FALSE))</f>
        <v>145</v>
      </c>
      <c r="BA217" s="3" cm="1">
        <f t="array" aca="1" ref="BA217" ca="1">IF(NOT(ISNUMBER(INDEX($A:$A, LOOKUP(2, 1 / ($A$1:INDIRECT("$A$"&amp;ROW($A217)) &lt;&gt; ""),ROW($A$1:INDIRECT("$A$"&amp;ROW($A217)))), 1))), "",
INDIRECT("$I$"&amp;LOOKUP(2, 1 / ($AY$1:INDIRECT("$AY$"&amp;ROW($AY217)-1) &lt;&gt; ""),ROW($AY$1:INDIRECT("$AY$"&amp;ROW($AY217)-1)))))</f>
        <v>28</v>
      </c>
      <c r="BB217" s="1" cm="1">
        <f t="array" aca="1" ref="BB217" ca="1">IF(NOT(ISNUMBER(INDEX($A:$A, LOOKUP(2, 1 / ($A$1:INDIRECT("$A$"&amp;ROW($A217)) &lt;&gt; ""),ROW($A$1:INDIRECT("$A$"&amp;ROW($A217)))), 1))), "",
INDIRECT("$AB$"&amp;LOOKUP(2, 1 / ($AY$1:INDIRECT("$AY$"&amp;ROW($AY217)-1) &lt;&gt; ""),ROW($AY$1:INDIRECT("$AY$"&amp;ROW($AY217)-1)))))</f>
        <v>35</v>
      </c>
      <c r="BC217" s="3" cm="1">
        <f t="array" aca="1" ref="BC217" ca="1">IF(NOT(ISNUMBER(INDEX($A:$A,LOOKUP(2,1/($A$1:INDIRECT("$A$"&amp;ROW($A217))&lt;&gt;""),ROW($A$1:INDIRECT("$A$"&amp;ROW($A217)))),1))),"",
$BA217+$BA217+10)</f>
        <v>66</v>
      </c>
      <c r="BD217" s="3" cm="1">
        <f t="array" aca="1" ref="BD217" ca="1">IF(NOT(ISNUMBER(INDEX($A:$A,LOOKUP(2,1/($A$1:INDIRECT("$A$"&amp;ROW($A217))&lt;&gt;""),ROW($A$1:INDIRECT("$A$"&amp;ROW($A217)))),1))),"",
$BA217+$BB217+10)</f>
        <v>73</v>
      </c>
      <c r="BE217" s="3" cm="1">
        <f t="array" aca="1" ref="BE217" ca="1">IF(NOT(ISNUMBER(INDEX($A:$A,LOOKUP(2,1/($A$1:INDIRECT("$A$"&amp;ROW($A217))&lt;&gt;""),ROW($A$1:INDIRECT("$A$"&amp;ROW($A217)))),1))),"",
$BC217*$BC217)</f>
        <v>4356</v>
      </c>
      <c r="BF217" s="3" cm="1">
        <f t="array" aca="1" ref="BF217" ca="1">IF(NOT(ISNUMBER(INDEX($A:$A,LOOKUP(2,1/($A$1:INDIRECT("$A$"&amp;ROW($A217))&lt;&gt;""),ROW($A$1:INDIRECT("$A$"&amp;ROW($A217)))),1))),"",
$BD217*$BD217)</f>
        <v>5329</v>
      </c>
      <c r="BG217" s="3" cm="1">
        <f t="array" aca="1" ref="BG217" ca="1">IF(NOT(ISNUMBER(INDEX($A:$A,LOOKUP(2,1/($A$1:INDIRECT("$A$"&amp;ROW($A217))&lt;&gt;""),ROW($A$1:INDIRECT("$A$"&amp;ROW($A217)))),1))),"",
_xlfn.FLOOR.MATH(1.5*_xlfn.FLOOR.MATH($AZ217*BA217/5)))</f>
        <v>1218</v>
      </c>
      <c r="BH217" s="3" cm="1">
        <f t="array" aca="1" ref="BH217" ca="1">IF(NOT(ISNUMBER(INDEX($A:$A, LOOKUP(2, 1 / ($A$1:INDIRECT("$A$"&amp;ROW($A217)) &lt;&gt; ""),ROW($A$1:INDIRECT("$A$"&amp;ROW($A217)))), 1))), "",
_xlfn.FLOOR.MATH($BG217/IF(OR(INDIRECT("$C$"&amp;LOOKUP(2, 1 / ($AY$1:INDIRECT("$AY$"&amp;ROW($AY217)-1) &lt;&gt; ""),ROW($AY$1:INDIRECT("$AY$"&amp;ROW($AY217)-1))))="Multi",
INDIRECT("$C$"&amp;LOOKUP(2, 1 / ($AY$1:INDIRECT("$AY$"&amp;ROW($AY217)-1) &lt;&gt; ""),ROW($AY$1:INDIRECT("$AY$"&amp;ROW($AY217)-1))))="Double"),2,1)))</f>
        <v>1218</v>
      </c>
      <c r="BI217" s="3" cm="1">
        <f t="array" aca="1" ref="BI217" ca="1">IF(NOT(ISNUMBER(INDEX($A:$A,LOOKUP(2,1/($A$1:INDIRECT("$A$"&amp;ROW($A217))&lt;&gt;""),ROW($A$1:INDIRECT("$A$"&amp;ROW($A217)))),1))),"",
VLOOKUP($BC217,GameFreakSQRT!$A$1:$B$200,2,FALSE))</f>
        <v>33276</v>
      </c>
      <c r="BJ217" s="3" cm="1">
        <f t="array" aca="1" ref="BJ217" ca="1">IF(NOT(ISNUMBER(INDEX($A:$A,LOOKUP(2,1/($A$1:INDIRECT("$A$"&amp;ROW($A217))&lt;&gt;""),ROW($A$1:INDIRECT("$A$"&amp;ROW($A217)))),1))),"",
VLOOKUP($BD217,GameFreakSQRT!$A$1:$B$200,2,FALSE))</f>
        <v>34996</v>
      </c>
      <c r="BK217" s="3" cm="1">
        <f t="array" aca="1" ref="BK217" ca="1">IF(NOT(ISNUMBER(INDEX($A:$A,LOOKUP(2,1/($A$1:INDIRECT("$A$"&amp;ROW($A217))&lt;&gt;""),ROW($A$1:INDIRECT("$A$"&amp;ROW($A217)))),1))),"",
_xlfn.FLOOR.MATH((($BI217*$BE217)*$BH217)/($BJ217*$BF217))+1)</f>
        <v>947</v>
      </c>
      <c r="BL217" s="3" cm="1">
        <f t="array" aca="1" ref="BL217" ca="1">IF(NOT(ISNUMBER(INDEX($A:$A,LOOKUP(2,1/($A$1:INDIRECT("$A$"&amp;ROW($A217))&lt;&gt;""),ROW($A$1:INDIRECT("$A$"&amp;ROW($A217)))),1))),"",
_xlfn.FLOOR.MATH($BK217*IF(NOT(INDIRECT("$Z$"&amp;LOOKUP(2, 1 / ($AY$1:INDIRECT("$AY$"&amp;ROW($AY217)-1) &lt;&gt; ""),ROW($AY$1:INDIRECT("$AY$"&amp;ROW($AY217)-1))))=""),1.5,1)))</f>
        <v>947</v>
      </c>
      <c r="BM217" s="3" cm="1">
        <f t="array" aca="1" ref="BM217" ca="1">IF(NOT(ISNUMBER(INDEX($A:$A, LOOKUP(2, 1 / ($A$1:INDIRECT("$A$"&amp;ROW($A217)) &lt;&gt; ""),ROW($A$1:INDIRECT("$A$"&amp;ROW($A217)))), 1))), "",
INDIRECT("$Y$"&amp;LOOKUP(2, 1 / ($AY$1:INDIRECT("$AY$"&amp;ROW($AY217)-1) &lt;&gt; ""),ROW($AY$1:INDIRECT("$AY$"&amp;ROW($AY217)-1)))))</f>
        <v>947</v>
      </c>
      <c r="BN217" s="3" t="b">
        <f t="shared" ca="1" si="23"/>
        <v>1</v>
      </c>
    </row>
    <row r="218" spans="1:100" x14ac:dyDescent="0.45">
      <c r="A218" s="69"/>
      <c r="B218" s="69"/>
      <c r="C218" s="69"/>
      <c r="D218" s="69"/>
      <c r="E218" s="69"/>
      <c r="F218" s="56">
        <v>3</v>
      </c>
      <c r="G218" s="2" t="s">
        <v>430</v>
      </c>
      <c r="H218" s="2" t="s">
        <v>77</v>
      </c>
      <c r="I218" s="2">
        <v>26</v>
      </c>
      <c r="J218" s="2" t="s">
        <v>85</v>
      </c>
      <c r="K218" s="2" t="s">
        <v>228</v>
      </c>
      <c r="L218" s="2" t="s">
        <v>53</v>
      </c>
      <c r="M218" s="2" t="s">
        <v>123</v>
      </c>
      <c r="N218" s="2" t="s">
        <v>124</v>
      </c>
      <c r="O218" s="2" t="s">
        <v>193</v>
      </c>
      <c r="P218" s="2" t="s">
        <v>189</v>
      </c>
      <c r="Q218" s="2">
        <v>12</v>
      </c>
      <c r="R218" s="2">
        <f>_xlfn.FLOOR.MATH((((2*VLOOKUP(G218, 'EV and Base'!$A$1:$N$671, 9, FALSE))+$Q218)*$I218)/100)+$I218+10</f>
        <v>99</v>
      </c>
      <c r="S218" s="2">
        <f>_xlfn.FLOOR.MATH((_xlfn.FLOOR.MATH((((2*VLOOKUP($G218, 'EV and Base'!$A$1:$N$671, 10, FALSE))+$Q218)*$I218)/100)+5)*
IF(OR($J218="Lonely", $J218="Brave", $J218="Adamant", $J218="Naughty"), 1.1,
IF(OR($J218="Bold", $J218="Timid", $J218="Modest", $J218="Calm"), 0.9, 1)))</f>
        <v>36</v>
      </c>
      <c r="T218" s="2">
        <f>_xlfn.FLOOR.MATH((_xlfn.FLOOR.MATH((((2*VLOOKUP($G218, 'EV and Base'!$A$1:$N$671, 11, FALSE))+$Q218)*$I218)/100)+5)*
IF(OR($J218="Bold", $J218="Relaxed", $J218="Impish", $J218="Lax"), 1.1,
IF(OR($J218="Lonely", $J218="Hasty", $J218="Mild", $J218="Gentle"), 0.9, 1)))</f>
        <v>46</v>
      </c>
      <c r="U218" s="2">
        <f>_xlfn.FLOOR.MATH((_xlfn.FLOOR.MATH((((2*VLOOKUP($G218, 'EV and Base'!$A$1:$N$671, 12, FALSE))+$Q218)*$I218)/100)+5)*
IF(OR($J218="Modest", $J218="Mild", $J218="Quiet", $J218="Rash"), 1.1,
IF(OR($J218="Adamant", $J218="Impish", $J218="Jolly", $J218="Careful"), 0.9, 1)))</f>
        <v>63</v>
      </c>
      <c r="V218" s="2">
        <f>_xlfn.FLOOR.MATH((_xlfn.FLOOR.MATH((((2*VLOOKUP($G218, 'EV and Base'!$A$1:$N$671, 13, FALSE))+$Q218)*$I218)/100)+5)*
IF(OR($J218="Calm", $J218="Gentle", $J218="Sassy", $J218="Careful"), 1.1,
IF(OR($J218="Naughty", $J218="Lax", $J218="Naive", $J218="Rash"), 0.9, 1)))</f>
        <v>62</v>
      </c>
      <c r="W218" s="2">
        <f>_xlfn.FLOOR.MATH((_xlfn.FLOOR.MATH((((2*VLOOKUP($G218, 'EV and Base'!$A$1:$N$671, 14, FALSE))+$Q218)*$I218)/100)+5)*
IF(OR($J218="Timid", $J218="Hasty", $J218="Jolly", $J218="Naive"), 1.1,
IF(OR($J218="Brave", $J218="Relaxed", $J218="Quiet", $J218="Sassy"), 0.9, 1)))</f>
        <v>23</v>
      </c>
      <c r="X218" s="69"/>
      <c r="Y218" s="1">
        <v>913</v>
      </c>
      <c r="AA218" s="23" t="str" cm="1">
        <f t="array" aca="1" ref="AA218" ca="1">IF(NOT(ISNUMBER(INDEX($A:$A,LOOKUP(2,1/($A$1:INDIRECT("$A$"&amp;ROW($A218))&lt;&gt;""),ROW($A$1:INDIRECT("$A$"&amp;ROW($A218)))),1))),"",
IF(NOT(ISNUMBER($A218)),$AA217,
IF($AB218&lt;16,"Lillipup",
IF($AB218&lt;32,"Herdier",
"Stoutland"))))</f>
        <v>Stoutland</v>
      </c>
      <c r="AB218" s="25" cm="1">
        <f t="array" aca="1" ref="AB218" ca="1">IF(NOT(ISNUMBER(INDEX($A:$A, LOOKUP(2, 1 / ($A$1:INDIRECT("$A$"&amp;ROW($A218)) &lt;&gt; ""),ROW($A$1:INDIRECT("$A$"&amp;ROW($A218)))), 1))), "",
VLOOKUP($AY218,'Medium-Slow'!$A$1:$B$101,2,TRUE))</f>
        <v>36</v>
      </c>
      <c r="AC218" s="23" cm="1">
        <f t="array" aca="1" ref="AC218" ca="1">IF(NOT(ISNUMBER(INDEX($A:$A, LOOKUP(2, 1 / ($A$1:INDIRECT("$A$"&amp;ROW($A218)) &lt;&gt; ""),ROW($A$1:INDIRECT("$A$"&amp;ROW($A218)))), 1))), "",
INDEX($AC:$AC, LOOKUP(2, 1 / ($AC$1:INDIRECT("$AC$"&amp;ROW($AC218)-1) &lt;&gt; ""),ROW($AC$1:INDIRECT("$AC$"&amp;ROW($AC218)-1))), 1)+
IF(INDEX($AC:$AC, LOOKUP(2, 1 / ($AC$1:INDIRECT("$AC$"&amp;ROW($AC218)-1) &lt;&gt; ""),ROW($AC$1:INDIRECT("$AC$"&amp;ROW($AC218)-1))), 1)+
INDEX($AD:$AD, LOOKUP(2, 1 / ($AD$1:INDIRECT("$AD$"&amp;ROW($AD218)-1) &lt;&gt; ""),ROW($AD$1:INDIRECT("$AD$"&amp;ROW($AD218)-1))), 1)+
INDEX($AE:$AE, LOOKUP(2, 1 / ($AE$1:INDIRECT("$AE$"&amp;ROW($AE218)-1) &lt;&gt; ""),ROW($AE$1:INDIRECT("$AE$"&amp;ROW($AD218)-1))), 1)+
INDEX($AE:$AF, LOOKUP(2, 1 / ($AF$1:INDIRECT("$AF$"&amp;ROW($AF218)-1) &lt;&gt; ""),ROW($AF$1:INDIRECT("$AF$"&amp;ROW($AD218)-1))), 1)+
INDEX($AG:$AG, LOOKUP(2, 1 / ($AG$1:INDIRECT("$AG$"&amp;ROW($AG218)-1) &lt;&gt; ""),ROW($AG$1:INDIRECT("$AG$"&amp;ROW($AD218)-1))), 1)+
INDEX($AH:$AH, LOOKUP(2, 1 / ($AH$1:INDIRECT("$AH$"&amp;ROW($AH218)-1) &lt;&gt; ""),ROW($AH$1:INDIRECT("$AH$"&amp;ROW($AD218)-1))), 1)&gt;=510,0,
IF(INDEX($AC:$AC, LOOKUP(2, 1 / ($AC$1:INDIRECT("$AC$"&amp;ROW($AC218)-1) &lt;&gt; ""),ROW($AC$1:INDIRECT("$AC$"&amp;ROW($AC218)-1))), 1)&gt;=255,0,
VLOOKUP(INDIRECT("$G$"&amp;LOOKUP(2, 1 / ($AC$1:INDIRECT("$AC$"&amp;ROW($AC218)-1) &lt;&gt; ""),ROW($AC$1:INDIRECT("$AC$"&amp;ROW($AC218)-1)))), 'EV and Base'!$A$1:$N$671, 3, FALSE))))</f>
        <v>7</v>
      </c>
      <c r="AD218" s="2" cm="1">
        <f t="array" aca="1" ref="AD218" ca="1">IF(NOT(ISNUMBER(INDEX($A:$A, LOOKUP(2, 1 / ($A$1:INDIRECT("$A$"&amp;ROW($A218)) &lt;&gt; ""),ROW($A$1:INDIRECT("$A$"&amp;ROW($A218)))), 1))), "",
INDEX($AD:$AD, LOOKUP(2, 1 / ($AD$1:INDIRECT("$AD$"&amp;ROW($AD218)-1) &lt;&gt; ""),ROW($AD$1:INDIRECT("$AD$"&amp;ROW($AD218)-1))), 1)+
IF(INDEX($AC:$AC, LOOKUP(2, 1 / ($AC$1:INDIRECT("$AC$"&amp;ROW($AC218)-1) &lt;&gt; ""),ROW($AC$1:INDIRECT("$AC$"&amp;ROW($AC218)-1))), 1)+
INDEX($AD:$AD, LOOKUP(2, 1 / ($AD$1:INDIRECT("$AD$"&amp;ROW($AD218)-1) &lt;&gt; ""),ROW($AD$1:INDIRECT("$AD$"&amp;ROW($AD218)-1))), 1)+
INDEX($AE:$AE, LOOKUP(2, 1 / ($AE$1:INDIRECT("$AE$"&amp;ROW($AE218)-1) &lt;&gt; ""),ROW($AE$1:INDIRECT("$AE$"&amp;ROW($AD218)-1))), 1)+
INDEX($AE:$AF, LOOKUP(2, 1 / ($AF$1:INDIRECT("$AF$"&amp;ROW($AF218)-1) &lt;&gt; ""),ROW($AF$1:INDIRECT("$AF$"&amp;ROW($AD218)-1))), 1)+
INDEX($AG:$AG, LOOKUP(2, 1 / ($AG$1:INDIRECT("$AG$"&amp;ROW($AG218)-1) &lt;&gt; ""),ROW($AG$1:INDIRECT("$AG$"&amp;ROW($AD218)-1))), 1)+
INDEX($AH:$AH, LOOKUP(2, 1 / ($AH$1:INDIRECT("$AH$"&amp;ROW($AH218)-1) &lt;&gt; ""),ROW($AH$1:INDIRECT("$AH$"&amp;ROW($AD218)-1))), 1)&gt;=510,0,
IF(INDEX($AD:$AD, LOOKUP(2, 1 / ($AD$1:INDIRECT("$AD$"&amp;ROW($AD218)-1) &lt;&gt; ""),ROW($AD$1:INDIRECT("$AD$"&amp;ROW($AD218)-1))), 1)&gt;=255,0,
VLOOKUP(INDIRECT("$G$"&amp;LOOKUP(2, 1 / ($AD$1:INDIRECT("$AD$"&amp;ROW($AD218)-1) &lt;&gt; ""),ROW($AD$1:INDIRECT("$AD$"&amp;ROW($AD218)-1)))), 'EV and Base'!$A$1:$N$671, 4, FALSE))))</f>
        <v>61</v>
      </c>
      <c r="AE218" s="2" cm="1">
        <f t="array" aca="1" ref="AE218" ca="1">IF(NOT(ISNUMBER(INDEX($A:$A,LOOKUP(2,1/($A$1:INDIRECT("$A$"&amp;ROW($A218))&lt;&gt;""),ROW($A$1:INDIRECT("$A$"&amp;ROW($A218)))),1))),"",
INDEX($AE:$AE,LOOKUP(2,1/($AE$1:INDIRECT("$AE$"&amp;ROW($AE218)-1)&lt;&gt;""),ROW($AE$1:INDIRECT("$AE$"&amp;ROW($AE218)-1))),1)+
IF(INDEX($AC:$AC,LOOKUP(2,1/($AC$1:INDIRECT("$AC$"&amp;ROW($AC218)-1)&lt;&gt;""),ROW($AC$1:INDIRECT("$AC$"&amp;ROW($AC218)-1))),1)+
INDEX($AD:$AD,LOOKUP(2,1/($AD$1:INDIRECT("$AD$"&amp;ROW($AD218)-1)&lt;&gt;""),ROW($AD$1:INDIRECT("$AD$"&amp;ROW($AD218)-1))),1)+
INDEX($AE:$AE,LOOKUP(2,1/($AE$1:INDIRECT("$AE$"&amp;ROW($AE218)-1)&lt;&gt;""),ROW($AE$1:INDIRECT("$AE$"&amp;ROW($AD218)-1))),1)+
INDEX($AE:$AF,LOOKUP(2,1/($AF$1:INDIRECT("$AF$"&amp;ROW($AF218)-1)&lt;&gt;""),ROW($AF$1:INDIRECT("$AF$"&amp;ROW($AD218)-1))),1)+
INDEX($AG:$AG,LOOKUP(2,1/($AG$1:INDIRECT("$AG$"&amp;ROW($AG218)-1)&lt;&gt;""),ROW($AG$1:INDIRECT("$AG$"&amp;ROW($AD218)-1))),1)+
INDEX($AH:$AH,LOOKUP(2,1/($AH$1:INDIRECT("$AH$"&amp;ROW($AH218)-1)&lt;&gt;""),ROW($AH$1:INDIRECT("$AH$"&amp;ROW($AD218)-1))),1)&gt;=510,0,
IF(INDEX($AE:$AE,LOOKUP(2,1/($AE$1:INDIRECT("$AE$"&amp;ROW($AE218)-1)&lt;&gt;""),ROW($AE$1:INDIRECT("$AE$"&amp;ROW($AE218)-1))),1)&gt;=255,0,
VLOOKUP(INDIRECT("$G$"&amp;LOOKUP(2,1/($AE$1:INDIRECT("$AE$"&amp;ROW($AE218)-1)&lt;&gt;""),ROW($AE$1:INDIRECT("$AE$"&amp;ROW($AE218)-1)))),'EV and Base'!$A$1:$N$671,5,FALSE))))</f>
        <v>7</v>
      </c>
      <c r="AF218" s="2" cm="1">
        <f t="array" aca="1" ref="AF218" ca="1">IF(NOT(ISNUMBER(INDEX($A:$A, LOOKUP(2, 1 / ($A$1:INDIRECT("$A$"&amp;ROW($A218)) &lt;&gt; ""),ROW($A$1:INDIRECT("$A$"&amp;ROW($A218)))), 1))), "",
INDEX($AF:$AF, LOOKUP(2, 1 / ($AF$1:INDIRECT("$AF$"&amp;ROW($AF218)-1) &lt;&gt; ""),ROW($AF$1:INDIRECT("$AF$"&amp;ROW($AF218)-1))), 1)+
IF(INDEX($AC:$AC, LOOKUP(2, 1 / ($AC$1:INDIRECT("$AC$"&amp;ROW($AC218)-1) &lt;&gt; ""),ROW($AC$1:INDIRECT("$AC$"&amp;ROW($AC218)-1))), 1)+
INDEX($AD:$AD, LOOKUP(2, 1 / ($AD$1:INDIRECT("$AD$"&amp;ROW($AD218)-1) &lt;&gt; ""),ROW($AD$1:INDIRECT("$AD$"&amp;ROW($AD218)-1))), 1)+
INDEX($AE:$AE, LOOKUP(2, 1 / ($AE$1:INDIRECT("$AE$"&amp;ROW($AE218)-1) &lt;&gt; ""),ROW($AE$1:INDIRECT("$AE$"&amp;ROW($AD218)-1))), 1)+
INDEX($AE:$AF, LOOKUP(2, 1 / ($AF$1:INDIRECT("$AF$"&amp;ROW($AF218)-1) &lt;&gt; ""),ROW($AF$1:INDIRECT("$AF$"&amp;ROW($AD218)-1))), 1)+
INDEX($AG:$AG, LOOKUP(2, 1 / ($AG$1:INDIRECT("$AG$"&amp;ROW($AG218)-1) &lt;&gt; ""),ROW($AG$1:INDIRECT("$AG$"&amp;ROW($AD218)-1))), 1)+
INDEX($AH:$AH, LOOKUP(2, 1 / ($AH$1:INDIRECT("$AH$"&amp;ROW($AH218)-1) &lt;&gt; ""),ROW($AH$1:INDIRECT("$AH$"&amp;ROW($AD218)-1))), 1)&gt;=510,0,
IF(INDEX($AF:$AF, LOOKUP(2, 1 / ($AF$1:INDIRECT("$AF$"&amp;ROW($AF218)-1) &lt;&gt; ""),ROW($AF$1:INDIRECT("$AF$"&amp;ROW($AF218)-1))), 1)&gt;=255,0,
VLOOKUP(INDIRECT("$G$"&amp;LOOKUP(2, 1 / ($AF$1:INDIRECT("$AF$"&amp;ROW($AF218)-1) &lt;&gt; ""),ROW($AF$1:INDIRECT("$AF$"&amp;ROW($AF218)-1)))), 'EV and Base'!$A$1:$N$671, 6, FALSE))))</f>
        <v>7</v>
      </c>
      <c r="AG218" s="2" cm="1">
        <f t="array" aca="1" ref="AG218" ca="1">IF(NOT(ISNUMBER(INDEX($A:$A, LOOKUP(2, 1 / ($A$1:INDIRECT("$A$"&amp;ROW($A218)) &lt;&gt; ""),ROW($A$1:INDIRECT("$A$"&amp;ROW($A218)))), 1))), "",
INDEX($AG:$AG, LOOKUP(2, 1 / ($AG$1:INDIRECT("$AG$"&amp;ROW($AG218)-1) &lt;&gt; ""),ROW($AG$1:INDIRECT("$AG$"&amp;ROW($AG218)-1))), 1)+
IF(INDEX($AC:$AC, LOOKUP(2, 1 / ($AC$1:INDIRECT("$AC$"&amp;ROW($AC218)-1) &lt;&gt; ""),ROW($AC$1:INDIRECT("$AC$"&amp;ROW($AC218)-1))), 1)+
INDEX($AD:$AD, LOOKUP(2, 1 / ($AD$1:INDIRECT("$AD$"&amp;ROW($AD218)-1) &lt;&gt; ""),ROW($AD$1:INDIRECT("$AD$"&amp;ROW($AD218)-1))), 1)+
INDEX($AE:$AE, LOOKUP(2, 1 / ($AE$1:INDIRECT("$AE$"&amp;ROW($AE218)-1) &lt;&gt; ""),ROW($AE$1:INDIRECT("$AE$"&amp;ROW($AD218)-1))), 1)+
INDEX($AE:$AF, LOOKUP(2, 1 / ($AF$1:INDIRECT("$AF$"&amp;ROW($AF218)-1) &lt;&gt; ""),ROW($AF$1:INDIRECT("$AF$"&amp;ROW($AD218)-1))), 1)+
INDEX($AG:$AG, LOOKUP(2, 1 / ($AG$1:INDIRECT("$AG$"&amp;ROW($AG218)-1) &lt;&gt; ""),ROW($AG$1:INDIRECT("$AG$"&amp;ROW($AD218)-1))), 1)+
INDEX($AH:$AH, LOOKUP(2, 1 / ($AH$1:INDIRECT("$AH$"&amp;ROW($AH218)-1) &lt;&gt; ""),ROW($AH$1:INDIRECT("$AH$"&amp;ROW($AD218)-1))), 1)&gt;=510,0,
IF(INDEX($AG:$AG, LOOKUP(2, 1 / ($AG$1:INDIRECT("$AG$"&amp;ROW($AG218)-1) &lt;&gt; ""),ROW($AG$1:INDIRECT("$AG$"&amp;ROW($AG218)-1))), 1)&gt;=255,0,
VLOOKUP(INDIRECT("$G$"&amp;LOOKUP(2, 1 / ($AG$1:INDIRECT("$AG$"&amp;ROW($AG218)-1) &lt;&gt; ""),ROW($AG$1:INDIRECT("$AG$"&amp;ROW($AG218)-1)))), 'EV and Base'!$A$1:$N$671, 7, FALSE))))</f>
        <v>0</v>
      </c>
      <c r="AH218" s="24" cm="1">
        <f t="array" aca="1" ref="AH218" ca="1">IF(NOT(ISNUMBER(INDEX($A:$A,LOOKUP(2,1/($A$1:INDIRECT("$A$"&amp;ROW($A218))&lt;&gt;""),ROW($A$1:INDIRECT("$A$"&amp;ROW($A218)))),1))),"",
INDEX($AH:$AH,LOOKUP(2,1/($AH$1:INDIRECT("$AH$"&amp;ROW($AH218)-1)&lt;&gt;""),ROW($AH$1:INDIRECT("$AH$"&amp;ROW($AH218)-1))),1)+
IF(INDEX($AC:$AC,LOOKUP(2,1/($AC$1:INDIRECT("$AC$"&amp;ROW($AC218)-1)&lt;&gt;""),ROW($AC$1:INDIRECT("$AC$"&amp;ROW($AC218)-1))),1)+
INDEX($AD:$AD,LOOKUP(2,1/($AD$1:INDIRECT("$AD$"&amp;ROW($AD218)-1)&lt;&gt;""),ROW($AD$1:INDIRECT("$AD$"&amp;ROW($AD218)-1))),1)+
INDEX($AE:$AE,LOOKUP(2,1/($AE$1:INDIRECT("$AE$"&amp;ROW($AE218)-1)&lt;&gt;""),ROW($AE$1:INDIRECT("$AE$"&amp;ROW($AD218)-1))),1)+
INDEX($AE:$AF,LOOKUP(2,1/($AF$1:INDIRECT("$AF$"&amp;ROW($AF218)-1)&lt;&gt;""),ROW($AF$1:INDIRECT("$AF$"&amp;ROW($AD218)-1))),1)+
INDEX($AG:$AG,LOOKUP(2,1/($AG$1:INDIRECT("$AG$"&amp;ROW($AG218)-1)&lt;&gt;""),ROW($AG$1:INDIRECT("$AG$"&amp;ROW($AD218)-1))),1)+
INDEX($AH:$AH,LOOKUP(2,1/($AH$1:INDIRECT("$AH$"&amp;ROW($AH218)-1)&lt;&gt;""),ROW($AH$1:INDIRECT("$AH$"&amp;ROW($AD218)-1))),1)&gt;=510,0,
IF(INDEX($AH:$AH,LOOKUP(2,1/($AH$1:INDIRECT("$AH$"&amp;ROW($AH218)-1)&lt;&gt;""),ROW($AH$1:INDIRECT("$AH$"&amp;ROW($AH218)-1))),1)&gt;=255,0,
VLOOKUP(INDIRECT("$G$"&amp;LOOKUP(2,1/($AH$1:INDIRECT("$AH$"&amp;ROW($AH218)-1)&lt;&gt;""),ROW($AH$1:INDIRECT("$AH$"&amp;ROW($AH218)-1)))),'EV and Base'!$A$1:$N$671,8,FALSE))))</f>
        <v>39</v>
      </c>
      <c r="AI218" s="29" cm="1">
        <f t="array" aca="1" ref="AI218" ca="1">IF(NOT(ISNUMBER(INDEX($A:$A,LOOKUP(2,1/($A$1:INDIRECT("$A$"&amp;ROW($A218))&lt;&gt;""),ROW($A$1:INDIRECT("$A$"&amp;ROW($A218)))),1))),"",
ROUNDDOWN((((2*VLOOKUP($AA218,'EV and Base'!$A$1:$N$671,9,FALSE))+31+ROUNDDOWN($AC218/4,0))*$AB218)/100,0)+$AB218+10)</f>
        <v>118</v>
      </c>
      <c r="AJ218" s="21" cm="1">
        <f t="array" aca="1" ref="AJ218" ca="1">IF(NOT(ISNUMBER(INDEX($A:$A, LOOKUP(2, 1 / ($A$1:INDIRECT("$A$"&amp;ROW($A218)) &lt;&gt; ""),ROW($A$1:INDIRECT("$A$"&amp;ROW($A218)))), 1))), "",
ROUNDDOWN((ROUNDDOWN((((2*VLOOKUP($AA218, 'EV and Base'!$A$1:$N$671, 10, FALSE))+31+ROUNDDOWN($AD218/4, 0))*$AB218)/100, 0)+5)*1.1, 0))</f>
        <v>102</v>
      </c>
      <c r="AK218" s="21" t="str" cm="1">
        <f t="array" aca="1" ref="AK218" ca="1">IF(NOT(ISNUMBER(INDEX($A:$A, LOOKUP(2, 1 / ($A$1:INDIRECT("$A$"&amp;ROW($A218)) &lt;&gt; ""),ROW($A$1:INDIRECT("$A$"&amp;ROW($A218)))), 1))), "",
ROUNDDOWN((ROUNDDOWN((((2*VLOOKUP($AA218, 'EV and Base'!$A$1:$N$671, 11, FALSE))+30+ROUNDDOWN($AE218/4, 0))*$AB218)/100, 0)+5), 0)
&amp;"-"&amp;
ROUNDDOWN((ROUNDDOWN((((2*VLOOKUP($AA218, 'EV and Base'!$A$1:$N$671, 11, FALSE))+31+ROUNDDOWN($AE218/4, 0))*$AB218)/100, 0)+5), 0))</f>
        <v>80-81</v>
      </c>
      <c r="AL218" s="21" t="str" cm="1">
        <f t="array" aca="1" ref="AL218" ca="1">IF(NOT(ISNUMBER(INDEX($A:$A, LOOKUP(2, 1 / ($A$1:INDIRECT("$A$"&amp;ROW($A218)) &lt;&gt; ""),ROW($A$1:INDIRECT("$A$"&amp;ROW($A218)))), 1))), "",
ROUNDDOWN((ROUNDDOWN((((2*VLOOKUP($AA218, 'EV and Base'!$A$1:$N$671, 12, FALSE))+0+ROUNDDOWN($AF218/4, 0))*$AB218)/100, 0)+5)*0.9, 0)
&amp;"-"&amp;
ROUNDDOWN((ROUNDDOWN((((2*VLOOKUP($AA218, 'EV and Base'!$A$1:$N$671, 12, FALSE))+31+ROUNDDOWN($AF218/4, 0))*$AB218)/100, 0)+5)*0.9, 0))</f>
        <v>33-43</v>
      </c>
      <c r="AM218" s="21" t="str" cm="1">
        <f t="array" aca="1" ref="AM218" ca="1">IF(NOT(ISNUMBER(INDEX($A:$A, LOOKUP(2, 1 / ($A$1:INDIRECT("$A$"&amp;ROW($A218)) &lt;&gt; ""),ROW($A$1:INDIRECT("$A$"&amp;ROW($A218)))), 1))), "",
ROUNDDOWN((ROUNDDOWN((((2*VLOOKUP($AA218, 'EV and Base'!$A$1:$N$671, 13, FALSE))+30+ROUNDDOWN($AG218/4, 0))*$AB218)/100, 0)+5), 0)
&amp;"-"&amp;
ROUNDDOWN((ROUNDDOWN((((2*VLOOKUP($AA218, 'EV and Base'!$A$1:$N$671, 13, FALSE))+31+ROUNDDOWN($AG218/4, 0))*$AB218)/100, 0)+5), 0))</f>
        <v>80-80</v>
      </c>
      <c r="AN218" s="25" cm="1">
        <f t="array" aca="1" ref="AN218" ca="1">IF(NOT(ISNUMBER(INDEX($A:$A, LOOKUP(2, 1 / ($A$1:INDIRECT("$A$"&amp;ROW($A218)) &lt;&gt; ""),ROW($A$1:INDIRECT("$A$"&amp;ROW($A218)))), 1))), "",
ROUNDDOWN((ROUNDDOWN((((2*VLOOKUP($AA218, 'EV and Base'!$A$1:$N$671, 14, FALSE))+31+ROUNDDOWN($AH218/4, 0))*$AB218)/100, 0)+5), 0))</f>
        <v>77</v>
      </c>
      <c r="AO218" s="23" cm="1">
        <f t="array" aca="1" ref="AO218" ca="1">IF(NOT(ISNUMBER(INDEX($A:$A, LOOKUP(2, 1 / ($A$1:INDIRECT("$A$"&amp;ROW($A218)) &lt;&gt; ""),ROW($A$1:INDIRECT("$A$"&amp;ROW($A218)))), 1))), "",
ROUNDDOWN((((2*VLOOKUP($AA218, 'EV and Base'!$A$1:$N$671, 9, FALSE))+31+ROUNDDOWN($AC218/4, 0))*$AB218)/100, 0)+$AB218+10)</f>
        <v>118</v>
      </c>
      <c r="AP218" s="2" cm="1">
        <f t="array" aca="1" ref="AP218" ca="1">IF(NOT(ISNUMBER(INDEX($A:$A, LOOKUP(2, 1 / ($A$1:INDIRECT("$A$"&amp;ROW($A218)) &lt;&gt; ""),ROW($A$1:INDIRECT("$A$"&amp;ROW($A218)))), 1))), "",
ROUNDDOWN((ROUNDDOWN((((2*VLOOKUP($AA218, 'EV and Base'!$A$1:$N$671, 10, FALSE))+31+ROUNDDOWN($AD218/4, 0))*$AB218)/100, 0)+5)*1.1, 0))</f>
        <v>102</v>
      </c>
      <c r="AQ218" s="2" cm="1">
        <f t="array" aca="1" ref="AQ218" ca="1">IF(NOT(ISNUMBER(INDEX($A:$A, LOOKUP(2, 1 / ($A$1:INDIRECT("$A$"&amp;ROW($A218)) &lt;&gt; ""),ROW($A$1:INDIRECT("$A$"&amp;ROW($A218)))), 1))), "",
ROUNDDOWN((ROUNDDOWN((((2*VLOOKUP($AA218, 'EV and Base'!$A$1:$N$671, 11, FALSE))+$AV$2+ROUNDDOWN($AE218/4, 0))*$AB218)/100, 0)+5), 0))</f>
        <v>81</v>
      </c>
      <c r="AR218" s="22" cm="1">
        <f t="array" aca="1" ref="AR218" ca="1">IF(NOT(ISNUMBER(INDEX($A:$A, LOOKUP(2, 1 / ($A$1:INDIRECT("$A$"&amp;ROW($A218)) &lt;&gt; ""),ROW($A$1:INDIRECT("$A$"&amp;ROW($A218)))), 1))), "",
ROUNDDOWN((ROUNDDOWN((((2*VLOOKUP($AA218, 'EV and Base'!$A$1:$N$671, 12, FALSE))+$AW$2+ROUNDDOWN($AF218/4, 0))*$AB218)/100, 0)+5)*0.9, 0))</f>
        <v>38</v>
      </c>
      <c r="AS218" s="2" cm="1">
        <f t="array" aca="1" ref="AS218" ca="1">IF(NOT(ISNUMBER(INDEX($A:$A, LOOKUP(2, 1 / ($A$1:INDIRECT("$A$"&amp;ROW($A218)) &lt;&gt; ""),ROW($A$1:INDIRECT("$A$"&amp;ROW($A218)))), 1))), "",
ROUNDDOWN((ROUNDDOWN((((2*VLOOKUP($AA218, 'EV and Base'!$A$1:$N$671, 13, FALSE))+$AX$2+ROUNDDOWN($AG218/4, 0))*$AB218)/100, 0)+5), 0))</f>
        <v>80</v>
      </c>
      <c r="AT218" s="24" cm="1">
        <f t="array" aca="1" ref="AT218" ca="1">IF(NOT(ISNUMBER(INDEX($A:$A, LOOKUP(2, 1 / ($A$1:INDIRECT("$A$"&amp;ROW($A218)) &lt;&gt; ""),ROW($A$1:INDIRECT("$A$"&amp;ROW($A218)))), 1))), "",
ROUNDDOWN((ROUNDDOWN((((2*VLOOKUP($AA218, 'EV and Base'!$A$1:$N$671, 14, FALSE))+31+ROUNDDOWN($AH218/4, 0))*$AB218)/100, 0)+5), 0))</f>
        <v>77</v>
      </c>
      <c r="AU218" s="28">
        <v>213</v>
      </c>
      <c r="AY218" cm="1">
        <f t="array" aca="1" ref="AY218" ca="1">IF(NOT(ISNUMBER(INDEX($A:$A,LOOKUP(2,1/($A$1:INDIRECT("$A$"&amp;ROW($A218))&lt;&gt;""),ROW($A$1:INDIRECT("$A$"&amp;ROW($A218)))),1))),"",
INDEX($AY:$AY,LOOKUP(2,1/($AY$1:INDIRECT("$AY$"&amp;ROW($AY218)-1)&lt;&gt;""),ROW($AY$1:INDIRECT("$AY$"&amp;ROW($AY218)-1))),1)+$BL218)</f>
        <v>40651</v>
      </c>
      <c r="AZ218" s="3" cm="1">
        <f t="array" aca="1" ref="AZ218" ca="1">IF(NOT(ISNUMBER(INDEX($A:$A, LOOKUP(2, 1 / ($A$1:INDIRECT("$A$"&amp;ROW($A218)) &lt;&gt; ""),ROW($A$1:INDIRECT("$A$"&amp;ROW($A218)))), 1))), "",
VLOOKUP(INDIRECT("$G$"&amp;LOOKUP(2, 1 / ($AY$1:INDIRECT("$AY$"&amp;ROW($AY218)-1) &lt;&gt; ""),ROW($AY$1:INDIRECT("$AY$"&amp;ROW($AY218)-1)))),'EV and Base'!A213:N883,2,FALSE))</f>
        <v>63</v>
      </c>
      <c r="BA218" s="3" cm="1">
        <f t="array" aca="1" ref="BA218" ca="1">IF(NOT(ISNUMBER(INDEX($A:$A, LOOKUP(2, 1 / ($A$1:INDIRECT("$A$"&amp;ROW($A218)) &lt;&gt; ""),ROW($A$1:INDIRECT("$A$"&amp;ROW($A218)))), 1))), "",
INDIRECT("$I$"&amp;LOOKUP(2, 1 / ($AY$1:INDIRECT("$AY$"&amp;ROW($AY218)-1) &lt;&gt; ""),ROW($AY$1:INDIRECT("$AY$"&amp;ROW($AY218)-1)))))</f>
        <v>26</v>
      </c>
      <c r="BB218" s="1" cm="1">
        <f t="array" aca="1" ref="BB218" ca="1">IF(NOT(ISNUMBER(INDEX($A:$A, LOOKUP(2, 1 / ($A$1:INDIRECT("$A$"&amp;ROW($A218)) &lt;&gt; ""),ROW($A$1:INDIRECT("$A$"&amp;ROW($A218)))), 1))), "",
INDIRECT("$AB$"&amp;LOOKUP(2, 1 / ($AY$1:INDIRECT("$AY$"&amp;ROW($AY218)-1) &lt;&gt; ""),ROW($AY$1:INDIRECT("$AY$"&amp;ROW($AY218)-1)))))</f>
        <v>36</v>
      </c>
      <c r="BC218" s="3" cm="1">
        <f t="array" aca="1" ref="BC218" ca="1">IF(NOT(ISNUMBER(INDEX($A:$A,LOOKUP(2,1/($A$1:INDIRECT("$A$"&amp;ROW($A218))&lt;&gt;""),ROW($A$1:INDIRECT("$A$"&amp;ROW($A218)))),1))),"",
$BA218+$BA218+10)</f>
        <v>62</v>
      </c>
      <c r="BD218" s="3" cm="1">
        <f t="array" aca="1" ref="BD218" ca="1">IF(NOT(ISNUMBER(INDEX($A:$A,LOOKUP(2,1/($A$1:INDIRECT("$A$"&amp;ROW($A218))&lt;&gt;""),ROW($A$1:INDIRECT("$A$"&amp;ROW($A218)))),1))),"",
$BA218+$BB218+10)</f>
        <v>72</v>
      </c>
      <c r="BE218" s="3" cm="1">
        <f t="array" aca="1" ref="BE218" ca="1">IF(NOT(ISNUMBER(INDEX($A:$A,LOOKUP(2,1/($A$1:INDIRECT("$A$"&amp;ROW($A218))&lt;&gt;""),ROW($A$1:INDIRECT("$A$"&amp;ROW($A218)))),1))),"",
$BC218*$BC218)</f>
        <v>3844</v>
      </c>
      <c r="BF218" s="3" cm="1">
        <f t="array" aca="1" ref="BF218" ca="1">IF(NOT(ISNUMBER(INDEX($A:$A,LOOKUP(2,1/($A$1:INDIRECT("$A$"&amp;ROW($A218))&lt;&gt;""),ROW($A$1:INDIRECT("$A$"&amp;ROW($A218)))),1))),"",
$BD218*$BD218)</f>
        <v>5184</v>
      </c>
      <c r="BG218" s="3" cm="1">
        <f t="array" aca="1" ref="BG218" ca="1">IF(NOT(ISNUMBER(INDEX($A:$A,LOOKUP(2,1/($A$1:INDIRECT("$A$"&amp;ROW($A218))&lt;&gt;""),ROW($A$1:INDIRECT("$A$"&amp;ROW($A218)))),1))),"",
_xlfn.FLOOR.MATH(1.5*_xlfn.FLOOR.MATH($AZ218*BA218/5)))</f>
        <v>490</v>
      </c>
      <c r="BH218" s="3" cm="1">
        <f t="array" aca="1" ref="BH218" ca="1">IF(NOT(ISNUMBER(INDEX($A:$A, LOOKUP(2, 1 / ($A$1:INDIRECT("$A$"&amp;ROW($A218)) &lt;&gt; ""),ROW($A$1:INDIRECT("$A$"&amp;ROW($A218)))), 1))), "",
_xlfn.FLOOR.MATH($BG218/IF(OR(INDIRECT("$C$"&amp;LOOKUP(2, 1 / ($AY$1:INDIRECT("$AY$"&amp;ROW($AY218)-1) &lt;&gt; ""),ROW($AY$1:INDIRECT("$AY$"&amp;ROW($AY218)-1))))="Multi",
INDIRECT("$C$"&amp;LOOKUP(2, 1 / ($AY$1:INDIRECT("$AY$"&amp;ROW($AY218)-1) &lt;&gt; ""),ROW($AY$1:INDIRECT("$AY$"&amp;ROW($AY218)-1))))="Double"),2,1)))</f>
        <v>490</v>
      </c>
      <c r="BI218" s="3" cm="1">
        <f t="array" aca="1" ref="BI218" ca="1">IF(NOT(ISNUMBER(INDEX($A:$A,LOOKUP(2,1/($A$1:INDIRECT("$A$"&amp;ROW($A218))&lt;&gt;""),ROW($A$1:INDIRECT("$A$"&amp;ROW($A218)))),1))),"",
VLOOKUP($BC218,GameFreakSQRT!$A$1:$B$200,2,FALSE))</f>
        <v>32252</v>
      </c>
      <c r="BJ218" s="3" cm="1">
        <f t="array" aca="1" ref="BJ218" ca="1">IF(NOT(ISNUMBER(INDEX($A:$A,LOOKUP(2,1/($A$1:INDIRECT("$A$"&amp;ROW($A218))&lt;&gt;""),ROW($A$1:INDIRECT("$A$"&amp;ROW($A218)))),1))),"",
VLOOKUP($BD218,GameFreakSQRT!$A$1:$B$200,2,FALSE))</f>
        <v>34756</v>
      </c>
      <c r="BK218" s="3" cm="1">
        <f t="array" aca="1" ref="BK218" ca="1">IF(NOT(ISNUMBER(INDEX($A:$A,LOOKUP(2,1/($A$1:INDIRECT("$A$"&amp;ROW($A218))&lt;&gt;""),ROW($A$1:INDIRECT("$A$"&amp;ROW($A218)))),1))),"",
_xlfn.FLOOR.MATH((($BI218*$BE218)*$BH218)/($BJ218*$BF218))+1)</f>
        <v>338</v>
      </c>
      <c r="BL218" s="3" cm="1">
        <f t="array" aca="1" ref="BL218" ca="1">IF(NOT(ISNUMBER(INDEX($A:$A,LOOKUP(2,1/($A$1:INDIRECT("$A$"&amp;ROW($A218))&lt;&gt;""),ROW($A$1:INDIRECT("$A$"&amp;ROW($A218)))),1))),"",
_xlfn.FLOOR.MATH($BK218*IF(NOT(INDIRECT("$Z$"&amp;LOOKUP(2, 1 / ($AY$1:INDIRECT("$AY$"&amp;ROW($AY218)-1) &lt;&gt; ""),ROW($AY$1:INDIRECT("$AY$"&amp;ROW($AY218)-1))))=""),1.5,1)))</f>
        <v>338</v>
      </c>
      <c r="BM218" s="3" cm="1">
        <f t="array" aca="1" ref="BM218" ca="1">IF(NOT(ISNUMBER(INDEX($A:$A, LOOKUP(2, 1 / ($A$1:INDIRECT("$A$"&amp;ROW($A218)) &lt;&gt; ""),ROW($A$1:INDIRECT("$A$"&amp;ROW($A218)))), 1))), "",
INDIRECT("$Y$"&amp;LOOKUP(2, 1 / ($AY$1:INDIRECT("$AY$"&amp;ROW($AY218)-1) &lt;&gt; ""),ROW($AY$1:INDIRECT("$AY$"&amp;ROW($AY218)-1)))))</f>
        <v>338</v>
      </c>
      <c r="BN218" s="3" t="b">
        <f t="shared" ca="1" si="23"/>
        <v>1</v>
      </c>
    </row>
    <row r="219" spans="1:100" x14ac:dyDescent="0.45">
      <c r="A219" s="56" t="s">
        <v>75</v>
      </c>
      <c r="B219" s="56" t="s">
        <v>431</v>
      </c>
      <c r="C219" s="56" t="s">
        <v>46</v>
      </c>
      <c r="D219" s="56" t="s">
        <v>432</v>
      </c>
      <c r="E219" s="56" t="s">
        <v>48</v>
      </c>
      <c r="F219" s="56">
        <v>1</v>
      </c>
      <c r="G219" s="2" t="s">
        <v>433</v>
      </c>
      <c r="H219" s="2" t="s">
        <v>50</v>
      </c>
      <c r="I219" s="2">
        <v>27</v>
      </c>
      <c r="J219" s="2" t="s">
        <v>95</v>
      </c>
      <c r="K219" s="2" t="s">
        <v>204</v>
      </c>
      <c r="L219" s="2" t="s">
        <v>53</v>
      </c>
      <c r="M219" s="2" t="s">
        <v>200</v>
      </c>
      <c r="N219" s="2" t="s">
        <v>288</v>
      </c>
      <c r="O219" s="2" t="s">
        <v>185</v>
      </c>
      <c r="P219" s="2" t="s">
        <v>434</v>
      </c>
      <c r="Q219" s="2">
        <v>12</v>
      </c>
      <c r="R219" s="2">
        <f>_xlfn.FLOOR.MATH((((2*VLOOKUP(G219, 'EV and Base'!$A$1:$N$671, 9, FALSE))+$Q219)*$I219)/100)+$I219+10</f>
        <v>72</v>
      </c>
      <c r="S219" s="2">
        <f>_xlfn.FLOOR.MATH((_xlfn.FLOOR.MATH((((2*VLOOKUP($G219, 'EV and Base'!$A$1:$N$671, 10, FALSE))+$Q219)*$I219)/100)+5)*
IF(OR($J219="Lonely", $J219="Brave", $J219="Adamant", $J219="Naughty"), 1.1,
IF(OR($J219="Bold", $J219="Timid", $J219="Modest", $J219="Calm"), 0.9, 1)))</f>
        <v>36</v>
      </c>
      <c r="T219" s="2">
        <f>_xlfn.FLOOR.MATH((_xlfn.FLOOR.MATH((((2*VLOOKUP($G219, 'EV and Base'!$A$1:$N$671, 11, FALSE))+$Q219)*$I219)/100)+5)*
IF(OR($J219="Bold", $J219="Relaxed", $J219="Impish", $J219="Lax"), 1.1,
IF(OR($J219="Lonely", $J219="Hasty", $J219="Mild", $J219="Gentle"), 0.9, 1)))</f>
        <v>38</v>
      </c>
      <c r="U219" s="2">
        <f>_xlfn.FLOOR.MATH((_xlfn.FLOOR.MATH((((2*VLOOKUP($G219, 'EV and Base'!$A$1:$N$671, 12, FALSE))+$Q219)*$I219)/100)+5)*
IF(OR($J219="Modest", $J219="Mild", $J219="Quiet", $J219="Rash"), 1.1,
IF(OR($J219="Adamant", $J219="Impish", $J219="Jolly", $J219="Careful"), 0.9, 1)))</f>
        <v>29</v>
      </c>
      <c r="V219" s="2">
        <f>_xlfn.FLOOR.MATH((_xlfn.FLOOR.MATH((((2*VLOOKUP($G219, 'EV and Base'!$A$1:$N$671, 13, FALSE))+$Q219)*$I219)/100)+5)*
IF(OR($J219="Calm", $J219="Gentle", $J219="Sassy", $J219="Careful"), 1.1,
IF(OR($J219="Naughty", $J219="Lax", $J219="Naive", $J219="Rash"), 0.9, 1)))</f>
        <v>35</v>
      </c>
      <c r="W219" s="2">
        <f>_xlfn.FLOOR.MATH((_xlfn.FLOOR.MATH((((2*VLOOKUP($G219, 'EV and Base'!$A$1:$N$671, 14, FALSE))+$Q219)*$I219)/100)+5)*
IF(OR($J219="Timid", $J219="Hasty", $J219="Jolly", $J219="Naive"), 1.1,
IF(OR($J219="Brave", $J219="Relaxed", $J219="Quiet", $J219="Sassy"), 0.9, 1)))</f>
        <v>48</v>
      </c>
      <c r="X219" s="56">
        <v>1296</v>
      </c>
      <c r="AA219" s="23" t="str" cm="1">
        <f t="array" aca="1" ref="AA219" ca="1">IF(NOT(ISNUMBER(INDEX($A:$A,LOOKUP(2,1/($A$1:INDIRECT("$A$"&amp;ROW($A219))&lt;&gt;""),ROW($A$1:INDIRECT("$A$"&amp;ROW($A219)))),1))),"",
IF(NOT(ISNUMBER($A219)),$AA218,
IF($AB219&lt;16,"Lillipup",
IF($AB219&lt;32,"Herdier",
"Stoutland"))))</f>
        <v/>
      </c>
      <c r="AB219" s="25" t="str" cm="1">
        <f t="array" aca="1" ref="AB219" ca="1">IF(NOT(ISNUMBER(INDEX($A:$A, LOOKUP(2, 1 / ($A$1:INDIRECT("$A$"&amp;ROW($A219)) &lt;&gt; ""),ROW($A$1:INDIRECT("$A$"&amp;ROW($A219)))), 1))), "",
VLOOKUP($AY219,'Medium-Slow'!$A$1:$B$101,2,TRUE))</f>
        <v/>
      </c>
      <c r="AC219" s="23" t="str" cm="1">
        <f t="array" aca="1" ref="AC219" ca="1">IF(NOT(ISNUMBER(INDEX($A:$A, LOOKUP(2, 1 / ($A$1:INDIRECT("$A$"&amp;ROW($A219)) &lt;&gt; ""),ROW($A$1:INDIRECT("$A$"&amp;ROW($A219)))), 1))), "",
INDEX($AC:$AC, LOOKUP(2, 1 / ($AC$1:INDIRECT("$AC$"&amp;ROW($AC219)-1) &lt;&gt; ""),ROW($AC$1:INDIRECT("$AC$"&amp;ROW($AC219)-1))), 1)+
IF(INDEX($AC:$AC, LOOKUP(2, 1 / ($AC$1:INDIRECT("$AC$"&amp;ROW($AC219)-1) &lt;&gt; ""),ROW($AC$1:INDIRECT("$AC$"&amp;ROW($AC219)-1))), 1)+
INDEX($AD:$AD, LOOKUP(2, 1 / ($AD$1:INDIRECT("$AD$"&amp;ROW($AD219)-1) &lt;&gt; ""),ROW($AD$1:INDIRECT("$AD$"&amp;ROW($AD219)-1))), 1)+
INDEX($AE:$AE, LOOKUP(2, 1 / ($AE$1:INDIRECT("$AE$"&amp;ROW($AE219)-1) &lt;&gt; ""),ROW($AE$1:INDIRECT("$AE$"&amp;ROW($AD219)-1))), 1)+
INDEX($AE:$AF, LOOKUP(2, 1 / ($AF$1:INDIRECT("$AF$"&amp;ROW($AF219)-1) &lt;&gt; ""),ROW($AF$1:INDIRECT("$AF$"&amp;ROW($AD219)-1))), 1)+
INDEX($AG:$AG, LOOKUP(2, 1 / ($AG$1:INDIRECT("$AG$"&amp;ROW($AG219)-1) &lt;&gt; ""),ROW($AG$1:INDIRECT("$AG$"&amp;ROW($AD219)-1))), 1)+
INDEX($AH:$AH, LOOKUP(2, 1 / ($AH$1:INDIRECT("$AH$"&amp;ROW($AH219)-1) &lt;&gt; ""),ROW($AH$1:INDIRECT("$AH$"&amp;ROW($AD219)-1))), 1)&gt;=510,0,
IF(INDEX($AC:$AC, LOOKUP(2, 1 / ($AC$1:INDIRECT("$AC$"&amp;ROW($AC219)-1) &lt;&gt; ""),ROW($AC$1:INDIRECT("$AC$"&amp;ROW($AC219)-1))), 1)&gt;=255,0,
VLOOKUP(INDIRECT("$G$"&amp;LOOKUP(2, 1 / ($AC$1:INDIRECT("$AC$"&amp;ROW($AC219)-1) &lt;&gt; ""),ROW($AC$1:INDIRECT("$AC$"&amp;ROW($AC219)-1)))), 'EV and Base'!$A$1:$N$671, 3, FALSE))))</f>
        <v/>
      </c>
      <c r="AD219" s="2" t="str" cm="1">
        <f t="array" aca="1" ref="AD219" ca="1">IF(NOT(ISNUMBER(INDEX($A:$A, LOOKUP(2, 1 / ($A$1:INDIRECT("$A$"&amp;ROW($A219)) &lt;&gt; ""),ROW($A$1:INDIRECT("$A$"&amp;ROW($A219)))), 1))), "",
INDEX($AD:$AD, LOOKUP(2, 1 / ($AD$1:INDIRECT("$AD$"&amp;ROW($AD219)-1) &lt;&gt; ""),ROW($AD$1:INDIRECT("$AD$"&amp;ROW($AD219)-1))), 1)+
IF(INDEX($AC:$AC, LOOKUP(2, 1 / ($AC$1:INDIRECT("$AC$"&amp;ROW($AC219)-1) &lt;&gt; ""),ROW($AC$1:INDIRECT("$AC$"&amp;ROW($AC219)-1))), 1)+
INDEX($AD:$AD, LOOKUP(2, 1 / ($AD$1:INDIRECT("$AD$"&amp;ROW($AD219)-1) &lt;&gt; ""),ROW($AD$1:INDIRECT("$AD$"&amp;ROW($AD219)-1))), 1)+
INDEX($AE:$AE, LOOKUP(2, 1 / ($AE$1:INDIRECT("$AE$"&amp;ROW($AE219)-1) &lt;&gt; ""),ROW($AE$1:INDIRECT("$AE$"&amp;ROW($AD219)-1))), 1)+
INDEX($AE:$AF, LOOKUP(2, 1 / ($AF$1:INDIRECT("$AF$"&amp;ROW($AF219)-1) &lt;&gt; ""),ROW($AF$1:INDIRECT("$AF$"&amp;ROW($AD219)-1))), 1)+
INDEX($AG:$AG, LOOKUP(2, 1 / ($AG$1:INDIRECT("$AG$"&amp;ROW($AG219)-1) &lt;&gt; ""),ROW($AG$1:INDIRECT("$AG$"&amp;ROW($AD219)-1))), 1)+
INDEX($AH:$AH, LOOKUP(2, 1 / ($AH$1:INDIRECT("$AH$"&amp;ROW($AH219)-1) &lt;&gt; ""),ROW($AH$1:INDIRECT("$AH$"&amp;ROW($AD219)-1))), 1)&gt;=510,0,
IF(INDEX($AD:$AD, LOOKUP(2, 1 / ($AD$1:INDIRECT("$AD$"&amp;ROW($AD219)-1) &lt;&gt; ""),ROW($AD$1:INDIRECT("$AD$"&amp;ROW($AD219)-1))), 1)&gt;=255,0,
VLOOKUP(INDIRECT("$G$"&amp;LOOKUP(2, 1 / ($AD$1:INDIRECT("$AD$"&amp;ROW($AD219)-1) &lt;&gt; ""),ROW($AD$1:INDIRECT("$AD$"&amp;ROW($AD219)-1)))), 'EV and Base'!$A$1:$N$671, 4, FALSE))))</f>
        <v/>
      </c>
      <c r="AE219" s="2" t="str" cm="1">
        <f t="array" aca="1" ref="AE219" ca="1">IF(NOT(ISNUMBER(INDEX($A:$A,LOOKUP(2,1/($A$1:INDIRECT("$A$"&amp;ROW($A219))&lt;&gt;""),ROW($A$1:INDIRECT("$A$"&amp;ROW($A219)))),1))),"",
INDEX($AE:$AE,LOOKUP(2,1/($AE$1:INDIRECT("$AE$"&amp;ROW($AE219)-1)&lt;&gt;""),ROW($AE$1:INDIRECT("$AE$"&amp;ROW($AE219)-1))),1)+
IF(INDEX($AC:$AC,LOOKUP(2,1/($AC$1:INDIRECT("$AC$"&amp;ROW($AC219)-1)&lt;&gt;""),ROW($AC$1:INDIRECT("$AC$"&amp;ROW($AC219)-1))),1)+
INDEX($AD:$AD,LOOKUP(2,1/($AD$1:INDIRECT("$AD$"&amp;ROW($AD219)-1)&lt;&gt;""),ROW($AD$1:INDIRECT("$AD$"&amp;ROW($AD219)-1))),1)+
INDEX($AE:$AE,LOOKUP(2,1/($AE$1:INDIRECT("$AE$"&amp;ROW($AE219)-1)&lt;&gt;""),ROW($AE$1:INDIRECT("$AE$"&amp;ROW($AD219)-1))),1)+
INDEX($AE:$AF,LOOKUP(2,1/($AF$1:INDIRECT("$AF$"&amp;ROW($AF219)-1)&lt;&gt;""),ROW($AF$1:INDIRECT("$AF$"&amp;ROW($AD219)-1))),1)+
INDEX($AG:$AG,LOOKUP(2,1/($AG$1:INDIRECT("$AG$"&amp;ROW($AG219)-1)&lt;&gt;""),ROW($AG$1:INDIRECT("$AG$"&amp;ROW($AD219)-1))),1)+
INDEX($AH:$AH,LOOKUP(2,1/($AH$1:INDIRECT("$AH$"&amp;ROW($AH219)-1)&lt;&gt;""),ROW($AH$1:INDIRECT("$AH$"&amp;ROW($AD219)-1))),1)&gt;=510,0,
IF(INDEX($AE:$AE,LOOKUP(2,1/($AE$1:INDIRECT("$AE$"&amp;ROW($AE219)-1)&lt;&gt;""),ROW($AE$1:INDIRECT("$AE$"&amp;ROW($AE219)-1))),1)&gt;=255,0,
VLOOKUP(INDIRECT("$G$"&amp;LOOKUP(2,1/($AE$1:INDIRECT("$AE$"&amp;ROW($AE219)-1)&lt;&gt;""),ROW($AE$1:INDIRECT("$AE$"&amp;ROW($AE219)-1)))),'EV and Base'!$A$1:$N$671,5,FALSE))))</f>
        <v/>
      </c>
      <c r="AF219" s="2" t="str" cm="1">
        <f t="array" aca="1" ref="AF219" ca="1">IF(NOT(ISNUMBER(INDEX($A:$A, LOOKUP(2, 1 / ($A$1:INDIRECT("$A$"&amp;ROW($A219)) &lt;&gt; ""),ROW($A$1:INDIRECT("$A$"&amp;ROW($A219)))), 1))), "",
INDEX($AF:$AF, LOOKUP(2, 1 / ($AF$1:INDIRECT("$AF$"&amp;ROW($AF219)-1) &lt;&gt; ""),ROW($AF$1:INDIRECT("$AF$"&amp;ROW($AF219)-1))), 1)+
IF(INDEX($AC:$AC, LOOKUP(2, 1 / ($AC$1:INDIRECT("$AC$"&amp;ROW($AC219)-1) &lt;&gt; ""),ROW($AC$1:INDIRECT("$AC$"&amp;ROW($AC219)-1))), 1)+
INDEX($AD:$AD, LOOKUP(2, 1 / ($AD$1:INDIRECT("$AD$"&amp;ROW($AD219)-1) &lt;&gt; ""),ROW($AD$1:INDIRECT("$AD$"&amp;ROW($AD219)-1))), 1)+
INDEX($AE:$AE, LOOKUP(2, 1 / ($AE$1:INDIRECT("$AE$"&amp;ROW($AE219)-1) &lt;&gt; ""),ROW($AE$1:INDIRECT("$AE$"&amp;ROW($AD219)-1))), 1)+
INDEX($AE:$AF, LOOKUP(2, 1 / ($AF$1:INDIRECT("$AF$"&amp;ROW($AF219)-1) &lt;&gt; ""),ROW($AF$1:INDIRECT("$AF$"&amp;ROW($AD219)-1))), 1)+
INDEX($AG:$AG, LOOKUP(2, 1 / ($AG$1:INDIRECT("$AG$"&amp;ROW($AG219)-1) &lt;&gt; ""),ROW($AG$1:INDIRECT("$AG$"&amp;ROW($AD219)-1))), 1)+
INDEX($AH:$AH, LOOKUP(2, 1 / ($AH$1:INDIRECT("$AH$"&amp;ROW($AH219)-1) &lt;&gt; ""),ROW($AH$1:INDIRECT("$AH$"&amp;ROW($AD219)-1))), 1)&gt;=510,0,
IF(INDEX($AF:$AF, LOOKUP(2, 1 / ($AF$1:INDIRECT("$AF$"&amp;ROW($AF219)-1) &lt;&gt; ""),ROW($AF$1:INDIRECT("$AF$"&amp;ROW($AF219)-1))), 1)&gt;=255,0,
VLOOKUP(INDIRECT("$G$"&amp;LOOKUP(2, 1 / ($AF$1:INDIRECT("$AF$"&amp;ROW($AF219)-1) &lt;&gt; ""),ROW($AF$1:INDIRECT("$AF$"&amp;ROW($AF219)-1)))), 'EV and Base'!$A$1:$N$671, 6, FALSE))))</f>
        <v/>
      </c>
      <c r="AG219" s="2" t="str" cm="1">
        <f t="array" aca="1" ref="AG219" ca="1">IF(NOT(ISNUMBER(INDEX($A:$A, LOOKUP(2, 1 / ($A$1:INDIRECT("$A$"&amp;ROW($A219)) &lt;&gt; ""),ROW($A$1:INDIRECT("$A$"&amp;ROW($A219)))), 1))), "",
INDEX($AG:$AG, LOOKUP(2, 1 / ($AG$1:INDIRECT("$AG$"&amp;ROW($AG219)-1) &lt;&gt; ""),ROW($AG$1:INDIRECT("$AG$"&amp;ROW($AG219)-1))), 1)+
IF(INDEX($AC:$AC, LOOKUP(2, 1 / ($AC$1:INDIRECT("$AC$"&amp;ROW($AC219)-1) &lt;&gt; ""),ROW($AC$1:INDIRECT("$AC$"&amp;ROW($AC219)-1))), 1)+
INDEX($AD:$AD, LOOKUP(2, 1 / ($AD$1:INDIRECT("$AD$"&amp;ROW($AD219)-1) &lt;&gt; ""),ROW($AD$1:INDIRECT("$AD$"&amp;ROW($AD219)-1))), 1)+
INDEX($AE:$AE, LOOKUP(2, 1 / ($AE$1:INDIRECT("$AE$"&amp;ROW($AE219)-1) &lt;&gt; ""),ROW($AE$1:INDIRECT("$AE$"&amp;ROW($AD219)-1))), 1)+
INDEX($AE:$AF, LOOKUP(2, 1 / ($AF$1:INDIRECT("$AF$"&amp;ROW($AF219)-1) &lt;&gt; ""),ROW($AF$1:INDIRECT("$AF$"&amp;ROW($AD219)-1))), 1)+
INDEX($AG:$AG, LOOKUP(2, 1 / ($AG$1:INDIRECT("$AG$"&amp;ROW($AG219)-1) &lt;&gt; ""),ROW($AG$1:INDIRECT("$AG$"&amp;ROW($AD219)-1))), 1)+
INDEX($AH:$AH, LOOKUP(2, 1 / ($AH$1:INDIRECT("$AH$"&amp;ROW($AH219)-1) &lt;&gt; ""),ROW($AH$1:INDIRECT("$AH$"&amp;ROW($AD219)-1))), 1)&gt;=510,0,
IF(INDEX($AG:$AG, LOOKUP(2, 1 / ($AG$1:INDIRECT("$AG$"&amp;ROW($AG219)-1) &lt;&gt; ""),ROW($AG$1:INDIRECT("$AG$"&amp;ROW($AG219)-1))), 1)&gt;=255,0,
VLOOKUP(INDIRECT("$G$"&amp;LOOKUP(2, 1 / ($AG$1:INDIRECT("$AG$"&amp;ROW($AG219)-1) &lt;&gt; ""),ROW($AG$1:INDIRECT("$AG$"&amp;ROW($AG219)-1)))), 'EV and Base'!$A$1:$N$671, 7, FALSE))))</f>
        <v/>
      </c>
      <c r="AH219" s="24" t="str" cm="1">
        <f t="array" aca="1" ref="AH219" ca="1">IF(NOT(ISNUMBER(INDEX($A:$A,LOOKUP(2,1/($A$1:INDIRECT("$A$"&amp;ROW($A219))&lt;&gt;""),ROW($A$1:INDIRECT("$A$"&amp;ROW($A219)))),1))),"",
INDEX($AH:$AH,LOOKUP(2,1/($AH$1:INDIRECT("$AH$"&amp;ROW($AH219)-1)&lt;&gt;""),ROW($AH$1:INDIRECT("$AH$"&amp;ROW($AH219)-1))),1)+
IF(INDEX($AC:$AC,LOOKUP(2,1/($AC$1:INDIRECT("$AC$"&amp;ROW($AC219)-1)&lt;&gt;""),ROW($AC$1:INDIRECT("$AC$"&amp;ROW($AC219)-1))),1)+
INDEX($AD:$AD,LOOKUP(2,1/($AD$1:INDIRECT("$AD$"&amp;ROW($AD219)-1)&lt;&gt;""),ROW($AD$1:INDIRECT("$AD$"&amp;ROW($AD219)-1))),1)+
INDEX($AE:$AE,LOOKUP(2,1/($AE$1:INDIRECT("$AE$"&amp;ROW($AE219)-1)&lt;&gt;""),ROW($AE$1:INDIRECT("$AE$"&amp;ROW($AD219)-1))),1)+
INDEX($AE:$AF,LOOKUP(2,1/($AF$1:INDIRECT("$AF$"&amp;ROW($AF219)-1)&lt;&gt;""),ROW($AF$1:INDIRECT("$AF$"&amp;ROW($AD219)-1))),1)+
INDEX($AG:$AG,LOOKUP(2,1/($AG$1:INDIRECT("$AG$"&amp;ROW($AG219)-1)&lt;&gt;""),ROW($AG$1:INDIRECT("$AG$"&amp;ROW($AD219)-1))),1)+
INDEX($AH:$AH,LOOKUP(2,1/($AH$1:INDIRECT("$AH$"&amp;ROW($AH219)-1)&lt;&gt;""),ROW($AH$1:INDIRECT("$AH$"&amp;ROW($AD219)-1))),1)&gt;=510,0,
IF(INDEX($AH:$AH,LOOKUP(2,1/($AH$1:INDIRECT("$AH$"&amp;ROW($AH219)-1)&lt;&gt;""),ROW($AH$1:INDIRECT("$AH$"&amp;ROW($AH219)-1))),1)&gt;=255,0,
VLOOKUP(INDIRECT("$G$"&amp;LOOKUP(2,1/($AH$1:INDIRECT("$AH$"&amp;ROW($AH219)-1)&lt;&gt;""),ROW($AH$1:INDIRECT("$AH$"&amp;ROW($AH219)-1)))),'EV and Base'!$A$1:$N$671,8,FALSE))))</f>
        <v/>
      </c>
      <c r="AI219" s="29" t="str" cm="1">
        <f t="array" aca="1" ref="AI219" ca="1">IF(NOT(ISNUMBER(INDEX($A:$A,LOOKUP(2,1/($A$1:INDIRECT("$A$"&amp;ROW($A219))&lt;&gt;""),ROW($A$1:INDIRECT("$A$"&amp;ROW($A219)))),1))),"",
ROUNDDOWN((((2*VLOOKUP($AA219,'EV and Base'!$A$1:$N$671,9,FALSE))+31+ROUNDDOWN($AC219/4,0))*$AB219)/100,0)+$AB219+10)</f>
        <v/>
      </c>
      <c r="AJ219" s="21" t="str" cm="1">
        <f t="array" aca="1" ref="AJ219" ca="1">IF(NOT(ISNUMBER(INDEX($A:$A, LOOKUP(2, 1 / ($A$1:INDIRECT("$A$"&amp;ROW($A219)) &lt;&gt; ""),ROW($A$1:INDIRECT("$A$"&amp;ROW($A219)))), 1))), "",
ROUNDDOWN((ROUNDDOWN((((2*VLOOKUP($AA219, 'EV and Base'!$A$1:$N$671, 10, FALSE))+31+ROUNDDOWN($AD219/4, 0))*$AB219)/100, 0)+5)*1.1, 0))</f>
        <v/>
      </c>
      <c r="AK219" s="21" t="str" cm="1">
        <f t="array" aca="1" ref="AK219" ca="1">IF(NOT(ISNUMBER(INDEX($A:$A, LOOKUP(2, 1 / ($A$1:INDIRECT("$A$"&amp;ROW($A219)) &lt;&gt; ""),ROW($A$1:INDIRECT("$A$"&amp;ROW($A219)))), 1))), "",
ROUNDDOWN((ROUNDDOWN((((2*VLOOKUP($AA219, 'EV and Base'!$A$1:$N$671, 11, FALSE))+30+ROUNDDOWN($AE219/4, 0))*$AB219)/100, 0)+5), 0)
&amp;"-"&amp;
ROUNDDOWN((ROUNDDOWN((((2*VLOOKUP($AA219, 'EV and Base'!$A$1:$N$671, 11, FALSE))+31+ROUNDDOWN($AE219/4, 0))*$AB219)/100, 0)+5), 0))</f>
        <v/>
      </c>
      <c r="AL219" s="21" t="str" cm="1">
        <f t="array" aca="1" ref="AL219" ca="1">IF(NOT(ISNUMBER(INDEX($A:$A, LOOKUP(2, 1 / ($A$1:INDIRECT("$A$"&amp;ROW($A219)) &lt;&gt; ""),ROW($A$1:INDIRECT("$A$"&amp;ROW($A219)))), 1))), "",
ROUNDDOWN((ROUNDDOWN((((2*VLOOKUP($AA219, 'EV and Base'!$A$1:$N$671, 12, FALSE))+0+ROUNDDOWN($AF219/4, 0))*$AB219)/100, 0)+5)*0.9, 0)
&amp;"-"&amp;
ROUNDDOWN((ROUNDDOWN((((2*VLOOKUP($AA219, 'EV and Base'!$A$1:$N$671, 12, FALSE))+31+ROUNDDOWN($AF219/4, 0))*$AB219)/100, 0)+5)*0.9, 0))</f>
        <v/>
      </c>
      <c r="AM219" s="21" t="str" cm="1">
        <f t="array" aca="1" ref="AM219" ca="1">IF(NOT(ISNUMBER(INDEX($A:$A, LOOKUP(2, 1 / ($A$1:INDIRECT("$A$"&amp;ROW($A219)) &lt;&gt; ""),ROW($A$1:INDIRECT("$A$"&amp;ROW($A219)))), 1))), "",
ROUNDDOWN((ROUNDDOWN((((2*VLOOKUP($AA219, 'EV and Base'!$A$1:$N$671, 13, FALSE))+30+ROUNDDOWN($AG219/4, 0))*$AB219)/100, 0)+5), 0)
&amp;"-"&amp;
ROUNDDOWN((ROUNDDOWN((((2*VLOOKUP($AA219, 'EV and Base'!$A$1:$N$671, 13, FALSE))+31+ROUNDDOWN($AG219/4, 0))*$AB219)/100, 0)+5), 0))</f>
        <v/>
      </c>
      <c r="AN219" s="25" t="str" cm="1">
        <f t="array" aca="1" ref="AN219" ca="1">IF(NOT(ISNUMBER(INDEX($A:$A, LOOKUP(2, 1 / ($A$1:INDIRECT("$A$"&amp;ROW($A219)) &lt;&gt; ""),ROW($A$1:INDIRECT("$A$"&amp;ROW($A219)))), 1))), "",
ROUNDDOWN((ROUNDDOWN((((2*VLOOKUP($AA219, 'EV and Base'!$A$1:$N$671, 14, FALSE))+31+ROUNDDOWN($AH219/4, 0))*$AB219)/100, 0)+5), 0))</f>
        <v/>
      </c>
      <c r="AO219" s="23" t="str" cm="1">
        <f t="array" aca="1" ref="AO219" ca="1">IF(NOT(ISNUMBER(INDEX($A:$A, LOOKUP(2, 1 / ($A$1:INDIRECT("$A$"&amp;ROW($A219)) &lt;&gt; ""),ROW($A$1:INDIRECT("$A$"&amp;ROW($A219)))), 1))), "",
ROUNDDOWN((((2*VLOOKUP($AA219, 'EV and Base'!$A$1:$N$671, 9, FALSE))+31+ROUNDDOWN($AC219/4, 0))*$AB219)/100, 0)+$AB219+10)</f>
        <v/>
      </c>
      <c r="AP219" s="2" t="str" cm="1">
        <f t="array" aca="1" ref="AP219" ca="1">IF(NOT(ISNUMBER(INDEX($A:$A, LOOKUP(2, 1 / ($A$1:INDIRECT("$A$"&amp;ROW($A219)) &lt;&gt; ""),ROW($A$1:INDIRECT("$A$"&amp;ROW($A219)))), 1))), "",
ROUNDDOWN((ROUNDDOWN((((2*VLOOKUP($AA219, 'EV and Base'!$A$1:$N$671, 10, FALSE))+31+ROUNDDOWN($AD219/4, 0))*$AB219)/100, 0)+5)*1.1, 0))</f>
        <v/>
      </c>
      <c r="AQ219" s="2" t="str" cm="1">
        <f t="array" aca="1" ref="AQ219" ca="1">IF(NOT(ISNUMBER(INDEX($A:$A, LOOKUP(2, 1 / ($A$1:INDIRECT("$A$"&amp;ROW($A219)) &lt;&gt; ""),ROW($A$1:INDIRECT("$A$"&amp;ROW($A219)))), 1))), "",
ROUNDDOWN((ROUNDDOWN((((2*VLOOKUP($AA219, 'EV and Base'!$A$1:$N$671, 11, FALSE))+$AV$2+ROUNDDOWN($AE219/4, 0))*$AB219)/100, 0)+5), 0))</f>
        <v/>
      </c>
      <c r="AR219" s="22" t="str" cm="1">
        <f t="array" aca="1" ref="AR219" ca="1">IF(NOT(ISNUMBER(INDEX($A:$A, LOOKUP(2, 1 / ($A$1:INDIRECT("$A$"&amp;ROW($A219)) &lt;&gt; ""),ROW($A$1:INDIRECT("$A$"&amp;ROW($A219)))), 1))), "",
ROUNDDOWN((ROUNDDOWN((((2*VLOOKUP($AA219, 'EV and Base'!$A$1:$N$671, 12, FALSE))+$AW$2+ROUNDDOWN($AF219/4, 0))*$AB219)/100, 0)+5)*0.9, 0))</f>
        <v/>
      </c>
      <c r="AS219" s="2" t="str" cm="1">
        <f t="array" aca="1" ref="AS219" ca="1">IF(NOT(ISNUMBER(INDEX($A:$A, LOOKUP(2, 1 / ($A$1:INDIRECT("$A$"&amp;ROW($A219)) &lt;&gt; ""),ROW($A$1:INDIRECT("$A$"&amp;ROW($A219)))), 1))), "",
ROUNDDOWN((ROUNDDOWN((((2*VLOOKUP($AA219, 'EV and Base'!$A$1:$N$671, 13, FALSE))+$AX$2+ROUNDDOWN($AG219/4, 0))*$AB219)/100, 0)+5), 0))</f>
        <v/>
      </c>
      <c r="AT219" s="24" t="str" cm="1">
        <f t="array" aca="1" ref="AT219" ca="1">IF(NOT(ISNUMBER(INDEX($A:$A, LOOKUP(2, 1 / ($A$1:INDIRECT("$A$"&amp;ROW($A219)) &lt;&gt; ""),ROW($A$1:INDIRECT("$A$"&amp;ROW($A219)))), 1))), "",
ROUNDDOWN((ROUNDDOWN((((2*VLOOKUP($AA219, 'EV and Base'!$A$1:$N$671, 14, FALSE))+31+ROUNDDOWN($AH219/4, 0))*$AB219)/100, 0)+5), 0))</f>
        <v/>
      </c>
      <c r="AU219" s="28"/>
      <c r="AY219" t="str" cm="1">
        <f t="array" aca="1" ref="AY219" ca="1">IF(NOT(ISNUMBER(INDEX($A:$A,LOOKUP(2,1/($A$1:INDIRECT("$A$"&amp;ROW($A219))&lt;&gt;""),ROW($A$1:INDIRECT("$A$"&amp;ROW($A219)))),1))),"",
INDEX($AY:$AY,LOOKUP(2,1/($AY$1:INDIRECT("$AY$"&amp;ROW($AY219)-1)&lt;&gt;""),ROW($AY$1:INDIRECT("$AY$"&amp;ROW($AY219)-1))),1)+$BL219)</f>
        <v/>
      </c>
      <c r="AZ219" s="3" t="str" cm="1">
        <f t="array" aca="1" ref="AZ219" ca="1">IF(NOT(ISNUMBER(INDEX($A:$A, LOOKUP(2, 1 / ($A$1:INDIRECT("$A$"&amp;ROW($A219)) &lt;&gt; ""),ROW($A$1:INDIRECT("$A$"&amp;ROW($A219)))), 1))), "",
VLOOKUP(INDIRECT("$G$"&amp;LOOKUP(2, 1 / ($AY$1:INDIRECT("$AY$"&amp;ROW($AY219)-1) &lt;&gt; ""),ROW($AY$1:INDIRECT("$AY$"&amp;ROW($AY219)-1)))),'EV and Base'!A214:N884,2,FALSE))</f>
        <v/>
      </c>
      <c r="BA219" s="3" t="str" cm="1">
        <f t="array" aca="1" ref="BA219" ca="1">IF(NOT(ISNUMBER(INDEX($A:$A, LOOKUP(2, 1 / ($A$1:INDIRECT("$A$"&amp;ROW($A219)) &lt;&gt; ""),ROW($A$1:INDIRECT("$A$"&amp;ROW($A219)))), 1))), "",
INDIRECT("$I$"&amp;LOOKUP(2, 1 / ($AY$1:INDIRECT("$AY$"&amp;ROW($AY219)-1) &lt;&gt; ""),ROW($AY$1:INDIRECT("$AY$"&amp;ROW($AY219)-1)))))</f>
        <v/>
      </c>
      <c r="BB219" s="1" t="str" cm="1">
        <f t="array" aca="1" ref="BB219" ca="1">IF(NOT(ISNUMBER(INDEX($A:$A, LOOKUP(2, 1 / ($A$1:INDIRECT("$A$"&amp;ROW($A219)) &lt;&gt; ""),ROW($A$1:INDIRECT("$A$"&amp;ROW($A219)))), 1))), "",
INDIRECT("$AB$"&amp;LOOKUP(2, 1 / ($AY$1:INDIRECT("$AY$"&amp;ROW($AY219)-1) &lt;&gt; ""),ROW($AY$1:INDIRECT("$AY$"&amp;ROW($AY219)-1)))))</f>
        <v/>
      </c>
      <c r="BC219" s="3" t="str" cm="1">
        <f t="array" aca="1" ref="BC219" ca="1">IF(NOT(ISNUMBER(INDEX($A:$A,LOOKUP(2,1/($A$1:INDIRECT("$A$"&amp;ROW($A219))&lt;&gt;""),ROW($A$1:INDIRECT("$A$"&amp;ROW($A219)))),1))),"",
$BA219+$BA219+10)</f>
        <v/>
      </c>
      <c r="BD219" s="3" t="str" cm="1">
        <f t="array" aca="1" ref="BD219" ca="1">IF(NOT(ISNUMBER(INDEX($A:$A,LOOKUP(2,1/($A$1:INDIRECT("$A$"&amp;ROW($A219))&lt;&gt;""),ROW($A$1:INDIRECT("$A$"&amp;ROW($A219)))),1))),"",
$BA219+$BB219+10)</f>
        <v/>
      </c>
      <c r="BE219" s="3" t="str" cm="1">
        <f t="array" aca="1" ref="BE219" ca="1">IF(NOT(ISNUMBER(INDEX($A:$A,LOOKUP(2,1/($A$1:INDIRECT("$A$"&amp;ROW($A219))&lt;&gt;""),ROW($A$1:INDIRECT("$A$"&amp;ROW($A219)))),1))),"",
$BC219*$BC219)</f>
        <v/>
      </c>
      <c r="BF219" s="3" t="str" cm="1">
        <f t="array" aca="1" ref="BF219" ca="1">IF(NOT(ISNUMBER(INDEX($A:$A,LOOKUP(2,1/($A$1:INDIRECT("$A$"&amp;ROW($A219))&lt;&gt;""),ROW($A$1:INDIRECT("$A$"&amp;ROW($A219)))),1))),"",
$BD219*$BD219)</f>
        <v/>
      </c>
      <c r="BG219" s="3" t="str" cm="1">
        <f t="array" aca="1" ref="BG219" ca="1">IF(NOT(ISNUMBER(INDEX($A:$A,LOOKUP(2,1/($A$1:INDIRECT("$A$"&amp;ROW($A219))&lt;&gt;""),ROW($A$1:INDIRECT("$A$"&amp;ROW($A219)))),1))),"",
_xlfn.FLOOR.MATH(1.5*_xlfn.FLOOR.MATH($AZ219*BA219/5)))</f>
        <v/>
      </c>
      <c r="BH219" s="3" t="str" cm="1">
        <f t="array" aca="1" ref="BH219" ca="1">IF(NOT(ISNUMBER(INDEX($A:$A, LOOKUP(2, 1 / ($A$1:INDIRECT("$A$"&amp;ROW($A219)) &lt;&gt; ""),ROW($A$1:INDIRECT("$A$"&amp;ROW($A219)))), 1))), "",
_xlfn.FLOOR.MATH($BG219/IF(OR(INDIRECT("$C$"&amp;LOOKUP(2, 1 / ($AY$1:INDIRECT("$AY$"&amp;ROW($AY219)-1) &lt;&gt; ""),ROW($AY$1:INDIRECT("$AY$"&amp;ROW($AY219)-1))))="Multi",
INDIRECT("$C$"&amp;LOOKUP(2, 1 / ($AY$1:INDIRECT("$AY$"&amp;ROW($AY219)-1) &lt;&gt; ""),ROW($AY$1:INDIRECT("$AY$"&amp;ROW($AY219)-1))))="Double"),2,1)))</f>
        <v/>
      </c>
      <c r="BI219" s="3" t="str" cm="1">
        <f t="array" aca="1" ref="BI219" ca="1">IF(NOT(ISNUMBER(INDEX($A:$A,LOOKUP(2,1/($A$1:INDIRECT("$A$"&amp;ROW($A219))&lt;&gt;""),ROW($A$1:INDIRECT("$A$"&amp;ROW($A219)))),1))),"",
VLOOKUP($BC219,GameFreakSQRT!$A$1:$B$200,2,FALSE))</f>
        <v/>
      </c>
      <c r="BJ219" s="3" t="str" cm="1">
        <f t="array" aca="1" ref="BJ219" ca="1">IF(NOT(ISNUMBER(INDEX($A:$A,LOOKUP(2,1/($A$1:INDIRECT("$A$"&amp;ROW($A219))&lt;&gt;""),ROW($A$1:INDIRECT("$A$"&amp;ROW($A219)))),1))),"",
VLOOKUP($BD219,GameFreakSQRT!$A$1:$B$200,2,FALSE))</f>
        <v/>
      </c>
      <c r="BK219" s="3" t="str" cm="1">
        <f t="array" aca="1" ref="BK219" ca="1">IF(NOT(ISNUMBER(INDEX($A:$A,LOOKUP(2,1/($A$1:INDIRECT("$A$"&amp;ROW($A219))&lt;&gt;""),ROW($A$1:INDIRECT("$A$"&amp;ROW($A219)))),1))),"",
_xlfn.FLOOR.MATH((($BI219*$BE219)*$BH219)/($BJ219*$BF219))+1)</f>
        <v/>
      </c>
      <c r="BL219" s="3" t="str" cm="1">
        <f t="array" aca="1" ref="BL219" ca="1">IF(NOT(ISNUMBER(INDEX($A:$A,LOOKUP(2,1/($A$1:INDIRECT("$A$"&amp;ROW($A219))&lt;&gt;""),ROW($A$1:INDIRECT("$A$"&amp;ROW($A219)))),1))),"",
_xlfn.FLOOR.MATH($BK219*IF(NOT(INDIRECT("$Z$"&amp;LOOKUP(2, 1 / ($AY$1:INDIRECT("$AY$"&amp;ROW($AY219)-1) &lt;&gt; ""),ROW($AY$1:INDIRECT("$AY$"&amp;ROW($AY219)-1))))=""),1.5,1)))</f>
        <v/>
      </c>
      <c r="BM219" s="3" t="str" cm="1">
        <f t="array" aca="1" ref="BM219" ca="1">IF(NOT(ISNUMBER(INDEX($A:$A, LOOKUP(2, 1 / ($A$1:INDIRECT("$A$"&amp;ROW($A219)) &lt;&gt; ""),ROW($A$1:INDIRECT("$A$"&amp;ROW($A219)))), 1))), "",
INDIRECT("$Y$"&amp;LOOKUP(2, 1 / ($AY$1:INDIRECT("$AY$"&amp;ROW($AY219)-1) &lt;&gt; ""),ROW($AY$1:INDIRECT("$AY$"&amp;ROW($AY219)-1)))))</f>
        <v/>
      </c>
      <c r="BN219" s="3" t="str">
        <f t="shared" ca="1" si="23"/>
        <v/>
      </c>
    </row>
    <row r="220" spans="1:100" x14ac:dyDescent="0.45">
      <c r="A220" s="69" t="s">
        <v>75</v>
      </c>
      <c r="B220" s="69" t="s">
        <v>435</v>
      </c>
      <c r="C220" s="69" t="s">
        <v>46</v>
      </c>
      <c r="D220" s="69" t="s">
        <v>432</v>
      </c>
      <c r="E220" s="69" t="s">
        <v>48</v>
      </c>
      <c r="F220" s="56">
        <v>1</v>
      </c>
      <c r="G220" s="2" t="s">
        <v>345</v>
      </c>
      <c r="H220" s="2" t="s">
        <v>77</v>
      </c>
      <c r="I220" s="2">
        <v>27</v>
      </c>
      <c r="J220" s="2" t="s">
        <v>223</v>
      </c>
      <c r="K220" s="2" t="s">
        <v>346</v>
      </c>
      <c r="L220" s="2" t="s">
        <v>53</v>
      </c>
      <c r="M220" s="2" t="s">
        <v>215</v>
      </c>
      <c r="N220" s="2" t="s">
        <v>348</v>
      </c>
      <c r="O220" s="2" t="s">
        <v>149</v>
      </c>
      <c r="P220" s="2" t="s">
        <v>436</v>
      </c>
      <c r="Q220" s="2">
        <v>12</v>
      </c>
      <c r="R220" s="2">
        <f>_xlfn.FLOOR.MATH((((2*VLOOKUP(G220, 'EV and Base'!$A$1:$N$671, 9, FALSE))+$Q220)*$I220)/100)+$I220+10</f>
        <v>69</v>
      </c>
      <c r="S220" s="2">
        <f>_xlfn.FLOOR.MATH((_xlfn.FLOOR.MATH((((2*VLOOKUP($G220, 'EV and Base'!$A$1:$N$671, 10, FALSE))+$Q220)*$I220)/100)+5)*
IF(OR($J220="Lonely", $J220="Brave", $J220="Adamant", $J220="Naughty"), 1.1,
IF(OR($J220="Bold", $J220="Timid", $J220="Modest", $J220="Calm"), 0.9, 1)))</f>
        <v>43</v>
      </c>
      <c r="T220" s="2">
        <f>_xlfn.FLOOR.MATH((_xlfn.FLOOR.MATH((((2*VLOOKUP($G220, 'EV and Base'!$A$1:$N$671, 11, FALSE))+$Q220)*$I220)/100)+5)*
IF(OR($J220="Bold", $J220="Relaxed", $J220="Impish", $J220="Lax"), 1.1,
IF(OR($J220="Lonely", $J220="Hasty", $J220="Mild", $J220="Gentle"), 0.9, 1)))</f>
        <v>40</v>
      </c>
      <c r="U220" s="2">
        <f>_xlfn.FLOOR.MATH((_xlfn.FLOOR.MATH((((2*VLOOKUP($G220, 'EV and Base'!$A$1:$N$671, 12, FALSE))+$Q220)*$I220)/100)+5)*
IF(OR($J220="Modest", $J220="Mild", $J220="Quiet", $J220="Rash"), 1.1,
IF(OR($J220="Adamant", $J220="Impish", $J220="Jolly", $J220="Careful"), 0.9, 1)))</f>
        <v>48</v>
      </c>
      <c r="V220" s="2">
        <f>_xlfn.FLOOR.MATH((_xlfn.FLOOR.MATH((((2*VLOOKUP($G220, 'EV and Base'!$A$1:$N$671, 13, FALSE))+$Q220)*$I220)/100)+5)*
IF(OR($J220="Calm", $J220="Gentle", $J220="Sassy", $J220="Careful"), 1.1,
IF(OR($J220="Naughty", $J220="Lax", $J220="Naive", $J220="Rash"), 0.9, 1)))</f>
        <v>44</v>
      </c>
      <c r="W220" s="2">
        <f>_xlfn.FLOOR.MATH((_xlfn.FLOOR.MATH((((2*VLOOKUP($G220, 'EV and Base'!$A$1:$N$671, 14, FALSE))+$Q220)*$I220)/100)+5)*
IF(OR($J220="Timid", $J220="Hasty", $J220="Jolly", $J220="Naive"), 1.1,
IF(OR($J220="Brave", $J220="Relaxed", $J220="Quiet", $J220="Sassy"), 0.9, 1)))</f>
        <v>63</v>
      </c>
      <c r="X220" s="69">
        <v>1620</v>
      </c>
      <c r="AA220" s="23" t="str" cm="1">
        <f t="array" aca="1" ref="AA220" ca="1">IF(NOT(ISNUMBER(INDEX($A:$A,LOOKUP(2,1/($A$1:INDIRECT("$A$"&amp;ROW($A220))&lt;&gt;""),ROW($A$1:INDIRECT("$A$"&amp;ROW($A220)))),1))),"",
IF(NOT(ISNUMBER($A220)),$AA219,
IF($AB220&lt;16,"Lillipup",
IF($AB220&lt;32,"Herdier",
"Stoutland"))))</f>
        <v/>
      </c>
      <c r="AB220" s="25" t="str" cm="1">
        <f t="array" aca="1" ref="AB220" ca="1">IF(NOT(ISNUMBER(INDEX($A:$A, LOOKUP(2, 1 / ($A$1:INDIRECT("$A$"&amp;ROW($A220)) &lt;&gt; ""),ROW($A$1:INDIRECT("$A$"&amp;ROW($A220)))), 1))), "",
VLOOKUP($AY220,'Medium-Slow'!$A$1:$B$101,2,TRUE))</f>
        <v/>
      </c>
      <c r="AC220" s="23" t="str" cm="1">
        <f t="array" aca="1" ref="AC220" ca="1">IF(NOT(ISNUMBER(INDEX($A:$A, LOOKUP(2, 1 / ($A$1:INDIRECT("$A$"&amp;ROW($A220)) &lt;&gt; ""),ROW($A$1:INDIRECT("$A$"&amp;ROW($A220)))), 1))), "",
INDEX($AC:$AC, LOOKUP(2, 1 / ($AC$1:INDIRECT("$AC$"&amp;ROW($AC220)-1) &lt;&gt; ""),ROW($AC$1:INDIRECT("$AC$"&amp;ROW($AC220)-1))), 1)+
IF(INDEX($AC:$AC, LOOKUP(2, 1 / ($AC$1:INDIRECT("$AC$"&amp;ROW($AC220)-1) &lt;&gt; ""),ROW($AC$1:INDIRECT("$AC$"&amp;ROW($AC220)-1))), 1)+
INDEX($AD:$AD, LOOKUP(2, 1 / ($AD$1:INDIRECT("$AD$"&amp;ROW($AD220)-1) &lt;&gt; ""),ROW($AD$1:INDIRECT("$AD$"&amp;ROW($AD220)-1))), 1)+
INDEX($AE:$AE, LOOKUP(2, 1 / ($AE$1:INDIRECT("$AE$"&amp;ROW($AE220)-1) &lt;&gt; ""),ROW($AE$1:INDIRECT("$AE$"&amp;ROW($AD220)-1))), 1)+
INDEX($AE:$AF, LOOKUP(2, 1 / ($AF$1:INDIRECT("$AF$"&amp;ROW($AF220)-1) &lt;&gt; ""),ROW($AF$1:INDIRECT("$AF$"&amp;ROW($AD220)-1))), 1)+
INDEX($AG:$AG, LOOKUP(2, 1 / ($AG$1:INDIRECT("$AG$"&amp;ROW($AG220)-1) &lt;&gt; ""),ROW($AG$1:INDIRECT("$AG$"&amp;ROW($AD220)-1))), 1)+
INDEX($AH:$AH, LOOKUP(2, 1 / ($AH$1:INDIRECT("$AH$"&amp;ROW($AH220)-1) &lt;&gt; ""),ROW($AH$1:INDIRECT("$AH$"&amp;ROW($AD220)-1))), 1)&gt;=510,0,
IF(INDEX($AC:$AC, LOOKUP(2, 1 / ($AC$1:INDIRECT("$AC$"&amp;ROW($AC220)-1) &lt;&gt; ""),ROW($AC$1:INDIRECT("$AC$"&amp;ROW($AC220)-1))), 1)&gt;=255,0,
VLOOKUP(INDIRECT("$G$"&amp;LOOKUP(2, 1 / ($AC$1:INDIRECT("$AC$"&amp;ROW($AC220)-1) &lt;&gt; ""),ROW($AC$1:INDIRECT("$AC$"&amp;ROW($AC220)-1)))), 'EV and Base'!$A$1:$N$671, 3, FALSE))))</f>
        <v/>
      </c>
      <c r="AD220" s="2" t="str" cm="1">
        <f t="array" aca="1" ref="AD220" ca="1">IF(NOT(ISNUMBER(INDEX($A:$A, LOOKUP(2, 1 / ($A$1:INDIRECT("$A$"&amp;ROW($A220)) &lt;&gt; ""),ROW($A$1:INDIRECT("$A$"&amp;ROW($A220)))), 1))), "",
INDEX($AD:$AD, LOOKUP(2, 1 / ($AD$1:INDIRECT("$AD$"&amp;ROW($AD220)-1) &lt;&gt; ""),ROW($AD$1:INDIRECT("$AD$"&amp;ROW($AD220)-1))), 1)+
IF(INDEX($AC:$AC, LOOKUP(2, 1 / ($AC$1:INDIRECT("$AC$"&amp;ROW($AC220)-1) &lt;&gt; ""),ROW($AC$1:INDIRECT("$AC$"&amp;ROW($AC220)-1))), 1)+
INDEX($AD:$AD, LOOKUP(2, 1 / ($AD$1:INDIRECT("$AD$"&amp;ROW($AD220)-1) &lt;&gt; ""),ROW($AD$1:INDIRECT("$AD$"&amp;ROW($AD220)-1))), 1)+
INDEX($AE:$AE, LOOKUP(2, 1 / ($AE$1:INDIRECT("$AE$"&amp;ROW($AE220)-1) &lt;&gt; ""),ROW($AE$1:INDIRECT("$AE$"&amp;ROW($AD220)-1))), 1)+
INDEX($AE:$AF, LOOKUP(2, 1 / ($AF$1:INDIRECT("$AF$"&amp;ROW($AF220)-1) &lt;&gt; ""),ROW($AF$1:INDIRECT("$AF$"&amp;ROW($AD220)-1))), 1)+
INDEX($AG:$AG, LOOKUP(2, 1 / ($AG$1:INDIRECT("$AG$"&amp;ROW($AG220)-1) &lt;&gt; ""),ROW($AG$1:INDIRECT("$AG$"&amp;ROW($AD220)-1))), 1)+
INDEX($AH:$AH, LOOKUP(2, 1 / ($AH$1:INDIRECT("$AH$"&amp;ROW($AH220)-1) &lt;&gt; ""),ROW($AH$1:INDIRECT("$AH$"&amp;ROW($AD220)-1))), 1)&gt;=510,0,
IF(INDEX($AD:$AD, LOOKUP(2, 1 / ($AD$1:INDIRECT("$AD$"&amp;ROW($AD220)-1) &lt;&gt; ""),ROW($AD$1:INDIRECT("$AD$"&amp;ROW($AD220)-1))), 1)&gt;=255,0,
VLOOKUP(INDIRECT("$G$"&amp;LOOKUP(2, 1 / ($AD$1:INDIRECT("$AD$"&amp;ROW($AD220)-1) &lt;&gt; ""),ROW($AD$1:INDIRECT("$AD$"&amp;ROW($AD220)-1)))), 'EV and Base'!$A$1:$N$671, 4, FALSE))))</f>
        <v/>
      </c>
      <c r="AE220" s="2" t="str" cm="1">
        <f t="array" aca="1" ref="AE220" ca="1">IF(NOT(ISNUMBER(INDEX($A:$A,LOOKUP(2,1/($A$1:INDIRECT("$A$"&amp;ROW($A220))&lt;&gt;""),ROW($A$1:INDIRECT("$A$"&amp;ROW($A220)))),1))),"",
INDEX($AE:$AE,LOOKUP(2,1/($AE$1:INDIRECT("$AE$"&amp;ROW($AE220)-1)&lt;&gt;""),ROW($AE$1:INDIRECT("$AE$"&amp;ROW($AE220)-1))),1)+
IF(INDEX($AC:$AC,LOOKUP(2,1/($AC$1:INDIRECT("$AC$"&amp;ROW($AC220)-1)&lt;&gt;""),ROW($AC$1:INDIRECT("$AC$"&amp;ROW($AC220)-1))),1)+
INDEX($AD:$AD,LOOKUP(2,1/($AD$1:INDIRECT("$AD$"&amp;ROW($AD220)-1)&lt;&gt;""),ROW($AD$1:INDIRECT("$AD$"&amp;ROW($AD220)-1))),1)+
INDEX($AE:$AE,LOOKUP(2,1/($AE$1:INDIRECT("$AE$"&amp;ROW($AE220)-1)&lt;&gt;""),ROW($AE$1:INDIRECT("$AE$"&amp;ROW($AD220)-1))),1)+
INDEX($AE:$AF,LOOKUP(2,1/($AF$1:INDIRECT("$AF$"&amp;ROW($AF220)-1)&lt;&gt;""),ROW($AF$1:INDIRECT("$AF$"&amp;ROW($AD220)-1))),1)+
INDEX($AG:$AG,LOOKUP(2,1/($AG$1:INDIRECT("$AG$"&amp;ROW($AG220)-1)&lt;&gt;""),ROW($AG$1:INDIRECT("$AG$"&amp;ROW($AD220)-1))),1)+
INDEX($AH:$AH,LOOKUP(2,1/($AH$1:INDIRECT("$AH$"&amp;ROW($AH220)-1)&lt;&gt;""),ROW($AH$1:INDIRECT("$AH$"&amp;ROW($AD220)-1))),1)&gt;=510,0,
IF(INDEX($AE:$AE,LOOKUP(2,1/($AE$1:INDIRECT("$AE$"&amp;ROW($AE220)-1)&lt;&gt;""),ROW($AE$1:INDIRECT("$AE$"&amp;ROW($AE220)-1))),1)&gt;=255,0,
VLOOKUP(INDIRECT("$G$"&amp;LOOKUP(2,1/($AE$1:INDIRECT("$AE$"&amp;ROW($AE220)-1)&lt;&gt;""),ROW($AE$1:INDIRECT("$AE$"&amp;ROW($AE220)-1)))),'EV and Base'!$A$1:$N$671,5,FALSE))))</f>
        <v/>
      </c>
      <c r="AF220" s="2" t="str" cm="1">
        <f t="array" aca="1" ref="AF220" ca="1">IF(NOT(ISNUMBER(INDEX($A:$A, LOOKUP(2, 1 / ($A$1:INDIRECT("$A$"&amp;ROW($A220)) &lt;&gt; ""),ROW($A$1:INDIRECT("$A$"&amp;ROW($A220)))), 1))), "",
INDEX($AF:$AF, LOOKUP(2, 1 / ($AF$1:INDIRECT("$AF$"&amp;ROW($AF220)-1) &lt;&gt; ""),ROW($AF$1:INDIRECT("$AF$"&amp;ROW($AF220)-1))), 1)+
IF(INDEX($AC:$AC, LOOKUP(2, 1 / ($AC$1:INDIRECT("$AC$"&amp;ROW($AC220)-1) &lt;&gt; ""),ROW($AC$1:INDIRECT("$AC$"&amp;ROW($AC220)-1))), 1)+
INDEX($AD:$AD, LOOKUP(2, 1 / ($AD$1:INDIRECT("$AD$"&amp;ROW($AD220)-1) &lt;&gt; ""),ROW($AD$1:INDIRECT("$AD$"&amp;ROW($AD220)-1))), 1)+
INDEX($AE:$AE, LOOKUP(2, 1 / ($AE$1:INDIRECT("$AE$"&amp;ROW($AE220)-1) &lt;&gt; ""),ROW($AE$1:INDIRECT("$AE$"&amp;ROW($AD220)-1))), 1)+
INDEX($AE:$AF, LOOKUP(2, 1 / ($AF$1:INDIRECT("$AF$"&amp;ROW($AF220)-1) &lt;&gt; ""),ROW($AF$1:INDIRECT("$AF$"&amp;ROW($AD220)-1))), 1)+
INDEX($AG:$AG, LOOKUP(2, 1 / ($AG$1:INDIRECT("$AG$"&amp;ROW($AG220)-1) &lt;&gt; ""),ROW($AG$1:INDIRECT("$AG$"&amp;ROW($AD220)-1))), 1)+
INDEX($AH:$AH, LOOKUP(2, 1 / ($AH$1:INDIRECT("$AH$"&amp;ROW($AH220)-1) &lt;&gt; ""),ROW($AH$1:INDIRECT("$AH$"&amp;ROW($AD220)-1))), 1)&gt;=510,0,
IF(INDEX($AF:$AF, LOOKUP(2, 1 / ($AF$1:INDIRECT("$AF$"&amp;ROW($AF220)-1) &lt;&gt; ""),ROW($AF$1:INDIRECT("$AF$"&amp;ROW($AF220)-1))), 1)&gt;=255,0,
VLOOKUP(INDIRECT("$G$"&amp;LOOKUP(2, 1 / ($AF$1:INDIRECT("$AF$"&amp;ROW($AF220)-1) &lt;&gt; ""),ROW($AF$1:INDIRECT("$AF$"&amp;ROW($AF220)-1)))), 'EV and Base'!$A$1:$N$671, 6, FALSE))))</f>
        <v/>
      </c>
      <c r="AG220" s="2" t="str" cm="1">
        <f t="array" aca="1" ref="AG220" ca="1">IF(NOT(ISNUMBER(INDEX($A:$A, LOOKUP(2, 1 / ($A$1:INDIRECT("$A$"&amp;ROW($A220)) &lt;&gt; ""),ROW($A$1:INDIRECT("$A$"&amp;ROW($A220)))), 1))), "",
INDEX($AG:$AG, LOOKUP(2, 1 / ($AG$1:INDIRECT("$AG$"&amp;ROW($AG220)-1) &lt;&gt; ""),ROW($AG$1:INDIRECT("$AG$"&amp;ROW($AG220)-1))), 1)+
IF(INDEX($AC:$AC, LOOKUP(2, 1 / ($AC$1:INDIRECT("$AC$"&amp;ROW($AC220)-1) &lt;&gt; ""),ROW($AC$1:INDIRECT("$AC$"&amp;ROW($AC220)-1))), 1)+
INDEX($AD:$AD, LOOKUP(2, 1 / ($AD$1:INDIRECT("$AD$"&amp;ROW($AD220)-1) &lt;&gt; ""),ROW($AD$1:INDIRECT("$AD$"&amp;ROW($AD220)-1))), 1)+
INDEX($AE:$AE, LOOKUP(2, 1 / ($AE$1:INDIRECT("$AE$"&amp;ROW($AE220)-1) &lt;&gt; ""),ROW($AE$1:INDIRECT("$AE$"&amp;ROW($AD220)-1))), 1)+
INDEX($AE:$AF, LOOKUP(2, 1 / ($AF$1:INDIRECT("$AF$"&amp;ROW($AF220)-1) &lt;&gt; ""),ROW($AF$1:INDIRECT("$AF$"&amp;ROW($AD220)-1))), 1)+
INDEX($AG:$AG, LOOKUP(2, 1 / ($AG$1:INDIRECT("$AG$"&amp;ROW($AG220)-1) &lt;&gt; ""),ROW($AG$1:INDIRECT("$AG$"&amp;ROW($AD220)-1))), 1)+
INDEX($AH:$AH, LOOKUP(2, 1 / ($AH$1:INDIRECT("$AH$"&amp;ROW($AH220)-1) &lt;&gt; ""),ROW($AH$1:INDIRECT("$AH$"&amp;ROW($AD220)-1))), 1)&gt;=510,0,
IF(INDEX($AG:$AG, LOOKUP(2, 1 / ($AG$1:INDIRECT("$AG$"&amp;ROW($AG220)-1) &lt;&gt; ""),ROW($AG$1:INDIRECT("$AG$"&amp;ROW($AG220)-1))), 1)&gt;=255,0,
VLOOKUP(INDIRECT("$G$"&amp;LOOKUP(2, 1 / ($AG$1:INDIRECT("$AG$"&amp;ROW($AG220)-1) &lt;&gt; ""),ROW($AG$1:INDIRECT("$AG$"&amp;ROW($AG220)-1)))), 'EV and Base'!$A$1:$N$671, 7, FALSE))))</f>
        <v/>
      </c>
      <c r="AH220" s="24" t="str" cm="1">
        <f t="array" aca="1" ref="AH220" ca="1">IF(NOT(ISNUMBER(INDEX($A:$A,LOOKUP(2,1/($A$1:INDIRECT("$A$"&amp;ROW($A220))&lt;&gt;""),ROW($A$1:INDIRECT("$A$"&amp;ROW($A220)))),1))),"",
INDEX($AH:$AH,LOOKUP(2,1/($AH$1:INDIRECT("$AH$"&amp;ROW($AH220)-1)&lt;&gt;""),ROW($AH$1:INDIRECT("$AH$"&amp;ROW($AH220)-1))),1)+
IF(INDEX($AC:$AC,LOOKUP(2,1/($AC$1:INDIRECT("$AC$"&amp;ROW($AC220)-1)&lt;&gt;""),ROW($AC$1:INDIRECT("$AC$"&amp;ROW($AC220)-1))),1)+
INDEX($AD:$AD,LOOKUP(2,1/($AD$1:INDIRECT("$AD$"&amp;ROW($AD220)-1)&lt;&gt;""),ROW($AD$1:INDIRECT("$AD$"&amp;ROW($AD220)-1))),1)+
INDEX($AE:$AE,LOOKUP(2,1/($AE$1:INDIRECT("$AE$"&amp;ROW($AE220)-1)&lt;&gt;""),ROW($AE$1:INDIRECT("$AE$"&amp;ROW($AD220)-1))),1)+
INDEX($AE:$AF,LOOKUP(2,1/($AF$1:INDIRECT("$AF$"&amp;ROW($AF220)-1)&lt;&gt;""),ROW($AF$1:INDIRECT("$AF$"&amp;ROW($AD220)-1))),1)+
INDEX($AG:$AG,LOOKUP(2,1/($AG$1:INDIRECT("$AG$"&amp;ROW($AG220)-1)&lt;&gt;""),ROW($AG$1:INDIRECT("$AG$"&amp;ROW($AD220)-1))),1)+
INDEX($AH:$AH,LOOKUP(2,1/($AH$1:INDIRECT("$AH$"&amp;ROW($AH220)-1)&lt;&gt;""),ROW($AH$1:INDIRECT("$AH$"&amp;ROW($AD220)-1))),1)&gt;=510,0,
IF(INDEX($AH:$AH,LOOKUP(2,1/($AH$1:INDIRECT("$AH$"&amp;ROW($AH220)-1)&lt;&gt;""),ROW($AH$1:INDIRECT("$AH$"&amp;ROW($AH220)-1))),1)&gt;=255,0,
VLOOKUP(INDIRECT("$G$"&amp;LOOKUP(2,1/($AH$1:INDIRECT("$AH$"&amp;ROW($AH220)-1)&lt;&gt;""),ROW($AH$1:INDIRECT("$AH$"&amp;ROW($AH220)-1)))),'EV and Base'!$A$1:$N$671,8,FALSE))))</f>
        <v/>
      </c>
      <c r="AI220" s="29" t="str" cm="1">
        <f t="array" aca="1" ref="AI220" ca="1">IF(NOT(ISNUMBER(INDEX($A:$A,LOOKUP(2,1/($A$1:INDIRECT("$A$"&amp;ROW($A220))&lt;&gt;""),ROW($A$1:INDIRECT("$A$"&amp;ROW($A220)))),1))),"",
ROUNDDOWN((((2*VLOOKUP($AA220,'EV and Base'!$A$1:$N$671,9,FALSE))+31+ROUNDDOWN($AC220/4,0))*$AB220)/100,0)+$AB220+10)</f>
        <v/>
      </c>
      <c r="AJ220" s="21" t="str" cm="1">
        <f t="array" aca="1" ref="AJ220" ca="1">IF(NOT(ISNUMBER(INDEX($A:$A, LOOKUP(2, 1 / ($A$1:INDIRECT("$A$"&amp;ROW($A220)) &lt;&gt; ""),ROW($A$1:INDIRECT("$A$"&amp;ROW($A220)))), 1))), "",
ROUNDDOWN((ROUNDDOWN((((2*VLOOKUP($AA220, 'EV and Base'!$A$1:$N$671, 10, FALSE))+31+ROUNDDOWN($AD220/4, 0))*$AB220)/100, 0)+5)*1.1, 0))</f>
        <v/>
      </c>
      <c r="AK220" s="21" t="str" cm="1">
        <f t="array" aca="1" ref="AK220" ca="1">IF(NOT(ISNUMBER(INDEX($A:$A, LOOKUP(2, 1 / ($A$1:INDIRECT("$A$"&amp;ROW($A220)) &lt;&gt; ""),ROW($A$1:INDIRECT("$A$"&amp;ROW($A220)))), 1))), "",
ROUNDDOWN((ROUNDDOWN((((2*VLOOKUP($AA220, 'EV and Base'!$A$1:$N$671, 11, FALSE))+30+ROUNDDOWN($AE220/4, 0))*$AB220)/100, 0)+5), 0)
&amp;"-"&amp;
ROUNDDOWN((ROUNDDOWN((((2*VLOOKUP($AA220, 'EV and Base'!$A$1:$N$671, 11, FALSE))+31+ROUNDDOWN($AE220/4, 0))*$AB220)/100, 0)+5), 0))</f>
        <v/>
      </c>
      <c r="AL220" s="21" t="str" cm="1">
        <f t="array" aca="1" ref="AL220" ca="1">IF(NOT(ISNUMBER(INDEX($A:$A, LOOKUP(2, 1 / ($A$1:INDIRECT("$A$"&amp;ROW($A220)) &lt;&gt; ""),ROW($A$1:INDIRECT("$A$"&amp;ROW($A220)))), 1))), "",
ROUNDDOWN((ROUNDDOWN((((2*VLOOKUP($AA220, 'EV and Base'!$A$1:$N$671, 12, FALSE))+0+ROUNDDOWN($AF220/4, 0))*$AB220)/100, 0)+5)*0.9, 0)
&amp;"-"&amp;
ROUNDDOWN((ROUNDDOWN((((2*VLOOKUP($AA220, 'EV and Base'!$A$1:$N$671, 12, FALSE))+31+ROUNDDOWN($AF220/4, 0))*$AB220)/100, 0)+5)*0.9, 0))</f>
        <v/>
      </c>
      <c r="AM220" s="21" t="str" cm="1">
        <f t="array" aca="1" ref="AM220" ca="1">IF(NOT(ISNUMBER(INDEX($A:$A, LOOKUP(2, 1 / ($A$1:INDIRECT("$A$"&amp;ROW($A220)) &lt;&gt; ""),ROW($A$1:INDIRECT("$A$"&amp;ROW($A220)))), 1))), "",
ROUNDDOWN((ROUNDDOWN((((2*VLOOKUP($AA220, 'EV and Base'!$A$1:$N$671, 13, FALSE))+30+ROUNDDOWN($AG220/4, 0))*$AB220)/100, 0)+5), 0)
&amp;"-"&amp;
ROUNDDOWN((ROUNDDOWN((((2*VLOOKUP($AA220, 'EV and Base'!$A$1:$N$671, 13, FALSE))+31+ROUNDDOWN($AG220/4, 0))*$AB220)/100, 0)+5), 0))</f>
        <v/>
      </c>
      <c r="AN220" s="25" t="str" cm="1">
        <f t="array" aca="1" ref="AN220" ca="1">IF(NOT(ISNUMBER(INDEX($A:$A, LOOKUP(2, 1 / ($A$1:INDIRECT("$A$"&amp;ROW($A220)) &lt;&gt; ""),ROW($A$1:INDIRECT("$A$"&amp;ROW($A220)))), 1))), "",
ROUNDDOWN((ROUNDDOWN((((2*VLOOKUP($AA220, 'EV and Base'!$A$1:$N$671, 14, FALSE))+31+ROUNDDOWN($AH220/4, 0))*$AB220)/100, 0)+5), 0))</f>
        <v/>
      </c>
      <c r="AO220" s="23" t="str" cm="1">
        <f t="array" aca="1" ref="AO220" ca="1">IF(NOT(ISNUMBER(INDEX($A:$A, LOOKUP(2, 1 / ($A$1:INDIRECT("$A$"&amp;ROW($A220)) &lt;&gt; ""),ROW($A$1:INDIRECT("$A$"&amp;ROW($A220)))), 1))), "",
ROUNDDOWN((((2*VLOOKUP($AA220, 'EV and Base'!$A$1:$N$671, 9, FALSE))+31+ROUNDDOWN($AC220/4, 0))*$AB220)/100, 0)+$AB220+10)</f>
        <v/>
      </c>
      <c r="AP220" s="2" t="str" cm="1">
        <f t="array" aca="1" ref="AP220" ca="1">IF(NOT(ISNUMBER(INDEX($A:$A, LOOKUP(2, 1 / ($A$1:INDIRECT("$A$"&amp;ROW($A220)) &lt;&gt; ""),ROW($A$1:INDIRECT("$A$"&amp;ROW($A220)))), 1))), "",
ROUNDDOWN((ROUNDDOWN((((2*VLOOKUP($AA220, 'EV and Base'!$A$1:$N$671, 10, FALSE))+31+ROUNDDOWN($AD220/4, 0))*$AB220)/100, 0)+5)*1.1, 0))</f>
        <v/>
      </c>
      <c r="AQ220" s="2" t="str" cm="1">
        <f t="array" aca="1" ref="AQ220" ca="1">IF(NOT(ISNUMBER(INDEX($A:$A, LOOKUP(2, 1 / ($A$1:INDIRECT("$A$"&amp;ROW($A220)) &lt;&gt; ""),ROW($A$1:INDIRECT("$A$"&amp;ROW($A220)))), 1))), "",
ROUNDDOWN((ROUNDDOWN((((2*VLOOKUP($AA220, 'EV and Base'!$A$1:$N$671, 11, FALSE))+$AV$2+ROUNDDOWN($AE220/4, 0))*$AB220)/100, 0)+5), 0))</f>
        <v/>
      </c>
      <c r="AR220" s="22" t="str" cm="1">
        <f t="array" aca="1" ref="AR220" ca="1">IF(NOT(ISNUMBER(INDEX($A:$A, LOOKUP(2, 1 / ($A$1:INDIRECT("$A$"&amp;ROW($A220)) &lt;&gt; ""),ROW($A$1:INDIRECT("$A$"&amp;ROW($A220)))), 1))), "",
ROUNDDOWN((ROUNDDOWN((((2*VLOOKUP($AA220, 'EV and Base'!$A$1:$N$671, 12, FALSE))+$AW$2+ROUNDDOWN($AF220/4, 0))*$AB220)/100, 0)+5)*0.9, 0))</f>
        <v/>
      </c>
      <c r="AS220" s="2" t="str" cm="1">
        <f t="array" aca="1" ref="AS220" ca="1">IF(NOT(ISNUMBER(INDEX($A:$A, LOOKUP(2, 1 / ($A$1:INDIRECT("$A$"&amp;ROW($A220)) &lt;&gt; ""),ROW($A$1:INDIRECT("$A$"&amp;ROW($A220)))), 1))), "",
ROUNDDOWN((ROUNDDOWN((((2*VLOOKUP($AA220, 'EV and Base'!$A$1:$N$671, 13, FALSE))+$AX$2+ROUNDDOWN($AG220/4, 0))*$AB220)/100, 0)+5), 0))</f>
        <v/>
      </c>
      <c r="AT220" s="24" t="str" cm="1">
        <f t="array" aca="1" ref="AT220" ca="1">IF(NOT(ISNUMBER(INDEX($A:$A, LOOKUP(2, 1 / ($A$1:INDIRECT("$A$"&amp;ROW($A220)) &lt;&gt; ""),ROW($A$1:INDIRECT("$A$"&amp;ROW($A220)))), 1))), "",
ROUNDDOWN((ROUNDDOWN((((2*VLOOKUP($AA220, 'EV and Base'!$A$1:$N$671, 14, FALSE))+31+ROUNDDOWN($AH220/4, 0))*$AB220)/100, 0)+5), 0))</f>
        <v/>
      </c>
      <c r="AU220" s="28"/>
      <c r="AY220" t="str" cm="1">
        <f t="array" aca="1" ref="AY220" ca="1">IF(NOT(ISNUMBER(INDEX($A:$A,LOOKUP(2,1/($A$1:INDIRECT("$A$"&amp;ROW($A220))&lt;&gt;""),ROW($A$1:INDIRECT("$A$"&amp;ROW($A220)))),1))),"",
INDEX($AY:$AY,LOOKUP(2,1/($AY$1:INDIRECT("$AY$"&amp;ROW($AY220)-1)&lt;&gt;""),ROW($AY$1:INDIRECT("$AY$"&amp;ROW($AY220)-1))),1)+$BL220)</f>
        <v/>
      </c>
      <c r="AZ220" s="3" t="str" cm="1">
        <f t="array" aca="1" ref="AZ220" ca="1">IF(NOT(ISNUMBER(INDEX($A:$A, LOOKUP(2, 1 / ($A$1:INDIRECT("$A$"&amp;ROW($A220)) &lt;&gt; ""),ROW($A$1:INDIRECT("$A$"&amp;ROW($A220)))), 1))), "",
VLOOKUP(INDIRECT("$G$"&amp;LOOKUP(2, 1 / ($AY$1:INDIRECT("$AY$"&amp;ROW($AY220)-1) &lt;&gt; ""),ROW($AY$1:INDIRECT("$AY$"&amp;ROW($AY220)-1)))),'EV and Base'!A215:N885,2,FALSE))</f>
        <v/>
      </c>
      <c r="BA220" s="3" t="str" cm="1">
        <f t="array" aca="1" ref="BA220" ca="1">IF(NOT(ISNUMBER(INDEX($A:$A, LOOKUP(2, 1 / ($A$1:INDIRECT("$A$"&amp;ROW($A220)) &lt;&gt; ""),ROW($A$1:INDIRECT("$A$"&amp;ROW($A220)))), 1))), "",
INDIRECT("$I$"&amp;LOOKUP(2, 1 / ($AY$1:INDIRECT("$AY$"&amp;ROW($AY220)-1) &lt;&gt; ""),ROW($AY$1:INDIRECT("$AY$"&amp;ROW($AY220)-1)))))</f>
        <v/>
      </c>
      <c r="BB220" s="1" t="str" cm="1">
        <f t="array" aca="1" ref="BB220" ca="1">IF(NOT(ISNUMBER(INDEX($A:$A, LOOKUP(2, 1 / ($A$1:INDIRECT("$A$"&amp;ROW($A220)) &lt;&gt; ""),ROW($A$1:INDIRECT("$A$"&amp;ROW($A220)))), 1))), "",
INDIRECT("$AB$"&amp;LOOKUP(2, 1 / ($AY$1:INDIRECT("$AY$"&amp;ROW($AY220)-1) &lt;&gt; ""),ROW($AY$1:INDIRECT("$AY$"&amp;ROW($AY220)-1)))))</f>
        <v/>
      </c>
      <c r="BC220" s="3" t="str" cm="1">
        <f t="array" aca="1" ref="BC220" ca="1">IF(NOT(ISNUMBER(INDEX($A:$A,LOOKUP(2,1/($A$1:INDIRECT("$A$"&amp;ROW($A220))&lt;&gt;""),ROW($A$1:INDIRECT("$A$"&amp;ROW($A220)))),1))),"",
$BA220+$BA220+10)</f>
        <v/>
      </c>
      <c r="BD220" s="3" t="str" cm="1">
        <f t="array" aca="1" ref="BD220" ca="1">IF(NOT(ISNUMBER(INDEX($A:$A,LOOKUP(2,1/($A$1:INDIRECT("$A$"&amp;ROW($A220))&lt;&gt;""),ROW($A$1:INDIRECT("$A$"&amp;ROW($A220)))),1))),"",
$BA220+$BB220+10)</f>
        <v/>
      </c>
      <c r="BE220" s="3" t="str" cm="1">
        <f t="array" aca="1" ref="BE220" ca="1">IF(NOT(ISNUMBER(INDEX($A:$A,LOOKUP(2,1/($A$1:INDIRECT("$A$"&amp;ROW($A220))&lt;&gt;""),ROW($A$1:INDIRECT("$A$"&amp;ROW($A220)))),1))),"",
$BC220*$BC220)</f>
        <v/>
      </c>
      <c r="BF220" s="3" t="str" cm="1">
        <f t="array" aca="1" ref="BF220" ca="1">IF(NOT(ISNUMBER(INDEX($A:$A,LOOKUP(2,1/($A$1:INDIRECT("$A$"&amp;ROW($A220))&lt;&gt;""),ROW($A$1:INDIRECT("$A$"&amp;ROW($A220)))),1))),"",
$BD220*$BD220)</f>
        <v/>
      </c>
      <c r="BG220" s="3" t="str" cm="1">
        <f t="array" aca="1" ref="BG220" ca="1">IF(NOT(ISNUMBER(INDEX($A:$A,LOOKUP(2,1/($A$1:INDIRECT("$A$"&amp;ROW($A220))&lt;&gt;""),ROW($A$1:INDIRECT("$A$"&amp;ROW($A220)))),1))),"",
_xlfn.FLOOR.MATH(1.5*_xlfn.FLOOR.MATH($AZ220*BA220/5)))</f>
        <v/>
      </c>
      <c r="BH220" s="3" t="str" cm="1">
        <f t="array" aca="1" ref="BH220" ca="1">IF(NOT(ISNUMBER(INDEX($A:$A, LOOKUP(2, 1 / ($A$1:INDIRECT("$A$"&amp;ROW($A220)) &lt;&gt; ""),ROW($A$1:INDIRECT("$A$"&amp;ROW($A220)))), 1))), "",
_xlfn.FLOOR.MATH($BG220/IF(OR(INDIRECT("$C$"&amp;LOOKUP(2, 1 / ($AY$1:INDIRECT("$AY$"&amp;ROW($AY220)-1) &lt;&gt; ""),ROW($AY$1:INDIRECT("$AY$"&amp;ROW($AY220)-1))))="Multi",
INDIRECT("$C$"&amp;LOOKUP(2, 1 / ($AY$1:INDIRECT("$AY$"&amp;ROW($AY220)-1) &lt;&gt; ""),ROW($AY$1:INDIRECT("$AY$"&amp;ROW($AY220)-1))))="Double"),2,1)))</f>
        <v/>
      </c>
      <c r="BI220" s="3" t="str" cm="1">
        <f t="array" aca="1" ref="BI220" ca="1">IF(NOT(ISNUMBER(INDEX($A:$A,LOOKUP(2,1/($A$1:INDIRECT("$A$"&amp;ROW($A220))&lt;&gt;""),ROW($A$1:INDIRECT("$A$"&amp;ROW($A220)))),1))),"",
VLOOKUP($BC220,GameFreakSQRT!$A$1:$B$200,2,FALSE))</f>
        <v/>
      </c>
      <c r="BJ220" s="3" t="str" cm="1">
        <f t="array" aca="1" ref="BJ220" ca="1">IF(NOT(ISNUMBER(INDEX($A:$A,LOOKUP(2,1/($A$1:INDIRECT("$A$"&amp;ROW($A220))&lt;&gt;""),ROW($A$1:INDIRECT("$A$"&amp;ROW($A220)))),1))),"",
VLOOKUP($BD220,GameFreakSQRT!$A$1:$B$200,2,FALSE))</f>
        <v/>
      </c>
      <c r="BK220" s="3" t="str" cm="1">
        <f t="array" aca="1" ref="BK220" ca="1">IF(NOT(ISNUMBER(INDEX($A:$A,LOOKUP(2,1/($A$1:INDIRECT("$A$"&amp;ROW($A220))&lt;&gt;""),ROW($A$1:INDIRECT("$A$"&amp;ROW($A220)))),1))),"",
_xlfn.FLOOR.MATH((($BI220*$BE220)*$BH220)/($BJ220*$BF220))+1)</f>
        <v/>
      </c>
      <c r="BL220" s="3" t="str" cm="1">
        <f t="array" aca="1" ref="BL220" ca="1">IF(NOT(ISNUMBER(INDEX($A:$A,LOOKUP(2,1/($A$1:INDIRECT("$A$"&amp;ROW($A220))&lt;&gt;""),ROW($A$1:INDIRECT("$A$"&amp;ROW($A220)))),1))),"",
_xlfn.FLOOR.MATH($BK220*IF(NOT(INDIRECT("$Z$"&amp;LOOKUP(2, 1 / ($AY$1:INDIRECT("$AY$"&amp;ROW($AY220)-1) &lt;&gt; ""),ROW($AY$1:INDIRECT("$AY$"&amp;ROW($AY220)-1))))=""),1.5,1)))</f>
        <v/>
      </c>
      <c r="BM220" s="3" t="str" cm="1">
        <f t="array" aca="1" ref="BM220" ca="1">IF(NOT(ISNUMBER(INDEX($A:$A, LOOKUP(2, 1 / ($A$1:INDIRECT("$A$"&amp;ROW($A220)) &lt;&gt; ""),ROW($A$1:INDIRECT("$A$"&amp;ROW($A220)))), 1))), "",
INDIRECT("$Y$"&amp;LOOKUP(2, 1 / ($AY$1:INDIRECT("$AY$"&amp;ROW($AY220)-1) &lt;&gt; ""),ROW($AY$1:INDIRECT("$AY$"&amp;ROW($AY220)-1)))))</f>
        <v/>
      </c>
      <c r="BN220" s="3" t="str">
        <f t="shared" ca="1" si="23"/>
        <v/>
      </c>
    </row>
    <row r="221" spans="1:100" x14ac:dyDescent="0.45">
      <c r="A221" s="69"/>
      <c r="B221" s="69"/>
      <c r="C221" s="69"/>
      <c r="D221" s="69"/>
      <c r="E221" s="69"/>
      <c r="F221" s="56">
        <v>2</v>
      </c>
      <c r="G221" s="2" t="s">
        <v>433</v>
      </c>
      <c r="H221" s="2" t="s">
        <v>77</v>
      </c>
      <c r="I221" s="2">
        <v>27</v>
      </c>
      <c r="J221" s="2" t="s">
        <v>59</v>
      </c>
      <c r="K221" s="2" t="s">
        <v>204</v>
      </c>
      <c r="L221" s="2" t="s">
        <v>53</v>
      </c>
      <c r="M221" s="2" t="s">
        <v>200</v>
      </c>
      <c r="N221" s="2" t="s">
        <v>288</v>
      </c>
      <c r="O221" s="2" t="s">
        <v>437</v>
      </c>
      <c r="P221" s="2" t="s">
        <v>434</v>
      </c>
      <c r="Q221" s="2">
        <v>12</v>
      </c>
      <c r="R221" s="2">
        <f>_xlfn.FLOOR.MATH((((2*VLOOKUP(G221, 'EV and Base'!$A$1:$N$671, 9, FALSE))+$Q221)*$I221)/100)+$I221+10</f>
        <v>72</v>
      </c>
      <c r="S221" s="2">
        <f>_xlfn.FLOOR.MATH((_xlfn.FLOOR.MATH((((2*VLOOKUP($G221, 'EV and Base'!$A$1:$N$671, 10, FALSE))+$Q221)*$I221)/100)+5)*
IF(OR($J221="Lonely", $J221="Brave", $J221="Adamant", $J221="Naughty"), 1.1,
IF(OR($J221="Bold", $J221="Timid", $J221="Modest", $J221="Calm"), 0.9, 1)))</f>
        <v>40</v>
      </c>
      <c r="T221" s="2">
        <f>_xlfn.FLOOR.MATH((_xlfn.FLOOR.MATH((((2*VLOOKUP($G221, 'EV and Base'!$A$1:$N$671, 11, FALSE))+$Q221)*$I221)/100)+5)*
IF(OR($J221="Bold", $J221="Relaxed", $J221="Impish", $J221="Lax"), 1.1,
IF(OR($J221="Lonely", $J221="Hasty", $J221="Mild", $J221="Gentle"), 0.9, 1)))</f>
        <v>38</v>
      </c>
      <c r="U221" s="2">
        <f>_xlfn.FLOOR.MATH((_xlfn.FLOOR.MATH((((2*VLOOKUP($G221, 'EV and Base'!$A$1:$N$671, 12, FALSE))+$Q221)*$I221)/100)+5)*
IF(OR($J221="Modest", $J221="Mild", $J221="Quiet", $J221="Rash"), 1.1,
IF(OR($J221="Adamant", $J221="Impish", $J221="Jolly", $J221="Careful"), 0.9, 1)))</f>
        <v>26</v>
      </c>
      <c r="V221" s="2">
        <f>_xlfn.FLOOR.MATH((_xlfn.FLOOR.MATH((((2*VLOOKUP($G221, 'EV and Base'!$A$1:$N$671, 13, FALSE))+$Q221)*$I221)/100)+5)*
IF(OR($J221="Calm", $J221="Gentle", $J221="Sassy", $J221="Careful"), 1.1,
IF(OR($J221="Naughty", $J221="Lax", $J221="Naive", $J221="Rash"), 0.9, 1)))</f>
        <v>35</v>
      </c>
      <c r="W221" s="2">
        <f>_xlfn.FLOOR.MATH((_xlfn.FLOOR.MATH((((2*VLOOKUP($G221, 'EV and Base'!$A$1:$N$671, 14, FALSE))+$Q221)*$I221)/100)+5)*
IF(OR($J221="Timid", $J221="Hasty", $J221="Jolly", $J221="Naive"), 1.1,
IF(OR($J221="Brave", $J221="Relaxed", $J221="Quiet", $J221="Sassy"), 0.9, 1)))</f>
        <v>48</v>
      </c>
      <c r="X221" s="69"/>
      <c r="AA221" s="23" t="str" cm="1">
        <f t="array" aca="1" ref="AA221" ca="1">IF(NOT(ISNUMBER(INDEX($A:$A,LOOKUP(2,1/($A$1:INDIRECT("$A$"&amp;ROW($A221))&lt;&gt;""),ROW($A$1:INDIRECT("$A$"&amp;ROW($A221)))),1))),"",
IF(NOT(ISNUMBER($A221)),$AA220,
IF($AB221&lt;16,"Lillipup",
IF($AB221&lt;32,"Herdier",
"Stoutland"))))</f>
        <v/>
      </c>
      <c r="AB221" s="25" t="str" cm="1">
        <f t="array" aca="1" ref="AB221" ca="1">IF(NOT(ISNUMBER(INDEX($A:$A, LOOKUP(2, 1 / ($A$1:INDIRECT("$A$"&amp;ROW($A221)) &lt;&gt; ""),ROW($A$1:INDIRECT("$A$"&amp;ROW($A221)))), 1))), "",
VLOOKUP($AY221,'Medium-Slow'!$A$1:$B$101,2,TRUE))</f>
        <v/>
      </c>
      <c r="AC221" s="23" t="str" cm="1">
        <f t="array" aca="1" ref="AC221" ca="1">IF(NOT(ISNUMBER(INDEX($A:$A, LOOKUP(2, 1 / ($A$1:INDIRECT("$A$"&amp;ROW($A221)) &lt;&gt; ""),ROW($A$1:INDIRECT("$A$"&amp;ROW($A221)))), 1))), "",
INDEX($AC:$AC, LOOKUP(2, 1 / ($AC$1:INDIRECT("$AC$"&amp;ROW($AC221)-1) &lt;&gt; ""),ROW($AC$1:INDIRECT("$AC$"&amp;ROW($AC221)-1))), 1)+
IF(INDEX($AC:$AC, LOOKUP(2, 1 / ($AC$1:INDIRECT("$AC$"&amp;ROW($AC221)-1) &lt;&gt; ""),ROW($AC$1:INDIRECT("$AC$"&amp;ROW($AC221)-1))), 1)+
INDEX($AD:$AD, LOOKUP(2, 1 / ($AD$1:INDIRECT("$AD$"&amp;ROW($AD221)-1) &lt;&gt; ""),ROW($AD$1:INDIRECT("$AD$"&amp;ROW($AD221)-1))), 1)+
INDEX($AE:$AE, LOOKUP(2, 1 / ($AE$1:INDIRECT("$AE$"&amp;ROW($AE221)-1) &lt;&gt; ""),ROW($AE$1:INDIRECT("$AE$"&amp;ROW($AD221)-1))), 1)+
INDEX($AE:$AF, LOOKUP(2, 1 / ($AF$1:INDIRECT("$AF$"&amp;ROW($AF221)-1) &lt;&gt; ""),ROW($AF$1:INDIRECT("$AF$"&amp;ROW($AD221)-1))), 1)+
INDEX($AG:$AG, LOOKUP(2, 1 / ($AG$1:INDIRECT("$AG$"&amp;ROW($AG221)-1) &lt;&gt; ""),ROW($AG$1:INDIRECT("$AG$"&amp;ROW($AD221)-1))), 1)+
INDEX($AH:$AH, LOOKUP(2, 1 / ($AH$1:INDIRECT("$AH$"&amp;ROW($AH221)-1) &lt;&gt; ""),ROW($AH$1:INDIRECT("$AH$"&amp;ROW($AD221)-1))), 1)&gt;=510,0,
IF(INDEX($AC:$AC, LOOKUP(2, 1 / ($AC$1:INDIRECT("$AC$"&amp;ROW($AC221)-1) &lt;&gt; ""),ROW($AC$1:INDIRECT("$AC$"&amp;ROW($AC221)-1))), 1)&gt;=255,0,
VLOOKUP(INDIRECT("$G$"&amp;LOOKUP(2, 1 / ($AC$1:INDIRECT("$AC$"&amp;ROW($AC221)-1) &lt;&gt; ""),ROW($AC$1:INDIRECT("$AC$"&amp;ROW($AC221)-1)))), 'EV and Base'!$A$1:$N$671, 3, FALSE))))</f>
        <v/>
      </c>
      <c r="AD221" s="2" t="str" cm="1">
        <f t="array" aca="1" ref="AD221" ca="1">IF(NOT(ISNUMBER(INDEX($A:$A, LOOKUP(2, 1 / ($A$1:INDIRECT("$A$"&amp;ROW($A221)) &lt;&gt; ""),ROW($A$1:INDIRECT("$A$"&amp;ROW($A221)))), 1))), "",
INDEX($AD:$AD, LOOKUP(2, 1 / ($AD$1:INDIRECT("$AD$"&amp;ROW($AD221)-1) &lt;&gt; ""),ROW($AD$1:INDIRECT("$AD$"&amp;ROW($AD221)-1))), 1)+
IF(INDEX($AC:$AC, LOOKUP(2, 1 / ($AC$1:INDIRECT("$AC$"&amp;ROW($AC221)-1) &lt;&gt; ""),ROW($AC$1:INDIRECT("$AC$"&amp;ROW($AC221)-1))), 1)+
INDEX($AD:$AD, LOOKUP(2, 1 / ($AD$1:INDIRECT("$AD$"&amp;ROW($AD221)-1) &lt;&gt; ""),ROW($AD$1:INDIRECT("$AD$"&amp;ROW($AD221)-1))), 1)+
INDEX($AE:$AE, LOOKUP(2, 1 / ($AE$1:INDIRECT("$AE$"&amp;ROW($AE221)-1) &lt;&gt; ""),ROW($AE$1:INDIRECT("$AE$"&amp;ROW($AD221)-1))), 1)+
INDEX($AE:$AF, LOOKUP(2, 1 / ($AF$1:INDIRECT("$AF$"&amp;ROW($AF221)-1) &lt;&gt; ""),ROW($AF$1:INDIRECT("$AF$"&amp;ROW($AD221)-1))), 1)+
INDEX($AG:$AG, LOOKUP(2, 1 / ($AG$1:INDIRECT("$AG$"&amp;ROW($AG221)-1) &lt;&gt; ""),ROW($AG$1:INDIRECT("$AG$"&amp;ROW($AD221)-1))), 1)+
INDEX($AH:$AH, LOOKUP(2, 1 / ($AH$1:INDIRECT("$AH$"&amp;ROW($AH221)-1) &lt;&gt; ""),ROW($AH$1:INDIRECT("$AH$"&amp;ROW($AD221)-1))), 1)&gt;=510,0,
IF(INDEX($AD:$AD, LOOKUP(2, 1 / ($AD$1:INDIRECT("$AD$"&amp;ROW($AD221)-1) &lt;&gt; ""),ROW($AD$1:INDIRECT("$AD$"&amp;ROW($AD221)-1))), 1)&gt;=255,0,
VLOOKUP(INDIRECT("$G$"&amp;LOOKUP(2, 1 / ($AD$1:INDIRECT("$AD$"&amp;ROW($AD221)-1) &lt;&gt; ""),ROW($AD$1:INDIRECT("$AD$"&amp;ROW($AD221)-1)))), 'EV and Base'!$A$1:$N$671, 4, FALSE))))</f>
        <v/>
      </c>
      <c r="AE221" s="2" t="str" cm="1">
        <f t="array" aca="1" ref="AE221" ca="1">IF(NOT(ISNUMBER(INDEX($A:$A,LOOKUP(2,1/($A$1:INDIRECT("$A$"&amp;ROW($A221))&lt;&gt;""),ROW($A$1:INDIRECT("$A$"&amp;ROW($A221)))),1))),"",
INDEX($AE:$AE,LOOKUP(2,1/($AE$1:INDIRECT("$AE$"&amp;ROW($AE221)-1)&lt;&gt;""),ROW($AE$1:INDIRECT("$AE$"&amp;ROW($AE221)-1))),1)+
IF(INDEX($AC:$AC,LOOKUP(2,1/($AC$1:INDIRECT("$AC$"&amp;ROW($AC221)-1)&lt;&gt;""),ROW($AC$1:INDIRECT("$AC$"&amp;ROW($AC221)-1))),1)+
INDEX($AD:$AD,LOOKUP(2,1/($AD$1:INDIRECT("$AD$"&amp;ROW($AD221)-1)&lt;&gt;""),ROW($AD$1:INDIRECT("$AD$"&amp;ROW($AD221)-1))),1)+
INDEX($AE:$AE,LOOKUP(2,1/($AE$1:INDIRECT("$AE$"&amp;ROW($AE221)-1)&lt;&gt;""),ROW($AE$1:INDIRECT("$AE$"&amp;ROW($AD221)-1))),1)+
INDEX($AE:$AF,LOOKUP(2,1/($AF$1:INDIRECT("$AF$"&amp;ROW($AF221)-1)&lt;&gt;""),ROW($AF$1:INDIRECT("$AF$"&amp;ROW($AD221)-1))),1)+
INDEX($AG:$AG,LOOKUP(2,1/($AG$1:INDIRECT("$AG$"&amp;ROW($AG221)-1)&lt;&gt;""),ROW($AG$1:INDIRECT("$AG$"&amp;ROW($AD221)-1))),1)+
INDEX($AH:$AH,LOOKUP(2,1/($AH$1:INDIRECT("$AH$"&amp;ROW($AH221)-1)&lt;&gt;""),ROW($AH$1:INDIRECT("$AH$"&amp;ROW($AD221)-1))),1)&gt;=510,0,
IF(INDEX($AE:$AE,LOOKUP(2,1/($AE$1:INDIRECT("$AE$"&amp;ROW($AE221)-1)&lt;&gt;""),ROW($AE$1:INDIRECT("$AE$"&amp;ROW($AE221)-1))),1)&gt;=255,0,
VLOOKUP(INDIRECT("$G$"&amp;LOOKUP(2,1/($AE$1:INDIRECT("$AE$"&amp;ROW($AE221)-1)&lt;&gt;""),ROW($AE$1:INDIRECT("$AE$"&amp;ROW($AE221)-1)))),'EV and Base'!$A$1:$N$671,5,FALSE))))</f>
        <v/>
      </c>
      <c r="AF221" s="2" t="str" cm="1">
        <f t="array" aca="1" ref="AF221" ca="1">IF(NOT(ISNUMBER(INDEX($A:$A, LOOKUP(2, 1 / ($A$1:INDIRECT("$A$"&amp;ROW($A221)) &lt;&gt; ""),ROW($A$1:INDIRECT("$A$"&amp;ROW($A221)))), 1))), "",
INDEX($AF:$AF, LOOKUP(2, 1 / ($AF$1:INDIRECT("$AF$"&amp;ROW($AF221)-1) &lt;&gt; ""),ROW($AF$1:INDIRECT("$AF$"&amp;ROW($AF221)-1))), 1)+
IF(INDEX($AC:$AC, LOOKUP(2, 1 / ($AC$1:INDIRECT("$AC$"&amp;ROW($AC221)-1) &lt;&gt; ""),ROW($AC$1:INDIRECT("$AC$"&amp;ROW($AC221)-1))), 1)+
INDEX($AD:$AD, LOOKUP(2, 1 / ($AD$1:INDIRECT("$AD$"&amp;ROW($AD221)-1) &lt;&gt; ""),ROW($AD$1:INDIRECT("$AD$"&amp;ROW($AD221)-1))), 1)+
INDEX($AE:$AE, LOOKUP(2, 1 / ($AE$1:INDIRECT("$AE$"&amp;ROW($AE221)-1) &lt;&gt; ""),ROW($AE$1:INDIRECT("$AE$"&amp;ROW($AD221)-1))), 1)+
INDEX($AE:$AF, LOOKUP(2, 1 / ($AF$1:INDIRECT("$AF$"&amp;ROW($AF221)-1) &lt;&gt; ""),ROW($AF$1:INDIRECT("$AF$"&amp;ROW($AD221)-1))), 1)+
INDEX($AG:$AG, LOOKUP(2, 1 / ($AG$1:INDIRECT("$AG$"&amp;ROW($AG221)-1) &lt;&gt; ""),ROW($AG$1:INDIRECT("$AG$"&amp;ROW($AD221)-1))), 1)+
INDEX($AH:$AH, LOOKUP(2, 1 / ($AH$1:INDIRECT("$AH$"&amp;ROW($AH221)-1) &lt;&gt; ""),ROW($AH$1:INDIRECT("$AH$"&amp;ROW($AD221)-1))), 1)&gt;=510,0,
IF(INDEX($AF:$AF, LOOKUP(2, 1 / ($AF$1:INDIRECT("$AF$"&amp;ROW($AF221)-1) &lt;&gt; ""),ROW($AF$1:INDIRECT("$AF$"&amp;ROW($AF221)-1))), 1)&gt;=255,0,
VLOOKUP(INDIRECT("$G$"&amp;LOOKUP(2, 1 / ($AF$1:INDIRECT("$AF$"&amp;ROW($AF221)-1) &lt;&gt; ""),ROW($AF$1:INDIRECT("$AF$"&amp;ROW($AF221)-1)))), 'EV and Base'!$A$1:$N$671, 6, FALSE))))</f>
        <v/>
      </c>
      <c r="AG221" s="2" t="str" cm="1">
        <f t="array" aca="1" ref="AG221" ca="1">IF(NOT(ISNUMBER(INDEX($A:$A, LOOKUP(2, 1 / ($A$1:INDIRECT("$A$"&amp;ROW($A221)) &lt;&gt; ""),ROW($A$1:INDIRECT("$A$"&amp;ROW($A221)))), 1))), "",
INDEX($AG:$AG, LOOKUP(2, 1 / ($AG$1:INDIRECT("$AG$"&amp;ROW($AG221)-1) &lt;&gt; ""),ROW($AG$1:INDIRECT("$AG$"&amp;ROW($AG221)-1))), 1)+
IF(INDEX($AC:$AC, LOOKUP(2, 1 / ($AC$1:INDIRECT("$AC$"&amp;ROW($AC221)-1) &lt;&gt; ""),ROW($AC$1:INDIRECT("$AC$"&amp;ROW($AC221)-1))), 1)+
INDEX($AD:$AD, LOOKUP(2, 1 / ($AD$1:INDIRECT("$AD$"&amp;ROW($AD221)-1) &lt;&gt; ""),ROW($AD$1:INDIRECT("$AD$"&amp;ROW($AD221)-1))), 1)+
INDEX($AE:$AE, LOOKUP(2, 1 / ($AE$1:INDIRECT("$AE$"&amp;ROW($AE221)-1) &lt;&gt; ""),ROW($AE$1:INDIRECT("$AE$"&amp;ROW($AD221)-1))), 1)+
INDEX($AE:$AF, LOOKUP(2, 1 / ($AF$1:INDIRECT("$AF$"&amp;ROW($AF221)-1) &lt;&gt; ""),ROW($AF$1:INDIRECT("$AF$"&amp;ROW($AD221)-1))), 1)+
INDEX($AG:$AG, LOOKUP(2, 1 / ($AG$1:INDIRECT("$AG$"&amp;ROW($AG221)-1) &lt;&gt; ""),ROW($AG$1:INDIRECT("$AG$"&amp;ROW($AD221)-1))), 1)+
INDEX($AH:$AH, LOOKUP(2, 1 / ($AH$1:INDIRECT("$AH$"&amp;ROW($AH221)-1) &lt;&gt; ""),ROW($AH$1:INDIRECT("$AH$"&amp;ROW($AD221)-1))), 1)&gt;=510,0,
IF(INDEX($AG:$AG, LOOKUP(2, 1 / ($AG$1:INDIRECT("$AG$"&amp;ROW($AG221)-1) &lt;&gt; ""),ROW($AG$1:INDIRECT("$AG$"&amp;ROW($AG221)-1))), 1)&gt;=255,0,
VLOOKUP(INDIRECT("$G$"&amp;LOOKUP(2, 1 / ($AG$1:INDIRECT("$AG$"&amp;ROW($AG221)-1) &lt;&gt; ""),ROW($AG$1:INDIRECT("$AG$"&amp;ROW($AG221)-1)))), 'EV and Base'!$A$1:$N$671, 7, FALSE))))</f>
        <v/>
      </c>
      <c r="AH221" s="24" t="str" cm="1">
        <f t="array" aca="1" ref="AH221" ca="1">IF(NOT(ISNUMBER(INDEX($A:$A,LOOKUP(2,1/($A$1:INDIRECT("$A$"&amp;ROW($A221))&lt;&gt;""),ROW($A$1:INDIRECT("$A$"&amp;ROW($A221)))),1))),"",
INDEX($AH:$AH,LOOKUP(2,1/($AH$1:INDIRECT("$AH$"&amp;ROW($AH221)-1)&lt;&gt;""),ROW($AH$1:INDIRECT("$AH$"&amp;ROW($AH221)-1))),1)+
IF(INDEX($AC:$AC,LOOKUP(2,1/($AC$1:INDIRECT("$AC$"&amp;ROW($AC221)-1)&lt;&gt;""),ROW($AC$1:INDIRECT("$AC$"&amp;ROW($AC221)-1))),1)+
INDEX($AD:$AD,LOOKUP(2,1/($AD$1:INDIRECT("$AD$"&amp;ROW($AD221)-1)&lt;&gt;""),ROW($AD$1:INDIRECT("$AD$"&amp;ROW($AD221)-1))),1)+
INDEX($AE:$AE,LOOKUP(2,1/($AE$1:INDIRECT("$AE$"&amp;ROW($AE221)-1)&lt;&gt;""),ROW($AE$1:INDIRECT("$AE$"&amp;ROW($AD221)-1))),1)+
INDEX($AE:$AF,LOOKUP(2,1/($AF$1:INDIRECT("$AF$"&amp;ROW($AF221)-1)&lt;&gt;""),ROW($AF$1:INDIRECT("$AF$"&amp;ROW($AD221)-1))),1)+
INDEX($AG:$AG,LOOKUP(2,1/($AG$1:INDIRECT("$AG$"&amp;ROW($AG221)-1)&lt;&gt;""),ROW($AG$1:INDIRECT("$AG$"&amp;ROW($AD221)-1))),1)+
INDEX($AH:$AH,LOOKUP(2,1/($AH$1:INDIRECT("$AH$"&amp;ROW($AH221)-1)&lt;&gt;""),ROW($AH$1:INDIRECT("$AH$"&amp;ROW($AD221)-1))),1)&gt;=510,0,
IF(INDEX($AH:$AH,LOOKUP(2,1/($AH$1:INDIRECT("$AH$"&amp;ROW($AH221)-1)&lt;&gt;""),ROW($AH$1:INDIRECT("$AH$"&amp;ROW($AH221)-1))),1)&gt;=255,0,
VLOOKUP(INDIRECT("$G$"&amp;LOOKUP(2,1/($AH$1:INDIRECT("$AH$"&amp;ROW($AH221)-1)&lt;&gt;""),ROW($AH$1:INDIRECT("$AH$"&amp;ROW($AH221)-1)))),'EV and Base'!$A$1:$N$671,8,FALSE))))</f>
        <v/>
      </c>
      <c r="AI221" s="29" t="str" cm="1">
        <f t="array" aca="1" ref="AI221" ca="1">IF(NOT(ISNUMBER(INDEX($A:$A,LOOKUP(2,1/($A$1:INDIRECT("$A$"&amp;ROW($A221))&lt;&gt;""),ROW($A$1:INDIRECT("$A$"&amp;ROW($A221)))),1))),"",
ROUNDDOWN((((2*VLOOKUP($AA221,'EV and Base'!$A$1:$N$671,9,FALSE))+31+ROUNDDOWN($AC221/4,0))*$AB221)/100,0)+$AB221+10)</f>
        <v/>
      </c>
      <c r="AJ221" s="21" t="str" cm="1">
        <f t="array" aca="1" ref="AJ221" ca="1">IF(NOT(ISNUMBER(INDEX($A:$A, LOOKUP(2, 1 / ($A$1:INDIRECT("$A$"&amp;ROW($A221)) &lt;&gt; ""),ROW($A$1:INDIRECT("$A$"&amp;ROW($A221)))), 1))), "",
ROUNDDOWN((ROUNDDOWN((((2*VLOOKUP($AA221, 'EV and Base'!$A$1:$N$671, 10, FALSE))+31+ROUNDDOWN($AD221/4, 0))*$AB221)/100, 0)+5)*1.1, 0))</f>
        <v/>
      </c>
      <c r="AK221" s="21" t="str" cm="1">
        <f t="array" aca="1" ref="AK221" ca="1">IF(NOT(ISNUMBER(INDEX($A:$A, LOOKUP(2, 1 / ($A$1:INDIRECT("$A$"&amp;ROW($A221)) &lt;&gt; ""),ROW($A$1:INDIRECT("$A$"&amp;ROW($A221)))), 1))), "",
ROUNDDOWN((ROUNDDOWN((((2*VLOOKUP($AA221, 'EV and Base'!$A$1:$N$671, 11, FALSE))+30+ROUNDDOWN($AE221/4, 0))*$AB221)/100, 0)+5), 0)
&amp;"-"&amp;
ROUNDDOWN((ROUNDDOWN((((2*VLOOKUP($AA221, 'EV and Base'!$A$1:$N$671, 11, FALSE))+31+ROUNDDOWN($AE221/4, 0))*$AB221)/100, 0)+5), 0))</f>
        <v/>
      </c>
      <c r="AL221" s="21" t="str" cm="1">
        <f t="array" aca="1" ref="AL221" ca="1">IF(NOT(ISNUMBER(INDEX($A:$A, LOOKUP(2, 1 / ($A$1:INDIRECT("$A$"&amp;ROW($A221)) &lt;&gt; ""),ROW($A$1:INDIRECT("$A$"&amp;ROW($A221)))), 1))), "",
ROUNDDOWN((ROUNDDOWN((((2*VLOOKUP($AA221, 'EV and Base'!$A$1:$N$671, 12, FALSE))+0+ROUNDDOWN($AF221/4, 0))*$AB221)/100, 0)+5)*0.9, 0)
&amp;"-"&amp;
ROUNDDOWN((ROUNDDOWN((((2*VLOOKUP($AA221, 'EV and Base'!$A$1:$N$671, 12, FALSE))+31+ROUNDDOWN($AF221/4, 0))*$AB221)/100, 0)+5)*0.9, 0))</f>
        <v/>
      </c>
      <c r="AM221" s="21" t="str" cm="1">
        <f t="array" aca="1" ref="AM221" ca="1">IF(NOT(ISNUMBER(INDEX($A:$A, LOOKUP(2, 1 / ($A$1:INDIRECT("$A$"&amp;ROW($A221)) &lt;&gt; ""),ROW($A$1:INDIRECT("$A$"&amp;ROW($A221)))), 1))), "",
ROUNDDOWN((ROUNDDOWN((((2*VLOOKUP($AA221, 'EV and Base'!$A$1:$N$671, 13, FALSE))+30+ROUNDDOWN($AG221/4, 0))*$AB221)/100, 0)+5), 0)
&amp;"-"&amp;
ROUNDDOWN((ROUNDDOWN((((2*VLOOKUP($AA221, 'EV and Base'!$A$1:$N$671, 13, FALSE))+31+ROUNDDOWN($AG221/4, 0))*$AB221)/100, 0)+5), 0))</f>
        <v/>
      </c>
      <c r="AN221" s="25" t="str" cm="1">
        <f t="array" aca="1" ref="AN221" ca="1">IF(NOT(ISNUMBER(INDEX($A:$A, LOOKUP(2, 1 / ($A$1:INDIRECT("$A$"&amp;ROW($A221)) &lt;&gt; ""),ROW($A$1:INDIRECT("$A$"&amp;ROW($A221)))), 1))), "",
ROUNDDOWN((ROUNDDOWN((((2*VLOOKUP($AA221, 'EV and Base'!$A$1:$N$671, 14, FALSE))+31+ROUNDDOWN($AH221/4, 0))*$AB221)/100, 0)+5), 0))</f>
        <v/>
      </c>
      <c r="AO221" s="23" t="str" cm="1">
        <f t="array" aca="1" ref="AO221" ca="1">IF(NOT(ISNUMBER(INDEX($A:$A, LOOKUP(2, 1 / ($A$1:INDIRECT("$A$"&amp;ROW($A221)) &lt;&gt; ""),ROW($A$1:INDIRECT("$A$"&amp;ROW($A221)))), 1))), "",
ROUNDDOWN((((2*VLOOKUP($AA221, 'EV and Base'!$A$1:$N$671, 9, FALSE))+31+ROUNDDOWN($AC221/4, 0))*$AB221)/100, 0)+$AB221+10)</f>
        <v/>
      </c>
      <c r="AP221" s="2" t="str" cm="1">
        <f t="array" aca="1" ref="AP221" ca="1">IF(NOT(ISNUMBER(INDEX($A:$A, LOOKUP(2, 1 / ($A$1:INDIRECT("$A$"&amp;ROW($A221)) &lt;&gt; ""),ROW($A$1:INDIRECT("$A$"&amp;ROW($A221)))), 1))), "",
ROUNDDOWN((ROUNDDOWN((((2*VLOOKUP($AA221, 'EV and Base'!$A$1:$N$671, 10, FALSE))+31+ROUNDDOWN($AD221/4, 0))*$AB221)/100, 0)+5)*1.1, 0))</f>
        <v/>
      </c>
      <c r="AQ221" s="2" t="str" cm="1">
        <f t="array" aca="1" ref="AQ221" ca="1">IF(NOT(ISNUMBER(INDEX($A:$A, LOOKUP(2, 1 / ($A$1:INDIRECT("$A$"&amp;ROW($A221)) &lt;&gt; ""),ROW($A$1:INDIRECT("$A$"&amp;ROW($A221)))), 1))), "",
ROUNDDOWN((ROUNDDOWN((((2*VLOOKUP($AA221, 'EV and Base'!$A$1:$N$671, 11, FALSE))+$AV$2+ROUNDDOWN($AE221/4, 0))*$AB221)/100, 0)+5), 0))</f>
        <v/>
      </c>
      <c r="AR221" s="22" t="str" cm="1">
        <f t="array" aca="1" ref="AR221" ca="1">IF(NOT(ISNUMBER(INDEX($A:$A, LOOKUP(2, 1 / ($A$1:INDIRECT("$A$"&amp;ROW($A221)) &lt;&gt; ""),ROW($A$1:INDIRECT("$A$"&amp;ROW($A221)))), 1))), "",
ROUNDDOWN((ROUNDDOWN((((2*VLOOKUP($AA221, 'EV and Base'!$A$1:$N$671, 12, FALSE))+$AW$2+ROUNDDOWN($AF221/4, 0))*$AB221)/100, 0)+5)*0.9, 0))</f>
        <v/>
      </c>
      <c r="AS221" s="2" t="str" cm="1">
        <f t="array" aca="1" ref="AS221" ca="1">IF(NOT(ISNUMBER(INDEX($A:$A, LOOKUP(2, 1 / ($A$1:INDIRECT("$A$"&amp;ROW($A221)) &lt;&gt; ""),ROW($A$1:INDIRECT("$A$"&amp;ROW($A221)))), 1))), "",
ROUNDDOWN((ROUNDDOWN((((2*VLOOKUP($AA221, 'EV and Base'!$A$1:$N$671, 13, FALSE))+$AX$2+ROUNDDOWN($AG221/4, 0))*$AB221)/100, 0)+5), 0))</f>
        <v/>
      </c>
      <c r="AT221" s="24" t="str" cm="1">
        <f t="array" aca="1" ref="AT221" ca="1">IF(NOT(ISNUMBER(INDEX($A:$A, LOOKUP(2, 1 / ($A$1:INDIRECT("$A$"&amp;ROW($A221)) &lt;&gt; ""),ROW($A$1:INDIRECT("$A$"&amp;ROW($A221)))), 1))), "",
ROUNDDOWN((ROUNDDOWN((((2*VLOOKUP($AA221, 'EV and Base'!$A$1:$N$671, 14, FALSE))+31+ROUNDDOWN($AH221/4, 0))*$AB221)/100, 0)+5), 0))</f>
        <v/>
      </c>
      <c r="AU221" s="28"/>
      <c r="AY221" t="str" cm="1">
        <f t="array" aca="1" ref="AY221" ca="1">IF(NOT(ISNUMBER(INDEX($A:$A,LOOKUP(2,1/($A$1:INDIRECT("$A$"&amp;ROW($A221))&lt;&gt;""),ROW($A$1:INDIRECT("$A$"&amp;ROW($A221)))),1))),"",
INDEX($AY:$AY,LOOKUP(2,1/($AY$1:INDIRECT("$AY$"&amp;ROW($AY221)-1)&lt;&gt;""),ROW($AY$1:INDIRECT("$AY$"&amp;ROW($AY221)-1))),1)+$BL221)</f>
        <v/>
      </c>
      <c r="AZ221" s="3" t="str" cm="1">
        <f t="array" aca="1" ref="AZ221" ca="1">IF(NOT(ISNUMBER(INDEX($A:$A, LOOKUP(2, 1 / ($A$1:INDIRECT("$A$"&amp;ROW($A221)) &lt;&gt; ""),ROW($A$1:INDIRECT("$A$"&amp;ROW($A221)))), 1))), "",
VLOOKUP(INDIRECT("$G$"&amp;LOOKUP(2, 1 / ($AY$1:INDIRECT("$AY$"&amp;ROW($AY221)-1) &lt;&gt; ""),ROW($AY$1:INDIRECT("$AY$"&amp;ROW($AY221)-1)))),'EV and Base'!A216:N886,2,FALSE))</f>
        <v/>
      </c>
      <c r="BA221" s="3" t="str" cm="1">
        <f t="array" aca="1" ref="BA221" ca="1">IF(NOT(ISNUMBER(INDEX($A:$A, LOOKUP(2, 1 / ($A$1:INDIRECT("$A$"&amp;ROW($A221)) &lt;&gt; ""),ROW($A$1:INDIRECT("$A$"&amp;ROW($A221)))), 1))), "",
INDIRECT("$I$"&amp;LOOKUP(2, 1 / ($AY$1:INDIRECT("$AY$"&amp;ROW($AY221)-1) &lt;&gt; ""),ROW($AY$1:INDIRECT("$AY$"&amp;ROW($AY221)-1)))))</f>
        <v/>
      </c>
      <c r="BB221" s="1" t="str" cm="1">
        <f t="array" aca="1" ref="BB221" ca="1">IF(NOT(ISNUMBER(INDEX($A:$A, LOOKUP(2, 1 / ($A$1:INDIRECT("$A$"&amp;ROW($A221)) &lt;&gt; ""),ROW($A$1:INDIRECT("$A$"&amp;ROW($A221)))), 1))), "",
INDIRECT("$AB$"&amp;LOOKUP(2, 1 / ($AY$1:INDIRECT("$AY$"&amp;ROW($AY221)-1) &lt;&gt; ""),ROW($AY$1:INDIRECT("$AY$"&amp;ROW($AY221)-1)))))</f>
        <v/>
      </c>
      <c r="BC221" s="3" t="str" cm="1">
        <f t="array" aca="1" ref="BC221" ca="1">IF(NOT(ISNUMBER(INDEX($A:$A,LOOKUP(2,1/($A$1:INDIRECT("$A$"&amp;ROW($A221))&lt;&gt;""),ROW($A$1:INDIRECT("$A$"&amp;ROW($A221)))),1))),"",
$BA221+$BA221+10)</f>
        <v/>
      </c>
      <c r="BD221" s="3" t="str" cm="1">
        <f t="array" aca="1" ref="BD221" ca="1">IF(NOT(ISNUMBER(INDEX($A:$A,LOOKUP(2,1/($A$1:INDIRECT("$A$"&amp;ROW($A221))&lt;&gt;""),ROW($A$1:INDIRECT("$A$"&amp;ROW($A221)))),1))),"",
$BA221+$BB221+10)</f>
        <v/>
      </c>
      <c r="BE221" s="3" t="str" cm="1">
        <f t="array" aca="1" ref="BE221" ca="1">IF(NOT(ISNUMBER(INDEX($A:$A,LOOKUP(2,1/($A$1:INDIRECT("$A$"&amp;ROW($A221))&lt;&gt;""),ROW($A$1:INDIRECT("$A$"&amp;ROW($A221)))),1))),"",
$BC221*$BC221)</f>
        <v/>
      </c>
      <c r="BF221" s="3" t="str" cm="1">
        <f t="array" aca="1" ref="BF221" ca="1">IF(NOT(ISNUMBER(INDEX($A:$A,LOOKUP(2,1/($A$1:INDIRECT("$A$"&amp;ROW($A221))&lt;&gt;""),ROW($A$1:INDIRECT("$A$"&amp;ROW($A221)))),1))),"",
$BD221*$BD221)</f>
        <v/>
      </c>
      <c r="BG221" s="3" t="str" cm="1">
        <f t="array" aca="1" ref="BG221" ca="1">IF(NOT(ISNUMBER(INDEX($A:$A,LOOKUP(2,1/($A$1:INDIRECT("$A$"&amp;ROW($A221))&lt;&gt;""),ROW($A$1:INDIRECT("$A$"&amp;ROW($A221)))),1))),"",
_xlfn.FLOOR.MATH(1.5*_xlfn.FLOOR.MATH($AZ221*BA221/5)))</f>
        <v/>
      </c>
      <c r="BH221" s="3" t="str" cm="1">
        <f t="array" aca="1" ref="BH221" ca="1">IF(NOT(ISNUMBER(INDEX($A:$A, LOOKUP(2, 1 / ($A$1:INDIRECT("$A$"&amp;ROW($A221)) &lt;&gt; ""),ROW($A$1:INDIRECT("$A$"&amp;ROW($A221)))), 1))), "",
_xlfn.FLOOR.MATH($BG221/IF(OR(INDIRECT("$C$"&amp;LOOKUP(2, 1 / ($AY$1:INDIRECT("$AY$"&amp;ROW($AY221)-1) &lt;&gt; ""),ROW($AY$1:INDIRECT("$AY$"&amp;ROW($AY221)-1))))="Multi",
INDIRECT("$C$"&amp;LOOKUP(2, 1 / ($AY$1:INDIRECT("$AY$"&amp;ROW($AY221)-1) &lt;&gt; ""),ROW($AY$1:INDIRECT("$AY$"&amp;ROW($AY221)-1))))="Double"),2,1)))</f>
        <v/>
      </c>
      <c r="BI221" s="3" t="str" cm="1">
        <f t="array" aca="1" ref="BI221" ca="1">IF(NOT(ISNUMBER(INDEX($A:$A,LOOKUP(2,1/($A$1:INDIRECT("$A$"&amp;ROW($A221))&lt;&gt;""),ROW($A$1:INDIRECT("$A$"&amp;ROW($A221)))),1))),"",
VLOOKUP($BC221,GameFreakSQRT!$A$1:$B$200,2,FALSE))</f>
        <v/>
      </c>
      <c r="BJ221" s="3" t="str" cm="1">
        <f t="array" aca="1" ref="BJ221" ca="1">IF(NOT(ISNUMBER(INDEX($A:$A,LOOKUP(2,1/($A$1:INDIRECT("$A$"&amp;ROW($A221))&lt;&gt;""),ROW($A$1:INDIRECT("$A$"&amp;ROW($A221)))),1))),"",
VLOOKUP($BD221,GameFreakSQRT!$A$1:$B$200,2,FALSE))</f>
        <v/>
      </c>
      <c r="BK221" s="3" t="str" cm="1">
        <f t="array" aca="1" ref="BK221" ca="1">IF(NOT(ISNUMBER(INDEX($A:$A,LOOKUP(2,1/($A$1:INDIRECT("$A$"&amp;ROW($A221))&lt;&gt;""),ROW($A$1:INDIRECT("$A$"&amp;ROW($A221)))),1))),"",
_xlfn.FLOOR.MATH((($BI221*$BE221)*$BH221)/($BJ221*$BF221))+1)</f>
        <v/>
      </c>
      <c r="BL221" s="3" t="str" cm="1">
        <f t="array" aca="1" ref="BL221" ca="1">IF(NOT(ISNUMBER(INDEX($A:$A,LOOKUP(2,1/($A$1:INDIRECT("$A$"&amp;ROW($A221))&lt;&gt;""),ROW($A$1:INDIRECT("$A$"&amp;ROW($A221)))),1))),"",
_xlfn.FLOOR.MATH($BK221*IF(NOT(INDIRECT("$Z$"&amp;LOOKUP(2, 1 / ($AY$1:INDIRECT("$AY$"&amp;ROW($AY221)-1) &lt;&gt; ""),ROW($AY$1:INDIRECT("$AY$"&amp;ROW($AY221)-1))))=""),1.5,1)))</f>
        <v/>
      </c>
      <c r="BM221" s="3" t="str" cm="1">
        <f t="array" aca="1" ref="BM221" ca="1">IF(NOT(ISNUMBER(INDEX($A:$A, LOOKUP(2, 1 / ($A$1:INDIRECT("$A$"&amp;ROW($A221)) &lt;&gt; ""),ROW($A$1:INDIRECT("$A$"&amp;ROW($A221)))), 1))), "",
INDIRECT("$Y$"&amp;LOOKUP(2, 1 / ($AY$1:INDIRECT("$AY$"&amp;ROW($AY221)-1) &lt;&gt; ""),ROW($AY$1:INDIRECT("$AY$"&amp;ROW($AY221)-1)))))</f>
        <v/>
      </c>
      <c r="BN221" s="3" t="str">
        <f t="shared" ca="1" si="23"/>
        <v/>
      </c>
    </row>
    <row r="222" spans="1:100" x14ac:dyDescent="0.45">
      <c r="A222" s="69" t="s">
        <v>75</v>
      </c>
      <c r="B222" s="69" t="s">
        <v>438</v>
      </c>
      <c r="C222" s="69" t="s">
        <v>46</v>
      </c>
      <c r="D222" s="69" t="s">
        <v>432</v>
      </c>
      <c r="E222" s="69" t="s">
        <v>48</v>
      </c>
      <c r="F222" s="56">
        <v>1</v>
      </c>
      <c r="G222" s="2" t="s">
        <v>170</v>
      </c>
      <c r="H222" s="2" t="s">
        <v>77</v>
      </c>
      <c r="I222" s="2">
        <v>24</v>
      </c>
      <c r="J222" s="2" t="s">
        <v>103</v>
      </c>
      <c r="K222" s="2" t="s">
        <v>171</v>
      </c>
      <c r="L222" s="2" t="s">
        <v>53</v>
      </c>
      <c r="M222" s="2" t="s">
        <v>439</v>
      </c>
      <c r="N222" s="22" t="s">
        <v>56</v>
      </c>
      <c r="O222" s="22" t="s">
        <v>56</v>
      </c>
      <c r="P222" s="22" t="s">
        <v>56</v>
      </c>
      <c r="Q222" s="2">
        <v>0</v>
      </c>
      <c r="R222" s="2">
        <f>_xlfn.FLOOR.MATH((((2*VLOOKUP(G222, 'EV and Base'!$A$1:$N$671, 9, FALSE))+$Q222)*$I222)/100)+$I222+10</f>
        <v>58</v>
      </c>
      <c r="S222" s="2">
        <f>_xlfn.FLOOR.MATH((_xlfn.FLOOR.MATH((((2*VLOOKUP($G222, 'EV and Base'!$A$1:$N$671, 10, FALSE))+$Q222)*$I222)/100)+5)*
IF(OR($J222="Lonely", $J222="Brave", $J222="Adamant", $J222="Naughty"), 1.1,
IF(OR($J222="Bold", $J222="Timid", $J222="Modest", $J222="Calm"), 0.9, 1)))</f>
        <v>29</v>
      </c>
      <c r="T222" s="2">
        <f>_xlfn.FLOOR.MATH((_xlfn.FLOOR.MATH((((2*VLOOKUP($G222, 'EV and Base'!$A$1:$N$671, 11, FALSE))+$Q222)*$I222)/100)+5)*
IF(OR($J222="Bold", $J222="Relaxed", $J222="Impish", $J222="Lax"), 1.1,
IF(OR($J222="Lonely", $J222="Hasty", $J222="Mild", $J222="Gentle"), 0.9, 1)))</f>
        <v>24</v>
      </c>
      <c r="U222" s="2">
        <f>_xlfn.FLOOR.MATH((_xlfn.FLOOR.MATH((((2*VLOOKUP($G222, 'EV and Base'!$A$1:$N$671, 12, FALSE))+$Q222)*$I222)/100)+5)*
IF(OR($J222="Modest", $J222="Mild", $J222="Quiet", $J222="Rash"), 1.1,
IF(OR($J222="Adamant", $J222="Impish", $J222="Jolly", $J222="Careful"), 0.9, 1)))</f>
        <v>26</v>
      </c>
      <c r="V222" s="2">
        <f>_xlfn.FLOOR.MATH((_xlfn.FLOOR.MATH((((2*VLOOKUP($G222, 'EV and Base'!$A$1:$N$671, 13, FALSE))+$Q222)*$I222)/100)+5)*
IF(OR($J222="Calm", $J222="Gentle", $J222="Sassy", $J222="Careful"), 1.1,
IF(OR($J222="Naughty", $J222="Lax", $J222="Naive", $J222="Rash"), 0.9, 1)))</f>
        <v>26</v>
      </c>
      <c r="W222" s="2">
        <f>_xlfn.FLOOR.MATH((_xlfn.FLOOR.MATH((((2*VLOOKUP($G222, 'EV and Base'!$A$1:$N$671, 14, FALSE))+$Q222)*$I222)/100)+5)*
IF(OR($J222="Timid", $J222="Hasty", $J222="Jolly", $J222="Naive"), 1.1,
IF(OR($J222="Brave", $J222="Relaxed", $J222="Quiet", $J222="Sassy"), 0.9, 1)))</f>
        <v>35</v>
      </c>
      <c r="X222" s="69">
        <v>768</v>
      </c>
      <c r="AA222" s="23" t="str" cm="1">
        <f t="array" aca="1" ref="AA222" ca="1">IF(NOT(ISNUMBER(INDEX($A:$A,LOOKUP(2,1/($A$1:INDIRECT("$A$"&amp;ROW($A222))&lt;&gt;""),ROW($A$1:INDIRECT("$A$"&amp;ROW($A222)))),1))),"",
IF(NOT(ISNUMBER($A222)),$AA221,
IF($AB222&lt;16,"Lillipup",
IF($AB222&lt;32,"Herdier",
"Stoutland"))))</f>
        <v/>
      </c>
      <c r="AB222" s="25" t="str" cm="1">
        <f t="array" aca="1" ref="AB222" ca="1">IF(NOT(ISNUMBER(INDEX($A:$A, LOOKUP(2, 1 / ($A$1:INDIRECT("$A$"&amp;ROW($A222)) &lt;&gt; ""),ROW($A$1:INDIRECT("$A$"&amp;ROW($A222)))), 1))), "",
VLOOKUP($AY222,'Medium-Slow'!$A$1:$B$101,2,TRUE))</f>
        <v/>
      </c>
      <c r="AC222" s="23" t="str" cm="1">
        <f t="array" aca="1" ref="AC222" ca="1">IF(NOT(ISNUMBER(INDEX($A:$A, LOOKUP(2, 1 / ($A$1:INDIRECT("$A$"&amp;ROW($A222)) &lt;&gt; ""),ROW($A$1:INDIRECT("$A$"&amp;ROW($A222)))), 1))), "",
INDEX($AC:$AC, LOOKUP(2, 1 / ($AC$1:INDIRECT("$AC$"&amp;ROW($AC222)-1) &lt;&gt; ""),ROW($AC$1:INDIRECT("$AC$"&amp;ROW($AC222)-1))), 1)+
IF(INDEX($AC:$AC, LOOKUP(2, 1 / ($AC$1:INDIRECT("$AC$"&amp;ROW($AC222)-1) &lt;&gt; ""),ROW($AC$1:INDIRECT("$AC$"&amp;ROW($AC222)-1))), 1)+
INDEX($AD:$AD, LOOKUP(2, 1 / ($AD$1:INDIRECT("$AD$"&amp;ROW($AD222)-1) &lt;&gt; ""),ROW($AD$1:INDIRECT("$AD$"&amp;ROW($AD222)-1))), 1)+
INDEX($AE:$AE, LOOKUP(2, 1 / ($AE$1:INDIRECT("$AE$"&amp;ROW($AE222)-1) &lt;&gt; ""),ROW($AE$1:INDIRECT("$AE$"&amp;ROW($AD222)-1))), 1)+
INDEX($AE:$AF, LOOKUP(2, 1 / ($AF$1:INDIRECT("$AF$"&amp;ROW($AF222)-1) &lt;&gt; ""),ROW($AF$1:INDIRECT("$AF$"&amp;ROW($AD222)-1))), 1)+
INDEX($AG:$AG, LOOKUP(2, 1 / ($AG$1:INDIRECT("$AG$"&amp;ROW($AG222)-1) &lt;&gt; ""),ROW($AG$1:INDIRECT("$AG$"&amp;ROW($AD222)-1))), 1)+
INDEX($AH:$AH, LOOKUP(2, 1 / ($AH$1:INDIRECT("$AH$"&amp;ROW($AH222)-1) &lt;&gt; ""),ROW($AH$1:INDIRECT("$AH$"&amp;ROW($AD222)-1))), 1)&gt;=510,0,
IF(INDEX($AC:$AC, LOOKUP(2, 1 / ($AC$1:INDIRECT("$AC$"&amp;ROW($AC222)-1) &lt;&gt; ""),ROW($AC$1:INDIRECT("$AC$"&amp;ROW($AC222)-1))), 1)&gt;=255,0,
VLOOKUP(INDIRECT("$G$"&amp;LOOKUP(2, 1 / ($AC$1:INDIRECT("$AC$"&amp;ROW($AC222)-1) &lt;&gt; ""),ROW($AC$1:INDIRECT("$AC$"&amp;ROW($AC222)-1)))), 'EV and Base'!$A$1:$N$671, 3, FALSE))))</f>
        <v/>
      </c>
      <c r="AD222" s="2" t="str" cm="1">
        <f t="array" aca="1" ref="AD222" ca="1">IF(NOT(ISNUMBER(INDEX($A:$A, LOOKUP(2, 1 / ($A$1:INDIRECT("$A$"&amp;ROW($A222)) &lt;&gt; ""),ROW($A$1:INDIRECT("$A$"&amp;ROW($A222)))), 1))), "",
INDEX($AD:$AD, LOOKUP(2, 1 / ($AD$1:INDIRECT("$AD$"&amp;ROW($AD222)-1) &lt;&gt; ""),ROW($AD$1:INDIRECT("$AD$"&amp;ROW($AD222)-1))), 1)+
IF(INDEX($AC:$AC, LOOKUP(2, 1 / ($AC$1:INDIRECT("$AC$"&amp;ROW($AC222)-1) &lt;&gt; ""),ROW($AC$1:INDIRECT("$AC$"&amp;ROW($AC222)-1))), 1)+
INDEX($AD:$AD, LOOKUP(2, 1 / ($AD$1:INDIRECT("$AD$"&amp;ROW($AD222)-1) &lt;&gt; ""),ROW($AD$1:INDIRECT("$AD$"&amp;ROW($AD222)-1))), 1)+
INDEX($AE:$AE, LOOKUP(2, 1 / ($AE$1:INDIRECT("$AE$"&amp;ROW($AE222)-1) &lt;&gt; ""),ROW($AE$1:INDIRECT("$AE$"&amp;ROW($AD222)-1))), 1)+
INDEX($AE:$AF, LOOKUP(2, 1 / ($AF$1:INDIRECT("$AF$"&amp;ROW($AF222)-1) &lt;&gt; ""),ROW($AF$1:INDIRECT("$AF$"&amp;ROW($AD222)-1))), 1)+
INDEX($AG:$AG, LOOKUP(2, 1 / ($AG$1:INDIRECT("$AG$"&amp;ROW($AG222)-1) &lt;&gt; ""),ROW($AG$1:INDIRECT("$AG$"&amp;ROW($AD222)-1))), 1)+
INDEX($AH:$AH, LOOKUP(2, 1 / ($AH$1:INDIRECT("$AH$"&amp;ROW($AH222)-1) &lt;&gt; ""),ROW($AH$1:INDIRECT("$AH$"&amp;ROW($AD222)-1))), 1)&gt;=510,0,
IF(INDEX($AD:$AD, LOOKUP(2, 1 / ($AD$1:INDIRECT("$AD$"&amp;ROW($AD222)-1) &lt;&gt; ""),ROW($AD$1:INDIRECT("$AD$"&amp;ROW($AD222)-1))), 1)&gt;=255,0,
VLOOKUP(INDIRECT("$G$"&amp;LOOKUP(2, 1 / ($AD$1:INDIRECT("$AD$"&amp;ROW($AD222)-1) &lt;&gt; ""),ROW($AD$1:INDIRECT("$AD$"&amp;ROW($AD222)-1)))), 'EV and Base'!$A$1:$N$671, 4, FALSE))))</f>
        <v/>
      </c>
      <c r="AE222" s="2" t="str" cm="1">
        <f t="array" aca="1" ref="AE222" ca="1">IF(NOT(ISNUMBER(INDEX($A:$A,LOOKUP(2,1/($A$1:INDIRECT("$A$"&amp;ROW($A222))&lt;&gt;""),ROW($A$1:INDIRECT("$A$"&amp;ROW($A222)))),1))),"",
INDEX($AE:$AE,LOOKUP(2,1/($AE$1:INDIRECT("$AE$"&amp;ROW($AE222)-1)&lt;&gt;""),ROW($AE$1:INDIRECT("$AE$"&amp;ROW($AE222)-1))),1)+
IF(INDEX($AC:$AC,LOOKUP(2,1/($AC$1:INDIRECT("$AC$"&amp;ROW($AC222)-1)&lt;&gt;""),ROW($AC$1:INDIRECT("$AC$"&amp;ROW($AC222)-1))),1)+
INDEX($AD:$AD,LOOKUP(2,1/($AD$1:INDIRECT("$AD$"&amp;ROW($AD222)-1)&lt;&gt;""),ROW($AD$1:INDIRECT("$AD$"&amp;ROW($AD222)-1))),1)+
INDEX($AE:$AE,LOOKUP(2,1/($AE$1:INDIRECT("$AE$"&amp;ROW($AE222)-1)&lt;&gt;""),ROW($AE$1:INDIRECT("$AE$"&amp;ROW($AD222)-1))),1)+
INDEX($AE:$AF,LOOKUP(2,1/($AF$1:INDIRECT("$AF$"&amp;ROW($AF222)-1)&lt;&gt;""),ROW($AF$1:INDIRECT("$AF$"&amp;ROW($AD222)-1))),1)+
INDEX($AG:$AG,LOOKUP(2,1/($AG$1:INDIRECT("$AG$"&amp;ROW($AG222)-1)&lt;&gt;""),ROW($AG$1:INDIRECT("$AG$"&amp;ROW($AD222)-1))),1)+
INDEX($AH:$AH,LOOKUP(2,1/($AH$1:INDIRECT("$AH$"&amp;ROW($AH222)-1)&lt;&gt;""),ROW($AH$1:INDIRECT("$AH$"&amp;ROW($AD222)-1))),1)&gt;=510,0,
IF(INDEX($AE:$AE,LOOKUP(2,1/($AE$1:INDIRECT("$AE$"&amp;ROW($AE222)-1)&lt;&gt;""),ROW($AE$1:INDIRECT("$AE$"&amp;ROW($AE222)-1))),1)&gt;=255,0,
VLOOKUP(INDIRECT("$G$"&amp;LOOKUP(2,1/($AE$1:INDIRECT("$AE$"&amp;ROW($AE222)-1)&lt;&gt;""),ROW($AE$1:INDIRECT("$AE$"&amp;ROW($AE222)-1)))),'EV and Base'!$A$1:$N$671,5,FALSE))))</f>
        <v/>
      </c>
      <c r="AF222" s="2" t="str" cm="1">
        <f t="array" aca="1" ref="AF222" ca="1">IF(NOT(ISNUMBER(INDEX($A:$A, LOOKUP(2, 1 / ($A$1:INDIRECT("$A$"&amp;ROW($A222)) &lt;&gt; ""),ROW($A$1:INDIRECT("$A$"&amp;ROW($A222)))), 1))), "",
INDEX($AF:$AF, LOOKUP(2, 1 / ($AF$1:INDIRECT("$AF$"&amp;ROW($AF222)-1) &lt;&gt; ""),ROW($AF$1:INDIRECT("$AF$"&amp;ROW($AF222)-1))), 1)+
IF(INDEX($AC:$AC, LOOKUP(2, 1 / ($AC$1:INDIRECT("$AC$"&amp;ROW($AC222)-1) &lt;&gt; ""),ROW($AC$1:INDIRECT("$AC$"&amp;ROW($AC222)-1))), 1)+
INDEX($AD:$AD, LOOKUP(2, 1 / ($AD$1:INDIRECT("$AD$"&amp;ROW($AD222)-1) &lt;&gt; ""),ROW($AD$1:INDIRECT("$AD$"&amp;ROW($AD222)-1))), 1)+
INDEX($AE:$AE, LOOKUP(2, 1 / ($AE$1:INDIRECT("$AE$"&amp;ROW($AE222)-1) &lt;&gt; ""),ROW($AE$1:INDIRECT("$AE$"&amp;ROW($AD222)-1))), 1)+
INDEX($AE:$AF, LOOKUP(2, 1 / ($AF$1:INDIRECT("$AF$"&amp;ROW($AF222)-1) &lt;&gt; ""),ROW($AF$1:INDIRECT("$AF$"&amp;ROW($AD222)-1))), 1)+
INDEX($AG:$AG, LOOKUP(2, 1 / ($AG$1:INDIRECT("$AG$"&amp;ROW($AG222)-1) &lt;&gt; ""),ROW($AG$1:INDIRECT("$AG$"&amp;ROW($AD222)-1))), 1)+
INDEX($AH:$AH, LOOKUP(2, 1 / ($AH$1:INDIRECT("$AH$"&amp;ROW($AH222)-1) &lt;&gt; ""),ROW($AH$1:INDIRECT("$AH$"&amp;ROW($AD222)-1))), 1)&gt;=510,0,
IF(INDEX($AF:$AF, LOOKUP(2, 1 / ($AF$1:INDIRECT("$AF$"&amp;ROW($AF222)-1) &lt;&gt; ""),ROW($AF$1:INDIRECT("$AF$"&amp;ROW($AF222)-1))), 1)&gt;=255,0,
VLOOKUP(INDIRECT("$G$"&amp;LOOKUP(2, 1 / ($AF$1:INDIRECT("$AF$"&amp;ROW($AF222)-1) &lt;&gt; ""),ROW($AF$1:INDIRECT("$AF$"&amp;ROW($AF222)-1)))), 'EV and Base'!$A$1:$N$671, 6, FALSE))))</f>
        <v/>
      </c>
      <c r="AG222" s="2" t="str" cm="1">
        <f t="array" aca="1" ref="AG222" ca="1">IF(NOT(ISNUMBER(INDEX($A:$A, LOOKUP(2, 1 / ($A$1:INDIRECT("$A$"&amp;ROW($A222)) &lt;&gt; ""),ROW($A$1:INDIRECT("$A$"&amp;ROW($A222)))), 1))), "",
INDEX($AG:$AG, LOOKUP(2, 1 / ($AG$1:INDIRECT("$AG$"&amp;ROW($AG222)-1) &lt;&gt; ""),ROW($AG$1:INDIRECT("$AG$"&amp;ROW($AG222)-1))), 1)+
IF(INDEX($AC:$AC, LOOKUP(2, 1 / ($AC$1:INDIRECT("$AC$"&amp;ROW($AC222)-1) &lt;&gt; ""),ROW($AC$1:INDIRECT("$AC$"&amp;ROW($AC222)-1))), 1)+
INDEX($AD:$AD, LOOKUP(2, 1 / ($AD$1:INDIRECT("$AD$"&amp;ROW($AD222)-1) &lt;&gt; ""),ROW($AD$1:INDIRECT("$AD$"&amp;ROW($AD222)-1))), 1)+
INDEX($AE:$AE, LOOKUP(2, 1 / ($AE$1:INDIRECT("$AE$"&amp;ROW($AE222)-1) &lt;&gt; ""),ROW($AE$1:INDIRECT("$AE$"&amp;ROW($AD222)-1))), 1)+
INDEX($AE:$AF, LOOKUP(2, 1 / ($AF$1:INDIRECT("$AF$"&amp;ROW($AF222)-1) &lt;&gt; ""),ROW($AF$1:INDIRECT("$AF$"&amp;ROW($AD222)-1))), 1)+
INDEX($AG:$AG, LOOKUP(2, 1 / ($AG$1:INDIRECT("$AG$"&amp;ROW($AG222)-1) &lt;&gt; ""),ROW($AG$1:INDIRECT("$AG$"&amp;ROW($AD222)-1))), 1)+
INDEX($AH:$AH, LOOKUP(2, 1 / ($AH$1:INDIRECT("$AH$"&amp;ROW($AH222)-1) &lt;&gt; ""),ROW($AH$1:INDIRECT("$AH$"&amp;ROW($AD222)-1))), 1)&gt;=510,0,
IF(INDEX($AG:$AG, LOOKUP(2, 1 / ($AG$1:INDIRECT("$AG$"&amp;ROW($AG222)-1) &lt;&gt; ""),ROW($AG$1:INDIRECT("$AG$"&amp;ROW($AG222)-1))), 1)&gt;=255,0,
VLOOKUP(INDIRECT("$G$"&amp;LOOKUP(2, 1 / ($AG$1:INDIRECT("$AG$"&amp;ROW($AG222)-1) &lt;&gt; ""),ROW($AG$1:INDIRECT("$AG$"&amp;ROW($AG222)-1)))), 'EV and Base'!$A$1:$N$671, 7, FALSE))))</f>
        <v/>
      </c>
      <c r="AH222" s="24" t="str" cm="1">
        <f t="array" aca="1" ref="AH222" ca="1">IF(NOT(ISNUMBER(INDEX($A:$A,LOOKUP(2,1/($A$1:INDIRECT("$A$"&amp;ROW($A222))&lt;&gt;""),ROW($A$1:INDIRECT("$A$"&amp;ROW($A222)))),1))),"",
INDEX($AH:$AH,LOOKUP(2,1/($AH$1:INDIRECT("$AH$"&amp;ROW($AH222)-1)&lt;&gt;""),ROW($AH$1:INDIRECT("$AH$"&amp;ROW($AH222)-1))),1)+
IF(INDEX($AC:$AC,LOOKUP(2,1/($AC$1:INDIRECT("$AC$"&amp;ROW($AC222)-1)&lt;&gt;""),ROW($AC$1:INDIRECT("$AC$"&amp;ROW($AC222)-1))),1)+
INDEX($AD:$AD,LOOKUP(2,1/($AD$1:INDIRECT("$AD$"&amp;ROW($AD222)-1)&lt;&gt;""),ROW($AD$1:INDIRECT("$AD$"&amp;ROW($AD222)-1))),1)+
INDEX($AE:$AE,LOOKUP(2,1/($AE$1:INDIRECT("$AE$"&amp;ROW($AE222)-1)&lt;&gt;""),ROW($AE$1:INDIRECT("$AE$"&amp;ROW($AD222)-1))),1)+
INDEX($AE:$AF,LOOKUP(2,1/($AF$1:INDIRECT("$AF$"&amp;ROW($AF222)-1)&lt;&gt;""),ROW($AF$1:INDIRECT("$AF$"&amp;ROW($AD222)-1))),1)+
INDEX($AG:$AG,LOOKUP(2,1/($AG$1:INDIRECT("$AG$"&amp;ROW($AG222)-1)&lt;&gt;""),ROW($AG$1:INDIRECT("$AG$"&amp;ROW($AD222)-1))),1)+
INDEX($AH:$AH,LOOKUP(2,1/($AH$1:INDIRECT("$AH$"&amp;ROW($AH222)-1)&lt;&gt;""),ROW($AH$1:INDIRECT("$AH$"&amp;ROW($AD222)-1))),1)&gt;=510,0,
IF(INDEX($AH:$AH,LOOKUP(2,1/($AH$1:INDIRECT("$AH$"&amp;ROW($AH222)-1)&lt;&gt;""),ROW($AH$1:INDIRECT("$AH$"&amp;ROW($AH222)-1))),1)&gt;=255,0,
VLOOKUP(INDIRECT("$G$"&amp;LOOKUP(2,1/($AH$1:INDIRECT("$AH$"&amp;ROW($AH222)-1)&lt;&gt;""),ROW($AH$1:INDIRECT("$AH$"&amp;ROW($AH222)-1)))),'EV and Base'!$A$1:$N$671,8,FALSE))))</f>
        <v/>
      </c>
      <c r="AI222" s="29" t="str" cm="1">
        <f t="array" aca="1" ref="AI222" ca="1">IF(NOT(ISNUMBER(INDEX($A:$A,LOOKUP(2,1/($A$1:INDIRECT("$A$"&amp;ROW($A222))&lt;&gt;""),ROW($A$1:INDIRECT("$A$"&amp;ROW($A222)))),1))),"",
ROUNDDOWN((((2*VLOOKUP($AA222,'EV and Base'!$A$1:$N$671,9,FALSE))+31+ROUNDDOWN($AC222/4,0))*$AB222)/100,0)+$AB222+10)</f>
        <v/>
      </c>
      <c r="AJ222" s="21" t="str" cm="1">
        <f t="array" aca="1" ref="AJ222" ca="1">IF(NOT(ISNUMBER(INDEX($A:$A, LOOKUP(2, 1 / ($A$1:INDIRECT("$A$"&amp;ROW($A222)) &lt;&gt; ""),ROW($A$1:INDIRECT("$A$"&amp;ROW($A222)))), 1))), "",
ROUNDDOWN((ROUNDDOWN((((2*VLOOKUP($AA222, 'EV and Base'!$A$1:$N$671, 10, FALSE))+31+ROUNDDOWN($AD222/4, 0))*$AB222)/100, 0)+5)*1.1, 0))</f>
        <v/>
      </c>
      <c r="AK222" s="21" t="str" cm="1">
        <f t="array" aca="1" ref="AK222" ca="1">IF(NOT(ISNUMBER(INDEX($A:$A, LOOKUP(2, 1 / ($A$1:INDIRECT("$A$"&amp;ROW($A222)) &lt;&gt; ""),ROW($A$1:INDIRECT("$A$"&amp;ROW($A222)))), 1))), "",
ROUNDDOWN((ROUNDDOWN((((2*VLOOKUP($AA222, 'EV and Base'!$A$1:$N$671, 11, FALSE))+30+ROUNDDOWN($AE222/4, 0))*$AB222)/100, 0)+5), 0)
&amp;"-"&amp;
ROUNDDOWN((ROUNDDOWN((((2*VLOOKUP($AA222, 'EV and Base'!$A$1:$N$671, 11, FALSE))+31+ROUNDDOWN($AE222/4, 0))*$AB222)/100, 0)+5), 0))</f>
        <v/>
      </c>
      <c r="AL222" s="21" t="str" cm="1">
        <f t="array" aca="1" ref="AL222" ca="1">IF(NOT(ISNUMBER(INDEX($A:$A, LOOKUP(2, 1 / ($A$1:INDIRECT("$A$"&amp;ROW($A222)) &lt;&gt; ""),ROW($A$1:INDIRECT("$A$"&amp;ROW($A222)))), 1))), "",
ROUNDDOWN((ROUNDDOWN((((2*VLOOKUP($AA222, 'EV and Base'!$A$1:$N$671, 12, FALSE))+0+ROUNDDOWN($AF222/4, 0))*$AB222)/100, 0)+5)*0.9, 0)
&amp;"-"&amp;
ROUNDDOWN((ROUNDDOWN((((2*VLOOKUP($AA222, 'EV and Base'!$A$1:$N$671, 12, FALSE))+31+ROUNDDOWN($AF222/4, 0))*$AB222)/100, 0)+5)*0.9, 0))</f>
        <v/>
      </c>
      <c r="AM222" s="21" t="str" cm="1">
        <f t="array" aca="1" ref="AM222" ca="1">IF(NOT(ISNUMBER(INDEX($A:$A, LOOKUP(2, 1 / ($A$1:INDIRECT("$A$"&amp;ROW($A222)) &lt;&gt; ""),ROW($A$1:INDIRECT("$A$"&amp;ROW($A222)))), 1))), "",
ROUNDDOWN((ROUNDDOWN((((2*VLOOKUP($AA222, 'EV and Base'!$A$1:$N$671, 13, FALSE))+30+ROUNDDOWN($AG222/4, 0))*$AB222)/100, 0)+5), 0)
&amp;"-"&amp;
ROUNDDOWN((ROUNDDOWN((((2*VLOOKUP($AA222, 'EV and Base'!$A$1:$N$671, 13, FALSE))+31+ROUNDDOWN($AG222/4, 0))*$AB222)/100, 0)+5), 0))</f>
        <v/>
      </c>
      <c r="AN222" s="25" t="str" cm="1">
        <f t="array" aca="1" ref="AN222" ca="1">IF(NOT(ISNUMBER(INDEX($A:$A, LOOKUP(2, 1 / ($A$1:INDIRECT("$A$"&amp;ROW($A222)) &lt;&gt; ""),ROW($A$1:INDIRECT("$A$"&amp;ROW($A222)))), 1))), "",
ROUNDDOWN((ROUNDDOWN((((2*VLOOKUP($AA222, 'EV and Base'!$A$1:$N$671, 14, FALSE))+31+ROUNDDOWN($AH222/4, 0))*$AB222)/100, 0)+5), 0))</f>
        <v/>
      </c>
      <c r="AO222" s="23" t="str" cm="1">
        <f t="array" aca="1" ref="AO222" ca="1">IF(NOT(ISNUMBER(INDEX($A:$A, LOOKUP(2, 1 / ($A$1:INDIRECT("$A$"&amp;ROW($A222)) &lt;&gt; ""),ROW($A$1:INDIRECT("$A$"&amp;ROW($A222)))), 1))), "",
ROUNDDOWN((((2*VLOOKUP($AA222, 'EV and Base'!$A$1:$N$671, 9, FALSE))+31+ROUNDDOWN($AC222/4, 0))*$AB222)/100, 0)+$AB222+10)</f>
        <v/>
      </c>
      <c r="AP222" s="2" t="str" cm="1">
        <f t="array" aca="1" ref="AP222" ca="1">IF(NOT(ISNUMBER(INDEX($A:$A, LOOKUP(2, 1 / ($A$1:INDIRECT("$A$"&amp;ROW($A222)) &lt;&gt; ""),ROW($A$1:INDIRECT("$A$"&amp;ROW($A222)))), 1))), "",
ROUNDDOWN((ROUNDDOWN((((2*VLOOKUP($AA222, 'EV and Base'!$A$1:$N$671, 10, FALSE))+31+ROUNDDOWN($AD222/4, 0))*$AB222)/100, 0)+5)*1.1, 0))</f>
        <v/>
      </c>
      <c r="AQ222" s="2" t="str" cm="1">
        <f t="array" aca="1" ref="AQ222" ca="1">IF(NOT(ISNUMBER(INDEX($A:$A, LOOKUP(2, 1 / ($A$1:INDIRECT("$A$"&amp;ROW($A222)) &lt;&gt; ""),ROW($A$1:INDIRECT("$A$"&amp;ROW($A222)))), 1))), "",
ROUNDDOWN((ROUNDDOWN((((2*VLOOKUP($AA222, 'EV and Base'!$A$1:$N$671, 11, FALSE))+$AV$2+ROUNDDOWN($AE222/4, 0))*$AB222)/100, 0)+5), 0))</f>
        <v/>
      </c>
      <c r="AR222" s="22" t="str" cm="1">
        <f t="array" aca="1" ref="AR222" ca="1">IF(NOT(ISNUMBER(INDEX($A:$A, LOOKUP(2, 1 / ($A$1:INDIRECT("$A$"&amp;ROW($A222)) &lt;&gt; ""),ROW($A$1:INDIRECT("$A$"&amp;ROW($A222)))), 1))), "",
ROUNDDOWN((ROUNDDOWN((((2*VLOOKUP($AA222, 'EV and Base'!$A$1:$N$671, 12, FALSE))+$AW$2+ROUNDDOWN($AF222/4, 0))*$AB222)/100, 0)+5)*0.9, 0))</f>
        <v/>
      </c>
      <c r="AS222" s="2" t="str" cm="1">
        <f t="array" aca="1" ref="AS222" ca="1">IF(NOT(ISNUMBER(INDEX($A:$A, LOOKUP(2, 1 / ($A$1:INDIRECT("$A$"&amp;ROW($A222)) &lt;&gt; ""),ROW($A$1:INDIRECT("$A$"&amp;ROW($A222)))), 1))), "",
ROUNDDOWN((ROUNDDOWN((((2*VLOOKUP($AA222, 'EV and Base'!$A$1:$N$671, 13, FALSE))+$AX$2+ROUNDDOWN($AG222/4, 0))*$AB222)/100, 0)+5), 0))</f>
        <v/>
      </c>
      <c r="AT222" s="24" t="str" cm="1">
        <f t="array" aca="1" ref="AT222" ca="1">IF(NOT(ISNUMBER(INDEX($A:$A, LOOKUP(2, 1 / ($A$1:INDIRECT("$A$"&amp;ROW($A222)) &lt;&gt; ""),ROW($A$1:INDIRECT("$A$"&amp;ROW($A222)))), 1))), "",
ROUNDDOWN((ROUNDDOWN((((2*VLOOKUP($AA222, 'EV and Base'!$A$1:$N$671, 14, FALSE))+31+ROUNDDOWN($AH222/4, 0))*$AB222)/100, 0)+5), 0))</f>
        <v/>
      </c>
      <c r="AU222" s="28"/>
      <c r="AY222" t="str" cm="1">
        <f t="array" aca="1" ref="AY222" ca="1">IF(NOT(ISNUMBER(INDEX($A:$A,LOOKUP(2,1/($A$1:INDIRECT("$A$"&amp;ROW($A222))&lt;&gt;""),ROW($A$1:INDIRECT("$A$"&amp;ROW($A222)))),1))),"",
INDEX($AY:$AY,LOOKUP(2,1/($AY$1:INDIRECT("$AY$"&amp;ROW($AY222)-1)&lt;&gt;""),ROW($AY$1:INDIRECT("$AY$"&amp;ROW($AY222)-1))),1)+$BL222)</f>
        <v/>
      </c>
      <c r="AZ222" s="3" t="str" cm="1">
        <f t="array" aca="1" ref="AZ222" ca="1">IF(NOT(ISNUMBER(INDEX($A:$A, LOOKUP(2, 1 / ($A$1:INDIRECT("$A$"&amp;ROW($A222)) &lt;&gt; ""),ROW($A$1:INDIRECT("$A$"&amp;ROW($A222)))), 1))), "",
VLOOKUP(INDIRECT("$G$"&amp;LOOKUP(2, 1 / ($AY$1:INDIRECT("$AY$"&amp;ROW($AY222)-1) &lt;&gt; ""),ROW($AY$1:INDIRECT("$AY$"&amp;ROW($AY222)-1)))),'EV and Base'!A217:N887,2,FALSE))</f>
        <v/>
      </c>
      <c r="BA222" s="3" t="str" cm="1">
        <f t="array" aca="1" ref="BA222" ca="1">IF(NOT(ISNUMBER(INDEX($A:$A, LOOKUP(2, 1 / ($A$1:INDIRECT("$A$"&amp;ROW($A222)) &lt;&gt; ""),ROW($A$1:INDIRECT("$A$"&amp;ROW($A222)))), 1))), "",
INDIRECT("$I$"&amp;LOOKUP(2, 1 / ($AY$1:INDIRECT("$AY$"&amp;ROW($AY222)-1) &lt;&gt; ""),ROW($AY$1:INDIRECT("$AY$"&amp;ROW($AY222)-1)))))</f>
        <v/>
      </c>
      <c r="BB222" s="1" t="str" cm="1">
        <f t="array" aca="1" ref="BB222" ca="1">IF(NOT(ISNUMBER(INDEX($A:$A, LOOKUP(2, 1 / ($A$1:INDIRECT("$A$"&amp;ROW($A222)) &lt;&gt; ""),ROW($A$1:INDIRECT("$A$"&amp;ROW($A222)))), 1))), "",
INDIRECT("$AB$"&amp;LOOKUP(2, 1 / ($AY$1:INDIRECT("$AY$"&amp;ROW($AY222)-1) &lt;&gt; ""),ROW($AY$1:INDIRECT("$AY$"&amp;ROW($AY222)-1)))))</f>
        <v/>
      </c>
      <c r="BC222" s="3" t="str" cm="1">
        <f t="array" aca="1" ref="BC222" ca="1">IF(NOT(ISNUMBER(INDEX($A:$A,LOOKUP(2,1/($A$1:INDIRECT("$A$"&amp;ROW($A222))&lt;&gt;""),ROW($A$1:INDIRECT("$A$"&amp;ROW($A222)))),1))),"",
$BA222+$BA222+10)</f>
        <v/>
      </c>
      <c r="BD222" s="3" t="str" cm="1">
        <f t="array" aca="1" ref="BD222" ca="1">IF(NOT(ISNUMBER(INDEX($A:$A,LOOKUP(2,1/($A$1:INDIRECT("$A$"&amp;ROW($A222))&lt;&gt;""),ROW($A$1:INDIRECT("$A$"&amp;ROW($A222)))),1))),"",
$BA222+$BB222+10)</f>
        <v/>
      </c>
      <c r="BE222" s="3" t="str" cm="1">
        <f t="array" aca="1" ref="BE222" ca="1">IF(NOT(ISNUMBER(INDEX($A:$A,LOOKUP(2,1/($A$1:INDIRECT("$A$"&amp;ROW($A222))&lt;&gt;""),ROW($A$1:INDIRECT("$A$"&amp;ROW($A222)))),1))),"",
$BC222*$BC222)</f>
        <v/>
      </c>
      <c r="BF222" s="3" t="str" cm="1">
        <f t="array" aca="1" ref="BF222" ca="1">IF(NOT(ISNUMBER(INDEX($A:$A,LOOKUP(2,1/($A$1:INDIRECT("$A$"&amp;ROW($A222))&lt;&gt;""),ROW($A$1:INDIRECT("$A$"&amp;ROW($A222)))),1))),"",
$BD222*$BD222)</f>
        <v/>
      </c>
      <c r="BG222" s="3" t="str" cm="1">
        <f t="array" aca="1" ref="BG222" ca="1">IF(NOT(ISNUMBER(INDEX($A:$A,LOOKUP(2,1/($A$1:INDIRECT("$A$"&amp;ROW($A222))&lt;&gt;""),ROW($A$1:INDIRECT("$A$"&amp;ROW($A222)))),1))),"",
_xlfn.FLOOR.MATH(1.5*_xlfn.FLOOR.MATH($AZ222*BA222/5)))</f>
        <v/>
      </c>
      <c r="BH222" s="3" t="str" cm="1">
        <f t="array" aca="1" ref="BH222" ca="1">IF(NOT(ISNUMBER(INDEX($A:$A, LOOKUP(2, 1 / ($A$1:INDIRECT("$A$"&amp;ROW($A222)) &lt;&gt; ""),ROW($A$1:INDIRECT("$A$"&amp;ROW($A222)))), 1))), "",
_xlfn.FLOOR.MATH($BG222/IF(OR(INDIRECT("$C$"&amp;LOOKUP(2, 1 / ($AY$1:INDIRECT("$AY$"&amp;ROW($AY222)-1) &lt;&gt; ""),ROW($AY$1:INDIRECT("$AY$"&amp;ROW($AY222)-1))))="Multi",
INDIRECT("$C$"&amp;LOOKUP(2, 1 / ($AY$1:INDIRECT("$AY$"&amp;ROW($AY222)-1) &lt;&gt; ""),ROW($AY$1:INDIRECT("$AY$"&amp;ROW($AY222)-1))))="Double"),2,1)))</f>
        <v/>
      </c>
      <c r="BI222" s="3" t="str" cm="1">
        <f t="array" aca="1" ref="BI222" ca="1">IF(NOT(ISNUMBER(INDEX($A:$A,LOOKUP(2,1/($A$1:INDIRECT("$A$"&amp;ROW($A222))&lt;&gt;""),ROW($A$1:INDIRECT("$A$"&amp;ROW($A222)))),1))),"",
VLOOKUP($BC222,GameFreakSQRT!$A$1:$B$200,2,FALSE))</f>
        <v/>
      </c>
      <c r="BJ222" s="3" t="str" cm="1">
        <f t="array" aca="1" ref="BJ222" ca="1">IF(NOT(ISNUMBER(INDEX($A:$A,LOOKUP(2,1/($A$1:INDIRECT("$A$"&amp;ROW($A222))&lt;&gt;""),ROW($A$1:INDIRECT("$A$"&amp;ROW($A222)))),1))),"",
VLOOKUP($BD222,GameFreakSQRT!$A$1:$B$200,2,FALSE))</f>
        <v/>
      </c>
      <c r="BK222" s="3" t="str" cm="1">
        <f t="array" aca="1" ref="BK222" ca="1">IF(NOT(ISNUMBER(INDEX($A:$A,LOOKUP(2,1/($A$1:INDIRECT("$A$"&amp;ROW($A222))&lt;&gt;""),ROW($A$1:INDIRECT("$A$"&amp;ROW($A222)))),1))),"",
_xlfn.FLOOR.MATH((($BI222*$BE222)*$BH222)/($BJ222*$BF222))+1)</f>
        <v/>
      </c>
      <c r="BL222" s="3" t="str" cm="1">
        <f t="array" aca="1" ref="BL222" ca="1">IF(NOT(ISNUMBER(INDEX($A:$A,LOOKUP(2,1/($A$1:INDIRECT("$A$"&amp;ROW($A222))&lt;&gt;""),ROW($A$1:INDIRECT("$A$"&amp;ROW($A222)))),1))),"",
_xlfn.FLOOR.MATH($BK222*IF(NOT(INDIRECT("$Z$"&amp;LOOKUP(2, 1 / ($AY$1:INDIRECT("$AY$"&amp;ROW($AY222)-1) &lt;&gt; ""),ROW($AY$1:INDIRECT("$AY$"&amp;ROW($AY222)-1))))=""),1.5,1)))</f>
        <v/>
      </c>
      <c r="BM222" s="3" t="str" cm="1">
        <f t="array" aca="1" ref="BM222" ca="1">IF(NOT(ISNUMBER(INDEX($A:$A, LOOKUP(2, 1 / ($A$1:INDIRECT("$A$"&amp;ROW($A222)) &lt;&gt; ""),ROW($A$1:INDIRECT("$A$"&amp;ROW($A222)))), 1))), "",
INDIRECT("$Y$"&amp;LOOKUP(2, 1 / ($AY$1:INDIRECT("$AY$"&amp;ROW($AY222)-1) &lt;&gt; ""),ROW($AY$1:INDIRECT("$AY$"&amp;ROW($AY222)-1)))))</f>
        <v/>
      </c>
      <c r="BN222" s="3" t="str">
        <f t="shared" ca="1" si="23"/>
        <v/>
      </c>
    </row>
    <row r="223" spans="1:100" x14ac:dyDescent="0.45">
      <c r="A223" s="69"/>
      <c r="B223" s="69"/>
      <c r="C223" s="69"/>
      <c r="D223" s="69"/>
      <c r="E223" s="69"/>
      <c r="F223" s="56">
        <v>2</v>
      </c>
      <c r="G223" s="2" t="s">
        <v>170</v>
      </c>
      <c r="H223" s="2" t="s">
        <v>77</v>
      </c>
      <c r="I223" s="2">
        <v>24</v>
      </c>
      <c r="J223" s="2" t="s">
        <v>103</v>
      </c>
      <c r="K223" s="2" t="s">
        <v>171</v>
      </c>
      <c r="L223" s="2" t="s">
        <v>53</v>
      </c>
      <c r="M223" s="2" t="s">
        <v>439</v>
      </c>
      <c r="N223" s="22" t="s">
        <v>56</v>
      </c>
      <c r="O223" s="22" t="s">
        <v>56</v>
      </c>
      <c r="P223" s="22" t="s">
        <v>56</v>
      </c>
      <c r="Q223" s="2">
        <v>0</v>
      </c>
      <c r="R223" s="2">
        <f>_xlfn.FLOOR.MATH((((2*VLOOKUP(G223, 'EV and Base'!$A$1:$N$671, 9, FALSE))+$Q223)*$I223)/100)+$I223+10</f>
        <v>58</v>
      </c>
      <c r="S223" s="2">
        <f>_xlfn.FLOOR.MATH((_xlfn.FLOOR.MATH((((2*VLOOKUP($G223, 'EV and Base'!$A$1:$N$671, 10, FALSE))+$Q223)*$I223)/100)+5)*
IF(OR($J223="Lonely", $J223="Brave", $J223="Adamant", $J223="Naughty"), 1.1,
IF(OR($J223="Bold", $J223="Timid", $J223="Modest", $J223="Calm"), 0.9, 1)))</f>
        <v>29</v>
      </c>
      <c r="T223" s="2">
        <f>_xlfn.FLOOR.MATH((_xlfn.FLOOR.MATH((((2*VLOOKUP($G223, 'EV and Base'!$A$1:$N$671, 11, FALSE))+$Q223)*$I223)/100)+5)*
IF(OR($J223="Bold", $J223="Relaxed", $J223="Impish", $J223="Lax"), 1.1,
IF(OR($J223="Lonely", $J223="Hasty", $J223="Mild", $J223="Gentle"), 0.9, 1)))</f>
        <v>24</v>
      </c>
      <c r="U223" s="2">
        <f>_xlfn.FLOOR.MATH((_xlfn.FLOOR.MATH((((2*VLOOKUP($G223, 'EV and Base'!$A$1:$N$671, 12, FALSE))+$Q223)*$I223)/100)+5)*
IF(OR($J223="Modest", $J223="Mild", $J223="Quiet", $J223="Rash"), 1.1,
IF(OR($J223="Adamant", $J223="Impish", $J223="Jolly", $J223="Careful"), 0.9, 1)))</f>
        <v>26</v>
      </c>
      <c r="V223" s="2">
        <f>_xlfn.FLOOR.MATH((_xlfn.FLOOR.MATH((((2*VLOOKUP($G223, 'EV and Base'!$A$1:$N$671, 13, FALSE))+$Q223)*$I223)/100)+5)*
IF(OR($J223="Calm", $J223="Gentle", $J223="Sassy", $J223="Careful"), 1.1,
IF(OR($J223="Naughty", $J223="Lax", $J223="Naive", $J223="Rash"), 0.9, 1)))</f>
        <v>26</v>
      </c>
      <c r="W223" s="2">
        <f>_xlfn.FLOOR.MATH((_xlfn.FLOOR.MATH((((2*VLOOKUP($G223, 'EV and Base'!$A$1:$N$671, 14, FALSE))+$Q223)*$I223)/100)+5)*
IF(OR($J223="Timid", $J223="Hasty", $J223="Jolly", $J223="Naive"), 1.1,
IF(OR($J223="Brave", $J223="Relaxed", $J223="Quiet", $J223="Sassy"), 0.9, 1)))</f>
        <v>35</v>
      </c>
      <c r="X223" s="69"/>
      <c r="AA223" s="23" t="str" cm="1">
        <f t="array" aca="1" ref="AA223" ca="1">IF(NOT(ISNUMBER(INDEX($A:$A,LOOKUP(2,1/($A$1:INDIRECT("$A$"&amp;ROW($A223))&lt;&gt;""),ROW($A$1:INDIRECT("$A$"&amp;ROW($A223)))),1))),"",
IF(NOT(ISNUMBER($A223)),$AA222,
IF($AB223&lt;16,"Lillipup",
IF($AB223&lt;32,"Herdier",
"Stoutland"))))</f>
        <v/>
      </c>
      <c r="AB223" s="25" t="str" cm="1">
        <f t="array" aca="1" ref="AB223" ca="1">IF(NOT(ISNUMBER(INDEX($A:$A, LOOKUP(2, 1 / ($A$1:INDIRECT("$A$"&amp;ROW($A223)) &lt;&gt; ""),ROW($A$1:INDIRECT("$A$"&amp;ROW($A223)))), 1))), "",
VLOOKUP($AY223,'Medium-Slow'!$A$1:$B$101,2,TRUE))</f>
        <v/>
      </c>
      <c r="AC223" s="23" t="str" cm="1">
        <f t="array" aca="1" ref="AC223" ca="1">IF(NOT(ISNUMBER(INDEX($A:$A, LOOKUP(2, 1 / ($A$1:INDIRECT("$A$"&amp;ROW($A223)) &lt;&gt; ""),ROW($A$1:INDIRECT("$A$"&amp;ROW($A223)))), 1))), "",
INDEX($AC:$AC, LOOKUP(2, 1 / ($AC$1:INDIRECT("$AC$"&amp;ROW($AC223)-1) &lt;&gt; ""),ROW($AC$1:INDIRECT("$AC$"&amp;ROW($AC223)-1))), 1)+
IF(INDEX($AC:$AC, LOOKUP(2, 1 / ($AC$1:INDIRECT("$AC$"&amp;ROW($AC223)-1) &lt;&gt; ""),ROW($AC$1:INDIRECT("$AC$"&amp;ROW($AC223)-1))), 1)+
INDEX($AD:$AD, LOOKUP(2, 1 / ($AD$1:INDIRECT("$AD$"&amp;ROW($AD223)-1) &lt;&gt; ""),ROW($AD$1:INDIRECT("$AD$"&amp;ROW($AD223)-1))), 1)+
INDEX($AE:$AE, LOOKUP(2, 1 / ($AE$1:INDIRECT("$AE$"&amp;ROW($AE223)-1) &lt;&gt; ""),ROW($AE$1:INDIRECT("$AE$"&amp;ROW($AD223)-1))), 1)+
INDEX($AE:$AF, LOOKUP(2, 1 / ($AF$1:INDIRECT("$AF$"&amp;ROW($AF223)-1) &lt;&gt; ""),ROW($AF$1:INDIRECT("$AF$"&amp;ROW($AD223)-1))), 1)+
INDEX($AG:$AG, LOOKUP(2, 1 / ($AG$1:INDIRECT("$AG$"&amp;ROW($AG223)-1) &lt;&gt; ""),ROW($AG$1:INDIRECT("$AG$"&amp;ROW($AD223)-1))), 1)+
INDEX($AH:$AH, LOOKUP(2, 1 / ($AH$1:INDIRECT("$AH$"&amp;ROW($AH223)-1) &lt;&gt; ""),ROW($AH$1:INDIRECT("$AH$"&amp;ROW($AD223)-1))), 1)&gt;=510,0,
IF(INDEX($AC:$AC, LOOKUP(2, 1 / ($AC$1:INDIRECT("$AC$"&amp;ROW($AC223)-1) &lt;&gt; ""),ROW($AC$1:INDIRECT("$AC$"&amp;ROW($AC223)-1))), 1)&gt;=255,0,
VLOOKUP(INDIRECT("$G$"&amp;LOOKUP(2, 1 / ($AC$1:INDIRECT("$AC$"&amp;ROW($AC223)-1) &lt;&gt; ""),ROW($AC$1:INDIRECT("$AC$"&amp;ROW($AC223)-1)))), 'EV and Base'!$A$1:$N$671, 3, FALSE))))</f>
        <v/>
      </c>
      <c r="AD223" s="2" t="str" cm="1">
        <f t="array" aca="1" ref="AD223" ca="1">IF(NOT(ISNUMBER(INDEX($A:$A, LOOKUP(2, 1 / ($A$1:INDIRECT("$A$"&amp;ROW($A223)) &lt;&gt; ""),ROW($A$1:INDIRECT("$A$"&amp;ROW($A223)))), 1))), "",
INDEX($AD:$AD, LOOKUP(2, 1 / ($AD$1:INDIRECT("$AD$"&amp;ROW($AD223)-1) &lt;&gt; ""),ROW($AD$1:INDIRECT("$AD$"&amp;ROW($AD223)-1))), 1)+
IF(INDEX($AC:$AC, LOOKUP(2, 1 / ($AC$1:INDIRECT("$AC$"&amp;ROW($AC223)-1) &lt;&gt; ""),ROW($AC$1:INDIRECT("$AC$"&amp;ROW($AC223)-1))), 1)+
INDEX($AD:$AD, LOOKUP(2, 1 / ($AD$1:INDIRECT("$AD$"&amp;ROW($AD223)-1) &lt;&gt; ""),ROW($AD$1:INDIRECT("$AD$"&amp;ROW($AD223)-1))), 1)+
INDEX($AE:$AE, LOOKUP(2, 1 / ($AE$1:INDIRECT("$AE$"&amp;ROW($AE223)-1) &lt;&gt; ""),ROW($AE$1:INDIRECT("$AE$"&amp;ROW($AD223)-1))), 1)+
INDEX($AE:$AF, LOOKUP(2, 1 / ($AF$1:INDIRECT("$AF$"&amp;ROW($AF223)-1) &lt;&gt; ""),ROW($AF$1:INDIRECT("$AF$"&amp;ROW($AD223)-1))), 1)+
INDEX($AG:$AG, LOOKUP(2, 1 / ($AG$1:INDIRECT("$AG$"&amp;ROW($AG223)-1) &lt;&gt; ""),ROW($AG$1:INDIRECT("$AG$"&amp;ROW($AD223)-1))), 1)+
INDEX($AH:$AH, LOOKUP(2, 1 / ($AH$1:INDIRECT("$AH$"&amp;ROW($AH223)-1) &lt;&gt; ""),ROW($AH$1:INDIRECT("$AH$"&amp;ROW($AD223)-1))), 1)&gt;=510,0,
IF(INDEX($AD:$AD, LOOKUP(2, 1 / ($AD$1:INDIRECT("$AD$"&amp;ROW($AD223)-1) &lt;&gt; ""),ROW($AD$1:INDIRECT("$AD$"&amp;ROW($AD223)-1))), 1)&gt;=255,0,
VLOOKUP(INDIRECT("$G$"&amp;LOOKUP(2, 1 / ($AD$1:INDIRECT("$AD$"&amp;ROW($AD223)-1) &lt;&gt; ""),ROW($AD$1:INDIRECT("$AD$"&amp;ROW($AD223)-1)))), 'EV and Base'!$A$1:$N$671, 4, FALSE))))</f>
        <v/>
      </c>
      <c r="AE223" s="2" t="str" cm="1">
        <f t="array" aca="1" ref="AE223" ca="1">IF(NOT(ISNUMBER(INDEX($A:$A,LOOKUP(2,1/($A$1:INDIRECT("$A$"&amp;ROW($A223))&lt;&gt;""),ROW($A$1:INDIRECT("$A$"&amp;ROW($A223)))),1))),"",
INDEX($AE:$AE,LOOKUP(2,1/($AE$1:INDIRECT("$AE$"&amp;ROW($AE223)-1)&lt;&gt;""),ROW($AE$1:INDIRECT("$AE$"&amp;ROW($AE223)-1))),1)+
IF(INDEX($AC:$AC,LOOKUP(2,1/($AC$1:INDIRECT("$AC$"&amp;ROW($AC223)-1)&lt;&gt;""),ROW($AC$1:INDIRECT("$AC$"&amp;ROW($AC223)-1))),1)+
INDEX($AD:$AD,LOOKUP(2,1/($AD$1:INDIRECT("$AD$"&amp;ROW($AD223)-1)&lt;&gt;""),ROW($AD$1:INDIRECT("$AD$"&amp;ROW($AD223)-1))),1)+
INDEX($AE:$AE,LOOKUP(2,1/($AE$1:INDIRECT("$AE$"&amp;ROW($AE223)-1)&lt;&gt;""),ROW($AE$1:INDIRECT("$AE$"&amp;ROW($AD223)-1))),1)+
INDEX($AE:$AF,LOOKUP(2,1/($AF$1:INDIRECT("$AF$"&amp;ROW($AF223)-1)&lt;&gt;""),ROW($AF$1:INDIRECT("$AF$"&amp;ROW($AD223)-1))),1)+
INDEX($AG:$AG,LOOKUP(2,1/($AG$1:INDIRECT("$AG$"&amp;ROW($AG223)-1)&lt;&gt;""),ROW($AG$1:INDIRECT("$AG$"&amp;ROW($AD223)-1))),1)+
INDEX($AH:$AH,LOOKUP(2,1/($AH$1:INDIRECT("$AH$"&amp;ROW($AH223)-1)&lt;&gt;""),ROW($AH$1:INDIRECT("$AH$"&amp;ROW($AD223)-1))),1)&gt;=510,0,
IF(INDEX($AE:$AE,LOOKUP(2,1/($AE$1:INDIRECT("$AE$"&amp;ROW($AE223)-1)&lt;&gt;""),ROW($AE$1:INDIRECT("$AE$"&amp;ROW($AE223)-1))),1)&gt;=255,0,
VLOOKUP(INDIRECT("$G$"&amp;LOOKUP(2,1/($AE$1:INDIRECT("$AE$"&amp;ROW($AE223)-1)&lt;&gt;""),ROW($AE$1:INDIRECT("$AE$"&amp;ROW($AE223)-1)))),'EV and Base'!$A$1:$N$671,5,FALSE))))</f>
        <v/>
      </c>
      <c r="AF223" s="2" t="str" cm="1">
        <f t="array" aca="1" ref="AF223" ca="1">IF(NOT(ISNUMBER(INDEX($A:$A, LOOKUP(2, 1 / ($A$1:INDIRECT("$A$"&amp;ROW($A223)) &lt;&gt; ""),ROW($A$1:INDIRECT("$A$"&amp;ROW($A223)))), 1))), "",
INDEX($AF:$AF, LOOKUP(2, 1 / ($AF$1:INDIRECT("$AF$"&amp;ROW($AF223)-1) &lt;&gt; ""),ROW($AF$1:INDIRECT("$AF$"&amp;ROW($AF223)-1))), 1)+
IF(INDEX($AC:$AC, LOOKUP(2, 1 / ($AC$1:INDIRECT("$AC$"&amp;ROW($AC223)-1) &lt;&gt; ""),ROW($AC$1:INDIRECT("$AC$"&amp;ROW($AC223)-1))), 1)+
INDEX($AD:$AD, LOOKUP(2, 1 / ($AD$1:INDIRECT("$AD$"&amp;ROW($AD223)-1) &lt;&gt; ""),ROW($AD$1:INDIRECT("$AD$"&amp;ROW($AD223)-1))), 1)+
INDEX($AE:$AE, LOOKUP(2, 1 / ($AE$1:INDIRECT("$AE$"&amp;ROW($AE223)-1) &lt;&gt; ""),ROW($AE$1:INDIRECT("$AE$"&amp;ROW($AD223)-1))), 1)+
INDEX($AE:$AF, LOOKUP(2, 1 / ($AF$1:INDIRECT("$AF$"&amp;ROW($AF223)-1) &lt;&gt; ""),ROW($AF$1:INDIRECT("$AF$"&amp;ROW($AD223)-1))), 1)+
INDEX($AG:$AG, LOOKUP(2, 1 / ($AG$1:INDIRECT("$AG$"&amp;ROW($AG223)-1) &lt;&gt; ""),ROW($AG$1:INDIRECT("$AG$"&amp;ROW($AD223)-1))), 1)+
INDEX($AH:$AH, LOOKUP(2, 1 / ($AH$1:INDIRECT("$AH$"&amp;ROW($AH223)-1) &lt;&gt; ""),ROW($AH$1:INDIRECT("$AH$"&amp;ROW($AD223)-1))), 1)&gt;=510,0,
IF(INDEX($AF:$AF, LOOKUP(2, 1 / ($AF$1:INDIRECT("$AF$"&amp;ROW($AF223)-1) &lt;&gt; ""),ROW($AF$1:INDIRECT("$AF$"&amp;ROW($AF223)-1))), 1)&gt;=255,0,
VLOOKUP(INDIRECT("$G$"&amp;LOOKUP(2, 1 / ($AF$1:INDIRECT("$AF$"&amp;ROW($AF223)-1) &lt;&gt; ""),ROW($AF$1:INDIRECT("$AF$"&amp;ROW($AF223)-1)))), 'EV and Base'!$A$1:$N$671, 6, FALSE))))</f>
        <v/>
      </c>
      <c r="AG223" s="2" t="str" cm="1">
        <f t="array" aca="1" ref="AG223" ca="1">IF(NOT(ISNUMBER(INDEX($A:$A, LOOKUP(2, 1 / ($A$1:INDIRECT("$A$"&amp;ROW($A223)) &lt;&gt; ""),ROW($A$1:INDIRECT("$A$"&amp;ROW($A223)))), 1))), "",
INDEX($AG:$AG, LOOKUP(2, 1 / ($AG$1:INDIRECT("$AG$"&amp;ROW($AG223)-1) &lt;&gt; ""),ROW($AG$1:INDIRECT("$AG$"&amp;ROW($AG223)-1))), 1)+
IF(INDEX($AC:$AC, LOOKUP(2, 1 / ($AC$1:INDIRECT("$AC$"&amp;ROW($AC223)-1) &lt;&gt; ""),ROW($AC$1:INDIRECT("$AC$"&amp;ROW($AC223)-1))), 1)+
INDEX($AD:$AD, LOOKUP(2, 1 / ($AD$1:INDIRECT("$AD$"&amp;ROW($AD223)-1) &lt;&gt; ""),ROW($AD$1:INDIRECT("$AD$"&amp;ROW($AD223)-1))), 1)+
INDEX($AE:$AE, LOOKUP(2, 1 / ($AE$1:INDIRECT("$AE$"&amp;ROW($AE223)-1) &lt;&gt; ""),ROW($AE$1:INDIRECT("$AE$"&amp;ROW($AD223)-1))), 1)+
INDEX($AE:$AF, LOOKUP(2, 1 / ($AF$1:INDIRECT("$AF$"&amp;ROW($AF223)-1) &lt;&gt; ""),ROW($AF$1:INDIRECT("$AF$"&amp;ROW($AD223)-1))), 1)+
INDEX($AG:$AG, LOOKUP(2, 1 / ($AG$1:INDIRECT("$AG$"&amp;ROW($AG223)-1) &lt;&gt; ""),ROW($AG$1:INDIRECT("$AG$"&amp;ROW($AD223)-1))), 1)+
INDEX($AH:$AH, LOOKUP(2, 1 / ($AH$1:INDIRECT("$AH$"&amp;ROW($AH223)-1) &lt;&gt; ""),ROW($AH$1:INDIRECT("$AH$"&amp;ROW($AD223)-1))), 1)&gt;=510,0,
IF(INDEX($AG:$AG, LOOKUP(2, 1 / ($AG$1:INDIRECT("$AG$"&amp;ROW($AG223)-1) &lt;&gt; ""),ROW($AG$1:INDIRECT("$AG$"&amp;ROW($AG223)-1))), 1)&gt;=255,0,
VLOOKUP(INDIRECT("$G$"&amp;LOOKUP(2, 1 / ($AG$1:INDIRECT("$AG$"&amp;ROW($AG223)-1) &lt;&gt; ""),ROW($AG$1:INDIRECT("$AG$"&amp;ROW($AG223)-1)))), 'EV and Base'!$A$1:$N$671, 7, FALSE))))</f>
        <v/>
      </c>
      <c r="AH223" s="24" t="str" cm="1">
        <f t="array" aca="1" ref="AH223" ca="1">IF(NOT(ISNUMBER(INDEX($A:$A,LOOKUP(2,1/($A$1:INDIRECT("$A$"&amp;ROW($A223))&lt;&gt;""),ROW($A$1:INDIRECT("$A$"&amp;ROW($A223)))),1))),"",
INDEX($AH:$AH,LOOKUP(2,1/($AH$1:INDIRECT("$AH$"&amp;ROW($AH223)-1)&lt;&gt;""),ROW($AH$1:INDIRECT("$AH$"&amp;ROW($AH223)-1))),1)+
IF(INDEX($AC:$AC,LOOKUP(2,1/($AC$1:INDIRECT("$AC$"&amp;ROW($AC223)-1)&lt;&gt;""),ROW($AC$1:INDIRECT("$AC$"&amp;ROW($AC223)-1))),1)+
INDEX($AD:$AD,LOOKUP(2,1/($AD$1:INDIRECT("$AD$"&amp;ROW($AD223)-1)&lt;&gt;""),ROW($AD$1:INDIRECT("$AD$"&amp;ROW($AD223)-1))),1)+
INDEX($AE:$AE,LOOKUP(2,1/($AE$1:INDIRECT("$AE$"&amp;ROW($AE223)-1)&lt;&gt;""),ROW($AE$1:INDIRECT("$AE$"&amp;ROW($AD223)-1))),1)+
INDEX($AE:$AF,LOOKUP(2,1/($AF$1:INDIRECT("$AF$"&amp;ROW($AF223)-1)&lt;&gt;""),ROW($AF$1:INDIRECT("$AF$"&amp;ROW($AD223)-1))),1)+
INDEX($AG:$AG,LOOKUP(2,1/($AG$1:INDIRECT("$AG$"&amp;ROW($AG223)-1)&lt;&gt;""),ROW($AG$1:INDIRECT("$AG$"&amp;ROW($AD223)-1))),1)+
INDEX($AH:$AH,LOOKUP(2,1/($AH$1:INDIRECT("$AH$"&amp;ROW($AH223)-1)&lt;&gt;""),ROW($AH$1:INDIRECT("$AH$"&amp;ROW($AD223)-1))),1)&gt;=510,0,
IF(INDEX($AH:$AH,LOOKUP(2,1/($AH$1:INDIRECT("$AH$"&amp;ROW($AH223)-1)&lt;&gt;""),ROW($AH$1:INDIRECT("$AH$"&amp;ROW($AH223)-1))),1)&gt;=255,0,
VLOOKUP(INDIRECT("$G$"&amp;LOOKUP(2,1/($AH$1:INDIRECT("$AH$"&amp;ROW($AH223)-1)&lt;&gt;""),ROW($AH$1:INDIRECT("$AH$"&amp;ROW($AH223)-1)))),'EV and Base'!$A$1:$N$671,8,FALSE))))</f>
        <v/>
      </c>
      <c r="AI223" s="29" t="str" cm="1">
        <f t="array" aca="1" ref="AI223" ca="1">IF(NOT(ISNUMBER(INDEX($A:$A,LOOKUP(2,1/($A$1:INDIRECT("$A$"&amp;ROW($A223))&lt;&gt;""),ROW($A$1:INDIRECT("$A$"&amp;ROW($A223)))),1))),"",
ROUNDDOWN((((2*VLOOKUP($AA223,'EV and Base'!$A$1:$N$671,9,FALSE))+31+ROUNDDOWN($AC223/4,0))*$AB223)/100,0)+$AB223+10)</f>
        <v/>
      </c>
      <c r="AJ223" s="21" t="str" cm="1">
        <f t="array" aca="1" ref="AJ223" ca="1">IF(NOT(ISNUMBER(INDEX($A:$A, LOOKUP(2, 1 / ($A$1:INDIRECT("$A$"&amp;ROW($A223)) &lt;&gt; ""),ROW($A$1:INDIRECT("$A$"&amp;ROW($A223)))), 1))), "",
ROUNDDOWN((ROUNDDOWN((((2*VLOOKUP($AA223, 'EV and Base'!$A$1:$N$671, 10, FALSE))+31+ROUNDDOWN($AD223/4, 0))*$AB223)/100, 0)+5)*1.1, 0))</f>
        <v/>
      </c>
      <c r="AK223" s="21" t="str" cm="1">
        <f t="array" aca="1" ref="AK223" ca="1">IF(NOT(ISNUMBER(INDEX($A:$A, LOOKUP(2, 1 / ($A$1:INDIRECT("$A$"&amp;ROW($A223)) &lt;&gt; ""),ROW($A$1:INDIRECT("$A$"&amp;ROW($A223)))), 1))), "",
ROUNDDOWN((ROUNDDOWN((((2*VLOOKUP($AA223, 'EV and Base'!$A$1:$N$671, 11, FALSE))+30+ROUNDDOWN($AE223/4, 0))*$AB223)/100, 0)+5), 0)
&amp;"-"&amp;
ROUNDDOWN((ROUNDDOWN((((2*VLOOKUP($AA223, 'EV and Base'!$A$1:$N$671, 11, FALSE))+31+ROUNDDOWN($AE223/4, 0))*$AB223)/100, 0)+5), 0))</f>
        <v/>
      </c>
      <c r="AL223" s="21" t="str" cm="1">
        <f t="array" aca="1" ref="AL223" ca="1">IF(NOT(ISNUMBER(INDEX($A:$A, LOOKUP(2, 1 / ($A$1:INDIRECT("$A$"&amp;ROW($A223)) &lt;&gt; ""),ROW($A$1:INDIRECT("$A$"&amp;ROW($A223)))), 1))), "",
ROUNDDOWN((ROUNDDOWN((((2*VLOOKUP($AA223, 'EV and Base'!$A$1:$N$671, 12, FALSE))+0+ROUNDDOWN($AF223/4, 0))*$AB223)/100, 0)+5)*0.9, 0)
&amp;"-"&amp;
ROUNDDOWN((ROUNDDOWN((((2*VLOOKUP($AA223, 'EV and Base'!$A$1:$N$671, 12, FALSE))+31+ROUNDDOWN($AF223/4, 0))*$AB223)/100, 0)+5)*0.9, 0))</f>
        <v/>
      </c>
      <c r="AM223" s="21" t="str" cm="1">
        <f t="array" aca="1" ref="AM223" ca="1">IF(NOT(ISNUMBER(INDEX($A:$A, LOOKUP(2, 1 / ($A$1:INDIRECT("$A$"&amp;ROW($A223)) &lt;&gt; ""),ROW($A$1:INDIRECT("$A$"&amp;ROW($A223)))), 1))), "",
ROUNDDOWN((ROUNDDOWN((((2*VLOOKUP($AA223, 'EV and Base'!$A$1:$N$671, 13, FALSE))+30+ROUNDDOWN($AG223/4, 0))*$AB223)/100, 0)+5), 0)
&amp;"-"&amp;
ROUNDDOWN((ROUNDDOWN((((2*VLOOKUP($AA223, 'EV and Base'!$A$1:$N$671, 13, FALSE))+31+ROUNDDOWN($AG223/4, 0))*$AB223)/100, 0)+5), 0))</f>
        <v/>
      </c>
      <c r="AN223" s="25" t="str" cm="1">
        <f t="array" aca="1" ref="AN223" ca="1">IF(NOT(ISNUMBER(INDEX($A:$A, LOOKUP(2, 1 / ($A$1:INDIRECT("$A$"&amp;ROW($A223)) &lt;&gt; ""),ROW($A$1:INDIRECT("$A$"&amp;ROW($A223)))), 1))), "",
ROUNDDOWN((ROUNDDOWN((((2*VLOOKUP($AA223, 'EV and Base'!$A$1:$N$671, 14, FALSE))+31+ROUNDDOWN($AH223/4, 0))*$AB223)/100, 0)+5), 0))</f>
        <v/>
      </c>
      <c r="AO223" s="23" t="str" cm="1">
        <f t="array" aca="1" ref="AO223" ca="1">IF(NOT(ISNUMBER(INDEX($A:$A, LOOKUP(2, 1 / ($A$1:INDIRECT("$A$"&amp;ROW($A223)) &lt;&gt; ""),ROW($A$1:INDIRECT("$A$"&amp;ROW($A223)))), 1))), "",
ROUNDDOWN((((2*VLOOKUP($AA223, 'EV and Base'!$A$1:$N$671, 9, FALSE))+31+ROUNDDOWN($AC223/4, 0))*$AB223)/100, 0)+$AB223+10)</f>
        <v/>
      </c>
      <c r="AP223" s="2" t="str" cm="1">
        <f t="array" aca="1" ref="AP223" ca="1">IF(NOT(ISNUMBER(INDEX($A:$A, LOOKUP(2, 1 / ($A$1:INDIRECT("$A$"&amp;ROW($A223)) &lt;&gt; ""),ROW($A$1:INDIRECT("$A$"&amp;ROW($A223)))), 1))), "",
ROUNDDOWN((ROUNDDOWN((((2*VLOOKUP($AA223, 'EV and Base'!$A$1:$N$671, 10, FALSE))+31+ROUNDDOWN($AD223/4, 0))*$AB223)/100, 0)+5)*1.1, 0))</f>
        <v/>
      </c>
      <c r="AQ223" s="2" t="str" cm="1">
        <f t="array" aca="1" ref="AQ223" ca="1">IF(NOT(ISNUMBER(INDEX($A:$A, LOOKUP(2, 1 / ($A$1:INDIRECT("$A$"&amp;ROW($A223)) &lt;&gt; ""),ROW($A$1:INDIRECT("$A$"&amp;ROW($A223)))), 1))), "",
ROUNDDOWN((ROUNDDOWN((((2*VLOOKUP($AA223, 'EV and Base'!$A$1:$N$671, 11, FALSE))+$AV$2+ROUNDDOWN($AE223/4, 0))*$AB223)/100, 0)+5), 0))</f>
        <v/>
      </c>
      <c r="AR223" s="22" t="str" cm="1">
        <f t="array" aca="1" ref="AR223" ca="1">IF(NOT(ISNUMBER(INDEX($A:$A, LOOKUP(2, 1 / ($A$1:INDIRECT("$A$"&amp;ROW($A223)) &lt;&gt; ""),ROW($A$1:INDIRECT("$A$"&amp;ROW($A223)))), 1))), "",
ROUNDDOWN((ROUNDDOWN((((2*VLOOKUP($AA223, 'EV and Base'!$A$1:$N$671, 12, FALSE))+$AW$2+ROUNDDOWN($AF223/4, 0))*$AB223)/100, 0)+5)*0.9, 0))</f>
        <v/>
      </c>
      <c r="AS223" s="2" t="str" cm="1">
        <f t="array" aca="1" ref="AS223" ca="1">IF(NOT(ISNUMBER(INDEX($A:$A, LOOKUP(2, 1 / ($A$1:INDIRECT("$A$"&amp;ROW($A223)) &lt;&gt; ""),ROW($A$1:INDIRECT("$A$"&amp;ROW($A223)))), 1))), "",
ROUNDDOWN((ROUNDDOWN((((2*VLOOKUP($AA223, 'EV and Base'!$A$1:$N$671, 13, FALSE))+$AX$2+ROUNDDOWN($AG223/4, 0))*$AB223)/100, 0)+5), 0))</f>
        <v/>
      </c>
      <c r="AT223" s="24" t="str" cm="1">
        <f t="array" aca="1" ref="AT223" ca="1">IF(NOT(ISNUMBER(INDEX($A:$A, LOOKUP(2, 1 / ($A$1:INDIRECT("$A$"&amp;ROW($A223)) &lt;&gt; ""),ROW($A$1:INDIRECT("$A$"&amp;ROW($A223)))), 1))), "",
ROUNDDOWN((ROUNDDOWN((((2*VLOOKUP($AA223, 'EV and Base'!$A$1:$N$671, 14, FALSE))+31+ROUNDDOWN($AH223/4, 0))*$AB223)/100, 0)+5), 0))</f>
        <v/>
      </c>
      <c r="AU223" s="28"/>
      <c r="AY223" t="str" cm="1">
        <f t="array" aca="1" ref="AY223" ca="1">IF(NOT(ISNUMBER(INDEX($A:$A,LOOKUP(2,1/($A$1:INDIRECT("$A$"&amp;ROW($A223))&lt;&gt;""),ROW($A$1:INDIRECT("$A$"&amp;ROW($A223)))),1))),"",
INDEX($AY:$AY,LOOKUP(2,1/($AY$1:INDIRECT("$AY$"&amp;ROW($AY223)-1)&lt;&gt;""),ROW($AY$1:INDIRECT("$AY$"&amp;ROW($AY223)-1))),1)+$BL223)</f>
        <v/>
      </c>
      <c r="AZ223" s="3" t="str" cm="1">
        <f t="array" aca="1" ref="AZ223" ca="1">IF(NOT(ISNUMBER(INDEX($A:$A, LOOKUP(2, 1 / ($A$1:INDIRECT("$A$"&amp;ROW($A223)) &lt;&gt; ""),ROW($A$1:INDIRECT("$A$"&amp;ROW($A223)))), 1))), "",
VLOOKUP(INDIRECT("$G$"&amp;LOOKUP(2, 1 / ($AY$1:INDIRECT("$AY$"&amp;ROW($AY223)-1) &lt;&gt; ""),ROW($AY$1:INDIRECT("$AY$"&amp;ROW($AY223)-1)))),'EV and Base'!A218:N888,2,FALSE))</f>
        <v/>
      </c>
      <c r="BA223" s="3" t="str" cm="1">
        <f t="array" aca="1" ref="BA223" ca="1">IF(NOT(ISNUMBER(INDEX($A:$A, LOOKUP(2, 1 / ($A$1:INDIRECT("$A$"&amp;ROW($A223)) &lt;&gt; ""),ROW($A$1:INDIRECT("$A$"&amp;ROW($A223)))), 1))), "",
INDIRECT("$I$"&amp;LOOKUP(2, 1 / ($AY$1:INDIRECT("$AY$"&amp;ROW($AY223)-1) &lt;&gt; ""),ROW($AY$1:INDIRECT("$AY$"&amp;ROW($AY223)-1)))))</f>
        <v/>
      </c>
      <c r="BB223" s="1" t="str" cm="1">
        <f t="array" aca="1" ref="BB223" ca="1">IF(NOT(ISNUMBER(INDEX($A:$A, LOOKUP(2, 1 / ($A$1:INDIRECT("$A$"&amp;ROW($A223)) &lt;&gt; ""),ROW($A$1:INDIRECT("$A$"&amp;ROW($A223)))), 1))), "",
INDIRECT("$AB$"&amp;LOOKUP(2, 1 / ($AY$1:INDIRECT("$AY$"&amp;ROW($AY223)-1) &lt;&gt; ""),ROW($AY$1:INDIRECT("$AY$"&amp;ROW($AY223)-1)))))</f>
        <v/>
      </c>
      <c r="BC223" s="3" t="str" cm="1">
        <f t="array" aca="1" ref="BC223" ca="1">IF(NOT(ISNUMBER(INDEX($A:$A,LOOKUP(2,1/($A$1:INDIRECT("$A$"&amp;ROW($A223))&lt;&gt;""),ROW($A$1:INDIRECT("$A$"&amp;ROW($A223)))),1))),"",
$BA223+$BA223+10)</f>
        <v/>
      </c>
      <c r="BD223" s="3" t="str" cm="1">
        <f t="array" aca="1" ref="BD223" ca="1">IF(NOT(ISNUMBER(INDEX($A:$A,LOOKUP(2,1/($A$1:INDIRECT("$A$"&amp;ROW($A223))&lt;&gt;""),ROW($A$1:INDIRECT("$A$"&amp;ROW($A223)))),1))),"",
$BA223+$BB223+10)</f>
        <v/>
      </c>
      <c r="BE223" s="3" t="str" cm="1">
        <f t="array" aca="1" ref="BE223" ca="1">IF(NOT(ISNUMBER(INDEX($A:$A,LOOKUP(2,1/($A$1:INDIRECT("$A$"&amp;ROW($A223))&lt;&gt;""),ROW($A$1:INDIRECT("$A$"&amp;ROW($A223)))),1))),"",
$BC223*$BC223)</f>
        <v/>
      </c>
      <c r="BF223" s="3" t="str" cm="1">
        <f t="array" aca="1" ref="BF223" ca="1">IF(NOT(ISNUMBER(INDEX($A:$A,LOOKUP(2,1/($A$1:INDIRECT("$A$"&amp;ROW($A223))&lt;&gt;""),ROW($A$1:INDIRECT("$A$"&amp;ROW($A223)))),1))),"",
$BD223*$BD223)</f>
        <v/>
      </c>
      <c r="BG223" s="3" t="str" cm="1">
        <f t="array" aca="1" ref="BG223" ca="1">IF(NOT(ISNUMBER(INDEX($A:$A,LOOKUP(2,1/($A$1:INDIRECT("$A$"&amp;ROW($A223))&lt;&gt;""),ROW($A$1:INDIRECT("$A$"&amp;ROW($A223)))),1))),"",
_xlfn.FLOOR.MATH(1.5*_xlfn.FLOOR.MATH($AZ223*BA223/5)))</f>
        <v/>
      </c>
      <c r="BH223" s="3" t="str" cm="1">
        <f t="array" aca="1" ref="BH223" ca="1">IF(NOT(ISNUMBER(INDEX($A:$A, LOOKUP(2, 1 / ($A$1:INDIRECT("$A$"&amp;ROW($A223)) &lt;&gt; ""),ROW($A$1:INDIRECT("$A$"&amp;ROW($A223)))), 1))), "",
_xlfn.FLOOR.MATH($BG223/IF(OR(INDIRECT("$C$"&amp;LOOKUP(2, 1 / ($AY$1:INDIRECT("$AY$"&amp;ROW($AY223)-1) &lt;&gt; ""),ROW($AY$1:INDIRECT("$AY$"&amp;ROW($AY223)-1))))="Multi",
INDIRECT("$C$"&amp;LOOKUP(2, 1 / ($AY$1:INDIRECT("$AY$"&amp;ROW($AY223)-1) &lt;&gt; ""),ROW($AY$1:INDIRECT("$AY$"&amp;ROW($AY223)-1))))="Double"),2,1)))</f>
        <v/>
      </c>
      <c r="BI223" s="3" t="str" cm="1">
        <f t="array" aca="1" ref="BI223" ca="1">IF(NOT(ISNUMBER(INDEX($A:$A,LOOKUP(2,1/($A$1:INDIRECT("$A$"&amp;ROW($A223))&lt;&gt;""),ROW($A$1:INDIRECT("$A$"&amp;ROW($A223)))),1))),"",
VLOOKUP($BC223,GameFreakSQRT!$A$1:$B$200,2,FALSE))</f>
        <v/>
      </c>
      <c r="BJ223" s="3" t="str" cm="1">
        <f t="array" aca="1" ref="BJ223" ca="1">IF(NOT(ISNUMBER(INDEX($A:$A,LOOKUP(2,1/($A$1:INDIRECT("$A$"&amp;ROW($A223))&lt;&gt;""),ROW($A$1:INDIRECT("$A$"&amp;ROW($A223)))),1))),"",
VLOOKUP($BD223,GameFreakSQRT!$A$1:$B$200,2,FALSE))</f>
        <v/>
      </c>
      <c r="BK223" s="3" t="str" cm="1">
        <f t="array" aca="1" ref="BK223" ca="1">IF(NOT(ISNUMBER(INDEX($A:$A,LOOKUP(2,1/($A$1:INDIRECT("$A$"&amp;ROW($A223))&lt;&gt;""),ROW($A$1:INDIRECT("$A$"&amp;ROW($A223)))),1))),"",
_xlfn.FLOOR.MATH((($BI223*$BE223)*$BH223)/($BJ223*$BF223))+1)</f>
        <v/>
      </c>
      <c r="BL223" s="3" t="str" cm="1">
        <f t="array" aca="1" ref="BL223" ca="1">IF(NOT(ISNUMBER(INDEX($A:$A,LOOKUP(2,1/($A$1:INDIRECT("$A$"&amp;ROW($A223))&lt;&gt;""),ROW($A$1:INDIRECT("$A$"&amp;ROW($A223)))),1))),"",
_xlfn.FLOOR.MATH($BK223*IF(NOT(INDIRECT("$Z$"&amp;LOOKUP(2, 1 / ($AY$1:INDIRECT("$AY$"&amp;ROW($AY223)-1) &lt;&gt; ""),ROW($AY$1:INDIRECT("$AY$"&amp;ROW($AY223)-1))))=""),1.5,1)))</f>
        <v/>
      </c>
      <c r="BM223" s="3" t="str" cm="1">
        <f t="array" aca="1" ref="BM223" ca="1">IF(NOT(ISNUMBER(INDEX($A:$A, LOOKUP(2, 1 / ($A$1:INDIRECT("$A$"&amp;ROW($A223)) &lt;&gt; ""),ROW($A$1:INDIRECT("$A$"&amp;ROW($A223)))), 1))), "",
INDIRECT("$Y$"&amp;LOOKUP(2, 1 / ($AY$1:INDIRECT("$AY$"&amp;ROW($AY223)-1) &lt;&gt; ""),ROW($AY$1:INDIRECT("$AY$"&amp;ROW($AY223)-1)))))</f>
        <v/>
      </c>
      <c r="BN223" s="3" t="str">
        <f t="shared" ca="1" si="23"/>
        <v/>
      </c>
    </row>
    <row r="224" spans="1:100" x14ac:dyDescent="0.45">
      <c r="A224" s="69"/>
      <c r="B224" s="69"/>
      <c r="C224" s="69"/>
      <c r="D224" s="69"/>
      <c r="E224" s="69"/>
      <c r="F224" s="56">
        <v>3</v>
      </c>
      <c r="G224" s="2" t="s">
        <v>170</v>
      </c>
      <c r="H224" s="2" t="s">
        <v>77</v>
      </c>
      <c r="I224" s="2">
        <v>24</v>
      </c>
      <c r="J224" s="2" t="s">
        <v>103</v>
      </c>
      <c r="K224" s="2" t="s">
        <v>171</v>
      </c>
      <c r="L224" s="2" t="s">
        <v>53</v>
      </c>
      <c r="M224" s="2" t="s">
        <v>439</v>
      </c>
      <c r="N224" s="22" t="s">
        <v>56</v>
      </c>
      <c r="O224" s="22" t="s">
        <v>56</v>
      </c>
      <c r="P224" s="22" t="s">
        <v>56</v>
      </c>
      <c r="Q224" s="2">
        <v>0</v>
      </c>
      <c r="R224" s="2">
        <f>_xlfn.FLOOR.MATH((((2*VLOOKUP(G224, 'EV and Base'!$A$1:$N$671, 9, FALSE))+$Q224)*$I224)/100)+$I224+10</f>
        <v>58</v>
      </c>
      <c r="S224" s="2">
        <f>_xlfn.FLOOR.MATH((_xlfn.FLOOR.MATH((((2*VLOOKUP($G224, 'EV and Base'!$A$1:$N$671, 10, FALSE))+$Q224)*$I224)/100)+5)*
IF(OR($J224="Lonely", $J224="Brave", $J224="Adamant", $J224="Naughty"), 1.1,
IF(OR($J224="Bold", $J224="Timid", $J224="Modest", $J224="Calm"), 0.9, 1)))</f>
        <v>29</v>
      </c>
      <c r="T224" s="2">
        <f>_xlfn.FLOOR.MATH((_xlfn.FLOOR.MATH((((2*VLOOKUP($G224, 'EV and Base'!$A$1:$N$671, 11, FALSE))+$Q224)*$I224)/100)+5)*
IF(OR($J224="Bold", $J224="Relaxed", $J224="Impish", $J224="Lax"), 1.1,
IF(OR($J224="Lonely", $J224="Hasty", $J224="Mild", $J224="Gentle"), 0.9, 1)))</f>
        <v>24</v>
      </c>
      <c r="U224" s="2">
        <f>_xlfn.FLOOR.MATH((_xlfn.FLOOR.MATH((((2*VLOOKUP($G224, 'EV and Base'!$A$1:$N$671, 12, FALSE))+$Q224)*$I224)/100)+5)*
IF(OR($J224="Modest", $J224="Mild", $J224="Quiet", $J224="Rash"), 1.1,
IF(OR($J224="Adamant", $J224="Impish", $J224="Jolly", $J224="Careful"), 0.9, 1)))</f>
        <v>26</v>
      </c>
      <c r="V224" s="2">
        <f>_xlfn.FLOOR.MATH((_xlfn.FLOOR.MATH((((2*VLOOKUP($G224, 'EV and Base'!$A$1:$N$671, 13, FALSE))+$Q224)*$I224)/100)+5)*
IF(OR($J224="Calm", $J224="Gentle", $J224="Sassy", $J224="Careful"), 1.1,
IF(OR($J224="Naughty", $J224="Lax", $J224="Naive", $J224="Rash"), 0.9, 1)))</f>
        <v>26</v>
      </c>
      <c r="W224" s="2">
        <f>_xlfn.FLOOR.MATH((_xlfn.FLOOR.MATH((((2*VLOOKUP($G224, 'EV and Base'!$A$1:$N$671, 14, FALSE))+$Q224)*$I224)/100)+5)*
IF(OR($J224="Timid", $J224="Hasty", $J224="Jolly", $J224="Naive"), 1.1,
IF(OR($J224="Brave", $J224="Relaxed", $J224="Quiet", $J224="Sassy"), 0.9, 1)))</f>
        <v>35</v>
      </c>
      <c r="X224" s="69"/>
      <c r="AA224" s="23" t="str" cm="1">
        <f t="array" aca="1" ref="AA224" ca="1">IF(NOT(ISNUMBER(INDEX($A:$A,LOOKUP(2,1/($A$1:INDIRECT("$A$"&amp;ROW($A224))&lt;&gt;""),ROW($A$1:INDIRECT("$A$"&amp;ROW($A224)))),1))),"",
IF(NOT(ISNUMBER($A224)),$AA223,
IF($AB224&lt;16,"Lillipup",
IF($AB224&lt;32,"Herdier",
"Stoutland"))))</f>
        <v/>
      </c>
      <c r="AB224" s="25" t="str" cm="1">
        <f t="array" aca="1" ref="AB224" ca="1">IF(NOT(ISNUMBER(INDEX($A:$A, LOOKUP(2, 1 / ($A$1:INDIRECT("$A$"&amp;ROW($A224)) &lt;&gt; ""),ROW($A$1:INDIRECT("$A$"&amp;ROW($A224)))), 1))), "",
VLOOKUP($AY224,'Medium-Slow'!$A$1:$B$101,2,TRUE))</f>
        <v/>
      </c>
      <c r="AC224" s="23" t="str" cm="1">
        <f t="array" aca="1" ref="AC224" ca="1">IF(NOT(ISNUMBER(INDEX($A:$A, LOOKUP(2, 1 / ($A$1:INDIRECT("$A$"&amp;ROW($A224)) &lt;&gt; ""),ROW($A$1:INDIRECT("$A$"&amp;ROW($A224)))), 1))), "",
INDEX($AC:$AC, LOOKUP(2, 1 / ($AC$1:INDIRECT("$AC$"&amp;ROW($AC224)-1) &lt;&gt; ""),ROW($AC$1:INDIRECT("$AC$"&amp;ROW($AC224)-1))), 1)+
IF(INDEX($AC:$AC, LOOKUP(2, 1 / ($AC$1:INDIRECT("$AC$"&amp;ROW($AC224)-1) &lt;&gt; ""),ROW($AC$1:INDIRECT("$AC$"&amp;ROW($AC224)-1))), 1)+
INDEX($AD:$AD, LOOKUP(2, 1 / ($AD$1:INDIRECT("$AD$"&amp;ROW($AD224)-1) &lt;&gt; ""),ROW($AD$1:INDIRECT("$AD$"&amp;ROW($AD224)-1))), 1)+
INDEX($AE:$AE, LOOKUP(2, 1 / ($AE$1:INDIRECT("$AE$"&amp;ROW($AE224)-1) &lt;&gt; ""),ROW($AE$1:INDIRECT("$AE$"&amp;ROW($AD224)-1))), 1)+
INDEX($AE:$AF, LOOKUP(2, 1 / ($AF$1:INDIRECT("$AF$"&amp;ROW($AF224)-1) &lt;&gt; ""),ROW($AF$1:INDIRECT("$AF$"&amp;ROW($AD224)-1))), 1)+
INDEX($AG:$AG, LOOKUP(2, 1 / ($AG$1:INDIRECT("$AG$"&amp;ROW($AG224)-1) &lt;&gt; ""),ROW($AG$1:INDIRECT("$AG$"&amp;ROW($AD224)-1))), 1)+
INDEX($AH:$AH, LOOKUP(2, 1 / ($AH$1:INDIRECT("$AH$"&amp;ROW($AH224)-1) &lt;&gt; ""),ROW($AH$1:INDIRECT("$AH$"&amp;ROW($AD224)-1))), 1)&gt;=510,0,
IF(INDEX($AC:$AC, LOOKUP(2, 1 / ($AC$1:INDIRECT("$AC$"&amp;ROW($AC224)-1) &lt;&gt; ""),ROW($AC$1:INDIRECT("$AC$"&amp;ROW($AC224)-1))), 1)&gt;=255,0,
VLOOKUP(INDIRECT("$G$"&amp;LOOKUP(2, 1 / ($AC$1:INDIRECT("$AC$"&amp;ROW($AC224)-1) &lt;&gt; ""),ROW($AC$1:INDIRECT("$AC$"&amp;ROW($AC224)-1)))), 'EV and Base'!$A$1:$N$671, 3, FALSE))))</f>
        <v/>
      </c>
      <c r="AD224" s="2" t="str" cm="1">
        <f t="array" aca="1" ref="AD224" ca="1">IF(NOT(ISNUMBER(INDEX($A:$A, LOOKUP(2, 1 / ($A$1:INDIRECT("$A$"&amp;ROW($A224)) &lt;&gt; ""),ROW($A$1:INDIRECT("$A$"&amp;ROW($A224)))), 1))), "",
INDEX($AD:$AD, LOOKUP(2, 1 / ($AD$1:INDIRECT("$AD$"&amp;ROW($AD224)-1) &lt;&gt; ""),ROW($AD$1:INDIRECT("$AD$"&amp;ROW($AD224)-1))), 1)+
IF(INDEX($AC:$AC, LOOKUP(2, 1 / ($AC$1:INDIRECT("$AC$"&amp;ROW($AC224)-1) &lt;&gt; ""),ROW($AC$1:INDIRECT("$AC$"&amp;ROW($AC224)-1))), 1)+
INDEX($AD:$AD, LOOKUP(2, 1 / ($AD$1:INDIRECT("$AD$"&amp;ROW($AD224)-1) &lt;&gt; ""),ROW($AD$1:INDIRECT("$AD$"&amp;ROW($AD224)-1))), 1)+
INDEX($AE:$AE, LOOKUP(2, 1 / ($AE$1:INDIRECT("$AE$"&amp;ROW($AE224)-1) &lt;&gt; ""),ROW($AE$1:INDIRECT("$AE$"&amp;ROW($AD224)-1))), 1)+
INDEX($AE:$AF, LOOKUP(2, 1 / ($AF$1:INDIRECT("$AF$"&amp;ROW($AF224)-1) &lt;&gt; ""),ROW($AF$1:INDIRECT("$AF$"&amp;ROW($AD224)-1))), 1)+
INDEX($AG:$AG, LOOKUP(2, 1 / ($AG$1:INDIRECT("$AG$"&amp;ROW($AG224)-1) &lt;&gt; ""),ROW($AG$1:INDIRECT("$AG$"&amp;ROW($AD224)-1))), 1)+
INDEX($AH:$AH, LOOKUP(2, 1 / ($AH$1:INDIRECT("$AH$"&amp;ROW($AH224)-1) &lt;&gt; ""),ROW($AH$1:INDIRECT("$AH$"&amp;ROW($AD224)-1))), 1)&gt;=510,0,
IF(INDEX($AD:$AD, LOOKUP(2, 1 / ($AD$1:INDIRECT("$AD$"&amp;ROW($AD224)-1) &lt;&gt; ""),ROW($AD$1:INDIRECT("$AD$"&amp;ROW($AD224)-1))), 1)&gt;=255,0,
VLOOKUP(INDIRECT("$G$"&amp;LOOKUP(2, 1 / ($AD$1:INDIRECT("$AD$"&amp;ROW($AD224)-1) &lt;&gt; ""),ROW($AD$1:INDIRECT("$AD$"&amp;ROW($AD224)-1)))), 'EV and Base'!$A$1:$N$671, 4, FALSE))))</f>
        <v/>
      </c>
      <c r="AE224" s="2" t="str" cm="1">
        <f t="array" aca="1" ref="AE224" ca="1">IF(NOT(ISNUMBER(INDEX($A:$A,LOOKUP(2,1/($A$1:INDIRECT("$A$"&amp;ROW($A224))&lt;&gt;""),ROW($A$1:INDIRECT("$A$"&amp;ROW($A224)))),1))),"",
INDEX($AE:$AE,LOOKUP(2,1/($AE$1:INDIRECT("$AE$"&amp;ROW($AE224)-1)&lt;&gt;""),ROW($AE$1:INDIRECT("$AE$"&amp;ROW($AE224)-1))),1)+
IF(INDEX($AC:$AC,LOOKUP(2,1/($AC$1:INDIRECT("$AC$"&amp;ROW($AC224)-1)&lt;&gt;""),ROW($AC$1:INDIRECT("$AC$"&amp;ROW($AC224)-1))),1)+
INDEX($AD:$AD,LOOKUP(2,1/($AD$1:INDIRECT("$AD$"&amp;ROW($AD224)-1)&lt;&gt;""),ROW($AD$1:INDIRECT("$AD$"&amp;ROW($AD224)-1))),1)+
INDEX($AE:$AE,LOOKUP(2,1/($AE$1:INDIRECT("$AE$"&amp;ROW($AE224)-1)&lt;&gt;""),ROW($AE$1:INDIRECT("$AE$"&amp;ROW($AD224)-1))),1)+
INDEX($AE:$AF,LOOKUP(2,1/($AF$1:INDIRECT("$AF$"&amp;ROW($AF224)-1)&lt;&gt;""),ROW($AF$1:INDIRECT("$AF$"&amp;ROW($AD224)-1))),1)+
INDEX($AG:$AG,LOOKUP(2,1/($AG$1:INDIRECT("$AG$"&amp;ROW($AG224)-1)&lt;&gt;""),ROW($AG$1:INDIRECT("$AG$"&amp;ROW($AD224)-1))),1)+
INDEX($AH:$AH,LOOKUP(2,1/($AH$1:INDIRECT("$AH$"&amp;ROW($AH224)-1)&lt;&gt;""),ROW($AH$1:INDIRECT("$AH$"&amp;ROW($AD224)-1))),1)&gt;=510,0,
IF(INDEX($AE:$AE,LOOKUP(2,1/($AE$1:INDIRECT("$AE$"&amp;ROW($AE224)-1)&lt;&gt;""),ROW($AE$1:INDIRECT("$AE$"&amp;ROW($AE224)-1))),1)&gt;=255,0,
VLOOKUP(INDIRECT("$G$"&amp;LOOKUP(2,1/($AE$1:INDIRECT("$AE$"&amp;ROW($AE224)-1)&lt;&gt;""),ROW($AE$1:INDIRECT("$AE$"&amp;ROW($AE224)-1)))),'EV and Base'!$A$1:$N$671,5,FALSE))))</f>
        <v/>
      </c>
      <c r="AF224" s="2" t="str" cm="1">
        <f t="array" aca="1" ref="AF224" ca="1">IF(NOT(ISNUMBER(INDEX($A:$A, LOOKUP(2, 1 / ($A$1:INDIRECT("$A$"&amp;ROW($A224)) &lt;&gt; ""),ROW($A$1:INDIRECT("$A$"&amp;ROW($A224)))), 1))), "",
INDEX($AF:$AF, LOOKUP(2, 1 / ($AF$1:INDIRECT("$AF$"&amp;ROW($AF224)-1) &lt;&gt; ""),ROW($AF$1:INDIRECT("$AF$"&amp;ROW($AF224)-1))), 1)+
IF(INDEX($AC:$AC, LOOKUP(2, 1 / ($AC$1:INDIRECT("$AC$"&amp;ROW($AC224)-1) &lt;&gt; ""),ROW($AC$1:INDIRECT("$AC$"&amp;ROW($AC224)-1))), 1)+
INDEX($AD:$AD, LOOKUP(2, 1 / ($AD$1:INDIRECT("$AD$"&amp;ROW($AD224)-1) &lt;&gt; ""),ROW($AD$1:INDIRECT("$AD$"&amp;ROW($AD224)-1))), 1)+
INDEX($AE:$AE, LOOKUP(2, 1 / ($AE$1:INDIRECT("$AE$"&amp;ROW($AE224)-1) &lt;&gt; ""),ROW($AE$1:INDIRECT("$AE$"&amp;ROW($AD224)-1))), 1)+
INDEX($AE:$AF, LOOKUP(2, 1 / ($AF$1:INDIRECT("$AF$"&amp;ROW($AF224)-1) &lt;&gt; ""),ROW($AF$1:INDIRECT("$AF$"&amp;ROW($AD224)-1))), 1)+
INDEX($AG:$AG, LOOKUP(2, 1 / ($AG$1:INDIRECT("$AG$"&amp;ROW($AG224)-1) &lt;&gt; ""),ROW($AG$1:INDIRECT("$AG$"&amp;ROW($AD224)-1))), 1)+
INDEX($AH:$AH, LOOKUP(2, 1 / ($AH$1:INDIRECT("$AH$"&amp;ROW($AH224)-1) &lt;&gt; ""),ROW($AH$1:INDIRECT("$AH$"&amp;ROW($AD224)-1))), 1)&gt;=510,0,
IF(INDEX($AF:$AF, LOOKUP(2, 1 / ($AF$1:INDIRECT("$AF$"&amp;ROW($AF224)-1) &lt;&gt; ""),ROW($AF$1:INDIRECT("$AF$"&amp;ROW($AF224)-1))), 1)&gt;=255,0,
VLOOKUP(INDIRECT("$G$"&amp;LOOKUP(2, 1 / ($AF$1:INDIRECT("$AF$"&amp;ROW($AF224)-1) &lt;&gt; ""),ROW($AF$1:INDIRECT("$AF$"&amp;ROW($AF224)-1)))), 'EV and Base'!$A$1:$N$671, 6, FALSE))))</f>
        <v/>
      </c>
      <c r="AG224" s="2" t="str" cm="1">
        <f t="array" aca="1" ref="AG224" ca="1">IF(NOT(ISNUMBER(INDEX($A:$A, LOOKUP(2, 1 / ($A$1:INDIRECT("$A$"&amp;ROW($A224)) &lt;&gt; ""),ROW($A$1:INDIRECT("$A$"&amp;ROW($A224)))), 1))), "",
INDEX($AG:$AG, LOOKUP(2, 1 / ($AG$1:INDIRECT("$AG$"&amp;ROW($AG224)-1) &lt;&gt; ""),ROW($AG$1:INDIRECT("$AG$"&amp;ROW($AG224)-1))), 1)+
IF(INDEX($AC:$AC, LOOKUP(2, 1 / ($AC$1:INDIRECT("$AC$"&amp;ROW($AC224)-1) &lt;&gt; ""),ROW($AC$1:INDIRECT("$AC$"&amp;ROW($AC224)-1))), 1)+
INDEX($AD:$AD, LOOKUP(2, 1 / ($AD$1:INDIRECT("$AD$"&amp;ROW($AD224)-1) &lt;&gt; ""),ROW($AD$1:INDIRECT("$AD$"&amp;ROW($AD224)-1))), 1)+
INDEX($AE:$AE, LOOKUP(2, 1 / ($AE$1:INDIRECT("$AE$"&amp;ROW($AE224)-1) &lt;&gt; ""),ROW($AE$1:INDIRECT("$AE$"&amp;ROW($AD224)-1))), 1)+
INDEX($AE:$AF, LOOKUP(2, 1 / ($AF$1:INDIRECT("$AF$"&amp;ROW($AF224)-1) &lt;&gt; ""),ROW($AF$1:INDIRECT("$AF$"&amp;ROW($AD224)-1))), 1)+
INDEX($AG:$AG, LOOKUP(2, 1 / ($AG$1:INDIRECT("$AG$"&amp;ROW($AG224)-1) &lt;&gt; ""),ROW($AG$1:INDIRECT("$AG$"&amp;ROW($AD224)-1))), 1)+
INDEX($AH:$AH, LOOKUP(2, 1 / ($AH$1:INDIRECT("$AH$"&amp;ROW($AH224)-1) &lt;&gt; ""),ROW($AH$1:INDIRECT("$AH$"&amp;ROW($AD224)-1))), 1)&gt;=510,0,
IF(INDEX($AG:$AG, LOOKUP(2, 1 / ($AG$1:INDIRECT("$AG$"&amp;ROW($AG224)-1) &lt;&gt; ""),ROW($AG$1:INDIRECT("$AG$"&amp;ROW($AG224)-1))), 1)&gt;=255,0,
VLOOKUP(INDIRECT("$G$"&amp;LOOKUP(2, 1 / ($AG$1:INDIRECT("$AG$"&amp;ROW($AG224)-1) &lt;&gt; ""),ROW($AG$1:INDIRECT("$AG$"&amp;ROW($AG224)-1)))), 'EV and Base'!$A$1:$N$671, 7, FALSE))))</f>
        <v/>
      </c>
      <c r="AH224" s="24" t="str" cm="1">
        <f t="array" aca="1" ref="AH224" ca="1">IF(NOT(ISNUMBER(INDEX($A:$A,LOOKUP(2,1/($A$1:INDIRECT("$A$"&amp;ROW($A224))&lt;&gt;""),ROW($A$1:INDIRECT("$A$"&amp;ROW($A224)))),1))),"",
INDEX($AH:$AH,LOOKUP(2,1/($AH$1:INDIRECT("$AH$"&amp;ROW($AH224)-1)&lt;&gt;""),ROW($AH$1:INDIRECT("$AH$"&amp;ROW($AH224)-1))),1)+
IF(INDEX($AC:$AC,LOOKUP(2,1/($AC$1:INDIRECT("$AC$"&amp;ROW($AC224)-1)&lt;&gt;""),ROW($AC$1:INDIRECT("$AC$"&amp;ROW($AC224)-1))),1)+
INDEX($AD:$AD,LOOKUP(2,1/($AD$1:INDIRECT("$AD$"&amp;ROW($AD224)-1)&lt;&gt;""),ROW($AD$1:INDIRECT("$AD$"&amp;ROW($AD224)-1))),1)+
INDEX($AE:$AE,LOOKUP(2,1/($AE$1:INDIRECT("$AE$"&amp;ROW($AE224)-1)&lt;&gt;""),ROW($AE$1:INDIRECT("$AE$"&amp;ROW($AD224)-1))),1)+
INDEX($AE:$AF,LOOKUP(2,1/($AF$1:INDIRECT("$AF$"&amp;ROW($AF224)-1)&lt;&gt;""),ROW($AF$1:INDIRECT("$AF$"&amp;ROW($AD224)-1))),1)+
INDEX($AG:$AG,LOOKUP(2,1/($AG$1:INDIRECT("$AG$"&amp;ROW($AG224)-1)&lt;&gt;""),ROW($AG$1:INDIRECT("$AG$"&amp;ROW($AD224)-1))),1)+
INDEX($AH:$AH,LOOKUP(2,1/($AH$1:INDIRECT("$AH$"&amp;ROW($AH224)-1)&lt;&gt;""),ROW($AH$1:INDIRECT("$AH$"&amp;ROW($AD224)-1))),1)&gt;=510,0,
IF(INDEX($AH:$AH,LOOKUP(2,1/($AH$1:INDIRECT("$AH$"&amp;ROW($AH224)-1)&lt;&gt;""),ROW($AH$1:INDIRECT("$AH$"&amp;ROW($AH224)-1))),1)&gt;=255,0,
VLOOKUP(INDIRECT("$G$"&amp;LOOKUP(2,1/($AH$1:INDIRECT("$AH$"&amp;ROW($AH224)-1)&lt;&gt;""),ROW($AH$1:INDIRECT("$AH$"&amp;ROW($AH224)-1)))),'EV and Base'!$A$1:$N$671,8,FALSE))))</f>
        <v/>
      </c>
      <c r="AI224" s="29" t="str" cm="1">
        <f t="array" aca="1" ref="AI224" ca="1">IF(NOT(ISNUMBER(INDEX($A:$A,LOOKUP(2,1/($A$1:INDIRECT("$A$"&amp;ROW($A224))&lt;&gt;""),ROW($A$1:INDIRECT("$A$"&amp;ROW($A224)))),1))),"",
ROUNDDOWN((((2*VLOOKUP($AA224,'EV and Base'!$A$1:$N$671,9,FALSE))+31+ROUNDDOWN($AC224/4,0))*$AB224)/100,0)+$AB224+10)</f>
        <v/>
      </c>
      <c r="AJ224" s="21" t="str" cm="1">
        <f t="array" aca="1" ref="AJ224" ca="1">IF(NOT(ISNUMBER(INDEX($A:$A, LOOKUP(2, 1 / ($A$1:INDIRECT("$A$"&amp;ROW($A224)) &lt;&gt; ""),ROW($A$1:INDIRECT("$A$"&amp;ROW($A224)))), 1))), "",
ROUNDDOWN((ROUNDDOWN((((2*VLOOKUP($AA224, 'EV and Base'!$A$1:$N$671, 10, FALSE))+31+ROUNDDOWN($AD224/4, 0))*$AB224)/100, 0)+5)*1.1, 0))</f>
        <v/>
      </c>
      <c r="AK224" s="21" t="str" cm="1">
        <f t="array" aca="1" ref="AK224" ca="1">IF(NOT(ISNUMBER(INDEX($A:$A, LOOKUP(2, 1 / ($A$1:INDIRECT("$A$"&amp;ROW($A224)) &lt;&gt; ""),ROW($A$1:INDIRECT("$A$"&amp;ROW($A224)))), 1))), "",
ROUNDDOWN((ROUNDDOWN((((2*VLOOKUP($AA224, 'EV and Base'!$A$1:$N$671, 11, FALSE))+30+ROUNDDOWN($AE224/4, 0))*$AB224)/100, 0)+5), 0)
&amp;"-"&amp;
ROUNDDOWN((ROUNDDOWN((((2*VLOOKUP($AA224, 'EV and Base'!$A$1:$N$671, 11, FALSE))+31+ROUNDDOWN($AE224/4, 0))*$AB224)/100, 0)+5), 0))</f>
        <v/>
      </c>
      <c r="AL224" s="21" t="str" cm="1">
        <f t="array" aca="1" ref="AL224" ca="1">IF(NOT(ISNUMBER(INDEX($A:$A, LOOKUP(2, 1 / ($A$1:INDIRECT("$A$"&amp;ROW($A224)) &lt;&gt; ""),ROW($A$1:INDIRECT("$A$"&amp;ROW($A224)))), 1))), "",
ROUNDDOWN((ROUNDDOWN((((2*VLOOKUP($AA224, 'EV and Base'!$A$1:$N$671, 12, FALSE))+0+ROUNDDOWN($AF224/4, 0))*$AB224)/100, 0)+5)*0.9, 0)
&amp;"-"&amp;
ROUNDDOWN((ROUNDDOWN((((2*VLOOKUP($AA224, 'EV and Base'!$A$1:$N$671, 12, FALSE))+31+ROUNDDOWN($AF224/4, 0))*$AB224)/100, 0)+5)*0.9, 0))</f>
        <v/>
      </c>
      <c r="AM224" s="21" t="str" cm="1">
        <f t="array" aca="1" ref="AM224" ca="1">IF(NOT(ISNUMBER(INDEX($A:$A, LOOKUP(2, 1 / ($A$1:INDIRECT("$A$"&amp;ROW($A224)) &lt;&gt; ""),ROW($A$1:INDIRECT("$A$"&amp;ROW($A224)))), 1))), "",
ROUNDDOWN((ROUNDDOWN((((2*VLOOKUP($AA224, 'EV and Base'!$A$1:$N$671, 13, FALSE))+30+ROUNDDOWN($AG224/4, 0))*$AB224)/100, 0)+5), 0)
&amp;"-"&amp;
ROUNDDOWN((ROUNDDOWN((((2*VLOOKUP($AA224, 'EV and Base'!$A$1:$N$671, 13, FALSE))+31+ROUNDDOWN($AG224/4, 0))*$AB224)/100, 0)+5), 0))</f>
        <v/>
      </c>
      <c r="AN224" s="25" t="str" cm="1">
        <f t="array" aca="1" ref="AN224" ca="1">IF(NOT(ISNUMBER(INDEX($A:$A, LOOKUP(2, 1 / ($A$1:INDIRECT("$A$"&amp;ROW($A224)) &lt;&gt; ""),ROW($A$1:INDIRECT("$A$"&amp;ROW($A224)))), 1))), "",
ROUNDDOWN((ROUNDDOWN((((2*VLOOKUP($AA224, 'EV and Base'!$A$1:$N$671, 14, FALSE))+31+ROUNDDOWN($AH224/4, 0))*$AB224)/100, 0)+5), 0))</f>
        <v/>
      </c>
      <c r="AO224" s="23" t="str" cm="1">
        <f t="array" aca="1" ref="AO224" ca="1">IF(NOT(ISNUMBER(INDEX($A:$A, LOOKUP(2, 1 / ($A$1:INDIRECT("$A$"&amp;ROW($A224)) &lt;&gt; ""),ROW($A$1:INDIRECT("$A$"&amp;ROW($A224)))), 1))), "",
ROUNDDOWN((((2*VLOOKUP($AA224, 'EV and Base'!$A$1:$N$671, 9, FALSE))+31+ROUNDDOWN($AC224/4, 0))*$AB224)/100, 0)+$AB224+10)</f>
        <v/>
      </c>
      <c r="AP224" s="2" t="str" cm="1">
        <f t="array" aca="1" ref="AP224" ca="1">IF(NOT(ISNUMBER(INDEX($A:$A, LOOKUP(2, 1 / ($A$1:INDIRECT("$A$"&amp;ROW($A224)) &lt;&gt; ""),ROW($A$1:INDIRECT("$A$"&amp;ROW($A224)))), 1))), "",
ROUNDDOWN((ROUNDDOWN((((2*VLOOKUP($AA224, 'EV and Base'!$A$1:$N$671, 10, FALSE))+31+ROUNDDOWN($AD224/4, 0))*$AB224)/100, 0)+5)*1.1, 0))</f>
        <v/>
      </c>
      <c r="AQ224" s="2" t="str" cm="1">
        <f t="array" aca="1" ref="AQ224" ca="1">IF(NOT(ISNUMBER(INDEX($A:$A, LOOKUP(2, 1 / ($A$1:INDIRECT("$A$"&amp;ROW($A224)) &lt;&gt; ""),ROW($A$1:INDIRECT("$A$"&amp;ROW($A224)))), 1))), "",
ROUNDDOWN((ROUNDDOWN((((2*VLOOKUP($AA224, 'EV and Base'!$A$1:$N$671, 11, FALSE))+$AV$2+ROUNDDOWN($AE224/4, 0))*$AB224)/100, 0)+5), 0))</f>
        <v/>
      </c>
      <c r="AR224" s="22" t="str" cm="1">
        <f t="array" aca="1" ref="AR224" ca="1">IF(NOT(ISNUMBER(INDEX($A:$A, LOOKUP(2, 1 / ($A$1:INDIRECT("$A$"&amp;ROW($A224)) &lt;&gt; ""),ROW($A$1:INDIRECT("$A$"&amp;ROW($A224)))), 1))), "",
ROUNDDOWN((ROUNDDOWN((((2*VLOOKUP($AA224, 'EV and Base'!$A$1:$N$671, 12, FALSE))+$AW$2+ROUNDDOWN($AF224/4, 0))*$AB224)/100, 0)+5)*0.9, 0))</f>
        <v/>
      </c>
      <c r="AS224" s="2" t="str" cm="1">
        <f t="array" aca="1" ref="AS224" ca="1">IF(NOT(ISNUMBER(INDEX($A:$A, LOOKUP(2, 1 / ($A$1:INDIRECT("$A$"&amp;ROW($A224)) &lt;&gt; ""),ROW($A$1:INDIRECT("$A$"&amp;ROW($A224)))), 1))), "",
ROUNDDOWN((ROUNDDOWN((((2*VLOOKUP($AA224, 'EV and Base'!$A$1:$N$671, 13, FALSE))+$AX$2+ROUNDDOWN($AG224/4, 0))*$AB224)/100, 0)+5), 0))</f>
        <v/>
      </c>
      <c r="AT224" s="24" t="str" cm="1">
        <f t="array" aca="1" ref="AT224" ca="1">IF(NOT(ISNUMBER(INDEX($A:$A, LOOKUP(2, 1 / ($A$1:INDIRECT("$A$"&amp;ROW($A224)) &lt;&gt; ""),ROW($A$1:INDIRECT("$A$"&amp;ROW($A224)))), 1))), "",
ROUNDDOWN((ROUNDDOWN((((2*VLOOKUP($AA224, 'EV and Base'!$A$1:$N$671, 14, FALSE))+31+ROUNDDOWN($AH224/4, 0))*$AB224)/100, 0)+5), 0))</f>
        <v/>
      </c>
      <c r="AU224" s="28"/>
      <c r="AY224" t="str" cm="1">
        <f t="array" aca="1" ref="AY224" ca="1">IF(NOT(ISNUMBER(INDEX($A:$A,LOOKUP(2,1/($A$1:INDIRECT("$A$"&amp;ROW($A224))&lt;&gt;""),ROW($A$1:INDIRECT("$A$"&amp;ROW($A224)))),1))),"",
INDEX($AY:$AY,LOOKUP(2,1/($AY$1:INDIRECT("$AY$"&amp;ROW($AY224)-1)&lt;&gt;""),ROW($AY$1:INDIRECT("$AY$"&amp;ROW($AY224)-1))),1)+$BL224)</f>
        <v/>
      </c>
      <c r="AZ224" s="3" t="str" cm="1">
        <f t="array" aca="1" ref="AZ224" ca="1">IF(NOT(ISNUMBER(INDEX($A:$A, LOOKUP(2, 1 / ($A$1:INDIRECT("$A$"&amp;ROW($A224)) &lt;&gt; ""),ROW($A$1:INDIRECT("$A$"&amp;ROW($A224)))), 1))), "",
VLOOKUP(INDIRECT("$G$"&amp;LOOKUP(2, 1 / ($AY$1:INDIRECT("$AY$"&amp;ROW($AY224)-1) &lt;&gt; ""),ROW($AY$1:INDIRECT("$AY$"&amp;ROW($AY224)-1)))),'EV and Base'!A219:N889,2,FALSE))</f>
        <v/>
      </c>
      <c r="BA224" s="3" t="str" cm="1">
        <f t="array" aca="1" ref="BA224" ca="1">IF(NOT(ISNUMBER(INDEX($A:$A, LOOKUP(2, 1 / ($A$1:INDIRECT("$A$"&amp;ROW($A224)) &lt;&gt; ""),ROW($A$1:INDIRECT("$A$"&amp;ROW($A224)))), 1))), "",
INDIRECT("$I$"&amp;LOOKUP(2, 1 / ($AY$1:INDIRECT("$AY$"&amp;ROW($AY224)-1) &lt;&gt; ""),ROW($AY$1:INDIRECT("$AY$"&amp;ROW($AY224)-1)))))</f>
        <v/>
      </c>
      <c r="BB224" s="1" t="str" cm="1">
        <f t="array" aca="1" ref="BB224" ca="1">IF(NOT(ISNUMBER(INDEX($A:$A, LOOKUP(2, 1 / ($A$1:INDIRECT("$A$"&amp;ROW($A224)) &lt;&gt; ""),ROW($A$1:INDIRECT("$A$"&amp;ROW($A224)))), 1))), "",
INDIRECT("$AB$"&amp;LOOKUP(2, 1 / ($AY$1:INDIRECT("$AY$"&amp;ROW($AY224)-1) &lt;&gt; ""),ROW($AY$1:INDIRECT("$AY$"&amp;ROW($AY224)-1)))))</f>
        <v/>
      </c>
      <c r="BC224" s="3" t="str" cm="1">
        <f t="array" aca="1" ref="BC224" ca="1">IF(NOT(ISNUMBER(INDEX($A:$A,LOOKUP(2,1/($A$1:INDIRECT("$A$"&amp;ROW($A224))&lt;&gt;""),ROW($A$1:INDIRECT("$A$"&amp;ROW($A224)))),1))),"",
$BA224+$BA224+10)</f>
        <v/>
      </c>
      <c r="BD224" s="3" t="str" cm="1">
        <f t="array" aca="1" ref="BD224" ca="1">IF(NOT(ISNUMBER(INDEX($A:$A,LOOKUP(2,1/($A$1:INDIRECT("$A$"&amp;ROW($A224))&lt;&gt;""),ROW($A$1:INDIRECT("$A$"&amp;ROW($A224)))),1))),"",
$BA224+$BB224+10)</f>
        <v/>
      </c>
      <c r="BE224" s="3" t="str" cm="1">
        <f t="array" aca="1" ref="BE224" ca="1">IF(NOT(ISNUMBER(INDEX($A:$A,LOOKUP(2,1/($A$1:INDIRECT("$A$"&amp;ROW($A224))&lt;&gt;""),ROW($A$1:INDIRECT("$A$"&amp;ROW($A224)))),1))),"",
$BC224*$BC224)</f>
        <v/>
      </c>
      <c r="BF224" s="3" t="str" cm="1">
        <f t="array" aca="1" ref="BF224" ca="1">IF(NOT(ISNUMBER(INDEX($A:$A,LOOKUP(2,1/($A$1:INDIRECT("$A$"&amp;ROW($A224))&lt;&gt;""),ROW($A$1:INDIRECT("$A$"&amp;ROW($A224)))),1))),"",
$BD224*$BD224)</f>
        <v/>
      </c>
      <c r="BG224" s="3" t="str" cm="1">
        <f t="array" aca="1" ref="BG224" ca="1">IF(NOT(ISNUMBER(INDEX($A:$A,LOOKUP(2,1/($A$1:INDIRECT("$A$"&amp;ROW($A224))&lt;&gt;""),ROW($A$1:INDIRECT("$A$"&amp;ROW($A224)))),1))),"",
_xlfn.FLOOR.MATH(1.5*_xlfn.FLOOR.MATH($AZ224*BA224/5)))</f>
        <v/>
      </c>
      <c r="BH224" s="3" t="str" cm="1">
        <f t="array" aca="1" ref="BH224" ca="1">IF(NOT(ISNUMBER(INDEX($A:$A, LOOKUP(2, 1 / ($A$1:INDIRECT("$A$"&amp;ROW($A224)) &lt;&gt; ""),ROW($A$1:INDIRECT("$A$"&amp;ROW($A224)))), 1))), "",
_xlfn.FLOOR.MATH($BG224/IF(OR(INDIRECT("$C$"&amp;LOOKUP(2, 1 / ($AY$1:INDIRECT("$AY$"&amp;ROW($AY224)-1) &lt;&gt; ""),ROW($AY$1:INDIRECT("$AY$"&amp;ROW($AY224)-1))))="Multi",
INDIRECT("$C$"&amp;LOOKUP(2, 1 / ($AY$1:INDIRECT("$AY$"&amp;ROW($AY224)-1) &lt;&gt; ""),ROW($AY$1:INDIRECT("$AY$"&amp;ROW($AY224)-1))))="Double"),2,1)))</f>
        <v/>
      </c>
      <c r="BI224" s="3" t="str" cm="1">
        <f t="array" aca="1" ref="BI224" ca="1">IF(NOT(ISNUMBER(INDEX($A:$A,LOOKUP(2,1/($A$1:INDIRECT("$A$"&amp;ROW($A224))&lt;&gt;""),ROW($A$1:INDIRECT("$A$"&amp;ROW($A224)))),1))),"",
VLOOKUP($BC224,GameFreakSQRT!$A$1:$B$200,2,FALSE))</f>
        <v/>
      </c>
      <c r="BJ224" s="3" t="str" cm="1">
        <f t="array" aca="1" ref="BJ224" ca="1">IF(NOT(ISNUMBER(INDEX($A:$A,LOOKUP(2,1/($A$1:INDIRECT("$A$"&amp;ROW($A224))&lt;&gt;""),ROW($A$1:INDIRECT("$A$"&amp;ROW($A224)))),1))),"",
VLOOKUP($BD224,GameFreakSQRT!$A$1:$B$200,2,FALSE))</f>
        <v/>
      </c>
      <c r="BK224" s="3" t="str" cm="1">
        <f t="array" aca="1" ref="BK224" ca="1">IF(NOT(ISNUMBER(INDEX($A:$A,LOOKUP(2,1/($A$1:INDIRECT("$A$"&amp;ROW($A224))&lt;&gt;""),ROW($A$1:INDIRECT("$A$"&amp;ROW($A224)))),1))),"",
_xlfn.FLOOR.MATH((($BI224*$BE224)*$BH224)/($BJ224*$BF224))+1)</f>
        <v/>
      </c>
      <c r="BL224" s="3" t="str" cm="1">
        <f t="array" aca="1" ref="BL224" ca="1">IF(NOT(ISNUMBER(INDEX($A:$A,LOOKUP(2,1/($A$1:INDIRECT("$A$"&amp;ROW($A224))&lt;&gt;""),ROW($A$1:INDIRECT("$A$"&amp;ROW($A224)))),1))),"",
_xlfn.FLOOR.MATH($BK224*IF(NOT(INDIRECT("$Z$"&amp;LOOKUP(2, 1 / ($AY$1:INDIRECT("$AY$"&amp;ROW($AY224)-1) &lt;&gt; ""),ROW($AY$1:INDIRECT("$AY$"&amp;ROW($AY224)-1))))=""),1.5,1)))</f>
        <v/>
      </c>
      <c r="BM224" s="3" t="str" cm="1">
        <f t="array" aca="1" ref="BM224" ca="1">IF(NOT(ISNUMBER(INDEX($A:$A, LOOKUP(2, 1 / ($A$1:INDIRECT("$A$"&amp;ROW($A224)) &lt;&gt; ""),ROW($A$1:INDIRECT("$A$"&amp;ROW($A224)))), 1))), "",
INDIRECT("$Y$"&amp;LOOKUP(2, 1 / ($AY$1:INDIRECT("$AY$"&amp;ROW($AY224)-1) &lt;&gt; ""),ROW($AY$1:INDIRECT("$AY$"&amp;ROW($AY224)-1)))))</f>
        <v/>
      </c>
      <c r="BN224" s="3" t="str">
        <f t="shared" ca="1" si="23"/>
        <v/>
      </c>
    </row>
    <row r="225" spans="1:66" x14ac:dyDescent="0.45">
      <c r="A225" s="69"/>
      <c r="B225" s="69"/>
      <c r="C225" s="69"/>
      <c r="D225" s="69"/>
      <c r="E225" s="69"/>
      <c r="F225" s="56">
        <v>4</v>
      </c>
      <c r="G225" s="2" t="s">
        <v>170</v>
      </c>
      <c r="H225" s="2" t="s">
        <v>77</v>
      </c>
      <c r="I225" s="2">
        <v>24</v>
      </c>
      <c r="J225" s="2" t="s">
        <v>103</v>
      </c>
      <c r="K225" s="2" t="s">
        <v>171</v>
      </c>
      <c r="L225" s="2" t="s">
        <v>53</v>
      </c>
      <c r="M225" s="2" t="s">
        <v>439</v>
      </c>
      <c r="N225" s="22" t="s">
        <v>56</v>
      </c>
      <c r="O225" s="22" t="s">
        <v>56</v>
      </c>
      <c r="P225" s="22" t="s">
        <v>56</v>
      </c>
      <c r="Q225" s="2">
        <v>0</v>
      </c>
      <c r="R225" s="2">
        <f>_xlfn.FLOOR.MATH((((2*VLOOKUP(G225, 'EV and Base'!$A$1:$N$671, 9, FALSE))+$Q225)*$I225)/100)+$I225+10</f>
        <v>58</v>
      </c>
      <c r="S225" s="2">
        <f>_xlfn.FLOOR.MATH((_xlfn.FLOOR.MATH((((2*VLOOKUP($G225, 'EV and Base'!$A$1:$N$671, 10, FALSE))+$Q225)*$I225)/100)+5)*
IF(OR($J225="Lonely", $J225="Brave", $J225="Adamant", $J225="Naughty"), 1.1,
IF(OR($J225="Bold", $J225="Timid", $J225="Modest", $J225="Calm"), 0.9, 1)))</f>
        <v>29</v>
      </c>
      <c r="T225" s="2">
        <f>_xlfn.FLOOR.MATH((_xlfn.FLOOR.MATH((((2*VLOOKUP($G225, 'EV and Base'!$A$1:$N$671, 11, FALSE))+$Q225)*$I225)/100)+5)*
IF(OR($J225="Bold", $J225="Relaxed", $J225="Impish", $J225="Lax"), 1.1,
IF(OR($J225="Lonely", $J225="Hasty", $J225="Mild", $J225="Gentle"), 0.9, 1)))</f>
        <v>24</v>
      </c>
      <c r="U225" s="2">
        <f>_xlfn.FLOOR.MATH((_xlfn.FLOOR.MATH((((2*VLOOKUP($G225, 'EV and Base'!$A$1:$N$671, 12, FALSE))+$Q225)*$I225)/100)+5)*
IF(OR($J225="Modest", $J225="Mild", $J225="Quiet", $J225="Rash"), 1.1,
IF(OR($J225="Adamant", $J225="Impish", $J225="Jolly", $J225="Careful"), 0.9, 1)))</f>
        <v>26</v>
      </c>
      <c r="V225" s="2">
        <f>_xlfn.FLOOR.MATH((_xlfn.FLOOR.MATH((((2*VLOOKUP($G225, 'EV and Base'!$A$1:$N$671, 13, FALSE))+$Q225)*$I225)/100)+5)*
IF(OR($J225="Calm", $J225="Gentle", $J225="Sassy", $J225="Careful"), 1.1,
IF(OR($J225="Naughty", $J225="Lax", $J225="Naive", $J225="Rash"), 0.9, 1)))</f>
        <v>26</v>
      </c>
      <c r="W225" s="2">
        <f>_xlfn.FLOOR.MATH((_xlfn.FLOOR.MATH((((2*VLOOKUP($G225, 'EV and Base'!$A$1:$N$671, 14, FALSE))+$Q225)*$I225)/100)+5)*
IF(OR($J225="Timid", $J225="Hasty", $J225="Jolly", $J225="Naive"), 1.1,
IF(OR($J225="Brave", $J225="Relaxed", $J225="Quiet", $J225="Sassy"), 0.9, 1)))</f>
        <v>35</v>
      </c>
      <c r="X225" s="69"/>
      <c r="AA225" s="23" t="str" cm="1">
        <f t="array" aca="1" ref="AA225" ca="1">IF(NOT(ISNUMBER(INDEX($A:$A,LOOKUP(2,1/($A$1:INDIRECT("$A$"&amp;ROW($A225))&lt;&gt;""),ROW($A$1:INDIRECT("$A$"&amp;ROW($A225)))),1))),"",
IF(NOT(ISNUMBER($A225)),$AA224,
IF($AB225&lt;16,"Lillipup",
IF($AB225&lt;32,"Herdier",
"Stoutland"))))</f>
        <v/>
      </c>
      <c r="AB225" s="25" t="str" cm="1">
        <f t="array" aca="1" ref="AB225" ca="1">IF(NOT(ISNUMBER(INDEX($A:$A, LOOKUP(2, 1 / ($A$1:INDIRECT("$A$"&amp;ROW($A225)) &lt;&gt; ""),ROW($A$1:INDIRECT("$A$"&amp;ROW($A225)))), 1))), "",
VLOOKUP($AY225,'Medium-Slow'!$A$1:$B$101,2,TRUE))</f>
        <v/>
      </c>
      <c r="AC225" s="23" t="str" cm="1">
        <f t="array" aca="1" ref="AC225" ca="1">IF(NOT(ISNUMBER(INDEX($A:$A, LOOKUP(2, 1 / ($A$1:INDIRECT("$A$"&amp;ROW($A225)) &lt;&gt; ""),ROW($A$1:INDIRECT("$A$"&amp;ROW($A225)))), 1))), "",
INDEX($AC:$AC, LOOKUP(2, 1 / ($AC$1:INDIRECT("$AC$"&amp;ROW($AC225)-1) &lt;&gt; ""),ROW($AC$1:INDIRECT("$AC$"&amp;ROW($AC225)-1))), 1)+
IF(INDEX($AC:$AC, LOOKUP(2, 1 / ($AC$1:INDIRECT("$AC$"&amp;ROW($AC225)-1) &lt;&gt; ""),ROW($AC$1:INDIRECT("$AC$"&amp;ROW($AC225)-1))), 1)+
INDEX($AD:$AD, LOOKUP(2, 1 / ($AD$1:INDIRECT("$AD$"&amp;ROW($AD225)-1) &lt;&gt; ""),ROW($AD$1:INDIRECT("$AD$"&amp;ROW($AD225)-1))), 1)+
INDEX($AE:$AE, LOOKUP(2, 1 / ($AE$1:INDIRECT("$AE$"&amp;ROW($AE225)-1) &lt;&gt; ""),ROW($AE$1:INDIRECT("$AE$"&amp;ROW($AD225)-1))), 1)+
INDEX($AE:$AF, LOOKUP(2, 1 / ($AF$1:INDIRECT("$AF$"&amp;ROW($AF225)-1) &lt;&gt; ""),ROW($AF$1:INDIRECT("$AF$"&amp;ROW($AD225)-1))), 1)+
INDEX($AG:$AG, LOOKUP(2, 1 / ($AG$1:INDIRECT("$AG$"&amp;ROW($AG225)-1) &lt;&gt; ""),ROW($AG$1:INDIRECT("$AG$"&amp;ROW($AD225)-1))), 1)+
INDEX($AH:$AH, LOOKUP(2, 1 / ($AH$1:INDIRECT("$AH$"&amp;ROW($AH225)-1) &lt;&gt; ""),ROW($AH$1:INDIRECT("$AH$"&amp;ROW($AD225)-1))), 1)&gt;=510,0,
IF(INDEX($AC:$AC, LOOKUP(2, 1 / ($AC$1:INDIRECT("$AC$"&amp;ROW($AC225)-1) &lt;&gt; ""),ROW($AC$1:INDIRECT("$AC$"&amp;ROW($AC225)-1))), 1)&gt;=255,0,
VLOOKUP(INDIRECT("$G$"&amp;LOOKUP(2, 1 / ($AC$1:INDIRECT("$AC$"&amp;ROW($AC225)-1) &lt;&gt; ""),ROW($AC$1:INDIRECT("$AC$"&amp;ROW($AC225)-1)))), 'EV and Base'!$A$1:$N$671, 3, FALSE))))</f>
        <v/>
      </c>
      <c r="AD225" s="2" t="str" cm="1">
        <f t="array" aca="1" ref="AD225" ca="1">IF(NOT(ISNUMBER(INDEX($A:$A, LOOKUP(2, 1 / ($A$1:INDIRECT("$A$"&amp;ROW($A225)) &lt;&gt; ""),ROW($A$1:INDIRECT("$A$"&amp;ROW($A225)))), 1))), "",
INDEX($AD:$AD, LOOKUP(2, 1 / ($AD$1:INDIRECT("$AD$"&amp;ROW($AD225)-1) &lt;&gt; ""),ROW($AD$1:INDIRECT("$AD$"&amp;ROW($AD225)-1))), 1)+
IF(INDEX($AC:$AC, LOOKUP(2, 1 / ($AC$1:INDIRECT("$AC$"&amp;ROW($AC225)-1) &lt;&gt; ""),ROW($AC$1:INDIRECT("$AC$"&amp;ROW($AC225)-1))), 1)+
INDEX($AD:$AD, LOOKUP(2, 1 / ($AD$1:INDIRECT("$AD$"&amp;ROW($AD225)-1) &lt;&gt; ""),ROW($AD$1:INDIRECT("$AD$"&amp;ROW($AD225)-1))), 1)+
INDEX($AE:$AE, LOOKUP(2, 1 / ($AE$1:INDIRECT("$AE$"&amp;ROW($AE225)-1) &lt;&gt; ""),ROW($AE$1:INDIRECT("$AE$"&amp;ROW($AD225)-1))), 1)+
INDEX($AE:$AF, LOOKUP(2, 1 / ($AF$1:INDIRECT("$AF$"&amp;ROW($AF225)-1) &lt;&gt; ""),ROW($AF$1:INDIRECT("$AF$"&amp;ROW($AD225)-1))), 1)+
INDEX($AG:$AG, LOOKUP(2, 1 / ($AG$1:INDIRECT("$AG$"&amp;ROW($AG225)-1) &lt;&gt; ""),ROW($AG$1:INDIRECT("$AG$"&amp;ROW($AD225)-1))), 1)+
INDEX($AH:$AH, LOOKUP(2, 1 / ($AH$1:INDIRECT("$AH$"&amp;ROW($AH225)-1) &lt;&gt; ""),ROW($AH$1:INDIRECT("$AH$"&amp;ROW($AD225)-1))), 1)&gt;=510,0,
IF(INDEX($AD:$AD, LOOKUP(2, 1 / ($AD$1:INDIRECT("$AD$"&amp;ROW($AD225)-1) &lt;&gt; ""),ROW($AD$1:INDIRECT("$AD$"&amp;ROW($AD225)-1))), 1)&gt;=255,0,
VLOOKUP(INDIRECT("$G$"&amp;LOOKUP(2, 1 / ($AD$1:INDIRECT("$AD$"&amp;ROW($AD225)-1) &lt;&gt; ""),ROW($AD$1:INDIRECT("$AD$"&amp;ROW($AD225)-1)))), 'EV and Base'!$A$1:$N$671, 4, FALSE))))</f>
        <v/>
      </c>
      <c r="AE225" s="2" t="str" cm="1">
        <f t="array" aca="1" ref="AE225" ca="1">IF(NOT(ISNUMBER(INDEX($A:$A,LOOKUP(2,1/($A$1:INDIRECT("$A$"&amp;ROW($A225))&lt;&gt;""),ROW($A$1:INDIRECT("$A$"&amp;ROW($A225)))),1))),"",
INDEX($AE:$AE,LOOKUP(2,1/($AE$1:INDIRECT("$AE$"&amp;ROW($AE225)-1)&lt;&gt;""),ROW($AE$1:INDIRECT("$AE$"&amp;ROW($AE225)-1))),1)+
IF(INDEX($AC:$AC,LOOKUP(2,1/($AC$1:INDIRECT("$AC$"&amp;ROW($AC225)-1)&lt;&gt;""),ROW($AC$1:INDIRECT("$AC$"&amp;ROW($AC225)-1))),1)+
INDEX($AD:$AD,LOOKUP(2,1/($AD$1:INDIRECT("$AD$"&amp;ROW($AD225)-1)&lt;&gt;""),ROW($AD$1:INDIRECT("$AD$"&amp;ROW($AD225)-1))),1)+
INDEX($AE:$AE,LOOKUP(2,1/($AE$1:INDIRECT("$AE$"&amp;ROW($AE225)-1)&lt;&gt;""),ROW($AE$1:INDIRECT("$AE$"&amp;ROW($AD225)-1))),1)+
INDEX($AE:$AF,LOOKUP(2,1/($AF$1:INDIRECT("$AF$"&amp;ROW($AF225)-1)&lt;&gt;""),ROW($AF$1:INDIRECT("$AF$"&amp;ROW($AD225)-1))),1)+
INDEX($AG:$AG,LOOKUP(2,1/($AG$1:INDIRECT("$AG$"&amp;ROW($AG225)-1)&lt;&gt;""),ROW($AG$1:INDIRECT("$AG$"&amp;ROW($AD225)-1))),1)+
INDEX($AH:$AH,LOOKUP(2,1/($AH$1:INDIRECT("$AH$"&amp;ROW($AH225)-1)&lt;&gt;""),ROW($AH$1:INDIRECT("$AH$"&amp;ROW($AD225)-1))),1)&gt;=510,0,
IF(INDEX($AE:$AE,LOOKUP(2,1/($AE$1:INDIRECT("$AE$"&amp;ROW($AE225)-1)&lt;&gt;""),ROW($AE$1:INDIRECT("$AE$"&amp;ROW($AE225)-1))),1)&gt;=255,0,
VLOOKUP(INDIRECT("$G$"&amp;LOOKUP(2,1/($AE$1:INDIRECT("$AE$"&amp;ROW($AE225)-1)&lt;&gt;""),ROW($AE$1:INDIRECT("$AE$"&amp;ROW($AE225)-1)))),'EV and Base'!$A$1:$N$671,5,FALSE))))</f>
        <v/>
      </c>
      <c r="AF225" s="2" t="str" cm="1">
        <f t="array" aca="1" ref="AF225" ca="1">IF(NOT(ISNUMBER(INDEX($A:$A, LOOKUP(2, 1 / ($A$1:INDIRECT("$A$"&amp;ROW($A225)) &lt;&gt; ""),ROW($A$1:INDIRECT("$A$"&amp;ROW($A225)))), 1))), "",
INDEX($AF:$AF, LOOKUP(2, 1 / ($AF$1:INDIRECT("$AF$"&amp;ROW($AF225)-1) &lt;&gt; ""),ROW($AF$1:INDIRECT("$AF$"&amp;ROW($AF225)-1))), 1)+
IF(INDEX($AC:$AC, LOOKUP(2, 1 / ($AC$1:INDIRECT("$AC$"&amp;ROW($AC225)-1) &lt;&gt; ""),ROW($AC$1:INDIRECT("$AC$"&amp;ROW($AC225)-1))), 1)+
INDEX($AD:$AD, LOOKUP(2, 1 / ($AD$1:INDIRECT("$AD$"&amp;ROW($AD225)-1) &lt;&gt; ""),ROW($AD$1:INDIRECT("$AD$"&amp;ROW($AD225)-1))), 1)+
INDEX($AE:$AE, LOOKUP(2, 1 / ($AE$1:INDIRECT("$AE$"&amp;ROW($AE225)-1) &lt;&gt; ""),ROW($AE$1:INDIRECT("$AE$"&amp;ROW($AD225)-1))), 1)+
INDEX($AE:$AF, LOOKUP(2, 1 / ($AF$1:INDIRECT("$AF$"&amp;ROW($AF225)-1) &lt;&gt; ""),ROW($AF$1:INDIRECT("$AF$"&amp;ROW($AD225)-1))), 1)+
INDEX($AG:$AG, LOOKUP(2, 1 / ($AG$1:INDIRECT("$AG$"&amp;ROW($AG225)-1) &lt;&gt; ""),ROW($AG$1:INDIRECT("$AG$"&amp;ROW($AD225)-1))), 1)+
INDEX($AH:$AH, LOOKUP(2, 1 / ($AH$1:INDIRECT("$AH$"&amp;ROW($AH225)-1) &lt;&gt; ""),ROW($AH$1:INDIRECT("$AH$"&amp;ROW($AD225)-1))), 1)&gt;=510,0,
IF(INDEX($AF:$AF, LOOKUP(2, 1 / ($AF$1:INDIRECT("$AF$"&amp;ROW($AF225)-1) &lt;&gt; ""),ROW($AF$1:INDIRECT("$AF$"&amp;ROW($AF225)-1))), 1)&gt;=255,0,
VLOOKUP(INDIRECT("$G$"&amp;LOOKUP(2, 1 / ($AF$1:INDIRECT("$AF$"&amp;ROW($AF225)-1) &lt;&gt; ""),ROW($AF$1:INDIRECT("$AF$"&amp;ROW($AF225)-1)))), 'EV and Base'!$A$1:$N$671, 6, FALSE))))</f>
        <v/>
      </c>
      <c r="AG225" s="2" t="str" cm="1">
        <f t="array" aca="1" ref="AG225" ca="1">IF(NOT(ISNUMBER(INDEX($A:$A, LOOKUP(2, 1 / ($A$1:INDIRECT("$A$"&amp;ROW($A225)) &lt;&gt; ""),ROW($A$1:INDIRECT("$A$"&amp;ROW($A225)))), 1))), "",
INDEX($AG:$AG, LOOKUP(2, 1 / ($AG$1:INDIRECT("$AG$"&amp;ROW($AG225)-1) &lt;&gt; ""),ROW($AG$1:INDIRECT("$AG$"&amp;ROW($AG225)-1))), 1)+
IF(INDEX($AC:$AC, LOOKUP(2, 1 / ($AC$1:INDIRECT("$AC$"&amp;ROW($AC225)-1) &lt;&gt; ""),ROW($AC$1:INDIRECT("$AC$"&amp;ROW($AC225)-1))), 1)+
INDEX($AD:$AD, LOOKUP(2, 1 / ($AD$1:INDIRECT("$AD$"&amp;ROW($AD225)-1) &lt;&gt; ""),ROW($AD$1:INDIRECT("$AD$"&amp;ROW($AD225)-1))), 1)+
INDEX($AE:$AE, LOOKUP(2, 1 / ($AE$1:INDIRECT("$AE$"&amp;ROW($AE225)-1) &lt;&gt; ""),ROW($AE$1:INDIRECT("$AE$"&amp;ROW($AD225)-1))), 1)+
INDEX($AE:$AF, LOOKUP(2, 1 / ($AF$1:INDIRECT("$AF$"&amp;ROW($AF225)-1) &lt;&gt; ""),ROW($AF$1:INDIRECT("$AF$"&amp;ROW($AD225)-1))), 1)+
INDEX($AG:$AG, LOOKUP(2, 1 / ($AG$1:INDIRECT("$AG$"&amp;ROW($AG225)-1) &lt;&gt; ""),ROW($AG$1:INDIRECT("$AG$"&amp;ROW($AD225)-1))), 1)+
INDEX($AH:$AH, LOOKUP(2, 1 / ($AH$1:INDIRECT("$AH$"&amp;ROW($AH225)-1) &lt;&gt; ""),ROW($AH$1:INDIRECT("$AH$"&amp;ROW($AD225)-1))), 1)&gt;=510,0,
IF(INDEX($AG:$AG, LOOKUP(2, 1 / ($AG$1:INDIRECT("$AG$"&amp;ROW($AG225)-1) &lt;&gt; ""),ROW($AG$1:INDIRECT("$AG$"&amp;ROW($AG225)-1))), 1)&gt;=255,0,
VLOOKUP(INDIRECT("$G$"&amp;LOOKUP(2, 1 / ($AG$1:INDIRECT("$AG$"&amp;ROW($AG225)-1) &lt;&gt; ""),ROW($AG$1:INDIRECT("$AG$"&amp;ROW($AG225)-1)))), 'EV and Base'!$A$1:$N$671, 7, FALSE))))</f>
        <v/>
      </c>
      <c r="AH225" s="24" t="str" cm="1">
        <f t="array" aca="1" ref="AH225" ca="1">IF(NOT(ISNUMBER(INDEX($A:$A,LOOKUP(2,1/($A$1:INDIRECT("$A$"&amp;ROW($A225))&lt;&gt;""),ROW($A$1:INDIRECT("$A$"&amp;ROW($A225)))),1))),"",
INDEX($AH:$AH,LOOKUP(2,1/($AH$1:INDIRECT("$AH$"&amp;ROW($AH225)-1)&lt;&gt;""),ROW($AH$1:INDIRECT("$AH$"&amp;ROW($AH225)-1))),1)+
IF(INDEX($AC:$AC,LOOKUP(2,1/($AC$1:INDIRECT("$AC$"&amp;ROW($AC225)-1)&lt;&gt;""),ROW($AC$1:INDIRECT("$AC$"&amp;ROW($AC225)-1))),1)+
INDEX($AD:$AD,LOOKUP(2,1/($AD$1:INDIRECT("$AD$"&amp;ROW($AD225)-1)&lt;&gt;""),ROW($AD$1:INDIRECT("$AD$"&amp;ROW($AD225)-1))),1)+
INDEX($AE:$AE,LOOKUP(2,1/($AE$1:INDIRECT("$AE$"&amp;ROW($AE225)-1)&lt;&gt;""),ROW($AE$1:INDIRECT("$AE$"&amp;ROW($AD225)-1))),1)+
INDEX($AE:$AF,LOOKUP(2,1/($AF$1:INDIRECT("$AF$"&amp;ROW($AF225)-1)&lt;&gt;""),ROW($AF$1:INDIRECT("$AF$"&amp;ROW($AD225)-1))),1)+
INDEX($AG:$AG,LOOKUP(2,1/($AG$1:INDIRECT("$AG$"&amp;ROW($AG225)-1)&lt;&gt;""),ROW($AG$1:INDIRECT("$AG$"&amp;ROW($AD225)-1))),1)+
INDEX($AH:$AH,LOOKUP(2,1/($AH$1:INDIRECT("$AH$"&amp;ROW($AH225)-1)&lt;&gt;""),ROW($AH$1:INDIRECT("$AH$"&amp;ROW($AD225)-1))),1)&gt;=510,0,
IF(INDEX($AH:$AH,LOOKUP(2,1/($AH$1:INDIRECT("$AH$"&amp;ROW($AH225)-1)&lt;&gt;""),ROW($AH$1:INDIRECT("$AH$"&amp;ROW($AH225)-1))),1)&gt;=255,0,
VLOOKUP(INDIRECT("$G$"&amp;LOOKUP(2,1/($AH$1:INDIRECT("$AH$"&amp;ROW($AH225)-1)&lt;&gt;""),ROW($AH$1:INDIRECT("$AH$"&amp;ROW($AH225)-1)))),'EV and Base'!$A$1:$N$671,8,FALSE))))</f>
        <v/>
      </c>
      <c r="AI225" s="29" t="str" cm="1">
        <f t="array" aca="1" ref="AI225" ca="1">IF(NOT(ISNUMBER(INDEX($A:$A,LOOKUP(2,1/($A$1:INDIRECT("$A$"&amp;ROW($A225))&lt;&gt;""),ROW($A$1:INDIRECT("$A$"&amp;ROW($A225)))),1))),"",
ROUNDDOWN((((2*VLOOKUP($AA225,'EV and Base'!$A$1:$N$671,9,FALSE))+31+ROUNDDOWN($AC225/4,0))*$AB225)/100,0)+$AB225+10)</f>
        <v/>
      </c>
      <c r="AJ225" s="21" t="str" cm="1">
        <f t="array" aca="1" ref="AJ225" ca="1">IF(NOT(ISNUMBER(INDEX($A:$A, LOOKUP(2, 1 / ($A$1:INDIRECT("$A$"&amp;ROW($A225)) &lt;&gt; ""),ROW($A$1:INDIRECT("$A$"&amp;ROW($A225)))), 1))), "",
ROUNDDOWN((ROUNDDOWN((((2*VLOOKUP($AA225, 'EV and Base'!$A$1:$N$671, 10, FALSE))+31+ROUNDDOWN($AD225/4, 0))*$AB225)/100, 0)+5)*1.1, 0))</f>
        <v/>
      </c>
      <c r="AK225" s="21" t="str" cm="1">
        <f t="array" aca="1" ref="AK225" ca="1">IF(NOT(ISNUMBER(INDEX($A:$A, LOOKUP(2, 1 / ($A$1:INDIRECT("$A$"&amp;ROW($A225)) &lt;&gt; ""),ROW($A$1:INDIRECT("$A$"&amp;ROW($A225)))), 1))), "",
ROUNDDOWN((ROUNDDOWN((((2*VLOOKUP($AA225, 'EV and Base'!$A$1:$N$671, 11, FALSE))+30+ROUNDDOWN($AE225/4, 0))*$AB225)/100, 0)+5), 0)
&amp;"-"&amp;
ROUNDDOWN((ROUNDDOWN((((2*VLOOKUP($AA225, 'EV and Base'!$A$1:$N$671, 11, FALSE))+31+ROUNDDOWN($AE225/4, 0))*$AB225)/100, 0)+5), 0))</f>
        <v/>
      </c>
      <c r="AL225" s="21" t="str" cm="1">
        <f t="array" aca="1" ref="AL225" ca="1">IF(NOT(ISNUMBER(INDEX($A:$A, LOOKUP(2, 1 / ($A$1:INDIRECT("$A$"&amp;ROW($A225)) &lt;&gt; ""),ROW($A$1:INDIRECT("$A$"&amp;ROW($A225)))), 1))), "",
ROUNDDOWN((ROUNDDOWN((((2*VLOOKUP($AA225, 'EV and Base'!$A$1:$N$671, 12, FALSE))+0+ROUNDDOWN($AF225/4, 0))*$AB225)/100, 0)+5)*0.9, 0)
&amp;"-"&amp;
ROUNDDOWN((ROUNDDOWN((((2*VLOOKUP($AA225, 'EV and Base'!$A$1:$N$671, 12, FALSE))+31+ROUNDDOWN($AF225/4, 0))*$AB225)/100, 0)+5)*0.9, 0))</f>
        <v/>
      </c>
      <c r="AM225" s="21" t="str" cm="1">
        <f t="array" aca="1" ref="AM225" ca="1">IF(NOT(ISNUMBER(INDEX($A:$A, LOOKUP(2, 1 / ($A$1:INDIRECT("$A$"&amp;ROW($A225)) &lt;&gt; ""),ROW($A$1:INDIRECT("$A$"&amp;ROW($A225)))), 1))), "",
ROUNDDOWN((ROUNDDOWN((((2*VLOOKUP($AA225, 'EV and Base'!$A$1:$N$671, 13, FALSE))+30+ROUNDDOWN($AG225/4, 0))*$AB225)/100, 0)+5), 0)
&amp;"-"&amp;
ROUNDDOWN((ROUNDDOWN((((2*VLOOKUP($AA225, 'EV and Base'!$A$1:$N$671, 13, FALSE))+31+ROUNDDOWN($AG225/4, 0))*$AB225)/100, 0)+5), 0))</f>
        <v/>
      </c>
      <c r="AN225" s="25" t="str" cm="1">
        <f t="array" aca="1" ref="AN225" ca="1">IF(NOT(ISNUMBER(INDEX($A:$A, LOOKUP(2, 1 / ($A$1:INDIRECT("$A$"&amp;ROW($A225)) &lt;&gt; ""),ROW($A$1:INDIRECT("$A$"&amp;ROW($A225)))), 1))), "",
ROUNDDOWN((ROUNDDOWN((((2*VLOOKUP($AA225, 'EV and Base'!$A$1:$N$671, 14, FALSE))+31+ROUNDDOWN($AH225/4, 0))*$AB225)/100, 0)+5), 0))</f>
        <v/>
      </c>
      <c r="AO225" s="23" t="str" cm="1">
        <f t="array" aca="1" ref="AO225" ca="1">IF(NOT(ISNUMBER(INDEX($A:$A, LOOKUP(2, 1 / ($A$1:INDIRECT("$A$"&amp;ROW($A225)) &lt;&gt; ""),ROW($A$1:INDIRECT("$A$"&amp;ROW($A225)))), 1))), "",
ROUNDDOWN((((2*VLOOKUP($AA225, 'EV and Base'!$A$1:$N$671, 9, FALSE))+31+ROUNDDOWN($AC225/4, 0))*$AB225)/100, 0)+$AB225+10)</f>
        <v/>
      </c>
      <c r="AP225" s="2" t="str" cm="1">
        <f t="array" aca="1" ref="AP225" ca="1">IF(NOT(ISNUMBER(INDEX($A:$A, LOOKUP(2, 1 / ($A$1:INDIRECT("$A$"&amp;ROW($A225)) &lt;&gt; ""),ROW($A$1:INDIRECT("$A$"&amp;ROW($A225)))), 1))), "",
ROUNDDOWN((ROUNDDOWN((((2*VLOOKUP($AA225, 'EV and Base'!$A$1:$N$671, 10, FALSE))+31+ROUNDDOWN($AD225/4, 0))*$AB225)/100, 0)+5)*1.1, 0))</f>
        <v/>
      </c>
      <c r="AQ225" s="2" t="str" cm="1">
        <f t="array" aca="1" ref="AQ225" ca="1">IF(NOT(ISNUMBER(INDEX($A:$A, LOOKUP(2, 1 / ($A$1:INDIRECT("$A$"&amp;ROW($A225)) &lt;&gt; ""),ROW($A$1:INDIRECT("$A$"&amp;ROW($A225)))), 1))), "",
ROUNDDOWN((ROUNDDOWN((((2*VLOOKUP($AA225, 'EV and Base'!$A$1:$N$671, 11, FALSE))+$AV$2+ROUNDDOWN($AE225/4, 0))*$AB225)/100, 0)+5), 0))</f>
        <v/>
      </c>
      <c r="AR225" s="22" t="str" cm="1">
        <f t="array" aca="1" ref="AR225" ca="1">IF(NOT(ISNUMBER(INDEX($A:$A, LOOKUP(2, 1 / ($A$1:INDIRECT("$A$"&amp;ROW($A225)) &lt;&gt; ""),ROW($A$1:INDIRECT("$A$"&amp;ROW($A225)))), 1))), "",
ROUNDDOWN((ROUNDDOWN((((2*VLOOKUP($AA225, 'EV and Base'!$A$1:$N$671, 12, FALSE))+$AW$2+ROUNDDOWN($AF225/4, 0))*$AB225)/100, 0)+5)*0.9, 0))</f>
        <v/>
      </c>
      <c r="AS225" s="2" t="str" cm="1">
        <f t="array" aca="1" ref="AS225" ca="1">IF(NOT(ISNUMBER(INDEX($A:$A, LOOKUP(2, 1 / ($A$1:INDIRECT("$A$"&amp;ROW($A225)) &lt;&gt; ""),ROW($A$1:INDIRECT("$A$"&amp;ROW($A225)))), 1))), "",
ROUNDDOWN((ROUNDDOWN((((2*VLOOKUP($AA225, 'EV and Base'!$A$1:$N$671, 13, FALSE))+$AX$2+ROUNDDOWN($AG225/4, 0))*$AB225)/100, 0)+5), 0))</f>
        <v/>
      </c>
      <c r="AT225" s="24" t="str" cm="1">
        <f t="array" aca="1" ref="AT225" ca="1">IF(NOT(ISNUMBER(INDEX($A:$A, LOOKUP(2, 1 / ($A$1:INDIRECT("$A$"&amp;ROW($A225)) &lt;&gt; ""),ROW($A$1:INDIRECT("$A$"&amp;ROW($A225)))), 1))), "",
ROUNDDOWN((ROUNDDOWN((((2*VLOOKUP($AA225, 'EV and Base'!$A$1:$N$671, 14, FALSE))+31+ROUNDDOWN($AH225/4, 0))*$AB225)/100, 0)+5), 0))</f>
        <v/>
      </c>
      <c r="AU225" s="28"/>
      <c r="AY225" t="str" cm="1">
        <f t="array" aca="1" ref="AY225" ca="1">IF(NOT(ISNUMBER(INDEX($A:$A,LOOKUP(2,1/($A$1:INDIRECT("$A$"&amp;ROW($A225))&lt;&gt;""),ROW($A$1:INDIRECT("$A$"&amp;ROW($A225)))),1))),"",
INDEX($AY:$AY,LOOKUP(2,1/($AY$1:INDIRECT("$AY$"&amp;ROW($AY225)-1)&lt;&gt;""),ROW($AY$1:INDIRECT("$AY$"&amp;ROW($AY225)-1))),1)+$BL225)</f>
        <v/>
      </c>
      <c r="AZ225" s="3" t="str" cm="1">
        <f t="array" aca="1" ref="AZ225" ca="1">IF(NOT(ISNUMBER(INDEX($A:$A, LOOKUP(2, 1 / ($A$1:INDIRECT("$A$"&amp;ROW($A225)) &lt;&gt; ""),ROW($A$1:INDIRECT("$A$"&amp;ROW($A225)))), 1))), "",
VLOOKUP(INDIRECT("$G$"&amp;LOOKUP(2, 1 / ($AY$1:INDIRECT("$AY$"&amp;ROW($AY225)-1) &lt;&gt; ""),ROW($AY$1:INDIRECT("$AY$"&amp;ROW($AY225)-1)))),'EV and Base'!A220:N890,2,FALSE))</f>
        <v/>
      </c>
      <c r="BA225" s="3" t="str" cm="1">
        <f t="array" aca="1" ref="BA225" ca="1">IF(NOT(ISNUMBER(INDEX($A:$A, LOOKUP(2, 1 / ($A$1:INDIRECT("$A$"&amp;ROW($A225)) &lt;&gt; ""),ROW($A$1:INDIRECT("$A$"&amp;ROW($A225)))), 1))), "",
INDIRECT("$I$"&amp;LOOKUP(2, 1 / ($AY$1:INDIRECT("$AY$"&amp;ROW($AY225)-1) &lt;&gt; ""),ROW($AY$1:INDIRECT("$AY$"&amp;ROW($AY225)-1)))))</f>
        <v/>
      </c>
      <c r="BB225" s="1" t="str" cm="1">
        <f t="array" aca="1" ref="BB225" ca="1">IF(NOT(ISNUMBER(INDEX($A:$A, LOOKUP(2, 1 / ($A$1:INDIRECT("$A$"&amp;ROW($A225)) &lt;&gt; ""),ROW($A$1:INDIRECT("$A$"&amp;ROW($A225)))), 1))), "",
INDIRECT("$AB$"&amp;LOOKUP(2, 1 / ($AY$1:INDIRECT("$AY$"&amp;ROW($AY225)-1) &lt;&gt; ""),ROW($AY$1:INDIRECT("$AY$"&amp;ROW($AY225)-1)))))</f>
        <v/>
      </c>
      <c r="BC225" s="3" t="str" cm="1">
        <f t="array" aca="1" ref="BC225" ca="1">IF(NOT(ISNUMBER(INDEX($A:$A,LOOKUP(2,1/($A$1:INDIRECT("$A$"&amp;ROW($A225))&lt;&gt;""),ROW($A$1:INDIRECT("$A$"&amp;ROW($A225)))),1))),"",
$BA225+$BA225+10)</f>
        <v/>
      </c>
      <c r="BD225" s="3" t="str" cm="1">
        <f t="array" aca="1" ref="BD225" ca="1">IF(NOT(ISNUMBER(INDEX($A:$A,LOOKUP(2,1/($A$1:INDIRECT("$A$"&amp;ROW($A225))&lt;&gt;""),ROW($A$1:INDIRECT("$A$"&amp;ROW($A225)))),1))),"",
$BA225+$BB225+10)</f>
        <v/>
      </c>
      <c r="BE225" s="3" t="str" cm="1">
        <f t="array" aca="1" ref="BE225" ca="1">IF(NOT(ISNUMBER(INDEX($A:$A,LOOKUP(2,1/($A$1:INDIRECT("$A$"&amp;ROW($A225))&lt;&gt;""),ROW($A$1:INDIRECT("$A$"&amp;ROW($A225)))),1))),"",
$BC225*$BC225)</f>
        <v/>
      </c>
      <c r="BF225" s="3" t="str" cm="1">
        <f t="array" aca="1" ref="BF225" ca="1">IF(NOT(ISNUMBER(INDEX($A:$A,LOOKUP(2,1/($A$1:INDIRECT("$A$"&amp;ROW($A225))&lt;&gt;""),ROW($A$1:INDIRECT("$A$"&amp;ROW($A225)))),1))),"",
$BD225*$BD225)</f>
        <v/>
      </c>
      <c r="BG225" s="3" t="str" cm="1">
        <f t="array" aca="1" ref="BG225" ca="1">IF(NOT(ISNUMBER(INDEX($A:$A,LOOKUP(2,1/($A$1:INDIRECT("$A$"&amp;ROW($A225))&lt;&gt;""),ROW($A$1:INDIRECT("$A$"&amp;ROW($A225)))),1))),"",
_xlfn.FLOOR.MATH(1.5*_xlfn.FLOOR.MATH($AZ225*BA225/5)))</f>
        <v/>
      </c>
      <c r="BH225" s="3" t="str" cm="1">
        <f t="array" aca="1" ref="BH225" ca="1">IF(NOT(ISNUMBER(INDEX($A:$A, LOOKUP(2, 1 / ($A$1:INDIRECT("$A$"&amp;ROW($A225)) &lt;&gt; ""),ROW($A$1:INDIRECT("$A$"&amp;ROW($A225)))), 1))), "",
_xlfn.FLOOR.MATH($BG225/IF(OR(INDIRECT("$C$"&amp;LOOKUP(2, 1 / ($AY$1:INDIRECT("$AY$"&amp;ROW($AY225)-1) &lt;&gt; ""),ROW($AY$1:INDIRECT("$AY$"&amp;ROW($AY225)-1))))="Multi",
INDIRECT("$C$"&amp;LOOKUP(2, 1 / ($AY$1:INDIRECT("$AY$"&amp;ROW($AY225)-1) &lt;&gt; ""),ROW($AY$1:INDIRECT("$AY$"&amp;ROW($AY225)-1))))="Double"),2,1)))</f>
        <v/>
      </c>
      <c r="BI225" s="3" t="str" cm="1">
        <f t="array" aca="1" ref="BI225" ca="1">IF(NOT(ISNUMBER(INDEX($A:$A,LOOKUP(2,1/($A$1:INDIRECT("$A$"&amp;ROW($A225))&lt;&gt;""),ROW($A$1:INDIRECT("$A$"&amp;ROW($A225)))),1))),"",
VLOOKUP($BC225,GameFreakSQRT!$A$1:$B$200,2,FALSE))</f>
        <v/>
      </c>
      <c r="BJ225" s="3" t="str" cm="1">
        <f t="array" aca="1" ref="BJ225" ca="1">IF(NOT(ISNUMBER(INDEX($A:$A,LOOKUP(2,1/($A$1:INDIRECT("$A$"&amp;ROW($A225))&lt;&gt;""),ROW($A$1:INDIRECT("$A$"&amp;ROW($A225)))),1))),"",
VLOOKUP($BD225,GameFreakSQRT!$A$1:$B$200,2,FALSE))</f>
        <v/>
      </c>
      <c r="BK225" s="3" t="str" cm="1">
        <f t="array" aca="1" ref="BK225" ca="1">IF(NOT(ISNUMBER(INDEX($A:$A,LOOKUP(2,1/($A$1:INDIRECT("$A$"&amp;ROW($A225))&lt;&gt;""),ROW($A$1:INDIRECT("$A$"&amp;ROW($A225)))),1))),"",
_xlfn.FLOOR.MATH((($BI225*$BE225)*$BH225)/($BJ225*$BF225))+1)</f>
        <v/>
      </c>
      <c r="BL225" s="3" t="str" cm="1">
        <f t="array" aca="1" ref="BL225" ca="1">IF(NOT(ISNUMBER(INDEX($A:$A,LOOKUP(2,1/($A$1:INDIRECT("$A$"&amp;ROW($A225))&lt;&gt;""),ROW($A$1:INDIRECT("$A$"&amp;ROW($A225)))),1))),"",
_xlfn.FLOOR.MATH($BK225*IF(NOT(INDIRECT("$Z$"&amp;LOOKUP(2, 1 / ($AY$1:INDIRECT("$AY$"&amp;ROW($AY225)-1) &lt;&gt; ""),ROW($AY$1:INDIRECT("$AY$"&amp;ROW($AY225)-1))))=""),1.5,1)))</f>
        <v/>
      </c>
      <c r="BM225" s="3" t="str" cm="1">
        <f t="array" aca="1" ref="BM225" ca="1">IF(NOT(ISNUMBER(INDEX($A:$A, LOOKUP(2, 1 / ($A$1:INDIRECT("$A$"&amp;ROW($A225)) &lt;&gt; ""),ROW($A$1:INDIRECT("$A$"&amp;ROW($A225)))), 1))), "",
INDIRECT("$Y$"&amp;LOOKUP(2, 1 / ($AY$1:INDIRECT("$AY$"&amp;ROW($AY225)-1) &lt;&gt; ""),ROW($AY$1:INDIRECT("$AY$"&amp;ROW($AY225)-1)))))</f>
        <v/>
      </c>
      <c r="BN225" s="3" t="str">
        <f t="shared" ca="1" si="23"/>
        <v/>
      </c>
    </row>
    <row r="226" spans="1:66" x14ac:dyDescent="0.45">
      <c r="A226" s="56" t="s">
        <v>75</v>
      </c>
      <c r="B226" s="56" t="s">
        <v>440</v>
      </c>
      <c r="C226" s="56" t="s">
        <v>46</v>
      </c>
      <c r="D226" s="56" t="s">
        <v>432</v>
      </c>
      <c r="E226" s="56" t="s">
        <v>48</v>
      </c>
      <c r="F226" s="56">
        <v>1</v>
      </c>
      <c r="G226" s="2" t="s">
        <v>433</v>
      </c>
      <c r="H226" s="2" t="s">
        <v>50</v>
      </c>
      <c r="I226" s="2">
        <v>27</v>
      </c>
      <c r="J226" s="2" t="s">
        <v>95</v>
      </c>
      <c r="K226" s="2" t="s">
        <v>441</v>
      </c>
      <c r="L226" s="2" t="s">
        <v>53</v>
      </c>
      <c r="M226" s="2" t="s">
        <v>200</v>
      </c>
      <c r="N226" s="2" t="s">
        <v>288</v>
      </c>
      <c r="O226" s="2" t="s">
        <v>185</v>
      </c>
      <c r="P226" s="2" t="s">
        <v>434</v>
      </c>
      <c r="Q226" s="2">
        <v>12</v>
      </c>
      <c r="R226" s="2">
        <f>_xlfn.FLOOR.MATH((((2*VLOOKUP(G226, 'EV and Base'!$A$1:$N$671, 9, FALSE))+$Q226)*$I226)/100)+$I226+10</f>
        <v>72</v>
      </c>
      <c r="S226" s="2">
        <f>_xlfn.FLOOR.MATH((_xlfn.FLOOR.MATH((((2*VLOOKUP($G226, 'EV and Base'!$A$1:$N$671, 10, FALSE))+$Q226)*$I226)/100)+5)*
IF(OR($J226="Lonely", $J226="Brave", $J226="Adamant", $J226="Naughty"), 1.1,
IF(OR($J226="Bold", $J226="Timid", $J226="Modest", $J226="Calm"), 0.9, 1)))</f>
        <v>36</v>
      </c>
      <c r="T226" s="2">
        <f>_xlfn.FLOOR.MATH((_xlfn.FLOOR.MATH((((2*VLOOKUP($G226, 'EV and Base'!$A$1:$N$671, 11, FALSE))+$Q226)*$I226)/100)+5)*
IF(OR($J226="Bold", $J226="Relaxed", $J226="Impish", $J226="Lax"), 1.1,
IF(OR($J226="Lonely", $J226="Hasty", $J226="Mild", $J226="Gentle"), 0.9, 1)))</f>
        <v>38</v>
      </c>
      <c r="U226" s="2">
        <f>_xlfn.FLOOR.MATH((_xlfn.FLOOR.MATH((((2*VLOOKUP($G226, 'EV and Base'!$A$1:$N$671, 12, FALSE))+$Q226)*$I226)/100)+5)*
IF(OR($J226="Modest", $J226="Mild", $J226="Quiet", $J226="Rash"), 1.1,
IF(OR($J226="Adamant", $J226="Impish", $J226="Jolly", $J226="Careful"), 0.9, 1)))</f>
        <v>29</v>
      </c>
      <c r="V226" s="2">
        <f>_xlfn.FLOOR.MATH((_xlfn.FLOOR.MATH((((2*VLOOKUP($G226, 'EV and Base'!$A$1:$N$671, 13, FALSE))+$Q226)*$I226)/100)+5)*
IF(OR($J226="Calm", $J226="Gentle", $J226="Sassy", $J226="Careful"), 1.1,
IF(OR($J226="Naughty", $J226="Lax", $J226="Naive", $J226="Rash"), 0.9, 1)))</f>
        <v>35</v>
      </c>
      <c r="W226" s="2">
        <f>_xlfn.FLOOR.MATH((_xlfn.FLOOR.MATH((((2*VLOOKUP($G226, 'EV and Base'!$A$1:$N$671, 14, FALSE))+$Q226)*$I226)/100)+5)*
IF(OR($J226="Timid", $J226="Hasty", $J226="Jolly", $J226="Naive"), 1.1,
IF(OR($J226="Brave", $J226="Relaxed", $J226="Quiet", $J226="Sassy"), 0.9, 1)))</f>
        <v>48</v>
      </c>
      <c r="X226" s="56">
        <v>1296</v>
      </c>
      <c r="AA226" s="23" t="str" cm="1">
        <f t="array" aca="1" ref="AA226" ca="1">IF(NOT(ISNUMBER(INDEX($A:$A,LOOKUP(2,1/($A$1:INDIRECT("$A$"&amp;ROW($A226))&lt;&gt;""),ROW($A$1:INDIRECT("$A$"&amp;ROW($A226)))),1))),"",
IF(NOT(ISNUMBER($A226)),$AA225,
IF($AB226&lt;16,"Lillipup",
IF($AB226&lt;32,"Herdier",
"Stoutland"))))</f>
        <v/>
      </c>
      <c r="AB226" s="25" t="str" cm="1">
        <f t="array" aca="1" ref="AB226" ca="1">IF(NOT(ISNUMBER(INDEX($A:$A, LOOKUP(2, 1 / ($A$1:INDIRECT("$A$"&amp;ROW($A226)) &lt;&gt; ""),ROW($A$1:INDIRECT("$A$"&amp;ROW($A226)))), 1))), "",
VLOOKUP($AY226,'Medium-Slow'!$A$1:$B$101,2,TRUE))</f>
        <v/>
      </c>
      <c r="AC226" s="23" t="str" cm="1">
        <f t="array" aca="1" ref="AC226" ca="1">IF(NOT(ISNUMBER(INDEX($A:$A, LOOKUP(2, 1 / ($A$1:INDIRECT("$A$"&amp;ROW($A226)) &lt;&gt; ""),ROW($A$1:INDIRECT("$A$"&amp;ROW($A226)))), 1))), "",
INDEX($AC:$AC, LOOKUP(2, 1 / ($AC$1:INDIRECT("$AC$"&amp;ROW($AC226)-1) &lt;&gt; ""),ROW($AC$1:INDIRECT("$AC$"&amp;ROW($AC226)-1))), 1)+
IF(INDEX($AC:$AC, LOOKUP(2, 1 / ($AC$1:INDIRECT("$AC$"&amp;ROW($AC226)-1) &lt;&gt; ""),ROW($AC$1:INDIRECT("$AC$"&amp;ROW($AC226)-1))), 1)+
INDEX($AD:$AD, LOOKUP(2, 1 / ($AD$1:INDIRECT("$AD$"&amp;ROW($AD226)-1) &lt;&gt; ""),ROW($AD$1:INDIRECT("$AD$"&amp;ROW($AD226)-1))), 1)+
INDEX($AE:$AE, LOOKUP(2, 1 / ($AE$1:INDIRECT("$AE$"&amp;ROW($AE226)-1) &lt;&gt; ""),ROW($AE$1:INDIRECT("$AE$"&amp;ROW($AD226)-1))), 1)+
INDEX($AE:$AF, LOOKUP(2, 1 / ($AF$1:INDIRECT("$AF$"&amp;ROW($AF226)-1) &lt;&gt; ""),ROW($AF$1:INDIRECT("$AF$"&amp;ROW($AD226)-1))), 1)+
INDEX($AG:$AG, LOOKUP(2, 1 / ($AG$1:INDIRECT("$AG$"&amp;ROW($AG226)-1) &lt;&gt; ""),ROW($AG$1:INDIRECT("$AG$"&amp;ROW($AD226)-1))), 1)+
INDEX($AH:$AH, LOOKUP(2, 1 / ($AH$1:INDIRECT("$AH$"&amp;ROW($AH226)-1) &lt;&gt; ""),ROW($AH$1:INDIRECT("$AH$"&amp;ROW($AD226)-1))), 1)&gt;=510,0,
IF(INDEX($AC:$AC, LOOKUP(2, 1 / ($AC$1:INDIRECT("$AC$"&amp;ROW($AC226)-1) &lt;&gt; ""),ROW($AC$1:INDIRECT("$AC$"&amp;ROW($AC226)-1))), 1)&gt;=255,0,
VLOOKUP(INDIRECT("$G$"&amp;LOOKUP(2, 1 / ($AC$1:INDIRECT("$AC$"&amp;ROW($AC226)-1) &lt;&gt; ""),ROW($AC$1:INDIRECT("$AC$"&amp;ROW($AC226)-1)))), 'EV and Base'!$A$1:$N$671, 3, FALSE))))</f>
        <v/>
      </c>
      <c r="AD226" s="2" t="str" cm="1">
        <f t="array" aca="1" ref="AD226" ca="1">IF(NOT(ISNUMBER(INDEX($A:$A, LOOKUP(2, 1 / ($A$1:INDIRECT("$A$"&amp;ROW($A226)) &lt;&gt; ""),ROW($A$1:INDIRECT("$A$"&amp;ROW($A226)))), 1))), "",
INDEX($AD:$AD, LOOKUP(2, 1 / ($AD$1:INDIRECT("$AD$"&amp;ROW($AD226)-1) &lt;&gt; ""),ROW($AD$1:INDIRECT("$AD$"&amp;ROW($AD226)-1))), 1)+
IF(INDEX($AC:$AC, LOOKUP(2, 1 / ($AC$1:INDIRECT("$AC$"&amp;ROW($AC226)-1) &lt;&gt; ""),ROW($AC$1:INDIRECT("$AC$"&amp;ROW($AC226)-1))), 1)+
INDEX($AD:$AD, LOOKUP(2, 1 / ($AD$1:INDIRECT("$AD$"&amp;ROW($AD226)-1) &lt;&gt; ""),ROW($AD$1:INDIRECT("$AD$"&amp;ROW($AD226)-1))), 1)+
INDEX($AE:$AE, LOOKUP(2, 1 / ($AE$1:INDIRECT("$AE$"&amp;ROW($AE226)-1) &lt;&gt; ""),ROW($AE$1:INDIRECT("$AE$"&amp;ROW($AD226)-1))), 1)+
INDEX($AE:$AF, LOOKUP(2, 1 / ($AF$1:INDIRECT("$AF$"&amp;ROW($AF226)-1) &lt;&gt; ""),ROW($AF$1:INDIRECT("$AF$"&amp;ROW($AD226)-1))), 1)+
INDEX($AG:$AG, LOOKUP(2, 1 / ($AG$1:INDIRECT("$AG$"&amp;ROW($AG226)-1) &lt;&gt; ""),ROW($AG$1:INDIRECT("$AG$"&amp;ROW($AD226)-1))), 1)+
INDEX($AH:$AH, LOOKUP(2, 1 / ($AH$1:INDIRECT("$AH$"&amp;ROW($AH226)-1) &lt;&gt; ""),ROW($AH$1:INDIRECT("$AH$"&amp;ROW($AD226)-1))), 1)&gt;=510,0,
IF(INDEX($AD:$AD, LOOKUP(2, 1 / ($AD$1:INDIRECT("$AD$"&amp;ROW($AD226)-1) &lt;&gt; ""),ROW($AD$1:INDIRECT("$AD$"&amp;ROW($AD226)-1))), 1)&gt;=255,0,
VLOOKUP(INDIRECT("$G$"&amp;LOOKUP(2, 1 / ($AD$1:INDIRECT("$AD$"&amp;ROW($AD226)-1) &lt;&gt; ""),ROW($AD$1:INDIRECT("$AD$"&amp;ROW($AD226)-1)))), 'EV and Base'!$A$1:$N$671, 4, FALSE))))</f>
        <v/>
      </c>
      <c r="AE226" s="2" t="str" cm="1">
        <f t="array" aca="1" ref="AE226" ca="1">IF(NOT(ISNUMBER(INDEX($A:$A,LOOKUP(2,1/($A$1:INDIRECT("$A$"&amp;ROW($A226))&lt;&gt;""),ROW($A$1:INDIRECT("$A$"&amp;ROW($A226)))),1))),"",
INDEX($AE:$AE,LOOKUP(2,1/($AE$1:INDIRECT("$AE$"&amp;ROW($AE226)-1)&lt;&gt;""),ROW($AE$1:INDIRECT("$AE$"&amp;ROW($AE226)-1))),1)+
IF(INDEX($AC:$AC,LOOKUP(2,1/($AC$1:INDIRECT("$AC$"&amp;ROW($AC226)-1)&lt;&gt;""),ROW($AC$1:INDIRECT("$AC$"&amp;ROW($AC226)-1))),1)+
INDEX($AD:$AD,LOOKUP(2,1/($AD$1:INDIRECT("$AD$"&amp;ROW($AD226)-1)&lt;&gt;""),ROW($AD$1:INDIRECT("$AD$"&amp;ROW($AD226)-1))),1)+
INDEX($AE:$AE,LOOKUP(2,1/($AE$1:INDIRECT("$AE$"&amp;ROW($AE226)-1)&lt;&gt;""),ROW($AE$1:INDIRECT("$AE$"&amp;ROW($AD226)-1))),1)+
INDEX($AE:$AF,LOOKUP(2,1/($AF$1:INDIRECT("$AF$"&amp;ROW($AF226)-1)&lt;&gt;""),ROW($AF$1:INDIRECT("$AF$"&amp;ROW($AD226)-1))),1)+
INDEX($AG:$AG,LOOKUP(2,1/($AG$1:INDIRECT("$AG$"&amp;ROW($AG226)-1)&lt;&gt;""),ROW($AG$1:INDIRECT("$AG$"&amp;ROW($AD226)-1))),1)+
INDEX($AH:$AH,LOOKUP(2,1/($AH$1:INDIRECT("$AH$"&amp;ROW($AH226)-1)&lt;&gt;""),ROW($AH$1:INDIRECT("$AH$"&amp;ROW($AD226)-1))),1)&gt;=510,0,
IF(INDEX($AE:$AE,LOOKUP(2,1/($AE$1:INDIRECT("$AE$"&amp;ROW($AE226)-1)&lt;&gt;""),ROW($AE$1:INDIRECT("$AE$"&amp;ROW($AE226)-1))),1)&gt;=255,0,
VLOOKUP(INDIRECT("$G$"&amp;LOOKUP(2,1/($AE$1:INDIRECT("$AE$"&amp;ROW($AE226)-1)&lt;&gt;""),ROW($AE$1:INDIRECT("$AE$"&amp;ROW($AE226)-1)))),'EV and Base'!$A$1:$N$671,5,FALSE))))</f>
        <v/>
      </c>
      <c r="AF226" s="2" t="str" cm="1">
        <f t="array" aca="1" ref="AF226" ca="1">IF(NOT(ISNUMBER(INDEX($A:$A, LOOKUP(2, 1 / ($A$1:INDIRECT("$A$"&amp;ROW($A226)) &lt;&gt; ""),ROW($A$1:INDIRECT("$A$"&amp;ROW($A226)))), 1))), "",
INDEX($AF:$AF, LOOKUP(2, 1 / ($AF$1:INDIRECT("$AF$"&amp;ROW($AF226)-1) &lt;&gt; ""),ROW($AF$1:INDIRECT("$AF$"&amp;ROW($AF226)-1))), 1)+
IF(INDEX($AC:$AC, LOOKUP(2, 1 / ($AC$1:INDIRECT("$AC$"&amp;ROW($AC226)-1) &lt;&gt; ""),ROW($AC$1:INDIRECT("$AC$"&amp;ROW($AC226)-1))), 1)+
INDEX($AD:$AD, LOOKUP(2, 1 / ($AD$1:INDIRECT("$AD$"&amp;ROW($AD226)-1) &lt;&gt; ""),ROW($AD$1:INDIRECT("$AD$"&amp;ROW($AD226)-1))), 1)+
INDEX($AE:$AE, LOOKUP(2, 1 / ($AE$1:INDIRECT("$AE$"&amp;ROW($AE226)-1) &lt;&gt; ""),ROW($AE$1:INDIRECT("$AE$"&amp;ROW($AD226)-1))), 1)+
INDEX($AE:$AF, LOOKUP(2, 1 / ($AF$1:INDIRECT("$AF$"&amp;ROW($AF226)-1) &lt;&gt; ""),ROW($AF$1:INDIRECT("$AF$"&amp;ROW($AD226)-1))), 1)+
INDEX($AG:$AG, LOOKUP(2, 1 / ($AG$1:INDIRECT("$AG$"&amp;ROW($AG226)-1) &lt;&gt; ""),ROW($AG$1:INDIRECT("$AG$"&amp;ROW($AD226)-1))), 1)+
INDEX($AH:$AH, LOOKUP(2, 1 / ($AH$1:INDIRECT("$AH$"&amp;ROW($AH226)-1) &lt;&gt; ""),ROW($AH$1:INDIRECT("$AH$"&amp;ROW($AD226)-1))), 1)&gt;=510,0,
IF(INDEX($AF:$AF, LOOKUP(2, 1 / ($AF$1:INDIRECT("$AF$"&amp;ROW($AF226)-1) &lt;&gt; ""),ROW($AF$1:INDIRECT("$AF$"&amp;ROW($AF226)-1))), 1)&gt;=255,0,
VLOOKUP(INDIRECT("$G$"&amp;LOOKUP(2, 1 / ($AF$1:INDIRECT("$AF$"&amp;ROW($AF226)-1) &lt;&gt; ""),ROW($AF$1:INDIRECT("$AF$"&amp;ROW($AF226)-1)))), 'EV and Base'!$A$1:$N$671, 6, FALSE))))</f>
        <v/>
      </c>
      <c r="AG226" s="2" t="str" cm="1">
        <f t="array" aca="1" ref="AG226" ca="1">IF(NOT(ISNUMBER(INDEX($A:$A, LOOKUP(2, 1 / ($A$1:INDIRECT("$A$"&amp;ROW($A226)) &lt;&gt; ""),ROW($A$1:INDIRECT("$A$"&amp;ROW($A226)))), 1))), "",
INDEX($AG:$AG, LOOKUP(2, 1 / ($AG$1:INDIRECT("$AG$"&amp;ROW($AG226)-1) &lt;&gt; ""),ROW($AG$1:INDIRECT("$AG$"&amp;ROW($AG226)-1))), 1)+
IF(INDEX($AC:$AC, LOOKUP(2, 1 / ($AC$1:INDIRECT("$AC$"&amp;ROW($AC226)-1) &lt;&gt; ""),ROW($AC$1:INDIRECT("$AC$"&amp;ROW($AC226)-1))), 1)+
INDEX($AD:$AD, LOOKUP(2, 1 / ($AD$1:INDIRECT("$AD$"&amp;ROW($AD226)-1) &lt;&gt; ""),ROW($AD$1:INDIRECT("$AD$"&amp;ROW($AD226)-1))), 1)+
INDEX($AE:$AE, LOOKUP(2, 1 / ($AE$1:INDIRECT("$AE$"&amp;ROW($AE226)-1) &lt;&gt; ""),ROW($AE$1:INDIRECT("$AE$"&amp;ROW($AD226)-1))), 1)+
INDEX($AE:$AF, LOOKUP(2, 1 / ($AF$1:INDIRECT("$AF$"&amp;ROW($AF226)-1) &lt;&gt; ""),ROW($AF$1:INDIRECT("$AF$"&amp;ROW($AD226)-1))), 1)+
INDEX($AG:$AG, LOOKUP(2, 1 / ($AG$1:INDIRECT("$AG$"&amp;ROW($AG226)-1) &lt;&gt; ""),ROW($AG$1:INDIRECT("$AG$"&amp;ROW($AD226)-1))), 1)+
INDEX($AH:$AH, LOOKUP(2, 1 / ($AH$1:INDIRECT("$AH$"&amp;ROW($AH226)-1) &lt;&gt; ""),ROW($AH$1:INDIRECT("$AH$"&amp;ROW($AD226)-1))), 1)&gt;=510,0,
IF(INDEX($AG:$AG, LOOKUP(2, 1 / ($AG$1:INDIRECT("$AG$"&amp;ROW($AG226)-1) &lt;&gt; ""),ROW($AG$1:INDIRECT("$AG$"&amp;ROW($AG226)-1))), 1)&gt;=255,0,
VLOOKUP(INDIRECT("$G$"&amp;LOOKUP(2, 1 / ($AG$1:INDIRECT("$AG$"&amp;ROW($AG226)-1) &lt;&gt; ""),ROW($AG$1:INDIRECT("$AG$"&amp;ROW($AG226)-1)))), 'EV and Base'!$A$1:$N$671, 7, FALSE))))</f>
        <v/>
      </c>
      <c r="AH226" s="24" t="str" cm="1">
        <f t="array" aca="1" ref="AH226" ca="1">IF(NOT(ISNUMBER(INDEX($A:$A,LOOKUP(2,1/($A$1:INDIRECT("$A$"&amp;ROW($A226))&lt;&gt;""),ROW($A$1:INDIRECT("$A$"&amp;ROW($A226)))),1))),"",
INDEX($AH:$AH,LOOKUP(2,1/($AH$1:INDIRECT("$AH$"&amp;ROW($AH226)-1)&lt;&gt;""),ROW($AH$1:INDIRECT("$AH$"&amp;ROW($AH226)-1))),1)+
IF(INDEX($AC:$AC,LOOKUP(2,1/($AC$1:INDIRECT("$AC$"&amp;ROW($AC226)-1)&lt;&gt;""),ROW($AC$1:INDIRECT("$AC$"&amp;ROW($AC226)-1))),1)+
INDEX($AD:$AD,LOOKUP(2,1/($AD$1:INDIRECT("$AD$"&amp;ROW($AD226)-1)&lt;&gt;""),ROW($AD$1:INDIRECT("$AD$"&amp;ROW($AD226)-1))),1)+
INDEX($AE:$AE,LOOKUP(2,1/($AE$1:INDIRECT("$AE$"&amp;ROW($AE226)-1)&lt;&gt;""),ROW($AE$1:INDIRECT("$AE$"&amp;ROW($AD226)-1))),1)+
INDEX($AE:$AF,LOOKUP(2,1/($AF$1:INDIRECT("$AF$"&amp;ROW($AF226)-1)&lt;&gt;""),ROW($AF$1:INDIRECT("$AF$"&amp;ROW($AD226)-1))),1)+
INDEX($AG:$AG,LOOKUP(2,1/($AG$1:INDIRECT("$AG$"&amp;ROW($AG226)-1)&lt;&gt;""),ROW($AG$1:INDIRECT("$AG$"&amp;ROW($AD226)-1))),1)+
INDEX($AH:$AH,LOOKUP(2,1/($AH$1:INDIRECT("$AH$"&amp;ROW($AH226)-1)&lt;&gt;""),ROW($AH$1:INDIRECT("$AH$"&amp;ROW($AD226)-1))),1)&gt;=510,0,
IF(INDEX($AH:$AH,LOOKUP(2,1/($AH$1:INDIRECT("$AH$"&amp;ROW($AH226)-1)&lt;&gt;""),ROW($AH$1:INDIRECT("$AH$"&amp;ROW($AH226)-1))),1)&gt;=255,0,
VLOOKUP(INDIRECT("$G$"&amp;LOOKUP(2,1/($AH$1:INDIRECT("$AH$"&amp;ROW($AH226)-1)&lt;&gt;""),ROW($AH$1:INDIRECT("$AH$"&amp;ROW($AH226)-1)))),'EV and Base'!$A$1:$N$671,8,FALSE))))</f>
        <v/>
      </c>
      <c r="AI226" s="29" t="str" cm="1">
        <f t="array" aca="1" ref="AI226" ca="1">IF(NOT(ISNUMBER(INDEX($A:$A,LOOKUP(2,1/($A$1:INDIRECT("$A$"&amp;ROW($A226))&lt;&gt;""),ROW($A$1:INDIRECT("$A$"&amp;ROW($A226)))),1))),"",
ROUNDDOWN((((2*VLOOKUP($AA226,'EV and Base'!$A$1:$N$671,9,FALSE))+31+ROUNDDOWN($AC226/4,0))*$AB226)/100,0)+$AB226+10)</f>
        <v/>
      </c>
      <c r="AJ226" s="21" t="str" cm="1">
        <f t="array" aca="1" ref="AJ226" ca="1">IF(NOT(ISNUMBER(INDEX($A:$A, LOOKUP(2, 1 / ($A$1:INDIRECT("$A$"&amp;ROW($A226)) &lt;&gt; ""),ROW($A$1:INDIRECT("$A$"&amp;ROW($A226)))), 1))), "",
ROUNDDOWN((ROUNDDOWN((((2*VLOOKUP($AA226, 'EV and Base'!$A$1:$N$671, 10, FALSE))+31+ROUNDDOWN($AD226/4, 0))*$AB226)/100, 0)+5)*1.1, 0))</f>
        <v/>
      </c>
      <c r="AK226" s="21" t="str" cm="1">
        <f t="array" aca="1" ref="AK226" ca="1">IF(NOT(ISNUMBER(INDEX($A:$A, LOOKUP(2, 1 / ($A$1:INDIRECT("$A$"&amp;ROW($A226)) &lt;&gt; ""),ROW($A$1:INDIRECT("$A$"&amp;ROW($A226)))), 1))), "",
ROUNDDOWN((ROUNDDOWN((((2*VLOOKUP($AA226, 'EV and Base'!$A$1:$N$671, 11, FALSE))+30+ROUNDDOWN($AE226/4, 0))*$AB226)/100, 0)+5), 0)
&amp;"-"&amp;
ROUNDDOWN((ROUNDDOWN((((2*VLOOKUP($AA226, 'EV and Base'!$A$1:$N$671, 11, FALSE))+31+ROUNDDOWN($AE226/4, 0))*$AB226)/100, 0)+5), 0))</f>
        <v/>
      </c>
      <c r="AL226" s="21" t="str" cm="1">
        <f t="array" aca="1" ref="AL226" ca="1">IF(NOT(ISNUMBER(INDEX($A:$A, LOOKUP(2, 1 / ($A$1:INDIRECT("$A$"&amp;ROW($A226)) &lt;&gt; ""),ROW($A$1:INDIRECT("$A$"&amp;ROW($A226)))), 1))), "",
ROUNDDOWN((ROUNDDOWN((((2*VLOOKUP($AA226, 'EV and Base'!$A$1:$N$671, 12, FALSE))+0+ROUNDDOWN($AF226/4, 0))*$AB226)/100, 0)+5)*0.9, 0)
&amp;"-"&amp;
ROUNDDOWN((ROUNDDOWN((((2*VLOOKUP($AA226, 'EV and Base'!$A$1:$N$671, 12, FALSE))+31+ROUNDDOWN($AF226/4, 0))*$AB226)/100, 0)+5)*0.9, 0))</f>
        <v/>
      </c>
      <c r="AM226" s="21" t="str" cm="1">
        <f t="array" aca="1" ref="AM226" ca="1">IF(NOT(ISNUMBER(INDEX($A:$A, LOOKUP(2, 1 / ($A$1:INDIRECT("$A$"&amp;ROW($A226)) &lt;&gt; ""),ROW($A$1:INDIRECT("$A$"&amp;ROW($A226)))), 1))), "",
ROUNDDOWN((ROUNDDOWN((((2*VLOOKUP($AA226, 'EV and Base'!$A$1:$N$671, 13, FALSE))+30+ROUNDDOWN($AG226/4, 0))*$AB226)/100, 0)+5), 0)
&amp;"-"&amp;
ROUNDDOWN((ROUNDDOWN((((2*VLOOKUP($AA226, 'EV and Base'!$A$1:$N$671, 13, FALSE))+31+ROUNDDOWN($AG226/4, 0))*$AB226)/100, 0)+5), 0))</f>
        <v/>
      </c>
      <c r="AN226" s="25" t="str" cm="1">
        <f t="array" aca="1" ref="AN226" ca="1">IF(NOT(ISNUMBER(INDEX($A:$A, LOOKUP(2, 1 / ($A$1:INDIRECT("$A$"&amp;ROW($A226)) &lt;&gt; ""),ROW($A$1:INDIRECT("$A$"&amp;ROW($A226)))), 1))), "",
ROUNDDOWN((ROUNDDOWN((((2*VLOOKUP($AA226, 'EV and Base'!$A$1:$N$671, 14, FALSE))+31+ROUNDDOWN($AH226/4, 0))*$AB226)/100, 0)+5), 0))</f>
        <v/>
      </c>
      <c r="AO226" s="23" t="str" cm="1">
        <f t="array" aca="1" ref="AO226" ca="1">IF(NOT(ISNUMBER(INDEX($A:$A, LOOKUP(2, 1 / ($A$1:INDIRECT("$A$"&amp;ROW($A226)) &lt;&gt; ""),ROW($A$1:INDIRECT("$A$"&amp;ROW($A226)))), 1))), "",
ROUNDDOWN((((2*VLOOKUP($AA226, 'EV and Base'!$A$1:$N$671, 9, FALSE))+31+ROUNDDOWN($AC226/4, 0))*$AB226)/100, 0)+$AB226+10)</f>
        <v/>
      </c>
      <c r="AP226" s="2" t="str" cm="1">
        <f t="array" aca="1" ref="AP226" ca="1">IF(NOT(ISNUMBER(INDEX($A:$A, LOOKUP(2, 1 / ($A$1:INDIRECT("$A$"&amp;ROW($A226)) &lt;&gt; ""),ROW($A$1:INDIRECT("$A$"&amp;ROW($A226)))), 1))), "",
ROUNDDOWN((ROUNDDOWN((((2*VLOOKUP($AA226, 'EV and Base'!$A$1:$N$671, 10, FALSE))+31+ROUNDDOWN($AD226/4, 0))*$AB226)/100, 0)+5)*1.1, 0))</f>
        <v/>
      </c>
      <c r="AQ226" s="2" t="str" cm="1">
        <f t="array" aca="1" ref="AQ226" ca="1">IF(NOT(ISNUMBER(INDEX($A:$A, LOOKUP(2, 1 / ($A$1:INDIRECT("$A$"&amp;ROW($A226)) &lt;&gt; ""),ROW($A$1:INDIRECT("$A$"&amp;ROW($A226)))), 1))), "",
ROUNDDOWN((ROUNDDOWN((((2*VLOOKUP($AA226, 'EV and Base'!$A$1:$N$671, 11, FALSE))+$AV$2+ROUNDDOWN($AE226/4, 0))*$AB226)/100, 0)+5), 0))</f>
        <v/>
      </c>
      <c r="AR226" s="22" t="str" cm="1">
        <f t="array" aca="1" ref="AR226" ca="1">IF(NOT(ISNUMBER(INDEX($A:$A, LOOKUP(2, 1 / ($A$1:INDIRECT("$A$"&amp;ROW($A226)) &lt;&gt; ""),ROW($A$1:INDIRECT("$A$"&amp;ROW($A226)))), 1))), "",
ROUNDDOWN((ROUNDDOWN((((2*VLOOKUP($AA226, 'EV and Base'!$A$1:$N$671, 12, FALSE))+$AW$2+ROUNDDOWN($AF226/4, 0))*$AB226)/100, 0)+5)*0.9, 0))</f>
        <v/>
      </c>
      <c r="AS226" s="2" t="str" cm="1">
        <f t="array" aca="1" ref="AS226" ca="1">IF(NOT(ISNUMBER(INDEX($A:$A, LOOKUP(2, 1 / ($A$1:INDIRECT("$A$"&amp;ROW($A226)) &lt;&gt; ""),ROW($A$1:INDIRECT("$A$"&amp;ROW($A226)))), 1))), "",
ROUNDDOWN((ROUNDDOWN((((2*VLOOKUP($AA226, 'EV and Base'!$A$1:$N$671, 13, FALSE))+$AX$2+ROUNDDOWN($AG226/4, 0))*$AB226)/100, 0)+5), 0))</f>
        <v/>
      </c>
      <c r="AT226" s="24" t="str" cm="1">
        <f t="array" aca="1" ref="AT226" ca="1">IF(NOT(ISNUMBER(INDEX($A:$A, LOOKUP(2, 1 / ($A$1:INDIRECT("$A$"&amp;ROW($A226)) &lt;&gt; ""),ROW($A$1:INDIRECT("$A$"&amp;ROW($A226)))), 1))), "",
ROUNDDOWN((ROUNDDOWN((((2*VLOOKUP($AA226, 'EV and Base'!$A$1:$N$671, 14, FALSE))+31+ROUNDDOWN($AH226/4, 0))*$AB226)/100, 0)+5), 0))</f>
        <v/>
      </c>
      <c r="AU226" s="28"/>
      <c r="AY226" t="str" cm="1">
        <f t="array" aca="1" ref="AY226" ca="1">IF(NOT(ISNUMBER(INDEX($A:$A,LOOKUP(2,1/($A$1:INDIRECT("$A$"&amp;ROW($A226))&lt;&gt;""),ROW($A$1:INDIRECT("$A$"&amp;ROW($A226)))),1))),"",
INDEX($AY:$AY,LOOKUP(2,1/($AY$1:INDIRECT("$AY$"&amp;ROW($AY226)-1)&lt;&gt;""),ROW($AY$1:INDIRECT("$AY$"&amp;ROW($AY226)-1))),1)+$BL226)</f>
        <v/>
      </c>
      <c r="AZ226" s="3" t="str" cm="1">
        <f t="array" aca="1" ref="AZ226" ca="1">IF(NOT(ISNUMBER(INDEX($A:$A, LOOKUP(2, 1 / ($A$1:INDIRECT("$A$"&amp;ROW($A226)) &lt;&gt; ""),ROW($A$1:INDIRECT("$A$"&amp;ROW($A226)))), 1))), "",
VLOOKUP(INDIRECT("$G$"&amp;LOOKUP(2, 1 / ($AY$1:INDIRECT("$AY$"&amp;ROW($AY226)-1) &lt;&gt; ""),ROW($AY$1:INDIRECT("$AY$"&amp;ROW($AY226)-1)))),'EV and Base'!A221:N891,2,FALSE))</f>
        <v/>
      </c>
      <c r="BA226" s="3" t="str" cm="1">
        <f t="array" aca="1" ref="BA226" ca="1">IF(NOT(ISNUMBER(INDEX($A:$A, LOOKUP(2, 1 / ($A$1:INDIRECT("$A$"&amp;ROW($A226)) &lt;&gt; ""),ROW($A$1:INDIRECT("$A$"&amp;ROW($A226)))), 1))), "",
INDIRECT("$I$"&amp;LOOKUP(2, 1 / ($AY$1:INDIRECT("$AY$"&amp;ROW($AY226)-1) &lt;&gt; ""),ROW($AY$1:INDIRECT("$AY$"&amp;ROW($AY226)-1)))))</f>
        <v/>
      </c>
      <c r="BB226" s="1" t="str" cm="1">
        <f t="array" aca="1" ref="BB226" ca="1">IF(NOT(ISNUMBER(INDEX($A:$A, LOOKUP(2, 1 / ($A$1:INDIRECT("$A$"&amp;ROW($A226)) &lt;&gt; ""),ROW($A$1:INDIRECT("$A$"&amp;ROW($A226)))), 1))), "",
INDIRECT("$AB$"&amp;LOOKUP(2, 1 / ($AY$1:INDIRECT("$AY$"&amp;ROW($AY226)-1) &lt;&gt; ""),ROW($AY$1:INDIRECT("$AY$"&amp;ROW($AY226)-1)))))</f>
        <v/>
      </c>
      <c r="BC226" s="3" t="str" cm="1">
        <f t="array" aca="1" ref="BC226" ca="1">IF(NOT(ISNUMBER(INDEX($A:$A,LOOKUP(2,1/($A$1:INDIRECT("$A$"&amp;ROW($A226))&lt;&gt;""),ROW($A$1:INDIRECT("$A$"&amp;ROW($A226)))),1))),"",
$BA226+$BA226+10)</f>
        <v/>
      </c>
      <c r="BD226" s="3" t="str" cm="1">
        <f t="array" aca="1" ref="BD226" ca="1">IF(NOT(ISNUMBER(INDEX($A:$A,LOOKUP(2,1/($A$1:INDIRECT("$A$"&amp;ROW($A226))&lt;&gt;""),ROW($A$1:INDIRECT("$A$"&amp;ROW($A226)))),1))),"",
$BA226+$BB226+10)</f>
        <v/>
      </c>
      <c r="BE226" s="3" t="str" cm="1">
        <f t="array" aca="1" ref="BE226" ca="1">IF(NOT(ISNUMBER(INDEX($A:$A,LOOKUP(2,1/($A$1:INDIRECT("$A$"&amp;ROW($A226))&lt;&gt;""),ROW($A$1:INDIRECT("$A$"&amp;ROW($A226)))),1))),"",
$BC226*$BC226)</f>
        <v/>
      </c>
      <c r="BF226" s="3" t="str" cm="1">
        <f t="array" aca="1" ref="BF226" ca="1">IF(NOT(ISNUMBER(INDEX($A:$A,LOOKUP(2,1/($A$1:INDIRECT("$A$"&amp;ROW($A226))&lt;&gt;""),ROW($A$1:INDIRECT("$A$"&amp;ROW($A226)))),1))),"",
$BD226*$BD226)</f>
        <v/>
      </c>
      <c r="BG226" s="3" t="str" cm="1">
        <f t="array" aca="1" ref="BG226" ca="1">IF(NOT(ISNUMBER(INDEX($A:$A,LOOKUP(2,1/($A$1:INDIRECT("$A$"&amp;ROW($A226))&lt;&gt;""),ROW($A$1:INDIRECT("$A$"&amp;ROW($A226)))),1))),"",
_xlfn.FLOOR.MATH(1.5*_xlfn.FLOOR.MATH($AZ226*BA226/5)))</f>
        <v/>
      </c>
      <c r="BH226" s="3" t="str" cm="1">
        <f t="array" aca="1" ref="BH226" ca="1">IF(NOT(ISNUMBER(INDEX($A:$A, LOOKUP(2, 1 / ($A$1:INDIRECT("$A$"&amp;ROW($A226)) &lt;&gt; ""),ROW($A$1:INDIRECT("$A$"&amp;ROW($A226)))), 1))), "",
_xlfn.FLOOR.MATH($BG226/IF(OR(INDIRECT("$C$"&amp;LOOKUP(2, 1 / ($AY$1:INDIRECT("$AY$"&amp;ROW($AY226)-1) &lt;&gt; ""),ROW($AY$1:INDIRECT("$AY$"&amp;ROW($AY226)-1))))="Multi",
INDIRECT("$C$"&amp;LOOKUP(2, 1 / ($AY$1:INDIRECT("$AY$"&amp;ROW($AY226)-1) &lt;&gt; ""),ROW($AY$1:INDIRECT("$AY$"&amp;ROW($AY226)-1))))="Double"),2,1)))</f>
        <v/>
      </c>
      <c r="BI226" s="3" t="str" cm="1">
        <f t="array" aca="1" ref="BI226" ca="1">IF(NOT(ISNUMBER(INDEX($A:$A,LOOKUP(2,1/($A$1:INDIRECT("$A$"&amp;ROW($A226))&lt;&gt;""),ROW($A$1:INDIRECT("$A$"&amp;ROW($A226)))),1))),"",
VLOOKUP($BC226,GameFreakSQRT!$A$1:$B$200,2,FALSE))</f>
        <v/>
      </c>
      <c r="BJ226" s="3" t="str" cm="1">
        <f t="array" aca="1" ref="BJ226" ca="1">IF(NOT(ISNUMBER(INDEX($A:$A,LOOKUP(2,1/($A$1:INDIRECT("$A$"&amp;ROW($A226))&lt;&gt;""),ROW($A$1:INDIRECT("$A$"&amp;ROW($A226)))),1))),"",
VLOOKUP($BD226,GameFreakSQRT!$A$1:$B$200,2,FALSE))</f>
        <v/>
      </c>
      <c r="BK226" s="3" t="str" cm="1">
        <f t="array" aca="1" ref="BK226" ca="1">IF(NOT(ISNUMBER(INDEX($A:$A,LOOKUP(2,1/($A$1:INDIRECT("$A$"&amp;ROW($A226))&lt;&gt;""),ROW($A$1:INDIRECT("$A$"&amp;ROW($A226)))),1))),"",
_xlfn.FLOOR.MATH((($BI226*$BE226)*$BH226)/($BJ226*$BF226))+1)</f>
        <v/>
      </c>
      <c r="BL226" s="3" t="str" cm="1">
        <f t="array" aca="1" ref="BL226" ca="1">IF(NOT(ISNUMBER(INDEX($A:$A,LOOKUP(2,1/($A$1:INDIRECT("$A$"&amp;ROW($A226))&lt;&gt;""),ROW($A$1:INDIRECT("$A$"&amp;ROW($A226)))),1))),"",
_xlfn.FLOOR.MATH($BK226*IF(NOT(INDIRECT("$Z$"&amp;LOOKUP(2, 1 / ($AY$1:INDIRECT("$AY$"&amp;ROW($AY226)-1) &lt;&gt; ""),ROW($AY$1:INDIRECT("$AY$"&amp;ROW($AY226)-1))))=""),1.5,1)))</f>
        <v/>
      </c>
      <c r="BM226" s="3" t="str" cm="1">
        <f t="array" aca="1" ref="BM226" ca="1">IF(NOT(ISNUMBER(INDEX($A:$A, LOOKUP(2, 1 / ($A$1:INDIRECT("$A$"&amp;ROW($A226)) &lt;&gt; ""),ROW($A$1:INDIRECT("$A$"&amp;ROW($A226)))), 1))), "",
INDIRECT("$Y$"&amp;LOOKUP(2, 1 / ($AY$1:INDIRECT("$AY$"&amp;ROW($AY226)-1) &lt;&gt; ""),ROW($AY$1:INDIRECT("$AY$"&amp;ROW($AY226)-1)))))</f>
        <v/>
      </c>
      <c r="BN226" s="3" t="str">
        <f t="shared" ca="1" si="23"/>
        <v/>
      </c>
    </row>
    <row r="227" spans="1:66" x14ac:dyDescent="0.45">
      <c r="A227" s="56" t="s">
        <v>75</v>
      </c>
      <c r="B227" s="56" t="s">
        <v>442</v>
      </c>
      <c r="C227" s="56" t="s">
        <v>46</v>
      </c>
      <c r="D227" s="56" t="s">
        <v>432</v>
      </c>
      <c r="E227" s="56" t="s">
        <v>48</v>
      </c>
      <c r="F227" s="56">
        <v>1</v>
      </c>
      <c r="G227" s="2" t="s">
        <v>433</v>
      </c>
      <c r="H227" s="2" t="s">
        <v>77</v>
      </c>
      <c r="I227" s="2">
        <v>27</v>
      </c>
      <c r="J227" s="2" t="s">
        <v>71</v>
      </c>
      <c r="K227" s="2" t="s">
        <v>441</v>
      </c>
      <c r="L227" s="2" t="s">
        <v>53</v>
      </c>
      <c r="M227" s="2" t="s">
        <v>200</v>
      </c>
      <c r="N227" s="2" t="s">
        <v>288</v>
      </c>
      <c r="O227" s="2" t="s">
        <v>185</v>
      </c>
      <c r="P227" s="2" t="s">
        <v>434</v>
      </c>
      <c r="Q227" s="2">
        <v>12</v>
      </c>
      <c r="R227" s="2">
        <f>_xlfn.FLOOR.MATH((((2*VLOOKUP(G227, 'EV and Base'!$A$1:$N$671, 9, FALSE))+$Q227)*$I227)/100)+$I227+10</f>
        <v>72</v>
      </c>
      <c r="S227" s="2">
        <f>_xlfn.FLOOR.MATH((_xlfn.FLOOR.MATH((((2*VLOOKUP($G227, 'EV and Base'!$A$1:$N$671, 10, FALSE))+$Q227)*$I227)/100)+5)*
IF(OR($J227="Lonely", $J227="Brave", $J227="Adamant", $J227="Naughty"), 1.1,
IF(OR($J227="Bold", $J227="Timid", $J227="Modest", $J227="Calm"), 0.9, 1)))</f>
        <v>40</v>
      </c>
      <c r="T227" s="2">
        <f>_xlfn.FLOOR.MATH((_xlfn.FLOOR.MATH((((2*VLOOKUP($G227, 'EV and Base'!$A$1:$N$671, 11, FALSE))+$Q227)*$I227)/100)+5)*
IF(OR($J227="Bold", $J227="Relaxed", $J227="Impish", $J227="Lax"), 1.1,
IF(OR($J227="Lonely", $J227="Hasty", $J227="Mild", $J227="Gentle"), 0.9, 1)))</f>
        <v>35</v>
      </c>
      <c r="U227" s="2">
        <f>_xlfn.FLOOR.MATH((_xlfn.FLOOR.MATH((((2*VLOOKUP($G227, 'EV and Base'!$A$1:$N$671, 12, FALSE))+$Q227)*$I227)/100)+5)*
IF(OR($J227="Modest", $J227="Mild", $J227="Quiet", $J227="Rash"), 1.1,
IF(OR($J227="Adamant", $J227="Impish", $J227="Jolly", $J227="Careful"), 0.9, 1)))</f>
        <v>29</v>
      </c>
      <c r="V227" s="2">
        <f>_xlfn.FLOOR.MATH((_xlfn.FLOOR.MATH((((2*VLOOKUP($G227, 'EV and Base'!$A$1:$N$671, 13, FALSE))+$Q227)*$I227)/100)+5)*
IF(OR($J227="Calm", $J227="Gentle", $J227="Sassy", $J227="Careful"), 1.1,
IF(OR($J227="Naughty", $J227="Lax", $J227="Naive", $J227="Rash"), 0.9, 1)))</f>
        <v>35</v>
      </c>
      <c r="W227" s="2">
        <f>_xlfn.FLOOR.MATH((_xlfn.FLOOR.MATH((((2*VLOOKUP($G227, 'EV and Base'!$A$1:$N$671, 14, FALSE))+$Q227)*$I227)/100)+5)*
IF(OR($J227="Timid", $J227="Hasty", $J227="Jolly", $J227="Naive"), 1.1,
IF(OR($J227="Brave", $J227="Relaxed", $J227="Quiet", $J227="Sassy"), 0.9, 1)))</f>
        <v>48</v>
      </c>
      <c r="X227" s="56">
        <v>1296</v>
      </c>
      <c r="AA227" s="23" t="str" cm="1">
        <f t="array" aca="1" ref="AA227" ca="1">IF(NOT(ISNUMBER(INDEX($A:$A,LOOKUP(2,1/($A$1:INDIRECT("$A$"&amp;ROW($A227))&lt;&gt;""),ROW($A$1:INDIRECT("$A$"&amp;ROW($A227)))),1))),"",
IF(NOT(ISNUMBER($A227)),$AA226,
IF($AB227&lt;16,"Lillipup",
IF($AB227&lt;32,"Herdier",
"Stoutland"))))</f>
        <v/>
      </c>
      <c r="AB227" s="25" t="str" cm="1">
        <f t="array" aca="1" ref="AB227" ca="1">IF(NOT(ISNUMBER(INDEX($A:$A, LOOKUP(2, 1 / ($A$1:INDIRECT("$A$"&amp;ROW($A227)) &lt;&gt; ""),ROW($A$1:INDIRECT("$A$"&amp;ROW($A227)))), 1))), "",
VLOOKUP($AY227,'Medium-Slow'!$A$1:$B$101,2,TRUE))</f>
        <v/>
      </c>
      <c r="AC227" s="23" t="str" cm="1">
        <f t="array" aca="1" ref="AC227" ca="1">IF(NOT(ISNUMBER(INDEX($A:$A, LOOKUP(2, 1 / ($A$1:INDIRECT("$A$"&amp;ROW($A227)) &lt;&gt; ""),ROW($A$1:INDIRECT("$A$"&amp;ROW($A227)))), 1))), "",
INDEX($AC:$AC, LOOKUP(2, 1 / ($AC$1:INDIRECT("$AC$"&amp;ROW($AC227)-1) &lt;&gt; ""),ROW($AC$1:INDIRECT("$AC$"&amp;ROW($AC227)-1))), 1)+
IF(INDEX($AC:$AC, LOOKUP(2, 1 / ($AC$1:INDIRECT("$AC$"&amp;ROW($AC227)-1) &lt;&gt; ""),ROW($AC$1:INDIRECT("$AC$"&amp;ROW($AC227)-1))), 1)+
INDEX($AD:$AD, LOOKUP(2, 1 / ($AD$1:INDIRECT("$AD$"&amp;ROW($AD227)-1) &lt;&gt; ""),ROW($AD$1:INDIRECT("$AD$"&amp;ROW($AD227)-1))), 1)+
INDEX($AE:$AE, LOOKUP(2, 1 / ($AE$1:INDIRECT("$AE$"&amp;ROW($AE227)-1) &lt;&gt; ""),ROW($AE$1:INDIRECT("$AE$"&amp;ROW($AD227)-1))), 1)+
INDEX($AE:$AF, LOOKUP(2, 1 / ($AF$1:INDIRECT("$AF$"&amp;ROW($AF227)-1) &lt;&gt; ""),ROW($AF$1:INDIRECT("$AF$"&amp;ROW($AD227)-1))), 1)+
INDEX($AG:$AG, LOOKUP(2, 1 / ($AG$1:INDIRECT("$AG$"&amp;ROW($AG227)-1) &lt;&gt; ""),ROW($AG$1:INDIRECT("$AG$"&amp;ROW($AD227)-1))), 1)+
INDEX($AH:$AH, LOOKUP(2, 1 / ($AH$1:INDIRECT("$AH$"&amp;ROW($AH227)-1) &lt;&gt; ""),ROW($AH$1:INDIRECT("$AH$"&amp;ROW($AD227)-1))), 1)&gt;=510,0,
IF(INDEX($AC:$AC, LOOKUP(2, 1 / ($AC$1:INDIRECT("$AC$"&amp;ROW($AC227)-1) &lt;&gt; ""),ROW($AC$1:INDIRECT("$AC$"&amp;ROW($AC227)-1))), 1)&gt;=255,0,
VLOOKUP(INDIRECT("$G$"&amp;LOOKUP(2, 1 / ($AC$1:INDIRECT("$AC$"&amp;ROW($AC227)-1) &lt;&gt; ""),ROW($AC$1:INDIRECT("$AC$"&amp;ROW($AC227)-1)))), 'EV and Base'!$A$1:$N$671, 3, FALSE))))</f>
        <v/>
      </c>
      <c r="AD227" s="2" t="str" cm="1">
        <f t="array" aca="1" ref="AD227" ca="1">IF(NOT(ISNUMBER(INDEX($A:$A, LOOKUP(2, 1 / ($A$1:INDIRECT("$A$"&amp;ROW($A227)) &lt;&gt; ""),ROW($A$1:INDIRECT("$A$"&amp;ROW($A227)))), 1))), "",
INDEX($AD:$AD, LOOKUP(2, 1 / ($AD$1:INDIRECT("$AD$"&amp;ROW($AD227)-1) &lt;&gt; ""),ROW($AD$1:INDIRECT("$AD$"&amp;ROW($AD227)-1))), 1)+
IF(INDEX($AC:$AC, LOOKUP(2, 1 / ($AC$1:INDIRECT("$AC$"&amp;ROW($AC227)-1) &lt;&gt; ""),ROW($AC$1:INDIRECT("$AC$"&amp;ROW($AC227)-1))), 1)+
INDEX($AD:$AD, LOOKUP(2, 1 / ($AD$1:INDIRECT("$AD$"&amp;ROW($AD227)-1) &lt;&gt; ""),ROW($AD$1:INDIRECT("$AD$"&amp;ROW($AD227)-1))), 1)+
INDEX($AE:$AE, LOOKUP(2, 1 / ($AE$1:INDIRECT("$AE$"&amp;ROW($AE227)-1) &lt;&gt; ""),ROW($AE$1:INDIRECT("$AE$"&amp;ROW($AD227)-1))), 1)+
INDEX($AE:$AF, LOOKUP(2, 1 / ($AF$1:INDIRECT("$AF$"&amp;ROW($AF227)-1) &lt;&gt; ""),ROW($AF$1:INDIRECT("$AF$"&amp;ROW($AD227)-1))), 1)+
INDEX($AG:$AG, LOOKUP(2, 1 / ($AG$1:INDIRECT("$AG$"&amp;ROW($AG227)-1) &lt;&gt; ""),ROW($AG$1:INDIRECT("$AG$"&amp;ROW($AD227)-1))), 1)+
INDEX($AH:$AH, LOOKUP(2, 1 / ($AH$1:INDIRECT("$AH$"&amp;ROW($AH227)-1) &lt;&gt; ""),ROW($AH$1:INDIRECT("$AH$"&amp;ROW($AD227)-1))), 1)&gt;=510,0,
IF(INDEX($AD:$AD, LOOKUP(2, 1 / ($AD$1:INDIRECT("$AD$"&amp;ROW($AD227)-1) &lt;&gt; ""),ROW($AD$1:INDIRECT("$AD$"&amp;ROW($AD227)-1))), 1)&gt;=255,0,
VLOOKUP(INDIRECT("$G$"&amp;LOOKUP(2, 1 / ($AD$1:INDIRECT("$AD$"&amp;ROW($AD227)-1) &lt;&gt; ""),ROW($AD$1:INDIRECT("$AD$"&amp;ROW($AD227)-1)))), 'EV and Base'!$A$1:$N$671, 4, FALSE))))</f>
        <v/>
      </c>
      <c r="AE227" s="2" t="str" cm="1">
        <f t="array" aca="1" ref="AE227" ca="1">IF(NOT(ISNUMBER(INDEX($A:$A,LOOKUP(2,1/($A$1:INDIRECT("$A$"&amp;ROW($A227))&lt;&gt;""),ROW($A$1:INDIRECT("$A$"&amp;ROW($A227)))),1))),"",
INDEX($AE:$AE,LOOKUP(2,1/($AE$1:INDIRECT("$AE$"&amp;ROW($AE227)-1)&lt;&gt;""),ROW($AE$1:INDIRECT("$AE$"&amp;ROW($AE227)-1))),1)+
IF(INDEX($AC:$AC,LOOKUP(2,1/($AC$1:INDIRECT("$AC$"&amp;ROW($AC227)-1)&lt;&gt;""),ROW($AC$1:INDIRECT("$AC$"&amp;ROW($AC227)-1))),1)+
INDEX($AD:$AD,LOOKUP(2,1/($AD$1:INDIRECT("$AD$"&amp;ROW($AD227)-1)&lt;&gt;""),ROW($AD$1:INDIRECT("$AD$"&amp;ROW($AD227)-1))),1)+
INDEX($AE:$AE,LOOKUP(2,1/($AE$1:INDIRECT("$AE$"&amp;ROW($AE227)-1)&lt;&gt;""),ROW($AE$1:INDIRECT("$AE$"&amp;ROW($AD227)-1))),1)+
INDEX($AE:$AF,LOOKUP(2,1/($AF$1:INDIRECT("$AF$"&amp;ROW($AF227)-1)&lt;&gt;""),ROW($AF$1:INDIRECT("$AF$"&amp;ROW($AD227)-1))),1)+
INDEX($AG:$AG,LOOKUP(2,1/($AG$1:INDIRECT("$AG$"&amp;ROW($AG227)-1)&lt;&gt;""),ROW($AG$1:INDIRECT("$AG$"&amp;ROW($AD227)-1))),1)+
INDEX($AH:$AH,LOOKUP(2,1/($AH$1:INDIRECT("$AH$"&amp;ROW($AH227)-1)&lt;&gt;""),ROW($AH$1:INDIRECT("$AH$"&amp;ROW($AD227)-1))),1)&gt;=510,0,
IF(INDEX($AE:$AE,LOOKUP(2,1/($AE$1:INDIRECT("$AE$"&amp;ROW($AE227)-1)&lt;&gt;""),ROW($AE$1:INDIRECT("$AE$"&amp;ROW($AE227)-1))),1)&gt;=255,0,
VLOOKUP(INDIRECT("$G$"&amp;LOOKUP(2,1/($AE$1:INDIRECT("$AE$"&amp;ROW($AE227)-1)&lt;&gt;""),ROW($AE$1:INDIRECT("$AE$"&amp;ROW($AE227)-1)))),'EV and Base'!$A$1:$N$671,5,FALSE))))</f>
        <v/>
      </c>
      <c r="AF227" s="2" t="str" cm="1">
        <f t="array" aca="1" ref="AF227" ca="1">IF(NOT(ISNUMBER(INDEX($A:$A, LOOKUP(2, 1 / ($A$1:INDIRECT("$A$"&amp;ROW($A227)) &lt;&gt; ""),ROW($A$1:INDIRECT("$A$"&amp;ROW($A227)))), 1))), "",
INDEX($AF:$AF, LOOKUP(2, 1 / ($AF$1:INDIRECT("$AF$"&amp;ROW($AF227)-1) &lt;&gt; ""),ROW($AF$1:INDIRECT("$AF$"&amp;ROW($AF227)-1))), 1)+
IF(INDEX($AC:$AC, LOOKUP(2, 1 / ($AC$1:INDIRECT("$AC$"&amp;ROW($AC227)-1) &lt;&gt; ""),ROW($AC$1:INDIRECT("$AC$"&amp;ROW($AC227)-1))), 1)+
INDEX($AD:$AD, LOOKUP(2, 1 / ($AD$1:INDIRECT("$AD$"&amp;ROW($AD227)-1) &lt;&gt; ""),ROW($AD$1:INDIRECT("$AD$"&amp;ROW($AD227)-1))), 1)+
INDEX($AE:$AE, LOOKUP(2, 1 / ($AE$1:INDIRECT("$AE$"&amp;ROW($AE227)-1) &lt;&gt; ""),ROW($AE$1:INDIRECT("$AE$"&amp;ROW($AD227)-1))), 1)+
INDEX($AE:$AF, LOOKUP(2, 1 / ($AF$1:INDIRECT("$AF$"&amp;ROW($AF227)-1) &lt;&gt; ""),ROW($AF$1:INDIRECT("$AF$"&amp;ROW($AD227)-1))), 1)+
INDEX($AG:$AG, LOOKUP(2, 1 / ($AG$1:INDIRECT("$AG$"&amp;ROW($AG227)-1) &lt;&gt; ""),ROW($AG$1:INDIRECT("$AG$"&amp;ROW($AD227)-1))), 1)+
INDEX($AH:$AH, LOOKUP(2, 1 / ($AH$1:INDIRECT("$AH$"&amp;ROW($AH227)-1) &lt;&gt; ""),ROW($AH$1:INDIRECT("$AH$"&amp;ROW($AD227)-1))), 1)&gt;=510,0,
IF(INDEX($AF:$AF, LOOKUP(2, 1 / ($AF$1:INDIRECT("$AF$"&amp;ROW($AF227)-1) &lt;&gt; ""),ROW($AF$1:INDIRECT("$AF$"&amp;ROW($AF227)-1))), 1)&gt;=255,0,
VLOOKUP(INDIRECT("$G$"&amp;LOOKUP(2, 1 / ($AF$1:INDIRECT("$AF$"&amp;ROW($AF227)-1) &lt;&gt; ""),ROW($AF$1:INDIRECT("$AF$"&amp;ROW($AF227)-1)))), 'EV and Base'!$A$1:$N$671, 6, FALSE))))</f>
        <v/>
      </c>
      <c r="AG227" s="2" t="str" cm="1">
        <f t="array" aca="1" ref="AG227" ca="1">IF(NOT(ISNUMBER(INDEX($A:$A, LOOKUP(2, 1 / ($A$1:INDIRECT("$A$"&amp;ROW($A227)) &lt;&gt; ""),ROW($A$1:INDIRECT("$A$"&amp;ROW($A227)))), 1))), "",
INDEX($AG:$AG, LOOKUP(2, 1 / ($AG$1:INDIRECT("$AG$"&amp;ROW($AG227)-1) &lt;&gt; ""),ROW($AG$1:INDIRECT("$AG$"&amp;ROW($AG227)-1))), 1)+
IF(INDEX($AC:$AC, LOOKUP(2, 1 / ($AC$1:INDIRECT("$AC$"&amp;ROW($AC227)-1) &lt;&gt; ""),ROW($AC$1:INDIRECT("$AC$"&amp;ROW($AC227)-1))), 1)+
INDEX($AD:$AD, LOOKUP(2, 1 / ($AD$1:INDIRECT("$AD$"&amp;ROW($AD227)-1) &lt;&gt; ""),ROW($AD$1:INDIRECT("$AD$"&amp;ROW($AD227)-1))), 1)+
INDEX($AE:$AE, LOOKUP(2, 1 / ($AE$1:INDIRECT("$AE$"&amp;ROW($AE227)-1) &lt;&gt; ""),ROW($AE$1:INDIRECT("$AE$"&amp;ROW($AD227)-1))), 1)+
INDEX($AE:$AF, LOOKUP(2, 1 / ($AF$1:INDIRECT("$AF$"&amp;ROW($AF227)-1) &lt;&gt; ""),ROW($AF$1:INDIRECT("$AF$"&amp;ROW($AD227)-1))), 1)+
INDEX($AG:$AG, LOOKUP(2, 1 / ($AG$1:INDIRECT("$AG$"&amp;ROW($AG227)-1) &lt;&gt; ""),ROW($AG$1:INDIRECT("$AG$"&amp;ROW($AD227)-1))), 1)+
INDEX($AH:$AH, LOOKUP(2, 1 / ($AH$1:INDIRECT("$AH$"&amp;ROW($AH227)-1) &lt;&gt; ""),ROW($AH$1:INDIRECT("$AH$"&amp;ROW($AD227)-1))), 1)&gt;=510,0,
IF(INDEX($AG:$AG, LOOKUP(2, 1 / ($AG$1:INDIRECT("$AG$"&amp;ROW($AG227)-1) &lt;&gt; ""),ROW($AG$1:INDIRECT("$AG$"&amp;ROW($AG227)-1))), 1)&gt;=255,0,
VLOOKUP(INDIRECT("$G$"&amp;LOOKUP(2, 1 / ($AG$1:INDIRECT("$AG$"&amp;ROW($AG227)-1) &lt;&gt; ""),ROW($AG$1:INDIRECT("$AG$"&amp;ROW($AG227)-1)))), 'EV and Base'!$A$1:$N$671, 7, FALSE))))</f>
        <v/>
      </c>
      <c r="AH227" s="24" t="str" cm="1">
        <f t="array" aca="1" ref="AH227" ca="1">IF(NOT(ISNUMBER(INDEX($A:$A,LOOKUP(2,1/($A$1:INDIRECT("$A$"&amp;ROW($A227))&lt;&gt;""),ROW($A$1:INDIRECT("$A$"&amp;ROW($A227)))),1))),"",
INDEX($AH:$AH,LOOKUP(2,1/($AH$1:INDIRECT("$AH$"&amp;ROW($AH227)-1)&lt;&gt;""),ROW($AH$1:INDIRECT("$AH$"&amp;ROW($AH227)-1))),1)+
IF(INDEX($AC:$AC,LOOKUP(2,1/($AC$1:INDIRECT("$AC$"&amp;ROW($AC227)-1)&lt;&gt;""),ROW($AC$1:INDIRECT("$AC$"&amp;ROW($AC227)-1))),1)+
INDEX($AD:$AD,LOOKUP(2,1/($AD$1:INDIRECT("$AD$"&amp;ROW($AD227)-1)&lt;&gt;""),ROW($AD$1:INDIRECT("$AD$"&amp;ROW($AD227)-1))),1)+
INDEX($AE:$AE,LOOKUP(2,1/($AE$1:INDIRECT("$AE$"&amp;ROW($AE227)-1)&lt;&gt;""),ROW($AE$1:INDIRECT("$AE$"&amp;ROW($AD227)-1))),1)+
INDEX($AE:$AF,LOOKUP(2,1/($AF$1:INDIRECT("$AF$"&amp;ROW($AF227)-1)&lt;&gt;""),ROW($AF$1:INDIRECT("$AF$"&amp;ROW($AD227)-1))),1)+
INDEX($AG:$AG,LOOKUP(2,1/($AG$1:INDIRECT("$AG$"&amp;ROW($AG227)-1)&lt;&gt;""),ROW($AG$1:INDIRECT("$AG$"&amp;ROW($AD227)-1))),1)+
INDEX($AH:$AH,LOOKUP(2,1/($AH$1:INDIRECT("$AH$"&amp;ROW($AH227)-1)&lt;&gt;""),ROW($AH$1:INDIRECT("$AH$"&amp;ROW($AD227)-1))),1)&gt;=510,0,
IF(INDEX($AH:$AH,LOOKUP(2,1/($AH$1:INDIRECT("$AH$"&amp;ROW($AH227)-1)&lt;&gt;""),ROW($AH$1:INDIRECT("$AH$"&amp;ROW($AH227)-1))),1)&gt;=255,0,
VLOOKUP(INDIRECT("$G$"&amp;LOOKUP(2,1/($AH$1:INDIRECT("$AH$"&amp;ROW($AH227)-1)&lt;&gt;""),ROW($AH$1:INDIRECT("$AH$"&amp;ROW($AH227)-1)))),'EV and Base'!$A$1:$N$671,8,FALSE))))</f>
        <v/>
      </c>
      <c r="AI227" s="29" t="str" cm="1">
        <f t="array" aca="1" ref="AI227" ca="1">IF(NOT(ISNUMBER(INDEX($A:$A,LOOKUP(2,1/($A$1:INDIRECT("$A$"&amp;ROW($A227))&lt;&gt;""),ROW($A$1:INDIRECT("$A$"&amp;ROW($A227)))),1))),"",
ROUNDDOWN((((2*VLOOKUP($AA227,'EV and Base'!$A$1:$N$671,9,FALSE))+31+ROUNDDOWN($AC227/4,0))*$AB227)/100,0)+$AB227+10)</f>
        <v/>
      </c>
      <c r="AJ227" s="21" t="str" cm="1">
        <f t="array" aca="1" ref="AJ227" ca="1">IF(NOT(ISNUMBER(INDEX($A:$A, LOOKUP(2, 1 / ($A$1:INDIRECT("$A$"&amp;ROW($A227)) &lt;&gt; ""),ROW($A$1:INDIRECT("$A$"&amp;ROW($A227)))), 1))), "",
ROUNDDOWN((ROUNDDOWN((((2*VLOOKUP($AA227, 'EV and Base'!$A$1:$N$671, 10, FALSE))+31+ROUNDDOWN($AD227/4, 0))*$AB227)/100, 0)+5)*1.1, 0))</f>
        <v/>
      </c>
      <c r="AK227" s="21" t="str" cm="1">
        <f t="array" aca="1" ref="AK227" ca="1">IF(NOT(ISNUMBER(INDEX($A:$A, LOOKUP(2, 1 / ($A$1:INDIRECT("$A$"&amp;ROW($A227)) &lt;&gt; ""),ROW($A$1:INDIRECT("$A$"&amp;ROW($A227)))), 1))), "",
ROUNDDOWN((ROUNDDOWN((((2*VLOOKUP($AA227, 'EV and Base'!$A$1:$N$671, 11, FALSE))+30+ROUNDDOWN($AE227/4, 0))*$AB227)/100, 0)+5), 0)
&amp;"-"&amp;
ROUNDDOWN((ROUNDDOWN((((2*VLOOKUP($AA227, 'EV and Base'!$A$1:$N$671, 11, FALSE))+31+ROUNDDOWN($AE227/4, 0))*$AB227)/100, 0)+5), 0))</f>
        <v/>
      </c>
      <c r="AL227" s="21" t="str" cm="1">
        <f t="array" aca="1" ref="AL227" ca="1">IF(NOT(ISNUMBER(INDEX($A:$A, LOOKUP(2, 1 / ($A$1:INDIRECT("$A$"&amp;ROW($A227)) &lt;&gt; ""),ROW($A$1:INDIRECT("$A$"&amp;ROW($A227)))), 1))), "",
ROUNDDOWN((ROUNDDOWN((((2*VLOOKUP($AA227, 'EV and Base'!$A$1:$N$671, 12, FALSE))+0+ROUNDDOWN($AF227/4, 0))*$AB227)/100, 0)+5)*0.9, 0)
&amp;"-"&amp;
ROUNDDOWN((ROUNDDOWN((((2*VLOOKUP($AA227, 'EV and Base'!$A$1:$N$671, 12, FALSE))+31+ROUNDDOWN($AF227/4, 0))*$AB227)/100, 0)+5)*0.9, 0))</f>
        <v/>
      </c>
      <c r="AM227" s="21" t="str" cm="1">
        <f t="array" aca="1" ref="AM227" ca="1">IF(NOT(ISNUMBER(INDEX($A:$A, LOOKUP(2, 1 / ($A$1:INDIRECT("$A$"&amp;ROW($A227)) &lt;&gt; ""),ROW($A$1:INDIRECT("$A$"&amp;ROW($A227)))), 1))), "",
ROUNDDOWN((ROUNDDOWN((((2*VLOOKUP($AA227, 'EV and Base'!$A$1:$N$671, 13, FALSE))+30+ROUNDDOWN($AG227/4, 0))*$AB227)/100, 0)+5), 0)
&amp;"-"&amp;
ROUNDDOWN((ROUNDDOWN((((2*VLOOKUP($AA227, 'EV and Base'!$A$1:$N$671, 13, FALSE))+31+ROUNDDOWN($AG227/4, 0))*$AB227)/100, 0)+5), 0))</f>
        <v/>
      </c>
      <c r="AN227" s="25" t="str" cm="1">
        <f t="array" aca="1" ref="AN227" ca="1">IF(NOT(ISNUMBER(INDEX($A:$A, LOOKUP(2, 1 / ($A$1:INDIRECT("$A$"&amp;ROW($A227)) &lt;&gt; ""),ROW($A$1:INDIRECT("$A$"&amp;ROW($A227)))), 1))), "",
ROUNDDOWN((ROUNDDOWN((((2*VLOOKUP($AA227, 'EV and Base'!$A$1:$N$671, 14, FALSE))+31+ROUNDDOWN($AH227/4, 0))*$AB227)/100, 0)+5), 0))</f>
        <v/>
      </c>
      <c r="AO227" s="23" t="str" cm="1">
        <f t="array" aca="1" ref="AO227" ca="1">IF(NOT(ISNUMBER(INDEX($A:$A, LOOKUP(2, 1 / ($A$1:INDIRECT("$A$"&amp;ROW($A227)) &lt;&gt; ""),ROW($A$1:INDIRECT("$A$"&amp;ROW($A227)))), 1))), "",
ROUNDDOWN((((2*VLOOKUP($AA227, 'EV and Base'!$A$1:$N$671, 9, FALSE))+31+ROUNDDOWN($AC227/4, 0))*$AB227)/100, 0)+$AB227+10)</f>
        <v/>
      </c>
      <c r="AP227" s="2" t="str" cm="1">
        <f t="array" aca="1" ref="AP227" ca="1">IF(NOT(ISNUMBER(INDEX($A:$A, LOOKUP(2, 1 / ($A$1:INDIRECT("$A$"&amp;ROW($A227)) &lt;&gt; ""),ROW($A$1:INDIRECT("$A$"&amp;ROW($A227)))), 1))), "",
ROUNDDOWN((ROUNDDOWN((((2*VLOOKUP($AA227, 'EV and Base'!$A$1:$N$671, 10, FALSE))+31+ROUNDDOWN($AD227/4, 0))*$AB227)/100, 0)+5)*1.1, 0))</f>
        <v/>
      </c>
      <c r="AQ227" s="2" t="str" cm="1">
        <f t="array" aca="1" ref="AQ227" ca="1">IF(NOT(ISNUMBER(INDEX($A:$A, LOOKUP(2, 1 / ($A$1:INDIRECT("$A$"&amp;ROW($A227)) &lt;&gt; ""),ROW($A$1:INDIRECT("$A$"&amp;ROW($A227)))), 1))), "",
ROUNDDOWN((ROUNDDOWN((((2*VLOOKUP($AA227, 'EV and Base'!$A$1:$N$671, 11, FALSE))+$AV$2+ROUNDDOWN($AE227/4, 0))*$AB227)/100, 0)+5), 0))</f>
        <v/>
      </c>
      <c r="AR227" s="22" t="str" cm="1">
        <f t="array" aca="1" ref="AR227" ca="1">IF(NOT(ISNUMBER(INDEX($A:$A, LOOKUP(2, 1 / ($A$1:INDIRECT("$A$"&amp;ROW($A227)) &lt;&gt; ""),ROW($A$1:INDIRECT("$A$"&amp;ROW($A227)))), 1))), "",
ROUNDDOWN((ROUNDDOWN((((2*VLOOKUP($AA227, 'EV and Base'!$A$1:$N$671, 12, FALSE))+$AW$2+ROUNDDOWN($AF227/4, 0))*$AB227)/100, 0)+5)*0.9, 0))</f>
        <v/>
      </c>
      <c r="AS227" s="2" t="str" cm="1">
        <f t="array" aca="1" ref="AS227" ca="1">IF(NOT(ISNUMBER(INDEX($A:$A, LOOKUP(2, 1 / ($A$1:INDIRECT("$A$"&amp;ROW($A227)) &lt;&gt; ""),ROW($A$1:INDIRECT("$A$"&amp;ROW($A227)))), 1))), "",
ROUNDDOWN((ROUNDDOWN((((2*VLOOKUP($AA227, 'EV and Base'!$A$1:$N$671, 13, FALSE))+$AX$2+ROUNDDOWN($AG227/4, 0))*$AB227)/100, 0)+5), 0))</f>
        <v/>
      </c>
      <c r="AT227" s="24" t="str" cm="1">
        <f t="array" aca="1" ref="AT227" ca="1">IF(NOT(ISNUMBER(INDEX($A:$A, LOOKUP(2, 1 / ($A$1:INDIRECT("$A$"&amp;ROW($A227)) &lt;&gt; ""),ROW($A$1:INDIRECT("$A$"&amp;ROW($A227)))), 1))), "",
ROUNDDOWN((ROUNDDOWN((((2*VLOOKUP($AA227, 'EV and Base'!$A$1:$N$671, 14, FALSE))+31+ROUNDDOWN($AH227/4, 0))*$AB227)/100, 0)+5), 0))</f>
        <v/>
      </c>
      <c r="AU227" s="28"/>
      <c r="AY227" t="str" cm="1">
        <f t="array" aca="1" ref="AY227" ca="1">IF(NOT(ISNUMBER(INDEX($A:$A,LOOKUP(2,1/($A$1:INDIRECT("$A$"&amp;ROW($A227))&lt;&gt;""),ROW($A$1:INDIRECT("$A$"&amp;ROW($A227)))),1))),"",
INDEX($AY:$AY,LOOKUP(2,1/($AY$1:INDIRECT("$AY$"&amp;ROW($AY227)-1)&lt;&gt;""),ROW($AY$1:INDIRECT("$AY$"&amp;ROW($AY227)-1))),1)+$BL227)</f>
        <v/>
      </c>
      <c r="AZ227" s="3" t="str" cm="1">
        <f t="array" aca="1" ref="AZ227" ca="1">IF(NOT(ISNUMBER(INDEX($A:$A, LOOKUP(2, 1 / ($A$1:INDIRECT("$A$"&amp;ROW($A227)) &lt;&gt; ""),ROW($A$1:INDIRECT("$A$"&amp;ROW($A227)))), 1))), "",
VLOOKUP(INDIRECT("$G$"&amp;LOOKUP(2, 1 / ($AY$1:INDIRECT("$AY$"&amp;ROW($AY227)-1) &lt;&gt; ""),ROW($AY$1:INDIRECT("$AY$"&amp;ROW($AY227)-1)))),'EV and Base'!A222:N892,2,FALSE))</f>
        <v/>
      </c>
      <c r="BA227" s="3" t="str" cm="1">
        <f t="array" aca="1" ref="BA227" ca="1">IF(NOT(ISNUMBER(INDEX($A:$A, LOOKUP(2, 1 / ($A$1:INDIRECT("$A$"&amp;ROW($A227)) &lt;&gt; ""),ROW($A$1:INDIRECT("$A$"&amp;ROW($A227)))), 1))), "",
INDIRECT("$I$"&amp;LOOKUP(2, 1 / ($AY$1:INDIRECT("$AY$"&amp;ROW($AY227)-1) &lt;&gt; ""),ROW($AY$1:INDIRECT("$AY$"&amp;ROW($AY227)-1)))))</f>
        <v/>
      </c>
      <c r="BB227" s="1" t="str" cm="1">
        <f t="array" aca="1" ref="BB227" ca="1">IF(NOT(ISNUMBER(INDEX($A:$A, LOOKUP(2, 1 / ($A$1:INDIRECT("$A$"&amp;ROW($A227)) &lt;&gt; ""),ROW($A$1:INDIRECT("$A$"&amp;ROW($A227)))), 1))), "",
INDIRECT("$AB$"&amp;LOOKUP(2, 1 / ($AY$1:INDIRECT("$AY$"&amp;ROW($AY227)-1) &lt;&gt; ""),ROW($AY$1:INDIRECT("$AY$"&amp;ROW($AY227)-1)))))</f>
        <v/>
      </c>
      <c r="BC227" s="3" t="str" cm="1">
        <f t="array" aca="1" ref="BC227" ca="1">IF(NOT(ISNUMBER(INDEX($A:$A,LOOKUP(2,1/($A$1:INDIRECT("$A$"&amp;ROW($A227))&lt;&gt;""),ROW($A$1:INDIRECT("$A$"&amp;ROW($A227)))),1))),"",
$BA227+$BA227+10)</f>
        <v/>
      </c>
      <c r="BD227" s="3" t="str" cm="1">
        <f t="array" aca="1" ref="BD227" ca="1">IF(NOT(ISNUMBER(INDEX($A:$A,LOOKUP(2,1/($A$1:INDIRECT("$A$"&amp;ROW($A227))&lt;&gt;""),ROW($A$1:INDIRECT("$A$"&amp;ROW($A227)))),1))),"",
$BA227+$BB227+10)</f>
        <v/>
      </c>
      <c r="BE227" s="3" t="str" cm="1">
        <f t="array" aca="1" ref="BE227" ca="1">IF(NOT(ISNUMBER(INDEX($A:$A,LOOKUP(2,1/($A$1:INDIRECT("$A$"&amp;ROW($A227))&lt;&gt;""),ROW($A$1:INDIRECT("$A$"&amp;ROW($A227)))),1))),"",
$BC227*$BC227)</f>
        <v/>
      </c>
      <c r="BF227" s="3" t="str" cm="1">
        <f t="array" aca="1" ref="BF227" ca="1">IF(NOT(ISNUMBER(INDEX($A:$A,LOOKUP(2,1/($A$1:INDIRECT("$A$"&amp;ROW($A227))&lt;&gt;""),ROW($A$1:INDIRECT("$A$"&amp;ROW($A227)))),1))),"",
$BD227*$BD227)</f>
        <v/>
      </c>
      <c r="BG227" s="3" t="str" cm="1">
        <f t="array" aca="1" ref="BG227" ca="1">IF(NOT(ISNUMBER(INDEX($A:$A,LOOKUP(2,1/($A$1:INDIRECT("$A$"&amp;ROW($A227))&lt;&gt;""),ROW($A$1:INDIRECT("$A$"&amp;ROW($A227)))),1))),"",
_xlfn.FLOOR.MATH(1.5*_xlfn.FLOOR.MATH($AZ227*BA227/5)))</f>
        <v/>
      </c>
      <c r="BH227" s="3" t="str" cm="1">
        <f t="array" aca="1" ref="BH227" ca="1">IF(NOT(ISNUMBER(INDEX($A:$A, LOOKUP(2, 1 / ($A$1:INDIRECT("$A$"&amp;ROW($A227)) &lt;&gt; ""),ROW($A$1:INDIRECT("$A$"&amp;ROW($A227)))), 1))), "",
_xlfn.FLOOR.MATH($BG227/IF(OR(INDIRECT("$C$"&amp;LOOKUP(2, 1 / ($AY$1:INDIRECT("$AY$"&amp;ROW($AY227)-1) &lt;&gt; ""),ROW($AY$1:INDIRECT("$AY$"&amp;ROW($AY227)-1))))="Multi",
INDIRECT("$C$"&amp;LOOKUP(2, 1 / ($AY$1:INDIRECT("$AY$"&amp;ROW($AY227)-1) &lt;&gt; ""),ROW($AY$1:INDIRECT("$AY$"&amp;ROW($AY227)-1))))="Double"),2,1)))</f>
        <v/>
      </c>
      <c r="BI227" s="3" t="str" cm="1">
        <f t="array" aca="1" ref="BI227" ca="1">IF(NOT(ISNUMBER(INDEX($A:$A,LOOKUP(2,1/($A$1:INDIRECT("$A$"&amp;ROW($A227))&lt;&gt;""),ROW($A$1:INDIRECT("$A$"&amp;ROW($A227)))),1))),"",
VLOOKUP($BC227,GameFreakSQRT!$A$1:$B$200,2,FALSE))</f>
        <v/>
      </c>
      <c r="BJ227" s="3" t="str" cm="1">
        <f t="array" aca="1" ref="BJ227" ca="1">IF(NOT(ISNUMBER(INDEX($A:$A,LOOKUP(2,1/($A$1:INDIRECT("$A$"&amp;ROW($A227))&lt;&gt;""),ROW($A$1:INDIRECT("$A$"&amp;ROW($A227)))),1))),"",
VLOOKUP($BD227,GameFreakSQRT!$A$1:$B$200,2,FALSE))</f>
        <v/>
      </c>
      <c r="BK227" s="3" t="str" cm="1">
        <f t="array" aca="1" ref="BK227" ca="1">IF(NOT(ISNUMBER(INDEX($A:$A,LOOKUP(2,1/($A$1:INDIRECT("$A$"&amp;ROW($A227))&lt;&gt;""),ROW($A$1:INDIRECT("$A$"&amp;ROW($A227)))),1))),"",
_xlfn.FLOOR.MATH((($BI227*$BE227)*$BH227)/($BJ227*$BF227))+1)</f>
        <v/>
      </c>
      <c r="BL227" s="3" t="str" cm="1">
        <f t="array" aca="1" ref="BL227" ca="1">IF(NOT(ISNUMBER(INDEX($A:$A,LOOKUP(2,1/($A$1:INDIRECT("$A$"&amp;ROW($A227))&lt;&gt;""),ROW($A$1:INDIRECT("$A$"&amp;ROW($A227)))),1))),"",
_xlfn.FLOOR.MATH($BK227*IF(NOT(INDIRECT("$Z$"&amp;LOOKUP(2, 1 / ($AY$1:INDIRECT("$AY$"&amp;ROW($AY227)-1) &lt;&gt; ""),ROW($AY$1:INDIRECT("$AY$"&amp;ROW($AY227)-1))))=""),1.5,1)))</f>
        <v/>
      </c>
      <c r="BM227" s="3" t="str" cm="1">
        <f t="array" aca="1" ref="BM227" ca="1">IF(NOT(ISNUMBER(INDEX($A:$A, LOOKUP(2, 1 / ($A$1:INDIRECT("$A$"&amp;ROW($A227)) &lt;&gt; ""),ROW($A$1:INDIRECT("$A$"&amp;ROW($A227)))), 1))), "",
INDIRECT("$Y$"&amp;LOOKUP(2, 1 / ($AY$1:INDIRECT("$AY$"&amp;ROW($AY227)-1) &lt;&gt; ""),ROW($AY$1:INDIRECT("$AY$"&amp;ROW($AY227)-1)))))</f>
        <v/>
      </c>
      <c r="BN227" s="3" t="str">
        <f t="shared" ca="1" si="23"/>
        <v/>
      </c>
    </row>
    <row r="228" spans="1:66" x14ac:dyDescent="0.45">
      <c r="A228" s="69" t="s">
        <v>75</v>
      </c>
      <c r="B228" s="69" t="s">
        <v>443</v>
      </c>
      <c r="C228" s="69" t="s">
        <v>46</v>
      </c>
      <c r="D228" s="69" t="s">
        <v>432</v>
      </c>
      <c r="E228" s="69" t="s">
        <v>48</v>
      </c>
      <c r="F228" s="56">
        <v>1</v>
      </c>
      <c r="G228" s="2" t="s">
        <v>398</v>
      </c>
      <c r="H228" s="2" t="s">
        <v>77</v>
      </c>
      <c r="I228" s="2">
        <v>26</v>
      </c>
      <c r="J228" s="2" t="s">
        <v>197</v>
      </c>
      <c r="K228" s="2" t="s">
        <v>399</v>
      </c>
      <c r="L228" s="2" t="s">
        <v>53</v>
      </c>
      <c r="M228" s="2" t="s">
        <v>401</v>
      </c>
      <c r="N228" s="2" t="s">
        <v>444</v>
      </c>
      <c r="O228" s="2" t="s">
        <v>403</v>
      </c>
      <c r="P228" s="2" t="s">
        <v>445</v>
      </c>
      <c r="Q228" s="2">
        <v>0</v>
      </c>
      <c r="R228" s="2">
        <f>_xlfn.FLOOR.MATH((((2*VLOOKUP(G228, 'EV and Base'!$A$1:$N$671, 9, FALSE))+$Q228)*$I228)/100)+$I228+10</f>
        <v>54</v>
      </c>
      <c r="S228" s="2">
        <f>_xlfn.FLOOR.MATH((_xlfn.FLOOR.MATH((((2*VLOOKUP($G228, 'EV and Base'!$A$1:$N$671, 10, FALSE))+$Q228)*$I228)/100)+5)*
IF(OR($J228="Lonely", $J228="Brave", $J228="Adamant", $J228="Naughty"), 1.1,
IF(OR($J228="Bold", $J228="Timid", $J228="Modest", $J228="Calm"), 0.9, 1)))</f>
        <v>31</v>
      </c>
      <c r="T228" s="2">
        <f>_xlfn.FLOOR.MATH((_xlfn.FLOOR.MATH((((2*VLOOKUP($G228, 'EV and Base'!$A$1:$N$671, 11, FALSE))+$Q228)*$I228)/100)+5)*
IF(OR($J228="Bold", $J228="Relaxed", $J228="Impish", $J228="Lax"), 1.1,
IF(OR($J228="Lonely", $J228="Hasty", $J228="Mild", $J228="Gentle"), 0.9, 1)))</f>
        <v>27</v>
      </c>
      <c r="U228" s="2">
        <f>_xlfn.FLOOR.MATH((_xlfn.FLOOR.MATH((((2*VLOOKUP($G228, 'EV and Base'!$A$1:$N$671, 12, FALSE))+$Q228)*$I228)/100)+5)*
IF(OR($J228="Modest", $J228="Mild", $J228="Quiet", $J228="Rash"), 1.1,
IF(OR($J228="Adamant", $J228="Impish", $J228="Jolly", $J228="Careful"), 0.9, 1)))</f>
        <v>41</v>
      </c>
      <c r="V228" s="2">
        <f>_xlfn.FLOOR.MATH((_xlfn.FLOOR.MATH((((2*VLOOKUP($G228, 'EV and Base'!$A$1:$N$671, 13, FALSE))+$Q228)*$I228)/100)+5)*
IF(OR($J228="Calm", $J228="Gentle", $J228="Sassy", $J228="Careful"), 1.1,
IF(OR($J228="Naughty", $J228="Lax", $J228="Naive", $J228="Rash"), 0.9, 1)))</f>
        <v>36</v>
      </c>
      <c r="W228" s="2">
        <f>_xlfn.FLOOR.MATH((_xlfn.FLOOR.MATH((((2*VLOOKUP($G228, 'EV and Base'!$A$1:$N$671, 14, FALSE))+$Q228)*$I228)/100)+5)*
IF(OR($J228="Timid", $J228="Hasty", $J228="Jolly", $J228="Naive"), 1.1,
IF(OR($J228="Brave", $J228="Relaxed", $J228="Quiet", $J228="Sassy"), 0.9, 1)))</f>
        <v>27</v>
      </c>
      <c r="X228" s="69">
        <v>832</v>
      </c>
      <c r="AA228" s="23" t="str" cm="1">
        <f t="array" aca="1" ref="AA228" ca="1">IF(NOT(ISNUMBER(INDEX($A:$A,LOOKUP(2,1/($A$1:INDIRECT("$A$"&amp;ROW($A228))&lt;&gt;""),ROW($A$1:INDIRECT("$A$"&amp;ROW($A228)))),1))),"",
IF(NOT(ISNUMBER($A228)),$AA227,
IF($AB228&lt;16,"Lillipup",
IF($AB228&lt;32,"Herdier",
"Stoutland"))))</f>
        <v/>
      </c>
      <c r="AB228" s="25" t="str" cm="1">
        <f t="array" aca="1" ref="AB228" ca="1">IF(NOT(ISNUMBER(INDEX($A:$A, LOOKUP(2, 1 / ($A$1:INDIRECT("$A$"&amp;ROW($A228)) &lt;&gt; ""),ROW($A$1:INDIRECT("$A$"&amp;ROW($A228)))), 1))), "",
VLOOKUP($AY228,'Medium-Slow'!$A$1:$B$101,2,TRUE))</f>
        <v/>
      </c>
      <c r="AC228" s="23" t="str" cm="1">
        <f t="array" aca="1" ref="AC228" ca="1">IF(NOT(ISNUMBER(INDEX($A:$A, LOOKUP(2, 1 / ($A$1:INDIRECT("$A$"&amp;ROW($A228)) &lt;&gt; ""),ROW($A$1:INDIRECT("$A$"&amp;ROW($A228)))), 1))), "",
INDEX($AC:$AC, LOOKUP(2, 1 / ($AC$1:INDIRECT("$AC$"&amp;ROW($AC228)-1) &lt;&gt; ""),ROW($AC$1:INDIRECT("$AC$"&amp;ROW($AC228)-1))), 1)+
IF(INDEX($AC:$AC, LOOKUP(2, 1 / ($AC$1:INDIRECT("$AC$"&amp;ROW($AC228)-1) &lt;&gt; ""),ROW($AC$1:INDIRECT("$AC$"&amp;ROW($AC228)-1))), 1)+
INDEX($AD:$AD, LOOKUP(2, 1 / ($AD$1:INDIRECT("$AD$"&amp;ROW($AD228)-1) &lt;&gt; ""),ROW($AD$1:INDIRECT("$AD$"&amp;ROW($AD228)-1))), 1)+
INDEX($AE:$AE, LOOKUP(2, 1 / ($AE$1:INDIRECT("$AE$"&amp;ROW($AE228)-1) &lt;&gt; ""),ROW($AE$1:INDIRECT("$AE$"&amp;ROW($AD228)-1))), 1)+
INDEX($AE:$AF, LOOKUP(2, 1 / ($AF$1:INDIRECT("$AF$"&amp;ROW($AF228)-1) &lt;&gt; ""),ROW($AF$1:INDIRECT("$AF$"&amp;ROW($AD228)-1))), 1)+
INDEX($AG:$AG, LOOKUP(2, 1 / ($AG$1:INDIRECT("$AG$"&amp;ROW($AG228)-1) &lt;&gt; ""),ROW($AG$1:INDIRECT("$AG$"&amp;ROW($AD228)-1))), 1)+
INDEX($AH:$AH, LOOKUP(2, 1 / ($AH$1:INDIRECT("$AH$"&amp;ROW($AH228)-1) &lt;&gt; ""),ROW($AH$1:INDIRECT("$AH$"&amp;ROW($AD228)-1))), 1)&gt;=510,0,
IF(INDEX($AC:$AC, LOOKUP(2, 1 / ($AC$1:INDIRECT("$AC$"&amp;ROW($AC228)-1) &lt;&gt; ""),ROW($AC$1:INDIRECT("$AC$"&amp;ROW($AC228)-1))), 1)&gt;=255,0,
VLOOKUP(INDIRECT("$G$"&amp;LOOKUP(2, 1 / ($AC$1:INDIRECT("$AC$"&amp;ROW($AC228)-1) &lt;&gt; ""),ROW($AC$1:INDIRECT("$AC$"&amp;ROW($AC228)-1)))), 'EV and Base'!$A$1:$N$671, 3, FALSE))))</f>
        <v/>
      </c>
      <c r="AD228" s="2" t="str" cm="1">
        <f t="array" aca="1" ref="AD228" ca="1">IF(NOT(ISNUMBER(INDEX($A:$A, LOOKUP(2, 1 / ($A$1:INDIRECT("$A$"&amp;ROW($A228)) &lt;&gt; ""),ROW($A$1:INDIRECT("$A$"&amp;ROW($A228)))), 1))), "",
INDEX($AD:$AD, LOOKUP(2, 1 / ($AD$1:INDIRECT("$AD$"&amp;ROW($AD228)-1) &lt;&gt; ""),ROW($AD$1:INDIRECT("$AD$"&amp;ROW($AD228)-1))), 1)+
IF(INDEX($AC:$AC, LOOKUP(2, 1 / ($AC$1:INDIRECT("$AC$"&amp;ROW($AC228)-1) &lt;&gt; ""),ROW($AC$1:INDIRECT("$AC$"&amp;ROW($AC228)-1))), 1)+
INDEX($AD:$AD, LOOKUP(2, 1 / ($AD$1:INDIRECT("$AD$"&amp;ROW($AD228)-1) &lt;&gt; ""),ROW($AD$1:INDIRECT("$AD$"&amp;ROW($AD228)-1))), 1)+
INDEX($AE:$AE, LOOKUP(2, 1 / ($AE$1:INDIRECT("$AE$"&amp;ROW($AE228)-1) &lt;&gt; ""),ROW($AE$1:INDIRECT("$AE$"&amp;ROW($AD228)-1))), 1)+
INDEX($AE:$AF, LOOKUP(2, 1 / ($AF$1:INDIRECT("$AF$"&amp;ROW($AF228)-1) &lt;&gt; ""),ROW($AF$1:INDIRECT("$AF$"&amp;ROW($AD228)-1))), 1)+
INDEX($AG:$AG, LOOKUP(2, 1 / ($AG$1:INDIRECT("$AG$"&amp;ROW($AG228)-1) &lt;&gt; ""),ROW($AG$1:INDIRECT("$AG$"&amp;ROW($AD228)-1))), 1)+
INDEX($AH:$AH, LOOKUP(2, 1 / ($AH$1:INDIRECT("$AH$"&amp;ROW($AH228)-1) &lt;&gt; ""),ROW($AH$1:INDIRECT("$AH$"&amp;ROW($AD228)-1))), 1)&gt;=510,0,
IF(INDEX($AD:$AD, LOOKUP(2, 1 / ($AD$1:INDIRECT("$AD$"&amp;ROW($AD228)-1) &lt;&gt; ""),ROW($AD$1:INDIRECT("$AD$"&amp;ROW($AD228)-1))), 1)&gt;=255,0,
VLOOKUP(INDIRECT("$G$"&amp;LOOKUP(2, 1 / ($AD$1:INDIRECT("$AD$"&amp;ROW($AD228)-1) &lt;&gt; ""),ROW($AD$1:INDIRECT("$AD$"&amp;ROW($AD228)-1)))), 'EV and Base'!$A$1:$N$671, 4, FALSE))))</f>
        <v/>
      </c>
      <c r="AE228" s="2" t="str" cm="1">
        <f t="array" aca="1" ref="AE228" ca="1">IF(NOT(ISNUMBER(INDEX($A:$A,LOOKUP(2,1/($A$1:INDIRECT("$A$"&amp;ROW($A228))&lt;&gt;""),ROW($A$1:INDIRECT("$A$"&amp;ROW($A228)))),1))),"",
INDEX($AE:$AE,LOOKUP(2,1/($AE$1:INDIRECT("$AE$"&amp;ROW($AE228)-1)&lt;&gt;""),ROW($AE$1:INDIRECT("$AE$"&amp;ROW($AE228)-1))),1)+
IF(INDEX($AC:$AC,LOOKUP(2,1/($AC$1:INDIRECT("$AC$"&amp;ROW($AC228)-1)&lt;&gt;""),ROW($AC$1:INDIRECT("$AC$"&amp;ROW($AC228)-1))),1)+
INDEX($AD:$AD,LOOKUP(2,1/($AD$1:INDIRECT("$AD$"&amp;ROW($AD228)-1)&lt;&gt;""),ROW($AD$1:INDIRECT("$AD$"&amp;ROW($AD228)-1))),1)+
INDEX($AE:$AE,LOOKUP(2,1/($AE$1:INDIRECT("$AE$"&amp;ROW($AE228)-1)&lt;&gt;""),ROW($AE$1:INDIRECT("$AE$"&amp;ROW($AD228)-1))),1)+
INDEX($AE:$AF,LOOKUP(2,1/($AF$1:INDIRECT("$AF$"&amp;ROW($AF228)-1)&lt;&gt;""),ROW($AF$1:INDIRECT("$AF$"&amp;ROW($AD228)-1))),1)+
INDEX($AG:$AG,LOOKUP(2,1/($AG$1:INDIRECT("$AG$"&amp;ROW($AG228)-1)&lt;&gt;""),ROW($AG$1:INDIRECT("$AG$"&amp;ROW($AD228)-1))),1)+
INDEX($AH:$AH,LOOKUP(2,1/($AH$1:INDIRECT("$AH$"&amp;ROW($AH228)-1)&lt;&gt;""),ROW($AH$1:INDIRECT("$AH$"&amp;ROW($AD228)-1))),1)&gt;=510,0,
IF(INDEX($AE:$AE,LOOKUP(2,1/($AE$1:INDIRECT("$AE$"&amp;ROW($AE228)-1)&lt;&gt;""),ROW($AE$1:INDIRECT("$AE$"&amp;ROW($AE228)-1))),1)&gt;=255,0,
VLOOKUP(INDIRECT("$G$"&amp;LOOKUP(2,1/($AE$1:INDIRECT("$AE$"&amp;ROW($AE228)-1)&lt;&gt;""),ROW($AE$1:INDIRECT("$AE$"&amp;ROW($AE228)-1)))),'EV and Base'!$A$1:$N$671,5,FALSE))))</f>
        <v/>
      </c>
      <c r="AF228" s="2" t="str" cm="1">
        <f t="array" aca="1" ref="AF228" ca="1">IF(NOT(ISNUMBER(INDEX($A:$A, LOOKUP(2, 1 / ($A$1:INDIRECT("$A$"&amp;ROW($A228)) &lt;&gt; ""),ROW($A$1:INDIRECT("$A$"&amp;ROW($A228)))), 1))), "",
INDEX($AF:$AF, LOOKUP(2, 1 / ($AF$1:INDIRECT("$AF$"&amp;ROW($AF228)-1) &lt;&gt; ""),ROW($AF$1:INDIRECT("$AF$"&amp;ROW($AF228)-1))), 1)+
IF(INDEX($AC:$AC, LOOKUP(2, 1 / ($AC$1:INDIRECT("$AC$"&amp;ROW($AC228)-1) &lt;&gt; ""),ROW($AC$1:INDIRECT("$AC$"&amp;ROW($AC228)-1))), 1)+
INDEX($AD:$AD, LOOKUP(2, 1 / ($AD$1:INDIRECT("$AD$"&amp;ROW($AD228)-1) &lt;&gt; ""),ROW($AD$1:INDIRECT("$AD$"&amp;ROW($AD228)-1))), 1)+
INDEX($AE:$AE, LOOKUP(2, 1 / ($AE$1:INDIRECT("$AE$"&amp;ROW($AE228)-1) &lt;&gt; ""),ROW($AE$1:INDIRECT("$AE$"&amp;ROW($AD228)-1))), 1)+
INDEX($AE:$AF, LOOKUP(2, 1 / ($AF$1:INDIRECT("$AF$"&amp;ROW($AF228)-1) &lt;&gt; ""),ROW($AF$1:INDIRECT("$AF$"&amp;ROW($AD228)-1))), 1)+
INDEX($AG:$AG, LOOKUP(2, 1 / ($AG$1:INDIRECT("$AG$"&amp;ROW($AG228)-1) &lt;&gt; ""),ROW($AG$1:INDIRECT("$AG$"&amp;ROW($AD228)-1))), 1)+
INDEX($AH:$AH, LOOKUP(2, 1 / ($AH$1:INDIRECT("$AH$"&amp;ROW($AH228)-1) &lt;&gt; ""),ROW($AH$1:INDIRECT("$AH$"&amp;ROW($AD228)-1))), 1)&gt;=510,0,
IF(INDEX($AF:$AF, LOOKUP(2, 1 / ($AF$1:INDIRECT("$AF$"&amp;ROW($AF228)-1) &lt;&gt; ""),ROW($AF$1:INDIRECT("$AF$"&amp;ROW($AF228)-1))), 1)&gt;=255,0,
VLOOKUP(INDIRECT("$G$"&amp;LOOKUP(2, 1 / ($AF$1:INDIRECT("$AF$"&amp;ROW($AF228)-1) &lt;&gt; ""),ROW($AF$1:INDIRECT("$AF$"&amp;ROW($AF228)-1)))), 'EV and Base'!$A$1:$N$671, 6, FALSE))))</f>
        <v/>
      </c>
      <c r="AG228" s="2" t="str" cm="1">
        <f t="array" aca="1" ref="AG228" ca="1">IF(NOT(ISNUMBER(INDEX($A:$A, LOOKUP(2, 1 / ($A$1:INDIRECT("$A$"&amp;ROW($A228)) &lt;&gt; ""),ROW($A$1:INDIRECT("$A$"&amp;ROW($A228)))), 1))), "",
INDEX($AG:$AG, LOOKUP(2, 1 / ($AG$1:INDIRECT("$AG$"&amp;ROW($AG228)-1) &lt;&gt; ""),ROW($AG$1:INDIRECT("$AG$"&amp;ROW($AG228)-1))), 1)+
IF(INDEX($AC:$AC, LOOKUP(2, 1 / ($AC$1:INDIRECT("$AC$"&amp;ROW($AC228)-1) &lt;&gt; ""),ROW($AC$1:INDIRECT("$AC$"&amp;ROW($AC228)-1))), 1)+
INDEX($AD:$AD, LOOKUP(2, 1 / ($AD$1:INDIRECT("$AD$"&amp;ROW($AD228)-1) &lt;&gt; ""),ROW($AD$1:INDIRECT("$AD$"&amp;ROW($AD228)-1))), 1)+
INDEX($AE:$AE, LOOKUP(2, 1 / ($AE$1:INDIRECT("$AE$"&amp;ROW($AE228)-1) &lt;&gt; ""),ROW($AE$1:INDIRECT("$AE$"&amp;ROW($AD228)-1))), 1)+
INDEX($AE:$AF, LOOKUP(2, 1 / ($AF$1:INDIRECT("$AF$"&amp;ROW($AF228)-1) &lt;&gt; ""),ROW($AF$1:INDIRECT("$AF$"&amp;ROW($AD228)-1))), 1)+
INDEX($AG:$AG, LOOKUP(2, 1 / ($AG$1:INDIRECT("$AG$"&amp;ROW($AG228)-1) &lt;&gt; ""),ROW($AG$1:INDIRECT("$AG$"&amp;ROW($AD228)-1))), 1)+
INDEX($AH:$AH, LOOKUP(2, 1 / ($AH$1:INDIRECT("$AH$"&amp;ROW($AH228)-1) &lt;&gt; ""),ROW($AH$1:INDIRECT("$AH$"&amp;ROW($AD228)-1))), 1)&gt;=510,0,
IF(INDEX($AG:$AG, LOOKUP(2, 1 / ($AG$1:INDIRECT("$AG$"&amp;ROW($AG228)-1) &lt;&gt; ""),ROW($AG$1:INDIRECT("$AG$"&amp;ROW($AG228)-1))), 1)&gt;=255,0,
VLOOKUP(INDIRECT("$G$"&amp;LOOKUP(2, 1 / ($AG$1:INDIRECT("$AG$"&amp;ROW($AG228)-1) &lt;&gt; ""),ROW($AG$1:INDIRECT("$AG$"&amp;ROW($AG228)-1)))), 'EV and Base'!$A$1:$N$671, 7, FALSE))))</f>
        <v/>
      </c>
      <c r="AH228" s="24" t="str" cm="1">
        <f t="array" aca="1" ref="AH228" ca="1">IF(NOT(ISNUMBER(INDEX($A:$A,LOOKUP(2,1/($A$1:INDIRECT("$A$"&amp;ROW($A228))&lt;&gt;""),ROW($A$1:INDIRECT("$A$"&amp;ROW($A228)))),1))),"",
INDEX($AH:$AH,LOOKUP(2,1/($AH$1:INDIRECT("$AH$"&amp;ROW($AH228)-1)&lt;&gt;""),ROW($AH$1:INDIRECT("$AH$"&amp;ROW($AH228)-1))),1)+
IF(INDEX($AC:$AC,LOOKUP(2,1/($AC$1:INDIRECT("$AC$"&amp;ROW($AC228)-1)&lt;&gt;""),ROW($AC$1:INDIRECT("$AC$"&amp;ROW($AC228)-1))),1)+
INDEX($AD:$AD,LOOKUP(2,1/($AD$1:INDIRECT("$AD$"&amp;ROW($AD228)-1)&lt;&gt;""),ROW($AD$1:INDIRECT("$AD$"&amp;ROW($AD228)-1))),1)+
INDEX($AE:$AE,LOOKUP(2,1/($AE$1:INDIRECT("$AE$"&amp;ROW($AE228)-1)&lt;&gt;""),ROW($AE$1:INDIRECT("$AE$"&amp;ROW($AD228)-1))),1)+
INDEX($AE:$AF,LOOKUP(2,1/($AF$1:INDIRECT("$AF$"&amp;ROW($AF228)-1)&lt;&gt;""),ROW($AF$1:INDIRECT("$AF$"&amp;ROW($AD228)-1))),1)+
INDEX($AG:$AG,LOOKUP(2,1/($AG$1:INDIRECT("$AG$"&amp;ROW($AG228)-1)&lt;&gt;""),ROW($AG$1:INDIRECT("$AG$"&amp;ROW($AD228)-1))),1)+
INDEX($AH:$AH,LOOKUP(2,1/($AH$1:INDIRECT("$AH$"&amp;ROW($AH228)-1)&lt;&gt;""),ROW($AH$1:INDIRECT("$AH$"&amp;ROW($AD228)-1))),1)&gt;=510,0,
IF(INDEX($AH:$AH,LOOKUP(2,1/($AH$1:INDIRECT("$AH$"&amp;ROW($AH228)-1)&lt;&gt;""),ROW($AH$1:INDIRECT("$AH$"&amp;ROW($AH228)-1))),1)&gt;=255,0,
VLOOKUP(INDIRECT("$G$"&amp;LOOKUP(2,1/($AH$1:INDIRECT("$AH$"&amp;ROW($AH228)-1)&lt;&gt;""),ROW($AH$1:INDIRECT("$AH$"&amp;ROW($AH228)-1)))),'EV and Base'!$A$1:$N$671,8,FALSE))))</f>
        <v/>
      </c>
      <c r="AI228" s="29" t="str" cm="1">
        <f t="array" aca="1" ref="AI228" ca="1">IF(NOT(ISNUMBER(INDEX($A:$A,LOOKUP(2,1/($A$1:INDIRECT("$A$"&amp;ROW($A228))&lt;&gt;""),ROW($A$1:INDIRECT("$A$"&amp;ROW($A228)))),1))),"",
ROUNDDOWN((((2*VLOOKUP($AA228,'EV and Base'!$A$1:$N$671,9,FALSE))+31+ROUNDDOWN($AC228/4,0))*$AB228)/100,0)+$AB228+10)</f>
        <v/>
      </c>
      <c r="AJ228" s="21" t="str" cm="1">
        <f t="array" aca="1" ref="AJ228" ca="1">IF(NOT(ISNUMBER(INDEX($A:$A, LOOKUP(2, 1 / ($A$1:INDIRECT("$A$"&amp;ROW($A228)) &lt;&gt; ""),ROW($A$1:INDIRECT("$A$"&amp;ROW($A228)))), 1))), "",
ROUNDDOWN((ROUNDDOWN((((2*VLOOKUP($AA228, 'EV and Base'!$A$1:$N$671, 10, FALSE))+31+ROUNDDOWN($AD228/4, 0))*$AB228)/100, 0)+5)*1.1, 0))</f>
        <v/>
      </c>
      <c r="AK228" s="21" t="str" cm="1">
        <f t="array" aca="1" ref="AK228" ca="1">IF(NOT(ISNUMBER(INDEX($A:$A, LOOKUP(2, 1 / ($A$1:INDIRECT("$A$"&amp;ROW($A228)) &lt;&gt; ""),ROW($A$1:INDIRECT("$A$"&amp;ROW($A228)))), 1))), "",
ROUNDDOWN((ROUNDDOWN((((2*VLOOKUP($AA228, 'EV and Base'!$A$1:$N$671, 11, FALSE))+30+ROUNDDOWN($AE228/4, 0))*$AB228)/100, 0)+5), 0)
&amp;"-"&amp;
ROUNDDOWN((ROUNDDOWN((((2*VLOOKUP($AA228, 'EV and Base'!$A$1:$N$671, 11, FALSE))+31+ROUNDDOWN($AE228/4, 0))*$AB228)/100, 0)+5), 0))</f>
        <v/>
      </c>
      <c r="AL228" s="21" t="str" cm="1">
        <f t="array" aca="1" ref="AL228" ca="1">IF(NOT(ISNUMBER(INDEX($A:$A, LOOKUP(2, 1 / ($A$1:INDIRECT("$A$"&amp;ROW($A228)) &lt;&gt; ""),ROW($A$1:INDIRECT("$A$"&amp;ROW($A228)))), 1))), "",
ROUNDDOWN((ROUNDDOWN((((2*VLOOKUP($AA228, 'EV and Base'!$A$1:$N$671, 12, FALSE))+0+ROUNDDOWN($AF228/4, 0))*$AB228)/100, 0)+5)*0.9, 0)
&amp;"-"&amp;
ROUNDDOWN((ROUNDDOWN((((2*VLOOKUP($AA228, 'EV and Base'!$A$1:$N$671, 12, FALSE))+31+ROUNDDOWN($AF228/4, 0))*$AB228)/100, 0)+5)*0.9, 0))</f>
        <v/>
      </c>
      <c r="AM228" s="21" t="str" cm="1">
        <f t="array" aca="1" ref="AM228" ca="1">IF(NOT(ISNUMBER(INDEX($A:$A, LOOKUP(2, 1 / ($A$1:INDIRECT("$A$"&amp;ROW($A228)) &lt;&gt; ""),ROW($A$1:INDIRECT("$A$"&amp;ROW($A228)))), 1))), "",
ROUNDDOWN((ROUNDDOWN((((2*VLOOKUP($AA228, 'EV and Base'!$A$1:$N$671, 13, FALSE))+30+ROUNDDOWN($AG228/4, 0))*$AB228)/100, 0)+5), 0)
&amp;"-"&amp;
ROUNDDOWN((ROUNDDOWN((((2*VLOOKUP($AA228, 'EV and Base'!$A$1:$N$671, 13, FALSE))+31+ROUNDDOWN($AG228/4, 0))*$AB228)/100, 0)+5), 0))</f>
        <v/>
      </c>
      <c r="AN228" s="25" t="str" cm="1">
        <f t="array" aca="1" ref="AN228" ca="1">IF(NOT(ISNUMBER(INDEX($A:$A, LOOKUP(2, 1 / ($A$1:INDIRECT("$A$"&amp;ROW($A228)) &lt;&gt; ""),ROW($A$1:INDIRECT("$A$"&amp;ROW($A228)))), 1))), "",
ROUNDDOWN((ROUNDDOWN((((2*VLOOKUP($AA228, 'EV and Base'!$A$1:$N$671, 14, FALSE))+31+ROUNDDOWN($AH228/4, 0))*$AB228)/100, 0)+5), 0))</f>
        <v/>
      </c>
      <c r="AO228" s="23" t="str" cm="1">
        <f t="array" aca="1" ref="AO228" ca="1">IF(NOT(ISNUMBER(INDEX($A:$A, LOOKUP(2, 1 / ($A$1:INDIRECT("$A$"&amp;ROW($A228)) &lt;&gt; ""),ROW($A$1:INDIRECT("$A$"&amp;ROW($A228)))), 1))), "",
ROUNDDOWN((((2*VLOOKUP($AA228, 'EV and Base'!$A$1:$N$671, 9, FALSE))+31+ROUNDDOWN($AC228/4, 0))*$AB228)/100, 0)+$AB228+10)</f>
        <v/>
      </c>
      <c r="AP228" s="2" t="str" cm="1">
        <f t="array" aca="1" ref="AP228" ca="1">IF(NOT(ISNUMBER(INDEX($A:$A, LOOKUP(2, 1 / ($A$1:INDIRECT("$A$"&amp;ROW($A228)) &lt;&gt; ""),ROW($A$1:INDIRECT("$A$"&amp;ROW($A228)))), 1))), "",
ROUNDDOWN((ROUNDDOWN((((2*VLOOKUP($AA228, 'EV and Base'!$A$1:$N$671, 10, FALSE))+31+ROUNDDOWN($AD228/4, 0))*$AB228)/100, 0)+5)*1.1, 0))</f>
        <v/>
      </c>
      <c r="AQ228" s="2" t="str" cm="1">
        <f t="array" aca="1" ref="AQ228" ca="1">IF(NOT(ISNUMBER(INDEX($A:$A, LOOKUP(2, 1 / ($A$1:INDIRECT("$A$"&amp;ROW($A228)) &lt;&gt; ""),ROW($A$1:INDIRECT("$A$"&amp;ROW($A228)))), 1))), "",
ROUNDDOWN((ROUNDDOWN((((2*VLOOKUP($AA228, 'EV and Base'!$A$1:$N$671, 11, FALSE))+$AV$2+ROUNDDOWN($AE228/4, 0))*$AB228)/100, 0)+5), 0))</f>
        <v/>
      </c>
      <c r="AR228" s="22" t="str" cm="1">
        <f t="array" aca="1" ref="AR228" ca="1">IF(NOT(ISNUMBER(INDEX($A:$A, LOOKUP(2, 1 / ($A$1:INDIRECT("$A$"&amp;ROW($A228)) &lt;&gt; ""),ROW($A$1:INDIRECT("$A$"&amp;ROW($A228)))), 1))), "",
ROUNDDOWN((ROUNDDOWN((((2*VLOOKUP($AA228, 'EV and Base'!$A$1:$N$671, 12, FALSE))+$AW$2+ROUNDDOWN($AF228/4, 0))*$AB228)/100, 0)+5)*0.9, 0))</f>
        <v/>
      </c>
      <c r="AS228" s="2" t="str" cm="1">
        <f t="array" aca="1" ref="AS228" ca="1">IF(NOT(ISNUMBER(INDEX($A:$A, LOOKUP(2, 1 / ($A$1:INDIRECT("$A$"&amp;ROW($A228)) &lt;&gt; ""),ROW($A$1:INDIRECT("$A$"&amp;ROW($A228)))), 1))), "",
ROUNDDOWN((ROUNDDOWN((((2*VLOOKUP($AA228, 'EV and Base'!$A$1:$N$671, 13, FALSE))+$AX$2+ROUNDDOWN($AG228/4, 0))*$AB228)/100, 0)+5), 0))</f>
        <v/>
      </c>
      <c r="AT228" s="24" t="str" cm="1">
        <f t="array" aca="1" ref="AT228" ca="1">IF(NOT(ISNUMBER(INDEX($A:$A, LOOKUP(2, 1 / ($A$1:INDIRECT("$A$"&amp;ROW($A228)) &lt;&gt; ""),ROW($A$1:INDIRECT("$A$"&amp;ROW($A228)))), 1))), "",
ROUNDDOWN((ROUNDDOWN((((2*VLOOKUP($AA228, 'EV and Base'!$A$1:$N$671, 14, FALSE))+31+ROUNDDOWN($AH228/4, 0))*$AB228)/100, 0)+5), 0))</f>
        <v/>
      </c>
      <c r="AU228" s="28"/>
      <c r="AY228" t="str" cm="1">
        <f t="array" aca="1" ref="AY228" ca="1">IF(NOT(ISNUMBER(INDEX($A:$A,LOOKUP(2,1/($A$1:INDIRECT("$A$"&amp;ROW($A228))&lt;&gt;""),ROW($A$1:INDIRECT("$A$"&amp;ROW($A228)))),1))),"",
INDEX($AY:$AY,LOOKUP(2,1/($AY$1:INDIRECT("$AY$"&amp;ROW($AY228)-1)&lt;&gt;""),ROW($AY$1:INDIRECT("$AY$"&amp;ROW($AY228)-1))),1)+$BL228)</f>
        <v/>
      </c>
      <c r="AZ228" s="3" t="str" cm="1">
        <f t="array" aca="1" ref="AZ228" ca="1">IF(NOT(ISNUMBER(INDEX($A:$A, LOOKUP(2, 1 / ($A$1:INDIRECT("$A$"&amp;ROW($A228)) &lt;&gt; ""),ROW($A$1:INDIRECT("$A$"&amp;ROW($A228)))), 1))), "",
VLOOKUP(INDIRECT("$G$"&amp;LOOKUP(2, 1 / ($AY$1:INDIRECT("$AY$"&amp;ROW($AY228)-1) &lt;&gt; ""),ROW($AY$1:INDIRECT("$AY$"&amp;ROW($AY228)-1)))),'EV and Base'!A223:N893,2,FALSE))</f>
        <v/>
      </c>
      <c r="BA228" s="3" t="str" cm="1">
        <f t="array" aca="1" ref="BA228" ca="1">IF(NOT(ISNUMBER(INDEX($A:$A, LOOKUP(2, 1 / ($A$1:INDIRECT("$A$"&amp;ROW($A228)) &lt;&gt; ""),ROW($A$1:INDIRECT("$A$"&amp;ROW($A228)))), 1))), "",
INDIRECT("$I$"&amp;LOOKUP(2, 1 / ($AY$1:INDIRECT("$AY$"&amp;ROW($AY228)-1) &lt;&gt; ""),ROW($AY$1:INDIRECT("$AY$"&amp;ROW($AY228)-1)))))</f>
        <v/>
      </c>
      <c r="BB228" s="1" t="str" cm="1">
        <f t="array" aca="1" ref="BB228" ca="1">IF(NOT(ISNUMBER(INDEX($A:$A, LOOKUP(2, 1 / ($A$1:INDIRECT("$A$"&amp;ROW($A228)) &lt;&gt; ""),ROW($A$1:INDIRECT("$A$"&amp;ROW($A228)))), 1))), "",
INDIRECT("$AB$"&amp;LOOKUP(2, 1 / ($AY$1:INDIRECT("$AY$"&amp;ROW($AY228)-1) &lt;&gt; ""),ROW($AY$1:INDIRECT("$AY$"&amp;ROW($AY228)-1)))))</f>
        <v/>
      </c>
      <c r="BC228" s="3" t="str" cm="1">
        <f t="array" aca="1" ref="BC228" ca="1">IF(NOT(ISNUMBER(INDEX($A:$A,LOOKUP(2,1/($A$1:INDIRECT("$A$"&amp;ROW($A228))&lt;&gt;""),ROW($A$1:INDIRECT("$A$"&amp;ROW($A228)))),1))),"",
$BA228+$BA228+10)</f>
        <v/>
      </c>
      <c r="BD228" s="3" t="str" cm="1">
        <f t="array" aca="1" ref="BD228" ca="1">IF(NOT(ISNUMBER(INDEX($A:$A,LOOKUP(2,1/($A$1:INDIRECT("$A$"&amp;ROW($A228))&lt;&gt;""),ROW($A$1:INDIRECT("$A$"&amp;ROW($A228)))),1))),"",
$BA228+$BB228+10)</f>
        <v/>
      </c>
      <c r="BE228" s="3" t="str" cm="1">
        <f t="array" aca="1" ref="BE228" ca="1">IF(NOT(ISNUMBER(INDEX($A:$A,LOOKUP(2,1/($A$1:INDIRECT("$A$"&amp;ROW($A228))&lt;&gt;""),ROW($A$1:INDIRECT("$A$"&amp;ROW($A228)))),1))),"",
$BC228*$BC228)</f>
        <v/>
      </c>
      <c r="BF228" s="3" t="str" cm="1">
        <f t="array" aca="1" ref="BF228" ca="1">IF(NOT(ISNUMBER(INDEX($A:$A,LOOKUP(2,1/($A$1:INDIRECT("$A$"&amp;ROW($A228))&lt;&gt;""),ROW($A$1:INDIRECT("$A$"&amp;ROW($A228)))),1))),"",
$BD228*$BD228)</f>
        <v/>
      </c>
      <c r="BG228" s="3" t="str" cm="1">
        <f t="array" aca="1" ref="BG228" ca="1">IF(NOT(ISNUMBER(INDEX($A:$A,LOOKUP(2,1/($A$1:INDIRECT("$A$"&amp;ROW($A228))&lt;&gt;""),ROW($A$1:INDIRECT("$A$"&amp;ROW($A228)))),1))),"",
_xlfn.FLOOR.MATH(1.5*_xlfn.FLOOR.MATH($AZ228*BA228/5)))</f>
        <v/>
      </c>
      <c r="BH228" s="3" t="str" cm="1">
        <f t="array" aca="1" ref="BH228" ca="1">IF(NOT(ISNUMBER(INDEX($A:$A, LOOKUP(2, 1 / ($A$1:INDIRECT("$A$"&amp;ROW($A228)) &lt;&gt; ""),ROW($A$1:INDIRECT("$A$"&amp;ROW($A228)))), 1))), "",
_xlfn.FLOOR.MATH($BG228/IF(OR(INDIRECT("$C$"&amp;LOOKUP(2, 1 / ($AY$1:INDIRECT("$AY$"&amp;ROW($AY228)-1) &lt;&gt; ""),ROW($AY$1:INDIRECT("$AY$"&amp;ROW($AY228)-1))))="Multi",
INDIRECT("$C$"&amp;LOOKUP(2, 1 / ($AY$1:INDIRECT("$AY$"&amp;ROW($AY228)-1) &lt;&gt; ""),ROW($AY$1:INDIRECT("$AY$"&amp;ROW($AY228)-1))))="Double"),2,1)))</f>
        <v/>
      </c>
      <c r="BI228" s="3" t="str" cm="1">
        <f t="array" aca="1" ref="BI228" ca="1">IF(NOT(ISNUMBER(INDEX($A:$A,LOOKUP(2,1/($A$1:INDIRECT("$A$"&amp;ROW($A228))&lt;&gt;""),ROW($A$1:INDIRECT("$A$"&amp;ROW($A228)))),1))),"",
VLOOKUP($BC228,GameFreakSQRT!$A$1:$B$200,2,FALSE))</f>
        <v/>
      </c>
      <c r="BJ228" s="3" t="str" cm="1">
        <f t="array" aca="1" ref="BJ228" ca="1">IF(NOT(ISNUMBER(INDEX($A:$A,LOOKUP(2,1/($A$1:INDIRECT("$A$"&amp;ROW($A228))&lt;&gt;""),ROW($A$1:INDIRECT("$A$"&amp;ROW($A228)))),1))),"",
VLOOKUP($BD228,GameFreakSQRT!$A$1:$B$200,2,FALSE))</f>
        <v/>
      </c>
      <c r="BK228" s="3" t="str" cm="1">
        <f t="array" aca="1" ref="BK228" ca="1">IF(NOT(ISNUMBER(INDEX($A:$A,LOOKUP(2,1/($A$1:INDIRECT("$A$"&amp;ROW($A228))&lt;&gt;""),ROW($A$1:INDIRECT("$A$"&amp;ROW($A228)))),1))),"",
_xlfn.FLOOR.MATH((($BI228*$BE228)*$BH228)/($BJ228*$BF228))+1)</f>
        <v/>
      </c>
      <c r="BL228" s="3" t="str" cm="1">
        <f t="array" aca="1" ref="BL228" ca="1">IF(NOT(ISNUMBER(INDEX($A:$A,LOOKUP(2,1/($A$1:INDIRECT("$A$"&amp;ROW($A228))&lt;&gt;""),ROW($A$1:INDIRECT("$A$"&amp;ROW($A228)))),1))),"",
_xlfn.FLOOR.MATH($BK228*IF(NOT(INDIRECT("$Z$"&amp;LOOKUP(2, 1 / ($AY$1:INDIRECT("$AY$"&amp;ROW($AY228)-1) &lt;&gt; ""),ROW($AY$1:INDIRECT("$AY$"&amp;ROW($AY228)-1))))=""),1.5,1)))</f>
        <v/>
      </c>
      <c r="BM228" s="3" t="str" cm="1">
        <f t="array" aca="1" ref="BM228" ca="1">IF(NOT(ISNUMBER(INDEX($A:$A, LOOKUP(2, 1 / ($A$1:INDIRECT("$A$"&amp;ROW($A228)) &lt;&gt; ""),ROW($A$1:INDIRECT("$A$"&amp;ROW($A228)))), 1))), "",
INDIRECT("$Y$"&amp;LOOKUP(2, 1 / ($AY$1:INDIRECT("$AY$"&amp;ROW($AY228)-1) &lt;&gt; ""),ROW($AY$1:INDIRECT("$AY$"&amp;ROW($AY228)-1)))))</f>
        <v/>
      </c>
      <c r="BN228" s="3" t="str">
        <f t="shared" ca="1" si="23"/>
        <v/>
      </c>
    </row>
    <row r="229" spans="1:66" x14ac:dyDescent="0.45">
      <c r="A229" s="69"/>
      <c r="B229" s="69"/>
      <c r="C229" s="69"/>
      <c r="D229" s="69"/>
      <c r="E229" s="69"/>
      <c r="F229" s="56">
        <v>2</v>
      </c>
      <c r="G229" s="2" t="s">
        <v>446</v>
      </c>
      <c r="H229" s="2" t="s">
        <v>77</v>
      </c>
      <c r="I229" s="2">
        <v>26</v>
      </c>
      <c r="J229" s="2" t="s">
        <v>197</v>
      </c>
      <c r="K229" s="2" t="s">
        <v>447</v>
      </c>
      <c r="L229" s="2" t="s">
        <v>53</v>
      </c>
      <c r="M229" s="2" t="s">
        <v>448</v>
      </c>
      <c r="N229" s="2" t="s">
        <v>174</v>
      </c>
      <c r="O229" s="2" t="s">
        <v>449</v>
      </c>
      <c r="P229" s="2" t="s">
        <v>427</v>
      </c>
      <c r="Q229" s="2">
        <v>0</v>
      </c>
      <c r="R229" s="2">
        <f>_xlfn.FLOOR.MATH((((2*VLOOKUP(G229, 'EV and Base'!$A$1:$N$671, 9, FALSE))+$Q229)*$I229)/100)+$I229+10</f>
        <v>64</v>
      </c>
      <c r="S229" s="2">
        <f>_xlfn.FLOOR.MATH((_xlfn.FLOOR.MATH((((2*VLOOKUP($G229, 'EV and Base'!$A$1:$N$671, 10, FALSE))+$Q229)*$I229)/100)+5)*
IF(OR($J229="Lonely", $J229="Brave", $J229="Adamant", $J229="Naughty"), 1.1,
IF(OR($J229="Bold", $J229="Timid", $J229="Modest", $J229="Calm"), 0.9, 1)))</f>
        <v>25</v>
      </c>
      <c r="T229" s="2">
        <f>_xlfn.FLOOR.MATH((_xlfn.FLOOR.MATH((((2*VLOOKUP($G229, 'EV and Base'!$A$1:$N$671, 11, FALSE))+$Q229)*$I229)/100)+5)*
IF(OR($J229="Bold", $J229="Relaxed", $J229="Impish", $J229="Lax"), 1.1,
IF(OR($J229="Lonely", $J229="Hasty", $J229="Mild", $J229="Gentle"), 0.9, 1)))</f>
        <v>27</v>
      </c>
      <c r="U229" s="2">
        <f>_xlfn.FLOOR.MATH((_xlfn.FLOOR.MATH((((2*VLOOKUP($G229, 'EV and Base'!$A$1:$N$671, 12, FALSE))+$Q229)*$I229)/100)+5)*
IF(OR($J229="Modest", $J229="Mild", $J229="Quiet", $J229="Rash"), 1.1,
IF(OR($J229="Adamant", $J229="Impish", $J229="Jolly", $J229="Careful"), 0.9, 1)))</f>
        <v>41</v>
      </c>
      <c r="V229" s="2">
        <f>_xlfn.FLOOR.MATH((_xlfn.FLOOR.MATH((((2*VLOOKUP($G229, 'EV and Base'!$A$1:$N$671, 13, FALSE))+$Q229)*$I229)/100)+5)*
IF(OR($J229="Calm", $J229="Gentle", $J229="Sassy", $J229="Careful"), 1.1,
IF(OR($J229="Naughty", $J229="Lax", $J229="Naive", $J229="Rash"), 0.9, 1)))</f>
        <v>49</v>
      </c>
      <c r="W229" s="2">
        <f>_xlfn.FLOOR.MATH((_xlfn.FLOOR.MATH((((2*VLOOKUP($G229, 'EV and Base'!$A$1:$N$671, 14, FALSE))+$Q229)*$I229)/100)+5)*
IF(OR($J229="Timid", $J229="Hasty", $J229="Jolly", $J229="Naive"), 1.1,
IF(OR($J229="Brave", $J229="Relaxed", $J229="Quiet", $J229="Sassy"), 0.9, 1)))</f>
        <v>25</v>
      </c>
      <c r="X229" s="69"/>
      <c r="AA229" s="23" t="str" cm="1">
        <f t="array" aca="1" ref="AA229" ca="1">IF(NOT(ISNUMBER(INDEX($A:$A,LOOKUP(2,1/($A$1:INDIRECT("$A$"&amp;ROW($A229))&lt;&gt;""),ROW($A$1:INDIRECT("$A$"&amp;ROW($A229)))),1))),"",
IF(NOT(ISNUMBER($A229)),$AA228,
IF($AB229&lt;16,"Lillipup",
IF($AB229&lt;32,"Herdier",
"Stoutland"))))</f>
        <v/>
      </c>
      <c r="AB229" s="25" t="str" cm="1">
        <f t="array" aca="1" ref="AB229" ca="1">IF(NOT(ISNUMBER(INDEX($A:$A, LOOKUP(2, 1 / ($A$1:INDIRECT("$A$"&amp;ROW($A229)) &lt;&gt; ""),ROW($A$1:INDIRECT("$A$"&amp;ROW($A229)))), 1))), "",
VLOOKUP($AY229,'Medium-Slow'!$A$1:$B$101,2,TRUE))</f>
        <v/>
      </c>
      <c r="AC229" s="23" t="str" cm="1">
        <f t="array" aca="1" ref="AC229" ca="1">IF(NOT(ISNUMBER(INDEX($A:$A, LOOKUP(2, 1 / ($A$1:INDIRECT("$A$"&amp;ROW($A229)) &lt;&gt; ""),ROW($A$1:INDIRECT("$A$"&amp;ROW($A229)))), 1))), "",
INDEX($AC:$AC, LOOKUP(2, 1 / ($AC$1:INDIRECT("$AC$"&amp;ROW($AC229)-1) &lt;&gt; ""),ROW($AC$1:INDIRECT("$AC$"&amp;ROW($AC229)-1))), 1)+
IF(INDEX($AC:$AC, LOOKUP(2, 1 / ($AC$1:INDIRECT("$AC$"&amp;ROW($AC229)-1) &lt;&gt; ""),ROW($AC$1:INDIRECT("$AC$"&amp;ROW($AC229)-1))), 1)+
INDEX($AD:$AD, LOOKUP(2, 1 / ($AD$1:INDIRECT("$AD$"&amp;ROW($AD229)-1) &lt;&gt; ""),ROW($AD$1:INDIRECT("$AD$"&amp;ROW($AD229)-1))), 1)+
INDEX($AE:$AE, LOOKUP(2, 1 / ($AE$1:INDIRECT("$AE$"&amp;ROW($AE229)-1) &lt;&gt; ""),ROW($AE$1:INDIRECT("$AE$"&amp;ROW($AD229)-1))), 1)+
INDEX($AE:$AF, LOOKUP(2, 1 / ($AF$1:INDIRECT("$AF$"&amp;ROW($AF229)-1) &lt;&gt; ""),ROW($AF$1:INDIRECT("$AF$"&amp;ROW($AD229)-1))), 1)+
INDEX($AG:$AG, LOOKUP(2, 1 / ($AG$1:INDIRECT("$AG$"&amp;ROW($AG229)-1) &lt;&gt; ""),ROW($AG$1:INDIRECT("$AG$"&amp;ROW($AD229)-1))), 1)+
INDEX($AH:$AH, LOOKUP(2, 1 / ($AH$1:INDIRECT("$AH$"&amp;ROW($AH229)-1) &lt;&gt; ""),ROW($AH$1:INDIRECT("$AH$"&amp;ROW($AD229)-1))), 1)&gt;=510,0,
IF(INDEX($AC:$AC, LOOKUP(2, 1 / ($AC$1:INDIRECT("$AC$"&amp;ROW($AC229)-1) &lt;&gt; ""),ROW($AC$1:INDIRECT("$AC$"&amp;ROW($AC229)-1))), 1)&gt;=255,0,
VLOOKUP(INDIRECT("$G$"&amp;LOOKUP(2, 1 / ($AC$1:INDIRECT("$AC$"&amp;ROW($AC229)-1) &lt;&gt; ""),ROW($AC$1:INDIRECT("$AC$"&amp;ROW($AC229)-1)))), 'EV and Base'!$A$1:$N$671, 3, FALSE))))</f>
        <v/>
      </c>
      <c r="AD229" s="2" t="str" cm="1">
        <f t="array" aca="1" ref="AD229" ca="1">IF(NOT(ISNUMBER(INDEX($A:$A, LOOKUP(2, 1 / ($A$1:INDIRECT("$A$"&amp;ROW($A229)) &lt;&gt; ""),ROW($A$1:INDIRECT("$A$"&amp;ROW($A229)))), 1))), "",
INDEX($AD:$AD, LOOKUP(2, 1 / ($AD$1:INDIRECT("$AD$"&amp;ROW($AD229)-1) &lt;&gt; ""),ROW($AD$1:INDIRECT("$AD$"&amp;ROW($AD229)-1))), 1)+
IF(INDEX($AC:$AC, LOOKUP(2, 1 / ($AC$1:INDIRECT("$AC$"&amp;ROW($AC229)-1) &lt;&gt; ""),ROW($AC$1:INDIRECT("$AC$"&amp;ROW($AC229)-1))), 1)+
INDEX($AD:$AD, LOOKUP(2, 1 / ($AD$1:INDIRECT("$AD$"&amp;ROW($AD229)-1) &lt;&gt; ""),ROW($AD$1:INDIRECT("$AD$"&amp;ROW($AD229)-1))), 1)+
INDEX($AE:$AE, LOOKUP(2, 1 / ($AE$1:INDIRECT("$AE$"&amp;ROW($AE229)-1) &lt;&gt; ""),ROW($AE$1:INDIRECT("$AE$"&amp;ROW($AD229)-1))), 1)+
INDEX($AE:$AF, LOOKUP(2, 1 / ($AF$1:INDIRECT("$AF$"&amp;ROW($AF229)-1) &lt;&gt; ""),ROW($AF$1:INDIRECT("$AF$"&amp;ROW($AD229)-1))), 1)+
INDEX($AG:$AG, LOOKUP(2, 1 / ($AG$1:INDIRECT("$AG$"&amp;ROW($AG229)-1) &lt;&gt; ""),ROW($AG$1:INDIRECT("$AG$"&amp;ROW($AD229)-1))), 1)+
INDEX($AH:$AH, LOOKUP(2, 1 / ($AH$1:INDIRECT("$AH$"&amp;ROW($AH229)-1) &lt;&gt; ""),ROW($AH$1:INDIRECT("$AH$"&amp;ROW($AD229)-1))), 1)&gt;=510,0,
IF(INDEX($AD:$AD, LOOKUP(2, 1 / ($AD$1:INDIRECT("$AD$"&amp;ROW($AD229)-1) &lt;&gt; ""),ROW($AD$1:INDIRECT("$AD$"&amp;ROW($AD229)-1))), 1)&gt;=255,0,
VLOOKUP(INDIRECT("$G$"&amp;LOOKUP(2, 1 / ($AD$1:INDIRECT("$AD$"&amp;ROW($AD229)-1) &lt;&gt; ""),ROW($AD$1:INDIRECT("$AD$"&amp;ROW($AD229)-1)))), 'EV and Base'!$A$1:$N$671, 4, FALSE))))</f>
        <v/>
      </c>
      <c r="AE229" s="2" t="str" cm="1">
        <f t="array" aca="1" ref="AE229" ca="1">IF(NOT(ISNUMBER(INDEX($A:$A,LOOKUP(2,1/($A$1:INDIRECT("$A$"&amp;ROW($A229))&lt;&gt;""),ROW($A$1:INDIRECT("$A$"&amp;ROW($A229)))),1))),"",
INDEX($AE:$AE,LOOKUP(2,1/($AE$1:INDIRECT("$AE$"&amp;ROW($AE229)-1)&lt;&gt;""),ROW($AE$1:INDIRECT("$AE$"&amp;ROW($AE229)-1))),1)+
IF(INDEX($AC:$AC,LOOKUP(2,1/($AC$1:INDIRECT("$AC$"&amp;ROW($AC229)-1)&lt;&gt;""),ROW($AC$1:INDIRECT("$AC$"&amp;ROW($AC229)-1))),1)+
INDEX($AD:$AD,LOOKUP(2,1/($AD$1:INDIRECT("$AD$"&amp;ROW($AD229)-1)&lt;&gt;""),ROW($AD$1:INDIRECT("$AD$"&amp;ROW($AD229)-1))),1)+
INDEX($AE:$AE,LOOKUP(2,1/($AE$1:INDIRECT("$AE$"&amp;ROW($AE229)-1)&lt;&gt;""),ROW($AE$1:INDIRECT("$AE$"&amp;ROW($AD229)-1))),1)+
INDEX($AE:$AF,LOOKUP(2,1/($AF$1:INDIRECT("$AF$"&amp;ROW($AF229)-1)&lt;&gt;""),ROW($AF$1:INDIRECT("$AF$"&amp;ROW($AD229)-1))),1)+
INDEX($AG:$AG,LOOKUP(2,1/($AG$1:INDIRECT("$AG$"&amp;ROW($AG229)-1)&lt;&gt;""),ROW($AG$1:INDIRECT("$AG$"&amp;ROW($AD229)-1))),1)+
INDEX($AH:$AH,LOOKUP(2,1/($AH$1:INDIRECT("$AH$"&amp;ROW($AH229)-1)&lt;&gt;""),ROW($AH$1:INDIRECT("$AH$"&amp;ROW($AD229)-1))),1)&gt;=510,0,
IF(INDEX($AE:$AE,LOOKUP(2,1/($AE$1:INDIRECT("$AE$"&amp;ROW($AE229)-1)&lt;&gt;""),ROW($AE$1:INDIRECT("$AE$"&amp;ROW($AE229)-1))),1)&gt;=255,0,
VLOOKUP(INDIRECT("$G$"&amp;LOOKUP(2,1/($AE$1:INDIRECT("$AE$"&amp;ROW($AE229)-1)&lt;&gt;""),ROW($AE$1:INDIRECT("$AE$"&amp;ROW($AE229)-1)))),'EV and Base'!$A$1:$N$671,5,FALSE))))</f>
        <v/>
      </c>
      <c r="AF229" s="2" t="str" cm="1">
        <f t="array" aca="1" ref="AF229" ca="1">IF(NOT(ISNUMBER(INDEX($A:$A, LOOKUP(2, 1 / ($A$1:INDIRECT("$A$"&amp;ROW($A229)) &lt;&gt; ""),ROW($A$1:INDIRECT("$A$"&amp;ROW($A229)))), 1))), "",
INDEX($AF:$AF, LOOKUP(2, 1 / ($AF$1:INDIRECT("$AF$"&amp;ROW($AF229)-1) &lt;&gt; ""),ROW($AF$1:INDIRECT("$AF$"&amp;ROW($AF229)-1))), 1)+
IF(INDEX($AC:$AC, LOOKUP(2, 1 / ($AC$1:INDIRECT("$AC$"&amp;ROW($AC229)-1) &lt;&gt; ""),ROW($AC$1:INDIRECT("$AC$"&amp;ROW($AC229)-1))), 1)+
INDEX($AD:$AD, LOOKUP(2, 1 / ($AD$1:INDIRECT("$AD$"&amp;ROW($AD229)-1) &lt;&gt; ""),ROW($AD$1:INDIRECT("$AD$"&amp;ROW($AD229)-1))), 1)+
INDEX($AE:$AE, LOOKUP(2, 1 / ($AE$1:INDIRECT("$AE$"&amp;ROW($AE229)-1) &lt;&gt; ""),ROW($AE$1:INDIRECT("$AE$"&amp;ROW($AD229)-1))), 1)+
INDEX($AE:$AF, LOOKUP(2, 1 / ($AF$1:INDIRECT("$AF$"&amp;ROW($AF229)-1) &lt;&gt; ""),ROW($AF$1:INDIRECT("$AF$"&amp;ROW($AD229)-1))), 1)+
INDEX($AG:$AG, LOOKUP(2, 1 / ($AG$1:INDIRECT("$AG$"&amp;ROW($AG229)-1) &lt;&gt; ""),ROW($AG$1:INDIRECT("$AG$"&amp;ROW($AD229)-1))), 1)+
INDEX($AH:$AH, LOOKUP(2, 1 / ($AH$1:INDIRECT("$AH$"&amp;ROW($AH229)-1) &lt;&gt; ""),ROW($AH$1:INDIRECT("$AH$"&amp;ROW($AD229)-1))), 1)&gt;=510,0,
IF(INDEX($AF:$AF, LOOKUP(2, 1 / ($AF$1:INDIRECT("$AF$"&amp;ROW($AF229)-1) &lt;&gt; ""),ROW($AF$1:INDIRECT("$AF$"&amp;ROW($AF229)-1))), 1)&gt;=255,0,
VLOOKUP(INDIRECT("$G$"&amp;LOOKUP(2, 1 / ($AF$1:INDIRECT("$AF$"&amp;ROW($AF229)-1) &lt;&gt; ""),ROW($AF$1:INDIRECT("$AF$"&amp;ROW($AF229)-1)))), 'EV and Base'!$A$1:$N$671, 6, FALSE))))</f>
        <v/>
      </c>
      <c r="AG229" s="2" t="str" cm="1">
        <f t="array" aca="1" ref="AG229" ca="1">IF(NOT(ISNUMBER(INDEX($A:$A, LOOKUP(2, 1 / ($A$1:INDIRECT("$A$"&amp;ROW($A229)) &lt;&gt; ""),ROW($A$1:INDIRECT("$A$"&amp;ROW($A229)))), 1))), "",
INDEX($AG:$AG, LOOKUP(2, 1 / ($AG$1:INDIRECT("$AG$"&amp;ROW($AG229)-1) &lt;&gt; ""),ROW($AG$1:INDIRECT("$AG$"&amp;ROW($AG229)-1))), 1)+
IF(INDEX($AC:$AC, LOOKUP(2, 1 / ($AC$1:INDIRECT("$AC$"&amp;ROW($AC229)-1) &lt;&gt; ""),ROW($AC$1:INDIRECT("$AC$"&amp;ROW($AC229)-1))), 1)+
INDEX($AD:$AD, LOOKUP(2, 1 / ($AD$1:INDIRECT("$AD$"&amp;ROW($AD229)-1) &lt;&gt; ""),ROW($AD$1:INDIRECT("$AD$"&amp;ROW($AD229)-1))), 1)+
INDEX($AE:$AE, LOOKUP(2, 1 / ($AE$1:INDIRECT("$AE$"&amp;ROW($AE229)-1) &lt;&gt; ""),ROW($AE$1:INDIRECT("$AE$"&amp;ROW($AD229)-1))), 1)+
INDEX($AE:$AF, LOOKUP(2, 1 / ($AF$1:INDIRECT("$AF$"&amp;ROW($AF229)-1) &lt;&gt; ""),ROW($AF$1:INDIRECT("$AF$"&amp;ROW($AD229)-1))), 1)+
INDEX($AG:$AG, LOOKUP(2, 1 / ($AG$1:INDIRECT("$AG$"&amp;ROW($AG229)-1) &lt;&gt; ""),ROW($AG$1:INDIRECT("$AG$"&amp;ROW($AD229)-1))), 1)+
INDEX($AH:$AH, LOOKUP(2, 1 / ($AH$1:INDIRECT("$AH$"&amp;ROW($AH229)-1) &lt;&gt; ""),ROW($AH$1:INDIRECT("$AH$"&amp;ROW($AD229)-1))), 1)&gt;=510,0,
IF(INDEX($AG:$AG, LOOKUP(2, 1 / ($AG$1:INDIRECT("$AG$"&amp;ROW($AG229)-1) &lt;&gt; ""),ROW($AG$1:INDIRECT("$AG$"&amp;ROW($AG229)-1))), 1)&gt;=255,0,
VLOOKUP(INDIRECT("$G$"&amp;LOOKUP(2, 1 / ($AG$1:INDIRECT("$AG$"&amp;ROW($AG229)-1) &lt;&gt; ""),ROW($AG$1:INDIRECT("$AG$"&amp;ROW($AG229)-1)))), 'EV and Base'!$A$1:$N$671, 7, FALSE))))</f>
        <v/>
      </c>
      <c r="AH229" s="24" t="str" cm="1">
        <f t="array" aca="1" ref="AH229" ca="1">IF(NOT(ISNUMBER(INDEX($A:$A,LOOKUP(2,1/($A$1:INDIRECT("$A$"&amp;ROW($A229))&lt;&gt;""),ROW($A$1:INDIRECT("$A$"&amp;ROW($A229)))),1))),"",
INDEX($AH:$AH,LOOKUP(2,1/($AH$1:INDIRECT("$AH$"&amp;ROW($AH229)-1)&lt;&gt;""),ROW($AH$1:INDIRECT("$AH$"&amp;ROW($AH229)-1))),1)+
IF(INDEX($AC:$AC,LOOKUP(2,1/($AC$1:INDIRECT("$AC$"&amp;ROW($AC229)-1)&lt;&gt;""),ROW($AC$1:INDIRECT("$AC$"&amp;ROW($AC229)-1))),1)+
INDEX($AD:$AD,LOOKUP(2,1/($AD$1:INDIRECT("$AD$"&amp;ROW($AD229)-1)&lt;&gt;""),ROW($AD$1:INDIRECT("$AD$"&amp;ROW($AD229)-1))),1)+
INDEX($AE:$AE,LOOKUP(2,1/($AE$1:INDIRECT("$AE$"&amp;ROW($AE229)-1)&lt;&gt;""),ROW($AE$1:INDIRECT("$AE$"&amp;ROW($AD229)-1))),1)+
INDEX($AE:$AF,LOOKUP(2,1/($AF$1:INDIRECT("$AF$"&amp;ROW($AF229)-1)&lt;&gt;""),ROW($AF$1:INDIRECT("$AF$"&amp;ROW($AD229)-1))),1)+
INDEX($AG:$AG,LOOKUP(2,1/($AG$1:INDIRECT("$AG$"&amp;ROW($AG229)-1)&lt;&gt;""),ROW($AG$1:INDIRECT("$AG$"&amp;ROW($AD229)-1))),1)+
INDEX($AH:$AH,LOOKUP(2,1/($AH$1:INDIRECT("$AH$"&amp;ROW($AH229)-1)&lt;&gt;""),ROW($AH$1:INDIRECT("$AH$"&amp;ROW($AD229)-1))),1)&gt;=510,0,
IF(INDEX($AH:$AH,LOOKUP(2,1/($AH$1:INDIRECT("$AH$"&amp;ROW($AH229)-1)&lt;&gt;""),ROW($AH$1:INDIRECT("$AH$"&amp;ROW($AH229)-1))),1)&gt;=255,0,
VLOOKUP(INDIRECT("$G$"&amp;LOOKUP(2,1/($AH$1:INDIRECT("$AH$"&amp;ROW($AH229)-1)&lt;&gt;""),ROW($AH$1:INDIRECT("$AH$"&amp;ROW($AH229)-1)))),'EV and Base'!$A$1:$N$671,8,FALSE))))</f>
        <v/>
      </c>
      <c r="AI229" s="29" t="str" cm="1">
        <f t="array" aca="1" ref="AI229" ca="1">IF(NOT(ISNUMBER(INDEX($A:$A,LOOKUP(2,1/($A$1:INDIRECT("$A$"&amp;ROW($A229))&lt;&gt;""),ROW($A$1:INDIRECT("$A$"&amp;ROW($A229)))),1))),"",
ROUNDDOWN((((2*VLOOKUP($AA229,'EV and Base'!$A$1:$N$671,9,FALSE))+31+ROUNDDOWN($AC229/4,0))*$AB229)/100,0)+$AB229+10)</f>
        <v/>
      </c>
      <c r="AJ229" s="21" t="str" cm="1">
        <f t="array" aca="1" ref="AJ229" ca="1">IF(NOT(ISNUMBER(INDEX($A:$A, LOOKUP(2, 1 / ($A$1:INDIRECT("$A$"&amp;ROW($A229)) &lt;&gt; ""),ROW($A$1:INDIRECT("$A$"&amp;ROW($A229)))), 1))), "",
ROUNDDOWN((ROUNDDOWN((((2*VLOOKUP($AA229, 'EV and Base'!$A$1:$N$671, 10, FALSE))+31+ROUNDDOWN($AD229/4, 0))*$AB229)/100, 0)+5)*1.1, 0))</f>
        <v/>
      </c>
      <c r="AK229" s="21" t="str" cm="1">
        <f t="array" aca="1" ref="AK229" ca="1">IF(NOT(ISNUMBER(INDEX($A:$A, LOOKUP(2, 1 / ($A$1:INDIRECT("$A$"&amp;ROW($A229)) &lt;&gt; ""),ROW($A$1:INDIRECT("$A$"&amp;ROW($A229)))), 1))), "",
ROUNDDOWN((ROUNDDOWN((((2*VLOOKUP($AA229, 'EV and Base'!$A$1:$N$671, 11, FALSE))+30+ROUNDDOWN($AE229/4, 0))*$AB229)/100, 0)+5), 0)
&amp;"-"&amp;
ROUNDDOWN((ROUNDDOWN((((2*VLOOKUP($AA229, 'EV and Base'!$A$1:$N$671, 11, FALSE))+31+ROUNDDOWN($AE229/4, 0))*$AB229)/100, 0)+5), 0))</f>
        <v/>
      </c>
      <c r="AL229" s="21" t="str" cm="1">
        <f t="array" aca="1" ref="AL229" ca="1">IF(NOT(ISNUMBER(INDEX($A:$A, LOOKUP(2, 1 / ($A$1:INDIRECT("$A$"&amp;ROW($A229)) &lt;&gt; ""),ROW($A$1:INDIRECT("$A$"&amp;ROW($A229)))), 1))), "",
ROUNDDOWN((ROUNDDOWN((((2*VLOOKUP($AA229, 'EV and Base'!$A$1:$N$671, 12, FALSE))+0+ROUNDDOWN($AF229/4, 0))*$AB229)/100, 0)+5)*0.9, 0)
&amp;"-"&amp;
ROUNDDOWN((ROUNDDOWN((((2*VLOOKUP($AA229, 'EV and Base'!$A$1:$N$671, 12, FALSE))+31+ROUNDDOWN($AF229/4, 0))*$AB229)/100, 0)+5)*0.9, 0))</f>
        <v/>
      </c>
      <c r="AM229" s="21" t="str" cm="1">
        <f t="array" aca="1" ref="AM229" ca="1">IF(NOT(ISNUMBER(INDEX($A:$A, LOOKUP(2, 1 / ($A$1:INDIRECT("$A$"&amp;ROW($A229)) &lt;&gt; ""),ROW($A$1:INDIRECT("$A$"&amp;ROW($A229)))), 1))), "",
ROUNDDOWN((ROUNDDOWN((((2*VLOOKUP($AA229, 'EV and Base'!$A$1:$N$671, 13, FALSE))+30+ROUNDDOWN($AG229/4, 0))*$AB229)/100, 0)+5), 0)
&amp;"-"&amp;
ROUNDDOWN((ROUNDDOWN((((2*VLOOKUP($AA229, 'EV and Base'!$A$1:$N$671, 13, FALSE))+31+ROUNDDOWN($AG229/4, 0))*$AB229)/100, 0)+5), 0))</f>
        <v/>
      </c>
      <c r="AN229" s="25" t="str" cm="1">
        <f t="array" aca="1" ref="AN229" ca="1">IF(NOT(ISNUMBER(INDEX($A:$A, LOOKUP(2, 1 / ($A$1:INDIRECT("$A$"&amp;ROW($A229)) &lt;&gt; ""),ROW($A$1:INDIRECT("$A$"&amp;ROW($A229)))), 1))), "",
ROUNDDOWN((ROUNDDOWN((((2*VLOOKUP($AA229, 'EV and Base'!$A$1:$N$671, 14, FALSE))+31+ROUNDDOWN($AH229/4, 0))*$AB229)/100, 0)+5), 0))</f>
        <v/>
      </c>
      <c r="AO229" s="23" t="str" cm="1">
        <f t="array" aca="1" ref="AO229" ca="1">IF(NOT(ISNUMBER(INDEX($A:$A, LOOKUP(2, 1 / ($A$1:INDIRECT("$A$"&amp;ROW($A229)) &lt;&gt; ""),ROW($A$1:INDIRECT("$A$"&amp;ROW($A229)))), 1))), "",
ROUNDDOWN((((2*VLOOKUP($AA229, 'EV and Base'!$A$1:$N$671, 9, FALSE))+31+ROUNDDOWN($AC229/4, 0))*$AB229)/100, 0)+$AB229+10)</f>
        <v/>
      </c>
      <c r="AP229" s="2" t="str" cm="1">
        <f t="array" aca="1" ref="AP229" ca="1">IF(NOT(ISNUMBER(INDEX($A:$A, LOOKUP(2, 1 / ($A$1:INDIRECT("$A$"&amp;ROW($A229)) &lt;&gt; ""),ROW($A$1:INDIRECT("$A$"&amp;ROW($A229)))), 1))), "",
ROUNDDOWN((ROUNDDOWN((((2*VLOOKUP($AA229, 'EV and Base'!$A$1:$N$671, 10, FALSE))+31+ROUNDDOWN($AD229/4, 0))*$AB229)/100, 0)+5)*1.1, 0))</f>
        <v/>
      </c>
      <c r="AQ229" s="2" t="str" cm="1">
        <f t="array" aca="1" ref="AQ229" ca="1">IF(NOT(ISNUMBER(INDEX($A:$A, LOOKUP(2, 1 / ($A$1:INDIRECT("$A$"&amp;ROW($A229)) &lt;&gt; ""),ROW($A$1:INDIRECT("$A$"&amp;ROW($A229)))), 1))), "",
ROUNDDOWN((ROUNDDOWN((((2*VLOOKUP($AA229, 'EV and Base'!$A$1:$N$671, 11, FALSE))+$AV$2+ROUNDDOWN($AE229/4, 0))*$AB229)/100, 0)+5), 0))</f>
        <v/>
      </c>
      <c r="AR229" s="22" t="str" cm="1">
        <f t="array" aca="1" ref="AR229" ca="1">IF(NOT(ISNUMBER(INDEX($A:$A, LOOKUP(2, 1 / ($A$1:INDIRECT("$A$"&amp;ROW($A229)) &lt;&gt; ""),ROW($A$1:INDIRECT("$A$"&amp;ROW($A229)))), 1))), "",
ROUNDDOWN((ROUNDDOWN((((2*VLOOKUP($AA229, 'EV and Base'!$A$1:$N$671, 12, FALSE))+$AW$2+ROUNDDOWN($AF229/4, 0))*$AB229)/100, 0)+5)*0.9, 0))</f>
        <v/>
      </c>
      <c r="AS229" s="2" t="str" cm="1">
        <f t="array" aca="1" ref="AS229" ca="1">IF(NOT(ISNUMBER(INDEX($A:$A, LOOKUP(2, 1 / ($A$1:INDIRECT("$A$"&amp;ROW($A229)) &lt;&gt; ""),ROW($A$1:INDIRECT("$A$"&amp;ROW($A229)))), 1))), "",
ROUNDDOWN((ROUNDDOWN((((2*VLOOKUP($AA229, 'EV and Base'!$A$1:$N$671, 13, FALSE))+$AX$2+ROUNDDOWN($AG229/4, 0))*$AB229)/100, 0)+5), 0))</f>
        <v/>
      </c>
      <c r="AT229" s="24" t="str" cm="1">
        <f t="array" aca="1" ref="AT229" ca="1">IF(NOT(ISNUMBER(INDEX($A:$A, LOOKUP(2, 1 / ($A$1:INDIRECT("$A$"&amp;ROW($A229)) &lt;&gt; ""),ROW($A$1:INDIRECT("$A$"&amp;ROW($A229)))), 1))), "",
ROUNDDOWN((ROUNDDOWN((((2*VLOOKUP($AA229, 'EV and Base'!$A$1:$N$671, 14, FALSE))+31+ROUNDDOWN($AH229/4, 0))*$AB229)/100, 0)+5), 0))</f>
        <v/>
      </c>
      <c r="AU229" s="28"/>
      <c r="AY229" t="str" cm="1">
        <f t="array" aca="1" ref="AY229" ca="1">IF(NOT(ISNUMBER(INDEX($A:$A,LOOKUP(2,1/($A$1:INDIRECT("$A$"&amp;ROW($A229))&lt;&gt;""),ROW($A$1:INDIRECT("$A$"&amp;ROW($A229)))),1))),"",
INDEX($AY:$AY,LOOKUP(2,1/($AY$1:INDIRECT("$AY$"&amp;ROW($AY229)-1)&lt;&gt;""),ROW($AY$1:INDIRECT("$AY$"&amp;ROW($AY229)-1))),1)+$BL229)</f>
        <v/>
      </c>
      <c r="AZ229" s="3" t="str" cm="1">
        <f t="array" aca="1" ref="AZ229" ca="1">IF(NOT(ISNUMBER(INDEX($A:$A, LOOKUP(2, 1 / ($A$1:INDIRECT("$A$"&amp;ROW($A229)) &lt;&gt; ""),ROW($A$1:INDIRECT("$A$"&amp;ROW($A229)))), 1))), "",
VLOOKUP(INDIRECT("$G$"&amp;LOOKUP(2, 1 / ($AY$1:INDIRECT("$AY$"&amp;ROW($AY229)-1) &lt;&gt; ""),ROW($AY$1:INDIRECT("$AY$"&amp;ROW($AY229)-1)))),'EV and Base'!A224:N894,2,FALSE))</f>
        <v/>
      </c>
      <c r="BA229" s="3" t="str" cm="1">
        <f t="array" aca="1" ref="BA229" ca="1">IF(NOT(ISNUMBER(INDEX($A:$A, LOOKUP(2, 1 / ($A$1:INDIRECT("$A$"&amp;ROW($A229)) &lt;&gt; ""),ROW($A$1:INDIRECT("$A$"&amp;ROW($A229)))), 1))), "",
INDIRECT("$I$"&amp;LOOKUP(2, 1 / ($AY$1:INDIRECT("$AY$"&amp;ROW($AY229)-1) &lt;&gt; ""),ROW($AY$1:INDIRECT("$AY$"&amp;ROW($AY229)-1)))))</f>
        <v/>
      </c>
      <c r="BB229" s="1" t="str" cm="1">
        <f t="array" aca="1" ref="BB229" ca="1">IF(NOT(ISNUMBER(INDEX($A:$A, LOOKUP(2, 1 / ($A$1:INDIRECT("$A$"&amp;ROW($A229)) &lt;&gt; ""),ROW($A$1:INDIRECT("$A$"&amp;ROW($A229)))), 1))), "",
INDIRECT("$AB$"&amp;LOOKUP(2, 1 / ($AY$1:INDIRECT("$AY$"&amp;ROW($AY229)-1) &lt;&gt; ""),ROW($AY$1:INDIRECT("$AY$"&amp;ROW($AY229)-1)))))</f>
        <v/>
      </c>
      <c r="BC229" s="3" t="str" cm="1">
        <f t="array" aca="1" ref="BC229" ca="1">IF(NOT(ISNUMBER(INDEX($A:$A,LOOKUP(2,1/($A$1:INDIRECT("$A$"&amp;ROW($A229))&lt;&gt;""),ROW($A$1:INDIRECT("$A$"&amp;ROW($A229)))),1))),"",
$BA229+$BA229+10)</f>
        <v/>
      </c>
      <c r="BD229" s="3" t="str" cm="1">
        <f t="array" aca="1" ref="BD229" ca="1">IF(NOT(ISNUMBER(INDEX($A:$A,LOOKUP(2,1/($A$1:INDIRECT("$A$"&amp;ROW($A229))&lt;&gt;""),ROW($A$1:INDIRECT("$A$"&amp;ROW($A229)))),1))),"",
$BA229+$BB229+10)</f>
        <v/>
      </c>
      <c r="BE229" s="3" t="str" cm="1">
        <f t="array" aca="1" ref="BE229" ca="1">IF(NOT(ISNUMBER(INDEX($A:$A,LOOKUP(2,1/($A$1:INDIRECT("$A$"&amp;ROW($A229))&lt;&gt;""),ROW($A$1:INDIRECT("$A$"&amp;ROW($A229)))),1))),"",
$BC229*$BC229)</f>
        <v/>
      </c>
      <c r="BF229" s="3" t="str" cm="1">
        <f t="array" aca="1" ref="BF229" ca="1">IF(NOT(ISNUMBER(INDEX($A:$A,LOOKUP(2,1/($A$1:INDIRECT("$A$"&amp;ROW($A229))&lt;&gt;""),ROW($A$1:INDIRECT("$A$"&amp;ROW($A229)))),1))),"",
$BD229*$BD229)</f>
        <v/>
      </c>
      <c r="BG229" s="3" t="str" cm="1">
        <f t="array" aca="1" ref="BG229" ca="1">IF(NOT(ISNUMBER(INDEX($A:$A,LOOKUP(2,1/($A$1:INDIRECT("$A$"&amp;ROW($A229))&lt;&gt;""),ROW($A$1:INDIRECT("$A$"&amp;ROW($A229)))),1))),"",
_xlfn.FLOOR.MATH(1.5*_xlfn.FLOOR.MATH($AZ229*BA229/5)))</f>
        <v/>
      </c>
      <c r="BH229" s="3" t="str" cm="1">
        <f t="array" aca="1" ref="BH229" ca="1">IF(NOT(ISNUMBER(INDEX($A:$A, LOOKUP(2, 1 / ($A$1:INDIRECT("$A$"&amp;ROW($A229)) &lt;&gt; ""),ROW($A$1:INDIRECT("$A$"&amp;ROW($A229)))), 1))), "",
_xlfn.FLOOR.MATH($BG229/IF(OR(INDIRECT("$C$"&amp;LOOKUP(2, 1 / ($AY$1:INDIRECT("$AY$"&amp;ROW($AY229)-1) &lt;&gt; ""),ROW($AY$1:INDIRECT("$AY$"&amp;ROW($AY229)-1))))="Multi",
INDIRECT("$C$"&amp;LOOKUP(2, 1 / ($AY$1:INDIRECT("$AY$"&amp;ROW($AY229)-1) &lt;&gt; ""),ROW($AY$1:INDIRECT("$AY$"&amp;ROW($AY229)-1))))="Double"),2,1)))</f>
        <v/>
      </c>
      <c r="BI229" s="3" t="str" cm="1">
        <f t="array" aca="1" ref="BI229" ca="1">IF(NOT(ISNUMBER(INDEX($A:$A,LOOKUP(2,1/($A$1:INDIRECT("$A$"&amp;ROW($A229))&lt;&gt;""),ROW($A$1:INDIRECT("$A$"&amp;ROW($A229)))),1))),"",
VLOOKUP($BC229,GameFreakSQRT!$A$1:$B$200,2,FALSE))</f>
        <v/>
      </c>
      <c r="BJ229" s="3" t="str" cm="1">
        <f t="array" aca="1" ref="BJ229" ca="1">IF(NOT(ISNUMBER(INDEX($A:$A,LOOKUP(2,1/($A$1:INDIRECT("$A$"&amp;ROW($A229))&lt;&gt;""),ROW($A$1:INDIRECT("$A$"&amp;ROW($A229)))),1))),"",
VLOOKUP($BD229,GameFreakSQRT!$A$1:$B$200,2,FALSE))</f>
        <v/>
      </c>
      <c r="BK229" s="3" t="str" cm="1">
        <f t="array" aca="1" ref="BK229" ca="1">IF(NOT(ISNUMBER(INDEX($A:$A,LOOKUP(2,1/($A$1:INDIRECT("$A$"&amp;ROW($A229))&lt;&gt;""),ROW($A$1:INDIRECT("$A$"&amp;ROW($A229)))),1))),"",
_xlfn.FLOOR.MATH((($BI229*$BE229)*$BH229)/($BJ229*$BF229))+1)</f>
        <v/>
      </c>
      <c r="BL229" s="3" t="str" cm="1">
        <f t="array" aca="1" ref="BL229" ca="1">IF(NOT(ISNUMBER(INDEX($A:$A,LOOKUP(2,1/($A$1:INDIRECT("$A$"&amp;ROW($A229))&lt;&gt;""),ROW($A$1:INDIRECT("$A$"&amp;ROW($A229)))),1))),"",
_xlfn.FLOOR.MATH($BK229*IF(NOT(INDIRECT("$Z$"&amp;LOOKUP(2, 1 / ($AY$1:INDIRECT("$AY$"&amp;ROW($AY229)-1) &lt;&gt; ""),ROW($AY$1:INDIRECT("$AY$"&amp;ROW($AY229)-1))))=""),1.5,1)))</f>
        <v/>
      </c>
      <c r="BM229" s="3" t="str" cm="1">
        <f t="array" aca="1" ref="BM229" ca="1">IF(NOT(ISNUMBER(INDEX($A:$A, LOOKUP(2, 1 / ($A$1:INDIRECT("$A$"&amp;ROW($A229)) &lt;&gt; ""),ROW($A$1:INDIRECT("$A$"&amp;ROW($A229)))), 1))), "",
INDIRECT("$Y$"&amp;LOOKUP(2, 1 / ($AY$1:INDIRECT("$AY$"&amp;ROW($AY229)-1) &lt;&gt; ""),ROW($AY$1:INDIRECT("$AY$"&amp;ROW($AY229)-1)))))</f>
        <v/>
      </c>
      <c r="BN229" s="3" t="str">
        <f t="shared" ca="1" si="23"/>
        <v/>
      </c>
    </row>
    <row r="230" spans="1:66" x14ac:dyDescent="0.45">
      <c r="A230" s="69" t="s">
        <v>75</v>
      </c>
      <c r="B230" s="69" t="s">
        <v>450</v>
      </c>
      <c r="C230" s="69" t="s">
        <v>46</v>
      </c>
      <c r="D230" s="69" t="s">
        <v>432</v>
      </c>
      <c r="E230" s="69" t="s">
        <v>48</v>
      </c>
      <c r="F230" s="56">
        <v>1</v>
      </c>
      <c r="G230" s="2" t="s">
        <v>273</v>
      </c>
      <c r="H230" s="2" t="s">
        <v>77</v>
      </c>
      <c r="I230" s="2">
        <v>27</v>
      </c>
      <c r="J230" s="2" t="s">
        <v>82</v>
      </c>
      <c r="K230" s="2" t="s">
        <v>274</v>
      </c>
      <c r="L230" s="2" t="s">
        <v>53</v>
      </c>
      <c r="M230" s="2" t="s">
        <v>277</v>
      </c>
      <c r="N230" s="2" t="s">
        <v>451</v>
      </c>
      <c r="O230" s="2" t="s">
        <v>452</v>
      </c>
      <c r="P230" s="2" t="s">
        <v>453</v>
      </c>
      <c r="Q230" s="2">
        <v>12</v>
      </c>
      <c r="R230" s="2">
        <f>_xlfn.FLOOR.MATH((((2*VLOOKUP(G230, 'EV and Base'!$A$1:$N$671, 9, FALSE))+$Q230)*$I230)/100)+$I230+10</f>
        <v>69</v>
      </c>
      <c r="S230" s="2">
        <f>_xlfn.FLOOR.MATH((_xlfn.FLOOR.MATH((((2*VLOOKUP($G230, 'EV and Base'!$A$1:$N$671, 10, FALSE))+$Q230)*$I230)/100)+5)*
IF(OR($J230="Lonely", $J230="Brave", $J230="Adamant", $J230="Naughty"), 1.1,
IF(OR($J230="Bold", $J230="Timid", $J230="Modest", $J230="Calm"), 0.9, 1)))</f>
        <v>35</v>
      </c>
      <c r="T230" s="2">
        <f>_xlfn.FLOOR.MATH((_xlfn.FLOOR.MATH((((2*VLOOKUP($G230, 'EV and Base'!$A$1:$N$671, 11, FALSE))+$Q230)*$I230)/100)+5)*
IF(OR($J230="Bold", $J230="Relaxed", $J230="Impish", $J230="Lax"), 1.1,
IF(OR($J230="Lonely", $J230="Hasty", $J230="Mild", $J230="Gentle"), 0.9, 1)))</f>
        <v>29</v>
      </c>
      <c r="U230" s="2">
        <f>_xlfn.FLOOR.MATH((_xlfn.FLOOR.MATH((((2*VLOOKUP($G230, 'EV and Base'!$A$1:$N$671, 12, FALSE))+$Q230)*$I230)/100)+5)*
IF(OR($J230="Modest", $J230="Mild", $J230="Quiet", $J230="Rash"), 1.1,
IF(OR($J230="Adamant", $J230="Impish", $J230="Jolly", $J230="Careful"), 0.9, 1)))</f>
        <v>31</v>
      </c>
      <c r="V230" s="2">
        <f>_xlfn.FLOOR.MATH((_xlfn.FLOOR.MATH((((2*VLOOKUP($G230, 'EV and Base'!$A$1:$N$671, 13, FALSE))+$Q230)*$I230)/100)+5)*
IF(OR($J230="Calm", $J230="Gentle", $J230="Sassy", $J230="Careful"), 1.1,
IF(OR($J230="Naughty", $J230="Lax", $J230="Naive", $J230="Rash"), 0.9, 1)))</f>
        <v>29</v>
      </c>
      <c r="W230" s="2">
        <f>_xlfn.FLOOR.MATH((_xlfn.FLOOR.MATH((((2*VLOOKUP($G230, 'EV and Base'!$A$1:$N$671, 14, FALSE))+$Q230)*$I230)/100)+5)*
IF(OR($J230="Timid", $J230="Hasty", $J230="Jolly", $J230="Naive"), 1.1,
IF(OR($J230="Brave", $J230="Relaxed", $J230="Quiet", $J230="Sassy"), 0.9, 1)))</f>
        <v>43</v>
      </c>
      <c r="X230" s="69">
        <v>1620</v>
      </c>
      <c r="AA230" s="23" t="str" cm="1">
        <f t="array" aca="1" ref="AA230" ca="1">IF(NOT(ISNUMBER(INDEX($A:$A,LOOKUP(2,1/($A$1:INDIRECT("$A$"&amp;ROW($A230))&lt;&gt;""),ROW($A$1:INDIRECT("$A$"&amp;ROW($A230)))),1))),"",
IF(NOT(ISNUMBER($A230)),$AA229,
IF($AB230&lt;16,"Lillipup",
IF($AB230&lt;32,"Herdier",
"Stoutland"))))</f>
        <v/>
      </c>
      <c r="AB230" s="25" t="str" cm="1">
        <f t="array" aca="1" ref="AB230" ca="1">IF(NOT(ISNUMBER(INDEX($A:$A, LOOKUP(2, 1 / ($A$1:INDIRECT("$A$"&amp;ROW($A230)) &lt;&gt; ""),ROW($A$1:INDIRECT("$A$"&amp;ROW($A230)))), 1))), "",
VLOOKUP($AY230,'Medium-Slow'!$A$1:$B$101,2,TRUE))</f>
        <v/>
      </c>
      <c r="AC230" s="23" t="str" cm="1">
        <f t="array" aca="1" ref="AC230" ca="1">IF(NOT(ISNUMBER(INDEX($A:$A, LOOKUP(2, 1 / ($A$1:INDIRECT("$A$"&amp;ROW($A230)) &lt;&gt; ""),ROW($A$1:INDIRECT("$A$"&amp;ROW($A230)))), 1))), "",
INDEX($AC:$AC, LOOKUP(2, 1 / ($AC$1:INDIRECT("$AC$"&amp;ROW($AC230)-1) &lt;&gt; ""),ROW($AC$1:INDIRECT("$AC$"&amp;ROW($AC230)-1))), 1)+
IF(INDEX($AC:$AC, LOOKUP(2, 1 / ($AC$1:INDIRECT("$AC$"&amp;ROW($AC230)-1) &lt;&gt; ""),ROW($AC$1:INDIRECT("$AC$"&amp;ROW($AC230)-1))), 1)+
INDEX($AD:$AD, LOOKUP(2, 1 / ($AD$1:INDIRECT("$AD$"&amp;ROW($AD230)-1) &lt;&gt; ""),ROW($AD$1:INDIRECT("$AD$"&amp;ROW($AD230)-1))), 1)+
INDEX($AE:$AE, LOOKUP(2, 1 / ($AE$1:INDIRECT("$AE$"&amp;ROW($AE230)-1) &lt;&gt; ""),ROW($AE$1:INDIRECT("$AE$"&amp;ROW($AD230)-1))), 1)+
INDEX($AE:$AF, LOOKUP(2, 1 / ($AF$1:INDIRECT("$AF$"&amp;ROW($AF230)-1) &lt;&gt; ""),ROW($AF$1:INDIRECT("$AF$"&amp;ROW($AD230)-1))), 1)+
INDEX($AG:$AG, LOOKUP(2, 1 / ($AG$1:INDIRECT("$AG$"&amp;ROW($AG230)-1) &lt;&gt; ""),ROW($AG$1:INDIRECT("$AG$"&amp;ROW($AD230)-1))), 1)+
INDEX($AH:$AH, LOOKUP(2, 1 / ($AH$1:INDIRECT("$AH$"&amp;ROW($AH230)-1) &lt;&gt; ""),ROW($AH$1:INDIRECT("$AH$"&amp;ROW($AD230)-1))), 1)&gt;=510,0,
IF(INDEX($AC:$AC, LOOKUP(2, 1 / ($AC$1:INDIRECT("$AC$"&amp;ROW($AC230)-1) &lt;&gt; ""),ROW($AC$1:INDIRECT("$AC$"&amp;ROW($AC230)-1))), 1)&gt;=255,0,
VLOOKUP(INDIRECT("$G$"&amp;LOOKUP(2, 1 / ($AC$1:INDIRECT("$AC$"&amp;ROW($AC230)-1) &lt;&gt; ""),ROW($AC$1:INDIRECT("$AC$"&amp;ROW($AC230)-1)))), 'EV and Base'!$A$1:$N$671, 3, FALSE))))</f>
        <v/>
      </c>
      <c r="AD230" s="2" t="str" cm="1">
        <f t="array" aca="1" ref="AD230" ca="1">IF(NOT(ISNUMBER(INDEX($A:$A, LOOKUP(2, 1 / ($A$1:INDIRECT("$A$"&amp;ROW($A230)) &lt;&gt; ""),ROW($A$1:INDIRECT("$A$"&amp;ROW($A230)))), 1))), "",
INDEX($AD:$AD, LOOKUP(2, 1 / ($AD$1:INDIRECT("$AD$"&amp;ROW($AD230)-1) &lt;&gt; ""),ROW($AD$1:INDIRECT("$AD$"&amp;ROW($AD230)-1))), 1)+
IF(INDEX($AC:$AC, LOOKUP(2, 1 / ($AC$1:INDIRECT("$AC$"&amp;ROW($AC230)-1) &lt;&gt; ""),ROW($AC$1:INDIRECT("$AC$"&amp;ROW($AC230)-1))), 1)+
INDEX($AD:$AD, LOOKUP(2, 1 / ($AD$1:INDIRECT("$AD$"&amp;ROW($AD230)-1) &lt;&gt; ""),ROW($AD$1:INDIRECT("$AD$"&amp;ROW($AD230)-1))), 1)+
INDEX($AE:$AE, LOOKUP(2, 1 / ($AE$1:INDIRECT("$AE$"&amp;ROW($AE230)-1) &lt;&gt; ""),ROW($AE$1:INDIRECT("$AE$"&amp;ROW($AD230)-1))), 1)+
INDEX($AE:$AF, LOOKUP(2, 1 / ($AF$1:INDIRECT("$AF$"&amp;ROW($AF230)-1) &lt;&gt; ""),ROW($AF$1:INDIRECT("$AF$"&amp;ROW($AD230)-1))), 1)+
INDEX($AG:$AG, LOOKUP(2, 1 / ($AG$1:INDIRECT("$AG$"&amp;ROW($AG230)-1) &lt;&gt; ""),ROW($AG$1:INDIRECT("$AG$"&amp;ROW($AD230)-1))), 1)+
INDEX($AH:$AH, LOOKUP(2, 1 / ($AH$1:INDIRECT("$AH$"&amp;ROW($AH230)-1) &lt;&gt; ""),ROW($AH$1:INDIRECT("$AH$"&amp;ROW($AD230)-1))), 1)&gt;=510,0,
IF(INDEX($AD:$AD, LOOKUP(2, 1 / ($AD$1:INDIRECT("$AD$"&amp;ROW($AD230)-1) &lt;&gt; ""),ROW($AD$1:INDIRECT("$AD$"&amp;ROW($AD230)-1))), 1)&gt;=255,0,
VLOOKUP(INDIRECT("$G$"&amp;LOOKUP(2, 1 / ($AD$1:INDIRECT("$AD$"&amp;ROW($AD230)-1) &lt;&gt; ""),ROW($AD$1:INDIRECT("$AD$"&amp;ROW($AD230)-1)))), 'EV and Base'!$A$1:$N$671, 4, FALSE))))</f>
        <v/>
      </c>
      <c r="AE230" s="2" t="str" cm="1">
        <f t="array" aca="1" ref="AE230" ca="1">IF(NOT(ISNUMBER(INDEX($A:$A,LOOKUP(2,1/($A$1:INDIRECT("$A$"&amp;ROW($A230))&lt;&gt;""),ROW($A$1:INDIRECT("$A$"&amp;ROW($A230)))),1))),"",
INDEX($AE:$AE,LOOKUP(2,1/($AE$1:INDIRECT("$AE$"&amp;ROW($AE230)-1)&lt;&gt;""),ROW($AE$1:INDIRECT("$AE$"&amp;ROW($AE230)-1))),1)+
IF(INDEX($AC:$AC,LOOKUP(2,1/($AC$1:INDIRECT("$AC$"&amp;ROW($AC230)-1)&lt;&gt;""),ROW($AC$1:INDIRECT("$AC$"&amp;ROW($AC230)-1))),1)+
INDEX($AD:$AD,LOOKUP(2,1/($AD$1:INDIRECT("$AD$"&amp;ROW($AD230)-1)&lt;&gt;""),ROW($AD$1:INDIRECT("$AD$"&amp;ROW($AD230)-1))),1)+
INDEX($AE:$AE,LOOKUP(2,1/($AE$1:INDIRECT("$AE$"&amp;ROW($AE230)-1)&lt;&gt;""),ROW($AE$1:INDIRECT("$AE$"&amp;ROW($AD230)-1))),1)+
INDEX($AE:$AF,LOOKUP(2,1/($AF$1:INDIRECT("$AF$"&amp;ROW($AF230)-1)&lt;&gt;""),ROW($AF$1:INDIRECT("$AF$"&amp;ROW($AD230)-1))),1)+
INDEX($AG:$AG,LOOKUP(2,1/($AG$1:INDIRECT("$AG$"&amp;ROW($AG230)-1)&lt;&gt;""),ROW($AG$1:INDIRECT("$AG$"&amp;ROW($AD230)-1))),1)+
INDEX($AH:$AH,LOOKUP(2,1/($AH$1:INDIRECT("$AH$"&amp;ROW($AH230)-1)&lt;&gt;""),ROW($AH$1:INDIRECT("$AH$"&amp;ROW($AD230)-1))),1)&gt;=510,0,
IF(INDEX($AE:$AE,LOOKUP(2,1/($AE$1:INDIRECT("$AE$"&amp;ROW($AE230)-1)&lt;&gt;""),ROW($AE$1:INDIRECT("$AE$"&amp;ROW($AE230)-1))),1)&gt;=255,0,
VLOOKUP(INDIRECT("$G$"&amp;LOOKUP(2,1/($AE$1:INDIRECT("$AE$"&amp;ROW($AE230)-1)&lt;&gt;""),ROW($AE$1:INDIRECT("$AE$"&amp;ROW($AE230)-1)))),'EV and Base'!$A$1:$N$671,5,FALSE))))</f>
        <v/>
      </c>
      <c r="AF230" s="2" t="str" cm="1">
        <f t="array" aca="1" ref="AF230" ca="1">IF(NOT(ISNUMBER(INDEX($A:$A, LOOKUP(2, 1 / ($A$1:INDIRECT("$A$"&amp;ROW($A230)) &lt;&gt; ""),ROW($A$1:INDIRECT("$A$"&amp;ROW($A230)))), 1))), "",
INDEX($AF:$AF, LOOKUP(2, 1 / ($AF$1:INDIRECT("$AF$"&amp;ROW($AF230)-1) &lt;&gt; ""),ROW($AF$1:INDIRECT("$AF$"&amp;ROW($AF230)-1))), 1)+
IF(INDEX($AC:$AC, LOOKUP(2, 1 / ($AC$1:INDIRECT("$AC$"&amp;ROW($AC230)-1) &lt;&gt; ""),ROW($AC$1:INDIRECT("$AC$"&amp;ROW($AC230)-1))), 1)+
INDEX($AD:$AD, LOOKUP(2, 1 / ($AD$1:INDIRECT("$AD$"&amp;ROW($AD230)-1) &lt;&gt; ""),ROW($AD$1:INDIRECT("$AD$"&amp;ROW($AD230)-1))), 1)+
INDEX($AE:$AE, LOOKUP(2, 1 / ($AE$1:INDIRECT("$AE$"&amp;ROW($AE230)-1) &lt;&gt; ""),ROW($AE$1:INDIRECT("$AE$"&amp;ROW($AD230)-1))), 1)+
INDEX($AE:$AF, LOOKUP(2, 1 / ($AF$1:INDIRECT("$AF$"&amp;ROW($AF230)-1) &lt;&gt; ""),ROW($AF$1:INDIRECT("$AF$"&amp;ROW($AD230)-1))), 1)+
INDEX($AG:$AG, LOOKUP(2, 1 / ($AG$1:INDIRECT("$AG$"&amp;ROW($AG230)-1) &lt;&gt; ""),ROW($AG$1:INDIRECT("$AG$"&amp;ROW($AD230)-1))), 1)+
INDEX($AH:$AH, LOOKUP(2, 1 / ($AH$1:INDIRECT("$AH$"&amp;ROW($AH230)-1) &lt;&gt; ""),ROW($AH$1:INDIRECT("$AH$"&amp;ROW($AD230)-1))), 1)&gt;=510,0,
IF(INDEX($AF:$AF, LOOKUP(2, 1 / ($AF$1:INDIRECT("$AF$"&amp;ROW($AF230)-1) &lt;&gt; ""),ROW($AF$1:INDIRECT("$AF$"&amp;ROW($AF230)-1))), 1)&gt;=255,0,
VLOOKUP(INDIRECT("$G$"&amp;LOOKUP(2, 1 / ($AF$1:INDIRECT("$AF$"&amp;ROW($AF230)-1) &lt;&gt; ""),ROW($AF$1:INDIRECT("$AF$"&amp;ROW($AF230)-1)))), 'EV and Base'!$A$1:$N$671, 6, FALSE))))</f>
        <v/>
      </c>
      <c r="AG230" s="2" t="str" cm="1">
        <f t="array" aca="1" ref="AG230" ca="1">IF(NOT(ISNUMBER(INDEX($A:$A, LOOKUP(2, 1 / ($A$1:INDIRECT("$A$"&amp;ROW($A230)) &lt;&gt; ""),ROW($A$1:INDIRECT("$A$"&amp;ROW($A230)))), 1))), "",
INDEX($AG:$AG, LOOKUP(2, 1 / ($AG$1:INDIRECT("$AG$"&amp;ROW($AG230)-1) &lt;&gt; ""),ROW($AG$1:INDIRECT("$AG$"&amp;ROW($AG230)-1))), 1)+
IF(INDEX($AC:$AC, LOOKUP(2, 1 / ($AC$1:INDIRECT("$AC$"&amp;ROW($AC230)-1) &lt;&gt; ""),ROW($AC$1:INDIRECT("$AC$"&amp;ROW($AC230)-1))), 1)+
INDEX($AD:$AD, LOOKUP(2, 1 / ($AD$1:INDIRECT("$AD$"&amp;ROW($AD230)-1) &lt;&gt; ""),ROW($AD$1:INDIRECT("$AD$"&amp;ROW($AD230)-1))), 1)+
INDEX($AE:$AE, LOOKUP(2, 1 / ($AE$1:INDIRECT("$AE$"&amp;ROW($AE230)-1) &lt;&gt; ""),ROW($AE$1:INDIRECT("$AE$"&amp;ROW($AD230)-1))), 1)+
INDEX($AE:$AF, LOOKUP(2, 1 / ($AF$1:INDIRECT("$AF$"&amp;ROW($AF230)-1) &lt;&gt; ""),ROW($AF$1:INDIRECT("$AF$"&amp;ROW($AD230)-1))), 1)+
INDEX($AG:$AG, LOOKUP(2, 1 / ($AG$1:INDIRECT("$AG$"&amp;ROW($AG230)-1) &lt;&gt; ""),ROW($AG$1:INDIRECT("$AG$"&amp;ROW($AD230)-1))), 1)+
INDEX($AH:$AH, LOOKUP(2, 1 / ($AH$1:INDIRECT("$AH$"&amp;ROW($AH230)-1) &lt;&gt; ""),ROW($AH$1:INDIRECT("$AH$"&amp;ROW($AD230)-1))), 1)&gt;=510,0,
IF(INDEX($AG:$AG, LOOKUP(2, 1 / ($AG$1:INDIRECT("$AG$"&amp;ROW($AG230)-1) &lt;&gt; ""),ROW($AG$1:INDIRECT("$AG$"&amp;ROW($AG230)-1))), 1)&gt;=255,0,
VLOOKUP(INDIRECT("$G$"&amp;LOOKUP(2, 1 / ($AG$1:INDIRECT("$AG$"&amp;ROW($AG230)-1) &lt;&gt; ""),ROW($AG$1:INDIRECT("$AG$"&amp;ROW($AG230)-1)))), 'EV and Base'!$A$1:$N$671, 7, FALSE))))</f>
        <v/>
      </c>
      <c r="AH230" s="24" t="str" cm="1">
        <f t="array" aca="1" ref="AH230" ca="1">IF(NOT(ISNUMBER(INDEX($A:$A,LOOKUP(2,1/($A$1:INDIRECT("$A$"&amp;ROW($A230))&lt;&gt;""),ROW($A$1:INDIRECT("$A$"&amp;ROW($A230)))),1))),"",
INDEX($AH:$AH,LOOKUP(2,1/($AH$1:INDIRECT("$AH$"&amp;ROW($AH230)-1)&lt;&gt;""),ROW($AH$1:INDIRECT("$AH$"&amp;ROW($AH230)-1))),1)+
IF(INDEX($AC:$AC,LOOKUP(2,1/($AC$1:INDIRECT("$AC$"&amp;ROW($AC230)-1)&lt;&gt;""),ROW($AC$1:INDIRECT("$AC$"&amp;ROW($AC230)-1))),1)+
INDEX($AD:$AD,LOOKUP(2,1/($AD$1:INDIRECT("$AD$"&amp;ROW($AD230)-1)&lt;&gt;""),ROW($AD$1:INDIRECT("$AD$"&amp;ROW($AD230)-1))),1)+
INDEX($AE:$AE,LOOKUP(2,1/($AE$1:INDIRECT("$AE$"&amp;ROW($AE230)-1)&lt;&gt;""),ROW($AE$1:INDIRECT("$AE$"&amp;ROW($AD230)-1))),1)+
INDEX($AE:$AF,LOOKUP(2,1/($AF$1:INDIRECT("$AF$"&amp;ROW($AF230)-1)&lt;&gt;""),ROW($AF$1:INDIRECT("$AF$"&amp;ROW($AD230)-1))),1)+
INDEX($AG:$AG,LOOKUP(2,1/($AG$1:INDIRECT("$AG$"&amp;ROW($AG230)-1)&lt;&gt;""),ROW($AG$1:INDIRECT("$AG$"&amp;ROW($AD230)-1))),1)+
INDEX($AH:$AH,LOOKUP(2,1/($AH$1:INDIRECT("$AH$"&amp;ROW($AH230)-1)&lt;&gt;""),ROW($AH$1:INDIRECT("$AH$"&amp;ROW($AD230)-1))),1)&gt;=510,0,
IF(INDEX($AH:$AH,LOOKUP(2,1/($AH$1:INDIRECT("$AH$"&amp;ROW($AH230)-1)&lt;&gt;""),ROW($AH$1:INDIRECT("$AH$"&amp;ROW($AH230)-1))),1)&gt;=255,0,
VLOOKUP(INDIRECT("$G$"&amp;LOOKUP(2,1/($AH$1:INDIRECT("$AH$"&amp;ROW($AH230)-1)&lt;&gt;""),ROW($AH$1:INDIRECT("$AH$"&amp;ROW($AH230)-1)))),'EV and Base'!$A$1:$N$671,8,FALSE))))</f>
        <v/>
      </c>
      <c r="AI230" s="29" t="str" cm="1">
        <f t="array" aca="1" ref="AI230" ca="1">IF(NOT(ISNUMBER(INDEX($A:$A,LOOKUP(2,1/($A$1:INDIRECT("$A$"&amp;ROW($A230))&lt;&gt;""),ROW($A$1:INDIRECT("$A$"&amp;ROW($A230)))),1))),"",
ROUNDDOWN((((2*VLOOKUP($AA230,'EV and Base'!$A$1:$N$671,9,FALSE))+31+ROUNDDOWN($AC230/4,0))*$AB230)/100,0)+$AB230+10)</f>
        <v/>
      </c>
      <c r="AJ230" s="21" t="str" cm="1">
        <f t="array" aca="1" ref="AJ230" ca="1">IF(NOT(ISNUMBER(INDEX($A:$A, LOOKUP(2, 1 / ($A$1:INDIRECT("$A$"&amp;ROW($A230)) &lt;&gt; ""),ROW($A$1:INDIRECT("$A$"&amp;ROW($A230)))), 1))), "",
ROUNDDOWN((ROUNDDOWN((((2*VLOOKUP($AA230, 'EV and Base'!$A$1:$N$671, 10, FALSE))+31+ROUNDDOWN($AD230/4, 0))*$AB230)/100, 0)+5)*1.1, 0))</f>
        <v/>
      </c>
      <c r="AK230" s="21" t="str" cm="1">
        <f t="array" aca="1" ref="AK230" ca="1">IF(NOT(ISNUMBER(INDEX($A:$A, LOOKUP(2, 1 / ($A$1:INDIRECT("$A$"&amp;ROW($A230)) &lt;&gt; ""),ROW($A$1:INDIRECT("$A$"&amp;ROW($A230)))), 1))), "",
ROUNDDOWN((ROUNDDOWN((((2*VLOOKUP($AA230, 'EV and Base'!$A$1:$N$671, 11, FALSE))+30+ROUNDDOWN($AE230/4, 0))*$AB230)/100, 0)+5), 0)
&amp;"-"&amp;
ROUNDDOWN((ROUNDDOWN((((2*VLOOKUP($AA230, 'EV and Base'!$A$1:$N$671, 11, FALSE))+31+ROUNDDOWN($AE230/4, 0))*$AB230)/100, 0)+5), 0))</f>
        <v/>
      </c>
      <c r="AL230" s="21" t="str" cm="1">
        <f t="array" aca="1" ref="AL230" ca="1">IF(NOT(ISNUMBER(INDEX($A:$A, LOOKUP(2, 1 / ($A$1:INDIRECT("$A$"&amp;ROW($A230)) &lt;&gt; ""),ROW($A$1:INDIRECT("$A$"&amp;ROW($A230)))), 1))), "",
ROUNDDOWN((ROUNDDOWN((((2*VLOOKUP($AA230, 'EV and Base'!$A$1:$N$671, 12, FALSE))+0+ROUNDDOWN($AF230/4, 0))*$AB230)/100, 0)+5)*0.9, 0)
&amp;"-"&amp;
ROUNDDOWN((ROUNDDOWN((((2*VLOOKUP($AA230, 'EV and Base'!$A$1:$N$671, 12, FALSE))+31+ROUNDDOWN($AF230/4, 0))*$AB230)/100, 0)+5)*0.9, 0))</f>
        <v/>
      </c>
      <c r="AM230" s="21" t="str" cm="1">
        <f t="array" aca="1" ref="AM230" ca="1">IF(NOT(ISNUMBER(INDEX($A:$A, LOOKUP(2, 1 / ($A$1:INDIRECT("$A$"&amp;ROW($A230)) &lt;&gt; ""),ROW($A$1:INDIRECT("$A$"&amp;ROW($A230)))), 1))), "",
ROUNDDOWN((ROUNDDOWN((((2*VLOOKUP($AA230, 'EV and Base'!$A$1:$N$671, 13, FALSE))+30+ROUNDDOWN($AG230/4, 0))*$AB230)/100, 0)+5), 0)
&amp;"-"&amp;
ROUNDDOWN((ROUNDDOWN((((2*VLOOKUP($AA230, 'EV and Base'!$A$1:$N$671, 13, FALSE))+31+ROUNDDOWN($AG230/4, 0))*$AB230)/100, 0)+5), 0))</f>
        <v/>
      </c>
      <c r="AN230" s="25" t="str" cm="1">
        <f t="array" aca="1" ref="AN230" ca="1">IF(NOT(ISNUMBER(INDEX($A:$A, LOOKUP(2, 1 / ($A$1:INDIRECT("$A$"&amp;ROW($A230)) &lt;&gt; ""),ROW($A$1:INDIRECT("$A$"&amp;ROW($A230)))), 1))), "",
ROUNDDOWN((ROUNDDOWN((((2*VLOOKUP($AA230, 'EV and Base'!$A$1:$N$671, 14, FALSE))+31+ROUNDDOWN($AH230/4, 0))*$AB230)/100, 0)+5), 0))</f>
        <v/>
      </c>
      <c r="AO230" s="23" t="str" cm="1">
        <f t="array" aca="1" ref="AO230" ca="1">IF(NOT(ISNUMBER(INDEX($A:$A, LOOKUP(2, 1 / ($A$1:INDIRECT("$A$"&amp;ROW($A230)) &lt;&gt; ""),ROW($A$1:INDIRECT("$A$"&amp;ROW($A230)))), 1))), "",
ROUNDDOWN((((2*VLOOKUP($AA230, 'EV and Base'!$A$1:$N$671, 9, FALSE))+31+ROUNDDOWN($AC230/4, 0))*$AB230)/100, 0)+$AB230+10)</f>
        <v/>
      </c>
      <c r="AP230" s="2" t="str" cm="1">
        <f t="array" aca="1" ref="AP230" ca="1">IF(NOT(ISNUMBER(INDEX($A:$A, LOOKUP(2, 1 / ($A$1:INDIRECT("$A$"&amp;ROW($A230)) &lt;&gt; ""),ROW($A$1:INDIRECT("$A$"&amp;ROW($A230)))), 1))), "",
ROUNDDOWN((ROUNDDOWN((((2*VLOOKUP($AA230, 'EV and Base'!$A$1:$N$671, 10, FALSE))+31+ROUNDDOWN($AD230/4, 0))*$AB230)/100, 0)+5)*1.1, 0))</f>
        <v/>
      </c>
      <c r="AQ230" s="2" t="str" cm="1">
        <f t="array" aca="1" ref="AQ230" ca="1">IF(NOT(ISNUMBER(INDEX($A:$A, LOOKUP(2, 1 / ($A$1:INDIRECT("$A$"&amp;ROW($A230)) &lt;&gt; ""),ROW($A$1:INDIRECT("$A$"&amp;ROW($A230)))), 1))), "",
ROUNDDOWN((ROUNDDOWN((((2*VLOOKUP($AA230, 'EV and Base'!$A$1:$N$671, 11, FALSE))+$AV$2+ROUNDDOWN($AE230/4, 0))*$AB230)/100, 0)+5), 0))</f>
        <v/>
      </c>
      <c r="AR230" s="22" t="str" cm="1">
        <f t="array" aca="1" ref="AR230" ca="1">IF(NOT(ISNUMBER(INDEX($A:$A, LOOKUP(2, 1 / ($A$1:INDIRECT("$A$"&amp;ROW($A230)) &lt;&gt; ""),ROW($A$1:INDIRECT("$A$"&amp;ROW($A230)))), 1))), "",
ROUNDDOWN((ROUNDDOWN((((2*VLOOKUP($AA230, 'EV and Base'!$A$1:$N$671, 12, FALSE))+$AW$2+ROUNDDOWN($AF230/4, 0))*$AB230)/100, 0)+5)*0.9, 0))</f>
        <v/>
      </c>
      <c r="AS230" s="2" t="str" cm="1">
        <f t="array" aca="1" ref="AS230" ca="1">IF(NOT(ISNUMBER(INDEX($A:$A, LOOKUP(2, 1 / ($A$1:INDIRECT("$A$"&amp;ROW($A230)) &lt;&gt; ""),ROW($A$1:INDIRECT("$A$"&amp;ROW($A230)))), 1))), "",
ROUNDDOWN((ROUNDDOWN((((2*VLOOKUP($AA230, 'EV and Base'!$A$1:$N$671, 13, FALSE))+$AX$2+ROUNDDOWN($AG230/4, 0))*$AB230)/100, 0)+5), 0))</f>
        <v/>
      </c>
      <c r="AT230" s="24" t="str" cm="1">
        <f t="array" aca="1" ref="AT230" ca="1">IF(NOT(ISNUMBER(INDEX($A:$A, LOOKUP(2, 1 / ($A$1:INDIRECT("$A$"&amp;ROW($A230)) &lt;&gt; ""),ROW($A$1:INDIRECT("$A$"&amp;ROW($A230)))), 1))), "",
ROUNDDOWN((ROUNDDOWN((((2*VLOOKUP($AA230, 'EV and Base'!$A$1:$N$671, 14, FALSE))+31+ROUNDDOWN($AH230/4, 0))*$AB230)/100, 0)+5), 0))</f>
        <v/>
      </c>
      <c r="AU230" s="28"/>
      <c r="AY230" t="str" cm="1">
        <f t="array" aca="1" ref="AY230" ca="1">IF(NOT(ISNUMBER(INDEX($A:$A,LOOKUP(2,1/($A$1:INDIRECT("$A$"&amp;ROW($A230))&lt;&gt;""),ROW($A$1:INDIRECT("$A$"&amp;ROW($A230)))),1))),"",
INDEX($AY:$AY,LOOKUP(2,1/($AY$1:INDIRECT("$AY$"&amp;ROW($AY230)-1)&lt;&gt;""),ROW($AY$1:INDIRECT("$AY$"&amp;ROW($AY230)-1))),1)+$BL230)</f>
        <v/>
      </c>
      <c r="AZ230" s="3" t="str" cm="1">
        <f t="array" aca="1" ref="AZ230" ca="1">IF(NOT(ISNUMBER(INDEX($A:$A, LOOKUP(2, 1 / ($A$1:INDIRECT("$A$"&amp;ROW($A230)) &lt;&gt; ""),ROW($A$1:INDIRECT("$A$"&amp;ROW($A230)))), 1))), "",
VLOOKUP(INDIRECT("$G$"&amp;LOOKUP(2, 1 / ($AY$1:INDIRECT("$AY$"&amp;ROW($AY230)-1) &lt;&gt; ""),ROW($AY$1:INDIRECT("$AY$"&amp;ROW($AY230)-1)))),'EV and Base'!A225:N895,2,FALSE))</f>
        <v/>
      </c>
      <c r="BA230" s="3" t="str" cm="1">
        <f t="array" aca="1" ref="BA230" ca="1">IF(NOT(ISNUMBER(INDEX($A:$A, LOOKUP(2, 1 / ($A$1:INDIRECT("$A$"&amp;ROW($A230)) &lt;&gt; ""),ROW($A$1:INDIRECT("$A$"&amp;ROW($A230)))), 1))), "",
INDIRECT("$I$"&amp;LOOKUP(2, 1 / ($AY$1:INDIRECT("$AY$"&amp;ROW($AY230)-1) &lt;&gt; ""),ROW($AY$1:INDIRECT("$AY$"&amp;ROW($AY230)-1)))))</f>
        <v/>
      </c>
      <c r="BB230" s="1" t="str" cm="1">
        <f t="array" aca="1" ref="BB230" ca="1">IF(NOT(ISNUMBER(INDEX($A:$A, LOOKUP(2, 1 / ($A$1:INDIRECT("$A$"&amp;ROW($A230)) &lt;&gt; ""),ROW($A$1:INDIRECT("$A$"&amp;ROW($A230)))), 1))), "",
INDIRECT("$AB$"&amp;LOOKUP(2, 1 / ($AY$1:INDIRECT("$AY$"&amp;ROW($AY230)-1) &lt;&gt; ""),ROW($AY$1:INDIRECT("$AY$"&amp;ROW($AY230)-1)))))</f>
        <v/>
      </c>
      <c r="BC230" s="3" t="str" cm="1">
        <f t="array" aca="1" ref="BC230" ca="1">IF(NOT(ISNUMBER(INDEX($A:$A,LOOKUP(2,1/($A$1:INDIRECT("$A$"&amp;ROW($A230))&lt;&gt;""),ROW($A$1:INDIRECT("$A$"&amp;ROW($A230)))),1))),"",
$BA230+$BA230+10)</f>
        <v/>
      </c>
      <c r="BD230" s="3" t="str" cm="1">
        <f t="array" aca="1" ref="BD230" ca="1">IF(NOT(ISNUMBER(INDEX($A:$A,LOOKUP(2,1/($A$1:INDIRECT("$A$"&amp;ROW($A230))&lt;&gt;""),ROW($A$1:INDIRECT("$A$"&amp;ROW($A230)))),1))),"",
$BA230+$BB230+10)</f>
        <v/>
      </c>
      <c r="BE230" s="3" t="str" cm="1">
        <f t="array" aca="1" ref="BE230" ca="1">IF(NOT(ISNUMBER(INDEX($A:$A,LOOKUP(2,1/($A$1:INDIRECT("$A$"&amp;ROW($A230))&lt;&gt;""),ROW($A$1:INDIRECT("$A$"&amp;ROW($A230)))),1))),"",
$BC230*$BC230)</f>
        <v/>
      </c>
      <c r="BF230" s="3" t="str" cm="1">
        <f t="array" aca="1" ref="BF230" ca="1">IF(NOT(ISNUMBER(INDEX($A:$A,LOOKUP(2,1/($A$1:INDIRECT("$A$"&amp;ROW($A230))&lt;&gt;""),ROW($A$1:INDIRECT("$A$"&amp;ROW($A230)))),1))),"",
$BD230*$BD230)</f>
        <v/>
      </c>
      <c r="BG230" s="3" t="str" cm="1">
        <f t="array" aca="1" ref="BG230" ca="1">IF(NOT(ISNUMBER(INDEX($A:$A,LOOKUP(2,1/($A$1:INDIRECT("$A$"&amp;ROW($A230))&lt;&gt;""),ROW($A$1:INDIRECT("$A$"&amp;ROW($A230)))),1))),"",
_xlfn.FLOOR.MATH(1.5*_xlfn.FLOOR.MATH($AZ230*BA230/5)))</f>
        <v/>
      </c>
      <c r="BH230" s="3" t="str" cm="1">
        <f t="array" aca="1" ref="BH230" ca="1">IF(NOT(ISNUMBER(INDEX($A:$A, LOOKUP(2, 1 / ($A$1:INDIRECT("$A$"&amp;ROW($A230)) &lt;&gt; ""),ROW($A$1:INDIRECT("$A$"&amp;ROW($A230)))), 1))), "",
_xlfn.FLOOR.MATH($BG230/IF(OR(INDIRECT("$C$"&amp;LOOKUP(2, 1 / ($AY$1:INDIRECT("$AY$"&amp;ROW($AY230)-1) &lt;&gt; ""),ROW($AY$1:INDIRECT("$AY$"&amp;ROW($AY230)-1))))="Multi",
INDIRECT("$C$"&amp;LOOKUP(2, 1 / ($AY$1:INDIRECT("$AY$"&amp;ROW($AY230)-1) &lt;&gt; ""),ROW($AY$1:INDIRECT("$AY$"&amp;ROW($AY230)-1))))="Double"),2,1)))</f>
        <v/>
      </c>
      <c r="BI230" s="3" t="str" cm="1">
        <f t="array" aca="1" ref="BI230" ca="1">IF(NOT(ISNUMBER(INDEX($A:$A,LOOKUP(2,1/($A$1:INDIRECT("$A$"&amp;ROW($A230))&lt;&gt;""),ROW($A$1:INDIRECT("$A$"&amp;ROW($A230)))),1))),"",
VLOOKUP($BC230,GameFreakSQRT!$A$1:$B$200,2,FALSE))</f>
        <v/>
      </c>
      <c r="BJ230" s="3" t="str" cm="1">
        <f t="array" aca="1" ref="BJ230" ca="1">IF(NOT(ISNUMBER(INDEX($A:$A,LOOKUP(2,1/($A$1:INDIRECT("$A$"&amp;ROW($A230))&lt;&gt;""),ROW($A$1:INDIRECT("$A$"&amp;ROW($A230)))),1))),"",
VLOOKUP($BD230,GameFreakSQRT!$A$1:$B$200,2,FALSE))</f>
        <v/>
      </c>
      <c r="BK230" s="3" t="str" cm="1">
        <f t="array" aca="1" ref="BK230" ca="1">IF(NOT(ISNUMBER(INDEX($A:$A,LOOKUP(2,1/($A$1:INDIRECT("$A$"&amp;ROW($A230))&lt;&gt;""),ROW($A$1:INDIRECT("$A$"&amp;ROW($A230)))),1))),"",
_xlfn.FLOOR.MATH((($BI230*$BE230)*$BH230)/($BJ230*$BF230))+1)</f>
        <v/>
      </c>
      <c r="BL230" s="3" t="str" cm="1">
        <f t="array" aca="1" ref="BL230" ca="1">IF(NOT(ISNUMBER(INDEX($A:$A,LOOKUP(2,1/($A$1:INDIRECT("$A$"&amp;ROW($A230))&lt;&gt;""),ROW($A$1:INDIRECT("$A$"&amp;ROW($A230)))),1))),"",
_xlfn.FLOOR.MATH($BK230*IF(NOT(INDIRECT("$Z$"&amp;LOOKUP(2, 1 / ($AY$1:INDIRECT("$AY$"&amp;ROW($AY230)-1) &lt;&gt; ""),ROW($AY$1:INDIRECT("$AY$"&amp;ROW($AY230)-1))))=""),1.5,1)))</f>
        <v/>
      </c>
      <c r="BM230" s="3" t="str" cm="1">
        <f t="array" aca="1" ref="BM230" ca="1">IF(NOT(ISNUMBER(INDEX($A:$A, LOOKUP(2, 1 / ($A$1:INDIRECT("$A$"&amp;ROW($A230)) &lt;&gt; ""),ROW($A$1:INDIRECT("$A$"&amp;ROW($A230)))), 1))), "",
INDIRECT("$Y$"&amp;LOOKUP(2, 1 / ($AY$1:INDIRECT("$AY$"&amp;ROW($AY230)-1) &lt;&gt; ""),ROW($AY$1:INDIRECT("$AY$"&amp;ROW($AY230)-1)))))</f>
        <v/>
      </c>
      <c r="BN230" s="3" t="str">
        <f t="shared" ca="1" si="23"/>
        <v/>
      </c>
    </row>
    <row r="231" spans="1:66" x14ac:dyDescent="0.45">
      <c r="A231" s="69"/>
      <c r="B231" s="69"/>
      <c r="C231" s="69"/>
      <c r="D231" s="69"/>
      <c r="E231" s="69"/>
      <c r="F231" s="56">
        <v>2</v>
      </c>
      <c r="G231" s="2" t="s">
        <v>345</v>
      </c>
      <c r="H231" s="2" t="s">
        <v>50</v>
      </c>
      <c r="I231" s="2">
        <v>27</v>
      </c>
      <c r="J231" s="2" t="s">
        <v>103</v>
      </c>
      <c r="K231" s="2" t="s">
        <v>346</v>
      </c>
      <c r="L231" s="2" t="s">
        <v>53</v>
      </c>
      <c r="M231" s="2" t="s">
        <v>215</v>
      </c>
      <c r="N231" s="2" t="s">
        <v>348</v>
      </c>
      <c r="O231" s="2" t="s">
        <v>149</v>
      </c>
      <c r="P231" s="2" t="s">
        <v>436</v>
      </c>
      <c r="Q231" s="2">
        <v>12</v>
      </c>
      <c r="R231" s="2">
        <f>_xlfn.FLOOR.MATH((((2*VLOOKUP(G231, 'EV and Base'!$A$1:$N$671, 9, FALSE))+$Q231)*$I231)/100)+$I231+10</f>
        <v>69</v>
      </c>
      <c r="S231" s="2">
        <f>_xlfn.FLOOR.MATH((_xlfn.FLOOR.MATH((((2*VLOOKUP($G231, 'EV and Base'!$A$1:$N$671, 10, FALSE))+$Q231)*$I231)/100)+5)*
IF(OR($J231="Lonely", $J231="Brave", $J231="Adamant", $J231="Naughty"), 1.1,
IF(OR($J231="Bold", $J231="Timid", $J231="Modest", $J231="Calm"), 0.9, 1)))</f>
        <v>48</v>
      </c>
      <c r="T231" s="2">
        <f>_xlfn.FLOOR.MATH((_xlfn.FLOOR.MATH((((2*VLOOKUP($G231, 'EV and Base'!$A$1:$N$671, 11, FALSE))+$Q231)*$I231)/100)+5)*
IF(OR($J231="Bold", $J231="Relaxed", $J231="Impish", $J231="Lax"), 1.1,
IF(OR($J231="Lonely", $J231="Hasty", $J231="Mild", $J231="Gentle"), 0.9, 1)))</f>
        <v>40</v>
      </c>
      <c r="U231" s="2">
        <f>_xlfn.FLOOR.MATH((_xlfn.FLOOR.MATH((((2*VLOOKUP($G231, 'EV and Base'!$A$1:$N$671, 12, FALSE))+$Q231)*$I231)/100)+5)*
IF(OR($J231="Modest", $J231="Mild", $J231="Quiet", $J231="Rash"), 1.1,
IF(OR($J231="Adamant", $J231="Impish", $J231="Jolly", $J231="Careful"), 0.9, 1)))</f>
        <v>43</v>
      </c>
      <c r="V231" s="2">
        <f>_xlfn.FLOOR.MATH((_xlfn.FLOOR.MATH((((2*VLOOKUP($G231, 'EV and Base'!$A$1:$N$671, 13, FALSE))+$Q231)*$I231)/100)+5)*
IF(OR($J231="Calm", $J231="Gentle", $J231="Sassy", $J231="Careful"), 1.1,
IF(OR($J231="Naughty", $J231="Lax", $J231="Naive", $J231="Rash"), 0.9, 1)))</f>
        <v>44</v>
      </c>
      <c r="W231" s="2">
        <f>_xlfn.FLOOR.MATH((_xlfn.FLOOR.MATH((((2*VLOOKUP($G231, 'EV and Base'!$A$1:$N$671, 14, FALSE))+$Q231)*$I231)/100)+5)*
IF(OR($J231="Timid", $J231="Hasty", $J231="Jolly", $J231="Naive"), 1.1,
IF(OR($J231="Brave", $J231="Relaxed", $J231="Quiet", $J231="Sassy"), 0.9, 1)))</f>
        <v>63</v>
      </c>
      <c r="X231" s="69"/>
      <c r="AA231" s="23" t="str" cm="1">
        <f t="array" aca="1" ref="AA231" ca="1">IF(NOT(ISNUMBER(INDEX($A:$A,LOOKUP(2,1/($A$1:INDIRECT("$A$"&amp;ROW($A231))&lt;&gt;""),ROW($A$1:INDIRECT("$A$"&amp;ROW($A231)))),1))),"",
IF(NOT(ISNUMBER($A231)),$AA230,
IF($AB231&lt;16,"Lillipup",
IF($AB231&lt;32,"Herdier",
"Stoutland"))))</f>
        <v/>
      </c>
      <c r="AB231" s="25" t="str" cm="1">
        <f t="array" aca="1" ref="AB231" ca="1">IF(NOT(ISNUMBER(INDEX($A:$A, LOOKUP(2, 1 / ($A$1:INDIRECT("$A$"&amp;ROW($A231)) &lt;&gt; ""),ROW($A$1:INDIRECT("$A$"&amp;ROW($A231)))), 1))), "",
VLOOKUP($AY231,'Medium-Slow'!$A$1:$B$101,2,TRUE))</f>
        <v/>
      </c>
      <c r="AC231" s="23" t="str" cm="1">
        <f t="array" aca="1" ref="AC231" ca="1">IF(NOT(ISNUMBER(INDEX($A:$A, LOOKUP(2, 1 / ($A$1:INDIRECT("$A$"&amp;ROW($A231)) &lt;&gt; ""),ROW($A$1:INDIRECT("$A$"&amp;ROW($A231)))), 1))), "",
INDEX($AC:$AC, LOOKUP(2, 1 / ($AC$1:INDIRECT("$AC$"&amp;ROW($AC231)-1) &lt;&gt; ""),ROW($AC$1:INDIRECT("$AC$"&amp;ROW($AC231)-1))), 1)+
IF(INDEX($AC:$AC, LOOKUP(2, 1 / ($AC$1:INDIRECT("$AC$"&amp;ROW($AC231)-1) &lt;&gt; ""),ROW($AC$1:INDIRECT("$AC$"&amp;ROW($AC231)-1))), 1)+
INDEX($AD:$AD, LOOKUP(2, 1 / ($AD$1:INDIRECT("$AD$"&amp;ROW($AD231)-1) &lt;&gt; ""),ROW($AD$1:INDIRECT("$AD$"&amp;ROW($AD231)-1))), 1)+
INDEX($AE:$AE, LOOKUP(2, 1 / ($AE$1:INDIRECT("$AE$"&amp;ROW($AE231)-1) &lt;&gt; ""),ROW($AE$1:INDIRECT("$AE$"&amp;ROW($AD231)-1))), 1)+
INDEX($AE:$AF, LOOKUP(2, 1 / ($AF$1:INDIRECT("$AF$"&amp;ROW($AF231)-1) &lt;&gt; ""),ROW($AF$1:INDIRECT("$AF$"&amp;ROW($AD231)-1))), 1)+
INDEX($AG:$AG, LOOKUP(2, 1 / ($AG$1:INDIRECT("$AG$"&amp;ROW($AG231)-1) &lt;&gt; ""),ROW($AG$1:INDIRECT("$AG$"&amp;ROW($AD231)-1))), 1)+
INDEX($AH:$AH, LOOKUP(2, 1 / ($AH$1:INDIRECT("$AH$"&amp;ROW($AH231)-1) &lt;&gt; ""),ROW($AH$1:INDIRECT("$AH$"&amp;ROW($AD231)-1))), 1)&gt;=510,0,
IF(INDEX($AC:$AC, LOOKUP(2, 1 / ($AC$1:INDIRECT("$AC$"&amp;ROW($AC231)-1) &lt;&gt; ""),ROW($AC$1:INDIRECT("$AC$"&amp;ROW($AC231)-1))), 1)&gt;=255,0,
VLOOKUP(INDIRECT("$G$"&amp;LOOKUP(2, 1 / ($AC$1:INDIRECT("$AC$"&amp;ROW($AC231)-1) &lt;&gt; ""),ROW($AC$1:INDIRECT("$AC$"&amp;ROW($AC231)-1)))), 'EV and Base'!$A$1:$N$671, 3, FALSE))))</f>
        <v/>
      </c>
      <c r="AD231" s="2" t="str" cm="1">
        <f t="array" aca="1" ref="AD231" ca="1">IF(NOT(ISNUMBER(INDEX($A:$A, LOOKUP(2, 1 / ($A$1:INDIRECT("$A$"&amp;ROW($A231)) &lt;&gt; ""),ROW($A$1:INDIRECT("$A$"&amp;ROW($A231)))), 1))), "",
INDEX($AD:$AD, LOOKUP(2, 1 / ($AD$1:INDIRECT("$AD$"&amp;ROW($AD231)-1) &lt;&gt; ""),ROW($AD$1:INDIRECT("$AD$"&amp;ROW($AD231)-1))), 1)+
IF(INDEX($AC:$AC, LOOKUP(2, 1 / ($AC$1:INDIRECT("$AC$"&amp;ROW($AC231)-1) &lt;&gt; ""),ROW($AC$1:INDIRECT("$AC$"&amp;ROW($AC231)-1))), 1)+
INDEX($AD:$AD, LOOKUP(2, 1 / ($AD$1:INDIRECT("$AD$"&amp;ROW($AD231)-1) &lt;&gt; ""),ROW($AD$1:INDIRECT("$AD$"&amp;ROW($AD231)-1))), 1)+
INDEX($AE:$AE, LOOKUP(2, 1 / ($AE$1:INDIRECT("$AE$"&amp;ROW($AE231)-1) &lt;&gt; ""),ROW($AE$1:INDIRECT("$AE$"&amp;ROW($AD231)-1))), 1)+
INDEX($AE:$AF, LOOKUP(2, 1 / ($AF$1:INDIRECT("$AF$"&amp;ROW($AF231)-1) &lt;&gt; ""),ROW($AF$1:INDIRECT("$AF$"&amp;ROW($AD231)-1))), 1)+
INDEX($AG:$AG, LOOKUP(2, 1 / ($AG$1:INDIRECT("$AG$"&amp;ROW($AG231)-1) &lt;&gt; ""),ROW($AG$1:INDIRECT("$AG$"&amp;ROW($AD231)-1))), 1)+
INDEX($AH:$AH, LOOKUP(2, 1 / ($AH$1:INDIRECT("$AH$"&amp;ROW($AH231)-1) &lt;&gt; ""),ROW($AH$1:INDIRECT("$AH$"&amp;ROW($AD231)-1))), 1)&gt;=510,0,
IF(INDEX($AD:$AD, LOOKUP(2, 1 / ($AD$1:INDIRECT("$AD$"&amp;ROW($AD231)-1) &lt;&gt; ""),ROW($AD$1:INDIRECT("$AD$"&amp;ROW($AD231)-1))), 1)&gt;=255,0,
VLOOKUP(INDIRECT("$G$"&amp;LOOKUP(2, 1 / ($AD$1:INDIRECT("$AD$"&amp;ROW($AD231)-1) &lt;&gt; ""),ROW($AD$1:INDIRECT("$AD$"&amp;ROW($AD231)-1)))), 'EV and Base'!$A$1:$N$671, 4, FALSE))))</f>
        <v/>
      </c>
      <c r="AE231" s="2" t="str" cm="1">
        <f t="array" aca="1" ref="AE231" ca="1">IF(NOT(ISNUMBER(INDEX($A:$A,LOOKUP(2,1/($A$1:INDIRECT("$A$"&amp;ROW($A231))&lt;&gt;""),ROW($A$1:INDIRECT("$A$"&amp;ROW($A231)))),1))),"",
INDEX($AE:$AE,LOOKUP(2,1/($AE$1:INDIRECT("$AE$"&amp;ROW($AE231)-1)&lt;&gt;""),ROW($AE$1:INDIRECT("$AE$"&amp;ROW($AE231)-1))),1)+
IF(INDEX($AC:$AC,LOOKUP(2,1/($AC$1:INDIRECT("$AC$"&amp;ROW($AC231)-1)&lt;&gt;""),ROW($AC$1:INDIRECT("$AC$"&amp;ROW($AC231)-1))),1)+
INDEX($AD:$AD,LOOKUP(2,1/($AD$1:INDIRECT("$AD$"&amp;ROW($AD231)-1)&lt;&gt;""),ROW($AD$1:INDIRECT("$AD$"&amp;ROW($AD231)-1))),1)+
INDEX($AE:$AE,LOOKUP(2,1/($AE$1:INDIRECT("$AE$"&amp;ROW($AE231)-1)&lt;&gt;""),ROW($AE$1:INDIRECT("$AE$"&amp;ROW($AD231)-1))),1)+
INDEX($AE:$AF,LOOKUP(2,1/($AF$1:INDIRECT("$AF$"&amp;ROW($AF231)-1)&lt;&gt;""),ROW($AF$1:INDIRECT("$AF$"&amp;ROW($AD231)-1))),1)+
INDEX($AG:$AG,LOOKUP(2,1/($AG$1:INDIRECT("$AG$"&amp;ROW($AG231)-1)&lt;&gt;""),ROW($AG$1:INDIRECT("$AG$"&amp;ROW($AD231)-1))),1)+
INDEX($AH:$AH,LOOKUP(2,1/($AH$1:INDIRECT("$AH$"&amp;ROW($AH231)-1)&lt;&gt;""),ROW($AH$1:INDIRECT("$AH$"&amp;ROW($AD231)-1))),1)&gt;=510,0,
IF(INDEX($AE:$AE,LOOKUP(2,1/($AE$1:INDIRECT("$AE$"&amp;ROW($AE231)-1)&lt;&gt;""),ROW($AE$1:INDIRECT("$AE$"&amp;ROW($AE231)-1))),1)&gt;=255,0,
VLOOKUP(INDIRECT("$G$"&amp;LOOKUP(2,1/($AE$1:INDIRECT("$AE$"&amp;ROW($AE231)-1)&lt;&gt;""),ROW($AE$1:INDIRECT("$AE$"&amp;ROW($AE231)-1)))),'EV and Base'!$A$1:$N$671,5,FALSE))))</f>
        <v/>
      </c>
      <c r="AF231" s="2" t="str" cm="1">
        <f t="array" aca="1" ref="AF231" ca="1">IF(NOT(ISNUMBER(INDEX($A:$A, LOOKUP(2, 1 / ($A$1:INDIRECT("$A$"&amp;ROW($A231)) &lt;&gt; ""),ROW($A$1:INDIRECT("$A$"&amp;ROW($A231)))), 1))), "",
INDEX($AF:$AF, LOOKUP(2, 1 / ($AF$1:INDIRECT("$AF$"&amp;ROW($AF231)-1) &lt;&gt; ""),ROW($AF$1:INDIRECT("$AF$"&amp;ROW($AF231)-1))), 1)+
IF(INDEX($AC:$AC, LOOKUP(2, 1 / ($AC$1:INDIRECT("$AC$"&amp;ROW($AC231)-1) &lt;&gt; ""),ROW($AC$1:INDIRECT("$AC$"&amp;ROW($AC231)-1))), 1)+
INDEX($AD:$AD, LOOKUP(2, 1 / ($AD$1:INDIRECT("$AD$"&amp;ROW($AD231)-1) &lt;&gt; ""),ROW($AD$1:INDIRECT("$AD$"&amp;ROW($AD231)-1))), 1)+
INDEX($AE:$AE, LOOKUP(2, 1 / ($AE$1:INDIRECT("$AE$"&amp;ROW($AE231)-1) &lt;&gt; ""),ROW($AE$1:INDIRECT("$AE$"&amp;ROW($AD231)-1))), 1)+
INDEX($AE:$AF, LOOKUP(2, 1 / ($AF$1:INDIRECT("$AF$"&amp;ROW($AF231)-1) &lt;&gt; ""),ROW($AF$1:INDIRECT("$AF$"&amp;ROW($AD231)-1))), 1)+
INDEX($AG:$AG, LOOKUP(2, 1 / ($AG$1:INDIRECT("$AG$"&amp;ROW($AG231)-1) &lt;&gt; ""),ROW($AG$1:INDIRECT("$AG$"&amp;ROW($AD231)-1))), 1)+
INDEX($AH:$AH, LOOKUP(2, 1 / ($AH$1:INDIRECT("$AH$"&amp;ROW($AH231)-1) &lt;&gt; ""),ROW($AH$1:INDIRECT("$AH$"&amp;ROW($AD231)-1))), 1)&gt;=510,0,
IF(INDEX($AF:$AF, LOOKUP(2, 1 / ($AF$1:INDIRECT("$AF$"&amp;ROW($AF231)-1) &lt;&gt; ""),ROW($AF$1:INDIRECT("$AF$"&amp;ROW($AF231)-1))), 1)&gt;=255,0,
VLOOKUP(INDIRECT("$G$"&amp;LOOKUP(2, 1 / ($AF$1:INDIRECT("$AF$"&amp;ROW($AF231)-1) &lt;&gt; ""),ROW($AF$1:INDIRECT("$AF$"&amp;ROW($AF231)-1)))), 'EV and Base'!$A$1:$N$671, 6, FALSE))))</f>
        <v/>
      </c>
      <c r="AG231" s="2" t="str" cm="1">
        <f t="array" aca="1" ref="AG231" ca="1">IF(NOT(ISNUMBER(INDEX($A:$A, LOOKUP(2, 1 / ($A$1:INDIRECT("$A$"&amp;ROW($A231)) &lt;&gt; ""),ROW($A$1:INDIRECT("$A$"&amp;ROW($A231)))), 1))), "",
INDEX($AG:$AG, LOOKUP(2, 1 / ($AG$1:INDIRECT("$AG$"&amp;ROW($AG231)-1) &lt;&gt; ""),ROW($AG$1:INDIRECT("$AG$"&amp;ROW($AG231)-1))), 1)+
IF(INDEX($AC:$AC, LOOKUP(2, 1 / ($AC$1:INDIRECT("$AC$"&amp;ROW($AC231)-1) &lt;&gt; ""),ROW($AC$1:INDIRECT("$AC$"&amp;ROW($AC231)-1))), 1)+
INDEX($AD:$AD, LOOKUP(2, 1 / ($AD$1:INDIRECT("$AD$"&amp;ROW($AD231)-1) &lt;&gt; ""),ROW($AD$1:INDIRECT("$AD$"&amp;ROW($AD231)-1))), 1)+
INDEX($AE:$AE, LOOKUP(2, 1 / ($AE$1:INDIRECT("$AE$"&amp;ROW($AE231)-1) &lt;&gt; ""),ROW($AE$1:INDIRECT("$AE$"&amp;ROW($AD231)-1))), 1)+
INDEX($AE:$AF, LOOKUP(2, 1 / ($AF$1:INDIRECT("$AF$"&amp;ROW($AF231)-1) &lt;&gt; ""),ROW($AF$1:INDIRECT("$AF$"&amp;ROW($AD231)-1))), 1)+
INDEX($AG:$AG, LOOKUP(2, 1 / ($AG$1:INDIRECT("$AG$"&amp;ROW($AG231)-1) &lt;&gt; ""),ROW($AG$1:INDIRECT("$AG$"&amp;ROW($AD231)-1))), 1)+
INDEX($AH:$AH, LOOKUP(2, 1 / ($AH$1:INDIRECT("$AH$"&amp;ROW($AH231)-1) &lt;&gt; ""),ROW($AH$1:INDIRECT("$AH$"&amp;ROW($AD231)-1))), 1)&gt;=510,0,
IF(INDEX($AG:$AG, LOOKUP(2, 1 / ($AG$1:INDIRECT("$AG$"&amp;ROW($AG231)-1) &lt;&gt; ""),ROW($AG$1:INDIRECT("$AG$"&amp;ROW($AG231)-1))), 1)&gt;=255,0,
VLOOKUP(INDIRECT("$G$"&amp;LOOKUP(2, 1 / ($AG$1:INDIRECT("$AG$"&amp;ROW($AG231)-1) &lt;&gt; ""),ROW($AG$1:INDIRECT("$AG$"&amp;ROW($AG231)-1)))), 'EV and Base'!$A$1:$N$671, 7, FALSE))))</f>
        <v/>
      </c>
      <c r="AH231" s="24" t="str" cm="1">
        <f t="array" aca="1" ref="AH231" ca="1">IF(NOT(ISNUMBER(INDEX($A:$A,LOOKUP(2,1/($A$1:INDIRECT("$A$"&amp;ROW($A231))&lt;&gt;""),ROW($A$1:INDIRECT("$A$"&amp;ROW($A231)))),1))),"",
INDEX($AH:$AH,LOOKUP(2,1/($AH$1:INDIRECT("$AH$"&amp;ROW($AH231)-1)&lt;&gt;""),ROW($AH$1:INDIRECT("$AH$"&amp;ROW($AH231)-1))),1)+
IF(INDEX($AC:$AC,LOOKUP(2,1/($AC$1:INDIRECT("$AC$"&amp;ROW($AC231)-1)&lt;&gt;""),ROW($AC$1:INDIRECT("$AC$"&amp;ROW($AC231)-1))),1)+
INDEX($AD:$AD,LOOKUP(2,1/($AD$1:INDIRECT("$AD$"&amp;ROW($AD231)-1)&lt;&gt;""),ROW($AD$1:INDIRECT("$AD$"&amp;ROW($AD231)-1))),1)+
INDEX($AE:$AE,LOOKUP(2,1/($AE$1:INDIRECT("$AE$"&amp;ROW($AE231)-1)&lt;&gt;""),ROW($AE$1:INDIRECT("$AE$"&amp;ROW($AD231)-1))),1)+
INDEX($AE:$AF,LOOKUP(2,1/($AF$1:INDIRECT("$AF$"&amp;ROW($AF231)-1)&lt;&gt;""),ROW($AF$1:INDIRECT("$AF$"&amp;ROW($AD231)-1))),1)+
INDEX($AG:$AG,LOOKUP(2,1/($AG$1:INDIRECT("$AG$"&amp;ROW($AG231)-1)&lt;&gt;""),ROW($AG$1:INDIRECT("$AG$"&amp;ROW($AD231)-1))),1)+
INDEX($AH:$AH,LOOKUP(2,1/($AH$1:INDIRECT("$AH$"&amp;ROW($AH231)-1)&lt;&gt;""),ROW($AH$1:INDIRECT("$AH$"&amp;ROW($AD231)-1))),1)&gt;=510,0,
IF(INDEX($AH:$AH,LOOKUP(2,1/($AH$1:INDIRECT("$AH$"&amp;ROW($AH231)-1)&lt;&gt;""),ROW($AH$1:INDIRECT("$AH$"&amp;ROW($AH231)-1))),1)&gt;=255,0,
VLOOKUP(INDIRECT("$G$"&amp;LOOKUP(2,1/($AH$1:INDIRECT("$AH$"&amp;ROW($AH231)-1)&lt;&gt;""),ROW($AH$1:INDIRECT("$AH$"&amp;ROW($AH231)-1)))),'EV and Base'!$A$1:$N$671,8,FALSE))))</f>
        <v/>
      </c>
      <c r="AI231" s="29" t="str" cm="1">
        <f t="array" aca="1" ref="AI231" ca="1">IF(NOT(ISNUMBER(INDEX($A:$A,LOOKUP(2,1/($A$1:INDIRECT("$A$"&amp;ROW($A231))&lt;&gt;""),ROW($A$1:INDIRECT("$A$"&amp;ROW($A231)))),1))),"",
ROUNDDOWN((((2*VLOOKUP($AA231,'EV and Base'!$A$1:$N$671,9,FALSE))+31+ROUNDDOWN($AC231/4,0))*$AB231)/100,0)+$AB231+10)</f>
        <v/>
      </c>
      <c r="AJ231" s="21" t="str" cm="1">
        <f t="array" aca="1" ref="AJ231" ca="1">IF(NOT(ISNUMBER(INDEX($A:$A, LOOKUP(2, 1 / ($A$1:INDIRECT("$A$"&amp;ROW($A231)) &lt;&gt; ""),ROW($A$1:INDIRECT("$A$"&amp;ROW($A231)))), 1))), "",
ROUNDDOWN((ROUNDDOWN((((2*VLOOKUP($AA231, 'EV and Base'!$A$1:$N$671, 10, FALSE))+31+ROUNDDOWN($AD231/4, 0))*$AB231)/100, 0)+5)*1.1, 0))</f>
        <v/>
      </c>
      <c r="AK231" s="21" t="str" cm="1">
        <f t="array" aca="1" ref="AK231" ca="1">IF(NOT(ISNUMBER(INDEX($A:$A, LOOKUP(2, 1 / ($A$1:INDIRECT("$A$"&amp;ROW($A231)) &lt;&gt; ""),ROW($A$1:INDIRECT("$A$"&amp;ROW($A231)))), 1))), "",
ROUNDDOWN((ROUNDDOWN((((2*VLOOKUP($AA231, 'EV and Base'!$A$1:$N$671, 11, FALSE))+30+ROUNDDOWN($AE231/4, 0))*$AB231)/100, 0)+5), 0)
&amp;"-"&amp;
ROUNDDOWN((ROUNDDOWN((((2*VLOOKUP($AA231, 'EV and Base'!$A$1:$N$671, 11, FALSE))+31+ROUNDDOWN($AE231/4, 0))*$AB231)/100, 0)+5), 0))</f>
        <v/>
      </c>
      <c r="AL231" s="21" t="str" cm="1">
        <f t="array" aca="1" ref="AL231" ca="1">IF(NOT(ISNUMBER(INDEX($A:$A, LOOKUP(2, 1 / ($A$1:INDIRECT("$A$"&amp;ROW($A231)) &lt;&gt; ""),ROW($A$1:INDIRECT("$A$"&amp;ROW($A231)))), 1))), "",
ROUNDDOWN((ROUNDDOWN((((2*VLOOKUP($AA231, 'EV and Base'!$A$1:$N$671, 12, FALSE))+0+ROUNDDOWN($AF231/4, 0))*$AB231)/100, 0)+5)*0.9, 0)
&amp;"-"&amp;
ROUNDDOWN((ROUNDDOWN((((2*VLOOKUP($AA231, 'EV and Base'!$A$1:$N$671, 12, FALSE))+31+ROUNDDOWN($AF231/4, 0))*$AB231)/100, 0)+5)*0.9, 0))</f>
        <v/>
      </c>
      <c r="AM231" s="21" t="str" cm="1">
        <f t="array" aca="1" ref="AM231" ca="1">IF(NOT(ISNUMBER(INDEX($A:$A, LOOKUP(2, 1 / ($A$1:INDIRECT("$A$"&amp;ROW($A231)) &lt;&gt; ""),ROW($A$1:INDIRECT("$A$"&amp;ROW($A231)))), 1))), "",
ROUNDDOWN((ROUNDDOWN((((2*VLOOKUP($AA231, 'EV and Base'!$A$1:$N$671, 13, FALSE))+30+ROUNDDOWN($AG231/4, 0))*$AB231)/100, 0)+5), 0)
&amp;"-"&amp;
ROUNDDOWN((ROUNDDOWN((((2*VLOOKUP($AA231, 'EV and Base'!$A$1:$N$671, 13, FALSE))+31+ROUNDDOWN($AG231/4, 0))*$AB231)/100, 0)+5), 0))</f>
        <v/>
      </c>
      <c r="AN231" s="25" t="str" cm="1">
        <f t="array" aca="1" ref="AN231" ca="1">IF(NOT(ISNUMBER(INDEX($A:$A, LOOKUP(2, 1 / ($A$1:INDIRECT("$A$"&amp;ROW($A231)) &lt;&gt; ""),ROW($A$1:INDIRECT("$A$"&amp;ROW($A231)))), 1))), "",
ROUNDDOWN((ROUNDDOWN((((2*VLOOKUP($AA231, 'EV and Base'!$A$1:$N$671, 14, FALSE))+31+ROUNDDOWN($AH231/4, 0))*$AB231)/100, 0)+5), 0))</f>
        <v/>
      </c>
      <c r="AO231" s="23" t="str" cm="1">
        <f t="array" aca="1" ref="AO231" ca="1">IF(NOT(ISNUMBER(INDEX($A:$A, LOOKUP(2, 1 / ($A$1:INDIRECT("$A$"&amp;ROW($A231)) &lt;&gt; ""),ROW($A$1:INDIRECT("$A$"&amp;ROW($A231)))), 1))), "",
ROUNDDOWN((((2*VLOOKUP($AA231, 'EV and Base'!$A$1:$N$671, 9, FALSE))+31+ROUNDDOWN($AC231/4, 0))*$AB231)/100, 0)+$AB231+10)</f>
        <v/>
      </c>
      <c r="AP231" s="2" t="str" cm="1">
        <f t="array" aca="1" ref="AP231" ca="1">IF(NOT(ISNUMBER(INDEX($A:$A, LOOKUP(2, 1 / ($A$1:INDIRECT("$A$"&amp;ROW($A231)) &lt;&gt; ""),ROW($A$1:INDIRECT("$A$"&amp;ROW($A231)))), 1))), "",
ROUNDDOWN((ROUNDDOWN((((2*VLOOKUP($AA231, 'EV and Base'!$A$1:$N$671, 10, FALSE))+31+ROUNDDOWN($AD231/4, 0))*$AB231)/100, 0)+5)*1.1, 0))</f>
        <v/>
      </c>
      <c r="AQ231" s="2" t="str" cm="1">
        <f t="array" aca="1" ref="AQ231" ca="1">IF(NOT(ISNUMBER(INDEX($A:$A, LOOKUP(2, 1 / ($A$1:INDIRECT("$A$"&amp;ROW($A231)) &lt;&gt; ""),ROW($A$1:INDIRECT("$A$"&amp;ROW($A231)))), 1))), "",
ROUNDDOWN((ROUNDDOWN((((2*VLOOKUP($AA231, 'EV and Base'!$A$1:$N$671, 11, FALSE))+$AV$2+ROUNDDOWN($AE231/4, 0))*$AB231)/100, 0)+5), 0))</f>
        <v/>
      </c>
      <c r="AR231" s="22" t="str" cm="1">
        <f t="array" aca="1" ref="AR231" ca="1">IF(NOT(ISNUMBER(INDEX($A:$A, LOOKUP(2, 1 / ($A$1:INDIRECT("$A$"&amp;ROW($A231)) &lt;&gt; ""),ROW($A$1:INDIRECT("$A$"&amp;ROW($A231)))), 1))), "",
ROUNDDOWN((ROUNDDOWN((((2*VLOOKUP($AA231, 'EV and Base'!$A$1:$N$671, 12, FALSE))+$AW$2+ROUNDDOWN($AF231/4, 0))*$AB231)/100, 0)+5)*0.9, 0))</f>
        <v/>
      </c>
      <c r="AS231" s="2" t="str" cm="1">
        <f t="array" aca="1" ref="AS231" ca="1">IF(NOT(ISNUMBER(INDEX($A:$A, LOOKUP(2, 1 / ($A$1:INDIRECT("$A$"&amp;ROW($A231)) &lt;&gt; ""),ROW($A$1:INDIRECT("$A$"&amp;ROW($A231)))), 1))), "",
ROUNDDOWN((ROUNDDOWN((((2*VLOOKUP($AA231, 'EV and Base'!$A$1:$N$671, 13, FALSE))+$AX$2+ROUNDDOWN($AG231/4, 0))*$AB231)/100, 0)+5), 0))</f>
        <v/>
      </c>
      <c r="AT231" s="24" t="str" cm="1">
        <f t="array" aca="1" ref="AT231" ca="1">IF(NOT(ISNUMBER(INDEX($A:$A, LOOKUP(2, 1 / ($A$1:INDIRECT("$A$"&amp;ROW($A231)) &lt;&gt; ""),ROW($A$1:INDIRECT("$A$"&amp;ROW($A231)))), 1))), "",
ROUNDDOWN((ROUNDDOWN((((2*VLOOKUP($AA231, 'EV and Base'!$A$1:$N$671, 14, FALSE))+31+ROUNDDOWN($AH231/4, 0))*$AB231)/100, 0)+5), 0))</f>
        <v/>
      </c>
      <c r="AU231" s="28"/>
      <c r="AY231" t="str" cm="1">
        <f t="array" aca="1" ref="AY231" ca="1">IF(NOT(ISNUMBER(INDEX($A:$A,LOOKUP(2,1/($A$1:INDIRECT("$A$"&amp;ROW($A231))&lt;&gt;""),ROW($A$1:INDIRECT("$A$"&amp;ROW($A231)))),1))),"",
INDEX($AY:$AY,LOOKUP(2,1/($AY$1:INDIRECT("$AY$"&amp;ROW($AY231)-1)&lt;&gt;""),ROW($AY$1:INDIRECT("$AY$"&amp;ROW($AY231)-1))),1)+$BL231)</f>
        <v/>
      </c>
      <c r="AZ231" s="3" t="str" cm="1">
        <f t="array" aca="1" ref="AZ231" ca="1">IF(NOT(ISNUMBER(INDEX($A:$A, LOOKUP(2, 1 / ($A$1:INDIRECT("$A$"&amp;ROW($A231)) &lt;&gt; ""),ROW($A$1:INDIRECT("$A$"&amp;ROW($A231)))), 1))), "",
VLOOKUP(INDIRECT("$G$"&amp;LOOKUP(2, 1 / ($AY$1:INDIRECT("$AY$"&amp;ROW($AY231)-1) &lt;&gt; ""),ROW($AY$1:INDIRECT("$AY$"&amp;ROW($AY231)-1)))),'EV and Base'!A226:N896,2,FALSE))</f>
        <v/>
      </c>
      <c r="BA231" s="3" t="str" cm="1">
        <f t="array" aca="1" ref="BA231" ca="1">IF(NOT(ISNUMBER(INDEX($A:$A, LOOKUP(2, 1 / ($A$1:INDIRECT("$A$"&amp;ROW($A231)) &lt;&gt; ""),ROW($A$1:INDIRECT("$A$"&amp;ROW($A231)))), 1))), "",
INDIRECT("$I$"&amp;LOOKUP(2, 1 / ($AY$1:INDIRECT("$AY$"&amp;ROW($AY231)-1) &lt;&gt; ""),ROW($AY$1:INDIRECT("$AY$"&amp;ROW($AY231)-1)))))</f>
        <v/>
      </c>
      <c r="BB231" s="1" t="str" cm="1">
        <f t="array" aca="1" ref="BB231" ca="1">IF(NOT(ISNUMBER(INDEX($A:$A, LOOKUP(2, 1 / ($A$1:INDIRECT("$A$"&amp;ROW($A231)) &lt;&gt; ""),ROW($A$1:INDIRECT("$A$"&amp;ROW($A231)))), 1))), "",
INDIRECT("$AB$"&amp;LOOKUP(2, 1 / ($AY$1:INDIRECT("$AY$"&amp;ROW($AY231)-1) &lt;&gt; ""),ROW($AY$1:INDIRECT("$AY$"&amp;ROW($AY231)-1)))))</f>
        <v/>
      </c>
      <c r="BC231" s="3" t="str" cm="1">
        <f t="array" aca="1" ref="BC231" ca="1">IF(NOT(ISNUMBER(INDEX($A:$A,LOOKUP(2,1/($A$1:INDIRECT("$A$"&amp;ROW($A231))&lt;&gt;""),ROW($A$1:INDIRECT("$A$"&amp;ROW($A231)))),1))),"",
$BA231+$BA231+10)</f>
        <v/>
      </c>
      <c r="BD231" s="3" t="str" cm="1">
        <f t="array" aca="1" ref="BD231" ca="1">IF(NOT(ISNUMBER(INDEX($A:$A,LOOKUP(2,1/($A$1:INDIRECT("$A$"&amp;ROW($A231))&lt;&gt;""),ROW($A$1:INDIRECT("$A$"&amp;ROW($A231)))),1))),"",
$BA231+$BB231+10)</f>
        <v/>
      </c>
      <c r="BE231" s="3" t="str" cm="1">
        <f t="array" aca="1" ref="BE231" ca="1">IF(NOT(ISNUMBER(INDEX($A:$A,LOOKUP(2,1/($A$1:INDIRECT("$A$"&amp;ROW($A231))&lt;&gt;""),ROW($A$1:INDIRECT("$A$"&amp;ROW($A231)))),1))),"",
$BC231*$BC231)</f>
        <v/>
      </c>
      <c r="BF231" s="3" t="str" cm="1">
        <f t="array" aca="1" ref="BF231" ca="1">IF(NOT(ISNUMBER(INDEX($A:$A,LOOKUP(2,1/($A$1:INDIRECT("$A$"&amp;ROW($A231))&lt;&gt;""),ROW($A$1:INDIRECT("$A$"&amp;ROW($A231)))),1))),"",
$BD231*$BD231)</f>
        <v/>
      </c>
      <c r="BG231" s="3" t="str" cm="1">
        <f t="array" aca="1" ref="BG231" ca="1">IF(NOT(ISNUMBER(INDEX($A:$A,LOOKUP(2,1/($A$1:INDIRECT("$A$"&amp;ROW($A231))&lt;&gt;""),ROW($A$1:INDIRECT("$A$"&amp;ROW($A231)))),1))),"",
_xlfn.FLOOR.MATH(1.5*_xlfn.FLOOR.MATH($AZ231*BA231/5)))</f>
        <v/>
      </c>
      <c r="BH231" s="3" t="str" cm="1">
        <f t="array" aca="1" ref="BH231" ca="1">IF(NOT(ISNUMBER(INDEX($A:$A, LOOKUP(2, 1 / ($A$1:INDIRECT("$A$"&amp;ROW($A231)) &lt;&gt; ""),ROW($A$1:INDIRECT("$A$"&amp;ROW($A231)))), 1))), "",
_xlfn.FLOOR.MATH($BG231/IF(OR(INDIRECT("$C$"&amp;LOOKUP(2, 1 / ($AY$1:INDIRECT("$AY$"&amp;ROW($AY231)-1) &lt;&gt; ""),ROW($AY$1:INDIRECT("$AY$"&amp;ROW($AY231)-1))))="Multi",
INDIRECT("$C$"&amp;LOOKUP(2, 1 / ($AY$1:INDIRECT("$AY$"&amp;ROW($AY231)-1) &lt;&gt; ""),ROW($AY$1:INDIRECT("$AY$"&amp;ROW($AY231)-1))))="Double"),2,1)))</f>
        <v/>
      </c>
      <c r="BI231" s="3" t="str" cm="1">
        <f t="array" aca="1" ref="BI231" ca="1">IF(NOT(ISNUMBER(INDEX($A:$A,LOOKUP(2,1/($A$1:INDIRECT("$A$"&amp;ROW($A231))&lt;&gt;""),ROW($A$1:INDIRECT("$A$"&amp;ROW($A231)))),1))),"",
VLOOKUP($BC231,GameFreakSQRT!$A$1:$B$200,2,FALSE))</f>
        <v/>
      </c>
      <c r="BJ231" s="3" t="str" cm="1">
        <f t="array" aca="1" ref="BJ231" ca="1">IF(NOT(ISNUMBER(INDEX($A:$A,LOOKUP(2,1/($A$1:INDIRECT("$A$"&amp;ROW($A231))&lt;&gt;""),ROW($A$1:INDIRECT("$A$"&amp;ROW($A231)))),1))),"",
VLOOKUP($BD231,GameFreakSQRT!$A$1:$B$200,2,FALSE))</f>
        <v/>
      </c>
      <c r="BK231" s="3" t="str" cm="1">
        <f t="array" aca="1" ref="BK231" ca="1">IF(NOT(ISNUMBER(INDEX($A:$A,LOOKUP(2,1/($A$1:INDIRECT("$A$"&amp;ROW($A231))&lt;&gt;""),ROW($A$1:INDIRECT("$A$"&amp;ROW($A231)))),1))),"",
_xlfn.FLOOR.MATH((($BI231*$BE231)*$BH231)/($BJ231*$BF231))+1)</f>
        <v/>
      </c>
      <c r="BL231" s="3" t="str" cm="1">
        <f t="array" aca="1" ref="BL231" ca="1">IF(NOT(ISNUMBER(INDEX($A:$A,LOOKUP(2,1/($A$1:INDIRECT("$A$"&amp;ROW($A231))&lt;&gt;""),ROW($A$1:INDIRECT("$A$"&amp;ROW($A231)))),1))),"",
_xlfn.FLOOR.MATH($BK231*IF(NOT(INDIRECT("$Z$"&amp;LOOKUP(2, 1 / ($AY$1:INDIRECT("$AY$"&amp;ROW($AY231)-1) &lt;&gt; ""),ROW($AY$1:INDIRECT("$AY$"&amp;ROW($AY231)-1))))=""),1.5,1)))</f>
        <v/>
      </c>
      <c r="BM231" s="3" t="str" cm="1">
        <f t="array" aca="1" ref="BM231" ca="1">IF(NOT(ISNUMBER(INDEX($A:$A, LOOKUP(2, 1 / ($A$1:INDIRECT("$A$"&amp;ROW($A231)) &lt;&gt; ""),ROW($A$1:INDIRECT("$A$"&amp;ROW($A231)))), 1))), "",
INDIRECT("$Y$"&amp;LOOKUP(2, 1 / ($AY$1:INDIRECT("$AY$"&amp;ROW($AY231)-1) &lt;&gt; ""),ROW($AY$1:INDIRECT("$AY$"&amp;ROW($AY231)-1)))))</f>
        <v/>
      </c>
      <c r="BN231" s="3" t="str">
        <f t="shared" ca="1" si="23"/>
        <v/>
      </c>
    </row>
    <row r="232" spans="1:66" x14ac:dyDescent="0.45">
      <c r="A232" s="56" t="s">
        <v>75</v>
      </c>
      <c r="B232" s="56" t="s">
        <v>454</v>
      </c>
      <c r="C232" s="56" t="s">
        <v>46</v>
      </c>
      <c r="D232" s="56" t="s">
        <v>455</v>
      </c>
      <c r="E232" s="56" t="s">
        <v>48</v>
      </c>
      <c r="F232" s="56">
        <v>1</v>
      </c>
      <c r="G232" s="2" t="s">
        <v>456</v>
      </c>
      <c r="H232" s="22" t="s">
        <v>56</v>
      </c>
      <c r="I232" s="2">
        <v>29</v>
      </c>
      <c r="J232" s="2" t="s">
        <v>92</v>
      </c>
      <c r="K232" s="2" t="s">
        <v>457</v>
      </c>
      <c r="L232" s="2" t="s">
        <v>53</v>
      </c>
      <c r="M232" s="2" t="s">
        <v>458</v>
      </c>
      <c r="N232" s="2" t="s">
        <v>459</v>
      </c>
      <c r="O232" s="2" t="s">
        <v>460</v>
      </c>
      <c r="P232" s="2" t="s">
        <v>461</v>
      </c>
      <c r="Q232" s="2">
        <v>12</v>
      </c>
      <c r="R232" s="2">
        <f>_xlfn.FLOOR.MATH((((2*VLOOKUP(G232, 'EV and Base'!$A$1:$N$671, 9, FALSE))+$Q232)*$I232)/100)+$I232+10</f>
        <v>65</v>
      </c>
      <c r="S232" s="2">
        <f>_xlfn.FLOOR.MATH((_xlfn.FLOOR.MATH((((2*VLOOKUP($G232, 'EV and Base'!$A$1:$N$671, 10, FALSE))+$Q232)*$I232)/100)+5)*
IF(OR($J232="Lonely", $J232="Brave", $J232="Adamant", $J232="Naughty"), 1.1,
IF(OR($J232="Bold", $J232="Timid", $J232="Modest", $J232="Calm"), 0.9, 1)))</f>
        <v>36</v>
      </c>
      <c r="T232" s="2">
        <f>_xlfn.FLOOR.MATH((_xlfn.FLOOR.MATH((((2*VLOOKUP($G232, 'EV and Base'!$A$1:$N$671, 11, FALSE))+$Q232)*$I232)/100)+5)*
IF(OR($J232="Bold", $J232="Relaxed", $J232="Impish", $J232="Lax"), 1.1,
IF(OR($J232="Lonely", $J232="Hasty", $J232="Mild", $J232="Gentle"), 0.9, 1)))</f>
        <v>49</v>
      </c>
      <c r="U232" s="2">
        <f>_xlfn.FLOOR.MATH((_xlfn.FLOOR.MATH((((2*VLOOKUP($G232, 'EV and Base'!$A$1:$N$671, 12, FALSE))+$Q232)*$I232)/100)+5)*
IF(OR($J232="Modest", $J232="Mild", $J232="Quiet", $J232="Rash"), 1.1,
IF(OR($J232="Adamant", $J232="Impish", $J232="Jolly", $J232="Careful"), 0.9, 1)))</f>
        <v>37</v>
      </c>
      <c r="V232" s="2">
        <f>_xlfn.FLOOR.MATH((_xlfn.FLOOR.MATH((((2*VLOOKUP($G232, 'EV and Base'!$A$1:$N$671, 13, FALSE))+$Q232)*$I232)/100)+5)*
IF(OR($J232="Calm", $J232="Gentle", $J232="Sassy", $J232="Careful"), 1.1,
IF(OR($J232="Naughty", $J232="Lax", $J232="Naive", $J232="Rash"), 0.9, 1)))</f>
        <v>43</v>
      </c>
      <c r="W232" s="2">
        <f>_xlfn.FLOOR.MATH((_xlfn.FLOOR.MATH((((2*VLOOKUP($G232, 'EV and Base'!$A$1:$N$671, 14, FALSE))+$Q232)*$I232)/100)+5)*
IF(OR($J232="Timid", $J232="Hasty", $J232="Jolly", $J232="Naive"), 1.1,
IF(OR($J232="Brave", $J232="Relaxed", $J232="Quiet", $J232="Sassy"), 0.9, 1)))</f>
        <v>25</v>
      </c>
      <c r="X232" s="56">
        <v>1392</v>
      </c>
      <c r="Z232" s="1">
        <v>1</v>
      </c>
      <c r="AA232" s="23" t="str" cm="1">
        <f t="array" aca="1" ref="AA232" ca="1">IF(NOT(ISNUMBER(INDEX($A:$A,LOOKUP(2,1/($A$1:INDIRECT("$A$"&amp;ROW($A232))&lt;&gt;""),ROW($A$1:INDIRECT("$A$"&amp;ROW($A232)))),1))),"",
IF(NOT(ISNUMBER($A232)),$AA231,
IF($AB232&lt;16,"Lillipup",
IF($AB232&lt;32,"Herdier",
"Stoutland"))))</f>
        <v/>
      </c>
      <c r="AB232" s="25" t="str" cm="1">
        <f t="array" aca="1" ref="AB232" ca="1">IF(NOT(ISNUMBER(INDEX($A:$A, LOOKUP(2, 1 / ($A$1:INDIRECT("$A$"&amp;ROW($A232)) &lt;&gt; ""),ROW($A$1:INDIRECT("$A$"&amp;ROW($A232)))), 1))), "",
VLOOKUP($AY232,'Medium-Slow'!$A$1:$B$101,2,TRUE))</f>
        <v/>
      </c>
      <c r="AC232" s="23" t="str" cm="1">
        <f t="array" aca="1" ref="AC232" ca="1">IF(NOT(ISNUMBER(INDEX($A:$A, LOOKUP(2, 1 / ($A$1:INDIRECT("$A$"&amp;ROW($A232)) &lt;&gt; ""),ROW($A$1:INDIRECT("$A$"&amp;ROW($A232)))), 1))), "",
INDEX($AC:$AC, LOOKUP(2, 1 / ($AC$1:INDIRECT("$AC$"&amp;ROW($AC232)-1) &lt;&gt; ""),ROW($AC$1:INDIRECT("$AC$"&amp;ROW($AC232)-1))), 1)+
IF(INDEX($AC:$AC, LOOKUP(2, 1 / ($AC$1:INDIRECT("$AC$"&amp;ROW($AC232)-1) &lt;&gt; ""),ROW($AC$1:INDIRECT("$AC$"&amp;ROW($AC232)-1))), 1)+
INDEX($AD:$AD, LOOKUP(2, 1 / ($AD$1:INDIRECT("$AD$"&amp;ROW($AD232)-1) &lt;&gt; ""),ROW($AD$1:INDIRECT("$AD$"&amp;ROW($AD232)-1))), 1)+
INDEX($AE:$AE, LOOKUP(2, 1 / ($AE$1:INDIRECT("$AE$"&amp;ROW($AE232)-1) &lt;&gt; ""),ROW($AE$1:INDIRECT("$AE$"&amp;ROW($AD232)-1))), 1)+
INDEX($AE:$AF, LOOKUP(2, 1 / ($AF$1:INDIRECT("$AF$"&amp;ROW($AF232)-1) &lt;&gt; ""),ROW($AF$1:INDIRECT("$AF$"&amp;ROW($AD232)-1))), 1)+
INDEX($AG:$AG, LOOKUP(2, 1 / ($AG$1:INDIRECT("$AG$"&amp;ROW($AG232)-1) &lt;&gt; ""),ROW($AG$1:INDIRECT("$AG$"&amp;ROW($AD232)-1))), 1)+
INDEX($AH:$AH, LOOKUP(2, 1 / ($AH$1:INDIRECT("$AH$"&amp;ROW($AH232)-1) &lt;&gt; ""),ROW($AH$1:INDIRECT("$AH$"&amp;ROW($AD232)-1))), 1)&gt;=510,0,
IF(INDEX($AC:$AC, LOOKUP(2, 1 / ($AC$1:INDIRECT("$AC$"&amp;ROW($AC232)-1) &lt;&gt; ""),ROW($AC$1:INDIRECT("$AC$"&amp;ROW($AC232)-1))), 1)&gt;=255,0,
VLOOKUP(INDIRECT("$G$"&amp;LOOKUP(2, 1 / ($AC$1:INDIRECT("$AC$"&amp;ROW($AC232)-1) &lt;&gt; ""),ROW($AC$1:INDIRECT("$AC$"&amp;ROW($AC232)-1)))), 'EV and Base'!$A$1:$N$671, 3, FALSE))))</f>
        <v/>
      </c>
      <c r="AD232" s="2" t="str" cm="1">
        <f t="array" aca="1" ref="AD232" ca="1">IF(NOT(ISNUMBER(INDEX($A:$A, LOOKUP(2, 1 / ($A$1:INDIRECT("$A$"&amp;ROW($A232)) &lt;&gt; ""),ROW($A$1:INDIRECT("$A$"&amp;ROW($A232)))), 1))), "",
INDEX($AD:$AD, LOOKUP(2, 1 / ($AD$1:INDIRECT("$AD$"&amp;ROW($AD232)-1) &lt;&gt; ""),ROW($AD$1:INDIRECT("$AD$"&amp;ROW($AD232)-1))), 1)+
IF(INDEX($AC:$AC, LOOKUP(2, 1 / ($AC$1:INDIRECT("$AC$"&amp;ROW($AC232)-1) &lt;&gt; ""),ROW($AC$1:INDIRECT("$AC$"&amp;ROW($AC232)-1))), 1)+
INDEX($AD:$AD, LOOKUP(2, 1 / ($AD$1:INDIRECT("$AD$"&amp;ROW($AD232)-1) &lt;&gt; ""),ROW($AD$1:INDIRECT("$AD$"&amp;ROW($AD232)-1))), 1)+
INDEX($AE:$AE, LOOKUP(2, 1 / ($AE$1:INDIRECT("$AE$"&amp;ROW($AE232)-1) &lt;&gt; ""),ROW($AE$1:INDIRECT("$AE$"&amp;ROW($AD232)-1))), 1)+
INDEX($AE:$AF, LOOKUP(2, 1 / ($AF$1:INDIRECT("$AF$"&amp;ROW($AF232)-1) &lt;&gt; ""),ROW($AF$1:INDIRECT("$AF$"&amp;ROW($AD232)-1))), 1)+
INDEX($AG:$AG, LOOKUP(2, 1 / ($AG$1:INDIRECT("$AG$"&amp;ROW($AG232)-1) &lt;&gt; ""),ROW($AG$1:INDIRECT("$AG$"&amp;ROW($AD232)-1))), 1)+
INDEX($AH:$AH, LOOKUP(2, 1 / ($AH$1:INDIRECT("$AH$"&amp;ROW($AH232)-1) &lt;&gt; ""),ROW($AH$1:INDIRECT("$AH$"&amp;ROW($AD232)-1))), 1)&gt;=510,0,
IF(INDEX($AD:$AD, LOOKUP(2, 1 / ($AD$1:INDIRECT("$AD$"&amp;ROW($AD232)-1) &lt;&gt; ""),ROW($AD$1:INDIRECT("$AD$"&amp;ROW($AD232)-1))), 1)&gt;=255,0,
VLOOKUP(INDIRECT("$G$"&amp;LOOKUP(2, 1 / ($AD$1:INDIRECT("$AD$"&amp;ROW($AD232)-1) &lt;&gt; ""),ROW($AD$1:INDIRECT("$AD$"&amp;ROW($AD232)-1)))), 'EV and Base'!$A$1:$N$671, 4, FALSE))))</f>
        <v/>
      </c>
      <c r="AE232" s="2" t="str" cm="1">
        <f t="array" aca="1" ref="AE232" ca="1">IF(NOT(ISNUMBER(INDEX($A:$A,LOOKUP(2,1/($A$1:INDIRECT("$A$"&amp;ROW($A232))&lt;&gt;""),ROW($A$1:INDIRECT("$A$"&amp;ROW($A232)))),1))),"",
INDEX($AE:$AE,LOOKUP(2,1/($AE$1:INDIRECT("$AE$"&amp;ROW($AE232)-1)&lt;&gt;""),ROW($AE$1:INDIRECT("$AE$"&amp;ROW($AE232)-1))),1)+
IF(INDEX($AC:$AC,LOOKUP(2,1/($AC$1:INDIRECT("$AC$"&amp;ROW($AC232)-1)&lt;&gt;""),ROW($AC$1:INDIRECT("$AC$"&amp;ROW($AC232)-1))),1)+
INDEX($AD:$AD,LOOKUP(2,1/($AD$1:INDIRECT("$AD$"&amp;ROW($AD232)-1)&lt;&gt;""),ROW($AD$1:INDIRECT("$AD$"&amp;ROW($AD232)-1))),1)+
INDEX($AE:$AE,LOOKUP(2,1/($AE$1:INDIRECT("$AE$"&amp;ROW($AE232)-1)&lt;&gt;""),ROW($AE$1:INDIRECT("$AE$"&amp;ROW($AD232)-1))),1)+
INDEX($AE:$AF,LOOKUP(2,1/($AF$1:INDIRECT("$AF$"&amp;ROW($AF232)-1)&lt;&gt;""),ROW($AF$1:INDIRECT("$AF$"&amp;ROW($AD232)-1))),1)+
INDEX($AG:$AG,LOOKUP(2,1/($AG$1:INDIRECT("$AG$"&amp;ROW($AG232)-1)&lt;&gt;""),ROW($AG$1:INDIRECT("$AG$"&amp;ROW($AD232)-1))),1)+
INDEX($AH:$AH,LOOKUP(2,1/($AH$1:INDIRECT("$AH$"&amp;ROW($AH232)-1)&lt;&gt;""),ROW($AH$1:INDIRECT("$AH$"&amp;ROW($AD232)-1))),1)&gt;=510,0,
IF(INDEX($AE:$AE,LOOKUP(2,1/($AE$1:INDIRECT("$AE$"&amp;ROW($AE232)-1)&lt;&gt;""),ROW($AE$1:INDIRECT("$AE$"&amp;ROW($AE232)-1))),1)&gt;=255,0,
VLOOKUP(INDIRECT("$G$"&amp;LOOKUP(2,1/($AE$1:INDIRECT("$AE$"&amp;ROW($AE232)-1)&lt;&gt;""),ROW($AE$1:INDIRECT("$AE$"&amp;ROW($AE232)-1)))),'EV and Base'!$A$1:$N$671,5,FALSE))))</f>
        <v/>
      </c>
      <c r="AF232" s="2" t="str" cm="1">
        <f t="array" aca="1" ref="AF232" ca="1">IF(NOT(ISNUMBER(INDEX($A:$A, LOOKUP(2, 1 / ($A$1:INDIRECT("$A$"&amp;ROW($A232)) &lt;&gt; ""),ROW($A$1:INDIRECT("$A$"&amp;ROW($A232)))), 1))), "",
INDEX($AF:$AF, LOOKUP(2, 1 / ($AF$1:INDIRECT("$AF$"&amp;ROW($AF232)-1) &lt;&gt; ""),ROW($AF$1:INDIRECT("$AF$"&amp;ROW($AF232)-1))), 1)+
IF(INDEX($AC:$AC, LOOKUP(2, 1 / ($AC$1:INDIRECT("$AC$"&amp;ROW($AC232)-1) &lt;&gt; ""),ROW($AC$1:INDIRECT("$AC$"&amp;ROW($AC232)-1))), 1)+
INDEX($AD:$AD, LOOKUP(2, 1 / ($AD$1:INDIRECT("$AD$"&amp;ROW($AD232)-1) &lt;&gt; ""),ROW($AD$1:INDIRECT("$AD$"&amp;ROW($AD232)-1))), 1)+
INDEX($AE:$AE, LOOKUP(2, 1 / ($AE$1:INDIRECT("$AE$"&amp;ROW($AE232)-1) &lt;&gt; ""),ROW($AE$1:INDIRECT("$AE$"&amp;ROW($AD232)-1))), 1)+
INDEX($AE:$AF, LOOKUP(2, 1 / ($AF$1:INDIRECT("$AF$"&amp;ROW($AF232)-1) &lt;&gt; ""),ROW($AF$1:INDIRECT("$AF$"&amp;ROW($AD232)-1))), 1)+
INDEX($AG:$AG, LOOKUP(2, 1 / ($AG$1:INDIRECT("$AG$"&amp;ROW($AG232)-1) &lt;&gt; ""),ROW($AG$1:INDIRECT("$AG$"&amp;ROW($AD232)-1))), 1)+
INDEX($AH:$AH, LOOKUP(2, 1 / ($AH$1:INDIRECT("$AH$"&amp;ROW($AH232)-1) &lt;&gt; ""),ROW($AH$1:INDIRECT("$AH$"&amp;ROW($AD232)-1))), 1)&gt;=510,0,
IF(INDEX($AF:$AF, LOOKUP(2, 1 / ($AF$1:INDIRECT("$AF$"&amp;ROW($AF232)-1) &lt;&gt; ""),ROW($AF$1:INDIRECT("$AF$"&amp;ROW($AF232)-1))), 1)&gt;=255,0,
VLOOKUP(INDIRECT("$G$"&amp;LOOKUP(2, 1 / ($AF$1:INDIRECT("$AF$"&amp;ROW($AF232)-1) &lt;&gt; ""),ROW($AF$1:INDIRECT("$AF$"&amp;ROW($AF232)-1)))), 'EV and Base'!$A$1:$N$671, 6, FALSE))))</f>
        <v/>
      </c>
      <c r="AG232" s="2" t="str" cm="1">
        <f t="array" aca="1" ref="AG232" ca="1">IF(NOT(ISNUMBER(INDEX($A:$A, LOOKUP(2, 1 / ($A$1:INDIRECT("$A$"&amp;ROW($A232)) &lt;&gt; ""),ROW($A$1:INDIRECT("$A$"&amp;ROW($A232)))), 1))), "",
INDEX($AG:$AG, LOOKUP(2, 1 / ($AG$1:INDIRECT("$AG$"&amp;ROW($AG232)-1) &lt;&gt; ""),ROW($AG$1:INDIRECT("$AG$"&amp;ROW($AG232)-1))), 1)+
IF(INDEX($AC:$AC, LOOKUP(2, 1 / ($AC$1:INDIRECT("$AC$"&amp;ROW($AC232)-1) &lt;&gt; ""),ROW($AC$1:INDIRECT("$AC$"&amp;ROW($AC232)-1))), 1)+
INDEX($AD:$AD, LOOKUP(2, 1 / ($AD$1:INDIRECT("$AD$"&amp;ROW($AD232)-1) &lt;&gt; ""),ROW($AD$1:INDIRECT("$AD$"&amp;ROW($AD232)-1))), 1)+
INDEX($AE:$AE, LOOKUP(2, 1 / ($AE$1:INDIRECT("$AE$"&amp;ROW($AE232)-1) &lt;&gt; ""),ROW($AE$1:INDIRECT("$AE$"&amp;ROW($AD232)-1))), 1)+
INDEX($AE:$AF, LOOKUP(2, 1 / ($AF$1:INDIRECT("$AF$"&amp;ROW($AF232)-1) &lt;&gt; ""),ROW($AF$1:INDIRECT("$AF$"&amp;ROW($AD232)-1))), 1)+
INDEX($AG:$AG, LOOKUP(2, 1 / ($AG$1:INDIRECT("$AG$"&amp;ROW($AG232)-1) &lt;&gt; ""),ROW($AG$1:INDIRECT("$AG$"&amp;ROW($AD232)-1))), 1)+
INDEX($AH:$AH, LOOKUP(2, 1 / ($AH$1:INDIRECT("$AH$"&amp;ROW($AH232)-1) &lt;&gt; ""),ROW($AH$1:INDIRECT("$AH$"&amp;ROW($AD232)-1))), 1)&gt;=510,0,
IF(INDEX($AG:$AG, LOOKUP(2, 1 / ($AG$1:INDIRECT("$AG$"&amp;ROW($AG232)-1) &lt;&gt; ""),ROW($AG$1:INDIRECT("$AG$"&amp;ROW($AG232)-1))), 1)&gt;=255,0,
VLOOKUP(INDIRECT("$G$"&amp;LOOKUP(2, 1 / ($AG$1:INDIRECT("$AG$"&amp;ROW($AG232)-1) &lt;&gt; ""),ROW($AG$1:INDIRECT("$AG$"&amp;ROW($AG232)-1)))), 'EV and Base'!$A$1:$N$671, 7, FALSE))))</f>
        <v/>
      </c>
      <c r="AH232" s="24" t="str" cm="1">
        <f t="array" aca="1" ref="AH232" ca="1">IF(NOT(ISNUMBER(INDEX($A:$A,LOOKUP(2,1/($A$1:INDIRECT("$A$"&amp;ROW($A232))&lt;&gt;""),ROW($A$1:INDIRECT("$A$"&amp;ROW($A232)))),1))),"",
INDEX($AH:$AH,LOOKUP(2,1/($AH$1:INDIRECT("$AH$"&amp;ROW($AH232)-1)&lt;&gt;""),ROW($AH$1:INDIRECT("$AH$"&amp;ROW($AH232)-1))),1)+
IF(INDEX($AC:$AC,LOOKUP(2,1/($AC$1:INDIRECT("$AC$"&amp;ROW($AC232)-1)&lt;&gt;""),ROW($AC$1:INDIRECT("$AC$"&amp;ROW($AC232)-1))),1)+
INDEX($AD:$AD,LOOKUP(2,1/($AD$1:INDIRECT("$AD$"&amp;ROW($AD232)-1)&lt;&gt;""),ROW($AD$1:INDIRECT("$AD$"&amp;ROW($AD232)-1))),1)+
INDEX($AE:$AE,LOOKUP(2,1/($AE$1:INDIRECT("$AE$"&amp;ROW($AE232)-1)&lt;&gt;""),ROW($AE$1:INDIRECT("$AE$"&amp;ROW($AD232)-1))),1)+
INDEX($AE:$AF,LOOKUP(2,1/($AF$1:INDIRECT("$AF$"&amp;ROW($AF232)-1)&lt;&gt;""),ROW($AF$1:INDIRECT("$AF$"&amp;ROW($AD232)-1))),1)+
INDEX($AG:$AG,LOOKUP(2,1/($AG$1:INDIRECT("$AG$"&amp;ROW($AG232)-1)&lt;&gt;""),ROW($AG$1:INDIRECT("$AG$"&amp;ROW($AD232)-1))),1)+
INDEX($AH:$AH,LOOKUP(2,1/($AH$1:INDIRECT("$AH$"&amp;ROW($AH232)-1)&lt;&gt;""),ROW($AH$1:INDIRECT("$AH$"&amp;ROW($AD232)-1))),1)&gt;=510,0,
IF(INDEX($AH:$AH,LOOKUP(2,1/($AH$1:INDIRECT("$AH$"&amp;ROW($AH232)-1)&lt;&gt;""),ROW($AH$1:INDIRECT("$AH$"&amp;ROW($AH232)-1))),1)&gt;=255,0,
VLOOKUP(INDIRECT("$G$"&amp;LOOKUP(2,1/($AH$1:INDIRECT("$AH$"&amp;ROW($AH232)-1)&lt;&gt;""),ROW($AH$1:INDIRECT("$AH$"&amp;ROW($AH232)-1)))),'EV and Base'!$A$1:$N$671,8,FALSE))))</f>
        <v/>
      </c>
      <c r="AI232" s="29" t="str" cm="1">
        <f t="array" aca="1" ref="AI232" ca="1">IF(NOT(ISNUMBER(INDEX($A:$A,LOOKUP(2,1/($A$1:INDIRECT("$A$"&amp;ROW($A232))&lt;&gt;""),ROW($A$1:INDIRECT("$A$"&amp;ROW($A232)))),1))),"",
ROUNDDOWN((((2*VLOOKUP($AA232,'EV and Base'!$A$1:$N$671,9,FALSE))+31+ROUNDDOWN($AC232/4,0))*$AB232)/100,0)+$AB232+10)</f>
        <v/>
      </c>
      <c r="AJ232" s="21" t="str" cm="1">
        <f t="array" aca="1" ref="AJ232" ca="1">IF(NOT(ISNUMBER(INDEX($A:$A, LOOKUP(2, 1 / ($A$1:INDIRECT("$A$"&amp;ROW($A232)) &lt;&gt; ""),ROW($A$1:INDIRECT("$A$"&amp;ROW($A232)))), 1))), "",
ROUNDDOWN((ROUNDDOWN((((2*VLOOKUP($AA232, 'EV and Base'!$A$1:$N$671, 10, FALSE))+31+ROUNDDOWN($AD232/4, 0))*$AB232)/100, 0)+5)*1.1, 0))</f>
        <v/>
      </c>
      <c r="AK232" s="21" t="str" cm="1">
        <f t="array" aca="1" ref="AK232" ca="1">IF(NOT(ISNUMBER(INDEX($A:$A, LOOKUP(2, 1 / ($A$1:INDIRECT("$A$"&amp;ROW($A232)) &lt;&gt; ""),ROW($A$1:INDIRECT("$A$"&amp;ROW($A232)))), 1))), "",
ROUNDDOWN((ROUNDDOWN((((2*VLOOKUP($AA232, 'EV and Base'!$A$1:$N$671, 11, FALSE))+30+ROUNDDOWN($AE232/4, 0))*$AB232)/100, 0)+5), 0)
&amp;"-"&amp;
ROUNDDOWN((ROUNDDOWN((((2*VLOOKUP($AA232, 'EV and Base'!$A$1:$N$671, 11, FALSE))+31+ROUNDDOWN($AE232/4, 0))*$AB232)/100, 0)+5), 0))</f>
        <v/>
      </c>
      <c r="AL232" s="21" t="str" cm="1">
        <f t="array" aca="1" ref="AL232" ca="1">IF(NOT(ISNUMBER(INDEX($A:$A, LOOKUP(2, 1 / ($A$1:INDIRECT("$A$"&amp;ROW($A232)) &lt;&gt; ""),ROW($A$1:INDIRECT("$A$"&amp;ROW($A232)))), 1))), "",
ROUNDDOWN((ROUNDDOWN((((2*VLOOKUP($AA232, 'EV and Base'!$A$1:$N$671, 12, FALSE))+0+ROUNDDOWN($AF232/4, 0))*$AB232)/100, 0)+5)*0.9, 0)
&amp;"-"&amp;
ROUNDDOWN((ROUNDDOWN((((2*VLOOKUP($AA232, 'EV and Base'!$A$1:$N$671, 12, FALSE))+31+ROUNDDOWN($AF232/4, 0))*$AB232)/100, 0)+5)*0.9, 0))</f>
        <v/>
      </c>
      <c r="AM232" s="21" t="str" cm="1">
        <f t="array" aca="1" ref="AM232" ca="1">IF(NOT(ISNUMBER(INDEX($A:$A, LOOKUP(2, 1 / ($A$1:INDIRECT("$A$"&amp;ROW($A232)) &lt;&gt; ""),ROW($A$1:INDIRECT("$A$"&amp;ROW($A232)))), 1))), "",
ROUNDDOWN((ROUNDDOWN((((2*VLOOKUP($AA232, 'EV and Base'!$A$1:$N$671, 13, FALSE))+30+ROUNDDOWN($AG232/4, 0))*$AB232)/100, 0)+5), 0)
&amp;"-"&amp;
ROUNDDOWN((ROUNDDOWN((((2*VLOOKUP($AA232, 'EV and Base'!$A$1:$N$671, 13, FALSE))+31+ROUNDDOWN($AG232/4, 0))*$AB232)/100, 0)+5), 0))</f>
        <v/>
      </c>
      <c r="AN232" s="25" t="str" cm="1">
        <f t="array" aca="1" ref="AN232" ca="1">IF(NOT(ISNUMBER(INDEX($A:$A, LOOKUP(2, 1 / ($A$1:INDIRECT("$A$"&amp;ROW($A232)) &lt;&gt; ""),ROW($A$1:INDIRECT("$A$"&amp;ROW($A232)))), 1))), "",
ROUNDDOWN((ROUNDDOWN((((2*VLOOKUP($AA232, 'EV and Base'!$A$1:$N$671, 14, FALSE))+31+ROUNDDOWN($AH232/4, 0))*$AB232)/100, 0)+5), 0))</f>
        <v/>
      </c>
      <c r="AO232" s="23" t="str" cm="1">
        <f t="array" aca="1" ref="AO232" ca="1">IF(NOT(ISNUMBER(INDEX($A:$A, LOOKUP(2, 1 / ($A$1:INDIRECT("$A$"&amp;ROW($A232)) &lt;&gt; ""),ROW($A$1:INDIRECT("$A$"&amp;ROW($A232)))), 1))), "",
ROUNDDOWN((((2*VLOOKUP($AA232, 'EV and Base'!$A$1:$N$671, 9, FALSE))+31+ROUNDDOWN($AC232/4, 0))*$AB232)/100, 0)+$AB232+10)</f>
        <v/>
      </c>
      <c r="AP232" s="2" t="str" cm="1">
        <f t="array" aca="1" ref="AP232" ca="1">IF(NOT(ISNUMBER(INDEX($A:$A, LOOKUP(2, 1 / ($A$1:INDIRECT("$A$"&amp;ROW($A232)) &lt;&gt; ""),ROW($A$1:INDIRECT("$A$"&amp;ROW($A232)))), 1))), "",
ROUNDDOWN((ROUNDDOWN((((2*VLOOKUP($AA232, 'EV and Base'!$A$1:$N$671, 10, FALSE))+31+ROUNDDOWN($AD232/4, 0))*$AB232)/100, 0)+5)*1.1, 0))</f>
        <v/>
      </c>
      <c r="AQ232" s="2" t="str" cm="1">
        <f t="array" aca="1" ref="AQ232" ca="1">IF(NOT(ISNUMBER(INDEX($A:$A, LOOKUP(2, 1 / ($A$1:INDIRECT("$A$"&amp;ROW($A232)) &lt;&gt; ""),ROW($A$1:INDIRECT("$A$"&amp;ROW($A232)))), 1))), "",
ROUNDDOWN((ROUNDDOWN((((2*VLOOKUP($AA232, 'EV and Base'!$A$1:$N$671, 11, FALSE))+$AV$2+ROUNDDOWN($AE232/4, 0))*$AB232)/100, 0)+5), 0))</f>
        <v/>
      </c>
      <c r="AR232" s="22" t="str" cm="1">
        <f t="array" aca="1" ref="AR232" ca="1">IF(NOT(ISNUMBER(INDEX($A:$A, LOOKUP(2, 1 / ($A$1:INDIRECT("$A$"&amp;ROW($A232)) &lt;&gt; ""),ROW($A$1:INDIRECT("$A$"&amp;ROW($A232)))), 1))), "",
ROUNDDOWN((ROUNDDOWN((((2*VLOOKUP($AA232, 'EV and Base'!$A$1:$N$671, 12, FALSE))+$AW$2+ROUNDDOWN($AF232/4, 0))*$AB232)/100, 0)+5)*0.9, 0))</f>
        <v/>
      </c>
      <c r="AS232" s="2" t="str" cm="1">
        <f t="array" aca="1" ref="AS232" ca="1">IF(NOT(ISNUMBER(INDEX($A:$A, LOOKUP(2, 1 / ($A$1:INDIRECT("$A$"&amp;ROW($A232)) &lt;&gt; ""),ROW($A$1:INDIRECT("$A$"&amp;ROW($A232)))), 1))), "",
ROUNDDOWN((ROUNDDOWN((((2*VLOOKUP($AA232, 'EV and Base'!$A$1:$N$671, 13, FALSE))+$AX$2+ROUNDDOWN($AG232/4, 0))*$AB232)/100, 0)+5), 0))</f>
        <v/>
      </c>
      <c r="AT232" s="24" t="str" cm="1">
        <f t="array" aca="1" ref="AT232" ca="1">IF(NOT(ISNUMBER(INDEX($A:$A, LOOKUP(2, 1 / ($A$1:INDIRECT("$A$"&amp;ROW($A232)) &lt;&gt; ""),ROW($A$1:INDIRECT("$A$"&amp;ROW($A232)))), 1))), "",
ROUNDDOWN((ROUNDDOWN((((2*VLOOKUP($AA232, 'EV and Base'!$A$1:$N$671, 14, FALSE))+31+ROUNDDOWN($AH232/4, 0))*$AB232)/100, 0)+5), 0))</f>
        <v/>
      </c>
      <c r="AU232" s="28"/>
      <c r="AY232" t="str" cm="1">
        <f t="array" aca="1" ref="AY232" ca="1">IF(NOT(ISNUMBER(INDEX($A:$A,LOOKUP(2,1/($A$1:INDIRECT("$A$"&amp;ROW($A232))&lt;&gt;""),ROW($A$1:INDIRECT("$A$"&amp;ROW($A232)))),1))),"",
INDEX($AY:$AY,LOOKUP(2,1/($AY$1:INDIRECT("$AY$"&amp;ROW($AY232)-1)&lt;&gt;""),ROW($AY$1:INDIRECT("$AY$"&amp;ROW($AY232)-1))),1)+$BL232)</f>
        <v/>
      </c>
      <c r="AZ232" s="3" t="str" cm="1">
        <f t="array" aca="1" ref="AZ232" ca="1">IF(NOT(ISNUMBER(INDEX($A:$A, LOOKUP(2, 1 / ($A$1:INDIRECT("$A$"&amp;ROW($A232)) &lt;&gt; ""),ROW($A$1:INDIRECT("$A$"&amp;ROW($A232)))), 1))), "",
VLOOKUP(INDIRECT("$G$"&amp;LOOKUP(2, 1 / ($AY$1:INDIRECT("$AY$"&amp;ROW($AY232)-1) &lt;&gt; ""),ROW($AY$1:INDIRECT("$AY$"&amp;ROW($AY232)-1)))),'EV and Base'!A227:N897,2,FALSE))</f>
        <v/>
      </c>
      <c r="BA232" s="3" t="str" cm="1">
        <f t="array" aca="1" ref="BA232" ca="1">IF(NOT(ISNUMBER(INDEX($A:$A, LOOKUP(2, 1 / ($A$1:INDIRECT("$A$"&amp;ROW($A232)) &lt;&gt; ""),ROW($A$1:INDIRECT("$A$"&amp;ROW($A232)))), 1))), "",
INDIRECT("$I$"&amp;LOOKUP(2, 1 / ($AY$1:INDIRECT("$AY$"&amp;ROW($AY232)-1) &lt;&gt; ""),ROW($AY$1:INDIRECT("$AY$"&amp;ROW($AY232)-1)))))</f>
        <v/>
      </c>
      <c r="BB232" s="1" t="str" cm="1">
        <f t="array" aca="1" ref="BB232" ca="1">IF(NOT(ISNUMBER(INDEX($A:$A, LOOKUP(2, 1 / ($A$1:INDIRECT("$A$"&amp;ROW($A232)) &lt;&gt; ""),ROW($A$1:INDIRECT("$A$"&amp;ROW($A232)))), 1))), "",
INDIRECT("$AB$"&amp;LOOKUP(2, 1 / ($AY$1:INDIRECT("$AY$"&amp;ROW($AY232)-1) &lt;&gt; ""),ROW($AY$1:INDIRECT("$AY$"&amp;ROW($AY232)-1)))))</f>
        <v/>
      </c>
      <c r="BC232" s="3" t="str" cm="1">
        <f t="array" aca="1" ref="BC232" ca="1">IF(NOT(ISNUMBER(INDEX($A:$A,LOOKUP(2,1/($A$1:INDIRECT("$A$"&amp;ROW($A232))&lt;&gt;""),ROW($A$1:INDIRECT("$A$"&amp;ROW($A232)))),1))),"",
$BA232+$BA232+10)</f>
        <v/>
      </c>
      <c r="BD232" s="3" t="str" cm="1">
        <f t="array" aca="1" ref="BD232" ca="1">IF(NOT(ISNUMBER(INDEX($A:$A,LOOKUP(2,1/($A$1:INDIRECT("$A$"&amp;ROW($A232))&lt;&gt;""),ROW($A$1:INDIRECT("$A$"&amp;ROW($A232)))),1))),"",
$BA232+$BB232+10)</f>
        <v/>
      </c>
      <c r="BE232" s="3" t="str" cm="1">
        <f t="array" aca="1" ref="BE232" ca="1">IF(NOT(ISNUMBER(INDEX($A:$A,LOOKUP(2,1/($A$1:INDIRECT("$A$"&amp;ROW($A232))&lt;&gt;""),ROW($A$1:INDIRECT("$A$"&amp;ROW($A232)))),1))),"",
$BC232*$BC232)</f>
        <v/>
      </c>
      <c r="BF232" s="3" t="str" cm="1">
        <f t="array" aca="1" ref="BF232" ca="1">IF(NOT(ISNUMBER(INDEX($A:$A,LOOKUP(2,1/($A$1:INDIRECT("$A$"&amp;ROW($A232))&lt;&gt;""),ROW($A$1:INDIRECT("$A$"&amp;ROW($A232)))),1))),"",
$BD232*$BD232)</f>
        <v/>
      </c>
      <c r="BG232" s="3" t="str" cm="1">
        <f t="array" aca="1" ref="BG232" ca="1">IF(NOT(ISNUMBER(INDEX($A:$A,LOOKUP(2,1/($A$1:INDIRECT("$A$"&amp;ROW($A232))&lt;&gt;""),ROW($A$1:INDIRECT("$A$"&amp;ROW($A232)))),1))),"",
_xlfn.FLOOR.MATH(1.5*_xlfn.FLOOR.MATH($AZ232*BA232/5)))</f>
        <v/>
      </c>
      <c r="BH232" s="3" t="str" cm="1">
        <f t="array" aca="1" ref="BH232" ca="1">IF(NOT(ISNUMBER(INDEX($A:$A, LOOKUP(2, 1 / ($A$1:INDIRECT("$A$"&amp;ROW($A232)) &lt;&gt; ""),ROW($A$1:INDIRECT("$A$"&amp;ROW($A232)))), 1))), "",
_xlfn.FLOOR.MATH($BG232/IF(OR(INDIRECT("$C$"&amp;LOOKUP(2, 1 / ($AY$1:INDIRECT("$AY$"&amp;ROW($AY232)-1) &lt;&gt; ""),ROW($AY$1:INDIRECT("$AY$"&amp;ROW($AY232)-1))))="Multi",
INDIRECT("$C$"&amp;LOOKUP(2, 1 / ($AY$1:INDIRECT("$AY$"&amp;ROW($AY232)-1) &lt;&gt; ""),ROW($AY$1:INDIRECT("$AY$"&amp;ROW($AY232)-1))))="Double"),2,1)))</f>
        <v/>
      </c>
      <c r="BI232" s="3" t="str" cm="1">
        <f t="array" aca="1" ref="BI232" ca="1">IF(NOT(ISNUMBER(INDEX($A:$A,LOOKUP(2,1/($A$1:INDIRECT("$A$"&amp;ROW($A232))&lt;&gt;""),ROW($A$1:INDIRECT("$A$"&amp;ROW($A232)))),1))),"",
VLOOKUP($BC232,GameFreakSQRT!$A$1:$B$200,2,FALSE))</f>
        <v/>
      </c>
      <c r="BJ232" s="3" t="str" cm="1">
        <f t="array" aca="1" ref="BJ232" ca="1">IF(NOT(ISNUMBER(INDEX($A:$A,LOOKUP(2,1/($A$1:INDIRECT("$A$"&amp;ROW($A232))&lt;&gt;""),ROW($A$1:INDIRECT("$A$"&amp;ROW($A232)))),1))),"",
VLOOKUP($BD232,GameFreakSQRT!$A$1:$B$200,2,FALSE))</f>
        <v/>
      </c>
      <c r="BK232" s="3" t="str" cm="1">
        <f t="array" aca="1" ref="BK232" ca="1">IF(NOT(ISNUMBER(INDEX($A:$A,LOOKUP(2,1/($A$1:INDIRECT("$A$"&amp;ROW($A232))&lt;&gt;""),ROW($A$1:INDIRECT("$A$"&amp;ROW($A232)))),1))),"",
_xlfn.FLOOR.MATH((($BI232*$BE232)*$BH232)/($BJ232*$BF232))+1)</f>
        <v/>
      </c>
      <c r="BL232" s="3" t="str" cm="1">
        <f t="array" aca="1" ref="BL232" ca="1">IF(NOT(ISNUMBER(INDEX($A:$A,LOOKUP(2,1/($A$1:INDIRECT("$A$"&amp;ROW($A232))&lt;&gt;""),ROW($A$1:INDIRECT("$A$"&amp;ROW($A232)))),1))),"",
_xlfn.FLOOR.MATH($BK232*IF(NOT(INDIRECT("$Z$"&amp;LOOKUP(2, 1 / ($AY$1:INDIRECT("$AY$"&amp;ROW($AY232)-1) &lt;&gt; ""),ROW($AY$1:INDIRECT("$AY$"&amp;ROW($AY232)-1))))=""),1.5,1)))</f>
        <v/>
      </c>
      <c r="BM232" s="3" t="str" cm="1">
        <f t="array" aca="1" ref="BM232" ca="1">IF(NOT(ISNUMBER(INDEX($A:$A, LOOKUP(2, 1 / ($A$1:INDIRECT("$A$"&amp;ROW($A232)) &lt;&gt; ""),ROW($A$1:INDIRECT("$A$"&amp;ROW($A232)))), 1))), "",
INDIRECT("$Y$"&amp;LOOKUP(2, 1 / ($AY$1:INDIRECT("$AY$"&amp;ROW($AY232)-1) &lt;&gt; ""),ROW($AY$1:INDIRECT("$AY$"&amp;ROW($AY232)-1)))))</f>
        <v/>
      </c>
      <c r="BN232" s="3" t="str">
        <f t="shared" ca="1" si="23"/>
        <v/>
      </c>
    </row>
    <row r="233" spans="1:66" x14ac:dyDescent="0.45">
      <c r="A233" s="56" t="s">
        <v>75</v>
      </c>
      <c r="B233" s="56" t="s">
        <v>462</v>
      </c>
      <c r="C233" s="56" t="s">
        <v>46</v>
      </c>
      <c r="D233" s="56" t="s">
        <v>455</v>
      </c>
      <c r="E233" s="56" t="s">
        <v>48</v>
      </c>
      <c r="F233" s="56">
        <v>1</v>
      </c>
      <c r="G233" s="2" t="s">
        <v>463</v>
      </c>
      <c r="H233" s="2" t="s">
        <v>50</v>
      </c>
      <c r="I233" s="2">
        <v>31</v>
      </c>
      <c r="J233" s="2" t="s">
        <v>92</v>
      </c>
      <c r="K233" s="2" t="s">
        <v>464</v>
      </c>
      <c r="L233" s="2" t="s">
        <v>53</v>
      </c>
      <c r="M233" s="2" t="s">
        <v>465</v>
      </c>
      <c r="N233" s="2" t="s">
        <v>466</v>
      </c>
      <c r="O233" s="2" t="s">
        <v>467</v>
      </c>
      <c r="P233" s="2" t="s">
        <v>468</v>
      </c>
      <c r="Q233" s="2">
        <v>12</v>
      </c>
      <c r="R233" s="2">
        <f>_xlfn.FLOOR.MATH((((2*VLOOKUP(G233, 'EV and Base'!$A$1:$N$671, 9, FALSE))+$Q233)*$I233)/100)+$I233+10</f>
        <v>78</v>
      </c>
      <c r="S233" s="2">
        <f>_xlfn.FLOOR.MATH((_xlfn.FLOOR.MATH((((2*VLOOKUP($G233, 'EV and Base'!$A$1:$N$671, 10, FALSE))+$Q233)*$I233)/100)+5)*
IF(OR($J233="Lonely", $J233="Brave", $J233="Adamant", $J233="Naughty"), 1.1,
IF(OR($J233="Bold", $J233="Timid", $J233="Modest", $J233="Calm"), 0.9, 1)))</f>
        <v>70</v>
      </c>
      <c r="T233" s="2">
        <f>_xlfn.FLOOR.MATH((_xlfn.FLOOR.MATH((((2*VLOOKUP($G233, 'EV and Base'!$A$1:$N$671, 11, FALSE))+$Q233)*$I233)/100)+5)*
IF(OR($J233="Bold", $J233="Relaxed", $J233="Impish", $J233="Lax"), 1.1,
IF(OR($J233="Lonely", $J233="Hasty", $J233="Mild", $J233="Gentle"), 0.9, 1)))</f>
        <v>36</v>
      </c>
      <c r="U233" s="2">
        <f>_xlfn.FLOOR.MATH((_xlfn.FLOOR.MATH((((2*VLOOKUP($G233, 'EV and Base'!$A$1:$N$671, 12, FALSE))+$Q233)*$I233)/100)+5)*
IF(OR($J233="Modest", $J233="Mild", $J233="Quiet", $J233="Rash"), 1.1,
IF(OR($J233="Adamant", $J233="Impish", $J233="Jolly", $J233="Careful"), 0.9, 1)))</f>
        <v>59</v>
      </c>
      <c r="V233" s="2">
        <f>_xlfn.FLOOR.MATH((_xlfn.FLOOR.MATH((((2*VLOOKUP($G233, 'EV and Base'!$A$1:$N$671, 13, FALSE))+$Q233)*$I233)/100)+5)*
IF(OR($J233="Calm", $J233="Gentle", $J233="Sassy", $J233="Careful"), 1.1,
IF(OR($J233="Naughty", $J233="Lax", $J233="Naive", $J233="Rash"), 0.9, 1)))</f>
        <v>36</v>
      </c>
      <c r="W233" s="2">
        <f>_xlfn.FLOOR.MATH((_xlfn.FLOOR.MATH((((2*VLOOKUP($G233, 'EV and Base'!$A$1:$N$671, 14, FALSE))+$Q233)*$I233)/100)+5)*
IF(OR($J233="Timid", $J233="Hasty", $J233="Jolly", $J233="Naive"), 1.1,
IF(OR($J233="Brave", $J233="Relaxed", $J233="Quiet", $J233="Sassy"), 0.9, 1)))</f>
        <v>52</v>
      </c>
      <c r="X233" s="56">
        <v>1860</v>
      </c>
      <c r="Z233" s="1">
        <v>1</v>
      </c>
      <c r="AA233" s="23" t="str" cm="1">
        <f t="array" aca="1" ref="AA233" ca="1">IF(NOT(ISNUMBER(INDEX($A:$A,LOOKUP(2,1/($A$1:INDIRECT("$A$"&amp;ROW($A233))&lt;&gt;""),ROW($A$1:INDIRECT("$A$"&amp;ROW($A233)))),1))),"",
IF(NOT(ISNUMBER($A233)),$AA232,
IF($AB233&lt;16,"Lillipup",
IF($AB233&lt;32,"Herdier",
"Stoutland"))))</f>
        <v/>
      </c>
      <c r="AB233" s="25" t="str" cm="1">
        <f t="array" aca="1" ref="AB233" ca="1">IF(NOT(ISNUMBER(INDEX($A:$A, LOOKUP(2, 1 / ($A$1:INDIRECT("$A$"&amp;ROW($A233)) &lt;&gt; ""),ROW($A$1:INDIRECT("$A$"&amp;ROW($A233)))), 1))), "",
VLOOKUP($AY233,'Medium-Slow'!$A$1:$B$101,2,TRUE))</f>
        <v/>
      </c>
      <c r="AC233" s="23" t="str" cm="1">
        <f t="array" aca="1" ref="AC233" ca="1">IF(NOT(ISNUMBER(INDEX($A:$A, LOOKUP(2, 1 / ($A$1:INDIRECT("$A$"&amp;ROW($A233)) &lt;&gt; ""),ROW($A$1:INDIRECT("$A$"&amp;ROW($A233)))), 1))), "",
INDEX($AC:$AC, LOOKUP(2, 1 / ($AC$1:INDIRECT("$AC$"&amp;ROW($AC233)-1) &lt;&gt; ""),ROW($AC$1:INDIRECT("$AC$"&amp;ROW($AC233)-1))), 1)+
IF(INDEX($AC:$AC, LOOKUP(2, 1 / ($AC$1:INDIRECT("$AC$"&amp;ROW($AC233)-1) &lt;&gt; ""),ROW($AC$1:INDIRECT("$AC$"&amp;ROW($AC233)-1))), 1)+
INDEX($AD:$AD, LOOKUP(2, 1 / ($AD$1:INDIRECT("$AD$"&amp;ROW($AD233)-1) &lt;&gt; ""),ROW($AD$1:INDIRECT("$AD$"&amp;ROW($AD233)-1))), 1)+
INDEX($AE:$AE, LOOKUP(2, 1 / ($AE$1:INDIRECT("$AE$"&amp;ROW($AE233)-1) &lt;&gt; ""),ROW($AE$1:INDIRECT("$AE$"&amp;ROW($AD233)-1))), 1)+
INDEX($AE:$AF, LOOKUP(2, 1 / ($AF$1:INDIRECT("$AF$"&amp;ROW($AF233)-1) &lt;&gt; ""),ROW($AF$1:INDIRECT("$AF$"&amp;ROW($AD233)-1))), 1)+
INDEX($AG:$AG, LOOKUP(2, 1 / ($AG$1:INDIRECT("$AG$"&amp;ROW($AG233)-1) &lt;&gt; ""),ROW($AG$1:INDIRECT("$AG$"&amp;ROW($AD233)-1))), 1)+
INDEX($AH:$AH, LOOKUP(2, 1 / ($AH$1:INDIRECT("$AH$"&amp;ROW($AH233)-1) &lt;&gt; ""),ROW($AH$1:INDIRECT("$AH$"&amp;ROW($AD233)-1))), 1)&gt;=510,0,
IF(INDEX($AC:$AC, LOOKUP(2, 1 / ($AC$1:INDIRECT("$AC$"&amp;ROW($AC233)-1) &lt;&gt; ""),ROW($AC$1:INDIRECT("$AC$"&amp;ROW($AC233)-1))), 1)&gt;=255,0,
VLOOKUP(INDIRECT("$G$"&amp;LOOKUP(2, 1 / ($AC$1:INDIRECT("$AC$"&amp;ROW($AC233)-1) &lt;&gt; ""),ROW($AC$1:INDIRECT("$AC$"&amp;ROW($AC233)-1)))), 'EV and Base'!$A$1:$N$671, 3, FALSE))))</f>
        <v/>
      </c>
      <c r="AD233" s="2" t="str" cm="1">
        <f t="array" aca="1" ref="AD233" ca="1">IF(NOT(ISNUMBER(INDEX($A:$A, LOOKUP(2, 1 / ($A$1:INDIRECT("$A$"&amp;ROW($A233)) &lt;&gt; ""),ROW($A$1:INDIRECT("$A$"&amp;ROW($A233)))), 1))), "",
INDEX($AD:$AD, LOOKUP(2, 1 / ($AD$1:INDIRECT("$AD$"&amp;ROW($AD233)-1) &lt;&gt; ""),ROW($AD$1:INDIRECT("$AD$"&amp;ROW($AD233)-1))), 1)+
IF(INDEX($AC:$AC, LOOKUP(2, 1 / ($AC$1:INDIRECT("$AC$"&amp;ROW($AC233)-1) &lt;&gt; ""),ROW($AC$1:INDIRECT("$AC$"&amp;ROW($AC233)-1))), 1)+
INDEX($AD:$AD, LOOKUP(2, 1 / ($AD$1:INDIRECT("$AD$"&amp;ROW($AD233)-1) &lt;&gt; ""),ROW($AD$1:INDIRECT("$AD$"&amp;ROW($AD233)-1))), 1)+
INDEX($AE:$AE, LOOKUP(2, 1 / ($AE$1:INDIRECT("$AE$"&amp;ROW($AE233)-1) &lt;&gt; ""),ROW($AE$1:INDIRECT("$AE$"&amp;ROW($AD233)-1))), 1)+
INDEX($AE:$AF, LOOKUP(2, 1 / ($AF$1:INDIRECT("$AF$"&amp;ROW($AF233)-1) &lt;&gt; ""),ROW($AF$1:INDIRECT("$AF$"&amp;ROW($AD233)-1))), 1)+
INDEX($AG:$AG, LOOKUP(2, 1 / ($AG$1:INDIRECT("$AG$"&amp;ROW($AG233)-1) &lt;&gt; ""),ROW($AG$1:INDIRECT("$AG$"&amp;ROW($AD233)-1))), 1)+
INDEX($AH:$AH, LOOKUP(2, 1 / ($AH$1:INDIRECT("$AH$"&amp;ROW($AH233)-1) &lt;&gt; ""),ROW($AH$1:INDIRECT("$AH$"&amp;ROW($AD233)-1))), 1)&gt;=510,0,
IF(INDEX($AD:$AD, LOOKUP(2, 1 / ($AD$1:INDIRECT("$AD$"&amp;ROW($AD233)-1) &lt;&gt; ""),ROW($AD$1:INDIRECT("$AD$"&amp;ROW($AD233)-1))), 1)&gt;=255,0,
VLOOKUP(INDIRECT("$G$"&amp;LOOKUP(2, 1 / ($AD$1:INDIRECT("$AD$"&amp;ROW($AD233)-1) &lt;&gt; ""),ROW($AD$1:INDIRECT("$AD$"&amp;ROW($AD233)-1)))), 'EV and Base'!$A$1:$N$671, 4, FALSE))))</f>
        <v/>
      </c>
      <c r="AE233" s="2" t="str" cm="1">
        <f t="array" aca="1" ref="AE233" ca="1">IF(NOT(ISNUMBER(INDEX($A:$A,LOOKUP(2,1/($A$1:INDIRECT("$A$"&amp;ROW($A233))&lt;&gt;""),ROW($A$1:INDIRECT("$A$"&amp;ROW($A233)))),1))),"",
INDEX($AE:$AE,LOOKUP(2,1/($AE$1:INDIRECT("$AE$"&amp;ROW($AE233)-1)&lt;&gt;""),ROW($AE$1:INDIRECT("$AE$"&amp;ROW($AE233)-1))),1)+
IF(INDEX($AC:$AC,LOOKUP(2,1/($AC$1:INDIRECT("$AC$"&amp;ROW($AC233)-1)&lt;&gt;""),ROW($AC$1:INDIRECT("$AC$"&amp;ROW($AC233)-1))),1)+
INDEX($AD:$AD,LOOKUP(2,1/($AD$1:INDIRECT("$AD$"&amp;ROW($AD233)-1)&lt;&gt;""),ROW($AD$1:INDIRECT("$AD$"&amp;ROW($AD233)-1))),1)+
INDEX($AE:$AE,LOOKUP(2,1/($AE$1:INDIRECT("$AE$"&amp;ROW($AE233)-1)&lt;&gt;""),ROW($AE$1:INDIRECT("$AE$"&amp;ROW($AD233)-1))),1)+
INDEX($AE:$AF,LOOKUP(2,1/($AF$1:INDIRECT("$AF$"&amp;ROW($AF233)-1)&lt;&gt;""),ROW($AF$1:INDIRECT("$AF$"&amp;ROW($AD233)-1))),1)+
INDEX($AG:$AG,LOOKUP(2,1/($AG$1:INDIRECT("$AG$"&amp;ROW($AG233)-1)&lt;&gt;""),ROW($AG$1:INDIRECT("$AG$"&amp;ROW($AD233)-1))),1)+
INDEX($AH:$AH,LOOKUP(2,1/($AH$1:INDIRECT("$AH$"&amp;ROW($AH233)-1)&lt;&gt;""),ROW($AH$1:INDIRECT("$AH$"&amp;ROW($AD233)-1))),1)&gt;=510,0,
IF(INDEX($AE:$AE,LOOKUP(2,1/($AE$1:INDIRECT("$AE$"&amp;ROW($AE233)-1)&lt;&gt;""),ROW($AE$1:INDIRECT("$AE$"&amp;ROW($AE233)-1))),1)&gt;=255,0,
VLOOKUP(INDIRECT("$G$"&amp;LOOKUP(2,1/($AE$1:INDIRECT("$AE$"&amp;ROW($AE233)-1)&lt;&gt;""),ROW($AE$1:INDIRECT("$AE$"&amp;ROW($AE233)-1)))),'EV and Base'!$A$1:$N$671,5,FALSE))))</f>
        <v/>
      </c>
      <c r="AF233" s="2" t="str" cm="1">
        <f t="array" aca="1" ref="AF233" ca="1">IF(NOT(ISNUMBER(INDEX($A:$A, LOOKUP(2, 1 / ($A$1:INDIRECT("$A$"&amp;ROW($A233)) &lt;&gt; ""),ROW($A$1:INDIRECT("$A$"&amp;ROW($A233)))), 1))), "",
INDEX($AF:$AF, LOOKUP(2, 1 / ($AF$1:INDIRECT("$AF$"&amp;ROW($AF233)-1) &lt;&gt; ""),ROW($AF$1:INDIRECT("$AF$"&amp;ROW($AF233)-1))), 1)+
IF(INDEX($AC:$AC, LOOKUP(2, 1 / ($AC$1:INDIRECT("$AC$"&amp;ROW($AC233)-1) &lt;&gt; ""),ROW($AC$1:INDIRECT("$AC$"&amp;ROW($AC233)-1))), 1)+
INDEX($AD:$AD, LOOKUP(2, 1 / ($AD$1:INDIRECT("$AD$"&amp;ROW($AD233)-1) &lt;&gt; ""),ROW($AD$1:INDIRECT("$AD$"&amp;ROW($AD233)-1))), 1)+
INDEX($AE:$AE, LOOKUP(2, 1 / ($AE$1:INDIRECT("$AE$"&amp;ROW($AE233)-1) &lt;&gt; ""),ROW($AE$1:INDIRECT("$AE$"&amp;ROW($AD233)-1))), 1)+
INDEX($AE:$AF, LOOKUP(2, 1 / ($AF$1:INDIRECT("$AF$"&amp;ROW($AF233)-1) &lt;&gt; ""),ROW($AF$1:INDIRECT("$AF$"&amp;ROW($AD233)-1))), 1)+
INDEX($AG:$AG, LOOKUP(2, 1 / ($AG$1:INDIRECT("$AG$"&amp;ROW($AG233)-1) &lt;&gt; ""),ROW($AG$1:INDIRECT("$AG$"&amp;ROW($AD233)-1))), 1)+
INDEX($AH:$AH, LOOKUP(2, 1 / ($AH$1:INDIRECT("$AH$"&amp;ROW($AH233)-1) &lt;&gt; ""),ROW($AH$1:INDIRECT("$AH$"&amp;ROW($AD233)-1))), 1)&gt;=510,0,
IF(INDEX($AF:$AF, LOOKUP(2, 1 / ($AF$1:INDIRECT("$AF$"&amp;ROW($AF233)-1) &lt;&gt; ""),ROW($AF$1:INDIRECT("$AF$"&amp;ROW($AF233)-1))), 1)&gt;=255,0,
VLOOKUP(INDIRECT("$G$"&amp;LOOKUP(2, 1 / ($AF$1:INDIRECT("$AF$"&amp;ROW($AF233)-1) &lt;&gt; ""),ROW($AF$1:INDIRECT("$AF$"&amp;ROW($AF233)-1)))), 'EV and Base'!$A$1:$N$671, 6, FALSE))))</f>
        <v/>
      </c>
      <c r="AG233" s="2" t="str" cm="1">
        <f t="array" aca="1" ref="AG233" ca="1">IF(NOT(ISNUMBER(INDEX($A:$A, LOOKUP(2, 1 / ($A$1:INDIRECT("$A$"&amp;ROW($A233)) &lt;&gt; ""),ROW($A$1:INDIRECT("$A$"&amp;ROW($A233)))), 1))), "",
INDEX($AG:$AG, LOOKUP(2, 1 / ($AG$1:INDIRECT("$AG$"&amp;ROW($AG233)-1) &lt;&gt; ""),ROW($AG$1:INDIRECT("$AG$"&amp;ROW($AG233)-1))), 1)+
IF(INDEX($AC:$AC, LOOKUP(2, 1 / ($AC$1:INDIRECT("$AC$"&amp;ROW($AC233)-1) &lt;&gt; ""),ROW($AC$1:INDIRECT("$AC$"&amp;ROW($AC233)-1))), 1)+
INDEX($AD:$AD, LOOKUP(2, 1 / ($AD$1:INDIRECT("$AD$"&amp;ROW($AD233)-1) &lt;&gt; ""),ROW($AD$1:INDIRECT("$AD$"&amp;ROW($AD233)-1))), 1)+
INDEX($AE:$AE, LOOKUP(2, 1 / ($AE$1:INDIRECT("$AE$"&amp;ROW($AE233)-1) &lt;&gt; ""),ROW($AE$1:INDIRECT("$AE$"&amp;ROW($AD233)-1))), 1)+
INDEX($AE:$AF, LOOKUP(2, 1 / ($AF$1:INDIRECT("$AF$"&amp;ROW($AF233)-1) &lt;&gt; ""),ROW($AF$1:INDIRECT("$AF$"&amp;ROW($AD233)-1))), 1)+
INDEX($AG:$AG, LOOKUP(2, 1 / ($AG$1:INDIRECT("$AG$"&amp;ROW($AG233)-1) &lt;&gt; ""),ROW($AG$1:INDIRECT("$AG$"&amp;ROW($AD233)-1))), 1)+
INDEX($AH:$AH, LOOKUP(2, 1 / ($AH$1:INDIRECT("$AH$"&amp;ROW($AH233)-1) &lt;&gt; ""),ROW($AH$1:INDIRECT("$AH$"&amp;ROW($AD233)-1))), 1)&gt;=510,0,
IF(INDEX($AG:$AG, LOOKUP(2, 1 / ($AG$1:INDIRECT("$AG$"&amp;ROW($AG233)-1) &lt;&gt; ""),ROW($AG$1:INDIRECT("$AG$"&amp;ROW($AG233)-1))), 1)&gt;=255,0,
VLOOKUP(INDIRECT("$G$"&amp;LOOKUP(2, 1 / ($AG$1:INDIRECT("$AG$"&amp;ROW($AG233)-1) &lt;&gt; ""),ROW($AG$1:INDIRECT("$AG$"&amp;ROW($AG233)-1)))), 'EV and Base'!$A$1:$N$671, 7, FALSE))))</f>
        <v/>
      </c>
      <c r="AH233" s="24" t="str" cm="1">
        <f t="array" aca="1" ref="AH233" ca="1">IF(NOT(ISNUMBER(INDEX($A:$A,LOOKUP(2,1/($A$1:INDIRECT("$A$"&amp;ROW($A233))&lt;&gt;""),ROW($A$1:INDIRECT("$A$"&amp;ROW($A233)))),1))),"",
INDEX($AH:$AH,LOOKUP(2,1/($AH$1:INDIRECT("$AH$"&amp;ROW($AH233)-1)&lt;&gt;""),ROW($AH$1:INDIRECT("$AH$"&amp;ROW($AH233)-1))),1)+
IF(INDEX($AC:$AC,LOOKUP(2,1/($AC$1:INDIRECT("$AC$"&amp;ROW($AC233)-1)&lt;&gt;""),ROW($AC$1:INDIRECT("$AC$"&amp;ROW($AC233)-1))),1)+
INDEX($AD:$AD,LOOKUP(2,1/($AD$1:INDIRECT("$AD$"&amp;ROW($AD233)-1)&lt;&gt;""),ROW($AD$1:INDIRECT("$AD$"&amp;ROW($AD233)-1))),1)+
INDEX($AE:$AE,LOOKUP(2,1/($AE$1:INDIRECT("$AE$"&amp;ROW($AE233)-1)&lt;&gt;""),ROW($AE$1:INDIRECT("$AE$"&amp;ROW($AD233)-1))),1)+
INDEX($AE:$AF,LOOKUP(2,1/($AF$1:INDIRECT("$AF$"&amp;ROW($AF233)-1)&lt;&gt;""),ROW($AF$1:INDIRECT("$AF$"&amp;ROW($AD233)-1))),1)+
INDEX($AG:$AG,LOOKUP(2,1/($AG$1:INDIRECT("$AG$"&amp;ROW($AG233)-1)&lt;&gt;""),ROW($AG$1:INDIRECT("$AG$"&amp;ROW($AD233)-1))),1)+
INDEX($AH:$AH,LOOKUP(2,1/($AH$1:INDIRECT("$AH$"&amp;ROW($AH233)-1)&lt;&gt;""),ROW($AH$1:INDIRECT("$AH$"&amp;ROW($AD233)-1))),1)&gt;=510,0,
IF(INDEX($AH:$AH,LOOKUP(2,1/($AH$1:INDIRECT("$AH$"&amp;ROW($AH233)-1)&lt;&gt;""),ROW($AH$1:INDIRECT("$AH$"&amp;ROW($AH233)-1))),1)&gt;=255,0,
VLOOKUP(INDIRECT("$G$"&amp;LOOKUP(2,1/($AH$1:INDIRECT("$AH$"&amp;ROW($AH233)-1)&lt;&gt;""),ROW($AH$1:INDIRECT("$AH$"&amp;ROW($AH233)-1)))),'EV and Base'!$A$1:$N$671,8,FALSE))))</f>
        <v/>
      </c>
      <c r="AI233" s="29" t="str" cm="1">
        <f t="array" aca="1" ref="AI233" ca="1">IF(NOT(ISNUMBER(INDEX($A:$A,LOOKUP(2,1/($A$1:INDIRECT("$A$"&amp;ROW($A233))&lt;&gt;""),ROW($A$1:INDIRECT("$A$"&amp;ROW($A233)))),1))),"",
ROUNDDOWN((((2*VLOOKUP($AA233,'EV and Base'!$A$1:$N$671,9,FALSE))+31+ROUNDDOWN($AC233/4,0))*$AB233)/100,0)+$AB233+10)</f>
        <v/>
      </c>
      <c r="AJ233" s="21" t="str" cm="1">
        <f t="array" aca="1" ref="AJ233" ca="1">IF(NOT(ISNUMBER(INDEX($A:$A, LOOKUP(2, 1 / ($A$1:INDIRECT("$A$"&amp;ROW($A233)) &lt;&gt; ""),ROW($A$1:INDIRECT("$A$"&amp;ROW($A233)))), 1))), "",
ROUNDDOWN((ROUNDDOWN((((2*VLOOKUP($AA233, 'EV and Base'!$A$1:$N$671, 10, FALSE))+31+ROUNDDOWN($AD233/4, 0))*$AB233)/100, 0)+5)*1.1, 0))</f>
        <v/>
      </c>
      <c r="AK233" s="21" t="str" cm="1">
        <f t="array" aca="1" ref="AK233" ca="1">IF(NOT(ISNUMBER(INDEX($A:$A, LOOKUP(2, 1 / ($A$1:INDIRECT("$A$"&amp;ROW($A233)) &lt;&gt; ""),ROW($A$1:INDIRECT("$A$"&amp;ROW($A233)))), 1))), "",
ROUNDDOWN((ROUNDDOWN((((2*VLOOKUP($AA233, 'EV and Base'!$A$1:$N$671, 11, FALSE))+30+ROUNDDOWN($AE233/4, 0))*$AB233)/100, 0)+5), 0)
&amp;"-"&amp;
ROUNDDOWN((ROUNDDOWN((((2*VLOOKUP($AA233, 'EV and Base'!$A$1:$N$671, 11, FALSE))+31+ROUNDDOWN($AE233/4, 0))*$AB233)/100, 0)+5), 0))</f>
        <v/>
      </c>
      <c r="AL233" s="21" t="str" cm="1">
        <f t="array" aca="1" ref="AL233" ca="1">IF(NOT(ISNUMBER(INDEX($A:$A, LOOKUP(2, 1 / ($A$1:INDIRECT("$A$"&amp;ROW($A233)) &lt;&gt; ""),ROW($A$1:INDIRECT("$A$"&amp;ROW($A233)))), 1))), "",
ROUNDDOWN((ROUNDDOWN((((2*VLOOKUP($AA233, 'EV and Base'!$A$1:$N$671, 12, FALSE))+0+ROUNDDOWN($AF233/4, 0))*$AB233)/100, 0)+5)*0.9, 0)
&amp;"-"&amp;
ROUNDDOWN((ROUNDDOWN((((2*VLOOKUP($AA233, 'EV and Base'!$A$1:$N$671, 12, FALSE))+31+ROUNDDOWN($AF233/4, 0))*$AB233)/100, 0)+5)*0.9, 0))</f>
        <v/>
      </c>
      <c r="AM233" s="21" t="str" cm="1">
        <f t="array" aca="1" ref="AM233" ca="1">IF(NOT(ISNUMBER(INDEX($A:$A, LOOKUP(2, 1 / ($A$1:INDIRECT("$A$"&amp;ROW($A233)) &lt;&gt; ""),ROW($A$1:INDIRECT("$A$"&amp;ROW($A233)))), 1))), "",
ROUNDDOWN((ROUNDDOWN((((2*VLOOKUP($AA233, 'EV and Base'!$A$1:$N$671, 13, FALSE))+30+ROUNDDOWN($AG233/4, 0))*$AB233)/100, 0)+5), 0)
&amp;"-"&amp;
ROUNDDOWN((ROUNDDOWN((((2*VLOOKUP($AA233, 'EV and Base'!$A$1:$N$671, 13, FALSE))+31+ROUNDDOWN($AG233/4, 0))*$AB233)/100, 0)+5), 0))</f>
        <v/>
      </c>
      <c r="AN233" s="25" t="str" cm="1">
        <f t="array" aca="1" ref="AN233" ca="1">IF(NOT(ISNUMBER(INDEX($A:$A, LOOKUP(2, 1 / ($A$1:INDIRECT("$A$"&amp;ROW($A233)) &lt;&gt; ""),ROW($A$1:INDIRECT("$A$"&amp;ROW($A233)))), 1))), "",
ROUNDDOWN((ROUNDDOWN((((2*VLOOKUP($AA233, 'EV and Base'!$A$1:$N$671, 14, FALSE))+31+ROUNDDOWN($AH233/4, 0))*$AB233)/100, 0)+5), 0))</f>
        <v/>
      </c>
      <c r="AO233" s="23" t="str" cm="1">
        <f t="array" aca="1" ref="AO233" ca="1">IF(NOT(ISNUMBER(INDEX($A:$A, LOOKUP(2, 1 / ($A$1:INDIRECT("$A$"&amp;ROW($A233)) &lt;&gt; ""),ROW($A$1:INDIRECT("$A$"&amp;ROW($A233)))), 1))), "",
ROUNDDOWN((((2*VLOOKUP($AA233, 'EV and Base'!$A$1:$N$671, 9, FALSE))+31+ROUNDDOWN($AC233/4, 0))*$AB233)/100, 0)+$AB233+10)</f>
        <v/>
      </c>
      <c r="AP233" s="2" t="str" cm="1">
        <f t="array" aca="1" ref="AP233" ca="1">IF(NOT(ISNUMBER(INDEX($A:$A, LOOKUP(2, 1 / ($A$1:INDIRECT("$A$"&amp;ROW($A233)) &lt;&gt; ""),ROW($A$1:INDIRECT("$A$"&amp;ROW($A233)))), 1))), "",
ROUNDDOWN((ROUNDDOWN((((2*VLOOKUP($AA233, 'EV and Base'!$A$1:$N$671, 10, FALSE))+31+ROUNDDOWN($AD233/4, 0))*$AB233)/100, 0)+5)*1.1, 0))</f>
        <v/>
      </c>
      <c r="AQ233" s="2" t="str" cm="1">
        <f t="array" aca="1" ref="AQ233" ca="1">IF(NOT(ISNUMBER(INDEX($A:$A, LOOKUP(2, 1 / ($A$1:INDIRECT("$A$"&amp;ROW($A233)) &lt;&gt; ""),ROW($A$1:INDIRECT("$A$"&amp;ROW($A233)))), 1))), "",
ROUNDDOWN((ROUNDDOWN((((2*VLOOKUP($AA233, 'EV and Base'!$A$1:$N$671, 11, FALSE))+$AV$2+ROUNDDOWN($AE233/4, 0))*$AB233)/100, 0)+5), 0))</f>
        <v/>
      </c>
      <c r="AR233" s="22" t="str" cm="1">
        <f t="array" aca="1" ref="AR233" ca="1">IF(NOT(ISNUMBER(INDEX($A:$A, LOOKUP(2, 1 / ($A$1:INDIRECT("$A$"&amp;ROW($A233)) &lt;&gt; ""),ROW($A$1:INDIRECT("$A$"&amp;ROW($A233)))), 1))), "",
ROUNDDOWN((ROUNDDOWN((((2*VLOOKUP($AA233, 'EV and Base'!$A$1:$N$671, 12, FALSE))+$AW$2+ROUNDDOWN($AF233/4, 0))*$AB233)/100, 0)+5)*0.9, 0))</f>
        <v/>
      </c>
      <c r="AS233" s="2" t="str" cm="1">
        <f t="array" aca="1" ref="AS233" ca="1">IF(NOT(ISNUMBER(INDEX($A:$A, LOOKUP(2, 1 / ($A$1:INDIRECT("$A$"&amp;ROW($A233)) &lt;&gt; ""),ROW($A$1:INDIRECT("$A$"&amp;ROW($A233)))), 1))), "",
ROUNDDOWN((ROUNDDOWN((((2*VLOOKUP($AA233, 'EV and Base'!$A$1:$N$671, 13, FALSE))+$AX$2+ROUNDDOWN($AG233/4, 0))*$AB233)/100, 0)+5), 0))</f>
        <v/>
      </c>
      <c r="AT233" s="24" t="str" cm="1">
        <f t="array" aca="1" ref="AT233" ca="1">IF(NOT(ISNUMBER(INDEX($A:$A, LOOKUP(2, 1 / ($A$1:INDIRECT("$A$"&amp;ROW($A233)) &lt;&gt; ""),ROW($A$1:INDIRECT("$A$"&amp;ROW($A233)))), 1))), "",
ROUNDDOWN((ROUNDDOWN((((2*VLOOKUP($AA233, 'EV and Base'!$A$1:$N$671, 14, FALSE))+31+ROUNDDOWN($AH233/4, 0))*$AB233)/100, 0)+5), 0))</f>
        <v/>
      </c>
      <c r="AU233" s="28"/>
      <c r="AY233" t="str" cm="1">
        <f t="array" aca="1" ref="AY233" ca="1">IF(NOT(ISNUMBER(INDEX($A:$A,LOOKUP(2,1/($A$1:INDIRECT("$A$"&amp;ROW($A233))&lt;&gt;""),ROW($A$1:INDIRECT("$A$"&amp;ROW($A233)))),1))),"",
INDEX($AY:$AY,LOOKUP(2,1/($AY$1:INDIRECT("$AY$"&amp;ROW($AY233)-1)&lt;&gt;""),ROW($AY$1:INDIRECT("$AY$"&amp;ROW($AY233)-1))),1)+$BL233)</f>
        <v/>
      </c>
      <c r="AZ233" s="3" t="str" cm="1">
        <f t="array" aca="1" ref="AZ233" ca="1">IF(NOT(ISNUMBER(INDEX($A:$A, LOOKUP(2, 1 / ($A$1:INDIRECT("$A$"&amp;ROW($A233)) &lt;&gt; ""),ROW($A$1:INDIRECT("$A$"&amp;ROW($A233)))), 1))), "",
VLOOKUP(INDIRECT("$G$"&amp;LOOKUP(2, 1 / ($AY$1:INDIRECT("$AY$"&amp;ROW($AY233)-1) &lt;&gt; ""),ROW($AY$1:INDIRECT("$AY$"&amp;ROW($AY233)-1)))),'EV and Base'!A228:N898,2,FALSE))</f>
        <v/>
      </c>
      <c r="BA233" s="3" t="str" cm="1">
        <f t="array" aca="1" ref="BA233" ca="1">IF(NOT(ISNUMBER(INDEX($A:$A, LOOKUP(2, 1 / ($A$1:INDIRECT("$A$"&amp;ROW($A233)) &lt;&gt; ""),ROW($A$1:INDIRECT("$A$"&amp;ROW($A233)))), 1))), "",
INDIRECT("$I$"&amp;LOOKUP(2, 1 / ($AY$1:INDIRECT("$AY$"&amp;ROW($AY233)-1) &lt;&gt; ""),ROW($AY$1:INDIRECT("$AY$"&amp;ROW($AY233)-1)))))</f>
        <v/>
      </c>
      <c r="BB233" s="1" t="str" cm="1">
        <f t="array" aca="1" ref="BB233" ca="1">IF(NOT(ISNUMBER(INDEX($A:$A, LOOKUP(2, 1 / ($A$1:INDIRECT("$A$"&amp;ROW($A233)) &lt;&gt; ""),ROW($A$1:INDIRECT("$A$"&amp;ROW($A233)))), 1))), "",
INDIRECT("$AB$"&amp;LOOKUP(2, 1 / ($AY$1:INDIRECT("$AY$"&amp;ROW($AY233)-1) &lt;&gt; ""),ROW($AY$1:INDIRECT("$AY$"&amp;ROW($AY233)-1)))))</f>
        <v/>
      </c>
      <c r="BC233" s="3" t="str" cm="1">
        <f t="array" aca="1" ref="BC233" ca="1">IF(NOT(ISNUMBER(INDEX($A:$A,LOOKUP(2,1/($A$1:INDIRECT("$A$"&amp;ROW($A233))&lt;&gt;""),ROW($A$1:INDIRECT("$A$"&amp;ROW($A233)))),1))),"",
$BA233+$BA233+10)</f>
        <v/>
      </c>
      <c r="BD233" s="3" t="str" cm="1">
        <f t="array" aca="1" ref="BD233" ca="1">IF(NOT(ISNUMBER(INDEX($A:$A,LOOKUP(2,1/($A$1:INDIRECT("$A$"&amp;ROW($A233))&lt;&gt;""),ROW($A$1:INDIRECT("$A$"&amp;ROW($A233)))),1))),"",
$BA233+$BB233+10)</f>
        <v/>
      </c>
      <c r="BE233" s="3" t="str" cm="1">
        <f t="array" aca="1" ref="BE233" ca="1">IF(NOT(ISNUMBER(INDEX($A:$A,LOOKUP(2,1/($A$1:INDIRECT("$A$"&amp;ROW($A233))&lt;&gt;""),ROW($A$1:INDIRECT("$A$"&amp;ROW($A233)))),1))),"",
$BC233*$BC233)</f>
        <v/>
      </c>
      <c r="BF233" s="3" t="str" cm="1">
        <f t="array" aca="1" ref="BF233" ca="1">IF(NOT(ISNUMBER(INDEX($A:$A,LOOKUP(2,1/($A$1:INDIRECT("$A$"&amp;ROW($A233))&lt;&gt;""),ROW($A$1:INDIRECT("$A$"&amp;ROW($A233)))),1))),"",
$BD233*$BD233)</f>
        <v/>
      </c>
      <c r="BG233" s="3" t="str" cm="1">
        <f t="array" aca="1" ref="BG233" ca="1">IF(NOT(ISNUMBER(INDEX($A:$A,LOOKUP(2,1/($A$1:INDIRECT("$A$"&amp;ROW($A233))&lt;&gt;""),ROW($A$1:INDIRECT("$A$"&amp;ROW($A233)))),1))),"",
_xlfn.FLOOR.MATH(1.5*_xlfn.FLOOR.MATH($AZ233*BA233/5)))</f>
        <v/>
      </c>
      <c r="BH233" s="3" t="str" cm="1">
        <f t="array" aca="1" ref="BH233" ca="1">IF(NOT(ISNUMBER(INDEX($A:$A, LOOKUP(2, 1 / ($A$1:INDIRECT("$A$"&amp;ROW($A233)) &lt;&gt; ""),ROW($A$1:INDIRECT("$A$"&amp;ROW($A233)))), 1))), "",
_xlfn.FLOOR.MATH($BG233/IF(OR(INDIRECT("$C$"&amp;LOOKUP(2, 1 / ($AY$1:INDIRECT("$AY$"&amp;ROW($AY233)-1) &lt;&gt; ""),ROW($AY$1:INDIRECT("$AY$"&amp;ROW($AY233)-1))))="Multi",
INDIRECT("$C$"&amp;LOOKUP(2, 1 / ($AY$1:INDIRECT("$AY$"&amp;ROW($AY233)-1) &lt;&gt; ""),ROW($AY$1:INDIRECT("$AY$"&amp;ROW($AY233)-1))))="Double"),2,1)))</f>
        <v/>
      </c>
      <c r="BI233" s="3" t="str" cm="1">
        <f t="array" aca="1" ref="BI233" ca="1">IF(NOT(ISNUMBER(INDEX($A:$A,LOOKUP(2,1/($A$1:INDIRECT("$A$"&amp;ROW($A233))&lt;&gt;""),ROW($A$1:INDIRECT("$A$"&amp;ROW($A233)))),1))),"",
VLOOKUP($BC233,GameFreakSQRT!$A$1:$B$200,2,FALSE))</f>
        <v/>
      </c>
      <c r="BJ233" s="3" t="str" cm="1">
        <f t="array" aca="1" ref="BJ233" ca="1">IF(NOT(ISNUMBER(INDEX($A:$A,LOOKUP(2,1/($A$1:INDIRECT("$A$"&amp;ROW($A233))&lt;&gt;""),ROW($A$1:INDIRECT("$A$"&amp;ROW($A233)))),1))),"",
VLOOKUP($BD233,GameFreakSQRT!$A$1:$B$200,2,FALSE))</f>
        <v/>
      </c>
      <c r="BK233" s="3" t="str" cm="1">
        <f t="array" aca="1" ref="BK233" ca="1">IF(NOT(ISNUMBER(INDEX($A:$A,LOOKUP(2,1/($A$1:INDIRECT("$A$"&amp;ROW($A233))&lt;&gt;""),ROW($A$1:INDIRECT("$A$"&amp;ROW($A233)))),1))),"",
_xlfn.FLOOR.MATH((($BI233*$BE233)*$BH233)/($BJ233*$BF233))+1)</f>
        <v/>
      </c>
      <c r="BL233" s="3" t="str" cm="1">
        <f t="array" aca="1" ref="BL233" ca="1">IF(NOT(ISNUMBER(INDEX($A:$A,LOOKUP(2,1/($A$1:INDIRECT("$A$"&amp;ROW($A233))&lt;&gt;""),ROW($A$1:INDIRECT("$A$"&amp;ROW($A233)))),1))),"",
_xlfn.FLOOR.MATH($BK233*IF(NOT(INDIRECT("$Z$"&amp;LOOKUP(2, 1 / ($AY$1:INDIRECT("$AY$"&amp;ROW($AY233)-1) &lt;&gt; ""),ROW($AY$1:INDIRECT("$AY$"&amp;ROW($AY233)-1))))=""),1.5,1)))</f>
        <v/>
      </c>
      <c r="BM233" s="3" t="str" cm="1">
        <f t="array" aca="1" ref="BM233" ca="1">IF(NOT(ISNUMBER(INDEX($A:$A, LOOKUP(2, 1 / ($A$1:INDIRECT("$A$"&amp;ROW($A233)) &lt;&gt; ""),ROW($A$1:INDIRECT("$A$"&amp;ROW($A233)))), 1))), "",
INDIRECT("$Y$"&amp;LOOKUP(2, 1 / ($AY$1:INDIRECT("$AY$"&amp;ROW($AY233)-1) &lt;&gt; ""),ROW($AY$1:INDIRECT("$AY$"&amp;ROW($AY233)-1)))))</f>
        <v/>
      </c>
      <c r="BN233" s="3" t="str">
        <f t="shared" ca="1" si="23"/>
        <v/>
      </c>
    </row>
    <row r="234" spans="1:66" x14ac:dyDescent="0.45">
      <c r="A234" s="69" t="s">
        <v>75</v>
      </c>
      <c r="B234" s="69" t="s">
        <v>469</v>
      </c>
      <c r="C234" s="69" t="s">
        <v>46</v>
      </c>
      <c r="D234" s="69" t="s">
        <v>455</v>
      </c>
      <c r="E234" s="69" t="s">
        <v>48</v>
      </c>
      <c r="F234" s="56">
        <v>1</v>
      </c>
      <c r="G234" s="2" t="s">
        <v>470</v>
      </c>
      <c r="H234" s="2" t="s">
        <v>50</v>
      </c>
      <c r="I234" s="2">
        <v>26</v>
      </c>
      <c r="J234" s="2" t="s">
        <v>197</v>
      </c>
      <c r="K234" s="2" t="s">
        <v>161</v>
      </c>
      <c r="L234" s="2" t="s">
        <v>53</v>
      </c>
      <c r="M234" s="2" t="s">
        <v>249</v>
      </c>
      <c r="N234" s="2" t="s">
        <v>364</v>
      </c>
      <c r="O234" s="2" t="s">
        <v>295</v>
      </c>
      <c r="P234" s="2" t="s">
        <v>471</v>
      </c>
      <c r="Q234" s="2">
        <v>0</v>
      </c>
      <c r="R234" s="2">
        <f>_xlfn.FLOOR.MATH((((2*VLOOKUP(G234, 'EV and Base'!$A$1:$N$671, 9, FALSE))+$Q234)*$I234)/100)+$I234+10</f>
        <v>72</v>
      </c>
      <c r="S234" s="2">
        <f>_xlfn.FLOOR.MATH((_xlfn.FLOOR.MATH((((2*VLOOKUP($G234, 'EV and Base'!$A$1:$N$671, 10, FALSE))+$Q234)*$I234)/100)+5)*
IF(OR($J234="Lonely", $J234="Brave", $J234="Adamant", $J234="Naughty"), 1.1,
IF(OR($J234="Bold", $J234="Timid", $J234="Modest", $J234="Calm"), 0.9, 1)))</f>
        <v>59</v>
      </c>
      <c r="T234" s="2">
        <f>_xlfn.FLOOR.MATH((_xlfn.FLOOR.MATH((((2*VLOOKUP($G234, 'EV and Base'!$A$1:$N$671, 11, FALSE))+$Q234)*$I234)/100)+5)*
IF(OR($J234="Bold", $J234="Relaxed", $J234="Impish", $J234="Lax"), 1.1,
IF(OR($J234="Lonely", $J234="Hasty", $J234="Mild", $J234="Gentle"), 0.9, 1)))</f>
        <v>53</v>
      </c>
      <c r="U234" s="2">
        <f>_xlfn.FLOOR.MATH((_xlfn.FLOOR.MATH((((2*VLOOKUP($G234, 'EV and Base'!$A$1:$N$671, 12, FALSE))+$Q234)*$I234)/100)+5)*
IF(OR($J234="Modest", $J234="Mild", $J234="Quiet", $J234="Rash"), 1.1,
IF(OR($J234="Adamant", $J234="Impish", $J234="Jolly", $J234="Careful"), 0.9, 1)))</f>
        <v>34</v>
      </c>
      <c r="V234" s="2">
        <f>_xlfn.FLOOR.MATH((_xlfn.FLOOR.MATH((((2*VLOOKUP($G234, 'EV and Base'!$A$1:$N$671, 13, FALSE))+$Q234)*$I234)/100)+5)*
IF(OR($J234="Calm", $J234="Gentle", $J234="Sassy", $J234="Careful"), 1.1,
IF(OR($J234="Naughty", $J234="Lax", $J234="Naive", $J234="Rash"), 0.9, 1)))</f>
        <v>25</v>
      </c>
      <c r="W234" s="2">
        <f>_xlfn.FLOOR.MATH((_xlfn.FLOOR.MATH((((2*VLOOKUP($G234, 'EV and Base'!$A$1:$N$671, 14, FALSE))+$Q234)*$I234)/100)+5)*
IF(OR($J234="Timid", $J234="Hasty", $J234="Jolly", $J234="Naive"), 1.1,
IF(OR($J234="Brave", $J234="Relaxed", $J234="Quiet", $J234="Sassy"), 0.9, 1)))</f>
        <v>15</v>
      </c>
      <c r="X234" s="69">
        <v>832</v>
      </c>
      <c r="Z234" s="1">
        <v>1</v>
      </c>
      <c r="AA234" s="23" t="str" cm="1">
        <f t="array" aca="1" ref="AA234" ca="1">IF(NOT(ISNUMBER(INDEX($A:$A,LOOKUP(2,1/($A$1:INDIRECT("$A$"&amp;ROW($A234))&lt;&gt;""),ROW($A$1:INDIRECT("$A$"&amp;ROW($A234)))),1))),"",
IF(NOT(ISNUMBER($A234)),$AA233,
IF($AB234&lt;16,"Lillipup",
IF($AB234&lt;32,"Herdier",
"Stoutland"))))</f>
        <v/>
      </c>
      <c r="AB234" s="25" t="str" cm="1">
        <f t="array" aca="1" ref="AB234" ca="1">IF(NOT(ISNUMBER(INDEX($A:$A, LOOKUP(2, 1 / ($A$1:INDIRECT("$A$"&amp;ROW($A234)) &lt;&gt; ""),ROW($A$1:INDIRECT("$A$"&amp;ROW($A234)))), 1))), "",
VLOOKUP($AY234,'Medium-Slow'!$A$1:$B$101,2,TRUE))</f>
        <v/>
      </c>
      <c r="AC234" s="23" t="str" cm="1">
        <f t="array" aca="1" ref="AC234" ca="1">IF(NOT(ISNUMBER(INDEX($A:$A, LOOKUP(2, 1 / ($A$1:INDIRECT("$A$"&amp;ROW($A234)) &lt;&gt; ""),ROW($A$1:INDIRECT("$A$"&amp;ROW($A234)))), 1))), "",
INDEX($AC:$AC, LOOKUP(2, 1 / ($AC$1:INDIRECT("$AC$"&amp;ROW($AC234)-1) &lt;&gt; ""),ROW($AC$1:INDIRECT("$AC$"&amp;ROW($AC234)-1))), 1)+
IF(INDEX($AC:$AC, LOOKUP(2, 1 / ($AC$1:INDIRECT("$AC$"&amp;ROW($AC234)-1) &lt;&gt; ""),ROW($AC$1:INDIRECT("$AC$"&amp;ROW($AC234)-1))), 1)+
INDEX($AD:$AD, LOOKUP(2, 1 / ($AD$1:INDIRECT("$AD$"&amp;ROW($AD234)-1) &lt;&gt; ""),ROW($AD$1:INDIRECT("$AD$"&amp;ROW($AD234)-1))), 1)+
INDEX($AE:$AE, LOOKUP(2, 1 / ($AE$1:INDIRECT("$AE$"&amp;ROW($AE234)-1) &lt;&gt; ""),ROW($AE$1:INDIRECT("$AE$"&amp;ROW($AD234)-1))), 1)+
INDEX($AE:$AF, LOOKUP(2, 1 / ($AF$1:INDIRECT("$AF$"&amp;ROW($AF234)-1) &lt;&gt; ""),ROW($AF$1:INDIRECT("$AF$"&amp;ROW($AD234)-1))), 1)+
INDEX($AG:$AG, LOOKUP(2, 1 / ($AG$1:INDIRECT("$AG$"&amp;ROW($AG234)-1) &lt;&gt; ""),ROW($AG$1:INDIRECT("$AG$"&amp;ROW($AD234)-1))), 1)+
INDEX($AH:$AH, LOOKUP(2, 1 / ($AH$1:INDIRECT("$AH$"&amp;ROW($AH234)-1) &lt;&gt; ""),ROW($AH$1:INDIRECT("$AH$"&amp;ROW($AD234)-1))), 1)&gt;=510,0,
IF(INDEX($AC:$AC, LOOKUP(2, 1 / ($AC$1:INDIRECT("$AC$"&amp;ROW($AC234)-1) &lt;&gt; ""),ROW($AC$1:INDIRECT("$AC$"&amp;ROW($AC234)-1))), 1)&gt;=255,0,
VLOOKUP(INDIRECT("$G$"&amp;LOOKUP(2, 1 / ($AC$1:INDIRECT("$AC$"&amp;ROW($AC234)-1) &lt;&gt; ""),ROW($AC$1:INDIRECT("$AC$"&amp;ROW($AC234)-1)))), 'EV and Base'!$A$1:$N$671, 3, FALSE))))</f>
        <v/>
      </c>
      <c r="AD234" s="2" t="str" cm="1">
        <f t="array" aca="1" ref="AD234" ca="1">IF(NOT(ISNUMBER(INDEX($A:$A, LOOKUP(2, 1 / ($A$1:INDIRECT("$A$"&amp;ROW($A234)) &lt;&gt; ""),ROW($A$1:INDIRECT("$A$"&amp;ROW($A234)))), 1))), "",
INDEX($AD:$AD, LOOKUP(2, 1 / ($AD$1:INDIRECT("$AD$"&amp;ROW($AD234)-1) &lt;&gt; ""),ROW($AD$1:INDIRECT("$AD$"&amp;ROW($AD234)-1))), 1)+
IF(INDEX($AC:$AC, LOOKUP(2, 1 / ($AC$1:INDIRECT("$AC$"&amp;ROW($AC234)-1) &lt;&gt; ""),ROW($AC$1:INDIRECT("$AC$"&amp;ROW($AC234)-1))), 1)+
INDEX($AD:$AD, LOOKUP(2, 1 / ($AD$1:INDIRECT("$AD$"&amp;ROW($AD234)-1) &lt;&gt; ""),ROW($AD$1:INDIRECT("$AD$"&amp;ROW($AD234)-1))), 1)+
INDEX($AE:$AE, LOOKUP(2, 1 / ($AE$1:INDIRECT("$AE$"&amp;ROW($AE234)-1) &lt;&gt; ""),ROW($AE$1:INDIRECT("$AE$"&amp;ROW($AD234)-1))), 1)+
INDEX($AE:$AF, LOOKUP(2, 1 / ($AF$1:INDIRECT("$AF$"&amp;ROW($AF234)-1) &lt;&gt; ""),ROW($AF$1:INDIRECT("$AF$"&amp;ROW($AD234)-1))), 1)+
INDEX($AG:$AG, LOOKUP(2, 1 / ($AG$1:INDIRECT("$AG$"&amp;ROW($AG234)-1) &lt;&gt; ""),ROW($AG$1:INDIRECT("$AG$"&amp;ROW($AD234)-1))), 1)+
INDEX($AH:$AH, LOOKUP(2, 1 / ($AH$1:INDIRECT("$AH$"&amp;ROW($AH234)-1) &lt;&gt; ""),ROW($AH$1:INDIRECT("$AH$"&amp;ROW($AD234)-1))), 1)&gt;=510,0,
IF(INDEX($AD:$AD, LOOKUP(2, 1 / ($AD$1:INDIRECT("$AD$"&amp;ROW($AD234)-1) &lt;&gt; ""),ROW($AD$1:INDIRECT("$AD$"&amp;ROW($AD234)-1))), 1)&gt;=255,0,
VLOOKUP(INDIRECT("$G$"&amp;LOOKUP(2, 1 / ($AD$1:INDIRECT("$AD$"&amp;ROW($AD234)-1) &lt;&gt; ""),ROW($AD$1:INDIRECT("$AD$"&amp;ROW($AD234)-1)))), 'EV and Base'!$A$1:$N$671, 4, FALSE))))</f>
        <v/>
      </c>
      <c r="AE234" s="2" t="str" cm="1">
        <f t="array" aca="1" ref="AE234" ca="1">IF(NOT(ISNUMBER(INDEX($A:$A,LOOKUP(2,1/($A$1:INDIRECT("$A$"&amp;ROW($A234))&lt;&gt;""),ROW($A$1:INDIRECT("$A$"&amp;ROW($A234)))),1))),"",
INDEX($AE:$AE,LOOKUP(2,1/($AE$1:INDIRECT("$AE$"&amp;ROW($AE234)-1)&lt;&gt;""),ROW($AE$1:INDIRECT("$AE$"&amp;ROW($AE234)-1))),1)+
IF(INDEX($AC:$AC,LOOKUP(2,1/($AC$1:INDIRECT("$AC$"&amp;ROW($AC234)-1)&lt;&gt;""),ROW($AC$1:INDIRECT("$AC$"&amp;ROW($AC234)-1))),1)+
INDEX($AD:$AD,LOOKUP(2,1/($AD$1:INDIRECT("$AD$"&amp;ROW($AD234)-1)&lt;&gt;""),ROW($AD$1:INDIRECT("$AD$"&amp;ROW($AD234)-1))),1)+
INDEX($AE:$AE,LOOKUP(2,1/($AE$1:INDIRECT("$AE$"&amp;ROW($AE234)-1)&lt;&gt;""),ROW($AE$1:INDIRECT("$AE$"&amp;ROW($AD234)-1))),1)+
INDEX($AE:$AF,LOOKUP(2,1/($AF$1:INDIRECT("$AF$"&amp;ROW($AF234)-1)&lt;&gt;""),ROW($AF$1:INDIRECT("$AF$"&amp;ROW($AD234)-1))),1)+
INDEX($AG:$AG,LOOKUP(2,1/($AG$1:INDIRECT("$AG$"&amp;ROW($AG234)-1)&lt;&gt;""),ROW($AG$1:INDIRECT("$AG$"&amp;ROW($AD234)-1))),1)+
INDEX($AH:$AH,LOOKUP(2,1/($AH$1:INDIRECT("$AH$"&amp;ROW($AH234)-1)&lt;&gt;""),ROW($AH$1:INDIRECT("$AH$"&amp;ROW($AD234)-1))),1)&gt;=510,0,
IF(INDEX($AE:$AE,LOOKUP(2,1/($AE$1:INDIRECT("$AE$"&amp;ROW($AE234)-1)&lt;&gt;""),ROW($AE$1:INDIRECT("$AE$"&amp;ROW($AE234)-1))),1)&gt;=255,0,
VLOOKUP(INDIRECT("$G$"&amp;LOOKUP(2,1/($AE$1:INDIRECT("$AE$"&amp;ROW($AE234)-1)&lt;&gt;""),ROW($AE$1:INDIRECT("$AE$"&amp;ROW($AE234)-1)))),'EV and Base'!$A$1:$N$671,5,FALSE))))</f>
        <v/>
      </c>
      <c r="AF234" s="2" t="str" cm="1">
        <f t="array" aca="1" ref="AF234" ca="1">IF(NOT(ISNUMBER(INDEX($A:$A, LOOKUP(2, 1 / ($A$1:INDIRECT("$A$"&amp;ROW($A234)) &lt;&gt; ""),ROW($A$1:INDIRECT("$A$"&amp;ROW($A234)))), 1))), "",
INDEX($AF:$AF, LOOKUP(2, 1 / ($AF$1:INDIRECT("$AF$"&amp;ROW($AF234)-1) &lt;&gt; ""),ROW($AF$1:INDIRECT("$AF$"&amp;ROW($AF234)-1))), 1)+
IF(INDEX($AC:$AC, LOOKUP(2, 1 / ($AC$1:INDIRECT("$AC$"&amp;ROW($AC234)-1) &lt;&gt; ""),ROW($AC$1:INDIRECT("$AC$"&amp;ROW($AC234)-1))), 1)+
INDEX($AD:$AD, LOOKUP(2, 1 / ($AD$1:INDIRECT("$AD$"&amp;ROW($AD234)-1) &lt;&gt; ""),ROW($AD$1:INDIRECT("$AD$"&amp;ROW($AD234)-1))), 1)+
INDEX($AE:$AE, LOOKUP(2, 1 / ($AE$1:INDIRECT("$AE$"&amp;ROW($AE234)-1) &lt;&gt; ""),ROW($AE$1:INDIRECT("$AE$"&amp;ROW($AD234)-1))), 1)+
INDEX($AE:$AF, LOOKUP(2, 1 / ($AF$1:INDIRECT("$AF$"&amp;ROW($AF234)-1) &lt;&gt; ""),ROW($AF$1:INDIRECT("$AF$"&amp;ROW($AD234)-1))), 1)+
INDEX($AG:$AG, LOOKUP(2, 1 / ($AG$1:INDIRECT("$AG$"&amp;ROW($AG234)-1) &lt;&gt; ""),ROW($AG$1:INDIRECT("$AG$"&amp;ROW($AD234)-1))), 1)+
INDEX($AH:$AH, LOOKUP(2, 1 / ($AH$1:INDIRECT("$AH$"&amp;ROW($AH234)-1) &lt;&gt; ""),ROW($AH$1:INDIRECT("$AH$"&amp;ROW($AD234)-1))), 1)&gt;=510,0,
IF(INDEX($AF:$AF, LOOKUP(2, 1 / ($AF$1:INDIRECT("$AF$"&amp;ROW($AF234)-1) &lt;&gt; ""),ROW($AF$1:INDIRECT("$AF$"&amp;ROW($AF234)-1))), 1)&gt;=255,0,
VLOOKUP(INDIRECT("$G$"&amp;LOOKUP(2, 1 / ($AF$1:INDIRECT("$AF$"&amp;ROW($AF234)-1) &lt;&gt; ""),ROW($AF$1:INDIRECT("$AF$"&amp;ROW($AF234)-1)))), 'EV and Base'!$A$1:$N$671, 6, FALSE))))</f>
        <v/>
      </c>
      <c r="AG234" s="2" t="str" cm="1">
        <f t="array" aca="1" ref="AG234" ca="1">IF(NOT(ISNUMBER(INDEX($A:$A, LOOKUP(2, 1 / ($A$1:INDIRECT("$A$"&amp;ROW($A234)) &lt;&gt; ""),ROW($A$1:INDIRECT("$A$"&amp;ROW($A234)))), 1))), "",
INDEX($AG:$AG, LOOKUP(2, 1 / ($AG$1:INDIRECT("$AG$"&amp;ROW($AG234)-1) &lt;&gt; ""),ROW($AG$1:INDIRECT("$AG$"&amp;ROW($AG234)-1))), 1)+
IF(INDEX($AC:$AC, LOOKUP(2, 1 / ($AC$1:INDIRECT("$AC$"&amp;ROW($AC234)-1) &lt;&gt; ""),ROW($AC$1:INDIRECT("$AC$"&amp;ROW($AC234)-1))), 1)+
INDEX($AD:$AD, LOOKUP(2, 1 / ($AD$1:INDIRECT("$AD$"&amp;ROW($AD234)-1) &lt;&gt; ""),ROW($AD$1:INDIRECT("$AD$"&amp;ROW($AD234)-1))), 1)+
INDEX($AE:$AE, LOOKUP(2, 1 / ($AE$1:INDIRECT("$AE$"&amp;ROW($AE234)-1) &lt;&gt; ""),ROW($AE$1:INDIRECT("$AE$"&amp;ROW($AD234)-1))), 1)+
INDEX($AE:$AF, LOOKUP(2, 1 / ($AF$1:INDIRECT("$AF$"&amp;ROW($AF234)-1) &lt;&gt; ""),ROW($AF$1:INDIRECT("$AF$"&amp;ROW($AD234)-1))), 1)+
INDEX($AG:$AG, LOOKUP(2, 1 / ($AG$1:INDIRECT("$AG$"&amp;ROW($AG234)-1) &lt;&gt; ""),ROW($AG$1:INDIRECT("$AG$"&amp;ROW($AD234)-1))), 1)+
INDEX($AH:$AH, LOOKUP(2, 1 / ($AH$1:INDIRECT("$AH$"&amp;ROW($AH234)-1) &lt;&gt; ""),ROW($AH$1:INDIRECT("$AH$"&amp;ROW($AD234)-1))), 1)&gt;=510,0,
IF(INDEX($AG:$AG, LOOKUP(2, 1 / ($AG$1:INDIRECT("$AG$"&amp;ROW($AG234)-1) &lt;&gt; ""),ROW($AG$1:INDIRECT("$AG$"&amp;ROW($AG234)-1))), 1)&gt;=255,0,
VLOOKUP(INDIRECT("$G$"&amp;LOOKUP(2, 1 / ($AG$1:INDIRECT("$AG$"&amp;ROW($AG234)-1) &lt;&gt; ""),ROW($AG$1:INDIRECT("$AG$"&amp;ROW($AG234)-1)))), 'EV and Base'!$A$1:$N$671, 7, FALSE))))</f>
        <v/>
      </c>
      <c r="AH234" s="24" t="str" cm="1">
        <f t="array" aca="1" ref="AH234" ca="1">IF(NOT(ISNUMBER(INDEX($A:$A,LOOKUP(2,1/($A$1:INDIRECT("$A$"&amp;ROW($A234))&lt;&gt;""),ROW($A$1:INDIRECT("$A$"&amp;ROW($A234)))),1))),"",
INDEX($AH:$AH,LOOKUP(2,1/($AH$1:INDIRECT("$AH$"&amp;ROW($AH234)-1)&lt;&gt;""),ROW($AH$1:INDIRECT("$AH$"&amp;ROW($AH234)-1))),1)+
IF(INDEX($AC:$AC,LOOKUP(2,1/($AC$1:INDIRECT("$AC$"&amp;ROW($AC234)-1)&lt;&gt;""),ROW($AC$1:INDIRECT("$AC$"&amp;ROW($AC234)-1))),1)+
INDEX($AD:$AD,LOOKUP(2,1/($AD$1:INDIRECT("$AD$"&amp;ROW($AD234)-1)&lt;&gt;""),ROW($AD$1:INDIRECT("$AD$"&amp;ROW($AD234)-1))),1)+
INDEX($AE:$AE,LOOKUP(2,1/($AE$1:INDIRECT("$AE$"&amp;ROW($AE234)-1)&lt;&gt;""),ROW($AE$1:INDIRECT("$AE$"&amp;ROW($AD234)-1))),1)+
INDEX($AE:$AF,LOOKUP(2,1/($AF$1:INDIRECT("$AF$"&amp;ROW($AF234)-1)&lt;&gt;""),ROW($AF$1:INDIRECT("$AF$"&amp;ROW($AD234)-1))),1)+
INDEX($AG:$AG,LOOKUP(2,1/($AG$1:INDIRECT("$AG$"&amp;ROW($AG234)-1)&lt;&gt;""),ROW($AG$1:INDIRECT("$AG$"&amp;ROW($AD234)-1))),1)+
INDEX($AH:$AH,LOOKUP(2,1/($AH$1:INDIRECT("$AH$"&amp;ROW($AH234)-1)&lt;&gt;""),ROW($AH$1:INDIRECT("$AH$"&amp;ROW($AD234)-1))),1)&gt;=510,0,
IF(INDEX($AH:$AH,LOOKUP(2,1/($AH$1:INDIRECT("$AH$"&amp;ROW($AH234)-1)&lt;&gt;""),ROW($AH$1:INDIRECT("$AH$"&amp;ROW($AH234)-1))),1)&gt;=255,0,
VLOOKUP(INDIRECT("$G$"&amp;LOOKUP(2,1/($AH$1:INDIRECT("$AH$"&amp;ROW($AH234)-1)&lt;&gt;""),ROW($AH$1:INDIRECT("$AH$"&amp;ROW($AH234)-1)))),'EV and Base'!$A$1:$N$671,8,FALSE))))</f>
        <v/>
      </c>
      <c r="AI234" s="29" t="str" cm="1">
        <f t="array" aca="1" ref="AI234" ca="1">IF(NOT(ISNUMBER(INDEX($A:$A,LOOKUP(2,1/($A$1:INDIRECT("$A$"&amp;ROW($A234))&lt;&gt;""),ROW($A$1:INDIRECT("$A$"&amp;ROW($A234)))),1))),"",
ROUNDDOWN((((2*VLOOKUP($AA234,'EV and Base'!$A$1:$N$671,9,FALSE))+31+ROUNDDOWN($AC234/4,0))*$AB234)/100,0)+$AB234+10)</f>
        <v/>
      </c>
      <c r="AJ234" s="21" t="str" cm="1">
        <f t="array" aca="1" ref="AJ234" ca="1">IF(NOT(ISNUMBER(INDEX($A:$A, LOOKUP(2, 1 / ($A$1:INDIRECT("$A$"&amp;ROW($A234)) &lt;&gt; ""),ROW($A$1:INDIRECT("$A$"&amp;ROW($A234)))), 1))), "",
ROUNDDOWN((ROUNDDOWN((((2*VLOOKUP($AA234, 'EV and Base'!$A$1:$N$671, 10, FALSE))+31+ROUNDDOWN($AD234/4, 0))*$AB234)/100, 0)+5)*1.1, 0))</f>
        <v/>
      </c>
      <c r="AK234" s="21" t="str" cm="1">
        <f t="array" aca="1" ref="AK234" ca="1">IF(NOT(ISNUMBER(INDEX($A:$A, LOOKUP(2, 1 / ($A$1:INDIRECT("$A$"&amp;ROW($A234)) &lt;&gt; ""),ROW($A$1:INDIRECT("$A$"&amp;ROW($A234)))), 1))), "",
ROUNDDOWN((ROUNDDOWN((((2*VLOOKUP($AA234, 'EV and Base'!$A$1:$N$671, 11, FALSE))+30+ROUNDDOWN($AE234/4, 0))*$AB234)/100, 0)+5), 0)
&amp;"-"&amp;
ROUNDDOWN((ROUNDDOWN((((2*VLOOKUP($AA234, 'EV and Base'!$A$1:$N$671, 11, FALSE))+31+ROUNDDOWN($AE234/4, 0))*$AB234)/100, 0)+5), 0))</f>
        <v/>
      </c>
      <c r="AL234" s="21" t="str" cm="1">
        <f t="array" aca="1" ref="AL234" ca="1">IF(NOT(ISNUMBER(INDEX($A:$A, LOOKUP(2, 1 / ($A$1:INDIRECT("$A$"&amp;ROW($A234)) &lt;&gt; ""),ROW($A$1:INDIRECT("$A$"&amp;ROW($A234)))), 1))), "",
ROUNDDOWN((ROUNDDOWN((((2*VLOOKUP($AA234, 'EV and Base'!$A$1:$N$671, 12, FALSE))+0+ROUNDDOWN($AF234/4, 0))*$AB234)/100, 0)+5)*0.9, 0)
&amp;"-"&amp;
ROUNDDOWN((ROUNDDOWN((((2*VLOOKUP($AA234, 'EV and Base'!$A$1:$N$671, 12, FALSE))+31+ROUNDDOWN($AF234/4, 0))*$AB234)/100, 0)+5)*0.9, 0))</f>
        <v/>
      </c>
      <c r="AM234" s="21" t="str" cm="1">
        <f t="array" aca="1" ref="AM234" ca="1">IF(NOT(ISNUMBER(INDEX($A:$A, LOOKUP(2, 1 / ($A$1:INDIRECT("$A$"&amp;ROW($A234)) &lt;&gt; ""),ROW($A$1:INDIRECT("$A$"&amp;ROW($A234)))), 1))), "",
ROUNDDOWN((ROUNDDOWN((((2*VLOOKUP($AA234, 'EV and Base'!$A$1:$N$671, 13, FALSE))+30+ROUNDDOWN($AG234/4, 0))*$AB234)/100, 0)+5), 0)
&amp;"-"&amp;
ROUNDDOWN((ROUNDDOWN((((2*VLOOKUP($AA234, 'EV and Base'!$A$1:$N$671, 13, FALSE))+31+ROUNDDOWN($AG234/4, 0))*$AB234)/100, 0)+5), 0))</f>
        <v/>
      </c>
      <c r="AN234" s="25" t="str" cm="1">
        <f t="array" aca="1" ref="AN234" ca="1">IF(NOT(ISNUMBER(INDEX($A:$A, LOOKUP(2, 1 / ($A$1:INDIRECT("$A$"&amp;ROW($A234)) &lt;&gt; ""),ROW($A$1:INDIRECT("$A$"&amp;ROW($A234)))), 1))), "",
ROUNDDOWN((ROUNDDOWN((((2*VLOOKUP($AA234, 'EV and Base'!$A$1:$N$671, 14, FALSE))+31+ROUNDDOWN($AH234/4, 0))*$AB234)/100, 0)+5), 0))</f>
        <v/>
      </c>
      <c r="AO234" s="23" t="str" cm="1">
        <f t="array" aca="1" ref="AO234" ca="1">IF(NOT(ISNUMBER(INDEX($A:$A, LOOKUP(2, 1 / ($A$1:INDIRECT("$A$"&amp;ROW($A234)) &lt;&gt; ""),ROW($A$1:INDIRECT("$A$"&amp;ROW($A234)))), 1))), "",
ROUNDDOWN((((2*VLOOKUP($AA234, 'EV and Base'!$A$1:$N$671, 9, FALSE))+31+ROUNDDOWN($AC234/4, 0))*$AB234)/100, 0)+$AB234+10)</f>
        <v/>
      </c>
      <c r="AP234" s="2" t="str" cm="1">
        <f t="array" aca="1" ref="AP234" ca="1">IF(NOT(ISNUMBER(INDEX($A:$A, LOOKUP(2, 1 / ($A$1:INDIRECT("$A$"&amp;ROW($A234)) &lt;&gt; ""),ROW($A$1:INDIRECT("$A$"&amp;ROW($A234)))), 1))), "",
ROUNDDOWN((ROUNDDOWN((((2*VLOOKUP($AA234, 'EV and Base'!$A$1:$N$671, 10, FALSE))+31+ROUNDDOWN($AD234/4, 0))*$AB234)/100, 0)+5)*1.1, 0))</f>
        <v/>
      </c>
      <c r="AQ234" s="2" t="str" cm="1">
        <f t="array" aca="1" ref="AQ234" ca="1">IF(NOT(ISNUMBER(INDEX($A:$A, LOOKUP(2, 1 / ($A$1:INDIRECT("$A$"&amp;ROW($A234)) &lt;&gt; ""),ROW($A$1:INDIRECT("$A$"&amp;ROW($A234)))), 1))), "",
ROUNDDOWN((ROUNDDOWN((((2*VLOOKUP($AA234, 'EV and Base'!$A$1:$N$671, 11, FALSE))+$AV$2+ROUNDDOWN($AE234/4, 0))*$AB234)/100, 0)+5), 0))</f>
        <v/>
      </c>
      <c r="AR234" s="22" t="str" cm="1">
        <f t="array" aca="1" ref="AR234" ca="1">IF(NOT(ISNUMBER(INDEX($A:$A, LOOKUP(2, 1 / ($A$1:INDIRECT("$A$"&amp;ROW($A234)) &lt;&gt; ""),ROW($A$1:INDIRECT("$A$"&amp;ROW($A234)))), 1))), "",
ROUNDDOWN((ROUNDDOWN((((2*VLOOKUP($AA234, 'EV and Base'!$A$1:$N$671, 12, FALSE))+$AW$2+ROUNDDOWN($AF234/4, 0))*$AB234)/100, 0)+5)*0.9, 0))</f>
        <v/>
      </c>
      <c r="AS234" s="2" t="str" cm="1">
        <f t="array" aca="1" ref="AS234" ca="1">IF(NOT(ISNUMBER(INDEX($A:$A, LOOKUP(2, 1 / ($A$1:INDIRECT("$A$"&amp;ROW($A234)) &lt;&gt; ""),ROW($A$1:INDIRECT("$A$"&amp;ROW($A234)))), 1))), "",
ROUNDDOWN((ROUNDDOWN((((2*VLOOKUP($AA234, 'EV and Base'!$A$1:$N$671, 13, FALSE))+$AX$2+ROUNDDOWN($AG234/4, 0))*$AB234)/100, 0)+5), 0))</f>
        <v/>
      </c>
      <c r="AT234" s="24" t="str" cm="1">
        <f t="array" aca="1" ref="AT234" ca="1">IF(NOT(ISNUMBER(INDEX($A:$A, LOOKUP(2, 1 / ($A$1:INDIRECT("$A$"&amp;ROW($A234)) &lt;&gt; ""),ROW($A$1:INDIRECT("$A$"&amp;ROW($A234)))), 1))), "",
ROUNDDOWN((ROUNDDOWN((((2*VLOOKUP($AA234, 'EV and Base'!$A$1:$N$671, 14, FALSE))+31+ROUNDDOWN($AH234/4, 0))*$AB234)/100, 0)+5), 0))</f>
        <v/>
      </c>
      <c r="AU234" s="28"/>
      <c r="AY234" t="str" cm="1">
        <f t="array" aca="1" ref="AY234" ca="1">IF(NOT(ISNUMBER(INDEX($A:$A,LOOKUP(2,1/($A$1:INDIRECT("$A$"&amp;ROW($A234))&lt;&gt;""),ROW($A$1:INDIRECT("$A$"&amp;ROW($A234)))),1))),"",
INDEX($AY:$AY,LOOKUP(2,1/($AY$1:INDIRECT("$AY$"&amp;ROW($AY234)-1)&lt;&gt;""),ROW($AY$1:INDIRECT("$AY$"&amp;ROW($AY234)-1))),1)+$BL234)</f>
        <v/>
      </c>
      <c r="AZ234" s="3" t="str" cm="1">
        <f t="array" aca="1" ref="AZ234" ca="1">IF(NOT(ISNUMBER(INDEX($A:$A, LOOKUP(2, 1 / ($A$1:INDIRECT("$A$"&amp;ROW($A234)) &lt;&gt; ""),ROW($A$1:INDIRECT("$A$"&amp;ROW($A234)))), 1))), "",
VLOOKUP(INDIRECT("$G$"&amp;LOOKUP(2, 1 / ($AY$1:INDIRECT("$AY$"&amp;ROW($AY234)-1) &lt;&gt; ""),ROW($AY$1:INDIRECT("$AY$"&amp;ROW($AY234)-1)))),'EV and Base'!A229:N899,2,FALSE))</f>
        <v/>
      </c>
      <c r="BA234" s="3" t="str" cm="1">
        <f t="array" aca="1" ref="BA234" ca="1">IF(NOT(ISNUMBER(INDEX($A:$A, LOOKUP(2, 1 / ($A$1:INDIRECT("$A$"&amp;ROW($A234)) &lt;&gt; ""),ROW($A$1:INDIRECT("$A$"&amp;ROW($A234)))), 1))), "",
INDIRECT("$I$"&amp;LOOKUP(2, 1 / ($AY$1:INDIRECT("$AY$"&amp;ROW($AY234)-1) &lt;&gt; ""),ROW($AY$1:INDIRECT("$AY$"&amp;ROW($AY234)-1)))))</f>
        <v/>
      </c>
      <c r="BB234" s="1" t="str" cm="1">
        <f t="array" aca="1" ref="BB234" ca="1">IF(NOT(ISNUMBER(INDEX($A:$A, LOOKUP(2, 1 / ($A$1:INDIRECT("$A$"&amp;ROW($A234)) &lt;&gt; ""),ROW($A$1:INDIRECT("$A$"&amp;ROW($A234)))), 1))), "",
INDIRECT("$AB$"&amp;LOOKUP(2, 1 / ($AY$1:INDIRECT("$AY$"&amp;ROW($AY234)-1) &lt;&gt; ""),ROW($AY$1:INDIRECT("$AY$"&amp;ROW($AY234)-1)))))</f>
        <v/>
      </c>
      <c r="BC234" s="3" t="str" cm="1">
        <f t="array" aca="1" ref="BC234" ca="1">IF(NOT(ISNUMBER(INDEX($A:$A,LOOKUP(2,1/($A$1:INDIRECT("$A$"&amp;ROW($A234))&lt;&gt;""),ROW($A$1:INDIRECT("$A$"&amp;ROW($A234)))),1))),"",
$BA234+$BA234+10)</f>
        <v/>
      </c>
      <c r="BD234" s="3" t="str" cm="1">
        <f t="array" aca="1" ref="BD234" ca="1">IF(NOT(ISNUMBER(INDEX($A:$A,LOOKUP(2,1/($A$1:INDIRECT("$A$"&amp;ROW($A234))&lt;&gt;""),ROW($A$1:INDIRECT("$A$"&amp;ROW($A234)))),1))),"",
$BA234+$BB234+10)</f>
        <v/>
      </c>
      <c r="BE234" s="3" t="str" cm="1">
        <f t="array" aca="1" ref="BE234" ca="1">IF(NOT(ISNUMBER(INDEX($A:$A,LOOKUP(2,1/($A$1:INDIRECT("$A$"&amp;ROW($A234))&lt;&gt;""),ROW($A$1:INDIRECT("$A$"&amp;ROW($A234)))),1))),"",
$BC234*$BC234)</f>
        <v/>
      </c>
      <c r="BF234" s="3" t="str" cm="1">
        <f t="array" aca="1" ref="BF234" ca="1">IF(NOT(ISNUMBER(INDEX($A:$A,LOOKUP(2,1/($A$1:INDIRECT("$A$"&amp;ROW($A234))&lt;&gt;""),ROW($A$1:INDIRECT("$A$"&amp;ROW($A234)))),1))),"",
$BD234*$BD234)</f>
        <v/>
      </c>
      <c r="BG234" s="3" t="str" cm="1">
        <f t="array" aca="1" ref="BG234" ca="1">IF(NOT(ISNUMBER(INDEX($A:$A,LOOKUP(2,1/($A$1:INDIRECT("$A$"&amp;ROW($A234))&lt;&gt;""),ROW($A$1:INDIRECT("$A$"&amp;ROW($A234)))),1))),"",
_xlfn.FLOOR.MATH(1.5*_xlfn.FLOOR.MATH($AZ234*BA234/5)))</f>
        <v/>
      </c>
      <c r="BH234" s="3" t="str" cm="1">
        <f t="array" aca="1" ref="BH234" ca="1">IF(NOT(ISNUMBER(INDEX($A:$A, LOOKUP(2, 1 / ($A$1:INDIRECT("$A$"&amp;ROW($A234)) &lt;&gt; ""),ROW($A$1:INDIRECT("$A$"&amp;ROW($A234)))), 1))), "",
_xlfn.FLOOR.MATH($BG234/IF(OR(INDIRECT("$C$"&amp;LOOKUP(2, 1 / ($AY$1:INDIRECT("$AY$"&amp;ROW($AY234)-1) &lt;&gt; ""),ROW($AY$1:INDIRECT("$AY$"&amp;ROW($AY234)-1))))="Multi",
INDIRECT("$C$"&amp;LOOKUP(2, 1 / ($AY$1:INDIRECT("$AY$"&amp;ROW($AY234)-1) &lt;&gt; ""),ROW($AY$1:INDIRECT("$AY$"&amp;ROW($AY234)-1))))="Double"),2,1)))</f>
        <v/>
      </c>
      <c r="BI234" s="3" t="str" cm="1">
        <f t="array" aca="1" ref="BI234" ca="1">IF(NOT(ISNUMBER(INDEX($A:$A,LOOKUP(2,1/($A$1:INDIRECT("$A$"&amp;ROW($A234))&lt;&gt;""),ROW($A$1:INDIRECT("$A$"&amp;ROW($A234)))),1))),"",
VLOOKUP($BC234,GameFreakSQRT!$A$1:$B$200,2,FALSE))</f>
        <v/>
      </c>
      <c r="BJ234" s="3" t="str" cm="1">
        <f t="array" aca="1" ref="BJ234" ca="1">IF(NOT(ISNUMBER(INDEX($A:$A,LOOKUP(2,1/($A$1:INDIRECT("$A$"&amp;ROW($A234))&lt;&gt;""),ROW($A$1:INDIRECT("$A$"&amp;ROW($A234)))),1))),"",
VLOOKUP($BD234,GameFreakSQRT!$A$1:$B$200,2,FALSE))</f>
        <v/>
      </c>
      <c r="BK234" s="3" t="str" cm="1">
        <f t="array" aca="1" ref="BK234" ca="1">IF(NOT(ISNUMBER(INDEX($A:$A,LOOKUP(2,1/($A$1:INDIRECT("$A$"&amp;ROW($A234))&lt;&gt;""),ROW($A$1:INDIRECT("$A$"&amp;ROW($A234)))),1))),"",
_xlfn.FLOOR.MATH((($BI234*$BE234)*$BH234)/($BJ234*$BF234))+1)</f>
        <v/>
      </c>
      <c r="BL234" s="3" t="str" cm="1">
        <f t="array" aca="1" ref="BL234" ca="1">IF(NOT(ISNUMBER(INDEX($A:$A,LOOKUP(2,1/($A$1:INDIRECT("$A$"&amp;ROW($A234))&lt;&gt;""),ROW($A$1:INDIRECT("$A$"&amp;ROW($A234)))),1))),"",
_xlfn.FLOOR.MATH($BK234*IF(NOT(INDIRECT("$Z$"&amp;LOOKUP(2, 1 / ($AY$1:INDIRECT("$AY$"&amp;ROW($AY234)-1) &lt;&gt; ""),ROW($AY$1:INDIRECT("$AY$"&amp;ROW($AY234)-1))))=""),1.5,1)))</f>
        <v/>
      </c>
      <c r="BM234" s="3" t="str" cm="1">
        <f t="array" aca="1" ref="BM234" ca="1">IF(NOT(ISNUMBER(INDEX($A:$A, LOOKUP(2, 1 / ($A$1:INDIRECT("$A$"&amp;ROW($A234)) &lt;&gt; ""),ROW($A$1:INDIRECT("$A$"&amp;ROW($A234)))), 1))), "",
INDIRECT("$Y$"&amp;LOOKUP(2, 1 / ($AY$1:INDIRECT("$AY$"&amp;ROW($AY234)-1) &lt;&gt; ""),ROW($AY$1:INDIRECT("$AY$"&amp;ROW($AY234)-1)))))</f>
        <v/>
      </c>
      <c r="BN234" s="3" t="str">
        <f t="shared" ca="1" si="23"/>
        <v/>
      </c>
    </row>
    <row r="235" spans="1:66" x14ac:dyDescent="0.45">
      <c r="A235" s="69"/>
      <c r="B235" s="69"/>
      <c r="C235" s="69"/>
      <c r="D235" s="69"/>
      <c r="E235" s="69"/>
      <c r="F235" s="56">
        <v>2</v>
      </c>
      <c r="G235" s="2" t="s">
        <v>396</v>
      </c>
      <c r="H235" s="2" t="s">
        <v>50</v>
      </c>
      <c r="I235" s="2">
        <v>26</v>
      </c>
      <c r="J235" s="2" t="s">
        <v>106</v>
      </c>
      <c r="K235" s="2" t="s">
        <v>167</v>
      </c>
      <c r="L235" s="2" t="s">
        <v>53</v>
      </c>
      <c r="M235" s="2" t="s">
        <v>169</v>
      </c>
      <c r="N235" s="2" t="s">
        <v>218</v>
      </c>
      <c r="O235" s="2" t="s">
        <v>390</v>
      </c>
      <c r="P235" s="2" t="s">
        <v>254</v>
      </c>
      <c r="Q235" s="2">
        <v>0</v>
      </c>
      <c r="R235" s="2">
        <f>_xlfn.FLOOR.MATH((((2*VLOOKUP(G235, 'EV and Base'!$A$1:$N$671, 9, FALSE))+$Q235)*$I235)/100)+$I235+10</f>
        <v>80</v>
      </c>
      <c r="S235" s="2">
        <f>_xlfn.FLOOR.MATH((_xlfn.FLOOR.MATH((((2*VLOOKUP($G235, 'EV and Base'!$A$1:$N$671, 10, FALSE))+$Q235)*$I235)/100)+5)*
IF(OR($J235="Lonely", $J235="Brave", $J235="Adamant", $J235="Naughty"), 1.1,
IF(OR($J235="Bold", $J235="Timid", $J235="Modest", $J235="Calm"), 0.9, 1)))</f>
        <v>59</v>
      </c>
      <c r="T235" s="2">
        <f>_xlfn.FLOOR.MATH((_xlfn.FLOOR.MATH((((2*VLOOKUP($G235, 'EV and Base'!$A$1:$N$671, 11, FALSE))+$Q235)*$I235)/100)+5)*
IF(OR($J235="Bold", $J235="Relaxed", $J235="Impish", $J235="Lax"), 1.1,
IF(OR($J235="Lonely", $J235="Hasty", $J235="Mild", $J235="Gentle"), 0.9, 1)))</f>
        <v>49</v>
      </c>
      <c r="U235" s="2">
        <f>_xlfn.FLOOR.MATH((_xlfn.FLOOR.MATH((((2*VLOOKUP($G235, 'EV and Base'!$A$1:$N$671, 12, FALSE))+$Q235)*$I235)/100)+5)*
IF(OR($J235="Modest", $J235="Mild", $J235="Quiet", $J235="Rash"), 1.1,
IF(OR($J235="Adamant", $J235="Impish", $J235="Jolly", $J235="Careful"), 0.9, 1)))</f>
        <v>25</v>
      </c>
      <c r="V235" s="2">
        <f>_xlfn.FLOOR.MATH((_xlfn.FLOOR.MATH((((2*VLOOKUP($G235, 'EV and Base'!$A$1:$N$671, 13, FALSE))+$Q235)*$I235)/100)+5)*
IF(OR($J235="Calm", $J235="Gentle", $J235="Sassy", $J235="Careful"), 1.1,
IF(OR($J235="Naughty", $J235="Lax", $J235="Naive", $J235="Rash"), 0.9, 1)))</f>
        <v>27</v>
      </c>
      <c r="W235" s="2">
        <f>_xlfn.FLOOR.MATH((_xlfn.FLOOR.MATH((((2*VLOOKUP($G235, 'EV and Base'!$A$1:$N$671, 14, FALSE))+$Q235)*$I235)/100)+5)*
IF(OR($J235="Timid", $J235="Hasty", $J235="Jolly", $J235="Naive"), 1.1,
IF(OR($J235="Brave", $J235="Relaxed", $J235="Quiet", $J235="Sassy"), 0.9, 1)))</f>
        <v>27</v>
      </c>
      <c r="X235" s="69"/>
      <c r="Z235" s="1">
        <v>1</v>
      </c>
      <c r="AA235" s="23" t="str" cm="1">
        <f t="array" aca="1" ref="AA235" ca="1">IF(NOT(ISNUMBER(INDEX($A:$A,LOOKUP(2,1/($A$1:INDIRECT("$A$"&amp;ROW($A235))&lt;&gt;""),ROW($A$1:INDIRECT("$A$"&amp;ROW($A235)))),1))),"",
IF(NOT(ISNUMBER($A235)),$AA234,
IF($AB235&lt;16,"Lillipup",
IF($AB235&lt;32,"Herdier",
"Stoutland"))))</f>
        <v/>
      </c>
      <c r="AB235" s="25" t="str" cm="1">
        <f t="array" aca="1" ref="AB235" ca="1">IF(NOT(ISNUMBER(INDEX($A:$A, LOOKUP(2, 1 / ($A$1:INDIRECT("$A$"&amp;ROW($A235)) &lt;&gt; ""),ROW($A$1:INDIRECT("$A$"&amp;ROW($A235)))), 1))), "",
VLOOKUP($AY235,'Medium-Slow'!$A$1:$B$101,2,TRUE))</f>
        <v/>
      </c>
      <c r="AC235" s="23" t="str" cm="1">
        <f t="array" aca="1" ref="AC235" ca="1">IF(NOT(ISNUMBER(INDEX($A:$A, LOOKUP(2, 1 / ($A$1:INDIRECT("$A$"&amp;ROW($A235)) &lt;&gt; ""),ROW($A$1:INDIRECT("$A$"&amp;ROW($A235)))), 1))), "",
INDEX($AC:$AC, LOOKUP(2, 1 / ($AC$1:INDIRECT("$AC$"&amp;ROW($AC235)-1) &lt;&gt; ""),ROW($AC$1:INDIRECT("$AC$"&amp;ROW($AC235)-1))), 1)+
IF(INDEX($AC:$AC, LOOKUP(2, 1 / ($AC$1:INDIRECT("$AC$"&amp;ROW($AC235)-1) &lt;&gt; ""),ROW($AC$1:INDIRECT("$AC$"&amp;ROW($AC235)-1))), 1)+
INDEX($AD:$AD, LOOKUP(2, 1 / ($AD$1:INDIRECT("$AD$"&amp;ROW($AD235)-1) &lt;&gt; ""),ROW($AD$1:INDIRECT("$AD$"&amp;ROW($AD235)-1))), 1)+
INDEX($AE:$AE, LOOKUP(2, 1 / ($AE$1:INDIRECT("$AE$"&amp;ROW($AE235)-1) &lt;&gt; ""),ROW($AE$1:INDIRECT("$AE$"&amp;ROW($AD235)-1))), 1)+
INDEX($AE:$AF, LOOKUP(2, 1 / ($AF$1:INDIRECT("$AF$"&amp;ROW($AF235)-1) &lt;&gt; ""),ROW($AF$1:INDIRECT("$AF$"&amp;ROW($AD235)-1))), 1)+
INDEX($AG:$AG, LOOKUP(2, 1 / ($AG$1:INDIRECT("$AG$"&amp;ROW($AG235)-1) &lt;&gt; ""),ROW($AG$1:INDIRECT("$AG$"&amp;ROW($AD235)-1))), 1)+
INDEX($AH:$AH, LOOKUP(2, 1 / ($AH$1:INDIRECT("$AH$"&amp;ROW($AH235)-1) &lt;&gt; ""),ROW($AH$1:INDIRECT("$AH$"&amp;ROW($AD235)-1))), 1)&gt;=510,0,
IF(INDEX($AC:$AC, LOOKUP(2, 1 / ($AC$1:INDIRECT("$AC$"&amp;ROW($AC235)-1) &lt;&gt; ""),ROW($AC$1:INDIRECT("$AC$"&amp;ROW($AC235)-1))), 1)&gt;=255,0,
VLOOKUP(INDIRECT("$G$"&amp;LOOKUP(2, 1 / ($AC$1:INDIRECT("$AC$"&amp;ROW($AC235)-1) &lt;&gt; ""),ROW($AC$1:INDIRECT("$AC$"&amp;ROW($AC235)-1)))), 'EV and Base'!$A$1:$N$671, 3, FALSE))))</f>
        <v/>
      </c>
      <c r="AD235" s="2" t="str" cm="1">
        <f t="array" aca="1" ref="AD235" ca="1">IF(NOT(ISNUMBER(INDEX($A:$A, LOOKUP(2, 1 / ($A$1:INDIRECT("$A$"&amp;ROW($A235)) &lt;&gt; ""),ROW($A$1:INDIRECT("$A$"&amp;ROW($A235)))), 1))), "",
INDEX($AD:$AD, LOOKUP(2, 1 / ($AD$1:INDIRECT("$AD$"&amp;ROW($AD235)-1) &lt;&gt; ""),ROW($AD$1:INDIRECT("$AD$"&amp;ROW($AD235)-1))), 1)+
IF(INDEX($AC:$AC, LOOKUP(2, 1 / ($AC$1:INDIRECT("$AC$"&amp;ROW($AC235)-1) &lt;&gt; ""),ROW($AC$1:INDIRECT("$AC$"&amp;ROW($AC235)-1))), 1)+
INDEX($AD:$AD, LOOKUP(2, 1 / ($AD$1:INDIRECT("$AD$"&amp;ROW($AD235)-1) &lt;&gt; ""),ROW($AD$1:INDIRECT("$AD$"&amp;ROW($AD235)-1))), 1)+
INDEX($AE:$AE, LOOKUP(2, 1 / ($AE$1:INDIRECT("$AE$"&amp;ROW($AE235)-1) &lt;&gt; ""),ROW($AE$1:INDIRECT("$AE$"&amp;ROW($AD235)-1))), 1)+
INDEX($AE:$AF, LOOKUP(2, 1 / ($AF$1:INDIRECT("$AF$"&amp;ROW($AF235)-1) &lt;&gt; ""),ROW($AF$1:INDIRECT("$AF$"&amp;ROW($AD235)-1))), 1)+
INDEX($AG:$AG, LOOKUP(2, 1 / ($AG$1:INDIRECT("$AG$"&amp;ROW($AG235)-1) &lt;&gt; ""),ROW($AG$1:INDIRECT("$AG$"&amp;ROW($AD235)-1))), 1)+
INDEX($AH:$AH, LOOKUP(2, 1 / ($AH$1:INDIRECT("$AH$"&amp;ROW($AH235)-1) &lt;&gt; ""),ROW($AH$1:INDIRECT("$AH$"&amp;ROW($AD235)-1))), 1)&gt;=510,0,
IF(INDEX($AD:$AD, LOOKUP(2, 1 / ($AD$1:INDIRECT("$AD$"&amp;ROW($AD235)-1) &lt;&gt; ""),ROW($AD$1:INDIRECT("$AD$"&amp;ROW($AD235)-1))), 1)&gt;=255,0,
VLOOKUP(INDIRECT("$G$"&amp;LOOKUP(2, 1 / ($AD$1:INDIRECT("$AD$"&amp;ROW($AD235)-1) &lt;&gt; ""),ROW($AD$1:INDIRECT("$AD$"&amp;ROW($AD235)-1)))), 'EV and Base'!$A$1:$N$671, 4, FALSE))))</f>
        <v/>
      </c>
      <c r="AE235" s="2" t="str" cm="1">
        <f t="array" aca="1" ref="AE235" ca="1">IF(NOT(ISNUMBER(INDEX($A:$A,LOOKUP(2,1/($A$1:INDIRECT("$A$"&amp;ROW($A235))&lt;&gt;""),ROW($A$1:INDIRECT("$A$"&amp;ROW($A235)))),1))),"",
INDEX($AE:$AE,LOOKUP(2,1/($AE$1:INDIRECT("$AE$"&amp;ROW($AE235)-1)&lt;&gt;""),ROW($AE$1:INDIRECT("$AE$"&amp;ROW($AE235)-1))),1)+
IF(INDEX($AC:$AC,LOOKUP(2,1/($AC$1:INDIRECT("$AC$"&amp;ROW($AC235)-1)&lt;&gt;""),ROW($AC$1:INDIRECT("$AC$"&amp;ROW($AC235)-1))),1)+
INDEX($AD:$AD,LOOKUP(2,1/($AD$1:INDIRECT("$AD$"&amp;ROW($AD235)-1)&lt;&gt;""),ROW($AD$1:INDIRECT("$AD$"&amp;ROW($AD235)-1))),1)+
INDEX($AE:$AE,LOOKUP(2,1/($AE$1:INDIRECT("$AE$"&amp;ROW($AE235)-1)&lt;&gt;""),ROW($AE$1:INDIRECT("$AE$"&amp;ROW($AD235)-1))),1)+
INDEX($AE:$AF,LOOKUP(2,1/($AF$1:INDIRECT("$AF$"&amp;ROW($AF235)-1)&lt;&gt;""),ROW($AF$1:INDIRECT("$AF$"&amp;ROW($AD235)-1))),1)+
INDEX($AG:$AG,LOOKUP(2,1/($AG$1:INDIRECT("$AG$"&amp;ROW($AG235)-1)&lt;&gt;""),ROW($AG$1:INDIRECT("$AG$"&amp;ROW($AD235)-1))),1)+
INDEX($AH:$AH,LOOKUP(2,1/($AH$1:INDIRECT("$AH$"&amp;ROW($AH235)-1)&lt;&gt;""),ROW($AH$1:INDIRECT("$AH$"&amp;ROW($AD235)-1))),1)&gt;=510,0,
IF(INDEX($AE:$AE,LOOKUP(2,1/($AE$1:INDIRECT("$AE$"&amp;ROW($AE235)-1)&lt;&gt;""),ROW($AE$1:INDIRECT("$AE$"&amp;ROW($AE235)-1))),1)&gt;=255,0,
VLOOKUP(INDIRECT("$G$"&amp;LOOKUP(2,1/($AE$1:INDIRECT("$AE$"&amp;ROW($AE235)-1)&lt;&gt;""),ROW($AE$1:INDIRECT("$AE$"&amp;ROW($AE235)-1)))),'EV and Base'!$A$1:$N$671,5,FALSE))))</f>
        <v/>
      </c>
      <c r="AF235" s="2" t="str" cm="1">
        <f t="array" aca="1" ref="AF235" ca="1">IF(NOT(ISNUMBER(INDEX($A:$A, LOOKUP(2, 1 / ($A$1:INDIRECT("$A$"&amp;ROW($A235)) &lt;&gt; ""),ROW($A$1:INDIRECT("$A$"&amp;ROW($A235)))), 1))), "",
INDEX($AF:$AF, LOOKUP(2, 1 / ($AF$1:INDIRECT("$AF$"&amp;ROW($AF235)-1) &lt;&gt; ""),ROW($AF$1:INDIRECT("$AF$"&amp;ROW($AF235)-1))), 1)+
IF(INDEX($AC:$AC, LOOKUP(2, 1 / ($AC$1:INDIRECT("$AC$"&amp;ROW($AC235)-1) &lt;&gt; ""),ROW($AC$1:INDIRECT("$AC$"&amp;ROW($AC235)-1))), 1)+
INDEX($AD:$AD, LOOKUP(2, 1 / ($AD$1:INDIRECT("$AD$"&amp;ROW($AD235)-1) &lt;&gt; ""),ROW($AD$1:INDIRECT("$AD$"&amp;ROW($AD235)-1))), 1)+
INDEX($AE:$AE, LOOKUP(2, 1 / ($AE$1:INDIRECT("$AE$"&amp;ROW($AE235)-1) &lt;&gt; ""),ROW($AE$1:INDIRECT("$AE$"&amp;ROW($AD235)-1))), 1)+
INDEX($AE:$AF, LOOKUP(2, 1 / ($AF$1:INDIRECT("$AF$"&amp;ROW($AF235)-1) &lt;&gt; ""),ROW($AF$1:INDIRECT("$AF$"&amp;ROW($AD235)-1))), 1)+
INDEX($AG:$AG, LOOKUP(2, 1 / ($AG$1:INDIRECT("$AG$"&amp;ROW($AG235)-1) &lt;&gt; ""),ROW($AG$1:INDIRECT("$AG$"&amp;ROW($AD235)-1))), 1)+
INDEX($AH:$AH, LOOKUP(2, 1 / ($AH$1:INDIRECT("$AH$"&amp;ROW($AH235)-1) &lt;&gt; ""),ROW($AH$1:INDIRECT("$AH$"&amp;ROW($AD235)-1))), 1)&gt;=510,0,
IF(INDEX($AF:$AF, LOOKUP(2, 1 / ($AF$1:INDIRECT("$AF$"&amp;ROW($AF235)-1) &lt;&gt; ""),ROW($AF$1:INDIRECT("$AF$"&amp;ROW($AF235)-1))), 1)&gt;=255,0,
VLOOKUP(INDIRECT("$G$"&amp;LOOKUP(2, 1 / ($AF$1:INDIRECT("$AF$"&amp;ROW($AF235)-1) &lt;&gt; ""),ROW($AF$1:INDIRECT("$AF$"&amp;ROW($AF235)-1)))), 'EV and Base'!$A$1:$N$671, 6, FALSE))))</f>
        <v/>
      </c>
      <c r="AG235" s="2" t="str" cm="1">
        <f t="array" aca="1" ref="AG235" ca="1">IF(NOT(ISNUMBER(INDEX($A:$A, LOOKUP(2, 1 / ($A$1:INDIRECT("$A$"&amp;ROW($A235)) &lt;&gt; ""),ROW($A$1:INDIRECT("$A$"&amp;ROW($A235)))), 1))), "",
INDEX($AG:$AG, LOOKUP(2, 1 / ($AG$1:INDIRECT("$AG$"&amp;ROW($AG235)-1) &lt;&gt; ""),ROW($AG$1:INDIRECT("$AG$"&amp;ROW($AG235)-1))), 1)+
IF(INDEX($AC:$AC, LOOKUP(2, 1 / ($AC$1:INDIRECT("$AC$"&amp;ROW($AC235)-1) &lt;&gt; ""),ROW($AC$1:INDIRECT("$AC$"&amp;ROW($AC235)-1))), 1)+
INDEX($AD:$AD, LOOKUP(2, 1 / ($AD$1:INDIRECT("$AD$"&amp;ROW($AD235)-1) &lt;&gt; ""),ROW($AD$1:INDIRECT("$AD$"&amp;ROW($AD235)-1))), 1)+
INDEX($AE:$AE, LOOKUP(2, 1 / ($AE$1:INDIRECT("$AE$"&amp;ROW($AE235)-1) &lt;&gt; ""),ROW($AE$1:INDIRECT("$AE$"&amp;ROW($AD235)-1))), 1)+
INDEX($AE:$AF, LOOKUP(2, 1 / ($AF$1:INDIRECT("$AF$"&amp;ROW($AF235)-1) &lt;&gt; ""),ROW($AF$1:INDIRECT("$AF$"&amp;ROW($AD235)-1))), 1)+
INDEX($AG:$AG, LOOKUP(2, 1 / ($AG$1:INDIRECT("$AG$"&amp;ROW($AG235)-1) &lt;&gt; ""),ROW($AG$1:INDIRECT("$AG$"&amp;ROW($AD235)-1))), 1)+
INDEX($AH:$AH, LOOKUP(2, 1 / ($AH$1:INDIRECT("$AH$"&amp;ROW($AH235)-1) &lt;&gt; ""),ROW($AH$1:INDIRECT("$AH$"&amp;ROW($AD235)-1))), 1)&gt;=510,0,
IF(INDEX($AG:$AG, LOOKUP(2, 1 / ($AG$1:INDIRECT("$AG$"&amp;ROW($AG235)-1) &lt;&gt; ""),ROW($AG$1:INDIRECT("$AG$"&amp;ROW($AG235)-1))), 1)&gt;=255,0,
VLOOKUP(INDIRECT("$G$"&amp;LOOKUP(2, 1 / ($AG$1:INDIRECT("$AG$"&amp;ROW($AG235)-1) &lt;&gt; ""),ROW($AG$1:INDIRECT("$AG$"&amp;ROW($AG235)-1)))), 'EV and Base'!$A$1:$N$671, 7, FALSE))))</f>
        <v/>
      </c>
      <c r="AH235" s="24" t="str" cm="1">
        <f t="array" aca="1" ref="AH235" ca="1">IF(NOT(ISNUMBER(INDEX($A:$A,LOOKUP(2,1/($A$1:INDIRECT("$A$"&amp;ROW($A235))&lt;&gt;""),ROW($A$1:INDIRECT("$A$"&amp;ROW($A235)))),1))),"",
INDEX($AH:$AH,LOOKUP(2,1/($AH$1:INDIRECT("$AH$"&amp;ROW($AH235)-1)&lt;&gt;""),ROW($AH$1:INDIRECT("$AH$"&amp;ROW($AH235)-1))),1)+
IF(INDEX($AC:$AC,LOOKUP(2,1/($AC$1:INDIRECT("$AC$"&amp;ROW($AC235)-1)&lt;&gt;""),ROW($AC$1:INDIRECT("$AC$"&amp;ROW($AC235)-1))),1)+
INDEX($AD:$AD,LOOKUP(2,1/($AD$1:INDIRECT("$AD$"&amp;ROW($AD235)-1)&lt;&gt;""),ROW($AD$1:INDIRECT("$AD$"&amp;ROW($AD235)-1))),1)+
INDEX($AE:$AE,LOOKUP(2,1/($AE$1:INDIRECT("$AE$"&amp;ROW($AE235)-1)&lt;&gt;""),ROW($AE$1:INDIRECT("$AE$"&amp;ROW($AD235)-1))),1)+
INDEX($AE:$AF,LOOKUP(2,1/($AF$1:INDIRECT("$AF$"&amp;ROW($AF235)-1)&lt;&gt;""),ROW($AF$1:INDIRECT("$AF$"&amp;ROW($AD235)-1))),1)+
INDEX($AG:$AG,LOOKUP(2,1/($AG$1:INDIRECT("$AG$"&amp;ROW($AG235)-1)&lt;&gt;""),ROW($AG$1:INDIRECT("$AG$"&amp;ROW($AD235)-1))),1)+
INDEX($AH:$AH,LOOKUP(2,1/($AH$1:INDIRECT("$AH$"&amp;ROW($AH235)-1)&lt;&gt;""),ROW($AH$1:INDIRECT("$AH$"&amp;ROW($AD235)-1))),1)&gt;=510,0,
IF(INDEX($AH:$AH,LOOKUP(2,1/($AH$1:INDIRECT("$AH$"&amp;ROW($AH235)-1)&lt;&gt;""),ROW($AH$1:INDIRECT("$AH$"&amp;ROW($AH235)-1))),1)&gt;=255,0,
VLOOKUP(INDIRECT("$G$"&amp;LOOKUP(2,1/($AH$1:INDIRECT("$AH$"&amp;ROW($AH235)-1)&lt;&gt;""),ROW($AH$1:INDIRECT("$AH$"&amp;ROW($AH235)-1)))),'EV and Base'!$A$1:$N$671,8,FALSE))))</f>
        <v/>
      </c>
      <c r="AI235" s="29" t="str" cm="1">
        <f t="array" aca="1" ref="AI235" ca="1">IF(NOT(ISNUMBER(INDEX($A:$A,LOOKUP(2,1/($A$1:INDIRECT("$A$"&amp;ROW($A235))&lt;&gt;""),ROW($A$1:INDIRECT("$A$"&amp;ROW($A235)))),1))),"",
ROUNDDOWN((((2*VLOOKUP($AA235,'EV and Base'!$A$1:$N$671,9,FALSE))+31+ROUNDDOWN($AC235/4,0))*$AB235)/100,0)+$AB235+10)</f>
        <v/>
      </c>
      <c r="AJ235" s="21" t="str" cm="1">
        <f t="array" aca="1" ref="AJ235" ca="1">IF(NOT(ISNUMBER(INDEX($A:$A, LOOKUP(2, 1 / ($A$1:INDIRECT("$A$"&amp;ROW($A235)) &lt;&gt; ""),ROW($A$1:INDIRECT("$A$"&amp;ROW($A235)))), 1))), "",
ROUNDDOWN((ROUNDDOWN((((2*VLOOKUP($AA235, 'EV and Base'!$A$1:$N$671, 10, FALSE))+31+ROUNDDOWN($AD235/4, 0))*$AB235)/100, 0)+5)*1.1, 0))</f>
        <v/>
      </c>
      <c r="AK235" s="21" t="str" cm="1">
        <f t="array" aca="1" ref="AK235" ca="1">IF(NOT(ISNUMBER(INDEX($A:$A, LOOKUP(2, 1 / ($A$1:INDIRECT("$A$"&amp;ROW($A235)) &lt;&gt; ""),ROW($A$1:INDIRECT("$A$"&amp;ROW($A235)))), 1))), "",
ROUNDDOWN((ROUNDDOWN((((2*VLOOKUP($AA235, 'EV and Base'!$A$1:$N$671, 11, FALSE))+30+ROUNDDOWN($AE235/4, 0))*$AB235)/100, 0)+5), 0)
&amp;"-"&amp;
ROUNDDOWN((ROUNDDOWN((((2*VLOOKUP($AA235, 'EV and Base'!$A$1:$N$671, 11, FALSE))+31+ROUNDDOWN($AE235/4, 0))*$AB235)/100, 0)+5), 0))</f>
        <v/>
      </c>
      <c r="AL235" s="21" t="str" cm="1">
        <f t="array" aca="1" ref="AL235" ca="1">IF(NOT(ISNUMBER(INDEX($A:$A, LOOKUP(2, 1 / ($A$1:INDIRECT("$A$"&amp;ROW($A235)) &lt;&gt; ""),ROW($A$1:INDIRECT("$A$"&amp;ROW($A235)))), 1))), "",
ROUNDDOWN((ROUNDDOWN((((2*VLOOKUP($AA235, 'EV and Base'!$A$1:$N$671, 12, FALSE))+0+ROUNDDOWN($AF235/4, 0))*$AB235)/100, 0)+5)*0.9, 0)
&amp;"-"&amp;
ROUNDDOWN((ROUNDDOWN((((2*VLOOKUP($AA235, 'EV and Base'!$A$1:$N$671, 12, FALSE))+31+ROUNDDOWN($AF235/4, 0))*$AB235)/100, 0)+5)*0.9, 0))</f>
        <v/>
      </c>
      <c r="AM235" s="21" t="str" cm="1">
        <f t="array" aca="1" ref="AM235" ca="1">IF(NOT(ISNUMBER(INDEX($A:$A, LOOKUP(2, 1 / ($A$1:INDIRECT("$A$"&amp;ROW($A235)) &lt;&gt; ""),ROW($A$1:INDIRECT("$A$"&amp;ROW($A235)))), 1))), "",
ROUNDDOWN((ROUNDDOWN((((2*VLOOKUP($AA235, 'EV and Base'!$A$1:$N$671, 13, FALSE))+30+ROUNDDOWN($AG235/4, 0))*$AB235)/100, 0)+5), 0)
&amp;"-"&amp;
ROUNDDOWN((ROUNDDOWN((((2*VLOOKUP($AA235, 'EV and Base'!$A$1:$N$671, 13, FALSE))+31+ROUNDDOWN($AG235/4, 0))*$AB235)/100, 0)+5), 0))</f>
        <v/>
      </c>
      <c r="AN235" s="25" t="str" cm="1">
        <f t="array" aca="1" ref="AN235" ca="1">IF(NOT(ISNUMBER(INDEX($A:$A, LOOKUP(2, 1 / ($A$1:INDIRECT("$A$"&amp;ROW($A235)) &lt;&gt; ""),ROW($A$1:INDIRECT("$A$"&amp;ROW($A235)))), 1))), "",
ROUNDDOWN((ROUNDDOWN((((2*VLOOKUP($AA235, 'EV and Base'!$A$1:$N$671, 14, FALSE))+31+ROUNDDOWN($AH235/4, 0))*$AB235)/100, 0)+5), 0))</f>
        <v/>
      </c>
      <c r="AO235" s="23" t="str" cm="1">
        <f t="array" aca="1" ref="AO235" ca="1">IF(NOT(ISNUMBER(INDEX($A:$A, LOOKUP(2, 1 / ($A$1:INDIRECT("$A$"&amp;ROW($A235)) &lt;&gt; ""),ROW($A$1:INDIRECT("$A$"&amp;ROW($A235)))), 1))), "",
ROUNDDOWN((((2*VLOOKUP($AA235, 'EV and Base'!$A$1:$N$671, 9, FALSE))+31+ROUNDDOWN($AC235/4, 0))*$AB235)/100, 0)+$AB235+10)</f>
        <v/>
      </c>
      <c r="AP235" s="2" t="str" cm="1">
        <f t="array" aca="1" ref="AP235" ca="1">IF(NOT(ISNUMBER(INDEX($A:$A, LOOKUP(2, 1 / ($A$1:INDIRECT("$A$"&amp;ROW($A235)) &lt;&gt; ""),ROW($A$1:INDIRECT("$A$"&amp;ROW($A235)))), 1))), "",
ROUNDDOWN((ROUNDDOWN((((2*VLOOKUP($AA235, 'EV and Base'!$A$1:$N$671, 10, FALSE))+31+ROUNDDOWN($AD235/4, 0))*$AB235)/100, 0)+5)*1.1, 0))</f>
        <v/>
      </c>
      <c r="AQ235" s="2" t="str" cm="1">
        <f t="array" aca="1" ref="AQ235" ca="1">IF(NOT(ISNUMBER(INDEX($A:$A, LOOKUP(2, 1 / ($A$1:INDIRECT("$A$"&amp;ROW($A235)) &lt;&gt; ""),ROW($A$1:INDIRECT("$A$"&amp;ROW($A235)))), 1))), "",
ROUNDDOWN((ROUNDDOWN((((2*VLOOKUP($AA235, 'EV and Base'!$A$1:$N$671, 11, FALSE))+$AV$2+ROUNDDOWN($AE235/4, 0))*$AB235)/100, 0)+5), 0))</f>
        <v/>
      </c>
      <c r="AR235" s="22" t="str" cm="1">
        <f t="array" aca="1" ref="AR235" ca="1">IF(NOT(ISNUMBER(INDEX($A:$A, LOOKUP(2, 1 / ($A$1:INDIRECT("$A$"&amp;ROW($A235)) &lt;&gt; ""),ROW($A$1:INDIRECT("$A$"&amp;ROW($A235)))), 1))), "",
ROUNDDOWN((ROUNDDOWN((((2*VLOOKUP($AA235, 'EV and Base'!$A$1:$N$671, 12, FALSE))+$AW$2+ROUNDDOWN($AF235/4, 0))*$AB235)/100, 0)+5)*0.9, 0))</f>
        <v/>
      </c>
      <c r="AS235" s="2" t="str" cm="1">
        <f t="array" aca="1" ref="AS235" ca="1">IF(NOT(ISNUMBER(INDEX($A:$A, LOOKUP(2, 1 / ($A$1:INDIRECT("$A$"&amp;ROW($A235)) &lt;&gt; ""),ROW($A$1:INDIRECT("$A$"&amp;ROW($A235)))), 1))), "",
ROUNDDOWN((ROUNDDOWN((((2*VLOOKUP($AA235, 'EV and Base'!$A$1:$N$671, 13, FALSE))+$AX$2+ROUNDDOWN($AG235/4, 0))*$AB235)/100, 0)+5), 0))</f>
        <v/>
      </c>
      <c r="AT235" s="24" t="str" cm="1">
        <f t="array" aca="1" ref="AT235" ca="1">IF(NOT(ISNUMBER(INDEX($A:$A, LOOKUP(2, 1 / ($A$1:INDIRECT("$A$"&amp;ROW($A235)) &lt;&gt; ""),ROW($A$1:INDIRECT("$A$"&amp;ROW($A235)))), 1))), "",
ROUNDDOWN((ROUNDDOWN((((2*VLOOKUP($AA235, 'EV and Base'!$A$1:$N$671, 14, FALSE))+31+ROUNDDOWN($AH235/4, 0))*$AB235)/100, 0)+5), 0))</f>
        <v/>
      </c>
      <c r="AU235" s="28"/>
      <c r="AY235" t="str" cm="1">
        <f t="array" aca="1" ref="AY235" ca="1">IF(NOT(ISNUMBER(INDEX($A:$A,LOOKUP(2,1/($A$1:INDIRECT("$A$"&amp;ROW($A235))&lt;&gt;""),ROW($A$1:INDIRECT("$A$"&amp;ROW($A235)))),1))),"",
INDEX($AY:$AY,LOOKUP(2,1/($AY$1:INDIRECT("$AY$"&amp;ROW($AY235)-1)&lt;&gt;""),ROW($AY$1:INDIRECT("$AY$"&amp;ROW($AY235)-1))),1)+$BL235)</f>
        <v/>
      </c>
      <c r="AZ235" s="3" t="str" cm="1">
        <f t="array" aca="1" ref="AZ235" ca="1">IF(NOT(ISNUMBER(INDEX($A:$A, LOOKUP(2, 1 / ($A$1:INDIRECT("$A$"&amp;ROW($A235)) &lt;&gt; ""),ROW($A$1:INDIRECT("$A$"&amp;ROW($A235)))), 1))), "",
VLOOKUP(INDIRECT("$G$"&amp;LOOKUP(2, 1 / ($AY$1:INDIRECT("$AY$"&amp;ROW($AY235)-1) &lt;&gt; ""),ROW($AY$1:INDIRECT("$AY$"&amp;ROW($AY235)-1)))),'EV and Base'!A230:N900,2,FALSE))</f>
        <v/>
      </c>
      <c r="BA235" s="3" t="str" cm="1">
        <f t="array" aca="1" ref="BA235" ca="1">IF(NOT(ISNUMBER(INDEX($A:$A, LOOKUP(2, 1 / ($A$1:INDIRECT("$A$"&amp;ROW($A235)) &lt;&gt; ""),ROW($A$1:INDIRECT("$A$"&amp;ROW($A235)))), 1))), "",
INDIRECT("$I$"&amp;LOOKUP(2, 1 / ($AY$1:INDIRECT("$AY$"&amp;ROW($AY235)-1) &lt;&gt; ""),ROW($AY$1:INDIRECT("$AY$"&amp;ROW($AY235)-1)))))</f>
        <v/>
      </c>
      <c r="BB235" s="1" t="str" cm="1">
        <f t="array" aca="1" ref="BB235" ca="1">IF(NOT(ISNUMBER(INDEX($A:$A, LOOKUP(2, 1 / ($A$1:INDIRECT("$A$"&amp;ROW($A235)) &lt;&gt; ""),ROW($A$1:INDIRECT("$A$"&amp;ROW($A235)))), 1))), "",
INDIRECT("$AB$"&amp;LOOKUP(2, 1 / ($AY$1:INDIRECT("$AY$"&amp;ROW($AY235)-1) &lt;&gt; ""),ROW($AY$1:INDIRECT("$AY$"&amp;ROW($AY235)-1)))))</f>
        <v/>
      </c>
      <c r="BC235" s="3" t="str" cm="1">
        <f t="array" aca="1" ref="BC235" ca="1">IF(NOT(ISNUMBER(INDEX($A:$A,LOOKUP(2,1/($A$1:INDIRECT("$A$"&amp;ROW($A235))&lt;&gt;""),ROW($A$1:INDIRECT("$A$"&amp;ROW($A235)))),1))),"",
$BA235+$BA235+10)</f>
        <v/>
      </c>
      <c r="BD235" s="3" t="str" cm="1">
        <f t="array" aca="1" ref="BD235" ca="1">IF(NOT(ISNUMBER(INDEX($A:$A,LOOKUP(2,1/($A$1:INDIRECT("$A$"&amp;ROW($A235))&lt;&gt;""),ROW($A$1:INDIRECT("$A$"&amp;ROW($A235)))),1))),"",
$BA235+$BB235+10)</f>
        <v/>
      </c>
      <c r="BE235" s="3" t="str" cm="1">
        <f t="array" aca="1" ref="BE235" ca="1">IF(NOT(ISNUMBER(INDEX($A:$A,LOOKUP(2,1/($A$1:INDIRECT("$A$"&amp;ROW($A235))&lt;&gt;""),ROW($A$1:INDIRECT("$A$"&amp;ROW($A235)))),1))),"",
$BC235*$BC235)</f>
        <v/>
      </c>
      <c r="BF235" s="3" t="str" cm="1">
        <f t="array" aca="1" ref="BF235" ca="1">IF(NOT(ISNUMBER(INDEX($A:$A,LOOKUP(2,1/($A$1:INDIRECT("$A$"&amp;ROW($A235))&lt;&gt;""),ROW($A$1:INDIRECT("$A$"&amp;ROW($A235)))),1))),"",
$BD235*$BD235)</f>
        <v/>
      </c>
      <c r="BG235" s="3" t="str" cm="1">
        <f t="array" aca="1" ref="BG235" ca="1">IF(NOT(ISNUMBER(INDEX($A:$A,LOOKUP(2,1/($A$1:INDIRECT("$A$"&amp;ROW($A235))&lt;&gt;""),ROW($A$1:INDIRECT("$A$"&amp;ROW($A235)))),1))),"",
_xlfn.FLOOR.MATH(1.5*_xlfn.FLOOR.MATH($AZ235*BA235/5)))</f>
        <v/>
      </c>
      <c r="BH235" s="3" t="str" cm="1">
        <f t="array" aca="1" ref="BH235" ca="1">IF(NOT(ISNUMBER(INDEX($A:$A, LOOKUP(2, 1 / ($A$1:INDIRECT("$A$"&amp;ROW($A235)) &lt;&gt; ""),ROW($A$1:INDIRECT("$A$"&amp;ROW($A235)))), 1))), "",
_xlfn.FLOOR.MATH($BG235/IF(OR(INDIRECT("$C$"&amp;LOOKUP(2, 1 / ($AY$1:INDIRECT("$AY$"&amp;ROW($AY235)-1) &lt;&gt; ""),ROW($AY$1:INDIRECT("$AY$"&amp;ROW($AY235)-1))))="Multi",
INDIRECT("$C$"&amp;LOOKUP(2, 1 / ($AY$1:INDIRECT("$AY$"&amp;ROW($AY235)-1) &lt;&gt; ""),ROW($AY$1:INDIRECT("$AY$"&amp;ROW($AY235)-1))))="Double"),2,1)))</f>
        <v/>
      </c>
      <c r="BI235" s="3" t="str" cm="1">
        <f t="array" aca="1" ref="BI235" ca="1">IF(NOT(ISNUMBER(INDEX($A:$A,LOOKUP(2,1/($A$1:INDIRECT("$A$"&amp;ROW($A235))&lt;&gt;""),ROW($A$1:INDIRECT("$A$"&amp;ROW($A235)))),1))),"",
VLOOKUP($BC235,GameFreakSQRT!$A$1:$B$200,2,FALSE))</f>
        <v/>
      </c>
      <c r="BJ235" s="3" t="str" cm="1">
        <f t="array" aca="1" ref="BJ235" ca="1">IF(NOT(ISNUMBER(INDEX($A:$A,LOOKUP(2,1/($A$1:INDIRECT("$A$"&amp;ROW($A235))&lt;&gt;""),ROW($A$1:INDIRECT("$A$"&amp;ROW($A235)))),1))),"",
VLOOKUP($BD235,GameFreakSQRT!$A$1:$B$200,2,FALSE))</f>
        <v/>
      </c>
      <c r="BK235" s="3" t="str" cm="1">
        <f t="array" aca="1" ref="BK235" ca="1">IF(NOT(ISNUMBER(INDEX($A:$A,LOOKUP(2,1/($A$1:INDIRECT("$A$"&amp;ROW($A235))&lt;&gt;""),ROW($A$1:INDIRECT("$A$"&amp;ROW($A235)))),1))),"",
_xlfn.FLOOR.MATH((($BI235*$BE235)*$BH235)/($BJ235*$BF235))+1)</f>
        <v/>
      </c>
      <c r="BL235" s="3" t="str" cm="1">
        <f t="array" aca="1" ref="BL235" ca="1">IF(NOT(ISNUMBER(INDEX($A:$A,LOOKUP(2,1/($A$1:INDIRECT("$A$"&amp;ROW($A235))&lt;&gt;""),ROW($A$1:INDIRECT("$A$"&amp;ROW($A235)))),1))),"",
_xlfn.FLOOR.MATH($BK235*IF(NOT(INDIRECT("$Z$"&amp;LOOKUP(2, 1 / ($AY$1:INDIRECT("$AY$"&amp;ROW($AY235)-1) &lt;&gt; ""),ROW($AY$1:INDIRECT("$AY$"&amp;ROW($AY235)-1))))=""),1.5,1)))</f>
        <v/>
      </c>
      <c r="BM235" s="3" t="str" cm="1">
        <f t="array" aca="1" ref="BM235" ca="1">IF(NOT(ISNUMBER(INDEX($A:$A, LOOKUP(2, 1 / ($A$1:INDIRECT("$A$"&amp;ROW($A235)) &lt;&gt; ""),ROW($A$1:INDIRECT("$A$"&amp;ROW($A235)))), 1))), "",
INDIRECT("$Y$"&amp;LOOKUP(2, 1 / ($AY$1:INDIRECT("$AY$"&amp;ROW($AY235)-1) &lt;&gt; ""),ROW($AY$1:INDIRECT("$AY$"&amp;ROW($AY235)-1)))))</f>
        <v/>
      </c>
      <c r="BN235" s="3" t="str">
        <f t="shared" ca="1" si="23"/>
        <v/>
      </c>
    </row>
    <row r="236" spans="1:66" x14ac:dyDescent="0.45">
      <c r="A236" s="56" t="s">
        <v>75</v>
      </c>
      <c r="B236" s="56" t="s">
        <v>472</v>
      </c>
      <c r="C236" s="56" t="s">
        <v>46</v>
      </c>
      <c r="D236" s="56" t="s">
        <v>455</v>
      </c>
      <c r="E236" s="56" t="s">
        <v>48</v>
      </c>
      <c r="F236" s="56">
        <v>1</v>
      </c>
      <c r="G236" s="2" t="s">
        <v>456</v>
      </c>
      <c r="H236" s="22" t="s">
        <v>56</v>
      </c>
      <c r="I236" s="2">
        <v>29</v>
      </c>
      <c r="J236" s="2" t="s">
        <v>160</v>
      </c>
      <c r="K236" s="2" t="s">
        <v>457</v>
      </c>
      <c r="L236" s="2" t="s">
        <v>53</v>
      </c>
      <c r="M236" s="2" t="s">
        <v>458</v>
      </c>
      <c r="N236" s="2" t="s">
        <v>459</v>
      </c>
      <c r="O236" s="2" t="s">
        <v>460</v>
      </c>
      <c r="P236" s="2" t="s">
        <v>461</v>
      </c>
      <c r="Q236" s="2">
        <v>12</v>
      </c>
      <c r="R236" s="2">
        <f>_xlfn.FLOOR.MATH((((2*VLOOKUP(G236, 'EV and Base'!$A$1:$N$671, 9, FALSE))+$Q236)*$I236)/100)+$I236+10</f>
        <v>65</v>
      </c>
      <c r="S236" s="2">
        <f>_xlfn.FLOOR.MATH((_xlfn.FLOOR.MATH((((2*VLOOKUP($G236, 'EV and Base'!$A$1:$N$671, 10, FALSE))+$Q236)*$I236)/100)+5)*
IF(OR($J236="Lonely", $J236="Brave", $J236="Adamant", $J236="Naughty"), 1.1,
IF(OR($J236="Bold", $J236="Timid", $J236="Modest", $J236="Calm"), 0.9, 1)))</f>
        <v>40</v>
      </c>
      <c r="T236" s="2">
        <f>_xlfn.FLOOR.MATH((_xlfn.FLOOR.MATH((((2*VLOOKUP($G236, 'EV and Base'!$A$1:$N$671, 11, FALSE))+$Q236)*$I236)/100)+5)*
IF(OR($J236="Bold", $J236="Relaxed", $J236="Impish", $J236="Lax"), 1.1,
IF(OR($J236="Lonely", $J236="Hasty", $J236="Mild", $J236="Gentle"), 0.9, 1)))</f>
        <v>49</v>
      </c>
      <c r="U236" s="2">
        <f>_xlfn.FLOOR.MATH((_xlfn.FLOOR.MATH((((2*VLOOKUP($G236, 'EV and Base'!$A$1:$N$671, 12, FALSE))+$Q236)*$I236)/100)+5)*
IF(OR($J236="Modest", $J236="Mild", $J236="Quiet", $J236="Rash"), 1.1,
IF(OR($J236="Adamant", $J236="Impish", $J236="Jolly", $J236="Careful"), 0.9, 1)))</f>
        <v>37</v>
      </c>
      <c r="V236" s="2">
        <f>_xlfn.FLOOR.MATH((_xlfn.FLOOR.MATH((((2*VLOOKUP($G236, 'EV and Base'!$A$1:$N$671, 13, FALSE))+$Q236)*$I236)/100)+5)*
IF(OR($J236="Calm", $J236="Gentle", $J236="Sassy", $J236="Careful"), 1.1,
IF(OR($J236="Naughty", $J236="Lax", $J236="Naive", $J236="Rash"), 0.9, 1)))</f>
        <v>38</v>
      </c>
      <c r="W236" s="2">
        <f>_xlfn.FLOOR.MATH((_xlfn.FLOOR.MATH((((2*VLOOKUP($G236, 'EV and Base'!$A$1:$N$671, 14, FALSE))+$Q236)*$I236)/100)+5)*
IF(OR($J236="Timid", $J236="Hasty", $J236="Jolly", $J236="Naive"), 1.1,
IF(OR($J236="Brave", $J236="Relaxed", $J236="Quiet", $J236="Sassy"), 0.9, 1)))</f>
        <v>25</v>
      </c>
      <c r="X236" s="56">
        <v>1392</v>
      </c>
      <c r="Z236" s="1">
        <v>1</v>
      </c>
      <c r="AA236" s="23" t="str" cm="1">
        <f t="array" aca="1" ref="AA236" ca="1">IF(NOT(ISNUMBER(INDEX($A:$A,LOOKUP(2,1/($A$1:INDIRECT("$A$"&amp;ROW($A236))&lt;&gt;""),ROW($A$1:INDIRECT("$A$"&amp;ROW($A236)))),1))),"",
IF(NOT(ISNUMBER($A236)),$AA235,
IF($AB236&lt;16,"Lillipup",
IF($AB236&lt;32,"Herdier",
"Stoutland"))))</f>
        <v/>
      </c>
      <c r="AB236" s="25" t="str" cm="1">
        <f t="array" aca="1" ref="AB236" ca="1">IF(NOT(ISNUMBER(INDEX($A:$A, LOOKUP(2, 1 / ($A$1:INDIRECT("$A$"&amp;ROW($A236)) &lt;&gt; ""),ROW($A$1:INDIRECT("$A$"&amp;ROW($A236)))), 1))), "",
VLOOKUP($AY236,'Medium-Slow'!$A$1:$B$101,2,TRUE))</f>
        <v/>
      </c>
      <c r="AC236" s="23" t="str" cm="1">
        <f t="array" aca="1" ref="AC236" ca="1">IF(NOT(ISNUMBER(INDEX($A:$A, LOOKUP(2, 1 / ($A$1:INDIRECT("$A$"&amp;ROW($A236)) &lt;&gt; ""),ROW($A$1:INDIRECT("$A$"&amp;ROW($A236)))), 1))), "",
INDEX($AC:$AC, LOOKUP(2, 1 / ($AC$1:INDIRECT("$AC$"&amp;ROW($AC236)-1) &lt;&gt; ""),ROW($AC$1:INDIRECT("$AC$"&amp;ROW($AC236)-1))), 1)+
IF(INDEX($AC:$AC, LOOKUP(2, 1 / ($AC$1:INDIRECT("$AC$"&amp;ROW($AC236)-1) &lt;&gt; ""),ROW($AC$1:INDIRECT("$AC$"&amp;ROW($AC236)-1))), 1)+
INDEX($AD:$AD, LOOKUP(2, 1 / ($AD$1:INDIRECT("$AD$"&amp;ROW($AD236)-1) &lt;&gt; ""),ROW($AD$1:INDIRECT("$AD$"&amp;ROW($AD236)-1))), 1)+
INDEX($AE:$AE, LOOKUP(2, 1 / ($AE$1:INDIRECT("$AE$"&amp;ROW($AE236)-1) &lt;&gt; ""),ROW($AE$1:INDIRECT("$AE$"&amp;ROW($AD236)-1))), 1)+
INDEX($AE:$AF, LOOKUP(2, 1 / ($AF$1:INDIRECT("$AF$"&amp;ROW($AF236)-1) &lt;&gt; ""),ROW($AF$1:INDIRECT("$AF$"&amp;ROW($AD236)-1))), 1)+
INDEX($AG:$AG, LOOKUP(2, 1 / ($AG$1:INDIRECT("$AG$"&amp;ROW($AG236)-1) &lt;&gt; ""),ROW($AG$1:INDIRECT("$AG$"&amp;ROW($AD236)-1))), 1)+
INDEX($AH:$AH, LOOKUP(2, 1 / ($AH$1:INDIRECT("$AH$"&amp;ROW($AH236)-1) &lt;&gt; ""),ROW($AH$1:INDIRECT("$AH$"&amp;ROW($AD236)-1))), 1)&gt;=510,0,
IF(INDEX($AC:$AC, LOOKUP(2, 1 / ($AC$1:INDIRECT("$AC$"&amp;ROW($AC236)-1) &lt;&gt; ""),ROW($AC$1:INDIRECT("$AC$"&amp;ROW($AC236)-1))), 1)&gt;=255,0,
VLOOKUP(INDIRECT("$G$"&amp;LOOKUP(2, 1 / ($AC$1:INDIRECT("$AC$"&amp;ROW($AC236)-1) &lt;&gt; ""),ROW($AC$1:INDIRECT("$AC$"&amp;ROW($AC236)-1)))), 'EV and Base'!$A$1:$N$671, 3, FALSE))))</f>
        <v/>
      </c>
      <c r="AD236" s="2" t="str" cm="1">
        <f t="array" aca="1" ref="AD236" ca="1">IF(NOT(ISNUMBER(INDEX($A:$A, LOOKUP(2, 1 / ($A$1:INDIRECT("$A$"&amp;ROW($A236)) &lt;&gt; ""),ROW($A$1:INDIRECT("$A$"&amp;ROW($A236)))), 1))), "",
INDEX($AD:$AD, LOOKUP(2, 1 / ($AD$1:INDIRECT("$AD$"&amp;ROW($AD236)-1) &lt;&gt; ""),ROW($AD$1:INDIRECT("$AD$"&amp;ROW($AD236)-1))), 1)+
IF(INDEX($AC:$AC, LOOKUP(2, 1 / ($AC$1:INDIRECT("$AC$"&amp;ROW($AC236)-1) &lt;&gt; ""),ROW($AC$1:INDIRECT("$AC$"&amp;ROW($AC236)-1))), 1)+
INDEX($AD:$AD, LOOKUP(2, 1 / ($AD$1:INDIRECT("$AD$"&amp;ROW($AD236)-1) &lt;&gt; ""),ROW($AD$1:INDIRECT("$AD$"&amp;ROW($AD236)-1))), 1)+
INDEX($AE:$AE, LOOKUP(2, 1 / ($AE$1:INDIRECT("$AE$"&amp;ROW($AE236)-1) &lt;&gt; ""),ROW($AE$1:INDIRECT("$AE$"&amp;ROW($AD236)-1))), 1)+
INDEX($AE:$AF, LOOKUP(2, 1 / ($AF$1:INDIRECT("$AF$"&amp;ROW($AF236)-1) &lt;&gt; ""),ROW($AF$1:INDIRECT("$AF$"&amp;ROW($AD236)-1))), 1)+
INDEX($AG:$AG, LOOKUP(2, 1 / ($AG$1:INDIRECT("$AG$"&amp;ROW($AG236)-1) &lt;&gt; ""),ROW($AG$1:INDIRECT("$AG$"&amp;ROW($AD236)-1))), 1)+
INDEX($AH:$AH, LOOKUP(2, 1 / ($AH$1:INDIRECT("$AH$"&amp;ROW($AH236)-1) &lt;&gt; ""),ROW($AH$1:INDIRECT("$AH$"&amp;ROW($AD236)-1))), 1)&gt;=510,0,
IF(INDEX($AD:$AD, LOOKUP(2, 1 / ($AD$1:INDIRECT("$AD$"&amp;ROW($AD236)-1) &lt;&gt; ""),ROW($AD$1:INDIRECT("$AD$"&amp;ROW($AD236)-1))), 1)&gt;=255,0,
VLOOKUP(INDIRECT("$G$"&amp;LOOKUP(2, 1 / ($AD$1:INDIRECT("$AD$"&amp;ROW($AD236)-1) &lt;&gt; ""),ROW($AD$1:INDIRECT("$AD$"&amp;ROW($AD236)-1)))), 'EV and Base'!$A$1:$N$671, 4, FALSE))))</f>
        <v/>
      </c>
      <c r="AE236" s="2" t="str" cm="1">
        <f t="array" aca="1" ref="AE236" ca="1">IF(NOT(ISNUMBER(INDEX($A:$A,LOOKUP(2,1/($A$1:INDIRECT("$A$"&amp;ROW($A236))&lt;&gt;""),ROW($A$1:INDIRECT("$A$"&amp;ROW($A236)))),1))),"",
INDEX($AE:$AE,LOOKUP(2,1/($AE$1:INDIRECT("$AE$"&amp;ROW($AE236)-1)&lt;&gt;""),ROW($AE$1:INDIRECT("$AE$"&amp;ROW($AE236)-1))),1)+
IF(INDEX($AC:$AC,LOOKUP(2,1/($AC$1:INDIRECT("$AC$"&amp;ROW($AC236)-1)&lt;&gt;""),ROW($AC$1:INDIRECT("$AC$"&amp;ROW($AC236)-1))),1)+
INDEX($AD:$AD,LOOKUP(2,1/($AD$1:INDIRECT("$AD$"&amp;ROW($AD236)-1)&lt;&gt;""),ROW($AD$1:INDIRECT("$AD$"&amp;ROW($AD236)-1))),1)+
INDEX($AE:$AE,LOOKUP(2,1/($AE$1:INDIRECT("$AE$"&amp;ROW($AE236)-1)&lt;&gt;""),ROW($AE$1:INDIRECT("$AE$"&amp;ROW($AD236)-1))),1)+
INDEX($AE:$AF,LOOKUP(2,1/($AF$1:INDIRECT("$AF$"&amp;ROW($AF236)-1)&lt;&gt;""),ROW($AF$1:INDIRECT("$AF$"&amp;ROW($AD236)-1))),1)+
INDEX($AG:$AG,LOOKUP(2,1/($AG$1:INDIRECT("$AG$"&amp;ROW($AG236)-1)&lt;&gt;""),ROW($AG$1:INDIRECT("$AG$"&amp;ROW($AD236)-1))),1)+
INDEX($AH:$AH,LOOKUP(2,1/($AH$1:INDIRECT("$AH$"&amp;ROW($AH236)-1)&lt;&gt;""),ROW($AH$1:INDIRECT("$AH$"&amp;ROW($AD236)-1))),1)&gt;=510,0,
IF(INDEX($AE:$AE,LOOKUP(2,1/($AE$1:INDIRECT("$AE$"&amp;ROW($AE236)-1)&lt;&gt;""),ROW($AE$1:INDIRECT("$AE$"&amp;ROW($AE236)-1))),1)&gt;=255,0,
VLOOKUP(INDIRECT("$G$"&amp;LOOKUP(2,1/($AE$1:INDIRECT("$AE$"&amp;ROW($AE236)-1)&lt;&gt;""),ROW($AE$1:INDIRECT("$AE$"&amp;ROW($AE236)-1)))),'EV and Base'!$A$1:$N$671,5,FALSE))))</f>
        <v/>
      </c>
      <c r="AF236" s="2" t="str" cm="1">
        <f t="array" aca="1" ref="AF236" ca="1">IF(NOT(ISNUMBER(INDEX($A:$A, LOOKUP(2, 1 / ($A$1:INDIRECT("$A$"&amp;ROW($A236)) &lt;&gt; ""),ROW($A$1:INDIRECT("$A$"&amp;ROW($A236)))), 1))), "",
INDEX($AF:$AF, LOOKUP(2, 1 / ($AF$1:INDIRECT("$AF$"&amp;ROW($AF236)-1) &lt;&gt; ""),ROW($AF$1:INDIRECT("$AF$"&amp;ROW($AF236)-1))), 1)+
IF(INDEX($AC:$AC, LOOKUP(2, 1 / ($AC$1:INDIRECT("$AC$"&amp;ROW($AC236)-1) &lt;&gt; ""),ROW($AC$1:INDIRECT("$AC$"&amp;ROW($AC236)-1))), 1)+
INDEX($AD:$AD, LOOKUP(2, 1 / ($AD$1:INDIRECT("$AD$"&amp;ROW($AD236)-1) &lt;&gt; ""),ROW($AD$1:INDIRECT("$AD$"&amp;ROW($AD236)-1))), 1)+
INDEX($AE:$AE, LOOKUP(2, 1 / ($AE$1:INDIRECT("$AE$"&amp;ROW($AE236)-1) &lt;&gt; ""),ROW($AE$1:INDIRECT("$AE$"&amp;ROW($AD236)-1))), 1)+
INDEX($AE:$AF, LOOKUP(2, 1 / ($AF$1:INDIRECT("$AF$"&amp;ROW($AF236)-1) &lt;&gt; ""),ROW($AF$1:INDIRECT("$AF$"&amp;ROW($AD236)-1))), 1)+
INDEX($AG:$AG, LOOKUP(2, 1 / ($AG$1:INDIRECT("$AG$"&amp;ROW($AG236)-1) &lt;&gt; ""),ROW($AG$1:INDIRECT("$AG$"&amp;ROW($AD236)-1))), 1)+
INDEX($AH:$AH, LOOKUP(2, 1 / ($AH$1:INDIRECT("$AH$"&amp;ROW($AH236)-1) &lt;&gt; ""),ROW($AH$1:INDIRECT("$AH$"&amp;ROW($AD236)-1))), 1)&gt;=510,0,
IF(INDEX($AF:$AF, LOOKUP(2, 1 / ($AF$1:INDIRECT("$AF$"&amp;ROW($AF236)-1) &lt;&gt; ""),ROW($AF$1:INDIRECT("$AF$"&amp;ROW($AF236)-1))), 1)&gt;=255,0,
VLOOKUP(INDIRECT("$G$"&amp;LOOKUP(2, 1 / ($AF$1:INDIRECT("$AF$"&amp;ROW($AF236)-1) &lt;&gt; ""),ROW($AF$1:INDIRECT("$AF$"&amp;ROW($AF236)-1)))), 'EV and Base'!$A$1:$N$671, 6, FALSE))))</f>
        <v/>
      </c>
      <c r="AG236" s="2" t="str" cm="1">
        <f t="array" aca="1" ref="AG236" ca="1">IF(NOT(ISNUMBER(INDEX($A:$A, LOOKUP(2, 1 / ($A$1:INDIRECT("$A$"&amp;ROW($A236)) &lt;&gt; ""),ROW($A$1:INDIRECT("$A$"&amp;ROW($A236)))), 1))), "",
INDEX($AG:$AG, LOOKUP(2, 1 / ($AG$1:INDIRECT("$AG$"&amp;ROW($AG236)-1) &lt;&gt; ""),ROW($AG$1:INDIRECT("$AG$"&amp;ROW($AG236)-1))), 1)+
IF(INDEX($AC:$AC, LOOKUP(2, 1 / ($AC$1:INDIRECT("$AC$"&amp;ROW($AC236)-1) &lt;&gt; ""),ROW($AC$1:INDIRECT("$AC$"&amp;ROW($AC236)-1))), 1)+
INDEX($AD:$AD, LOOKUP(2, 1 / ($AD$1:INDIRECT("$AD$"&amp;ROW($AD236)-1) &lt;&gt; ""),ROW($AD$1:INDIRECT("$AD$"&amp;ROW($AD236)-1))), 1)+
INDEX($AE:$AE, LOOKUP(2, 1 / ($AE$1:INDIRECT("$AE$"&amp;ROW($AE236)-1) &lt;&gt; ""),ROW($AE$1:INDIRECT("$AE$"&amp;ROW($AD236)-1))), 1)+
INDEX($AE:$AF, LOOKUP(2, 1 / ($AF$1:INDIRECT("$AF$"&amp;ROW($AF236)-1) &lt;&gt; ""),ROW($AF$1:INDIRECT("$AF$"&amp;ROW($AD236)-1))), 1)+
INDEX($AG:$AG, LOOKUP(2, 1 / ($AG$1:INDIRECT("$AG$"&amp;ROW($AG236)-1) &lt;&gt; ""),ROW($AG$1:INDIRECT("$AG$"&amp;ROW($AD236)-1))), 1)+
INDEX($AH:$AH, LOOKUP(2, 1 / ($AH$1:INDIRECT("$AH$"&amp;ROW($AH236)-1) &lt;&gt; ""),ROW($AH$1:INDIRECT("$AH$"&amp;ROW($AD236)-1))), 1)&gt;=510,0,
IF(INDEX($AG:$AG, LOOKUP(2, 1 / ($AG$1:INDIRECT("$AG$"&amp;ROW($AG236)-1) &lt;&gt; ""),ROW($AG$1:INDIRECT("$AG$"&amp;ROW($AG236)-1))), 1)&gt;=255,0,
VLOOKUP(INDIRECT("$G$"&amp;LOOKUP(2, 1 / ($AG$1:INDIRECT("$AG$"&amp;ROW($AG236)-1) &lt;&gt; ""),ROW($AG$1:INDIRECT("$AG$"&amp;ROW($AG236)-1)))), 'EV and Base'!$A$1:$N$671, 7, FALSE))))</f>
        <v/>
      </c>
      <c r="AH236" s="24" t="str" cm="1">
        <f t="array" aca="1" ref="AH236" ca="1">IF(NOT(ISNUMBER(INDEX($A:$A,LOOKUP(2,1/($A$1:INDIRECT("$A$"&amp;ROW($A236))&lt;&gt;""),ROW($A$1:INDIRECT("$A$"&amp;ROW($A236)))),1))),"",
INDEX($AH:$AH,LOOKUP(2,1/($AH$1:INDIRECT("$AH$"&amp;ROW($AH236)-1)&lt;&gt;""),ROW($AH$1:INDIRECT("$AH$"&amp;ROW($AH236)-1))),1)+
IF(INDEX($AC:$AC,LOOKUP(2,1/($AC$1:INDIRECT("$AC$"&amp;ROW($AC236)-1)&lt;&gt;""),ROW($AC$1:INDIRECT("$AC$"&amp;ROW($AC236)-1))),1)+
INDEX($AD:$AD,LOOKUP(2,1/($AD$1:INDIRECT("$AD$"&amp;ROW($AD236)-1)&lt;&gt;""),ROW($AD$1:INDIRECT("$AD$"&amp;ROW($AD236)-1))),1)+
INDEX($AE:$AE,LOOKUP(2,1/($AE$1:INDIRECT("$AE$"&amp;ROW($AE236)-1)&lt;&gt;""),ROW($AE$1:INDIRECT("$AE$"&amp;ROW($AD236)-1))),1)+
INDEX($AE:$AF,LOOKUP(2,1/($AF$1:INDIRECT("$AF$"&amp;ROW($AF236)-1)&lt;&gt;""),ROW($AF$1:INDIRECT("$AF$"&amp;ROW($AD236)-1))),1)+
INDEX($AG:$AG,LOOKUP(2,1/($AG$1:INDIRECT("$AG$"&amp;ROW($AG236)-1)&lt;&gt;""),ROW($AG$1:INDIRECT("$AG$"&amp;ROW($AD236)-1))),1)+
INDEX($AH:$AH,LOOKUP(2,1/($AH$1:INDIRECT("$AH$"&amp;ROW($AH236)-1)&lt;&gt;""),ROW($AH$1:INDIRECT("$AH$"&amp;ROW($AD236)-1))),1)&gt;=510,0,
IF(INDEX($AH:$AH,LOOKUP(2,1/($AH$1:INDIRECT("$AH$"&amp;ROW($AH236)-1)&lt;&gt;""),ROW($AH$1:INDIRECT("$AH$"&amp;ROW($AH236)-1))),1)&gt;=255,0,
VLOOKUP(INDIRECT("$G$"&amp;LOOKUP(2,1/($AH$1:INDIRECT("$AH$"&amp;ROW($AH236)-1)&lt;&gt;""),ROW($AH$1:INDIRECT("$AH$"&amp;ROW($AH236)-1)))),'EV and Base'!$A$1:$N$671,8,FALSE))))</f>
        <v/>
      </c>
      <c r="AI236" s="29" t="str" cm="1">
        <f t="array" aca="1" ref="AI236" ca="1">IF(NOT(ISNUMBER(INDEX($A:$A,LOOKUP(2,1/($A$1:INDIRECT("$A$"&amp;ROW($A236))&lt;&gt;""),ROW($A$1:INDIRECT("$A$"&amp;ROW($A236)))),1))),"",
ROUNDDOWN((((2*VLOOKUP($AA236,'EV and Base'!$A$1:$N$671,9,FALSE))+31+ROUNDDOWN($AC236/4,0))*$AB236)/100,0)+$AB236+10)</f>
        <v/>
      </c>
      <c r="AJ236" s="21" t="str" cm="1">
        <f t="array" aca="1" ref="AJ236" ca="1">IF(NOT(ISNUMBER(INDEX($A:$A, LOOKUP(2, 1 / ($A$1:INDIRECT("$A$"&amp;ROW($A236)) &lt;&gt; ""),ROW($A$1:INDIRECT("$A$"&amp;ROW($A236)))), 1))), "",
ROUNDDOWN((ROUNDDOWN((((2*VLOOKUP($AA236, 'EV and Base'!$A$1:$N$671, 10, FALSE))+31+ROUNDDOWN($AD236/4, 0))*$AB236)/100, 0)+5)*1.1, 0))</f>
        <v/>
      </c>
      <c r="AK236" s="21" t="str" cm="1">
        <f t="array" aca="1" ref="AK236" ca="1">IF(NOT(ISNUMBER(INDEX($A:$A, LOOKUP(2, 1 / ($A$1:INDIRECT("$A$"&amp;ROW($A236)) &lt;&gt; ""),ROW($A$1:INDIRECT("$A$"&amp;ROW($A236)))), 1))), "",
ROUNDDOWN((ROUNDDOWN((((2*VLOOKUP($AA236, 'EV and Base'!$A$1:$N$671, 11, FALSE))+30+ROUNDDOWN($AE236/4, 0))*$AB236)/100, 0)+5), 0)
&amp;"-"&amp;
ROUNDDOWN((ROUNDDOWN((((2*VLOOKUP($AA236, 'EV and Base'!$A$1:$N$671, 11, FALSE))+31+ROUNDDOWN($AE236/4, 0))*$AB236)/100, 0)+5), 0))</f>
        <v/>
      </c>
      <c r="AL236" s="21" t="str" cm="1">
        <f t="array" aca="1" ref="AL236" ca="1">IF(NOT(ISNUMBER(INDEX($A:$A, LOOKUP(2, 1 / ($A$1:INDIRECT("$A$"&amp;ROW($A236)) &lt;&gt; ""),ROW($A$1:INDIRECT("$A$"&amp;ROW($A236)))), 1))), "",
ROUNDDOWN((ROUNDDOWN((((2*VLOOKUP($AA236, 'EV and Base'!$A$1:$N$671, 12, FALSE))+0+ROUNDDOWN($AF236/4, 0))*$AB236)/100, 0)+5)*0.9, 0)
&amp;"-"&amp;
ROUNDDOWN((ROUNDDOWN((((2*VLOOKUP($AA236, 'EV and Base'!$A$1:$N$671, 12, FALSE))+31+ROUNDDOWN($AF236/4, 0))*$AB236)/100, 0)+5)*0.9, 0))</f>
        <v/>
      </c>
      <c r="AM236" s="21" t="str" cm="1">
        <f t="array" aca="1" ref="AM236" ca="1">IF(NOT(ISNUMBER(INDEX($A:$A, LOOKUP(2, 1 / ($A$1:INDIRECT("$A$"&amp;ROW($A236)) &lt;&gt; ""),ROW($A$1:INDIRECT("$A$"&amp;ROW($A236)))), 1))), "",
ROUNDDOWN((ROUNDDOWN((((2*VLOOKUP($AA236, 'EV and Base'!$A$1:$N$671, 13, FALSE))+30+ROUNDDOWN($AG236/4, 0))*$AB236)/100, 0)+5), 0)
&amp;"-"&amp;
ROUNDDOWN((ROUNDDOWN((((2*VLOOKUP($AA236, 'EV and Base'!$A$1:$N$671, 13, FALSE))+31+ROUNDDOWN($AG236/4, 0))*$AB236)/100, 0)+5), 0))</f>
        <v/>
      </c>
      <c r="AN236" s="25" t="str" cm="1">
        <f t="array" aca="1" ref="AN236" ca="1">IF(NOT(ISNUMBER(INDEX($A:$A, LOOKUP(2, 1 / ($A$1:INDIRECT("$A$"&amp;ROW($A236)) &lt;&gt; ""),ROW($A$1:INDIRECT("$A$"&amp;ROW($A236)))), 1))), "",
ROUNDDOWN((ROUNDDOWN((((2*VLOOKUP($AA236, 'EV and Base'!$A$1:$N$671, 14, FALSE))+31+ROUNDDOWN($AH236/4, 0))*$AB236)/100, 0)+5), 0))</f>
        <v/>
      </c>
      <c r="AO236" s="23" t="str" cm="1">
        <f t="array" aca="1" ref="AO236" ca="1">IF(NOT(ISNUMBER(INDEX($A:$A, LOOKUP(2, 1 / ($A$1:INDIRECT("$A$"&amp;ROW($A236)) &lt;&gt; ""),ROW($A$1:INDIRECT("$A$"&amp;ROW($A236)))), 1))), "",
ROUNDDOWN((((2*VLOOKUP($AA236, 'EV and Base'!$A$1:$N$671, 9, FALSE))+31+ROUNDDOWN($AC236/4, 0))*$AB236)/100, 0)+$AB236+10)</f>
        <v/>
      </c>
      <c r="AP236" s="2" t="str" cm="1">
        <f t="array" aca="1" ref="AP236" ca="1">IF(NOT(ISNUMBER(INDEX($A:$A, LOOKUP(2, 1 / ($A$1:INDIRECT("$A$"&amp;ROW($A236)) &lt;&gt; ""),ROW($A$1:INDIRECT("$A$"&amp;ROW($A236)))), 1))), "",
ROUNDDOWN((ROUNDDOWN((((2*VLOOKUP($AA236, 'EV and Base'!$A$1:$N$671, 10, FALSE))+31+ROUNDDOWN($AD236/4, 0))*$AB236)/100, 0)+5)*1.1, 0))</f>
        <v/>
      </c>
      <c r="AQ236" s="2" t="str" cm="1">
        <f t="array" aca="1" ref="AQ236" ca="1">IF(NOT(ISNUMBER(INDEX($A:$A, LOOKUP(2, 1 / ($A$1:INDIRECT("$A$"&amp;ROW($A236)) &lt;&gt; ""),ROW($A$1:INDIRECT("$A$"&amp;ROW($A236)))), 1))), "",
ROUNDDOWN((ROUNDDOWN((((2*VLOOKUP($AA236, 'EV and Base'!$A$1:$N$671, 11, FALSE))+$AV$2+ROUNDDOWN($AE236/4, 0))*$AB236)/100, 0)+5), 0))</f>
        <v/>
      </c>
      <c r="AR236" s="22" t="str" cm="1">
        <f t="array" aca="1" ref="AR236" ca="1">IF(NOT(ISNUMBER(INDEX($A:$A, LOOKUP(2, 1 / ($A$1:INDIRECT("$A$"&amp;ROW($A236)) &lt;&gt; ""),ROW($A$1:INDIRECT("$A$"&amp;ROW($A236)))), 1))), "",
ROUNDDOWN((ROUNDDOWN((((2*VLOOKUP($AA236, 'EV and Base'!$A$1:$N$671, 12, FALSE))+$AW$2+ROUNDDOWN($AF236/4, 0))*$AB236)/100, 0)+5)*0.9, 0))</f>
        <v/>
      </c>
      <c r="AS236" s="2" t="str" cm="1">
        <f t="array" aca="1" ref="AS236" ca="1">IF(NOT(ISNUMBER(INDEX($A:$A, LOOKUP(2, 1 / ($A$1:INDIRECT("$A$"&amp;ROW($A236)) &lt;&gt; ""),ROW($A$1:INDIRECT("$A$"&amp;ROW($A236)))), 1))), "",
ROUNDDOWN((ROUNDDOWN((((2*VLOOKUP($AA236, 'EV and Base'!$A$1:$N$671, 13, FALSE))+$AX$2+ROUNDDOWN($AG236/4, 0))*$AB236)/100, 0)+5), 0))</f>
        <v/>
      </c>
      <c r="AT236" s="24" t="str" cm="1">
        <f t="array" aca="1" ref="AT236" ca="1">IF(NOT(ISNUMBER(INDEX($A:$A, LOOKUP(2, 1 / ($A$1:INDIRECT("$A$"&amp;ROW($A236)) &lt;&gt; ""),ROW($A$1:INDIRECT("$A$"&amp;ROW($A236)))), 1))), "",
ROUNDDOWN((ROUNDDOWN((((2*VLOOKUP($AA236, 'EV and Base'!$A$1:$N$671, 14, FALSE))+31+ROUNDDOWN($AH236/4, 0))*$AB236)/100, 0)+5), 0))</f>
        <v/>
      </c>
      <c r="AU236" s="28"/>
      <c r="AY236" t="str" cm="1">
        <f t="array" aca="1" ref="AY236" ca="1">IF(NOT(ISNUMBER(INDEX($A:$A,LOOKUP(2,1/($A$1:INDIRECT("$A$"&amp;ROW($A236))&lt;&gt;""),ROW($A$1:INDIRECT("$A$"&amp;ROW($A236)))),1))),"",
INDEX($AY:$AY,LOOKUP(2,1/($AY$1:INDIRECT("$AY$"&amp;ROW($AY236)-1)&lt;&gt;""),ROW($AY$1:INDIRECT("$AY$"&amp;ROW($AY236)-1))),1)+$BL236)</f>
        <v/>
      </c>
      <c r="AZ236" s="3" t="str" cm="1">
        <f t="array" aca="1" ref="AZ236" ca="1">IF(NOT(ISNUMBER(INDEX($A:$A, LOOKUP(2, 1 / ($A$1:INDIRECT("$A$"&amp;ROW($A236)) &lt;&gt; ""),ROW($A$1:INDIRECT("$A$"&amp;ROW($A236)))), 1))), "",
VLOOKUP(INDIRECT("$G$"&amp;LOOKUP(2, 1 / ($AY$1:INDIRECT("$AY$"&amp;ROW($AY236)-1) &lt;&gt; ""),ROW($AY$1:INDIRECT("$AY$"&amp;ROW($AY236)-1)))),'EV and Base'!A231:N901,2,FALSE))</f>
        <v/>
      </c>
      <c r="BA236" s="3" t="str" cm="1">
        <f t="array" aca="1" ref="BA236" ca="1">IF(NOT(ISNUMBER(INDEX($A:$A, LOOKUP(2, 1 / ($A$1:INDIRECT("$A$"&amp;ROW($A236)) &lt;&gt; ""),ROW($A$1:INDIRECT("$A$"&amp;ROW($A236)))), 1))), "",
INDIRECT("$I$"&amp;LOOKUP(2, 1 / ($AY$1:INDIRECT("$AY$"&amp;ROW($AY236)-1) &lt;&gt; ""),ROW($AY$1:INDIRECT("$AY$"&amp;ROW($AY236)-1)))))</f>
        <v/>
      </c>
      <c r="BB236" s="1" t="str" cm="1">
        <f t="array" aca="1" ref="BB236" ca="1">IF(NOT(ISNUMBER(INDEX($A:$A, LOOKUP(2, 1 / ($A$1:INDIRECT("$A$"&amp;ROW($A236)) &lt;&gt; ""),ROW($A$1:INDIRECT("$A$"&amp;ROW($A236)))), 1))), "",
INDIRECT("$AB$"&amp;LOOKUP(2, 1 / ($AY$1:INDIRECT("$AY$"&amp;ROW($AY236)-1) &lt;&gt; ""),ROW($AY$1:INDIRECT("$AY$"&amp;ROW($AY236)-1)))))</f>
        <v/>
      </c>
      <c r="BC236" s="3" t="str" cm="1">
        <f t="array" aca="1" ref="BC236" ca="1">IF(NOT(ISNUMBER(INDEX($A:$A,LOOKUP(2,1/($A$1:INDIRECT("$A$"&amp;ROW($A236))&lt;&gt;""),ROW($A$1:INDIRECT("$A$"&amp;ROW($A236)))),1))),"",
$BA236+$BA236+10)</f>
        <v/>
      </c>
      <c r="BD236" s="3" t="str" cm="1">
        <f t="array" aca="1" ref="BD236" ca="1">IF(NOT(ISNUMBER(INDEX($A:$A,LOOKUP(2,1/($A$1:INDIRECT("$A$"&amp;ROW($A236))&lt;&gt;""),ROW($A$1:INDIRECT("$A$"&amp;ROW($A236)))),1))),"",
$BA236+$BB236+10)</f>
        <v/>
      </c>
      <c r="BE236" s="3" t="str" cm="1">
        <f t="array" aca="1" ref="BE236" ca="1">IF(NOT(ISNUMBER(INDEX($A:$A,LOOKUP(2,1/($A$1:INDIRECT("$A$"&amp;ROW($A236))&lt;&gt;""),ROW($A$1:INDIRECT("$A$"&amp;ROW($A236)))),1))),"",
$BC236*$BC236)</f>
        <v/>
      </c>
      <c r="BF236" s="3" t="str" cm="1">
        <f t="array" aca="1" ref="BF236" ca="1">IF(NOT(ISNUMBER(INDEX($A:$A,LOOKUP(2,1/($A$1:INDIRECT("$A$"&amp;ROW($A236))&lt;&gt;""),ROW($A$1:INDIRECT("$A$"&amp;ROW($A236)))),1))),"",
$BD236*$BD236)</f>
        <v/>
      </c>
      <c r="BG236" s="3" t="str" cm="1">
        <f t="array" aca="1" ref="BG236" ca="1">IF(NOT(ISNUMBER(INDEX($A:$A,LOOKUP(2,1/($A$1:INDIRECT("$A$"&amp;ROW($A236))&lt;&gt;""),ROW($A$1:INDIRECT("$A$"&amp;ROW($A236)))),1))),"",
_xlfn.FLOOR.MATH(1.5*_xlfn.FLOOR.MATH($AZ236*BA236/5)))</f>
        <v/>
      </c>
      <c r="BH236" s="3" t="str" cm="1">
        <f t="array" aca="1" ref="BH236" ca="1">IF(NOT(ISNUMBER(INDEX($A:$A, LOOKUP(2, 1 / ($A$1:INDIRECT("$A$"&amp;ROW($A236)) &lt;&gt; ""),ROW($A$1:INDIRECT("$A$"&amp;ROW($A236)))), 1))), "",
_xlfn.FLOOR.MATH($BG236/IF(OR(INDIRECT("$C$"&amp;LOOKUP(2, 1 / ($AY$1:INDIRECT("$AY$"&amp;ROW($AY236)-1) &lt;&gt; ""),ROW($AY$1:INDIRECT("$AY$"&amp;ROW($AY236)-1))))="Multi",
INDIRECT("$C$"&amp;LOOKUP(2, 1 / ($AY$1:INDIRECT("$AY$"&amp;ROW($AY236)-1) &lt;&gt; ""),ROW($AY$1:INDIRECT("$AY$"&amp;ROW($AY236)-1))))="Double"),2,1)))</f>
        <v/>
      </c>
      <c r="BI236" s="3" t="str" cm="1">
        <f t="array" aca="1" ref="BI236" ca="1">IF(NOT(ISNUMBER(INDEX($A:$A,LOOKUP(2,1/($A$1:INDIRECT("$A$"&amp;ROW($A236))&lt;&gt;""),ROW($A$1:INDIRECT("$A$"&amp;ROW($A236)))),1))),"",
VLOOKUP($BC236,GameFreakSQRT!$A$1:$B$200,2,FALSE))</f>
        <v/>
      </c>
      <c r="BJ236" s="3" t="str" cm="1">
        <f t="array" aca="1" ref="BJ236" ca="1">IF(NOT(ISNUMBER(INDEX($A:$A,LOOKUP(2,1/($A$1:INDIRECT("$A$"&amp;ROW($A236))&lt;&gt;""),ROW($A$1:INDIRECT("$A$"&amp;ROW($A236)))),1))),"",
VLOOKUP($BD236,GameFreakSQRT!$A$1:$B$200,2,FALSE))</f>
        <v/>
      </c>
      <c r="BK236" s="3" t="str" cm="1">
        <f t="array" aca="1" ref="BK236" ca="1">IF(NOT(ISNUMBER(INDEX($A:$A,LOOKUP(2,1/($A$1:INDIRECT("$A$"&amp;ROW($A236))&lt;&gt;""),ROW($A$1:INDIRECT("$A$"&amp;ROW($A236)))),1))),"",
_xlfn.FLOOR.MATH((($BI236*$BE236)*$BH236)/($BJ236*$BF236))+1)</f>
        <v/>
      </c>
      <c r="BL236" s="3" t="str" cm="1">
        <f t="array" aca="1" ref="BL236" ca="1">IF(NOT(ISNUMBER(INDEX($A:$A,LOOKUP(2,1/($A$1:INDIRECT("$A$"&amp;ROW($A236))&lt;&gt;""),ROW($A$1:INDIRECT("$A$"&amp;ROW($A236)))),1))),"",
_xlfn.FLOOR.MATH($BK236*IF(NOT(INDIRECT("$Z$"&amp;LOOKUP(2, 1 / ($AY$1:INDIRECT("$AY$"&amp;ROW($AY236)-1) &lt;&gt; ""),ROW($AY$1:INDIRECT("$AY$"&amp;ROW($AY236)-1))))=""),1.5,1)))</f>
        <v/>
      </c>
      <c r="BM236" s="3" t="str" cm="1">
        <f t="array" aca="1" ref="BM236" ca="1">IF(NOT(ISNUMBER(INDEX($A:$A, LOOKUP(2, 1 / ($A$1:INDIRECT("$A$"&amp;ROW($A236)) &lt;&gt; ""),ROW($A$1:INDIRECT("$A$"&amp;ROW($A236)))), 1))), "",
INDIRECT("$Y$"&amp;LOOKUP(2, 1 / ($AY$1:INDIRECT("$AY$"&amp;ROW($AY236)-1) &lt;&gt; ""),ROW($AY$1:INDIRECT("$AY$"&amp;ROW($AY236)-1)))))</f>
        <v/>
      </c>
      <c r="BN236" s="3" t="str">
        <f t="shared" ca="1" si="23"/>
        <v/>
      </c>
    </row>
    <row r="237" spans="1:66" x14ac:dyDescent="0.45">
      <c r="A237" s="56" t="s">
        <v>75</v>
      </c>
      <c r="B237" s="56" t="s">
        <v>473</v>
      </c>
      <c r="C237" s="56" t="s">
        <v>46</v>
      </c>
      <c r="D237" s="56" t="s">
        <v>455</v>
      </c>
      <c r="E237" s="56" t="s">
        <v>48</v>
      </c>
      <c r="F237" s="56">
        <v>1</v>
      </c>
      <c r="G237" s="2" t="s">
        <v>474</v>
      </c>
      <c r="H237" s="22" t="s">
        <v>50</v>
      </c>
      <c r="I237" s="2">
        <v>29</v>
      </c>
      <c r="J237" s="2" t="s">
        <v>180</v>
      </c>
      <c r="K237" s="2" t="s">
        <v>204</v>
      </c>
      <c r="L237" s="2" t="s">
        <v>53</v>
      </c>
      <c r="M237" s="2" t="s">
        <v>224</v>
      </c>
      <c r="N237" s="2" t="s">
        <v>225</v>
      </c>
      <c r="O237" s="2" t="s">
        <v>226</v>
      </c>
      <c r="P237" s="2" t="s">
        <v>240</v>
      </c>
      <c r="Q237" s="2">
        <v>3</v>
      </c>
      <c r="R237" s="2">
        <f>_xlfn.FLOOR.MATH((((2*VLOOKUP(G237, 'EV and Base'!$A$1:$N$671, 9, FALSE))+$Q237)*$I237)/100)+$I237+10</f>
        <v>71</v>
      </c>
      <c r="S237" s="2">
        <f>_xlfn.FLOOR.MATH((_xlfn.FLOOR.MATH((((2*VLOOKUP($G237, 'EV and Base'!$A$1:$N$671, 10, FALSE))+$Q237)*$I237)/100)+5)*
IF(OR($J237="Lonely", $J237="Brave", $J237="Adamant", $J237="Naughty"), 1.1,
IF(OR($J237="Bold", $J237="Timid", $J237="Modest", $J237="Calm"), 0.9, 1)))</f>
        <v>42</v>
      </c>
      <c r="T237" s="2">
        <f>_xlfn.FLOOR.MATH((_xlfn.FLOOR.MATH((((2*VLOOKUP($G237, 'EV and Base'!$A$1:$N$671, 11, FALSE))+$Q237)*$I237)/100)+5)*
IF(OR($J237="Bold", $J237="Relaxed", $J237="Impish", $J237="Lax"), 1.1,
IF(OR($J237="Lonely", $J237="Hasty", $J237="Mild", $J237="Gentle"), 0.9, 1)))</f>
        <v>52</v>
      </c>
      <c r="U237" s="2">
        <f>_xlfn.FLOOR.MATH((_xlfn.FLOOR.MATH((((2*VLOOKUP($G237, 'EV and Base'!$A$1:$N$671, 12, FALSE))+$Q237)*$I237)/100)+5)*
IF(OR($J237="Modest", $J237="Mild", $J237="Quiet", $J237="Rash"), 1.1,
IF(OR($J237="Adamant", $J237="Impish", $J237="Jolly", $J237="Careful"), 0.9, 1)))</f>
        <v>34</v>
      </c>
      <c r="V237" s="2">
        <f>_xlfn.FLOOR.MATH((_xlfn.FLOOR.MATH((((2*VLOOKUP($G237, 'EV and Base'!$A$1:$N$671, 13, FALSE))+$Q237)*$I237)/100)+5)*
IF(OR($J237="Calm", $J237="Gentle", $J237="Sassy", $J237="Careful"), 1.1,
IF(OR($J237="Naughty", $J237="Lax", $J237="Naive", $J237="Rash"), 0.9, 1)))</f>
        <v>52</v>
      </c>
      <c r="W237" s="2">
        <f>_xlfn.FLOOR.MATH((_xlfn.FLOOR.MATH((((2*VLOOKUP($G237, 'EV and Base'!$A$1:$N$671, 14, FALSE))+$Q237)*$I237)/100)+5)*
IF(OR($J237="Timid", $J237="Hasty", $J237="Jolly", $J237="Naive"), 1.1,
IF(OR($J237="Brave", $J237="Relaxed", $J237="Quiet", $J237="Sassy"), 0.9, 1)))</f>
        <v>33</v>
      </c>
      <c r="X237" s="56">
        <v>1740</v>
      </c>
      <c r="Z237" s="1">
        <v>1</v>
      </c>
      <c r="AA237" s="23" t="str" cm="1">
        <f t="array" aca="1" ref="AA237" ca="1">IF(NOT(ISNUMBER(INDEX($A:$A,LOOKUP(2,1/($A$1:INDIRECT("$A$"&amp;ROW($A237))&lt;&gt;""),ROW($A$1:INDIRECT("$A$"&amp;ROW($A237)))),1))),"",
IF(NOT(ISNUMBER($A237)),$AA236,
IF($AB237&lt;16,"Lillipup",
IF($AB237&lt;32,"Herdier",
"Stoutland"))))</f>
        <v/>
      </c>
      <c r="AB237" s="25" t="str" cm="1">
        <f t="array" aca="1" ref="AB237" ca="1">IF(NOT(ISNUMBER(INDEX($A:$A, LOOKUP(2, 1 / ($A$1:INDIRECT("$A$"&amp;ROW($A237)) &lt;&gt; ""),ROW($A$1:INDIRECT("$A$"&amp;ROW($A237)))), 1))), "",
VLOOKUP($AY237,'Medium-Slow'!$A$1:$B$101,2,TRUE))</f>
        <v/>
      </c>
      <c r="AC237" s="23" t="str" cm="1">
        <f t="array" aca="1" ref="AC237" ca="1">IF(NOT(ISNUMBER(INDEX($A:$A, LOOKUP(2, 1 / ($A$1:INDIRECT("$A$"&amp;ROW($A237)) &lt;&gt; ""),ROW($A$1:INDIRECT("$A$"&amp;ROW($A237)))), 1))), "",
INDEX($AC:$AC, LOOKUP(2, 1 / ($AC$1:INDIRECT("$AC$"&amp;ROW($AC237)-1) &lt;&gt; ""),ROW($AC$1:INDIRECT("$AC$"&amp;ROW($AC237)-1))), 1)+
IF(INDEX($AC:$AC, LOOKUP(2, 1 / ($AC$1:INDIRECT("$AC$"&amp;ROW($AC237)-1) &lt;&gt; ""),ROW($AC$1:INDIRECT("$AC$"&amp;ROW($AC237)-1))), 1)+
INDEX($AD:$AD, LOOKUP(2, 1 / ($AD$1:INDIRECT("$AD$"&amp;ROW($AD237)-1) &lt;&gt; ""),ROW($AD$1:INDIRECT("$AD$"&amp;ROW($AD237)-1))), 1)+
INDEX($AE:$AE, LOOKUP(2, 1 / ($AE$1:INDIRECT("$AE$"&amp;ROW($AE237)-1) &lt;&gt; ""),ROW($AE$1:INDIRECT("$AE$"&amp;ROW($AD237)-1))), 1)+
INDEX($AE:$AF, LOOKUP(2, 1 / ($AF$1:INDIRECT("$AF$"&amp;ROW($AF237)-1) &lt;&gt; ""),ROW($AF$1:INDIRECT("$AF$"&amp;ROW($AD237)-1))), 1)+
INDEX($AG:$AG, LOOKUP(2, 1 / ($AG$1:INDIRECT("$AG$"&amp;ROW($AG237)-1) &lt;&gt; ""),ROW($AG$1:INDIRECT("$AG$"&amp;ROW($AD237)-1))), 1)+
INDEX($AH:$AH, LOOKUP(2, 1 / ($AH$1:INDIRECT("$AH$"&amp;ROW($AH237)-1) &lt;&gt; ""),ROW($AH$1:INDIRECT("$AH$"&amp;ROW($AD237)-1))), 1)&gt;=510,0,
IF(INDEX($AC:$AC, LOOKUP(2, 1 / ($AC$1:INDIRECT("$AC$"&amp;ROW($AC237)-1) &lt;&gt; ""),ROW($AC$1:INDIRECT("$AC$"&amp;ROW($AC237)-1))), 1)&gt;=255,0,
VLOOKUP(INDIRECT("$G$"&amp;LOOKUP(2, 1 / ($AC$1:INDIRECT("$AC$"&amp;ROW($AC237)-1) &lt;&gt; ""),ROW($AC$1:INDIRECT("$AC$"&amp;ROW($AC237)-1)))), 'EV and Base'!$A$1:$N$671, 3, FALSE))))</f>
        <v/>
      </c>
      <c r="AD237" s="2" t="str" cm="1">
        <f t="array" aca="1" ref="AD237" ca="1">IF(NOT(ISNUMBER(INDEX($A:$A, LOOKUP(2, 1 / ($A$1:INDIRECT("$A$"&amp;ROW($A237)) &lt;&gt; ""),ROW($A$1:INDIRECT("$A$"&amp;ROW($A237)))), 1))), "",
INDEX($AD:$AD, LOOKUP(2, 1 / ($AD$1:INDIRECT("$AD$"&amp;ROW($AD237)-1) &lt;&gt; ""),ROW($AD$1:INDIRECT("$AD$"&amp;ROW($AD237)-1))), 1)+
IF(INDEX($AC:$AC, LOOKUP(2, 1 / ($AC$1:INDIRECT("$AC$"&amp;ROW($AC237)-1) &lt;&gt; ""),ROW($AC$1:INDIRECT("$AC$"&amp;ROW($AC237)-1))), 1)+
INDEX($AD:$AD, LOOKUP(2, 1 / ($AD$1:INDIRECT("$AD$"&amp;ROW($AD237)-1) &lt;&gt; ""),ROW($AD$1:INDIRECT("$AD$"&amp;ROW($AD237)-1))), 1)+
INDEX($AE:$AE, LOOKUP(2, 1 / ($AE$1:INDIRECT("$AE$"&amp;ROW($AE237)-1) &lt;&gt; ""),ROW($AE$1:INDIRECT("$AE$"&amp;ROW($AD237)-1))), 1)+
INDEX($AE:$AF, LOOKUP(2, 1 / ($AF$1:INDIRECT("$AF$"&amp;ROW($AF237)-1) &lt;&gt; ""),ROW($AF$1:INDIRECT("$AF$"&amp;ROW($AD237)-1))), 1)+
INDEX($AG:$AG, LOOKUP(2, 1 / ($AG$1:INDIRECT("$AG$"&amp;ROW($AG237)-1) &lt;&gt; ""),ROW($AG$1:INDIRECT("$AG$"&amp;ROW($AD237)-1))), 1)+
INDEX($AH:$AH, LOOKUP(2, 1 / ($AH$1:INDIRECT("$AH$"&amp;ROW($AH237)-1) &lt;&gt; ""),ROW($AH$1:INDIRECT("$AH$"&amp;ROW($AD237)-1))), 1)&gt;=510,0,
IF(INDEX($AD:$AD, LOOKUP(2, 1 / ($AD$1:INDIRECT("$AD$"&amp;ROW($AD237)-1) &lt;&gt; ""),ROW($AD$1:INDIRECT("$AD$"&amp;ROW($AD237)-1))), 1)&gt;=255,0,
VLOOKUP(INDIRECT("$G$"&amp;LOOKUP(2, 1 / ($AD$1:INDIRECT("$AD$"&amp;ROW($AD237)-1) &lt;&gt; ""),ROW($AD$1:INDIRECT("$AD$"&amp;ROW($AD237)-1)))), 'EV and Base'!$A$1:$N$671, 4, FALSE))))</f>
        <v/>
      </c>
      <c r="AE237" s="2" t="str" cm="1">
        <f t="array" aca="1" ref="AE237" ca="1">IF(NOT(ISNUMBER(INDEX($A:$A,LOOKUP(2,1/($A$1:INDIRECT("$A$"&amp;ROW($A237))&lt;&gt;""),ROW($A$1:INDIRECT("$A$"&amp;ROW($A237)))),1))),"",
INDEX($AE:$AE,LOOKUP(2,1/($AE$1:INDIRECT("$AE$"&amp;ROW($AE237)-1)&lt;&gt;""),ROW($AE$1:INDIRECT("$AE$"&amp;ROW($AE237)-1))),1)+
IF(INDEX($AC:$AC,LOOKUP(2,1/($AC$1:INDIRECT("$AC$"&amp;ROW($AC237)-1)&lt;&gt;""),ROW($AC$1:INDIRECT("$AC$"&amp;ROW($AC237)-1))),1)+
INDEX($AD:$AD,LOOKUP(2,1/($AD$1:INDIRECT("$AD$"&amp;ROW($AD237)-1)&lt;&gt;""),ROW($AD$1:INDIRECT("$AD$"&amp;ROW($AD237)-1))),1)+
INDEX($AE:$AE,LOOKUP(2,1/($AE$1:INDIRECT("$AE$"&amp;ROW($AE237)-1)&lt;&gt;""),ROW($AE$1:INDIRECT("$AE$"&amp;ROW($AD237)-1))),1)+
INDEX($AE:$AF,LOOKUP(2,1/($AF$1:INDIRECT("$AF$"&amp;ROW($AF237)-1)&lt;&gt;""),ROW($AF$1:INDIRECT("$AF$"&amp;ROW($AD237)-1))),1)+
INDEX($AG:$AG,LOOKUP(2,1/($AG$1:INDIRECT("$AG$"&amp;ROW($AG237)-1)&lt;&gt;""),ROW($AG$1:INDIRECT("$AG$"&amp;ROW($AD237)-1))),1)+
INDEX($AH:$AH,LOOKUP(2,1/($AH$1:INDIRECT("$AH$"&amp;ROW($AH237)-1)&lt;&gt;""),ROW($AH$1:INDIRECT("$AH$"&amp;ROW($AD237)-1))),1)&gt;=510,0,
IF(INDEX($AE:$AE,LOOKUP(2,1/($AE$1:INDIRECT("$AE$"&amp;ROW($AE237)-1)&lt;&gt;""),ROW($AE$1:INDIRECT("$AE$"&amp;ROW($AE237)-1))),1)&gt;=255,0,
VLOOKUP(INDIRECT("$G$"&amp;LOOKUP(2,1/($AE$1:INDIRECT("$AE$"&amp;ROW($AE237)-1)&lt;&gt;""),ROW($AE$1:INDIRECT("$AE$"&amp;ROW($AE237)-1)))),'EV and Base'!$A$1:$N$671,5,FALSE))))</f>
        <v/>
      </c>
      <c r="AF237" s="2" t="str" cm="1">
        <f t="array" aca="1" ref="AF237" ca="1">IF(NOT(ISNUMBER(INDEX($A:$A, LOOKUP(2, 1 / ($A$1:INDIRECT("$A$"&amp;ROW($A237)) &lt;&gt; ""),ROW($A$1:INDIRECT("$A$"&amp;ROW($A237)))), 1))), "",
INDEX($AF:$AF, LOOKUP(2, 1 / ($AF$1:INDIRECT("$AF$"&amp;ROW($AF237)-1) &lt;&gt; ""),ROW($AF$1:INDIRECT("$AF$"&amp;ROW($AF237)-1))), 1)+
IF(INDEX($AC:$AC, LOOKUP(2, 1 / ($AC$1:INDIRECT("$AC$"&amp;ROW($AC237)-1) &lt;&gt; ""),ROW($AC$1:INDIRECT("$AC$"&amp;ROW($AC237)-1))), 1)+
INDEX($AD:$AD, LOOKUP(2, 1 / ($AD$1:INDIRECT("$AD$"&amp;ROW($AD237)-1) &lt;&gt; ""),ROW($AD$1:INDIRECT("$AD$"&amp;ROW($AD237)-1))), 1)+
INDEX($AE:$AE, LOOKUP(2, 1 / ($AE$1:INDIRECT("$AE$"&amp;ROW($AE237)-1) &lt;&gt; ""),ROW($AE$1:INDIRECT("$AE$"&amp;ROW($AD237)-1))), 1)+
INDEX($AE:$AF, LOOKUP(2, 1 / ($AF$1:INDIRECT("$AF$"&amp;ROW($AF237)-1) &lt;&gt; ""),ROW($AF$1:INDIRECT("$AF$"&amp;ROW($AD237)-1))), 1)+
INDEX($AG:$AG, LOOKUP(2, 1 / ($AG$1:INDIRECT("$AG$"&amp;ROW($AG237)-1) &lt;&gt; ""),ROW($AG$1:INDIRECT("$AG$"&amp;ROW($AD237)-1))), 1)+
INDEX($AH:$AH, LOOKUP(2, 1 / ($AH$1:INDIRECT("$AH$"&amp;ROW($AH237)-1) &lt;&gt; ""),ROW($AH$1:INDIRECT("$AH$"&amp;ROW($AD237)-1))), 1)&gt;=510,0,
IF(INDEX($AF:$AF, LOOKUP(2, 1 / ($AF$1:INDIRECT("$AF$"&amp;ROW($AF237)-1) &lt;&gt; ""),ROW($AF$1:INDIRECT("$AF$"&amp;ROW($AF237)-1))), 1)&gt;=255,0,
VLOOKUP(INDIRECT("$G$"&amp;LOOKUP(2, 1 / ($AF$1:INDIRECT("$AF$"&amp;ROW($AF237)-1) &lt;&gt; ""),ROW($AF$1:INDIRECT("$AF$"&amp;ROW($AF237)-1)))), 'EV and Base'!$A$1:$N$671, 6, FALSE))))</f>
        <v/>
      </c>
      <c r="AG237" s="2" t="str" cm="1">
        <f t="array" aca="1" ref="AG237" ca="1">IF(NOT(ISNUMBER(INDEX($A:$A, LOOKUP(2, 1 / ($A$1:INDIRECT("$A$"&amp;ROW($A237)) &lt;&gt; ""),ROW($A$1:INDIRECT("$A$"&amp;ROW($A237)))), 1))), "",
INDEX($AG:$AG, LOOKUP(2, 1 / ($AG$1:INDIRECT("$AG$"&amp;ROW($AG237)-1) &lt;&gt; ""),ROW($AG$1:INDIRECT("$AG$"&amp;ROW($AG237)-1))), 1)+
IF(INDEX($AC:$AC, LOOKUP(2, 1 / ($AC$1:INDIRECT("$AC$"&amp;ROW($AC237)-1) &lt;&gt; ""),ROW($AC$1:INDIRECT("$AC$"&amp;ROW($AC237)-1))), 1)+
INDEX($AD:$AD, LOOKUP(2, 1 / ($AD$1:INDIRECT("$AD$"&amp;ROW($AD237)-1) &lt;&gt; ""),ROW($AD$1:INDIRECT("$AD$"&amp;ROW($AD237)-1))), 1)+
INDEX($AE:$AE, LOOKUP(2, 1 / ($AE$1:INDIRECT("$AE$"&amp;ROW($AE237)-1) &lt;&gt; ""),ROW($AE$1:INDIRECT("$AE$"&amp;ROW($AD237)-1))), 1)+
INDEX($AE:$AF, LOOKUP(2, 1 / ($AF$1:INDIRECT("$AF$"&amp;ROW($AF237)-1) &lt;&gt; ""),ROW($AF$1:INDIRECT("$AF$"&amp;ROW($AD237)-1))), 1)+
INDEX($AG:$AG, LOOKUP(2, 1 / ($AG$1:INDIRECT("$AG$"&amp;ROW($AG237)-1) &lt;&gt; ""),ROW($AG$1:INDIRECT("$AG$"&amp;ROW($AD237)-1))), 1)+
INDEX($AH:$AH, LOOKUP(2, 1 / ($AH$1:INDIRECT("$AH$"&amp;ROW($AH237)-1) &lt;&gt; ""),ROW($AH$1:INDIRECT("$AH$"&amp;ROW($AD237)-1))), 1)&gt;=510,0,
IF(INDEX($AG:$AG, LOOKUP(2, 1 / ($AG$1:INDIRECT("$AG$"&amp;ROW($AG237)-1) &lt;&gt; ""),ROW($AG$1:INDIRECT("$AG$"&amp;ROW($AG237)-1))), 1)&gt;=255,0,
VLOOKUP(INDIRECT("$G$"&amp;LOOKUP(2, 1 / ($AG$1:INDIRECT("$AG$"&amp;ROW($AG237)-1) &lt;&gt; ""),ROW($AG$1:INDIRECT("$AG$"&amp;ROW($AG237)-1)))), 'EV and Base'!$A$1:$N$671, 7, FALSE))))</f>
        <v/>
      </c>
      <c r="AH237" s="24" t="str" cm="1">
        <f t="array" aca="1" ref="AH237" ca="1">IF(NOT(ISNUMBER(INDEX($A:$A,LOOKUP(2,1/($A$1:INDIRECT("$A$"&amp;ROW($A237))&lt;&gt;""),ROW($A$1:INDIRECT("$A$"&amp;ROW($A237)))),1))),"",
INDEX($AH:$AH,LOOKUP(2,1/($AH$1:INDIRECT("$AH$"&amp;ROW($AH237)-1)&lt;&gt;""),ROW($AH$1:INDIRECT("$AH$"&amp;ROW($AH237)-1))),1)+
IF(INDEX($AC:$AC,LOOKUP(2,1/($AC$1:INDIRECT("$AC$"&amp;ROW($AC237)-1)&lt;&gt;""),ROW($AC$1:INDIRECT("$AC$"&amp;ROW($AC237)-1))),1)+
INDEX($AD:$AD,LOOKUP(2,1/($AD$1:INDIRECT("$AD$"&amp;ROW($AD237)-1)&lt;&gt;""),ROW($AD$1:INDIRECT("$AD$"&amp;ROW($AD237)-1))),1)+
INDEX($AE:$AE,LOOKUP(2,1/($AE$1:INDIRECT("$AE$"&amp;ROW($AE237)-1)&lt;&gt;""),ROW($AE$1:INDIRECT("$AE$"&amp;ROW($AD237)-1))),1)+
INDEX($AE:$AF,LOOKUP(2,1/($AF$1:INDIRECT("$AF$"&amp;ROW($AF237)-1)&lt;&gt;""),ROW($AF$1:INDIRECT("$AF$"&amp;ROW($AD237)-1))),1)+
INDEX($AG:$AG,LOOKUP(2,1/($AG$1:INDIRECT("$AG$"&amp;ROW($AG237)-1)&lt;&gt;""),ROW($AG$1:INDIRECT("$AG$"&amp;ROW($AD237)-1))),1)+
INDEX($AH:$AH,LOOKUP(2,1/($AH$1:INDIRECT("$AH$"&amp;ROW($AH237)-1)&lt;&gt;""),ROW($AH$1:INDIRECT("$AH$"&amp;ROW($AD237)-1))),1)&gt;=510,0,
IF(INDEX($AH:$AH,LOOKUP(2,1/($AH$1:INDIRECT("$AH$"&amp;ROW($AH237)-1)&lt;&gt;""),ROW($AH$1:INDIRECT("$AH$"&amp;ROW($AH237)-1))),1)&gt;=255,0,
VLOOKUP(INDIRECT("$G$"&amp;LOOKUP(2,1/($AH$1:INDIRECT("$AH$"&amp;ROW($AH237)-1)&lt;&gt;""),ROW($AH$1:INDIRECT("$AH$"&amp;ROW($AH237)-1)))),'EV and Base'!$A$1:$N$671,8,FALSE))))</f>
        <v/>
      </c>
      <c r="AI237" s="29" t="str" cm="1">
        <f t="array" aca="1" ref="AI237" ca="1">IF(NOT(ISNUMBER(INDEX($A:$A,LOOKUP(2,1/($A$1:INDIRECT("$A$"&amp;ROW($A237))&lt;&gt;""),ROW($A$1:INDIRECT("$A$"&amp;ROW($A237)))),1))),"",
ROUNDDOWN((((2*VLOOKUP($AA237,'EV and Base'!$A$1:$N$671,9,FALSE))+31+ROUNDDOWN($AC237/4,0))*$AB237)/100,0)+$AB237+10)</f>
        <v/>
      </c>
      <c r="AJ237" s="21" t="str" cm="1">
        <f t="array" aca="1" ref="AJ237" ca="1">IF(NOT(ISNUMBER(INDEX($A:$A, LOOKUP(2, 1 / ($A$1:INDIRECT("$A$"&amp;ROW($A237)) &lt;&gt; ""),ROW($A$1:INDIRECT("$A$"&amp;ROW($A237)))), 1))), "",
ROUNDDOWN((ROUNDDOWN((((2*VLOOKUP($AA237, 'EV and Base'!$A$1:$N$671, 10, FALSE))+31+ROUNDDOWN($AD237/4, 0))*$AB237)/100, 0)+5)*1.1, 0))</f>
        <v/>
      </c>
      <c r="AK237" s="21" t="str" cm="1">
        <f t="array" aca="1" ref="AK237" ca="1">IF(NOT(ISNUMBER(INDEX($A:$A, LOOKUP(2, 1 / ($A$1:INDIRECT("$A$"&amp;ROW($A237)) &lt;&gt; ""),ROW($A$1:INDIRECT("$A$"&amp;ROW($A237)))), 1))), "",
ROUNDDOWN((ROUNDDOWN((((2*VLOOKUP($AA237, 'EV and Base'!$A$1:$N$671, 11, FALSE))+30+ROUNDDOWN($AE237/4, 0))*$AB237)/100, 0)+5), 0)
&amp;"-"&amp;
ROUNDDOWN((ROUNDDOWN((((2*VLOOKUP($AA237, 'EV and Base'!$A$1:$N$671, 11, FALSE))+31+ROUNDDOWN($AE237/4, 0))*$AB237)/100, 0)+5), 0))</f>
        <v/>
      </c>
      <c r="AL237" s="21" t="str" cm="1">
        <f t="array" aca="1" ref="AL237" ca="1">IF(NOT(ISNUMBER(INDEX($A:$A, LOOKUP(2, 1 / ($A$1:INDIRECT("$A$"&amp;ROW($A237)) &lt;&gt; ""),ROW($A$1:INDIRECT("$A$"&amp;ROW($A237)))), 1))), "",
ROUNDDOWN((ROUNDDOWN((((2*VLOOKUP($AA237, 'EV and Base'!$A$1:$N$671, 12, FALSE))+0+ROUNDDOWN($AF237/4, 0))*$AB237)/100, 0)+5)*0.9, 0)
&amp;"-"&amp;
ROUNDDOWN((ROUNDDOWN((((2*VLOOKUP($AA237, 'EV and Base'!$A$1:$N$671, 12, FALSE))+31+ROUNDDOWN($AF237/4, 0))*$AB237)/100, 0)+5)*0.9, 0))</f>
        <v/>
      </c>
      <c r="AM237" s="21" t="str" cm="1">
        <f t="array" aca="1" ref="AM237" ca="1">IF(NOT(ISNUMBER(INDEX($A:$A, LOOKUP(2, 1 / ($A$1:INDIRECT("$A$"&amp;ROW($A237)) &lt;&gt; ""),ROW($A$1:INDIRECT("$A$"&amp;ROW($A237)))), 1))), "",
ROUNDDOWN((ROUNDDOWN((((2*VLOOKUP($AA237, 'EV and Base'!$A$1:$N$671, 13, FALSE))+30+ROUNDDOWN($AG237/4, 0))*$AB237)/100, 0)+5), 0)
&amp;"-"&amp;
ROUNDDOWN((ROUNDDOWN((((2*VLOOKUP($AA237, 'EV and Base'!$A$1:$N$671, 13, FALSE))+31+ROUNDDOWN($AG237/4, 0))*$AB237)/100, 0)+5), 0))</f>
        <v/>
      </c>
      <c r="AN237" s="25" t="str" cm="1">
        <f t="array" aca="1" ref="AN237" ca="1">IF(NOT(ISNUMBER(INDEX($A:$A, LOOKUP(2, 1 / ($A$1:INDIRECT("$A$"&amp;ROW($A237)) &lt;&gt; ""),ROW($A$1:INDIRECT("$A$"&amp;ROW($A237)))), 1))), "",
ROUNDDOWN((ROUNDDOWN((((2*VLOOKUP($AA237, 'EV and Base'!$A$1:$N$671, 14, FALSE))+31+ROUNDDOWN($AH237/4, 0))*$AB237)/100, 0)+5), 0))</f>
        <v/>
      </c>
      <c r="AO237" s="23" t="str" cm="1">
        <f t="array" aca="1" ref="AO237" ca="1">IF(NOT(ISNUMBER(INDEX($A:$A, LOOKUP(2, 1 / ($A$1:INDIRECT("$A$"&amp;ROW($A237)) &lt;&gt; ""),ROW($A$1:INDIRECT("$A$"&amp;ROW($A237)))), 1))), "",
ROUNDDOWN((((2*VLOOKUP($AA237, 'EV and Base'!$A$1:$N$671, 9, FALSE))+31+ROUNDDOWN($AC237/4, 0))*$AB237)/100, 0)+$AB237+10)</f>
        <v/>
      </c>
      <c r="AP237" s="2" t="str" cm="1">
        <f t="array" aca="1" ref="AP237" ca="1">IF(NOT(ISNUMBER(INDEX($A:$A, LOOKUP(2, 1 / ($A$1:INDIRECT("$A$"&amp;ROW($A237)) &lt;&gt; ""),ROW($A$1:INDIRECT("$A$"&amp;ROW($A237)))), 1))), "",
ROUNDDOWN((ROUNDDOWN((((2*VLOOKUP($AA237, 'EV and Base'!$A$1:$N$671, 10, FALSE))+31+ROUNDDOWN($AD237/4, 0))*$AB237)/100, 0)+5)*1.1, 0))</f>
        <v/>
      </c>
      <c r="AQ237" s="2" t="str" cm="1">
        <f t="array" aca="1" ref="AQ237" ca="1">IF(NOT(ISNUMBER(INDEX($A:$A, LOOKUP(2, 1 / ($A$1:INDIRECT("$A$"&amp;ROW($A237)) &lt;&gt; ""),ROW($A$1:INDIRECT("$A$"&amp;ROW($A237)))), 1))), "",
ROUNDDOWN((ROUNDDOWN((((2*VLOOKUP($AA237, 'EV and Base'!$A$1:$N$671, 11, FALSE))+$AV$2+ROUNDDOWN($AE237/4, 0))*$AB237)/100, 0)+5), 0))</f>
        <v/>
      </c>
      <c r="AR237" s="22" t="str" cm="1">
        <f t="array" aca="1" ref="AR237" ca="1">IF(NOT(ISNUMBER(INDEX($A:$A, LOOKUP(2, 1 / ($A$1:INDIRECT("$A$"&amp;ROW($A237)) &lt;&gt; ""),ROW($A$1:INDIRECT("$A$"&amp;ROW($A237)))), 1))), "",
ROUNDDOWN((ROUNDDOWN((((2*VLOOKUP($AA237, 'EV and Base'!$A$1:$N$671, 12, FALSE))+$AW$2+ROUNDDOWN($AF237/4, 0))*$AB237)/100, 0)+5)*0.9, 0))</f>
        <v/>
      </c>
      <c r="AS237" s="2" t="str" cm="1">
        <f t="array" aca="1" ref="AS237" ca="1">IF(NOT(ISNUMBER(INDEX($A:$A, LOOKUP(2, 1 / ($A$1:INDIRECT("$A$"&amp;ROW($A237)) &lt;&gt; ""),ROW($A$1:INDIRECT("$A$"&amp;ROW($A237)))), 1))), "",
ROUNDDOWN((ROUNDDOWN((((2*VLOOKUP($AA237, 'EV and Base'!$A$1:$N$671, 13, FALSE))+$AX$2+ROUNDDOWN($AG237/4, 0))*$AB237)/100, 0)+5), 0))</f>
        <v/>
      </c>
      <c r="AT237" s="24" t="str" cm="1">
        <f t="array" aca="1" ref="AT237" ca="1">IF(NOT(ISNUMBER(INDEX($A:$A, LOOKUP(2, 1 / ($A$1:INDIRECT("$A$"&amp;ROW($A237)) &lt;&gt; ""),ROW($A$1:INDIRECT("$A$"&amp;ROW($A237)))), 1))), "",
ROUNDDOWN((ROUNDDOWN((((2*VLOOKUP($AA237, 'EV and Base'!$A$1:$N$671, 14, FALSE))+31+ROUNDDOWN($AH237/4, 0))*$AB237)/100, 0)+5), 0))</f>
        <v/>
      </c>
      <c r="AU237" s="28"/>
      <c r="AY237" t="str" cm="1">
        <f t="array" aca="1" ref="AY237" ca="1">IF(NOT(ISNUMBER(INDEX($A:$A,LOOKUP(2,1/($A$1:INDIRECT("$A$"&amp;ROW($A237))&lt;&gt;""),ROW($A$1:INDIRECT("$A$"&amp;ROW($A237)))),1))),"",
INDEX($AY:$AY,LOOKUP(2,1/($AY$1:INDIRECT("$AY$"&amp;ROW($AY237)-1)&lt;&gt;""),ROW($AY$1:INDIRECT("$AY$"&amp;ROW($AY237)-1))),1)+$BL237)</f>
        <v/>
      </c>
      <c r="AZ237" s="3" t="str" cm="1">
        <f t="array" aca="1" ref="AZ237" ca="1">IF(NOT(ISNUMBER(INDEX($A:$A, LOOKUP(2, 1 / ($A$1:INDIRECT("$A$"&amp;ROW($A237)) &lt;&gt; ""),ROW($A$1:INDIRECT("$A$"&amp;ROW($A237)))), 1))), "",
VLOOKUP(INDIRECT("$G$"&amp;LOOKUP(2, 1 / ($AY$1:INDIRECT("$AY$"&amp;ROW($AY237)-1) &lt;&gt; ""),ROW($AY$1:INDIRECT("$AY$"&amp;ROW($AY237)-1)))),'EV and Base'!A232:N902,2,FALSE))</f>
        <v/>
      </c>
      <c r="BA237" s="3" t="str" cm="1">
        <f t="array" aca="1" ref="BA237" ca="1">IF(NOT(ISNUMBER(INDEX($A:$A, LOOKUP(2, 1 / ($A$1:INDIRECT("$A$"&amp;ROW($A237)) &lt;&gt; ""),ROW($A$1:INDIRECT("$A$"&amp;ROW($A237)))), 1))), "",
INDIRECT("$I$"&amp;LOOKUP(2, 1 / ($AY$1:INDIRECT("$AY$"&amp;ROW($AY237)-1) &lt;&gt; ""),ROW($AY$1:INDIRECT("$AY$"&amp;ROW($AY237)-1)))))</f>
        <v/>
      </c>
      <c r="BB237" s="1" t="str" cm="1">
        <f t="array" aca="1" ref="BB237" ca="1">IF(NOT(ISNUMBER(INDEX($A:$A, LOOKUP(2, 1 / ($A$1:INDIRECT("$A$"&amp;ROW($A237)) &lt;&gt; ""),ROW($A$1:INDIRECT("$A$"&amp;ROW($A237)))), 1))), "",
INDIRECT("$AB$"&amp;LOOKUP(2, 1 / ($AY$1:INDIRECT("$AY$"&amp;ROW($AY237)-1) &lt;&gt; ""),ROW($AY$1:INDIRECT("$AY$"&amp;ROW($AY237)-1)))))</f>
        <v/>
      </c>
      <c r="BC237" s="3" t="str" cm="1">
        <f t="array" aca="1" ref="BC237" ca="1">IF(NOT(ISNUMBER(INDEX($A:$A,LOOKUP(2,1/($A$1:INDIRECT("$A$"&amp;ROW($A237))&lt;&gt;""),ROW($A$1:INDIRECT("$A$"&amp;ROW($A237)))),1))),"",
$BA237+$BA237+10)</f>
        <v/>
      </c>
      <c r="BD237" s="3" t="str" cm="1">
        <f t="array" aca="1" ref="BD237" ca="1">IF(NOT(ISNUMBER(INDEX($A:$A,LOOKUP(2,1/($A$1:INDIRECT("$A$"&amp;ROW($A237))&lt;&gt;""),ROW($A$1:INDIRECT("$A$"&amp;ROW($A237)))),1))),"",
$BA237+$BB237+10)</f>
        <v/>
      </c>
      <c r="BE237" s="3" t="str" cm="1">
        <f t="array" aca="1" ref="BE237" ca="1">IF(NOT(ISNUMBER(INDEX($A:$A,LOOKUP(2,1/($A$1:INDIRECT("$A$"&amp;ROW($A237))&lt;&gt;""),ROW($A$1:INDIRECT("$A$"&amp;ROW($A237)))),1))),"",
$BC237*$BC237)</f>
        <v/>
      </c>
      <c r="BF237" s="3" t="str" cm="1">
        <f t="array" aca="1" ref="BF237" ca="1">IF(NOT(ISNUMBER(INDEX($A:$A,LOOKUP(2,1/($A$1:INDIRECT("$A$"&amp;ROW($A237))&lt;&gt;""),ROW($A$1:INDIRECT("$A$"&amp;ROW($A237)))),1))),"",
$BD237*$BD237)</f>
        <v/>
      </c>
      <c r="BG237" s="3" t="str" cm="1">
        <f t="array" aca="1" ref="BG237" ca="1">IF(NOT(ISNUMBER(INDEX($A:$A,LOOKUP(2,1/($A$1:INDIRECT("$A$"&amp;ROW($A237))&lt;&gt;""),ROW($A$1:INDIRECT("$A$"&amp;ROW($A237)))),1))),"",
_xlfn.FLOOR.MATH(1.5*_xlfn.FLOOR.MATH($AZ237*BA237/5)))</f>
        <v/>
      </c>
      <c r="BH237" s="3" t="str" cm="1">
        <f t="array" aca="1" ref="BH237" ca="1">IF(NOT(ISNUMBER(INDEX($A:$A, LOOKUP(2, 1 / ($A$1:INDIRECT("$A$"&amp;ROW($A237)) &lt;&gt; ""),ROW($A$1:INDIRECT("$A$"&amp;ROW($A237)))), 1))), "",
_xlfn.FLOOR.MATH($BG237/IF(OR(INDIRECT("$C$"&amp;LOOKUP(2, 1 / ($AY$1:INDIRECT("$AY$"&amp;ROW($AY237)-1) &lt;&gt; ""),ROW($AY$1:INDIRECT("$AY$"&amp;ROW($AY237)-1))))="Multi",
INDIRECT("$C$"&amp;LOOKUP(2, 1 / ($AY$1:INDIRECT("$AY$"&amp;ROW($AY237)-1) &lt;&gt; ""),ROW($AY$1:INDIRECT("$AY$"&amp;ROW($AY237)-1))))="Double"),2,1)))</f>
        <v/>
      </c>
      <c r="BI237" s="3" t="str" cm="1">
        <f t="array" aca="1" ref="BI237" ca="1">IF(NOT(ISNUMBER(INDEX($A:$A,LOOKUP(2,1/($A$1:INDIRECT("$A$"&amp;ROW($A237))&lt;&gt;""),ROW($A$1:INDIRECT("$A$"&amp;ROW($A237)))),1))),"",
VLOOKUP($BC237,GameFreakSQRT!$A$1:$B$200,2,FALSE))</f>
        <v/>
      </c>
      <c r="BJ237" s="3" t="str" cm="1">
        <f t="array" aca="1" ref="BJ237" ca="1">IF(NOT(ISNUMBER(INDEX($A:$A,LOOKUP(2,1/($A$1:INDIRECT("$A$"&amp;ROW($A237))&lt;&gt;""),ROW($A$1:INDIRECT("$A$"&amp;ROW($A237)))),1))),"",
VLOOKUP($BD237,GameFreakSQRT!$A$1:$B$200,2,FALSE))</f>
        <v/>
      </c>
      <c r="BK237" s="3" t="str" cm="1">
        <f t="array" aca="1" ref="BK237" ca="1">IF(NOT(ISNUMBER(INDEX($A:$A,LOOKUP(2,1/($A$1:INDIRECT("$A$"&amp;ROW($A237))&lt;&gt;""),ROW($A$1:INDIRECT("$A$"&amp;ROW($A237)))),1))),"",
_xlfn.FLOOR.MATH((($BI237*$BE237)*$BH237)/($BJ237*$BF237))+1)</f>
        <v/>
      </c>
      <c r="BL237" s="3" t="str" cm="1">
        <f t="array" aca="1" ref="BL237" ca="1">IF(NOT(ISNUMBER(INDEX($A:$A,LOOKUP(2,1/($A$1:INDIRECT("$A$"&amp;ROW($A237))&lt;&gt;""),ROW($A$1:INDIRECT("$A$"&amp;ROW($A237)))),1))),"",
_xlfn.FLOOR.MATH($BK237*IF(NOT(INDIRECT("$Z$"&amp;LOOKUP(2, 1 / ($AY$1:INDIRECT("$AY$"&amp;ROW($AY237)-1) &lt;&gt; ""),ROW($AY$1:INDIRECT("$AY$"&amp;ROW($AY237)-1))))=""),1.5,1)))</f>
        <v/>
      </c>
      <c r="BM237" s="3" t="str" cm="1">
        <f t="array" aca="1" ref="BM237" ca="1">IF(NOT(ISNUMBER(INDEX($A:$A, LOOKUP(2, 1 / ($A$1:INDIRECT("$A$"&amp;ROW($A237)) &lt;&gt; ""),ROW($A$1:INDIRECT("$A$"&amp;ROW($A237)))), 1))), "",
INDIRECT("$Y$"&amp;LOOKUP(2, 1 / ($AY$1:INDIRECT("$AY$"&amp;ROW($AY237)-1) &lt;&gt; ""),ROW($AY$1:INDIRECT("$AY$"&amp;ROW($AY237)-1)))))</f>
        <v/>
      </c>
      <c r="BN237" s="3" t="str">
        <f t="shared" ca="1" si="23"/>
        <v/>
      </c>
    </row>
    <row r="238" spans="1:66" x14ac:dyDescent="0.45">
      <c r="A238" s="69">
        <v>51</v>
      </c>
      <c r="B238" s="69" t="s">
        <v>114</v>
      </c>
      <c r="C238" s="69" t="s">
        <v>46</v>
      </c>
      <c r="D238" s="69" t="s">
        <v>455</v>
      </c>
      <c r="E238" s="69" t="s">
        <v>48</v>
      </c>
      <c r="F238" s="56">
        <v>1</v>
      </c>
      <c r="G238" s="2" t="s">
        <v>234</v>
      </c>
      <c r="H238" s="2" t="s">
        <v>50</v>
      </c>
      <c r="I238" s="2">
        <v>26</v>
      </c>
      <c r="J238" s="2" t="s">
        <v>87</v>
      </c>
      <c r="K238" s="2" t="s">
        <v>281</v>
      </c>
      <c r="L238" s="2" t="s">
        <v>53</v>
      </c>
      <c r="M238" s="2" t="s">
        <v>154</v>
      </c>
      <c r="N238" s="2" t="s">
        <v>249</v>
      </c>
      <c r="O238" s="2" t="s">
        <v>333</v>
      </c>
      <c r="P238" s="2" t="s">
        <v>336</v>
      </c>
      <c r="Q238" s="2">
        <v>0</v>
      </c>
      <c r="R238" s="2">
        <f>_xlfn.FLOOR.MATH((((2*VLOOKUP(G238, 'EV and Base'!$A$1:$N$671, 9, FALSE))+$Q238)*$I238)/100)+$I238+10</f>
        <v>62</v>
      </c>
      <c r="S238" s="2">
        <f>_xlfn.FLOOR.MATH((_xlfn.FLOOR.MATH((((2*VLOOKUP($G238, 'EV and Base'!$A$1:$N$671, 10, FALSE))+$Q238)*$I238)/100)+5)*
IF(OR($J238="Lonely", $J238="Brave", $J238="Adamant", $J238="Naughty"), 1.1,
IF(OR($J238="Bold", $J238="Timid", $J238="Modest", $J238="Calm"), 0.9, 1)))</f>
        <v>42</v>
      </c>
      <c r="T238" s="2">
        <f>_xlfn.FLOOR.MATH((_xlfn.FLOOR.MATH((((2*VLOOKUP($G238, 'EV and Base'!$A$1:$N$671, 11, FALSE))+$Q238)*$I238)/100)+5)*
IF(OR($J238="Bold", $J238="Relaxed", $J238="Impish", $J238="Lax"), 1.1,
IF(OR($J238="Lonely", $J238="Hasty", $J238="Mild", $J238="Gentle"), 0.9, 1)))</f>
        <v>23</v>
      </c>
      <c r="U238" s="2">
        <f>_xlfn.FLOOR.MATH((_xlfn.FLOOR.MATH((((2*VLOOKUP($G238, 'EV and Base'!$A$1:$N$671, 12, FALSE))+$Q238)*$I238)/100)+5)*
IF(OR($J238="Modest", $J238="Mild", $J238="Quiet", $J238="Rash"), 1.1,
IF(OR($J238="Adamant", $J238="Impish", $J238="Jolly", $J238="Careful"), 0.9, 1)))</f>
        <v>23</v>
      </c>
      <c r="V238" s="2">
        <f>_xlfn.FLOOR.MATH((_xlfn.FLOOR.MATH((((2*VLOOKUP($G238, 'EV and Base'!$A$1:$N$671, 13, FALSE))+$Q238)*$I238)/100)+5)*
IF(OR($J238="Calm", $J238="Gentle", $J238="Sassy", $J238="Careful"), 1.1,
IF(OR($J238="Naughty", $J238="Lax", $J238="Naive", $J238="Rash"), 0.9, 1)))</f>
        <v>25</v>
      </c>
      <c r="W238" s="2">
        <f>_xlfn.FLOOR.MATH((_xlfn.FLOOR.MATH((((2*VLOOKUP($G238, 'EV and Base'!$A$1:$N$671, 14, FALSE))+$Q238)*$I238)/100)+5)*
IF(OR($J238="Timid", $J238="Hasty", $J238="Jolly", $J238="Naive"), 1.1,
IF(OR($J238="Brave", $J238="Relaxed", $J238="Quiet", $J238="Sassy"), 0.9, 1)))</f>
        <v>34</v>
      </c>
      <c r="X238" s="69">
        <v>1040</v>
      </c>
      <c r="Y238" s="1">
        <v>466</v>
      </c>
      <c r="Z238" s="1">
        <v>1</v>
      </c>
      <c r="AA238" s="23" t="str" cm="1">
        <f t="array" aca="1" ref="AA238" ca="1">IF(NOT(ISNUMBER(INDEX($A:$A,LOOKUP(2,1/($A$1:INDIRECT("$A$"&amp;ROW($A238))&lt;&gt;""),ROW($A$1:INDIRECT("$A$"&amp;ROW($A238)))),1))),"",
IF(NOT(ISNUMBER($A238)),$AA237,
IF($AB238&lt;16,"Lillipup",
IF($AB238&lt;32,"Herdier",
"Stoutland"))))</f>
        <v>Stoutland</v>
      </c>
      <c r="AB238" s="25" cm="1">
        <f t="array" aca="1" ref="AB238" ca="1">IF(NOT(ISNUMBER(INDEX($A:$A, LOOKUP(2, 1 / ($A$1:INDIRECT("$A$"&amp;ROW($A238)) &lt;&gt; ""),ROW($A$1:INDIRECT("$A$"&amp;ROW($A238)))), 1))), "",
VLOOKUP($AY238,'Medium-Slow'!$A$1:$B$101,2,TRUE))</f>
        <v>36</v>
      </c>
      <c r="AC238" s="23" cm="1">
        <f t="array" aca="1" ref="AC238" ca="1">IF(NOT(ISNUMBER(INDEX($A:$A, LOOKUP(2, 1 / ($A$1:INDIRECT("$A$"&amp;ROW($A238)) &lt;&gt; ""),ROW($A$1:INDIRECT("$A$"&amp;ROW($A238)))), 1))), "",
INDEX($AC:$AC, LOOKUP(2, 1 / ($AC$1:INDIRECT("$AC$"&amp;ROW($AC238)-1) &lt;&gt; ""),ROW($AC$1:INDIRECT("$AC$"&amp;ROW($AC238)-1))), 1)+
IF(INDEX($AC:$AC, LOOKUP(2, 1 / ($AC$1:INDIRECT("$AC$"&amp;ROW($AC238)-1) &lt;&gt; ""),ROW($AC$1:INDIRECT("$AC$"&amp;ROW($AC238)-1))), 1)+
INDEX($AD:$AD, LOOKUP(2, 1 / ($AD$1:INDIRECT("$AD$"&amp;ROW($AD238)-1) &lt;&gt; ""),ROW($AD$1:INDIRECT("$AD$"&amp;ROW($AD238)-1))), 1)+
INDEX($AE:$AE, LOOKUP(2, 1 / ($AE$1:INDIRECT("$AE$"&amp;ROW($AE238)-1) &lt;&gt; ""),ROW($AE$1:INDIRECT("$AE$"&amp;ROW($AD238)-1))), 1)+
INDEX($AE:$AF, LOOKUP(2, 1 / ($AF$1:INDIRECT("$AF$"&amp;ROW($AF238)-1) &lt;&gt; ""),ROW($AF$1:INDIRECT("$AF$"&amp;ROW($AD238)-1))), 1)+
INDEX($AG:$AG, LOOKUP(2, 1 / ($AG$1:INDIRECT("$AG$"&amp;ROW($AG238)-1) &lt;&gt; ""),ROW($AG$1:INDIRECT("$AG$"&amp;ROW($AD238)-1))), 1)+
INDEX($AH:$AH, LOOKUP(2, 1 / ($AH$1:INDIRECT("$AH$"&amp;ROW($AH238)-1) &lt;&gt; ""),ROW($AH$1:INDIRECT("$AH$"&amp;ROW($AD238)-1))), 1)&gt;=510,0,
IF(INDEX($AC:$AC, LOOKUP(2, 1 / ($AC$1:INDIRECT("$AC$"&amp;ROW($AC238)-1) &lt;&gt; ""),ROW($AC$1:INDIRECT("$AC$"&amp;ROW($AC238)-1))), 1)&gt;=255,0,
VLOOKUP(INDIRECT("$G$"&amp;LOOKUP(2, 1 / ($AC$1:INDIRECT("$AC$"&amp;ROW($AC238)-1) &lt;&gt; ""),ROW($AC$1:INDIRECT("$AC$"&amp;ROW($AC238)-1)))), 'EV and Base'!$A$1:$N$671, 3, FALSE))))</f>
        <v>9</v>
      </c>
      <c r="AD238" s="2" cm="1">
        <f t="array" aca="1" ref="AD238" ca="1">IF(NOT(ISNUMBER(INDEX($A:$A, LOOKUP(2, 1 / ($A$1:INDIRECT("$A$"&amp;ROW($A238)) &lt;&gt; ""),ROW($A$1:INDIRECT("$A$"&amp;ROW($A238)))), 1))), "",
INDEX($AD:$AD, LOOKUP(2, 1 / ($AD$1:INDIRECT("$AD$"&amp;ROW($AD238)-1) &lt;&gt; ""),ROW($AD$1:INDIRECT("$AD$"&amp;ROW($AD238)-1))), 1)+
IF(INDEX($AC:$AC, LOOKUP(2, 1 / ($AC$1:INDIRECT("$AC$"&amp;ROW($AC238)-1) &lt;&gt; ""),ROW($AC$1:INDIRECT("$AC$"&amp;ROW($AC238)-1))), 1)+
INDEX($AD:$AD, LOOKUP(2, 1 / ($AD$1:INDIRECT("$AD$"&amp;ROW($AD238)-1) &lt;&gt; ""),ROW($AD$1:INDIRECT("$AD$"&amp;ROW($AD238)-1))), 1)+
INDEX($AE:$AE, LOOKUP(2, 1 / ($AE$1:INDIRECT("$AE$"&amp;ROW($AE238)-1) &lt;&gt; ""),ROW($AE$1:INDIRECT("$AE$"&amp;ROW($AD238)-1))), 1)+
INDEX($AE:$AF, LOOKUP(2, 1 / ($AF$1:INDIRECT("$AF$"&amp;ROW($AF238)-1) &lt;&gt; ""),ROW($AF$1:INDIRECT("$AF$"&amp;ROW($AD238)-1))), 1)+
INDEX($AG:$AG, LOOKUP(2, 1 / ($AG$1:INDIRECT("$AG$"&amp;ROW($AG238)-1) &lt;&gt; ""),ROW($AG$1:INDIRECT("$AG$"&amp;ROW($AD238)-1))), 1)+
INDEX($AH:$AH, LOOKUP(2, 1 / ($AH$1:INDIRECT("$AH$"&amp;ROW($AH238)-1) &lt;&gt; ""),ROW($AH$1:INDIRECT("$AH$"&amp;ROW($AD238)-1))), 1)&gt;=510,0,
IF(INDEX($AD:$AD, LOOKUP(2, 1 / ($AD$1:INDIRECT("$AD$"&amp;ROW($AD238)-1) &lt;&gt; ""),ROW($AD$1:INDIRECT("$AD$"&amp;ROW($AD238)-1))), 1)&gt;=255,0,
VLOOKUP(INDIRECT("$G$"&amp;LOOKUP(2, 1 / ($AD$1:INDIRECT("$AD$"&amp;ROW($AD238)-1) &lt;&gt; ""),ROW($AD$1:INDIRECT("$AD$"&amp;ROW($AD238)-1)))), 'EV and Base'!$A$1:$N$671, 4, FALSE))))</f>
        <v>61</v>
      </c>
      <c r="AE238" s="2" cm="1">
        <f t="array" aca="1" ref="AE238" ca="1">IF(NOT(ISNUMBER(INDEX($A:$A,LOOKUP(2,1/($A$1:INDIRECT("$A$"&amp;ROW($A238))&lt;&gt;""),ROW($A$1:INDIRECT("$A$"&amp;ROW($A238)))),1))),"",
INDEX($AE:$AE,LOOKUP(2,1/($AE$1:INDIRECT("$AE$"&amp;ROW($AE238)-1)&lt;&gt;""),ROW($AE$1:INDIRECT("$AE$"&amp;ROW($AE238)-1))),1)+
IF(INDEX($AC:$AC,LOOKUP(2,1/($AC$1:INDIRECT("$AC$"&amp;ROW($AC238)-1)&lt;&gt;""),ROW($AC$1:INDIRECT("$AC$"&amp;ROW($AC238)-1))),1)+
INDEX($AD:$AD,LOOKUP(2,1/($AD$1:INDIRECT("$AD$"&amp;ROW($AD238)-1)&lt;&gt;""),ROW($AD$1:INDIRECT("$AD$"&amp;ROW($AD238)-1))),1)+
INDEX($AE:$AE,LOOKUP(2,1/($AE$1:INDIRECT("$AE$"&amp;ROW($AE238)-1)&lt;&gt;""),ROW($AE$1:INDIRECT("$AE$"&amp;ROW($AD238)-1))),1)+
INDEX($AE:$AF,LOOKUP(2,1/($AF$1:INDIRECT("$AF$"&amp;ROW($AF238)-1)&lt;&gt;""),ROW($AF$1:INDIRECT("$AF$"&amp;ROW($AD238)-1))),1)+
INDEX($AG:$AG,LOOKUP(2,1/($AG$1:INDIRECT("$AG$"&amp;ROW($AG238)-1)&lt;&gt;""),ROW($AG$1:INDIRECT("$AG$"&amp;ROW($AD238)-1))),1)+
INDEX($AH:$AH,LOOKUP(2,1/($AH$1:INDIRECT("$AH$"&amp;ROW($AH238)-1)&lt;&gt;""),ROW($AH$1:INDIRECT("$AH$"&amp;ROW($AD238)-1))),1)&gt;=510,0,
IF(INDEX($AE:$AE,LOOKUP(2,1/($AE$1:INDIRECT("$AE$"&amp;ROW($AE238)-1)&lt;&gt;""),ROW($AE$1:INDIRECT("$AE$"&amp;ROW($AE238)-1))),1)&gt;=255,0,
VLOOKUP(INDIRECT("$G$"&amp;LOOKUP(2,1/($AE$1:INDIRECT("$AE$"&amp;ROW($AE238)-1)&lt;&gt;""),ROW($AE$1:INDIRECT("$AE$"&amp;ROW($AE238)-1)))),'EV and Base'!$A$1:$N$671,5,FALSE))))</f>
        <v>7</v>
      </c>
      <c r="AF238" s="2" cm="1">
        <f t="array" aca="1" ref="AF238" ca="1">IF(NOT(ISNUMBER(INDEX($A:$A, LOOKUP(2, 1 / ($A$1:INDIRECT("$A$"&amp;ROW($A238)) &lt;&gt; ""),ROW($A$1:INDIRECT("$A$"&amp;ROW($A238)))), 1))), "",
INDEX($AF:$AF, LOOKUP(2, 1 / ($AF$1:INDIRECT("$AF$"&amp;ROW($AF238)-1) &lt;&gt; ""),ROW($AF$1:INDIRECT("$AF$"&amp;ROW($AF238)-1))), 1)+
IF(INDEX($AC:$AC, LOOKUP(2, 1 / ($AC$1:INDIRECT("$AC$"&amp;ROW($AC238)-1) &lt;&gt; ""),ROW($AC$1:INDIRECT("$AC$"&amp;ROW($AC238)-1))), 1)+
INDEX($AD:$AD, LOOKUP(2, 1 / ($AD$1:INDIRECT("$AD$"&amp;ROW($AD238)-1) &lt;&gt; ""),ROW($AD$1:INDIRECT("$AD$"&amp;ROW($AD238)-1))), 1)+
INDEX($AE:$AE, LOOKUP(2, 1 / ($AE$1:INDIRECT("$AE$"&amp;ROW($AE238)-1) &lt;&gt; ""),ROW($AE$1:INDIRECT("$AE$"&amp;ROW($AD238)-1))), 1)+
INDEX($AE:$AF, LOOKUP(2, 1 / ($AF$1:INDIRECT("$AF$"&amp;ROW($AF238)-1) &lt;&gt; ""),ROW($AF$1:INDIRECT("$AF$"&amp;ROW($AD238)-1))), 1)+
INDEX($AG:$AG, LOOKUP(2, 1 / ($AG$1:INDIRECT("$AG$"&amp;ROW($AG238)-1) &lt;&gt; ""),ROW($AG$1:INDIRECT("$AG$"&amp;ROW($AD238)-1))), 1)+
INDEX($AH:$AH, LOOKUP(2, 1 / ($AH$1:INDIRECT("$AH$"&amp;ROW($AH238)-1) &lt;&gt; ""),ROW($AH$1:INDIRECT("$AH$"&amp;ROW($AD238)-1))), 1)&gt;=510,0,
IF(INDEX($AF:$AF, LOOKUP(2, 1 / ($AF$1:INDIRECT("$AF$"&amp;ROW($AF238)-1) &lt;&gt; ""),ROW($AF$1:INDIRECT("$AF$"&amp;ROW($AF238)-1))), 1)&gt;=255,0,
VLOOKUP(INDIRECT("$G$"&amp;LOOKUP(2, 1 / ($AF$1:INDIRECT("$AF$"&amp;ROW($AF238)-1) &lt;&gt; ""),ROW($AF$1:INDIRECT("$AF$"&amp;ROW($AF238)-1)))), 'EV and Base'!$A$1:$N$671, 6, FALSE))))</f>
        <v>7</v>
      </c>
      <c r="AG238" s="2" cm="1">
        <f t="array" aca="1" ref="AG238" ca="1">IF(NOT(ISNUMBER(INDEX($A:$A, LOOKUP(2, 1 / ($A$1:INDIRECT("$A$"&amp;ROW($A238)) &lt;&gt; ""),ROW($A$1:INDIRECT("$A$"&amp;ROW($A238)))), 1))), "",
INDEX($AG:$AG, LOOKUP(2, 1 / ($AG$1:INDIRECT("$AG$"&amp;ROW($AG238)-1) &lt;&gt; ""),ROW($AG$1:INDIRECT("$AG$"&amp;ROW($AG238)-1))), 1)+
IF(INDEX($AC:$AC, LOOKUP(2, 1 / ($AC$1:INDIRECT("$AC$"&amp;ROW($AC238)-1) &lt;&gt; ""),ROW($AC$1:INDIRECT("$AC$"&amp;ROW($AC238)-1))), 1)+
INDEX($AD:$AD, LOOKUP(2, 1 / ($AD$1:INDIRECT("$AD$"&amp;ROW($AD238)-1) &lt;&gt; ""),ROW($AD$1:INDIRECT("$AD$"&amp;ROW($AD238)-1))), 1)+
INDEX($AE:$AE, LOOKUP(2, 1 / ($AE$1:INDIRECT("$AE$"&amp;ROW($AE238)-1) &lt;&gt; ""),ROW($AE$1:INDIRECT("$AE$"&amp;ROW($AD238)-1))), 1)+
INDEX($AE:$AF, LOOKUP(2, 1 / ($AF$1:INDIRECT("$AF$"&amp;ROW($AF238)-1) &lt;&gt; ""),ROW($AF$1:INDIRECT("$AF$"&amp;ROW($AD238)-1))), 1)+
INDEX($AG:$AG, LOOKUP(2, 1 / ($AG$1:INDIRECT("$AG$"&amp;ROW($AG238)-1) &lt;&gt; ""),ROW($AG$1:INDIRECT("$AG$"&amp;ROW($AD238)-1))), 1)+
INDEX($AH:$AH, LOOKUP(2, 1 / ($AH$1:INDIRECT("$AH$"&amp;ROW($AH238)-1) &lt;&gt; ""),ROW($AH$1:INDIRECT("$AH$"&amp;ROW($AD238)-1))), 1)&gt;=510,0,
IF(INDEX($AG:$AG, LOOKUP(2, 1 / ($AG$1:INDIRECT("$AG$"&amp;ROW($AG238)-1) &lt;&gt; ""),ROW($AG$1:INDIRECT("$AG$"&amp;ROW($AG238)-1))), 1)&gt;=255,0,
VLOOKUP(INDIRECT("$G$"&amp;LOOKUP(2, 1 / ($AG$1:INDIRECT("$AG$"&amp;ROW($AG238)-1) &lt;&gt; ""),ROW($AG$1:INDIRECT("$AG$"&amp;ROW($AG238)-1)))), 'EV and Base'!$A$1:$N$671, 7, FALSE))))</f>
        <v>0</v>
      </c>
      <c r="AH238" s="24" cm="1">
        <f t="array" aca="1" ref="AH238" ca="1">IF(NOT(ISNUMBER(INDEX($A:$A,LOOKUP(2,1/($A$1:INDIRECT("$A$"&amp;ROW($A238))&lt;&gt;""),ROW($A$1:INDIRECT("$A$"&amp;ROW($A238)))),1))),"",
INDEX($AH:$AH,LOOKUP(2,1/($AH$1:INDIRECT("$AH$"&amp;ROW($AH238)-1)&lt;&gt;""),ROW($AH$1:INDIRECT("$AH$"&amp;ROW($AH238)-1))),1)+
IF(INDEX($AC:$AC,LOOKUP(2,1/($AC$1:INDIRECT("$AC$"&amp;ROW($AC238)-1)&lt;&gt;""),ROW($AC$1:INDIRECT("$AC$"&amp;ROW($AC238)-1))),1)+
INDEX($AD:$AD,LOOKUP(2,1/($AD$1:INDIRECT("$AD$"&amp;ROW($AD238)-1)&lt;&gt;""),ROW($AD$1:INDIRECT("$AD$"&amp;ROW($AD238)-1))),1)+
INDEX($AE:$AE,LOOKUP(2,1/($AE$1:INDIRECT("$AE$"&amp;ROW($AE238)-1)&lt;&gt;""),ROW($AE$1:INDIRECT("$AE$"&amp;ROW($AD238)-1))),1)+
INDEX($AE:$AF,LOOKUP(2,1/($AF$1:INDIRECT("$AF$"&amp;ROW($AF238)-1)&lt;&gt;""),ROW($AF$1:INDIRECT("$AF$"&amp;ROW($AD238)-1))),1)+
INDEX($AG:$AG,LOOKUP(2,1/($AG$1:INDIRECT("$AG$"&amp;ROW($AG238)-1)&lt;&gt;""),ROW($AG$1:INDIRECT("$AG$"&amp;ROW($AD238)-1))),1)+
INDEX($AH:$AH,LOOKUP(2,1/($AH$1:INDIRECT("$AH$"&amp;ROW($AH238)-1)&lt;&gt;""),ROW($AH$1:INDIRECT("$AH$"&amp;ROW($AD238)-1))),1)&gt;=510,0,
IF(INDEX($AH:$AH,LOOKUP(2,1/($AH$1:INDIRECT("$AH$"&amp;ROW($AH238)-1)&lt;&gt;""),ROW($AH$1:INDIRECT("$AH$"&amp;ROW($AH238)-1))),1)&gt;=255,0,
VLOOKUP(INDIRECT("$G$"&amp;LOOKUP(2,1/($AH$1:INDIRECT("$AH$"&amp;ROW($AH238)-1)&lt;&gt;""),ROW($AH$1:INDIRECT("$AH$"&amp;ROW($AH238)-1)))),'EV and Base'!$A$1:$N$671,8,FALSE))))</f>
        <v>39</v>
      </c>
      <c r="AI238" s="29" cm="1">
        <f t="array" aca="1" ref="AI238" ca="1">IF(NOT(ISNUMBER(INDEX($A:$A,LOOKUP(2,1/($A$1:INDIRECT("$A$"&amp;ROW($A238))&lt;&gt;""),ROW($A$1:INDIRECT("$A$"&amp;ROW($A238)))),1))),"",
ROUNDDOWN((((2*VLOOKUP($AA238,'EV and Base'!$A$1:$N$671,9,FALSE))+31+ROUNDDOWN($AC238/4,0))*$AB238)/100,0)+$AB238+10)</f>
        <v>119</v>
      </c>
      <c r="AJ238" s="21" cm="1">
        <f t="array" aca="1" ref="AJ238" ca="1">IF(NOT(ISNUMBER(INDEX($A:$A, LOOKUP(2, 1 / ($A$1:INDIRECT("$A$"&amp;ROW($A238)) &lt;&gt; ""),ROW($A$1:INDIRECT("$A$"&amp;ROW($A238)))), 1))), "",
ROUNDDOWN((ROUNDDOWN((((2*VLOOKUP($AA238, 'EV and Base'!$A$1:$N$671, 10, FALSE))+31+ROUNDDOWN($AD238/4, 0))*$AB238)/100, 0)+5)*1.1, 0))</f>
        <v>102</v>
      </c>
      <c r="AK238" s="21" t="str" cm="1">
        <f t="array" aca="1" ref="AK238" ca="1">IF(NOT(ISNUMBER(INDEX($A:$A, LOOKUP(2, 1 / ($A$1:INDIRECT("$A$"&amp;ROW($A238)) &lt;&gt; ""),ROW($A$1:INDIRECT("$A$"&amp;ROW($A238)))), 1))), "",
ROUNDDOWN((ROUNDDOWN((((2*VLOOKUP($AA238, 'EV and Base'!$A$1:$N$671, 11, FALSE))+30+ROUNDDOWN($AE238/4, 0))*$AB238)/100, 0)+5), 0)
&amp;"-"&amp;
ROUNDDOWN((ROUNDDOWN((((2*VLOOKUP($AA238, 'EV and Base'!$A$1:$N$671, 11, FALSE))+31+ROUNDDOWN($AE238/4, 0))*$AB238)/100, 0)+5), 0))</f>
        <v>80-81</v>
      </c>
      <c r="AL238" s="21" t="str" cm="1">
        <f t="array" aca="1" ref="AL238" ca="1">IF(NOT(ISNUMBER(INDEX($A:$A, LOOKUP(2, 1 / ($A$1:INDIRECT("$A$"&amp;ROW($A238)) &lt;&gt; ""),ROW($A$1:INDIRECT("$A$"&amp;ROW($A238)))), 1))), "",
ROUNDDOWN((ROUNDDOWN((((2*VLOOKUP($AA238, 'EV and Base'!$A$1:$N$671, 12, FALSE))+0+ROUNDDOWN($AF238/4, 0))*$AB238)/100, 0)+5)*0.9, 0)
&amp;"-"&amp;
ROUNDDOWN((ROUNDDOWN((((2*VLOOKUP($AA238, 'EV and Base'!$A$1:$N$671, 12, FALSE))+31+ROUNDDOWN($AF238/4, 0))*$AB238)/100, 0)+5)*0.9, 0))</f>
        <v>33-43</v>
      </c>
      <c r="AM238" s="21" t="str" cm="1">
        <f t="array" aca="1" ref="AM238" ca="1">IF(NOT(ISNUMBER(INDEX($A:$A, LOOKUP(2, 1 / ($A$1:INDIRECT("$A$"&amp;ROW($A238)) &lt;&gt; ""),ROW($A$1:INDIRECT("$A$"&amp;ROW($A238)))), 1))), "",
ROUNDDOWN((ROUNDDOWN((((2*VLOOKUP($AA238, 'EV and Base'!$A$1:$N$671, 13, FALSE))+30+ROUNDDOWN($AG238/4, 0))*$AB238)/100, 0)+5), 0)
&amp;"-"&amp;
ROUNDDOWN((ROUNDDOWN((((2*VLOOKUP($AA238, 'EV and Base'!$A$1:$N$671, 13, FALSE))+31+ROUNDDOWN($AG238/4, 0))*$AB238)/100, 0)+5), 0))</f>
        <v>80-80</v>
      </c>
      <c r="AN238" s="25" cm="1">
        <f t="array" aca="1" ref="AN238" ca="1">IF(NOT(ISNUMBER(INDEX($A:$A, LOOKUP(2, 1 / ($A$1:INDIRECT("$A$"&amp;ROW($A238)) &lt;&gt; ""),ROW($A$1:INDIRECT("$A$"&amp;ROW($A238)))), 1))), "",
ROUNDDOWN((ROUNDDOWN((((2*VLOOKUP($AA238, 'EV and Base'!$A$1:$N$671, 14, FALSE))+31+ROUNDDOWN($AH238/4, 0))*$AB238)/100, 0)+5), 0))</f>
        <v>77</v>
      </c>
      <c r="AO238" s="23" cm="1">
        <f t="array" aca="1" ref="AO238" ca="1">IF(NOT(ISNUMBER(INDEX($A:$A, LOOKUP(2, 1 / ($A$1:INDIRECT("$A$"&amp;ROW($A238)) &lt;&gt; ""),ROW($A$1:INDIRECT("$A$"&amp;ROW($A238)))), 1))), "",
ROUNDDOWN((((2*VLOOKUP($AA238, 'EV and Base'!$A$1:$N$671, 9, FALSE))+31+ROUNDDOWN($AC238/4, 0))*$AB238)/100, 0)+$AB238+10)</f>
        <v>119</v>
      </c>
      <c r="AP238" s="2" cm="1">
        <f t="array" aca="1" ref="AP238" ca="1">IF(NOT(ISNUMBER(INDEX($A:$A, LOOKUP(2, 1 / ($A$1:INDIRECT("$A$"&amp;ROW($A238)) &lt;&gt; ""),ROW($A$1:INDIRECT("$A$"&amp;ROW($A238)))), 1))), "",
ROUNDDOWN((ROUNDDOWN((((2*VLOOKUP($AA238, 'EV and Base'!$A$1:$N$671, 10, FALSE))+31+ROUNDDOWN($AD238/4, 0))*$AB238)/100, 0)+5)*1.1, 0))</f>
        <v>102</v>
      </c>
      <c r="AQ238" s="2" cm="1">
        <f t="array" aca="1" ref="AQ238" ca="1">IF(NOT(ISNUMBER(INDEX($A:$A, LOOKUP(2, 1 / ($A$1:INDIRECT("$A$"&amp;ROW($A238)) &lt;&gt; ""),ROW($A$1:INDIRECT("$A$"&amp;ROW($A238)))), 1))), "",
ROUNDDOWN((ROUNDDOWN((((2*VLOOKUP($AA238, 'EV and Base'!$A$1:$N$671, 11, FALSE))+$AV$2+ROUNDDOWN($AE238/4, 0))*$AB238)/100, 0)+5), 0))</f>
        <v>81</v>
      </c>
      <c r="AR238" s="22" cm="1">
        <f t="array" aca="1" ref="AR238" ca="1">IF(NOT(ISNUMBER(INDEX($A:$A, LOOKUP(2, 1 / ($A$1:INDIRECT("$A$"&amp;ROW($A238)) &lt;&gt; ""),ROW($A$1:INDIRECT("$A$"&amp;ROW($A238)))), 1))), "",
ROUNDDOWN((ROUNDDOWN((((2*VLOOKUP($AA238, 'EV and Base'!$A$1:$N$671, 12, FALSE))+$AW$2+ROUNDDOWN($AF238/4, 0))*$AB238)/100, 0)+5)*0.9, 0))</f>
        <v>38</v>
      </c>
      <c r="AS238" s="2" cm="1">
        <f t="array" aca="1" ref="AS238" ca="1">IF(NOT(ISNUMBER(INDEX($A:$A, LOOKUP(2, 1 / ($A$1:INDIRECT("$A$"&amp;ROW($A238)) &lt;&gt; ""),ROW($A$1:INDIRECT("$A$"&amp;ROW($A238)))), 1))), "",
ROUNDDOWN((ROUNDDOWN((((2*VLOOKUP($AA238, 'EV and Base'!$A$1:$N$671, 13, FALSE))+$AX$2+ROUNDDOWN($AG238/4, 0))*$AB238)/100, 0)+5), 0))</f>
        <v>80</v>
      </c>
      <c r="AT238" s="24" cm="1">
        <f t="array" aca="1" ref="AT238" ca="1">IF(NOT(ISNUMBER(INDEX($A:$A, LOOKUP(2, 1 / ($A$1:INDIRECT("$A$"&amp;ROW($A238)) &lt;&gt; ""),ROW($A$1:INDIRECT("$A$"&amp;ROW($A238)))), 1))), "",
ROUNDDOWN((ROUNDDOWN((((2*VLOOKUP($AA238, 'EV and Base'!$A$1:$N$671, 14, FALSE))+31+ROUNDDOWN($AH238/4, 0))*$AB238)/100, 0)+5), 0))</f>
        <v>77</v>
      </c>
      <c r="AU238" s="28">
        <v>215</v>
      </c>
      <c r="AY238" cm="1">
        <f t="array" aca="1" ref="AY238" ca="1">IF(NOT(ISNUMBER(INDEX($A:$A,LOOKUP(2,1/($A$1:INDIRECT("$A$"&amp;ROW($A238))&lt;&gt;""),ROW($A$1:INDIRECT("$A$"&amp;ROW($A238)))),1))),"",
INDEX($AY:$AY,LOOKUP(2,1/($AY$1:INDIRECT("$AY$"&amp;ROW($AY238)-1)&lt;&gt;""),ROW($AY$1:INDIRECT("$AY$"&amp;ROW($AY238)-1))),1)+$BL238)</f>
        <v>41564</v>
      </c>
      <c r="AZ238" s="3" cm="1">
        <f t="array" aca="1" ref="AZ238" ca="1">IF(NOT(ISNUMBER(INDEX($A:$A, LOOKUP(2, 1 / ($A$1:INDIRECT("$A$"&amp;ROW($A238)) &lt;&gt; ""),ROW($A$1:INDIRECT("$A$"&amp;ROW($A238)))), 1))), "",
VLOOKUP(INDIRECT("$G$"&amp;LOOKUP(2, 1 / ($AY$1:INDIRECT("$AY$"&amp;ROW($AY238)-1) &lt;&gt; ""),ROW($AY$1:INDIRECT("$AY$"&amp;ROW($AY238)-1)))),'EV and Base'!A233:N903,2,FALSE))</f>
        <v>170</v>
      </c>
      <c r="BA238" s="3" cm="1">
        <f t="array" aca="1" ref="BA238" ca="1">IF(NOT(ISNUMBER(INDEX($A:$A, LOOKUP(2, 1 / ($A$1:INDIRECT("$A$"&amp;ROW($A238)) &lt;&gt; ""),ROW($A$1:INDIRECT("$A$"&amp;ROW($A238)))), 1))), "",
INDIRECT("$I$"&amp;LOOKUP(2, 1 / ($AY$1:INDIRECT("$AY$"&amp;ROW($AY238)-1) &lt;&gt; ""),ROW($AY$1:INDIRECT("$AY$"&amp;ROW($AY238)-1)))))</f>
        <v>26</v>
      </c>
      <c r="BB238" s="1" cm="1">
        <f t="array" aca="1" ref="BB238" ca="1">IF(NOT(ISNUMBER(INDEX($A:$A, LOOKUP(2, 1 / ($A$1:INDIRECT("$A$"&amp;ROW($A238)) &lt;&gt; ""),ROW($A$1:INDIRECT("$A$"&amp;ROW($A238)))), 1))), "",
INDIRECT("$AB$"&amp;LOOKUP(2, 1 / ($AY$1:INDIRECT("$AY$"&amp;ROW($AY238)-1) &lt;&gt; ""),ROW($AY$1:INDIRECT("$AY$"&amp;ROW($AY238)-1)))))</f>
        <v>36</v>
      </c>
      <c r="BC238" s="3" cm="1">
        <f t="array" aca="1" ref="BC238" ca="1">IF(NOT(ISNUMBER(INDEX($A:$A,LOOKUP(2,1/($A$1:INDIRECT("$A$"&amp;ROW($A238))&lt;&gt;""),ROW($A$1:INDIRECT("$A$"&amp;ROW($A238)))),1))),"",
$BA238+$BA238+10)</f>
        <v>62</v>
      </c>
      <c r="BD238" s="3" cm="1">
        <f t="array" aca="1" ref="BD238" ca="1">IF(NOT(ISNUMBER(INDEX($A:$A,LOOKUP(2,1/($A$1:INDIRECT("$A$"&amp;ROW($A238))&lt;&gt;""),ROW($A$1:INDIRECT("$A$"&amp;ROW($A238)))),1))),"",
$BA238+$BB238+10)</f>
        <v>72</v>
      </c>
      <c r="BE238" s="3" cm="1">
        <f t="array" aca="1" ref="BE238" ca="1">IF(NOT(ISNUMBER(INDEX($A:$A,LOOKUP(2,1/($A$1:INDIRECT("$A$"&amp;ROW($A238))&lt;&gt;""),ROW($A$1:INDIRECT("$A$"&amp;ROW($A238)))),1))),"",
$BC238*$BC238)</f>
        <v>3844</v>
      </c>
      <c r="BF238" s="3" cm="1">
        <f t="array" aca="1" ref="BF238" ca="1">IF(NOT(ISNUMBER(INDEX($A:$A,LOOKUP(2,1/($A$1:INDIRECT("$A$"&amp;ROW($A238))&lt;&gt;""),ROW($A$1:INDIRECT("$A$"&amp;ROW($A238)))),1))),"",
$BD238*$BD238)</f>
        <v>5184</v>
      </c>
      <c r="BG238" s="3" cm="1">
        <f t="array" aca="1" ref="BG238" ca="1">IF(NOT(ISNUMBER(INDEX($A:$A,LOOKUP(2,1/($A$1:INDIRECT("$A$"&amp;ROW($A238))&lt;&gt;""),ROW($A$1:INDIRECT("$A$"&amp;ROW($A238)))),1))),"",
_xlfn.FLOOR.MATH(1.5*_xlfn.FLOOR.MATH($AZ238*BA238/5)))</f>
        <v>1326</v>
      </c>
      <c r="BH238" s="3" cm="1">
        <f t="array" aca="1" ref="BH238" ca="1">IF(NOT(ISNUMBER(INDEX($A:$A, LOOKUP(2, 1 / ($A$1:INDIRECT("$A$"&amp;ROW($A238)) &lt;&gt; ""),ROW($A$1:INDIRECT("$A$"&amp;ROW($A238)))), 1))), "",
_xlfn.FLOOR.MATH($BG238/IF(OR(INDIRECT("$C$"&amp;LOOKUP(2, 1 / ($AY$1:INDIRECT("$AY$"&amp;ROW($AY238)-1) &lt;&gt; ""),ROW($AY$1:INDIRECT("$AY$"&amp;ROW($AY238)-1))))="Multi",
INDIRECT("$C$"&amp;LOOKUP(2, 1 / ($AY$1:INDIRECT("$AY$"&amp;ROW($AY238)-1) &lt;&gt; ""),ROW($AY$1:INDIRECT("$AY$"&amp;ROW($AY238)-1))))="Double"),2,1)))</f>
        <v>1326</v>
      </c>
      <c r="BI238" s="3" cm="1">
        <f t="array" aca="1" ref="BI238" ca="1">IF(NOT(ISNUMBER(INDEX($A:$A,LOOKUP(2,1/($A$1:INDIRECT("$A$"&amp;ROW($A238))&lt;&gt;""),ROW($A$1:INDIRECT("$A$"&amp;ROW($A238)))),1))),"",
VLOOKUP($BC238,GameFreakSQRT!$A$1:$B$200,2,FALSE))</f>
        <v>32252</v>
      </c>
      <c r="BJ238" s="3" cm="1">
        <f t="array" aca="1" ref="BJ238" ca="1">IF(NOT(ISNUMBER(INDEX($A:$A,LOOKUP(2,1/($A$1:INDIRECT("$A$"&amp;ROW($A238))&lt;&gt;""),ROW($A$1:INDIRECT("$A$"&amp;ROW($A238)))),1))),"",
VLOOKUP($BD238,GameFreakSQRT!$A$1:$B$200,2,FALSE))</f>
        <v>34756</v>
      </c>
      <c r="BK238" s="3" cm="1">
        <f t="array" aca="1" ref="BK238" ca="1">IF(NOT(ISNUMBER(INDEX($A:$A,LOOKUP(2,1/($A$1:INDIRECT("$A$"&amp;ROW($A238))&lt;&gt;""),ROW($A$1:INDIRECT("$A$"&amp;ROW($A238)))),1))),"",
_xlfn.FLOOR.MATH((($BI238*$BE238)*$BH238)/($BJ238*$BF238))+1)</f>
        <v>913</v>
      </c>
      <c r="BL238" s="3" cm="1">
        <f t="array" aca="1" ref="BL238" ca="1">IF(NOT(ISNUMBER(INDEX($A:$A,LOOKUP(2,1/($A$1:INDIRECT("$A$"&amp;ROW($A238))&lt;&gt;""),ROW($A$1:INDIRECT("$A$"&amp;ROW($A238)))),1))),"",
_xlfn.FLOOR.MATH($BK238*IF(NOT(INDIRECT("$Z$"&amp;LOOKUP(2, 1 / ($AY$1:INDIRECT("$AY$"&amp;ROW($AY238)-1) &lt;&gt; ""),ROW($AY$1:INDIRECT("$AY$"&amp;ROW($AY238)-1))))=""),1.5,1)))</f>
        <v>913</v>
      </c>
      <c r="BM238" s="3" cm="1">
        <f t="array" aca="1" ref="BM238" ca="1">IF(NOT(ISNUMBER(INDEX($A:$A, LOOKUP(2, 1 / ($A$1:INDIRECT("$A$"&amp;ROW($A238)) &lt;&gt; ""),ROW($A$1:INDIRECT("$A$"&amp;ROW($A238)))), 1))), "",
INDIRECT("$Y$"&amp;LOOKUP(2, 1 / ($AY$1:INDIRECT("$AY$"&amp;ROW($AY238)-1) &lt;&gt; ""),ROW($AY$1:INDIRECT("$AY$"&amp;ROW($AY238)-1)))))</f>
        <v>913</v>
      </c>
      <c r="BN238" s="3" t="b">
        <f t="shared" ca="1" si="23"/>
        <v>1</v>
      </c>
    </row>
    <row r="239" spans="1:66" x14ac:dyDescent="0.45">
      <c r="A239" s="69"/>
      <c r="B239" s="69"/>
      <c r="C239" s="69"/>
      <c r="D239" s="69"/>
      <c r="E239" s="69"/>
      <c r="F239" s="56">
        <v>3</v>
      </c>
      <c r="G239" s="2" t="s">
        <v>334</v>
      </c>
      <c r="H239" s="2" t="s">
        <v>50</v>
      </c>
      <c r="I239" s="2">
        <v>26</v>
      </c>
      <c r="J239" s="2" t="s">
        <v>180</v>
      </c>
      <c r="K239" s="2" t="s">
        <v>281</v>
      </c>
      <c r="L239" s="2" t="s">
        <v>53</v>
      </c>
      <c r="M239" s="2" t="s">
        <v>163</v>
      </c>
      <c r="N239" s="2" t="s">
        <v>336</v>
      </c>
      <c r="O239" s="2" t="s">
        <v>337</v>
      </c>
      <c r="P239" s="2" t="s">
        <v>407</v>
      </c>
      <c r="Q239" s="2">
        <v>0</v>
      </c>
      <c r="R239" s="2">
        <f>_xlfn.FLOOR.MATH((((2*VLOOKUP(G239, 'EV and Base'!$A$1:$N$671, 9, FALSE))+$Q239)*$I239)/100)+$I239+10</f>
        <v>62</v>
      </c>
      <c r="S239" s="2">
        <f>_xlfn.FLOOR.MATH((_xlfn.FLOOR.MATH((((2*VLOOKUP($G239, 'EV and Base'!$A$1:$N$671, 10, FALSE))+$Q239)*$I239)/100)+5)*
IF(OR($J239="Lonely", $J239="Brave", $J239="Adamant", $J239="Naughty"), 1.1,
IF(OR($J239="Bold", $J239="Timid", $J239="Modest", $J239="Calm"), 0.9, 1)))</f>
        <v>44</v>
      </c>
      <c r="T239" s="2">
        <f>_xlfn.FLOOR.MATH((_xlfn.FLOOR.MATH((((2*VLOOKUP($G239, 'EV and Base'!$A$1:$N$671, 11, FALSE))+$Q239)*$I239)/100)+5)*
IF(OR($J239="Bold", $J239="Relaxed", $J239="Impish", $J239="Lax"), 1.1,
IF(OR($J239="Lonely", $J239="Hasty", $J239="Mild", $J239="Gentle"), 0.9, 1)))</f>
        <v>36</v>
      </c>
      <c r="U239" s="2">
        <f>_xlfn.FLOOR.MATH((_xlfn.FLOOR.MATH((((2*VLOOKUP($G239, 'EV and Base'!$A$1:$N$671, 12, FALSE))+$Q239)*$I239)/100)+5)*
IF(OR($J239="Modest", $J239="Mild", $J239="Quiet", $J239="Rash"), 1.1,
IF(OR($J239="Adamant", $J239="Impish", $J239="Jolly", $J239="Careful"), 0.9, 1)))</f>
        <v>23</v>
      </c>
      <c r="V239" s="2">
        <f>_xlfn.FLOOR.MATH((_xlfn.FLOOR.MATH((((2*VLOOKUP($G239, 'EV and Base'!$A$1:$N$671, 13, FALSE))+$Q239)*$I239)/100)+5)*
IF(OR($J239="Calm", $J239="Gentle", $J239="Sassy", $J239="Careful"), 1.1,
IF(OR($J239="Naughty", $J239="Lax", $J239="Naive", $J239="Rash"), 0.9, 1)))</f>
        <v>41</v>
      </c>
      <c r="W239" s="2">
        <f>_xlfn.FLOOR.MATH((_xlfn.FLOOR.MATH((((2*VLOOKUP($G239, 'EV and Base'!$A$1:$N$671, 14, FALSE))+$Q239)*$I239)/100)+5)*
IF(OR($J239="Timid", $J239="Hasty", $J239="Jolly", $J239="Naive"), 1.1,
IF(OR($J239="Brave", $J239="Relaxed", $J239="Quiet", $J239="Sassy"), 0.9, 1)))</f>
        <v>31</v>
      </c>
      <c r="X239" s="69"/>
      <c r="Y239" s="1">
        <v>564</v>
      </c>
      <c r="Z239" s="1">
        <v>1</v>
      </c>
      <c r="AA239" s="23" t="str" cm="1">
        <f t="array" aca="1" ref="AA239" ca="1">IF(NOT(ISNUMBER(INDEX($A:$A,LOOKUP(2,1/($A$1:INDIRECT("$A$"&amp;ROW($A239))&lt;&gt;""),ROW($A$1:INDIRECT("$A$"&amp;ROW($A239)))),1))),"",
IF(NOT(ISNUMBER($A239)),$AA238,
IF($AB239&lt;16,"Lillipup",
IF($AB239&lt;32,"Herdier",
"Stoutland"))))</f>
        <v>Stoutland</v>
      </c>
      <c r="AB239" s="25" cm="1">
        <f t="array" aca="1" ref="AB239" ca="1">IF(NOT(ISNUMBER(INDEX($A:$A, LOOKUP(2, 1 / ($A$1:INDIRECT("$A$"&amp;ROW($A239)) &lt;&gt; ""),ROW($A$1:INDIRECT("$A$"&amp;ROW($A239)))), 1))), "",
VLOOKUP($AY239,'Medium-Slow'!$A$1:$B$101,2,TRUE))</f>
        <v>36</v>
      </c>
      <c r="AC239" s="23" cm="1">
        <f t="array" aca="1" ref="AC239" ca="1">IF(NOT(ISNUMBER(INDEX($A:$A, LOOKUP(2, 1 / ($A$1:INDIRECT("$A$"&amp;ROW($A239)) &lt;&gt; ""),ROW($A$1:INDIRECT("$A$"&amp;ROW($A239)))), 1))), "",
INDEX($AC:$AC, LOOKUP(2, 1 / ($AC$1:INDIRECT("$AC$"&amp;ROW($AC239)-1) &lt;&gt; ""),ROW($AC$1:INDIRECT("$AC$"&amp;ROW($AC239)-1))), 1)+
IF(INDEX($AC:$AC, LOOKUP(2, 1 / ($AC$1:INDIRECT("$AC$"&amp;ROW($AC239)-1) &lt;&gt; ""),ROW($AC$1:INDIRECT("$AC$"&amp;ROW($AC239)-1))), 1)+
INDEX($AD:$AD, LOOKUP(2, 1 / ($AD$1:INDIRECT("$AD$"&amp;ROW($AD239)-1) &lt;&gt; ""),ROW($AD$1:INDIRECT("$AD$"&amp;ROW($AD239)-1))), 1)+
INDEX($AE:$AE, LOOKUP(2, 1 / ($AE$1:INDIRECT("$AE$"&amp;ROW($AE239)-1) &lt;&gt; ""),ROW($AE$1:INDIRECT("$AE$"&amp;ROW($AD239)-1))), 1)+
INDEX($AE:$AF, LOOKUP(2, 1 / ($AF$1:INDIRECT("$AF$"&amp;ROW($AF239)-1) &lt;&gt; ""),ROW($AF$1:INDIRECT("$AF$"&amp;ROW($AD239)-1))), 1)+
INDEX($AG:$AG, LOOKUP(2, 1 / ($AG$1:INDIRECT("$AG$"&amp;ROW($AG239)-1) &lt;&gt; ""),ROW($AG$1:INDIRECT("$AG$"&amp;ROW($AD239)-1))), 1)+
INDEX($AH:$AH, LOOKUP(2, 1 / ($AH$1:INDIRECT("$AH$"&amp;ROW($AH239)-1) &lt;&gt; ""),ROW($AH$1:INDIRECT("$AH$"&amp;ROW($AD239)-1))), 1)&gt;=510,0,
IF(INDEX($AC:$AC, LOOKUP(2, 1 / ($AC$1:INDIRECT("$AC$"&amp;ROW($AC239)-1) &lt;&gt; ""),ROW($AC$1:INDIRECT("$AC$"&amp;ROW($AC239)-1))), 1)&gt;=255,0,
VLOOKUP(INDIRECT("$G$"&amp;LOOKUP(2, 1 / ($AC$1:INDIRECT("$AC$"&amp;ROW($AC239)-1) &lt;&gt; ""),ROW($AC$1:INDIRECT("$AC$"&amp;ROW($AC239)-1)))), 'EV and Base'!$A$1:$N$671, 3, FALSE))))</f>
        <v>9</v>
      </c>
      <c r="AD239" s="2" cm="1">
        <f t="array" aca="1" ref="AD239" ca="1">IF(NOT(ISNUMBER(INDEX($A:$A, LOOKUP(2, 1 / ($A$1:INDIRECT("$A$"&amp;ROW($A239)) &lt;&gt; ""),ROW($A$1:INDIRECT("$A$"&amp;ROW($A239)))), 1))), "",
INDEX($AD:$AD, LOOKUP(2, 1 / ($AD$1:INDIRECT("$AD$"&amp;ROW($AD239)-1) &lt;&gt; ""),ROW($AD$1:INDIRECT("$AD$"&amp;ROW($AD239)-1))), 1)+
IF(INDEX($AC:$AC, LOOKUP(2, 1 / ($AC$1:INDIRECT("$AC$"&amp;ROW($AC239)-1) &lt;&gt; ""),ROW($AC$1:INDIRECT("$AC$"&amp;ROW($AC239)-1))), 1)+
INDEX($AD:$AD, LOOKUP(2, 1 / ($AD$1:INDIRECT("$AD$"&amp;ROW($AD239)-1) &lt;&gt; ""),ROW($AD$1:INDIRECT("$AD$"&amp;ROW($AD239)-1))), 1)+
INDEX($AE:$AE, LOOKUP(2, 1 / ($AE$1:INDIRECT("$AE$"&amp;ROW($AE239)-1) &lt;&gt; ""),ROW($AE$1:INDIRECT("$AE$"&amp;ROW($AD239)-1))), 1)+
INDEX($AE:$AF, LOOKUP(2, 1 / ($AF$1:INDIRECT("$AF$"&amp;ROW($AF239)-1) &lt;&gt; ""),ROW($AF$1:INDIRECT("$AF$"&amp;ROW($AD239)-1))), 1)+
INDEX($AG:$AG, LOOKUP(2, 1 / ($AG$1:INDIRECT("$AG$"&amp;ROW($AG239)-1) &lt;&gt; ""),ROW($AG$1:INDIRECT("$AG$"&amp;ROW($AD239)-1))), 1)+
INDEX($AH:$AH, LOOKUP(2, 1 / ($AH$1:INDIRECT("$AH$"&amp;ROW($AH239)-1) &lt;&gt; ""),ROW($AH$1:INDIRECT("$AH$"&amp;ROW($AD239)-1))), 1)&gt;=510,0,
IF(INDEX($AD:$AD, LOOKUP(2, 1 / ($AD$1:INDIRECT("$AD$"&amp;ROW($AD239)-1) &lt;&gt; ""),ROW($AD$1:INDIRECT("$AD$"&amp;ROW($AD239)-1))), 1)&gt;=255,0,
VLOOKUP(INDIRECT("$G$"&amp;LOOKUP(2, 1 / ($AD$1:INDIRECT("$AD$"&amp;ROW($AD239)-1) &lt;&gt; ""),ROW($AD$1:INDIRECT("$AD$"&amp;ROW($AD239)-1)))), 'EV and Base'!$A$1:$N$671, 4, FALSE))))</f>
        <v>62</v>
      </c>
      <c r="AE239" s="2" cm="1">
        <f t="array" aca="1" ref="AE239" ca="1">IF(NOT(ISNUMBER(INDEX($A:$A,LOOKUP(2,1/($A$1:INDIRECT("$A$"&amp;ROW($A239))&lt;&gt;""),ROW($A$1:INDIRECT("$A$"&amp;ROW($A239)))),1))),"",
INDEX($AE:$AE,LOOKUP(2,1/($AE$1:INDIRECT("$AE$"&amp;ROW($AE239)-1)&lt;&gt;""),ROW($AE$1:INDIRECT("$AE$"&amp;ROW($AE239)-1))),1)+
IF(INDEX($AC:$AC,LOOKUP(2,1/($AC$1:INDIRECT("$AC$"&amp;ROW($AC239)-1)&lt;&gt;""),ROW($AC$1:INDIRECT("$AC$"&amp;ROW($AC239)-1))),1)+
INDEX($AD:$AD,LOOKUP(2,1/($AD$1:INDIRECT("$AD$"&amp;ROW($AD239)-1)&lt;&gt;""),ROW($AD$1:INDIRECT("$AD$"&amp;ROW($AD239)-1))),1)+
INDEX($AE:$AE,LOOKUP(2,1/($AE$1:INDIRECT("$AE$"&amp;ROW($AE239)-1)&lt;&gt;""),ROW($AE$1:INDIRECT("$AE$"&amp;ROW($AD239)-1))),1)+
INDEX($AE:$AF,LOOKUP(2,1/($AF$1:INDIRECT("$AF$"&amp;ROW($AF239)-1)&lt;&gt;""),ROW($AF$1:INDIRECT("$AF$"&amp;ROW($AD239)-1))),1)+
INDEX($AG:$AG,LOOKUP(2,1/($AG$1:INDIRECT("$AG$"&amp;ROW($AG239)-1)&lt;&gt;""),ROW($AG$1:INDIRECT("$AG$"&amp;ROW($AD239)-1))),1)+
INDEX($AH:$AH,LOOKUP(2,1/($AH$1:INDIRECT("$AH$"&amp;ROW($AH239)-1)&lt;&gt;""),ROW($AH$1:INDIRECT("$AH$"&amp;ROW($AD239)-1))),1)&gt;=510,0,
IF(INDEX($AE:$AE,LOOKUP(2,1/($AE$1:INDIRECT("$AE$"&amp;ROW($AE239)-1)&lt;&gt;""),ROW($AE$1:INDIRECT("$AE$"&amp;ROW($AE239)-1))),1)&gt;=255,0,
VLOOKUP(INDIRECT("$G$"&amp;LOOKUP(2,1/($AE$1:INDIRECT("$AE$"&amp;ROW($AE239)-1)&lt;&gt;""),ROW($AE$1:INDIRECT("$AE$"&amp;ROW($AE239)-1)))),'EV and Base'!$A$1:$N$671,5,FALSE))))</f>
        <v>7</v>
      </c>
      <c r="AF239" s="2" cm="1">
        <f t="array" aca="1" ref="AF239" ca="1">IF(NOT(ISNUMBER(INDEX($A:$A, LOOKUP(2, 1 / ($A$1:INDIRECT("$A$"&amp;ROW($A239)) &lt;&gt; ""),ROW($A$1:INDIRECT("$A$"&amp;ROW($A239)))), 1))), "",
INDEX($AF:$AF, LOOKUP(2, 1 / ($AF$1:INDIRECT("$AF$"&amp;ROW($AF239)-1) &lt;&gt; ""),ROW($AF$1:INDIRECT("$AF$"&amp;ROW($AF239)-1))), 1)+
IF(INDEX($AC:$AC, LOOKUP(2, 1 / ($AC$1:INDIRECT("$AC$"&amp;ROW($AC239)-1) &lt;&gt; ""),ROW($AC$1:INDIRECT("$AC$"&amp;ROW($AC239)-1))), 1)+
INDEX($AD:$AD, LOOKUP(2, 1 / ($AD$1:INDIRECT("$AD$"&amp;ROW($AD239)-1) &lt;&gt; ""),ROW($AD$1:INDIRECT("$AD$"&amp;ROW($AD239)-1))), 1)+
INDEX($AE:$AE, LOOKUP(2, 1 / ($AE$1:INDIRECT("$AE$"&amp;ROW($AE239)-1) &lt;&gt; ""),ROW($AE$1:INDIRECT("$AE$"&amp;ROW($AD239)-1))), 1)+
INDEX($AE:$AF, LOOKUP(2, 1 / ($AF$1:INDIRECT("$AF$"&amp;ROW($AF239)-1) &lt;&gt; ""),ROW($AF$1:INDIRECT("$AF$"&amp;ROW($AD239)-1))), 1)+
INDEX($AG:$AG, LOOKUP(2, 1 / ($AG$1:INDIRECT("$AG$"&amp;ROW($AG239)-1) &lt;&gt; ""),ROW($AG$1:INDIRECT("$AG$"&amp;ROW($AD239)-1))), 1)+
INDEX($AH:$AH, LOOKUP(2, 1 / ($AH$1:INDIRECT("$AH$"&amp;ROW($AH239)-1) &lt;&gt; ""),ROW($AH$1:INDIRECT("$AH$"&amp;ROW($AD239)-1))), 1)&gt;=510,0,
IF(INDEX($AF:$AF, LOOKUP(2, 1 / ($AF$1:INDIRECT("$AF$"&amp;ROW($AF239)-1) &lt;&gt; ""),ROW($AF$1:INDIRECT("$AF$"&amp;ROW($AF239)-1))), 1)&gt;=255,0,
VLOOKUP(INDIRECT("$G$"&amp;LOOKUP(2, 1 / ($AF$1:INDIRECT("$AF$"&amp;ROW($AF239)-1) &lt;&gt; ""),ROW($AF$1:INDIRECT("$AF$"&amp;ROW($AF239)-1)))), 'EV and Base'!$A$1:$N$671, 6, FALSE))))</f>
        <v>7</v>
      </c>
      <c r="AG239" s="2" cm="1">
        <f t="array" aca="1" ref="AG239" ca="1">IF(NOT(ISNUMBER(INDEX($A:$A, LOOKUP(2, 1 / ($A$1:INDIRECT("$A$"&amp;ROW($A239)) &lt;&gt; ""),ROW($A$1:INDIRECT("$A$"&amp;ROW($A239)))), 1))), "",
INDEX($AG:$AG, LOOKUP(2, 1 / ($AG$1:INDIRECT("$AG$"&amp;ROW($AG239)-1) &lt;&gt; ""),ROW($AG$1:INDIRECT("$AG$"&amp;ROW($AG239)-1))), 1)+
IF(INDEX($AC:$AC, LOOKUP(2, 1 / ($AC$1:INDIRECT("$AC$"&amp;ROW($AC239)-1) &lt;&gt; ""),ROW($AC$1:INDIRECT("$AC$"&amp;ROW($AC239)-1))), 1)+
INDEX($AD:$AD, LOOKUP(2, 1 / ($AD$1:INDIRECT("$AD$"&amp;ROW($AD239)-1) &lt;&gt; ""),ROW($AD$1:INDIRECT("$AD$"&amp;ROW($AD239)-1))), 1)+
INDEX($AE:$AE, LOOKUP(2, 1 / ($AE$1:INDIRECT("$AE$"&amp;ROW($AE239)-1) &lt;&gt; ""),ROW($AE$1:INDIRECT("$AE$"&amp;ROW($AD239)-1))), 1)+
INDEX($AE:$AF, LOOKUP(2, 1 / ($AF$1:INDIRECT("$AF$"&amp;ROW($AF239)-1) &lt;&gt; ""),ROW($AF$1:INDIRECT("$AF$"&amp;ROW($AD239)-1))), 1)+
INDEX($AG:$AG, LOOKUP(2, 1 / ($AG$1:INDIRECT("$AG$"&amp;ROW($AG239)-1) &lt;&gt; ""),ROW($AG$1:INDIRECT("$AG$"&amp;ROW($AD239)-1))), 1)+
INDEX($AH:$AH, LOOKUP(2, 1 / ($AH$1:INDIRECT("$AH$"&amp;ROW($AH239)-1) &lt;&gt; ""),ROW($AH$1:INDIRECT("$AH$"&amp;ROW($AD239)-1))), 1)&gt;=510,0,
IF(INDEX($AG:$AG, LOOKUP(2, 1 / ($AG$1:INDIRECT("$AG$"&amp;ROW($AG239)-1) &lt;&gt; ""),ROW($AG$1:INDIRECT("$AG$"&amp;ROW($AG239)-1))), 1)&gt;=255,0,
VLOOKUP(INDIRECT("$G$"&amp;LOOKUP(2, 1 / ($AG$1:INDIRECT("$AG$"&amp;ROW($AG239)-1) &lt;&gt; ""),ROW($AG$1:INDIRECT("$AG$"&amp;ROW($AG239)-1)))), 'EV and Base'!$A$1:$N$671, 7, FALSE))))</f>
        <v>0</v>
      </c>
      <c r="AH239" s="24" cm="1">
        <f t="array" aca="1" ref="AH239" ca="1">IF(NOT(ISNUMBER(INDEX($A:$A,LOOKUP(2,1/($A$1:INDIRECT("$A$"&amp;ROW($A239))&lt;&gt;""),ROW($A$1:INDIRECT("$A$"&amp;ROW($A239)))),1))),"",
INDEX($AH:$AH,LOOKUP(2,1/($AH$1:INDIRECT("$AH$"&amp;ROW($AH239)-1)&lt;&gt;""),ROW($AH$1:INDIRECT("$AH$"&amp;ROW($AH239)-1))),1)+
IF(INDEX($AC:$AC,LOOKUP(2,1/($AC$1:INDIRECT("$AC$"&amp;ROW($AC239)-1)&lt;&gt;""),ROW($AC$1:INDIRECT("$AC$"&amp;ROW($AC239)-1))),1)+
INDEX($AD:$AD,LOOKUP(2,1/($AD$1:INDIRECT("$AD$"&amp;ROW($AD239)-1)&lt;&gt;""),ROW($AD$1:INDIRECT("$AD$"&amp;ROW($AD239)-1))),1)+
INDEX($AE:$AE,LOOKUP(2,1/($AE$1:INDIRECT("$AE$"&amp;ROW($AE239)-1)&lt;&gt;""),ROW($AE$1:INDIRECT("$AE$"&amp;ROW($AD239)-1))),1)+
INDEX($AE:$AF,LOOKUP(2,1/($AF$1:INDIRECT("$AF$"&amp;ROW($AF239)-1)&lt;&gt;""),ROW($AF$1:INDIRECT("$AF$"&amp;ROW($AD239)-1))),1)+
INDEX($AG:$AG,LOOKUP(2,1/($AG$1:INDIRECT("$AG$"&amp;ROW($AG239)-1)&lt;&gt;""),ROW($AG$1:INDIRECT("$AG$"&amp;ROW($AD239)-1))),1)+
INDEX($AH:$AH,LOOKUP(2,1/($AH$1:INDIRECT("$AH$"&amp;ROW($AH239)-1)&lt;&gt;""),ROW($AH$1:INDIRECT("$AH$"&amp;ROW($AD239)-1))),1)&gt;=510,0,
IF(INDEX($AH:$AH,LOOKUP(2,1/($AH$1:INDIRECT("$AH$"&amp;ROW($AH239)-1)&lt;&gt;""),ROW($AH$1:INDIRECT("$AH$"&amp;ROW($AH239)-1))),1)&gt;=255,0,
VLOOKUP(INDIRECT("$G$"&amp;LOOKUP(2,1/($AH$1:INDIRECT("$AH$"&amp;ROW($AH239)-1)&lt;&gt;""),ROW($AH$1:INDIRECT("$AH$"&amp;ROW($AH239)-1)))),'EV and Base'!$A$1:$N$671,8,FALSE))))</f>
        <v>39</v>
      </c>
      <c r="AI239" s="29" cm="1">
        <f t="array" aca="1" ref="AI239" ca="1">IF(NOT(ISNUMBER(INDEX($A:$A,LOOKUP(2,1/($A$1:INDIRECT("$A$"&amp;ROW($A239))&lt;&gt;""),ROW($A$1:INDIRECT("$A$"&amp;ROW($A239)))),1))),"",
ROUNDDOWN((((2*VLOOKUP($AA239,'EV and Base'!$A$1:$N$671,9,FALSE))+31+ROUNDDOWN($AC239/4,0))*$AB239)/100,0)+$AB239+10)</f>
        <v>119</v>
      </c>
      <c r="AJ239" s="21" cm="1">
        <f t="array" aca="1" ref="AJ239" ca="1">IF(NOT(ISNUMBER(INDEX($A:$A, LOOKUP(2, 1 / ($A$1:INDIRECT("$A$"&amp;ROW($A239)) &lt;&gt; ""),ROW($A$1:INDIRECT("$A$"&amp;ROW($A239)))), 1))), "",
ROUNDDOWN((ROUNDDOWN((((2*VLOOKUP($AA239, 'EV and Base'!$A$1:$N$671, 10, FALSE))+31+ROUNDDOWN($AD239/4, 0))*$AB239)/100, 0)+5)*1.1, 0))</f>
        <v>102</v>
      </c>
      <c r="AK239" s="21" t="str" cm="1">
        <f t="array" aca="1" ref="AK239" ca="1">IF(NOT(ISNUMBER(INDEX($A:$A, LOOKUP(2, 1 / ($A$1:INDIRECT("$A$"&amp;ROW($A239)) &lt;&gt; ""),ROW($A$1:INDIRECT("$A$"&amp;ROW($A239)))), 1))), "",
ROUNDDOWN((ROUNDDOWN((((2*VLOOKUP($AA239, 'EV and Base'!$A$1:$N$671, 11, FALSE))+30+ROUNDDOWN($AE239/4, 0))*$AB239)/100, 0)+5), 0)
&amp;"-"&amp;
ROUNDDOWN((ROUNDDOWN((((2*VLOOKUP($AA239, 'EV and Base'!$A$1:$N$671, 11, FALSE))+31+ROUNDDOWN($AE239/4, 0))*$AB239)/100, 0)+5), 0))</f>
        <v>80-81</v>
      </c>
      <c r="AL239" s="21" t="str" cm="1">
        <f t="array" aca="1" ref="AL239" ca="1">IF(NOT(ISNUMBER(INDEX($A:$A, LOOKUP(2, 1 / ($A$1:INDIRECT("$A$"&amp;ROW($A239)) &lt;&gt; ""),ROW($A$1:INDIRECT("$A$"&amp;ROW($A239)))), 1))), "",
ROUNDDOWN((ROUNDDOWN((((2*VLOOKUP($AA239, 'EV and Base'!$A$1:$N$671, 12, FALSE))+0+ROUNDDOWN($AF239/4, 0))*$AB239)/100, 0)+5)*0.9, 0)
&amp;"-"&amp;
ROUNDDOWN((ROUNDDOWN((((2*VLOOKUP($AA239, 'EV and Base'!$A$1:$N$671, 12, FALSE))+31+ROUNDDOWN($AF239/4, 0))*$AB239)/100, 0)+5)*0.9, 0))</f>
        <v>33-43</v>
      </c>
      <c r="AM239" s="21" t="str" cm="1">
        <f t="array" aca="1" ref="AM239" ca="1">IF(NOT(ISNUMBER(INDEX($A:$A, LOOKUP(2, 1 / ($A$1:INDIRECT("$A$"&amp;ROW($A239)) &lt;&gt; ""),ROW($A$1:INDIRECT("$A$"&amp;ROW($A239)))), 1))), "",
ROUNDDOWN((ROUNDDOWN((((2*VLOOKUP($AA239, 'EV and Base'!$A$1:$N$671, 13, FALSE))+30+ROUNDDOWN($AG239/4, 0))*$AB239)/100, 0)+5), 0)
&amp;"-"&amp;
ROUNDDOWN((ROUNDDOWN((((2*VLOOKUP($AA239, 'EV and Base'!$A$1:$N$671, 13, FALSE))+31+ROUNDDOWN($AG239/4, 0))*$AB239)/100, 0)+5), 0))</f>
        <v>80-80</v>
      </c>
      <c r="AN239" s="25" cm="1">
        <f t="array" aca="1" ref="AN239" ca="1">IF(NOT(ISNUMBER(INDEX($A:$A, LOOKUP(2, 1 / ($A$1:INDIRECT("$A$"&amp;ROW($A239)) &lt;&gt; ""),ROW($A$1:INDIRECT("$A$"&amp;ROW($A239)))), 1))), "",
ROUNDDOWN((ROUNDDOWN((((2*VLOOKUP($AA239, 'EV and Base'!$A$1:$N$671, 14, FALSE))+31+ROUNDDOWN($AH239/4, 0))*$AB239)/100, 0)+5), 0))</f>
        <v>77</v>
      </c>
      <c r="AO239" s="23" cm="1">
        <f t="array" aca="1" ref="AO239" ca="1">IF(NOT(ISNUMBER(INDEX($A:$A, LOOKUP(2, 1 / ($A$1:INDIRECT("$A$"&amp;ROW($A239)) &lt;&gt; ""),ROW($A$1:INDIRECT("$A$"&amp;ROW($A239)))), 1))), "",
ROUNDDOWN((((2*VLOOKUP($AA239, 'EV and Base'!$A$1:$N$671, 9, FALSE))+31+ROUNDDOWN($AC239/4, 0))*$AB239)/100, 0)+$AB239+10)</f>
        <v>119</v>
      </c>
      <c r="AP239" s="2" cm="1">
        <f t="array" aca="1" ref="AP239" ca="1">IF(NOT(ISNUMBER(INDEX($A:$A, LOOKUP(2, 1 / ($A$1:INDIRECT("$A$"&amp;ROW($A239)) &lt;&gt; ""),ROW($A$1:INDIRECT("$A$"&amp;ROW($A239)))), 1))), "",
ROUNDDOWN((ROUNDDOWN((((2*VLOOKUP($AA239, 'EV and Base'!$A$1:$N$671, 10, FALSE))+31+ROUNDDOWN($AD239/4, 0))*$AB239)/100, 0)+5)*1.1, 0))</f>
        <v>102</v>
      </c>
      <c r="AQ239" s="2" cm="1">
        <f t="array" aca="1" ref="AQ239" ca="1">IF(NOT(ISNUMBER(INDEX($A:$A, LOOKUP(2, 1 / ($A$1:INDIRECT("$A$"&amp;ROW($A239)) &lt;&gt; ""),ROW($A$1:INDIRECT("$A$"&amp;ROW($A239)))), 1))), "",
ROUNDDOWN((ROUNDDOWN((((2*VLOOKUP($AA239, 'EV and Base'!$A$1:$N$671, 11, FALSE))+$AV$2+ROUNDDOWN($AE239/4, 0))*$AB239)/100, 0)+5), 0))</f>
        <v>81</v>
      </c>
      <c r="AR239" s="22" cm="1">
        <f t="array" aca="1" ref="AR239" ca="1">IF(NOT(ISNUMBER(INDEX($A:$A, LOOKUP(2, 1 / ($A$1:INDIRECT("$A$"&amp;ROW($A239)) &lt;&gt; ""),ROW($A$1:INDIRECT("$A$"&amp;ROW($A239)))), 1))), "",
ROUNDDOWN((ROUNDDOWN((((2*VLOOKUP($AA239, 'EV and Base'!$A$1:$N$671, 12, FALSE))+$AW$2+ROUNDDOWN($AF239/4, 0))*$AB239)/100, 0)+5)*0.9, 0))</f>
        <v>38</v>
      </c>
      <c r="AS239" s="2" cm="1">
        <f t="array" aca="1" ref="AS239" ca="1">IF(NOT(ISNUMBER(INDEX($A:$A, LOOKUP(2, 1 / ($A$1:INDIRECT("$A$"&amp;ROW($A239)) &lt;&gt; ""),ROW($A$1:INDIRECT("$A$"&amp;ROW($A239)))), 1))), "",
ROUNDDOWN((ROUNDDOWN((((2*VLOOKUP($AA239, 'EV and Base'!$A$1:$N$671, 13, FALSE))+$AX$2+ROUNDDOWN($AG239/4, 0))*$AB239)/100, 0)+5), 0))</f>
        <v>80</v>
      </c>
      <c r="AT239" s="24" cm="1">
        <f t="array" aca="1" ref="AT239" ca="1">IF(NOT(ISNUMBER(INDEX($A:$A, LOOKUP(2, 1 / ($A$1:INDIRECT("$A$"&amp;ROW($A239)) &lt;&gt; ""),ROW($A$1:INDIRECT("$A$"&amp;ROW($A239)))), 1))), "",
ROUNDDOWN((ROUNDDOWN((((2*VLOOKUP($AA239, 'EV and Base'!$A$1:$N$671, 14, FALSE))+31+ROUNDDOWN($AH239/4, 0))*$AB239)/100, 0)+5), 0))</f>
        <v>77</v>
      </c>
      <c r="AU239" s="28">
        <v>215</v>
      </c>
      <c r="AY239" cm="1">
        <f t="array" aca="1" ref="AY239" ca="1">IF(NOT(ISNUMBER(INDEX($A:$A,LOOKUP(2,1/($A$1:INDIRECT("$A$"&amp;ROW($A239))&lt;&gt;""),ROW($A$1:INDIRECT("$A$"&amp;ROW($A239)))),1))),"",
INDEX($AY:$AY,LOOKUP(2,1/($AY$1:INDIRECT("$AY$"&amp;ROW($AY239)-1)&lt;&gt;""),ROW($AY$1:INDIRECT("$AY$"&amp;ROW($AY239)-1))),1)+$BL239)</f>
        <v>42030</v>
      </c>
      <c r="AZ239" s="3" cm="1">
        <f t="array" aca="1" ref="AZ239" ca="1">IF(NOT(ISNUMBER(INDEX($A:$A, LOOKUP(2, 1 / ($A$1:INDIRECT("$A$"&amp;ROW($A239)) &lt;&gt; ""),ROW($A$1:INDIRECT("$A$"&amp;ROW($A239)))), 1))), "",
VLOOKUP(INDIRECT("$G$"&amp;LOOKUP(2, 1 / ($AY$1:INDIRECT("$AY$"&amp;ROW($AY239)-1) &lt;&gt; ""),ROW($AY$1:INDIRECT("$AY$"&amp;ROW($AY239)-1)))),'EV and Base'!A215:N885,2,FALSE))</f>
        <v>58</v>
      </c>
      <c r="BA239" s="3" cm="1">
        <f t="array" aca="1" ref="BA239" ca="1">IF(NOT(ISNUMBER(INDEX($A:$A, LOOKUP(2, 1 / ($A$1:INDIRECT("$A$"&amp;ROW($A239)) &lt;&gt; ""),ROW($A$1:INDIRECT("$A$"&amp;ROW($A239)))), 1))), "",
INDIRECT("$I$"&amp;LOOKUP(2, 1 / ($AY$1:INDIRECT("$AY$"&amp;ROW($AY239)-1) &lt;&gt; ""),ROW($AY$1:INDIRECT("$AY$"&amp;ROW($AY239)-1)))))</f>
        <v>26</v>
      </c>
      <c r="BB239" s="1" cm="1">
        <f t="array" aca="1" ref="BB239" ca="1">IF(NOT(ISNUMBER(INDEX($A:$A, LOOKUP(2, 1 / ($A$1:INDIRECT("$A$"&amp;ROW($A239)) &lt;&gt; ""),ROW($A$1:INDIRECT("$A$"&amp;ROW($A239)))), 1))), "",
INDIRECT("$AB$"&amp;LOOKUP(2, 1 / ($AY$1:INDIRECT("$AY$"&amp;ROW($AY239)-1) &lt;&gt; ""),ROW($AY$1:INDIRECT("$AY$"&amp;ROW($AY239)-1)))))</f>
        <v>36</v>
      </c>
      <c r="BC239" s="3" cm="1">
        <f t="array" aca="1" ref="BC239" ca="1">IF(NOT(ISNUMBER(INDEX($A:$A,LOOKUP(2,1/($A$1:INDIRECT("$A$"&amp;ROW($A239))&lt;&gt;""),ROW($A$1:INDIRECT("$A$"&amp;ROW($A239)))),1))),"",
$BA239+$BA239+10)</f>
        <v>62</v>
      </c>
      <c r="BD239" s="3" cm="1">
        <f t="array" aca="1" ref="BD239" ca="1">IF(NOT(ISNUMBER(INDEX($A:$A,LOOKUP(2,1/($A$1:INDIRECT("$A$"&amp;ROW($A239))&lt;&gt;""),ROW($A$1:INDIRECT("$A$"&amp;ROW($A239)))),1))),"",
$BA239+$BB239+10)</f>
        <v>72</v>
      </c>
      <c r="BE239" s="3" cm="1">
        <f t="array" aca="1" ref="BE239" ca="1">IF(NOT(ISNUMBER(INDEX($A:$A,LOOKUP(2,1/($A$1:INDIRECT("$A$"&amp;ROW($A239))&lt;&gt;""),ROW($A$1:INDIRECT("$A$"&amp;ROW($A239)))),1))),"",
$BC239*$BC239)</f>
        <v>3844</v>
      </c>
      <c r="BF239" s="3" cm="1">
        <f t="array" aca="1" ref="BF239" ca="1">IF(NOT(ISNUMBER(INDEX($A:$A,LOOKUP(2,1/($A$1:INDIRECT("$A$"&amp;ROW($A239))&lt;&gt;""),ROW($A$1:INDIRECT("$A$"&amp;ROW($A239)))),1))),"",
$BD239*$BD239)</f>
        <v>5184</v>
      </c>
      <c r="BG239" s="3" cm="1">
        <f t="array" aca="1" ref="BG239" ca="1">IF(NOT(ISNUMBER(INDEX($A:$A,LOOKUP(2,1/($A$1:INDIRECT("$A$"&amp;ROW($A239))&lt;&gt;""),ROW($A$1:INDIRECT("$A$"&amp;ROW($A239)))),1))),"",
_xlfn.FLOOR.MATH(1.5*_xlfn.FLOOR.MATH($AZ239*BA239/5)))</f>
        <v>451</v>
      </c>
      <c r="BH239" s="3" cm="1">
        <f t="array" aca="1" ref="BH239" ca="1">IF(NOT(ISNUMBER(INDEX($A:$A, LOOKUP(2, 1 / ($A$1:INDIRECT("$A$"&amp;ROW($A239)) &lt;&gt; ""),ROW($A$1:INDIRECT("$A$"&amp;ROW($A239)))), 1))), "",
_xlfn.FLOOR.MATH($BG239/IF(OR(INDIRECT("$C$"&amp;LOOKUP(2, 1 / ($AY$1:INDIRECT("$AY$"&amp;ROW($AY239)-1) &lt;&gt; ""),ROW($AY$1:INDIRECT("$AY$"&amp;ROW($AY239)-1))))="Multi",
INDIRECT("$C$"&amp;LOOKUP(2, 1 / ($AY$1:INDIRECT("$AY$"&amp;ROW($AY239)-1) &lt;&gt; ""),ROW($AY$1:INDIRECT("$AY$"&amp;ROW($AY239)-1))))="Double"),2,1)))</f>
        <v>451</v>
      </c>
      <c r="BI239" s="3" cm="1">
        <f t="array" aca="1" ref="BI239" ca="1">IF(NOT(ISNUMBER(INDEX($A:$A,LOOKUP(2,1/($A$1:INDIRECT("$A$"&amp;ROW($A239))&lt;&gt;""),ROW($A$1:INDIRECT("$A$"&amp;ROW($A239)))),1))),"",
VLOOKUP($BC239,GameFreakSQRT!$A$1:$B$200,2,FALSE))</f>
        <v>32252</v>
      </c>
      <c r="BJ239" s="3" cm="1">
        <f t="array" aca="1" ref="BJ239" ca="1">IF(NOT(ISNUMBER(INDEX($A:$A,LOOKUP(2,1/($A$1:INDIRECT("$A$"&amp;ROW($A239))&lt;&gt;""),ROW($A$1:INDIRECT("$A$"&amp;ROW($A239)))),1))),"",
VLOOKUP($BD239,GameFreakSQRT!$A$1:$B$200,2,FALSE))</f>
        <v>34756</v>
      </c>
      <c r="BK239" s="3" cm="1">
        <f t="array" aca="1" ref="BK239" ca="1">IF(NOT(ISNUMBER(INDEX($A:$A,LOOKUP(2,1/($A$1:INDIRECT("$A$"&amp;ROW($A239))&lt;&gt;""),ROW($A$1:INDIRECT("$A$"&amp;ROW($A239)))),1))),"",
_xlfn.FLOOR.MATH((($BI239*$BE239)*$BH239)/($BJ239*$BF239))+1)</f>
        <v>311</v>
      </c>
      <c r="BL239" s="3" cm="1">
        <f t="array" aca="1" ref="BL239" ca="1">IF(NOT(ISNUMBER(INDEX($A:$A,LOOKUP(2,1/($A$1:INDIRECT("$A$"&amp;ROW($A239))&lt;&gt;""),ROW($A$1:INDIRECT("$A$"&amp;ROW($A239)))),1))),"",
_xlfn.FLOOR.MATH($BK239*IF(NOT(INDIRECT("$Z$"&amp;LOOKUP(2, 1 / ($AY$1:INDIRECT("$AY$"&amp;ROW($AY239)-1) &lt;&gt; ""),ROW($AY$1:INDIRECT("$AY$"&amp;ROW($AY239)-1))))=""),1.5,1)))</f>
        <v>466</v>
      </c>
      <c r="BM239" s="3" cm="1">
        <f t="array" aca="1" ref="BM239" ca="1">IF(NOT(ISNUMBER(INDEX($A:$A, LOOKUP(2, 1 / ($A$1:INDIRECT("$A$"&amp;ROW($A239)) &lt;&gt; ""),ROW($A$1:INDIRECT("$A$"&amp;ROW($A239)))), 1))), "",
INDIRECT("$Y$"&amp;LOOKUP(2, 1 / ($AY$1:INDIRECT("$AY$"&amp;ROW($AY239)-1) &lt;&gt; ""),ROW($AY$1:INDIRECT("$AY$"&amp;ROW($AY239)-1)))))</f>
        <v>466</v>
      </c>
      <c r="BN239" s="3" t="b">
        <f t="shared" ca="1" si="23"/>
        <v>1</v>
      </c>
    </row>
    <row r="240" spans="1:66" x14ac:dyDescent="0.45">
      <c r="A240" s="69"/>
      <c r="B240" s="69"/>
      <c r="C240" s="69"/>
      <c r="D240" s="69"/>
      <c r="E240" s="69"/>
      <c r="F240" s="56">
        <v>2</v>
      </c>
      <c r="G240" s="2" t="s">
        <v>187</v>
      </c>
      <c r="H240" s="2" t="s">
        <v>50</v>
      </c>
      <c r="I240" s="2">
        <v>26</v>
      </c>
      <c r="J240" s="2" t="s">
        <v>87</v>
      </c>
      <c r="K240" s="2" t="s">
        <v>98</v>
      </c>
      <c r="L240" s="2" t="s">
        <v>53</v>
      </c>
      <c r="M240" s="2" t="s">
        <v>189</v>
      </c>
      <c r="N240" s="2" t="s">
        <v>405</v>
      </c>
      <c r="O240" s="2" t="s">
        <v>406</v>
      </c>
      <c r="P240" s="2" t="s">
        <v>475</v>
      </c>
      <c r="Q240" s="2">
        <v>0</v>
      </c>
      <c r="R240" s="2">
        <f>_xlfn.FLOOR.MATH((((2*VLOOKUP(G240, 'EV and Base'!$A$1:$N$671, 9, FALSE))+$Q240)*$I240)/100)+$I240+10</f>
        <v>67</v>
      </c>
      <c r="S240" s="2">
        <f>_xlfn.FLOOR.MATH((_xlfn.FLOOR.MATH((((2*VLOOKUP($G240, 'EV and Base'!$A$1:$N$671, 10, FALSE))+$Q240)*$I240)/100)+5)*
IF(OR($J240="Lonely", $J240="Brave", $J240="Adamant", $J240="Naughty"), 1.1,
IF(OR($J240="Bold", $J240="Timid", $J240="Modest", $J240="Calm"), 0.9, 1)))</f>
        <v>49</v>
      </c>
      <c r="T240" s="2">
        <f>_xlfn.FLOOR.MATH((_xlfn.FLOOR.MATH((((2*VLOOKUP($G240, 'EV and Base'!$A$1:$N$671, 11, FALSE))+$Q240)*$I240)/100)+5)*
IF(OR($J240="Bold", $J240="Relaxed", $J240="Impish", $J240="Lax"), 1.1,
IF(OR($J240="Lonely", $J240="Hasty", $J240="Mild", $J240="Gentle"), 0.9, 1)))</f>
        <v>40</v>
      </c>
      <c r="U240" s="2">
        <f>_xlfn.FLOOR.MATH((_xlfn.FLOOR.MATH((((2*VLOOKUP($G240, 'EV and Base'!$A$1:$N$671, 12, FALSE))+$Q240)*$I240)/100)+5)*
IF(OR($J240="Modest", $J240="Mild", $J240="Quiet", $J240="Rash"), 1.1,
IF(OR($J240="Adamant", $J240="Impish", $J240="Jolly", $J240="Careful"), 0.9, 1)))</f>
        <v>36</v>
      </c>
      <c r="V240" s="2">
        <f>_xlfn.FLOOR.MATH((_xlfn.FLOOR.MATH((((2*VLOOKUP($G240, 'EV and Base'!$A$1:$N$671, 13, FALSE))+$Q240)*$I240)/100)+5)*
IF(OR($J240="Calm", $J240="Gentle", $J240="Sassy", $J240="Careful"), 1.1,
IF(OR($J240="Naughty", $J240="Lax", $J240="Naive", $J240="Rash"), 0.9, 1)))</f>
        <v>44</v>
      </c>
      <c r="W240" s="2">
        <f>_xlfn.FLOOR.MATH((_xlfn.FLOOR.MATH((((2*VLOOKUP($G240, 'EV and Base'!$A$1:$N$671, 14, FALSE))+$Q240)*$I240)/100)+5)*
IF(OR($J240="Timid", $J240="Hasty", $J240="Jolly", $J240="Naive"), 1.1,
IF(OR($J240="Brave", $J240="Relaxed", $J240="Quiet", $J240="Sassy"), 0.9, 1)))</f>
        <v>40</v>
      </c>
      <c r="X240" s="69"/>
      <c r="Y240" s="1">
        <v>1183</v>
      </c>
      <c r="Z240" s="1">
        <v>1</v>
      </c>
      <c r="AA240" s="23" t="str" cm="1">
        <f t="array" aca="1" ref="AA240" ca="1">IF(NOT(ISNUMBER(INDEX($A:$A,LOOKUP(2,1/($A$1:INDIRECT("$A$"&amp;ROW($A240))&lt;&gt;""),ROW($A$1:INDIRECT("$A$"&amp;ROW($A240)))),1))),"",
IF(NOT(ISNUMBER($A240)),$AA239,
IF($AB240&lt;16,"Lillipup",
IF($AB240&lt;32,"Herdier",
"Stoutland"))))</f>
        <v>Stoutland</v>
      </c>
      <c r="AB240" s="25" cm="1">
        <f t="array" aca="1" ref="AB240" ca="1">IF(NOT(ISNUMBER(INDEX($A:$A, LOOKUP(2, 1 / ($A$1:INDIRECT("$A$"&amp;ROW($A240)) &lt;&gt; ""),ROW($A$1:INDIRECT("$A$"&amp;ROW($A240)))), 1))), "",
VLOOKUP($AY240,'Medium-Slow'!$A$1:$B$101,2,TRUE))</f>
        <v>36</v>
      </c>
      <c r="AC240" s="23" cm="1">
        <f t="array" aca="1" ref="AC240" ca="1">IF(NOT(ISNUMBER(INDEX($A:$A, LOOKUP(2, 1 / ($A$1:INDIRECT("$A$"&amp;ROW($A240)) &lt;&gt; ""),ROW($A$1:INDIRECT("$A$"&amp;ROW($A240)))), 1))), "",
INDEX($AC:$AC, LOOKUP(2, 1 / ($AC$1:INDIRECT("$AC$"&amp;ROW($AC240)-1) &lt;&gt; ""),ROW($AC$1:INDIRECT("$AC$"&amp;ROW($AC240)-1))), 1)+
IF(INDEX($AC:$AC, LOOKUP(2, 1 / ($AC$1:INDIRECT("$AC$"&amp;ROW($AC240)-1) &lt;&gt; ""),ROW($AC$1:INDIRECT("$AC$"&amp;ROW($AC240)-1))), 1)+
INDEX($AD:$AD, LOOKUP(2, 1 / ($AD$1:INDIRECT("$AD$"&amp;ROW($AD240)-1) &lt;&gt; ""),ROW($AD$1:INDIRECT("$AD$"&amp;ROW($AD240)-1))), 1)+
INDEX($AE:$AE, LOOKUP(2, 1 / ($AE$1:INDIRECT("$AE$"&amp;ROW($AE240)-1) &lt;&gt; ""),ROW($AE$1:INDIRECT("$AE$"&amp;ROW($AD240)-1))), 1)+
INDEX($AE:$AF, LOOKUP(2, 1 / ($AF$1:INDIRECT("$AF$"&amp;ROW($AF240)-1) &lt;&gt; ""),ROW($AF$1:INDIRECT("$AF$"&amp;ROW($AD240)-1))), 1)+
INDEX($AG:$AG, LOOKUP(2, 1 / ($AG$1:INDIRECT("$AG$"&amp;ROW($AG240)-1) &lt;&gt; ""),ROW($AG$1:INDIRECT("$AG$"&amp;ROW($AD240)-1))), 1)+
INDEX($AH:$AH, LOOKUP(2, 1 / ($AH$1:INDIRECT("$AH$"&amp;ROW($AH240)-1) &lt;&gt; ""),ROW($AH$1:INDIRECT("$AH$"&amp;ROW($AD240)-1))), 1)&gt;=510,0,
IF(INDEX($AC:$AC, LOOKUP(2, 1 / ($AC$1:INDIRECT("$AC$"&amp;ROW($AC240)-1) &lt;&gt; ""),ROW($AC$1:INDIRECT("$AC$"&amp;ROW($AC240)-1))), 1)&gt;=255,0,
VLOOKUP(INDIRECT("$G$"&amp;LOOKUP(2, 1 / ($AC$1:INDIRECT("$AC$"&amp;ROW($AC240)-1) &lt;&gt; ""),ROW($AC$1:INDIRECT("$AC$"&amp;ROW($AC240)-1)))), 'EV and Base'!$A$1:$N$671, 3, FALSE))))</f>
        <v>9</v>
      </c>
      <c r="AD240" s="2" cm="1">
        <f t="array" aca="1" ref="AD240" ca="1">IF(NOT(ISNUMBER(INDEX($A:$A, LOOKUP(2, 1 / ($A$1:INDIRECT("$A$"&amp;ROW($A240)) &lt;&gt; ""),ROW($A$1:INDIRECT("$A$"&amp;ROW($A240)))), 1))), "",
INDEX($AD:$AD, LOOKUP(2, 1 / ($AD$1:INDIRECT("$AD$"&amp;ROW($AD240)-1) &lt;&gt; ""),ROW($AD$1:INDIRECT("$AD$"&amp;ROW($AD240)-1))), 1)+
IF(INDEX($AC:$AC, LOOKUP(2, 1 / ($AC$1:INDIRECT("$AC$"&amp;ROW($AC240)-1) &lt;&gt; ""),ROW($AC$1:INDIRECT("$AC$"&amp;ROW($AC240)-1))), 1)+
INDEX($AD:$AD, LOOKUP(2, 1 / ($AD$1:INDIRECT("$AD$"&amp;ROW($AD240)-1) &lt;&gt; ""),ROW($AD$1:INDIRECT("$AD$"&amp;ROW($AD240)-1))), 1)+
INDEX($AE:$AE, LOOKUP(2, 1 / ($AE$1:INDIRECT("$AE$"&amp;ROW($AE240)-1) &lt;&gt; ""),ROW($AE$1:INDIRECT("$AE$"&amp;ROW($AD240)-1))), 1)+
INDEX($AE:$AF, LOOKUP(2, 1 / ($AF$1:INDIRECT("$AF$"&amp;ROW($AF240)-1) &lt;&gt; ""),ROW($AF$1:INDIRECT("$AF$"&amp;ROW($AD240)-1))), 1)+
INDEX($AG:$AG, LOOKUP(2, 1 / ($AG$1:INDIRECT("$AG$"&amp;ROW($AG240)-1) &lt;&gt; ""),ROW($AG$1:INDIRECT("$AG$"&amp;ROW($AD240)-1))), 1)+
INDEX($AH:$AH, LOOKUP(2, 1 / ($AH$1:INDIRECT("$AH$"&amp;ROW($AH240)-1) &lt;&gt; ""),ROW($AH$1:INDIRECT("$AH$"&amp;ROW($AD240)-1))), 1)&gt;=510,0,
IF(INDEX($AD:$AD, LOOKUP(2, 1 / ($AD$1:INDIRECT("$AD$"&amp;ROW($AD240)-1) &lt;&gt; ""),ROW($AD$1:INDIRECT("$AD$"&amp;ROW($AD240)-1))), 1)&gt;=255,0,
VLOOKUP(INDIRECT("$G$"&amp;LOOKUP(2, 1 / ($AD$1:INDIRECT("$AD$"&amp;ROW($AD240)-1) &lt;&gt; ""),ROW($AD$1:INDIRECT("$AD$"&amp;ROW($AD240)-1)))), 'EV and Base'!$A$1:$N$671, 4, FALSE))))</f>
        <v>63</v>
      </c>
      <c r="AE240" s="2" cm="1">
        <f t="array" aca="1" ref="AE240" ca="1">IF(NOT(ISNUMBER(INDEX($A:$A,LOOKUP(2,1/($A$1:INDIRECT("$A$"&amp;ROW($A240))&lt;&gt;""),ROW($A$1:INDIRECT("$A$"&amp;ROW($A240)))),1))),"",
INDEX($AE:$AE,LOOKUP(2,1/($AE$1:INDIRECT("$AE$"&amp;ROW($AE240)-1)&lt;&gt;""),ROW($AE$1:INDIRECT("$AE$"&amp;ROW($AE240)-1))),1)+
IF(INDEX($AC:$AC,LOOKUP(2,1/($AC$1:INDIRECT("$AC$"&amp;ROW($AC240)-1)&lt;&gt;""),ROW($AC$1:INDIRECT("$AC$"&amp;ROW($AC240)-1))),1)+
INDEX($AD:$AD,LOOKUP(2,1/($AD$1:INDIRECT("$AD$"&amp;ROW($AD240)-1)&lt;&gt;""),ROW($AD$1:INDIRECT("$AD$"&amp;ROW($AD240)-1))),1)+
INDEX($AE:$AE,LOOKUP(2,1/($AE$1:INDIRECT("$AE$"&amp;ROW($AE240)-1)&lt;&gt;""),ROW($AE$1:INDIRECT("$AE$"&amp;ROW($AD240)-1))),1)+
INDEX($AE:$AF,LOOKUP(2,1/($AF$1:INDIRECT("$AF$"&amp;ROW($AF240)-1)&lt;&gt;""),ROW($AF$1:INDIRECT("$AF$"&amp;ROW($AD240)-1))),1)+
INDEX($AG:$AG,LOOKUP(2,1/($AG$1:INDIRECT("$AG$"&amp;ROW($AG240)-1)&lt;&gt;""),ROW($AG$1:INDIRECT("$AG$"&amp;ROW($AD240)-1))),1)+
INDEX($AH:$AH,LOOKUP(2,1/($AH$1:INDIRECT("$AH$"&amp;ROW($AH240)-1)&lt;&gt;""),ROW($AH$1:INDIRECT("$AH$"&amp;ROW($AD240)-1))),1)&gt;=510,0,
IF(INDEX($AE:$AE,LOOKUP(2,1/($AE$1:INDIRECT("$AE$"&amp;ROW($AE240)-1)&lt;&gt;""),ROW($AE$1:INDIRECT("$AE$"&amp;ROW($AE240)-1))),1)&gt;=255,0,
VLOOKUP(INDIRECT("$G$"&amp;LOOKUP(2,1/($AE$1:INDIRECT("$AE$"&amp;ROW($AE240)-1)&lt;&gt;""),ROW($AE$1:INDIRECT("$AE$"&amp;ROW($AE240)-1)))),'EV and Base'!$A$1:$N$671,5,FALSE))))</f>
        <v>7</v>
      </c>
      <c r="AF240" s="2" cm="1">
        <f t="array" aca="1" ref="AF240" ca="1">IF(NOT(ISNUMBER(INDEX($A:$A, LOOKUP(2, 1 / ($A$1:INDIRECT("$A$"&amp;ROW($A240)) &lt;&gt; ""),ROW($A$1:INDIRECT("$A$"&amp;ROW($A240)))), 1))), "",
INDEX($AF:$AF, LOOKUP(2, 1 / ($AF$1:INDIRECT("$AF$"&amp;ROW($AF240)-1) &lt;&gt; ""),ROW($AF$1:INDIRECT("$AF$"&amp;ROW($AF240)-1))), 1)+
IF(INDEX($AC:$AC, LOOKUP(2, 1 / ($AC$1:INDIRECT("$AC$"&amp;ROW($AC240)-1) &lt;&gt; ""),ROW($AC$1:INDIRECT("$AC$"&amp;ROW($AC240)-1))), 1)+
INDEX($AD:$AD, LOOKUP(2, 1 / ($AD$1:INDIRECT("$AD$"&amp;ROW($AD240)-1) &lt;&gt; ""),ROW($AD$1:INDIRECT("$AD$"&amp;ROW($AD240)-1))), 1)+
INDEX($AE:$AE, LOOKUP(2, 1 / ($AE$1:INDIRECT("$AE$"&amp;ROW($AE240)-1) &lt;&gt; ""),ROW($AE$1:INDIRECT("$AE$"&amp;ROW($AD240)-1))), 1)+
INDEX($AE:$AF, LOOKUP(2, 1 / ($AF$1:INDIRECT("$AF$"&amp;ROW($AF240)-1) &lt;&gt; ""),ROW($AF$1:INDIRECT("$AF$"&amp;ROW($AD240)-1))), 1)+
INDEX($AG:$AG, LOOKUP(2, 1 / ($AG$1:INDIRECT("$AG$"&amp;ROW($AG240)-1) &lt;&gt; ""),ROW($AG$1:INDIRECT("$AG$"&amp;ROW($AD240)-1))), 1)+
INDEX($AH:$AH, LOOKUP(2, 1 / ($AH$1:INDIRECT("$AH$"&amp;ROW($AH240)-1) &lt;&gt; ""),ROW($AH$1:INDIRECT("$AH$"&amp;ROW($AD240)-1))), 1)&gt;=510,0,
IF(INDEX($AF:$AF, LOOKUP(2, 1 / ($AF$1:INDIRECT("$AF$"&amp;ROW($AF240)-1) &lt;&gt; ""),ROW($AF$1:INDIRECT("$AF$"&amp;ROW($AF240)-1))), 1)&gt;=255,0,
VLOOKUP(INDIRECT("$G$"&amp;LOOKUP(2, 1 / ($AF$1:INDIRECT("$AF$"&amp;ROW($AF240)-1) &lt;&gt; ""),ROW($AF$1:INDIRECT("$AF$"&amp;ROW($AF240)-1)))), 'EV and Base'!$A$1:$N$671, 6, FALSE))))</f>
        <v>7</v>
      </c>
      <c r="AG240" s="2" cm="1">
        <f t="array" aca="1" ref="AG240" ca="1">IF(NOT(ISNUMBER(INDEX($A:$A, LOOKUP(2, 1 / ($A$1:INDIRECT("$A$"&amp;ROW($A240)) &lt;&gt; ""),ROW($A$1:INDIRECT("$A$"&amp;ROW($A240)))), 1))), "",
INDEX($AG:$AG, LOOKUP(2, 1 / ($AG$1:INDIRECT("$AG$"&amp;ROW($AG240)-1) &lt;&gt; ""),ROW($AG$1:INDIRECT("$AG$"&amp;ROW($AG240)-1))), 1)+
IF(INDEX($AC:$AC, LOOKUP(2, 1 / ($AC$1:INDIRECT("$AC$"&amp;ROW($AC240)-1) &lt;&gt; ""),ROW($AC$1:INDIRECT("$AC$"&amp;ROW($AC240)-1))), 1)+
INDEX($AD:$AD, LOOKUP(2, 1 / ($AD$1:INDIRECT("$AD$"&amp;ROW($AD240)-1) &lt;&gt; ""),ROW($AD$1:INDIRECT("$AD$"&amp;ROW($AD240)-1))), 1)+
INDEX($AE:$AE, LOOKUP(2, 1 / ($AE$1:INDIRECT("$AE$"&amp;ROW($AE240)-1) &lt;&gt; ""),ROW($AE$1:INDIRECT("$AE$"&amp;ROW($AD240)-1))), 1)+
INDEX($AE:$AF, LOOKUP(2, 1 / ($AF$1:INDIRECT("$AF$"&amp;ROW($AF240)-1) &lt;&gt; ""),ROW($AF$1:INDIRECT("$AF$"&amp;ROW($AD240)-1))), 1)+
INDEX($AG:$AG, LOOKUP(2, 1 / ($AG$1:INDIRECT("$AG$"&amp;ROW($AG240)-1) &lt;&gt; ""),ROW($AG$1:INDIRECT("$AG$"&amp;ROW($AD240)-1))), 1)+
INDEX($AH:$AH, LOOKUP(2, 1 / ($AH$1:INDIRECT("$AH$"&amp;ROW($AH240)-1) &lt;&gt; ""),ROW($AH$1:INDIRECT("$AH$"&amp;ROW($AD240)-1))), 1)&gt;=510,0,
IF(INDEX($AG:$AG, LOOKUP(2, 1 / ($AG$1:INDIRECT("$AG$"&amp;ROW($AG240)-1) &lt;&gt; ""),ROW($AG$1:INDIRECT("$AG$"&amp;ROW($AG240)-1))), 1)&gt;=255,0,
VLOOKUP(INDIRECT("$G$"&amp;LOOKUP(2, 1 / ($AG$1:INDIRECT("$AG$"&amp;ROW($AG240)-1) &lt;&gt; ""),ROW($AG$1:INDIRECT("$AG$"&amp;ROW($AG240)-1)))), 'EV and Base'!$A$1:$N$671, 7, FALSE))))</f>
        <v>0</v>
      </c>
      <c r="AH240" s="24" cm="1">
        <f t="array" aca="1" ref="AH240" ca="1">IF(NOT(ISNUMBER(INDEX($A:$A,LOOKUP(2,1/($A$1:INDIRECT("$A$"&amp;ROW($A240))&lt;&gt;""),ROW($A$1:INDIRECT("$A$"&amp;ROW($A240)))),1))),"",
INDEX($AH:$AH,LOOKUP(2,1/($AH$1:INDIRECT("$AH$"&amp;ROW($AH240)-1)&lt;&gt;""),ROW($AH$1:INDIRECT("$AH$"&amp;ROW($AH240)-1))),1)+
IF(INDEX($AC:$AC,LOOKUP(2,1/($AC$1:INDIRECT("$AC$"&amp;ROW($AC240)-1)&lt;&gt;""),ROW($AC$1:INDIRECT("$AC$"&amp;ROW($AC240)-1))),1)+
INDEX($AD:$AD,LOOKUP(2,1/($AD$1:INDIRECT("$AD$"&amp;ROW($AD240)-1)&lt;&gt;""),ROW($AD$1:INDIRECT("$AD$"&amp;ROW($AD240)-1))),1)+
INDEX($AE:$AE,LOOKUP(2,1/($AE$1:INDIRECT("$AE$"&amp;ROW($AE240)-1)&lt;&gt;""),ROW($AE$1:INDIRECT("$AE$"&amp;ROW($AD240)-1))),1)+
INDEX($AE:$AF,LOOKUP(2,1/($AF$1:INDIRECT("$AF$"&amp;ROW($AF240)-1)&lt;&gt;""),ROW($AF$1:INDIRECT("$AF$"&amp;ROW($AD240)-1))),1)+
INDEX($AG:$AG,LOOKUP(2,1/($AG$1:INDIRECT("$AG$"&amp;ROW($AG240)-1)&lt;&gt;""),ROW($AG$1:INDIRECT("$AG$"&amp;ROW($AD240)-1))),1)+
INDEX($AH:$AH,LOOKUP(2,1/($AH$1:INDIRECT("$AH$"&amp;ROW($AH240)-1)&lt;&gt;""),ROW($AH$1:INDIRECT("$AH$"&amp;ROW($AD240)-1))),1)&gt;=510,0,
IF(INDEX($AH:$AH,LOOKUP(2,1/($AH$1:INDIRECT("$AH$"&amp;ROW($AH240)-1)&lt;&gt;""),ROW($AH$1:INDIRECT("$AH$"&amp;ROW($AH240)-1))),1)&gt;=255,0,
VLOOKUP(INDIRECT("$G$"&amp;LOOKUP(2,1/($AH$1:INDIRECT("$AH$"&amp;ROW($AH240)-1)&lt;&gt;""),ROW($AH$1:INDIRECT("$AH$"&amp;ROW($AH240)-1)))),'EV and Base'!$A$1:$N$671,8,FALSE))))</f>
        <v>39</v>
      </c>
      <c r="AI240" s="29" cm="1">
        <f t="array" aca="1" ref="AI240" ca="1">IF(NOT(ISNUMBER(INDEX($A:$A,LOOKUP(2,1/($A$1:INDIRECT("$A$"&amp;ROW($A240))&lt;&gt;""),ROW($A$1:INDIRECT("$A$"&amp;ROW($A240)))),1))),"",
ROUNDDOWN((((2*VLOOKUP($AA240,'EV and Base'!$A$1:$N$671,9,FALSE))+31+ROUNDDOWN($AC240/4,0))*$AB240)/100,0)+$AB240+10)</f>
        <v>119</v>
      </c>
      <c r="AJ240" s="21" cm="1">
        <f t="array" aca="1" ref="AJ240" ca="1">IF(NOT(ISNUMBER(INDEX($A:$A, LOOKUP(2, 1 / ($A$1:INDIRECT("$A$"&amp;ROW($A240)) &lt;&gt; ""),ROW($A$1:INDIRECT("$A$"&amp;ROW($A240)))), 1))), "",
ROUNDDOWN((ROUNDDOWN((((2*VLOOKUP($AA240, 'EV and Base'!$A$1:$N$671, 10, FALSE))+31+ROUNDDOWN($AD240/4, 0))*$AB240)/100, 0)+5)*1.1, 0))</f>
        <v>102</v>
      </c>
      <c r="AK240" s="21" t="str" cm="1">
        <f t="array" aca="1" ref="AK240" ca="1">IF(NOT(ISNUMBER(INDEX($A:$A, LOOKUP(2, 1 / ($A$1:INDIRECT("$A$"&amp;ROW($A240)) &lt;&gt; ""),ROW($A$1:INDIRECT("$A$"&amp;ROW($A240)))), 1))), "",
ROUNDDOWN((ROUNDDOWN((((2*VLOOKUP($AA240, 'EV and Base'!$A$1:$N$671, 11, FALSE))+30+ROUNDDOWN($AE240/4, 0))*$AB240)/100, 0)+5), 0)
&amp;"-"&amp;
ROUNDDOWN((ROUNDDOWN((((2*VLOOKUP($AA240, 'EV and Base'!$A$1:$N$671, 11, FALSE))+31+ROUNDDOWN($AE240/4, 0))*$AB240)/100, 0)+5), 0))</f>
        <v>80-81</v>
      </c>
      <c r="AL240" s="21" t="str" cm="1">
        <f t="array" aca="1" ref="AL240" ca="1">IF(NOT(ISNUMBER(INDEX($A:$A, LOOKUP(2, 1 / ($A$1:INDIRECT("$A$"&amp;ROW($A240)) &lt;&gt; ""),ROW($A$1:INDIRECT("$A$"&amp;ROW($A240)))), 1))), "",
ROUNDDOWN((ROUNDDOWN((((2*VLOOKUP($AA240, 'EV and Base'!$A$1:$N$671, 12, FALSE))+0+ROUNDDOWN($AF240/4, 0))*$AB240)/100, 0)+5)*0.9, 0)
&amp;"-"&amp;
ROUNDDOWN((ROUNDDOWN((((2*VLOOKUP($AA240, 'EV and Base'!$A$1:$N$671, 12, FALSE))+31+ROUNDDOWN($AF240/4, 0))*$AB240)/100, 0)+5)*0.9, 0))</f>
        <v>33-43</v>
      </c>
      <c r="AM240" s="21" t="str" cm="1">
        <f t="array" aca="1" ref="AM240" ca="1">IF(NOT(ISNUMBER(INDEX($A:$A, LOOKUP(2, 1 / ($A$1:INDIRECT("$A$"&amp;ROW($A240)) &lt;&gt; ""),ROW($A$1:INDIRECT("$A$"&amp;ROW($A240)))), 1))), "",
ROUNDDOWN((ROUNDDOWN((((2*VLOOKUP($AA240, 'EV and Base'!$A$1:$N$671, 13, FALSE))+30+ROUNDDOWN($AG240/4, 0))*$AB240)/100, 0)+5), 0)
&amp;"-"&amp;
ROUNDDOWN((ROUNDDOWN((((2*VLOOKUP($AA240, 'EV and Base'!$A$1:$N$671, 13, FALSE))+31+ROUNDDOWN($AG240/4, 0))*$AB240)/100, 0)+5), 0))</f>
        <v>80-80</v>
      </c>
      <c r="AN240" s="25" cm="1">
        <f t="array" aca="1" ref="AN240" ca="1">IF(NOT(ISNUMBER(INDEX($A:$A, LOOKUP(2, 1 / ($A$1:INDIRECT("$A$"&amp;ROW($A240)) &lt;&gt; ""),ROW($A$1:INDIRECT("$A$"&amp;ROW($A240)))), 1))), "",
ROUNDDOWN((ROUNDDOWN((((2*VLOOKUP($AA240, 'EV and Base'!$A$1:$N$671, 14, FALSE))+31+ROUNDDOWN($AH240/4, 0))*$AB240)/100, 0)+5), 0))</f>
        <v>77</v>
      </c>
      <c r="AO240" s="23" cm="1">
        <f t="array" aca="1" ref="AO240" ca="1">IF(NOT(ISNUMBER(INDEX($A:$A, LOOKUP(2, 1 / ($A$1:INDIRECT("$A$"&amp;ROW($A240)) &lt;&gt; ""),ROW($A$1:INDIRECT("$A$"&amp;ROW($A240)))), 1))), "",
ROUNDDOWN((((2*VLOOKUP($AA240, 'EV and Base'!$A$1:$N$671, 9, FALSE))+31+ROUNDDOWN($AC240/4, 0))*$AB240)/100, 0)+$AB240+10)</f>
        <v>119</v>
      </c>
      <c r="AP240" s="2" cm="1">
        <f t="array" aca="1" ref="AP240" ca="1">IF(NOT(ISNUMBER(INDEX($A:$A, LOOKUP(2, 1 / ($A$1:INDIRECT("$A$"&amp;ROW($A240)) &lt;&gt; ""),ROW($A$1:INDIRECT("$A$"&amp;ROW($A240)))), 1))), "",
ROUNDDOWN((ROUNDDOWN((((2*VLOOKUP($AA240, 'EV and Base'!$A$1:$N$671, 10, FALSE))+31+ROUNDDOWN($AD240/4, 0))*$AB240)/100, 0)+5)*1.1, 0))</f>
        <v>102</v>
      </c>
      <c r="AQ240" s="2" cm="1">
        <f t="array" aca="1" ref="AQ240" ca="1">IF(NOT(ISNUMBER(INDEX($A:$A, LOOKUP(2, 1 / ($A$1:INDIRECT("$A$"&amp;ROW($A240)) &lt;&gt; ""),ROW($A$1:INDIRECT("$A$"&amp;ROW($A240)))), 1))), "",
ROUNDDOWN((ROUNDDOWN((((2*VLOOKUP($AA240, 'EV and Base'!$A$1:$N$671, 11, FALSE))+$AV$2+ROUNDDOWN($AE240/4, 0))*$AB240)/100, 0)+5), 0))</f>
        <v>81</v>
      </c>
      <c r="AR240" s="22" cm="1">
        <f t="array" aca="1" ref="AR240" ca="1">IF(NOT(ISNUMBER(INDEX($A:$A, LOOKUP(2, 1 / ($A$1:INDIRECT("$A$"&amp;ROW($A240)) &lt;&gt; ""),ROW($A$1:INDIRECT("$A$"&amp;ROW($A240)))), 1))), "",
ROUNDDOWN((ROUNDDOWN((((2*VLOOKUP($AA240, 'EV and Base'!$A$1:$N$671, 12, FALSE))+$AW$2+ROUNDDOWN($AF240/4, 0))*$AB240)/100, 0)+5)*0.9, 0))</f>
        <v>38</v>
      </c>
      <c r="AS240" s="2" cm="1">
        <f t="array" aca="1" ref="AS240" ca="1">IF(NOT(ISNUMBER(INDEX($A:$A, LOOKUP(2, 1 / ($A$1:INDIRECT("$A$"&amp;ROW($A240)) &lt;&gt; ""),ROW($A$1:INDIRECT("$A$"&amp;ROW($A240)))), 1))), "",
ROUNDDOWN((ROUNDDOWN((((2*VLOOKUP($AA240, 'EV and Base'!$A$1:$N$671, 13, FALSE))+$AX$2+ROUNDDOWN($AG240/4, 0))*$AB240)/100, 0)+5), 0))</f>
        <v>80</v>
      </c>
      <c r="AT240" s="24" cm="1">
        <f t="array" aca="1" ref="AT240" ca="1">IF(NOT(ISNUMBER(INDEX($A:$A, LOOKUP(2, 1 / ($A$1:INDIRECT("$A$"&amp;ROW($A240)) &lt;&gt; ""),ROW($A$1:INDIRECT("$A$"&amp;ROW($A240)))), 1))), "",
ROUNDDOWN((ROUNDDOWN((((2*VLOOKUP($AA240, 'EV and Base'!$A$1:$N$671, 14, FALSE))+31+ROUNDDOWN($AH240/4, 0))*$AB240)/100, 0)+5), 0))</f>
        <v>77</v>
      </c>
      <c r="AU240" s="28">
        <v>215</v>
      </c>
      <c r="AY240" cm="1">
        <f t="array" aca="1" ref="AY240" ca="1">IF(NOT(ISNUMBER(INDEX($A:$A,LOOKUP(2,1/($A$1:INDIRECT("$A$"&amp;ROW($A240))&lt;&gt;""),ROW($A$1:INDIRECT("$A$"&amp;ROW($A240)))),1))),"",
INDEX($AY:$AY,LOOKUP(2,1/($AY$1:INDIRECT("$AY$"&amp;ROW($AY240)-1)&lt;&gt;""),ROW($AY$1:INDIRECT("$AY$"&amp;ROW($AY240)-1))),1)+$BL240)</f>
        <v>42594</v>
      </c>
      <c r="AZ240" s="3" cm="1">
        <f t="array" aca="1" ref="AZ240" ca="1">IF(NOT(ISNUMBER(INDEX($A:$A, LOOKUP(2, 1 / ($A$1:INDIRECT("$A$"&amp;ROW($A240)) &lt;&gt; ""),ROW($A$1:INDIRECT("$A$"&amp;ROW($A240)))), 1))), "",
VLOOKUP(INDIRECT("$G$"&amp;LOOKUP(2, 1 / ($AY$1:INDIRECT("$AY$"&amp;ROW($AY240)-1) &lt;&gt; ""),ROW($AY$1:INDIRECT("$AY$"&amp;ROW($AY240)-1)))),'EV and Base'!A216:N886,2,FALSE))</f>
        <v>70</v>
      </c>
      <c r="BA240" s="3" cm="1">
        <f t="array" aca="1" ref="BA240" ca="1">IF(NOT(ISNUMBER(INDEX($A:$A, LOOKUP(2, 1 / ($A$1:INDIRECT("$A$"&amp;ROW($A240)) &lt;&gt; ""),ROW($A$1:INDIRECT("$A$"&amp;ROW($A240)))), 1))), "",
INDIRECT("$I$"&amp;LOOKUP(2, 1 / ($AY$1:INDIRECT("$AY$"&amp;ROW($AY240)-1) &lt;&gt; ""),ROW($AY$1:INDIRECT("$AY$"&amp;ROW($AY240)-1)))))</f>
        <v>26</v>
      </c>
      <c r="BB240" s="1" cm="1">
        <f t="array" aca="1" ref="BB240" ca="1">IF(NOT(ISNUMBER(INDEX($A:$A, LOOKUP(2, 1 / ($A$1:INDIRECT("$A$"&amp;ROW($A240)) &lt;&gt; ""),ROW($A$1:INDIRECT("$A$"&amp;ROW($A240)))), 1))), "",
INDIRECT("$AB$"&amp;LOOKUP(2, 1 / ($AY$1:INDIRECT("$AY$"&amp;ROW($AY240)-1) &lt;&gt; ""),ROW($AY$1:INDIRECT("$AY$"&amp;ROW($AY240)-1)))))</f>
        <v>36</v>
      </c>
      <c r="BC240" s="3" cm="1">
        <f t="array" aca="1" ref="BC240" ca="1">IF(NOT(ISNUMBER(INDEX($A:$A,LOOKUP(2,1/($A$1:INDIRECT("$A$"&amp;ROW($A240))&lt;&gt;""),ROW($A$1:INDIRECT("$A$"&amp;ROW($A240)))),1))),"",
$BA240+$BA240+10)</f>
        <v>62</v>
      </c>
      <c r="BD240" s="3" cm="1">
        <f t="array" aca="1" ref="BD240" ca="1">IF(NOT(ISNUMBER(INDEX($A:$A,LOOKUP(2,1/($A$1:INDIRECT("$A$"&amp;ROW($A240))&lt;&gt;""),ROW($A$1:INDIRECT("$A$"&amp;ROW($A240)))),1))),"",
$BA240+$BB240+10)</f>
        <v>72</v>
      </c>
      <c r="BE240" s="3" cm="1">
        <f t="array" aca="1" ref="BE240" ca="1">IF(NOT(ISNUMBER(INDEX($A:$A,LOOKUP(2,1/($A$1:INDIRECT("$A$"&amp;ROW($A240))&lt;&gt;""),ROW($A$1:INDIRECT("$A$"&amp;ROW($A240)))),1))),"",
$BC240*$BC240)</f>
        <v>3844</v>
      </c>
      <c r="BF240" s="3" cm="1">
        <f t="array" aca="1" ref="BF240" ca="1">IF(NOT(ISNUMBER(INDEX($A:$A,LOOKUP(2,1/($A$1:INDIRECT("$A$"&amp;ROW($A240))&lt;&gt;""),ROW($A$1:INDIRECT("$A$"&amp;ROW($A240)))),1))),"",
$BD240*$BD240)</f>
        <v>5184</v>
      </c>
      <c r="BG240" s="3" cm="1">
        <f t="array" aca="1" ref="BG240" ca="1">IF(NOT(ISNUMBER(INDEX($A:$A,LOOKUP(2,1/($A$1:INDIRECT("$A$"&amp;ROW($A240))&lt;&gt;""),ROW($A$1:INDIRECT("$A$"&amp;ROW($A240)))),1))),"",
_xlfn.FLOOR.MATH(1.5*_xlfn.FLOOR.MATH($AZ240*BA240/5)))</f>
        <v>546</v>
      </c>
      <c r="BH240" s="3" cm="1">
        <f t="array" aca="1" ref="BH240" ca="1">IF(NOT(ISNUMBER(INDEX($A:$A, LOOKUP(2, 1 / ($A$1:INDIRECT("$A$"&amp;ROW($A240)) &lt;&gt; ""),ROW($A$1:INDIRECT("$A$"&amp;ROW($A240)))), 1))), "",
_xlfn.FLOOR.MATH($BG240/IF(OR(INDIRECT("$C$"&amp;LOOKUP(2, 1 / ($AY$1:INDIRECT("$AY$"&amp;ROW($AY240)-1) &lt;&gt; ""),ROW($AY$1:INDIRECT("$AY$"&amp;ROW($AY240)-1))))="Multi",
INDIRECT("$C$"&amp;LOOKUP(2, 1 / ($AY$1:INDIRECT("$AY$"&amp;ROW($AY240)-1) &lt;&gt; ""),ROW($AY$1:INDIRECT("$AY$"&amp;ROW($AY240)-1))))="Double"),2,1)))</f>
        <v>546</v>
      </c>
      <c r="BI240" s="3" cm="1">
        <f t="array" aca="1" ref="BI240" ca="1">IF(NOT(ISNUMBER(INDEX($A:$A,LOOKUP(2,1/($A$1:INDIRECT("$A$"&amp;ROW($A240))&lt;&gt;""),ROW($A$1:INDIRECT("$A$"&amp;ROW($A240)))),1))),"",
VLOOKUP($BC240,GameFreakSQRT!$A$1:$B$200,2,FALSE))</f>
        <v>32252</v>
      </c>
      <c r="BJ240" s="3" cm="1">
        <f t="array" aca="1" ref="BJ240" ca="1">IF(NOT(ISNUMBER(INDEX($A:$A,LOOKUP(2,1/($A$1:INDIRECT("$A$"&amp;ROW($A240))&lt;&gt;""),ROW($A$1:INDIRECT("$A$"&amp;ROW($A240)))),1))),"",
VLOOKUP($BD240,GameFreakSQRT!$A$1:$B$200,2,FALSE))</f>
        <v>34756</v>
      </c>
      <c r="BK240" s="3" cm="1">
        <f t="array" aca="1" ref="BK240" ca="1">IF(NOT(ISNUMBER(INDEX($A:$A,LOOKUP(2,1/($A$1:INDIRECT("$A$"&amp;ROW($A240))&lt;&gt;""),ROW($A$1:INDIRECT("$A$"&amp;ROW($A240)))),1))),"",
_xlfn.FLOOR.MATH((($BI240*$BE240)*$BH240)/($BJ240*$BF240))+1)</f>
        <v>376</v>
      </c>
      <c r="BL240" s="3" cm="1">
        <f t="array" aca="1" ref="BL240" ca="1">IF(NOT(ISNUMBER(INDEX($A:$A,LOOKUP(2,1/($A$1:INDIRECT("$A$"&amp;ROW($A240))&lt;&gt;""),ROW($A$1:INDIRECT("$A$"&amp;ROW($A240)))),1))),"",
_xlfn.FLOOR.MATH($BK240*IF(NOT(INDIRECT("$Z$"&amp;LOOKUP(2, 1 / ($AY$1:INDIRECT("$AY$"&amp;ROW($AY240)-1) &lt;&gt; ""),ROW($AY$1:INDIRECT("$AY$"&amp;ROW($AY240)-1))))=""),1.5,1)))</f>
        <v>564</v>
      </c>
      <c r="BM240" s="3" cm="1">
        <f t="array" aca="1" ref="BM240" ca="1">IF(NOT(ISNUMBER(INDEX($A:$A, LOOKUP(2, 1 / ($A$1:INDIRECT("$A$"&amp;ROW($A240)) &lt;&gt; ""),ROW($A$1:INDIRECT("$A$"&amp;ROW($A240)))), 1))), "",
INDIRECT("$Y$"&amp;LOOKUP(2, 1 / ($AY$1:INDIRECT("$AY$"&amp;ROW($AY240)-1) &lt;&gt; ""),ROW($AY$1:INDIRECT("$AY$"&amp;ROW($AY240)-1)))))</f>
        <v>564</v>
      </c>
      <c r="BN240" s="3" t="b">
        <f t="shared" ca="1" si="23"/>
        <v>1</v>
      </c>
    </row>
    <row r="241" spans="1:66" x14ac:dyDescent="0.45">
      <c r="A241" s="56">
        <v>52</v>
      </c>
      <c r="B241" s="56" t="s">
        <v>114</v>
      </c>
      <c r="C241" s="56" t="s">
        <v>46</v>
      </c>
      <c r="D241" s="56" t="s">
        <v>455</v>
      </c>
      <c r="E241" s="56" t="s">
        <v>48</v>
      </c>
      <c r="F241" s="56">
        <v>1</v>
      </c>
      <c r="G241" s="2" t="s">
        <v>334</v>
      </c>
      <c r="H241" s="2" t="s">
        <v>50</v>
      </c>
      <c r="I241" s="2">
        <v>28</v>
      </c>
      <c r="J241" s="2" t="s">
        <v>132</v>
      </c>
      <c r="K241" s="2" t="s">
        <v>335</v>
      </c>
      <c r="L241" s="2" t="s">
        <v>53</v>
      </c>
      <c r="M241" s="2" t="s">
        <v>336</v>
      </c>
      <c r="N241" s="2" t="s">
        <v>337</v>
      </c>
      <c r="O241" s="2" t="s">
        <v>407</v>
      </c>
      <c r="P241" s="2" t="s">
        <v>254</v>
      </c>
      <c r="Q241" s="2">
        <v>0</v>
      </c>
      <c r="R241" s="2">
        <f>_xlfn.FLOOR.MATH((((2*VLOOKUP(G241, 'EV and Base'!$A$1:$N$671, 9, FALSE))+$Q241)*$I241)/100)+$I241+10</f>
        <v>66</v>
      </c>
      <c r="S241" s="2">
        <f>_xlfn.FLOOR.MATH((_xlfn.FLOOR.MATH((((2*VLOOKUP($G241, 'EV and Base'!$A$1:$N$671, 10, FALSE))+$Q241)*$I241)/100)+5)*
IF(OR($J241="Lonely", $J241="Brave", $J241="Adamant", $J241="Naughty"), 1.1,
IF(OR($J241="Bold", $J241="Timid", $J241="Modest", $J241="Calm"), 0.9, 1)))</f>
        <v>47</v>
      </c>
      <c r="T241" s="2">
        <f>_xlfn.FLOOR.MATH((_xlfn.FLOOR.MATH((((2*VLOOKUP($G241, 'EV and Base'!$A$1:$N$671, 11, FALSE))+$Q241)*$I241)/100)+5)*
IF(OR($J241="Bold", $J241="Relaxed", $J241="Impish", $J241="Lax"), 1.1,
IF(OR($J241="Lonely", $J241="Hasty", $J241="Mild", $J241="Gentle"), 0.9, 1)))</f>
        <v>48</v>
      </c>
      <c r="U241" s="2">
        <f>_xlfn.FLOOR.MATH((_xlfn.FLOOR.MATH((((2*VLOOKUP($G241, 'EV and Base'!$A$1:$N$671, 12, FALSE))+$Q241)*$I241)/100)+5)*
IF(OR($J241="Modest", $J241="Mild", $J241="Quiet", $J241="Rash"), 1.1,
IF(OR($J241="Adamant", $J241="Impish", $J241="Jolly", $J241="Careful"), 0.9, 1)))</f>
        <v>24</v>
      </c>
      <c r="V241" s="2">
        <f>_xlfn.FLOOR.MATH((_xlfn.FLOOR.MATH((((2*VLOOKUP($G241, 'EV and Base'!$A$1:$N$671, 13, FALSE))+$Q241)*$I241)/100)+5)*
IF(OR($J241="Calm", $J241="Gentle", $J241="Sassy", $J241="Careful"), 1.1,
IF(OR($J241="Naughty", $J241="Lax", $J241="Naive", $J241="Rash"), 0.9, 1)))</f>
        <v>44</v>
      </c>
      <c r="W241" s="2">
        <f>_xlfn.FLOOR.MATH((_xlfn.FLOOR.MATH((((2*VLOOKUP($G241, 'EV and Base'!$A$1:$N$671, 14, FALSE))+$Q241)*$I241)/100)+5)*
IF(OR($J241="Timid", $J241="Hasty", $J241="Jolly", $J241="Naive"), 1.1,
IF(OR($J241="Brave", $J241="Relaxed", $J241="Quiet", $J241="Sassy"), 0.9, 1)))</f>
        <v>27</v>
      </c>
      <c r="X241" s="56">
        <v>1120</v>
      </c>
      <c r="Y241" s="1">
        <v>663</v>
      </c>
      <c r="Z241" s="1">
        <v>1</v>
      </c>
      <c r="AA241" s="23" t="str" cm="1">
        <f t="array" aca="1" ref="AA241" ca="1">IF(NOT(ISNUMBER(INDEX($A:$A,LOOKUP(2,1/($A$1:INDIRECT("$A$"&amp;ROW($A241))&lt;&gt;""),ROW($A$1:INDIRECT("$A$"&amp;ROW($A241)))),1))),"",
IF(NOT(ISNUMBER($A241)),$AA240,
IF($AB241&lt;16,"Lillipup",
IF($AB241&lt;32,"Herdier",
"Stoutland"))))</f>
        <v>Stoutland</v>
      </c>
      <c r="AB241" s="25" cm="1">
        <f t="array" aca="1" ref="AB241" ca="1">IF(NOT(ISNUMBER(INDEX($A:$A, LOOKUP(2, 1 / ($A$1:INDIRECT("$A$"&amp;ROW($A241)) &lt;&gt; ""),ROW($A$1:INDIRECT("$A$"&amp;ROW($A241)))), 1))), "",
VLOOKUP($AY241,'Medium-Slow'!$A$1:$B$101,2,TRUE))</f>
        <v>36</v>
      </c>
      <c r="AC241" s="23" cm="1">
        <f t="array" aca="1" ref="AC241" ca="1">IF(NOT(ISNUMBER(INDEX($A:$A, LOOKUP(2, 1 / ($A$1:INDIRECT("$A$"&amp;ROW($A241)) &lt;&gt; ""),ROW($A$1:INDIRECT("$A$"&amp;ROW($A241)))), 1))), "",
INDEX($AC:$AC, LOOKUP(2, 1 / ($AC$1:INDIRECT("$AC$"&amp;ROW($AC241)-1) &lt;&gt; ""),ROW($AC$1:INDIRECT("$AC$"&amp;ROW($AC241)-1))), 1)+
IF(INDEX($AC:$AC, LOOKUP(2, 1 / ($AC$1:INDIRECT("$AC$"&amp;ROW($AC241)-1) &lt;&gt; ""),ROW($AC$1:INDIRECT("$AC$"&amp;ROW($AC241)-1))), 1)+
INDEX($AD:$AD, LOOKUP(2, 1 / ($AD$1:INDIRECT("$AD$"&amp;ROW($AD241)-1) &lt;&gt; ""),ROW($AD$1:INDIRECT("$AD$"&amp;ROW($AD241)-1))), 1)+
INDEX($AE:$AE, LOOKUP(2, 1 / ($AE$1:INDIRECT("$AE$"&amp;ROW($AE241)-1) &lt;&gt; ""),ROW($AE$1:INDIRECT("$AE$"&amp;ROW($AD241)-1))), 1)+
INDEX($AE:$AF, LOOKUP(2, 1 / ($AF$1:INDIRECT("$AF$"&amp;ROW($AF241)-1) &lt;&gt; ""),ROW($AF$1:INDIRECT("$AF$"&amp;ROW($AD241)-1))), 1)+
INDEX($AG:$AG, LOOKUP(2, 1 / ($AG$1:INDIRECT("$AG$"&amp;ROW($AG241)-1) &lt;&gt; ""),ROW($AG$1:INDIRECT("$AG$"&amp;ROW($AD241)-1))), 1)+
INDEX($AH:$AH, LOOKUP(2, 1 / ($AH$1:INDIRECT("$AH$"&amp;ROW($AH241)-1) &lt;&gt; ""),ROW($AH$1:INDIRECT("$AH$"&amp;ROW($AD241)-1))), 1)&gt;=510,0,
IF(INDEX($AC:$AC, LOOKUP(2, 1 / ($AC$1:INDIRECT("$AC$"&amp;ROW($AC241)-1) &lt;&gt; ""),ROW($AC$1:INDIRECT("$AC$"&amp;ROW($AC241)-1))), 1)&gt;=255,0,
VLOOKUP(INDIRECT("$G$"&amp;LOOKUP(2, 1 / ($AC$1:INDIRECT("$AC$"&amp;ROW($AC241)-1) &lt;&gt; ""),ROW($AC$1:INDIRECT("$AC$"&amp;ROW($AC241)-1)))), 'EV and Base'!$A$1:$N$671, 3, FALSE))))</f>
        <v>9</v>
      </c>
      <c r="AD241" s="2" cm="1">
        <f t="array" aca="1" ref="AD241" ca="1">IF(NOT(ISNUMBER(INDEX($A:$A, LOOKUP(2, 1 / ($A$1:INDIRECT("$A$"&amp;ROW($A241)) &lt;&gt; ""),ROW($A$1:INDIRECT("$A$"&amp;ROW($A241)))), 1))), "",
INDEX($AD:$AD, LOOKUP(2, 1 / ($AD$1:INDIRECT("$AD$"&amp;ROW($AD241)-1) &lt;&gt; ""),ROW($AD$1:INDIRECT("$AD$"&amp;ROW($AD241)-1))), 1)+
IF(INDEX($AC:$AC, LOOKUP(2, 1 / ($AC$1:INDIRECT("$AC$"&amp;ROW($AC241)-1) &lt;&gt; ""),ROW($AC$1:INDIRECT("$AC$"&amp;ROW($AC241)-1))), 1)+
INDEX($AD:$AD, LOOKUP(2, 1 / ($AD$1:INDIRECT("$AD$"&amp;ROW($AD241)-1) &lt;&gt; ""),ROW($AD$1:INDIRECT("$AD$"&amp;ROW($AD241)-1))), 1)+
INDEX($AE:$AE, LOOKUP(2, 1 / ($AE$1:INDIRECT("$AE$"&amp;ROW($AE241)-1) &lt;&gt; ""),ROW($AE$1:INDIRECT("$AE$"&amp;ROW($AD241)-1))), 1)+
INDEX($AE:$AF, LOOKUP(2, 1 / ($AF$1:INDIRECT("$AF$"&amp;ROW($AF241)-1) &lt;&gt; ""),ROW($AF$1:INDIRECT("$AF$"&amp;ROW($AD241)-1))), 1)+
INDEX($AG:$AG, LOOKUP(2, 1 / ($AG$1:INDIRECT("$AG$"&amp;ROW($AG241)-1) &lt;&gt; ""),ROW($AG$1:INDIRECT("$AG$"&amp;ROW($AD241)-1))), 1)+
INDEX($AH:$AH, LOOKUP(2, 1 / ($AH$1:INDIRECT("$AH$"&amp;ROW($AH241)-1) &lt;&gt; ""),ROW($AH$1:INDIRECT("$AH$"&amp;ROW($AD241)-1))), 1)&gt;=510,0,
IF(INDEX($AD:$AD, LOOKUP(2, 1 / ($AD$1:INDIRECT("$AD$"&amp;ROW($AD241)-1) &lt;&gt; ""),ROW($AD$1:INDIRECT("$AD$"&amp;ROW($AD241)-1))), 1)&gt;=255,0,
VLOOKUP(INDIRECT("$G$"&amp;LOOKUP(2, 1 / ($AD$1:INDIRECT("$AD$"&amp;ROW($AD241)-1) &lt;&gt; ""),ROW($AD$1:INDIRECT("$AD$"&amp;ROW($AD241)-1)))), 'EV and Base'!$A$1:$N$671, 4, FALSE))))</f>
        <v>64</v>
      </c>
      <c r="AE241" s="2" cm="1">
        <f t="array" aca="1" ref="AE241" ca="1">IF(NOT(ISNUMBER(INDEX($A:$A,LOOKUP(2,1/($A$1:INDIRECT("$A$"&amp;ROW($A241))&lt;&gt;""),ROW($A$1:INDIRECT("$A$"&amp;ROW($A241)))),1))),"",
INDEX($AE:$AE,LOOKUP(2,1/($AE$1:INDIRECT("$AE$"&amp;ROW($AE241)-1)&lt;&gt;""),ROW($AE$1:INDIRECT("$AE$"&amp;ROW($AE241)-1))),1)+
IF(INDEX($AC:$AC,LOOKUP(2,1/($AC$1:INDIRECT("$AC$"&amp;ROW($AC241)-1)&lt;&gt;""),ROW($AC$1:INDIRECT("$AC$"&amp;ROW($AC241)-1))),1)+
INDEX($AD:$AD,LOOKUP(2,1/($AD$1:INDIRECT("$AD$"&amp;ROW($AD241)-1)&lt;&gt;""),ROW($AD$1:INDIRECT("$AD$"&amp;ROW($AD241)-1))),1)+
INDEX($AE:$AE,LOOKUP(2,1/($AE$1:INDIRECT("$AE$"&amp;ROW($AE241)-1)&lt;&gt;""),ROW($AE$1:INDIRECT("$AE$"&amp;ROW($AD241)-1))),1)+
INDEX($AE:$AF,LOOKUP(2,1/($AF$1:INDIRECT("$AF$"&amp;ROW($AF241)-1)&lt;&gt;""),ROW($AF$1:INDIRECT("$AF$"&amp;ROW($AD241)-1))),1)+
INDEX($AG:$AG,LOOKUP(2,1/($AG$1:INDIRECT("$AG$"&amp;ROW($AG241)-1)&lt;&gt;""),ROW($AG$1:INDIRECT("$AG$"&amp;ROW($AD241)-1))),1)+
INDEX($AH:$AH,LOOKUP(2,1/($AH$1:INDIRECT("$AH$"&amp;ROW($AH241)-1)&lt;&gt;""),ROW($AH$1:INDIRECT("$AH$"&amp;ROW($AD241)-1))),1)&gt;=510,0,
IF(INDEX($AE:$AE,LOOKUP(2,1/($AE$1:INDIRECT("$AE$"&amp;ROW($AE241)-1)&lt;&gt;""),ROW($AE$1:INDIRECT("$AE$"&amp;ROW($AE241)-1))),1)&gt;=255,0,
VLOOKUP(INDIRECT("$G$"&amp;LOOKUP(2,1/($AE$1:INDIRECT("$AE$"&amp;ROW($AE241)-1)&lt;&gt;""),ROW($AE$1:INDIRECT("$AE$"&amp;ROW($AE241)-1)))),'EV and Base'!$A$1:$N$671,5,FALSE))))</f>
        <v>7</v>
      </c>
      <c r="AF241" s="2" cm="1">
        <f t="array" aca="1" ref="AF241" ca="1">IF(NOT(ISNUMBER(INDEX($A:$A, LOOKUP(2, 1 / ($A$1:INDIRECT("$A$"&amp;ROW($A241)) &lt;&gt; ""),ROW($A$1:INDIRECT("$A$"&amp;ROW($A241)))), 1))), "",
INDEX($AF:$AF, LOOKUP(2, 1 / ($AF$1:INDIRECT("$AF$"&amp;ROW($AF241)-1) &lt;&gt; ""),ROW($AF$1:INDIRECT("$AF$"&amp;ROW($AF241)-1))), 1)+
IF(INDEX($AC:$AC, LOOKUP(2, 1 / ($AC$1:INDIRECT("$AC$"&amp;ROW($AC241)-1) &lt;&gt; ""),ROW($AC$1:INDIRECT("$AC$"&amp;ROW($AC241)-1))), 1)+
INDEX($AD:$AD, LOOKUP(2, 1 / ($AD$1:INDIRECT("$AD$"&amp;ROW($AD241)-1) &lt;&gt; ""),ROW($AD$1:INDIRECT("$AD$"&amp;ROW($AD241)-1))), 1)+
INDEX($AE:$AE, LOOKUP(2, 1 / ($AE$1:INDIRECT("$AE$"&amp;ROW($AE241)-1) &lt;&gt; ""),ROW($AE$1:INDIRECT("$AE$"&amp;ROW($AD241)-1))), 1)+
INDEX($AE:$AF, LOOKUP(2, 1 / ($AF$1:INDIRECT("$AF$"&amp;ROW($AF241)-1) &lt;&gt; ""),ROW($AF$1:INDIRECT("$AF$"&amp;ROW($AD241)-1))), 1)+
INDEX($AG:$AG, LOOKUP(2, 1 / ($AG$1:INDIRECT("$AG$"&amp;ROW($AG241)-1) &lt;&gt; ""),ROW($AG$1:INDIRECT("$AG$"&amp;ROW($AD241)-1))), 1)+
INDEX($AH:$AH, LOOKUP(2, 1 / ($AH$1:INDIRECT("$AH$"&amp;ROW($AH241)-1) &lt;&gt; ""),ROW($AH$1:INDIRECT("$AH$"&amp;ROW($AD241)-1))), 1)&gt;=510,0,
IF(INDEX($AF:$AF, LOOKUP(2, 1 / ($AF$1:INDIRECT("$AF$"&amp;ROW($AF241)-1) &lt;&gt; ""),ROW($AF$1:INDIRECT("$AF$"&amp;ROW($AF241)-1))), 1)&gt;=255,0,
VLOOKUP(INDIRECT("$G$"&amp;LOOKUP(2, 1 / ($AF$1:INDIRECT("$AF$"&amp;ROW($AF241)-1) &lt;&gt; ""),ROW($AF$1:INDIRECT("$AF$"&amp;ROW($AF241)-1)))), 'EV and Base'!$A$1:$N$671, 6, FALSE))))</f>
        <v>7</v>
      </c>
      <c r="AG241" s="2" cm="1">
        <f t="array" aca="1" ref="AG241" ca="1">IF(NOT(ISNUMBER(INDEX($A:$A, LOOKUP(2, 1 / ($A$1:INDIRECT("$A$"&amp;ROW($A241)) &lt;&gt; ""),ROW($A$1:INDIRECT("$A$"&amp;ROW($A241)))), 1))), "",
INDEX($AG:$AG, LOOKUP(2, 1 / ($AG$1:INDIRECT("$AG$"&amp;ROW($AG241)-1) &lt;&gt; ""),ROW($AG$1:INDIRECT("$AG$"&amp;ROW($AG241)-1))), 1)+
IF(INDEX($AC:$AC, LOOKUP(2, 1 / ($AC$1:INDIRECT("$AC$"&amp;ROW($AC241)-1) &lt;&gt; ""),ROW($AC$1:INDIRECT("$AC$"&amp;ROW($AC241)-1))), 1)+
INDEX($AD:$AD, LOOKUP(2, 1 / ($AD$1:INDIRECT("$AD$"&amp;ROW($AD241)-1) &lt;&gt; ""),ROW($AD$1:INDIRECT("$AD$"&amp;ROW($AD241)-1))), 1)+
INDEX($AE:$AE, LOOKUP(2, 1 / ($AE$1:INDIRECT("$AE$"&amp;ROW($AE241)-1) &lt;&gt; ""),ROW($AE$1:INDIRECT("$AE$"&amp;ROW($AD241)-1))), 1)+
INDEX($AE:$AF, LOOKUP(2, 1 / ($AF$1:INDIRECT("$AF$"&amp;ROW($AF241)-1) &lt;&gt; ""),ROW($AF$1:INDIRECT("$AF$"&amp;ROW($AD241)-1))), 1)+
INDEX($AG:$AG, LOOKUP(2, 1 / ($AG$1:INDIRECT("$AG$"&amp;ROW($AG241)-1) &lt;&gt; ""),ROW($AG$1:INDIRECT("$AG$"&amp;ROW($AD241)-1))), 1)+
INDEX($AH:$AH, LOOKUP(2, 1 / ($AH$1:INDIRECT("$AH$"&amp;ROW($AH241)-1) &lt;&gt; ""),ROW($AH$1:INDIRECT("$AH$"&amp;ROW($AD241)-1))), 1)&gt;=510,0,
IF(INDEX($AG:$AG, LOOKUP(2, 1 / ($AG$1:INDIRECT("$AG$"&amp;ROW($AG241)-1) &lt;&gt; ""),ROW($AG$1:INDIRECT("$AG$"&amp;ROW($AG241)-1))), 1)&gt;=255,0,
VLOOKUP(INDIRECT("$G$"&amp;LOOKUP(2, 1 / ($AG$1:INDIRECT("$AG$"&amp;ROW($AG241)-1) &lt;&gt; ""),ROW($AG$1:INDIRECT("$AG$"&amp;ROW($AG241)-1)))), 'EV and Base'!$A$1:$N$671, 7, FALSE))))</f>
        <v>0</v>
      </c>
      <c r="AH241" s="24" cm="1">
        <f t="array" aca="1" ref="AH241" ca="1">IF(NOT(ISNUMBER(INDEX($A:$A,LOOKUP(2,1/($A$1:INDIRECT("$A$"&amp;ROW($A241))&lt;&gt;""),ROW($A$1:INDIRECT("$A$"&amp;ROW($A241)))),1))),"",
INDEX($AH:$AH,LOOKUP(2,1/($AH$1:INDIRECT("$AH$"&amp;ROW($AH241)-1)&lt;&gt;""),ROW($AH$1:INDIRECT("$AH$"&amp;ROW($AH241)-1))),1)+
IF(INDEX($AC:$AC,LOOKUP(2,1/($AC$1:INDIRECT("$AC$"&amp;ROW($AC241)-1)&lt;&gt;""),ROW($AC$1:INDIRECT("$AC$"&amp;ROW($AC241)-1))),1)+
INDEX($AD:$AD,LOOKUP(2,1/($AD$1:INDIRECT("$AD$"&amp;ROW($AD241)-1)&lt;&gt;""),ROW($AD$1:INDIRECT("$AD$"&amp;ROW($AD241)-1))),1)+
INDEX($AE:$AE,LOOKUP(2,1/($AE$1:INDIRECT("$AE$"&amp;ROW($AE241)-1)&lt;&gt;""),ROW($AE$1:INDIRECT("$AE$"&amp;ROW($AD241)-1))),1)+
INDEX($AE:$AF,LOOKUP(2,1/($AF$1:INDIRECT("$AF$"&amp;ROW($AF241)-1)&lt;&gt;""),ROW($AF$1:INDIRECT("$AF$"&amp;ROW($AD241)-1))),1)+
INDEX($AG:$AG,LOOKUP(2,1/($AG$1:INDIRECT("$AG$"&amp;ROW($AG241)-1)&lt;&gt;""),ROW($AG$1:INDIRECT("$AG$"&amp;ROW($AD241)-1))),1)+
INDEX($AH:$AH,LOOKUP(2,1/($AH$1:INDIRECT("$AH$"&amp;ROW($AH241)-1)&lt;&gt;""),ROW($AH$1:INDIRECT("$AH$"&amp;ROW($AD241)-1))),1)&gt;=510,0,
IF(INDEX($AH:$AH,LOOKUP(2,1/($AH$1:INDIRECT("$AH$"&amp;ROW($AH241)-1)&lt;&gt;""),ROW($AH$1:INDIRECT("$AH$"&amp;ROW($AH241)-1))),1)&gt;=255,0,
VLOOKUP(INDIRECT("$G$"&amp;LOOKUP(2,1/($AH$1:INDIRECT("$AH$"&amp;ROW($AH241)-1)&lt;&gt;""),ROW($AH$1:INDIRECT("$AH$"&amp;ROW($AH241)-1)))),'EV and Base'!$A$1:$N$671,8,FALSE))))</f>
        <v>39</v>
      </c>
      <c r="AI241" s="29" cm="1">
        <f t="array" aca="1" ref="AI241" ca="1">IF(NOT(ISNUMBER(INDEX($A:$A,LOOKUP(2,1/($A$1:INDIRECT("$A$"&amp;ROW($A241))&lt;&gt;""),ROW($A$1:INDIRECT("$A$"&amp;ROW($A241)))),1))),"",
ROUNDDOWN((((2*VLOOKUP($AA241,'EV and Base'!$A$1:$N$671,9,FALSE))+31+ROUNDDOWN($AC241/4,0))*$AB241)/100,0)+$AB241+10)</f>
        <v>119</v>
      </c>
      <c r="AJ241" s="21" cm="1">
        <f t="array" aca="1" ref="AJ241" ca="1">IF(NOT(ISNUMBER(INDEX($A:$A, LOOKUP(2, 1 / ($A$1:INDIRECT("$A$"&amp;ROW($A241)) &lt;&gt; ""),ROW($A$1:INDIRECT("$A$"&amp;ROW($A241)))), 1))), "",
ROUNDDOWN((ROUNDDOWN((((2*VLOOKUP($AA241, 'EV and Base'!$A$1:$N$671, 10, FALSE))+31+ROUNDDOWN($AD241/4, 0))*$AB241)/100, 0)+5)*1.1, 0))</f>
        <v>102</v>
      </c>
      <c r="AK241" s="21" t="str" cm="1">
        <f t="array" aca="1" ref="AK241" ca="1">IF(NOT(ISNUMBER(INDEX($A:$A, LOOKUP(2, 1 / ($A$1:INDIRECT("$A$"&amp;ROW($A241)) &lt;&gt; ""),ROW($A$1:INDIRECT("$A$"&amp;ROW($A241)))), 1))), "",
ROUNDDOWN((ROUNDDOWN((((2*VLOOKUP($AA241, 'EV and Base'!$A$1:$N$671, 11, FALSE))+30+ROUNDDOWN($AE241/4, 0))*$AB241)/100, 0)+5), 0)
&amp;"-"&amp;
ROUNDDOWN((ROUNDDOWN((((2*VLOOKUP($AA241, 'EV and Base'!$A$1:$N$671, 11, FALSE))+31+ROUNDDOWN($AE241/4, 0))*$AB241)/100, 0)+5), 0))</f>
        <v>80-81</v>
      </c>
      <c r="AL241" s="21" t="str" cm="1">
        <f t="array" aca="1" ref="AL241" ca="1">IF(NOT(ISNUMBER(INDEX($A:$A, LOOKUP(2, 1 / ($A$1:INDIRECT("$A$"&amp;ROW($A241)) &lt;&gt; ""),ROW($A$1:INDIRECT("$A$"&amp;ROW($A241)))), 1))), "",
ROUNDDOWN((ROUNDDOWN((((2*VLOOKUP($AA241, 'EV and Base'!$A$1:$N$671, 12, FALSE))+0+ROUNDDOWN($AF241/4, 0))*$AB241)/100, 0)+5)*0.9, 0)
&amp;"-"&amp;
ROUNDDOWN((ROUNDDOWN((((2*VLOOKUP($AA241, 'EV and Base'!$A$1:$N$671, 12, FALSE))+31+ROUNDDOWN($AF241/4, 0))*$AB241)/100, 0)+5)*0.9, 0))</f>
        <v>33-43</v>
      </c>
      <c r="AM241" s="21" t="str" cm="1">
        <f t="array" aca="1" ref="AM241" ca="1">IF(NOT(ISNUMBER(INDEX($A:$A, LOOKUP(2, 1 / ($A$1:INDIRECT("$A$"&amp;ROW($A241)) &lt;&gt; ""),ROW($A$1:INDIRECT("$A$"&amp;ROW($A241)))), 1))), "",
ROUNDDOWN((ROUNDDOWN((((2*VLOOKUP($AA241, 'EV and Base'!$A$1:$N$671, 13, FALSE))+30+ROUNDDOWN($AG241/4, 0))*$AB241)/100, 0)+5), 0)
&amp;"-"&amp;
ROUNDDOWN((ROUNDDOWN((((2*VLOOKUP($AA241, 'EV and Base'!$A$1:$N$671, 13, FALSE))+31+ROUNDDOWN($AG241/4, 0))*$AB241)/100, 0)+5), 0))</f>
        <v>80-80</v>
      </c>
      <c r="AN241" s="25" cm="1">
        <f t="array" aca="1" ref="AN241" ca="1">IF(NOT(ISNUMBER(INDEX($A:$A, LOOKUP(2, 1 / ($A$1:INDIRECT("$A$"&amp;ROW($A241)) &lt;&gt; ""),ROW($A$1:INDIRECT("$A$"&amp;ROW($A241)))), 1))), "",
ROUNDDOWN((ROUNDDOWN((((2*VLOOKUP($AA241, 'EV and Base'!$A$1:$N$671, 14, FALSE))+31+ROUNDDOWN($AH241/4, 0))*$AB241)/100, 0)+5), 0))</f>
        <v>77</v>
      </c>
      <c r="AO241" s="23" cm="1">
        <f t="array" aca="1" ref="AO241" ca="1">IF(NOT(ISNUMBER(INDEX($A:$A, LOOKUP(2, 1 / ($A$1:INDIRECT("$A$"&amp;ROW($A241)) &lt;&gt; ""),ROW($A$1:INDIRECT("$A$"&amp;ROW($A241)))), 1))), "",
ROUNDDOWN((((2*VLOOKUP($AA241, 'EV and Base'!$A$1:$N$671, 9, FALSE))+31+ROUNDDOWN($AC241/4, 0))*$AB241)/100, 0)+$AB241+10)</f>
        <v>119</v>
      </c>
      <c r="AP241" s="2" cm="1">
        <f t="array" aca="1" ref="AP241" ca="1">IF(NOT(ISNUMBER(INDEX($A:$A, LOOKUP(2, 1 / ($A$1:INDIRECT("$A$"&amp;ROW($A241)) &lt;&gt; ""),ROW($A$1:INDIRECT("$A$"&amp;ROW($A241)))), 1))), "",
ROUNDDOWN((ROUNDDOWN((((2*VLOOKUP($AA241, 'EV and Base'!$A$1:$N$671, 10, FALSE))+31+ROUNDDOWN($AD241/4, 0))*$AB241)/100, 0)+5)*1.1, 0))</f>
        <v>102</v>
      </c>
      <c r="AQ241" s="2" cm="1">
        <f t="array" aca="1" ref="AQ241" ca="1">IF(NOT(ISNUMBER(INDEX($A:$A, LOOKUP(2, 1 / ($A$1:INDIRECT("$A$"&amp;ROW($A241)) &lt;&gt; ""),ROW($A$1:INDIRECT("$A$"&amp;ROW($A241)))), 1))), "",
ROUNDDOWN((ROUNDDOWN((((2*VLOOKUP($AA241, 'EV and Base'!$A$1:$N$671, 11, FALSE))+$AV$2+ROUNDDOWN($AE241/4, 0))*$AB241)/100, 0)+5), 0))</f>
        <v>81</v>
      </c>
      <c r="AR241" s="22" cm="1">
        <f t="array" aca="1" ref="AR241" ca="1">IF(NOT(ISNUMBER(INDEX($A:$A, LOOKUP(2, 1 / ($A$1:INDIRECT("$A$"&amp;ROW($A241)) &lt;&gt; ""),ROW($A$1:INDIRECT("$A$"&amp;ROW($A241)))), 1))), "",
ROUNDDOWN((ROUNDDOWN((((2*VLOOKUP($AA241, 'EV and Base'!$A$1:$N$671, 12, FALSE))+$AW$2+ROUNDDOWN($AF241/4, 0))*$AB241)/100, 0)+5)*0.9, 0))</f>
        <v>38</v>
      </c>
      <c r="AS241" s="2" cm="1">
        <f t="array" aca="1" ref="AS241" ca="1">IF(NOT(ISNUMBER(INDEX($A:$A, LOOKUP(2, 1 / ($A$1:INDIRECT("$A$"&amp;ROW($A241)) &lt;&gt; ""),ROW($A$1:INDIRECT("$A$"&amp;ROW($A241)))), 1))), "",
ROUNDDOWN((ROUNDDOWN((((2*VLOOKUP($AA241, 'EV and Base'!$A$1:$N$671, 13, FALSE))+$AX$2+ROUNDDOWN($AG241/4, 0))*$AB241)/100, 0)+5), 0))</f>
        <v>80</v>
      </c>
      <c r="AT241" s="24" cm="1">
        <f t="array" aca="1" ref="AT241" ca="1">IF(NOT(ISNUMBER(INDEX($A:$A, LOOKUP(2, 1 / ($A$1:INDIRECT("$A$"&amp;ROW($A241)) &lt;&gt; ""),ROW($A$1:INDIRECT("$A$"&amp;ROW($A241)))), 1))), "",
ROUNDDOWN((ROUNDDOWN((((2*VLOOKUP($AA241, 'EV and Base'!$A$1:$N$671, 14, FALSE))+31+ROUNDDOWN($AH241/4, 0))*$AB241)/100, 0)+5), 0))</f>
        <v>77</v>
      </c>
      <c r="AU241" s="28">
        <v>215</v>
      </c>
      <c r="AY241" cm="1">
        <f t="array" aca="1" ref="AY241" ca="1">IF(NOT(ISNUMBER(INDEX($A:$A,LOOKUP(2,1/($A$1:INDIRECT("$A$"&amp;ROW($A241))&lt;&gt;""),ROW($A$1:INDIRECT("$A$"&amp;ROW($A241)))),1))),"",
INDEX($AY:$AY,LOOKUP(2,1/($AY$1:INDIRECT("$AY$"&amp;ROW($AY241)-1)&lt;&gt;""),ROW($AY$1:INDIRECT("$AY$"&amp;ROW($AY241)-1))),1)+$BL241)</f>
        <v>43777</v>
      </c>
      <c r="AZ241" s="3" cm="1">
        <f t="array" aca="1" ref="AZ241" ca="1">IF(NOT(ISNUMBER(INDEX($A:$A, LOOKUP(2, 1 / ($A$1:INDIRECT("$A$"&amp;ROW($A241)) &lt;&gt; ""),ROW($A$1:INDIRECT("$A$"&amp;ROW($A241)))), 1))), "",
VLOOKUP(INDIRECT("$G$"&amp;LOOKUP(2, 1 / ($AY$1:INDIRECT("$AY$"&amp;ROW($AY241)-1) &lt;&gt; ""),ROW($AY$1:INDIRECT("$AY$"&amp;ROW($AY241)-1)))),'EV and Base'!A217:N887,2,FALSE))</f>
        <v>147</v>
      </c>
      <c r="BA241" s="3" cm="1">
        <f t="array" aca="1" ref="BA241" ca="1">IF(NOT(ISNUMBER(INDEX($A:$A, LOOKUP(2, 1 / ($A$1:INDIRECT("$A$"&amp;ROW($A241)) &lt;&gt; ""),ROW($A$1:INDIRECT("$A$"&amp;ROW($A241)))), 1))), "",
INDIRECT("$I$"&amp;LOOKUP(2, 1 / ($AY$1:INDIRECT("$AY$"&amp;ROW($AY241)-1) &lt;&gt; ""),ROW($AY$1:INDIRECT("$AY$"&amp;ROW($AY241)-1)))))</f>
        <v>26</v>
      </c>
      <c r="BB241" s="1" cm="1">
        <f t="array" aca="1" ref="BB241" ca="1">IF(NOT(ISNUMBER(INDEX($A:$A, LOOKUP(2, 1 / ($A$1:INDIRECT("$A$"&amp;ROW($A241)) &lt;&gt; ""),ROW($A$1:INDIRECT("$A$"&amp;ROW($A241)))), 1))), "",
INDIRECT("$AB$"&amp;LOOKUP(2, 1 / ($AY$1:INDIRECT("$AY$"&amp;ROW($AY241)-1) &lt;&gt; ""),ROW($AY$1:INDIRECT("$AY$"&amp;ROW($AY241)-1)))))</f>
        <v>36</v>
      </c>
      <c r="BC241" s="3" cm="1">
        <f t="array" aca="1" ref="BC241" ca="1">IF(NOT(ISNUMBER(INDEX($A:$A,LOOKUP(2,1/($A$1:INDIRECT("$A$"&amp;ROW($A241))&lt;&gt;""),ROW($A$1:INDIRECT("$A$"&amp;ROW($A241)))),1))),"",
$BA241+$BA241+10)</f>
        <v>62</v>
      </c>
      <c r="BD241" s="3" cm="1">
        <f t="array" aca="1" ref="BD241" ca="1">IF(NOT(ISNUMBER(INDEX($A:$A,LOOKUP(2,1/($A$1:INDIRECT("$A$"&amp;ROW($A241))&lt;&gt;""),ROW($A$1:INDIRECT("$A$"&amp;ROW($A241)))),1))),"",
$BA241+$BB241+10)</f>
        <v>72</v>
      </c>
      <c r="BE241" s="3" cm="1">
        <f t="array" aca="1" ref="BE241" ca="1">IF(NOT(ISNUMBER(INDEX($A:$A,LOOKUP(2,1/($A$1:INDIRECT("$A$"&amp;ROW($A241))&lt;&gt;""),ROW($A$1:INDIRECT("$A$"&amp;ROW($A241)))),1))),"",
$BC241*$BC241)</f>
        <v>3844</v>
      </c>
      <c r="BF241" s="3" cm="1">
        <f t="array" aca="1" ref="BF241" ca="1">IF(NOT(ISNUMBER(INDEX($A:$A,LOOKUP(2,1/($A$1:INDIRECT("$A$"&amp;ROW($A241))&lt;&gt;""),ROW($A$1:INDIRECT("$A$"&amp;ROW($A241)))),1))),"",
$BD241*$BD241)</f>
        <v>5184</v>
      </c>
      <c r="BG241" s="3" cm="1">
        <f t="array" aca="1" ref="BG241" ca="1">IF(NOT(ISNUMBER(INDEX($A:$A,LOOKUP(2,1/($A$1:INDIRECT("$A$"&amp;ROW($A241))&lt;&gt;""),ROW($A$1:INDIRECT("$A$"&amp;ROW($A241)))),1))),"",
_xlfn.FLOOR.MATH(1.5*_xlfn.FLOOR.MATH($AZ241*BA241/5)))</f>
        <v>1146</v>
      </c>
      <c r="BH241" s="3" cm="1">
        <f t="array" aca="1" ref="BH241" ca="1">IF(NOT(ISNUMBER(INDEX($A:$A, LOOKUP(2, 1 / ($A$1:INDIRECT("$A$"&amp;ROW($A241)) &lt;&gt; ""),ROW($A$1:INDIRECT("$A$"&amp;ROW($A241)))), 1))), "",
_xlfn.FLOOR.MATH($BG241/IF(OR(INDIRECT("$C$"&amp;LOOKUP(2, 1 / ($AY$1:INDIRECT("$AY$"&amp;ROW($AY241)-1) &lt;&gt; ""),ROW($AY$1:INDIRECT("$AY$"&amp;ROW($AY241)-1))))="Multi",
INDIRECT("$C$"&amp;LOOKUP(2, 1 / ($AY$1:INDIRECT("$AY$"&amp;ROW($AY241)-1) &lt;&gt; ""),ROW($AY$1:INDIRECT("$AY$"&amp;ROW($AY241)-1))))="Double"),2,1)))</f>
        <v>1146</v>
      </c>
      <c r="BI241" s="3" cm="1">
        <f t="array" aca="1" ref="BI241" ca="1">IF(NOT(ISNUMBER(INDEX($A:$A,LOOKUP(2,1/($A$1:INDIRECT("$A$"&amp;ROW($A241))&lt;&gt;""),ROW($A$1:INDIRECT("$A$"&amp;ROW($A241)))),1))),"",
VLOOKUP($BC241,GameFreakSQRT!$A$1:$B$200,2,FALSE))</f>
        <v>32252</v>
      </c>
      <c r="BJ241" s="3" cm="1">
        <f t="array" aca="1" ref="BJ241" ca="1">IF(NOT(ISNUMBER(INDEX($A:$A,LOOKUP(2,1/($A$1:INDIRECT("$A$"&amp;ROW($A241))&lt;&gt;""),ROW($A$1:INDIRECT("$A$"&amp;ROW($A241)))),1))),"",
VLOOKUP($BD241,GameFreakSQRT!$A$1:$B$200,2,FALSE))</f>
        <v>34756</v>
      </c>
      <c r="BK241" s="3" cm="1">
        <f t="array" aca="1" ref="BK241" ca="1">IF(NOT(ISNUMBER(INDEX($A:$A,LOOKUP(2,1/($A$1:INDIRECT("$A$"&amp;ROW($A241))&lt;&gt;""),ROW($A$1:INDIRECT("$A$"&amp;ROW($A241)))),1))),"",
_xlfn.FLOOR.MATH((($BI241*$BE241)*$BH241)/($BJ241*$BF241))+1)</f>
        <v>789</v>
      </c>
      <c r="BL241" s="3" cm="1">
        <f t="array" aca="1" ref="BL241" ca="1">IF(NOT(ISNUMBER(INDEX($A:$A,LOOKUP(2,1/($A$1:INDIRECT("$A$"&amp;ROW($A241))&lt;&gt;""),ROW($A$1:INDIRECT("$A$"&amp;ROW($A241)))),1))),"",
_xlfn.FLOOR.MATH($BK241*IF(NOT(INDIRECT("$Z$"&amp;LOOKUP(2, 1 / ($AY$1:INDIRECT("$AY$"&amp;ROW($AY241)-1) &lt;&gt; ""),ROW($AY$1:INDIRECT("$AY$"&amp;ROW($AY241)-1))))=""),1.5,1)))</f>
        <v>1183</v>
      </c>
      <c r="BM241" s="3" cm="1">
        <f t="array" aca="1" ref="BM241" ca="1">IF(NOT(ISNUMBER(INDEX($A:$A, LOOKUP(2, 1 / ($A$1:INDIRECT("$A$"&amp;ROW($A241)) &lt;&gt; ""),ROW($A$1:INDIRECT("$A$"&amp;ROW($A241)))), 1))), "",
INDIRECT("$Y$"&amp;LOOKUP(2, 1 / ($AY$1:INDIRECT("$AY$"&amp;ROW($AY241)-1) &lt;&gt; ""),ROW($AY$1:INDIRECT("$AY$"&amp;ROW($AY241)-1)))))</f>
        <v>1183</v>
      </c>
      <c r="BN241" s="3" t="b">
        <f t="shared" ca="1" si="23"/>
        <v>1</v>
      </c>
    </row>
    <row r="242" spans="1:66" x14ac:dyDescent="0.45">
      <c r="A242" s="69">
        <v>53</v>
      </c>
      <c r="B242" s="69" t="s">
        <v>114</v>
      </c>
      <c r="C242" s="69" t="s">
        <v>46</v>
      </c>
      <c r="D242" s="69" t="s">
        <v>455</v>
      </c>
      <c r="E242" s="69" t="s">
        <v>48</v>
      </c>
      <c r="F242" s="56">
        <v>1</v>
      </c>
      <c r="G242" s="2" t="s">
        <v>267</v>
      </c>
      <c r="H242" s="2" t="s">
        <v>77</v>
      </c>
      <c r="I242" s="2">
        <v>27</v>
      </c>
      <c r="J242" s="2" t="s">
        <v>160</v>
      </c>
      <c r="K242" s="2" t="s">
        <v>331</v>
      </c>
      <c r="L242" s="2" t="s">
        <v>53</v>
      </c>
      <c r="M242" s="2" t="s">
        <v>272</v>
      </c>
      <c r="N242" s="2" t="s">
        <v>408</v>
      </c>
      <c r="O242" s="2" t="s">
        <v>409</v>
      </c>
      <c r="P242" s="2" t="s">
        <v>185</v>
      </c>
      <c r="Q242" s="2">
        <v>0</v>
      </c>
      <c r="R242" s="2">
        <f>_xlfn.FLOOR.MATH((((2*VLOOKUP(G242, 'EV and Base'!$A$1:$N$671, 9, FALSE))+$Q242)*$I242)/100)+$I242+10</f>
        <v>64</v>
      </c>
      <c r="S242" s="2">
        <f>_xlfn.FLOOR.MATH((_xlfn.FLOOR.MATH((((2*VLOOKUP($G242, 'EV and Base'!$A$1:$N$671, 10, FALSE))+$Q242)*$I242)/100)+5)*
IF(OR($J242="Lonely", $J242="Brave", $J242="Adamant", $J242="Naughty"), 1.1,
IF(OR($J242="Bold", $J242="Timid", $J242="Modest", $J242="Calm"), 0.9, 1)))</f>
        <v>32</v>
      </c>
      <c r="T242" s="2">
        <f>_xlfn.FLOOR.MATH((_xlfn.FLOOR.MATH((((2*VLOOKUP($G242, 'EV and Base'!$A$1:$N$671, 11, FALSE))+$Q242)*$I242)/100)+5)*
IF(OR($J242="Bold", $J242="Relaxed", $J242="Impish", $J242="Lax"), 1.1,
IF(OR($J242="Lonely", $J242="Hasty", $J242="Mild", $J242="Gentle"), 0.9, 1)))</f>
        <v>38</v>
      </c>
      <c r="U242" s="2">
        <f>_xlfn.FLOOR.MATH((_xlfn.FLOOR.MATH((((2*VLOOKUP($G242, 'EV and Base'!$A$1:$N$671, 12, FALSE))+$Q242)*$I242)/100)+5)*
IF(OR($J242="Modest", $J242="Mild", $J242="Quiet", $J242="Rash"), 1.1,
IF(OR($J242="Adamant", $J242="Impish", $J242="Jolly", $J242="Careful"), 0.9, 1)))</f>
        <v>28</v>
      </c>
      <c r="V242" s="2">
        <f>_xlfn.FLOOR.MATH((_xlfn.FLOOR.MATH((((2*VLOOKUP($G242, 'EV and Base'!$A$1:$N$671, 13, FALSE))+$Q242)*$I242)/100)+5)*
IF(OR($J242="Calm", $J242="Gentle", $J242="Sassy", $J242="Careful"), 1.1,
IF(OR($J242="Naughty", $J242="Lax", $J242="Naive", $J242="Rash"), 0.9, 1)))</f>
        <v>34</v>
      </c>
      <c r="W242" s="2">
        <f>_xlfn.FLOOR.MATH((_xlfn.FLOOR.MATH((((2*VLOOKUP($G242, 'EV and Base'!$A$1:$N$671, 14, FALSE))+$Q242)*$I242)/100)+5)*
IF(OR($J242="Timid", $J242="Hasty", $J242="Jolly", $J242="Naive"), 1.1,
IF(OR($J242="Brave", $J242="Relaxed", $J242="Quiet", $J242="Sassy"), 0.9, 1)))</f>
        <v>40</v>
      </c>
      <c r="X242" s="69">
        <v>1080</v>
      </c>
      <c r="Y242" s="1">
        <v>558</v>
      </c>
      <c r="Z242" s="1">
        <v>1</v>
      </c>
      <c r="AA242" s="23" t="str" cm="1">
        <f t="array" aca="1" ref="AA242" ca="1">IF(NOT(ISNUMBER(INDEX($A:$A,LOOKUP(2,1/($A$1:INDIRECT("$A$"&amp;ROW($A242))&lt;&gt;""),ROW($A$1:INDIRECT("$A$"&amp;ROW($A242)))),1))),"",
IF(NOT(ISNUMBER($A242)),$AA241,
IF($AB242&lt;16,"Lillipup",
IF($AB242&lt;32,"Herdier",
"Stoutland"))))</f>
        <v>Stoutland</v>
      </c>
      <c r="AB242" s="25" cm="1">
        <f t="array" aca="1" ref="AB242" ca="1">IF(NOT(ISNUMBER(INDEX($A:$A, LOOKUP(2, 1 / ($A$1:INDIRECT("$A$"&amp;ROW($A242)) &lt;&gt; ""),ROW($A$1:INDIRECT("$A$"&amp;ROW($A242)))), 1))), "",
VLOOKUP($AY242,'Medium-Slow'!$A$1:$B$101,2,TRUE))</f>
        <v>37</v>
      </c>
      <c r="AC242" s="23" cm="1">
        <f t="array" aca="1" ref="AC242" ca="1">IF(NOT(ISNUMBER(INDEX($A:$A, LOOKUP(2, 1 / ($A$1:INDIRECT("$A$"&amp;ROW($A242)) &lt;&gt; ""),ROW($A$1:INDIRECT("$A$"&amp;ROW($A242)))), 1))), "",
INDEX($AC:$AC, LOOKUP(2, 1 / ($AC$1:INDIRECT("$AC$"&amp;ROW($AC242)-1) &lt;&gt; ""),ROW($AC$1:INDIRECT("$AC$"&amp;ROW($AC242)-1))), 1)+
IF(INDEX($AC:$AC, LOOKUP(2, 1 / ($AC$1:INDIRECT("$AC$"&amp;ROW($AC242)-1) &lt;&gt; ""),ROW($AC$1:INDIRECT("$AC$"&amp;ROW($AC242)-1))), 1)+
INDEX($AD:$AD, LOOKUP(2, 1 / ($AD$1:INDIRECT("$AD$"&amp;ROW($AD242)-1) &lt;&gt; ""),ROW($AD$1:INDIRECT("$AD$"&amp;ROW($AD242)-1))), 1)+
INDEX($AE:$AE, LOOKUP(2, 1 / ($AE$1:INDIRECT("$AE$"&amp;ROW($AE242)-1) &lt;&gt; ""),ROW($AE$1:INDIRECT("$AE$"&amp;ROW($AD242)-1))), 1)+
INDEX($AE:$AF, LOOKUP(2, 1 / ($AF$1:INDIRECT("$AF$"&amp;ROW($AF242)-1) &lt;&gt; ""),ROW($AF$1:INDIRECT("$AF$"&amp;ROW($AD242)-1))), 1)+
INDEX($AG:$AG, LOOKUP(2, 1 / ($AG$1:INDIRECT("$AG$"&amp;ROW($AG242)-1) &lt;&gt; ""),ROW($AG$1:INDIRECT("$AG$"&amp;ROW($AD242)-1))), 1)+
INDEX($AH:$AH, LOOKUP(2, 1 / ($AH$1:INDIRECT("$AH$"&amp;ROW($AH242)-1) &lt;&gt; ""),ROW($AH$1:INDIRECT("$AH$"&amp;ROW($AD242)-1))), 1)&gt;=510,0,
IF(INDEX($AC:$AC, LOOKUP(2, 1 / ($AC$1:INDIRECT("$AC$"&amp;ROW($AC242)-1) &lt;&gt; ""),ROW($AC$1:INDIRECT("$AC$"&amp;ROW($AC242)-1))), 1)&gt;=255,0,
VLOOKUP(INDIRECT("$G$"&amp;LOOKUP(2, 1 / ($AC$1:INDIRECT("$AC$"&amp;ROW($AC242)-1) &lt;&gt; ""),ROW($AC$1:INDIRECT("$AC$"&amp;ROW($AC242)-1)))), 'EV and Base'!$A$1:$N$671, 3, FALSE))))</f>
        <v>9</v>
      </c>
      <c r="AD242" s="2" cm="1">
        <f t="array" aca="1" ref="AD242" ca="1">IF(NOT(ISNUMBER(INDEX($A:$A, LOOKUP(2, 1 / ($A$1:INDIRECT("$A$"&amp;ROW($A242)) &lt;&gt; ""),ROW($A$1:INDIRECT("$A$"&amp;ROW($A242)))), 1))), "",
INDEX($AD:$AD, LOOKUP(2, 1 / ($AD$1:INDIRECT("$AD$"&amp;ROW($AD242)-1) &lt;&gt; ""),ROW($AD$1:INDIRECT("$AD$"&amp;ROW($AD242)-1))), 1)+
IF(INDEX($AC:$AC, LOOKUP(2, 1 / ($AC$1:INDIRECT("$AC$"&amp;ROW($AC242)-1) &lt;&gt; ""),ROW($AC$1:INDIRECT("$AC$"&amp;ROW($AC242)-1))), 1)+
INDEX($AD:$AD, LOOKUP(2, 1 / ($AD$1:INDIRECT("$AD$"&amp;ROW($AD242)-1) &lt;&gt; ""),ROW($AD$1:INDIRECT("$AD$"&amp;ROW($AD242)-1))), 1)+
INDEX($AE:$AE, LOOKUP(2, 1 / ($AE$1:INDIRECT("$AE$"&amp;ROW($AE242)-1) &lt;&gt; ""),ROW($AE$1:INDIRECT("$AE$"&amp;ROW($AD242)-1))), 1)+
INDEX($AE:$AF, LOOKUP(2, 1 / ($AF$1:INDIRECT("$AF$"&amp;ROW($AF242)-1) &lt;&gt; ""),ROW($AF$1:INDIRECT("$AF$"&amp;ROW($AD242)-1))), 1)+
INDEX($AG:$AG, LOOKUP(2, 1 / ($AG$1:INDIRECT("$AG$"&amp;ROW($AG242)-1) &lt;&gt; ""),ROW($AG$1:INDIRECT("$AG$"&amp;ROW($AD242)-1))), 1)+
INDEX($AH:$AH, LOOKUP(2, 1 / ($AH$1:INDIRECT("$AH$"&amp;ROW($AH242)-1) &lt;&gt; ""),ROW($AH$1:INDIRECT("$AH$"&amp;ROW($AD242)-1))), 1)&gt;=510,0,
IF(INDEX($AD:$AD, LOOKUP(2, 1 / ($AD$1:INDIRECT("$AD$"&amp;ROW($AD242)-1) &lt;&gt; ""),ROW($AD$1:INDIRECT("$AD$"&amp;ROW($AD242)-1))), 1)&gt;=255,0,
VLOOKUP(INDIRECT("$G$"&amp;LOOKUP(2, 1 / ($AD$1:INDIRECT("$AD$"&amp;ROW($AD242)-1) &lt;&gt; ""),ROW($AD$1:INDIRECT("$AD$"&amp;ROW($AD242)-1)))), 'EV and Base'!$A$1:$N$671, 4, FALSE))))</f>
        <v>65</v>
      </c>
      <c r="AE242" s="2" cm="1">
        <f t="array" aca="1" ref="AE242" ca="1">IF(NOT(ISNUMBER(INDEX($A:$A,LOOKUP(2,1/($A$1:INDIRECT("$A$"&amp;ROW($A242))&lt;&gt;""),ROW($A$1:INDIRECT("$A$"&amp;ROW($A242)))),1))),"",
INDEX($AE:$AE,LOOKUP(2,1/($AE$1:INDIRECT("$AE$"&amp;ROW($AE242)-1)&lt;&gt;""),ROW($AE$1:INDIRECT("$AE$"&amp;ROW($AE242)-1))),1)+
IF(INDEX($AC:$AC,LOOKUP(2,1/($AC$1:INDIRECT("$AC$"&amp;ROW($AC242)-1)&lt;&gt;""),ROW($AC$1:INDIRECT("$AC$"&amp;ROW($AC242)-1))),1)+
INDEX($AD:$AD,LOOKUP(2,1/($AD$1:INDIRECT("$AD$"&amp;ROW($AD242)-1)&lt;&gt;""),ROW($AD$1:INDIRECT("$AD$"&amp;ROW($AD242)-1))),1)+
INDEX($AE:$AE,LOOKUP(2,1/($AE$1:INDIRECT("$AE$"&amp;ROW($AE242)-1)&lt;&gt;""),ROW($AE$1:INDIRECT("$AE$"&amp;ROW($AD242)-1))),1)+
INDEX($AE:$AF,LOOKUP(2,1/($AF$1:INDIRECT("$AF$"&amp;ROW($AF242)-1)&lt;&gt;""),ROW($AF$1:INDIRECT("$AF$"&amp;ROW($AD242)-1))),1)+
INDEX($AG:$AG,LOOKUP(2,1/($AG$1:INDIRECT("$AG$"&amp;ROW($AG242)-1)&lt;&gt;""),ROW($AG$1:INDIRECT("$AG$"&amp;ROW($AD242)-1))),1)+
INDEX($AH:$AH,LOOKUP(2,1/($AH$1:INDIRECT("$AH$"&amp;ROW($AH242)-1)&lt;&gt;""),ROW($AH$1:INDIRECT("$AH$"&amp;ROW($AD242)-1))),1)&gt;=510,0,
IF(INDEX($AE:$AE,LOOKUP(2,1/($AE$1:INDIRECT("$AE$"&amp;ROW($AE242)-1)&lt;&gt;""),ROW($AE$1:INDIRECT("$AE$"&amp;ROW($AE242)-1))),1)&gt;=255,0,
VLOOKUP(INDIRECT("$G$"&amp;LOOKUP(2,1/($AE$1:INDIRECT("$AE$"&amp;ROW($AE242)-1)&lt;&gt;""),ROW($AE$1:INDIRECT("$AE$"&amp;ROW($AE242)-1)))),'EV and Base'!$A$1:$N$671,5,FALSE))))</f>
        <v>7</v>
      </c>
      <c r="AF242" s="2" cm="1">
        <f t="array" aca="1" ref="AF242" ca="1">IF(NOT(ISNUMBER(INDEX($A:$A, LOOKUP(2, 1 / ($A$1:INDIRECT("$A$"&amp;ROW($A242)) &lt;&gt; ""),ROW($A$1:INDIRECT("$A$"&amp;ROW($A242)))), 1))), "",
INDEX($AF:$AF, LOOKUP(2, 1 / ($AF$1:INDIRECT("$AF$"&amp;ROW($AF242)-1) &lt;&gt; ""),ROW($AF$1:INDIRECT("$AF$"&amp;ROW($AF242)-1))), 1)+
IF(INDEX($AC:$AC, LOOKUP(2, 1 / ($AC$1:INDIRECT("$AC$"&amp;ROW($AC242)-1) &lt;&gt; ""),ROW($AC$1:INDIRECT("$AC$"&amp;ROW($AC242)-1))), 1)+
INDEX($AD:$AD, LOOKUP(2, 1 / ($AD$1:INDIRECT("$AD$"&amp;ROW($AD242)-1) &lt;&gt; ""),ROW($AD$1:INDIRECT("$AD$"&amp;ROW($AD242)-1))), 1)+
INDEX($AE:$AE, LOOKUP(2, 1 / ($AE$1:INDIRECT("$AE$"&amp;ROW($AE242)-1) &lt;&gt; ""),ROW($AE$1:INDIRECT("$AE$"&amp;ROW($AD242)-1))), 1)+
INDEX($AE:$AF, LOOKUP(2, 1 / ($AF$1:INDIRECT("$AF$"&amp;ROW($AF242)-1) &lt;&gt; ""),ROW($AF$1:INDIRECT("$AF$"&amp;ROW($AD242)-1))), 1)+
INDEX($AG:$AG, LOOKUP(2, 1 / ($AG$1:INDIRECT("$AG$"&amp;ROW($AG242)-1) &lt;&gt; ""),ROW($AG$1:INDIRECT("$AG$"&amp;ROW($AD242)-1))), 1)+
INDEX($AH:$AH, LOOKUP(2, 1 / ($AH$1:INDIRECT("$AH$"&amp;ROW($AH242)-1) &lt;&gt; ""),ROW($AH$1:INDIRECT("$AH$"&amp;ROW($AD242)-1))), 1)&gt;=510,0,
IF(INDEX($AF:$AF, LOOKUP(2, 1 / ($AF$1:INDIRECT("$AF$"&amp;ROW($AF242)-1) &lt;&gt; ""),ROW($AF$1:INDIRECT("$AF$"&amp;ROW($AF242)-1))), 1)&gt;=255,0,
VLOOKUP(INDIRECT("$G$"&amp;LOOKUP(2, 1 / ($AF$1:INDIRECT("$AF$"&amp;ROW($AF242)-1) &lt;&gt; ""),ROW($AF$1:INDIRECT("$AF$"&amp;ROW($AF242)-1)))), 'EV and Base'!$A$1:$N$671, 6, FALSE))))</f>
        <v>7</v>
      </c>
      <c r="AG242" s="2" cm="1">
        <f t="array" aca="1" ref="AG242" ca="1">IF(NOT(ISNUMBER(INDEX($A:$A, LOOKUP(2, 1 / ($A$1:INDIRECT("$A$"&amp;ROW($A242)) &lt;&gt; ""),ROW($A$1:INDIRECT("$A$"&amp;ROW($A242)))), 1))), "",
INDEX($AG:$AG, LOOKUP(2, 1 / ($AG$1:INDIRECT("$AG$"&amp;ROW($AG242)-1) &lt;&gt; ""),ROW($AG$1:INDIRECT("$AG$"&amp;ROW($AG242)-1))), 1)+
IF(INDEX($AC:$AC, LOOKUP(2, 1 / ($AC$1:INDIRECT("$AC$"&amp;ROW($AC242)-1) &lt;&gt; ""),ROW($AC$1:INDIRECT("$AC$"&amp;ROW($AC242)-1))), 1)+
INDEX($AD:$AD, LOOKUP(2, 1 / ($AD$1:INDIRECT("$AD$"&amp;ROW($AD242)-1) &lt;&gt; ""),ROW($AD$1:INDIRECT("$AD$"&amp;ROW($AD242)-1))), 1)+
INDEX($AE:$AE, LOOKUP(2, 1 / ($AE$1:INDIRECT("$AE$"&amp;ROW($AE242)-1) &lt;&gt; ""),ROW($AE$1:INDIRECT("$AE$"&amp;ROW($AD242)-1))), 1)+
INDEX($AE:$AF, LOOKUP(2, 1 / ($AF$1:INDIRECT("$AF$"&amp;ROW($AF242)-1) &lt;&gt; ""),ROW($AF$1:INDIRECT("$AF$"&amp;ROW($AD242)-1))), 1)+
INDEX($AG:$AG, LOOKUP(2, 1 / ($AG$1:INDIRECT("$AG$"&amp;ROW($AG242)-1) &lt;&gt; ""),ROW($AG$1:INDIRECT("$AG$"&amp;ROW($AD242)-1))), 1)+
INDEX($AH:$AH, LOOKUP(2, 1 / ($AH$1:INDIRECT("$AH$"&amp;ROW($AH242)-1) &lt;&gt; ""),ROW($AH$1:INDIRECT("$AH$"&amp;ROW($AD242)-1))), 1)&gt;=510,0,
IF(INDEX($AG:$AG, LOOKUP(2, 1 / ($AG$1:INDIRECT("$AG$"&amp;ROW($AG242)-1) &lt;&gt; ""),ROW($AG$1:INDIRECT("$AG$"&amp;ROW($AG242)-1))), 1)&gt;=255,0,
VLOOKUP(INDIRECT("$G$"&amp;LOOKUP(2, 1 / ($AG$1:INDIRECT("$AG$"&amp;ROW($AG242)-1) &lt;&gt; ""),ROW($AG$1:INDIRECT("$AG$"&amp;ROW($AG242)-1)))), 'EV and Base'!$A$1:$N$671, 7, FALSE))))</f>
        <v>0</v>
      </c>
      <c r="AH242" s="24" cm="1">
        <f t="array" aca="1" ref="AH242" ca="1">IF(NOT(ISNUMBER(INDEX($A:$A,LOOKUP(2,1/($A$1:INDIRECT("$A$"&amp;ROW($A242))&lt;&gt;""),ROW($A$1:INDIRECT("$A$"&amp;ROW($A242)))),1))),"",
INDEX($AH:$AH,LOOKUP(2,1/($AH$1:INDIRECT("$AH$"&amp;ROW($AH242)-1)&lt;&gt;""),ROW($AH$1:INDIRECT("$AH$"&amp;ROW($AH242)-1))),1)+
IF(INDEX($AC:$AC,LOOKUP(2,1/($AC$1:INDIRECT("$AC$"&amp;ROW($AC242)-1)&lt;&gt;""),ROW($AC$1:INDIRECT("$AC$"&amp;ROW($AC242)-1))),1)+
INDEX($AD:$AD,LOOKUP(2,1/($AD$1:INDIRECT("$AD$"&amp;ROW($AD242)-1)&lt;&gt;""),ROW($AD$1:INDIRECT("$AD$"&amp;ROW($AD242)-1))),1)+
INDEX($AE:$AE,LOOKUP(2,1/($AE$1:INDIRECT("$AE$"&amp;ROW($AE242)-1)&lt;&gt;""),ROW($AE$1:INDIRECT("$AE$"&amp;ROW($AD242)-1))),1)+
INDEX($AE:$AF,LOOKUP(2,1/($AF$1:INDIRECT("$AF$"&amp;ROW($AF242)-1)&lt;&gt;""),ROW($AF$1:INDIRECT("$AF$"&amp;ROW($AD242)-1))),1)+
INDEX($AG:$AG,LOOKUP(2,1/($AG$1:INDIRECT("$AG$"&amp;ROW($AG242)-1)&lt;&gt;""),ROW($AG$1:INDIRECT("$AG$"&amp;ROW($AD242)-1))),1)+
INDEX($AH:$AH,LOOKUP(2,1/($AH$1:INDIRECT("$AH$"&amp;ROW($AH242)-1)&lt;&gt;""),ROW($AH$1:INDIRECT("$AH$"&amp;ROW($AD242)-1))),1)&gt;=510,0,
IF(INDEX($AH:$AH,LOOKUP(2,1/($AH$1:INDIRECT("$AH$"&amp;ROW($AH242)-1)&lt;&gt;""),ROW($AH$1:INDIRECT("$AH$"&amp;ROW($AH242)-1))),1)&gt;=255,0,
VLOOKUP(INDIRECT("$G$"&amp;LOOKUP(2,1/($AH$1:INDIRECT("$AH$"&amp;ROW($AH242)-1)&lt;&gt;""),ROW($AH$1:INDIRECT("$AH$"&amp;ROW($AH242)-1)))),'EV and Base'!$A$1:$N$671,8,FALSE))))</f>
        <v>39</v>
      </c>
      <c r="AI242" s="29" cm="1">
        <f t="array" aca="1" ref="AI242" ca="1">IF(NOT(ISNUMBER(INDEX($A:$A,LOOKUP(2,1/($A$1:INDIRECT("$A$"&amp;ROW($A242))&lt;&gt;""),ROW($A$1:INDIRECT("$A$"&amp;ROW($A242)))),1))),"",
ROUNDDOWN((((2*VLOOKUP($AA242,'EV and Base'!$A$1:$N$671,9,FALSE))+31+ROUNDDOWN($AC242/4,0))*$AB242)/100,0)+$AB242+10)</f>
        <v>122</v>
      </c>
      <c r="AJ242" s="21" cm="1">
        <f t="array" aca="1" ref="AJ242" ca="1">IF(NOT(ISNUMBER(INDEX($A:$A, LOOKUP(2, 1 / ($A$1:INDIRECT("$A$"&amp;ROW($A242)) &lt;&gt; ""),ROW($A$1:INDIRECT("$A$"&amp;ROW($A242)))), 1))), "",
ROUNDDOWN((ROUNDDOWN((((2*VLOOKUP($AA242, 'EV and Base'!$A$1:$N$671, 10, FALSE))+31+ROUNDDOWN($AD242/4, 0))*$AB242)/100, 0)+5)*1.1, 0))</f>
        <v>105</v>
      </c>
      <c r="AK242" s="21" t="str" cm="1">
        <f t="array" aca="1" ref="AK242" ca="1">IF(NOT(ISNUMBER(INDEX($A:$A, LOOKUP(2, 1 / ($A$1:INDIRECT("$A$"&amp;ROW($A242)) &lt;&gt; ""),ROW($A$1:INDIRECT("$A$"&amp;ROW($A242)))), 1))), "",
ROUNDDOWN((ROUNDDOWN((((2*VLOOKUP($AA242, 'EV and Base'!$A$1:$N$671, 11, FALSE))+30+ROUNDDOWN($AE242/4, 0))*$AB242)/100, 0)+5), 0)
&amp;"-"&amp;
ROUNDDOWN((ROUNDDOWN((((2*VLOOKUP($AA242, 'EV and Base'!$A$1:$N$671, 11, FALSE))+31+ROUNDDOWN($AE242/4, 0))*$AB242)/100, 0)+5), 0))</f>
        <v>83-83</v>
      </c>
      <c r="AL242" s="21" t="str" cm="1">
        <f t="array" aca="1" ref="AL242" ca="1">IF(NOT(ISNUMBER(INDEX($A:$A, LOOKUP(2, 1 / ($A$1:INDIRECT("$A$"&amp;ROW($A242)) &lt;&gt; ""),ROW($A$1:INDIRECT("$A$"&amp;ROW($A242)))), 1))), "",
ROUNDDOWN((ROUNDDOWN((((2*VLOOKUP($AA242, 'EV and Base'!$A$1:$N$671, 12, FALSE))+0+ROUNDDOWN($AF242/4, 0))*$AB242)/100, 0)+5)*0.9, 0)
&amp;"-"&amp;
ROUNDDOWN((ROUNDDOWN((((2*VLOOKUP($AA242, 'EV and Base'!$A$1:$N$671, 12, FALSE))+31+ROUNDDOWN($AF242/4, 0))*$AB242)/100, 0)+5)*0.9, 0))</f>
        <v>34-45</v>
      </c>
      <c r="AM242" s="21" t="str" cm="1">
        <f t="array" aca="1" ref="AM242" ca="1">IF(NOT(ISNUMBER(INDEX($A:$A, LOOKUP(2, 1 / ($A$1:INDIRECT("$A$"&amp;ROW($A242)) &lt;&gt; ""),ROW($A$1:INDIRECT("$A$"&amp;ROW($A242)))), 1))), "",
ROUNDDOWN((ROUNDDOWN((((2*VLOOKUP($AA242, 'EV and Base'!$A$1:$N$671, 13, FALSE))+30+ROUNDDOWN($AG242/4, 0))*$AB242)/100, 0)+5), 0)
&amp;"-"&amp;
ROUNDDOWN((ROUNDDOWN((((2*VLOOKUP($AA242, 'EV and Base'!$A$1:$N$671, 13, FALSE))+31+ROUNDDOWN($AG242/4, 0))*$AB242)/100, 0)+5), 0))</f>
        <v>82-83</v>
      </c>
      <c r="AN242" s="25" cm="1">
        <f t="array" aca="1" ref="AN242" ca="1">IF(NOT(ISNUMBER(INDEX($A:$A, LOOKUP(2, 1 / ($A$1:INDIRECT("$A$"&amp;ROW($A242)) &lt;&gt; ""),ROW($A$1:INDIRECT("$A$"&amp;ROW($A242)))), 1))), "",
ROUNDDOWN((ROUNDDOWN((((2*VLOOKUP($AA242, 'EV and Base'!$A$1:$N$671, 14, FALSE))+31+ROUNDDOWN($AH242/4, 0))*$AB242)/100, 0)+5), 0))</f>
        <v>79</v>
      </c>
      <c r="AO242" s="23" cm="1">
        <f t="array" aca="1" ref="AO242" ca="1">IF(NOT(ISNUMBER(INDEX($A:$A, LOOKUP(2, 1 / ($A$1:INDIRECT("$A$"&amp;ROW($A242)) &lt;&gt; ""),ROW($A$1:INDIRECT("$A$"&amp;ROW($A242)))), 1))), "",
ROUNDDOWN((((2*VLOOKUP($AA242, 'EV and Base'!$A$1:$N$671, 9, FALSE))+31+ROUNDDOWN($AC242/4, 0))*$AB242)/100, 0)+$AB242+10)</f>
        <v>122</v>
      </c>
      <c r="AP242" s="2" cm="1">
        <f t="array" aca="1" ref="AP242" ca="1">IF(NOT(ISNUMBER(INDEX($A:$A, LOOKUP(2, 1 / ($A$1:INDIRECT("$A$"&amp;ROW($A242)) &lt;&gt; ""),ROW($A$1:INDIRECT("$A$"&amp;ROW($A242)))), 1))), "",
ROUNDDOWN((ROUNDDOWN((((2*VLOOKUP($AA242, 'EV and Base'!$A$1:$N$671, 10, FALSE))+31+ROUNDDOWN($AD242/4, 0))*$AB242)/100, 0)+5)*1.1, 0))</f>
        <v>105</v>
      </c>
      <c r="AQ242" s="2" cm="1">
        <f t="array" aca="1" ref="AQ242" ca="1">IF(NOT(ISNUMBER(INDEX($A:$A, LOOKUP(2, 1 / ($A$1:INDIRECT("$A$"&amp;ROW($A242)) &lt;&gt; ""),ROW($A$1:INDIRECT("$A$"&amp;ROW($A242)))), 1))), "",
ROUNDDOWN((ROUNDDOWN((((2*VLOOKUP($AA242, 'EV and Base'!$A$1:$N$671, 11, FALSE))+$AV$2+ROUNDDOWN($AE242/4, 0))*$AB242)/100, 0)+5), 0))</f>
        <v>83</v>
      </c>
      <c r="AR242" s="22" cm="1">
        <f t="array" aca="1" ref="AR242" ca="1">IF(NOT(ISNUMBER(INDEX($A:$A, LOOKUP(2, 1 / ($A$1:INDIRECT("$A$"&amp;ROW($A242)) &lt;&gt; ""),ROW($A$1:INDIRECT("$A$"&amp;ROW($A242)))), 1))), "",
ROUNDDOWN((ROUNDDOWN((((2*VLOOKUP($AA242, 'EV and Base'!$A$1:$N$671, 12, FALSE))+$AW$2+ROUNDDOWN($AF242/4, 0))*$AB242)/100, 0)+5)*0.9, 0))</f>
        <v>39</v>
      </c>
      <c r="AS242" s="2" cm="1">
        <f t="array" aca="1" ref="AS242" ca="1">IF(NOT(ISNUMBER(INDEX($A:$A, LOOKUP(2, 1 / ($A$1:INDIRECT("$A$"&amp;ROW($A242)) &lt;&gt; ""),ROW($A$1:INDIRECT("$A$"&amp;ROW($A242)))), 1))), "",
ROUNDDOWN((ROUNDDOWN((((2*VLOOKUP($AA242, 'EV and Base'!$A$1:$N$671, 13, FALSE))+$AX$2+ROUNDDOWN($AG242/4, 0))*$AB242)/100, 0)+5), 0))</f>
        <v>83</v>
      </c>
      <c r="AT242" s="24" cm="1">
        <f t="array" aca="1" ref="AT242" ca="1">IF(NOT(ISNUMBER(INDEX($A:$A, LOOKUP(2, 1 / ($A$1:INDIRECT("$A$"&amp;ROW($A242)) &lt;&gt; ""),ROW($A$1:INDIRECT("$A$"&amp;ROW($A242)))), 1))), "",
ROUNDDOWN((ROUNDDOWN((((2*VLOOKUP($AA242, 'EV and Base'!$A$1:$N$671, 14, FALSE))+31+ROUNDDOWN($AH242/4, 0))*$AB242)/100, 0)+5), 0))</f>
        <v>79</v>
      </c>
      <c r="AU242" s="28">
        <v>218</v>
      </c>
      <c r="AY242" cm="1">
        <f t="array" aca="1" ref="AY242" ca="1">IF(NOT(ISNUMBER(INDEX($A:$A,LOOKUP(2,1/($A$1:INDIRECT("$A$"&amp;ROW($A242))&lt;&gt;""),ROW($A$1:INDIRECT("$A$"&amp;ROW($A242)))),1))),"",
INDEX($AY:$AY,LOOKUP(2,1/($AY$1:INDIRECT("$AY$"&amp;ROW($AY242)-1)&lt;&gt;""),ROW($AY$1:INDIRECT("$AY$"&amp;ROW($AY242)-1))),1)+$BL242)</f>
        <v>44440</v>
      </c>
      <c r="AZ242" s="3" cm="1">
        <f t="array" aca="1" ref="AZ242" ca="1">IF(NOT(ISNUMBER(INDEX($A:$A, LOOKUP(2, 1 / ($A$1:INDIRECT("$A$"&amp;ROW($A242)) &lt;&gt; ""),ROW($A$1:INDIRECT("$A$"&amp;ROW($A242)))), 1))), "",
VLOOKUP(INDIRECT("$G$"&amp;LOOKUP(2, 1 / ($AY$1:INDIRECT("$AY$"&amp;ROW($AY242)-1) &lt;&gt; ""),ROW($AY$1:INDIRECT("$AY$"&amp;ROW($AY242)-1)))),'EV and Base'!A218:N888,2,FALSE))</f>
        <v>70</v>
      </c>
      <c r="BA242" s="3" cm="1">
        <f t="array" aca="1" ref="BA242" ca="1">IF(NOT(ISNUMBER(INDEX($A:$A, LOOKUP(2, 1 / ($A$1:INDIRECT("$A$"&amp;ROW($A242)) &lt;&gt; ""),ROW($A$1:INDIRECT("$A$"&amp;ROW($A242)))), 1))), "",
INDIRECT("$I$"&amp;LOOKUP(2, 1 / ($AY$1:INDIRECT("$AY$"&amp;ROW($AY242)-1) &lt;&gt; ""),ROW($AY$1:INDIRECT("$AY$"&amp;ROW($AY242)-1)))))</f>
        <v>28</v>
      </c>
      <c r="BB242" s="1" cm="1">
        <f t="array" aca="1" ref="BB242" ca="1">IF(NOT(ISNUMBER(INDEX($A:$A, LOOKUP(2, 1 / ($A$1:INDIRECT("$A$"&amp;ROW($A242)) &lt;&gt; ""),ROW($A$1:INDIRECT("$A$"&amp;ROW($A242)))), 1))), "",
INDIRECT("$AB$"&amp;LOOKUP(2, 1 / ($AY$1:INDIRECT("$AY$"&amp;ROW($AY242)-1) &lt;&gt; ""),ROW($AY$1:INDIRECT("$AY$"&amp;ROW($AY242)-1)))))</f>
        <v>36</v>
      </c>
      <c r="BC242" s="3" cm="1">
        <f t="array" aca="1" ref="BC242" ca="1">IF(NOT(ISNUMBER(INDEX($A:$A,LOOKUP(2,1/($A$1:INDIRECT("$A$"&amp;ROW($A242))&lt;&gt;""),ROW($A$1:INDIRECT("$A$"&amp;ROW($A242)))),1))),"",
$BA242+$BA242+10)</f>
        <v>66</v>
      </c>
      <c r="BD242" s="3" cm="1">
        <f t="array" aca="1" ref="BD242" ca="1">IF(NOT(ISNUMBER(INDEX($A:$A,LOOKUP(2,1/($A$1:INDIRECT("$A$"&amp;ROW($A242))&lt;&gt;""),ROW($A$1:INDIRECT("$A$"&amp;ROW($A242)))),1))),"",
$BA242+$BB242+10)</f>
        <v>74</v>
      </c>
      <c r="BE242" s="3" cm="1">
        <f t="array" aca="1" ref="BE242" ca="1">IF(NOT(ISNUMBER(INDEX($A:$A,LOOKUP(2,1/($A$1:INDIRECT("$A$"&amp;ROW($A242))&lt;&gt;""),ROW($A$1:INDIRECT("$A$"&amp;ROW($A242)))),1))),"",
$BC242*$BC242)</f>
        <v>4356</v>
      </c>
      <c r="BF242" s="3" cm="1">
        <f t="array" aca="1" ref="BF242" ca="1">IF(NOT(ISNUMBER(INDEX($A:$A,LOOKUP(2,1/($A$1:INDIRECT("$A$"&amp;ROW($A242))&lt;&gt;""),ROW($A$1:INDIRECT("$A$"&amp;ROW($A242)))),1))),"",
$BD242*$BD242)</f>
        <v>5476</v>
      </c>
      <c r="BG242" s="3" cm="1">
        <f t="array" aca="1" ref="BG242" ca="1">IF(NOT(ISNUMBER(INDEX($A:$A,LOOKUP(2,1/($A$1:INDIRECT("$A$"&amp;ROW($A242))&lt;&gt;""),ROW($A$1:INDIRECT("$A$"&amp;ROW($A242)))),1))),"",
_xlfn.FLOOR.MATH(1.5*_xlfn.FLOOR.MATH($AZ242*BA242/5)))</f>
        <v>588</v>
      </c>
      <c r="BH242" s="3" cm="1">
        <f t="array" aca="1" ref="BH242" ca="1">IF(NOT(ISNUMBER(INDEX($A:$A, LOOKUP(2, 1 / ($A$1:INDIRECT("$A$"&amp;ROW($A242)) &lt;&gt; ""),ROW($A$1:INDIRECT("$A$"&amp;ROW($A242)))), 1))), "",
_xlfn.FLOOR.MATH($BG242/IF(OR(INDIRECT("$C$"&amp;LOOKUP(2, 1 / ($AY$1:INDIRECT("$AY$"&amp;ROW($AY242)-1) &lt;&gt; ""),ROW($AY$1:INDIRECT("$AY$"&amp;ROW($AY242)-1))))="Multi",
INDIRECT("$C$"&amp;LOOKUP(2, 1 / ($AY$1:INDIRECT("$AY$"&amp;ROW($AY242)-1) &lt;&gt; ""),ROW($AY$1:INDIRECT("$AY$"&amp;ROW($AY242)-1))))="Double"),2,1)))</f>
        <v>588</v>
      </c>
      <c r="BI242" s="3" cm="1">
        <f t="array" aca="1" ref="BI242" ca="1">IF(NOT(ISNUMBER(INDEX($A:$A,LOOKUP(2,1/($A$1:INDIRECT("$A$"&amp;ROW($A242))&lt;&gt;""),ROW($A$1:INDIRECT("$A$"&amp;ROW($A242)))),1))),"",
VLOOKUP($BC242,GameFreakSQRT!$A$1:$B$200,2,FALSE))</f>
        <v>33276</v>
      </c>
      <c r="BJ242" s="3" cm="1">
        <f t="array" aca="1" ref="BJ242" ca="1">IF(NOT(ISNUMBER(INDEX($A:$A,LOOKUP(2,1/($A$1:INDIRECT("$A$"&amp;ROW($A242))&lt;&gt;""),ROW($A$1:INDIRECT("$A$"&amp;ROW($A242)))),1))),"",
VLOOKUP($BD242,GameFreakSQRT!$A$1:$B$200,2,FALSE))</f>
        <v>35235</v>
      </c>
      <c r="BK242" s="3" cm="1">
        <f t="array" aca="1" ref="BK242" ca="1">IF(NOT(ISNUMBER(INDEX($A:$A,LOOKUP(2,1/($A$1:INDIRECT("$A$"&amp;ROW($A242))&lt;&gt;""),ROW($A$1:INDIRECT("$A$"&amp;ROW($A242)))),1))),"",
_xlfn.FLOOR.MATH((($BI242*$BE242)*$BH242)/($BJ242*$BF242))+1)</f>
        <v>442</v>
      </c>
      <c r="BL242" s="3" cm="1">
        <f t="array" aca="1" ref="BL242" ca="1">IF(NOT(ISNUMBER(INDEX($A:$A,LOOKUP(2,1/($A$1:INDIRECT("$A$"&amp;ROW($A242))&lt;&gt;""),ROW($A$1:INDIRECT("$A$"&amp;ROW($A242)))),1))),"",
_xlfn.FLOOR.MATH($BK242*IF(NOT(INDIRECT("$Z$"&amp;LOOKUP(2, 1 / ($AY$1:INDIRECT("$AY$"&amp;ROW($AY242)-1) &lt;&gt; ""),ROW($AY$1:INDIRECT("$AY$"&amp;ROW($AY242)-1))))=""),1.5,1)))</f>
        <v>663</v>
      </c>
      <c r="BM242" s="3" cm="1">
        <f t="array" aca="1" ref="BM242" ca="1">IF(NOT(ISNUMBER(INDEX($A:$A, LOOKUP(2, 1 / ($A$1:INDIRECT("$A$"&amp;ROW($A242)) &lt;&gt; ""),ROW($A$1:INDIRECT("$A$"&amp;ROW($A242)))), 1))), "",
INDIRECT("$Y$"&amp;LOOKUP(2, 1 / ($AY$1:INDIRECT("$AY$"&amp;ROW($AY242)-1) &lt;&gt; ""),ROW($AY$1:INDIRECT("$AY$"&amp;ROW($AY242)-1)))))</f>
        <v>663</v>
      </c>
      <c r="BN242" s="3" t="b">
        <f t="shared" ca="1" si="23"/>
        <v>1</v>
      </c>
    </row>
    <row r="243" spans="1:66" x14ac:dyDescent="0.45">
      <c r="A243" s="69"/>
      <c r="B243" s="69"/>
      <c r="C243" s="69"/>
      <c r="D243" s="69"/>
      <c r="E243" s="69"/>
      <c r="F243" s="56">
        <v>2</v>
      </c>
      <c r="G243" s="2" t="s">
        <v>315</v>
      </c>
      <c r="H243" s="2" t="s">
        <v>77</v>
      </c>
      <c r="I243" s="2">
        <v>27</v>
      </c>
      <c r="J243" s="2" t="s">
        <v>132</v>
      </c>
      <c r="K243" s="2" t="s">
        <v>100</v>
      </c>
      <c r="L243" s="2" t="s">
        <v>53</v>
      </c>
      <c r="M243" s="2" t="s">
        <v>215</v>
      </c>
      <c r="N243" s="2" t="s">
        <v>235</v>
      </c>
      <c r="O243" s="2" t="s">
        <v>357</v>
      </c>
      <c r="P243" s="2" t="s">
        <v>417</v>
      </c>
      <c r="Q243" s="2">
        <v>0</v>
      </c>
      <c r="R243" s="2">
        <f>_xlfn.FLOOR.MATH((((2*VLOOKUP(G243, 'EV and Base'!$A$1:$N$671, 9, FALSE))+$Q243)*$I243)/100)+$I243+10</f>
        <v>71</v>
      </c>
      <c r="S243" s="2">
        <f>_xlfn.FLOOR.MATH((_xlfn.FLOOR.MATH((((2*VLOOKUP($G243, 'EV and Base'!$A$1:$N$671, 10, FALSE))+$Q243)*$I243)/100)+5)*
IF(OR($J243="Lonely", $J243="Brave", $J243="Adamant", $J243="Naughty"), 1.1,
IF(OR($J243="Bold", $J243="Timid", $J243="Modest", $J243="Calm"), 0.9, 1)))</f>
        <v>52</v>
      </c>
      <c r="T243" s="2">
        <f>_xlfn.FLOOR.MATH((_xlfn.FLOOR.MATH((((2*VLOOKUP($G243, 'EV and Base'!$A$1:$N$671, 11, FALSE))+$Q243)*$I243)/100)+5)*
IF(OR($J243="Bold", $J243="Relaxed", $J243="Impish", $J243="Lax"), 1.1,
IF(OR($J243="Lonely", $J243="Hasty", $J243="Mild", $J243="Gentle"), 0.9, 1)))</f>
        <v>35</v>
      </c>
      <c r="U243" s="2">
        <f>_xlfn.FLOOR.MATH((_xlfn.FLOOR.MATH((((2*VLOOKUP($G243, 'EV and Base'!$A$1:$N$671, 12, FALSE))+$Q243)*$I243)/100)+5)*
IF(OR($J243="Modest", $J243="Mild", $J243="Quiet", $J243="Rash"), 1.1,
IF(OR($J243="Adamant", $J243="Impish", $J243="Jolly", $J243="Careful"), 0.9, 1)))</f>
        <v>52</v>
      </c>
      <c r="V243" s="2">
        <f>_xlfn.FLOOR.MATH((_xlfn.FLOOR.MATH((((2*VLOOKUP($G243, 'EV and Base'!$A$1:$N$671, 13, FALSE))+$Q243)*$I243)/100)+5)*
IF(OR($J243="Calm", $J243="Gentle", $J243="Sassy", $J243="Careful"), 1.1,
IF(OR($J243="Naughty", $J243="Lax", $J243="Naive", $J243="Rash"), 0.9, 1)))</f>
        <v>32</v>
      </c>
      <c r="W243" s="2">
        <f>_xlfn.FLOOR.MATH((_xlfn.FLOOR.MATH((((2*VLOOKUP($G243, 'EV and Base'!$A$1:$N$671, 14, FALSE))+$Q243)*$I243)/100)+5)*
IF(OR($J243="Timid", $J243="Hasty", $J243="Jolly", $J243="Naive"), 1.1,
IF(OR($J243="Brave", $J243="Relaxed", $J243="Quiet", $J243="Sassy"), 0.9, 1)))</f>
        <v>55</v>
      </c>
      <c r="X243" s="69"/>
      <c r="Y243" s="1">
        <v>1318</v>
      </c>
      <c r="Z243" s="1">
        <v>1</v>
      </c>
      <c r="AA243" s="23" t="str" cm="1">
        <f t="array" aca="1" ref="AA243" ca="1">IF(NOT(ISNUMBER(INDEX($A:$A,LOOKUP(2,1/($A$1:INDIRECT("$A$"&amp;ROW($A243))&lt;&gt;""),ROW($A$1:INDIRECT("$A$"&amp;ROW($A243)))),1))),"",
IF(NOT(ISNUMBER($A243)),$AA242,
IF($AB243&lt;16,"Lillipup",
IF($AB243&lt;32,"Herdier",
"Stoutland"))))</f>
        <v>Stoutland</v>
      </c>
      <c r="AB243" s="25" cm="1">
        <f t="array" aca="1" ref="AB243" ca="1">IF(NOT(ISNUMBER(INDEX($A:$A, LOOKUP(2, 1 / ($A$1:INDIRECT("$A$"&amp;ROW($A243)) &lt;&gt; ""),ROW($A$1:INDIRECT("$A$"&amp;ROW($A243)))), 1))), "",
VLOOKUP($AY243,'Medium-Slow'!$A$1:$B$101,2,TRUE))</f>
        <v>37</v>
      </c>
      <c r="AC243" s="23" cm="1">
        <f t="array" aca="1" ref="AC243" ca="1">IF(NOT(ISNUMBER(INDEX($A:$A, LOOKUP(2, 1 / ($A$1:INDIRECT("$A$"&amp;ROW($A243)) &lt;&gt; ""),ROW($A$1:INDIRECT("$A$"&amp;ROW($A243)))), 1))), "",
INDEX($AC:$AC, LOOKUP(2, 1 / ($AC$1:INDIRECT("$AC$"&amp;ROW($AC243)-1) &lt;&gt; ""),ROW($AC$1:INDIRECT("$AC$"&amp;ROW($AC243)-1))), 1)+
IF(INDEX($AC:$AC, LOOKUP(2, 1 / ($AC$1:INDIRECT("$AC$"&amp;ROW($AC243)-1) &lt;&gt; ""),ROW($AC$1:INDIRECT("$AC$"&amp;ROW($AC243)-1))), 1)+
INDEX($AD:$AD, LOOKUP(2, 1 / ($AD$1:INDIRECT("$AD$"&amp;ROW($AD243)-1) &lt;&gt; ""),ROW($AD$1:INDIRECT("$AD$"&amp;ROW($AD243)-1))), 1)+
INDEX($AE:$AE, LOOKUP(2, 1 / ($AE$1:INDIRECT("$AE$"&amp;ROW($AE243)-1) &lt;&gt; ""),ROW($AE$1:INDIRECT("$AE$"&amp;ROW($AD243)-1))), 1)+
INDEX($AE:$AF, LOOKUP(2, 1 / ($AF$1:INDIRECT("$AF$"&amp;ROW($AF243)-1) &lt;&gt; ""),ROW($AF$1:INDIRECT("$AF$"&amp;ROW($AD243)-1))), 1)+
INDEX($AG:$AG, LOOKUP(2, 1 / ($AG$1:INDIRECT("$AG$"&amp;ROW($AG243)-1) &lt;&gt; ""),ROW($AG$1:INDIRECT("$AG$"&amp;ROW($AD243)-1))), 1)+
INDEX($AH:$AH, LOOKUP(2, 1 / ($AH$1:INDIRECT("$AH$"&amp;ROW($AH243)-1) &lt;&gt; ""),ROW($AH$1:INDIRECT("$AH$"&amp;ROW($AD243)-1))), 1)&gt;=510,0,
IF(INDEX($AC:$AC, LOOKUP(2, 1 / ($AC$1:INDIRECT("$AC$"&amp;ROW($AC243)-1) &lt;&gt; ""),ROW($AC$1:INDIRECT("$AC$"&amp;ROW($AC243)-1))), 1)&gt;=255,0,
VLOOKUP(INDIRECT("$G$"&amp;LOOKUP(2, 1 / ($AC$1:INDIRECT("$AC$"&amp;ROW($AC243)-1) &lt;&gt; ""),ROW($AC$1:INDIRECT("$AC$"&amp;ROW($AC243)-1)))), 'EV and Base'!$A$1:$N$671, 3, FALSE))))</f>
        <v>9</v>
      </c>
      <c r="AD243" s="2" cm="1">
        <f t="array" aca="1" ref="AD243" ca="1">IF(NOT(ISNUMBER(INDEX($A:$A, LOOKUP(2, 1 / ($A$1:INDIRECT("$A$"&amp;ROW($A243)) &lt;&gt; ""),ROW($A$1:INDIRECT("$A$"&amp;ROW($A243)))), 1))), "",
INDEX($AD:$AD, LOOKUP(2, 1 / ($AD$1:INDIRECT("$AD$"&amp;ROW($AD243)-1) &lt;&gt; ""),ROW($AD$1:INDIRECT("$AD$"&amp;ROW($AD243)-1))), 1)+
IF(INDEX($AC:$AC, LOOKUP(2, 1 / ($AC$1:INDIRECT("$AC$"&amp;ROW($AC243)-1) &lt;&gt; ""),ROW($AC$1:INDIRECT("$AC$"&amp;ROW($AC243)-1))), 1)+
INDEX($AD:$AD, LOOKUP(2, 1 / ($AD$1:INDIRECT("$AD$"&amp;ROW($AD243)-1) &lt;&gt; ""),ROW($AD$1:INDIRECT("$AD$"&amp;ROW($AD243)-1))), 1)+
INDEX($AE:$AE, LOOKUP(2, 1 / ($AE$1:INDIRECT("$AE$"&amp;ROW($AE243)-1) &lt;&gt; ""),ROW($AE$1:INDIRECT("$AE$"&amp;ROW($AD243)-1))), 1)+
INDEX($AE:$AF, LOOKUP(2, 1 / ($AF$1:INDIRECT("$AF$"&amp;ROW($AF243)-1) &lt;&gt; ""),ROW($AF$1:INDIRECT("$AF$"&amp;ROW($AD243)-1))), 1)+
INDEX($AG:$AG, LOOKUP(2, 1 / ($AG$1:INDIRECT("$AG$"&amp;ROW($AG243)-1) &lt;&gt; ""),ROW($AG$1:INDIRECT("$AG$"&amp;ROW($AD243)-1))), 1)+
INDEX($AH:$AH, LOOKUP(2, 1 / ($AH$1:INDIRECT("$AH$"&amp;ROW($AH243)-1) &lt;&gt; ""),ROW($AH$1:INDIRECT("$AH$"&amp;ROW($AD243)-1))), 1)&gt;=510,0,
IF(INDEX($AD:$AD, LOOKUP(2, 1 / ($AD$1:INDIRECT("$AD$"&amp;ROW($AD243)-1) &lt;&gt; ""),ROW($AD$1:INDIRECT("$AD$"&amp;ROW($AD243)-1))), 1)&gt;=255,0,
VLOOKUP(INDIRECT("$G$"&amp;LOOKUP(2, 1 / ($AD$1:INDIRECT("$AD$"&amp;ROW($AD243)-1) &lt;&gt; ""),ROW($AD$1:INDIRECT("$AD$"&amp;ROW($AD243)-1)))), 'EV and Base'!$A$1:$N$671, 4, FALSE))))</f>
        <v>65</v>
      </c>
      <c r="AE243" s="2" cm="1">
        <f t="array" aca="1" ref="AE243" ca="1">IF(NOT(ISNUMBER(INDEX($A:$A,LOOKUP(2,1/($A$1:INDIRECT("$A$"&amp;ROW($A243))&lt;&gt;""),ROW($A$1:INDIRECT("$A$"&amp;ROW($A243)))),1))),"",
INDEX($AE:$AE,LOOKUP(2,1/($AE$1:INDIRECT("$AE$"&amp;ROW($AE243)-1)&lt;&gt;""),ROW($AE$1:INDIRECT("$AE$"&amp;ROW($AE243)-1))),1)+
IF(INDEX($AC:$AC,LOOKUP(2,1/($AC$1:INDIRECT("$AC$"&amp;ROW($AC243)-1)&lt;&gt;""),ROW($AC$1:INDIRECT("$AC$"&amp;ROW($AC243)-1))),1)+
INDEX($AD:$AD,LOOKUP(2,1/($AD$1:INDIRECT("$AD$"&amp;ROW($AD243)-1)&lt;&gt;""),ROW($AD$1:INDIRECT("$AD$"&amp;ROW($AD243)-1))),1)+
INDEX($AE:$AE,LOOKUP(2,1/($AE$1:INDIRECT("$AE$"&amp;ROW($AE243)-1)&lt;&gt;""),ROW($AE$1:INDIRECT("$AE$"&amp;ROW($AD243)-1))),1)+
INDEX($AE:$AF,LOOKUP(2,1/($AF$1:INDIRECT("$AF$"&amp;ROW($AF243)-1)&lt;&gt;""),ROW($AF$1:INDIRECT("$AF$"&amp;ROW($AD243)-1))),1)+
INDEX($AG:$AG,LOOKUP(2,1/($AG$1:INDIRECT("$AG$"&amp;ROW($AG243)-1)&lt;&gt;""),ROW($AG$1:INDIRECT("$AG$"&amp;ROW($AD243)-1))),1)+
INDEX($AH:$AH,LOOKUP(2,1/($AH$1:INDIRECT("$AH$"&amp;ROW($AH243)-1)&lt;&gt;""),ROW($AH$1:INDIRECT("$AH$"&amp;ROW($AD243)-1))),1)&gt;=510,0,
IF(INDEX($AE:$AE,LOOKUP(2,1/($AE$1:INDIRECT("$AE$"&amp;ROW($AE243)-1)&lt;&gt;""),ROW($AE$1:INDIRECT("$AE$"&amp;ROW($AE243)-1))),1)&gt;=255,0,
VLOOKUP(INDIRECT("$G$"&amp;LOOKUP(2,1/($AE$1:INDIRECT("$AE$"&amp;ROW($AE243)-1)&lt;&gt;""),ROW($AE$1:INDIRECT("$AE$"&amp;ROW($AE243)-1)))),'EV and Base'!$A$1:$N$671,5,FALSE))))</f>
        <v>7</v>
      </c>
      <c r="AF243" s="2" cm="1">
        <f t="array" aca="1" ref="AF243" ca="1">IF(NOT(ISNUMBER(INDEX($A:$A, LOOKUP(2, 1 / ($A$1:INDIRECT("$A$"&amp;ROW($A243)) &lt;&gt; ""),ROW($A$1:INDIRECT("$A$"&amp;ROW($A243)))), 1))), "",
INDEX($AF:$AF, LOOKUP(2, 1 / ($AF$1:INDIRECT("$AF$"&amp;ROW($AF243)-1) &lt;&gt; ""),ROW($AF$1:INDIRECT("$AF$"&amp;ROW($AF243)-1))), 1)+
IF(INDEX($AC:$AC, LOOKUP(2, 1 / ($AC$1:INDIRECT("$AC$"&amp;ROW($AC243)-1) &lt;&gt; ""),ROW($AC$1:INDIRECT("$AC$"&amp;ROW($AC243)-1))), 1)+
INDEX($AD:$AD, LOOKUP(2, 1 / ($AD$1:INDIRECT("$AD$"&amp;ROW($AD243)-1) &lt;&gt; ""),ROW($AD$1:INDIRECT("$AD$"&amp;ROW($AD243)-1))), 1)+
INDEX($AE:$AE, LOOKUP(2, 1 / ($AE$1:INDIRECT("$AE$"&amp;ROW($AE243)-1) &lt;&gt; ""),ROW($AE$1:INDIRECT("$AE$"&amp;ROW($AD243)-1))), 1)+
INDEX($AE:$AF, LOOKUP(2, 1 / ($AF$1:INDIRECT("$AF$"&amp;ROW($AF243)-1) &lt;&gt; ""),ROW($AF$1:INDIRECT("$AF$"&amp;ROW($AD243)-1))), 1)+
INDEX($AG:$AG, LOOKUP(2, 1 / ($AG$1:INDIRECT("$AG$"&amp;ROW($AG243)-1) &lt;&gt; ""),ROW($AG$1:INDIRECT("$AG$"&amp;ROW($AD243)-1))), 1)+
INDEX($AH:$AH, LOOKUP(2, 1 / ($AH$1:INDIRECT("$AH$"&amp;ROW($AH243)-1) &lt;&gt; ""),ROW($AH$1:INDIRECT("$AH$"&amp;ROW($AD243)-1))), 1)&gt;=510,0,
IF(INDEX($AF:$AF, LOOKUP(2, 1 / ($AF$1:INDIRECT("$AF$"&amp;ROW($AF243)-1) &lt;&gt; ""),ROW($AF$1:INDIRECT("$AF$"&amp;ROW($AF243)-1))), 1)&gt;=255,0,
VLOOKUP(INDIRECT("$G$"&amp;LOOKUP(2, 1 / ($AF$1:INDIRECT("$AF$"&amp;ROW($AF243)-1) &lt;&gt; ""),ROW($AF$1:INDIRECT("$AF$"&amp;ROW($AF243)-1)))), 'EV and Base'!$A$1:$N$671, 6, FALSE))))</f>
        <v>7</v>
      </c>
      <c r="AG243" s="2" cm="1">
        <f t="array" aca="1" ref="AG243" ca="1">IF(NOT(ISNUMBER(INDEX($A:$A, LOOKUP(2, 1 / ($A$1:INDIRECT("$A$"&amp;ROW($A243)) &lt;&gt; ""),ROW($A$1:INDIRECT("$A$"&amp;ROW($A243)))), 1))), "",
INDEX($AG:$AG, LOOKUP(2, 1 / ($AG$1:INDIRECT("$AG$"&amp;ROW($AG243)-1) &lt;&gt; ""),ROW($AG$1:INDIRECT("$AG$"&amp;ROW($AG243)-1))), 1)+
IF(INDEX($AC:$AC, LOOKUP(2, 1 / ($AC$1:INDIRECT("$AC$"&amp;ROW($AC243)-1) &lt;&gt; ""),ROW($AC$1:INDIRECT("$AC$"&amp;ROW($AC243)-1))), 1)+
INDEX($AD:$AD, LOOKUP(2, 1 / ($AD$1:INDIRECT("$AD$"&amp;ROW($AD243)-1) &lt;&gt; ""),ROW($AD$1:INDIRECT("$AD$"&amp;ROW($AD243)-1))), 1)+
INDEX($AE:$AE, LOOKUP(2, 1 / ($AE$1:INDIRECT("$AE$"&amp;ROW($AE243)-1) &lt;&gt; ""),ROW($AE$1:INDIRECT("$AE$"&amp;ROW($AD243)-1))), 1)+
INDEX($AE:$AF, LOOKUP(2, 1 / ($AF$1:INDIRECT("$AF$"&amp;ROW($AF243)-1) &lt;&gt; ""),ROW($AF$1:INDIRECT("$AF$"&amp;ROW($AD243)-1))), 1)+
INDEX($AG:$AG, LOOKUP(2, 1 / ($AG$1:INDIRECT("$AG$"&amp;ROW($AG243)-1) &lt;&gt; ""),ROW($AG$1:INDIRECT("$AG$"&amp;ROW($AD243)-1))), 1)+
INDEX($AH:$AH, LOOKUP(2, 1 / ($AH$1:INDIRECT("$AH$"&amp;ROW($AH243)-1) &lt;&gt; ""),ROW($AH$1:INDIRECT("$AH$"&amp;ROW($AD243)-1))), 1)&gt;=510,0,
IF(INDEX($AG:$AG, LOOKUP(2, 1 / ($AG$1:INDIRECT("$AG$"&amp;ROW($AG243)-1) &lt;&gt; ""),ROW($AG$1:INDIRECT("$AG$"&amp;ROW($AG243)-1))), 1)&gt;=255,0,
VLOOKUP(INDIRECT("$G$"&amp;LOOKUP(2, 1 / ($AG$1:INDIRECT("$AG$"&amp;ROW($AG243)-1) &lt;&gt; ""),ROW($AG$1:INDIRECT("$AG$"&amp;ROW($AG243)-1)))), 'EV and Base'!$A$1:$N$671, 7, FALSE))))</f>
        <v>0</v>
      </c>
      <c r="AH243" s="24" cm="1">
        <f t="array" aca="1" ref="AH243" ca="1">IF(NOT(ISNUMBER(INDEX($A:$A,LOOKUP(2,1/($A$1:INDIRECT("$A$"&amp;ROW($A243))&lt;&gt;""),ROW($A$1:INDIRECT("$A$"&amp;ROW($A243)))),1))),"",
INDEX($AH:$AH,LOOKUP(2,1/($AH$1:INDIRECT("$AH$"&amp;ROW($AH243)-1)&lt;&gt;""),ROW($AH$1:INDIRECT("$AH$"&amp;ROW($AH243)-1))),1)+
IF(INDEX($AC:$AC,LOOKUP(2,1/($AC$1:INDIRECT("$AC$"&amp;ROW($AC243)-1)&lt;&gt;""),ROW($AC$1:INDIRECT("$AC$"&amp;ROW($AC243)-1))),1)+
INDEX($AD:$AD,LOOKUP(2,1/($AD$1:INDIRECT("$AD$"&amp;ROW($AD243)-1)&lt;&gt;""),ROW($AD$1:INDIRECT("$AD$"&amp;ROW($AD243)-1))),1)+
INDEX($AE:$AE,LOOKUP(2,1/($AE$1:INDIRECT("$AE$"&amp;ROW($AE243)-1)&lt;&gt;""),ROW($AE$1:INDIRECT("$AE$"&amp;ROW($AD243)-1))),1)+
INDEX($AE:$AF,LOOKUP(2,1/($AF$1:INDIRECT("$AF$"&amp;ROW($AF243)-1)&lt;&gt;""),ROW($AF$1:INDIRECT("$AF$"&amp;ROW($AD243)-1))),1)+
INDEX($AG:$AG,LOOKUP(2,1/($AG$1:INDIRECT("$AG$"&amp;ROW($AG243)-1)&lt;&gt;""),ROW($AG$1:INDIRECT("$AG$"&amp;ROW($AD243)-1))),1)+
INDEX($AH:$AH,LOOKUP(2,1/($AH$1:INDIRECT("$AH$"&amp;ROW($AH243)-1)&lt;&gt;""),ROW($AH$1:INDIRECT("$AH$"&amp;ROW($AD243)-1))),1)&gt;=510,0,
IF(INDEX($AH:$AH,LOOKUP(2,1/($AH$1:INDIRECT("$AH$"&amp;ROW($AH243)-1)&lt;&gt;""),ROW($AH$1:INDIRECT("$AH$"&amp;ROW($AH243)-1))),1)&gt;=255,0,
VLOOKUP(INDIRECT("$G$"&amp;LOOKUP(2,1/($AH$1:INDIRECT("$AH$"&amp;ROW($AH243)-1)&lt;&gt;""),ROW($AH$1:INDIRECT("$AH$"&amp;ROW($AH243)-1)))),'EV and Base'!$A$1:$N$671,8,FALSE))))</f>
        <v>40</v>
      </c>
      <c r="AI243" s="29" cm="1">
        <f t="array" aca="1" ref="AI243" ca="1">IF(NOT(ISNUMBER(INDEX($A:$A,LOOKUP(2,1/($A$1:INDIRECT("$A$"&amp;ROW($A243))&lt;&gt;""),ROW($A$1:INDIRECT("$A$"&amp;ROW($A243)))),1))),"",
ROUNDDOWN((((2*VLOOKUP($AA243,'EV and Base'!$A$1:$N$671,9,FALSE))+31+ROUNDDOWN($AC243/4,0))*$AB243)/100,0)+$AB243+10)</f>
        <v>122</v>
      </c>
      <c r="AJ243" s="21" cm="1">
        <f t="array" aca="1" ref="AJ243" ca="1">IF(NOT(ISNUMBER(INDEX($A:$A, LOOKUP(2, 1 / ($A$1:INDIRECT("$A$"&amp;ROW($A243)) &lt;&gt; ""),ROW($A$1:INDIRECT("$A$"&amp;ROW($A243)))), 1))), "",
ROUNDDOWN((ROUNDDOWN((((2*VLOOKUP($AA243, 'EV and Base'!$A$1:$N$671, 10, FALSE))+31+ROUNDDOWN($AD243/4, 0))*$AB243)/100, 0)+5)*1.1, 0))</f>
        <v>105</v>
      </c>
      <c r="AK243" s="21" t="str" cm="1">
        <f t="array" aca="1" ref="AK243" ca="1">IF(NOT(ISNUMBER(INDEX($A:$A, LOOKUP(2, 1 / ($A$1:INDIRECT("$A$"&amp;ROW($A243)) &lt;&gt; ""),ROW($A$1:INDIRECT("$A$"&amp;ROW($A243)))), 1))), "",
ROUNDDOWN((ROUNDDOWN((((2*VLOOKUP($AA243, 'EV and Base'!$A$1:$N$671, 11, FALSE))+30+ROUNDDOWN($AE243/4, 0))*$AB243)/100, 0)+5), 0)
&amp;"-"&amp;
ROUNDDOWN((ROUNDDOWN((((2*VLOOKUP($AA243, 'EV and Base'!$A$1:$N$671, 11, FALSE))+31+ROUNDDOWN($AE243/4, 0))*$AB243)/100, 0)+5), 0))</f>
        <v>83-83</v>
      </c>
      <c r="AL243" s="21" t="str" cm="1">
        <f t="array" aca="1" ref="AL243" ca="1">IF(NOT(ISNUMBER(INDEX($A:$A, LOOKUP(2, 1 / ($A$1:INDIRECT("$A$"&amp;ROW($A243)) &lt;&gt; ""),ROW($A$1:INDIRECT("$A$"&amp;ROW($A243)))), 1))), "",
ROUNDDOWN((ROUNDDOWN((((2*VLOOKUP($AA243, 'EV and Base'!$A$1:$N$671, 12, FALSE))+0+ROUNDDOWN($AF243/4, 0))*$AB243)/100, 0)+5)*0.9, 0)
&amp;"-"&amp;
ROUNDDOWN((ROUNDDOWN((((2*VLOOKUP($AA243, 'EV and Base'!$A$1:$N$671, 12, FALSE))+31+ROUNDDOWN($AF243/4, 0))*$AB243)/100, 0)+5)*0.9, 0))</f>
        <v>34-45</v>
      </c>
      <c r="AM243" s="21" t="str" cm="1">
        <f t="array" aca="1" ref="AM243" ca="1">IF(NOT(ISNUMBER(INDEX($A:$A, LOOKUP(2, 1 / ($A$1:INDIRECT("$A$"&amp;ROW($A243)) &lt;&gt; ""),ROW($A$1:INDIRECT("$A$"&amp;ROW($A243)))), 1))), "",
ROUNDDOWN((ROUNDDOWN((((2*VLOOKUP($AA243, 'EV and Base'!$A$1:$N$671, 13, FALSE))+30+ROUNDDOWN($AG243/4, 0))*$AB243)/100, 0)+5), 0)
&amp;"-"&amp;
ROUNDDOWN((ROUNDDOWN((((2*VLOOKUP($AA243, 'EV and Base'!$A$1:$N$671, 13, FALSE))+31+ROUNDDOWN($AG243/4, 0))*$AB243)/100, 0)+5), 0))</f>
        <v>82-83</v>
      </c>
      <c r="AN243" s="25" cm="1">
        <f t="array" aca="1" ref="AN243" ca="1">IF(NOT(ISNUMBER(INDEX($A:$A, LOOKUP(2, 1 / ($A$1:INDIRECT("$A$"&amp;ROW($A243)) &lt;&gt; ""),ROW($A$1:INDIRECT("$A$"&amp;ROW($A243)))), 1))), "",
ROUNDDOWN((ROUNDDOWN((((2*VLOOKUP($AA243, 'EV and Base'!$A$1:$N$671, 14, FALSE))+31+ROUNDDOWN($AH243/4, 0))*$AB243)/100, 0)+5), 0))</f>
        <v>79</v>
      </c>
      <c r="AO243" s="23" cm="1">
        <f t="array" aca="1" ref="AO243" ca="1">IF(NOT(ISNUMBER(INDEX($A:$A, LOOKUP(2, 1 / ($A$1:INDIRECT("$A$"&amp;ROW($A243)) &lt;&gt; ""),ROW($A$1:INDIRECT("$A$"&amp;ROW($A243)))), 1))), "",
ROUNDDOWN((((2*VLOOKUP($AA243, 'EV and Base'!$A$1:$N$671, 9, FALSE))+31+ROUNDDOWN($AC243/4, 0))*$AB243)/100, 0)+$AB243+10)</f>
        <v>122</v>
      </c>
      <c r="AP243" s="2" cm="1">
        <f t="array" aca="1" ref="AP243" ca="1">IF(NOT(ISNUMBER(INDEX($A:$A, LOOKUP(2, 1 / ($A$1:INDIRECT("$A$"&amp;ROW($A243)) &lt;&gt; ""),ROW($A$1:INDIRECT("$A$"&amp;ROW($A243)))), 1))), "",
ROUNDDOWN((ROUNDDOWN((((2*VLOOKUP($AA243, 'EV and Base'!$A$1:$N$671, 10, FALSE))+31+ROUNDDOWN($AD243/4, 0))*$AB243)/100, 0)+5)*1.1, 0))</f>
        <v>105</v>
      </c>
      <c r="AQ243" s="2" cm="1">
        <f t="array" aca="1" ref="AQ243" ca="1">IF(NOT(ISNUMBER(INDEX($A:$A, LOOKUP(2, 1 / ($A$1:INDIRECT("$A$"&amp;ROW($A243)) &lt;&gt; ""),ROW($A$1:INDIRECT("$A$"&amp;ROW($A243)))), 1))), "",
ROUNDDOWN((ROUNDDOWN((((2*VLOOKUP($AA243, 'EV and Base'!$A$1:$N$671, 11, FALSE))+$AV$2+ROUNDDOWN($AE243/4, 0))*$AB243)/100, 0)+5), 0))</f>
        <v>83</v>
      </c>
      <c r="AR243" s="22" cm="1">
        <f t="array" aca="1" ref="AR243" ca="1">IF(NOT(ISNUMBER(INDEX($A:$A, LOOKUP(2, 1 / ($A$1:INDIRECT("$A$"&amp;ROW($A243)) &lt;&gt; ""),ROW($A$1:INDIRECT("$A$"&amp;ROW($A243)))), 1))), "",
ROUNDDOWN((ROUNDDOWN((((2*VLOOKUP($AA243, 'EV and Base'!$A$1:$N$671, 12, FALSE))+$AW$2+ROUNDDOWN($AF243/4, 0))*$AB243)/100, 0)+5)*0.9, 0))</f>
        <v>39</v>
      </c>
      <c r="AS243" s="2" cm="1">
        <f t="array" aca="1" ref="AS243" ca="1">IF(NOT(ISNUMBER(INDEX($A:$A, LOOKUP(2, 1 / ($A$1:INDIRECT("$A$"&amp;ROW($A243)) &lt;&gt; ""),ROW($A$1:INDIRECT("$A$"&amp;ROW($A243)))), 1))), "",
ROUNDDOWN((ROUNDDOWN((((2*VLOOKUP($AA243, 'EV and Base'!$A$1:$N$671, 13, FALSE))+$AX$2+ROUNDDOWN($AG243/4, 0))*$AB243)/100, 0)+5), 0))</f>
        <v>83</v>
      </c>
      <c r="AT243" s="24" cm="1">
        <f t="array" aca="1" ref="AT243" ca="1">IF(NOT(ISNUMBER(INDEX($A:$A, LOOKUP(2, 1 / ($A$1:INDIRECT("$A$"&amp;ROW($A243)) &lt;&gt; ""),ROW($A$1:INDIRECT("$A$"&amp;ROW($A243)))), 1))), "",
ROUNDDOWN((ROUNDDOWN((((2*VLOOKUP($AA243, 'EV and Base'!$A$1:$N$671, 14, FALSE))+31+ROUNDDOWN($AH243/4, 0))*$AB243)/100, 0)+5), 0))</f>
        <v>79</v>
      </c>
      <c r="AU243" s="28">
        <v>218</v>
      </c>
      <c r="AY243" cm="1">
        <f t="array" aca="1" ref="AY243" ca="1">IF(NOT(ISNUMBER(INDEX($A:$A,LOOKUP(2,1/($A$1:INDIRECT("$A$"&amp;ROW($A243))&lt;&gt;""),ROW($A$1:INDIRECT("$A$"&amp;ROW($A243)))),1))),"",
INDEX($AY:$AY,LOOKUP(2,1/($AY$1:INDIRECT("$AY$"&amp;ROW($AY243)-1)&lt;&gt;""),ROW($AY$1:INDIRECT("$AY$"&amp;ROW($AY243)-1))),1)+$BL243)</f>
        <v>44998</v>
      </c>
      <c r="AZ243" s="3" cm="1">
        <f t="array" aca="1" ref="AZ243" ca="1">IF(NOT(ISNUMBER(INDEX($A:$A, LOOKUP(2, 1 / ($A$1:INDIRECT("$A$"&amp;ROW($A243)) &lt;&gt; ""),ROW($A$1:INDIRECT("$A$"&amp;ROW($A243)))), 1))), "",
VLOOKUP(INDIRECT("$G$"&amp;LOOKUP(2, 1 / ($AY$1:INDIRECT("$AY$"&amp;ROW($AY243)-1) &lt;&gt; ""),ROW($AY$1:INDIRECT("$AY$"&amp;ROW($AY243)-1)))),'EV and Base'!A219:N889,2,FALSE))</f>
        <v>66</v>
      </c>
      <c r="BA243" s="3" cm="1">
        <f t="array" aca="1" ref="BA243" ca="1">IF(NOT(ISNUMBER(INDEX($A:$A, LOOKUP(2, 1 / ($A$1:INDIRECT("$A$"&amp;ROW($A243)) &lt;&gt; ""),ROW($A$1:INDIRECT("$A$"&amp;ROW($A243)))), 1))), "",
INDIRECT("$I$"&amp;LOOKUP(2, 1 / ($AY$1:INDIRECT("$AY$"&amp;ROW($AY243)-1) &lt;&gt; ""),ROW($AY$1:INDIRECT("$AY$"&amp;ROW($AY243)-1)))))</f>
        <v>27</v>
      </c>
      <c r="BB243" s="1" cm="1">
        <f t="array" aca="1" ref="BB243" ca="1">IF(NOT(ISNUMBER(INDEX($A:$A, LOOKUP(2, 1 / ($A$1:INDIRECT("$A$"&amp;ROW($A243)) &lt;&gt; ""),ROW($A$1:INDIRECT("$A$"&amp;ROW($A243)))), 1))), "",
INDIRECT("$AB$"&amp;LOOKUP(2, 1 / ($AY$1:INDIRECT("$AY$"&amp;ROW($AY243)-1) &lt;&gt; ""),ROW($AY$1:INDIRECT("$AY$"&amp;ROW($AY243)-1)))))</f>
        <v>37</v>
      </c>
      <c r="BC243" s="3" cm="1">
        <f t="array" aca="1" ref="BC243" ca="1">IF(NOT(ISNUMBER(INDEX($A:$A,LOOKUP(2,1/($A$1:INDIRECT("$A$"&amp;ROW($A243))&lt;&gt;""),ROW($A$1:INDIRECT("$A$"&amp;ROW($A243)))),1))),"",
$BA243+$BA243+10)</f>
        <v>64</v>
      </c>
      <c r="BD243" s="3" cm="1">
        <f t="array" aca="1" ref="BD243" ca="1">IF(NOT(ISNUMBER(INDEX($A:$A,LOOKUP(2,1/($A$1:INDIRECT("$A$"&amp;ROW($A243))&lt;&gt;""),ROW($A$1:INDIRECT("$A$"&amp;ROW($A243)))),1))),"",
$BA243+$BB243+10)</f>
        <v>74</v>
      </c>
      <c r="BE243" s="3" cm="1">
        <f t="array" aca="1" ref="BE243" ca="1">IF(NOT(ISNUMBER(INDEX($A:$A,LOOKUP(2,1/($A$1:INDIRECT("$A$"&amp;ROW($A243))&lt;&gt;""),ROW($A$1:INDIRECT("$A$"&amp;ROW($A243)))),1))),"",
$BC243*$BC243)</f>
        <v>4096</v>
      </c>
      <c r="BF243" s="3" cm="1">
        <f t="array" aca="1" ref="BF243" ca="1">IF(NOT(ISNUMBER(INDEX($A:$A,LOOKUP(2,1/($A$1:INDIRECT("$A$"&amp;ROW($A243))&lt;&gt;""),ROW($A$1:INDIRECT("$A$"&amp;ROW($A243)))),1))),"",
$BD243*$BD243)</f>
        <v>5476</v>
      </c>
      <c r="BG243" s="3" cm="1">
        <f t="array" aca="1" ref="BG243" ca="1">IF(NOT(ISNUMBER(INDEX($A:$A,LOOKUP(2,1/($A$1:INDIRECT("$A$"&amp;ROW($A243))&lt;&gt;""),ROW($A$1:INDIRECT("$A$"&amp;ROW($A243)))),1))),"",
_xlfn.FLOOR.MATH(1.5*_xlfn.FLOOR.MATH($AZ243*BA243/5)))</f>
        <v>534</v>
      </c>
      <c r="BH243" s="3" cm="1">
        <f t="array" aca="1" ref="BH243" ca="1">IF(NOT(ISNUMBER(INDEX($A:$A, LOOKUP(2, 1 / ($A$1:INDIRECT("$A$"&amp;ROW($A243)) &lt;&gt; ""),ROW($A$1:INDIRECT("$A$"&amp;ROW($A243)))), 1))), "",
_xlfn.FLOOR.MATH($BG243/IF(OR(INDIRECT("$C$"&amp;LOOKUP(2, 1 / ($AY$1:INDIRECT("$AY$"&amp;ROW($AY243)-1) &lt;&gt; ""),ROW($AY$1:INDIRECT("$AY$"&amp;ROW($AY243)-1))))="Multi",
INDIRECT("$C$"&amp;LOOKUP(2, 1 / ($AY$1:INDIRECT("$AY$"&amp;ROW($AY243)-1) &lt;&gt; ""),ROW($AY$1:INDIRECT("$AY$"&amp;ROW($AY243)-1))))="Double"),2,1)))</f>
        <v>534</v>
      </c>
      <c r="BI243" s="3" cm="1">
        <f t="array" aca="1" ref="BI243" ca="1">IF(NOT(ISNUMBER(INDEX($A:$A,LOOKUP(2,1/($A$1:INDIRECT("$A$"&amp;ROW($A243))&lt;&gt;""),ROW($A$1:INDIRECT("$A$"&amp;ROW($A243)))),1))),"",
VLOOKUP($BC243,GameFreakSQRT!$A$1:$B$200,2,FALSE))</f>
        <v>32768</v>
      </c>
      <c r="BJ243" s="3" cm="1">
        <f t="array" aca="1" ref="BJ243" ca="1">IF(NOT(ISNUMBER(INDEX($A:$A,LOOKUP(2,1/($A$1:INDIRECT("$A$"&amp;ROW($A243))&lt;&gt;""),ROW($A$1:INDIRECT("$A$"&amp;ROW($A243)))),1))),"",
VLOOKUP($BD243,GameFreakSQRT!$A$1:$B$200,2,FALSE))</f>
        <v>35235</v>
      </c>
      <c r="BK243" s="3" cm="1">
        <f t="array" aca="1" ref="BK243" ca="1">IF(NOT(ISNUMBER(INDEX($A:$A,LOOKUP(2,1/($A$1:INDIRECT("$A$"&amp;ROW($A243))&lt;&gt;""),ROW($A$1:INDIRECT("$A$"&amp;ROW($A243)))),1))),"",
_xlfn.FLOOR.MATH((($BI243*$BE243)*$BH243)/($BJ243*$BF243))+1)</f>
        <v>372</v>
      </c>
      <c r="BL243" s="3" cm="1">
        <f t="array" aca="1" ref="BL243" ca="1">IF(NOT(ISNUMBER(INDEX($A:$A,LOOKUP(2,1/($A$1:INDIRECT("$A$"&amp;ROW($A243))&lt;&gt;""),ROW($A$1:INDIRECT("$A$"&amp;ROW($A243)))),1))),"",
_xlfn.FLOOR.MATH($BK243*IF(NOT(INDIRECT("$Z$"&amp;LOOKUP(2, 1 / ($AY$1:INDIRECT("$AY$"&amp;ROW($AY243)-1) &lt;&gt; ""),ROW($AY$1:INDIRECT("$AY$"&amp;ROW($AY243)-1))))=""),1.5,1)))</f>
        <v>558</v>
      </c>
      <c r="BM243" s="3" cm="1">
        <f t="array" aca="1" ref="BM243" ca="1">IF(NOT(ISNUMBER(INDEX($A:$A, LOOKUP(2, 1 / ($A$1:INDIRECT("$A$"&amp;ROW($A243)) &lt;&gt; ""),ROW($A$1:INDIRECT("$A$"&amp;ROW($A243)))), 1))), "",
INDIRECT("$Y$"&amp;LOOKUP(2, 1 / ($AY$1:INDIRECT("$AY$"&amp;ROW($AY243)-1) &lt;&gt; ""),ROW($AY$1:INDIRECT("$AY$"&amp;ROW($AY243)-1)))))</f>
        <v>558</v>
      </c>
      <c r="BN243" s="3" t="b">
        <f t="shared" ca="1" si="23"/>
        <v>1</v>
      </c>
    </row>
    <row r="244" spans="1:66" x14ac:dyDescent="0.45">
      <c r="A244" s="69">
        <v>54</v>
      </c>
      <c r="B244" s="69" t="s">
        <v>114</v>
      </c>
      <c r="C244" s="69" t="s">
        <v>46</v>
      </c>
      <c r="D244" s="69" t="s">
        <v>455</v>
      </c>
      <c r="E244" s="69" t="s">
        <v>48</v>
      </c>
      <c r="F244" s="56">
        <v>1</v>
      </c>
      <c r="G244" s="2" t="s">
        <v>267</v>
      </c>
      <c r="H244" s="2" t="s">
        <v>77</v>
      </c>
      <c r="I244" s="2">
        <v>26</v>
      </c>
      <c r="J244" s="2" t="s">
        <v>157</v>
      </c>
      <c r="K244" s="2" t="s">
        <v>268</v>
      </c>
      <c r="L244" s="2" t="s">
        <v>53</v>
      </c>
      <c r="M244" s="2" t="s">
        <v>272</v>
      </c>
      <c r="N244" s="2" t="s">
        <v>408</v>
      </c>
      <c r="O244" s="2" t="s">
        <v>409</v>
      </c>
      <c r="P244" s="2" t="s">
        <v>185</v>
      </c>
      <c r="Q244" s="2">
        <v>0</v>
      </c>
      <c r="R244" s="2">
        <f>_xlfn.FLOOR.MATH((((2*VLOOKUP(G244, 'EV and Base'!$A$1:$N$671, 9, FALSE))+$Q244)*$I244)/100)+$I244+10</f>
        <v>62</v>
      </c>
      <c r="S244" s="2">
        <f>_xlfn.FLOOR.MATH((_xlfn.FLOOR.MATH((((2*VLOOKUP($G244, 'EV and Base'!$A$1:$N$671, 10, FALSE))+$Q244)*$I244)/100)+5)*
IF(OR($J244="Lonely", $J244="Brave", $J244="Adamant", $J244="Naughty"), 1.1,
IF(OR($J244="Bold", $J244="Timid", $J244="Modest", $J244="Calm"), 0.9, 1)))</f>
        <v>31</v>
      </c>
      <c r="T244" s="2">
        <f>_xlfn.FLOOR.MATH((_xlfn.FLOOR.MATH((((2*VLOOKUP($G244, 'EV and Base'!$A$1:$N$671, 11, FALSE))+$Q244)*$I244)/100)+5)*
IF(OR($J244="Bold", $J244="Relaxed", $J244="Impish", $J244="Lax"), 1.1,
IF(OR($J244="Lonely", $J244="Hasty", $J244="Mild", $J244="Gentle"), 0.9, 1)))</f>
        <v>37</v>
      </c>
      <c r="U244" s="2">
        <f>_xlfn.FLOOR.MATH((_xlfn.FLOOR.MATH((((2*VLOOKUP($G244, 'EV and Base'!$A$1:$N$671, 12, FALSE))+$Q244)*$I244)/100)+5)*
IF(OR($J244="Modest", $J244="Mild", $J244="Quiet", $J244="Rash"), 1.1,
IF(OR($J244="Adamant", $J244="Impish", $J244="Jolly", $J244="Careful"), 0.9, 1)))</f>
        <v>25</v>
      </c>
      <c r="V244" s="2">
        <f>_xlfn.FLOOR.MATH((_xlfn.FLOOR.MATH((((2*VLOOKUP($G244, 'EV and Base'!$A$1:$N$671, 13, FALSE))+$Q244)*$I244)/100)+5)*
IF(OR($J244="Calm", $J244="Gentle", $J244="Sassy", $J244="Careful"), 1.1,
IF(OR($J244="Naughty", $J244="Lax", $J244="Naive", $J244="Rash"), 0.9, 1)))</f>
        <v>37</v>
      </c>
      <c r="W244" s="2">
        <f>_xlfn.FLOOR.MATH((_xlfn.FLOOR.MATH((((2*VLOOKUP($G244, 'EV and Base'!$A$1:$N$671, 14, FALSE))+$Q244)*$I244)/100)+5)*
IF(OR($J244="Timid", $J244="Hasty", $J244="Jolly", $J244="Naive"), 1.1,
IF(OR($J244="Brave", $J244="Relaxed", $J244="Quiet", $J244="Sassy"), 0.9, 1)))</f>
        <v>38</v>
      </c>
      <c r="X244" s="69">
        <v>1040</v>
      </c>
      <c r="Y244" s="1">
        <v>513</v>
      </c>
      <c r="Z244" s="1">
        <v>1</v>
      </c>
      <c r="AA244" s="23" t="str" cm="1">
        <f t="array" aca="1" ref="AA244" ca="1">IF(NOT(ISNUMBER(INDEX($A:$A,LOOKUP(2,1/($A$1:INDIRECT("$A$"&amp;ROW($A244))&lt;&gt;""),ROW($A$1:INDIRECT("$A$"&amp;ROW($A244)))),1))),"",
IF(NOT(ISNUMBER($A244)),$AA243,
IF($AB244&lt;16,"Lillipup",
IF($AB244&lt;32,"Herdier",
"Stoutland"))))</f>
        <v>Stoutland</v>
      </c>
      <c r="AB244" s="25" cm="1">
        <f t="array" aca="1" ref="AB244" ca="1">IF(NOT(ISNUMBER(INDEX($A:$A, LOOKUP(2, 1 / ($A$1:INDIRECT("$A$"&amp;ROW($A244)) &lt;&gt; ""),ROW($A$1:INDIRECT("$A$"&amp;ROW($A244)))), 1))), "",
VLOOKUP($AY244,'Medium-Slow'!$A$1:$B$101,2,TRUE))</f>
        <v>37</v>
      </c>
      <c r="AC244" s="23" cm="1">
        <f t="array" aca="1" ref="AC244" ca="1">IF(NOT(ISNUMBER(INDEX($A:$A, LOOKUP(2, 1 / ($A$1:INDIRECT("$A$"&amp;ROW($A244)) &lt;&gt; ""),ROW($A$1:INDIRECT("$A$"&amp;ROW($A244)))), 1))), "",
INDEX($AC:$AC, LOOKUP(2, 1 / ($AC$1:INDIRECT("$AC$"&amp;ROW($AC244)-1) &lt;&gt; ""),ROW($AC$1:INDIRECT("$AC$"&amp;ROW($AC244)-1))), 1)+
IF(INDEX($AC:$AC, LOOKUP(2, 1 / ($AC$1:INDIRECT("$AC$"&amp;ROW($AC244)-1) &lt;&gt; ""),ROW($AC$1:INDIRECT("$AC$"&amp;ROW($AC244)-1))), 1)+
INDEX($AD:$AD, LOOKUP(2, 1 / ($AD$1:INDIRECT("$AD$"&amp;ROW($AD244)-1) &lt;&gt; ""),ROW($AD$1:INDIRECT("$AD$"&amp;ROW($AD244)-1))), 1)+
INDEX($AE:$AE, LOOKUP(2, 1 / ($AE$1:INDIRECT("$AE$"&amp;ROW($AE244)-1) &lt;&gt; ""),ROW($AE$1:INDIRECT("$AE$"&amp;ROW($AD244)-1))), 1)+
INDEX($AE:$AF, LOOKUP(2, 1 / ($AF$1:INDIRECT("$AF$"&amp;ROW($AF244)-1) &lt;&gt; ""),ROW($AF$1:INDIRECT("$AF$"&amp;ROW($AD244)-1))), 1)+
INDEX($AG:$AG, LOOKUP(2, 1 / ($AG$1:INDIRECT("$AG$"&amp;ROW($AG244)-1) &lt;&gt; ""),ROW($AG$1:INDIRECT("$AG$"&amp;ROW($AD244)-1))), 1)+
INDEX($AH:$AH, LOOKUP(2, 1 / ($AH$1:INDIRECT("$AH$"&amp;ROW($AH244)-1) &lt;&gt; ""),ROW($AH$1:INDIRECT("$AH$"&amp;ROW($AD244)-1))), 1)&gt;=510,0,
IF(INDEX($AC:$AC, LOOKUP(2, 1 / ($AC$1:INDIRECT("$AC$"&amp;ROW($AC244)-1) &lt;&gt; ""),ROW($AC$1:INDIRECT("$AC$"&amp;ROW($AC244)-1))), 1)&gt;=255,0,
VLOOKUP(INDIRECT("$G$"&amp;LOOKUP(2, 1 / ($AC$1:INDIRECT("$AC$"&amp;ROW($AC244)-1) &lt;&gt; ""),ROW($AC$1:INDIRECT("$AC$"&amp;ROW($AC244)-1)))), 'EV and Base'!$A$1:$N$671, 3, FALSE))))</f>
        <v>9</v>
      </c>
      <c r="AD244" s="2" cm="1">
        <f t="array" aca="1" ref="AD244" ca="1">IF(NOT(ISNUMBER(INDEX($A:$A, LOOKUP(2, 1 / ($A$1:INDIRECT("$A$"&amp;ROW($A244)) &lt;&gt; ""),ROW($A$1:INDIRECT("$A$"&amp;ROW($A244)))), 1))), "",
INDEX($AD:$AD, LOOKUP(2, 1 / ($AD$1:INDIRECT("$AD$"&amp;ROW($AD244)-1) &lt;&gt; ""),ROW($AD$1:INDIRECT("$AD$"&amp;ROW($AD244)-1))), 1)+
IF(INDEX($AC:$AC, LOOKUP(2, 1 / ($AC$1:INDIRECT("$AC$"&amp;ROW($AC244)-1) &lt;&gt; ""),ROW($AC$1:INDIRECT("$AC$"&amp;ROW($AC244)-1))), 1)+
INDEX($AD:$AD, LOOKUP(2, 1 / ($AD$1:INDIRECT("$AD$"&amp;ROW($AD244)-1) &lt;&gt; ""),ROW($AD$1:INDIRECT("$AD$"&amp;ROW($AD244)-1))), 1)+
INDEX($AE:$AE, LOOKUP(2, 1 / ($AE$1:INDIRECT("$AE$"&amp;ROW($AE244)-1) &lt;&gt; ""),ROW($AE$1:INDIRECT("$AE$"&amp;ROW($AD244)-1))), 1)+
INDEX($AE:$AF, LOOKUP(2, 1 / ($AF$1:INDIRECT("$AF$"&amp;ROW($AF244)-1) &lt;&gt; ""),ROW($AF$1:INDIRECT("$AF$"&amp;ROW($AD244)-1))), 1)+
INDEX($AG:$AG, LOOKUP(2, 1 / ($AG$1:INDIRECT("$AG$"&amp;ROW($AG244)-1) &lt;&gt; ""),ROW($AG$1:INDIRECT("$AG$"&amp;ROW($AD244)-1))), 1)+
INDEX($AH:$AH, LOOKUP(2, 1 / ($AH$1:INDIRECT("$AH$"&amp;ROW($AH244)-1) &lt;&gt; ""),ROW($AH$1:INDIRECT("$AH$"&amp;ROW($AD244)-1))), 1)&gt;=510,0,
IF(INDEX($AD:$AD, LOOKUP(2, 1 / ($AD$1:INDIRECT("$AD$"&amp;ROW($AD244)-1) &lt;&gt; ""),ROW($AD$1:INDIRECT("$AD$"&amp;ROW($AD244)-1))), 1)&gt;=255,0,
VLOOKUP(INDIRECT("$G$"&amp;LOOKUP(2, 1 / ($AD$1:INDIRECT("$AD$"&amp;ROW($AD244)-1) &lt;&gt; ""),ROW($AD$1:INDIRECT("$AD$"&amp;ROW($AD244)-1)))), 'EV and Base'!$A$1:$N$671, 4, FALSE))))</f>
        <v>65</v>
      </c>
      <c r="AE244" s="2" cm="1">
        <f t="array" aca="1" ref="AE244" ca="1">IF(NOT(ISNUMBER(INDEX($A:$A,LOOKUP(2,1/($A$1:INDIRECT("$A$"&amp;ROW($A244))&lt;&gt;""),ROW($A$1:INDIRECT("$A$"&amp;ROW($A244)))),1))),"",
INDEX($AE:$AE,LOOKUP(2,1/($AE$1:INDIRECT("$AE$"&amp;ROW($AE244)-1)&lt;&gt;""),ROW($AE$1:INDIRECT("$AE$"&amp;ROW($AE244)-1))),1)+
IF(INDEX($AC:$AC,LOOKUP(2,1/($AC$1:INDIRECT("$AC$"&amp;ROW($AC244)-1)&lt;&gt;""),ROW($AC$1:INDIRECT("$AC$"&amp;ROW($AC244)-1))),1)+
INDEX($AD:$AD,LOOKUP(2,1/($AD$1:INDIRECT("$AD$"&amp;ROW($AD244)-1)&lt;&gt;""),ROW($AD$1:INDIRECT("$AD$"&amp;ROW($AD244)-1))),1)+
INDEX($AE:$AE,LOOKUP(2,1/($AE$1:INDIRECT("$AE$"&amp;ROW($AE244)-1)&lt;&gt;""),ROW($AE$1:INDIRECT("$AE$"&amp;ROW($AD244)-1))),1)+
INDEX($AE:$AF,LOOKUP(2,1/($AF$1:INDIRECT("$AF$"&amp;ROW($AF244)-1)&lt;&gt;""),ROW($AF$1:INDIRECT("$AF$"&amp;ROW($AD244)-1))),1)+
INDEX($AG:$AG,LOOKUP(2,1/($AG$1:INDIRECT("$AG$"&amp;ROW($AG244)-1)&lt;&gt;""),ROW($AG$1:INDIRECT("$AG$"&amp;ROW($AD244)-1))),1)+
INDEX($AH:$AH,LOOKUP(2,1/($AH$1:INDIRECT("$AH$"&amp;ROW($AH244)-1)&lt;&gt;""),ROW($AH$1:INDIRECT("$AH$"&amp;ROW($AD244)-1))),1)&gt;=510,0,
IF(INDEX($AE:$AE,LOOKUP(2,1/($AE$1:INDIRECT("$AE$"&amp;ROW($AE244)-1)&lt;&gt;""),ROW($AE$1:INDIRECT("$AE$"&amp;ROW($AE244)-1))),1)&gt;=255,0,
VLOOKUP(INDIRECT("$G$"&amp;LOOKUP(2,1/($AE$1:INDIRECT("$AE$"&amp;ROW($AE244)-1)&lt;&gt;""),ROW($AE$1:INDIRECT("$AE$"&amp;ROW($AE244)-1)))),'EV and Base'!$A$1:$N$671,5,FALSE))))</f>
        <v>7</v>
      </c>
      <c r="AF244" s="2" cm="1">
        <f t="array" aca="1" ref="AF244" ca="1">IF(NOT(ISNUMBER(INDEX($A:$A, LOOKUP(2, 1 / ($A$1:INDIRECT("$A$"&amp;ROW($A244)) &lt;&gt; ""),ROW($A$1:INDIRECT("$A$"&amp;ROW($A244)))), 1))), "",
INDEX($AF:$AF, LOOKUP(2, 1 / ($AF$1:INDIRECT("$AF$"&amp;ROW($AF244)-1) &lt;&gt; ""),ROW($AF$1:INDIRECT("$AF$"&amp;ROW($AF244)-1))), 1)+
IF(INDEX($AC:$AC, LOOKUP(2, 1 / ($AC$1:INDIRECT("$AC$"&amp;ROW($AC244)-1) &lt;&gt; ""),ROW($AC$1:INDIRECT("$AC$"&amp;ROW($AC244)-1))), 1)+
INDEX($AD:$AD, LOOKUP(2, 1 / ($AD$1:INDIRECT("$AD$"&amp;ROW($AD244)-1) &lt;&gt; ""),ROW($AD$1:INDIRECT("$AD$"&amp;ROW($AD244)-1))), 1)+
INDEX($AE:$AE, LOOKUP(2, 1 / ($AE$1:INDIRECT("$AE$"&amp;ROW($AE244)-1) &lt;&gt; ""),ROW($AE$1:INDIRECT("$AE$"&amp;ROW($AD244)-1))), 1)+
INDEX($AE:$AF, LOOKUP(2, 1 / ($AF$1:INDIRECT("$AF$"&amp;ROW($AF244)-1) &lt;&gt; ""),ROW($AF$1:INDIRECT("$AF$"&amp;ROW($AD244)-1))), 1)+
INDEX($AG:$AG, LOOKUP(2, 1 / ($AG$1:INDIRECT("$AG$"&amp;ROW($AG244)-1) &lt;&gt; ""),ROW($AG$1:INDIRECT("$AG$"&amp;ROW($AD244)-1))), 1)+
INDEX($AH:$AH, LOOKUP(2, 1 / ($AH$1:INDIRECT("$AH$"&amp;ROW($AH244)-1) &lt;&gt; ""),ROW($AH$1:INDIRECT("$AH$"&amp;ROW($AD244)-1))), 1)&gt;=510,0,
IF(INDEX($AF:$AF, LOOKUP(2, 1 / ($AF$1:INDIRECT("$AF$"&amp;ROW($AF244)-1) &lt;&gt; ""),ROW($AF$1:INDIRECT("$AF$"&amp;ROW($AF244)-1))), 1)&gt;=255,0,
VLOOKUP(INDIRECT("$G$"&amp;LOOKUP(2, 1 / ($AF$1:INDIRECT("$AF$"&amp;ROW($AF244)-1) &lt;&gt; ""),ROW($AF$1:INDIRECT("$AF$"&amp;ROW($AF244)-1)))), 'EV and Base'!$A$1:$N$671, 6, FALSE))))</f>
        <v>7</v>
      </c>
      <c r="AG244" s="2" cm="1">
        <f t="array" aca="1" ref="AG244" ca="1">IF(NOT(ISNUMBER(INDEX($A:$A, LOOKUP(2, 1 / ($A$1:INDIRECT("$A$"&amp;ROW($A244)) &lt;&gt; ""),ROW($A$1:INDIRECT("$A$"&amp;ROW($A244)))), 1))), "",
INDEX($AG:$AG, LOOKUP(2, 1 / ($AG$1:INDIRECT("$AG$"&amp;ROW($AG244)-1) &lt;&gt; ""),ROW($AG$1:INDIRECT("$AG$"&amp;ROW($AG244)-1))), 1)+
IF(INDEX($AC:$AC, LOOKUP(2, 1 / ($AC$1:INDIRECT("$AC$"&amp;ROW($AC244)-1) &lt;&gt; ""),ROW($AC$1:INDIRECT("$AC$"&amp;ROW($AC244)-1))), 1)+
INDEX($AD:$AD, LOOKUP(2, 1 / ($AD$1:INDIRECT("$AD$"&amp;ROW($AD244)-1) &lt;&gt; ""),ROW($AD$1:INDIRECT("$AD$"&amp;ROW($AD244)-1))), 1)+
INDEX($AE:$AE, LOOKUP(2, 1 / ($AE$1:INDIRECT("$AE$"&amp;ROW($AE244)-1) &lt;&gt; ""),ROW($AE$1:INDIRECT("$AE$"&amp;ROW($AD244)-1))), 1)+
INDEX($AE:$AF, LOOKUP(2, 1 / ($AF$1:INDIRECT("$AF$"&amp;ROW($AF244)-1) &lt;&gt; ""),ROW($AF$1:INDIRECT("$AF$"&amp;ROW($AD244)-1))), 1)+
INDEX($AG:$AG, LOOKUP(2, 1 / ($AG$1:INDIRECT("$AG$"&amp;ROW($AG244)-1) &lt;&gt; ""),ROW($AG$1:INDIRECT("$AG$"&amp;ROW($AD244)-1))), 1)+
INDEX($AH:$AH, LOOKUP(2, 1 / ($AH$1:INDIRECT("$AH$"&amp;ROW($AH244)-1) &lt;&gt; ""),ROW($AH$1:INDIRECT("$AH$"&amp;ROW($AD244)-1))), 1)&gt;=510,0,
IF(INDEX($AG:$AG, LOOKUP(2, 1 / ($AG$1:INDIRECT("$AG$"&amp;ROW($AG244)-1) &lt;&gt; ""),ROW($AG$1:INDIRECT("$AG$"&amp;ROW($AG244)-1))), 1)&gt;=255,0,
VLOOKUP(INDIRECT("$G$"&amp;LOOKUP(2, 1 / ($AG$1:INDIRECT("$AG$"&amp;ROW($AG244)-1) &lt;&gt; ""),ROW($AG$1:INDIRECT("$AG$"&amp;ROW($AG244)-1)))), 'EV and Base'!$A$1:$N$671, 7, FALSE))))</f>
        <v>0</v>
      </c>
      <c r="AH244" s="24" cm="1">
        <f t="array" aca="1" ref="AH244" ca="1">IF(NOT(ISNUMBER(INDEX($A:$A,LOOKUP(2,1/($A$1:INDIRECT("$A$"&amp;ROW($A244))&lt;&gt;""),ROW($A$1:INDIRECT("$A$"&amp;ROW($A244)))),1))),"",
INDEX($AH:$AH,LOOKUP(2,1/($AH$1:INDIRECT("$AH$"&amp;ROW($AH244)-1)&lt;&gt;""),ROW($AH$1:INDIRECT("$AH$"&amp;ROW($AH244)-1))),1)+
IF(INDEX($AC:$AC,LOOKUP(2,1/($AC$1:INDIRECT("$AC$"&amp;ROW($AC244)-1)&lt;&gt;""),ROW($AC$1:INDIRECT("$AC$"&amp;ROW($AC244)-1))),1)+
INDEX($AD:$AD,LOOKUP(2,1/($AD$1:INDIRECT("$AD$"&amp;ROW($AD244)-1)&lt;&gt;""),ROW($AD$1:INDIRECT("$AD$"&amp;ROW($AD244)-1))),1)+
INDEX($AE:$AE,LOOKUP(2,1/($AE$1:INDIRECT("$AE$"&amp;ROW($AE244)-1)&lt;&gt;""),ROW($AE$1:INDIRECT("$AE$"&amp;ROW($AD244)-1))),1)+
INDEX($AE:$AF,LOOKUP(2,1/($AF$1:INDIRECT("$AF$"&amp;ROW($AF244)-1)&lt;&gt;""),ROW($AF$1:INDIRECT("$AF$"&amp;ROW($AD244)-1))),1)+
INDEX($AG:$AG,LOOKUP(2,1/($AG$1:INDIRECT("$AG$"&amp;ROW($AG244)-1)&lt;&gt;""),ROW($AG$1:INDIRECT("$AG$"&amp;ROW($AD244)-1))),1)+
INDEX($AH:$AH,LOOKUP(2,1/($AH$1:INDIRECT("$AH$"&amp;ROW($AH244)-1)&lt;&gt;""),ROW($AH$1:INDIRECT("$AH$"&amp;ROW($AD244)-1))),1)&gt;=510,0,
IF(INDEX($AH:$AH,LOOKUP(2,1/($AH$1:INDIRECT("$AH$"&amp;ROW($AH244)-1)&lt;&gt;""),ROW($AH$1:INDIRECT("$AH$"&amp;ROW($AH244)-1))),1)&gt;=255,0,
VLOOKUP(INDIRECT("$G$"&amp;LOOKUP(2,1/($AH$1:INDIRECT("$AH$"&amp;ROW($AH244)-1)&lt;&gt;""),ROW($AH$1:INDIRECT("$AH$"&amp;ROW($AH244)-1)))),'EV and Base'!$A$1:$N$671,8,FALSE))))</f>
        <v>42</v>
      </c>
      <c r="AI244" s="29" cm="1">
        <f t="array" aca="1" ref="AI244" ca="1">IF(NOT(ISNUMBER(INDEX($A:$A,LOOKUP(2,1/($A$1:INDIRECT("$A$"&amp;ROW($A244))&lt;&gt;""),ROW($A$1:INDIRECT("$A$"&amp;ROW($A244)))),1))),"",
ROUNDDOWN((((2*VLOOKUP($AA244,'EV and Base'!$A$1:$N$671,9,FALSE))+31+ROUNDDOWN($AC244/4,0))*$AB244)/100,0)+$AB244+10)</f>
        <v>122</v>
      </c>
      <c r="AJ244" s="21" cm="1">
        <f t="array" aca="1" ref="AJ244" ca="1">IF(NOT(ISNUMBER(INDEX($A:$A, LOOKUP(2, 1 / ($A$1:INDIRECT("$A$"&amp;ROW($A244)) &lt;&gt; ""),ROW($A$1:INDIRECT("$A$"&amp;ROW($A244)))), 1))), "",
ROUNDDOWN((ROUNDDOWN((((2*VLOOKUP($AA244, 'EV and Base'!$A$1:$N$671, 10, FALSE))+31+ROUNDDOWN($AD244/4, 0))*$AB244)/100, 0)+5)*1.1, 0))</f>
        <v>105</v>
      </c>
      <c r="AK244" s="21" t="str" cm="1">
        <f t="array" aca="1" ref="AK244" ca="1">IF(NOT(ISNUMBER(INDEX($A:$A, LOOKUP(2, 1 / ($A$1:INDIRECT("$A$"&amp;ROW($A244)) &lt;&gt; ""),ROW($A$1:INDIRECT("$A$"&amp;ROW($A244)))), 1))), "",
ROUNDDOWN((ROUNDDOWN((((2*VLOOKUP($AA244, 'EV and Base'!$A$1:$N$671, 11, FALSE))+30+ROUNDDOWN($AE244/4, 0))*$AB244)/100, 0)+5), 0)
&amp;"-"&amp;
ROUNDDOWN((ROUNDDOWN((((2*VLOOKUP($AA244, 'EV and Base'!$A$1:$N$671, 11, FALSE))+31+ROUNDDOWN($AE244/4, 0))*$AB244)/100, 0)+5), 0))</f>
        <v>83-83</v>
      </c>
      <c r="AL244" s="21" t="str" cm="1">
        <f t="array" aca="1" ref="AL244" ca="1">IF(NOT(ISNUMBER(INDEX($A:$A, LOOKUP(2, 1 / ($A$1:INDIRECT("$A$"&amp;ROW($A244)) &lt;&gt; ""),ROW($A$1:INDIRECT("$A$"&amp;ROW($A244)))), 1))), "",
ROUNDDOWN((ROUNDDOWN((((2*VLOOKUP($AA244, 'EV and Base'!$A$1:$N$671, 12, FALSE))+0+ROUNDDOWN($AF244/4, 0))*$AB244)/100, 0)+5)*0.9, 0)
&amp;"-"&amp;
ROUNDDOWN((ROUNDDOWN((((2*VLOOKUP($AA244, 'EV and Base'!$A$1:$N$671, 12, FALSE))+31+ROUNDDOWN($AF244/4, 0))*$AB244)/100, 0)+5)*0.9, 0))</f>
        <v>34-45</v>
      </c>
      <c r="AM244" s="21" t="str" cm="1">
        <f t="array" aca="1" ref="AM244" ca="1">IF(NOT(ISNUMBER(INDEX($A:$A, LOOKUP(2, 1 / ($A$1:INDIRECT("$A$"&amp;ROW($A244)) &lt;&gt; ""),ROW($A$1:INDIRECT("$A$"&amp;ROW($A244)))), 1))), "",
ROUNDDOWN((ROUNDDOWN((((2*VLOOKUP($AA244, 'EV and Base'!$A$1:$N$671, 13, FALSE))+30+ROUNDDOWN($AG244/4, 0))*$AB244)/100, 0)+5), 0)
&amp;"-"&amp;
ROUNDDOWN((ROUNDDOWN((((2*VLOOKUP($AA244, 'EV and Base'!$A$1:$N$671, 13, FALSE))+31+ROUNDDOWN($AG244/4, 0))*$AB244)/100, 0)+5), 0))</f>
        <v>82-83</v>
      </c>
      <c r="AN244" s="25" cm="1">
        <f t="array" aca="1" ref="AN244" ca="1">IF(NOT(ISNUMBER(INDEX($A:$A, LOOKUP(2, 1 / ($A$1:INDIRECT("$A$"&amp;ROW($A244)) &lt;&gt; ""),ROW($A$1:INDIRECT("$A$"&amp;ROW($A244)))), 1))), "",
ROUNDDOWN((ROUNDDOWN((((2*VLOOKUP($AA244, 'EV and Base'!$A$1:$N$671, 14, FALSE))+31+ROUNDDOWN($AH244/4, 0))*$AB244)/100, 0)+5), 0))</f>
        <v>79</v>
      </c>
      <c r="AO244" s="23" cm="1">
        <f t="array" aca="1" ref="AO244" ca="1">IF(NOT(ISNUMBER(INDEX($A:$A, LOOKUP(2, 1 / ($A$1:INDIRECT("$A$"&amp;ROW($A244)) &lt;&gt; ""),ROW($A$1:INDIRECT("$A$"&amp;ROW($A244)))), 1))), "",
ROUNDDOWN((((2*VLOOKUP($AA244, 'EV and Base'!$A$1:$N$671, 9, FALSE))+31+ROUNDDOWN($AC244/4, 0))*$AB244)/100, 0)+$AB244+10)</f>
        <v>122</v>
      </c>
      <c r="AP244" s="2" cm="1">
        <f t="array" aca="1" ref="AP244" ca="1">IF(NOT(ISNUMBER(INDEX($A:$A, LOOKUP(2, 1 / ($A$1:INDIRECT("$A$"&amp;ROW($A244)) &lt;&gt; ""),ROW($A$1:INDIRECT("$A$"&amp;ROW($A244)))), 1))), "",
ROUNDDOWN((ROUNDDOWN((((2*VLOOKUP($AA244, 'EV and Base'!$A$1:$N$671, 10, FALSE))+31+ROUNDDOWN($AD244/4, 0))*$AB244)/100, 0)+5)*1.1, 0))</f>
        <v>105</v>
      </c>
      <c r="AQ244" s="2" cm="1">
        <f t="array" aca="1" ref="AQ244" ca="1">IF(NOT(ISNUMBER(INDEX($A:$A, LOOKUP(2, 1 / ($A$1:INDIRECT("$A$"&amp;ROW($A244)) &lt;&gt; ""),ROW($A$1:INDIRECT("$A$"&amp;ROW($A244)))), 1))), "",
ROUNDDOWN((ROUNDDOWN((((2*VLOOKUP($AA244, 'EV and Base'!$A$1:$N$671, 11, FALSE))+$AV$2+ROUNDDOWN($AE244/4, 0))*$AB244)/100, 0)+5), 0))</f>
        <v>83</v>
      </c>
      <c r="AR244" s="22" cm="1">
        <f t="array" aca="1" ref="AR244" ca="1">IF(NOT(ISNUMBER(INDEX($A:$A, LOOKUP(2, 1 / ($A$1:INDIRECT("$A$"&amp;ROW($A244)) &lt;&gt; ""),ROW($A$1:INDIRECT("$A$"&amp;ROW($A244)))), 1))), "",
ROUNDDOWN((ROUNDDOWN((((2*VLOOKUP($AA244, 'EV and Base'!$A$1:$N$671, 12, FALSE))+$AW$2+ROUNDDOWN($AF244/4, 0))*$AB244)/100, 0)+5)*0.9, 0))</f>
        <v>39</v>
      </c>
      <c r="AS244" s="2" cm="1">
        <f t="array" aca="1" ref="AS244" ca="1">IF(NOT(ISNUMBER(INDEX($A:$A, LOOKUP(2, 1 / ($A$1:INDIRECT("$A$"&amp;ROW($A244)) &lt;&gt; ""),ROW($A$1:INDIRECT("$A$"&amp;ROW($A244)))), 1))), "",
ROUNDDOWN((ROUNDDOWN((((2*VLOOKUP($AA244, 'EV and Base'!$A$1:$N$671, 13, FALSE))+$AX$2+ROUNDDOWN($AG244/4, 0))*$AB244)/100, 0)+5), 0))</f>
        <v>83</v>
      </c>
      <c r="AT244" s="24" cm="1">
        <f t="array" aca="1" ref="AT244" ca="1">IF(NOT(ISNUMBER(INDEX($A:$A, LOOKUP(2, 1 / ($A$1:INDIRECT("$A$"&amp;ROW($A244)) &lt;&gt; ""),ROW($A$1:INDIRECT("$A$"&amp;ROW($A244)))), 1))), "",
ROUNDDOWN((ROUNDDOWN((((2*VLOOKUP($AA244, 'EV and Base'!$A$1:$N$671, 14, FALSE))+31+ROUNDDOWN($AH244/4, 0))*$AB244)/100, 0)+5), 0))</f>
        <v>79</v>
      </c>
      <c r="AU244" s="28">
        <v>218</v>
      </c>
      <c r="AY244" cm="1">
        <f t="array" aca="1" ref="AY244" ca="1">IF(NOT(ISNUMBER(INDEX($A:$A,LOOKUP(2,1/($A$1:INDIRECT("$A$"&amp;ROW($A244))&lt;&gt;""),ROW($A$1:INDIRECT("$A$"&amp;ROW($A244)))),1))),"",
INDEX($AY:$AY,LOOKUP(2,1/($AY$1:INDIRECT("$AY$"&amp;ROW($AY244)-1)&lt;&gt;""),ROW($AY$1:INDIRECT("$AY$"&amp;ROW($AY244)-1))),1)+$BL244)</f>
        <v>46316</v>
      </c>
      <c r="AZ244" s="3" cm="1">
        <f t="array" aca="1" ref="AZ244" ca="1">IF(NOT(ISNUMBER(INDEX($A:$A, LOOKUP(2, 1 / ($A$1:INDIRECT("$A$"&amp;ROW($A244)) &lt;&gt; ""),ROW($A$1:INDIRECT("$A$"&amp;ROW($A244)))), 1))), "",
VLOOKUP(INDIRECT("$G$"&amp;LOOKUP(2, 1 / ($AY$1:INDIRECT("$AY$"&amp;ROW($AY244)-1) &lt;&gt; ""),ROW($AY$1:INDIRECT("$AY$"&amp;ROW($AY244)-1)))),'EV and Base'!A220:N890,2,FALSE))</f>
        <v>156</v>
      </c>
      <c r="BA244" s="3" cm="1">
        <f t="array" aca="1" ref="BA244" ca="1">IF(NOT(ISNUMBER(INDEX($A:$A, LOOKUP(2, 1 / ($A$1:INDIRECT("$A$"&amp;ROW($A244)) &lt;&gt; ""),ROW($A$1:INDIRECT("$A$"&amp;ROW($A244)))), 1))), "",
INDIRECT("$I$"&amp;LOOKUP(2, 1 / ($AY$1:INDIRECT("$AY$"&amp;ROW($AY244)-1) &lt;&gt; ""),ROW($AY$1:INDIRECT("$AY$"&amp;ROW($AY244)-1)))))</f>
        <v>27</v>
      </c>
      <c r="BB244" s="1" cm="1">
        <f t="array" aca="1" ref="BB244" ca="1">IF(NOT(ISNUMBER(INDEX($A:$A, LOOKUP(2, 1 / ($A$1:INDIRECT("$A$"&amp;ROW($A244)) &lt;&gt; ""),ROW($A$1:INDIRECT("$A$"&amp;ROW($A244)))), 1))), "",
INDIRECT("$AB$"&amp;LOOKUP(2, 1 / ($AY$1:INDIRECT("$AY$"&amp;ROW($AY244)-1) &lt;&gt; ""),ROW($AY$1:INDIRECT("$AY$"&amp;ROW($AY244)-1)))))</f>
        <v>37</v>
      </c>
      <c r="BC244" s="3" cm="1">
        <f t="array" aca="1" ref="BC244" ca="1">IF(NOT(ISNUMBER(INDEX($A:$A,LOOKUP(2,1/($A$1:INDIRECT("$A$"&amp;ROW($A244))&lt;&gt;""),ROW($A$1:INDIRECT("$A$"&amp;ROW($A244)))),1))),"",
$BA244+$BA244+10)</f>
        <v>64</v>
      </c>
      <c r="BD244" s="3" cm="1">
        <f t="array" aca="1" ref="BD244" ca="1">IF(NOT(ISNUMBER(INDEX($A:$A,LOOKUP(2,1/($A$1:INDIRECT("$A$"&amp;ROW($A244))&lt;&gt;""),ROW($A$1:INDIRECT("$A$"&amp;ROW($A244)))),1))),"",
$BA244+$BB244+10)</f>
        <v>74</v>
      </c>
      <c r="BE244" s="3" cm="1">
        <f t="array" aca="1" ref="BE244" ca="1">IF(NOT(ISNUMBER(INDEX($A:$A,LOOKUP(2,1/($A$1:INDIRECT("$A$"&amp;ROW($A244))&lt;&gt;""),ROW($A$1:INDIRECT("$A$"&amp;ROW($A244)))),1))),"",
$BC244*$BC244)</f>
        <v>4096</v>
      </c>
      <c r="BF244" s="3" cm="1">
        <f t="array" aca="1" ref="BF244" ca="1">IF(NOT(ISNUMBER(INDEX($A:$A,LOOKUP(2,1/($A$1:INDIRECT("$A$"&amp;ROW($A244))&lt;&gt;""),ROW($A$1:INDIRECT("$A$"&amp;ROW($A244)))),1))),"",
$BD244*$BD244)</f>
        <v>5476</v>
      </c>
      <c r="BG244" s="3" cm="1">
        <f t="array" aca="1" ref="BG244" ca="1">IF(NOT(ISNUMBER(INDEX($A:$A,LOOKUP(2,1/($A$1:INDIRECT("$A$"&amp;ROW($A244))&lt;&gt;""),ROW($A$1:INDIRECT("$A$"&amp;ROW($A244)))),1))),"",
_xlfn.FLOOR.MATH(1.5*_xlfn.FLOOR.MATH($AZ244*BA244/5)))</f>
        <v>1263</v>
      </c>
      <c r="BH244" s="3" cm="1">
        <f t="array" aca="1" ref="BH244" ca="1">IF(NOT(ISNUMBER(INDEX($A:$A, LOOKUP(2, 1 / ($A$1:INDIRECT("$A$"&amp;ROW($A244)) &lt;&gt; ""),ROW($A$1:INDIRECT("$A$"&amp;ROW($A244)))), 1))), "",
_xlfn.FLOOR.MATH($BG244/IF(OR(INDIRECT("$C$"&amp;LOOKUP(2, 1 / ($AY$1:INDIRECT("$AY$"&amp;ROW($AY244)-1) &lt;&gt; ""),ROW($AY$1:INDIRECT("$AY$"&amp;ROW($AY244)-1))))="Multi",
INDIRECT("$C$"&amp;LOOKUP(2, 1 / ($AY$1:INDIRECT("$AY$"&amp;ROW($AY244)-1) &lt;&gt; ""),ROW($AY$1:INDIRECT("$AY$"&amp;ROW($AY244)-1))))="Double"),2,1)))</f>
        <v>1263</v>
      </c>
      <c r="BI244" s="3" cm="1">
        <f t="array" aca="1" ref="BI244" ca="1">IF(NOT(ISNUMBER(INDEX($A:$A,LOOKUP(2,1/($A$1:INDIRECT("$A$"&amp;ROW($A244))&lt;&gt;""),ROW($A$1:INDIRECT("$A$"&amp;ROW($A244)))),1))),"",
VLOOKUP($BC244,GameFreakSQRT!$A$1:$B$200,2,FALSE))</f>
        <v>32768</v>
      </c>
      <c r="BJ244" s="3" cm="1">
        <f t="array" aca="1" ref="BJ244" ca="1">IF(NOT(ISNUMBER(INDEX($A:$A,LOOKUP(2,1/($A$1:INDIRECT("$A$"&amp;ROW($A244))&lt;&gt;""),ROW($A$1:INDIRECT("$A$"&amp;ROW($A244)))),1))),"",
VLOOKUP($BD244,GameFreakSQRT!$A$1:$B$200,2,FALSE))</f>
        <v>35235</v>
      </c>
      <c r="BK244" s="3" cm="1">
        <f t="array" aca="1" ref="BK244" ca="1">IF(NOT(ISNUMBER(INDEX($A:$A,LOOKUP(2,1/($A$1:INDIRECT("$A$"&amp;ROW($A244))&lt;&gt;""),ROW($A$1:INDIRECT("$A$"&amp;ROW($A244)))),1))),"",
_xlfn.FLOOR.MATH((($BI244*$BE244)*$BH244)/($BJ244*$BF244))+1)</f>
        <v>879</v>
      </c>
      <c r="BL244" s="3" cm="1">
        <f t="array" aca="1" ref="BL244" ca="1">IF(NOT(ISNUMBER(INDEX($A:$A,LOOKUP(2,1/($A$1:INDIRECT("$A$"&amp;ROW($A244))&lt;&gt;""),ROW($A$1:INDIRECT("$A$"&amp;ROW($A244)))),1))),"",
_xlfn.FLOOR.MATH($BK244*IF(NOT(INDIRECT("$Z$"&amp;LOOKUP(2, 1 / ($AY$1:INDIRECT("$AY$"&amp;ROW($AY244)-1) &lt;&gt; ""),ROW($AY$1:INDIRECT("$AY$"&amp;ROW($AY244)-1))))=""),1.5,1)))</f>
        <v>1318</v>
      </c>
      <c r="BM244" s="3" cm="1">
        <f t="array" aca="1" ref="BM244" ca="1">IF(NOT(ISNUMBER(INDEX($A:$A, LOOKUP(2, 1 / ($A$1:INDIRECT("$A$"&amp;ROW($A244)) &lt;&gt; ""),ROW($A$1:INDIRECT("$A$"&amp;ROW($A244)))), 1))), "",
INDIRECT("$Y$"&amp;LOOKUP(2, 1 / ($AY$1:INDIRECT("$AY$"&amp;ROW($AY244)-1) &lt;&gt; ""),ROW($AY$1:INDIRECT("$AY$"&amp;ROW($AY244)-1)))))</f>
        <v>1318</v>
      </c>
      <c r="BN244" s="3" t="b">
        <f t="shared" ca="1" si="23"/>
        <v>1</v>
      </c>
    </row>
    <row r="245" spans="1:66" x14ac:dyDescent="0.45">
      <c r="A245" s="69"/>
      <c r="B245" s="69"/>
      <c r="C245" s="69"/>
      <c r="D245" s="69"/>
      <c r="E245" s="69"/>
      <c r="F245" s="56">
        <v>2</v>
      </c>
      <c r="G245" s="2" t="s">
        <v>267</v>
      </c>
      <c r="H245" s="2" t="s">
        <v>77</v>
      </c>
      <c r="I245" s="2">
        <v>26</v>
      </c>
      <c r="J245" s="2" t="s">
        <v>157</v>
      </c>
      <c r="K245" s="2" t="s">
        <v>268</v>
      </c>
      <c r="L245" s="2" t="s">
        <v>53</v>
      </c>
      <c r="M245" s="2" t="s">
        <v>272</v>
      </c>
      <c r="N245" s="2" t="s">
        <v>408</v>
      </c>
      <c r="O245" s="2" t="s">
        <v>409</v>
      </c>
      <c r="P245" s="2" t="s">
        <v>185</v>
      </c>
      <c r="Q245" s="2">
        <v>0</v>
      </c>
      <c r="R245" s="2">
        <f>_xlfn.FLOOR.MATH((((2*VLOOKUP(G245, 'EV and Base'!$A$1:$N$671, 9, FALSE))+$Q245)*$I245)/100)+$I245+10</f>
        <v>62</v>
      </c>
      <c r="S245" s="2">
        <f>_xlfn.FLOOR.MATH((_xlfn.FLOOR.MATH((((2*VLOOKUP($G245, 'EV and Base'!$A$1:$N$671, 10, FALSE))+$Q245)*$I245)/100)+5)*
IF(OR($J245="Lonely", $J245="Brave", $J245="Adamant", $J245="Naughty"), 1.1,
IF(OR($J245="Bold", $J245="Timid", $J245="Modest", $J245="Calm"), 0.9, 1)))</f>
        <v>31</v>
      </c>
      <c r="T245" s="2">
        <f>_xlfn.FLOOR.MATH((_xlfn.FLOOR.MATH((((2*VLOOKUP($G245, 'EV and Base'!$A$1:$N$671, 11, FALSE))+$Q245)*$I245)/100)+5)*
IF(OR($J245="Bold", $J245="Relaxed", $J245="Impish", $J245="Lax"), 1.1,
IF(OR($J245="Lonely", $J245="Hasty", $J245="Mild", $J245="Gentle"), 0.9, 1)))</f>
        <v>37</v>
      </c>
      <c r="U245" s="2">
        <f>_xlfn.FLOOR.MATH((_xlfn.FLOOR.MATH((((2*VLOOKUP($G245, 'EV and Base'!$A$1:$N$671, 12, FALSE))+$Q245)*$I245)/100)+5)*
IF(OR($J245="Modest", $J245="Mild", $J245="Quiet", $J245="Rash"), 1.1,
IF(OR($J245="Adamant", $J245="Impish", $J245="Jolly", $J245="Careful"), 0.9, 1)))</f>
        <v>25</v>
      </c>
      <c r="V245" s="2">
        <f>_xlfn.FLOOR.MATH((_xlfn.FLOOR.MATH((((2*VLOOKUP($G245, 'EV and Base'!$A$1:$N$671, 13, FALSE))+$Q245)*$I245)/100)+5)*
IF(OR($J245="Calm", $J245="Gentle", $J245="Sassy", $J245="Careful"), 1.1,
IF(OR($J245="Naughty", $J245="Lax", $J245="Naive", $J245="Rash"), 0.9, 1)))</f>
        <v>37</v>
      </c>
      <c r="W245" s="2">
        <f>_xlfn.FLOOR.MATH((_xlfn.FLOOR.MATH((((2*VLOOKUP($G245, 'EV and Base'!$A$1:$N$671, 14, FALSE))+$Q245)*$I245)/100)+5)*
IF(OR($J245="Timid", $J245="Hasty", $J245="Jolly", $J245="Naive"), 1.1,
IF(OR($J245="Brave", $J245="Relaxed", $J245="Quiet", $J245="Sassy"), 0.9, 1)))</f>
        <v>38</v>
      </c>
      <c r="X245" s="69"/>
      <c r="Y245" s="1">
        <v>513</v>
      </c>
      <c r="Z245" s="1">
        <v>1</v>
      </c>
      <c r="AA245" s="23" t="str" cm="1">
        <f t="array" aca="1" ref="AA245" ca="1">IF(NOT(ISNUMBER(INDEX($A:$A,LOOKUP(2,1/($A$1:INDIRECT("$A$"&amp;ROW($A245))&lt;&gt;""),ROW($A$1:INDIRECT("$A$"&amp;ROW($A245)))),1))),"",
IF(NOT(ISNUMBER($A245)),$AA244,
IF($AB245&lt;16,"Lillipup",
IF($AB245&lt;32,"Herdier",
"Stoutland"))))</f>
        <v>Stoutland</v>
      </c>
      <c r="AB245" s="25" cm="1">
        <f t="array" aca="1" ref="AB245" ca="1">IF(NOT(ISNUMBER(INDEX($A:$A, LOOKUP(2, 1 / ($A$1:INDIRECT("$A$"&amp;ROW($A245)) &lt;&gt; ""),ROW($A$1:INDIRECT("$A$"&amp;ROW($A245)))), 1))), "",
VLOOKUP($AY245,'Medium-Slow'!$A$1:$B$101,2,TRUE))</f>
        <v>37</v>
      </c>
      <c r="AC245" s="23" cm="1">
        <f t="array" aca="1" ref="AC245" ca="1">IF(NOT(ISNUMBER(INDEX($A:$A, LOOKUP(2, 1 / ($A$1:INDIRECT("$A$"&amp;ROW($A245)) &lt;&gt; ""),ROW($A$1:INDIRECT("$A$"&amp;ROW($A245)))), 1))), "",
INDEX($AC:$AC, LOOKUP(2, 1 / ($AC$1:INDIRECT("$AC$"&amp;ROW($AC245)-1) &lt;&gt; ""),ROW($AC$1:INDIRECT("$AC$"&amp;ROW($AC245)-1))), 1)+
IF(INDEX($AC:$AC, LOOKUP(2, 1 / ($AC$1:INDIRECT("$AC$"&amp;ROW($AC245)-1) &lt;&gt; ""),ROW($AC$1:INDIRECT("$AC$"&amp;ROW($AC245)-1))), 1)+
INDEX($AD:$AD, LOOKUP(2, 1 / ($AD$1:INDIRECT("$AD$"&amp;ROW($AD245)-1) &lt;&gt; ""),ROW($AD$1:INDIRECT("$AD$"&amp;ROW($AD245)-1))), 1)+
INDEX($AE:$AE, LOOKUP(2, 1 / ($AE$1:INDIRECT("$AE$"&amp;ROW($AE245)-1) &lt;&gt; ""),ROW($AE$1:INDIRECT("$AE$"&amp;ROW($AD245)-1))), 1)+
INDEX($AE:$AF, LOOKUP(2, 1 / ($AF$1:INDIRECT("$AF$"&amp;ROW($AF245)-1) &lt;&gt; ""),ROW($AF$1:INDIRECT("$AF$"&amp;ROW($AD245)-1))), 1)+
INDEX($AG:$AG, LOOKUP(2, 1 / ($AG$1:INDIRECT("$AG$"&amp;ROW($AG245)-1) &lt;&gt; ""),ROW($AG$1:INDIRECT("$AG$"&amp;ROW($AD245)-1))), 1)+
INDEX($AH:$AH, LOOKUP(2, 1 / ($AH$1:INDIRECT("$AH$"&amp;ROW($AH245)-1) &lt;&gt; ""),ROW($AH$1:INDIRECT("$AH$"&amp;ROW($AD245)-1))), 1)&gt;=510,0,
IF(INDEX($AC:$AC, LOOKUP(2, 1 / ($AC$1:INDIRECT("$AC$"&amp;ROW($AC245)-1) &lt;&gt; ""),ROW($AC$1:INDIRECT("$AC$"&amp;ROW($AC245)-1))), 1)&gt;=255,0,
VLOOKUP(INDIRECT("$G$"&amp;LOOKUP(2, 1 / ($AC$1:INDIRECT("$AC$"&amp;ROW($AC245)-1) &lt;&gt; ""),ROW($AC$1:INDIRECT("$AC$"&amp;ROW($AC245)-1)))), 'EV and Base'!$A$1:$N$671, 3, FALSE))))</f>
        <v>9</v>
      </c>
      <c r="AD245" s="2" cm="1">
        <f t="array" aca="1" ref="AD245" ca="1">IF(NOT(ISNUMBER(INDEX($A:$A, LOOKUP(2, 1 / ($A$1:INDIRECT("$A$"&amp;ROW($A245)) &lt;&gt; ""),ROW($A$1:INDIRECT("$A$"&amp;ROW($A245)))), 1))), "",
INDEX($AD:$AD, LOOKUP(2, 1 / ($AD$1:INDIRECT("$AD$"&amp;ROW($AD245)-1) &lt;&gt; ""),ROW($AD$1:INDIRECT("$AD$"&amp;ROW($AD245)-1))), 1)+
IF(INDEX($AC:$AC, LOOKUP(2, 1 / ($AC$1:INDIRECT("$AC$"&amp;ROW($AC245)-1) &lt;&gt; ""),ROW($AC$1:INDIRECT("$AC$"&amp;ROW($AC245)-1))), 1)+
INDEX($AD:$AD, LOOKUP(2, 1 / ($AD$1:INDIRECT("$AD$"&amp;ROW($AD245)-1) &lt;&gt; ""),ROW($AD$1:INDIRECT("$AD$"&amp;ROW($AD245)-1))), 1)+
INDEX($AE:$AE, LOOKUP(2, 1 / ($AE$1:INDIRECT("$AE$"&amp;ROW($AE245)-1) &lt;&gt; ""),ROW($AE$1:INDIRECT("$AE$"&amp;ROW($AD245)-1))), 1)+
INDEX($AE:$AF, LOOKUP(2, 1 / ($AF$1:INDIRECT("$AF$"&amp;ROW($AF245)-1) &lt;&gt; ""),ROW($AF$1:INDIRECT("$AF$"&amp;ROW($AD245)-1))), 1)+
INDEX($AG:$AG, LOOKUP(2, 1 / ($AG$1:INDIRECT("$AG$"&amp;ROW($AG245)-1) &lt;&gt; ""),ROW($AG$1:INDIRECT("$AG$"&amp;ROW($AD245)-1))), 1)+
INDEX($AH:$AH, LOOKUP(2, 1 / ($AH$1:INDIRECT("$AH$"&amp;ROW($AH245)-1) &lt;&gt; ""),ROW($AH$1:INDIRECT("$AH$"&amp;ROW($AD245)-1))), 1)&gt;=510,0,
IF(INDEX($AD:$AD, LOOKUP(2, 1 / ($AD$1:INDIRECT("$AD$"&amp;ROW($AD245)-1) &lt;&gt; ""),ROW($AD$1:INDIRECT("$AD$"&amp;ROW($AD245)-1))), 1)&gt;=255,0,
VLOOKUP(INDIRECT("$G$"&amp;LOOKUP(2, 1 / ($AD$1:INDIRECT("$AD$"&amp;ROW($AD245)-1) &lt;&gt; ""),ROW($AD$1:INDIRECT("$AD$"&amp;ROW($AD245)-1)))), 'EV and Base'!$A$1:$N$671, 4, FALSE))))</f>
        <v>65</v>
      </c>
      <c r="AE245" s="2" cm="1">
        <f t="array" aca="1" ref="AE245" ca="1">IF(NOT(ISNUMBER(INDEX($A:$A,LOOKUP(2,1/($A$1:INDIRECT("$A$"&amp;ROW($A245))&lt;&gt;""),ROW($A$1:INDIRECT("$A$"&amp;ROW($A245)))),1))),"",
INDEX($AE:$AE,LOOKUP(2,1/($AE$1:INDIRECT("$AE$"&amp;ROW($AE245)-1)&lt;&gt;""),ROW($AE$1:INDIRECT("$AE$"&amp;ROW($AE245)-1))),1)+
IF(INDEX($AC:$AC,LOOKUP(2,1/($AC$1:INDIRECT("$AC$"&amp;ROW($AC245)-1)&lt;&gt;""),ROW($AC$1:INDIRECT("$AC$"&amp;ROW($AC245)-1))),1)+
INDEX($AD:$AD,LOOKUP(2,1/($AD$1:INDIRECT("$AD$"&amp;ROW($AD245)-1)&lt;&gt;""),ROW($AD$1:INDIRECT("$AD$"&amp;ROW($AD245)-1))),1)+
INDEX($AE:$AE,LOOKUP(2,1/($AE$1:INDIRECT("$AE$"&amp;ROW($AE245)-1)&lt;&gt;""),ROW($AE$1:INDIRECT("$AE$"&amp;ROW($AD245)-1))),1)+
INDEX($AE:$AF,LOOKUP(2,1/($AF$1:INDIRECT("$AF$"&amp;ROW($AF245)-1)&lt;&gt;""),ROW($AF$1:INDIRECT("$AF$"&amp;ROW($AD245)-1))),1)+
INDEX($AG:$AG,LOOKUP(2,1/($AG$1:INDIRECT("$AG$"&amp;ROW($AG245)-1)&lt;&gt;""),ROW($AG$1:INDIRECT("$AG$"&amp;ROW($AD245)-1))),1)+
INDEX($AH:$AH,LOOKUP(2,1/($AH$1:INDIRECT("$AH$"&amp;ROW($AH245)-1)&lt;&gt;""),ROW($AH$1:INDIRECT("$AH$"&amp;ROW($AD245)-1))),1)&gt;=510,0,
IF(INDEX($AE:$AE,LOOKUP(2,1/($AE$1:INDIRECT("$AE$"&amp;ROW($AE245)-1)&lt;&gt;""),ROW($AE$1:INDIRECT("$AE$"&amp;ROW($AE245)-1))),1)&gt;=255,0,
VLOOKUP(INDIRECT("$G$"&amp;LOOKUP(2,1/($AE$1:INDIRECT("$AE$"&amp;ROW($AE245)-1)&lt;&gt;""),ROW($AE$1:INDIRECT("$AE$"&amp;ROW($AE245)-1)))),'EV and Base'!$A$1:$N$671,5,FALSE))))</f>
        <v>7</v>
      </c>
      <c r="AF245" s="2" cm="1">
        <f t="array" aca="1" ref="AF245" ca="1">IF(NOT(ISNUMBER(INDEX($A:$A, LOOKUP(2, 1 / ($A$1:INDIRECT("$A$"&amp;ROW($A245)) &lt;&gt; ""),ROW($A$1:INDIRECT("$A$"&amp;ROW($A245)))), 1))), "",
INDEX($AF:$AF, LOOKUP(2, 1 / ($AF$1:INDIRECT("$AF$"&amp;ROW($AF245)-1) &lt;&gt; ""),ROW($AF$1:INDIRECT("$AF$"&amp;ROW($AF245)-1))), 1)+
IF(INDEX($AC:$AC, LOOKUP(2, 1 / ($AC$1:INDIRECT("$AC$"&amp;ROW($AC245)-1) &lt;&gt; ""),ROW($AC$1:INDIRECT("$AC$"&amp;ROW($AC245)-1))), 1)+
INDEX($AD:$AD, LOOKUP(2, 1 / ($AD$1:INDIRECT("$AD$"&amp;ROW($AD245)-1) &lt;&gt; ""),ROW($AD$1:INDIRECT("$AD$"&amp;ROW($AD245)-1))), 1)+
INDEX($AE:$AE, LOOKUP(2, 1 / ($AE$1:INDIRECT("$AE$"&amp;ROW($AE245)-1) &lt;&gt; ""),ROW($AE$1:INDIRECT("$AE$"&amp;ROW($AD245)-1))), 1)+
INDEX($AE:$AF, LOOKUP(2, 1 / ($AF$1:INDIRECT("$AF$"&amp;ROW($AF245)-1) &lt;&gt; ""),ROW($AF$1:INDIRECT("$AF$"&amp;ROW($AD245)-1))), 1)+
INDEX($AG:$AG, LOOKUP(2, 1 / ($AG$1:INDIRECT("$AG$"&amp;ROW($AG245)-1) &lt;&gt; ""),ROW($AG$1:INDIRECT("$AG$"&amp;ROW($AD245)-1))), 1)+
INDEX($AH:$AH, LOOKUP(2, 1 / ($AH$1:INDIRECT("$AH$"&amp;ROW($AH245)-1) &lt;&gt; ""),ROW($AH$1:INDIRECT("$AH$"&amp;ROW($AD245)-1))), 1)&gt;=510,0,
IF(INDEX($AF:$AF, LOOKUP(2, 1 / ($AF$1:INDIRECT("$AF$"&amp;ROW($AF245)-1) &lt;&gt; ""),ROW($AF$1:INDIRECT("$AF$"&amp;ROW($AF245)-1))), 1)&gt;=255,0,
VLOOKUP(INDIRECT("$G$"&amp;LOOKUP(2, 1 / ($AF$1:INDIRECT("$AF$"&amp;ROW($AF245)-1) &lt;&gt; ""),ROW($AF$1:INDIRECT("$AF$"&amp;ROW($AF245)-1)))), 'EV and Base'!$A$1:$N$671, 6, FALSE))))</f>
        <v>7</v>
      </c>
      <c r="AG245" s="2" cm="1">
        <f t="array" aca="1" ref="AG245" ca="1">IF(NOT(ISNUMBER(INDEX($A:$A, LOOKUP(2, 1 / ($A$1:INDIRECT("$A$"&amp;ROW($A245)) &lt;&gt; ""),ROW($A$1:INDIRECT("$A$"&amp;ROW($A245)))), 1))), "",
INDEX($AG:$AG, LOOKUP(2, 1 / ($AG$1:INDIRECT("$AG$"&amp;ROW($AG245)-1) &lt;&gt; ""),ROW($AG$1:INDIRECT("$AG$"&amp;ROW($AG245)-1))), 1)+
IF(INDEX($AC:$AC, LOOKUP(2, 1 / ($AC$1:INDIRECT("$AC$"&amp;ROW($AC245)-1) &lt;&gt; ""),ROW($AC$1:INDIRECT("$AC$"&amp;ROW($AC245)-1))), 1)+
INDEX($AD:$AD, LOOKUP(2, 1 / ($AD$1:INDIRECT("$AD$"&amp;ROW($AD245)-1) &lt;&gt; ""),ROW($AD$1:INDIRECT("$AD$"&amp;ROW($AD245)-1))), 1)+
INDEX($AE:$AE, LOOKUP(2, 1 / ($AE$1:INDIRECT("$AE$"&amp;ROW($AE245)-1) &lt;&gt; ""),ROW($AE$1:INDIRECT("$AE$"&amp;ROW($AD245)-1))), 1)+
INDEX($AE:$AF, LOOKUP(2, 1 / ($AF$1:INDIRECT("$AF$"&amp;ROW($AF245)-1) &lt;&gt; ""),ROW($AF$1:INDIRECT("$AF$"&amp;ROW($AD245)-1))), 1)+
INDEX($AG:$AG, LOOKUP(2, 1 / ($AG$1:INDIRECT("$AG$"&amp;ROW($AG245)-1) &lt;&gt; ""),ROW($AG$1:INDIRECT("$AG$"&amp;ROW($AD245)-1))), 1)+
INDEX($AH:$AH, LOOKUP(2, 1 / ($AH$1:INDIRECT("$AH$"&amp;ROW($AH245)-1) &lt;&gt; ""),ROW($AH$1:INDIRECT("$AH$"&amp;ROW($AD245)-1))), 1)&gt;=510,0,
IF(INDEX($AG:$AG, LOOKUP(2, 1 / ($AG$1:INDIRECT("$AG$"&amp;ROW($AG245)-1) &lt;&gt; ""),ROW($AG$1:INDIRECT("$AG$"&amp;ROW($AG245)-1))), 1)&gt;=255,0,
VLOOKUP(INDIRECT("$G$"&amp;LOOKUP(2, 1 / ($AG$1:INDIRECT("$AG$"&amp;ROW($AG245)-1) &lt;&gt; ""),ROW($AG$1:INDIRECT("$AG$"&amp;ROW($AG245)-1)))), 'EV and Base'!$A$1:$N$671, 7, FALSE))))</f>
        <v>0</v>
      </c>
      <c r="AH245" s="24" cm="1">
        <f t="array" aca="1" ref="AH245" ca="1">IF(NOT(ISNUMBER(INDEX($A:$A,LOOKUP(2,1/($A$1:INDIRECT("$A$"&amp;ROW($A245))&lt;&gt;""),ROW($A$1:INDIRECT("$A$"&amp;ROW($A245)))),1))),"",
INDEX($AH:$AH,LOOKUP(2,1/($AH$1:INDIRECT("$AH$"&amp;ROW($AH245)-1)&lt;&gt;""),ROW($AH$1:INDIRECT("$AH$"&amp;ROW($AH245)-1))),1)+
IF(INDEX($AC:$AC,LOOKUP(2,1/($AC$1:INDIRECT("$AC$"&amp;ROW($AC245)-1)&lt;&gt;""),ROW($AC$1:INDIRECT("$AC$"&amp;ROW($AC245)-1))),1)+
INDEX($AD:$AD,LOOKUP(2,1/($AD$1:INDIRECT("$AD$"&amp;ROW($AD245)-1)&lt;&gt;""),ROW($AD$1:INDIRECT("$AD$"&amp;ROW($AD245)-1))),1)+
INDEX($AE:$AE,LOOKUP(2,1/($AE$1:INDIRECT("$AE$"&amp;ROW($AE245)-1)&lt;&gt;""),ROW($AE$1:INDIRECT("$AE$"&amp;ROW($AD245)-1))),1)+
INDEX($AE:$AF,LOOKUP(2,1/($AF$1:INDIRECT("$AF$"&amp;ROW($AF245)-1)&lt;&gt;""),ROW($AF$1:INDIRECT("$AF$"&amp;ROW($AD245)-1))),1)+
INDEX($AG:$AG,LOOKUP(2,1/($AG$1:INDIRECT("$AG$"&amp;ROW($AG245)-1)&lt;&gt;""),ROW($AG$1:INDIRECT("$AG$"&amp;ROW($AD245)-1))),1)+
INDEX($AH:$AH,LOOKUP(2,1/($AH$1:INDIRECT("$AH$"&amp;ROW($AH245)-1)&lt;&gt;""),ROW($AH$1:INDIRECT("$AH$"&amp;ROW($AD245)-1))),1)&gt;=510,0,
IF(INDEX($AH:$AH,LOOKUP(2,1/($AH$1:INDIRECT("$AH$"&amp;ROW($AH245)-1)&lt;&gt;""),ROW($AH$1:INDIRECT("$AH$"&amp;ROW($AH245)-1))),1)&gt;=255,0,
VLOOKUP(INDIRECT("$G$"&amp;LOOKUP(2,1/($AH$1:INDIRECT("$AH$"&amp;ROW($AH245)-1)&lt;&gt;""),ROW($AH$1:INDIRECT("$AH$"&amp;ROW($AH245)-1)))),'EV and Base'!$A$1:$N$671,8,FALSE))))</f>
        <v>43</v>
      </c>
      <c r="AI245" s="29" cm="1">
        <f t="array" aca="1" ref="AI245" ca="1">IF(NOT(ISNUMBER(INDEX($A:$A,LOOKUP(2,1/($A$1:INDIRECT("$A$"&amp;ROW($A245))&lt;&gt;""),ROW($A$1:INDIRECT("$A$"&amp;ROW($A245)))),1))),"",
ROUNDDOWN((((2*VLOOKUP($AA245,'EV and Base'!$A$1:$N$671,9,FALSE))+31+ROUNDDOWN($AC245/4,0))*$AB245)/100,0)+$AB245+10)</f>
        <v>122</v>
      </c>
      <c r="AJ245" s="21" cm="1">
        <f t="array" aca="1" ref="AJ245" ca="1">IF(NOT(ISNUMBER(INDEX($A:$A, LOOKUP(2, 1 / ($A$1:INDIRECT("$A$"&amp;ROW($A245)) &lt;&gt; ""),ROW($A$1:INDIRECT("$A$"&amp;ROW($A245)))), 1))), "",
ROUNDDOWN((ROUNDDOWN((((2*VLOOKUP($AA245, 'EV and Base'!$A$1:$N$671, 10, FALSE))+31+ROUNDDOWN($AD245/4, 0))*$AB245)/100, 0)+5)*1.1, 0))</f>
        <v>105</v>
      </c>
      <c r="AK245" s="21" t="str" cm="1">
        <f t="array" aca="1" ref="AK245" ca="1">IF(NOT(ISNUMBER(INDEX($A:$A, LOOKUP(2, 1 / ($A$1:INDIRECT("$A$"&amp;ROW($A245)) &lt;&gt; ""),ROW($A$1:INDIRECT("$A$"&amp;ROW($A245)))), 1))), "",
ROUNDDOWN((ROUNDDOWN((((2*VLOOKUP($AA245, 'EV and Base'!$A$1:$N$671, 11, FALSE))+30+ROUNDDOWN($AE245/4, 0))*$AB245)/100, 0)+5), 0)
&amp;"-"&amp;
ROUNDDOWN((ROUNDDOWN((((2*VLOOKUP($AA245, 'EV and Base'!$A$1:$N$671, 11, FALSE))+31+ROUNDDOWN($AE245/4, 0))*$AB245)/100, 0)+5), 0))</f>
        <v>83-83</v>
      </c>
      <c r="AL245" s="21" t="str" cm="1">
        <f t="array" aca="1" ref="AL245" ca="1">IF(NOT(ISNUMBER(INDEX($A:$A, LOOKUP(2, 1 / ($A$1:INDIRECT("$A$"&amp;ROW($A245)) &lt;&gt; ""),ROW($A$1:INDIRECT("$A$"&amp;ROW($A245)))), 1))), "",
ROUNDDOWN((ROUNDDOWN((((2*VLOOKUP($AA245, 'EV and Base'!$A$1:$N$671, 12, FALSE))+0+ROUNDDOWN($AF245/4, 0))*$AB245)/100, 0)+5)*0.9, 0)
&amp;"-"&amp;
ROUNDDOWN((ROUNDDOWN((((2*VLOOKUP($AA245, 'EV and Base'!$A$1:$N$671, 12, FALSE))+31+ROUNDDOWN($AF245/4, 0))*$AB245)/100, 0)+5)*0.9, 0))</f>
        <v>34-45</v>
      </c>
      <c r="AM245" s="21" t="str" cm="1">
        <f t="array" aca="1" ref="AM245" ca="1">IF(NOT(ISNUMBER(INDEX($A:$A, LOOKUP(2, 1 / ($A$1:INDIRECT("$A$"&amp;ROW($A245)) &lt;&gt; ""),ROW($A$1:INDIRECT("$A$"&amp;ROW($A245)))), 1))), "",
ROUNDDOWN((ROUNDDOWN((((2*VLOOKUP($AA245, 'EV and Base'!$A$1:$N$671, 13, FALSE))+30+ROUNDDOWN($AG245/4, 0))*$AB245)/100, 0)+5), 0)
&amp;"-"&amp;
ROUNDDOWN((ROUNDDOWN((((2*VLOOKUP($AA245, 'EV and Base'!$A$1:$N$671, 13, FALSE))+31+ROUNDDOWN($AG245/4, 0))*$AB245)/100, 0)+5), 0))</f>
        <v>82-83</v>
      </c>
      <c r="AN245" s="25" cm="1">
        <f t="array" aca="1" ref="AN245" ca="1">IF(NOT(ISNUMBER(INDEX($A:$A, LOOKUP(2, 1 / ($A$1:INDIRECT("$A$"&amp;ROW($A245)) &lt;&gt; ""),ROW($A$1:INDIRECT("$A$"&amp;ROW($A245)))), 1))), "",
ROUNDDOWN((ROUNDDOWN((((2*VLOOKUP($AA245, 'EV and Base'!$A$1:$N$671, 14, FALSE))+31+ROUNDDOWN($AH245/4, 0))*$AB245)/100, 0)+5), 0))</f>
        <v>79</v>
      </c>
      <c r="AO245" s="23" cm="1">
        <f t="array" aca="1" ref="AO245" ca="1">IF(NOT(ISNUMBER(INDEX($A:$A, LOOKUP(2, 1 / ($A$1:INDIRECT("$A$"&amp;ROW($A245)) &lt;&gt; ""),ROW($A$1:INDIRECT("$A$"&amp;ROW($A245)))), 1))), "",
ROUNDDOWN((((2*VLOOKUP($AA245, 'EV and Base'!$A$1:$N$671, 9, FALSE))+31+ROUNDDOWN($AC245/4, 0))*$AB245)/100, 0)+$AB245+10)</f>
        <v>122</v>
      </c>
      <c r="AP245" s="2" cm="1">
        <f t="array" aca="1" ref="AP245" ca="1">IF(NOT(ISNUMBER(INDEX($A:$A, LOOKUP(2, 1 / ($A$1:INDIRECT("$A$"&amp;ROW($A245)) &lt;&gt; ""),ROW($A$1:INDIRECT("$A$"&amp;ROW($A245)))), 1))), "",
ROUNDDOWN((ROUNDDOWN((((2*VLOOKUP($AA245, 'EV and Base'!$A$1:$N$671, 10, FALSE))+31+ROUNDDOWN($AD245/4, 0))*$AB245)/100, 0)+5)*1.1, 0))</f>
        <v>105</v>
      </c>
      <c r="AQ245" s="2" cm="1">
        <f t="array" aca="1" ref="AQ245" ca="1">IF(NOT(ISNUMBER(INDEX($A:$A, LOOKUP(2, 1 / ($A$1:INDIRECT("$A$"&amp;ROW($A245)) &lt;&gt; ""),ROW($A$1:INDIRECT("$A$"&amp;ROW($A245)))), 1))), "",
ROUNDDOWN((ROUNDDOWN((((2*VLOOKUP($AA245, 'EV and Base'!$A$1:$N$671, 11, FALSE))+$AV$2+ROUNDDOWN($AE245/4, 0))*$AB245)/100, 0)+5), 0))</f>
        <v>83</v>
      </c>
      <c r="AR245" s="22" cm="1">
        <f t="array" aca="1" ref="AR245" ca="1">IF(NOT(ISNUMBER(INDEX($A:$A, LOOKUP(2, 1 / ($A$1:INDIRECT("$A$"&amp;ROW($A245)) &lt;&gt; ""),ROW($A$1:INDIRECT("$A$"&amp;ROW($A245)))), 1))), "",
ROUNDDOWN((ROUNDDOWN((((2*VLOOKUP($AA245, 'EV and Base'!$A$1:$N$671, 12, FALSE))+$AW$2+ROUNDDOWN($AF245/4, 0))*$AB245)/100, 0)+5)*0.9, 0))</f>
        <v>39</v>
      </c>
      <c r="AS245" s="2" cm="1">
        <f t="array" aca="1" ref="AS245" ca="1">IF(NOT(ISNUMBER(INDEX($A:$A, LOOKUP(2, 1 / ($A$1:INDIRECT("$A$"&amp;ROW($A245)) &lt;&gt; ""),ROW($A$1:INDIRECT("$A$"&amp;ROW($A245)))), 1))), "",
ROUNDDOWN((ROUNDDOWN((((2*VLOOKUP($AA245, 'EV and Base'!$A$1:$N$671, 13, FALSE))+$AX$2+ROUNDDOWN($AG245/4, 0))*$AB245)/100, 0)+5), 0))</f>
        <v>83</v>
      </c>
      <c r="AT245" s="24" cm="1">
        <f t="array" aca="1" ref="AT245" ca="1">IF(NOT(ISNUMBER(INDEX($A:$A, LOOKUP(2, 1 / ($A$1:INDIRECT("$A$"&amp;ROW($A245)) &lt;&gt; ""),ROW($A$1:INDIRECT("$A$"&amp;ROW($A245)))), 1))), "",
ROUNDDOWN((ROUNDDOWN((((2*VLOOKUP($AA245, 'EV and Base'!$A$1:$N$671, 14, FALSE))+31+ROUNDDOWN($AH245/4, 0))*$AB245)/100, 0)+5), 0))</f>
        <v>79</v>
      </c>
      <c r="AU245" s="28">
        <v>218</v>
      </c>
      <c r="AY245" cm="1">
        <f t="array" aca="1" ref="AY245" ca="1">IF(NOT(ISNUMBER(INDEX($A:$A,LOOKUP(2,1/($A$1:INDIRECT("$A$"&amp;ROW($A245))&lt;&gt;""),ROW($A$1:INDIRECT("$A$"&amp;ROW($A245)))),1))),"",
INDEX($AY:$AY,LOOKUP(2,1/($AY$1:INDIRECT("$AY$"&amp;ROW($AY245)-1)&lt;&gt;""),ROW($AY$1:INDIRECT("$AY$"&amp;ROW($AY245)-1))),1)+$BL245)</f>
        <v>46829</v>
      </c>
      <c r="AZ245" s="3" cm="1">
        <f t="array" aca="1" ref="AZ245" ca="1">IF(NOT(ISNUMBER(INDEX($A:$A, LOOKUP(2, 1 / ($A$1:INDIRECT("$A$"&amp;ROW($A245)) &lt;&gt; ""),ROW($A$1:INDIRECT("$A$"&amp;ROW($A245)))), 1))), "",
VLOOKUP(INDIRECT("$G$"&amp;LOOKUP(2, 1 / ($AY$1:INDIRECT("$AY$"&amp;ROW($AY245)-1) &lt;&gt; ""),ROW($AY$1:INDIRECT("$AY$"&amp;ROW($AY245)-1)))),'EV and Base'!A221:N891,2,FALSE))</f>
        <v>66</v>
      </c>
      <c r="BA245" s="3" cm="1">
        <f t="array" aca="1" ref="BA245" ca="1">IF(NOT(ISNUMBER(INDEX($A:$A, LOOKUP(2, 1 / ($A$1:INDIRECT("$A$"&amp;ROW($A245)) &lt;&gt; ""),ROW($A$1:INDIRECT("$A$"&amp;ROW($A245)))), 1))), "",
INDIRECT("$I$"&amp;LOOKUP(2, 1 / ($AY$1:INDIRECT("$AY$"&amp;ROW($AY245)-1) &lt;&gt; ""),ROW($AY$1:INDIRECT("$AY$"&amp;ROW($AY245)-1)))))</f>
        <v>26</v>
      </c>
      <c r="BB245" s="1" cm="1">
        <f t="array" aca="1" ref="BB245" ca="1">IF(NOT(ISNUMBER(INDEX($A:$A, LOOKUP(2, 1 / ($A$1:INDIRECT("$A$"&amp;ROW($A245)) &lt;&gt; ""),ROW($A$1:INDIRECT("$A$"&amp;ROW($A245)))), 1))), "",
INDIRECT("$AB$"&amp;LOOKUP(2, 1 / ($AY$1:INDIRECT("$AY$"&amp;ROW($AY245)-1) &lt;&gt; ""),ROW($AY$1:INDIRECT("$AY$"&amp;ROW($AY245)-1)))))</f>
        <v>37</v>
      </c>
      <c r="BC245" s="3" cm="1">
        <f t="array" aca="1" ref="BC245" ca="1">IF(NOT(ISNUMBER(INDEX($A:$A,LOOKUP(2,1/($A$1:INDIRECT("$A$"&amp;ROW($A245))&lt;&gt;""),ROW($A$1:INDIRECT("$A$"&amp;ROW($A245)))),1))),"",
$BA245+$BA245+10)</f>
        <v>62</v>
      </c>
      <c r="BD245" s="3" cm="1">
        <f t="array" aca="1" ref="BD245" ca="1">IF(NOT(ISNUMBER(INDEX($A:$A,LOOKUP(2,1/($A$1:INDIRECT("$A$"&amp;ROW($A245))&lt;&gt;""),ROW($A$1:INDIRECT("$A$"&amp;ROW($A245)))),1))),"",
$BA245+$BB245+10)</f>
        <v>73</v>
      </c>
      <c r="BE245" s="3" cm="1">
        <f t="array" aca="1" ref="BE245" ca="1">IF(NOT(ISNUMBER(INDEX($A:$A,LOOKUP(2,1/($A$1:INDIRECT("$A$"&amp;ROW($A245))&lt;&gt;""),ROW($A$1:INDIRECT("$A$"&amp;ROW($A245)))),1))),"",
$BC245*$BC245)</f>
        <v>3844</v>
      </c>
      <c r="BF245" s="3" cm="1">
        <f t="array" aca="1" ref="BF245" ca="1">IF(NOT(ISNUMBER(INDEX($A:$A,LOOKUP(2,1/($A$1:INDIRECT("$A$"&amp;ROW($A245))&lt;&gt;""),ROW($A$1:INDIRECT("$A$"&amp;ROW($A245)))),1))),"",
$BD245*$BD245)</f>
        <v>5329</v>
      </c>
      <c r="BG245" s="3" cm="1">
        <f t="array" aca="1" ref="BG245" ca="1">IF(NOT(ISNUMBER(INDEX($A:$A,LOOKUP(2,1/($A$1:INDIRECT("$A$"&amp;ROW($A245))&lt;&gt;""),ROW($A$1:INDIRECT("$A$"&amp;ROW($A245)))),1))),"",
_xlfn.FLOOR.MATH(1.5*_xlfn.FLOOR.MATH($AZ245*BA245/5)))</f>
        <v>514</v>
      </c>
      <c r="BH245" s="3" cm="1">
        <f t="array" aca="1" ref="BH245" ca="1">IF(NOT(ISNUMBER(INDEX($A:$A, LOOKUP(2, 1 / ($A$1:INDIRECT("$A$"&amp;ROW($A245)) &lt;&gt; ""),ROW($A$1:INDIRECT("$A$"&amp;ROW($A245)))), 1))), "",
_xlfn.FLOOR.MATH($BG245/IF(OR(INDIRECT("$C$"&amp;LOOKUP(2, 1 / ($AY$1:INDIRECT("$AY$"&amp;ROW($AY245)-1) &lt;&gt; ""),ROW($AY$1:INDIRECT("$AY$"&amp;ROW($AY245)-1))))="Multi",
INDIRECT("$C$"&amp;LOOKUP(2, 1 / ($AY$1:INDIRECT("$AY$"&amp;ROW($AY245)-1) &lt;&gt; ""),ROW($AY$1:INDIRECT("$AY$"&amp;ROW($AY245)-1))))="Double"),2,1)))</f>
        <v>514</v>
      </c>
      <c r="BI245" s="3" cm="1">
        <f t="array" aca="1" ref="BI245" ca="1">IF(NOT(ISNUMBER(INDEX($A:$A,LOOKUP(2,1/($A$1:INDIRECT("$A$"&amp;ROW($A245))&lt;&gt;""),ROW($A$1:INDIRECT("$A$"&amp;ROW($A245)))),1))),"",
VLOOKUP($BC245,GameFreakSQRT!$A$1:$B$200,2,FALSE))</f>
        <v>32252</v>
      </c>
      <c r="BJ245" s="3" cm="1">
        <f t="array" aca="1" ref="BJ245" ca="1">IF(NOT(ISNUMBER(INDEX($A:$A,LOOKUP(2,1/($A$1:INDIRECT("$A$"&amp;ROW($A245))&lt;&gt;""),ROW($A$1:INDIRECT("$A$"&amp;ROW($A245)))),1))),"",
VLOOKUP($BD245,GameFreakSQRT!$A$1:$B$200,2,FALSE))</f>
        <v>34996</v>
      </c>
      <c r="BK245" s="3" cm="1">
        <f t="array" aca="1" ref="BK245" ca="1">IF(NOT(ISNUMBER(INDEX($A:$A,LOOKUP(2,1/($A$1:INDIRECT("$A$"&amp;ROW($A245))&lt;&gt;""),ROW($A$1:INDIRECT("$A$"&amp;ROW($A245)))),1))),"",
_xlfn.FLOOR.MATH((($BI245*$BE245)*$BH245)/($BJ245*$BF245))+1)</f>
        <v>342</v>
      </c>
      <c r="BL245" s="3" cm="1">
        <f t="array" aca="1" ref="BL245" ca="1">IF(NOT(ISNUMBER(INDEX($A:$A,LOOKUP(2,1/($A$1:INDIRECT("$A$"&amp;ROW($A245))&lt;&gt;""),ROW($A$1:INDIRECT("$A$"&amp;ROW($A245)))),1))),"",
_xlfn.FLOOR.MATH($BK245*IF(NOT(INDIRECT("$Z$"&amp;LOOKUP(2, 1 / ($AY$1:INDIRECT("$AY$"&amp;ROW($AY245)-1) &lt;&gt; ""),ROW($AY$1:INDIRECT("$AY$"&amp;ROW($AY245)-1))))=""),1.5,1)))</f>
        <v>513</v>
      </c>
      <c r="BM245" s="3" cm="1">
        <f t="array" aca="1" ref="BM245" ca="1">IF(NOT(ISNUMBER(INDEX($A:$A, LOOKUP(2, 1 / ($A$1:INDIRECT("$A$"&amp;ROW($A245)) &lt;&gt; ""),ROW($A$1:INDIRECT("$A$"&amp;ROW($A245)))), 1))), "",
INDIRECT("$Y$"&amp;LOOKUP(2, 1 / ($AY$1:INDIRECT("$AY$"&amp;ROW($AY245)-1) &lt;&gt; ""),ROW($AY$1:INDIRECT("$AY$"&amp;ROW($AY245)-1)))))</f>
        <v>513</v>
      </c>
      <c r="BN245" s="3" t="b">
        <f t="shared" ca="1" si="23"/>
        <v>1</v>
      </c>
    </row>
    <row r="246" spans="1:66" x14ac:dyDescent="0.45">
      <c r="A246" s="69"/>
      <c r="B246" s="69"/>
      <c r="C246" s="69"/>
      <c r="D246" s="69"/>
      <c r="E246" s="69"/>
      <c r="F246" s="56">
        <v>3</v>
      </c>
      <c r="G246" s="2" t="s">
        <v>267</v>
      </c>
      <c r="H246" s="2" t="s">
        <v>77</v>
      </c>
      <c r="I246" s="2">
        <v>26</v>
      </c>
      <c r="J246" s="2" t="s">
        <v>157</v>
      </c>
      <c r="K246" s="2" t="s">
        <v>268</v>
      </c>
      <c r="L246" s="2" t="s">
        <v>53</v>
      </c>
      <c r="M246" s="2" t="s">
        <v>272</v>
      </c>
      <c r="N246" s="2" t="s">
        <v>408</v>
      </c>
      <c r="O246" s="2" t="s">
        <v>409</v>
      </c>
      <c r="P246" s="2" t="s">
        <v>185</v>
      </c>
      <c r="Q246" s="2">
        <v>0</v>
      </c>
      <c r="R246" s="2">
        <f>_xlfn.FLOOR.MATH((((2*VLOOKUP(G246, 'EV and Base'!$A$1:$N$671, 9, FALSE))+$Q246)*$I246)/100)+$I246+10</f>
        <v>62</v>
      </c>
      <c r="S246" s="2">
        <f>_xlfn.FLOOR.MATH((_xlfn.FLOOR.MATH((((2*VLOOKUP($G246, 'EV and Base'!$A$1:$N$671, 10, FALSE))+$Q246)*$I246)/100)+5)*
IF(OR($J246="Lonely", $J246="Brave", $J246="Adamant", $J246="Naughty"), 1.1,
IF(OR($J246="Bold", $J246="Timid", $J246="Modest", $J246="Calm"), 0.9, 1)))</f>
        <v>31</v>
      </c>
      <c r="T246" s="2">
        <f>_xlfn.FLOOR.MATH((_xlfn.FLOOR.MATH((((2*VLOOKUP($G246, 'EV and Base'!$A$1:$N$671, 11, FALSE))+$Q246)*$I246)/100)+5)*
IF(OR($J246="Bold", $J246="Relaxed", $J246="Impish", $J246="Lax"), 1.1,
IF(OR($J246="Lonely", $J246="Hasty", $J246="Mild", $J246="Gentle"), 0.9, 1)))</f>
        <v>37</v>
      </c>
      <c r="U246" s="2">
        <f>_xlfn.FLOOR.MATH((_xlfn.FLOOR.MATH((((2*VLOOKUP($G246, 'EV and Base'!$A$1:$N$671, 12, FALSE))+$Q246)*$I246)/100)+5)*
IF(OR($J246="Modest", $J246="Mild", $J246="Quiet", $J246="Rash"), 1.1,
IF(OR($J246="Adamant", $J246="Impish", $J246="Jolly", $J246="Careful"), 0.9, 1)))</f>
        <v>25</v>
      </c>
      <c r="V246" s="2">
        <f>_xlfn.FLOOR.MATH((_xlfn.FLOOR.MATH((((2*VLOOKUP($G246, 'EV and Base'!$A$1:$N$671, 13, FALSE))+$Q246)*$I246)/100)+5)*
IF(OR($J246="Calm", $J246="Gentle", $J246="Sassy", $J246="Careful"), 1.1,
IF(OR($J246="Naughty", $J246="Lax", $J246="Naive", $J246="Rash"), 0.9, 1)))</f>
        <v>37</v>
      </c>
      <c r="W246" s="2">
        <f>_xlfn.FLOOR.MATH((_xlfn.FLOOR.MATH((((2*VLOOKUP($G246, 'EV and Base'!$A$1:$N$671, 14, FALSE))+$Q246)*$I246)/100)+5)*
IF(OR($J246="Timid", $J246="Hasty", $J246="Jolly", $J246="Naive"), 1.1,
IF(OR($J246="Brave", $J246="Relaxed", $J246="Quiet", $J246="Sassy"), 0.9, 1)))</f>
        <v>38</v>
      </c>
      <c r="X246" s="69"/>
      <c r="Y246" s="1">
        <v>513</v>
      </c>
      <c r="Z246" s="1">
        <v>1</v>
      </c>
      <c r="AA246" s="23" t="str" cm="1">
        <f t="array" aca="1" ref="AA246" ca="1">IF(NOT(ISNUMBER(INDEX($A:$A,LOOKUP(2,1/($A$1:INDIRECT("$A$"&amp;ROW($A246))&lt;&gt;""),ROW($A$1:INDIRECT("$A$"&amp;ROW($A246)))),1))),"",
IF(NOT(ISNUMBER($A246)),$AA245,
IF($AB246&lt;16,"Lillipup",
IF($AB246&lt;32,"Herdier",
"Stoutland"))))</f>
        <v>Stoutland</v>
      </c>
      <c r="AB246" s="25" cm="1">
        <f t="array" aca="1" ref="AB246" ca="1">IF(NOT(ISNUMBER(INDEX($A:$A, LOOKUP(2, 1 / ($A$1:INDIRECT("$A$"&amp;ROW($A246)) &lt;&gt; ""),ROW($A$1:INDIRECT("$A$"&amp;ROW($A246)))), 1))), "",
VLOOKUP($AY246,'Medium-Slow'!$A$1:$B$101,2,TRUE))</f>
        <v>37</v>
      </c>
      <c r="AC246" s="23" cm="1">
        <f t="array" aca="1" ref="AC246" ca="1">IF(NOT(ISNUMBER(INDEX($A:$A, LOOKUP(2, 1 / ($A$1:INDIRECT("$A$"&amp;ROW($A246)) &lt;&gt; ""),ROW($A$1:INDIRECT("$A$"&amp;ROW($A246)))), 1))), "",
INDEX($AC:$AC, LOOKUP(2, 1 / ($AC$1:INDIRECT("$AC$"&amp;ROW($AC246)-1) &lt;&gt; ""),ROW($AC$1:INDIRECT("$AC$"&amp;ROW($AC246)-1))), 1)+
IF(INDEX($AC:$AC, LOOKUP(2, 1 / ($AC$1:INDIRECT("$AC$"&amp;ROW($AC246)-1) &lt;&gt; ""),ROW($AC$1:INDIRECT("$AC$"&amp;ROW($AC246)-1))), 1)+
INDEX($AD:$AD, LOOKUP(2, 1 / ($AD$1:INDIRECT("$AD$"&amp;ROW($AD246)-1) &lt;&gt; ""),ROW($AD$1:INDIRECT("$AD$"&amp;ROW($AD246)-1))), 1)+
INDEX($AE:$AE, LOOKUP(2, 1 / ($AE$1:INDIRECT("$AE$"&amp;ROW($AE246)-1) &lt;&gt; ""),ROW($AE$1:INDIRECT("$AE$"&amp;ROW($AD246)-1))), 1)+
INDEX($AE:$AF, LOOKUP(2, 1 / ($AF$1:INDIRECT("$AF$"&amp;ROW($AF246)-1) &lt;&gt; ""),ROW($AF$1:INDIRECT("$AF$"&amp;ROW($AD246)-1))), 1)+
INDEX($AG:$AG, LOOKUP(2, 1 / ($AG$1:INDIRECT("$AG$"&amp;ROW($AG246)-1) &lt;&gt; ""),ROW($AG$1:INDIRECT("$AG$"&amp;ROW($AD246)-1))), 1)+
INDEX($AH:$AH, LOOKUP(2, 1 / ($AH$1:INDIRECT("$AH$"&amp;ROW($AH246)-1) &lt;&gt; ""),ROW($AH$1:INDIRECT("$AH$"&amp;ROW($AD246)-1))), 1)&gt;=510,0,
IF(INDEX($AC:$AC, LOOKUP(2, 1 / ($AC$1:INDIRECT("$AC$"&amp;ROW($AC246)-1) &lt;&gt; ""),ROW($AC$1:INDIRECT("$AC$"&amp;ROW($AC246)-1))), 1)&gt;=255,0,
VLOOKUP(INDIRECT("$G$"&amp;LOOKUP(2, 1 / ($AC$1:INDIRECT("$AC$"&amp;ROW($AC246)-1) &lt;&gt; ""),ROW($AC$1:INDIRECT("$AC$"&amp;ROW($AC246)-1)))), 'EV and Base'!$A$1:$N$671, 3, FALSE))))</f>
        <v>9</v>
      </c>
      <c r="AD246" s="2" cm="1">
        <f t="array" aca="1" ref="AD246" ca="1">IF(NOT(ISNUMBER(INDEX($A:$A, LOOKUP(2, 1 / ($A$1:INDIRECT("$A$"&amp;ROW($A246)) &lt;&gt; ""),ROW($A$1:INDIRECT("$A$"&amp;ROW($A246)))), 1))), "",
INDEX($AD:$AD, LOOKUP(2, 1 / ($AD$1:INDIRECT("$AD$"&amp;ROW($AD246)-1) &lt;&gt; ""),ROW($AD$1:INDIRECT("$AD$"&amp;ROW($AD246)-1))), 1)+
IF(INDEX($AC:$AC, LOOKUP(2, 1 / ($AC$1:INDIRECT("$AC$"&amp;ROW($AC246)-1) &lt;&gt; ""),ROW($AC$1:INDIRECT("$AC$"&amp;ROW($AC246)-1))), 1)+
INDEX($AD:$AD, LOOKUP(2, 1 / ($AD$1:INDIRECT("$AD$"&amp;ROW($AD246)-1) &lt;&gt; ""),ROW($AD$1:INDIRECT("$AD$"&amp;ROW($AD246)-1))), 1)+
INDEX($AE:$AE, LOOKUP(2, 1 / ($AE$1:INDIRECT("$AE$"&amp;ROW($AE246)-1) &lt;&gt; ""),ROW($AE$1:INDIRECT("$AE$"&amp;ROW($AD246)-1))), 1)+
INDEX($AE:$AF, LOOKUP(2, 1 / ($AF$1:INDIRECT("$AF$"&amp;ROW($AF246)-1) &lt;&gt; ""),ROW($AF$1:INDIRECT("$AF$"&amp;ROW($AD246)-1))), 1)+
INDEX($AG:$AG, LOOKUP(2, 1 / ($AG$1:INDIRECT("$AG$"&amp;ROW($AG246)-1) &lt;&gt; ""),ROW($AG$1:INDIRECT("$AG$"&amp;ROW($AD246)-1))), 1)+
INDEX($AH:$AH, LOOKUP(2, 1 / ($AH$1:INDIRECT("$AH$"&amp;ROW($AH246)-1) &lt;&gt; ""),ROW($AH$1:INDIRECT("$AH$"&amp;ROW($AD246)-1))), 1)&gt;=510,0,
IF(INDEX($AD:$AD, LOOKUP(2, 1 / ($AD$1:INDIRECT("$AD$"&amp;ROW($AD246)-1) &lt;&gt; ""),ROW($AD$1:INDIRECT("$AD$"&amp;ROW($AD246)-1))), 1)&gt;=255,0,
VLOOKUP(INDIRECT("$G$"&amp;LOOKUP(2, 1 / ($AD$1:INDIRECT("$AD$"&amp;ROW($AD246)-1) &lt;&gt; ""),ROW($AD$1:INDIRECT("$AD$"&amp;ROW($AD246)-1)))), 'EV and Base'!$A$1:$N$671, 4, FALSE))))</f>
        <v>65</v>
      </c>
      <c r="AE246" s="2" cm="1">
        <f t="array" aca="1" ref="AE246" ca="1">IF(NOT(ISNUMBER(INDEX($A:$A,LOOKUP(2,1/($A$1:INDIRECT("$A$"&amp;ROW($A246))&lt;&gt;""),ROW($A$1:INDIRECT("$A$"&amp;ROW($A246)))),1))),"",
INDEX($AE:$AE,LOOKUP(2,1/($AE$1:INDIRECT("$AE$"&amp;ROW($AE246)-1)&lt;&gt;""),ROW($AE$1:INDIRECT("$AE$"&amp;ROW($AE246)-1))),1)+
IF(INDEX($AC:$AC,LOOKUP(2,1/($AC$1:INDIRECT("$AC$"&amp;ROW($AC246)-1)&lt;&gt;""),ROW($AC$1:INDIRECT("$AC$"&amp;ROW($AC246)-1))),1)+
INDEX($AD:$AD,LOOKUP(2,1/($AD$1:INDIRECT("$AD$"&amp;ROW($AD246)-1)&lt;&gt;""),ROW($AD$1:INDIRECT("$AD$"&amp;ROW($AD246)-1))),1)+
INDEX($AE:$AE,LOOKUP(2,1/($AE$1:INDIRECT("$AE$"&amp;ROW($AE246)-1)&lt;&gt;""),ROW($AE$1:INDIRECT("$AE$"&amp;ROW($AD246)-1))),1)+
INDEX($AE:$AF,LOOKUP(2,1/($AF$1:INDIRECT("$AF$"&amp;ROW($AF246)-1)&lt;&gt;""),ROW($AF$1:INDIRECT("$AF$"&amp;ROW($AD246)-1))),1)+
INDEX($AG:$AG,LOOKUP(2,1/($AG$1:INDIRECT("$AG$"&amp;ROW($AG246)-1)&lt;&gt;""),ROW($AG$1:INDIRECT("$AG$"&amp;ROW($AD246)-1))),1)+
INDEX($AH:$AH,LOOKUP(2,1/($AH$1:INDIRECT("$AH$"&amp;ROW($AH246)-1)&lt;&gt;""),ROW($AH$1:INDIRECT("$AH$"&amp;ROW($AD246)-1))),1)&gt;=510,0,
IF(INDEX($AE:$AE,LOOKUP(2,1/($AE$1:INDIRECT("$AE$"&amp;ROW($AE246)-1)&lt;&gt;""),ROW($AE$1:INDIRECT("$AE$"&amp;ROW($AE246)-1))),1)&gt;=255,0,
VLOOKUP(INDIRECT("$G$"&amp;LOOKUP(2,1/($AE$1:INDIRECT("$AE$"&amp;ROW($AE246)-1)&lt;&gt;""),ROW($AE$1:INDIRECT("$AE$"&amp;ROW($AE246)-1)))),'EV and Base'!$A$1:$N$671,5,FALSE))))</f>
        <v>7</v>
      </c>
      <c r="AF246" s="2" cm="1">
        <f t="array" aca="1" ref="AF246" ca="1">IF(NOT(ISNUMBER(INDEX($A:$A, LOOKUP(2, 1 / ($A$1:INDIRECT("$A$"&amp;ROW($A246)) &lt;&gt; ""),ROW($A$1:INDIRECT("$A$"&amp;ROW($A246)))), 1))), "",
INDEX($AF:$AF, LOOKUP(2, 1 / ($AF$1:INDIRECT("$AF$"&amp;ROW($AF246)-1) &lt;&gt; ""),ROW($AF$1:INDIRECT("$AF$"&amp;ROW($AF246)-1))), 1)+
IF(INDEX($AC:$AC, LOOKUP(2, 1 / ($AC$1:INDIRECT("$AC$"&amp;ROW($AC246)-1) &lt;&gt; ""),ROW($AC$1:INDIRECT("$AC$"&amp;ROW($AC246)-1))), 1)+
INDEX($AD:$AD, LOOKUP(2, 1 / ($AD$1:INDIRECT("$AD$"&amp;ROW($AD246)-1) &lt;&gt; ""),ROW($AD$1:INDIRECT("$AD$"&amp;ROW($AD246)-1))), 1)+
INDEX($AE:$AE, LOOKUP(2, 1 / ($AE$1:INDIRECT("$AE$"&amp;ROW($AE246)-1) &lt;&gt; ""),ROW($AE$1:INDIRECT("$AE$"&amp;ROW($AD246)-1))), 1)+
INDEX($AE:$AF, LOOKUP(2, 1 / ($AF$1:INDIRECT("$AF$"&amp;ROW($AF246)-1) &lt;&gt; ""),ROW($AF$1:INDIRECT("$AF$"&amp;ROW($AD246)-1))), 1)+
INDEX($AG:$AG, LOOKUP(2, 1 / ($AG$1:INDIRECT("$AG$"&amp;ROW($AG246)-1) &lt;&gt; ""),ROW($AG$1:INDIRECT("$AG$"&amp;ROW($AD246)-1))), 1)+
INDEX($AH:$AH, LOOKUP(2, 1 / ($AH$1:INDIRECT("$AH$"&amp;ROW($AH246)-1) &lt;&gt; ""),ROW($AH$1:INDIRECT("$AH$"&amp;ROW($AD246)-1))), 1)&gt;=510,0,
IF(INDEX($AF:$AF, LOOKUP(2, 1 / ($AF$1:INDIRECT("$AF$"&amp;ROW($AF246)-1) &lt;&gt; ""),ROW($AF$1:INDIRECT("$AF$"&amp;ROW($AF246)-1))), 1)&gt;=255,0,
VLOOKUP(INDIRECT("$G$"&amp;LOOKUP(2, 1 / ($AF$1:INDIRECT("$AF$"&amp;ROW($AF246)-1) &lt;&gt; ""),ROW($AF$1:INDIRECT("$AF$"&amp;ROW($AF246)-1)))), 'EV and Base'!$A$1:$N$671, 6, FALSE))))</f>
        <v>7</v>
      </c>
      <c r="AG246" s="2" cm="1">
        <f t="array" aca="1" ref="AG246" ca="1">IF(NOT(ISNUMBER(INDEX($A:$A, LOOKUP(2, 1 / ($A$1:INDIRECT("$A$"&amp;ROW($A246)) &lt;&gt; ""),ROW($A$1:INDIRECT("$A$"&amp;ROW($A246)))), 1))), "",
INDEX($AG:$AG, LOOKUP(2, 1 / ($AG$1:INDIRECT("$AG$"&amp;ROW($AG246)-1) &lt;&gt; ""),ROW($AG$1:INDIRECT("$AG$"&amp;ROW($AG246)-1))), 1)+
IF(INDEX($AC:$AC, LOOKUP(2, 1 / ($AC$1:INDIRECT("$AC$"&amp;ROW($AC246)-1) &lt;&gt; ""),ROW($AC$1:INDIRECT("$AC$"&amp;ROW($AC246)-1))), 1)+
INDEX($AD:$AD, LOOKUP(2, 1 / ($AD$1:INDIRECT("$AD$"&amp;ROW($AD246)-1) &lt;&gt; ""),ROW($AD$1:INDIRECT("$AD$"&amp;ROW($AD246)-1))), 1)+
INDEX($AE:$AE, LOOKUP(2, 1 / ($AE$1:INDIRECT("$AE$"&amp;ROW($AE246)-1) &lt;&gt; ""),ROW($AE$1:INDIRECT("$AE$"&amp;ROW($AD246)-1))), 1)+
INDEX($AE:$AF, LOOKUP(2, 1 / ($AF$1:INDIRECT("$AF$"&amp;ROW($AF246)-1) &lt;&gt; ""),ROW($AF$1:INDIRECT("$AF$"&amp;ROW($AD246)-1))), 1)+
INDEX($AG:$AG, LOOKUP(2, 1 / ($AG$1:INDIRECT("$AG$"&amp;ROW($AG246)-1) &lt;&gt; ""),ROW($AG$1:INDIRECT("$AG$"&amp;ROW($AD246)-1))), 1)+
INDEX($AH:$AH, LOOKUP(2, 1 / ($AH$1:INDIRECT("$AH$"&amp;ROW($AH246)-1) &lt;&gt; ""),ROW($AH$1:INDIRECT("$AH$"&amp;ROW($AD246)-1))), 1)&gt;=510,0,
IF(INDEX($AG:$AG, LOOKUP(2, 1 / ($AG$1:INDIRECT("$AG$"&amp;ROW($AG246)-1) &lt;&gt; ""),ROW($AG$1:INDIRECT("$AG$"&amp;ROW($AG246)-1))), 1)&gt;=255,0,
VLOOKUP(INDIRECT("$G$"&amp;LOOKUP(2, 1 / ($AG$1:INDIRECT("$AG$"&amp;ROW($AG246)-1) &lt;&gt; ""),ROW($AG$1:INDIRECT("$AG$"&amp;ROW($AG246)-1)))), 'EV and Base'!$A$1:$N$671, 7, FALSE))))</f>
        <v>0</v>
      </c>
      <c r="AH246" s="24" cm="1">
        <f t="array" aca="1" ref="AH246" ca="1">IF(NOT(ISNUMBER(INDEX($A:$A,LOOKUP(2,1/($A$1:INDIRECT("$A$"&amp;ROW($A246))&lt;&gt;""),ROW($A$1:INDIRECT("$A$"&amp;ROW($A246)))),1))),"",
INDEX($AH:$AH,LOOKUP(2,1/($AH$1:INDIRECT("$AH$"&amp;ROW($AH246)-1)&lt;&gt;""),ROW($AH$1:INDIRECT("$AH$"&amp;ROW($AH246)-1))),1)+
IF(INDEX($AC:$AC,LOOKUP(2,1/($AC$1:INDIRECT("$AC$"&amp;ROW($AC246)-1)&lt;&gt;""),ROW($AC$1:INDIRECT("$AC$"&amp;ROW($AC246)-1))),1)+
INDEX($AD:$AD,LOOKUP(2,1/($AD$1:INDIRECT("$AD$"&amp;ROW($AD246)-1)&lt;&gt;""),ROW($AD$1:INDIRECT("$AD$"&amp;ROW($AD246)-1))),1)+
INDEX($AE:$AE,LOOKUP(2,1/($AE$1:INDIRECT("$AE$"&amp;ROW($AE246)-1)&lt;&gt;""),ROW($AE$1:INDIRECT("$AE$"&amp;ROW($AD246)-1))),1)+
INDEX($AE:$AF,LOOKUP(2,1/($AF$1:INDIRECT("$AF$"&amp;ROW($AF246)-1)&lt;&gt;""),ROW($AF$1:INDIRECT("$AF$"&amp;ROW($AD246)-1))),1)+
INDEX($AG:$AG,LOOKUP(2,1/($AG$1:INDIRECT("$AG$"&amp;ROW($AG246)-1)&lt;&gt;""),ROW($AG$1:INDIRECT("$AG$"&amp;ROW($AD246)-1))),1)+
INDEX($AH:$AH,LOOKUP(2,1/($AH$1:INDIRECT("$AH$"&amp;ROW($AH246)-1)&lt;&gt;""),ROW($AH$1:INDIRECT("$AH$"&amp;ROW($AD246)-1))),1)&gt;=510,0,
IF(INDEX($AH:$AH,LOOKUP(2,1/($AH$1:INDIRECT("$AH$"&amp;ROW($AH246)-1)&lt;&gt;""),ROW($AH$1:INDIRECT("$AH$"&amp;ROW($AH246)-1))),1)&gt;=255,0,
VLOOKUP(INDIRECT("$G$"&amp;LOOKUP(2,1/($AH$1:INDIRECT("$AH$"&amp;ROW($AH246)-1)&lt;&gt;""),ROW($AH$1:INDIRECT("$AH$"&amp;ROW($AH246)-1)))),'EV and Base'!$A$1:$N$671,8,FALSE))))</f>
        <v>44</v>
      </c>
      <c r="AI246" s="29" cm="1">
        <f t="array" aca="1" ref="AI246" ca="1">IF(NOT(ISNUMBER(INDEX($A:$A,LOOKUP(2,1/($A$1:INDIRECT("$A$"&amp;ROW($A246))&lt;&gt;""),ROW($A$1:INDIRECT("$A$"&amp;ROW($A246)))),1))),"",
ROUNDDOWN((((2*VLOOKUP($AA246,'EV and Base'!$A$1:$N$671,9,FALSE))+31+ROUNDDOWN($AC246/4,0))*$AB246)/100,0)+$AB246+10)</f>
        <v>122</v>
      </c>
      <c r="AJ246" s="21" cm="1">
        <f t="array" aca="1" ref="AJ246" ca="1">IF(NOT(ISNUMBER(INDEX($A:$A, LOOKUP(2, 1 / ($A$1:INDIRECT("$A$"&amp;ROW($A246)) &lt;&gt; ""),ROW($A$1:INDIRECT("$A$"&amp;ROW($A246)))), 1))), "",
ROUNDDOWN((ROUNDDOWN((((2*VLOOKUP($AA246, 'EV and Base'!$A$1:$N$671, 10, FALSE))+31+ROUNDDOWN($AD246/4, 0))*$AB246)/100, 0)+5)*1.1, 0))</f>
        <v>105</v>
      </c>
      <c r="AK246" s="21" t="str" cm="1">
        <f t="array" aca="1" ref="AK246" ca="1">IF(NOT(ISNUMBER(INDEX($A:$A, LOOKUP(2, 1 / ($A$1:INDIRECT("$A$"&amp;ROW($A246)) &lt;&gt; ""),ROW($A$1:INDIRECT("$A$"&amp;ROW($A246)))), 1))), "",
ROUNDDOWN((ROUNDDOWN((((2*VLOOKUP($AA246, 'EV and Base'!$A$1:$N$671, 11, FALSE))+30+ROUNDDOWN($AE246/4, 0))*$AB246)/100, 0)+5), 0)
&amp;"-"&amp;
ROUNDDOWN((ROUNDDOWN((((2*VLOOKUP($AA246, 'EV and Base'!$A$1:$N$671, 11, FALSE))+31+ROUNDDOWN($AE246/4, 0))*$AB246)/100, 0)+5), 0))</f>
        <v>83-83</v>
      </c>
      <c r="AL246" s="21" t="str" cm="1">
        <f t="array" aca="1" ref="AL246" ca="1">IF(NOT(ISNUMBER(INDEX($A:$A, LOOKUP(2, 1 / ($A$1:INDIRECT("$A$"&amp;ROW($A246)) &lt;&gt; ""),ROW($A$1:INDIRECT("$A$"&amp;ROW($A246)))), 1))), "",
ROUNDDOWN((ROUNDDOWN((((2*VLOOKUP($AA246, 'EV and Base'!$A$1:$N$671, 12, FALSE))+0+ROUNDDOWN($AF246/4, 0))*$AB246)/100, 0)+5)*0.9, 0)
&amp;"-"&amp;
ROUNDDOWN((ROUNDDOWN((((2*VLOOKUP($AA246, 'EV and Base'!$A$1:$N$671, 12, FALSE))+31+ROUNDDOWN($AF246/4, 0))*$AB246)/100, 0)+5)*0.9, 0))</f>
        <v>34-45</v>
      </c>
      <c r="AM246" s="21" t="str" cm="1">
        <f t="array" aca="1" ref="AM246" ca="1">IF(NOT(ISNUMBER(INDEX($A:$A, LOOKUP(2, 1 / ($A$1:INDIRECT("$A$"&amp;ROW($A246)) &lt;&gt; ""),ROW($A$1:INDIRECT("$A$"&amp;ROW($A246)))), 1))), "",
ROUNDDOWN((ROUNDDOWN((((2*VLOOKUP($AA246, 'EV and Base'!$A$1:$N$671, 13, FALSE))+30+ROUNDDOWN($AG246/4, 0))*$AB246)/100, 0)+5), 0)
&amp;"-"&amp;
ROUNDDOWN((ROUNDDOWN((((2*VLOOKUP($AA246, 'EV and Base'!$A$1:$N$671, 13, FALSE))+31+ROUNDDOWN($AG246/4, 0))*$AB246)/100, 0)+5), 0))</f>
        <v>82-83</v>
      </c>
      <c r="AN246" s="25" cm="1">
        <f t="array" aca="1" ref="AN246" ca="1">IF(NOT(ISNUMBER(INDEX($A:$A, LOOKUP(2, 1 / ($A$1:INDIRECT("$A$"&amp;ROW($A246)) &lt;&gt; ""),ROW($A$1:INDIRECT("$A$"&amp;ROW($A246)))), 1))), "",
ROUNDDOWN((ROUNDDOWN((((2*VLOOKUP($AA246, 'EV and Base'!$A$1:$N$671, 14, FALSE))+31+ROUNDDOWN($AH246/4, 0))*$AB246)/100, 0)+5), 0))</f>
        <v>79</v>
      </c>
      <c r="AO246" s="23" cm="1">
        <f t="array" aca="1" ref="AO246" ca="1">IF(NOT(ISNUMBER(INDEX($A:$A, LOOKUP(2, 1 / ($A$1:INDIRECT("$A$"&amp;ROW($A246)) &lt;&gt; ""),ROW($A$1:INDIRECT("$A$"&amp;ROW($A246)))), 1))), "",
ROUNDDOWN((((2*VLOOKUP($AA246, 'EV and Base'!$A$1:$N$671, 9, FALSE))+31+ROUNDDOWN($AC246/4, 0))*$AB246)/100, 0)+$AB246+10)</f>
        <v>122</v>
      </c>
      <c r="AP246" s="2" cm="1">
        <f t="array" aca="1" ref="AP246" ca="1">IF(NOT(ISNUMBER(INDEX($A:$A, LOOKUP(2, 1 / ($A$1:INDIRECT("$A$"&amp;ROW($A246)) &lt;&gt; ""),ROW($A$1:INDIRECT("$A$"&amp;ROW($A246)))), 1))), "",
ROUNDDOWN((ROUNDDOWN((((2*VLOOKUP($AA246, 'EV and Base'!$A$1:$N$671, 10, FALSE))+31+ROUNDDOWN($AD246/4, 0))*$AB246)/100, 0)+5)*1.1, 0))</f>
        <v>105</v>
      </c>
      <c r="AQ246" s="2" cm="1">
        <f t="array" aca="1" ref="AQ246" ca="1">IF(NOT(ISNUMBER(INDEX($A:$A, LOOKUP(2, 1 / ($A$1:INDIRECT("$A$"&amp;ROW($A246)) &lt;&gt; ""),ROW($A$1:INDIRECT("$A$"&amp;ROW($A246)))), 1))), "",
ROUNDDOWN((ROUNDDOWN((((2*VLOOKUP($AA246, 'EV and Base'!$A$1:$N$671, 11, FALSE))+$AV$2+ROUNDDOWN($AE246/4, 0))*$AB246)/100, 0)+5), 0))</f>
        <v>83</v>
      </c>
      <c r="AR246" s="22" cm="1">
        <f t="array" aca="1" ref="AR246" ca="1">IF(NOT(ISNUMBER(INDEX($A:$A, LOOKUP(2, 1 / ($A$1:INDIRECT("$A$"&amp;ROW($A246)) &lt;&gt; ""),ROW($A$1:INDIRECT("$A$"&amp;ROW($A246)))), 1))), "",
ROUNDDOWN((ROUNDDOWN((((2*VLOOKUP($AA246, 'EV and Base'!$A$1:$N$671, 12, FALSE))+$AW$2+ROUNDDOWN($AF246/4, 0))*$AB246)/100, 0)+5)*0.9, 0))</f>
        <v>39</v>
      </c>
      <c r="AS246" s="2" cm="1">
        <f t="array" aca="1" ref="AS246" ca="1">IF(NOT(ISNUMBER(INDEX($A:$A, LOOKUP(2, 1 / ($A$1:INDIRECT("$A$"&amp;ROW($A246)) &lt;&gt; ""),ROW($A$1:INDIRECT("$A$"&amp;ROW($A246)))), 1))), "",
ROUNDDOWN((ROUNDDOWN((((2*VLOOKUP($AA246, 'EV and Base'!$A$1:$N$671, 13, FALSE))+$AX$2+ROUNDDOWN($AG246/4, 0))*$AB246)/100, 0)+5), 0))</f>
        <v>83</v>
      </c>
      <c r="AT246" s="24" cm="1">
        <f t="array" aca="1" ref="AT246" ca="1">IF(NOT(ISNUMBER(INDEX($A:$A, LOOKUP(2, 1 / ($A$1:INDIRECT("$A$"&amp;ROW($A246)) &lt;&gt; ""),ROW($A$1:INDIRECT("$A$"&amp;ROW($A246)))), 1))), "",
ROUNDDOWN((ROUNDDOWN((((2*VLOOKUP($AA246, 'EV and Base'!$A$1:$N$671, 14, FALSE))+31+ROUNDDOWN($AH246/4, 0))*$AB246)/100, 0)+5), 0))</f>
        <v>79</v>
      </c>
      <c r="AU246" s="28">
        <v>218</v>
      </c>
      <c r="AY246" cm="1">
        <f t="array" aca="1" ref="AY246" ca="1">IF(NOT(ISNUMBER(INDEX($A:$A,LOOKUP(2,1/($A$1:INDIRECT("$A$"&amp;ROW($A246))&lt;&gt;""),ROW($A$1:INDIRECT("$A$"&amp;ROW($A246)))),1))),"",
INDEX($AY:$AY,LOOKUP(2,1/($AY$1:INDIRECT("$AY$"&amp;ROW($AY246)-1)&lt;&gt;""),ROW($AY$1:INDIRECT("$AY$"&amp;ROW($AY246)-1))),1)+$BL246)</f>
        <v>47342</v>
      </c>
      <c r="AZ246" s="3" cm="1">
        <f t="array" aca="1" ref="AZ246" ca="1">IF(NOT(ISNUMBER(INDEX($A:$A, LOOKUP(2, 1 / ($A$1:INDIRECT("$A$"&amp;ROW($A246)) &lt;&gt; ""),ROW($A$1:INDIRECT("$A$"&amp;ROW($A246)))), 1))), "",
VLOOKUP(INDIRECT("$G$"&amp;LOOKUP(2, 1 / ($AY$1:INDIRECT("$AY$"&amp;ROW($AY246)-1) &lt;&gt; ""),ROW($AY$1:INDIRECT("$AY$"&amp;ROW($AY246)-1)))),'EV and Base'!A222:N892,2,FALSE))</f>
        <v>66</v>
      </c>
      <c r="BA246" s="3" cm="1">
        <f t="array" aca="1" ref="BA246" ca="1">IF(NOT(ISNUMBER(INDEX($A:$A, LOOKUP(2, 1 / ($A$1:INDIRECT("$A$"&amp;ROW($A246)) &lt;&gt; ""),ROW($A$1:INDIRECT("$A$"&amp;ROW($A246)))), 1))), "",
INDIRECT("$I$"&amp;LOOKUP(2, 1 / ($AY$1:INDIRECT("$AY$"&amp;ROW($AY246)-1) &lt;&gt; ""),ROW($AY$1:INDIRECT("$AY$"&amp;ROW($AY246)-1)))))</f>
        <v>26</v>
      </c>
      <c r="BB246" s="1" cm="1">
        <f t="array" aca="1" ref="BB246" ca="1">IF(NOT(ISNUMBER(INDEX($A:$A, LOOKUP(2, 1 / ($A$1:INDIRECT("$A$"&amp;ROW($A246)) &lt;&gt; ""),ROW($A$1:INDIRECT("$A$"&amp;ROW($A246)))), 1))), "",
INDIRECT("$AB$"&amp;LOOKUP(2, 1 / ($AY$1:INDIRECT("$AY$"&amp;ROW($AY246)-1) &lt;&gt; ""),ROW($AY$1:INDIRECT("$AY$"&amp;ROW($AY246)-1)))))</f>
        <v>37</v>
      </c>
      <c r="BC246" s="3" cm="1">
        <f t="array" aca="1" ref="BC246" ca="1">IF(NOT(ISNUMBER(INDEX($A:$A,LOOKUP(2,1/($A$1:INDIRECT("$A$"&amp;ROW($A246))&lt;&gt;""),ROW($A$1:INDIRECT("$A$"&amp;ROW($A246)))),1))),"",
$BA246+$BA246+10)</f>
        <v>62</v>
      </c>
      <c r="BD246" s="3" cm="1">
        <f t="array" aca="1" ref="BD246" ca="1">IF(NOT(ISNUMBER(INDEX($A:$A,LOOKUP(2,1/($A$1:INDIRECT("$A$"&amp;ROW($A246))&lt;&gt;""),ROW($A$1:INDIRECT("$A$"&amp;ROW($A246)))),1))),"",
$BA246+$BB246+10)</f>
        <v>73</v>
      </c>
      <c r="BE246" s="3" cm="1">
        <f t="array" aca="1" ref="BE246" ca="1">IF(NOT(ISNUMBER(INDEX($A:$A,LOOKUP(2,1/($A$1:INDIRECT("$A$"&amp;ROW($A246))&lt;&gt;""),ROW($A$1:INDIRECT("$A$"&amp;ROW($A246)))),1))),"",
$BC246*$BC246)</f>
        <v>3844</v>
      </c>
      <c r="BF246" s="3" cm="1">
        <f t="array" aca="1" ref="BF246" ca="1">IF(NOT(ISNUMBER(INDEX($A:$A,LOOKUP(2,1/($A$1:INDIRECT("$A$"&amp;ROW($A246))&lt;&gt;""),ROW($A$1:INDIRECT("$A$"&amp;ROW($A246)))),1))),"",
$BD246*$BD246)</f>
        <v>5329</v>
      </c>
      <c r="BG246" s="3" cm="1">
        <f t="array" aca="1" ref="BG246" ca="1">IF(NOT(ISNUMBER(INDEX($A:$A,LOOKUP(2,1/($A$1:INDIRECT("$A$"&amp;ROW($A246))&lt;&gt;""),ROW($A$1:INDIRECT("$A$"&amp;ROW($A246)))),1))),"",
_xlfn.FLOOR.MATH(1.5*_xlfn.FLOOR.MATH($AZ246*BA246/5)))</f>
        <v>514</v>
      </c>
      <c r="BH246" s="3" cm="1">
        <f t="array" aca="1" ref="BH246" ca="1">IF(NOT(ISNUMBER(INDEX($A:$A, LOOKUP(2, 1 / ($A$1:INDIRECT("$A$"&amp;ROW($A246)) &lt;&gt; ""),ROW($A$1:INDIRECT("$A$"&amp;ROW($A246)))), 1))), "",
_xlfn.FLOOR.MATH($BG246/IF(OR(INDIRECT("$C$"&amp;LOOKUP(2, 1 / ($AY$1:INDIRECT("$AY$"&amp;ROW($AY246)-1) &lt;&gt; ""),ROW($AY$1:INDIRECT("$AY$"&amp;ROW($AY246)-1))))="Multi",
INDIRECT("$C$"&amp;LOOKUP(2, 1 / ($AY$1:INDIRECT("$AY$"&amp;ROW($AY246)-1) &lt;&gt; ""),ROW($AY$1:INDIRECT("$AY$"&amp;ROW($AY246)-1))))="Double"),2,1)))</f>
        <v>514</v>
      </c>
      <c r="BI246" s="3" cm="1">
        <f t="array" aca="1" ref="BI246" ca="1">IF(NOT(ISNUMBER(INDEX($A:$A,LOOKUP(2,1/($A$1:INDIRECT("$A$"&amp;ROW($A246))&lt;&gt;""),ROW($A$1:INDIRECT("$A$"&amp;ROW($A246)))),1))),"",
VLOOKUP($BC246,GameFreakSQRT!$A$1:$B$200,2,FALSE))</f>
        <v>32252</v>
      </c>
      <c r="BJ246" s="3" cm="1">
        <f t="array" aca="1" ref="BJ246" ca="1">IF(NOT(ISNUMBER(INDEX($A:$A,LOOKUP(2,1/($A$1:INDIRECT("$A$"&amp;ROW($A246))&lt;&gt;""),ROW($A$1:INDIRECT("$A$"&amp;ROW($A246)))),1))),"",
VLOOKUP($BD246,GameFreakSQRT!$A$1:$B$200,2,FALSE))</f>
        <v>34996</v>
      </c>
      <c r="BK246" s="3" cm="1">
        <f t="array" aca="1" ref="BK246" ca="1">IF(NOT(ISNUMBER(INDEX($A:$A,LOOKUP(2,1/($A$1:INDIRECT("$A$"&amp;ROW($A246))&lt;&gt;""),ROW($A$1:INDIRECT("$A$"&amp;ROW($A246)))),1))),"",
_xlfn.FLOOR.MATH((($BI246*$BE246)*$BH246)/($BJ246*$BF246))+1)</f>
        <v>342</v>
      </c>
      <c r="BL246" s="3" cm="1">
        <f t="array" aca="1" ref="BL246" ca="1">IF(NOT(ISNUMBER(INDEX($A:$A,LOOKUP(2,1/($A$1:INDIRECT("$A$"&amp;ROW($A246))&lt;&gt;""),ROW($A$1:INDIRECT("$A$"&amp;ROW($A246)))),1))),"",
_xlfn.FLOOR.MATH($BK246*IF(NOT(INDIRECT("$Z$"&amp;LOOKUP(2, 1 / ($AY$1:INDIRECT("$AY$"&amp;ROW($AY246)-1) &lt;&gt; ""),ROW($AY$1:INDIRECT("$AY$"&amp;ROW($AY246)-1))))=""),1.5,1)))</f>
        <v>513</v>
      </c>
      <c r="BM246" s="3" cm="1">
        <f t="array" aca="1" ref="BM246" ca="1">IF(NOT(ISNUMBER(INDEX($A:$A, LOOKUP(2, 1 / ($A$1:INDIRECT("$A$"&amp;ROW($A246)) &lt;&gt; ""),ROW($A$1:INDIRECT("$A$"&amp;ROW($A246)))), 1))), "",
INDIRECT("$Y$"&amp;LOOKUP(2, 1 / ($AY$1:INDIRECT("$AY$"&amp;ROW($AY246)-1) &lt;&gt; ""),ROW($AY$1:INDIRECT("$AY$"&amp;ROW($AY246)-1)))))</f>
        <v>513</v>
      </c>
      <c r="BN246" s="3" t="b">
        <f t="shared" ca="1" si="23"/>
        <v>1</v>
      </c>
    </row>
    <row r="247" spans="1:66" x14ac:dyDescent="0.45">
      <c r="A247" s="69">
        <v>55</v>
      </c>
      <c r="B247" s="69" t="s">
        <v>114</v>
      </c>
      <c r="C247" s="69" t="s">
        <v>46</v>
      </c>
      <c r="D247" s="69" t="s">
        <v>455</v>
      </c>
      <c r="E247" s="69" t="s">
        <v>48</v>
      </c>
      <c r="F247" s="56">
        <v>1</v>
      </c>
      <c r="G247" s="2" t="s">
        <v>187</v>
      </c>
      <c r="H247" s="2" t="s">
        <v>50</v>
      </c>
      <c r="I247" s="2">
        <v>27</v>
      </c>
      <c r="J247" s="2" t="s">
        <v>78</v>
      </c>
      <c r="K247" s="2" t="s">
        <v>188</v>
      </c>
      <c r="L247" s="2" t="s">
        <v>53</v>
      </c>
      <c r="M247" s="2" t="s">
        <v>189</v>
      </c>
      <c r="N247" s="2" t="s">
        <v>405</v>
      </c>
      <c r="O247" s="2" t="s">
        <v>406</v>
      </c>
      <c r="P247" s="2" t="s">
        <v>475</v>
      </c>
      <c r="Q247" s="2">
        <v>0</v>
      </c>
      <c r="R247" s="2">
        <f>_xlfn.FLOOR.MATH((((2*VLOOKUP(G247, 'EV and Base'!$A$1:$N$671, 9, FALSE))+$Q247)*$I247)/100)+$I247+10</f>
        <v>69</v>
      </c>
      <c r="S247" s="2">
        <f>_xlfn.FLOOR.MATH((_xlfn.FLOOR.MATH((((2*VLOOKUP($G247, 'EV and Base'!$A$1:$N$671, 10, FALSE))+$Q247)*$I247)/100)+5)*
IF(OR($J247="Lonely", $J247="Brave", $J247="Adamant", $J247="Naughty"), 1.1,
IF(OR($J247="Bold", $J247="Timid", $J247="Modest", $J247="Calm"), 0.9, 1)))</f>
        <v>50</v>
      </c>
      <c r="T247" s="2">
        <f>_xlfn.FLOOR.MATH((_xlfn.FLOOR.MATH((((2*VLOOKUP($G247, 'EV and Base'!$A$1:$N$671, 11, FALSE))+$Q247)*$I247)/100)+5)*
IF(OR($J247="Bold", $J247="Relaxed", $J247="Impish", $J247="Lax"), 1.1,
IF(OR($J247="Lonely", $J247="Hasty", $J247="Mild", $J247="Gentle"), 0.9, 1)))</f>
        <v>42</v>
      </c>
      <c r="U247" s="2">
        <f>_xlfn.FLOOR.MATH((_xlfn.FLOOR.MATH((((2*VLOOKUP($G247, 'EV and Base'!$A$1:$N$671, 12, FALSE))+$Q247)*$I247)/100)+5)*
IF(OR($J247="Modest", $J247="Mild", $J247="Quiet", $J247="Rash"), 1.1,
IF(OR($J247="Adamant", $J247="Impish", $J247="Jolly", $J247="Careful"), 0.9, 1)))</f>
        <v>37</v>
      </c>
      <c r="V247" s="2">
        <f>_xlfn.FLOOR.MATH((_xlfn.FLOOR.MATH((((2*VLOOKUP($G247, 'EV and Base'!$A$1:$N$671, 13, FALSE))+$Q247)*$I247)/100)+5)*
IF(OR($J247="Calm", $J247="Gentle", $J247="Sassy", $J247="Careful"), 1.1,
IF(OR($J247="Naughty", $J247="Lax", $J247="Naive", $J247="Rash"), 0.9, 1)))</f>
        <v>42</v>
      </c>
      <c r="W247" s="2">
        <f>_xlfn.FLOOR.MATH((_xlfn.FLOOR.MATH((((2*VLOOKUP($G247, 'EV and Base'!$A$1:$N$671, 14, FALSE))+$Q247)*$I247)/100)+5)*
IF(OR($J247="Timid", $J247="Hasty", $J247="Jolly", $J247="Naive"), 1.1,
IF(OR($J247="Brave", $J247="Relaxed", $J247="Quiet", $J247="Sassy"), 0.9, 1)))</f>
        <v>46</v>
      </c>
      <c r="X247" s="69">
        <v>1080</v>
      </c>
      <c r="Y247" s="1">
        <v>1200</v>
      </c>
      <c r="Z247" s="1">
        <v>1</v>
      </c>
      <c r="AA247" s="23" t="str" cm="1">
        <f t="array" aca="1" ref="AA247" ca="1">IF(NOT(ISNUMBER(INDEX($A:$A,LOOKUP(2,1/($A$1:INDIRECT("$A$"&amp;ROW($A247))&lt;&gt;""),ROW($A$1:INDIRECT("$A$"&amp;ROW($A247)))),1))),"",
IF(NOT(ISNUMBER($A247)),$AA246,
IF($AB247&lt;16,"Lillipup",
IF($AB247&lt;32,"Herdier",
"Stoutland"))))</f>
        <v>Stoutland</v>
      </c>
      <c r="AB247" s="25" cm="1">
        <f t="array" aca="1" ref="AB247" ca="1">IF(NOT(ISNUMBER(INDEX($A:$A, LOOKUP(2, 1 / ($A$1:INDIRECT("$A$"&amp;ROW($A247)) &lt;&gt; ""),ROW($A$1:INDIRECT("$A$"&amp;ROW($A247)))), 1))), "",
VLOOKUP($AY247,'Medium-Slow'!$A$1:$B$101,2,TRUE))</f>
        <v>38</v>
      </c>
      <c r="AC247" s="23" cm="1">
        <f t="array" aca="1" ref="AC247" ca="1">IF(NOT(ISNUMBER(INDEX($A:$A, LOOKUP(2, 1 / ($A$1:INDIRECT("$A$"&amp;ROW($A247)) &lt;&gt; ""),ROW($A$1:INDIRECT("$A$"&amp;ROW($A247)))), 1))), "",
INDEX($AC:$AC, LOOKUP(2, 1 / ($AC$1:INDIRECT("$AC$"&amp;ROW($AC247)-1) &lt;&gt; ""),ROW($AC$1:INDIRECT("$AC$"&amp;ROW($AC247)-1))), 1)+
IF(INDEX($AC:$AC, LOOKUP(2, 1 / ($AC$1:INDIRECT("$AC$"&amp;ROW($AC247)-1) &lt;&gt; ""),ROW($AC$1:INDIRECT("$AC$"&amp;ROW($AC247)-1))), 1)+
INDEX($AD:$AD, LOOKUP(2, 1 / ($AD$1:INDIRECT("$AD$"&amp;ROW($AD247)-1) &lt;&gt; ""),ROW($AD$1:INDIRECT("$AD$"&amp;ROW($AD247)-1))), 1)+
INDEX($AE:$AE, LOOKUP(2, 1 / ($AE$1:INDIRECT("$AE$"&amp;ROW($AE247)-1) &lt;&gt; ""),ROW($AE$1:INDIRECT("$AE$"&amp;ROW($AD247)-1))), 1)+
INDEX($AE:$AF, LOOKUP(2, 1 / ($AF$1:INDIRECT("$AF$"&amp;ROW($AF247)-1) &lt;&gt; ""),ROW($AF$1:INDIRECT("$AF$"&amp;ROW($AD247)-1))), 1)+
INDEX($AG:$AG, LOOKUP(2, 1 / ($AG$1:INDIRECT("$AG$"&amp;ROW($AG247)-1) &lt;&gt; ""),ROW($AG$1:INDIRECT("$AG$"&amp;ROW($AD247)-1))), 1)+
INDEX($AH:$AH, LOOKUP(2, 1 / ($AH$1:INDIRECT("$AH$"&amp;ROW($AH247)-1) &lt;&gt; ""),ROW($AH$1:INDIRECT("$AH$"&amp;ROW($AD247)-1))), 1)&gt;=510,0,
IF(INDEX($AC:$AC, LOOKUP(2, 1 / ($AC$1:INDIRECT("$AC$"&amp;ROW($AC247)-1) &lt;&gt; ""),ROW($AC$1:INDIRECT("$AC$"&amp;ROW($AC247)-1))), 1)&gt;=255,0,
VLOOKUP(INDIRECT("$G$"&amp;LOOKUP(2, 1 / ($AC$1:INDIRECT("$AC$"&amp;ROW($AC247)-1) &lt;&gt; ""),ROW($AC$1:INDIRECT("$AC$"&amp;ROW($AC247)-1)))), 'EV and Base'!$A$1:$N$671, 3, FALSE))))</f>
        <v>9</v>
      </c>
      <c r="AD247" s="2" cm="1">
        <f t="array" aca="1" ref="AD247" ca="1">IF(NOT(ISNUMBER(INDEX($A:$A, LOOKUP(2, 1 / ($A$1:INDIRECT("$A$"&amp;ROW($A247)) &lt;&gt; ""),ROW($A$1:INDIRECT("$A$"&amp;ROW($A247)))), 1))), "",
INDEX($AD:$AD, LOOKUP(2, 1 / ($AD$1:INDIRECT("$AD$"&amp;ROW($AD247)-1) &lt;&gt; ""),ROW($AD$1:INDIRECT("$AD$"&amp;ROW($AD247)-1))), 1)+
IF(INDEX($AC:$AC, LOOKUP(2, 1 / ($AC$1:INDIRECT("$AC$"&amp;ROW($AC247)-1) &lt;&gt; ""),ROW($AC$1:INDIRECT("$AC$"&amp;ROW($AC247)-1))), 1)+
INDEX($AD:$AD, LOOKUP(2, 1 / ($AD$1:INDIRECT("$AD$"&amp;ROW($AD247)-1) &lt;&gt; ""),ROW($AD$1:INDIRECT("$AD$"&amp;ROW($AD247)-1))), 1)+
INDEX($AE:$AE, LOOKUP(2, 1 / ($AE$1:INDIRECT("$AE$"&amp;ROW($AE247)-1) &lt;&gt; ""),ROW($AE$1:INDIRECT("$AE$"&amp;ROW($AD247)-1))), 1)+
INDEX($AE:$AF, LOOKUP(2, 1 / ($AF$1:INDIRECT("$AF$"&amp;ROW($AF247)-1) &lt;&gt; ""),ROW($AF$1:INDIRECT("$AF$"&amp;ROW($AD247)-1))), 1)+
INDEX($AG:$AG, LOOKUP(2, 1 / ($AG$1:INDIRECT("$AG$"&amp;ROW($AG247)-1) &lt;&gt; ""),ROW($AG$1:INDIRECT("$AG$"&amp;ROW($AD247)-1))), 1)+
INDEX($AH:$AH, LOOKUP(2, 1 / ($AH$1:INDIRECT("$AH$"&amp;ROW($AH247)-1) &lt;&gt; ""),ROW($AH$1:INDIRECT("$AH$"&amp;ROW($AD247)-1))), 1)&gt;=510,0,
IF(INDEX($AD:$AD, LOOKUP(2, 1 / ($AD$1:INDIRECT("$AD$"&amp;ROW($AD247)-1) &lt;&gt; ""),ROW($AD$1:INDIRECT("$AD$"&amp;ROW($AD247)-1))), 1)&gt;=255,0,
VLOOKUP(INDIRECT("$G$"&amp;LOOKUP(2, 1 / ($AD$1:INDIRECT("$AD$"&amp;ROW($AD247)-1) &lt;&gt; ""),ROW($AD$1:INDIRECT("$AD$"&amp;ROW($AD247)-1)))), 'EV and Base'!$A$1:$N$671, 4, FALSE))))</f>
        <v>65</v>
      </c>
      <c r="AE247" s="2" cm="1">
        <f t="array" aca="1" ref="AE247" ca="1">IF(NOT(ISNUMBER(INDEX($A:$A,LOOKUP(2,1/($A$1:INDIRECT("$A$"&amp;ROW($A247))&lt;&gt;""),ROW($A$1:INDIRECT("$A$"&amp;ROW($A247)))),1))),"",
INDEX($AE:$AE,LOOKUP(2,1/($AE$1:INDIRECT("$AE$"&amp;ROW($AE247)-1)&lt;&gt;""),ROW($AE$1:INDIRECT("$AE$"&amp;ROW($AE247)-1))),1)+
IF(INDEX($AC:$AC,LOOKUP(2,1/($AC$1:INDIRECT("$AC$"&amp;ROW($AC247)-1)&lt;&gt;""),ROW($AC$1:INDIRECT("$AC$"&amp;ROW($AC247)-1))),1)+
INDEX($AD:$AD,LOOKUP(2,1/($AD$1:INDIRECT("$AD$"&amp;ROW($AD247)-1)&lt;&gt;""),ROW($AD$1:INDIRECT("$AD$"&amp;ROW($AD247)-1))),1)+
INDEX($AE:$AE,LOOKUP(2,1/($AE$1:INDIRECT("$AE$"&amp;ROW($AE247)-1)&lt;&gt;""),ROW($AE$1:INDIRECT("$AE$"&amp;ROW($AD247)-1))),1)+
INDEX($AE:$AF,LOOKUP(2,1/($AF$1:INDIRECT("$AF$"&amp;ROW($AF247)-1)&lt;&gt;""),ROW($AF$1:INDIRECT("$AF$"&amp;ROW($AD247)-1))),1)+
INDEX($AG:$AG,LOOKUP(2,1/($AG$1:INDIRECT("$AG$"&amp;ROW($AG247)-1)&lt;&gt;""),ROW($AG$1:INDIRECT("$AG$"&amp;ROW($AD247)-1))),1)+
INDEX($AH:$AH,LOOKUP(2,1/($AH$1:INDIRECT("$AH$"&amp;ROW($AH247)-1)&lt;&gt;""),ROW($AH$1:INDIRECT("$AH$"&amp;ROW($AD247)-1))),1)&gt;=510,0,
IF(INDEX($AE:$AE,LOOKUP(2,1/($AE$1:INDIRECT("$AE$"&amp;ROW($AE247)-1)&lt;&gt;""),ROW($AE$1:INDIRECT("$AE$"&amp;ROW($AE247)-1))),1)&gt;=255,0,
VLOOKUP(INDIRECT("$G$"&amp;LOOKUP(2,1/($AE$1:INDIRECT("$AE$"&amp;ROW($AE247)-1)&lt;&gt;""),ROW($AE$1:INDIRECT("$AE$"&amp;ROW($AE247)-1)))),'EV and Base'!$A$1:$N$671,5,FALSE))))</f>
        <v>7</v>
      </c>
      <c r="AF247" s="2" cm="1">
        <f t="array" aca="1" ref="AF247" ca="1">IF(NOT(ISNUMBER(INDEX($A:$A, LOOKUP(2, 1 / ($A$1:INDIRECT("$A$"&amp;ROW($A247)) &lt;&gt; ""),ROW($A$1:INDIRECT("$A$"&amp;ROW($A247)))), 1))), "",
INDEX($AF:$AF, LOOKUP(2, 1 / ($AF$1:INDIRECT("$AF$"&amp;ROW($AF247)-1) &lt;&gt; ""),ROW($AF$1:INDIRECT("$AF$"&amp;ROW($AF247)-1))), 1)+
IF(INDEX($AC:$AC, LOOKUP(2, 1 / ($AC$1:INDIRECT("$AC$"&amp;ROW($AC247)-1) &lt;&gt; ""),ROW($AC$1:INDIRECT("$AC$"&amp;ROW($AC247)-1))), 1)+
INDEX($AD:$AD, LOOKUP(2, 1 / ($AD$1:INDIRECT("$AD$"&amp;ROW($AD247)-1) &lt;&gt; ""),ROW($AD$1:INDIRECT("$AD$"&amp;ROW($AD247)-1))), 1)+
INDEX($AE:$AE, LOOKUP(2, 1 / ($AE$1:INDIRECT("$AE$"&amp;ROW($AE247)-1) &lt;&gt; ""),ROW($AE$1:INDIRECT("$AE$"&amp;ROW($AD247)-1))), 1)+
INDEX($AE:$AF, LOOKUP(2, 1 / ($AF$1:INDIRECT("$AF$"&amp;ROW($AF247)-1) &lt;&gt; ""),ROW($AF$1:INDIRECT("$AF$"&amp;ROW($AD247)-1))), 1)+
INDEX($AG:$AG, LOOKUP(2, 1 / ($AG$1:INDIRECT("$AG$"&amp;ROW($AG247)-1) &lt;&gt; ""),ROW($AG$1:INDIRECT("$AG$"&amp;ROW($AD247)-1))), 1)+
INDEX($AH:$AH, LOOKUP(2, 1 / ($AH$1:INDIRECT("$AH$"&amp;ROW($AH247)-1) &lt;&gt; ""),ROW($AH$1:INDIRECT("$AH$"&amp;ROW($AD247)-1))), 1)&gt;=510,0,
IF(INDEX($AF:$AF, LOOKUP(2, 1 / ($AF$1:INDIRECT("$AF$"&amp;ROW($AF247)-1) &lt;&gt; ""),ROW($AF$1:INDIRECT("$AF$"&amp;ROW($AF247)-1))), 1)&gt;=255,0,
VLOOKUP(INDIRECT("$G$"&amp;LOOKUP(2, 1 / ($AF$1:INDIRECT("$AF$"&amp;ROW($AF247)-1) &lt;&gt; ""),ROW($AF$1:INDIRECT("$AF$"&amp;ROW($AF247)-1)))), 'EV and Base'!$A$1:$N$671, 6, FALSE))))</f>
        <v>7</v>
      </c>
      <c r="AG247" s="2" cm="1">
        <f t="array" aca="1" ref="AG247" ca="1">IF(NOT(ISNUMBER(INDEX($A:$A, LOOKUP(2, 1 / ($A$1:INDIRECT("$A$"&amp;ROW($A247)) &lt;&gt; ""),ROW($A$1:INDIRECT("$A$"&amp;ROW($A247)))), 1))), "",
INDEX($AG:$AG, LOOKUP(2, 1 / ($AG$1:INDIRECT("$AG$"&amp;ROW($AG247)-1) &lt;&gt; ""),ROW($AG$1:INDIRECT("$AG$"&amp;ROW($AG247)-1))), 1)+
IF(INDEX($AC:$AC, LOOKUP(2, 1 / ($AC$1:INDIRECT("$AC$"&amp;ROW($AC247)-1) &lt;&gt; ""),ROW($AC$1:INDIRECT("$AC$"&amp;ROW($AC247)-1))), 1)+
INDEX($AD:$AD, LOOKUP(2, 1 / ($AD$1:INDIRECT("$AD$"&amp;ROW($AD247)-1) &lt;&gt; ""),ROW($AD$1:INDIRECT("$AD$"&amp;ROW($AD247)-1))), 1)+
INDEX($AE:$AE, LOOKUP(2, 1 / ($AE$1:INDIRECT("$AE$"&amp;ROW($AE247)-1) &lt;&gt; ""),ROW($AE$1:INDIRECT("$AE$"&amp;ROW($AD247)-1))), 1)+
INDEX($AE:$AF, LOOKUP(2, 1 / ($AF$1:INDIRECT("$AF$"&amp;ROW($AF247)-1) &lt;&gt; ""),ROW($AF$1:INDIRECT("$AF$"&amp;ROW($AD247)-1))), 1)+
INDEX($AG:$AG, LOOKUP(2, 1 / ($AG$1:INDIRECT("$AG$"&amp;ROW($AG247)-1) &lt;&gt; ""),ROW($AG$1:INDIRECT("$AG$"&amp;ROW($AD247)-1))), 1)+
INDEX($AH:$AH, LOOKUP(2, 1 / ($AH$1:INDIRECT("$AH$"&amp;ROW($AH247)-1) &lt;&gt; ""),ROW($AH$1:INDIRECT("$AH$"&amp;ROW($AD247)-1))), 1)&gt;=510,0,
IF(INDEX($AG:$AG, LOOKUP(2, 1 / ($AG$1:INDIRECT("$AG$"&amp;ROW($AG247)-1) &lt;&gt; ""),ROW($AG$1:INDIRECT("$AG$"&amp;ROW($AG247)-1))), 1)&gt;=255,0,
VLOOKUP(INDIRECT("$G$"&amp;LOOKUP(2, 1 / ($AG$1:INDIRECT("$AG$"&amp;ROW($AG247)-1) &lt;&gt; ""),ROW($AG$1:INDIRECT("$AG$"&amp;ROW($AG247)-1)))), 'EV and Base'!$A$1:$N$671, 7, FALSE))))</f>
        <v>0</v>
      </c>
      <c r="AH247" s="24" cm="1">
        <f t="array" aca="1" ref="AH247" ca="1">IF(NOT(ISNUMBER(INDEX($A:$A,LOOKUP(2,1/($A$1:INDIRECT("$A$"&amp;ROW($A247))&lt;&gt;""),ROW($A$1:INDIRECT("$A$"&amp;ROW($A247)))),1))),"",
INDEX($AH:$AH,LOOKUP(2,1/($AH$1:INDIRECT("$AH$"&amp;ROW($AH247)-1)&lt;&gt;""),ROW($AH$1:INDIRECT("$AH$"&amp;ROW($AH247)-1))),1)+
IF(INDEX($AC:$AC,LOOKUP(2,1/($AC$1:INDIRECT("$AC$"&amp;ROW($AC247)-1)&lt;&gt;""),ROW($AC$1:INDIRECT("$AC$"&amp;ROW($AC247)-1))),1)+
INDEX($AD:$AD,LOOKUP(2,1/($AD$1:INDIRECT("$AD$"&amp;ROW($AD247)-1)&lt;&gt;""),ROW($AD$1:INDIRECT("$AD$"&amp;ROW($AD247)-1))),1)+
INDEX($AE:$AE,LOOKUP(2,1/($AE$1:INDIRECT("$AE$"&amp;ROW($AE247)-1)&lt;&gt;""),ROW($AE$1:INDIRECT("$AE$"&amp;ROW($AD247)-1))),1)+
INDEX($AE:$AF,LOOKUP(2,1/($AF$1:INDIRECT("$AF$"&amp;ROW($AF247)-1)&lt;&gt;""),ROW($AF$1:INDIRECT("$AF$"&amp;ROW($AD247)-1))),1)+
INDEX($AG:$AG,LOOKUP(2,1/($AG$1:INDIRECT("$AG$"&amp;ROW($AG247)-1)&lt;&gt;""),ROW($AG$1:INDIRECT("$AG$"&amp;ROW($AD247)-1))),1)+
INDEX($AH:$AH,LOOKUP(2,1/($AH$1:INDIRECT("$AH$"&amp;ROW($AH247)-1)&lt;&gt;""),ROW($AH$1:INDIRECT("$AH$"&amp;ROW($AD247)-1))),1)&gt;=510,0,
IF(INDEX($AH:$AH,LOOKUP(2,1/($AH$1:INDIRECT("$AH$"&amp;ROW($AH247)-1)&lt;&gt;""),ROW($AH$1:INDIRECT("$AH$"&amp;ROW($AH247)-1))),1)&gt;=255,0,
VLOOKUP(INDIRECT("$G$"&amp;LOOKUP(2,1/($AH$1:INDIRECT("$AH$"&amp;ROW($AH247)-1)&lt;&gt;""),ROW($AH$1:INDIRECT("$AH$"&amp;ROW($AH247)-1)))),'EV and Base'!$A$1:$N$671,8,FALSE))))</f>
        <v>45</v>
      </c>
      <c r="AI247" s="29" cm="1">
        <f t="array" aca="1" ref="AI247" ca="1">IF(NOT(ISNUMBER(INDEX($A:$A,LOOKUP(2,1/($A$1:INDIRECT("$A$"&amp;ROW($A247))&lt;&gt;""),ROW($A$1:INDIRECT("$A$"&amp;ROW($A247)))),1))),"",
ROUNDDOWN((((2*VLOOKUP($AA247,'EV and Base'!$A$1:$N$671,9,FALSE))+31+ROUNDDOWN($AC247/4,0))*$AB247)/100,0)+$AB247+10)</f>
        <v>125</v>
      </c>
      <c r="AJ247" s="21" cm="1">
        <f t="array" aca="1" ref="AJ247" ca="1">IF(NOT(ISNUMBER(INDEX($A:$A, LOOKUP(2, 1 / ($A$1:INDIRECT("$A$"&amp;ROW($A247)) &lt;&gt; ""),ROW($A$1:INDIRECT("$A$"&amp;ROW($A247)))), 1))), "",
ROUNDDOWN((ROUNDDOWN((((2*VLOOKUP($AA247, 'EV and Base'!$A$1:$N$671, 10, FALSE))+31+ROUNDDOWN($AD247/4, 0))*$AB247)/100, 0)+5)*1.1, 0))</f>
        <v>107</v>
      </c>
      <c r="AK247" s="21" t="str" cm="1">
        <f t="array" aca="1" ref="AK247" ca="1">IF(NOT(ISNUMBER(INDEX($A:$A, LOOKUP(2, 1 / ($A$1:INDIRECT("$A$"&amp;ROW($A247)) &lt;&gt; ""),ROW($A$1:INDIRECT("$A$"&amp;ROW($A247)))), 1))), "",
ROUNDDOWN((ROUNDDOWN((((2*VLOOKUP($AA247, 'EV and Base'!$A$1:$N$671, 11, FALSE))+30+ROUNDDOWN($AE247/4, 0))*$AB247)/100, 0)+5), 0)
&amp;"-"&amp;
ROUNDDOWN((ROUNDDOWN((((2*VLOOKUP($AA247, 'EV and Base'!$A$1:$N$671, 11, FALSE))+31+ROUNDDOWN($AE247/4, 0))*$AB247)/100, 0)+5), 0))</f>
        <v>85-85</v>
      </c>
      <c r="AL247" s="21" t="str" cm="1">
        <f t="array" aca="1" ref="AL247" ca="1">IF(NOT(ISNUMBER(INDEX($A:$A, LOOKUP(2, 1 / ($A$1:INDIRECT("$A$"&amp;ROW($A247)) &lt;&gt; ""),ROW($A$1:INDIRECT("$A$"&amp;ROW($A247)))), 1))), "",
ROUNDDOWN((ROUNDDOWN((((2*VLOOKUP($AA247, 'EV and Base'!$A$1:$N$671, 12, FALSE))+0+ROUNDDOWN($AF247/4, 0))*$AB247)/100, 0)+5)*0.9, 0)
&amp;"-"&amp;
ROUNDDOWN((ROUNDDOWN((((2*VLOOKUP($AA247, 'EV and Base'!$A$1:$N$671, 12, FALSE))+31+ROUNDDOWN($AF247/4, 0))*$AB247)/100, 0)+5)*0.9, 0))</f>
        <v>35-45</v>
      </c>
      <c r="AM247" s="21" t="str" cm="1">
        <f t="array" aca="1" ref="AM247" ca="1">IF(NOT(ISNUMBER(INDEX($A:$A, LOOKUP(2, 1 / ($A$1:INDIRECT("$A$"&amp;ROW($A247)) &lt;&gt; ""),ROW($A$1:INDIRECT("$A$"&amp;ROW($A247)))), 1))), "",
ROUNDDOWN((ROUNDDOWN((((2*VLOOKUP($AA247, 'EV and Base'!$A$1:$N$671, 13, FALSE))+30+ROUNDDOWN($AG247/4, 0))*$AB247)/100, 0)+5), 0)
&amp;"-"&amp;
ROUNDDOWN((ROUNDDOWN((((2*VLOOKUP($AA247, 'EV and Base'!$A$1:$N$671, 13, FALSE))+31+ROUNDDOWN($AG247/4, 0))*$AB247)/100, 0)+5), 0))</f>
        <v>84-85</v>
      </c>
      <c r="AN247" s="25" cm="1">
        <f t="array" aca="1" ref="AN247" ca="1">IF(NOT(ISNUMBER(INDEX($A:$A, LOOKUP(2, 1 / ($A$1:INDIRECT("$A$"&amp;ROW($A247)) &lt;&gt; ""),ROW($A$1:INDIRECT("$A$"&amp;ROW($A247)))), 1))), "",
ROUNDDOWN((ROUNDDOWN((((2*VLOOKUP($AA247, 'EV and Base'!$A$1:$N$671, 14, FALSE))+31+ROUNDDOWN($AH247/4, 0))*$AB247)/100, 0)+5), 0))</f>
        <v>81</v>
      </c>
      <c r="AO247" s="23" cm="1">
        <f t="array" aca="1" ref="AO247" ca="1">IF(NOT(ISNUMBER(INDEX($A:$A, LOOKUP(2, 1 / ($A$1:INDIRECT("$A$"&amp;ROW($A247)) &lt;&gt; ""),ROW($A$1:INDIRECT("$A$"&amp;ROW($A247)))), 1))), "",
ROUNDDOWN((((2*VLOOKUP($AA247, 'EV and Base'!$A$1:$N$671, 9, FALSE))+31+ROUNDDOWN($AC247/4, 0))*$AB247)/100, 0)+$AB247+10)</f>
        <v>125</v>
      </c>
      <c r="AP247" s="2" cm="1">
        <f t="array" aca="1" ref="AP247" ca="1">IF(NOT(ISNUMBER(INDEX($A:$A, LOOKUP(2, 1 / ($A$1:INDIRECT("$A$"&amp;ROW($A247)) &lt;&gt; ""),ROW($A$1:INDIRECT("$A$"&amp;ROW($A247)))), 1))), "",
ROUNDDOWN((ROUNDDOWN((((2*VLOOKUP($AA247, 'EV and Base'!$A$1:$N$671, 10, FALSE))+31+ROUNDDOWN($AD247/4, 0))*$AB247)/100, 0)+5)*1.1, 0))</f>
        <v>107</v>
      </c>
      <c r="AQ247" s="2" cm="1">
        <f t="array" aca="1" ref="AQ247" ca="1">IF(NOT(ISNUMBER(INDEX($A:$A, LOOKUP(2, 1 / ($A$1:INDIRECT("$A$"&amp;ROW($A247)) &lt;&gt; ""),ROW($A$1:INDIRECT("$A$"&amp;ROW($A247)))), 1))), "",
ROUNDDOWN((ROUNDDOWN((((2*VLOOKUP($AA247, 'EV and Base'!$A$1:$N$671, 11, FALSE))+$AV$2+ROUNDDOWN($AE247/4, 0))*$AB247)/100, 0)+5), 0))</f>
        <v>85</v>
      </c>
      <c r="AR247" s="22" cm="1">
        <f t="array" aca="1" ref="AR247" ca="1">IF(NOT(ISNUMBER(INDEX($A:$A, LOOKUP(2, 1 / ($A$1:INDIRECT("$A$"&amp;ROW($A247)) &lt;&gt; ""),ROW($A$1:INDIRECT("$A$"&amp;ROW($A247)))), 1))), "",
ROUNDDOWN((ROUNDDOWN((((2*VLOOKUP($AA247, 'EV and Base'!$A$1:$N$671, 12, FALSE))+$AW$2+ROUNDDOWN($AF247/4, 0))*$AB247)/100, 0)+5)*0.9, 0))</f>
        <v>41</v>
      </c>
      <c r="AS247" s="2" cm="1">
        <f t="array" aca="1" ref="AS247" ca="1">IF(NOT(ISNUMBER(INDEX($A:$A, LOOKUP(2, 1 / ($A$1:INDIRECT("$A$"&amp;ROW($A247)) &lt;&gt; ""),ROW($A$1:INDIRECT("$A$"&amp;ROW($A247)))), 1))), "",
ROUNDDOWN((ROUNDDOWN((((2*VLOOKUP($AA247, 'EV and Base'!$A$1:$N$671, 13, FALSE))+$AX$2+ROUNDDOWN($AG247/4, 0))*$AB247)/100, 0)+5), 0))</f>
        <v>85</v>
      </c>
      <c r="AT247" s="24" cm="1">
        <f t="array" aca="1" ref="AT247" ca="1">IF(NOT(ISNUMBER(INDEX($A:$A, LOOKUP(2, 1 / ($A$1:INDIRECT("$A$"&amp;ROW($A247)) &lt;&gt; ""),ROW($A$1:INDIRECT("$A$"&amp;ROW($A247)))), 1))), "",
ROUNDDOWN((ROUNDDOWN((((2*VLOOKUP($AA247, 'EV and Base'!$A$1:$N$671, 14, FALSE))+31+ROUNDDOWN($AH247/4, 0))*$AB247)/100, 0)+5), 0))</f>
        <v>81</v>
      </c>
      <c r="AU247" s="28">
        <v>221</v>
      </c>
      <c r="AY247" cm="1">
        <f t="array" aca="1" ref="AY247" ca="1">IF(NOT(ISNUMBER(INDEX($A:$A,LOOKUP(2,1/($A$1:INDIRECT("$A$"&amp;ROW($A247))&lt;&gt;""),ROW($A$1:INDIRECT("$A$"&amp;ROW($A247)))),1))),"",
INDEX($AY:$AY,LOOKUP(2,1/($AY$1:INDIRECT("$AY$"&amp;ROW($AY247)-1)&lt;&gt;""),ROW($AY$1:INDIRECT("$AY$"&amp;ROW($AY247)-1))),1)+$BL247)</f>
        <v>47855</v>
      </c>
      <c r="AZ247" s="3" cm="1">
        <f t="array" aca="1" ref="AZ247" ca="1">IF(NOT(ISNUMBER(INDEX($A:$A, LOOKUP(2, 1 / ($A$1:INDIRECT("$A$"&amp;ROW($A247)) &lt;&gt; ""),ROW($A$1:INDIRECT("$A$"&amp;ROW($A247)))), 1))), "",
VLOOKUP(INDIRECT("$G$"&amp;LOOKUP(2, 1 / ($AY$1:INDIRECT("$AY$"&amp;ROW($AY247)-1) &lt;&gt; ""),ROW($AY$1:INDIRECT("$AY$"&amp;ROW($AY247)-1)))),'EV and Base'!A223:N893,2,FALSE))</f>
        <v>66</v>
      </c>
      <c r="BA247" s="3" cm="1">
        <f t="array" aca="1" ref="BA247" ca="1">IF(NOT(ISNUMBER(INDEX($A:$A, LOOKUP(2, 1 / ($A$1:INDIRECT("$A$"&amp;ROW($A247)) &lt;&gt; ""),ROW($A$1:INDIRECT("$A$"&amp;ROW($A247)))), 1))), "",
INDIRECT("$I$"&amp;LOOKUP(2, 1 / ($AY$1:INDIRECT("$AY$"&amp;ROW($AY247)-1) &lt;&gt; ""),ROW($AY$1:INDIRECT("$AY$"&amp;ROW($AY247)-1)))))</f>
        <v>26</v>
      </c>
      <c r="BB247" s="1" cm="1">
        <f t="array" aca="1" ref="BB247" ca="1">IF(NOT(ISNUMBER(INDEX($A:$A, LOOKUP(2, 1 / ($A$1:INDIRECT("$A$"&amp;ROW($A247)) &lt;&gt; ""),ROW($A$1:INDIRECT("$A$"&amp;ROW($A247)))), 1))), "",
INDIRECT("$AB$"&amp;LOOKUP(2, 1 / ($AY$1:INDIRECT("$AY$"&amp;ROW($AY247)-1) &lt;&gt; ""),ROW($AY$1:INDIRECT("$AY$"&amp;ROW($AY247)-1)))))</f>
        <v>37</v>
      </c>
      <c r="BC247" s="3" cm="1">
        <f t="array" aca="1" ref="BC247" ca="1">IF(NOT(ISNUMBER(INDEX($A:$A,LOOKUP(2,1/($A$1:INDIRECT("$A$"&amp;ROW($A247))&lt;&gt;""),ROW($A$1:INDIRECT("$A$"&amp;ROW($A247)))),1))),"",
$BA247+$BA247+10)</f>
        <v>62</v>
      </c>
      <c r="BD247" s="3" cm="1">
        <f t="array" aca="1" ref="BD247" ca="1">IF(NOT(ISNUMBER(INDEX($A:$A,LOOKUP(2,1/($A$1:INDIRECT("$A$"&amp;ROW($A247))&lt;&gt;""),ROW($A$1:INDIRECT("$A$"&amp;ROW($A247)))),1))),"",
$BA247+$BB247+10)</f>
        <v>73</v>
      </c>
      <c r="BE247" s="3" cm="1">
        <f t="array" aca="1" ref="BE247" ca="1">IF(NOT(ISNUMBER(INDEX($A:$A,LOOKUP(2,1/($A$1:INDIRECT("$A$"&amp;ROW($A247))&lt;&gt;""),ROW($A$1:INDIRECT("$A$"&amp;ROW($A247)))),1))),"",
$BC247*$BC247)</f>
        <v>3844</v>
      </c>
      <c r="BF247" s="3" cm="1">
        <f t="array" aca="1" ref="BF247" ca="1">IF(NOT(ISNUMBER(INDEX($A:$A,LOOKUP(2,1/($A$1:INDIRECT("$A$"&amp;ROW($A247))&lt;&gt;""),ROW($A$1:INDIRECT("$A$"&amp;ROW($A247)))),1))),"",
$BD247*$BD247)</f>
        <v>5329</v>
      </c>
      <c r="BG247" s="3" cm="1">
        <f t="array" aca="1" ref="BG247" ca="1">IF(NOT(ISNUMBER(INDEX($A:$A,LOOKUP(2,1/($A$1:INDIRECT("$A$"&amp;ROW($A247))&lt;&gt;""),ROW($A$1:INDIRECT("$A$"&amp;ROW($A247)))),1))),"",
_xlfn.FLOOR.MATH(1.5*_xlfn.FLOOR.MATH($AZ247*BA247/5)))</f>
        <v>514</v>
      </c>
      <c r="BH247" s="3" cm="1">
        <f t="array" aca="1" ref="BH247" ca="1">IF(NOT(ISNUMBER(INDEX($A:$A, LOOKUP(2, 1 / ($A$1:INDIRECT("$A$"&amp;ROW($A247)) &lt;&gt; ""),ROW($A$1:INDIRECT("$A$"&amp;ROW($A247)))), 1))), "",
_xlfn.FLOOR.MATH($BG247/IF(OR(INDIRECT("$C$"&amp;LOOKUP(2, 1 / ($AY$1:INDIRECT("$AY$"&amp;ROW($AY247)-1) &lt;&gt; ""),ROW($AY$1:INDIRECT("$AY$"&amp;ROW($AY247)-1))))="Multi",
INDIRECT("$C$"&amp;LOOKUP(2, 1 / ($AY$1:INDIRECT("$AY$"&amp;ROW($AY247)-1) &lt;&gt; ""),ROW($AY$1:INDIRECT("$AY$"&amp;ROW($AY247)-1))))="Double"),2,1)))</f>
        <v>514</v>
      </c>
      <c r="BI247" s="3" cm="1">
        <f t="array" aca="1" ref="BI247" ca="1">IF(NOT(ISNUMBER(INDEX($A:$A,LOOKUP(2,1/($A$1:INDIRECT("$A$"&amp;ROW($A247))&lt;&gt;""),ROW($A$1:INDIRECT("$A$"&amp;ROW($A247)))),1))),"",
VLOOKUP($BC247,GameFreakSQRT!$A$1:$B$200,2,FALSE))</f>
        <v>32252</v>
      </c>
      <c r="BJ247" s="3" cm="1">
        <f t="array" aca="1" ref="BJ247" ca="1">IF(NOT(ISNUMBER(INDEX($A:$A,LOOKUP(2,1/($A$1:INDIRECT("$A$"&amp;ROW($A247))&lt;&gt;""),ROW($A$1:INDIRECT("$A$"&amp;ROW($A247)))),1))),"",
VLOOKUP($BD247,GameFreakSQRT!$A$1:$B$200,2,FALSE))</f>
        <v>34996</v>
      </c>
      <c r="BK247" s="3" cm="1">
        <f t="array" aca="1" ref="BK247" ca="1">IF(NOT(ISNUMBER(INDEX($A:$A,LOOKUP(2,1/($A$1:INDIRECT("$A$"&amp;ROW($A247))&lt;&gt;""),ROW($A$1:INDIRECT("$A$"&amp;ROW($A247)))),1))),"",
_xlfn.FLOOR.MATH((($BI247*$BE247)*$BH247)/($BJ247*$BF247))+1)</f>
        <v>342</v>
      </c>
      <c r="BL247" s="3" cm="1">
        <f t="array" aca="1" ref="BL247" ca="1">IF(NOT(ISNUMBER(INDEX($A:$A,LOOKUP(2,1/($A$1:INDIRECT("$A$"&amp;ROW($A247))&lt;&gt;""),ROW($A$1:INDIRECT("$A$"&amp;ROW($A247)))),1))),"",
_xlfn.FLOOR.MATH($BK247*IF(NOT(INDIRECT("$Z$"&amp;LOOKUP(2, 1 / ($AY$1:INDIRECT("$AY$"&amp;ROW($AY247)-1) &lt;&gt; ""),ROW($AY$1:INDIRECT("$AY$"&amp;ROW($AY247)-1))))=""),1.5,1)))</f>
        <v>513</v>
      </c>
      <c r="BM247" s="3" cm="1">
        <f t="array" aca="1" ref="BM247" ca="1">IF(NOT(ISNUMBER(INDEX($A:$A, LOOKUP(2, 1 / ($A$1:INDIRECT("$A$"&amp;ROW($A247)) &lt;&gt; ""),ROW($A$1:INDIRECT("$A$"&amp;ROW($A247)))), 1))), "",
INDIRECT("$Y$"&amp;LOOKUP(2, 1 / ($AY$1:INDIRECT("$AY$"&amp;ROW($AY247)-1) &lt;&gt; ""),ROW($AY$1:INDIRECT("$AY$"&amp;ROW($AY247)-1)))))</f>
        <v>513</v>
      </c>
      <c r="BN247" s="3" t="b">
        <f t="shared" ca="1" si="23"/>
        <v>1</v>
      </c>
    </row>
    <row r="248" spans="1:66" x14ac:dyDescent="0.45">
      <c r="A248" s="69"/>
      <c r="B248" s="69"/>
      <c r="C248" s="69"/>
      <c r="D248" s="69"/>
      <c r="E248" s="69"/>
      <c r="F248" s="56">
        <v>2</v>
      </c>
      <c r="G248" s="2" t="s">
        <v>234</v>
      </c>
      <c r="H248" s="2" t="s">
        <v>50</v>
      </c>
      <c r="I248" s="2">
        <v>27</v>
      </c>
      <c r="J248" s="2" t="s">
        <v>78</v>
      </c>
      <c r="K248" s="2" t="s">
        <v>281</v>
      </c>
      <c r="L248" s="2" t="s">
        <v>53</v>
      </c>
      <c r="M248" s="2" t="s">
        <v>154</v>
      </c>
      <c r="N248" s="2" t="s">
        <v>249</v>
      </c>
      <c r="O248" s="2" t="s">
        <v>333</v>
      </c>
      <c r="P248" s="2" t="s">
        <v>336</v>
      </c>
      <c r="Q248" s="2">
        <v>0</v>
      </c>
      <c r="R248" s="2">
        <f>_xlfn.FLOOR.MATH((((2*VLOOKUP(G248, 'EV and Base'!$A$1:$N$671, 9, FALSE))+$Q248)*$I248)/100)+$I248+10</f>
        <v>64</v>
      </c>
      <c r="S248" s="2">
        <f>_xlfn.FLOOR.MATH((_xlfn.FLOOR.MATH((((2*VLOOKUP($G248, 'EV and Base'!$A$1:$N$671, 10, FALSE))+$Q248)*$I248)/100)+5)*
IF(OR($J248="Lonely", $J248="Brave", $J248="Adamant", $J248="Naughty"), 1.1,
IF(OR($J248="Bold", $J248="Timid", $J248="Modest", $J248="Calm"), 0.9, 1)))</f>
        <v>43</v>
      </c>
      <c r="T248" s="2">
        <f>_xlfn.FLOOR.MATH((_xlfn.FLOOR.MATH((((2*VLOOKUP($G248, 'EV and Base'!$A$1:$N$671, 11, FALSE))+$Q248)*$I248)/100)+5)*
IF(OR($J248="Bold", $J248="Relaxed", $J248="Impish", $J248="Lax"), 1.1,
IF(OR($J248="Lonely", $J248="Hasty", $J248="Mild", $J248="Gentle"), 0.9, 1)))</f>
        <v>23</v>
      </c>
      <c r="U248" s="2">
        <f>_xlfn.FLOOR.MATH((_xlfn.FLOOR.MATH((((2*VLOOKUP($G248, 'EV and Base'!$A$1:$N$671, 12, FALSE))+$Q248)*$I248)/100)+5)*
IF(OR($J248="Modest", $J248="Mild", $J248="Quiet", $J248="Rash"), 1.1,
IF(OR($J248="Adamant", $J248="Impish", $J248="Jolly", $J248="Careful"), 0.9, 1)))</f>
        <v>23</v>
      </c>
      <c r="V248" s="2">
        <f>_xlfn.FLOOR.MATH((_xlfn.FLOOR.MATH((((2*VLOOKUP($G248, 'EV and Base'!$A$1:$N$671, 13, FALSE))+$Q248)*$I248)/100)+5)*
IF(OR($J248="Calm", $J248="Gentle", $J248="Sassy", $J248="Careful"), 1.1,
IF(OR($J248="Naughty", $J248="Lax", $J248="Naive", $J248="Rash"), 0.9, 1)))</f>
        <v>23</v>
      </c>
      <c r="W248" s="2">
        <f>_xlfn.FLOOR.MATH((_xlfn.FLOOR.MATH((((2*VLOOKUP($G248, 'EV and Base'!$A$1:$N$671, 14, FALSE))+$Q248)*$I248)/100)+5)*
IF(OR($J248="Timid", $J248="Hasty", $J248="Jolly", $J248="Naive"), 1.1,
IF(OR($J248="Brave", $J248="Relaxed", $J248="Quiet", $J248="Sassy"), 0.9, 1)))</f>
        <v>40</v>
      </c>
      <c r="X248" s="69"/>
      <c r="Y248" s="1">
        <v>474</v>
      </c>
      <c r="Z248" s="1">
        <v>1</v>
      </c>
      <c r="AA248" s="23" t="str" cm="1">
        <f t="array" aca="1" ref="AA248" ca="1">IF(NOT(ISNUMBER(INDEX($A:$A,LOOKUP(2,1/($A$1:INDIRECT("$A$"&amp;ROW($A248))&lt;&gt;""),ROW($A$1:INDIRECT("$A$"&amp;ROW($A248)))),1))),"",
IF(NOT(ISNUMBER($A248)),$AA247,
IF($AB248&lt;16,"Lillipup",
IF($AB248&lt;32,"Herdier",
"Stoutland"))))</f>
        <v>Stoutland</v>
      </c>
      <c r="AB248" s="25" cm="1">
        <f t="array" aca="1" ref="AB248" ca="1">IF(NOT(ISNUMBER(INDEX($A:$A, LOOKUP(2, 1 / ($A$1:INDIRECT("$A$"&amp;ROW($A248)) &lt;&gt; ""),ROW($A$1:INDIRECT("$A$"&amp;ROW($A248)))), 1))), "",
VLOOKUP($AY248,'Medium-Slow'!$A$1:$B$101,2,TRUE))</f>
        <v>38</v>
      </c>
      <c r="AC248" s="23" cm="1">
        <f t="array" aca="1" ref="AC248" ca="1">IF(NOT(ISNUMBER(INDEX($A:$A, LOOKUP(2, 1 / ($A$1:INDIRECT("$A$"&amp;ROW($A248)) &lt;&gt; ""),ROW($A$1:INDIRECT("$A$"&amp;ROW($A248)))), 1))), "",
INDEX($AC:$AC, LOOKUP(2, 1 / ($AC$1:INDIRECT("$AC$"&amp;ROW($AC248)-1) &lt;&gt; ""),ROW($AC$1:INDIRECT("$AC$"&amp;ROW($AC248)-1))), 1)+
IF(INDEX($AC:$AC, LOOKUP(2, 1 / ($AC$1:INDIRECT("$AC$"&amp;ROW($AC248)-1) &lt;&gt; ""),ROW($AC$1:INDIRECT("$AC$"&amp;ROW($AC248)-1))), 1)+
INDEX($AD:$AD, LOOKUP(2, 1 / ($AD$1:INDIRECT("$AD$"&amp;ROW($AD248)-1) &lt;&gt; ""),ROW($AD$1:INDIRECT("$AD$"&amp;ROW($AD248)-1))), 1)+
INDEX($AE:$AE, LOOKUP(2, 1 / ($AE$1:INDIRECT("$AE$"&amp;ROW($AE248)-1) &lt;&gt; ""),ROW($AE$1:INDIRECT("$AE$"&amp;ROW($AD248)-1))), 1)+
INDEX($AE:$AF, LOOKUP(2, 1 / ($AF$1:INDIRECT("$AF$"&amp;ROW($AF248)-1) &lt;&gt; ""),ROW($AF$1:INDIRECT("$AF$"&amp;ROW($AD248)-1))), 1)+
INDEX($AG:$AG, LOOKUP(2, 1 / ($AG$1:INDIRECT("$AG$"&amp;ROW($AG248)-1) &lt;&gt; ""),ROW($AG$1:INDIRECT("$AG$"&amp;ROW($AD248)-1))), 1)+
INDEX($AH:$AH, LOOKUP(2, 1 / ($AH$1:INDIRECT("$AH$"&amp;ROW($AH248)-1) &lt;&gt; ""),ROW($AH$1:INDIRECT("$AH$"&amp;ROW($AD248)-1))), 1)&gt;=510,0,
IF(INDEX($AC:$AC, LOOKUP(2, 1 / ($AC$1:INDIRECT("$AC$"&amp;ROW($AC248)-1) &lt;&gt; ""),ROW($AC$1:INDIRECT("$AC$"&amp;ROW($AC248)-1))), 1)&gt;=255,0,
VLOOKUP(INDIRECT("$G$"&amp;LOOKUP(2, 1 / ($AC$1:INDIRECT("$AC$"&amp;ROW($AC248)-1) &lt;&gt; ""),ROW($AC$1:INDIRECT("$AC$"&amp;ROW($AC248)-1)))), 'EV and Base'!$A$1:$N$671, 3, FALSE))))</f>
        <v>9</v>
      </c>
      <c r="AD248" s="2" cm="1">
        <f t="array" aca="1" ref="AD248" ca="1">IF(NOT(ISNUMBER(INDEX($A:$A, LOOKUP(2, 1 / ($A$1:INDIRECT("$A$"&amp;ROW($A248)) &lt;&gt; ""),ROW($A$1:INDIRECT("$A$"&amp;ROW($A248)))), 1))), "",
INDEX($AD:$AD, LOOKUP(2, 1 / ($AD$1:INDIRECT("$AD$"&amp;ROW($AD248)-1) &lt;&gt; ""),ROW($AD$1:INDIRECT("$AD$"&amp;ROW($AD248)-1))), 1)+
IF(INDEX($AC:$AC, LOOKUP(2, 1 / ($AC$1:INDIRECT("$AC$"&amp;ROW($AC248)-1) &lt;&gt; ""),ROW($AC$1:INDIRECT("$AC$"&amp;ROW($AC248)-1))), 1)+
INDEX($AD:$AD, LOOKUP(2, 1 / ($AD$1:INDIRECT("$AD$"&amp;ROW($AD248)-1) &lt;&gt; ""),ROW($AD$1:INDIRECT("$AD$"&amp;ROW($AD248)-1))), 1)+
INDEX($AE:$AE, LOOKUP(2, 1 / ($AE$1:INDIRECT("$AE$"&amp;ROW($AE248)-1) &lt;&gt; ""),ROW($AE$1:INDIRECT("$AE$"&amp;ROW($AD248)-1))), 1)+
INDEX($AE:$AF, LOOKUP(2, 1 / ($AF$1:INDIRECT("$AF$"&amp;ROW($AF248)-1) &lt;&gt; ""),ROW($AF$1:INDIRECT("$AF$"&amp;ROW($AD248)-1))), 1)+
INDEX($AG:$AG, LOOKUP(2, 1 / ($AG$1:INDIRECT("$AG$"&amp;ROW($AG248)-1) &lt;&gt; ""),ROW($AG$1:INDIRECT("$AG$"&amp;ROW($AD248)-1))), 1)+
INDEX($AH:$AH, LOOKUP(2, 1 / ($AH$1:INDIRECT("$AH$"&amp;ROW($AH248)-1) &lt;&gt; ""),ROW($AH$1:INDIRECT("$AH$"&amp;ROW($AD248)-1))), 1)&gt;=510,0,
IF(INDEX($AD:$AD, LOOKUP(2, 1 / ($AD$1:INDIRECT("$AD$"&amp;ROW($AD248)-1) &lt;&gt; ""),ROW($AD$1:INDIRECT("$AD$"&amp;ROW($AD248)-1))), 1)&gt;=255,0,
VLOOKUP(INDIRECT("$G$"&amp;LOOKUP(2, 1 / ($AD$1:INDIRECT("$AD$"&amp;ROW($AD248)-1) &lt;&gt; ""),ROW($AD$1:INDIRECT("$AD$"&amp;ROW($AD248)-1)))), 'EV and Base'!$A$1:$N$671, 4, FALSE))))</f>
        <v>66</v>
      </c>
      <c r="AE248" s="2" cm="1">
        <f t="array" aca="1" ref="AE248" ca="1">IF(NOT(ISNUMBER(INDEX($A:$A,LOOKUP(2,1/($A$1:INDIRECT("$A$"&amp;ROW($A248))&lt;&gt;""),ROW($A$1:INDIRECT("$A$"&amp;ROW($A248)))),1))),"",
INDEX($AE:$AE,LOOKUP(2,1/($AE$1:INDIRECT("$AE$"&amp;ROW($AE248)-1)&lt;&gt;""),ROW($AE$1:INDIRECT("$AE$"&amp;ROW($AE248)-1))),1)+
IF(INDEX($AC:$AC,LOOKUP(2,1/($AC$1:INDIRECT("$AC$"&amp;ROW($AC248)-1)&lt;&gt;""),ROW($AC$1:INDIRECT("$AC$"&amp;ROW($AC248)-1))),1)+
INDEX($AD:$AD,LOOKUP(2,1/($AD$1:INDIRECT("$AD$"&amp;ROW($AD248)-1)&lt;&gt;""),ROW($AD$1:INDIRECT("$AD$"&amp;ROW($AD248)-1))),1)+
INDEX($AE:$AE,LOOKUP(2,1/($AE$1:INDIRECT("$AE$"&amp;ROW($AE248)-1)&lt;&gt;""),ROW($AE$1:INDIRECT("$AE$"&amp;ROW($AD248)-1))),1)+
INDEX($AE:$AF,LOOKUP(2,1/($AF$1:INDIRECT("$AF$"&amp;ROW($AF248)-1)&lt;&gt;""),ROW($AF$1:INDIRECT("$AF$"&amp;ROW($AD248)-1))),1)+
INDEX($AG:$AG,LOOKUP(2,1/($AG$1:INDIRECT("$AG$"&amp;ROW($AG248)-1)&lt;&gt;""),ROW($AG$1:INDIRECT("$AG$"&amp;ROW($AD248)-1))),1)+
INDEX($AH:$AH,LOOKUP(2,1/($AH$1:INDIRECT("$AH$"&amp;ROW($AH248)-1)&lt;&gt;""),ROW($AH$1:INDIRECT("$AH$"&amp;ROW($AD248)-1))),1)&gt;=510,0,
IF(INDEX($AE:$AE,LOOKUP(2,1/($AE$1:INDIRECT("$AE$"&amp;ROW($AE248)-1)&lt;&gt;""),ROW($AE$1:INDIRECT("$AE$"&amp;ROW($AE248)-1))),1)&gt;=255,0,
VLOOKUP(INDIRECT("$G$"&amp;LOOKUP(2,1/($AE$1:INDIRECT("$AE$"&amp;ROW($AE248)-1)&lt;&gt;""),ROW($AE$1:INDIRECT("$AE$"&amp;ROW($AE248)-1)))),'EV and Base'!$A$1:$N$671,5,FALSE))))</f>
        <v>7</v>
      </c>
      <c r="AF248" s="2" cm="1">
        <f t="array" aca="1" ref="AF248" ca="1">IF(NOT(ISNUMBER(INDEX($A:$A, LOOKUP(2, 1 / ($A$1:INDIRECT("$A$"&amp;ROW($A248)) &lt;&gt; ""),ROW($A$1:INDIRECT("$A$"&amp;ROW($A248)))), 1))), "",
INDEX($AF:$AF, LOOKUP(2, 1 / ($AF$1:INDIRECT("$AF$"&amp;ROW($AF248)-1) &lt;&gt; ""),ROW($AF$1:INDIRECT("$AF$"&amp;ROW($AF248)-1))), 1)+
IF(INDEX($AC:$AC, LOOKUP(2, 1 / ($AC$1:INDIRECT("$AC$"&amp;ROW($AC248)-1) &lt;&gt; ""),ROW($AC$1:INDIRECT("$AC$"&amp;ROW($AC248)-1))), 1)+
INDEX($AD:$AD, LOOKUP(2, 1 / ($AD$1:INDIRECT("$AD$"&amp;ROW($AD248)-1) &lt;&gt; ""),ROW($AD$1:INDIRECT("$AD$"&amp;ROW($AD248)-1))), 1)+
INDEX($AE:$AE, LOOKUP(2, 1 / ($AE$1:INDIRECT("$AE$"&amp;ROW($AE248)-1) &lt;&gt; ""),ROW($AE$1:INDIRECT("$AE$"&amp;ROW($AD248)-1))), 1)+
INDEX($AE:$AF, LOOKUP(2, 1 / ($AF$1:INDIRECT("$AF$"&amp;ROW($AF248)-1) &lt;&gt; ""),ROW($AF$1:INDIRECT("$AF$"&amp;ROW($AD248)-1))), 1)+
INDEX($AG:$AG, LOOKUP(2, 1 / ($AG$1:INDIRECT("$AG$"&amp;ROW($AG248)-1) &lt;&gt; ""),ROW($AG$1:INDIRECT("$AG$"&amp;ROW($AD248)-1))), 1)+
INDEX($AH:$AH, LOOKUP(2, 1 / ($AH$1:INDIRECT("$AH$"&amp;ROW($AH248)-1) &lt;&gt; ""),ROW($AH$1:INDIRECT("$AH$"&amp;ROW($AD248)-1))), 1)&gt;=510,0,
IF(INDEX($AF:$AF, LOOKUP(2, 1 / ($AF$1:INDIRECT("$AF$"&amp;ROW($AF248)-1) &lt;&gt; ""),ROW($AF$1:INDIRECT("$AF$"&amp;ROW($AF248)-1))), 1)&gt;=255,0,
VLOOKUP(INDIRECT("$G$"&amp;LOOKUP(2, 1 / ($AF$1:INDIRECT("$AF$"&amp;ROW($AF248)-1) &lt;&gt; ""),ROW($AF$1:INDIRECT("$AF$"&amp;ROW($AF248)-1)))), 'EV and Base'!$A$1:$N$671, 6, FALSE))))</f>
        <v>7</v>
      </c>
      <c r="AG248" s="2" cm="1">
        <f t="array" aca="1" ref="AG248" ca="1">IF(NOT(ISNUMBER(INDEX($A:$A, LOOKUP(2, 1 / ($A$1:INDIRECT("$A$"&amp;ROW($A248)) &lt;&gt; ""),ROW($A$1:INDIRECT("$A$"&amp;ROW($A248)))), 1))), "",
INDEX($AG:$AG, LOOKUP(2, 1 / ($AG$1:INDIRECT("$AG$"&amp;ROW($AG248)-1) &lt;&gt; ""),ROW($AG$1:INDIRECT("$AG$"&amp;ROW($AG248)-1))), 1)+
IF(INDEX($AC:$AC, LOOKUP(2, 1 / ($AC$1:INDIRECT("$AC$"&amp;ROW($AC248)-1) &lt;&gt; ""),ROW($AC$1:INDIRECT("$AC$"&amp;ROW($AC248)-1))), 1)+
INDEX($AD:$AD, LOOKUP(2, 1 / ($AD$1:INDIRECT("$AD$"&amp;ROW($AD248)-1) &lt;&gt; ""),ROW($AD$1:INDIRECT("$AD$"&amp;ROW($AD248)-1))), 1)+
INDEX($AE:$AE, LOOKUP(2, 1 / ($AE$1:INDIRECT("$AE$"&amp;ROW($AE248)-1) &lt;&gt; ""),ROW($AE$1:INDIRECT("$AE$"&amp;ROW($AD248)-1))), 1)+
INDEX($AE:$AF, LOOKUP(2, 1 / ($AF$1:INDIRECT("$AF$"&amp;ROW($AF248)-1) &lt;&gt; ""),ROW($AF$1:INDIRECT("$AF$"&amp;ROW($AD248)-1))), 1)+
INDEX($AG:$AG, LOOKUP(2, 1 / ($AG$1:INDIRECT("$AG$"&amp;ROW($AG248)-1) &lt;&gt; ""),ROW($AG$1:INDIRECT("$AG$"&amp;ROW($AD248)-1))), 1)+
INDEX($AH:$AH, LOOKUP(2, 1 / ($AH$1:INDIRECT("$AH$"&amp;ROW($AH248)-1) &lt;&gt; ""),ROW($AH$1:INDIRECT("$AH$"&amp;ROW($AD248)-1))), 1)&gt;=510,0,
IF(INDEX($AG:$AG, LOOKUP(2, 1 / ($AG$1:INDIRECT("$AG$"&amp;ROW($AG248)-1) &lt;&gt; ""),ROW($AG$1:INDIRECT("$AG$"&amp;ROW($AG248)-1))), 1)&gt;=255,0,
VLOOKUP(INDIRECT("$G$"&amp;LOOKUP(2, 1 / ($AG$1:INDIRECT("$AG$"&amp;ROW($AG248)-1) &lt;&gt; ""),ROW($AG$1:INDIRECT("$AG$"&amp;ROW($AG248)-1)))), 'EV and Base'!$A$1:$N$671, 7, FALSE))))</f>
        <v>0</v>
      </c>
      <c r="AH248" s="24" cm="1">
        <f t="array" aca="1" ref="AH248" ca="1">IF(NOT(ISNUMBER(INDEX($A:$A,LOOKUP(2,1/($A$1:INDIRECT("$A$"&amp;ROW($A248))&lt;&gt;""),ROW($A$1:INDIRECT("$A$"&amp;ROW($A248)))),1))),"",
INDEX($AH:$AH,LOOKUP(2,1/($AH$1:INDIRECT("$AH$"&amp;ROW($AH248)-1)&lt;&gt;""),ROW($AH$1:INDIRECT("$AH$"&amp;ROW($AH248)-1))),1)+
IF(INDEX($AC:$AC,LOOKUP(2,1/($AC$1:INDIRECT("$AC$"&amp;ROW($AC248)-1)&lt;&gt;""),ROW($AC$1:INDIRECT("$AC$"&amp;ROW($AC248)-1))),1)+
INDEX($AD:$AD,LOOKUP(2,1/($AD$1:INDIRECT("$AD$"&amp;ROW($AD248)-1)&lt;&gt;""),ROW($AD$1:INDIRECT("$AD$"&amp;ROW($AD248)-1))),1)+
INDEX($AE:$AE,LOOKUP(2,1/($AE$1:INDIRECT("$AE$"&amp;ROW($AE248)-1)&lt;&gt;""),ROW($AE$1:INDIRECT("$AE$"&amp;ROW($AD248)-1))),1)+
INDEX($AE:$AF,LOOKUP(2,1/($AF$1:INDIRECT("$AF$"&amp;ROW($AF248)-1)&lt;&gt;""),ROW($AF$1:INDIRECT("$AF$"&amp;ROW($AD248)-1))),1)+
INDEX($AG:$AG,LOOKUP(2,1/($AG$1:INDIRECT("$AG$"&amp;ROW($AG248)-1)&lt;&gt;""),ROW($AG$1:INDIRECT("$AG$"&amp;ROW($AD248)-1))),1)+
INDEX($AH:$AH,LOOKUP(2,1/($AH$1:INDIRECT("$AH$"&amp;ROW($AH248)-1)&lt;&gt;""),ROW($AH$1:INDIRECT("$AH$"&amp;ROW($AD248)-1))),1)&gt;=510,0,
IF(INDEX($AH:$AH,LOOKUP(2,1/($AH$1:INDIRECT("$AH$"&amp;ROW($AH248)-1)&lt;&gt;""),ROW($AH$1:INDIRECT("$AH$"&amp;ROW($AH248)-1))),1)&gt;=255,0,
VLOOKUP(INDIRECT("$G$"&amp;LOOKUP(2,1/($AH$1:INDIRECT("$AH$"&amp;ROW($AH248)-1)&lt;&gt;""),ROW($AH$1:INDIRECT("$AH$"&amp;ROW($AH248)-1)))),'EV and Base'!$A$1:$N$671,8,FALSE))))</f>
        <v>45</v>
      </c>
      <c r="AI248" s="29" cm="1">
        <f t="array" aca="1" ref="AI248" ca="1">IF(NOT(ISNUMBER(INDEX($A:$A,LOOKUP(2,1/($A$1:INDIRECT("$A$"&amp;ROW($A248))&lt;&gt;""),ROW($A$1:INDIRECT("$A$"&amp;ROW($A248)))),1))),"",
ROUNDDOWN((((2*VLOOKUP($AA248,'EV and Base'!$A$1:$N$671,9,FALSE))+31+ROUNDDOWN($AC248/4,0))*$AB248)/100,0)+$AB248+10)</f>
        <v>125</v>
      </c>
      <c r="AJ248" s="21" cm="1">
        <f t="array" aca="1" ref="AJ248" ca="1">IF(NOT(ISNUMBER(INDEX($A:$A, LOOKUP(2, 1 / ($A$1:INDIRECT("$A$"&amp;ROW($A248)) &lt;&gt; ""),ROW($A$1:INDIRECT("$A$"&amp;ROW($A248)))), 1))), "",
ROUNDDOWN((ROUNDDOWN((((2*VLOOKUP($AA248, 'EV and Base'!$A$1:$N$671, 10, FALSE))+31+ROUNDDOWN($AD248/4, 0))*$AB248)/100, 0)+5)*1.1, 0))</f>
        <v>107</v>
      </c>
      <c r="AK248" s="21" t="str" cm="1">
        <f t="array" aca="1" ref="AK248" ca="1">IF(NOT(ISNUMBER(INDEX($A:$A, LOOKUP(2, 1 / ($A$1:INDIRECT("$A$"&amp;ROW($A248)) &lt;&gt; ""),ROW($A$1:INDIRECT("$A$"&amp;ROW($A248)))), 1))), "",
ROUNDDOWN((ROUNDDOWN((((2*VLOOKUP($AA248, 'EV and Base'!$A$1:$N$671, 11, FALSE))+30+ROUNDDOWN($AE248/4, 0))*$AB248)/100, 0)+5), 0)
&amp;"-"&amp;
ROUNDDOWN((ROUNDDOWN((((2*VLOOKUP($AA248, 'EV and Base'!$A$1:$N$671, 11, FALSE))+31+ROUNDDOWN($AE248/4, 0))*$AB248)/100, 0)+5), 0))</f>
        <v>85-85</v>
      </c>
      <c r="AL248" s="21" t="str" cm="1">
        <f t="array" aca="1" ref="AL248" ca="1">IF(NOT(ISNUMBER(INDEX($A:$A, LOOKUP(2, 1 / ($A$1:INDIRECT("$A$"&amp;ROW($A248)) &lt;&gt; ""),ROW($A$1:INDIRECT("$A$"&amp;ROW($A248)))), 1))), "",
ROUNDDOWN((ROUNDDOWN((((2*VLOOKUP($AA248, 'EV and Base'!$A$1:$N$671, 12, FALSE))+0+ROUNDDOWN($AF248/4, 0))*$AB248)/100, 0)+5)*0.9, 0)
&amp;"-"&amp;
ROUNDDOWN((ROUNDDOWN((((2*VLOOKUP($AA248, 'EV and Base'!$A$1:$N$671, 12, FALSE))+31+ROUNDDOWN($AF248/4, 0))*$AB248)/100, 0)+5)*0.9, 0))</f>
        <v>35-45</v>
      </c>
      <c r="AM248" s="21" t="str" cm="1">
        <f t="array" aca="1" ref="AM248" ca="1">IF(NOT(ISNUMBER(INDEX($A:$A, LOOKUP(2, 1 / ($A$1:INDIRECT("$A$"&amp;ROW($A248)) &lt;&gt; ""),ROW($A$1:INDIRECT("$A$"&amp;ROW($A248)))), 1))), "",
ROUNDDOWN((ROUNDDOWN((((2*VLOOKUP($AA248, 'EV and Base'!$A$1:$N$671, 13, FALSE))+30+ROUNDDOWN($AG248/4, 0))*$AB248)/100, 0)+5), 0)
&amp;"-"&amp;
ROUNDDOWN((ROUNDDOWN((((2*VLOOKUP($AA248, 'EV and Base'!$A$1:$N$671, 13, FALSE))+31+ROUNDDOWN($AG248/4, 0))*$AB248)/100, 0)+5), 0))</f>
        <v>84-85</v>
      </c>
      <c r="AN248" s="25" cm="1">
        <f t="array" aca="1" ref="AN248" ca="1">IF(NOT(ISNUMBER(INDEX($A:$A, LOOKUP(2, 1 / ($A$1:INDIRECT("$A$"&amp;ROW($A248)) &lt;&gt; ""),ROW($A$1:INDIRECT("$A$"&amp;ROW($A248)))), 1))), "",
ROUNDDOWN((ROUNDDOWN((((2*VLOOKUP($AA248, 'EV and Base'!$A$1:$N$671, 14, FALSE))+31+ROUNDDOWN($AH248/4, 0))*$AB248)/100, 0)+5), 0))</f>
        <v>81</v>
      </c>
      <c r="AO248" s="23" cm="1">
        <f t="array" aca="1" ref="AO248" ca="1">IF(NOT(ISNUMBER(INDEX($A:$A, LOOKUP(2, 1 / ($A$1:INDIRECT("$A$"&amp;ROW($A248)) &lt;&gt; ""),ROW($A$1:INDIRECT("$A$"&amp;ROW($A248)))), 1))), "",
ROUNDDOWN((((2*VLOOKUP($AA248, 'EV and Base'!$A$1:$N$671, 9, FALSE))+31+ROUNDDOWN($AC248/4, 0))*$AB248)/100, 0)+$AB248+10)</f>
        <v>125</v>
      </c>
      <c r="AP248" s="2" cm="1">
        <f t="array" aca="1" ref="AP248" ca="1">IF(NOT(ISNUMBER(INDEX($A:$A, LOOKUP(2, 1 / ($A$1:INDIRECT("$A$"&amp;ROW($A248)) &lt;&gt; ""),ROW($A$1:INDIRECT("$A$"&amp;ROW($A248)))), 1))), "",
ROUNDDOWN((ROUNDDOWN((((2*VLOOKUP($AA248, 'EV and Base'!$A$1:$N$671, 10, FALSE))+31+ROUNDDOWN($AD248/4, 0))*$AB248)/100, 0)+5)*1.1, 0))</f>
        <v>107</v>
      </c>
      <c r="AQ248" s="2" cm="1">
        <f t="array" aca="1" ref="AQ248" ca="1">IF(NOT(ISNUMBER(INDEX($A:$A, LOOKUP(2, 1 / ($A$1:INDIRECT("$A$"&amp;ROW($A248)) &lt;&gt; ""),ROW($A$1:INDIRECT("$A$"&amp;ROW($A248)))), 1))), "",
ROUNDDOWN((ROUNDDOWN((((2*VLOOKUP($AA248, 'EV and Base'!$A$1:$N$671, 11, FALSE))+$AV$2+ROUNDDOWN($AE248/4, 0))*$AB248)/100, 0)+5), 0))</f>
        <v>85</v>
      </c>
      <c r="AR248" s="22" cm="1">
        <f t="array" aca="1" ref="AR248" ca="1">IF(NOT(ISNUMBER(INDEX($A:$A, LOOKUP(2, 1 / ($A$1:INDIRECT("$A$"&amp;ROW($A248)) &lt;&gt; ""),ROW($A$1:INDIRECT("$A$"&amp;ROW($A248)))), 1))), "",
ROUNDDOWN((ROUNDDOWN((((2*VLOOKUP($AA248, 'EV and Base'!$A$1:$N$671, 12, FALSE))+$AW$2+ROUNDDOWN($AF248/4, 0))*$AB248)/100, 0)+5)*0.9, 0))</f>
        <v>41</v>
      </c>
      <c r="AS248" s="2" cm="1">
        <f t="array" aca="1" ref="AS248" ca="1">IF(NOT(ISNUMBER(INDEX($A:$A, LOOKUP(2, 1 / ($A$1:INDIRECT("$A$"&amp;ROW($A248)) &lt;&gt; ""),ROW($A$1:INDIRECT("$A$"&amp;ROW($A248)))), 1))), "",
ROUNDDOWN((ROUNDDOWN((((2*VLOOKUP($AA248, 'EV and Base'!$A$1:$N$671, 13, FALSE))+$AX$2+ROUNDDOWN($AG248/4, 0))*$AB248)/100, 0)+5), 0))</f>
        <v>85</v>
      </c>
      <c r="AT248" s="24" cm="1">
        <f t="array" aca="1" ref="AT248" ca="1">IF(NOT(ISNUMBER(INDEX($A:$A, LOOKUP(2, 1 / ($A$1:INDIRECT("$A$"&amp;ROW($A248)) &lt;&gt; ""),ROW($A$1:INDIRECT("$A$"&amp;ROW($A248)))), 1))), "",
ROUNDDOWN((ROUNDDOWN((((2*VLOOKUP($AA248, 'EV and Base'!$A$1:$N$671, 14, FALSE))+31+ROUNDDOWN($AH248/4, 0))*$AB248)/100, 0)+5), 0))</f>
        <v>81</v>
      </c>
      <c r="AU248" s="28">
        <v>221</v>
      </c>
      <c r="AY248" cm="1">
        <f t="array" aca="1" ref="AY248" ca="1">IF(NOT(ISNUMBER(INDEX($A:$A,LOOKUP(2,1/($A$1:INDIRECT("$A$"&amp;ROW($A248))&lt;&gt;""),ROW($A$1:INDIRECT("$A$"&amp;ROW($A248)))),1))),"",
INDEX($AY:$AY,LOOKUP(2,1/($AY$1:INDIRECT("$AY$"&amp;ROW($AY248)-1)&lt;&gt;""),ROW($AY$1:INDIRECT("$AY$"&amp;ROW($AY248)-1))),1)+$BL248)</f>
        <v>49055</v>
      </c>
      <c r="AZ248" s="3" cm="1">
        <f t="array" aca="1" ref="AZ248" ca="1">IF(NOT(ISNUMBER(INDEX($A:$A, LOOKUP(2, 1 / ($A$1:INDIRECT("$A$"&amp;ROW($A248)) &lt;&gt; ""),ROW($A$1:INDIRECT("$A$"&amp;ROW($A248)))), 1))), "",
VLOOKUP(INDIRECT("$G$"&amp;LOOKUP(2, 1 / ($AY$1:INDIRECT("$AY$"&amp;ROW($AY248)-1) &lt;&gt; ""),ROW($AY$1:INDIRECT("$AY$"&amp;ROW($AY248)-1)))),'EV and Base'!A224:N894,2,FALSE))</f>
        <v>147</v>
      </c>
      <c r="BA248" s="3" cm="1">
        <f t="array" aca="1" ref="BA248" ca="1">IF(NOT(ISNUMBER(INDEX($A:$A, LOOKUP(2, 1 / ($A$1:INDIRECT("$A$"&amp;ROW($A248)) &lt;&gt; ""),ROW($A$1:INDIRECT("$A$"&amp;ROW($A248)))), 1))), "",
INDIRECT("$I$"&amp;LOOKUP(2, 1 / ($AY$1:INDIRECT("$AY$"&amp;ROW($AY248)-1) &lt;&gt; ""),ROW($AY$1:INDIRECT("$AY$"&amp;ROW($AY248)-1)))))</f>
        <v>27</v>
      </c>
      <c r="BB248" s="1" cm="1">
        <f t="array" aca="1" ref="BB248" ca="1">IF(NOT(ISNUMBER(INDEX($A:$A, LOOKUP(2, 1 / ($A$1:INDIRECT("$A$"&amp;ROW($A248)) &lt;&gt; ""),ROW($A$1:INDIRECT("$A$"&amp;ROW($A248)))), 1))), "",
INDIRECT("$AB$"&amp;LOOKUP(2, 1 / ($AY$1:INDIRECT("$AY$"&amp;ROW($AY248)-1) &lt;&gt; ""),ROW($AY$1:INDIRECT("$AY$"&amp;ROW($AY248)-1)))))</f>
        <v>38</v>
      </c>
      <c r="BC248" s="3" cm="1">
        <f t="array" aca="1" ref="BC248" ca="1">IF(NOT(ISNUMBER(INDEX($A:$A,LOOKUP(2,1/($A$1:INDIRECT("$A$"&amp;ROW($A248))&lt;&gt;""),ROW($A$1:INDIRECT("$A$"&amp;ROW($A248)))),1))),"",
$BA248+$BA248+10)</f>
        <v>64</v>
      </c>
      <c r="BD248" s="3" cm="1">
        <f t="array" aca="1" ref="BD248" ca="1">IF(NOT(ISNUMBER(INDEX($A:$A,LOOKUP(2,1/($A$1:INDIRECT("$A$"&amp;ROW($A248))&lt;&gt;""),ROW($A$1:INDIRECT("$A$"&amp;ROW($A248)))),1))),"",
$BA248+$BB248+10)</f>
        <v>75</v>
      </c>
      <c r="BE248" s="3" cm="1">
        <f t="array" aca="1" ref="BE248" ca="1">IF(NOT(ISNUMBER(INDEX($A:$A,LOOKUP(2,1/($A$1:INDIRECT("$A$"&amp;ROW($A248))&lt;&gt;""),ROW($A$1:INDIRECT("$A$"&amp;ROW($A248)))),1))),"",
$BC248*$BC248)</f>
        <v>4096</v>
      </c>
      <c r="BF248" s="3" cm="1">
        <f t="array" aca="1" ref="BF248" ca="1">IF(NOT(ISNUMBER(INDEX($A:$A,LOOKUP(2,1/($A$1:INDIRECT("$A$"&amp;ROW($A248))&lt;&gt;""),ROW($A$1:INDIRECT("$A$"&amp;ROW($A248)))),1))),"",
$BD248*$BD248)</f>
        <v>5625</v>
      </c>
      <c r="BG248" s="3" cm="1">
        <f t="array" aca="1" ref="BG248" ca="1">IF(NOT(ISNUMBER(INDEX($A:$A,LOOKUP(2,1/($A$1:INDIRECT("$A$"&amp;ROW($A248))&lt;&gt;""),ROW($A$1:INDIRECT("$A$"&amp;ROW($A248)))),1))),"",
_xlfn.FLOOR.MATH(1.5*_xlfn.FLOOR.MATH($AZ248*BA248/5)))</f>
        <v>1189</v>
      </c>
      <c r="BH248" s="3" cm="1">
        <f t="array" aca="1" ref="BH248" ca="1">IF(NOT(ISNUMBER(INDEX($A:$A, LOOKUP(2, 1 / ($A$1:INDIRECT("$A$"&amp;ROW($A248)) &lt;&gt; ""),ROW($A$1:INDIRECT("$A$"&amp;ROW($A248)))), 1))), "",
_xlfn.FLOOR.MATH($BG248/IF(OR(INDIRECT("$C$"&amp;LOOKUP(2, 1 / ($AY$1:INDIRECT("$AY$"&amp;ROW($AY248)-1) &lt;&gt; ""),ROW($AY$1:INDIRECT("$AY$"&amp;ROW($AY248)-1))))="Multi",
INDIRECT("$C$"&amp;LOOKUP(2, 1 / ($AY$1:INDIRECT("$AY$"&amp;ROW($AY248)-1) &lt;&gt; ""),ROW($AY$1:INDIRECT("$AY$"&amp;ROW($AY248)-1))))="Double"),2,1)))</f>
        <v>1189</v>
      </c>
      <c r="BI248" s="3" cm="1">
        <f t="array" aca="1" ref="BI248" ca="1">IF(NOT(ISNUMBER(INDEX($A:$A,LOOKUP(2,1/($A$1:INDIRECT("$A$"&amp;ROW($A248))&lt;&gt;""),ROW($A$1:INDIRECT("$A$"&amp;ROW($A248)))),1))),"",
VLOOKUP($BC248,GameFreakSQRT!$A$1:$B$200,2,FALSE))</f>
        <v>32768</v>
      </c>
      <c r="BJ248" s="3" cm="1">
        <f t="array" aca="1" ref="BJ248" ca="1">IF(NOT(ISNUMBER(INDEX($A:$A,LOOKUP(2,1/($A$1:INDIRECT("$A$"&amp;ROW($A248))&lt;&gt;""),ROW($A$1:INDIRECT("$A$"&amp;ROW($A248)))),1))),"",
VLOOKUP($BD248,GameFreakSQRT!$A$1:$B$200,2,FALSE))</f>
        <v>35472</v>
      </c>
      <c r="BK248" s="3" cm="1">
        <f t="array" aca="1" ref="BK248" ca="1">IF(NOT(ISNUMBER(INDEX($A:$A,LOOKUP(2,1/($A$1:INDIRECT("$A$"&amp;ROW($A248))&lt;&gt;""),ROW($A$1:INDIRECT("$A$"&amp;ROW($A248)))),1))),"",
_xlfn.FLOOR.MATH((($BI248*$BE248)*$BH248)/($BJ248*$BF248))+1)</f>
        <v>800</v>
      </c>
      <c r="BL248" s="3" cm="1">
        <f t="array" aca="1" ref="BL248" ca="1">IF(NOT(ISNUMBER(INDEX($A:$A,LOOKUP(2,1/($A$1:INDIRECT("$A$"&amp;ROW($A248))&lt;&gt;""),ROW($A$1:INDIRECT("$A$"&amp;ROW($A248)))),1))),"",
_xlfn.FLOOR.MATH($BK248*IF(NOT(INDIRECT("$Z$"&amp;LOOKUP(2, 1 / ($AY$1:INDIRECT("$AY$"&amp;ROW($AY248)-1) &lt;&gt; ""),ROW($AY$1:INDIRECT("$AY$"&amp;ROW($AY248)-1))))=""),1.5,1)))</f>
        <v>1200</v>
      </c>
      <c r="BM248" s="3" cm="1">
        <f t="array" aca="1" ref="BM248" ca="1">IF(NOT(ISNUMBER(INDEX($A:$A, LOOKUP(2, 1 / ($A$1:INDIRECT("$A$"&amp;ROW($A248)) &lt;&gt; ""),ROW($A$1:INDIRECT("$A$"&amp;ROW($A248)))), 1))), "",
INDIRECT("$Y$"&amp;LOOKUP(2, 1 / ($AY$1:INDIRECT("$AY$"&amp;ROW($AY248)-1) &lt;&gt; ""),ROW($AY$1:INDIRECT("$AY$"&amp;ROW($AY248)-1)))))</f>
        <v>1200</v>
      </c>
      <c r="BN248" s="3" t="b">
        <f t="shared" ca="1" si="23"/>
        <v>1</v>
      </c>
    </row>
    <row r="249" spans="1:66" x14ac:dyDescent="0.45">
      <c r="A249" s="56">
        <v>56</v>
      </c>
      <c r="B249" s="56" t="s">
        <v>114</v>
      </c>
      <c r="C249" s="56" t="s">
        <v>46</v>
      </c>
      <c r="D249" s="56" t="s">
        <v>455</v>
      </c>
      <c r="E249" s="56" t="s">
        <v>48</v>
      </c>
      <c r="F249" s="56">
        <v>1</v>
      </c>
      <c r="G249" s="2" t="s">
        <v>315</v>
      </c>
      <c r="H249" s="2" t="s">
        <v>77</v>
      </c>
      <c r="I249" s="2">
        <v>28</v>
      </c>
      <c r="J249" s="2" t="s">
        <v>51</v>
      </c>
      <c r="K249" s="2" t="s">
        <v>100</v>
      </c>
      <c r="L249" s="2" t="s">
        <v>53</v>
      </c>
      <c r="M249" s="2" t="s">
        <v>215</v>
      </c>
      <c r="N249" s="2" t="s">
        <v>235</v>
      </c>
      <c r="O249" s="2" t="s">
        <v>357</v>
      </c>
      <c r="P249" s="2" t="s">
        <v>417</v>
      </c>
      <c r="Q249" s="2">
        <v>0</v>
      </c>
      <c r="R249" s="2">
        <f>_xlfn.FLOOR.MATH((((2*VLOOKUP(G249, 'EV and Base'!$A$1:$N$671, 9, FALSE))+$Q249)*$I249)/100)+$I249+10</f>
        <v>73</v>
      </c>
      <c r="S249" s="2">
        <f>_xlfn.FLOOR.MATH((_xlfn.FLOOR.MATH((((2*VLOOKUP($G249, 'EV and Base'!$A$1:$N$671, 10, FALSE))+$Q249)*$I249)/100)+5)*
IF(OR($J249="Lonely", $J249="Brave", $J249="Adamant", $J249="Naughty"), 1.1,
IF(OR($J249="Bold", $J249="Timid", $J249="Modest", $J249="Calm"), 0.9, 1)))</f>
        <v>54</v>
      </c>
      <c r="T249" s="2">
        <f>_xlfn.FLOOR.MATH((_xlfn.FLOOR.MATH((((2*VLOOKUP($G249, 'EV and Base'!$A$1:$N$671, 11, FALSE))+$Q249)*$I249)/100)+5)*
IF(OR($J249="Bold", $J249="Relaxed", $J249="Impish", $J249="Lax"), 1.1,
IF(OR($J249="Lonely", $J249="Hasty", $J249="Mild", $J249="Gentle"), 0.9, 1)))</f>
        <v>36</v>
      </c>
      <c r="U249" s="2">
        <f>_xlfn.FLOOR.MATH((_xlfn.FLOOR.MATH((((2*VLOOKUP($G249, 'EV and Base'!$A$1:$N$671, 12, FALSE))+$Q249)*$I249)/100)+5)*
IF(OR($J249="Modest", $J249="Mild", $J249="Quiet", $J249="Rash"), 1.1,
IF(OR($J249="Adamant", $J249="Impish", $J249="Jolly", $J249="Careful"), 0.9, 1)))</f>
        <v>54</v>
      </c>
      <c r="V249" s="2">
        <f>_xlfn.FLOOR.MATH((_xlfn.FLOOR.MATH((((2*VLOOKUP($G249, 'EV and Base'!$A$1:$N$671, 13, FALSE))+$Q249)*$I249)/100)+5)*
IF(OR($J249="Calm", $J249="Gentle", $J249="Sassy", $J249="Careful"), 1.1,
IF(OR($J249="Naughty", $J249="Lax", $J249="Naive", $J249="Rash"), 0.9, 1)))</f>
        <v>29</v>
      </c>
      <c r="W249" s="2">
        <f>_xlfn.FLOOR.MATH((_xlfn.FLOOR.MATH((((2*VLOOKUP($G249, 'EV and Base'!$A$1:$N$671, 14, FALSE))+$Q249)*$I249)/100)+5)*
IF(OR($J249="Timid", $J249="Hasty", $J249="Jolly", $J249="Naive"), 1.1,
IF(OR($J249="Brave", $J249="Relaxed", $J249="Quiet", $J249="Sassy"), 0.9, 1)))</f>
        <v>64</v>
      </c>
      <c r="X249" s="56">
        <v>1120</v>
      </c>
      <c r="Y249" s="1">
        <v>1380</v>
      </c>
      <c r="Z249" s="1">
        <v>1</v>
      </c>
      <c r="AA249" s="23" t="str" cm="1">
        <f t="array" aca="1" ref="AA249" ca="1">IF(NOT(ISNUMBER(INDEX($A:$A,LOOKUP(2,1/($A$1:INDIRECT("$A$"&amp;ROW($A249))&lt;&gt;""),ROW($A$1:INDIRECT("$A$"&amp;ROW($A249)))),1))),"",
IF(NOT(ISNUMBER($A249)),$AA248,
IF($AB249&lt;16,"Lillipup",
IF($AB249&lt;32,"Herdier",
"Stoutland"))))</f>
        <v>Stoutland</v>
      </c>
      <c r="AB249" s="25" cm="1">
        <f t="array" aca="1" ref="AB249" ca="1">IF(NOT(ISNUMBER(INDEX($A:$A, LOOKUP(2, 1 / ($A$1:INDIRECT("$A$"&amp;ROW($A249)) &lt;&gt; ""),ROW($A$1:INDIRECT("$A$"&amp;ROW($A249)))), 1))), "",
VLOOKUP($AY249,'Medium-Slow'!$A$1:$B$101,2,TRUE))</f>
        <v>38</v>
      </c>
      <c r="AC249" s="23" cm="1">
        <f t="array" aca="1" ref="AC249" ca="1">IF(NOT(ISNUMBER(INDEX($A:$A, LOOKUP(2, 1 / ($A$1:INDIRECT("$A$"&amp;ROW($A249)) &lt;&gt; ""),ROW($A$1:INDIRECT("$A$"&amp;ROW($A249)))), 1))), "",
INDEX($AC:$AC, LOOKUP(2, 1 / ($AC$1:INDIRECT("$AC$"&amp;ROW($AC249)-1) &lt;&gt; ""),ROW($AC$1:INDIRECT("$AC$"&amp;ROW($AC249)-1))), 1)+
IF(INDEX($AC:$AC, LOOKUP(2, 1 / ($AC$1:INDIRECT("$AC$"&amp;ROW($AC249)-1) &lt;&gt; ""),ROW($AC$1:INDIRECT("$AC$"&amp;ROW($AC249)-1))), 1)+
INDEX($AD:$AD, LOOKUP(2, 1 / ($AD$1:INDIRECT("$AD$"&amp;ROW($AD249)-1) &lt;&gt; ""),ROW($AD$1:INDIRECT("$AD$"&amp;ROW($AD249)-1))), 1)+
INDEX($AE:$AE, LOOKUP(2, 1 / ($AE$1:INDIRECT("$AE$"&amp;ROW($AE249)-1) &lt;&gt; ""),ROW($AE$1:INDIRECT("$AE$"&amp;ROW($AD249)-1))), 1)+
INDEX($AE:$AF, LOOKUP(2, 1 / ($AF$1:INDIRECT("$AF$"&amp;ROW($AF249)-1) &lt;&gt; ""),ROW($AF$1:INDIRECT("$AF$"&amp;ROW($AD249)-1))), 1)+
INDEX($AG:$AG, LOOKUP(2, 1 / ($AG$1:INDIRECT("$AG$"&amp;ROW($AG249)-1) &lt;&gt; ""),ROW($AG$1:INDIRECT("$AG$"&amp;ROW($AD249)-1))), 1)+
INDEX($AH:$AH, LOOKUP(2, 1 / ($AH$1:INDIRECT("$AH$"&amp;ROW($AH249)-1) &lt;&gt; ""),ROW($AH$1:INDIRECT("$AH$"&amp;ROW($AD249)-1))), 1)&gt;=510,0,
IF(INDEX($AC:$AC, LOOKUP(2, 1 / ($AC$1:INDIRECT("$AC$"&amp;ROW($AC249)-1) &lt;&gt; ""),ROW($AC$1:INDIRECT("$AC$"&amp;ROW($AC249)-1))), 1)&gt;=255,0,
VLOOKUP(INDIRECT("$G$"&amp;LOOKUP(2, 1 / ($AC$1:INDIRECT("$AC$"&amp;ROW($AC249)-1) &lt;&gt; ""),ROW($AC$1:INDIRECT("$AC$"&amp;ROW($AC249)-1)))), 'EV and Base'!$A$1:$N$671, 3, FALSE))))</f>
        <v>9</v>
      </c>
      <c r="AD249" s="2" cm="1">
        <f t="array" aca="1" ref="AD249" ca="1">IF(NOT(ISNUMBER(INDEX($A:$A, LOOKUP(2, 1 / ($A$1:INDIRECT("$A$"&amp;ROW($A249)) &lt;&gt; ""),ROW($A$1:INDIRECT("$A$"&amp;ROW($A249)))), 1))), "",
INDEX($AD:$AD, LOOKUP(2, 1 / ($AD$1:INDIRECT("$AD$"&amp;ROW($AD249)-1) &lt;&gt; ""),ROW($AD$1:INDIRECT("$AD$"&amp;ROW($AD249)-1))), 1)+
IF(INDEX($AC:$AC, LOOKUP(2, 1 / ($AC$1:INDIRECT("$AC$"&amp;ROW($AC249)-1) &lt;&gt; ""),ROW($AC$1:INDIRECT("$AC$"&amp;ROW($AC249)-1))), 1)+
INDEX($AD:$AD, LOOKUP(2, 1 / ($AD$1:INDIRECT("$AD$"&amp;ROW($AD249)-1) &lt;&gt; ""),ROW($AD$1:INDIRECT("$AD$"&amp;ROW($AD249)-1))), 1)+
INDEX($AE:$AE, LOOKUP(2, 1 / ($AE$1:INDIRECT("$AE$"&amp;ROW($AE249)-1) &lt;&gt; ""),ROW($AE$1:INDIRECT("$AE$"&amp;ROW($AD249)-1))), 1)+
INDEX($AE:$AF, LOOKUP(2, 1 / ($AF$1:INDIRECT("$AF$"&amp;ROW($AF249)-1) &lt;&gt; ""),ROW($AF$1:INDIRECT("$AF$"&amp;ROW($AD249)-1))), 1)+
INDEX($AG:$AG, LOOKUP(2, 1 / ($AG$1:INDIRECT("$AG$"&amp;ROW($AG249)-1) &lt;&gt; ""),ROW($AG$1:INDIRECT("$AG$"&amp;ROW($AD249)-1))), 1)+
INDEX($AH:$AH, LOOKUP(2, 1 / ($AH$1:INDIRECT("$AH$"&amp;ROW($AH249)-1) &lt;&gt; ""),ROW($AH$1:INDIRECT("$AH$"&amp;ROW($AD249)-1))), 1)&gt;=510,0,
IF(INDEX($AD:$AD, LOOKUP(2, 1 / ($AD$1:INDIRECT("$AD$"&amp;ROW($AD249)-1) &lt;&gt; ""),ROW($AD$1:INDIRECT("$AD$"&amp;ROW($AD249)-1))), 1)&gt;=255,0,
VLOOKUP(INDIRECT("$G$"&amp;LOOKUP(2, 1 / ($AD$1:INDIRECT("$AD$"&amp;ROW($AD249)-1) &lt;&gt; ""),ROW($AD$1:INDIRECT("$AD$"&amp;ROW($AD249)-1)))), 'EV and Base'!$A$1:$N$671, 4, FALSE))))</f>
        <v>67</v>
      </c>
      <c r="AE249" s="2" cm="1">
        <f t="array" aca="1" ref="AE249" ca="1">IF(NOT(ISNUMBER(INDEX($A:$A,LOOKUP(2,1/($A$1:INDIRECT("$A$"&amp;ROW($A249))&lt;&gt;""),ROW($A$1:INDIRECT("$A$"&amp;ROW($A249)))),1))),"",
INDEX($AE:$AE,LOOKUP(2,1/($AE$1:INDIRECT("$AE$"&amp;ROW($AE249)-1)&lt;&gt;""),ROW($AE$1:INDIRECT("$AE$"&amp;ROW($AE249)-1))),1)+
IF(INDEX($AC:$AC,LOOKUP(2,1/($AC$1:INDIRECT("$AC$"&amp;ROW($AC249)-1)&lt;&gt;""),ROW($AC$1:INDIRECT("$AC$"&amp;ROW($AC249)-1))),1)+
INDEX($AD:$AD,LOOKUP(2,1/($AD$1:INDIRECT("$AD$"&amp;ROW($AD249)-1)&lt;&gt;""),ROW($AD$1:INDIRECT("$AD$"&amp;ROW($AD249)-1))),1)+
INDEX($AE:$AE,LOOKUP(2,1/($AE$1:INDIRECT("$AE$"&amp;ROW($AE249)-1)&lt;&gt;""),ROW($AE$1:INDIRECT("$AE$"&amp;ROW($AD249)-1))),1)+
INDEX($AE:$AF,LOOKUP(2,1/($AF$1:INDIRECT("$AF$"&amp;ROW($AF249)-1)&lt;&gt;""),ROW($AF$1:INDIRECT("$AF$"&amp;ROW($AD249)-1))),1)+
INDEX($AG:$AG,LOOKUP(2,1/($AG$1:INDIRECT("$AG$"&amp;ROW($AG249)-1)&lt;&gt;""),ROW($AG$1:INDIRECT("$AG$"&amp;ROW($AD249)-1))),1)+
INDEX($AH:$AH,LOOKUP(2,1/($AH$1:INDIRECT("$AH$"&amp;ROW($AH249)-1)&lt;&gt;""),ROW($AH$1:INDIRECT("$AH$"&amp;ROW($AD249)-1))),1)&gt;=510,0,
IF(INDEX($AE:$AE,LOOKUP(2,1/($AE$1:INDIRECT("$AE$"&amp;ROW($AE249)-1)&lt;&gt;""),ROW($AE$1:INDIRECT("$AE$"&amp;ROW($AE249)-1))),1)&gt;=255,0,
VLOOKUP(INDIRECT("$G$"&amp;LOOKUP(2,1/($AE$1:INDIRECT("$AE$"&amp;ROW($AE249)-1)&lt;&gt;""),ROW($AE$1:INDIRECT("$AE$"&amp;ROW($AE249)-1)))),'EV and Base'!$A$1:$N$671,5,FALSE))))</f>
        <v>7</v>
      </c>
      <c r="AF249" s="2" cm="1">
        <f t="array" aca="1" ref="AF249" ca="1">IF(NOT(ISNUMBER(INDEX($A:$A, LOOKUP(2, 1 / ($A$1:INDIRECT("$A$"&amp;ROW($A249)) &lt;&gt; ""),ROW($A$1:INDIRECT("$A$"&amp;ROW($A249)))), 1))), "",
INDEX($AF:$AF, LOOKUP(2, 1 / ($AF$1:INDIRECT("$AF$"&amp;ROW($AF249)-1) &lt;&gt; ""),ROW($AF$1:INDIRECT("$AF$"&amp;ROW($AF249)-1))), 1)+
IF(INDEX($AC:$AC, LOOKUP(2, 1 / ($AC$1:INDIRECT("$AC$"&amp;ROW($AC249)-1) &lt;&gt; ""),ROW($AC$1:INDIRECT("$AC$"&amp;ROW($AC249)-1))), 1)+
INDEX($AD:$AD, LOOKUP(2, 1 / ($AD$1:INDIRECT("$AD$"&amp;ROW($AD249)-1) &lt;&gt; ""),ROW($AD$1:INDIRECT("$AD$"&amp;ROW($AD249)-1))), 1)+
INDEX($AE:$AE, LOOKUP(2, 1 / ($AE$1:INDIRECT("$AE$"&amp;ROW($AE249)-1) &lt;&gt; ""),ROW($AE$1:INDIRECT("$AE$"&amp;ROW($AD249)-1))), 1)+
INDEX($AE:$AF, LOOKUP(2, 1 / ($AF$1:INDIRECT("$AF$"&amp;ROW($AF249)-1) &lt;&gt; ""),ROW($AF$1:INDIRECT("$AF$"&amp;ROW($AD249)-1))), 1)+
INDEX($AG:$AG, LOOKUP(2, 1 / ($AG$1:INDIRECT("$AG$"&amp;ROW($AG249)-1) &lt;&gt; ""),ROW($AG$1:INDIRECT("$AG$"&amp;ROW($AD249)-1))), 1)+
INDEX($AH:$AH, LOOKUP(2, 1 / ($AH$1:INDIRECT("$AH$"&amp;ROW($AH249)-1) &lt;&gt; ""),ROW($AH$1:INDIRECT("$AH$"&amp;ROW($AD249)-1))), 1)&gt;=510,0,
IF(INDEX($AF:$AF, LOOKUP(2, 1 / ($AF$1:INDIRECT("$AF$"&amp;ROW($AF249)-1) &lt;&gt; ""),ROW($AF$1:INDIRECT("$AF$"&amp;ROW($AF249)-1))), 1)&gt;=255,0,
VLOOKUP(INDIRECT("$G$"&amp;LOOKUP(2, 1 / ($AF$1:INDIRECT("$AF$"&amp;ROW($AF249)-1) &lt;&gt; ""),ROW($AF$1:INDIRECT("$AF$"&amp;ROW($AF249)-1)))), 'EV and Base'!$A$1:$N$671, 6, FALSE))))</f>
        <v>7</v>
      </c>
      <c r="AG249" s="2" cm="1">
        <f t="array" aca="1" ref="AG249" ca="1">IF(NOT(ISNUMBER(INDEX($A:$A, LOOKUP(2, 1 / ($A$1:INDIRECT("$A$"&amp;ROW($A249)) &lt;&gt; ""),ROW($A$1:INDIRECT("$A$"&amp;ROW($A249)))), 1))), "",
INDEX($AG:$AG, LOOKUP(2, 1 / ($AG$1:INDIRECT("$AG$"&amp;ROW($AG249)-1) &lt;&gt; ""),ROW($AG$1:INDIRECT("$AG$"&amp;ROW($AG249)-1))), 1)+
IF(INDEX($AC:$AC, LOOKUP(2, 1 / ($AC$1:INDIRECT("$AC$"&amp;ROW($AC249)-1) &lt;&gt; ""),ROW($AC$1:INDIRECT("$AC$"&amp;ROW($AC249)-1))), 1)+
INDEX($AD:$AD, LOOKUP(2, 1 / ($AD$1:INDIRECT("$AD$"&amp;ROW($AD249)-1) &lt;&gt; ""),ROW($AD$1:INDIRECT("$AD$"&amp;ROW($AD249)-1))), 1)+
INDEX($AE:$AE, LOOKUP(2, 1 / ($AE$1:INDIRECT("$AE$"&amp;ROW($AE249)-1) &lt;&gt; ""),ROW($AE$1:INDIRECT("$AE$"&amp;ROW($AD249)-1))), 1)+
INDEX($AE:$AF, LOOKUP(2, 1 / ($AF$1:INDIRECT("$AF$"&amp;ROW($AF249)-1) &lt;&gt; ""),ROW($AF$1:INDIRECT("$AF$"&amp;ROW($AD249)-1))), 1)+
INDEX($AG:$AG, LOOKUP(2, 1 / ($AG$1:INDIRECT("$AG$"&amp;ROW($AG249)-1) &lt;&gt; ""),ROW($AG$1:INDIRECT("$AG$"&amp;ROW($AD249)-1))), 1)+
INDEX($AH:$AH, LOOKUP(2, 1 / ($AH$1:INDIRECT("$AH$"&amp;ROW($AH249)-1) &lt;&gt; ""),ROW($AH$1:INDIRECT("$AH$"&amp;ROW($AD249)-1))), 1)&gt;=510,0,
IF(INDEX($AG:$AG, LOOKUP(2, 1 / ($AG$1:INDIRECT("$AG$"&amp;ROW($AG249)-1) &lt;&gt; ""),ROW($AG$1:INDIRECT("$AG$"&amp;ROW($AG249)-1))), 1)&gt;=255,0,
VLOOKUP(INDIRECT("$G$"&amp;LOOKUP(2, 1 / ($AG$1:INDIRECT("$AG$"&amp;ROW($AG249)-1) &lt;&gt; ""),ROW($AG$1:INDIRECT("$AG$"&amp;ROW($AG249)-1)))), 'EV and Base'!$A$1:$N$671, 7, FALSE))))</f>
        <v>0</v>
      </c>
      <c r="AH249" s="24" cm="1">
        <f t="array" aca="1" ref="AH249" ca="1">IF(NOT(ISNUMBER(INDEX($A:$A,LOOKUP(2,1/($A$1:INDIRECT("$A$"&amp;ROW($A249))&lt;&gt;""),ROW($A$1:INDIRECT("$A$"&amp;ROW($A249)))),1))),"",
INDEX($AH:$AH,LOOKUP(2,1/($AH$1:INDIRECT("$AH$"&amp;ROW($AH249)-1)&lt;&gt;""),ROW($AH$1:INDIRECT("$AH$"&amp;ROW($AH249)-1))),1)+
IF(INDEX($AC:$AC,LOOKUP(2,1/($AC$1:INDIRECT("$AC$"&amp;ROW($AC249)-1)&lt;&gt;""),ROW($AC$1:INDIRECT("$AC$"&amp;ROW($AC249)-1))),1)+
INDEX($AD:$AD,LOOKUP(2,1/($AD$1:INDIRECT("$AD$"&amp;ROW($AD249)-1)&lt;&gt;""),ROW($AD$1:INDIRECT("$AD$"&amp;ROW($AD249)-1))),1)+
INDEX($AE:$AE,LOOKUP(2,1/($AE$1:INDIRECT("$AE$"&amp;ROW($AE249)-1)&lt;&gt;""),ROW($AE$1:INDIRECT("$AE$"&amp;ROW($AD249)-1))),1)+
INDEX($AE:$AF,LOOKUP(2,1/($AF$1:INDIRECT("$AF$"&amp;ROW($AF249)-1)&lt;&gt;""),ROW($AF$1:INDIRECT("$AF$"&amp;ROW($AD249)-1))),1)+
INDEX($AG:$AG,LOOKUP(2,1/($AG$1:INDIRECT("$AG$"&amp;ROW($AG249)-1)&lt;&gt;""),ROW($AG$1:INDIRECT("$AG$"&amp;ROW($AD249)-1))),1)+
INDEX($AH:$AH,LOOKUP(2,1/($AH$1:INDIRECT("$AH$"&amp;ROW($AH249)-1)&lt;&gt;""),ROW($AH$1:INDIRECT("$AH$"&amp;ROW($AD249)-1))),1)&gt;=510,0,
IF(INDEX($AH:$AH,LOOKUP(2,1/($AH$1:INDIRECT("$AH$"&amp;ROW($AH249)-1)&lt;&gt;""),ROW($AH$1:INDIRECT("$AH$"&amp;ROW($AH249)-1))),1)&gt;=255,0,
VLOOKUP(INDIRECT("$G$"&amp;LOOKUP(2,1/($AH$1:INDIRECT("$AH$"&amp;ROW($AH249)-1)&lt;&gt;""),ROW($AH$1:INDIRECT("$AH$"&amp;ROW($AH249)-1)))),'EV and Base'!$A$1:$N$671,8,FALSE))))</f>
        <v>45</v>
      </c>
      <c r="AI249" s="29" cm="1">
        <f t="array" aca="1" ref="AI249" ca="1">IF(NOT(ISNUMBER(INDEX($A:$A,LOOKUP(2,1/($A$1:INDIRECT("$A$"&amp;ROW($A249))&lt;&gt;""),ROW($A$1:INDIRECT("$A$"&amp;ROW($A249)))),1))),"",
ROUNDDOWN((((2*VLOOKUP($AA249,'EV and Base'!$A$1:$N$671,9,FALSE))+31+ROUNDDOWN($AC249/4,0))*$AB249)/100,0)+$AB249+10)</f>
        <v>125</v>
      </c>
      <c r="AJ249" s="21" cm="1">
        <f t="array" aca="1" ref="AJ249" ca="1">IF(NOT(ISNUMBER(INDEX($A:$A, LOOKUP(2, 1 / ($A$1:INDIRECT("$A$"&amp;ROW($A249)) &lt;&gt; ""),ROW($A$1:INDIRECT("$A$"&amp;ROW($A249)))), 1))), "",
ROUNDDOWN((ROUNDDOWN((((2*VLOOKUP($AA249, 'EV and Base'!$A$1:$N$671, 10, FALSE))+31+ROUNDDOWN($AD249/4, 0))*$AB249)/100, 0)+5)*1.1, 0))</f>
        <v>107</v>
      </c>
      <c r="AK249" s="21" t="str" cm="1">
        <f t="array" aca="1" ref="AK249" ca="1">IF(NOT(ISNUMBER(INDEX($A:$A, LOOKUP(2, 1 / ($A$1:INDIRECT("$A$"&amp;ROW($A249)) &lt;&gt; ""),ROW($A$1:INDIRECT("$A$"&amp;ROW($A249)))), 1))), "",
ROUNDDOWN((ROUNDDOWN((((2*VLOOKUP($AA249, 'EV and Base'!$A$1:$N$671, 11, FALSE))+30+ROUNDDOWN($AE249/4, 0))*$AB249)/100, 0)+5), 0)
&amp;"-"&amp;
ROUNDDOWN((ROUNDDOWN((((2*VLOOKUP($AA249, 'EV and Base'!$A$1:$N$671, 11, FALSE))+31+ROUNDDOWN($AE249/4, 0))*$AB249)/100, 0)+5), 0))</f>
        <v>85-85</v>
      </c>
      <c r="AL249" s="21" t="str" cm="1">
        <f t="array" aca="1" ref="AL249" ca="1">IF(NOT(ISNUMBER(INDEX($A:$A, LOOKUP(2, 1 / ($A$1:INDIRECT("$A$"&amp;ROW($A249)) &lt;&gt; ""),ROW($A$1:INDIRECT("$A$"&amp;ROW($A249)))), 1))), "",
ROUNDDOWN((ROUNDDOWN((((2*VLOOKUP($AA249, 'EV and Base'!$A$1:$N$671, 12, FALSE))+0+ROUNDDOWN($AF249/4, 0))*$AB249)/100, 0)+5)*0.9, 0)
&amp;"-"&amp;
ROUNDDOWN((ROUNDDOWN((((2*VLOOKUP($AA249, 'EV and Base'!$A$1:$N$671, 12, FALSE))+31+ROUNDDOWN($AF249/4, 0))*$AB249)/100, 0)+5)*0.9, 0))</f>
        <v>35-45</v>
      </c>
      <c r="AM249" s="21" t="str" cm="1">
        <f t="array" aca="1" ref="AM249" ca="1">IF(NOT(ISNUMBER(INDEX($A:$A, LOOKUP(2, 1 / ($A$1:INDIRECT("$A$"&amp;ROW($A249)) &lt;&gt; ""),ROW($A$1:INDIRECT("$A$"&amp;ROW($A249)))), 1))), "",
ROUNDDOWN((ROUNDDOWN((((2*VLOOKUP($AA249, 'EV and Base'!$A$1:$N$671, 13, FALSE))+30+ROUNDDOWN($AG249/4, 0))*$AB249)/100, 0)+5), 0)
&amp;"-"&amp;
ROUNDDOWN((ROUNDDOWN((((2*VLOOKUP($AA249, 'EV and Base'!$A$1:$N$671, 13, FALSE))+31+ROUNDDOWN($AG249/4, 0))*$AB249)/100, 0)+5), 0))</f>
        <v>84-85</v>
      </c>
      <c r="AN249" s="25" cm="1">
        <f t="array" aca="1" ref="AN249" ca="1">IF(NOT(ISNUMBER(INDEX($A:$A, LOOKUP(2, 1 / ($A$1:INDIRECT("$A$"&amp;ROW($A249)) &lt;&gt; ""),ROW($A$1:INDIRECT("$A$"&amp;ROW($A249)))), 1))), "",
ROUNDDOWN((ROUNDDOWN((((2*VLOOKUP($AA249, 'EV and Base'!$A$1:$N$671, 14, FALSE))+31+ROUNDDOWN($AH249/4, 0))*$AB249)/100, 0)+5), 0))</f>
        <v>81</v>
      </c>
      <c r="AO249" s="23" cm="1">
        <f t="array" aca="1" ref="AO249" ca="1">IF(NOT(ISNUMBER(INDEX($A:$A, LOOKUP(2, 1 / ($A$1:INDIRECT("$A$"&amp;ROW($A249)) &lt;&gt; ""),ROW($A$1:INDIRECT("$A$"&amp;ROW($A249)))), 1))), "",
ROUNDDOWN((((2*VLOOKUP($AA249, 'EV and Base'!$A$1:$N$671, 9, FALSE))+31+ROUNDDOWN($AC249/4, 0))*$AB249)/100, 0)+$AB249+10)</f>
        <v>125</v>
      </c>
      <c r="AP249" s="2" cm="1">
        <f t="array" aca="1" ref="AP249" ca="1">IF(NOT(ISNUMBER(INDEX($A:$A, LOOKUP(2, 1 / ($A$1:INDIRECT("$A$"&amp;ROW($A249)) &lt;&gt; ""),ROW($A$1:INDIRECT("$A$"&amp;ROW($A249)))), 1))), "",
ROUNDDOWN((ROUNDDOWN((((2*VLOOKUP($AA249, 'EV and Base'!$A$1:$N$671, 10, FALSE))+31+ROUNDDOWN($AD249/4, 0))*$AB249)/100, 0)+5)*1.1, 0))</f>
        <v>107</v>
      </c>
      <c r="AQ249" s="2" cm="1">
        <f t="array" aca="1" ref="AQ249" ca="1">IF(NOT(ISNUMBER(INDEX($A:$A, LOOKUP(2, 1 / ($A$1:INDIRECT("$A$"&amp;ROW($A249)) &lt;&gt; ""),ROW($A$1:INDIRECT("$A$"&amp;ROW($A249)))), 1))), "",
ROUNDDOWN((ROUNDDOWN((((2*VLOOKUP($AA249, 'EV and Base'!$A$1:$N$671, 11, FALSE))+$AV$2+ROUNDDOWN($AE249/4, 0))*$AB249)/100, 0)+5), 0))</f>
        <v>85</v>
      </c>
      <c r="AR249" s="22" cm="1">
        <f t="array" aca="1" ref="AR249" ca="1">IF(NOT(ISNUMBER(INDEX($A:$A, LOOKUP(2, 1 / ($A$1:INDIRECT("$A$"&amp;ROW($A249)) &lt;&gt; ""),ROW($A$1:INDIRECT("$A$"&amp;ROW($A249)))), 1))), "",
ROUNDDOWN((ROUNDDOWN((((2*VLOOKUP($AA249, 'EV and Base'!$A$1:$N$671, 12, FALSE))+$AW$2+ROUNDDOWN($AF249/4, 0))*$AB249)/100, 0)+5)*0.9, 0))</f>
        <v>41</v>
      </c>
      <c r="AS249" s="2" cm="1">
        <f t="array" aca="1" ref="AS249" ca="1">IF(NOT(ISNUMBER(INDEX($A:$A, LOOKUP(2, 1 / ($A$1:INDIRECT("$A$"&amp;ROW($A249)) &lt;&gt; ""),ROW($A$1:INDIRECT("$A$"&amp;ROW($A249)))), 1))), "",
ROUNDDOWN((ROUNDDOWN((((2*VLOOKUP($AA249, 'EV and Base'!$A$1:$N$671, 13, FALSE))+$AX$2+ROUNDDOWN($AG249/4, 0))*$AB249)/100, 0)+5), 0))</f>
        <v>85</v>
      </c>
      <c r="AT249" s="24" cm="1">
        <f t="array" aca="1" ref="AT249" ca="1">IF(NOT(ISNUMBER(INDEX($A:$A, LOOKUP(2, 1 / ($A$1:INDIRECT("$A$"&amp;ROW($A249)) &lt;&gt; ""),ROW($A$1:INDIRECT("$A$"&amp;ROW($A249)))), 1))), "",
ROUNDDOWN((ROUNDDOWN((((2*VLOOKUP($AA249, 'EV and Base'!$A$1:$N$671, 14, FALSE))+31+ROUNDDOWN($AH249/4, 0))*$AB249)/100, 0)+5), 0))</f>
        <v>81</v>
      </c>
      <c r="AU249" s="28">
        <v>221</v>
      </c>
      <c r="AY249" cm="1">
        <f t="array" aca="1" ref="AY249" ca="1">IF(NOT(ISNUMBER(INDEX($A:$A,LOOKUP(2,1/($A$1:INDIRECT("$A$"&amp;ROW($A249))&lt;&gt;""),ROW($A$1:INDIRECT("$A$"&amp;ROW($A249)))),1))),"",
INDEX($AY:$AY,LOOKUP(2,1/($AY$1:INDIRECT("$AY$"&amp;ROW($AY249)-1)&lt;&gt;""),ROW($AY$1:INDIRECT("$AY$"&amp;ROW($AY249)-1))),1)+$BL249)</f>
        <v>49529</v>
      </c>
      <c r="AZ249" s="3" cm="1">
        <f t="array" aca="1" ref="AZ249" ca="1">IF(NOT(ISNUMBER(INDEX($A:$A, LOOKUP(2, 1 / ($A$1:INDIRECT("$A$"&amp;ROW($A249)) &lt;&gt; ""),ROW($A$1:INDIRECT("$A$"&amp;ROW($A249)))), 1))), "",
VLOOKUP(INDIRECT("$G$"&amp;LOOKUP(2, 1 / ($AY$1:INDIRECT("$AY$"&amp;ROW($AY249)-1) &lt;&gt; ""),ROW($AY$1:INDIRECT("$AY$"&amp;ROW($AY249)-1)))),'EV and Base'!A225:N895,2,FALSE))</f>
        <v>58</v>
      </c>
      <c r="BA249" s="3" cm="1">
        <f t="array" aca="1" ref="BA249" ca="1">IF(NOT(ISNUMBER(INDEX($A:$A, LOOKUP(2, 1 / ($A$1:INDIRECT("$A$"&amp;ROW($A249)) &lt;&gt; ""),ROW($A$1:INDIRECT("$A$"&amp;ROW($A249)))), 1))), "",
INDIRECT("$I$"&amp;LOOKUP(2, 1 / ($AY$1:INDIRECT("$AY$"&amp;ROW($AY249)-1) &lt;&gt; ""),ROW($AY$1:INDIRECT("$AY$"&amp;ROW($AY249)-1)))))</f>
        <v>27</v>
      </c>
      <c r="BB249" s="1" cm="1">
        <f t="array" aca="1" ref="BB249" ca="1">IF(NOT(ISNUMBER(INDEX($A:$A, LOOKUP(2, 1 / ($A$1:INDIRECT("$A$"&amp;ROW($A249)) &lt;&gt; ""),ROW($A$1:INDIRECT("$A$"&amp;ROW($A249)))), 1))), "",
INDIRECT("$AB$"&amp;LOOKUP(2, 1 / ($AY$1:INDIRECT("$AY$"&amp;ROW($AY249)-1) &lt;&gt; ""),ROW($AY$1:INDIRECT("$AY$"&amp;ROW($AY249)-1)))))</f>
        <v>38</v>
      </c>
      <c r="BC249" s="3" cm="1">
        <f t="array" aca="1" ref="BC249" ca="1">IF(NOT(ISNUMBER(INDEX($A:$A,LOOKUP(2,1/($A$1:INDIRECT("$A$"&amp;ROW($A249))&lt;&gt;""),ROW($A$1:INDIRECT("$A$"&amp;ROW($A249)))),1))),"",
$BA249+$BA249+10)</f>
        <v>64</v>
      </c>
      <c r="BD249" s="3" cm="1">
        <f t="array" aca="1" ref="BD249" ca="1">IF(NOT(ISNUMBER(INDEX($A:$A,LOOKUP(2,1/($A$1:INDIRECT("$A$"&amp;ROW($A249))&lt;&gt;""),ROW($A$1:INDIRECT("$A$"&amp;ROW($A249)))),1))),"",
$BA249+$BB249+10)</f>
        <v>75</v>
      </c>
      <c r="BE249" s="3" cm="1">
        <f t="array" aca="1" ref="BE249" ca="1">IF(NOT(ISNUMBER(INDEX($A:$A,LOOKUP(2,1/($A$1:INDIRECT("$A$"&amp;ROW($A249))&lt;&gt;""),ROW($A$1:INDIRECT("$A$"&amp;ROW($A249)))),1))),"",
$BC249*$BC249)</f>
        <v>4096</v>
      </c>
      <c r="BF249" s="3" cm="1">
        <f t="array" aca="1" ref="BF249" ca="1">IF(NOT(ISNUMBER(INDEX($A:$A,LOOKUP(2,1/($A$1:INDIRECT("$A$"&amp;ROW($A249))&lt;&gt;""),ROW($A$1:INDIRECT("$A$"&amp;ROW($A249)))),1))),"",
$BD249*$BD249)</f>
        <v>5625</v>
      </c>
      <c r="BG249" s="3" cm="1">
        <f t="array" aca="1" ref="BG249" ca="1">IF(NOT(ISNUMBER(INDEX($A:$A,LOOKUP(2,1/($A$1:INDIRECT("$A$"&amp;ROW($A249))&lt;&gt;""),ROW($A$1:INDIRECT("$A$"&amp;ROW($A249)))),1))),"",
_xlfn.FLOOR.MATH(1.5*_xlfn.FLOOR.MATH($AZ249*BA249/5)))</f>
        <v>469</v>
      </c>
      <c r="BH249" s="3" cm="1">
        <f t="array" aca="1" ref="BH249" ca="1">IF(NOT(ISNUMBER(INDEX($A:$A, LOOKUP(2, 1 / ($A$1:INDIRECT("$A$"&amp;ROW($A249)) &lt;&gt; ""),ROW($A$1:INDIRECT("$A$"&amp;ROW($A249)))), 1))), "",
_xlfn.FLOOR.MATH($BG249/IF(OR(INDIRECT("$C$"&amp;LOOKUP(2, 1 / ($AY$1:INDIRECT("$AY$"&amp;ROW($AY249)-1) &lt;&gt; ""),ROW($AY$1:INDIRECT("$AY$"&amp;ROW($AY249)-1))))="Multi",
INDIRECT("$C$"&amp;LOOKUP(2, 1 / ($AY$1:INDIRECT("$AY$"&amp;ROW($AY249)-1) &lt;&gt; ""),ROW($AY$1:INDIRECT("$AY$"&amp;ROW($AY249)-1))))="Double"),2,1)))</f>
        <v>469</v>
      </c>
      <c r="BI249" s="3" cm="1">
        <f t="array" aca="1" ref="BI249" ca="1">IF(NOT(ISNUMBER(INDEX($A:$A,LOOKUP(2,1/($A$1:INDIRECT("$A$"&amp;ROW($A249))&lt;&gt;""),ROW($A$1:INDIRECT("$A$"&amp;ROW($A249)))),1))),"",
VLOOKUP($BC249,GameFreakSQRT!$A$1:$B$200,2,FALSE))</f>
        <v>32768</v>
      </c>
      <c r="BJ249" s="3" cm="1">
        <f t="array" aca="1" ref="BJ249" ca="1">IF(NOT(ISNUMBER(INDEX($A:$A,LOOKUP(2,1/($A$1:INDIRECT("$A$"&amp;ROW($A249))&lt;&gt;""),ROW($A$1:INDIRECT("$A$"&amp;ROW($A249)))),1))),"",
VLOOKUP($BD249,GameFreakSQRT!$A$1:$B$200,2,FALSE))</f>
        <v>35472</v>
      </c>
      <c r="BK249" s="3" cm="1">
        <f t="array" aca="1" ref="BK249" ca="1">IF(NOT(ISNUMBER(INDEX($A:$A,LOOKUP(2,1/($A$1:INDIRECT("$A$"&amp;ROW($A249))&lt;&gt;""),ROW($A$1:INDIRECT("$A$"&amp;ROW($A249)))),1))),"",
_xlfn.FLOOR.MATH((($BI249*$BE249)*$BH249)/($BJ249*$BF249))+1)</f>
        <v>316</v>
      </c>
      <c r="BL249" s="3" cm="1">
        <f t="array" aca="1" ref="BL249" ca="1">IF(NOT(ISNUMBER(INDEX($A:$A,LOOKUP(2,1/($A$1:INDIRECT("$A$"&amp;ROW($A249))&lt;&gt;""),ROW($A$1:INDIRECT("$A$"&amp;ROW($A249)))),1))),"",
_xlfn.FLOOR.MATH($BK249*IF(NOT(INDIRECT("$Z$"&amp;LOOKUP(2, 1 / ($AY$1:INDIRECT("$AY$"&amp;ROW($AY249)-1) &lt;&gt; ""),ROW($AY$1:INDIRECT("$AY$"&amp;ROW($AY249)-1))))=""),1.5,1)))</f>
        <v>474</v>
      </c>
      <c r="BM249" s="3" cm="1">
        <f t="array" aca="1" ref="BM249" ca="1">IF(NOT(ISNUMBER(INDEX($A:$A, LOOKUP(2, 1 / ($A$1:INDIRECT("$A$"&amp;ROW($A249)) &lt;&gt; ""),ROW($A$1:INDIRECT("$A$"&amp;ROW($A249)))), 1))), "",
INDIRECT("$Y$"&amp;LOOKUP(2, 1 / ($AY$1:INDIRECT("$AY$"&amp;ROW($AY249)-1) &lt;&gt; ""),ROW($AY$1:INDIRECT("$AY$"&amp;ROW($AY249)-1)))))</f>
        <v>474</v>
      </c>
      <c r="BN249" s="3" t="b">
        <f t="shared" ca="1" si="23"/>
        <v>1</v>
      </c>
    </row>
    <row r="250" spans="1:66" x14ac:dyDescent="0.45">
      <c r="A250" s="69" t="s">
        <v>75</v>
      </c>
      <c r="B250" s="69" t="s">
        <v>476</v>
      </c>
      <c r="C250" s="69" t="s">
        <v>46</v>
      </c>
      <c r="D250" s="69" t="s">
        <v>455</v>
      </c>
      <c r="E250" s="69" t="s">
        <v>48</v>
      </c>
      <c r="F250" s="56">
        <v>1</v>
      </c>
      <c r="G250" s="2" t="s">
        <v>413</v>
      </c>
      <c r="H250" s="2" t="s">
        <v>77</v>
      </c>
      <c r="I250" s="2">
        <v>30</v>
      </c>
      <c r="J250" s="2" t="s">
        <v>192</v>
      </c>
      <c r="K250" s="2" t="s">
        <v>414</v>
      </c>
      <c r="L250" s="2" t="s">
        <v>53</v>
      </c>
      <c r="M250" s="2" t="s">
        <v>416</v>
      </c>
      <c r="N250" s="2" t="s">
        <v>417</v>
      </c>
      <c r="O250" s="2" t="s">
        <v>418</v>
      </c>
      <c r="P250" s="2" t="s">
        <v>423</v>
      </c>
      <c r="Q250" s="2">
        <v>12</v>
      </c>
      <c r="R250" s="2">
        <f>_xlfn.FLOOR.MATH((((2*VLOOKUP(G250, 'EV and Base'!$A$1:$N$671, 9, FALSE))+$Q250)*$I250)/100)+$I250+10</f>
        <v>79</v>
      </c>
      <c r="S250" s="2">
        <f>_xlfn.FLOOR.MATH((_xlfn.FLOOR.MATH((((2*VLOOKUP($G250, 'EV and Base'!$A$1:$N$671, 10, FALSE))+$Q250)*$I250)/100)+5)*
IF(OR($J250="Lonely", $J250="Brave", $J250="Adamant", $J250="Naughty"), 1.1,
IF(OR($J250="Bold", $J250="Timid", $J250="Modest", $J250="Calm"), 0.9, 1)))</f>
        <v>59</v>
      </c>
      <c r="T250" s="2">
        <f>_xlfn.FLOOR.MATH((_xlfn.FLOOR.MATH((((2*VLOOKUP($G250, 'EV and Base'!$A$1:$N$671, 11, FALSE))+$Q250)*$I250)/100)+5)*
IF(OR($J250="Bold", $J250="Relaxed", $J250="Impish", $J250="Lax"), 1.1,
IF(OR($J250="Lonely", $J250="Hasty", $J250="Mild", $J250="Gentle"), 0.9, 1)))</f>
        <v>32</v>
      </c>
      <c r="U250" s="2">
        <f>_xlfn.FLOOR.MATH((_xlfn.FLOOR.MATH((((2*VLOOKUP($G250, 'EV and Base'!$A$1:$N$671, 12, FALSE))+$Q250)*$I250)/100)+5)*
IF(OR($J250="Modest", $J250="Mild", $J250="Quiet", $J250="Rash"), 1.1,
IF(OR($J250="Adamant", $J250="Impish", $J250="Jolly", $J250="Careful"), 0.9, 1)))</f>
        <v>23</v>
      </c>
      <c r="V250" s="2">
        <f>_xlfn.FLOOR.MATH((_xlfn.FLOOR.MATH((((2*VLOOKUP($G250, 'EV and Base'!$A$1:$N$671, 13, FALSE))+$Q250)*$I250)/100)+5)*
IF(OR($J250="Calm", $J250="Gentle", $J250="Sassy", $J250="Careful"), 1.1,
IF(OR($J250="Naughty", $J250="Lax", $J250="Naive", $J250="Rash"), 0.9, 1)))</f>
        <v>35</v>
      </c>
      <c r="W250" s="2">
        <f>_xlfn.FLOOR.MATH((_xlfn.FLOOR.MATH((((2*VLOOKUP($G250, 'EV and Base'!$A$1:$N$671, 14, FALSE))+$Q250)*$I250)/100)+5)*
IF(OR($J250="Timid", $J250="Hasty", $J250="Jolly", $J250="Naive"), 1.1,
IF(OR($J250="Brave", $J250="Relaxed", $J250="Quiet", $J250="Sassy"), 0.9, 1)))</f>
        <v>53</v>
      </c>
      <c r="X250" s="69">
        <v>1800</v>
      </c>
      <c r="Z250" s="1">
        <v>1</v>
      </c>
      <c r="AA250" s="23" t="str" cm="1">
        <f t="array" aca="1" ref="AA250" ca="1">IF(NOT(ISNUMBER(INDEX($A:$A,LOOKUP(2,1/($A$1:INDIRECT("$A$"&amp;ROW($A250))&lt;&gt;""),ROW($A$1:INDIRECT("$A$"&amp;ROW($A250)))),1))),"",
IF(NOT(ISNUMBER($A250)),$AA249,
IF($AB250&lt;16,"Lillipup",
IF($AB250&lt;32,"Herdier",
"Stoutland"))))</f>
        <v/>
      </c>
      <c r="AB250" s="25" t="str" cm="1">
        <f t="array" aca="1" ref="AB250" ca="1">IF(NOT(ISNUMBER(INDEX($A:$A, LOOKUP(2, 1 / ($A$1:INDIRECT("$A$"&amp;ROW($A250)) &lt;&gt; ""),ROW($A$1:INDIRECT("$A$"&amp;ROW($A250)))), 1))), "",
VLOOKUP($AY250,'Medium-Slow'!$A$1:$B$101,2,TRUE))</f>
        <v/>
      </c>
      <c r="AC250" s="23" t="str" cm="1">
        <f t="array" aca="1" ref="AC250" ca="1">IF(NOT(ISNUMBER(INDEX($A:$A, LOOKUP(2, 1 / ($A$1:INDIRECT("$A$"&amp;ROW($A250)) &lt;&gt; ""),ROW($A$1:INDIRECT("$A$"&amp;ROW($A250)))), 1))), "",
INDEX($AC:$AC, LOOKUP(2, 1 / ($AC$1:INDIRECT("$AC$"&amp;ROW($AC250)-1) &lt;&gt; ""),ROW($AC$1:INDIRECT("$AC$"&amp;ROW($AC250)-1))), 1)+
IF(INDEX($AC:$AC, LOOKUP(2, 1 / ($AC$1:INDIRECT("$AC$"&amp;ROW($AC250)-1) &lt;&gt; ""),ROW($AC$1:INDIRECT("$AC$"&amp;ROW($AC250)-1))), 1)+
INDEX($AD:$AD, LOOKUP(2, 1 / ($AD$1:INDIRECT("$AD$"&amp;ROW($AD250)-1) &lt;&gt; ""),ROW($AD$1:INDIRECT("$AD$"&amp;ROW($AD250)-1))), 1)+
INDEX($AE:$AE, LOOKUP(2, 1 / ($AE$1:INDIRECT("$AE$"&amp;ROW($AE250)-1) &lt;&gt; ""),ROW($AE$1:INDIRECT("$AE$"&amp;ROW($AD250)-1))), 1)+
INDEX($AE:$AF, LOOKUP(2, 1 / ($AF$1:INDIRECT("$AF$"&amp;ROW($AF250)-1) &lt;&gt; ""),ROW($AF$1:INDIRECT("$AF$"&amp;ROW($AD250)-1))), 1)+
INDEX($AG:$AG, LOOKUP(2, 1 / ($AG$1:INDIRECT("$AG$"&amp;ROW($AG250)-1) &lt;&gt; ""),ROW($AG$1:INDIRECT("$AG$"&amp;ROW($AD250)-1))), 1)+
INDEX($AH:$AH, LOOKUP(2, 1 / ($AH$1:INDIRECT("$AH$"&amp;ROW($AH250)-1) &lt;&gt; ""),ROW($AH$1:INDIRECT("$AH$"&amp;ROW($AD250)-1))), 1)&gt;=510,0,
IF(INDEX($AC:$AC, LOOKUP(2, 1 / ($AC$1:INDIRECT("$AC$"&amp;ROW($AC250)-1) &lt;&gt; ""),ROW($AC$1:INDIRECT("$AC$"&amp;ROW($AC250)-1))), 1)&gt;=255,0,
VLOOKUP(INDIRECT("$G$"&amp;LOOKUP(2, 1 / ($AC$1:INDIRECT("$AC$"&amp;ROW($AC250)-1) &lt;&gt; ""),ROW($AC$1:INDIRECT("$AC$"&amp;ROW($AC250)-1)))), 'EV and Base'!$A$1:$N$671, 3, FALSE))))</f>
        <v/>
      </c>
      <c r="AD250" s="2" t="str" cm="1">
        <f t="array" aca="1" ref="AD250" ca="1">IF(NOT(ISNUMBER(INDEX($A:$A, LOOKUP(2, 1 / ($A$1:INDIRECT("$A$"&amp;ROW($A250)) &lt;&gt; ""),ROW($A$1:INDIRECT("$A$"&amp;ROW($A250)))), 1))), "",
INDEX($AD:$AD, LOOKUP(2, 1 / ($AD$1:INDIRECT("$AD$"&amp;ROW($AD250)-1) &lt;&gt; ""),ROW($AD$1:INDIRECT("$AD$"&amp;ROW($AD250)-1))), 1)+
IF(INDEX($AC:$AC, LOOKUP(2, 1 / ($AC$1:INDIRECT("$AC$"&amp;ROW($AC250)-1) &lt;&gt; ""),ROW($AC$1:INDIRECT("$AC$"&amp;ROW($AC250)-1))), 1)+
INDEX($AD:$AD, LOOKUP(2, 1 / ($AD$1:INDIRECT("$AD$"&amp;ROW($AD250)-1) &lt;&gt; ""),ROW($AD$1:INDIRECT("$AD$"&amp;ROW($AD250)-1))), 1)+
INDEX($AE:$AE, LOOKUP(2, 1 / ($AE$1:INDIRECT("$AE$"&amp;ROW($AE250)-1) &lt;&gt; ""),ROW($AE$1:INDIRECT("$AE$"&amp;ROW($AD250)-1))), 1)+
INDEX($AE:$AF, LOOKUP(2, 1 / ($AF$1:INDIRECT("$AF$"&amp;ROW($AF250)-1) &lt;&gt; ""),ROW($AF$1:INDIRECT("$AF$"&amp;ROW($AD250)-1))), 1)+
INDEX($AG:$AG, LOOKUP(2, 1 / ($AG$1:INDIRECT("$AG$"&amp;ROW($AG250)-1) &lt;&gt; ""),ROW($AG$1:INDIRECT("$AG$"&amp;ROW($AD250)-1))), 1)+
INDEX($AH:$AH, LOOKUP(2, 1 / ($AH$1:INDIRECT("$AH$"&amp;ROW($AH250)-1) &lt;&gt; ""),ROW($AH$1:INDIRECT("$AH$"&amp;ROW($AD250)-1))), 1)&gt;=510,0,
IF(INDEX($AD:$AD, LOOKUP(2, 1 / ($AD$1:INDIRECT("$AD$"&amp;ROW($AD250)-1) &lt;&gt; ""),ROW($AD$1:INDIRECT("$AD$"&amp;ROW($AD250)-1))), 1)&gt;=255,0,
VLOOKUP(INDIRECT("$G$"&amp;LOOKUP(2, 1 / ($AD$1:INDIRECT("$AD$"&amp;ROW($AD250)-1) &lt;&gt; ""),ROW($AD$1:INDIRECT("$AD$"&amp;ROW($AD250)-1)))), 'EV and Base'!$A$1:$N$671, 4, FALSE))))</f>
        <v/>
      </c>
      <c r="AE250" s="2" t="str" cm="1">
        <f t="array" aca="1" ref="AE250" ca="1">IF(NOT(ISNUMBER(INDEX($A:$A,LOOKUP(2,1/($A$1:INDIRECT("$A$"&amp;ROW($A250))&lt;&gt;""),ROW($A$1:INDIRECT("$A$"&amp;ROW($A250)))),1))),"",
INDEX($AE:$AE,LOOKUP(2,1/($AE$1:INDIRECT("$AE$"&amp;ROW($AE250)-1)&lt;&gt;""),ROW($AE$1:INDIRECT("$AE$"&amp;ROW($AE250)-1))),1)+
IF(INDEX($AC:$AC,LOOKUP(2,1/($AC$1:INDIRECT("$AC$"&amp;ROW($AC250)-1)&lt;&gt;""),ROW($AC$1:INDIRECT("$AC$"&amp;ROW($AC250)-1))),1)+
INDEX($AD:$AD,LOOKUP(2,1/($AD$1:INDIRECT("$AD$"&amp;ROW($AD250)-1)&lt;&gt;""),ROW($AD$1:INDIRECT("$AD$"&amp;ROW($AD250)-1))),1)+
INDEX($AE:$AE,LOOKUP(2,1/($AE$1:INDIRECT("$AE$"&amp;ROW($AE250)-1)&lt;&gt;""),ROW($AE$1:INDIRECT("$AE$"&amp;ROW($AD250)-1))),1)+
INDEX($AE:$AF,LOOKUP(2,1/($AF$1:INDIRECT("$AF$"&amp;ROW($AF250)-1)&lt;&gt;""),ROW($AF$1:INDIRECT("$AF$"&amp;ROW($AD250)-1))),1)+
INDEX($AG:$AG,LOOKUP(2,1/($AG$1:INDIRECT("$AG$"&amp;ROW($AG250)-1)&lt;&gt;""),ROW($AG$1:INDIRECT("$AG$"&amp;ROW($AD250)-1))),1)+
INDEX($AH:$AH,LOOKUP(2,1/($AH$1:INDIRECT("$AH$"&amp;ROW($AH250)-1)&lt;&gt;""),ROW($AH$1:INDIRECT("$AH$"&amp;ROW($AD250)-1))),1)&gt;=510,0,
IF(INDEX($AE:$AE,LOOKUP(2,1/($AE$1:INDIRECT("$AE$"&amp;ROW($AE250)-1)&lt;&gt;""),ROW($AE$1:INDIRECT("$AE$"&amp;ROW($AE250)-1))),1)&gt;=255,0,
VLOOKUP(INDIRECT("$G$"&amp;LOOKUP(2,1/($AE$1:INDIRECT("$AE$"&amp;ROW($AE250)-1)&lt;&gt;""),ROW($AE$1:INDIRECT("$AE$"&amp;ROW($AE250)-1)))),'EV and Base'!$A$1:$N$671,5,FALSE))))</f>
        <v/>
      </c>
      <c r="AF250" s="2" t="str" cm="1">
        <f t="array" aca="1" ref="AF250" ca="1">IF(NOT(ISNUMBER(INDEX($A:$A, LOOKUP(2, 1 / ($A$1:INDIRECT("$A$"&amp;ROW($A250)) &lt;&gt; ""),ROW($A$1:INDIRECT("$A$"&amp;ROW($A250)))), 1))), "",
INDEX($AF:$AF, LOOKUP(2, 1 / ($AF$1:INDIRECT("$AF$"&amp;ROW($AF250)-1) &lt;&gt; ""),ROW($AF$1:INDIRECT("$AF$"&amp;ROW($AF250)-1))), 1)+
IF(INDEX($AC:$AC, LOOKUP(2, 1 / ($AC$1:INDIRECT("$AC$"&amp;ROW($AC250)-1) &lt;&gt; ""),ROW($AC$1:INDIRECT("$AC$"&amp;ROW($AC250)-1))), 1)+
INDEX($AD:$AD, LOOKUP(2, 1 / ($AD$1:INDIRECT("$AD$"&amp;ROW($AD250)-1) &lt;&gt; ""),ROW($AD$1:INDIRECT("$AD$"&amp;ROW($AD250)-1))), 1)+
INDEX($AE:$AE, LOOKUP(2, 1 / ($AE$1:INDIRECT("$AE$"&amp;ROW($AE250)-1) &lt;&gt; ""),ROW($AE$1:INDIRECT("$AE$"&amp;ROW($AD250)-1))), 1)+
INDEX($AE:$AF, LOOKUP(2, 1 / ($AF$1:INDIRECT("$AF$"&amp;ROW($AF250)-1) &lt;&gt; ""),ROW($AF$1:INDIRECT("$AF$"&amp;ROW($AD250)-1))), 1)+
INDEX($AG:$AG, LOOKUP(2, 1 / ($AG$1:INDIRECT("$AG$"&amp;ROW($AG250)-1) &lt;&gt; ""),ROW($AG$1:INDIRECT("$AG$"&amp;ROW($AD250)-1))), 1)+
INDEX($AH:$AH, LOOKUP(2, 1 / ($AH$1:INDIRECT("$AH$"&amp;ROW($AH250)-1) &lt;&gt; ""),ROW($AH$1:INDIRECT("$AH$"&amp;ROW($AD250)-1))), 1)&gt;=510,0,
IF(INDEX($AF:$AF, LOOKUP(2, 1 / ($AF$1:INDIRECT("$AF$"&amp;ROW($AF250)-1) &lt;&gt; ""),ROW($AF$1:INDIRECT("$AF$"&amp;ROW($AF250)-1))), 1)&gt;=255,0,
VLOOKUP(INDIRECT("$G$"&amp;LOOKUP(2, 1 / ($AF$1:INDIRECT("$AF$"&amp;ROW($AF250)-1) &lt;&gt; ""),ROW($AF$1:INDIRECT("$AF$"&amp;ROW($AF250)-1)))), 'EV and Base'!$A$1:$N$671, 6, FALSE))))</f>
        <v/>
      </c>
      <c r="AG250" s="2" t="str" cm="1">
        <f t="array" aca="1" ref="AG250" ca="1">IF(NOT(ISNUMBER(INDEX($A:$A, LOOKUP(2, 1 / ($A$1:INDIRECT("$A$"&amp;ROW($A250)) &lt;&gt; ""),ROW($A$1:INDIRECT("$A$"&amp;ROW($A250)))), 1))), "",
INDEX($AG:$AG, LOOKUP(2, 1 / ($AG$1:INDIRECT("$AG$"&amp;ROW($AG250)-1) &lt;&gt; ""),ROW($AG$1:INDIRECT("$AG$"&amp;ROW($AG250)-1))), 1)+
IF(INDEX($AC:$AC, LOOKUP(2, 1 / ($AC$1:INDIRECT("$AC$"&amp;ROW($AC250)-1) &lt;&gt; ""),ROW($AC$1:INDIRECT("$AC$"&amp;ROW($AC250)-1))), 1)+
INDEX($AD:$AD, LOOKUP(2, 1 / ($AD$1:INDIRECT("$AD$"&amp;ROW($AD250)-1) &lt;&gt; ""),ROW($AD$1:INDIRECT("$AD$"&amp;ROW($AD250)-1))), 1)+
INDEX($AE:$AE, LOOKUP(2, 1 / ($AE$1:INDIRECT("$AE$"&amp;ROW($AE250)-1) &lt;&gt; ""),ROW($AE$1:INDIRECT("$AE$"&amp;ROW($AD250)-1))), 1)+
INDEX($AE:$AF, LOOKUP(2, 1 / ($AF$1:INDIRECT("$AF$"&amp;ROW($AF250)-1) &lt;&gt; ""),ROW($AF$1:INDIRECT("$AF$"&amp;ROW($AD250)-1))), 1)+
INDEX($AG:$AG, LOOKUP(2, 1 / ($AG$1:INDIRECT("$AG$"&amp;ROW($AG250)-1) &lt;&gt; ""),ROW($AG$1:INDIRECT("$AG$"&amp;ROW($AD250)-1))), 1)+
INDEX($AH:$AH, LOOKUP(2, 1 / ($AH$1:INDIRECT("$AH$"&amp;ROW($AH250)-1) &lt;&gt; ""),ROW($AH$1:INDIRECT("$AH$"&amp;ROW($AD250)-1))), 1)&gt;=510,0,
IF(INDEX($AG:$AG, LOOKUP(2, 1 / ($AG$1:INDIRECT("$AG$"&amp;ROW($AG250)-1) &lt;&gt; ""),ROW($AG$1:INDIRECT("$AG$"&amp;ROW($AG250)-1))), 1)&gt;=255,0,
VLOOKUP(INDIRECT("$G$"&amp;LOOKUP(2, 1 / ($AG$1:INDIRECT("$AG$"&amp;ROW($AG250)-1) &lt;&gt; ""),ROW($AG$1:INDIRECT("$AG$"&amp;ROW($AG250)-1)))), 'EV and Base'!$A$1:$N$671, 7, FALSE))))</f>
        <v/>
      </c>
      <c r="AH250" s="24" t="str" cm="1">
        <f t="array" aca="1" ref="AH250" ca="1">IF(NOT(ISNUMBER(INDEX($A:$A,LOOKUP(2,1/($A$1:INDIRECT("$A$"&amp;ROW($A250))&lt;&gt;""),ROW($A$1:INDIRECT("$A$"&amp;ROW($A250)))),1))),"",
INDEX($AH:$AH,LOOKUP(2,1/($AH$1:INDIRECT("$AH$"&amp;ROW($AH250)-1)&lt;&gt;""),ROW($AH$1:INDIRECT("$AH$"&amp;ROW($AH250)-1))),1)+
IF(INDEX($AC:$AC,LOOKUP(2,1/($AC$1:INDIRECT("$AC$"&amp;ROW($AC250)-1)&lt;&gt;""),ROW($AC$1:INDIRECT("$AC$"&amp;ROW($AC250)-1))),1)+
INDEX($AD:$AD,LOOKUP(2,1/($AD$1:INDIRECT("$AD$"&amp;ROW($AD250)-1)&lt;&gt;""),ROW($AD$1:INDIRECT("$AD$"&amp;ROW($AD250)-1))),1)+
INDEX($AE:$AE,LOOKUP(2,1/($AE$1:INDIRECT("$AE$"&amp;ROW($AE250)-1)&lt;&gt;""),ROW($AE$1:INDIRECT("$AE$"&amp;ROW($AD250)-1))),1)+
INDEX($AE:$AF,LOOKUP(2,1/($AF$1:INDIRECT("$AF$"&amp;ROW($AF250)-1)&lt;&gt;""),ROW($AF$1:INDIRECT("$AF$"&amp;ROW($AD250)-1))),1)+
INDEX($AG:$AG,LOOKUP(2,1/($AG$1:INDIRECT("$AG$"&amp;ROW($AG250)-1)&lt;&gt;""),ROW($AG$1:INDIRECT("$AG$"&amp;ROW($AD250)-1))),1)+
INDEX($AH:$AH,LOOKUP(2,1/($AH$1:INDIRECT("$AH$"&amp;ROW($AH250)-1)&lt;&gt;""),ROW($AH$1:INDIRECT("$AH$"&amp;ROW($AD250)-1))),1)&gt;=510,0,
IF(INDEX($AH:$AH,LOOKUP(2,1/($AH$1:INDIRECT("$AH$"&amp;ROW($AH250)-1)&lt;&gt;""),ROW($AH$1:INDIRECT("$AH$"&amp;ROW($AH250)-1))),1)&gt;=255,0,
VLOOKUP(INDIRECT("$G$"&amp;LOOKUP(2,1/($AH$1:INDIRECT("$AH$"&amp;ROW($AH250)-1)&lt;&gt;""),ROW($AH$1:INDIRECT("$AH$"&amp;ROW($AH250)-1)))),'EV and Base'!$A$1:$N$671,8,FALSE))))</f>
        <v/>
      </c>
      <c r="AI250" s="29" t="str" cm="1">
        <f t="array" aca="1" ref="AI250" ca="1">IF(NOT(ISNUMBER(INDEX($A:$A,LOOKUP(2,1/($A$1:INDIRECT("$A$"&amp;ROW($A250))&lt;&gt;""),ROW($A$1:INDIRECT("$A$"&amp;ROW($A250)))),1))),"",
ROUNDDOWN((((2*VLOOKUP($AA250,'EV and Base'!$A$1:$N$671,9,FALSE))+31+ROUNDDOWN($AC250/4,0))*$AB250)/100,0)+$AB250+10)</f>
        <v/>
      </c>
      <c r="AJ250" s="21" t="str" cm="1">
        <f t="array" aca="1" ref="AJ250" ca="1">IF(NOT(ISNUMBER(INDEX($A:$A, LOOKUP(2, 1 / ($A$1:INDIRECT("$A$"&amp;ROW($A250)) &lt;&gt; ""),ROW($A$1:INDIRECT("$A$"&amp;ROW($A250)))), 1))), "",
ROUNDDOWN((ROUNDDOWN((((2*VLOOKUP($AA250, 'EV and Base'!$A$1:$N$671, 10, FALSE))+31+ROUNDDOWN($AD250/4, 0))*$AB250)/100, 0)+5)*1.1, 0))</f>
        <v/>
      </c>
      <c r="AK250" s="21" t="str" cm="1">
        <f t="array" aca="1" ref="AK250" ca="1">IF(NOT(ISNUMBER(INDEX($A:$A, LOOKUP(2, 1 / ($A$1:INDIRECT("$A$"&amp;ROW($A250)) &lt;&gt; ""),ROW($A$1:INDIRECT("$A$"&amp;ROW($A250)))), 1))), "",
ROUNDDOWN((ROUNDDOWN((((2*VLOOKUP($AA250, 'EV and Base'!$A$1:$N$671, 11, FALSE))+30+ROUNDDOWN($AE250/4, 0))*$AB250)/100, 0)+5), 0)
&amp;"-"&amp;
ROUNDDOWN((ROUNDDOWN((((2*VLOOKUP($AA250, 'EV and Base'!$A$1:$N$671, 11, FALSE))+31+ROUNDDOWN($AE250/4, 0))*$AB250)/100, 0)+5), 0))</f>
        <v/>
      </c>
      <c r="AL250" s="21" t="str" cm="1">
        <f t="array" aca="1" ref="AL250" ca="1">IF(NOT(ISNUMBER(INDEX($A:$A, LOOKUP(2, 1 / ($A$1:INDIRECT("$A$"&amp;ROW($A250)) &lt;&gt; ""),ROW($A$1:INDIRECT("$A$"&amp;ROW($A250)))), 1))), "",
ROUNDDOWN((ROUNDDOWN((((2*VLOOKUP($AA250, 'EV and Base'!$A$1:$N$671, 12, FALSE))+0+ROUNDDOWN($AF250/4, 0))*$AB250)/100, 0)+5)*0.9, 0)
&amp;"-"&amp;
ROUNDDOWN((ROUNDDOWN((((2*VLOOKUP($AA250, 'EV and Base'!$A$1:$N$671, 12, FALSE))+31+ROUNDDOWN($AF250/4, 0))*$AB250)/100, 0)+5)*0.9, 0))</f>
        <v/>
      </c>
      <c r="AM250" s="21" t="str" cm="1">
        <f t="array" aca="1" ref="AM250" ca="1">IF(NOT(ISNUMBER(INDEX($A:$A, LOOKUP(2, 1 / ($A$1:INDIRECT("$A$"&amp;ROW($A250)) &lt;&gt; ""),ROW($A$1:INDIRECT("$A$"&amp;ROW($A250)))), 1))), "",
ROUNDDOWN((ROUNDDOWN((((2*VLOOKUP($AA250, 'EV and Base'!$A$1:$N$671, 13, FALSE))+30+ROUNDDOWN($AG250/4, 0))*$AB250)/100, 0)+5), 0)
&amp;"-"&amp;
ROUNDDOWN((ROUNDDOWN((((2*VLOOKUP($AA250, 'EV and Base'!$A$1:$N$671, 13, FALSE))+31+ROUNDDOWN($AG250/4, 0))*$AB250)/100, 0)+5), 0))</f>
        <v/>
      </c>
      <c r="AN250" s="25" t="str" cm="1">
        <f t="array" aca="1" ref="AN250" ca="1">IF(NOT(ISNUMBER(INDEX($A:$A, LOOKUP(2, 1 / ($A$1:INDIRECT("$A$"&amp;ROW($A250)) &lt;&gt; ""),ROW($A$1:INDIRECT("$A$"&amp;ROW($A250)))), 1))), "",
ROUNDDOWN((ROUNDDOWN((((2*VLOOKUP($AA250, 'EV and Base'!$A$1:$N$671, 14, FALSE))+31+ROUNDDOWN($AH250/4, 0))*$AB250)/100, 0)+5), 0))</f>
        <v/>
      </c>
      <c r="AO250" s="23" t="str" cm="1">
        <f t="array" aca="1" ref="AO250" ca="1">IF(NOT(ISNUMBER(INDEX($A:$A, LOOKUP(2, 1 / ($A$1:INDIRECT("$A$"&amp;ROW($A250)) &lt;&gt; ""),ROW($A$1:INDIRECT("$A$"&amp;ROW($A250)))), 1))), "",
ROUNDDOWN((((2*VLOOKUP($AA250, 'EV and Base'!$A$1:$N$671, 9, FALSE))+31+ROUNDDOWN($AC250/4, 0))*$AB250)/100, 0)+$AB250+10)</f>
        <v/>
      </c>
      <c r="AP250" s="2" t="str" cm="1">
        <f t="array" aca="1" ref="AP250" ca="1">IF(NOT(ISNUMBER(INDEX($A:$A, LOOKUP(2, 1 / ($A$1:INDIRECT("$A$"&amp;ROW($A250)) &lt;&gt; ""),ROW($A$1:INDIRECT("$A$"&amp;ROW($A250)))), 1))), "",
ROUNDDOWN((ROUNDDOWN((((2*VLOOKUP($AA250, 'EV and Base'!$A$1:$N$671, 10, FALSE))+31+ROUNDDOWN($AD250/4, 0))*$AB250)/100, 0)+5)*1.1, 0))</f>
        <v/>
      </c>
      <c r="AQ250" s="2" t="str" cm="1">
        <f t="array" aca="1" ref="AQ250" ca="1">IF(NOT(ISNUMBER(INDEX($A:$A, LOOKUP(2, 1 / ($A$1:INDIRECT("$A$"&amp;ROW($A250)) &lt;&gt; ""),ROW($A$1:INDIRECT("$A$"&amp;ROW($A250)))), 1))), "",
ROUNDDOWN((ROUNDDOWN((((2*VLOOKUP($AA250, 'EV and Base'!$A$1:$N$671, 11, FALSE))+$AV$2+ROUNDDOWN($AE250/4, 0))*$AB250)/100, 0)+5), 0))</f>
        <v/>
      </c>
      <c r="AR250" s="22" t="str" cm="1">
        <f t="array" aca="1" ref="AR250" ca="1">IF(NOT(ISNUMBER(INDEX($A:$A, LOOKUP(2, 1 / ($A$1:INDIRECT("$A$"&amp;ROW($A250)) &lt;&gt; ""),ROW($A$1:INDIRECT("$A$"&amp;ROW($A250)))), 1))), "",
ROUNDDOWN((ROUNDDOWN((((2*VLOOKUP($AA250, 'EV and Base'!$A$1:$N$671, 12, FALSE))+$AW$2+ROUNDDOWN($AF250/4, 0))*$AB250)/100, 0)+5)*0.9, 0))</f>
        <v/>
      </c>
      <c r="AS250" s="2" t="str" cm="1">
        <f t="array" aca="1" ref="AS250" ca="1">IF(NOT(ISNUMBER(INDEX($A:$A, LOOKUP(2, 1 / ($A$1:INDIRECT("$A$"&amp;ROW($A250)) &lt;&gt; ""),ROW($A$1:INDIRECT("$A$"&amp;ROW($A250)))), 1))), "",
ROUNDDOWN((ROUNDDOWN((((2*VLOOKUP($AA250, 'EV and Base'!$A$1:$N$671, 13, FALSE))+$AX$2+ROUNDDOWN($AG250/4, 0))*$AB250)/100, 0)+5), 0))</f>
        <v/>
      </c>
      <c r="AT250" s="24" t="str" cm="1">
        <f t="array" aca="1" ref="AT250" ca="1">IF(NOT(ISNUMBER(INDEX($A:$A, LOOKUP(2, 1 / ($A$1:INDIRECT("$A$"&amp;ROW($A250)) &lt;&gt; ""),ROW($A$1:INDIRECT("$A$"&amp;ROW($A250)))), 1))), "",
ROUNDDOWN((ROUNDDOWN((((2*VLOOKUP($AA250, 'EV and Base'!$A$1:$N$671, 14, FALSE))+31+ROUNDDOWN($AH250/4, 0))*$AB250)/100, 0)+5), 0))</f>
        <v/>
      </c>
      <c r="AU250" s="28"/>
      <c r="AY250" t="str" cm="1">
        <f t="array" aca="1" ref="AY250" ca="1">IF(NOT(ISNUMBER(INDEX($A:$A,LOOKUP(2,1/($A$1:INDIRECT("$A$"&amp;ROW($A250))&lt;&gt;""),ROW($A$1:INDIRECT("$A$"&amp;ROW($A250)))),1))),"",
INDEX($AY:$AY,LOOKUP(2,1/($AY$1:INDIRECT("$AY$"&amp;ROW($AY250)-1)&lt;&gt;""),ROW($AY$1:INDIRECT("$AY$"&amp;ROW($AY250)-1))),1)+$BL250)</f>
        <v/>
      </c>
      <c r="AZ250" s="3" t="str" cm="1">
        <f t="array" aca="1" ref="AZ250" ca="1">IF(NOT(ISNUMBER(INDEX($A:$A, LOOKUP(2, 1 / ($A$1:INDIRECT("$A$"&amp;ROW($A250)) &lt;&gt; ""),ROW($A$1:INDIRECT("$A$"&amp;ROW($A250)))), 1))), "",
VLOOKUP(INDIRECT("$G$"&amp;LOOKUP(2, 1 / ($AY$1:INDIRECT("$AY$"&amp;ROW($AY250)-1) &lt;&gt; ""),ROW($AY$1:INDIRECT("$AY$"&amp;ROW($AY250)-1)))),'EV and Base'!A226:N896,2,FALSE))</f>
        <v/>
      </c>
      <c r="BA250" s="3" t="str" cm="1">
        <f t="array" aca="1" ref="BA250" ca="1">IF(NOT(ISNUMBER(INDEX($A:$A, LOOKUP(2, 1 / ($A$1:INDIRECT("$A$"&amp;ROW($A250)) &lt;&gt; ""),ROW($A$1:INDIRECT("$A$"&amp;ROW($A250)))), 1))), "",
INDIRECT("$I$"&amp;LOOKUP(2, 1 / ($AY$1:INDIRECT("$AY$"&amp;ROW($AY250)-1) &lt;&gt; ""),ROW($AY$1:INDIRECT("$AY$"&amp;ROW($AY250)-1)))))</f>
        <v/>
      </c>
      <c r="BB250" s="1" t="str" cm="1">
        <f t="array" aca="1" ref="BB250" ca="1">IF(NOT(ISNUMBER(INDEX($A:$A, LOOKUP(2, 1 / ($A$1:INDIRECT("$A$"&amp;ROW($A250)) &lt;&gt; ""),ROW($A$1:INDIRECT("$A$"&amp;ROW($A250)))), 1))), "",
INDIRECT("$AB$"&amp;LOOKUP(2, 1 / ($AY$1:INDIRECT("$AY$"&amp;ROW($AY250)-1) &lt;&gt; ""),ROW($AY$1:INDIRECT("$AY$"&amp;ROW($AY250)-1)))))</f>
        <v/>
      </c>
      <c r="BC250" s="3" t="str" cm="1">
        <f t="array" aca="1" ref="BC250" ca="1">IF(NOT(ISNUMBER(INDEX($A:$A,LOOKUP(2,1/($A$1:INDIRECT("$A$"&amp;ROW($A250))&lt;&gt;""),ROW($A$1:INDIRECT("$A$"&amp;ROW($A250)))),1))),"",
$BA250+$BA250+10)</f>
        <v/>
      </c>
      <c r="BD250" s="3" t="str" cm="1">
        <f t="array" aca="1" ref="BD250" ca="1">IF(NOT(ISNUMBER(INDEX($A:$A,LOOKUP(2,1/($A$1:INDIRECT("$A$"&amp;ROW($A250))&lt;&gt;""),ROW($A$1:INDIRECT("$A$"&amp;ROW($A250)))),1))),"",
$BA250+$BB250+10)</f>
        <v/>
      </c>
      <c r="BE250" s="3" t="str" cm="1">
        <f t="array" aca="1" ref="BE250" ca="1">IF(NOT(ISNUMBER(INDEX($A:$A,LOOKUP(2,1/($A$1:INDIRECT("$A$"&amp;ROW($A250))&lt;&gt;""),ROW($A$1:INDIRECT("$A$"&amp;ROW($A250)))),1))),"",
$BC250*$BC250)</f>
        <v/>
      </c>
      <c r="BF250" s="3" t="str" cm="1">
        <f t="array" aca="1" ref="BF250" ca="1">IF(NOT(ISNUMBER(INDEX($A:$A,LOOKUP(2,1/($A$1:INDIRECT("$A$"&amp;ROW($A250))&lt;&gt;""),ROW($A$1:INDIRECT("$A$"&amp;ROW($A250)))),1))),"",
$BD250*$BD250)</f>
        <v/>
      </c>
      <c r="BG250" s="3" t="str" cm="1">
        <f t="array" aca="1" ref="BG250" ca="1">IF(NOT(ISNUMBER(INDEX($A:$A,LOOKUP(2,1/($A$1:INDIRECT("$A$"&amp;ROW($A250))&lt;&gt;""),ROW($A$1:INDIRECT("$A$"&amp;ROW($A250)))),1))),"",
_xlfn.FLOOR.MATH(1.5*_xlfn.FLOOR.MATH($AZ250*BA250/5)))</f>
        <v/>
      </c>
      <c r="BH250" s="3" t="str" cm="1">
        <f t="array" aca="1" ref="BH250" ca="1">IF(NOT(ISNUMBER(INDEX($A:$A, LOOKUP(2, 1 / ($A$1:INDIRECT("$A$"&amp;ROW($A250)) &lt;&gt; ""),ROW($A$1:INDIRECT("$A$"&amp;ROW($A250)))), 1))), "",
_xlfn.FLOOR.MATH($BG250/IF(OR(INDIRECT("$C$"&amp;LOOKUP(2, 1 / ($AY$1:INDIRECT("$AY$"&amp;ROW($AY250)-1) &lt;&gt; ""),ROW($AY$1:INDIRECT("$AY$"&amp;ROW($AY250)-1))))="Multi",
INDIRECT("$C$"&amp;LOOKUP(2, 1 / ($AY$1:INDIRECT("$AY$"&amp;ROW($AY250)-1) &lt;&gt; ""),ROW($AY$1:INDIRECT("$AY$"&amp;ROW($AY250)-1))))="Double"),2,1)))</f>
        <v/>
      </c>
      <c r="BI250" s="3" t="str" cm="1">
        <f t="array" aca="1" ref="BI250" ca="1">IF(NOT(ISNUMBER(INDEX($A:$A,LOOKUP(2,1/($A$1:INDIRECT("$A$"&amp;ROW($A250))&lt;&gt;""),ROW($A$1:INDIRECT("$A$"&amp;ROW($A250)))),1))),"",
VLOOKUP($BC250,GameFreakSQRT!$A$1:$B$200,2,FALSE))</f>
        <v/>
      </c>
      <c r="BJ250" s="3" t="str" cm="1">
        <f t="array" aca="1" ref="BJ250" ca="1">IF(NOT(ISNUMBER(INDEX($A:$A,LOOKUP(2,1/($A$1:INDIRECT("$A$"&amp;ROW($A250))&lt;&gt;""),ROW($A$1:INDIRECT("$A$"&amp;ROW($A250)))),1))),"",
VLOOKUP($BD250,GameFreakSQRT!$A$1:$B$200,2,FALSE))</f>
        <v/>
      </c>
      <c r="BK250" s="3" t="str" cm="1">
        <f t="array" aca="1" ref="BK250" ca="1">IF(NOT(ISNUMBER(INDEX($A:$A,LOOKUP(2,1/($A$1:INDIRECT("$A$"&amp;ROW($A250))&lt;&gt;""),ROW($A$1:INDIRECT("$A$"&amp;ROW($A250)))),1))),"",
_xlfn.FLOOR.MATH((($BI250*$BE250)*$BH250)/($BJ250*$BF250))+1)</f>
        <v/>
      </c>
      <c r="BL250" s="3" t="str" cm="1">
        <f t="array" aca="1" ref="BL250" ca="1">IF(NOT(ISNUMBER(INDEX($A:$A,LOOKUP(2,1/($A$1:INDIRECT("$A$"&amp;ROW($A250))&lt;&gt;""),ROW($A$1:INDIRECT("$A$"&amp;ROW($A250)))),1))),"",
_xlfn.FLOOR.MATH($BK250*IF(NOT(INDIRECT("$Z$"&amp;LOOKUP(2, 1 / ($AY$1:INDIRECT("$AY$"&amp;ROW($AY250)-1) &lt;&gt; ""),ROW($AY$1:INDIRECT("$AY$"&amp;ROW($AY250)-1))))=""),1.5,1)))</f>
        <v/>
      </c>
      <c r="BM250" s="3" t="str" cm="1">
        <f t="array" aca="1" ref="BM250" ca="1">IF(NOT(ISNUMBER(INDEX($A:$A, LOOKUP(2, 1 / ($A$1:INDIRECT("$A$"&amp;ROW($A250)) &lt;&gt; ""),ROW($A$1:INDIRECT("$A$"&amp;ROW($A250)))), 1))), "",
INDIRECT("$Y$"&amp;LOOKUP(2, 1 / ($AY$1:INDIRECT("$AY$"&amp;ROW($AY250)-1) &lt;&gt; ""),ROW($AY$1:INDIRECT("$AY$"&amp;ROW($AY250)-1)))))</f>
        <v/>
      </c>
      <c r="BN250" s="3" t="str">
        <f t="shared" ref="BN250:BN255" ca="1" si="26">IF(OR($BM250="",$BM250=0),"",BL250=BM250)</f>
        <v/>
      </c>
    </row>
    <row r="251" spans="1:66" x14ac:dyDescent="0.45">
      <c r="A251" s="69"/>
      <c r="B251" s="69"/>
      <c r="C251" s="69"/>
      <c r="D251" s="69"/>
      <c r="E251" s="69"/>
      <c r="F251" s="56">
        <v>2</v>
      </c>
      <c r="G251" s="2" t="s">
        <v>355</v>
      </c>
      <c r="H251" s="2" t="s">
        <v>77</v>
      </c>
      <c r="I251" s="2">
        <v>30</v>
      </c>
      <c r="J251" s="2" t="s">
        <v>180</v>
      </c>
      <c r="K251" s="2" t="s">
        <v>325</v>
      </c>
      <c r="L251" s="2" t="s">
        <v>53</v>
      </c>
      <c r="M251" s="2" t="s">
        <v>149</v>
      </c>
      <c r="N251" s="2" t="s">
        <v>312</v>
      </c>
      <c r="O251" s="2" t="s">
        <v>215</v>
      </c>
      <c r="P251" s="2" t="s">
        <v>347</v>
      </c>
      <c r="Q251" s="2">
        <v>12</v>
      </c>
      <c r="R251" s="2">
        <f>_xlfn.FLOOR.MATH((((2*VLOOKUP(G251, 'EV and Base'!$A$1:$N$671, 9, FALSE))+$Q251)*$I251)/100)+$I251+10</f>
        <v>88</v>
      </c>
      <c r="S251" s="2">
        <f>_xlfn.FLOOR.MATH((_xlfn.FLOOR.MATH((((2*VLOOKUP($G251, 'EV and Base'!$A$1:$N$671, 10, FALSE))+$Q251)*$I251)/100)+5)*
IF(OR($J251="Lonely", $J251="Brave", $J251="Adamant", $J251="Naughty"), 1.1,
IF(OR($J251="Bold", $J251="Timid", $J251="Modest", $J251="Calm"), 0.9, 1)))</f>
        <v>68</v>
      </c>
      <c r="T251" s="2">
        <f>_xlfn.FLOOR.MATH((_xlfn.FLOOR.MATH((((2*VLOOKUP($G251, 'EV and Base'!$A$1:$N$671, 11, FALSE))+$Q251)*$I251)/100)+5)*
IF(OR($J251="Bold", $J251="Relaxed", $J251="Impish", $J251="Lax"), 1.1,
IF(OR($J251="Lonely", $J251="Hasty", $J251="Mild", $J251="Gentle"), 0.9, 1)))</f>
        <v>41</v>
      </c>
      <c r="U251" s="2">
        <f>_xlfn.FLOOR.MATH((_xlfn.FLOOR.MATH((((2*VLOOKUP($G251, 'EV and Base'!$A$1:$N$671, 12, FALSE))+$Q251)*$I251)/100)+5)*
IF(OR($J251="Modest", $J251="Mild", $J251="Quiet", $J251="Rash"), 1.1,
IF(OR($J251="Adamant", $J251="Impish", $J251="Jolly", $J251="Careful"), 0.9, 1)))</f>
        <v>56</v>
      </c>
      <c r="V251" s="2">
        <f>_xlfn.FLOOR.MATH((_xlfn.FLOOR.MATH((((2*VLOOKUP($G251, 'EV and Base'!$A$1:$N$671, 13, FALSE))+$Q251)*$I251)/100)+5)*
IF(OR($J251="Calm", $J251="Gentle", $J251="Sassy", $J251="Careful"), 1.1,
IF(OR($J251="Naughty", $J251="Lax", $J251="Naive", $J251="Rash"), 0.9, 1)))</f>
        <v>46</v>
      </c>
      <c r="W251" s="2">
        <f>_xlfn.FLOOR.MATH((_xlfn.FLOOR.MATH((((2*VLOOKUP($G251, 'EV and Base'!$A$1:$N$671, 14, FALSE))+$Q251)*$I251)/100)+5)*
IF(OR($J251="Timid", $J251="Hasty", $J251="Jolly", $J251="Naive"), 1.1,
IF(OR($J251="Brave", $J251="Relaxed", $J251="Quiet", $J251="Sassy"), 0.9, 1)))</f>
        <v>85</v>
      </c>
      <c r="X251" s="69"/>
      <c r="Z251" s="1">
        <v>1</v>
      </c>
      <c r="AA251" s="23" t="str" cm="1">
        <f t="array" aca="1" ref="AA251" ca="1">IF(NOT(ISNUMBER(INDEX($A:$A,LOOKUP(2,1/($A$1:INDIRECT("$A$"&amp;ROW($A251))&lt;&gt;""),ROW($A$1:INDIRECT("$A$"&amp;ROW($A251)))),1))),"",
IF(NOT(ISNUMBER($A251)),$AA250,
IF($AB251&lt;16,"Lillipup",
IF($AB251&lt;32,"Herdier",
"Stoutland"))))</f>
        <v/>
      </c>
      <c r="AB251" s="25" t="str" cm="1">
        <f t="array" aca="1" ref="AB251" ca="1">IF(NOT(ISNUMBER(INDEX($A:$A, LOOKUP(2, 1 / ($A$1:INDIRECT("$A$"&amp;ROW($A251)) &lt;&gt; ""),ROW($A$1:INDIRECT("$A$"&amp;ROW($A251)))), 1))), "",
VLOOKUP($AY251,'Medium-Slow'!$A$1:$B$101,2,TRUE))</f>
        <v/>
      </c>
      <c r="AC251" s="23" t="str" cm="1">
        <f t="array" aca="1" ref="AC251" ca="1">IF(NOT(ISNUMBER(INDEX($A:$A, LOOKUP(2, 1 / ($A$1:INDIRECT("$A$"&amp;ROW($A251)) &lt;&gt; ""),ROW($A$1:INDIRECT("$A$"&amp;ROW($A251)))), 1))), "",
INDEX($AC:$AC, LOOKUP(2, 1 / ($AC$1:INDIRECT("$AC$"&amp;ROW($AC251)-1) &lt;&gt; ""),ROW($AC$1:INDIRECT("$AC$"&amp;ROW($AC251)-1))), 1)+
IF(INDEX($AC:$AC, LOOKUP(2, 1 / ($AC$1:INDIRECT("$AC$"&amp;ROW($AC251)-1) &lt;&gt; ""),ROW($AC$1:INDIRECT("$AC$"&amp;ROW($AC251)-1))), 1)+
INDEX($AD:$AD, LOOKUP(2, 1 / ($AD$1:INDIRECT("$AD$"&amp;ROW($AD251)-1) &lt;&gt; ""),ROW($AD$1:INDIRECT("$AD$"&amp;ROW($AD251)-1))), 1)+
INDEX($AE:$AE, LOOKUP(2, 1 / ($AE$1:INDIRECT("$AE$"&amp;ROW($AE251)-1) &lt;&gt; ""),ROW($AE$1:INDIRECT("$AE$"&amp;ROW($AD251)-1))), 1)+
INDEX($AE:$AF, LOOKUP(2, 1 / ($AF$1:INDIRECT("$AF$"&amp;ROW($AF251)-1) &lt;&gt; ""),ROW($AF$1:INDIRECT("$AF$"&amp;ROW($AD251)-1))), 1)+
INDEX($AG:$AG, LOOKUP(2, 1 / ($AG$1:INDIRECT("$AG$"&amp;ROW($AG251)-1) &lt;&gt; ""),ROW($AG$1:INDIRECT("$AG$"&amp;ROW($AD251)-1))), 1)+
INDEX($AH:$AH, LOOKUP(2, 1 / ($AH$1:INDIRECT("$AH$"&amp;ROW($AH251)-1) &lt;&gt; ""),ROW($AH$1:INDIRECT("$AH$"&amp;ROW($AD251)-1))), 1)&gt;=510,0,
IF(INDEX($AC:$AC, LOOKUP(2, 1 / ($AC$1:INDIRECT("$AC$"&amp;ROW($AC251)-1) &lt;&gt; ""),ROW($AC$1:INDIRECT("$AC$"&amp;ROW($AC251)-1))), 1)&gt;=255,0,
VLOOKUP(INDIRECT("$G$"&amp;LOOKUP(2, 1 / ($AC$1:INDIRECT("$AC$"&amp;ROW($AC251)-1) &lt;&gt; ""),ROW($AC$1:INDIRECT("$AC$"&amp;ROW($AC251)-1)))), 'EV and Base'!$A$1:$N$671, 3, FALSE))))</f>
        <v/>
      </c>
      <c r="AD251" s="2" t="str" cm="1">
        <f t="array" aca="1" ref="AD251" ca="1">IF(NOT(ISNUMBER(INDEX($A:$A, LOOKUP(2, 1 / ($A$1:INDIRECT("$A$"&amp;ROW($A251)) &lt;&gt; ""),ROW($A$1:INDIRECT("$A$"&amp;ROW($A251)))), 1))), "",
INDEX($AD:$AD, LOOKUP(2, 1 / ($AD$1:INDIRECT("$AD$"&amp;ROW($AD251)-1) &lt;&gt; ""),ROW($AD$1:INDIRECT("$AD$"&amp;ROW($AD251)-1))), 1)+
IF(INDEX($AC:$AC, LOOKUP(2, 1 / ($AC$1:INDIRECT("$AC$"&amp;ROW($AC251)-1) &lt;&gt; ""),ROW($AC$1:INDIRECT("$AC$"&amp;ROW($AC251)-1))), 1)+
INDEX($AD:$AD, LOOKUP(2, 1 / ($AD$1:INDIRECT("$AD$"&amp;ROW($AD251)-1) &lt;&gt; ""),ROW($AD$1:INDIRECT("$AD$"&amp;ROW($AD251)-1))), 1)+
INDEX($AE:$AE, LOOKUP(2, 1 / ($AE$1:INDIRECT("$AE$"&amp;ROW($AE251)-1) &lt;&gt; ""),ROW($AE$1:INDIRECT("$AE$"&amp;ROW($AD251)-1))), 1)+
INDEX($AE:$AF, LOOKUP(2, 1 / ($AF$1:INDIRECT("$AF$"&amp;ROW($AF251)-1) &lt;&gt; ""),ROW($AF$1:INDIRECT("$AF$"&amp;ROW($AD251)-1))), 1)+
INDEX($AG:$AG, LOOKUP(2, 1 / ($AG$1:INDIRECT("$AG$"&amp;ROW($AG251)-1) &lt;&gt; ""),ROW($AG$1:INDIRECT("$AG$"&amp;ROW($AD251)-1))), 1)+
INDEX($AH:$AH, LOOKUP(2, 1 / ($AH$1:INDIRECT("$AH$"&amp;ROW($AH251)-1) &lt;&gt; ""),ROW($AH$1:INDIRECT("$AH$"&amp;ROW($AD251)-1))), 1)&gt;=510,0,
IF(INDEX($AD:$AD, LOOKUP(2, 1 / ($AD$1:INDIRECT("$AD$"&amp;ROW($AD251)-1) &lt;&gt; ""),ROW($AD$1:INDIRECT("$AD$"&amp;ROW($AD251)-1))), 1)&gt;=255,0,
VLOOKUP(INDIRECT("$G$"&amp;LOOKUP(2, 1 / ($AD$1:INDIRECT("$AD$"&amp;ROW($AD251)-1) &lt;&gt; ""),ROW($AD$1:INDIRECT("$AD$"&amp;ROW($AD251)-1)))), 'EV and Base'!$A$1:$N$671, 4, FALSE))))</f>
        <v/>
      </c>
      <c r="AE251" s="2" t="str" cm="1">
        <f t="array" aca="1" ref="AE251" ca="1">IF(NOT(ISNUMBER(INDEX($A:$A,LOOKUP(2,1/($A$1:INDIRECT("$A$"&amp;ROW($A251))&lt;&gt;""),ROW($A$1:INDIRECT("$A$"&amp;ROW($A251)))),1))),"",
INDEX($AE:$AE,LOOKUP(2,1/($AE$1:INDIRECT("$AE$"&amp;ROW($AE251)-1)&lt;&gt;""),ROW($AE$1:INDIRECT("$AE$"&amp;ROW($AE251)-1))),1)+
IF(INDEX($AC:$AC,LOOKUP(2,1/($AC$1:INDIRECT("$AC$"&amp;ROW($AC251)-1)&lt;&gt;""),ROW($AC$1:INDIRECT("$AC$"&amp;ROW($AC251)-1))),1)+
INDEX($AD:$AD,LOOKUP(2,1/($AD$1:INDIRECT("$AD$"&amp;ROW($AD251)-1)&lt;&gt;""),ROW($AD$1:INDIRECT("$AD$"&amp;ROW($AD251)-1))),1)+
INDEX($AE:$AE,LOOKUP(2,1/($AE$1:INDIRECT("$AE$"&amp;ROW($AE251)-1)&lt;&gt;""),ROW($AE$1:INDIRECT("$AE$"&amp;ROW($AD251)-1))),1)+
INDEX($AE:$AF,LOOKUP(2,1/($AF$1:INDIRECT("$AF$"&amp;ROW($AF251)-1)&lt;&gt;""),ROW($AF$1:INDIRECT("$AF$"&amp;ROW($AD251)-1))),1)+
INDEX($AG:$AG,LOOKUP(2,1/($AG$1:INDIRECT("$AG$"&amp;ROW($AG251)-1)&lt;&gt;""),ROW($AG$1:INDIRECT("$AG$"&amp;ROW($AD251)-1))),1)+
INDEX($AH:$AH,LOOKUP(2,1/($AH$1:INDIRECT("$AH$"&amp;ROW($AH251)-1)&lt;&gt;""),ROW($AH$1:INDIRECT("$AH$"&amp;ROW($AD251)-1))),1)&gt;=510,0,
IF(INDEX($AE:$AE,LOOKUP(2,1/($AE$1:INDIRECT("$AE$"&amp;ROW($AE251)-1)&lt;&gt;""),ROW($AE$1:INDIRECT("$AE$"&amp;ROW($AE251)-1))),1)&gt;=255,0,
VLOOKUP(INDIRECT("$G$"&amp;LOOKUP(2,1/($AE$1:INDIRECT("$AE$"&amp;ROW($AE251)-1)&lt;&gt;""),ROW($AE$1:INDIRECT("$AE$"&amp;ROW($AE251)-1)))),'EV and Base'!$A$1:$N$671,5,FALSE))))</f>
        <v/>
      </c>
      <c r="AF251" s="2" t="str" cm="1">
        <f t="array" aca="1" ref="AF251" ca="1">IF(NOT(ISNUMBER(INDEX($A:$A, LOOKUP(2, 1 / ($A$1:INDIRECT("$A$"&amp;ROW($A251)) &lt;&gt; ""),ROW($A$1:INDIRECT("$A$"&amp;ROW($A251)))), 1))), "",
INDEX($AF:$AF, LOOKUP(2, 1 / ($AF$1:INDIRECT("$AF$"&amp;ROW($AF251)-1) &lt;&gt; ""),ROW($AF$1:INDIRECT("$AF$"&amp;ROW($AF251)-1))), 1)+
IF(INDEX($AC:$AC, LOOKUP(2, 1 / ($AC$1:INDIRECT("$AC$"&amp;ROW($AC251)-1) &lt;&gt; ""),ROW($AC$1:INDIRECT("$AC$"&amp;ROW($AC251)-1))), 1)+
INDEX($AD:$AD, LOOKUP(2, 1 / ($AD$1:INDIRECT("$AD$"&amp;ROW($AD251)-1) &lt;&gt; ""),ROW($AD$1:INDIRECT("$AD$"&amp;ROW($AD251)-1))), 1)+
INDEX($AE:$AE, LOOKUP(2, 1 / ($AE$1:INDIRECT("$AE$"&amp;ROW($AE251)-1) &lt;&gt; ""),ROW($AE$1:INDIRECT("$AE$"&amp;ROW($AD251)-1))), 1)+
INDEX($AE:$AF, LOOKUP(2, 1 / ($AF$1:INDIRECT("$AF$"&amp;ROW($AF251)-1) &lt;&gt; ""),ROW($AF$1:INDIRECT("$AF$"&amp;ROW($AD251)-1))), 1)+
INDEX($AG:$AG, LOOKUP(2, 1 / ($AG$1:INDIRECT("$AG$"&amp;ROW($AG251)-1) &lt;&gt; ""),ROW($AG$1:INDIRECT("$AG$"&amp;ROW($AD251)-1))), 1)+
INDEX($AH:$AH, LOOKUP(2, 1 / ($AH$1:INDIRECT("$AH$"&amp;ROW($AH251)-1) &lt;&gt; ""),ROW($AH$1:INDIRECT("$AH$"&amp;ROW($AD251)-1))), 1)&gt;=510,0,
IF(INDEX($AF:$AF, LOOKUP(2, 1 / ($AF$1:INDIRECT("$AF$"&amp;ROW($AF251)-1) &lt;&gt; ""),ROW($AF$1:INDIRECT("$AF$"&amp;ROW($AF251)-1))), 1)&gt;=255,0,
VLOOKUP(INDIRECT("$G$"&amp;LOOKUP(2, 1 / ($AF$1:INDIRECT("$AF$"&amp;ROW($AF251)-1) &lt;&gt; ""),ROW($AF$1:INDIRECT("$AF$"&amp;ROW($AF251)-1)))), 'EV and Base'!$A$1:$N$671, 6, FALSE))))</f>
        <v/>
      </c>
      <c r="AG251" s="2" t="str" cm="1">
        <f t="array" aca="1" ref="AG251" ca="1">IF(NOT(ISNUMBER(INDEX($A:$A, LOOKUP(2, 1 / ($A$1:INDIRECT("$A$"&amp;ROW($A251)) &lt;&gt; ""),ROW($A$1:INDIRECT("$A$"&amp;ROW($A251)))), 1))), "",
INDEX($AG:$AG, LOOKUP(2, 1 / ($AG$1:INDIRECT("$AG$"&amp;ROW($AG251)-1) &lt;&gt; ""),ROW($AG$1:INDIRECT("$AG$"&amp;ROW($AG251)-1))), 1)+
IF(INDEX($AC:$AC, LOOKUP(2, 1 / ($AC$1:INDIRECT("$AC$"&amp;ROW($AC251)-1) &lt;&gt; ""),ROW($AC$1:INDIRECT("$AC$"&amp;ROW($AC251)-1))), 1)+
INDEX($AD:$AD, LOOKUP(2, 1 / ($AD$1:INDIRECT("$AD$"&amp;ROW($AD251)-1) &lt;&gt; ""),ROW($AD$1:INDIRECT("$AD$"&amp;ROW($AD251)-1))), 1)+
INDEX($AE:$AE, LOOKUP(2, 1 / ($AE$1:INDIRECT("$AE$"&amp;ROW($AE251)-1) &lt;&gt; ""),ROW($AE$1:INDIRECT("$AE$"&amp;ROW($AD251)-1))), 1)+
INDEX($AE:$AF, LOOKUP(2, 1 / ($AF$1:INDIRECT("$AF$"&amp;ROW($AF251)-1) &lt;&gt; ""),ROW($AF$1:INDIRECT("$AF$"&amp;ROW($AD251)-1))), 1)+
INDEX($AG:$AG, LOOKUP(2, 1 / ($AG$1:INDIRECT("$AG$"&amp;ROW($AG251)-1) &lt;&gt; ""),ROW($AG$1:INDIRECT("$AG$"&amp;ROW($AD251)-1))), 1)+
INDEX($AH:$AH, LOOKUP(2, 1 / ($AH$1:INDIRECT("$AH$"&amp;ROW($AH251)-1) &lt;&gt; ""),ROW($AH$1:INDIRECT("$AH$"&amp;ROW($AD251)-1))), 1)&gt;=510,0,
IF(INDEX($AG:$AG, LOOKUP(2, 1 / ($AG$1:INDIRECT("$AG$"&amp;ROW($AG251)-1) &lt;&gt; ""),ROW($AG$1:INDIRECT("$AG$"&amp;ROW($AG251)-1))), 1)&gt;=255,0,
VLOOKUP(INDIRECT("$G$"&amp;LOOKUP(2, 1 / ($AG$1:INDIRECT("$AG$"&amp;ROW($AG251)-1) &lt;&gt; ""),ROW($AG$1:INDIRECT("$AG$"&amp;ROW($AG251)-1)))), 'EV and Base'!$A$1:$N$671, 7, FALSE))))</f>
        <v/>
      </c>
      <c r="AH251" s="24" t="str" cm="1">
        <f t="array" aca="1" ref="AH251" ca="1">IF(NOT(ISNUMBER(INDEX($A:$A,LOOKUP(2,1/($A$1:INDIRECT("$A$"&amp;ROW($A251))&lt;&gt;""),ROW($A$1:INDIRECT("$A$"&amp;ROW($A251)))),1))),"",
INDEX($AH:$AH,LOOKUP(2,1/($AH$1:INDIRECT("$AH$"&amp;ROW($AH251)-1)&lt;&gt;""),ROW($AH$1:INDIRECT("$AH$"&amp;ROW($AH251)-1))),1)+
IF(INDEX($AC:$AC,LOOKUP(2,1/($AC$1:INDIRECT("$AC$"&amp;ROW($AC251)-1)&lt;&gt;""),ROW($AC$1:INDIRECT("$AC$"&amp;ROW($AC251)-1))),1)+
INDEX($AD:$AD,LOOKUP(2,1/($AD$1:INDIRECT("$AD$"&amp;ROW($AD251)-1)&lt;&gt;""),ROW($AD$1:INDIRECT("$AD$"&amp;ROW($AD251)-1))),1)+
INDEX($AE:$AE,LOOKUP(2,1/($AE$1:INDIRECT("$AE$"&amp;ROW($AE251)-1)&lt;&gt;""),ROW($AE$1:INDIRECT("$AE$"&amp;ROW($AD251)-1))),1)+
INDEX($AE:$AF,LOOKUP(2,1/($AF$1:INDIRECT("$AF$"&amp;ROW($AF251)-1)&lt;&gt;""),ROW($AF$1:INDIRECT("$AF$"&amp;ROW($AD251)-1))),1)+
INDEX($AG:$AG,LOOKUP(2,1/($AG$1:INDIRECT("$AG$"&amp;ROW($AG251)-1)&lt;&gt;""),ROW($AG$1:INDIRECT("$AG$"&amp;ROW($AD251)-1))),1)+
INDEX($AH:$AH,LOOKUP(2,1/($AH$1:INDIRECT("$AH$"&amp;ROW($AH251)-1)&lt;&gt;""),ROW($AH$1:INDIRECT("$AH$"&amp;ROW($AD251)-1))),1)&gt;=510,0,
IF(INDEX($AH:$AH,LOOKUP(2,1/($AH$1:INDIRECT("$AH$"&amp;ROW($AH251)-1)&lt;&gt;""),ROW($AH$1:INDIRECT("$AH$"&amp;ROW($AH251)-1))),1)&gt;=255,0,
VLOOKUP(INDIRECT("$G$"&amp;LOOKUP(2,1/($AH$1:INDIRECT("$AH$"&amp;ROW($AH251)-1)&lt;&gt;""),ROW($AH$1:INDIRECT("$AH$"&amp;ROW($AH251)-1)))),'EV and Base'!$A$1:$N$671,8,FALSE))))</f>
        <v/>
      </c>
      <c r="AI251" s="29" t="str" cm="1">
        <f t="array" aca="1" ref="AI251" ca="1">IF(NOT(ISNUMBER(INDEX($A:$A,LOOKUP(2,1/($A$1:INDIRECT("$A$"&amp;ROW($A251))&lt;&gt;""),ROW($A$1:INDIRECT("$A$"&amp;ROW($A251)))),1))),"",
ROUNDDOWN((((2*VLOOKUP($AA251,'EV and Base'!$A$1:$N$671,9,FALSE))+31+ROUNDDOWN($AC251/4,0))*$AB251)/100,0)+$AB251+10)</f>
        <v/>
      </c>
      <c r="AJ251" s="21" t="str" cm="1">
        <f t="array" aca="1" ref="AJ251" ca="1">IF(NOT(ISNUMBER(INDEX($A:$A, LOOKUP(2, 1 / ($A$1:INDIRECT("$A$"&amp;ROW($A251)) &lt;&gt; ""),ROW($A$1:INDIRECT("$A$"&amp;ROW($A251)))), 1))), "",
ROUNDDOWN((ROUNDDOWN((((2*VLOOKUP($AA251, 'EV and Base'!$A$1:$N$671, 10, FALSE))+31+ROUNDDOWN($AD251/4, 0))*$AB251)/100, 0)+5)*1.1, 0))</f>
        <v/>
      </c>
      <c r="AK251" s="21" t="str" cm="1">
        <f t="array" aca="1" ref="AK251" ca="1">IF(NOT(ISNUMBER(INDEX($A:$A, LOOKUP(2, 1 / ($A$1:INDIRECT("$A$"&amp;ROW($A251)) &lt;&gt; ""),ROW($A$1:INDIRECT("$A$"&amp;ROW($A251)))), 1))), "",
ROUNDDOWN((ROUNDDOWN((((2*VLOOKUP($AA251, 'EV and Base'!$A$1:$N$671, 11, FALSE))+30+ROUNDDOWN($AE251/4, 0))*$AB251)/100, 0)+5), 0)
&amp;"-"&amp;
ROUNDDOWN((ROUNDDOWN((((2*VLOOKUP($AA251, 'EV and Base'!$A$1:$N$671, 11, FALSE))+31+ROUNDDOWN($AE251/4, 0))*$AB251)/100, 0)+5), 0))</f>
        <v/>
      </c>
      <c r="AL251" s="21" t="str" cm="1">
        <f t="array" aca="1" ref="AL251" ca="1">IF(NOT(ISNUMBER(INDEX($A:$A, LOOKUP(2, 1 / ($A$1:INDIRECT("$A$"&amp;ROW($A251)) &lt;&gt; ""),ROW($A$1:INDIRECT("$A$"&amp;ROW($A251)))), 1))), "",
ROUNDDOWN((ROUNDDOWN((((2*VLOOKUP($AA251, 'EV and Base'!$A$1:$N$671, 12, FALSE))+0+ROUNDDOWN($AF251/4, 0))*$AB251)/100, 0)+5)*0.9, 0)
&amp;"-"&amp;
ROUNDDOWN((ROUNDDOWN((((2*VLOOKUP($AA251, 'EV and Base'!$A$1:$N$671, 12, FALSE))+31+ROUNDDOWN($AF251/4, 0))*$AB251)/100, 0)+5)*0.9, 0))</f>
        <v/>
      </c>
      <c r="AM251" s="21" t="str" cm="1">
        <f t="array" aca="1" ref="AM251" ca="1">IF(NOT(ISNUMBER(INDEX($A:$A, LOOKUP(2, 1 / ($A$1:INDIRECT("$A$"&amp;ROW($A251)) &lt;&gt; ""),ROW($A$1:INDIRECT("$A$"&amp;ROW($A251)))), 1))), "",
ROUNDDOWN((ROUNDDOWN((((2*VLOOKUP($AA251, 'EV and Base'!$A$1:$N$671, 13, FALSE))+30+ROUNDDOWN($AG251/4, 0))*$AB251)/100, 0)+5), 0)
&amp;"-"&amp;
ROUNDDOWN((ROUNDDOWN((((2*VLOOKUP($AA251, 'EV and Base'!$A$1:$N$671, 13, FALSE))+31+ROUNDDOWN($AG251/4, 0))*$AB251)/100, 0)+5), 0))</f>
        <v/>
      </c>
      <c r="AN251" s="25" t="str" cm="1">
        <f t="array" aca="1" ref="AN251" ca="1">IF(NOT(ISNUMBER(INDEX($A:$A, LOOKUP(2, 1 / ($A$1:INDIRECT("$A$"&amp;ROW($A251)) &lt;&gt; ""),ROW($A$1:INDIRECT("$A$"&amp;ROW($A251)))), 1))), "",
ROUNDDOWN((ROUNDDOWN((((2*VLOOKUP($AA251, 'EV and Base'!$A$1:$N$671, 14, FALSE))+31+ROUNDDOWN($AH251/4, 0))*$AB251)/100, 0)+5), 0))</f>
        <v/>
      </c>
      <c r="AO251" s="23" t="str" cm="1">
        <f t="array" aca="1" ref="AO251" ca="1">IF(NOT(ISNUMBER(INDEX($A:$A, LOOKUP(2, 1 / ($A$1:INDIRECT("$A$"&amp;ROW($A251)) &lt;&gt; ""),ROW($A$1:INDIRECT("$A$"&amp;ROW($A251)))), 1))), "",
ROUNDDOWN((((2*VLOOKUP($AA251, 'EV and Base'!$A$1:$N$671, 9, FALSE))+31+ROUNDDOWN($AC251/4, 0))*$AB251)/100, 0)+$AB251+10)</f>
        <v/>
      </c>
      <c r="AP251" s="2" t="str" cm="1">
        <f t="array" aca="1" ref="AP251" ca="1">IF(NOT(ISNUMBER(INDEX($A:$A, LOOKUP(2, 1 / ($A$1:INDIRECT("$A$"&amp;ROW($A251)) &lt;&gt; ""),ROW($A$1:INDIRECT("$A$"&amp;ROW($A251)))), 1))), "",
ROUNDDOWN((ROUNDDOWN((((2*VLOOKUP($AA251, 'EV and Base'!$A$1:$N$671, 10, FALSE))+31+ROUNDDOWN($AD251/4, 0))*$AB251)/100, 0)+5)*1.1, 0))</f>
        <v/>
      </c>
      <c r="AQ251" s="2" t="str" cm="1">
        <f t="array" aca="1" ref="AQ251" ca="1">IF(NOT(ISNUMBER(INDEX($A:$A, LOOKUP(2, 1 / ($A$1:INDIRECT("$A$"&amp;ROW($A251)) &lt;&gt; ""),ROW($A$1:INDIRECT("$A$"&amp;ROW($A251)))), 1))), "",
ROUNDDOWN((ROUNDDOWN((((2*VLOOKUP($AA251, 'EV and Base'!$A$1:$N$671, 11, FALSE))+$AV$2+ROUNDDOWN($AE251/4, 0))*$AB251)/100, 0)+5), 0))</f>
        <v/>
      </c>
      <c r="AR251" s="22" t="str" cm="1">
        <f t="array" aca="1" ref="AR251" ca="1">IF(NOT(ISNUMBER(INDEX($A:$A, LOOKUP(2, 1 / ($A$1:INDIRECT("$A$"&amp;ROW($A251)) &lt;&gt; ""),ROW($A$1:INDIRECT("$A$"&amp;ROW($A251)))), 1))), "",
ROUNDDOWN((ROUNDDOWN((((2*VLOOKUP($AA251, 'EV and Base'!$A$1:$N$671, 12, FALSE))+$AW$2+ROUNDDOWN($AF251/4, 0))*$AB251)/100, 0)+5)*0.9, 0))</f>
        <v/>
      </c>
      <c r="AS251" s="2" t="str" cm="1">
        <f t="array" aca="1" ref="AS251" ca="1">IF(NOT(ISNUMBER(INDEX($A:$A, LOOKUP(2, 1 / ($A$1:INDIRECT("$A$"&amp;ROW($A251)) &lt;&gt; ""),ROW($A$1:INDIRECT("$A$"&amp;ROW($A251)))), 1))), "",
ROUNDDOWN((ROUNDDOWN((((2*VLOOKUP($AA251, 'EV and Base'!$A$1:$N$671, 13, FALSE))+$AX$2+ROUNDDOWN($AG251/4, 0))*$AB251)/100, 0)+5), 0))</f>
        <v/>
      </c>
      <c r="AT251" s="24" t="str" cm="1">
        <f t="array" aca="1" ref="AT251" ca="1">IF(NOT(ISNUMBER(INDEX($A:$A, LOOKUP(2, 1 / ($A$1:INDIRECT("$A$"&amp;ROW($A251)) &lt;&gt; ""),ROW($A$1:INDIRECT("$A$"&amp;ROW($A251)))), 1))), "",
ROUNDDOWN((ROUNDDOWN((((2*VLOOKUP($AA251, 'EV and Base'!$A$1:$N$671, 14, FALSE))+31+ROUNDDOWN($AH251/4, 0))*$AB251)/100, 0)+5), 0))</f>
        <v/>
      </c>
      <c r="AU251" s="28"/>
      <c r="AY251" t="str" cm="1">
        <f t="array" aca="1" ref="AY251" ca="1">IF(NOT(ISNUMBER(INDEX($A:$A,LOOKUP(2,1/($A$1:INDIRECT("$A$"&amp;ROW($A251))&lt;&gt;""),ROW($A$1:INDIRECT("$A$"&amp;ROW($A251)))),1))),"",
INDEX($AY:$AY,LOOKUP(2,1/($AY$1:INDIRECT("$AY$"&amp;ROW($AY251)-1)&lt;&gt;""),ROW($AY$1:INDIRECT("$AY$"&amp;ROW($AY251)-1))),1)+$BL251)</f>
        <v/>
      </c>
      <c r="AZ251" s="3" t="str" cm="1">
        <f t="array" aca="1" ref="AZ251" ca="1">IF(NOT(ISNUMBER(INDEX($A:$A, LOOKUP(2, 1 / ($A$1:INDIRECT("$A$"&amp;ROW($A251)) &lt;&gt; ""),ROW($A$1:INDIRECT("$A$"&amp;ROW($A251)))), 1))), "",
VLOOKUP(INDIRECT("$G$"&amp;LOOKUP(2, 1 / ($AY$1:INDIRECT("$AY$"&amp;ROW($AY251)-1) &lt;&gt; ""),ROW($AY$1:INDIRECT("$AY$"&amp;ROW($AY251)-1)))),'EV and Base'!A227:N897,2,FALSE))</f>
        <v/>
      </c>
      <c r="BA251" s="3" t="str" cm="1">
        <f t="array" aca="1" ref="BA251" ca="1">IF(NOT(ISNUMBER(INDEX($A:$A, LOOKUP(2, 1 / ($A$1:INDIRECT("$A$"&amp;ROW($A251)) &lt;&gt; ""),ROW($A$1:INDIRECT("$A$"&amp;ROW($A251)))), 1))), "",
INDIRECT("$I$"&amp;LOOKUP(2, 1 / ($AY$1:INDIRECT("$AY$"&amp;ROW($AY251)-1) &lt;&gt; ""),ROW($AY$1:INDIRECT("$AY$"&amp;ROW($AY251)-1)))))</f>
        <v/>
      </c>
      <c r="BB251" s="1" t="str" cm="1">
        <f t="array" aca="1" ref="BB251" ca="1">IF(NOT(ISNUMBER(INDEX($A:$A, LOOKUP(2, 1 / ($A$1:INDIRECT("$A$"&amp;ROW($A251)) &lt;&gt; ""),ROW($A$1:INDIRECT("$A$"&amp;ROW($A251)))), 1))), "",
INDIRECT("$AB$"&amp;LOOKUP(2, 1 / ($AY$1:INDIRECT("$AY$"&amp;ROW($AY251)-1) &lt;&gt; ""),ROW($AY$1:INDIRECT("$AY$"&amp;ROW($AY251)-1)))))</f>
        <v/>
      </c>
      <c r="BC251" s="3" t="str" cm="1">
        <f t="array" aca="1" ref="BC251" ca="1">IF(NOT(ISNUMBER(INDEX($A:$A,LOOKUP(2,1/($A$1:INDIRECT("$A$"&amp;ROW($A251))&lt;&gt;""),ROW($A$1:INDIRECT("$A$"&amp;ROW($A251)))),1))),"",
$BA251+$BA251+10)</f>
        <v/>
      </c>
      <c r="BD251" s="3" t="str" cm="1">
        <f t="array" aca="1" ref="BD251" ca="1">IF(NOT(ISNUMBER(INDEX($A:$A,LOOKUP(2,1/($A$1:INDIRECT("$A$"&amp;ROW($A251))&lt;&gt;""),ROW($A$1:INDIRECT("$A$"&amp;ROW($A251)))),1))),"",
$BA251+$BB251+10)</f>
        <v/>
      </c>
      <c r="BE251" s="3" t="str" cm="1">
        <f t="array" aca="1" ref="BE251" ca="1">IF(NOT(ISNUMBER(INDEX($A:$A,LOOKUP(2,1/($A$1:INDIRECT("$A$"&amp;ROW($A251))&lt;&gt;""),ROW($A$1:INDIRECT("$A$"&amp;ROW($A251)))),1))),"",
$BC251*$BC251)</f>
        <v/>
      </c>
      <c r="BF251" s="3" t="str" cm="1">
        <f t="array" aca="1" ref="BF251" ca="1">IF(NOT(ISNUMBER(INDEX($A:$A,LOOKUP(2,1/($A$1:INDIRECT("$A$"&amp;ROW($A251))&lt;&gt;""),ROW($A$1:INDIRECT("$A$"&amp;ROW($A251)))),1))),"",
$BD251*$BD251)</f>
        <v/>
      </c>
      <c r="BG251" s="3" t="str" cm="1">
        <f t="array" aca="1" ref="BG251" ca="1">IF(NOT(ISNUMBER(INDEX($A:$A,LOOKUP(2,1/($A$1:INDIRECT("$A$"&amp;ROW($A251))&lt;&gt;""),ROW($A$1:INDIRECT("$A$"&amp;ROW($A251)))),1))),"",
_xlfn.FLOOR.MATH(1.5*_xlfn.FLOOR.MATH($AZ251*BA251/5)))</f>
        <v/>
      </c>
      <c r="BH251" s="3" t="str" cm="1">
        <f t="array" aca="1" ref="BH251" ca="1">IF(NOT(ISNUMBER(INDEX($A:$A, LOOKUP(2, 1 / ($A$1:INDIRECT("$A$"&amp;ROW($A251)) &lt;&gt; ""),ROW($A$1:INDIRECT("$A$"&amp;ROW($A251)))), 1))), "",
_xlfn.FLOOR.MATH($BG251/IF(OR(INDIRECT("$C$"&amp;LOOKUP(2, 1 / ($AY$1:INDIRECT("$AY$"&amp;ROW($AY251)-1) &lt;&gt; ""),ROW($AY$1:INDIRECT("$AY$"&amp;ROW($AY251)-1))))="Multi",
INDIRECT("$C$"&amp;LOOKUP(2, 1 / ($AY$1:INDIRECT("$AY$"&amp;ROW($AY251)-1) &lt;&gt; ""),ROW($AY$1:INDIRECT("$AY$"&amp;ROW($AY251)-1))))="Double"),2,1)))</f>
        <v/>
      </c>
      <c r="BI251" s="3" t="str" cm="1">
        <f t="array" aca="1" ref="BI251" ca="1">IF(NOT(ISNUMBER(INDEX($A:$A,LOOKUP(2,1/($A$1:INDIRECT("$A$"&amp;ROW($A251))&lt;&gt;""),ROW($A$1:INDIRECT("$A$"&amp;ROW($A251)))),1))),"",
VLOOKUP($BC251,GameFreakSQRT!$A$1:$B$200,2,FALSE))</f>
        <v/>
      </c>
      <c r="BJ251" s="3" t="str" cm="1">
        <f t="array" aca="1" ref="BJ251" ca="1">IF(NOT(ISNUMBER(INDEX($A:$A,LOOKUP(2,1/($A$1:INDIRECT("$A$"&amp;ROW($A251))&lt;&gt;""),ROW($A$1:INDIRECT("$A$"&amp;ROW($A251)))),1))),"",
VLOOKUP($BD251,GameFreakSQRT!$A$1:$B$200,2,FALSE))</f>
        <v/>
      </c>
      <c r="BK251" s="3" t="str" cm="1">
        <f t="array" aca="1" ref="BK251" ca="1">IF(NOT(ISNUMBER(INDEX($A:$A,LOOKUP(2,1/($A$1:INDIRECT("$A$"&amp;ROW($A251))&lt;&gt;""),ROW($A$1:INDIRECT("$A$"&amp;ROW($A251)))),1))),"",
_xlfn.FLOOR.MATH((($BI251*$BE251)*$BH251)/($BJ251*$BF251))+1)</f>
        <v/>
      </c>
      <c r="BL251" s="3" t="str" cm="1">
        <f t="array" aca="1" ref="BL251" ca="1">IF(NOT(ISNUMBER(INDEX($A:$A,LOOKUP(2,1/($A$1:INDIRECT("$A$"&amp;ROW($A251))&lt;&gt;""),ROW($A$1:INDIRECT("$A$"&amp;ROW($A251)))),1))),"",
_xlfn.FLOOR.MATH($BK251*IF(NOT(INDIRECT("$Z$"&amp;LOOKUP(2, 1 / ($AY$1:INDIRECT("$AY$"&amp;ROW($AY251)-1) &lt;&gt; ""),ROW($AY$1:INDIRECT("$AY$"&amp;ROW($AY251)-1))))=""),1.5,1)))</f>
        <v/>
      </c>
      <c r="BM251" s="3" t="str" cm="1">
        <f t="array" aca="1" ref="BM251" ca="1">IF(NOT(ISNUMBER(INDEX($A:$A, LOOKUP(2, 1 / ($A$1:INDIRECT("$A$"&amp;ROW($A251)) &lt;&gt; ""),ROW($A$1:INDIRECT("$A$"&amp;ROW($A251)))), 1))), "",
INDIRECT("$Y$"&amp;LOOKUP(2, 1 / ($AY$1:INDIRECT("$AY$"&amp;ROW($AY251)-1) &lt;&gt; ""),ROW($AY$1:INDIRECT("$AY$"&amp;ROW($AY251)-1)))))</f>
        <v/>
      </c>
      <c r="BN251" s="3" t="str">
        <f t="shared" ca="1" si="26"/>
        <v/>
      </c>
    </row>
    <row r="252" spans="1:66" x14ac:dyDescent="0.45">
      <c r="A252" s="69" t="s">
        <v>75</v>
      </c>
      <c r="B252" s="69" t="s">
        <v>477</v>
      </c>
      <c r="C252" s="69" t="s">
        <v>46</v>
      </c>
      <c r="D252" s="69" t="s">
        <v>455</v>
      </c>
      <c r="E252" s="69" t="s">
        <v>48</v>
      </c>
      <c r="F252" s="56">
        <v>1</v>
      </c>
      <c r="G252" s="2" t="s">
        <v>478</v>
      </c>
      <c r="H252" s="2" t="s">
        <v>77</v>
      </c>
      <c r="I252" s="2">
        <v>29</v>
      </c>
      <c r="J252" s="2" t="s">
        <v>71</v>
      </c>
      <c r="K252" s="2" t="s">
        <v>479</v>
      </c>
      <c r="L252" s="2" t="s">
        <v>53</v>
      </c>
      <c r="M252" s="2" t="s">
        <v>333</v>
      </c>
      <c r="N252" s="2" t="s">
        <v>288</v>
      </c>
      <c r="O252" s="2" t="s">
        <v>480</v>
      </c>
      <c r="P252" s="2" t="s">
        <v>481</v>
      </c>
      <c r="Q252" s="2">
        <v>12</v>
      </c>
      <c r="R252" s="2">
        <f>_xlfn.FLOOR.MATH((((2*VLOOKUP(G252, 'EV and Base'!$A$1:$N$671, 9, FALSE))+$Q252)*$I252)/100)+$I252+10</f>
        <v>68</v>
      </c>
      <c r="S252" s="2">
        <f>_xlfn.FLOOR.MATH((_xlfn.FLOOR.MATH((((2*VLOOKUP($G252, 'EV and Base'!$A$1:$N$671, 10, FALSE))+$Q252)*$I252)/100)+5)*
IF(OR($J252="Lonely", $J252="Brave", $J252="Adamant", $J252="Naughty"), 1.1,
IF(OR($J252="Bold", $J252="Timid", $J252="Modest", $J252="Calm"), 0.9, 1)))</f>
        <v>25</v>
      </c>
      <c r="T252" s="2">
        <f>_xlfn.FLOOR.MATH((_xlfn.FLOOR.MATH((((2*VLOOKUP($G252, 'EV and Base'!$A$1:$N$671, 11, FALSE))+$Q252)*$I252)/100)+5)*
IF(OR($J252="Bold", $J252="Relaxed", $J252="Impish", $J252="Lax"), 1.1,
IF(OR($J252="Lonely", $J252="Hasty", $J252="Mild", $J252="Gentle"), 0.9, 1)))</f>
        <v>37</v>
      </c>
      <c r="U252" s="2">
        <f>_xlfn.FLOOR.MATH((_xlfn.FLOOR.MATH((((2*VLOOKUP($G252, 'EV and Base'!$A$1:$N$671, 12, FALSE))+$Q252)*$I252)/100)+5)*
IF(OR($J252="Modest", $J252="Mild", $J252="Quiet", $J252="Rash"), 1.1,
IF(OR($J252="Adamant", $J252="Impish", $J252="Jolly", $J252="Careful"), 0.9, 1)))</f>
        <v>40</v>
      </c>
      <c r="V252" s="2">
        <f>_xlfn.FLOOR.MATH((_xlfn.FLOOR.MATH((((2*VLOOKUP($G252, 'EV and Base'!$A$1:$N$671, 13, FALSE))+$Q252)*$I252)/100)+5)*
IF(OR($J252="Calm", $J252="Gentle", $J252="Sassy", $J252="Careful"), 1.1,
IF(OR($J252="Naughty", $J252="Lax", $J252="Naive", $J252="Rash"), 0.9, 1)))</f>
        <v>46</v>
      </c>
      <c r="W252" s="2">
        <f>_xlfn.FLOOR.MATH((_xlfn.FLOOR.MATH((((2*VLOOKUP($G252, 'EV and Base'!$A$1:$N$671, 14, FALSE))+$Q252)*$I252)/100)+5)*
IF(OR($J252="Timid", $J252="Hasty", $J252="Jolly", $J252="Naive"), 1.1,
IF(OR($J252="Brave", $J252="Relaxed", $J252="Quiet", $J252="Sassy"), 0.9, 1)))</f>
        <v>34</v>
      </c>
      <c r="X252" s="69">
        <v>1740</v>
      </c>
      <c r="Z252" s="1">
        <v>1</v>
      </c>
      <c r="AA252" s="23" t="str" cm="1">
        <f t="array" aca="1" ref="AA252" ca="1">IF(NOT(ISNUMBER(INDEX($A:$A,LOOKUP(2,1/($A$1:INDIRECT("$A$"&amp;ROW($A252))&lt;&gt;""),ROW($A$1:INDIRECT("$A$"&amp;ROW($A252)))),1))),"",
IF(NOT(ISNUMBER($A252)),$AA251,
IF($AB252&lt;16,"Lillipup",
IF($AB252&lt;32,"Herdier",
"Stoutland"))))</f>
        <v/>
      </c>
      <c r="AB252" s="25" t="str" cm="1">
        <f t="array" aca="1" ref="AB252" ca="1">IF(NOT(ISNUMBER(INDEX($A:$A, LOOKUP(2, 1 / ($A$1:INDIRECT("$A$"&amp;ROW($A252)) &lt;&gt; ""),ROW($A$1:INDIRECT("$A$"&amp;ROW($A252)))), 1))), "",
VLOOKUP($AY252,'Medium-Slow'!$A$1:$B$101,2,TRUE))</f>
        <v/>
      </c>
      <c r="AC252" s="23" t="str" cm="1">
        <f t="array" aca="1" ref="AC252" ca="1">IF(NOT(ISNUMBER(INDEX($A:$A, LOOKUP(2, 1 / ($A$1:INDIRECT("$A$"&amp;ROW($A252)) &lt;&gt; ""),ROW($A$1:INDIRECT("$A$"&amp;ROW($A252)))), 1))), "",
INDEX($AC:$AC, LOOKUP(2, 1 / ($AC$1:INDIRECT("$AC$"&amp;ROW($AC252)-1) &lt;&gt; ""),ROW($AC$1:INDIRECT("$AC$"&amp;ROW($AC252)-1))), 1)+
IF(INDEX($AC:$AC, LOOKUP(2, 1 / ($AC$1:INDIRECT("$AC$"&amp;ROW($AC252)-1) &lt;&gt; ""),ROW($AC$1:INDIRECT("$AC$"&amp;ROW($AC252)-1))), 1)+
INDEX($AD:$AD, LOOKUP(2, 1 / ($AD$1:INDIRECT("$AD$"&amp;ROW($AD252)-1) &lt;&gt; ""),ROW($AD$1:INDIRECT("$AD$"&amp;ROW($AD252)-1))), 1)+
INDEX($AE:$AE, LOOKUP(2, 1 / ($AE$1:INDIRECT("$AE$"&amp;ROW($AE252)-1) &lt;&gt; ""),ROW($AE$1:INDIRECT("$AE$"&amp;ROW($AD252)-1))), 1)+
INDEX($AE:$AF, LOOKUP(2, 1 / ($AF$1:INDIRECT("$AF$"&amp;ROW($AF252)-1) &lt;&gt; ""),ROW($AF$1:INDIRECT("$AF$"&amp;ROW($AD252)-1))), 1)+
INDEX($AG:$AG, LOOKUP(2, 1 / ($AG$1:INDIRECT("$AG$"&amp;ROW($AG252)-1) &lt;&gt; ""),ROW($AG$1:INDIRECT("$AG$"&amp;ROW($AD252)-1))), 1)+
INDEX($AH:$AH, LOOKUP(2, 1 / ($AH$1:INDIRECT("$AH$"&amp;ROW($AH252)-1) &lt;&gt; ""),ROW($AH$1:INDIRECT("$AH$"&amp;ROW($AD252)-1))), 1)&gt;=510,0,
IF(INDEX($AC:$AC, LOOKUP(2, 1 / ($AC$1:INDIRECT("$AC$"&amp;ROW($AC252)-1) &lt;&gt; ""),ROW($AC$1:INDIRECT("$AC$"&amp;ROW($AC252)-1))), 1)&gt;=255,0,
VLOOKUP(INDIRECT("$G$"&amp;LOOKUP(2, 1 / ($AC$1:INDIRECT("$AC$"&amp;ROW($AC252)-1) &lt;&gt; ""),ROW($AC$1:INDIRECT("$AC$"&amp;ROW($AC252)-1)))), 'EV and Base'!$A$1:$N$671, 3, FALSE))))</f>
        <v/>
      </c>
      <c r="AD252" s="2" t="str" cm="1">
        <f t="array" aca="1" ref="AD252" ca="1">IF(NOT(ISNUMBER(INDEX($A:$A, LOOKUP(2, 1 / ($A$1:INDIRECT("$A$"&amp;ROW($A252)) &lt;&gt; ""),ROW($A$1:INDIRECT("$A$"&amp;ROW($A252)))), 1))), "",
INDEX($AD:$AD, LOOKUP(2, 1 / ($AD$1:INDIRECT("$AD$"&amp;ROW($AD252)-1) &lt;&gt; ""),ROW($AD$1:INDIRECT("$AD$"&amp;ROW($AD252)-1))), 1)+
IF(INDEX($AC:$AC, LOOKUP(2, 1 / ($AC$1:INDIRECT("$AC$"&amp;ROW($AC252)-1) &lt;&gt; ""),ROW($AC$1:INDIRECT("$AC$"&amp;ROW($AC252)-1))), 1)+
INDEX($AD:$AD, LOOKUP(2, 1 / ($AD$1:INDIRECT("$AD$"&amp;ROW($AD252)-1) &lt;&gt; ""),ROW($AD$1:INDIRECT("$AD$"&amp;ROW($AD252)-1))), 1)+
INDEX($AE:$AE, LOOKUP(2, 1 / ($AE$1:INDIRECT("$AE$"&amp;ROW($AE252)-1) &lt;&gt; ""),ROW($AE$1:INDIRECT("$AE$"&amp;ROW($AD252)-1))), 1)+
INDEX($AE:$AF, LOOKUP(2, 1 / ($AF$1:INDIRECT("$AF$"&amp;ROW($AF252)-1) &lt;&gt; ""),ROW($AF$1:INDIRECT("$AF$"&amp;ROW($AD252)-1))), 1)+
INDEX($AG:$AG, LOOKUP(2, 1 / ($AG$1:INDIRECT("$AG$"&amp;ROW($AG252)-1) &lt;&gt; ""),ROW($AG$1:INDIRECT("$AG$"&amp;ROW($AD252)-1))), 1)+
INDEX($AH:$AH, LOOKUP(2, 1 / ($AH$1:INDIRECT("$AH$"&amp;ROW($AH252)-1) &lt;&gt; ""),ROW($AH$1:INDIRECT("$AH$"&amp;ROW($AD252)-1))), 1)&gt;=510,0,
IF(INDEX($AD:$AD, LOOKUP(2, 1 / ($AD$1:INDIRECT("$AD$"&amp;ROW($AD252)-1) &lt;&gt; ""),ROW($AD$1:INDIRECT("$AD$"&amp;ROW($AD252)-1))), 1)&gt;=255,0,
VLOOKUP(INDIRECT("$G$"&amp;LOOKUP(2, 1 / ($AD$1:INDIRECT("$AD$"&amp;ROW($AD252)-1) &lt;&gt; ""),ROW($AD$1:INDIRECT("$AD$"&amp;ROW($AD252)-1)))), 'EV and Base'!$A$1:$N$671, 4, FALSE))))</f>
        <v/>
      </c>
      <c r="AE252" s="2" t="str" cm="1">
        <f t="array" aca="1" ref="AE252" ca="1">IF(NOT(ISNUMBER(INDEX($A:$A,LOOKUP(2,1/($A$1:INDIRECT("$A$"&amp;ROW($A252))&lt;&gt;""),ROW($A$1:INDIRECT("$A$"&amp;ROW($A252)))),1))),"",
INDEX($AE:$AE,LOOKUP(2,1/($AE$1:INDIRECT("$AE$"&amp;ROW($AE252)-1)&lt;&gt;""),ROW($AE$1:INDIRECT("$AE$"&amp;ROW($AE252)-1))),1)+
IF(INDEX($AC:$AC,LOOKUP(2,1/($AC$1:INDIRECT("$AC$"&amp;ROW($AC252)-1)&lt;&gt;""),ROW($AC$1:INDIRECT("$AC$"&amp;ROW($AC252)-1))),1)+
INDEX($AD:$AD,LOOKUP(2,1/($AD$1:INDIRECT("$AD$"&amp;ROW($AD252)-1)&lt;&gt;""),ROW($AD$1:INDIRECT("$AD$"&amp;ROW($AD252)-1))),1)+
INDEX($AE:$AE,LOOKUP(2,1/($AE$1:INDIRECT("$AE$"&amp;ROW($AE252)-1)&lt;&gt;""),ROW($AE$1:INDIRECT("$AE$"&amp;ROW($AD252)-1))),1)+
INDEX($AE:$AF,LOOKUP(2,1/($AF$1:INDIRECT("$AF$"&amp;ROW($AF252)-1)&lt;&gt;""),ROW($AF$1:INDIRECT("$AF$"&amp;ROW($AD252)-1))),1)+
INDEX($AG:$AG,LOOKUP(2,1/($AG$1:INDIRECT("$AG$"&amp;ROW($AG252)-1)&lt;&gt;""),ROW($AG$1:INDIRECT("$AG$"&amp;ROW($AD252)-1))),1)+
INDEX($AH:$AH,LOOKUP(2,1/($AH$1:INDIRECT("$AH$"&amp;ROW($AH252)-1)&lt;&gt;""),ROW($AH$1:INDIRECT("$AH$"&amp;ROW($AD252)-1))),1)&gt;=510,0,
IF(INDEX($AE:$AE,LOOKUP(2,1/($AE$1:INDIRECT("$AE$"&amp;ROW($AE252)-1)&lt;&gt;""),ROW($AE$1:INDIRECT("$AE$"&amp;ROW($AE252)-1))),1)&gt;=255,0,
VLOOKUP(INDIRECT("$G$"&amp;LOOKUP(2,1/($AE$1:INDIRECT("$AE$"&amp;ROW($AE252)-1)&lt;&gt;""),ROW($AE$1:INDIRECT("$AE$"&amp;ROW($AE252)-1)))),'EV and Base'!$A$1:$N$671,5,FALSE))))</f>
        <v/>
      </c>
      <c r="AF252" s="2" t="str" cm="1">
        <f t="array" aca="1" ref="AF252" ca="1">IF(NOT(ISNUMBER(INDEX($A:$A, LOOKUP(2, 1 / ($A$1:INDIRECT("$A$"&amp;ROW($A252)) &lt;&gt; ""),ROW($A$1:INDIRECT("$A$"&amp;ROW($A252)))), 1))), "",
INDEX($AF:$AF, LOOKUP(2, 1 / ($AF$1:INDIRECT("$AF$"&amp;ROW($AF252)-1) &lt;&gt; ""),ROW($AF$1:INDIRECT("$AF$"&amp;ROW($AF252)-1))), 1)+
IF(INDEX($AC:$AC, LOOKUP(2, 1 / ($AC$1:INDIRECT("$AC$"&amp;ROW($AC252)-1) &lt;&gt; ""),ROW($AC$1:INDIRECT("$AC$"&amp;ROW($AC252)-1))), 1)+
INDEX($AD:$AD, LOOKUP(2, 1 / ($AD$1:INDIRECT("$AD$"&amp;ROW($AD252)-1) &lt;&gt; ""),ROW($AD$1:INDIRECT("$AD$"&amp;ROW($AD252)-1))), 1)+
INDEX($AE:$AE, LOOKUP(2, 1 / ($AE$1:INDIRECT("$AE$"&amp;ROW($AE252)-1) &lt;&gt; ""),ROW($AE$1:INDIRECT("$AE$"&amp;ROW($AD252)-1))), 1)+
INDEX($AE:$AF, LOOKUP(2, 1 / ($AF$1:INDIRECT("$AF$"&amp;ROW($AF252)-1) &lt;&gt; ""),ROW($AF$1:INDIRECT("$AF$"&amp;ROW($AD252)-1))), 1)+
INDEX($AG:$AG, LOOKUP(2, 1 / ($AG$1:INDIRECT("$AG$"&amp;ROW($AG252)-1) &lt;&gt; ""),ROW($AG$1:INDIRECT("$AG$"&amp;ROW($AD252)-1))), 1)+
INDEX($AH:$AH, LOOKUP(2, 1 / ($AH$1:INDIRECT("$AH$"&amp;ROW($AH252)-1) &lt;&gt; ""),ROW($AH$1:INDIRECT("$AH$"&amp;ROW($AD252)-1))), 1)&gt;=510,0,
IF(INDEX($AF:$AF, LOOKUP(2, 1 / ($AF$1:INDIRECT("$AF$"&amp;ROW($AF252)-1) &lt;&gt; ""),ROW($AF$1:INDIRECT("$AF$"&amp;ROW($AF252)-1))), 1)&gt;=255,0,
VLOOKUP(INDIRECT("$G$"&amp;LOOKUP(2, 1 / ($AF$1:INDIRECT("$AF$"&amp;ROW($AF252)-1) &lt;&gt; ""),ROW($AF$1:INDIRECT("$AF$"&amp;ROW($AF252)-1)))), 'EV and Base'!$A$1:$N$671, 6, FALSE))))</f>
        <v/>
      </c>
      <c r="AG252" s="2" t="str" cm="1">
        <f t="array" aca="1" ref="AG252" ca="1">IF(NOT(ISNUMBER(INDEX($A:$A, LOOKUP(2, 1 / ($A$1:INDIRECT("$A$"&amp;ROW($A252)) &lt;&gt; ""),ROW($A$1:INDIRECT("$A$"&amp;ROW($A252)))), 1))), "",
INDEX($AG:$AG, LOOKUP(2, 1 / ($AG$1:INDIRECT("$AG$"&amp;ROW($AG252)-1) &lt;&gt; ""),ROW($AG$1:INDIRECT("$AG$"&amp;ROW($AG252)-1))), 1)+
IF(INDEX($AC:$AC, LOOKUP(2, 1 / ($AC$1:INDIRECT("$AC$"&amp;ROW($AC252)-1) &lt;&gt; ""),ROW($AC$1:INDIRECT("$AC$"&amp;ROW($AC252)-1))), 1)+
INDEX($AD:$AD, LOOKUP(2, 1 / ($AD$1:INDIRECT("$AD$"&amp;ROW($AD252)-1) &lt;&gt; ""),ROW($AD$1:INDIRECT("$AD$"&amp;ROW($AD252)-1))), 1)+
INDEX($AE:$AE, LOOKUP(2, 1 / ($AE$1:INDIRECT("$AE$"&amp;ROW($AE252)-1) &lt;&gt; ""),ROW($AE$1:INDIRECT("$AE$"&amp;ROW($AD252)-1))), 1)+
INDEX($AE:$AF, LOOKUP(2, 1 / ($AF$1:INDIRECT("$AF$"&amp;ROW($AF252)-1) &lt;&gt; ""),ROW($AF$1:INDIRECT("$AF$"&amp;ROW($AD252)-1))), 1)+
INDEX($AG:$AG, LOOKUP(2, 1 / ($AG$1:INDIRECT("$AG$"&amp;ROW($AG252)-1) &lt;&gt; ""),ROW($AG$1:INDIRECT("$AG$"&amp;ROW($AD252)-1))), 1)+
INDEX($AH:$AH, LOOKUP(2, 1 / ($AH$1:INDIRECT("$AH$"&amp;ROW($AH252)-1) &lt;&gt; ""),ROW($AH$1:INDIRECT("$AH$"&amp;ROW($AD252)-1))), 1)&gt;=510,0,
IF(INDEX($AG:$AG, LOOKUP(2, 1 / ($AG$1:INDIRECT("$AG$"&amp;ROW($AG252)-1) &lt;&gt; ""),ROW($AG$1:INDIRECT("$AG$"&amp;ROW($AG252)-1))), 1)&gt;=255,0,
VLOOKUP(INDIRECT("$G$"&amp;LOOKUP(2, 1 / ($AG$1:INDIRECT("$AG$"&amp;ROW($AG252)-1) &lt;&gt; ""),ROW($AG$1:INDIRECT("$AG$"&amp;ROW($AG252)-1)))), 'EV and Base'!$A$1:$N$671, 7, FALSE))))</f>
        <v/>
      </c>
      <c r="AH252" s="24" t="str" cm="1">
        <f t="array" aca="1" ref="AH252" ca="1">IF(NOT(ISNUMBER(INDEX($A:$A,LOOKUP(2,1/($A$1:INDIRECT("$A$"&amp;ROW($A252))&lt;&gt;""),ROW($A$1:INDIRECT("$A$"&amp;ROW($A252)))),1))),"",
INDEX($AH:$AH,LOOKUP(2,1/($AH$1:INDIRECT("$AH$"&amp;ROW($AH252)-1)&lt;&gt;""),ROW($AH$1:INDIRECT("$AH$"&amp;ROW($AH252)-1))),1)+
IF(INDEX($AC:$AC,LOOKUP(2,1/($AC$1:INDIRECT("$AC$"&amp;ROW($AC252)-1)&lt;&gt;""),ROW($AC$1:INDIRECT("$AC$"&amp;ROW($AC252)-1))),1)+
INDEX($AD:$AD,LOOKUP(2,1/($AD$1:INDIRECT("$AD$"&amp;ROW($AD252)-1)&lt;&gt;""),ROW($AD$1:INDIRECT("$AD$"&amp;ROW($AD252)-1))),1)+
INDEX($AE:$AE,LOOKUP(2,1/($AE$1:INDIRECT("$AE$"&amp;ROW($AE252)-1)&lt;&gt;""),ROW($AE$1:INDIRECT("$AE$"&amp;ROW($AD252)-1))),1)+
INDEX($AE:$AF,LOOKUP(2,1/($AF$1:INDIRECT("$AF$"&amp;ROW($AF252)-1)&lt;&gt;""),ROW($AF$1:INDIRECT("$AF$"&amp;ROW($AD252)-1))),1)+
INDEX($AG:$AG,LOOKUP(2,1/($AG$1:INDIRECT("$AG$"&amp;ROW($AG252)-1)&lt;&gt;""),ROW($AG$1:INDIRECT("$AG$"&amp;ROW($AD252)-1))),1)+
INDEX($AH:$AH,LOOKUP(2,1/($AH$1:INDIRECT("$AH$"&amp;ROW($AH252)-1)&lt;&gt;""),ROW($AH$1:INDIRECT("$AH$"&amp;ROW($AD252)-1))),1)&gt;=510,0,
IF(INDEX($AH:$AH,LOOKUP(2,1/($AH$1:INDIRECT("$AH$"&amp;ROW($AH252)-1)&lt;&gt;""),ROW($AH$1:INDIRECT("$AH$"&amp;ROW($AH252)-1))),1)&gt;=255,0,
VLOOKUP(INDIRECT("$G$"&amp;LOOKUP(2,1/($AH$1:INDIRECT("$AH$"&amp;ROW($AH252)-1)&lt;&gt;""),ROW($AH$1:INDIRECT("$AH$"&amp;ROW($AH252)-1)))),'EV and Base'!$A$1:$N$671,8,FALSE))))</f>
        <v/>
      </c>
      <c r="AI252" s="29" t="str" cm="1">
        <f t="array" aca="1" ref="AI252" ca="1">IF(NOT(ISNUMBER(INDEX($A:$A,LOOKUP(2,1/($A$1:INDIRECT("$A$"&amp;ROW($A252))&lt;&gt;""),ROW($A$1:INDIRECT("$A$"&amp;ROW($A252)))),1))),"",
ROUNDDOWN((((2*VLOOKUP($AA252,'EV and Base'!$A$1:$N$671,9,FALSE))+31+ROUNDDOWN($AC252/4,0))*$AB252)/100,0)+$AB252+10)</f>
        <v/>
      </c>
      <c r="AJ252" s="21" t="str" cm="1">
        <f t="array" aca="1" ref="AJ252" ca="1">IF(NOT(ISNUMBER(INDEX($A:$A, LOOKUP(2, 1 / ($A$1:INDIRECT("$A$"&amp;ROW($A252)) &lt;&gt; ""),ROW($A$1:INDIRECT("$A$"&amp;ROW($A252)))), 1))), "",
ROUNDDOWN((ROUNDDOWN((((2*VLOOKUP($AA252, 'EV and Base'!$A$1:$N$671, 10, FALSE))+31+ROUNDDOWN($AD252/4, 0))*$AB252)/100, 0)+5)*1.1, 0))</f>
        <v/>
      </c>
      <c r="AK252" s="21" t="str" cm="1">
        <f t="array" aca="1" ref="AK252" ca="1">IF(NOT(ISNUMBER(INDEX($A:$A, LOOKUP(2, 1 / ($A$1:INDIRECT("$A$"&amp;ROW($A252)) &lt;&gt; ""),ROW($A$1:INDIRECT("$A$"&amp;ROW($A252)))), 1))), "",
ROUNDDOWN((ROUNDDOWN((((2*VLOOKUP($AA252, 'EV and Base'!$A$1:$N$671, 11, FALSE))+30+ROUNDDOWN($AE252/4, 0))*$AB252)/100, 0)+5), 0)
&amp;"-"&amp;
ROUNDDOWN((ROUNDDOWN((((2*VLOOKUP($AA252, 'EV and Base'!$A$1:$N$671, 11, FALSE))+31+ROUNDDOWN($AE252/4, 0))*$AB252)/100, 0)+5), 0))</f>
        <v/>
      </c>
      <c r="AL252" s="21" t="str" cm="1">
        <f t="array" aca="1" ref="AL252" ca="1">IF(NOT(ISNUMBER(INDEX($A:$A, LOOKUP(2, 1 / ($A$1:INDIRECT("$A$"&amp;ROW($A252)) &lt;&gt; ""),ROW($A$1:INDIRECT("$A$"&amp;ROW($A252)))), 1))), "",
ROUNDDOWN((ROUNDDOWN((((2*VLOOKUP($AA252, 'EV and Base'!$A$1:$N$671, 12, FALSE))+0+ROUNDDOWN($AF252/4, 0))*$AB252)/100, 0)+5)*0.9, 0)
&amp;"-"&amp;
ROUNDDOWN((ROUNDDOWN((((2*VLOOKUP($AA252, 'EV and Base'!$A$1:$N$671, 12, FALSE))+31+ROUNDDOWN($AF252/4, 0))*$AB252)/100, 0)+5)*0.9, 0))</f>
        <v/>
      </c>
      <c r="AM252" s="21" t="str" cm="1">
        <f t="array" aca="1" ref="AM252" ca="1">IF(NOT(ISNUMBER(INDEX($A:$A, LOOKUP(2, 1 / ($A$1:INDIRECT("$A$"&amp;ROW($A252)) &lt;&gt; ""),ROW($A$1:INDIRECT("$A$"&amp;ROW($A252)))), 1))), "",
ROUNDDOWN((ROUNDDOWN((((2*VLOOKUP($AA252, 'EV and Base'!$A$1:$N$671, 13, FALSE))+30+ROUNDDOWN($AG252/4, 0))*$AB252)/100, 0)+5), 0)
&amp;"-"&amp;
ROUNDDOWN((ROUNDDOWN((((2*VLOOKUP($AA252, 'EV and Base'!$A$1:$N$671, 13, FALSE))+31+ROUNDDOWN($AG252/4, 0))*$AB252)/100, 0)+5), 0))</f>
        <v/>
      </c>
      <c r="AN252" s="25" t="str" cm="1">
        <f t="array" aca="1" ref="AN252" ca="1">IF(NOT(ISNUMBER(INDEX($A:$A, LOOKUP(2, 1 / ($A$1:INDIRECT("$A$"&amp;ROW($A252)) &lt;&gt; ""),ROW($A$1:INDIRECT("$A$"&amp;ROW($A252)))), 1))), "",
ROUNDDOWN((ROUNDDOWN((((2*VLOOKUP($AA252, 'EV and Base'!$A$1:$N$671, 14, FALSE))+31+ROUNDDOWN($AH252/4, 0))*$AB252)/100, 0)+5), 0))</f>
        <v/>
      </c>
      <c r="AO252" s="23" t="str" cm="1">
        <f t="array" aca="1" ref="AO252" ca="1">IF(NOT(ISNUMBER(INDEX($A:$A, LOOKUP(2, 1 / ($A$1:INDIRECT("$A$"&amp;ROW($A252)) &lt;&gt; ""),ROW($A$1:INDIRECT("$A$"&amp;ROW($A252)))), 1))), "",
ROUNDDOWN((((2*VLOOKUP($AA252, 'EV and Base'!$A$1:$N$671, 9, FALSE))+31+ROUNDDOWN($AC252/4, 0))*$AB252)/100, 0)+$AB252+10)</f>
        <v/>
      </c>
      <c r="AP252" s="2" t="str" cm="1">
        <f t="array" aca="1" ref="AP252" ca="1">IF(NOT(ISNUMBER(INDEX($A:$A, LOOKUP(2, 1 / ($A$1:INDIRECT("$A$"&amp;ROW($A252)) &lt;&gt; ""),ROW($A$1:INDIRECT("$A$"&amp;ROW($A252)))), 1))), "",
ROUNDDOWN((ROUNDDOWN((((2*VLOOKUP($AA252, 'EV and Base'!$A$1:$N$671, 10, FALSE))+31+ROUNDDOWN($AD252/4, 0))*$AB252)/100, 0)+5)*1.1, 0))</f>
        <v/>
      </c>
      <c r="AQ252" s="2" t="str" cm="1">
        <f t="array" aca="1" ref="AQ252" ca="1">IF(NOT(ISNUMBER(INDEX($A:$A, LOOKUP(2, 1 / ($A$1:INDIRECT("$A$"&amp;ROW($A252)) &lt;&gt; ""),ROW($A$1:INDIRECT("$A$"&amp;ROW($A252)))), 1))), "",
ROUNDDOWN((ROUNDDOWN((((2*VLOOKUP($AA252, 'EV and Base'!$A$1:$N$671, 11, FALSE))+$AV$2+ROUNDDOWN($AE252/4, 0))*$AB252)/100, 0)+5), 0))</f>
        <v/>
      </c>
      <c r="AR252" s="22" t="str" cm="1">
        <f t="array" aca="1" ref="AR252" ca="1">IF(NOT(ISNUMBER(INDEX($A:$A, LOOKUP(2, 1 / ($A$1:INDIRECT("$A$"&amp;ROW($A252)) &lt;&gt; ""),ROW($A$1:INDIRECT("$A$"&amp;ROW($A252)))), 1))), "",
ROUNDDOWN((ROUNDDOWN((((2*VLOOKUP($AA252, 'EV and Base'!$A$1:$N$671, 12, FALSE))+$AW$2+ROUNDDOWN($AF252/4, 0))*$AB252)/100, 0)+5)*0.9, 0))</f>
        <v/>
      </c>
      <c r="AS252" s="2" t="str" cm="1">
        <f t="array" aca="1" ref="AS252" ca="1">IF(NOT(ISNUMBER(INDEX($A:$A, LOOKUP(2, 1 / ($A$1:INDIRECT("$A$"&amp;ROW($A252)) &lt;&gt; ""),ROW($A$1:INDIRECT("$A$"&amp;ROW($A252)))), 1))), "",
ROUNDDOWN((ROUNDDOWN((((2*VLOOKUP($AA252, 'EV and Base'!$A$1:$N$671, 13, FALSE))+$AX$2+ROUNDDOWN($AG252/4, 0))*$AB252)/100, 0)+5), 0))</f>
        <v/>
      </c>
      <c r="AT252" s="24" t="str" cm="1">
        <f t="array" aca="1" ref="AT252" ca="1">IF(NOT(ISNUMBER(INDEX($A:$A, LOOKUP(2, 1 / ($A$1:INDIRECT("$A$"&amp;ROW($A252)) &lt;&gt; ""),ROW($A$1:INDIRECT("$A$"&amp;ROW($A252)))), 1))), "",
ROUNDDOWN((ROUNDDOWN((((2*VLOOKUP($AA252, 'EV and Base'!$A$1:$N$671, 14, FALSE))+31+ROUNDDOWN($AH252/4, 0))*$AB252)/100, 0)+5), 0))</f>
        <v/>
      </c>
      <c r="AU252" s="28"/>
      <c r="AY252" t="str" cm="1">
        <f t="array" aca="1" ref="AY252" ca="1">IF(NOT(ISNUMBER(INDEX($A:$A,LOOKUP(2,1/($A$1:INDIRECT("$A$"&amp;ROW($A252))&lt;&gt;""),ROW($A$1:INDIRECT("$A$"&amp;ROW($A252)))),1))),"",
INDEX($AY:$AY,LOOKUP(2,1/($AY$1:INDIRECT("$AY$"&amp;ROW($AY252)-1)&lt;&gt;""),ROW($AY$1:INDIRECT("$AY$"&amp;ROW($AY252)-1))),1)+$BL252)</f>
        <v/>
      </c>
      <c r="AZ252" s="3" t="str" cm="1">
        <f t="array" aca="1" ref="AZ252" ca="1">IF(NOT(ISNUMBER(INDEX($A:$A, LOOKUP(2, 1 / ($A$1:INDIRECT("$A$"&amp;ROW($A252)) &lt;&gt; ""),ROW($A$1:INDIRECT("$A$"&amp;ROW($A252)))), 1))), "",
VLOOKUP(INDIRECT("$G$"&amp;LOOKUP(2, 1 / ($AY$1:INDIRECT("$AY$"&amp;ROW($AY252)-1) &lt;&gt; ""),ROW($AY$1:INDIRECT("$AY$"&amp;ROW($AY252)-1)))),'EV and Base'!A228:N898,2,FALSE))</f>
        <v/>
      </c>
      <c r="BA252" s="3" t="str" cm="1">
        <f t="array" aca="1" ref="BA252" ca="1">IF(NOT(ISNUMBER(INDEX($A:$A, LOOKUP(2, 1 / ($A$1:INDIRECT("$A$"&amp;ROW($A252)) &lt;&gt; ""),ROW($A$1:INDIRECT("$A$"&amp;ROW($A252)))), 1))), "",
INDIRECT("$I$"&amp;LOOKUP(2, 1 / ($AY$1:INDIRECT("$AY$"&amp;ROW($AY252)-1) &lt;&gt; ""),ROW($AY$1:INDIRECT("$AY$"&amp;ROW($AY252)-1)))))</f>
        <v/>
      </c>
      <c r="BB252" s="1" t="str" cm="1">
        <f t="array" aca="1" ref="BB252" ca="1">IF(NOT(ISNUMBER(INDEX($A:$A, LOOKUP(2, 1 / ($A$1:INDIRECT("$A$"&amp;ROW($A252)) &lt;&gt; ""),ROW($A$1:INDIRECT("$A$"&amp;ROW($A252)))), 1))), "",
INDIRECT("$AB$"&amp;LOOKUP(2, 1 / ($AY$1:INDIRECT("$AY$"&amp;ROW($AY252)-1) &lt;&gt; ""),ROW($AY$1:INDIRECT("$AY$"&amp;ROW($AY252)-1)))))</f>
        <v/>
      </c>
      <c r="BC252" s="3" t="str" cm="1">
        <f t="array" aca="1" ref="BC252" ca="1">IF(NOT(ISNUMBER(INDEX($A:$A,LOOKUP(2,1/($A$1:INDIRECT("$A$"&amp;ROW($A252))&lt;&gt;""),ROW($A$1:INDIRECT("$A$"&amp;ROW($A252)))),1))),"",
$BA252+$BA252+10)</f>
        <v/>
      </c>
      <c r="BD252" s="3" t="str" cm="1">
        <f t="array" aca="1" ref="BD252" ca="1">IF(NOT(ISNUMBER(INDEX($A:$A,LOOKUP(2,1/($A$1:INDIRECT("$A$"&amp;ROW($A252))&lt;&gt;""),ROW($A$1:INDIRECT("$A$"&amp;ROW($A252)))),1))),"",
$BA252+$BB252+10)</f>
        <v/>
      </c>
      <c r="BE252" s="3" t="str" cm="1">
        <f t="array" aca="1" ref="BE252" ca="1">IF(NOT(ISNUMBER(INDEX($A:$A,LOOKUP(2,1/($A$1:INDIRECT("$A$"&amp;ROW($A252))&lt;&gt;""),ROW($A$1:INDIRECT("$A$"&amp;ROW($A252)))),1))),"",
$BC252*$BC252)</f>
        <v/>
      </c>
      <c r="BF252" s="3" t="str" cm="1">
        <f t="array" aca="1" ref="BF252" ca="1">IF(NOT(ISNUMBER(INDEX($A:$A,LOOKUP(2,1/($A$1:INDIRECT("$A$"&amp;ROW($A252))&lt;&gt;""),ROW($A$1:INDIRECT("$A$"&amp;ROW($A252)))),1))),"",
$BD252*$BD252)</f>
        <v/>
      </c>
      <c r="BG252" s="3" t="str" cm="1">
        <f t="array" aca="1" ref="BG252" ca="1">IF(NOT(ISNUMBER(INDEX($A:$A,LOOKUP(2,1/($A$1:INDIRECT("$A$"&amp;ROW($A252))&lt;&gt;""),ROW($A$1:INDIRECT("$A$"&amp;ROW($A252)))),1))),"",
_xlfn.FLOOR.MATH(1.5*_xlfn.FLOOR.MATH($AZ252*BA252/5)))</f>
        <v/>
      </c>
      <c r="BH252" s="3" t="str" cm="1">
        <f t="array" aca="1" ref="BH252" ca="1">IF(NOT(ISNUMBER(INDEX($A:$A, LOOKUP(2, 1 / ($A$1:INDIRECT("$A$"&amp;ROW($A252)) &lt;&gt; ""),ROW($A$1:INDIRECT("$A$"&amp;ROW($A252)))), 1))), "",
_xlfn.FLOOR.MATH($BG252/IF(OR(INDIRECT("$C$"&amp;LOOKUP(2, 1 / ($AY$1:INDIRECT("$AY$"&amp;ROW($AY252)-1) &lt;&gt; ""),ROW($AY$1:INDIRECT("$AY$"&amp;ROW($AY252)-1))))="Multi",
INDIRECT("$C$"&amp;LOOKUP(2, 1 / ($AY$1:INDIRECT("$AY$"&amp;ROW($AY252)-1) &lt;&gt; ""),ROW($AY$1:INDIRECT("$AY$"&amp;ROW($AY252)-1))))="Double"),2,1)))</f>
        <v/>
      </c>
      <c r="BI252" s="3" t="str" cm="1">
        <f t="array" aca="1" ref="BI252" ca="1">IF(NOT(ISNUMBER(INDEX($A:$A,LOOKUP(2,1/($A$1:INDIRECT("$A$"&amp;ROW($A252))&lt;&gt;""),ROW($A$1:INDIRECT("$A$"&amp;ROW($A252)))),1))),"",
VLOOKUP($BC252,GameFreakSQRT!$A$1:$B$200,2,FALSE))</f>
        <v/>
      </c>
      <c r="BJ252" s="3" t="str" cm="1">
        <f t="array" aca="1" ref="BJ252" ca="1">IF(NOT(ISNUMBER(INDEX($A:$A,LOOKUP(2,1/($A$1:INDIRECT("$A$"&amp;ROW($A252))&lt;&gt;""),ROW($A$1:INDIRECT("$A$"&amp;ROW($A252)))),1))),"",
VLOOKUP($BD252,GameFreakSQRT!$A$1:$B$200,2,FALSE))</f>
        <v/>
      </c>
      <c r="BK252" s="3" t="str" cm="1">
        <f t="array" aca="1" ref="BK252" ca="1">IF(NOT(ISNUMBER(INDEX($A:$A,LOOKUP(2,1/($A$1:INDIRECT("$A$"&amp;ROW($A252))&lt;&gt;""),ROW($A$1:INDIRECT("$A$"&amp;ROW($A252)))),1))),"",
_xlfn.FLOOR.MATH((($BI252*$BE252)*$BH252)/($BJ252*$BF252))+1)</f>
        <v/>
      </c>
      <c r="BL252" s="3" t="str" cm="1">
        <f t="array" aca="1" ref="BL252" ca="1">IF(NOT(ISNUMBER(INDEX($A:$A,LOOKUP(2,1/($A$1:INDIRECT("$A$"&amp;ROW($A252))&lt;&gt;""),ROW($A$1:INDIRECT("$A$"&amp;ROW($A252)))),1))),"",
_xlfn.FLOOR.MATH($BK252*IF(NOT(INDIRECT("$Z$"&amp;LOOKUP(2, 1 / ($AY$1:INDIRECT("$AY$"&amp;ROW($AY252)-1) &lt;&gt; ""),ROW($AY$1:INDIRECT("$AY$"&amp;ROW($AY252)-1))))=""),1.5,1)))</f>
        <v/>
      </c>
      <c r="BM252" s="3" t="str" cm="1">
        <f t="array" aca="1" ref="BM252" ca="1">IF(NOT(ISNUMBER(INDEX($A:$A, LOOKUP(2, 1 / ($A$1:INDIRECT("$A$"&amp;ROW($A252)) &lt;&gt; ""),ROW($A$1:INDIRECT("$A$"&amp;ROW($A252)))), 1))), "",
INDIRECT("$Y$"&amp;LOOKUP(2, 1 / ($AY$1:INDIRECT("$AY$"&amp;ROW($AY252)-1) &lt;&gt; ""),ROW($AY$1:INDIRECT("$AY$"&amp;ROW($AY252)-1)))))</f>
        <v/>
      </c>
      <c r="BN252" s="3" t="str">
        <f t="shared" ca="1" si="26"/>
        <v/>
      </c>
    </row>
    <row r="253" spans="1:66" x14ac:dyDescent="0.45">
      <c r="A253" s="69"/>
      <c r="B253" s="69"/>
      <c r="C253" s="69"/>
      <c r="D253" s="69"/>
      <c r="E253" s="69"/>
      <c r="F253" s="56">
        <v>2</v>
      </c>
      <c r="G253" s="2" t="s">
        <v>482</v>
      </c>
      <c r="H253" s="2" t="s">
        <v>77</v>
      </c>
      <c r="I253" s="2">
        <v>29</v>
      </c>
      <c r="J253" s="2" t="s">
        <v>137</v>
      </c>
      <c r="K253" s="2" t="s">
        <v>139</v>
      </c>
      <c r="L253" s="2" t="s">
        <v>53</v>
      </c>
      <c r="M253" s="2" t="s">
        <v>174</v>
      </c>
      <c r="N253" s="2" t="s">
        <v>483</v>
      </c>
      <c r="O253" s="2" t="s">
        <v>374</v>
      </c>
      <c r="P253" s="2" t="s">
        <v>484</v>
      </c>
      <c r="Q253" s="2">
        <v>12</v>
      </c>
      <c r="R253" s="2">
        <f>_xlfn.FLOOR.MATH((((2*VLOOKUP(G253, 'EV and Base'!$A$1:$N$671, 9, FALSE))+$Q253)*$I253)/100)+$I253+10</f>
        <v>78</v>
      </c>
      <c r="S253" s="2">
        <f>_xlfn.FLOOR.MATH((_xlfn.FLOOR.MATH((((2*VLOOKUP($G253, 'EV and Base'!$A$1:$N$671, 10, FALSE))+$Q253)*$I253)/100)+5)*
IF(OR($J253="Lonely", $J253="Brave", $J253="Adamant", $J253="Naughty"), 1.1,
IF(OR($J253="Bold", $J253="Timid", $J253="Modest", $J253="Calm"), 0.9, 1)))</f>
        <v>37</v>
      </c>
      <c r="T253" s="2">
        <f>_xlfn.FLOOR.MATH((_xlfn.FLOOR.MATH((((2*VLOOKUP($G253, 'EV and Base'!$A$1:$N$671, 11, FALSE))+$Q253)*$I253)/100)+5)*
IF(OR($J253="Bold", $J253="Relaxed", $J253="Impish", $J253="Lax"), 1.1,
IF(OR($J253="Lonely", $J253="Hasty", $J253="Mild", $J253="Gentle"), 0.9, 1)))</f>
        <v>33</v>
      </c>
      <c r="U253" s="2">
        <f>_xlfn.FLOOR.MATH((_xlfn.FLOOR.MATH((((2*VLOOKUP($G253, 'EV and Base'!$A$1:$N$671, 12, FALSE))+$Q253)*$I253)/100)+5)*
IF(OR($J253="Modest", $J253="Mild", $J253="Quiet", $J253="Rash"), 1.1,
IF(OR($J253="Adamant", $J253="Impish", $J253="Jolly", $J253="Careful"), 0.9, 1)))</f>
        <v>34</v>
      </c>
      <c r="V253" s="2">
        <f>_xlfn.FLOOR.MATH((_xlfn.FLOOR.MATH((((2*VLOOKUP($G253, 'EV and Base'!$A$1:$N$671, 13, FALSE))+$Q253)*$I253)/100)+5)*
IF(OR($J253="Calm", $J253="Gentle", $J253="Sassy", $J253="Careful"), 1.1,
IF(OR($J253="Naughty", $J253="Lax", $J253="Naive", $J253="Rash"), 0.9, 1)))</f>
        <v>37</v>
      </c>
      <c r="W253" s="2">
        <f>_xlfn.FLOOR.MATH((_xlfn.FLOOR.MATH((((2*VLOOKUP($G253, 'EV and Base'!$A$1:$N$671, 14, FALSE))+$Q253)*$I253)/100)+5)*
IF(OR($J253="Timid", $J253="Hasty", $J253="Jolly", $J253="Naive"), 1.1,
IF(OR($J253="Brave", $J253="Relaxed", $J253="Quiet", $J253="Sassy"), 0.9, 1)))</f>
        <v>40</v>
      </c>
      <c r="X253" s="69"/>
      <c r="Z253" s="1">
        <v>1</v>
      </c>
      <c r="AA253" s="23" t="str" cm="1">
        <f t="array" aca="1" ref="AA253" ca="1">IF(NOT(ISNUMBER(INDEX($A:$A,LOOKUP(2,1/($A$1:INDIRECT("$A$"&amp;ROW($A253))&lt;&gt;""),ROW($A$1:INDIRECT("$A$"&amp;ROW($A253)))),1))),"",
IF(NOT(ISNUMBER($A253)),$AA252,
IF($AB253&lt;16,"Lillipup",
IF($AB253&lt;32,"Herdier",
"Stoutland"))))</f>
        <v/>
      </c>
      <c r="AB253" s="25" t="str" cm="1">
        <f t="array" aca="1" ref="AB253" ca="1">IF(NOT(ISNUMBER(INDEX($A:$A, LOOKUP(2, 1 / ($A$1:INDIRECT("$A$"&amp;ROW($A253)) &lt;&gt; ""),ROW($A$1:INDIRECT("$A$"&amp;ROW($A253)))), 1))), "",
VLOOKUP($AY253,'Medium-Slow'!$A$1:$B$101,2,TRUE))</f>
        <v/>
      </c>
      <c r="AC253" s="23" t="str" cm="1">
        <f t="array" aca="1" ref="AC253" ca="1">IF(NOT(ISNUMBER(INDEX($A:$A, LOOKUP(2, 1 / ($A$1:INDIRECT("$A$"&amp;ROW($A253)) &lt;&gt; ""),ROW($A$1:INDIRECT("$A$"&amp;ROW($A253)))), 1))), "",
INDEX($AC:$AC, LOOKUP(2, 1 / ($AC$1:INDIRECT("$AC$"&amp;ROW($AC253)-1) &lt;&gt; ""),ROW($AC$1:INDIRECT("$AC$"&amp;ROW($AC253)-1))), 1)+
IF(INDEX($AC:$AC, LOOKUP(2, 1 / ($AC$1:INDIRECT("$AC$"&amp;ROW($AC253)-1) &lt;&gt; ""),ROW($AC$1:INDIRECT("$AC$"&amp;ROW($AC253)-1))), 1)+
INDEX($AD:$AD, LOOKUP(2, 1 / ($AD$1:INDIRECT("$AD$"&amp;ROW($AD253)-1) &lt;&gt; ""),ROW($AD$1:INDIRECT("$AD$"&amp;ROW($AD253)-1))), 1)+
INDEX($AE:$AE, LOOKUP(2, 1 / ($AE$1:INDIRECT("$AE$"&amp;ROW($AE253)-1) &lt;&gt; ""),ROW($AE$1:INDIRECT("$AE$"&amp;ROW($AD253)-1))), 1)+
INDEX($AE:$AF, LOOKUP(2, 1 / ($AF$1:INDIRECT("$AF$"&amp;ROW($AF253)-1) &lt;&gt; ""),ROW($AF$1:INDIRECT("$AF$"&amp;ROW($AD253)-1))), 1)+
INDEX($AG:$AG, LOOKUP(2, 1 / ($AG$1:INDIRECT("$AG$"&amp;ROW($AG253)-1) &lt;&gt; ""),ROW($AG$1:INDIRECT("$AG$"&amp;ROW($AD253)-1))), 1)+
INDEX($AH:$AH, LOOKUP(2, 1 / ($AH$1:INDIRECT("$AH$"&amp;ROW($AH253)-1) &lt;&gt; ""),ROW($AH$1:INDIRECT("$AH$"&amp;ROW($AD253)-1))), 1)&gt;=510,0,
IF(INDEX($AC:$AC, LOOKUP(2, 1 / ($AC$1:INDIRECT("$AC$"&amp;ROW($AC253)-1) &lt;&gt; ""),ROW($AC$1:INDIRECT("$AC$"&amp;ROW($AC253)-1))), 1)&gt;=255,0,
VLOOKUP(INDIRECT("$G$"&amp;LOOKUP(2, 1 / ($AC$1:INDIRECT("$AC$"&amp;ROW($AC253)-1) &lt;&gt; ""),ROW($AC$1:INDIRECT("$AC$"&amp;ROW($AC253)-1)))), 'EV and Base'!$A$1:$N$671, 3, FALSE))))</f>
        <v/>
      </c>
      <c r="AD253" s="2" t="str" cm="1">
        <f t="array" aca="1" ref="AD253" ca="1">IF(NOT(ISNUMBER(INDEX($A:$A, LOOKUP(2, 1 / ($A$1:INDIRECT("$A$"&amp;ROW($A253)) &lt;&gt; ""),ROW($A$1:INDIRECT("$A$"&amp;ROW($A253)))), 1))), "",
INDEX($AD:$AD, LOOKUP(2, 1 / ($AD$1:INDIRECT("$AD$"&amp;ROW($AD253)-1) &lt;&gt; ""),ROW($AD$1:INDIRECT("$AD$"&amp;ROW($AD253)-1))), 1)+
IF(INDEX($AC:$AC, LOOKUP(2, 1 / ($AC$1:INDIRECT("$AC$"&amp;ROW($AC253)-1) &lt;&gt; ""),ROW($AC$1:INDIRECT("$AC$"&amp;ROW($AC253)-1))), 1)+
INDEX($AD:$AD, LOOKUP(2, 1 / ($AD$1:INDIRECT("$AD$"&amp;ROW($AD253)-1) &lt;&gt; ""),ROW($AD$1:INDIRECT("$AD$"&amp;ROW($AD253)-1))), 1)+
INDEX($AE:$AE, LOOKUP(2, 1 / ($AE$1:INDIRECT("$AE$"&amp;ROW($AE253)-1) &lt;&gt; ""),ROW($AE$1:INDIRECT("$AE$"&amp;ROW($AD253)-1))), 1)+
INDEX($AE:$AF, LOOKUP(2, 1 / ($AF$1:INDIRECT("$AF$"&amp;ROW($AF253)-1) &lt;&gt; ""),ROW($AF$1:INDIRECT("$AF$"&amp;ROW($AD253)-1))), 1)+
INDEX($AG:$AG, LOOKUP(2, 1 / ($AG$1:INDIRECT("$AG$"&amp;ROW($AG253)-1) &lt;&gt; ""),ROW($AG$1:INDIRECT("$AG$"&amp;ROW($AD253)-1))), 1)+
INDEX($AH:$AH, LOOKUP(2, 1 / ($AH$1:INDIRECT("$AH$"&amp;ROW($AH253)-1) &lt;&gt; ""),ROW($AH$1:INDIRECT("$AH$"&amp;ROW($AD253)-1))), 1)&gt;=510,0,
IF(INDEX($AD:$AD, LOOKUP(2, 1 / ($AD$1:INDIRECT("$AD$"&amp;ROW($AD253)-1) &lt;&gt; ""),ROW($AD$1:INDIRECT("$AD$"&amp;ROW($AD253)-1))), 1)&gt;=255,0,
VLOOKUP(INDIRECT("$G$"&amp;LOOKUP(2, 1 / ($AD$1:INDIRECT("$AD$"&amp;ROW($AD253)-1) &lt;&gt; ""),ROW($AD$1:INDIRECT("$AD$"&amp;ROW($AD253)-1)))), 'EV and Base'!$A$1:$N$671, 4, FALSE))))</f>
        <v/>
      </c>
      <c r="AE253" s="2" t="str" cm="1">
        <f t="array" aca="1" ref="AE253" ca="1">IF(NOT(ISNUMBER(INDEX($A:$A,LOOKUP(2,1/($A$1:INDIRECT("$A$"&amp;ROW($A253))&lt;&gt;""),ROW($A$1:INDIRECT("$A$"&amp;ROW($A253)))),1))),"",
INDEX($AE:$AE,LOOKUP(2,1/($AE$1:INDIRECT("$AE$"&amp;ROW($AE253)-1)&lt;&gt;""),ROW($AE$1:INDIRECT("$AE$"&amp;ROW($AE253)-1))),1)+
IF(INDEX($AC:$AC,LOOKUP(2,1/($AC$1:INDIRECT("$AC$"&amp;ROW($AC253)-1)&lt;&gt;""),ROW($AC$1:INDIRECT("$AC$"&amp;ROW($AC253)-1))),1)+
INDEX($AD:$AD,LOOKUP(2,1/($AD$1:INDIRECT("$AD$"&amp;ROW($AD253)-1)&lt;&gt;""),ROW($AD$1:INDIRECT("$AD$"&amp;ROW($AD253)-1))),1)+
INDEX($AE:$AE,LOOKUP(2,1/($AE$1:INDIRECT("$AE$"&amp;ROW($AE253)-1)&lt;&gt;""),ROW($AE$1:INDIRECT("$AE$"&amp;ROW($AD253)-1))),1)+
INDEX($AE:$AF,LOOKUP(2,1/($AF$1:INDIRECT("$AF$"&amp;ROW($AF253)-1)&lt;&gt;""),ROW($AF$1:INDIRECT("$AF$"&amp;ROW($AD253)-1))),1)+
INDEX($AG:$AG,LOOKUP(2,1/($AG$1:INDIRECT("$AG$"&amp;ROW($AG253)-1)&lt;&gt;""),ROW($AG$1:INDIRECT("$AG$"&amp;ROW($AD253)-1))),1)+
INDEX($AH:$AH,LOOKUP(2,1/($AH$1:INDIRECT("$AH$"&amp;ROW($AH253)-1)&lt;&gt;""),ROW($AH$1:INDIRECT("$AH$"&amp;ROW($AD253)-1))),1)&gt;=510,0,
IF(INDEX($AE:$AE,LOOKUP(2,1/($AE$1:INDIRECT("$AE$"&amp;ROW($AE253)-1)&lt;&gt;""),ROW($AE$1:INDIRECT("$AE$"&amp;ROW($AE253)-1))),1)&gt;=255,0,
VLOOKUP(INDIRECT("$G$"&amp;LOOKUP(2,1/($AE$1:INDIRECT("$AE$"&amp;ROW($AE253)-1)&lt;&gt;""),ROW($AE$1:INDIRECT("$AE$"&amp;ROW($AE253)-1)))),'EV and Base'!$A$1:$N$671,5,FALSE))))</f>
        <v/>
      </c>
      <c r="AF253" s="2" t="str" cm="1">
        <f t="array" aca="1" ref="AF253" ca="1">IF(NOT(ISNUMBER(INDEX($A:$A, LOOKUP(2, 1 / ($A$1:INDIRECT("$A$"&amp;ROW($A253)) &lt;&gt; ""),ROW($A$1:INDIRECT("$A$"&amp;ROW($A253)))), 1))), "",
INDEX($AF:$AF, LOOKUP(2, 1 / ($AF$1:INDIRECT("$AF$"&amp;ROW($AF253)-1) &lt;&gt; ""),ROW($AF$1:INDIRECT("$AF$"&amp;ROW($AF253)-1))), 1)+
IF(INDEX($AC:$AC, LOOKUP(2, 1 / ($AC$1:INDIRECT("$AC$"&amp;ROW($AC253)-1) &lt;&gt; ""),ROW($AC$1:INDIRECT("$AC$"&amp;ROW($AC253)-1))), 1)+
INDEX($AD:$AD, LOOKUP(2, 1 / ($AD$1:INDIRECT("$AD$"&amp;ROW($AD253)-1) &lt;&gt; ""),ROW($AD$1:INDIRECT("$AD$"&amp;ROW($AD253)-1))), 1)+
INDEX($AE:$AE, LOOKUP(2, 1 / ($AE$1:INDIRECT("$AE$"&amp;ROW($AE253)-1) &lt;&gt; ""),ROW($AE$1:INDIRECT("$AE$"&amp;ROW($AD253)-1))), 1)+
INDEX($AE:$AF, LOOKUP(2, 1 / ($AF$1:INDIRECT("$AF$"&amp;ROW($AF253)-1) &lt;&gt; ""),ROW($AF$1:INDIRECT("$AF$"&amp;ROW($AD253)-1))), 1)+
INDEX($AG:$AG, LOOKUP(2, 1 / ($AG$1:INDIRECT("$AG$"&amp;ROW($AG253)-1) &lt;&gt; ""),ROW($AG$1:INDIRECT("$AG$"&amp;ROW($AD253)-1))), 1)+
INDEX($AH:$AH, LOOKUP(2, 1 / ($AH$1:INDIRECT("$AH$"&amp;ROW($AH253)-1) &lt;&gt; ""),ROW($AH$1:INDIRECT("$AH$"&amp;ROW($AD253)-1))), 1)&gt;=510,0,
IF(INDEX($AF:$AF, LOOKUP(2, 1 / ($AF$1:INDIRECT("$AF$"&amp;ROW($AF253)-1) &lt;&gt; ""),ROW($AF$1:INDIRECT("$AF$"&amp;ROW($AF253)-1))), 1)&gt;=255,0,
VLOOKUP(INDIRECT("$G$"&amp;LOOKUP(2, 1 / ($AF$1:INDIRECT("$AF$"&amp;ROW($AF253)-1) &lt;&gt; ""),ROW($AF$1:INDIRECT("$AF$"&amp;ROW($AF253)-1)))), 'EV and Base'!$A$1:$N$671, 6, FALSE))))</f>
        <v/>
      </c>
      <c r="AG253" s="2" t="str" cm="1">
        <f t="array" aca="1" ref="AG253" ca="1">IF(NOT(ISNUMBER(INDEX($A:$A, LOOKUP(2, 1 / ($A$1:INDIRECT("$A$"&amp;ROW($A253)) &lt;&gt; ""),ROW($A$1:INDIRECT("$A$"&amp;ROW($A253)))), 1))), "",
INDEX($AG:$AG, LOOKUP(2, 1 / ($AG$1:INDIRECT("$AG$"&amp;ROW($AG253)-1) &lt;&gt; ""),ROW($AG$1:INDIRECT("$AG$"&amp;ROW($AG253)-1))), 1)+
IF(INDEX($AC:$AC, LOOKUP(2, 1 / ($AC$1:INDIRECT("$AC$"&amp;ROW($AC253)-1) &lt;&gt; ""),ROW($AC$1:INDIRECT("$AC$"&amp;ROW($AC253)-1))), 1)+
INDEX($AD:$AD, LOOKUP(2, 1 / ($AD$1:INDIRECT("$AD$"&amp;ROW($AD253)-1) &lt;&gt; ""),ROW($AD$1:INDIRECT("$AD$"&amp;ROW($AD253)-1))), 1)+
INDEX($AE:$AE, LOOKUP(2, 1 / ($AE$1:INDIRECT("$AE$"&amp;ROW($AE253)-1) &lt;&gt; ""),ROW($AE$1:INDIRECT("$AE$"&amp;ROW($AD253)-1))), 1)+
INDEX($AE:$AF, LOOKUP(2, 1 / ($AF$1:INDIRECT("$AF$"&amp;ROW($AF253)-1) &lt;&gt; ""),ROW($AF$1:INDIRECT("$AF$"&amp;ROW($AD253)-1))), 1)+
INDEX($AG:$AG, LOOKUP(2, 1 / ($AG$1:INDIRECT("$AG$"&amp;ROW($AG253)-1) &lt;&gt; ""),ROW($AG$1:INDIRECT("$AG$"&amp;ROW($AD253)-1))), 1)+
INDEX($AH:$AH, LOOKUP(2, 1 / ($AH$1:INDIRECT("$AH$"&amp;ROW($AH253)-1) &lt;&gt; ""),ROW($AH$1:INDIRECT("$AH$"&amp;ROW($AD253)-1))), 1)&gt;=510,0,
IF(INDEX($AG:$AG, LOOKUP(2, 1 / ($AG$1:INDIRECT("$AG$"&amp;ROW($AG253)-1) &lt;&gt; ""),ROW($AG$1:INDIRECT("$AG$"&amp;ROW($AG253)-1))), 1)&gt;=255,0,
VLOOKUP(INDIRECT("$G$"&amp;LOOKUP(2, 1 / ($AG$1:INDIRECT("$AG$"&amp;ROW($AG253)-1) &lt;&gt; ""),ROW($AG$1:INDIRECT("$AG$"&amp;ROW($AG253)-1)))), 'EV and Base'!$A$1:$N$671, 7, FALSE))))</f>
        <v/>
      </c>
      <c r="AH253" s="24" t="str" cm="1">
        <f t="array" aca="1" ref="AH253" ca="1">IF(NOT(ISNUMBER(INDEX($A:$A,LOOKUP(2,1/($A$1:INDIRECT("$A$"&amp;ROW($A253))&lt;&gt;""),ROW($A$1:INDIRECT("$A$"&amp;ROW($A253)))),1))),"",
INDEX($AH:$AH,LOOKUP(2,1/($AH$1:INDIRECT("$AH$"&amp;ROW($AH253)-1)&lt;&gt;""),ROW($AH$1:INDIRECT("$AH$"&amp;ROW($AH253)-1))),1)+
IF(INDEX($AC:$AC,LOOKUP(2,1/($AC$1:INDIRECT("$AC$"&amp;ROW($AC253)-1)&lt;&gt;""),ROW($AC$1:INDIRECT("$AC$"&amp;ROW($AC253)-1))),1)+
INDEX($AD:$AD,LOOKUP(2,1/($AD$1:INDIRECT("$AD$"&amp;ROW($AD253)-1)&lt;&gt;""),ROW($AD$1:INDIRECT("$AD$"&amp;ROW($AD253)-1))),1)+
INDEX($AE:$AE,LOOKUP(2,1/($AE$1:INDIRECT("$AE$"&amp;ROW($AE253)-1)&lt;&gt;""),ROW($AE$1:INDIRECT("$AE$"&amp;ROW($AD253)-1))),1)+
INDEX($AE:$AF,LOOKUP(2,1/($AF$1:INDIRECT("$AF$"&amp;ROW($AF253)-1)&lt;&gt;""),ROW($AF$1:INDIRECT("$AF$"&amp;ROW($AD253)-1))),1)+
INDEX($AG:$AG,LOOKUP(2,1/($AG$1:INDIRECT("$AG$"&amp;ROW($AG253)-1)&lt;&gt;""),ROW($AG$1:INDIRECT("$AG$"&amp;ROW($AD253)-1))),1)+
INDEX($AH:$AH,LOOKUP(2,1/($AH$1:INDIRECT("$AH$"&amp;ROW($AH253)-1)&lt;&gt;""),ROW($AH$1:INDIRECT("$AH$"&amp;ROW($AD253)-1))),1)&gt;=510,0,
IF(INDEX($AH:$AH,LOOKUP(2,1/($AH$1:INDIRECT("$AH$"&amp;ROW($AH253)-1)&lt;&gt;""),ROW($AH$1:INDIRECT("$AH$"&amp;ROW($AH253)-1))),1)&gt;=255,0,
VLOOKUP(INDIRECT("$G$"&amp;LOOKUP(2,1/($AH$1:INDIRECT("$AH$"&amp;ROW($AH253)-1)&lt;&gt;""),ROW($AH$1:INDIRECT("$AH$"&amp;ROW($AH253)-1)))),'EV and Base'!$A$1:$N$671,8,FALSE))))</f>
        <v/>
      </c>
      <c r="AI253" s="29" t="str" cm="1">
        <f t="array" aca="1" ref="AI253" ca="1">IF(NOT(ISNUMBER(INDEX($A:$A,LOOKUP(2,1/($A$1:INDIRECT("$A$"&amp;ROW($A253))&lt;&gt;""),ROW($A$1:INDIRECT("$A$"&amp;ROW($A253)))),1))),"",
ROUNDDOWN((((2*VLOOKUP($AA253,'EV and Base'!$A$1:$N$671,9,FALSE))+31+ROUNDDOWN($AC253/4,0))*$AB253)/100,0)+$AB253+10)</f>
        <v/>
      </c>
      <c r="AJ253" s="21" t="str" cm="1">
        <f t="array" aca="1" ref="AJ253" ca="1">IF(NOT(ISNUMBER(INDEX($A:$A, LOOKUP(2, 1 / ($A$1:INDIRECT("$A$"&amp;ROW($A253)) &lt;&gt; ""),ROW($A$1:INDIRECT("$A$"&amp;ROW($A253)))), 1))), "",
ROUNDDOWN((ROUNDDOWN((((2*VLOOKUP($AA253, 'EV and Base'!$A$1:$N$671, 10, FALSE))+31+ROUNDDOWN($AD253/4, 0))*$AB253)/100, 0)+5)*1.1, 0))</f>
        <v/>
      </c>
      <c r="AK253" s="21" t="str" cm="1">
        <f t="array" aca="1" ref="AK253" ca="1">IF(NOT(ISNUMBER(INDEX($A:$A, LOOKUP(2, 1 / ($A$1:INDIRECT("$A$"&amp;ROW($A253)) &lt;&gt; ""),ROW($A$1:INDIRECT("$A$"&amp;ROW($A253)))), 1))), "",
ROUNDDOWN((ROUNDDOWN((((2*VLOOKUP($AA253, 'EV and Base'!$A$1:$N$671, 11, FALSE))+30+ROUNDDOWN($AE253/4, 0))*$AB253)/100, 0)+5), 0)
&amp;"-"&amp;
ROUNDDOWN((ROUNDDOWN((((2*VLOOKUP($AA253, 'EV and Base'!$A$1:$N$671, 11, FALSE))+31+ROUNDDOWN($AE253/4, 0))*$AB253)/100, 0)+5), 0))</f>
        <v/>
      </c>
      <c r="AL253" s="21" t="str" cm="1">
        <f t="array" aca="1" ref="AL253" ca="1">IF(NOT(ISNUMBER(INDEX($A:$A, LOOKUP(2, 1 / ($A$1:INDIRECT("$A$"&amp;ROW($A253)) &lt;&gt; ""),ROW($A$1:INDIRECT("$A$"&amp;ROW($A253)))), 1))), "",
ROUNDDOWN((ROUNDDOWN((((2*VLOOKUP($AA253, 'EV and Base'!$A$1:$N$671, 12, FALSE))+0+ROUNDDOWN($AF253/4, 0))*$AB253)/100, 0)+5)*0.9, 0)
&amp;"-"&amp;
ROUNDDOWN((ROUNDDOWN((((2*VLOOKUP($AA253, 'EV and Base'!$A$1:$N$671, 12, FALSE))+31+ROUNDDOWN($AF253/4, 0))*$AB253)/100, 0)+5)*0.9, 0))</f>
        <v/>
      </c>
      <c r="AM253" s="21" t="str" cm="1">
        <f t="array" aca="1" ref="AM253" ca="1">IF(NOT(ISNUMBER(INDEX($A:$A, LOOKUP(2, 1 / ($A$1:INDIRECT("$A$"&amp;ROW($A253)) &lt;&gt; ""),ROW($A$1:INDIRECT("$A$"&amp;ROW($A253)))), 1))), "",
ROUNDDOWN((ROUNDDOWN((((2*VLOOKUP($AA253, 'EV and Base'!$A$1:$N$671, 13, FALSE))+30+ROUNDDOWN($AG253/4, 0))*$AB253)/100, 0)+5), 0)
&amp;"-"&amp;
ROUNDDOWN((ROUNDDOWN((((2*VLOOKUP($AA253, 'EV and Base'!$A$1:$N$671, 13, FALSE))+31+ROUNDDOWN($AG253/4, 0))*$AB253)/100, 0)+5), 0))</f>
        <v/>
      </c>
      <c r="AN253" s="25" t="str" cm="1">
        <f t="array" aca="1" ref="AN253" ca="1">IF(NOT(ISNUMBER(INDEX($A:$A, LOOKUP(2, 1 / ($A$1:INDIRECT("$A$"&amp;ROW($A253)) &lt;&gt; ""),ROW($A$1:INDIRECT("$A$"&amp;ROW($A253)))), 1))), "",
ROUNDDOWN((ROUNDDOWN((((2*VLOOKUP($AA253, 'EV and Base'!$A$1:$N$671, 14, FALSE))+31+ROUNDDOWN($AH253/4, 0))*$AB253)/100, 0)+5), 0))</f>
        <v/>
      </c>
      <c r="AO253" s="23" t="str" cm="1">
        <f t="array" aca="1" ref="AO253" ca="1">IF(NOT(ISNUMBER(INDEX($A:$A, LOOKUP(2, 1 / ($A$1:INDIRECT("$A$"&amp;ROW($A253)) &lt;&gt; ""),ROW($A$1:INDIRECT("$A$"&amp;ROW($A253)))), 1))), "",
ROUNDDOWN((((2*VLOOKUP($AA253, 'EV and Base'!$A$1:$N$671, 9, FALSE))+31+ROUNDDOWN($AC253/4, 0))*$AB253)/100, 0)+$AB253+10)</f>
        <v/>
      </c>
      <c r="AP253" s="2" t="str" cm="1">
        <f t="array" aca="1" ref="AP253" ca="1">IF(NOT(ISNUMBER(INDEX($A:$A, LOOKUP(2, 1 / ($A$1:INDIRECT("$A$"&amp;ROW($A253)) &lt;&gt; ""),ROW($A$1:INDIRECT("$A$"&amp;ROW($A253)))), 1))), "",
ROUNDDOWN((ROUNDDOWN((((2*VLOOKUP($AA253, 'EV and Base'!$A$1:$N$671, 10, FALSE))+31+ROUNDDOWN($AD253/4, 0))*$AB253)/100, 0)+5)*1.1, 0))</f>
        <v/>
      </c>
      <c r="AQ253" s="2" t="str" cm="1">
        <f t="array" aca="1" ref="AQ253" ca="1">IF(NOT(ISNUMBER(INDEX($A:$A, LOOKUP(2, 1 / ($A$1:INDIRECT("$A$"&amp;ROW($A253)) &lt;&gt; ""),ROW($A$1:INDIRECT("$A$"&amp;ROW($A253)))), 1))), "",
ROUNDDOWN((ROUNDDOWN((((2*VLOOKUP($AA253, 'EV and Base'!$A$1:$N$671, 11, FALSE))+$AV$2+ROUNDDOWN($AE253/4, 0))*$AB253)/100, 0)+5), 0))</f>
        <v/>
      </c>
      <c r="AR253" s="22" t="str" cm="1">
        <f t="array" aca="1" ref="AR253" ca="1">IF(NOT(ISNUMBER(INDEX($A:$A, LOOKUP(2, 1 / ($A$1:INDIRECT("$A$"&amp;ROW($A253)) &lt;&gt; ""),ROW($A$1:INDIRECT("$A$"&amp;ROW($A253)))), 1))), "",
ROUNDDOWN((ROUNDDOWN((((2*VLOOKUP($AA253, 'EV and Base'!$A$1:$N$671, 12, FALSE))+$AW$2+ROUNDDOWN($AF253/4, 0))*$AB253)/100, 0)+5)*0.9, 0))</f>
        <v/>
      </c>
      <c r="AS253" s="2" t="str" cm="1">
        <f t="array" aca="1" ref="AS253" ca="1">IF(NOT(ISNUMBER(INDEX($A:$A, LOOKUP(2, 1 / ($A$1:INDIRECT("$A$"&amp;ROW($A253)) &lt;&gt; ""),ROW($A$1:INDIRECT("$A$"&amp;ROW($A253)))), 1))), "",
ROUNDDOWN((ROUNDDOWN((((2*VLOOKUP($AA253, 'EV and Base'!$A$1:$N$671, 13, FALSE))+$AX$2+ROUNDDOWN($AG253/4, 0))*$AB253)/100, 0)+5), 0))</f>
        <v/>
      </c>
      <c r="AT253" s="24" t="str" cm="1">
        <f t="array" aca="1" ref="AT253" ca="1">IF(NOT(ISNUMBER(INDEX($A:$A, LOOKUP(2, 1 / ($A$1:INDIRECT("$A$"&amp;ROW($A253)) &lt;&gt; ""),ROW($A$1:INDIRECT("$A$"&amp;ROW($A253)))), 1))), "",
ROUNDDOWN((ROUNDDOWN((((2*VLOOKUP($AA253, 'EV and Base'!$A$1:$N$671, 14, FALSE))+31+ROUNDDOWN($AH253/4, 0))*$AB253)/100, 0)+5), 0))</f>
        <v/>
      </c>
      <c r="AU253" s="28"/>
      <c r="AY253" t="str" cm="1">
        <f t="array" aca="1" ref="AY253" ca="1">IF(NOT(ISNUMBER(INDEX($A:$A,LOOKUP(2,1/($A$1:INDIRECT("$A$"&amp;ROW($A253))&lt;&gt;""),ROW($A$1:INDIRECT("$A$"&amp;ROW($A253)))),1))),"",
INDEX($AY:$AY,LOOKUP(2,1/($AY$1:INDIRECT("$AY$"&amp;ROW($AY253)-1)&lt;&gt;""),ROW($AY$1:INDIRECT("$AY$"&amp;ROW($AY253)-1))),1)+$BL253)</f>
        <v/>
      </c>
      <c r="AZ253" s="3" t="str" cm="1">
        <f t="array" aca="1" ref="AZ253" ca="1">IF(NOT(ISNUMBER(INDEX($A:$A, LOOKUP(2, 1 / ($A$1:INDIRECT("$A$"&amp;ROW($A253)) &lt;&gt; ""),ROW($A$1:INDIRECT("$A$"&amp;ROW($A253)))), 1))), "",
VLOOKUP(INDIRECT("$G$"&amp;LOOKUP(2, 1 / ($AY$1:INDIRECT("$AY$"&amp;ROW($AY253)-1) &lt;&gt; ""),ROW($AY$1:INDIRECT("$AY$"&amp;ROW($AY253)-1)))),'EV and Base'!A229:N899,2,FALSE))</f>
        <v/>
      </c>
      <c r="BA253" s="3" t="str" cm="1">
        <f t="array" aca="1" ref="BA253" ca="1">IF(NOT(ISNUMBER(INDEX($A:$A, LOOKUP(2, 1 / ($A$1:INDIRECT("$A$"&amp;ROW($A253)) &lt;&gt; ""),ROW($A$1:INDIRECT("$A$"&amp;ROW($A253)))), 1))), "",
INDIRECT("$I$"&amp;LOOKUP(2, 1 / ($AY$1:INDIRECT("$AY$"&amp;ROW($AY253)-1) &lt;&gt; ""),ROW($AY$1:INDIRECT("$AY$"&amp;ROW($AY253)-1)))))</f>
        <v/>
      </c>
      <c r="BB253" s="1" t="str" cm="1">
        <f t="array" aca="1" ref="BB253" ca="1">IF(NOT(ISNUMBER(INDEX($A:$A, LOOKUP(2, 1 / ($A$1:INDIRECT("$A$"&amp;ROW($A253)) &lt;&gt; ""),ROW($A$1:INDIRECT("$A$"&amp;ROW($A253)))), 1))), "",
INDIRECT("$AB$"&amp;LOOKUP(2, 1 / ($AY$1:INDIRECT("$AY$"&amp;ROW($AY253)-1) &lt;&gt; ""),ROW($AY$1:INDIRECT("$AY$"&amp;ROW($AY253)-1)))))</f>
        <v/>
      </c>
      <c r="BC253" s="3" t="str" cm="1">
        <f t="array" aca="1" ref="BC253" ca="1">IF(NOT(ISNUMBER(INDEX($A:$A,LOOKUP(2,1/($A$1:INDIRECT("$A$"&amp;ROW($A253))&lt;&gt;""),ROW($A$1:INDIRECT("$A$"&amp;ROW($A253)))),1))),"",
$BA253+$BA253+10)</f>
        <v/>
      </c>
      <c r="BD253" s="3" t="str" cm="1">
        <f t="array" aca="1" ref="BD253" ca="1">IF(NOT(ISNUMBER(INDEX($A:$A,LOOKUP(2,1/($A$1:INDIRECT("$A$"&amp;ROW($A253))&lt;&gt;""),ROW($A$1:INDIRECT("$A$"&amp;ROW($A253)))),1))),"",
$BA253+$BB253+10)</f>
        <v/>
      </c>
      <c r="BE253" s="3" t="str" cm="1">
        <f t="array" aca="1" ref="BE253" ca="1">IF(NOT(ISNUMBER(INDEX($A:$A,LOOKUP(2,1/($A$1:INDIRECT("$A$"&amp;ROW($A253))&lt;&gt;""),ROW($A$1:INDIRECT("$A$"&amp;ROW($A253)))),1))),"",
$BC253*$BC253)</f>
        <v/>
      </c>
      <c r="BF253" s="3" t="str" cm="1">
        <f t="array" aca="1" ref="BF253" ca="1">IF(NOT(ISNUMBER(INDEX($A:$A,LOOKUP(2,1/($A$1:INDIRECT("$A$"&amp;ROW($A253))&lt;&gt;""),ROW($A$1:INDIRECT("$A$"&amp;ROW($A253)))),1))),"",
$BD253*$BD253)</f>
        <v/>
      </c>
      <c r="BG253" s="3" t="str" cm="1">
        <f t="array" aca="1" ref="BG253" ca="1">IF(NOT(ISNUMBER(INDEX($A:$A,LOOKUP(2,1/($A$1:INDIRECT("$A$"&amp;ROW($A253))&lt;&gt;""),ROW($A$1:INDIRECT("$A$"&amp;ROW($A253)))),1))),"",
_xlfn.FLOOR.MATH(1.5*_xlfn.FLOOR.MATH($AZ253*BA253/5)))</f>
        <v/>
      </c>
      <c r="BH253" s="3" t="str" cm="1">
        <f t="array" aca="1" ref="BH253" ca="1">IF(NOT(ISNUMBER(INDEX($A:$A, LOOKUP(2, 1 / ($A$1:INDIRECT("$A$"&amp;ROW($A253)) &lt;&gt; ""),ROW($A$1:INDIRECT("$A$"&amp;ROW($A253)))), 1))), "",
_xlfn.FLOOR.MATH($BG253/IF(OR(INDIRECT("$C$"&amp;LOOKUP(2, 1 / ($AY$1:INDIRECT("$AY$"&amp;ROW($AY253)-1) &lt;&gt; ""),ROW($AY$1:INDIRECT("$AY$"&amp;ROW($AY253)-1))))="Multi",
INDIRECT("$C$"&amp;LOOKUP(2, 1 / ($AY$1:INDIRECT("$AY$"&amp;ROW($AY253)-1) &lt;&gt; ""),ROW($AY$1:INDIRECT("$AY$"&amp;ROW($AY253)-1))))="Double"),2,1)))</f>
        <v/>
      </c>
      <c r="BI253" s="3" t="str" cm="1">
        <f t="array" aca="1" ref="BI253" ca="1">IF(NOT(ISNUMBER(INDEX($A:$A,LOOKUP(2,1/($A$1:INDIRECT("$A$"&amp;ROW($A253))&lt;&gt;""),ROW($A$1:INDIRECT("$A$"&amp;ROW($A253)))),1))),"",
VLOOKUP($BC253,GameFreakSQRT!$A$1:$B$200,2,FALSE))</f>
        <v/>
      </c>
      <c r="BJ253" s="3" t="str" cm="1">
        <f t="array" aca="1" ref="BJ253" ca="1">IF(NOT(ISNUMBER(INDEX($A:$A,LOOKUP(2,1/($A$1:INDIRECT("$A$"&amp;ROW($A253))&lt;&gt;""),ROW($A$1:INDIRECT("$A$"&amp;ROW($A253)))),1))),"",
VLOOKUP($BD253,GameFreakSQRT!$A$1:$B$200,2,FALSE))</f>
        <v/>
      </c>
      <c r="BK253" s="3" t="str" cm="1">
        <f t="array" aca="1" ref="BK253" ca="1">IF(NOT(ISNUMBER(INDEX($A:$A,LOOKUP(2,1/($A$1:INDIRECT("$A$"&amp;ROW($A253))&lt;&gt;""),ROW($A$1:INDIRECT("$A$"&amp;ROW($A253)))),1))),"",
_xlfn.FLOOR.MATH((($BI253*$BE253)*$BH253)/($BJ253*$BF253))+1)</f>
        <v/>
      </c>
      <c r="BL253" s="3" t="str" cm="1">
        <f t="array" aca="1" ref="BL253" ca="1">IF(NOT(ISNUMBER(INDEX($A:$A,LOOKUP(2,1/($A$1:INDIRECT("$A$"&amp;ROW($A253))&lt;&gt;""),ROW($A$1:INDIRECT("$A$"&amp;ROW($A253)))),1))),"",
_xlfn.FLOOR.MATH($BK253*IF(NOT(INDIRECT("$Z$"&amp;LOOKUP(2, 1 / ($AY$1:INDIRECT("$AY$"&amp;ROW($AY253)-1) &lt;&gt; ""),ROW($AY$1:INDIRECT("$AY$"&amp;ROW($AY253)-1))))=""),1.5,1)))</f>
        <v/>
      </c>
      <c r="BM253" s="3" t="str" cm="1">
        <f t="array" aca="1" ref="BM253" ca="1">IF(NOT(ISNUMBER(INDEX($A:$A, LOOKUP(2, 1 / ($A$1:INDIRECT("$A$"&amp;ROW($A253)) &lt;&gt; ""),ROW($A$1:INDIRECT("$A$"&amp;ROW($A253)))), 1))), "",
INDIRECT("$Y$"&amp;LOOKUP(2, 1 / ($AY$1:INDIRECT("$AY$"&amp;ROW($AY253)-1) &lt;&gt; ""),ROW($AY$1:INDIRECT("$AY$"&amp;ROW($AY253)-1)))))</f>
        <v/>
      </c>
      <c r="BN253" s="3" t="str">
        <f t="shared" ca="1" si="26"/>
        <v/>
      </c>
    </row>
    <row r="254" spans="1:66" x14ac:dyDescent="0.45">
      <c r="A254" s="69"/>
      <c r="B254" s="69"/>
      <c r="C254" s="69"/>
      <c r="D254" s="69"/>
      <c r="E254" s="69"/>
      <c r="F254" s="56">
        <v>3</v>
      </c>
      <c r="G254" s="2" t="s">
        <v>485</v>
      </c>
      <c r="H254" s="2" t="s">
        <v>77</v>
      </c>
      <c r="I254" s="2">
        <v>29</v>
      </c>
      <c r="J254" s="2" t="s">
        <v>134</v>
      </c>
      <c r="K254" s="2" t="s">
        <v>257</v>
      </c>
      <c r="L254" s="2" t="s">
        <v>53</v>
      </c>
      <c r="M254" s="2" t="s">
        <v>202</v>
      </c>
      <c r="N254" s="2" t="s">
        <v>258</v>
      </c>
      <c r="O254" s="2" t="s">
        <v>486</v>
      </c>
      <c r="P254" s="2" t="s">
        <v>487</v>
      </c>
      <c r="Q254" s="2">
        <v>12</v>
      </c>
      <c r="R254" s="2">
        <f>_xlfn.FLOOR.MATH((((2*VLOOKUP(G254, 'EV and Base'!$A$1:$N$671, 9, FALSE))+$Q254)*$I254)/100)+$I254+10</f>
        <v>83</v>
      </c>
      <c r="S254" s="2">
        <f>_xlfn.FLOOR.MATH((_xlfn.FLOOR.MATH((((2*VLOOKUP($G254, 'EV and Base'!$A$1:$N$671, 10, FALSE))+$Q254)*$I254)/100)+5)*
IF(OR($J254="Lonely", $J254="Brave", $J254="Adamant", $J254="Naughty"), 1.1,
IF(OR($J254="Bold", $J254="Timid", $J254="Modest", $J254="Calm"), 0.9, 1)))</f>
        <v>47</v>
      </c>
      <c r="T254" s="2">
        <f>_xlfn.FLOOR.MATH((_xlfn.FLOOR.MATH((((2*VLOOKUP($G254, 'EV and Base'!$A$1:$N$671, 11, FALSE))+$Q254)*$I254)/100)+5)*
IF(OR($J254="Bold", $J254="Relaxed", $J254="Impish", $J254="Lax"), 1.1,
IF(OR($J254="Lonely", $J254="Hasty", $J254="Mild", $J254="Gentle"), 0.9, 1)))</f>
        <v>51</v>
      </c>
      <c r="U254" s="2">
        <f>_xlfn.FLOOR.MATH((_xlfn.FLOOR.MATH((((2*VLOOKUP($G254, 'EV and Base'!$A$1:$N$671, 12, FALSE))+$Q254)*$I254)/100)+5)*
IF(OR($J254="Modest", $J254="Mild", $J254="Quiet", $J254="Rash"), 1.1,
IF(OR($J254="Adamant", $J254="Impish", $J254="Jolly", $J254="Careful"), 0.9, 1)))</f>
        <v>64</v>
      </c>
      <c r="V254" s="2">
        <f>_xlfn.FLOOR.MATH((_xlfn.FLOOR.MATH((((2*VLOOKUP($G254, 'EV and Base'!$A$1:$N$671, 13, FALSE))+$Q254)*$I254)/100)+5)*
IF(OR($J254="Calm", $J254="Gentle", $J254="Sassy", $J254="Careful"), 1.1,
IF(OR($J254="Naughty", $J254="Lax", $J254="Naive", $J254="Rash"), 0.9, 1)))</f>
        <v>51</v>
      </c>
      <c r="W254" s="2">
        <f>_xlfn.FLOOR.MATH((_xlfn.FLOOR.MATH((((2*VLOOKUP($G254, 'EV and Base'!$A$1:$N$671, 14, FALSE))+$Q254)*$I254)/100)+5)*
IF(OR($J254="Timid", $J254="Hasty", $J254="Jolly", $J254="Naive"), 1.1,
IF(OR($J254="Brave", $J254="Relaxed", $J254="Quiet", $J254="Sassy"), 0.9, 1)))</f>
        <v>60</v>
      </c>
      <c r="X254" s="69"/>
      <c r="Z254" s="1">
        <v>1</v>
      </c>
      <c r="AA254" s="23" t="str" cm="1">
        <f t="array" aca="1" ref="AA254" ca="1">IF(NOT(ISNUMBER(INDEX($A:$A,LOOKUP(2,1/($A$1:INDIRECT("$A$"&amp;ROW($A254))&lt;&gt;""),ROW($A$1:INDIRECT("$A$"&amp;ROW($A254)))),1))),"",
IF(NOT(ISNUMBER($A254)),$AA253,
IF($AB254&lt;16,"Lillipup",
IF($AB254&lt;32,"Herdier",
"Stoutland"))))</f>
        <v/>
      </c>
      <c r="AB254" s="25" t="str" cm="1">
        <f t="array" aca="1" ref="AB254" ca="1">IF(NOT(ISNUMBER(INDEX($A:$A, LOOKUP(2, 1 / ($A$1:INDIRECT("$A$"&amp;ROW($A254)) &lt;&gt; ""),ROW($A$1:INDIRECT("$A$"&amp;ROW($A254)))), 1))), "",
VLOOKUP($AY254,'Medium-Slow'!$A$1:$B$101,2,TRUE))</f>
        <v/>
      </c>
      <c r="AC254" s="23" t="str" cm="1">
        <f t="array" aca="1" ref="AC254" ca="1">IF(NOT(ISNUMBER(INDEX($A:$A, LOOKUP(2, 1 / ($A$1:INDIRECT("$A$"&amp;ROW($A254)) &lt;&gt; ""),ROW($A$1:INDIRECT("$A$"&amp;ROW($A254)))), 1))), "",
INDEX($AC:$AC, LOOKUP(2, 1 / ($AC$1:INDIRECT("$AC$"&amp;ROW($AC254)-1) &lt;&gt; ""),ROW($AC$1:INDIRECT("$AC$"&amp;ROW($AC254)-1))), 1)+
IF(INDEX($AC:$AC, LOOKUP(2, 1 / ($AC$1:INDIRECT("$AC$"&amp;ROW($AC254)-1) &lt;&gt; ""),ROW($AC$1:INDIRECT("$AC$"&amp;ROW($AC254)-1))), 1)+
INDEX($AD:$AD, LOOKUP(2, 1 / ($AD$1:INDIRECT("$AD$"&amp;ROW($AD254)-1) &lt;&gt; ""),ROW($AD$1:INDIRECT("$AD$"&amp;ROW($AD254)-1))), 1)+
INDEX($AE:$AE, LOOKUP(2, 1 / ($AE$1:INDIRECT("$AE$"&amp;ROW($AE254)-1) &lt;&gt; ""),ROW($AE$1:INDIRECT("$AE$"&amp;ROW($AD254)-1))), 1)+
INDEX($AE:$AF, LOOKUP(2, 1 / ($AF$1:INDIRECT("$AF$"&amp;ROW($AF254)-1) &lt;&gt; ""),ROW($AF$1:INDIRECT("$AF$"&amp;ROW($AD254)-1))), 1)+
INDEX($AG:$AG, LOOKUP(2, 1 / ($AG$1:INDIRECT("$AG$"&amp;ROW($AG254)-1) &lt;&gt; ""),ROW($AG$1:INDIRECT("$AG$"&amp;ROW($AD254)-1))), 1)+
INDEX($AH:$AH, LOOKUP(2, 1 / ($AH$1:INDIRECT("$AH$"&amp;ROW($AH254)-1) &lt;&gt; ""),ROW($AH$1:INDIRECT("$AH$"&amp;ROW($AD254)-1))), 1)&gt;=510,0,
IF(INDEX($AC:$AC, LOOKUP(2, 1 / ($AC$1:INDIRECT("$AC$"&amp;ROW($AC254)-1) &lt;&gt; ""),ROW($AC$1:INDIRECT("$AC$"&amp;ROW($AC254)-1))), 1)&gt;=255,0,
VLOOKUP(INDIRECT("$G$"&amp;LOOKUP(2, 1 / ($AC$1:INDIRECT("$AC$"&amp;ROW($AC254)-1) &lt;&gt; ""),ROW($AC$1:INDIRECT("$AC$"&amp;ROW($AC254)-1)))), 'EV and Base'!$A$1:$N$671, 3, FALSE))))</f>
        <v/>
      </c>
      <c r="AD254" s="2" t="str" cm="1">
        <f t="array" aca="1" ref="AD254" ca="1">IF(NOT(ISNUMBER(INDEX($A:$A, LOOKUP(2, 1 / ($A$1:INDIRECT("$A$"&amp;ROW($A254)) &lt;&gt; ""),ROW($A$1:INDIRECT("$A$"&amp;ROW($A254)))), 1))), "",
INDEX($AD:$AD, LOOKUP(2, 1 / ($AD$1:INDIRECT("$AD$"&amp;ROW($AD254)-1) &lt;&gt; ""),ROW($AD$1:INDIRECT("$AD$"&amp;ROW($AD254)-1))), 1)+
IF(INDEX($AC:$AC, LOOKUP(2, 1 / ($AC$1:INDIRECT("$AC$"&amp;ROW($AC254)-1) &lt;&gt; ""),ROW($AC$1:INDIRECT("$AC$"&amp;ROW($AC254)-1))), 1)+
INDEX($AD:$AD, LOOKUP(2, 1 / ($AD$1:INDIRECT("$AD$"&amp;ROW($AD254)-1) &lt;&gt; ""),ROW($AD$1:INDIRECT("$AD$"&amp;ROW($AD254)-1))), 1)+
INDEX($AE:$AE, LOOKUP(2, 1 / ($AE$1:INDIRECT("$AE$"&amp;ROW($AE254)-1) &lt;&gt; ""),ROW($AE$1:INDIRECT("$AE$"&amp;ROW($AD254)-1))), 1)+
INDEX($AE:$AF, LOOKUP(2, 1 / ($AF$1:INDIRECT("$AF$"&amp;ROW($AF254)-1) &lt;&gt; ""),ROW($AF$1:INDIRECT("$AF$"&amp;ROW($AD254)-1))), 1)+
INDEX($AG:$AG, LOOKUP(2, 1 / ($AG$1:INDIRECT("$AG$"&amp;ROW($AG254)-1) &lt;&gt; ""),ROW($AG$1:INDIRECT("$AG$"&amp;ROW($AD254)-1))), 1)+
INDEX($AH:$AH, LOOKUP(2, 1 / ($AH$1:INDIRECT("$AH$"&amp;ROW($AH254)-1) &lt;&gt; ""),ROW($AH$1:INDIRECT("$AH$"&amp;ROW($AD254)-1))), 1)&gt;=510,0,
IF(INDEX($AD:$AD, LOOKUP(2, 1 / ($AD$1:INDIRECT("$AD$"&amp;ROW($AD254)-1) &lt;&gt; ""),ROW($AD$1:INDIRECT("$AD$"&amp;ROW($AD254)-1))), 1)&gt;=255,0,
VLOOKUP(INDIRECT("$G$"&amp;LOOKUP(2, 1 / ($AD$1:INDIRECT("$AD$"&amp;ROW($AD254)-1) &lt;&gt; ""),ROW($AD$1:INDIRECT("$AD$"&amp;ROW($AD254)-1)))), 'EV and Base'!$A$1:$N$671, 4, FALSE))))</f>
        <v/>
      </c>
      <c r="AE254" s="2" t="str" cm="1">
        <f t="array" aca="1" ref="AE254" ca="1">IF(NOT(ISNUMBER(INDEX($A:$A,LOOKUP(2,1/($A$1:INDIRECT("$A$"&amp;ROW($A254))&lt;&gt;""),ROW($A$1:INDIRECT("$A$"&amp;ROW($A254)))),1))),"",
INDEX($AE:$AE,LOOKUP(2,1/($AE$1:INDIRECT("$AE$"&amp;ROW($AE254)-1)&lt;&gt;""),ROW($AE$1:INDIRECT("$AE$"&amp;ROW($AE254)-1))),1)+
IF(INDEX($AC:$AC,LOOKUP(2,1/($AC$1:INDIRECT("$AC$"&amp;ROW($AC254)-1)&lt;&gt;""),ROW($AC$1:INDIRECT("$AC$"&amp;ROW($AC254)-1))),1)+
INDEX($AD:$AD,LOOKUP(2,1/($AD$1:INDIRECT("$AD$"&amp;ROW($AD254)-1)&lt;&gt;""),ROW($AD$1:INDIRECT("$AD$"&amp;ROW($AD254)-1))),1)+
INDEX($AE:$AE,LOOKUP(2,1/($AE$1:INDIRECT("$AE$"&amp;ROW($AE254)-1)&lt;&gt;""),ROW($AE$1:INDIRECT("$AE$"&amp;ROW($AD254)-1))),1)+
INDEX($AE:$AF,LOOKUP(2,1/($AF$1:INDIRECT("$AF$"&amp;ROW($AF254)-1)&lt;&gt;""),ROW($AF$1:INDIRECT("$AF$"&amp;ROW($AD254)-1))),1)+
INDEX($AG:$AG,LOOKUP(2,1/($AG$1:INDIRECT("$AG$"&amp;ROW($AG254)-1)&lt;&gt;""),ROW($AG$1:INDIRECT("$AG$"&amp;ROW($AD254)-1))),1)+
INDEX($AH:$AH,LOOKUP(2,1/($AH$1:INDIRECT("$AH$"&amp;ROW($AH254)-1)&lt;&gt;""),ROW($AH$1:INDIRECT("$AH$"&amp;ROW($AD254)-1))),1)&gt;=510,0,
IF(INDEX($AE:$AE,LOOKUP(2,1/($AE$1:INDIRECT("$AE$"&amp;ROW($AE254)-1)&lt;&gt;""),ROW($AE$1:INDIRECT("$AE$"&amp;ROW($AE254)-1))),1)&gt;=255,0,
VLOOKUP(INDIRECT("$G$"&amp;LOOKUP(2,1/($AE$1:INDIRECT("$AE$"&amp;ROW($AE254)-1)&lt;&gt;""),ROW($AE$1:INDIRECT("$AE$"&amp;ROW($AE254)-1)))),'EV and Base'!$A$1:$N$671,5,FALSE))))</f>
        <v/>
      </c>
      <c r="AF254" s="2" t="str" cm="1">
        <f t="array" aca="1" ref="AF254" ca="1">IF(NOT(ISNUMBER(INDEX($A:$A, LOOKUP(2, 1 / ($A$1:INDIRECT("$A$"&amp;ROW($A254)) &lt;&gt; ""),ROW($A$1:INDIRECT("$A$"&amp;ROW($A254)))), 1))), "",
INDEX($AF:$AF, LOOKUP(2, 1 / ($AF$1:INDIRECT("$AF$"&amp;ROW($AF254)-1) &lt;&gt; ""),ROW($AF$1:INDIRECT("$AF$"&amp;ROW($AF254)-1))), 1)+
IF(INDEX($AC:$AC, LOOKUP(2, 1 / ($AC$1:INDIRECT("$AC$"&amp;ROW($AC254)-1) &lt;&gt; ""),ROW($AC$1:INDIRECT("$AC$"&amp;ROW($AC254)-1))), 1)+
INDEX($AD:$AD, LOOKUP(2, 1 / ($AD$1:INDIRECT("$AD$"&amp;ROW($AD254)-1) &lt;&gt; ""),ROW($AD$1:INDIRECT("$AD$"&amp;ROW($AD254)-1))), 1)+
INDEX($AE:$AE, LOOKUP(2, 1 / ($AE$1:INDIRECT("$AE$"&amp;ROW($AE254)-1) &lt;&gt; ""),ROW($AE$1:INDIRECT("$AE$"&amp;ROW($AD254)-1))), 1)+
INDEX($AE:$AF, LOOKUP(2, 1 / ($AF$1:INDIRECT("$AF$"&amp;ROW($AF254)-1) &lt;&gt; ""),ROW($AF$1:INDIRECT("$AF$"&amp;ROW($AD254)-1))), 1)+
INDEX($AG:$AG, LOOKUP(2, 1 / ($AG$1:INDIRECT("$AG$"&amp;ROW($AG254)-1) &lt;&gt; ""),ROW($AG$1:INDIRECT("$AG$"&amp;ROW($AD254)-1))), 1)+
INDEX($AH:$AH, LOOKUP(2, 1 / ($AH$1:INDIRECT("$AH$"&amp;ROW($AH254)-1) &lt;&gt; ""),ROW($AH$1:INDIRECT("$AH$"&amp;ROW($AD254)-1))), 1)&gt;=510,0,
IF(INDEX($AF:$AF, LOOKUP(2, 1 / ($AF$1:INDIRECT("$AF$"&amp;ROW($AF254)-1) &lt;&gt; ""),ROW($AF$1:INDIRECT("$AF$"&amp;ROW($AF254)-1))), 1)&gt;=255,0,
VLOOKUP(INDIRECT("$G$"&amp;LOOKUP(2, 1 / ($AF$1:INDIRECT("$AF$"&amp;ROW($AF254)-1) &lt;&gt; ""),ROW($AF$1:INDIRECT("$AF$"&amp;ROW($AF254)-1)))), 'EV and Base'!$A$1:$N$671, 6, FALSE))))</f>
        <v/>
      </c>
      <c r="AG254" s="2" t="str" cm="1">
        <f t="array" aca="1" ref="AG254" ca="1">IF(NOT(ISNUMBER(INDEX($A:$A, LOOKUP(2, 1 / ($A$1:INDIRECT("$A$"&amp;ROW($A254)) &lt;&gt; ""),ROW($A$1:INDIRECT("$A$"&amp;ROW($A254)))), 1))), "",
INDEX($AG:$AG, LOOKUP(2, 1 / ($AG$1:INDIRECT("$AG$"&amp;ROW($AG254)-1) &lt;&gt; ""),ROW($AG$1:INDIRECT("$AG$"&amp;ROW($AG254)-1))), 1)+
IF(INDEX($AC:$AC, LOOKUP(2, 1 / ($AC$1:INDIRECT("$AC$"&amp;ROW($AC254)-1) &lt;&gt; ""),ROW($AC$1:INDIRECT("$AC$"&amp;ROW($AC254)-1))), 1)+
INDEX($AD:$AD, LOOKUP(2, 1 / ($AD$1:INDIRECT("$AD$"&amp;ROW($AD254)-1) &lt;&gt; ""),ROW($AD$1:INDIRECT("$AD$"&amp;ROW($AD254)-1))), 1)+
INDEX($AE:$AE, LOOKUP(2, 1 / ($AE$1:INDIRECT("$AE$"&amp;ROW($AE254)-1) &lt;&gt; ""),ROW($AE$1:INDIRECT("$AE$"&amp;ROW($AD254)-1))), 1)+
INDEX($AE:$AF, LOOKUP(2, 1 / ($AF$1:INDIRECT("$AF$"&amp;ROW($AF254)-1) &lt;&gt; ""),ROW($AF$1:INDIRECT("$AF$"&amp;ROW($AD254)-1))), 1)+
INDEX($AG:$AG, LOOKUP(2, 1 / ($AG$1:INDIRECT("$AG$"&amp;ROW($AG254)-1) &lt;&gt; ""),ROW($AG$1:INDIRECT("$AG$"&amp;ROW($AD254)-1))), 1)+
INDEX($AH:$AH, LOOKUP(2, 1 / ($AH$1:INDIRECT("$AH$"&amp;ROW($AH254)-1) &lt;&gt; ""),ROW($AH$1:INDIRECT("$AH$"&amp;ROW($AD254)-1))), 1)&gt;=510,0,
IF(INDEX($AG:$AG, LOOKUP(2, 1 / ($AG$1:INDIRECT("$AG$"&amp;ROW($AG254)-1) &lt;&gt; ""),ROW($AG$1:INDIRECT("$AG$"&amp;ROW($AG254)-1))), 1)&gt;=255,0,
VLOOKUP(INDIRECT("$G$"&amp;LOOKUP(2, 1 / ($AG$1:INDIRECT("$AG$"&amp;ROW($AG254)-1) &lt;&gt; ""),ROW($AG$1:INDIRECT("$AG$"&amp;ROW($AG254)-1)))), 'EV and Base'!$A$1:$N$671, 7, FALSE))))</f>
        <v/>
      </c>
      <c r="AH254" s="24" t="str" cm="1">
        <f t="array" aca="1" ref="AH254" ca="1">IF(NOT(ISNUMBER(INDEX($A:$A,LOOKUP(2,1/($A$1:INDIRECT("$A$"&amp;ROW($A254))&lt;&gt;""),ROW($A$1:INDIRECT("$A$"&amp;ROW($A254)))),1))),"",
INDEX($AH:$AH,LOOKUP(2,1/($AH$1:INDIRECT("$AH$"&amp;ROW($AH254)-1)&lt;&gt;""),ROW($AH$1:INDIRECT("$AH$"&amp;ROW($AH254)-1))),1)+
IF(INDEX($AC:$AC,LOOKUP(2,1/($AC$1:INDIRECT("$AC$"&amp;ROW($AC254)-1)&lt;&gt;""),ROW($AC$1:INDIRECT("$AC$"&amp;ROW($AC254)-1))),1)+
INDEX($AD:$AD,LOOKUP(2,1/($AD$1:INDIRECT("$AD$"&amp;ROW($AD254)-1)&lt;&gt;""),ROW($AD$1:INDIRECT("$AD$"&amp;ROW($AD254)-1))),1)+
INDEX($AE:$AE,LOOKUP(2,1/($AE$1:INDIRECT("$AE$"&amp;ROW($AE254)-1)&lt;&gt;""),ROW($AE$1:INDIRECT("$AE$"&amp;ROW($AD254)-1))),1)+
INDEX($AE:$AF,LOOKUP(2,1/($AF$1:INDIRECT("$AF$"&amp;ROW($AF254)-1)&lt;&gt;""),ROW($AF$1:INDIRECT("$AF$"&amp;ROW($AD254)-1))),1)+
INDEX($AG:$AG,LOOKUP(2,1/($AG$1:INDIRECT("$AG$"&amp;ROW($AG254)-1)&lt;&gt;""),ROW($AG$1:INDIRECT("$AG$"&amp;ROW($AD254)-1))),1)+
INDEX($AH:$AH,LOOKUP(2,1/($AH$1:INDIRECT("$AH$"&amp;ROW($AH254)-1)&lt;&gt;""),ROW($AH$1:INDIRECT("$AH$"&amp;ROW($AD254)-1))),1)&gt;=510,0,
IF(INDEX($AH:$AH,LOOKUP(2,1/($AH$1:INDIRECT("$AH$"&amp;ROW($AH254)-1)&lt;&gt;""),ROW($AH$1:INDIRECT("$AH$"&amp;ROW($AH254)-1))),1)&gt;=255,0,
VLOOKUP(INDIRECT("$G$"&amp;LOOKUP(2,1/($AH$1:INDIRECT("$AH$"&amp;ROW($AH254)-1)&lt;&gt;""),ROW($AH$1:INDIRECT("$AH$"&amp;ROW($AH254)-1)))),'EV and Base'!$A$1:$N$671,8,FALSE))))</f>
        <v/>
      </c>
      <c r="AI254" s="29" t="str" cm="1">
        <f t="array" aca="1" ref="AI254" ca="1">IF(NOT(ISNUMBER(INDEX($A:$A,LOOKUP(2,1/($A$1:INDIRECT("$A$"&amp;ROW($A254))&lt;&gt;""),ROW($A$1:INDIRECT("$A$"&amp;ROW($A254)))),1))),"",
ROUNDDOWN((((2*VLOOKUP($AA254,'EV and Base'!$A$1:$N$671,9,FALSE))+31+ROUNDDOWN($AC254/4,0))*$AB254)/100,0)+$AB254+10)</f>
        <v/>
      </c>
      <c r="AJ254" s="21" t="str" cm="1">
        <f t="array" aca="1" ref="AJ254" ca="1">IF(NOT(ISNUMBER(INDEX($A:$A, LOOKUP(2, 1 / ($A$1:INDIRECT("$A$"&amp;ROW($A254)) &lt;&gt; ""),ROW($A$1:INDIRECT("$A$"&amp;ROW($A254)))), 1))), "",
ROUNDDOWN((ROUNDDOWN((((2*VLOOKUP($AA254, 'EV and Base'!$A$1:$N$671, 10, FALSE))+31+ROUNDDOWN($AD254/4, 0))*$AB254)/100, 0)+5)*1.1, 0))</f>
        <v/>
      </c>
      <c r="AK254" s="21" t="str" cm="1">
        <f t="array" aca="1" ref="AK254" ca="1">IF(NOT(ISNUMBER(INDEX($A:$A, LOOKUP(2, 1 / ($A$1:INDIRECT("$A$"&amp;ROW($A254)) &lt;&gt; ""),ROW($A$1:INDIRECT("$A$"&amp;ROW($A254)))), 1))), "",
ROUNDDOWN((ROUNDDOWN((((2*VLOOKUP($AA254, 'EV and Base'!$A$1:$N$671, 11, FALSE))+30+ROUNDDOWN($AE254/4, 0))*$AB254)/100, 0)+5), 0)
&amp;"-"&amp;
ROUNDDOWN((ROUNDDOWN((((2*VLOOKUP($AA254, 'EV and Base'!$A$1:$N$671, 11, FALSE))+31+ROUNDDOWN($AE254/4, 0))*$AB254)/100, 0)+5), 0))</f>
        <v/>
      </c>
      <c r="AL254" s="21" t="str" cm="1">
        <f t="array" aca="1" ref="AL254" ca="1">IF(NOT(ISNUMBER(INDEX($A:$A, LOOKUP(2, 1 / ($A$1:INDIRECT("$A$"&amp;ROW($A254)) &lt;&gt; ""),ROW($A$1:INDIRECT("$A$"&amp;ROW($A254)))), 1))), "",
ROUNDDOWN((ROUNDDOWN((((2*VLOOKUP($AA254, 'EV and Base'!$A$1:$N$671, 12, FALSE))+0+ROUNDDOWN($AF254/4, 0))*$AB254)/100, 0)+5)*0.9, 0)
&amp;"-"&amp;
ROUNDDOWN((ROUNDDOWN((((2*VLOOKUP($AA254, 'EV and Base'!$A$1:$N$671, 12, FALSE))+31+ROUNDDOWN($AF254/4, 0))*$AB254)/100, 0)+5)*0.9, 0))</f>
        <v/>
      </c>
      <c r="AM254" s="21" t="str" cm="1">
        <f t="array" aca="1" ref="AM254" ca="1">IF(NOT(ISNUMBER(INDEX($A:$A, LOOKUP(2, 1 / ($A$1:INDIRECT("$A$"&amp;ROW($A254)) &lt;&gt; ""),ROW($A$1:INDIRECT("$A$"&amp;ROW($A254)))), 1))), "",
ROUNDDOWN((ROUNDDOWN((((2*VLOOKUP($AA254, 'EV and Base'!$A$1:$N$671, 13, FALSE))+30+ROUNDDOWN($AG254/4, 0))*$AB254)/100, 0)+5), 0)
&amp;"-"&amp;
ROUNDDOWN((ROUNDDOWN((((2*VLOOKUP($AA254, 'EV and Base'!$A$1:$N$671, 13, FALSE))+31+ROUNDDOWN($AG254/4, 0))*$AB254)/100, 0)+5), 0))</f>
        <v/>
      </c>
      <c r="AN254" s="25" t="str" cm="1">
        <f t="array" aca="1" ref="AN254" ca="1">IF(NOT(ISNUMBER(INDEX($A:$A, LOOKUP(2, 1 / ($A$1:INDIRECT("$A$"&amp;ROW($A254)) &lt;&gt; ""),ROW($A$1:INDIRECT("$A$"&amp;ROW($A254)))), 1))), "",
ROUNDDOWN((ROUNDDOWN((((2*VLOOKUP($AA254, 'EV and Base'!$A$1:$N$671, 14, FALSE))+31+ROUNDDOWN($AH254/4, 0))*$AB254)/100, 0)+5), 0))</f>
        <v/>
      </c>
      <c r="AO254" s="23" t="str" cm="1">
        <f t="array" aca="1" ref="AO254" ca="1">IF(NOT(ISNUMBER(INDEX($A:$A, LOOKUP(2, 1 / ($A$1:INDIRECT("$A$"&amp;ROW($A254)) &lt;&gt; ""),ROW($A$1:INDIRECT("$A$"&amp;ROW($A254)))), 1))), "",
ROUNDDOWN((((2*VLOOKUP($AA254, 'EV and Base'!$A$1:$N$671, 9, FALSE))+31+ROUNDDOWN($AC254/4, 0))*$AB254)/100, 0)+$AB254+10)</f>
        <v/>
      </c>
      <c r="AP254" s="2" t="str" cm="1">
        <f t="array" aca="1" ref="AP254" ca="1">IF(NOT(ISNUMBER(INDEX($A:$A, LOOKUP(2, 1 / ($A$1:INDIRECT("$A$"&amp;ROW($A254)) &lt;&gt; ""),ROW($A$1:INDIRECT("$A$"&amp;ROW($A254)))), 1))), "",
ROUNDDOWN((ROUNDDOWN((((2*VLOOKUP($AA254, 'EV and Base'!$A$1:$N$671, 10, FALSE))+31+ROUNDDOWN($AD254/4, 0))*$AB254)/100, 0)+5)*1.1, 0))</f>
        <v/>
      </c>
      <c r="AQ254" s="2" t="str" cm="1">
        <f t="array" aca="1" ref="AQ254" ca="1">IF(NOT(ISNUMBER(INDEX($A:$A, LOOKUP(2, 1 / ($A$1:INDIRECT("$A$"&amp;ROW($A254)) &lt;&gt; ""),ROW($A$1:INDIRECT("$A$"&amp;ROW($A254)))), 1))), "",
ROUNDDOWN((ROUNDDOWN((((2*VLOOKUP($AA254, 'EV and Base'!$A$1:$N$671, 11, FALSE))+$AV$2+ROUNDDOWN($AE254/4, 0))*$AB254)/100, 0)+5), 0))</f>
        <v/>
      </c>
      <c r="AR254" s="22" t="str" cm="1">
        <f t="array" aca="1" ref="AR254" ca="1">IF(NOT(ISNUMBER(INDEX($A:$A, LOOKUP(2, 1 / ($A$1:INDIRECT("$A$"&amp;ROW($A254)) &lt;&gt; ""),ROW($A$1:INDIRECT("$A$"&amp;ROW($A254)))), 1))), "",
ROUNDDOWN((ROUNDDOWN((((2*VLOOKUP($AA254, 'EV and Base'!$A$1:$N$671, 12, FALSE))+$AW$2+ROUNDDOWN($AF254/4, 0))*$AB254)/100, 0)+5)*0.9, 0))</f>
        <v/>
      </c>
      <c r="AS254" s="2" t="str" cm="1">
        <f t="array" aca="1" ref="AS254" ca="1">IF(NOT(ISNUMBER(INDEX($A:$A, LOOKUP(2, 1 / ($A$1:INDIRECT("$A$"&amp;ROW($A254)) &lt;&gt; ""),ROW($A$1:INDIRECT("$A$"&amp;ROW($A254)))), 1))), "",
ROUNDDOWN((ROUNDDOWN((((2*VLOOKUP($AA254, 'EV and Base'!$A$1:$N$671, 13, FALSE))+$AX$2+ROUNDDOWN($AG254/4, 0))*$AB254)/100, 0)+5), 0))</f>
        <v/>
      </c>
      <c r="AT254" s="24" t="str" cm="1">
        <f t="array" aca="1" ref="AT254" ca="1">IF(NOT(ISNUMBER(INDEX($A:$A, LOOKUP(2, 1 / ($A$1:INDIRECT("$A$"&amp;ROW($A254)) &lt;&gt; ""),ROW($A$1:INDIRECT("$A$"&amp;ROW($A254)))), 1))), "",
ROUNDDOWN((ROUNDDOWN((((2*VLOOKUP($AA254, 'EV and Base'!$A$1:$N$671, 14, FALSE))+31+ROUNDDOWN($AH254/4, 0))*$AB254)/100, 0)+5), 0))</f>
        <v/>
      </c>
      <c r="AU254" s="28"/>
      <c r="AY254" t="str" cm="1">
        <f t="array" aca="1" ref="AY254" ca="1">IF(NOT(ISNUMBER(INDEX($A:$A,LOOKUP(2,1/($A$1:INDIRECT("$A$"&amp;ROW($A254))&lt;&gt;""),ROW($A$1:INDIRECT("$A$"&amp;ROW($A254)))),1))),"",
INDEX($AY:$AY,LOOKUP(2,1/($AY$1:INDIRECT("$AY$"&amp;ROW($AY254)-1)&lt;&gt;""),ROW($AY$1:INDIRECT("$AY$"&amp;ROW($AY254)-1))),1)+$BL254)</f>
        <v/>
      </c>
      <c r="AZ254" s="3" t="str" cm="1">
        <f t="array" aca="1" ref="AZ254" ca="1">IF(NOT(ISNUMBER(INDEX($A:$A, LOOKUP(2, 1 / ($A$1:INDIRECT("$A$"&amp;ROW($A254)) &lt;&gt; ""),ROW($A$1:INDIRECT("$A$"&amp;ROW($A254)))), 1))), "",
VLOOKUP(INDIRECT("$G$"&amp;LOOKUP(2, 1 / ($AY$1:INDIRECT("$AY$"&amp;ROW($AY254)-1) &lt;&gt; ""),ROW($AY$1:INDIRECT("$AY$"&amp;ROW($AY254)-1)))),'EV and Base'!A230:N900,2,FALSE))</f>
        <v/>
      </c>
      <c r="BA254" s="3" t="str" cm="1">
        <f t="array" aca="1" ref="BA254" ca="1">IF(NOT(ISNUMBER(INDEX($A:$A, LOOKUP(2, 1 / ($A$1:INDIRECT("$A$"&amp;ROW($A254)) &lt;&gt; ""),ROW($A$1:INDIRECT("$A$"&amp;ROW($A254)))), 1))), "",
INDIRECT("$I$"&amp;LOOKUP(2, 1 / ($AY$1:INDIRECT("$AY$"&amp;ROW($AY254)-1) &lt;&gt; ""),ROW($AY$1:INDIRECT("$AY$"&amp;ROW($AY254)-1)))))</f>
        <v/>
      </c>
      <c r="BB254" s="1" t="str" cm="1">
        <f t="array" aca="1" ref="BB254" ca="1">IF(NOT(ISNUMBER(INDEX($A:$A, LOOKUP(2, 1 / ($A$1:INDIRECT("$A$"&amp;ROW($A254)) &lt;&gt; ""),ROW($A$1:INDIRECT("$A$"&amp;ROW($A254)))), 1))), "",
INDIRECT("$AB$"&amp;LOOKUP(2, 1 / ($AY$1:INDIRECT("$AY$"&amp;ROW($AY254)-1) &lt;&gt; ""),ROW($AY$1:INDIRECT("$AY$"&amp;ROW($AY254)-1)))))</f>
        <v/>
      </c>
      <c r="BC254" s="3" t="str" cm="1">
        <f t="array" aca="1" ref="BC254" ca="1">IF(NOT(ISNUMBER(INDEX($A:$A,LOOKUP(2,1/($A$1:INDIRECT("$A$"&amp;ROW($A254))&lt;&gt;""),ROW($A$1:INDIRECT("$A$"&amp;ROW($A254)))),1))),"",
$BA254+$BA254+10)</f>
        <v/>
      </c>
      <c r="BD254" s="3" t="str" cm="1">
        <f t="array" aca="1" ref="BD254" ca="1">IF(NOT(ISNUMBER(INDEX($A:$A,LOOKUP(2,1/($A$1:INDIRECT("$A$"&amp;ROW($A254))&lt;&gt;""),ROW($A$1:INDIRECT("$A$"&amp;ROW($A254)))),1))),"",
$BA254+$BB254+10)</f>
        <v/>
      </c>
      <c r="BE254" s="3" t="str" cm="1">
        <f t="array" aca="1" ref="BE254" ca="1">IF(NOT(ISNUMBER(INDEX($A:$A,LOOKUP(2,1/($A$1:INDIRECT("$A$"&amp;ROW($A254))&lt;&gt;""),ROW($A$1:INDIRECT("$A$"&amp;ROW($A254)))),1))),"",
$BC254*$BC254)</f>
        <v/>
      </c>
      <c r="BF254" s="3" t="str" cm="1">
        <f t="array" aca="1" ref="BF254" ca="1">IF(NOT(ISNUMBER(INDEX($A:$A,LOOKUP(2,1/($A$1:INDIRECT("$A$"&amp;ROW($A254))&lt;&gt;""),ROW($A$1:INDIRECT("$A$"&amp;ROW($A254)))),1))),"",
$BD254*$BD254)</f>
        <v/>
      </c>
      <c r="BG254" s="3" t="str" cm="1">
        <f t="array" aca="1" ref="BG254" ca="1">IF(NOT(ISNUMBER(INDEX($A:$A,LOOKUP(2,1/($A$1:INDIRECT("$A$"&amp;ROW($A254))&lt;&gt;""),ROW($A$1:INDIRECT("$A$"&amp;ROW($A254)))),1))),"",
_xlfn.FLOOR.MATH(1.5*_xlfn.FLOOR.MATH($AZ254*BA254/5)))</f>
        <v/>
      </c>
      <c r="BH254" s="3" t="str" cm="1">
        <f t="array" aca="1" ref="BH254" ca="1">IF(NOT(ISNUMBER(INDEX($A:$A, LOOKUP(2, 1 / ($A$1:INDIRECT("$A$"&amp;ROW($A254)) &lt;&gt; ""),ROW($A$1:INDIRECT("$A$"&amp;ROW($A254)))), 1))), "",
_xlfn.FLOOR.MATH($BG254/IF(OR(INDIRECT("$C$"&amp;LOOKUP(2, 1 / ($AY$1:INDIRECT("$AY$"&amp;ROW($AY254)-1) &lt;&gt; ""),ROW($AY$1:INDIRECT("$AY$"&amp;ROW($AY254)-1))))="Multi",
INDIRECT("$C$"&amp;LOOKUP(2, 1 / ($AY$1:INDIRECT("$AY$"&amp;ROW($AY254)-1) &lt;&gt; ""),ROW($AY$1:INDIRECT("$AY$"&amp;ROW($AY254)-1))))="Double"),2,1)))</f>
        <v/>
      </c>
      <c r="BI254" s="3" t="str" cm="1">
        <f t="array" aca="1" ref="BI254" ca="1">IF(NOT(ISNUMBER(INDEX($A:$A,LOOKUP(2,1/($A$1:INDIRECT("$A$"&amp;ROW($A254))&lt;&gt;""),ROW($A$1:INDIRECT("$A$"&amp;ROW($A254)))),1))),"",
VLOOKUP($BC254,GameFreakSQRT!$A$1:$B$200,2,FALSE))</f>
        <v/>
      </c>
      <c r="BJ254" s="3" t="str" cm="1">
        <f t="array" aca="1" ref="BJ254" ca="1">IF(NOT(ISNUMBER(INDEX($A:$A,LOOKUP(2,1/($A$1:INDIRECT("$A$"&amp;ROW($A254))&lt;&gt;""),ROW($A$1:INDIRECT("$A$"&amp;ROW($A254)))),1))),"",
VLOOKUP($BD254,GameFreakSQRT!$A$1:$B$200,2,FALSE))</f>
        <v/>
      </c>
      <c r="BK254" s="3" t="str" cm="1">
        <f t="array" aca="1" ref="BK254" ca="1">IF(NOT(ISNUMBER(INDEX($A:$A,LOOKUP(2,1/($A$1:INDIRECT("$A$"&amp;ROW($A254))&lt;&gt;""),ROW($A$1:INDIRECT("$A$"&amp;ROW($A254)))),1))),"",
_xlfn.FLOOR.MATH((($BI254*$BE254)*$BH254)/($BJ254*$BF254))+1)</f>
        <v/>
      </c>
      <c r="BL254" s="3" t="str" cm="1">
        <f t="array" aca="1" ref="BL254" ca="1">IF(NOT(ISNUMBER(INDEX($A:$A,LOOKUP(2,1/($A$1:INDIRECT("$A$"&amp;ROW($A254))&lt;&gt;""),ROW($A$1:INDIRECT("$A$"&amp;ROW($A254)))),1))),"",
_xlfn.FLOOR.MATH($BK254*IF(NOT(INDIRECT("$Z$"&amp;LOOKUP(2, 1 / ($AY$1:INDIRECT("$AY$"&amp;ROW($AY254)-1) &lt;&gt; ""),ROW($AY$1:INDIRECT("$AY$"&amp;ROW($AY254)-1))))=""),1.5,1)))</f>
        <v/>
      </c>
      <c r="BM254" s="3" t="str" cm="1">
        <f t="array" aca="1" ref="BM254" ca="1">IF(NOT(ISNUMBER(INDEX($A:$A, LOOKUP(2, 1 / ($A$1:INDIRECT("$A$"&amp;ROW($A254)) &lt;&gt; ""),ROW($A$1:INDIRECT("$A$"&amp;ROW($A254)))), 1))), "",
INDIRECT("$Y$"&amp;LOOKUP(2, 1 / ($AY$1:INDIRECT("$AY$"&amp;ROW($AY254)-1) &lt;&gt; ""),ROW($AY$1:INDIRECT("$AY$"&amp;ROW($AY254)-1)))))</f>
        <v/>
      </c>
      <c r="BN254" s="3" t="str">
        <f t="shared" ca="1" si="26"/>
        <v/>
      </c>
    </row>
    <row r="255" spans="1:66" x14ac:dyDescent="0.45">
      <c r="A255" s="69">
        <v>57</v>
      </c>
      <c r="B255" s="69" t="s">
        <v>114</v>
      </c>
      <c r="C255" s="69" t="s">
        <v>46</v>
      </c>
      <c r="D255" s="69" t="s">
        <v>455</v>
      </c>
      <c r="E255" s="69" t="s">
        <v>48</v>
      </c>
      <c r="F255" s="56">
        <v>1</v>
      </c>
      <c r="G255" s="2" t="s">
        <v>234</v>
      </c>
      <c r="H255" s="2" t="s">
        <v>50</v>
      </c>
      <c r="I255" s="2">
        <v>27</v>
      </c>
      <c r="J255" s="2" t="s">
        <v>82</v>
      </c>
      <c r="K255" s="2" t="s">
        <v>281</v>
      </c>
      <c r="L255" s="2" t="s">
        <v>53</v>
      </c>
      <c r="M255" s="2" t="s">
        <v>154</v>
      </c>
      <c r="N255" s="2" t="s">
        <v>249</v>
      </c>
      <c r="O255" s="2" t="s">
        <v>333</v>
      </c>
      <c r="P255" s="2" t="s">
        <v>336</v>
      </c>
      <c r="Q255" s="2">
        <v>0</v>
      </c>
      <c r="R255" s="2">
        <f>_xlfn.FLOOR.MATH((((2*VLOOKUP(G255, 'EV and Base'!$A$1:$N$671, 9, FALSE))+$Q255)*$I255)/100)+$I255+10</f>
        <v>64</v>
      </c>
      <c r="S255" s="2">
        <f>_xlfn.FLOOR.MATH((_xlfn.FLOOR.MATH((((2*VLOOKUP($G255, 'EV and Base'!$A$1:$N$671, 10, FALSE))+$Q255)*$I255)/100)+5)*
IF(OR($J255="Lonely", $J255="Brave", $J255="Adamant", $J255="Naughty"), 1.1,
IF(OR($J255="Bold", $J255="Timid", $J255="Modest", $J255="Calm"), 0.9, 1)))</f>
        <v>43</v>
      </c>
      <c r="T255" s="2">
        <f>_xlfn.FLOOR.MATH((_xlfn.FLOOR.MATH((((2*VLOOKUP($G255, 'EV and Base'!$A$1:$N$671, 11, FALSE))+$Q255)*$I255)/100)+5)*
IF(OR($J255="Bold", $J255="Relaxed", $J255="Impish", $J255="Lax"), 1.1,
IF(OR($J255="Lonely", $J255="Hasty", $J255="Mild", $J255="Gentle"), 0.9, 1)))</f>
        <v>23</v>
      </c>
      <c r="U255" s="2">
        <f>_xlfn.FLOOR.MATH((_xlfn.FLOOR.MATH((((2*VLOOKUP($G255, 'EV and Base'!$A$1:$N$671, 12, FALSE))+$Q255)*$I255)/100)+5)*
IF(OR($J255="Modest", $J255="Mild", $J255="Quiet", $J255="Rash"), 1.1,
IF(OR($J255="Adamant", $J255="Impish", $J255="Jolly", $J255="Careful"), 0.9, 1)))</f>
        <v>25</v>
      </c>
      <c r="V255" s="2">
        <f>_xlfn.FLOOR.MATH((_xlfn.FLOOR.MATH((((2*VLOOKUP($G255, 'EV and Base'!$A$1:$N$671, 13, FALSE))+$Q255)*$I255)/100)+5)*
IF(OR($J255="Calm", $J255="Gentle", $J255="Sassy", $J255="Careful"), 1.1,
IF(OR($J255="Naughty", $J255="Lax", $J255="Naive", $J255="Rash"), 0.9, 1)))</f>
        <v>23</v>
      </c>
      <c r="W255" s="2">
        <f>_xlfn.FLOOR.MATH((_xlfn.FLOOR.MATH((((2*VLOOKUP($G255, 'EV and Base'!$A$1:$N$671, 14, FALSE))+$Q255)*$I255)/100)+5)*
IF(OR($J255="Timid", $J255="Hasty", $J255="Jolly", $J255="Naive"), 1.1,
IF(OR($J255="Brave", $J255="Relaxed", $J255="Quiet", $J255="Sassy"), 0.9, 1)))</f>
        <v>36</v>
      </c>
      <c r="X255" s="69">
        <v>1080</v>
      </c>
      <c r="Y255" s="1">
        <v>474</v>
      </c>
      <c r="Z255" s="1">
        <v>1</v>
      </c>
      <c r="AA255" s="23" t="str" cm="1">
        <f t="array" aca="1" ref="AA255" ca="1">IF(NOT(ISNUMBER(INDEX($A:$A,LOOKUP(2,1/($A$1:INDIRECT("$A$"&amp;ROW($A255))&lt;&gt;""),ROW($A$1:INDIRECT("$A$"&amp;ROW($A255)))),1))),"",
IF(NOT(ISNUMBER($A255)),$AA254,
IF($AB255&lt;16,"Lillipup",
IF($AB255&lt;32,"Herdier",
"Stoutland"))))</f>
        <v>Stoutland</v>
      </c>
      <c r="AB255" s="25" cm="1">
        <f t="array" aca="1" ref="AB255" ca="1">IF(NOT(ISNUMBER(INDEX($A:$A, LOOKUP(2, 1 / ($A$1:INDIRECT("$A$"&amp;ROW($A255)) &lt;&gt; ""),ROW($A$1:INDIRECT("$A$"&amp;ROW($A255)))), 1))), "",
VLOOKUP($AY255,'Medium-Slow'!$A$1:$B$101,2,TRUE))</f>
        <v>38</v>
      </c>
      <c r="AC255" s="23" cm="1">
        <f t="array" aca="1" ref="AC255" ca="1">IF(NOT(ISNUMBER(INDEX($A:$A, LOOKUP(2, 1 / ($A$1:INDIRECT("$A$"&amp;ROW($A255)) &lt;&gt; ""),ROW($A$1:INDIRECT("$A$"&amp;ROW($A255)))), 1))), "",
INDEX($AC:$AC, LOOKUP(2, 1 / ($AC$1:INDIRECT("$AC$"&amp;ROW($AC255)-1) &lt;&gt; ""),ROW($AC$1:INDIRECT("$AC$"&amp;ROW($AC255)-1))), 1)+
IF(INDEX($AC:$AC, LOOKUP(2, 1 / ($AC$1:INDIRECT("$AC$"&amp;ROW($AC255)-1) &lt;&gt; ""),ROW($AC$1:INDIRECT("$AC$"&amp;ROW($AC255)-1))), 1)+
INDEX($AD:$AD, LOOKUP(2, 1 / ($AD$1:INDIRECT("$AD$"&amp;ROW($AD255)-1) &lt;&gt; ""),ROW($AD$1:INDIRECT("$AD$"&amp;ROW($AD255)-1))), 1)+
INDEX($AE:$AE, LOOKUP(2, 1 / ($AE$1:INDIRECT("$AE$"&amp;ROW($AE255)-1) &lt;&gt; ""),ROW($AE$1:INDIRECT("$AE$"&amp;ROW($AD255)-1))), 1)+
INDEX($AE:$AF, LOOKUP(2, 1 / ($AF$1:INDIRECT("$AF$"&amp;ROW($AF255)-1) &lt;&gt; ""),ROW($AF$1:INDIRECT("$AF$"&amp;ROW($AD255)-1))), 1)+
INDEX($AG:$AG, LOOKUP(2, 1 / ($AG$1:INDIRECT("$AG$"&amp;ROW($AG255)-1) &lt;&gt; ""),ROW($AG$1:INDIRECT("$AG$"&amp;ROW($AD255)-1))), 1)+
INDEX($AH:$AH, LOOKUP(2, 1 / ($AH$1:INDIRECT("$AH$"&amp;ROW($AH255)-1) &lt;&gt; ""),ROW($AH$1:INDIRECT("$AH$"&amp;ROW($AD255)-1))), 1)&gt;=510,0,
IF(INDEX($AC:$AC, LOOKUP(2, 1 / ($AC$1:INDIRECT("$AC$"&amp;ROW($AC255)-1) &lt;&gt; ""),ROW($AC$1:INDIRECT("$AC$"&amp;ROW($AC255)-1))), 1)&gt;=255,0,
VLOOKUP(INDIRECT("$G$"&amp;LOOKUP(2, 1 / ($AC$1:INDIRECT("$AC$"&amp;ROW($AC255)-1) &lt;&gt; ""),ROW($AC$1:INDIRECT("$AC$"&amp;ROW($AC255)-1)))), 'EV and Base'!$A$1:$N$671, 3, FALSE))))</f>
        <v>9</v>
      </c>
      <c r="AD255" s="2" cm="1">
        <f t="array" aca="1" ref="AD255" ca="1">IF(NOT(ISNUMBER(INDEX($A:$A, LOOKUP(2, 1 / ($A$1:INDIRECT("$A$"&amp;ROW($A255)) &lt;&gt; ""),ROW($A$1:INDIRECT("$A$"&amp;ROW($A255)))), 1))), "",
INDEX($AD:$AD, LOOKUP(2, 1 / ($AD$1:INDIRECT("$AD$"&amp;ROW($AD255)-1) &lt;&gt; ""),ROW($AD$1:INDIRECT("$AD$"&amp;ROW($AD255)-1))), 1)+
IF(INDEX($AC:$AC, LOOKUP(2, 1 / ($AC$1:INDIRECT("$AC$"&amp;ROW($AC255)-1) &lt;&gt; ""),ROW($AC$1:INDIRECT("$AC$"&amp;ROW($AC255)-1))), 1)+
INDEX($AD:$AD, LOOKUP(2, 1 / ($AD$1:INDIRECT("$AD$"&amp;ROW($AD255)-1) &lt;&gt; ""),ROW($AD$1:INDIRECT("$AD$"&amp;ROW($AD255)-1))), 1)+
INDEX($AE:$AE, LOOKUP(2, 1 / ($AE$1:INDIRECT("$AE$"&amp;ROW($AE255)-1) &lt;&gt; ""),ROW($AE$1:INDIRECT("$AE$"&amp;ROW($AD255)-1))), 1)+
INDEX($AE:$AF, LOOKUP(2, 1 / ($AF$1:INDIRECT("$AF$"&amp;ROW($AF255)-1) &lt;&gt; ""),ROW($AF$1:INDIRECT("$AF$"&amp;ROW($AD255)-1))), 1)+
INDEX($AG:$AG, LOOKUP(2, 1 / ($AG$1:INDIRECT("$AG$"&amp;ROW($AG255)-1) &lt;&gt; ""),ROW($AG$1:INDIRECT("$AG$"&amp;ROW($AD255)-1))), 1)+
INDEX($AH:$AH, LOOKUP(2, 1 / ($AH$1:INDIRECT("$AH$"&amp;ROW($AH255)-1) &lt;&gt; ""),ROW($AH$1:INDIRECT("$AH$"&amp;ROW($AD255)-1))), 1)&gt;=510,0,
IF(INDEX($AD:$AD, LOOKUP(2, 1 / ($AD$1:INDIRECT("$AD$"&amp;ROW($AD255)-1) &lt;&gt; ""),ROW($AD$1:INDIRECT("$AD$"&amp;ROW($AD255)-1))), 1)&gt;=255,0,
VLOOKUP(INDIRECT("$G$"&amp;LOOKUP(2, 1 / ($AD$1:INDIRECT("$AD$"&amp;ROW($AD255)-1) &lt;&gt; ""),ROW($AD$1:INDIRECT("$AD$"&amp;ROW($AD255)-1)))), 'EV and Base'!$A$1:$N$671, 4, FALSE))))</f>
        <v>67</v>
      </c>
      <c r="AE255" s="2" cm="1">
        <f t="array" aca="1" ref="AE255" ca="1">IF(NOT(ISNUMBER(INDEX($A:$A,LOOKUP(2,1/($A$1:INDIRECT("$A$"&amp;ROW($A255))&lt;&gt;""),ROW($A$1:INDIRECT("$A$"&amp;ROW($A255)))),1))),"",
INDEX($AE:$AE,LOOKUP(2,1/($AE$1:INDIRECT("$AE$"&amp;ROW($AE255)-1)&lt;&gt;""),ROW($AE$1:INDIRECT("$AE$"&amp;ROW($AE255)-1))),1)+
IF(INDEX($AC:$AC,LOOKUP(2,1/($AC$1:INDIRECT("$AC$"&amp;ROW($AC255)-1)&lt;&gt;""),ROW($AC$1:INDIRECT("$AC$"&amp;ROW($AC255)-1))),1)+
INDEX($AD:$AD,LOOKUP(2,1/($AD$1:INDIRECT("$AD$"&amp;ROW($AD255)-1)&lt;&gt;""),ROW($AD$1:INDIRECT("$AD$"&amp;ROW($AD255)-1))),1)+
INDEX($AE:$AE,LOOKUP(2,1/($AE$1:INDIRECT("$AE$"&amp;ROW($AE255)-1)&lt;&gt;""),ROW($AE$1:INDIRECT("$AE$"&amp;ROW($AD255)-1))),1)+
INDEX($AE:$AF,LOOKUP(2,1/($AF$1:INDIRECT("$AF$"&amp;ROW($AF255)-1)&lt;&gt;""),ROW($AF$1:INDIRECT("$AF$"&amp;ROW($AD255)-1))),1)+
INDEX($AG:$AG,LOOKUP(2,1/($AG$1:INDIRECT("$AG$"&amp;ROW($AG255)-1)&lt;&gt;""),ROW($AG$1:INDIRECT("$AG$"&amp;ROW($AD255)-1))),1)+
INDEX($AH:$AH,LOOKUP(2,1/($AH$1:INDIRECT("$AH$"&amp;ROW($AH255)-1)&lt;&gt;""),ROW($AH$1:INDIRECT("$AH$"&amp;ROW($AD255)-1))),1)&gt;=510,0,
IF(INDEX($AE:$AE,LOOKUP(2,1/($AE$1:INDIRECT("$AE$"&amp;ROW($AE255)-1)&lt;&gt;""),ROW($AE$1:INDIRECT("$AE$"&amp;ROW($AE255)-1))),1)&gt;=255,0,
VLOOKUP(INDIRECT("$G$"&amp;LOOKUP(2,1/($AE$1:INDIRECT("$AE$"&amp;ROW($AE255)-1)&lt;&gt;""),ROW($AE$1:INDIRECT("$AE$"&amp;ROW($AE255)-1)))),'EV and Base'!$A$1:$N$671,5,FALSE))))</f>
        <v>7</v>
      </c>
      <c r="AF255" s="2" cm="1">
        <f t="array" aca="1" ref="AF255" ca="1">IF(NOT(ISNUMBER(INDEX($A:$A, LOOKUP(2, 1 / ($A$1:INDIRECT("$A$"&amp;ROW($A255)) &lt;&gt; ""),ROW($A$1:INDIRECT("$A$"&amp;ROW($A255)))), 1))), "",
INDEX($AF:$AF, LOOKUP(2, 1 / ($AF$1:INDIRECT("$AF$"&amp;ROW($AF255)-1) &lt;&gt; ""),ROW($AF$1:INDIRECT("$AF$"&amp;ROW($AF255)-1))), 1)+
IF(INDEX($AC:$AC, LOOKUP(2, 1 / ($AC$1:INDIRECT("$AC$"&amp;ROW($AC255)-1) &lt;&gt; ""),ROW($AC$1:INDIRECT("$AC$"&amp;ROW($AC255)-1))), 1)+
INDEX($AD:$AD, LOOKUP(2, 1 / ($AD$1:INDIRECT("$AD$"&amp;ROW($AD255)-1) &lt;&gt; ""),ROW($AD$1:INDIRECT("$AD$"&amp;ROW($AD255)-1))), 1)+
INDEX($AE:$AE, LOOKUP(2, 1 / ($AE$1:INDIRECT("$AE$"&amp;ROW($AE255)-1) &lt;&gt; ""),ROW($AE$1:INDIRECT("$AE$"&amp;ROW($AD255)-1))), 1)+
INDEX($AE:$AF, LOOKUP(2, 1 / ($AF$1:INDIRECT("$AF$"&amp;ROW($AF255)-1) &lt;&gt; ""),ROW($AF$1:INDIRECT("$AF$"&amp;ROW($AD255)-1))), 1)+
INDEX($AG:$AG, LOOKUP(2, 1 / ($AG$1:INDIRECT("$AG$"&amp;ROW($AG255)-1) &lt;&gt; ""),ROW($AG$1:INDIRECT("$AG$"&amp;ROW($AD255)-1))), 1)+
INDEX($AH:$AH, LOOKUP(2, 1 / ($AH$1:INDIRECT("$AH$"&amp;ROW($AH255)-1) &lt;&gt; ""),ROW($AH$1:INDIRECT("$AH$"&amp;ROW($AD255)-1))), 1)&gt;=510,0,
IF(INDEX($AF:$AF, LOOKUP(2, 1 / ($AF$1:INDIRECT("$AF$"&amp;ROW($AF255)-1) &lt;&gt; ""),ROW($AF$1:INDIRECT("$AF$"&amp;ROW($AF255)-1))), 1)&gt;=255,0,
VLOOKUP(INDIRECT("$G$"&amp;LOOKUP(2, 1 / ($AF$1:INDIRECT("$AF$"&amp;ROW($AF255)-1) &lt;&gt; ""),ROW($AF$1:INDIRECT("$AF$"&amp;ROW($AF255)-1)))), 'EV and Base'!$A$1:$N$671, 6, FALSE))))</f>
        <v>7</v>
      </c>
      <c r="AG255" s="2" cm="1">
        <f t="array" aca="1" ref="AG255" ca="1">IF(NOT(ISNUMBER(INDEX($A:$A, LOOKUP(2, 1 / ($A$1:INDIRECT("$A$"&amp;ROW($A255)) &lt;&gt; ""),ROW($A$1:INDIRECT("$A$"&amp;ROW($A255)))), 1))), "",
INDEX($AG:$AG, LOOKUP(2, 1 / ($AG$1:INDIRECT("$AG$"&amp;ROW($AG255)-1) &lt;&gt; ""),ROW($AG$1:INDIRECT("$AG$"&amp;ROW($AG255)-1))), 1)+
IF(INDEX($AC:$AC, LOOKUP(2, 1 / ($AC$1:INDIRECT("$AC$"&amp;ROW($AC255)-1) &lt;&gt; ""),ROW($AC$1:INDIRECT("$AC$"&amp;ROW($AC255)-1))), 1)+
INDEX($AD:$AD, LOOKUP(2, 1 / ($AD$1:INDIRECT("$AD$"&amp;ROW($AD255)-1) &lt;&gt; ""),ROW($AD$1:INDIRECT("$AD$"&amp;ROW($AD255)-1))), 1)+
INDEX($AE:$AE, LOOKUP(2, 1 / ($AE$1:INDIRECT("$AE$"&amp;ROW($AE255)-1) &lt;&gt; ""),ROW($AE$1:INDIRECT("$AE$"&amp;ROW($AD255)-1))), 1)+
INDEX($AE:$AF, LOOKUP(2, 1 / ($AF$1:INDIRECT("$AF$"&amp;ROW($AF255)-1) &lt;&gt; ""),ROW($AF$1:INDIRECT("$AF$"&amp;ROW($AD255)-1))), 1)+
INDEX($AG:$AG, LOOKUP(2, 1 / ($AG$1:INDIRECT("$AG$"&amp;ROW($AG255)-1) &lt;&gt; ""),ROW($AG$1:INDIRECT("$AG$"&amp;ROW($AD255)-1))), 1)+
INDEX($AH:$AH, LOOKUP(2, 1 / ($AH$1:INDIRECT("$AH$"&amp;ROW($AH255)-1) &lt;&gt; ""),ROW($AH$1:INDIRECT("$AH$"&amp;ROW($AD255)-1))), 1)&gt;=510,0,
IF(INDEX($AG:$AG, LOOKUP(2, 1 / ($AG$1:INDIRECT("$AG$"&amp;ROW($AG255)-1) &lt;&gt; ""),ROW($AG$1:INDIRECT("$AG$"&amp;ROW($AG255)-1))), 1)&gt;=255,0,
VLOOKUP(INDIRECT("$G$"&amp;LOOKUP(2, 1 / ($AG$1:INDIRECT("$AG$"&amp;ROW($AG255)-1) &lt;&gt; ""),ROW($AG$1:INDIRECT("$AG$"&amp;ROW($AG255)-1)))), 'EV and Base'!$A$1:$N$671, 7, FALSE))))</f>
        <v>0</v>
      </c>
      <c r="AH255" s="24" cm="1">
        <f t="array" aca="1" ref="AH255" ca="1">IF(NOT(ISNUMBER(INDEX($A:$A,LOOKUP(2,1/($A$1:INDIRECT("$A$"&amp;ROW($A255))&lt;&gt;""),ROW($A$1:INDIRECT("$A$"&amp;ROW($A255)))),1))),"",
INDEX($AH:$AH,LOOKUP(2,1/($AH$1:INDIRECT("$AH$"&amp;ROW($AH255)-1)&lt;&gt;""),ROW($AH$1:INDIRECT("$AH$"&amp;ROW($AH255)-1))),1)+
IF(INDEX($AC:$AC,LOOKUP(2,1/($AC$1:INDIRECT("$AC$"&amp;ROW($AC255)-1)&lt;&gt;""),ROW($AC$1:INDIRECT("$AC$"&amp;ROW($AC255)-1))),1)+
INDEX($AD:$AD,LOOKUP(2,1/($AD$1:INDIRECT("$AD$"&amp;ROW($AD255)-1)&lt;&gt;""),ROW($AD$1:INDIRECT("$AD$"&amp;ROW($AD255)-1))),1)+
INDEX($AE:$AE,LOOKUP(2,1/($AE$1:INDIRECT("$AE$"&amp;ROW($AE255)-1)&lt;&gt;""),ROW($AE$1:INDIRECT("$AE$"&amp;ROW($AD255)-1))),1)+
INDEX($AE:$AF,LOOKUP(2,1/($AF$1:INDIRECT("$AF$"&amp;ROW($AF255)-1)&lt;&gt;""),ROW($AF$1:INDIRECT("$AF$"&amp;ROW($AD255)-1))),1)+
INDEX($AG:$AG,LOOKUP(2,1/($AG$1:INDIRECT("$AG$"&amp;ROW($AG255)-1)&lt;&gt;""),ROW($AG$1:INDIRECT("$AG$"&amp;ROW($AD255)-1))),1)+
INDEX($AH:$AH,LOOKUP(2,1/($AH$1:INDIRECT("$AH$"&amp;ROW($AH255)-1)&lt;&gt;""),ROW($AH$1:INDIRECT("$AH$"&amp;ROW($AD255)-1))),1)&gt;=510,0,
IF(INDEX($AH:$AH,LOOKUP(2,1/($AH$1:INDIRECT("$AH$"&amp;ROW($AH255)-1)&lt;&gt;""),ROW($AH$1:INDIRECT("$AH$"&amp;ROW($AH255)-1))),1)&gt;=255,0,
VLOOKUP(INDIRECT("$G$"&amp;LOOKUP(2,1/($AH$1:INDIRECT("$AH$"&amp;ROW($AH255)-1)&lt;&gt;""),ROW($AH$1:INDIRECT("$AH$"&amp;ROW($AH255)-1)))),'EV and Base'!$A$1:$N$671,8,FALSE))))</f>
        <v>47</v>
      </c>
      <c r="AI255" s="29" cm="1">
        <f t="array" aca="1" ref="AI255" ca="1">IF(NOT(ISNUMBER(INDEX($A:$A,LOOKUP(2,1/($A$1:INDIRECT("$A$"&amp;ROW($A255))&lt;&gt;""),ROW($A$1:INDIRECT("$A$"&amp;ROW($A255)))),1))),"",
ROUNDDOWN((((2*VLOOKUP($AA255,'EV and Base'!$A$1:$N$671,9,FALSE))+31+ROUNDDOWN($AC255/4,0))*$AB255)/100,0)+$AB255+10)</f>
        <v>125</v>
      </c>
      <c r="AJ255" s="21" cm="1">
        <f t="array" aca="1" ref="AJ255" ca="1">IF(NOT(ISNUMBER(INDEX($A:$A, LOOKUP(2, 1 / ($A$1:INDIRECT("$A$"&amp;ROW($A255)) &lt;&gt; ""),ROW($A$1:INDIRECT("$A$"&amp;ROW($A255)))), 1))), "",
ROUNDDOWN((ROUNDDOWN((((2*VLOOKUP($AA255, 'EV and Base'!$A$1:$N$671, 10, FALSE))+31+ROUNDDOWN($AD255/4, 0))*$AB255)/100, 0)+5)*1.1, 0))</f>
        <v>107</v>
      </c>
      <c r="AK255" s="21" t="str" cm="1">
        <f t="array" aca="1" ref="AK255" ca="1">IF(NOT(ISNUMBER(INDEX($A:$A, LOOKUP(2, 1 / ($A$1:INDIRECT("$A$"&amp;ROW($A255)) &lt;&gt; ""),ROW($A$1:INDIRECT("$A$"&amp;ROW($A255)))), 1))), "",
ROUNDDOWN((ROUNDDOWN((((2*VLOOKUP($AA255, 'EV and Base'!$A$1:$N$671, 11, FALSE))+30+ROUNDDOWN($AE255/4, 0))*$AB255)/100, 0)+5), 0)
&amp;"-"&amp;
ROUNDDOWN((ROUNDDOWN((((2*VLOOKUP($AA255, 'EV and Base'!$A$1:$N$671, 11, FALSE))+31+ROUNDDOWN($AE255/4, 0))*$AB255)/100, 0)+5), 0))</f>
        <v>85-85</v>
      </c>
      <c r="AL255" s="21" t="str" cm="1">
        <f t="array" aca="1" ref="AL255" ca="1">IF(NOT(ISNUMBER(INDEX($A:$A, LOOKUP(2, 1 / ($A$1:INDIRECT("$A$"&amp;ROW($A255)) &lt;&gt; ""),ROW($A$1:INDIRECT("$A$"&amp;ROW($A255)))), 1))), "",
ROUNDDOWN((ROUNDDOWN((((2*VLOOKUP($AA255, 'EV and Base'!$A$1:$N$671, 12, FALSE))+0+ROUNDDOWN($AF255/4, 0))*$AB255)/100, 0)+5)*0.9, 0)
&amp;"-"&amp;
ROUNDDOWN((ROUNDDOWN((((2*VLOOKUP($AA255, 'EV and Base'!$A$1:$N$671, 12, FALSE))+31+ROUNDDOWN($AF255/4, 0))*$AB255)/100, 0)+5)*0.9, 0))</f>
        <v>35-45</v>
      </c>
      <c r="AM255" s="21" t="str" cm="1">
        <f t="array" aca="1" ref="AM255" ca="1">IF(NOT(ISNUMBER(INDEX($A:$A, LOOKUP(2, 1 / ($A$1:INDIRECT("$A$"&amp;ROW($A255)) &lt;&gt; ""),ROW($A$1:INDIRECT("$A$"&amp;ROW($A255)))), 1))), "",
ROUNDDOWN((ROUNDDOWN((((2*VLOOKUP($AA255, 'EV and Base'!$A$1:$N$671, 13, FALSE))+30+ROUNDDOWN($AG255/4, 0))*$AB255)/100, 0)+5), 0)
&amp;"-"&amp;
ROUNDDOWN((ROUNDDOWN((((2*VLOOKUP($AA255, 'EV and Base'!$A$1:$N$671, 13, FALSE))+31+ROUNDDOWN($AG255/4, 0))*$AB255)/100, 0)+5), 0))</f>
        <v>84-85</v>
      </c>
      <c r="AN255" s="25" cm="1">
        <f t="array" aca="1" ref="AN255" ca="1">IF(NOT(ISNUMBER(INDEX($A:$A, LOOKUP(2, 1 / ($A$1:INDIRECT("$A$"&amp;ROW($A255)) &lt;&gt; ""),ROW($A$1:INDIRECT("$A$"&amp;ROW($A255)))), 1))), "",
ROUNDDOWN((ROUNDDOWN((((2*VLOOKUP($AA255, 'EV and Base'!$A$1:$N$671, 14, FALSE))+31+ROUNDDOWN($AH255/4, 0))*$AB255)/100, 0)+5), 0))</f>
        <v>81</v>
      </c>
      <c r="AO255" s="23" cm="1">
        <f t="array" aca="1" ref="AO255" ca="1">IF(NOT(ISNUMBER(INDEX($A:$A, LOOKUP(2, 1 / ($A$1:INDIRECT("$A$"&amp;ROW($A255)) &lt;&gt; ""),ROW($A$1:INDIRECT("$A$"&amp;ROW($A255)))), 1))), "",
ROUNDDOWN((((2*VLOOKUP($AA255, 'EV and Base'!$A$1:$N$671, 9, FALSE))+31+ROUNDDOWN($AC255/4, 0))*$AB255)/100, 0)+$AB255+10)</f>
        <v>125</v>
      </c>
      <c r="AP255" s="2" cm="1">
        <f t="array" aca="1" ref="AP255" ca="1">IF(NOT(ISNUMBER(INDEX($A:$A, LOOKUP(2, 1 / ($A$1:INDIRECT("$A$"&amp;ROW($A255)) &lt;&gt; ""),ROW($A$1:INDIRECT("$A$"&amp;ROW($A255)))), 1))), "",
ROUNDDOWN((ROUNDDOWN((((2*VLOOKUP($AA255, 'EV and Base'!$A$1:$N$671, 10, FALSE))+31+ROUNDDOWN($AD255/4, 0))*$AB255)/100, 0)+5)*1.1, 0))</f>
        <v>107</v>
      </c>
      <c r="AQ255" s="2" cm="1">
        <f t="array" aca="1" ref="AQ255" ca="1">IF(NOT(ISNUMBER(INDEX($A:$A, LOOKUP(2, 1 / ($A$1:INDIRECT("$A$"&amp;ROW($A255)) &lt;&gt; ""),ROW($A$1:INDIRECT("$A$"&amp;ROW($A255)))), 1))), "",
ROUNDDOWN((ROUNDDOWN((((2*VLOOKUP($AA255, 'EV and Base'!$A$1:$N$671, 11, FALSE))+$AV$2+ROUNDDOWN($AE255/4, 0))*$AB255)/100, 0)+5), 0))</f>
        <v>85</v>
      </c>
      <c r="AR255" s="22" cm="1">
        <f t="array" aca="1" ref="AR255" ca="1">IF(NOT(ISNUMBER(INDEX($A:$A, LOOKUP(2, 1 / ($A$1:INDIRECT("$A$"&amp;ROW($A255)) &lt;&gt; ""),ROW($A$1:INDIRECT("$A$"&amp;ROW($A255)))), 1))), "",
ROUNDDOWN((ROUNDDOWN((((2*VLOOKUP($AA255, 'EV and Base'!$A$1:$N$671, 12, FALSE))+$AW$2+ROUNDDOWN($AF255/4, 0))*$AB255)/100, 0)+5)*0.9, 0))</f>
        <v>41</v>
      </c>
      <c r="AS255" s="2" cm="1">
        <f t="array" aca="1" ref="AS255" ca="1">IF(NOT(ISNUMBER(INDEX($A:$A, LOOKUP(2, 1 / ($A$1:INDIRECT("$A$"&amp;ROW($A255)) &lt;&gt; ""),ROW($A$1:INDIRECT("$A$"&amp;ROW($A255)))), 1))), "",
ROUNDDOWN((ROUNDDOWN((((2*VLOOKUP($AA255, 'EV and Base'!$A$1:$N$671, 13, FALSE))+$AX$2+ROUNDDOWN($AG255/4, 0))*$AB255)/100, 0)+5), 0))</f>
        <v>85</v>
      </c>
      <c r="AT255" s="24" cm="1">
        <f t="array" aca="1" ref="AT255" ca="1">IF(NOT(ISNUMBER(INDEX($A:$A, LOOKUP(2, 1 / ($A$1:INDIRECT("$A$"&amp;ROW($A255)) &lt;&gt; ""),ROW($A$1:INDIRECT("$A$"&amp;ROW($A255)))), 1))), "",
ROUNDDOWN((ROUNDDOWN((((2*VLOOKUP($AA255, 'EV and Base'!$A$1:$N$671, 14, FALSE))+31+ROUNDDOWN($AH255/4, 0))*$AB255)/100, 0)+5), 0))</f>
        <v>81</v>
      </c>
      <c r="AU255" s="28">
        <v>221</v>
      </c>
      <c r="AY255" cm="1">
        <f t="array" aca="1" ref="AY255" ca="1">IF(NOT(ISNUMBER(INDEX($A:$A,LOOKUP(2,1/($A$1:INDIRECT("$A$"&amp;ROW($A255))&lt;&gt;""),ROW($A$1:INDIRECT("$A$"&amp;ROW($A255)))),1))),"",
INDEX($AY:$AY,LOOKUP(2,1/($AY$1:INDIRECT("$AY$"&amp;ROW($AY255)-1)&lt;&gt;""),ROW($AY$1:INDIRECT("$AY$"&amp;ROW($AY255)-1))),1)+$BL255)</f>
        <v>50909</v>
      </c>
      <c r="AZ255" s="3" cm="1">
        <f t="array" aca="1" ref="AZ255" ca="1">IF(NOT(ISNUMBER(INDEX($A:$A, LOOKUP(2, 1 / ($A$1:INDIRECT("$A$"&amp;ROW($A255)) &lt;&gt; ""),ROW($A$1:INDIRECT("$A$"&amp;ROW($A255)))), 1))), "",
VLOOKUP(INDIRECT("$G$"&amp;LOOKUP(2, 1 / ($AY$1:INDIRECT("$AY$"&amp;ROW($AY255)-1) &lt;&gt; ""),ROW($AY$1:INDIRECT("$AY$"&amp;ROW($AY255)-1)))),'EV and Base'!A231:N901,2,FALSE))</f>
        <v>156</v>
      </c>
      <c r="BA255" s="3" cm="1">
        <f t="array" aca="1" ref="BA255" ca="1">IF(NOT(ISNUMBER(INDEX($A:$A, LOOKUP(2, 1 / ($A$1:INDIRECT("$A$"&amp;ROW($A255)) &lt;&gt; ""),ROW($A$1:INDIRECT("$A$"&amp;ROW($A255)))), 1))), "",
INDIRECT("$I$"&amp;LOOKUP(2, 1 / ($AY$1:INDIRECT("$AY$"&amp;ROW($AY255)-1) &lt;&gt; ""),ROW($AY$1:INDIRECT("$AY$"&amp;ROW($AY255)-1)))))</f>
        <v>28</v>
      </c>
      <c r="BB255" s="1" cm="1">
        <f t="array" aca="1" ref="BB255" ca="1">IF(NOT(ISNUMBER(INDEX($A:$A, LOOKUP(2, 1 / ($A$1:INDIRECT("$A$"&amp;ROW($A255)) &lt;&gt; ""),ROW($A$1:INDIRECT("$A$"&amp;ROW($A255)))), 1))), "",
INDIRECT("$AB$"&amp;LOOKUP(2, 1 / ($AY$1:INDIRECT("$AY$"&amp;ROW($AY255)-1) &lt;&gt; ""),ROW($AY$1:INDIRECT("$AY$"&amp;ROW($AY255)-1)))))</f>
        <v>38</v>
      </c>
      <c r="BC255" s="3" cm="1">
        <f t="array" aca="1" ref="BC255" ca="1">IF(NOT(ISNUMBER(INDEX($A:$A,LOOKUP(2,1/($A$1:INDIRECT("$A$"&amp;ROW($A255))&lt;&gt;""),ROW($A$1:INDIRECT("$A$"&amp;ROW($A255)))),1))),"",
$BA255+$BA255+10)</f>
        <v>66</v>
      </c>
      <c r="BD255" s="3" cm="1">
        <f t="array" aca="1" ref="BD255" ca="1">IF(NOT(ISNUMBER(INDEX($A:$A,LOOKUP(2,1/($A$1:INDIRECT("$A$"&amp;ROW($A255))&lt;&gt;""),ROW($A$1:INDIRECT("$A$"&amp;ROW($A255)))),1))),"",
$BA255+$BB255+10)</f>
        <v>76</v>
      </c>
      <c r="BE255" s="3" cm="1">
        <f t="array" aca="1" ref="BE255" ca="1">IF(NOT(ISNUMBER(INDEX($A:$A,LOOKUP(2,1/($A$1:INDIRECT("$A$"&amp;ROW($A255))&lt;&gt;""),ROW($A$1:INDIRECT("$A$"&amp;ROW($A255)))),1))),"",
$BC255*$BC255)</f>
        <v>4356</v>
      </c>
      <c r="BF255" s="3" cm="1">
        <f t="array" aca="1" ref="BF255" ca="1">IF(NOT(ISNUMBER(INDEX($A:$A,LOOKUP(2,1/($A$1:INDIRECT("$A$"&amp;ROW($A255))&lt;&gt;""),ROW($A$1:INDIRECT("$A$"&amp;ROW($A255)))),1))),"",
$BD255*$BD255)</f>
        <v>5776</v>
      </c>
      <c r="BG255" s="3" cm="1">
        <f t="array" aca="1" ref="BG255" ca="1">IF(NOT(ISNUMBER(INDEX($A:$A,LOOKUP(2,1/($A$1:INDIRECT("$A$"&amp;ROW($A255))&lt;&gt;""),ROW($A$1:INDIRECT("$A$"&amp;ROW($A255)))),1))),"",
_xlfn.FLOOR.MATH(1.5*_xlfn.FLOOR.MATH($AZ255*BA255/5)))</f>
        <v>1309</v>
      </c>
      <c r="BH255" s="3" cm="1">
        <f t="array" aca="1" ref="BH255" ca="1">IF(NOT(ISNUMBER(INDEX($A:$A, LOOKUP(2, 1 / ($A$1:INDIRECT("$A$"&amp;ROW($A255)) &lt;&gt; ""),ROW($A$1:INDIRECT("$A$"&amp;ROW($A255)))), 1))), "",
_xlfn.FLOOR.MATH($BG255/IF(OR(INDIRECT("$C$"&amp;LOOKUP(2, 1 / ($AY$1:INDIRECT("$AY$"&amp;ROW($AY255)-1) &lt;&gt; ""),ROW($AY$1:INDIRECT("$AY$"&amp;ROW($AY255)-1))))="Multi",
INDIRECT("$C$"&amp;LOOKUP(2, 1 / ($AY$1:INDIRECT("$AY$"&amp;ROW($AY255)-1) &lt;&gt; ""),ROW($AY$1:INDIRECT("$AY$"&amp;ROW($AY255)-1))))="Double"),2,1)))</f>
        <v>1309</v>
      </c>
      <c r="BI255" s="3" cm="1">
        <f t="array" aca="1" ref="BI255" ca="1">IF(NOT(ISNUMBER(INDEX($A:$A,LOOKUP(2,1/($A$1:INDIRECT("$A$"&amp;ROW($A255))&lt;&gt;""),ROW($A$1:INDIRECT("$A$"&amp;ROW($A255)))),1))),"",
VLOOKUP($BC255,GameFreakSQRT!$A$1:$B$200,2,FALSE))</f>
        <v>33276</v>
      </c>
      <c r="BJ255" s="3" cm="1">
        <f t="array" aca="1" ref="BJ255" ca="1">IF(NOT(ISNUMBER(INDEX($A:$A,LOOKUP(2,1/($A$1:INDIRECT("$A$"&amp;ROW($A255))&lt;&gt;""),ROW($A$1:INDIRECT("$A$"&amp;ROW($A255)))),1))),"",
VLOOKUP($BD255,GameFreakSQRT!$A$1:$B$200,2,FALSE))</f>
        <v>35708</v>
      </c>
      <c r="BK255" s="3" cm="1">
        <f t="array" aca="1" ref="BK255" ca="1">IF(NOT(ISNUMBER(INDEX($A:$A,LOOKUP(2,1/($A$1:INDIRECT("$A$"&amp;ROW($A255))&lt;&gt;""),ROW($A$1:INDIRECT("$A$"&amp;ROW($A255)))),1))),"",
_xlfn.FLOOR.MATH((($BI255*$BE255)*$BH255)/($BJ255*$BF255))+1)</f>
        <v>920</v>
      </c>
      <c r="BL255" s="3" cm="1">
        <f t="array" aca="1" ref="BL255" ca="1">IF(NOT(ISNUMBER(INDEX($A:$A,LOOKUP(2,1/($A$1:INDIRECT("$A$"&amp;ROW($A255))&lt;&gt;""),ROW($A$1:INDIRECT("$A$"&amp;ROW($A255)))),1))),"",
_xlfn.FLOOR.MATH($BK255*IF(NOT(INDIRECT("$Z$"&amp;LOOKUP(2, 1 / ($AY$1:INDIRECT("$AY$"&amp;ROW($AY255)-1) &lt;&gt; ""),ROW($AY$1:INDIRECT("$AY$"&amp;ROW($AY255)-1))))=""),1.5,1)))</f>
        <v>1380</v>
      </c>
      <c r="BM255" s="3" cm="1">
        <f t="array" aca="1" ref="BM255" ca="1">IF(NOT(ISNUMBER(INDEX($A:$A, LOOKUP(2, 1 / ($A$1:INDIRECT("$A$"&amp;ROW($A255)) &lt;&gt; ""),ROW($A$1:INDIRECT("$A$"&amp;ROW($A255)))), 1))), "",
INDIRECT("$Y$"&amp;LOOKUP(2, 1 / ($AY$1:INDIRECT("$AY$"&amp;ROW($AY255)-1) &lt;&gt; ""),ROW($AY$1:INDIRECT("$AY$"&amp;ROW($AY255)-1)))))</f>
        <v>1380</v>
      </c>
      <c r="BN255" s="3" t="b">
        <f t="shared" ca="1" si="26"/>
        <v>1</v>
      </c>
    </row>
    <row r="256" spans="1:66" x14ac:dyDescent="0.45">
      <c r="A256" s="69"/>
      <c r="B256" s="69"/>
      <c r="C256" s="69"/>
      <c r="D256" s="69"/>
      <c r="E256" s="69"/>
      <c r="F256" s="56">
        <v>2</v>
      </c>
      <c r="G256" s="2" t="s">
        <v>187</v>
      </c>
      <c r="H256" s="2" t="s">
        <v>50</v>
      </c>
      <c r="I256" s="2">
        <v>27</v>
      </c>
      <c r="J256" s="2" t="s">
        <v>82</v>
      </c>
      <c r="K256" s="2" t="s">
        <v>98</v>
      </c>
      <c r="L256" s="2" t="s">
        <v>53</v>
      </c>
      <c r="M256" s="2" t="s">
        <v>189</v>
      </c>
      <c r="N256" s="2" t="s">
        <v>405</v>
      </c>
      <c r="O256" s="2" t="s">
        <v>406</v>
      </c>
      <c r="P256" s="2" t="s">
        <v>475</v>
      </c>
      <c r="Q256" s="2">
        <v>0</v>
      </c>
      <c r="R256" s="2">
        <f>_xlfn.FLOOR.MATH((((2*VLOOKUP(G256, 'EV and Base'!$A$1:$N$671, 9, FALSE))+$Q256)*$I256)/100)+$I256+10</f>
        <v>69</v>
      </c>
      <c r="S256" s="2">
        <f>_xlfn.FLOOR.MATH((_xlfn.FLOOR.MATH((((2*VLOOKUP($G256, 'EV and Base'!$A$1:$N$671, 10, FALSE))+$Q256)*$I256)/100)+5)*
IF(OR($J256="Lonely", $J256="Brave", $J256="Adamant", $J256="Naughty"), 1.1,
IF(OR($J256="Bold", $J256="Timid", $J256="Modest", $J256="Calm"), 0.9, 1)))</f>
        <v>50</v>
      </c>
      <c r="T256" s="2">
        <f>_xlfn.FLOOR.MATH((_xlfn.FLOOR.MATH((((2*VLOOKUP($G256, 'EV and Base'!$A$1:$N$671, 11, FALSE))+$Q256)*$I256)/100)+5)*
IF(OR($J256="Bold", $J256="Relaxed", $J256="Impish", $J256="Lax"), 1.1,
IF(OR($J256="Lonely", $J256="Hasty", $J256="Mild", $J256="Gentle"), 0.9, 1)))</f>
        <v>42</v>
      </c>
      <c r="U256" s="2">
        <f>_xlfn.FLOOR.MATH((_xlfn.FLOOR.MATH((((2*VLOOKUP($G256, 'EV and Base'!$A$1:$N$671, 12, FALSE))+$Q256)*$I256)/100)+5)*
IF(OR($J256="Modest", $J256="Mild", $J256="Quiet", $J256="Rash"), 1.1,
IF(OR($J256="Adamant", $J256="Impish", $J256="Jolly", $J256="Careful"), 0.9, 1)))</f>
        <v>40</v>
      </c>
      <c r="V256" s="2">
        <f>_xlfn.FLOOR.MATH((_xlfn.FLOOR.MATH((((2*VLOOKUP($G256, 'EV and Base'!$A$1:$N$671, 13, FALSE))+$Q256)*$I256)/100)+5)*
IF(OR($J256="Calm", $J256="Gentle", $J256="Sassy", $J256="Careful"), 1.1,
IF(OR($J256="Naughty", $J256="Lax", $J256="Naive", $J256="Rash"), 0.9, 1)))</f>
        <v>42</v>
      </c>
      <c r="W256" s="2">
        <f>_xlfn.FLOOR.MATH((_xlfn.FLOOR.MATH((((2*VLOOKUP($G256, 'EV and Base'!$A$1:$N$671, 14, FALSE))+$Q256)*$I256)/100)+5)*
IF(OR($J256="Timid", $J256="Hasty", $J256="Jolly", $J256="Naive"), 1.1,
IF(OR($J256="Brave", $J256="Relaxed", $J256="Quiet", $J256="Sassy"), 0.9, 1)))</f>
        <v>41</v>
      </c>
      <c r="X256" s="69"/>
      <c r="Y256" s="1">
        <v>1200</v>
      </c>
      <c r="Z256" s="1">
        <v>1</v>
      </c>
      <c r="AA256" s="23" t="str" cm="1">
        <f t="array" aca="1" ref="AA256" ca="1">IF(NOT(ISNUMBER(INDEX($A:$A,LOOKUP(2,1/($A$1:INDIRECT("$A$"&amp;ROW($A256))&lt;&gt;""),ROW($A$1:INDIRECT("$A$"&amp;ROW($A256)))),1))),"",
IF(NOT(ISNUMBER($A256)),$AA255,
IF($AB256&lt;16,"Lillipup",
IF($AB256&lt;32,"Herdier",
"Stoutland"))))</f>
        <v>Stoutland</v>
      </c>
      <c r="AB256" s="25" cm="1">
        <f t="array" aca="1" ref="AB256" ca="1">IF(NOT(ISNUMBER(INDEX($A:$A, LOOKUP(2, 1 / ($A$1:INDIRECT("$A$"&amp;ROW($A256)) &lt;&gt; ""),ROW($A$1:INDIRECT("$A$"&amp;ROW($A256)))), 1))), "",
VLOOKUP($AY256,'Medium-Slow'!$A$1:$B$101,2,TRUE))</f>
        <v>38</v>
      </c>
      <c r="AC256" s="23" cm="1">
        <f t="array" aca="1" ref="AC256" ca="1">IF(NOT(ISNUMBER(INDEX($A:$A, LOOKUP(2, 1 / ($A$1:INDIRECT("$A$"&amp;ROW($A256)) &lt;&gt; ""),ROW($A$1:INDIRECT("$A$"&amp;ROW($A256)))), 1))), "",
INDEX($AC:$AC, LOOKUP(2, 1 / ($AC$1:INDIRECT("$AC$"&amp;ROW($AC256)-1) &lt;&gt; ""),ROW($AC$1:INDIRECT("$AC$"&amp;ROW($AC256)-1))), 1)+
IF(INDEX($AC:$AC, LOOKUP(2, 1 / ($AC$1:INDIRECT("$AC$"&amp;ROW($AC256)-1) &lt;&gt; ""),ROW($AC$1:INDIRECT("$AC$"&amp;ROW($AC256)-1))), 1)+
INDEX($AD:$AD, LOOKUP(2, 1 / ($AD$1:INDIRECT("$AD$"&amp;ROW($AD256)-1) &lt;&gt; ""),ROW($AD$1:INDIRECT("$AD$"&amp;ROW($AD256)-1))), 1)+
INDEX($AE:$AE, LOOKUP(2, 1 / ($AE$1:INDIRECT("$AE$"&amp;ROW($AE256)-1) &lt;&gt; ""),ROW($AE$1:INDIRECT("$AE$"&amp;ROW($AD256)-1))), 1)+
INDEX($AE:$AF, LOOKUP(2, 1 / ($AF$1:INDIRECT("$AF$"&amp;ROW($AF256)-1) &lt;&gt; ""),ROW($AF$1:INDIRECT("$AF$"&amp;ROW($AD256)-1))), 1)+
INDEX($AG:$AG, LOOKUP(2, 1 / ($AG$1:INDIRECT("$AG$"&amp;ROW($AG256)-1) &lt;&gt; ""),ROW($AG$1:INDIRECT("$AG$"&amp;ROW($AD256)-1))), 1)+
INDEX($AH:$AH, LOOKUP(2, 1 / ($AH$1:INDIRECT("$AH$"&amp;ROW($AH256)-1) &lt;&gt; ""),ROW($AH$1:INDIRECT("$AH$"&amp;ROW($AD256)-1))), 1)&gt;=510,0,
IF(INDEX($AC:$AC, LOOKUP(2, 1 / ($AC$1:INDIRECT("$AC$"&amp;ROW($AC256)-1) &lt;&gt; ""),ROW($AC$1:INDIRECT("$AC$"&amp;ROW($AC256)-1))), 1)&gt;=255,0,
VLOOKUP(INDIRECT("$G$"&amp;LOOKUP(2, 1 / ($AC$1:INDIRECT("$AC$"&amp;ROW($AC256)-1) &lt;&gt; ""),ROW($AC$1:INDIRECT("$AC$"&amp;ROW($AC256)-1)))), 'EV and Base'!$A$1:$N$671, 3, FALSE))))</f>
        <v>9</v>
      </c>
      <c r="AD256" s="2" cm="1">
        <f t="array" aca="1" ref="AD256" ca="1">IF(NOT(ISNUMBER(INDEX($A:$A, LOOKUP(2, 1 / ($A$1:INDIRECT("$A$"&amp;ROW($A256)) &lt;&gt; ""),ROW($A$1:INDIRECT("$A$"&amp;ROW($A256)))), 1))), "",
INDEX($AD:$AD, LOOKUP(2, 1 / ($AD$1:INDIRECT("$AD$"&amp;ROW($AD256)-1) &lt;&gt; ""),ROW($AD$1:INDIRECT("$AD$"&amp;ROW($AD256)-1))), 1)+
IF(INDEX($AC:$AC, LOOKUP(2, 1 / ($AC$1:INDIRECT("$AC$"&amp;ROW($AC256)-1) &lt;&gt; ""),ROW($AC$1:INDIRECT("$AC$"&amp;ROW($AC256)-1))), 1)+
INDEX($AD:$AD, LOOKUP(2, 1 / ($AD$1:INDIRECT("$AD$"&amp;ROW($AD256)-1) &lt;&gt; ""),ROW($AD$1:INDIRECT("$AD$"&amp;ROW($AD256)-1))), 1)+
INDEX($AE:$AE, LOOKUP(2, 1 / ($AE$1:INDIRECT("$AE$"&amp;ROW($AE256)-1) &lt;&gt; ""),ROW($AE$1:INDIRECT("$AE$"&amp;ROW($AD256)-1))), 1)+
INDEX($AE:$AF, LOOKUP(2, 1 / ($AF$1:INDIRECT("$AF$"&amp;ROW($AF256)-1) &lt;&gt; ""),ROW($AF$1:INDIRECT("$AF$"&amp;ROW($AD256)-1))), 1)+
INDEX($AG:$AG, LOOKUP(2, 1 / ($AG$1:INDIRECT("$AG$"&amp;ROW($AG256)-1) &lt;&gt; ""),ROW($AG$1:INDIRECT("$AG$"&amp;ROW($AD256)-1))), 1)+
INDEX($AH:$AH, LOOKUP(2, 1 / ($AH$1:INDIRECT("$AH$"&amp;ROW($AH256)-1) &lt;&gt; ""),ROW($AH$1:INDIRECT("$AH$"&amp;ROW($AD256)-1))), 1)&gt;=510,0,
IF(INDEX($AD:$AD, LOOKUP(2, 1 / ($AD$1:INDIRECT("$AD$"&amp;ROW($AD256)-1) &lt;&gt; ""),ROW($AD$1:INDIRECT("$AD$"&amp;ROW($AD256)-1))), 1)&gt;=255,0,
VLOOKUP(INDIRECT("$G$"&amp;LOOKUP(2, 1 / ($AD$1:INDIRECT("$AD$"&amp;ROW($AD256)-1) &lt;&gt; ""),ROW($AD$1:INDIRECT("$AD$"&amp;ROW($AD256)-1)))), 'EV and Base'!$A$1:$N$671, 4, FALSE))))</f>
        <v>68</v>
      </c>
      <c r="AE256" s="2" cm="1">
        <f t="array" aca="1" ref="AE256" ca="1">IF(NOT(ISNUMBER(INDEX($A:$A,LOOKUP(2,1/($A$1:INDIRECT("$A$"&amp;ROW($A256))&lt;&gt;""),ROW($A$1:INDIRECT("$A$"&amp;ROW($A256)))),1))),"",
INDEX($AE:$AE,LOOKUP(2,1/($AE$1:INDIRECT("$AE$"&amp;ROW($AE256)-1)&lt;&gt;""),ROW($AE$1:INDIRECT("$AE$"&amp;ROW($AE256)-1))),1)+
IF(INDEX($AC:$AC,LOOKUP(2,1/($AC$1:INDIRECT("$AC$"&amp;ROW($AC256)-1)&lt;&gt;""),ROW($AC$1:INDIRECT("$AC$"&amp;ROW($AC256)-1))),1)+
INDEX($AD:$AD,LOOKUP(2,1/($AD$1:INDIRECT("$AD$"&amp;ROW($AD256)-1)&lt;&gt;""),ROW($AD$1:INDIRECT("$AD$"&amp;ROW($AD256)-1))),1)+
INDEX($AE:$AE,LOOKUP(2,1/($AE$1:INDIRECT("$AE$"&amp;ROW($AE256)-1)&lt;&gt;""),ROW($AE$1:INDIRECT("$AE$"&amp;ROW($AD256)-1))),1)+
INDEX($AE:$AF,LOOKUP(2,1/($AF$1:INDIRECT("$AF$"&amp;ROW($AF256)-1)&lt;&gt;""),ROW($AF$1:INDIRECT("$AF$"&amp;ROW($AD256)-1))),1)+
INDEX($AG:$AG,LOOKUP(2,1/($AG$1:INDIRECT("$AG$"&amp;ROW($AG256)-1)&lt;&gt;""),ROW($AG$1:INDIRECT("$AG$"&amp;ROW($AD256)-1))),1)+
INDEX($AH:$AH,LOOKUP(2,1/($AH$1:INDIRECT("$AH$"&amp;ROW($AH256)-1)&lt;&gt;""),ROW($AH$1:INDIRECT("$AH$"&amp;ROW($AD256)-1))),1)&gt;=510,0,
IF(INDEX($AE:$AE,LOOKUP(2,1/($AE$1:INDIRECT("$AE$"&amp;ROW($AE256)-1)&lt;&gt;""),ROW($AE$1:INDIRECT("$AE$"&amp;ROW($AE256)-1))),1)&gt;=255,0,
VLOOKUP(INDIRECT("$G$"&amp;LOOKUP(2,1/($AE$1:INDIRECT("$AE$"&amp;ROW($AE256)-1)&lt;&gt;""),ROW($AE$1:INDIRECT("$AE$"&amp;ROW($AE256)-1)))),'EV and Base'!$A$1:$N$671,5,FALSE))))</f>
        <v>7</v>
      </c>
      <c r="AF256" s="2" cm="1">
        <f t="array" aca="1" ref="AF256" ca="1">IF(NOT(ISNUMBER(INDEX($A:$A, LOOKUP(2, 1 / ($A$1:INDIRECT("$A$"&amp;ROW($A256)) &lt;&gt; ""),ROW($A$1:INDIRECT("$A$"&amp;ROW($A256)))), 1))), "",
INDEX($AF:$AF, LOOKUP(2, 1 / ($AF$1:INDIRECT("$AF$"&amp;ROW($AF256)-1) &lt;&gt; ""),ROW($AF$1:INDIRECT("$AF$"&amp;ROW($AF256)-1))), 1)+
IF(INDEX($AC:$AC, LOOKUP(2, 1 / ($AC$1:INDIRECT("$AC$"&amp;ROW($AC256)-1) &lt;&gt; ""),ROW($AC$1:INDIRECT("$AC$"&amp;ROW($AC256)-1))), 1)+
INDEX($AD:$AD, LOOKUP(2, 1 / ($AD$1:INDIRECT("$AD$"&amp;ROW($AD256)-1) &lt;&gt; ""),ROW($AD$1:INDIRECT("$AD$"&amp;ROW($AD256)-1))), 1)+
INDEX($AE:$AE, LOOKUP(2, 1 / ($AE$1:INDIRECT("$AE$"&amp;ROW($AE256)-1) &lt;&gt; ""),ROW($AE$1:INDIRECT("$AE$"&amp;ROW($AD256)-1))), 1)+
INDEX($AE:$AF, LOOKUP(2, 1 / ($AF$1:INDIRECT("$AF$"&amp;ROW($AF256)-1) &lt;&gt; ""),ROW($AF$1:INDIRECT("$AF$"&amp;ROW($AD256)-1))), 1)+
INDEX($AG:$AG, LOOKUP(2, 1 / ($AG$1:INDIRECT("$AG$"&amp;ROW($AG256)-1) &lt;&gt; ""),ROW($AG$1:INDIRECT("$AG$"&amp;ROW($AD256)-1))), 1)+
INDEX($AH:$AH, LOOKUP(2, 1 / ($AH$1:INDIRECT("$AH$"&amp;ROW($AH256)-1) &lt;&gt; ""),ROW($AH$1:INDIRECT("$AH$"&amp;ROW($AD256)-1))), 1)&gt;=510,0,
IF(INDEX($AF:$AF, LOOKUP(2, 1 / ($AF$1:INDIRECT("$AF$"&amp;ROW($AF256)-1) &lt;&gt; ""),ROW($AF$1:INDIRECT("$AF$"&amp;ROW($AF256)-1))), 1)&gt;=255,0,
VLOOKUP(INDIRECT("$G$"&amp;LOOKUP(2, 1 / ($AF$1:INDIRECT("$AF$"&amp;ROW($AF256)-1) &lt;&gt; ""),ROW($AF$1:INDIRECT("$AF$"&amp;ROW($AF256)-1)))), 'EV and Base'!$A$1:$N$671, 6, FALSE))))</f>
        <v>7</v>
      </c>
      <c r="AG256" s="2" cm="1">
        <f t="array" aca="1" ref="AG256" ca="1">IF(NOT(ISNUMBER(INDEX($A:$A, LOOKUP(2, 1 / ($A$1:INDIRECT("$A$"&amp;ROW($A256)) &lt;&gt; ""),ROW($A$1:INDIRECT("$A$"&amp;ROW($A256)))), 1))), "",
INDEX($AG:$AG, LOOKUP(2, 1 / ($AG$1:INDIRECT("$AG$"&amp;ROW($AG256)-1) &lt;&gt; ""),ROW($AG$1:INDIRECT("$AG$"&amp;ROW($AG256)-1))), 1)+
IF(INDEX($AC:$AC, LOOKUP(2, 1 / ($AC$1:INDIRECT("$AC$"&amp;ROW($AC256)-1) &lt;&gt; ""),ROW($AC$1:INDIRECT("$AC$"&amp;ROW($AC256)-1))), 1)+
INDEX($AD:$AD, LOOKUP(2, 1 / ($AD$1:INDIRECT("$AD$"&amp;ROW($AD256)-1) &lt;&gt; ""),ROW($AD$1:INDIRECT("$AD$"&amp;ROW($AD256)-1))), 1)+
INDEX($AE:$AE, LOOKUP(2, 1 / ($AE$1:INDIRECT("$AE$"&amp;ROW($AE256)-1) &lt;&gt; ""),ROW($AE$1:INDIRECT("$AE$"&amp;ROW($AD256)-1))), 1)+
INDEX($AE:$AF, LOOKUP(2, 1 / ($AF$1:INDIRECT("$AF$"&amp;ROW($AF256)-1) &lt;&gt; ""),ROW($AF$1:INDIRECT("$AF$"&amp;ROW($AD256)-1))), 1)+
INDEX($AG:$AG, LOOKUP(2, 1 / ($AG$1:INDIRECT("$AG$"&amp;ROW($AG256)-1) &lt;&gt; ""),ROW($AG$1:INDIRECT("$AG$"&amp;ROW($AD256)-1))), 1)+
INDEX($AH:$AH, LOOKUP(2, 1 / ($AH$1:INDIRECT("$AH$"&amp;ROW($AH256)-1) &lt;&gt; ""),ROW($AH$1:INDIRECT("$AH$"&amp;ROW($AD256)-1))), 1)&gt;=510,0,
IF(INDEX($AG:$AG, LOOKUP(2, 1 / ($AG$1:INDIRECT("$AG$"&amp;ROW($AG256)-1) &lt;&gt; ""),ROW($AG$1:INDIRECT("$AG$"&amp;ROW($AG256)-1))), 1)&gt;=255,0,
VLOOKUP(INDIRECT("$G$"&amp;LOOKUP(2, 1 / ($AG$1:INDIRECT("$AG$"&amp;ROW($AG256)-1) &lt;&gt; ""),ROW($AG$1:INDIRECT("$AG$"&amp;ROW($AG256)-1)))), 'EV and Base'!$A$1:$N$671, 7, FALSE))))</f>
        <v>0</v>
      </c>
      <c r="AH256" s="24" cm="1">
        <f t="array" aca="1" ref="AH256" ca="1">IF(NOT(ISNUMBER(INDEX($A:$A,LOOKUP(2,1/($A$1:INDIRECT("$A$"&amp;ROW($A256))&lt;&gt;""),ROW($A$1:INDIRECT("$A$"&amp;ROW($A256)))),1))),"",
INDEX($AH:$AH,LOOKUP(2,1/($AH$1:INDIRECT("$AH$"&amp;ROW($AH256)-1)&lt;&gt;""),ROW($AH$1:INDIRECT("$AH$"&amp;ROW($AH256)-1))),1)+
IF(INDEX($AC:$AC,LOOKUP(2,1/($AC$1:INDIRECT("$AC$"&amp;ROW($AC256)-1)&lt;&gt;""),ROW($AC$1:INDIRECT("$AC$"&amp;ROW($AC256)-1))),1)+
INDEX($AD:$AD,LOOKUP(2,1/($AD$1:INDIRECT("$AD$"&amp;ROW($AD256)-1)&lt;&gt;""),ROW($AD$1:INDIRECT("$AD$"&amp;ROW($AD256)-1))),1)+
INDEX($AE:$AE,LOOKUP(2,1/($AE$1:INDIRECT("$AE$"&amp;ROW($AE256)-1)&lt;&gt;""),ROW($AE$1:INDIRECT("$AE$"&amp;ROW($AD256)-1))),1)+
INDEX($AE:$AF,LOOKUP(2,1/($AF$1:INDIRECT("$AF$"&amp;ROW($AF256)-1)&lt;&gt;""),ROW($AF$1:INDIRECT("$AF$"&amp;ROW($AD256)-1))),1)+
INDEX($AG:$AG,LOOKUP(2,1/($AG$1:INDIRECT("$AG$"&amp;ROW($AG256)-1)&lt;&gt;""),ROW($AG$1:INDIRECT("$AG$"&amp;ROW($AD256)-1))),1)+
INDEX($AH:$AH,LOOKUP(2,1/($AH$1:INDIRECT("$AH$"&amp;ROW($AH256)-1)&lt;&gt;""),ROW($AH$1:INDIRECT("$AH$"&amp;ROW($AD256)-1))),1)&gt;=510,0,
IF(INDEX($AH:$AH,LOOKUP(2,1/($AH$1:INDIRECT("$AH$"&amp;ROW($AH256)-1)&lt;&gt;""),ROW($AH$1:INDIRECT("$AH$"&amp;ROW($AH256)-1))),1)&gt;=255,0,
VLOOKUP(INDIRECT("$G$"&amp;LOOKUP(2,1/($AH$1:INDIRECT("$AH$"&amp;ROW($AH256)-1)&lt;&gt;""),ROW($AH$1:INDIRECT("$AH$"&amp;ROW($AH256)-1)))),'EV and Base'!$A$1:$N$671,8,FALSE))))</f>
        <v>47</v>
      </c>
      <c r="AI256" s="29" cm="1">
        <f t="array" aca="1" ref="AI256" ca="1">IF(NOT(ISNUMBER(INDEX($A:$A,LOOKUP(2,1/($A$1:INDIRECT("$A$"&amp;ROW($A256))&lt;&gt;""),ROW($A$1:INDIRECT("$A$"&amp;ROW($A256)))),1))),"",
ROUNDDOWN((((2*VLOOKUP($AA256,'EV and Base'!$A$1:$N$671,9,FALSE))+31+ROUNDDOWN($AC256/4,0))*$AB256)/100,0)+$AB256+10)</f>
        <v>125</v>
      </c>
      <c r="AJ256" s="21" cm="1">
        <f t="array" aca="1" ref="AJ256" ca="1">IF(NOT(ISNUMBER(INDEX($A:$A, LOOKUP(2, 1 / ($A$1:INDIRECT("$A$"&amp;ROW($A256)) &lt;&gt; ""),ROW($A$1:INDIRECT("$A$"&amp;ROW($A256)))), 1))), "",
ROUNDDOWN((ROUNDDOWN((((2*VLOOKUP($AA256, 'EV and Base'!$A$1:$N$671, 10, FALSE))+31+ROUNDDOWN($AD256/4, 0))*$AB256)/100, 0)+5)*1.1, 0))</f>
        <v>108</v>
      </c>
      <c r="AK256" s="21" t="str" cm="1">
        <f t="array" aca="1" ref="AK256" ca="1">IF(NOT(ISNUMBER(INDEX($A:$A, LOOKUP(2, 1 / ($A$1:INDIRECT("$A$"&amp;ROW($A256)) &lt;&gt; ""),ROW($A$1:INDIRECT("$A$"&amp;ROW($A256)))), 1))), "",
ROUNDDOWN((ROUNDDOWN((((2*VLOOKUP($AA256, 'EV and Base'!$A$1:$N$671, 11, FALSE))+30+ROUNDDOWN($AE256/4, 0))*$AB256)/100, 0)+5), 0)
&amp;"-"&amp;
ROUNDDOWN((ROUNDDOWN((((2*VLOOKUP($AA256, 'EV and Base'!$A$1:$N$671, 11, FALSE))+31+ROUNDDOWN($AE256/4, 0))*$AB256)/100, 0)+5), 0))</f>
        <v>85-85</v>
      </c>
      <c r="AL256" s="21" t="str" cm="1">
        <f t="array" aca="1" ref="AL256" ca="1">IF(NOT(ISNUMBER(INDEX($A:$A, LOOKUP(2, 1 / ($A$1:INDIRECT("$A$"&amp;ROW($A256)) &lt;&gt; ""),ROW($A$1:INDIRECT("$A$"&amp;ROW($A256)))), 1))), "",
ROUNDDOWN((ROUNDDOWN((((2*VLOOKUP($AA256, 'EV and Base'!$A$1:$N$671, 12, FALSE))+0+ROUNDDOWN($AF256/4, 0))*$AB256)/100, 0)+5)*0.9, 0)
&amp;"-"&amp;
ROUNDDOWN((ROUNDDOWN((((2*VLOOKUP($AA256, 'EV and Base'!$A$1:$N$671, 12, FALSE))+31+ROUNDDOWN($AF256/4, 0))*$AB256)/100, 0)+5)*0.9, 0))</f>
        <v>35-45</v>
      </c>
      <c r="AM256" s="21" t="str" cm="1">
        <f t="array" aca="1" ref="AM256" ca="1">IF(NOT(ISNUMBER(INDEX($A:$A, LOOKUP(2, 1 / ($A$1:INDIRECT("$A$"&amp;ROW($A256)) &lt;&gt; ""),ROW($A$1:INDIRECT("$A$"&amp;ROW($A256)))), 1))), "",
ROUNDDOWN((ROUNDDOWN((((2*VLOOKUP($AA256, 'EV and Base'!$A$1:$N$671, 13, FALSE))+30+ROUNDDOWN($AG256/4, 0))*$AB256)/100, 0)+5), 0)
&amp;"-"&amp;
ROUNDDOWN((ROUNDDOWN((((2*VLOOKUP($AA256, 'EV and Base'!$A$1:$N$671, 13, FALSE))+31+ROUNDDOWN($AG256/4, 0))*$AB256)/100, 0)+5), 0))</f>
        <v>84-85</v>
      </c>
      <c r="AN256" s="25" cm="1">
        <f t="array" aca="1" ref="AN256" ca="1">IF(NOT(ISNUMBER(INDEX($A:$A, LOOKUP(2, 1 / ($A$1:INDIRECT("$A$"&amp;ROW($A256)) &lt;&gt; ""),ROW($A$1:INDIRECT("$A$"&amp;ROW($A256)))), 1))), "",
ROUNDDOWN((ROUNDDOWN((((2*VLOOKUP($AA256, 'EV and Base'!$A$1:$N$671, 14, FALSE))+31+ROUNDDOWN($AH256/4, 0))*$AB256)/100, 0)+5), 0))</f>
        <v>81</v>
      </c>
      <c r="AO256" s="23" cm="1">
        <f t="array" aca="1" ref="AO256" ca="1">IF(NOT(ISNUMBER(INDEX($A:$A, LOOKUP(2, 1 / ($A$1:INDIRECT("$A$"&amp;ROW($A256)) &lt;&gt; ""),ROW($A$1:INDIRECT("$A$"&amp;ROW($A256)))), 1))), "",
ROUNDDOWN((((2*VLOOKUP($AA256, 'EV and Base'!$A$1:$N$671, 9, FALSE))+31+ROUNDDOWN($AC256/4, 0))*$AB256)/100, 0)+$AB256+10)</f>
        <v>125</v>
      </c>
      <c r="AP256" s="2" cm="1">
        <f t="array" aca="1" ref="AP256" ca="1">IF(NOT(ISNUMBER(INDEX($A:$A, LOOKUP(2, 1 / ($A$1:INDIRECT("$A$"&amp;ROW($A256)) &lt;&gt; ""),ROW($A$1:INDIRECT("$A$"&amp;ROW($A256)))), 1))), "",
ROUNDDOWN((ROUNDDOWN((((2*VLOOKUP($AA256, 'EV and Base'!$A$1:$N$671, 10, FALSE))+31+ROUNDDOWN($AD256/4, 0))*$AB256)/100, 0)+5)*1.1, 0))</f>
        <v>108</v>
      </c>
      <c r="AQ256" s="2" cm="1">
        <f t="array" aca="1" ref="AQ256" ca="1">IF(NOT(ISNUMBER(INDEX($A:$A, LOOKUP(2, 1 / ($A$1:INDIRECT("$A$"&amp;ROW($A256)) &lt;&gt; ""),ROW($A$1:INDIRECT("$A$"&amp;ROW($A256)))), 1))), "",
ROUNDDOWN((ROUNDDOWN((((2*VLOOKUP($AA256, 'EV and Base'!$A$1:$N$671, 11, FALSE))+$AV$2+ROUNDDOWN($AE256/4, 0))*$AB256)/100, 0)+5), 0))</f>
        <v>85</v>
      </c>
      <c r="AR256" s="22" cm="1">
        <f t="array" aca="1" ref="AR256" ca="1">IF(NOT(ISNUMBER(INDEX($A:$A, LOOKUP(2, 1 / ($A$1:INDIRECT("$A$"&amp;ROW($A256)) &lt;&gt; ""),ROW($A$1:INDIRECT("$A$"&amp;ROW($A256)))), 1))), "",
ROUNDDOWN((ROUNDDOWN((((2*VLOOKUP($AA256, 'EV and Base'!$A$1:$N$671, 12, FALSE))+$AW$2+ROUNDDOWN($AF256/4, 0))*$AB256)/100, 0)+5)*0.9, 0))</f>
        <v>41</v>
      </c>
      <c r="AS256" s="2" cm="1">
        <f t="array" aca="1" ref="AS256" ca="1">IF(NOT(ISNUMBER(INDEX($A:$A, LOOKUP(2, 1 / ($A$1:INDIRECT("$A$"&amp;ROW($A256)) &lt;&gt; ""),ROW($A$1:INDIRECT("$A$"&amp;ROW($A256)))), 1))), "",
ROUNDDOWN((ROUNDDOWN((((2*VLOOKUP($AA256, 'EV and Base'!$A$1:$N$671, 13, FALSE))+$AX$2+ROUNDDOWN($AG256/4, 0))*$AB256)/100, 0)+5), 0))</f>
        <v>85</v>
      </c>
      <c r="AT256" s="24" cm="1">
        <f t="array" aca="1" ref="AT256" ca="1">IF(NOT(ISNUMBER(INDEX($A:$A, LOOKUP(2, 1 / ($A$1:INDIRECT("$A$"&amp;ROW($A256)) &lt;&gt; ""),ROW($A$1:INDIRECT("$A$"&amp;ROW($A256)))), 1))), "",
ROUNDDOWN((ROUNDDOWN((((2*VLOOKUP($AA256, 'EV and Base'!$A$1:$N$671, 14, FALSE))+31+ROUNDDOWN($AH256/4, 0))*$AB256)/100, 0)+5), 0))</f>
        <v>81</v>
      </c>
      <c r="AU256" s="28">
        <v>221</v>
      </c>
      <c r="AY256" cm="1">
        <f t="array" aca="1" ref="AY256" ca="1">IF(NOT(ISNUMBER(INDEX($A:$A,LOOKUP(2,1/($A$1:INDIRECT("$A$"&amp;ROW($A256))&lt;&gt;""),ROW($A$1:INDIRECT("$A$"&amp;ROW($A256)))),1))),"",
INDEX($AY:$AY,LOOKUP(2,1/($AY$1:INDIRECT("$AY$"&amp;ROW($AY256)-1)&lt;&gt;""),ROW($AY$1:INDIRECT("$AY$"&amp;ROW($AY256)-1))),1)+$BL256)</f>
        <v>51383</v>
      </c>
      <c r="AZ256" s="3" cm="1">
        <f t="array" aca="1" ref="AZ256" ca="1">IF(NOT(ISNUMBER(INDEX($A:$A, LOOKUP(2, 1 / ($A$1:INDIRECT("$A$"&amp;ROW($A256)) &lt;&gt; ""),ROW($A$1:INDIRECT("$A$"&amp;ROW($A256)))), 1))), "",
VLOOKUP(INDIRECT("$G$"&amp;LOOKUP(2, 1 / ($AY$1:INDIRECT("$AY$"&amp;ROW($AY256)-1) &lt;&gt; ""),ROW($AY$1:INDIRECT("$AY$"&amp;ROW($AY256)-1)))),'EV and Base'!A227:N897,2,FALSE))</f>
        <v>58</v>
      </c>
      <c r="BA256" s="3" cm="1">
        <f t="array" aca="1" ref="BA256" ca="1">IF(NOT(ISNUMBER(INDEX($A:$A, LOOKUP(2, 1 / ($A$1:INDIRECT("$A$"&amp;ROW($A256)) &lt;&gt; ""),ROW($A$1:INDIRECT("$A$"&amp;ROW($A256)))), 1))), "",
INDIRECT("$I$"&amp;LOOKUP(2, 1 / ($AY$1:INDIRECT("$AY$"&amp;ROW($AY256)-1) &lt;&gt; ""),ROW($AY$1:INDIRECT("$AY$"&amp;ROW($AY256)-1)))))</f>
        <v>27</v>
      </c>
      <c r="BB256" s="1" cm="1">
        <f t="array" aca="1" ref="BB256" ca="1">IF(NOT(ISNUMBER(INDEX($A:$A, LOOKUP(2, 1 / ($A$1:INDIRECT("$A$"&amp;ROW($A256)) &lt;&gt; ""),ROW($A$1:INDIRECT("$A$"&amp;ROW($A256)))), 1))), "",
INDIRECT("$AB$"&amp;LOOKUP(2, 1 / ($AY$1:INDIRECT("$AY$"&amp;ROW($AY256)-1) &lt;&gt; ""),ROW($AY$1:INDIRECT("$AY$"&amp;ROW($AY256)-1)))))</f>
        <v>38</v>
      </c>
      <c r="BC256" s="3" cm="1">
        <f t="array" aca="1" ref="BC256" ca="1">IF(NOT(ISNUMBER(INDEX($A:$A,LOOKUP(2,1/($A$1:INDIRECT("$A$"&amp;ROW($A256))&lt;&gt;""),ROW($A$1:INDIRECT("$A$"&amp;ROW($A256)))),1))),"",
$BA256+$BA256+10)</f>
        <v>64</v>
      </c>
      <c r="BD256" s="3" cm="1">
        <f t="array" aca="1" ref="BD256" ca="1">IF(NOT(ISNUMBER(INDEX($A:$A,LOOKUP(2,1/($A$1:INDIRECT("$A$"&amp;ROW($A256))&lt;&gt;""),ROW($A$1:INDIRECT("$A$"&amp;ROW($A256)))),1))),"",
$BA256+$BB256+10)</f>
        <v>75</v>
      </c>
      <c r="BE256" s="3" cm="1">
        <f t="array" aca="1" ref="BE256" ca="1">IF(NOT(ISNUMBER(INDEX($A:$A,LOOKUP(2,1/($A$1:INDIRECT("$A$"&amp;ROW($A256))&lt;&gt;""),ROW($A$1:INDIRECT("$A$"&amp;ROW($A256)))),1))),"",
$BC256*$BC256)</f>
        <v>4096</v>
      </c>
      <c r="BF256" s="3" cm="1">
        <f t="array" aca="1" ref="BF256" ca="1">IF(NOT(ISNUMBER(INDEX($A:$A,LOOKUP(2,1/($A$1:INDIRECT("$A$"&amp;ROW($A256))&lt;&gt;""),ROW($A$1:INDIRECT("$A$"&amp;ROW($A256)))),1))),"",
$BD256*$BD256)</f>
        <v>5625</v>
      </c>
      <c r="BG256" s="3" cm="1">
        <f t="array" aca="1" ref="BG256" ca="1">IF(NOT(ISNUMBER(INDEX($A:$A,LOOKUP(2,1/($A$1:INDIRECT("$A$"&amp;ROW($A256))&lt;&gt;""),ROW($A$1:INDIRECT("$A$"&amp;ROW($A256)))),1))),"",
_xlfn.FLOOR.MATH(1.5*_xlfn.FLOOR.MATH($AZ256*BA256/5)))</f>
        <v>469</v>
      </c>
      <c r="BH256" s="3" cm="1">
        <f t="array" aca="1" ref="BH256" ca="1">IF(NOT(ISNUMBER(INDEX($A:$A, LOOKUP(2, 1 / ($A$1:INDIRECT("$A$"&amp;ROW($A256)) &lt;&gt; ""),ROW($A$1:INDIRECT("$A$"&amp;ROW($A256)))), 1))), "",
_xlfn.FLOOR.MATH($BG256/IF(OR(INDIRECT("$C$"&amp;LOOKUP(2, 1 / ($AY$1:INDIRECT("$AY$"&amp;ROW($AY256)-1) &lt;&gt; ""),ROW($AY$1:INDIRECT("$AY$"&amp;ROW($AY256)-1))))="Multi",
INDIRECT("$C$"&amp;LOOKUP(2, 1 / ($AY$1:INDIRECT("$AY$"&amp;ROW($AY256)-1) &lt;&gt; ""),ROW($AY$1:INDIRECT("$AY$"&amp;ROW($AY256)-1))))="Double"),2,1)))</f>
        <v>469</v>
      </c>
      <c r="BI256" s="3" cm="1">
        <f t="array" aca="1" ref="BI256" ca="1">IF(NOT(ISNUMBER(INDEX($A:$A,LOOKUP(2,1/($A$1:INDIRECT("$A$"&amp;ROW($A256))&lt;&gt;""),ROW($A$1:INDIRECT("$A$"&amp;ROW($A256)))),1))),"",
VLOOKUP($BC256,GameFreakSQRT!$A$1:$B$200,2,FALSE))</f>
        <v>32768</v>
      </c>
      <c r="BJ256" s="3" cm="1">
        <f t="array" aca="1" ref="BJ256" ca="1">IF(NOT(ISNUMBER(INDEX($A:$A,LOOKUP(2,1/($A$1:INDIRECT("$A$"&amp;ROW($A256))&lt;&gt;""),ROW($A$1:INDIRECT("$A$"&amp;ROW($A256)))),1))),"",
VLOOKUP($BD256,GameFreakSQRT!$A$1:$B$200,2,FALSE))</f>
        <v>35472</v>
      </c>
      <c r="BK256" s="3" cm="1">
        <f t="array" aca="1" ref="BK256" ca="1">IF(NOT(ISNUMBER(INDEX($A:$A,LOOKUP(2,1/($A$1:INDIRECT("$A$"&amp;ROW($A256))&lt;&gt;""),ROW($A$1:INDIRECT("$A$"&amp;ROW($A256)))),1))),"",
_xlfn.FLOOR.MATH((($BI256*$BE256)*$BH256)/($BJ256*$BF256))+1)</f>
        <v>316</v>
      </c>
      <c r="BL256" s="3" cm="1">
        <f t="array" aca="1" ref="BL256" ca="1">IF(NOT(ISNUMBER(INDEX($A:$A,LOOKUP(2,1/($A$1:INDIRECT("$A$"&amp;ROW($A256))&lt;&gt;""),ROW($A$1:INDIRECT("$A$"&amp;ROW($A256)))),1))),"",
_xlfn.FLOOR.MATH($BK256*IF(NOT(INDIRECT("$Z$"&amp;LOOKUP(2, 1 / ($AY$1:INDIRECT("$AY$"&amp;ROW($AY256)-1) &lt;&gt; ""),ROW($AY$1:INDIRECT("$AY$"&amp;ROW($AY256)-1))))=""),1.5,1)))</f>
        <v>474</v>
      </c>
      <c r="BM256" s="3" cm="1">
        <f t="array" aca="1" ref="BM256" ca="1">IF(NOT(ISNUMBER(INDEX($A:$A, LOOKUP(2, 1 / ($A$1:INDIRECT("$A$"&amp;ROW($A256)) &lt;&gt; ""),ROW($A$1:INDIRECT("$A$"&amp;ROW($A256)))), 1))), "",
INDIRECT("$Y$"&amp;LOOKUP(2, 1 / ($AY$1:INDIRECT("$AY$"&amp;ROW($AY256)-1) &lt;&gt; ""),ROW($AY$1:INDIRECT("$AY$"&amp;ROW($AY256)-1)))))</f>
        <v>474</v>
      </c>
      <c r="BN256" s="3" t="b">
        <f t="shared" ca="1" si="23"/>
        <v>1</v>
      </c>
    </row>
    <row r="257" spans="1:66" x14ac:dyDescent="0.45">
      <c r="A257" s="56" t="s">
        <v>75</v>
      </c>
      <c r="B257" s="56" t="s">
        <v>488</v>
      </c>
      <c r="C257" s="56" t="s">
        <v>46</v>
      </c>
      <c r="D257" s="56" t="s">
        <v>455</v>
      </c>
      <c r="E257" s="56" t="s">
        <v>48</v>
      </c>
      <c r="F257" s="56">
        <v>1</v>
      </c>
      <c r="G257" s="2" t="s">
        <v>456</v>
      </c>
      <c r="H257" s="22" t="s">
        <v>56</v>
      </c>
      <c r="I257" s="2">
        <v>29</v>
      </c>
      <c r="J257" s="2" t="s">
        <v>95</v>
      </c>
      <c r="K257" s="2" t="s">
        <v>489</v>
      </c>
      <c r="L257" s="2" t="s">
        <v>53</v>
      </c>
      <c r="M257" s="2" t="s">
        <v>458</v>
      </c>
      <c r="N257" s="2" t="s">
        <v>459</v>
      </c>
      <c r="O257" s="2" t="s">
        <v>460</v>
      </c>
      <c r="P257" s="2" t="s">
        <v>461</v>
      </c>
      <c r="Q257" s="2">
        <v>12</v>
      </c>
      <c r="R257" s="2">
        <f>_xlfn.FLOOR.MATH((((2*VLOOKUP(G257, 'EV and Base'!$A$1:$N$671, 9, FALSE))+$Q257)*$I257)/100)+$I257+10</f>
        <v>65</v>
      </c>
      <c r="S257" s="2">
        <f>_xlfn.FLOOR.MATH((_xlfn.FLOOR.MATH((((2*VLOOKUP($G257, 'EV and Base'!$A$1:$N$671, 10, FALSE))+$Q257)*$I257)/100)+5)*
IF(OR($J257="Lonely", $J257="Brave", $J257="Adamant", $J257="Naughty"), 1.1,
IF(OR($J257="Bold", $J257="Timid", $J257="Modest", $J257="Calm"), 0.9, 1)))</f>
        <v>36</v>
      </c>
      <c r="T257" s="2">
        <f>_xlfn.FLOOR.MATH((_xlfn.FLOOR.MATH((((2*VLOOKUP($G257, 'EV and Base'!$A$1:$N$671, 11, FALSE))+$Q257)*$I257)/100)+5)*
IF(OR($J257="Bold", $J257="Relaxed", $J257="Impish", $J257="Lax"), 1.1,
IF(OR($J257="Lonely", $J257="Hasty", $J257="Mild", $J257="Gentle"), 0.9, 1)))</f>
        <v>53</v>
      </c>
      <c r="U257" s="2">
        <f>_xlfn.FLOOR.MATH((_xlfn.FLOOR.MATH((((2*VLOOKUP($G257, 'EV and Base'!$A$1:$N$671, 12, FALSE))+$Q257)*$I257)/100)+5)*
IF(OR($J257="Modest", $J257="Mild", $J257="Quiet", $J257="Rash"), 1.1,
IF(OR($J257="Adamant", $J257="Impish", $J257="Jolly", $J257="Careful"), 0.9, 1)))</f>
        <v>34</v>
      </c>
      <c r="V257" s="2">
        <f>_xlfn.FLOOR.MATH((_xlfn.FLOOR.MATH((((2*VLOOKUP($G257, 'EV and Base'!$A$1:$N$671, 13, FALSE))+$Q257)*$I257)/100)+5)*
IF(OR($J257="Calm", $J257="Gentle", $J257="Sassy", $J257="Careful"), 1.1,
IF(OR($J257="Naughty", $J257="Lax", $J257="Naive", $J257="Rash"), 0.9, 1)))</f>
        <v>43</v>
      </c>
      <c r="W257" s="2">
        <f>_xlfn.FLOOR.MATH((_xlfn.FLOOR.MATH((((2*VLOOKUP($G257, 'EV and Base'!$A$1:$N$671, 14, FALSE))+$Q257)*$I257)/100)+5)*
IF(OR($J257="Timid", $J257="Hasty", $J257="Jolly", $J257="Naive"), 1.1,
IF(OR($J257="Brave", $J257="Relaxed", $J257="Quiet", $J257="Sassy"), 0.9, 1)))</f>
        <v>25</v>
      </c>
      <c r="X257" s="56">
        <v>1392</v>
      </c>
      <c r="Z257" s="1">
        <v>1</v>
      </c>
      <c r="AA257" s="23" t="str" cm="1">
        <f t="array" aca="1" ref="AA257" ca="1">IF(NOT(ISNUMBER(INDEX($A:$A,LOOKUP(2,1/($A$1:INDIRECT("$A$"&amp;ROW($A257))&lt;&gt;""),ROW($A$1:INDIRECT("$A$"&amp;ROW($A257)))),1))),"",
IF(NOT(ISNUMBER($A257)),$AA256,
IF($AB257&lt;16,"Lillipup",
IF($AB257&lt;32,"Herdier",
"Stoutland"))))</f>
        <v/>
      </c>
      <c r="AB257" s="25" t="str" cm="1">
        <f t="array" aca="1" ref="AB257" ca="1">IF(NOT(ISNUMBER(INDEX($A:$A, LOOKUP(2, 1 / ($A$1:INDIRECT("$A$"&amp;ROW($A257)) &lt;&gt; ""),ROW($A$1:INDIRECT("$A$"&amp;ROW($A257)))), 1))), "",
VLOOKUP($AY257,'Medium-Slow'!$A$1:$B$101,2,TRUE))</f>
        <v/>
      </c>
      <c r="AC257" s="23" t="str" cm="1">
        <f t="array" aca="1" ref="AC257" ca="1">IF(NOT(ISNUMBER(INDEX($A:$A, LOOKUP(2, 1 / ($A$1:INDIRECT("$A$"&amp;ROW($A257)) &lt;&gt; ""),ROW($A$1:INDIRECT("$A$"&amp;ROW($A257)))), 1))), "",
INDEX($AC:$AC, LOOKUP(2, 1 / ($AC$1:INDIRECT("$AC$"&amp;ROW($AC257)-1) &lt;&gt; ""),ROW($AC$1:INDIRECT("$AC$"&amp;ROW($AC257)-1))), 1)+
IF(INDEX($AC:$AC, LOOKUP(2, 1 / ($AC$1:INDIRECT("$AC$"&amp;ROW($AC257)-1) &lt;&gt; ""),ROW($AC$1:INDIRECT("$AC$"&amp;ROW($AC257)-1))), 1)+
INDEX($AD:$AD, LOOKUP(2, 1 / ($AD$1:INDIRECT("$AD$"&amp;ROW($AD257)-1) &lt;&gt; ""),ROW($AD$1:INDIRECT("$AD$"&amp;ROW($AD257)-1))), 1)+
INDEX($AE:$AE, LOOKUP(2, 1 / ($AE$1:INDIRECT("$AE$"&amp;ROW($AE257)-1) &lt;&gt; ""),ROW($AE$1:INDIRECT("$AE$"&amp;ROW($AD257)-1))), 1)+
INDEX($AE:$AF, LOOKUP(2, 1 / ($AF$1:INDIRECT("$AF$"&amp;ROW($AF257)-1) &lt;&gt; ""),ROW($AF$1:INDIRECT("$AF$"&amp;ROW($AD257)-1))), 1)+
INDEX($AG:$AG, LOOKUP(2, 1 / ($AG$1:INDIRECT("$AG$"&amp;ROW($AG257)-1) &lt;&gt; ""),ROW($AG$1:INDIRECT("$AG$"&amp;ROW($AD257)-1))), 1)+
INDEX($AH:$AH, LOOKUP(2, 1 / ($AH$1:INDIRECT("$AH$"&amp;ROW($AH257)-1) &lt;&gt; ""),ROW($AH$1:INDIRECT("$AH$"&amp;ROW($AD257)-1))), 1)&gt;=510,0,
IF(INDEX($AC:$AC, LOOKUP(2, 1 / ($AC$1:INDIRECT("$AC$"&amp;ROW($AC257)-1) &lt;&gt; ""),ROW($AC$1:INDIRECT("$AC$"&amp;ROW($AC257)-1))), 1)&gt;=255,0,
VLOOKUP(INDIRECT("$G$"&amp;LOOKUP(2, 1 / ($AC$1:INDIRECT("$AC$"&amp;ROW($AC257)-1) &lt;&gt; ""),ROW($AC$1:INDIRECT("$AC$"&amp;ROW($AC257)-1)))), 'EV and Base'!$A$1:$N$671, 3, FALSE))))</f>
        <v/>
      </c>
      <c r="AD257" s="2" t="str" cm="1">
        <f t="array" aca="1" ref="AD257" ca="1">IF(NOT(ISNUMBER(INDEX($A:$A, LOOKUP(2, 1 / ($A$1:INDIRECT("$A$"&amp;ROW($A257)) &lt;&gt; ""),ROW($A$1:INDIRECT("$A$"&amp;ROW($A257)))), 1))), "",
INDEX($AD:$AD, LOOKUP(2, 1 / ($AD$1:INDIRECT("$AD$"&amp;ROW($AD257)-1) &lt;&gt; ""),ROW($AD$1:INDIRECT("$AD$"&amp;ROW($AD257)-1))), 1)+
IF(INDEX($AC:$AC, LOOKUP(2, 1 / ($AC$1:INDIRECT("$AC$"&amp;ROW($AC257)-1) &lt;&gt; ""),ROW($AC$1:INDIRECT("$AC$"&amp;ROW($AC257)-1))), 1)+
INDEX($AD:$AD, LOOKUP(2, 1 / ($AD$1:INDIRECT("$AD$"&amp;ROW($AD257)-1) &lt;&gt; ""),ROW($AD$1:INDIRECT("$AD$"&amp;ROW($AD257)-1))), 1)+
INDEX($AE:$AE, LOOKUP(2, 1 / ($AE$1:INDIRECT("$AE$"&amp;ROW($AE257)-1) &lt;&gt; ""),ROW($AE$1:INDIRECT("$AE$"&amp;ROW($AD257)-1))), 1)+
INDEX($AE:$AF, LOOKUP(2, 1 / ($AF$1:INDIRECT("$AF$"&amp;ROW($AF257)-1) &lt;&gt; ""),ROW($AF$1:INDIRECT("$AF$"&amp;ROW($AD257)-1))), 1)+
INDEX($AG:$AG, LOOKUP(2, 1 / ($AG$1:INDIRECT("$AG$"&amp;ROW($AG257)-1) &lt;&gt; ""),ROW($AG$1:INDIRECT("$AG$"&amp;ROW($AD257)-1))), 1)+
INDEX($AH:$AH, LOOKUP(2, 1 / ($AH$1:INDIRECT("$AH$"&amp;ROW($AH257)-1) &lt;&gt; ""),ROW($AH$1:INDIRECT("$AH$"&amp;ROW($AD257)-1))), 1)&gt;=510,0,
IF(INDEX($AD:$AD, LOOKUP(2, 1 / ($AD$1:INDIRECT("$AD$"&amp;ROW($AD257)-1) &lt;&gt; ""),ROW($AD$1:INDIRECT("$AD$"&amp;ROW($AD257)-1))), 1)&gt;=255,0,
VLOOKUP(INDIRECT("$G$"&amp;LOOKUP(2, 1 / ($AD$1:INDIRECT("$AD$"&amp;ROW($AD257)-1) &lt;&gt; ""),ROW($AD$1:INDIRECT("$AD$"&amp;ROW($AD257)-1)))), 'EV and Base'!$A$1:$N$671, 4, FALSE))))</f>
        <v/>
      </c>
      <c r="AE257" s="2" t="str" cm="1">
        <f t="array" aca="1" ref="AE257" ca="1">IF(NOT(ISNUMBER(INDEX($A:$A,LOOKUP(2,1/($A$1:INDIRECT("$A$"&amp;ROW($A257))&lt;&gt;""),ROW($A$1:INDIRECT("$A$"&amp;ROW($A257)))),1))),"",
INDEX($AE:$AE,LOOKUP(2,1/($AE$1:INDIRECT("$AE$"&amp;ROW($AE257)-1)&lt;&gt;""),ROW($AE$1:INDIRECT("$AE$"&amp;ROW($AE257)-1))),1)+
IF(INDEX($AC:$AC,LOOKUP(2,1/($AC$1:INDIRECT("$AC$"&amp;ROW($AC257)-1)&lt;&gt;""),ROW($AC$1:INDIRECT("$AC$"&amp;ROW($AC257)-1))),1)+
INDEX($AD:$AD,LOOKUP(2,1/($AD$1:INDIRECT("$AD$"&amp;ROW($AD257)-1)&lt;&gt;""),ROW($AD$1:INDIRECT("$AD$"&amp;ROW($AD257)-1))),1)+
INDEX($AE:$AE,LOOKUP(2,1/($AE$1:INDIRECT("$AE$"&amp;ROW($AE257)-1)&lt;&gt;""),ROW($AE$1:INDIRECT("$AE$"&amp;ROW($AD257)-1))),1)+
INDEX($AE:$AF,LOOKUP(2,1/($AF$1:INDIRECT("$AF$"&amp;ROW($AF257)-1)&lt;&gt;""),ROW($AF$1:INDIRECT("$AF$"&amp;ROW($AD257)-1))),1)+
INDEX($AG:$AG,LOOKUP(2,1/($AG$1:INDIRECT("$AG$"&amp;ROW($AG257)-1)&lt;&gt;""),ROW($AG$1:INDIRECT("$AG$"&amp;ROW($AD257)-1))),1)+
INDEX($AH:$AH,LOOKUP(2,1/($AH$1:INDIRECT("$AH$"&amp;ROW($AH257)-1)&lt;&gt;""),ROW($AH$1:INDIRECT("$AH$"&amp;ROW($AD257)-1))),1)&gt;=510,0,
IF(INDEX($AE:$AE,LOOKUP(2,1/($AE$1:INDIRECT("$AE$"&amp;ROW($AE257)-1)&lt;&gt;""),ROW($AE$1:INDIRECT("$AE$"&amp;ROW($AE257)-1))),1)&gt;=255,0,
VLOOKUP(INDIRECT("$G$"&amp;LOOKUP(2,1/($AE$1:INDIRECT("$AE$"&amp;ROW($AE257)-1)&lt;&gt;""),ROW($AE$1:INDIRECT("$AE$"&amp;ROW($AE257)-1)))),'EV and Base'!$A$1:$N$671,5,FALSE))))</f>
        <v/>
      </c>
      <c r="AF257" s="2" t="str" cm="1">
        <f t="array" aca="1" ref="AF257" ca="1">IF(NOT(ISNUMBER(INDEX($A:$A, LOOKUP(2, 1 / ($A$1:INDIRECT("$A$"&amp;ROW($A257)) &lt;&gt; ""),ROW($A$1:INDIRECT("$A$"&amp;ROW($A257)))), 1))), "",
INDEX($AF:$AF, LOOKUP(2, 1 / ($AF$1:INDIRECT("$AF$"&amp;ROW($AF257)-1) &lt;&gt; ""),ROW($AF$1:INDIRECT("$AF$"&amp;ROW($AF257)-1))), 1)+
IF(INDEX($AC:$AC, LOOKUP(2, 1 / ($AC$1:INDIRECT("$AC$"&amp;ROW($AC257)-1) &lt;&gt; ""),ROW($AC$1:INDIRECT("$AC$"&amp;ROW($AC257)-1))), 1)+
INDEX($AD:$AD, LOOKUP(2, 1 / ($AD$1:INDIRECT("$AD$"&amp;ROW($AD257)-1) &lt;&gt; ""),ROW($AD$1:INDIRECT("$AD$"&amp;ROW($AD257)-1))), 1)+
INDEX($AE:$AE, LOOKUP(2, 1 / ($AE$1:INDIRECT("$AE$"&amp;ROW($AE257)-1) &lt;&gt; ""),ROW($AE$1:INDIRECT("$AE$"&amp;ROW($AD257)-1))), 1)+
INDEX($AE:$AF, LOOKUP(2, 1 / ($AF$1:INDIRECT("$AF$"&amp;ROW($AF257)-1) &lt;&gt; ""),ROW($AF$1:INDIRECT("$AF$"&amp;ROW($AD257)-1))), 1)+
INDEX($AG:$AG, LOOKUP(2, 1 / ($AG$1:INDIRECT("$AG$"&amp;ROW($AG257)-1) &lt;&gt; ""),ROW($AG$1:INDIRECT("$AG$"&amp;ROW($AD257)-1))), 1)+
INDEX($AH:$AH, LOOKUP(2, 1 / ($AH$1:INDIRECT("$AH$"&amp;ROW($AH257)-1) &lt;&gt; ""),ROW($AH$1:INDIRECT("$AH$"&amp;ROW($AD257)-1))), 1)&gt;=510,0,
IF(INDEX($AF:$AF, LOOKUP(2, 1 / ($AF$1:INDIRECT("$AF$"&amp;ROW($AF257)-1) &lt;&gt; ""),ROW($AF$1:INDIRECT("$AF$"&amp;ROW($AF257)-1))), 1)&gt;=255,0,
VLOOKUP(INDIRECT("$G$"&amp;LOOKUP(2, 1 / ($AF$1:INDIRECT("$AF$"&amp;ROW($AF257)-1) &lt;&gt; ""),ROW($AF$1:INDIRECT("$AF$"&amp;ROW($AF257)-1)))), 'EV and Base'!$A$1:$N$671, 6, FALSE))))</f>
        <v/>
      </c>
      <c r="AG257" s="2" t="str" cm="1">
        <f t="array" aca="1" ref="AG257" ca="1">IF(NOT(ISNUMBER(INDEX($A:$A, LOOKUP(2, 1 / ($A$1:INDIRECT("$A$"&amp;ROW($A257)) &lt;&gt; ""),ROW($A$1:INDIRECT("$A$"&amp;ROW($A257)))), 1))), "",
INDEX($AG:$AG, LOOKUP(2, 1 / ($AG$1:INDIRECT("$AG$"&amp;ROW($AG257)-1) &lt;&gt; ""),ROW($AG$1:INDIRECT("$AG$"&amp;ROW($AG257)-1))), 1)+
IF(INDEX($AC:$AC, LOOKUP(2, 1 / ($AC$1:INDIRECT("$AC$"&amp;ROW($AC257)-1) &lt;&gt; ""),ROW($AC$1:INDIRECT("$AC$"&amp;ROW($AC257)-1))), 1)+
INDEX($AD:$AD, LOOKUP(2, 1 / ($AD$1:INDIRECT("$AD$"&amp;ROW($AD257)-1) &lt;&gt; ""),ROW($AD$1:INDIRECT("$AD$"&amp;ROW($AD257)-1))), 1)+
INDEX($AE:$AE, LOOKUP(2, 1 / ($AE$1:INDIRECT("$AE$"&amp;ROW($AE257)-1) &lt;&gt; ""),ROW($AE$1:INDIRECT("$AE$"&amp;ROW($AD257)-1))), 1)+
INDEX($AE:$AF, LOOKUP(2, 1 / ($AF$1:INDIRECT("$AF$"&amp;ROW($AF257)-1) &lt;&gt; ""),ROW($AF$1:INDIRECT("$AF$"&amp;ROW($AD257)-1))), 1)+
INDEX($AG:$AG, LOOKUP(2, 1 / ($AG$1:INDIRECT("$AG$"&amp;ROW($AG257)-1) &lt;&gt; ""),ROW($AG$1:INDIRECT("$AG$"&amp;ROW($AD257)-1))), 1)+
INDEX($AH:$AH, LOOKUP(2, 1 / ($AH$1:INDIRECT("$AH$"&amp;ROW($AH257)-1) &lt;&gt; ""),ROW($AH$1:INDIRECT("$AH$"&amp;ROW($AD257)-1))), 1)&gt;=510,0,
IF(INDEX($AG:$AG, LOOKUP(2, 1 / ($AG$1:INDIRECT("$AG$"&amp;ROW($AG257)-1) &lt;&gt; ""),ROW($AG$1:INDIRECT("$AG$"&amp;ROW($AG257)-1))), 1)&gt;=255,0,
VLOOKUP(INDIRECT("$G$"&amp;LOOKUP(2, 1 / ($AG$1:INDIRECT("$AG$"&amp;ROW($AG257)-1) &lt;&gt; ""),ROW($AG$1:INDIRECT("$AG$"&amp;ROW($AG257)-1)))), 'EV and Base'!$A$1:$N$671, 7, FALSE))))</f>
        <v/>
      </c>
      <c r="AH257" s="24" t="str" cm="1">
        <f t="array" aca="1" ref="AH257" ca="1">IF(NOT(ISNUMBER(INDEX($A:$A,LOOKUP(2,1/($A$1:INDIRECT("$A$"&amp;ROW($A257))&lt;&gt;""),ROW($A$1:INDIRECT("$A$"&amp;ROW($A257)))),1))),"",
INDEX($AH:$AH,LOOKUP(2,1/($AH$1:INDIRECT("$AH$"&amp;ROW($AH257)-1)&lt;&gt;""),ROW($AH$1:INDIRECT("$AH$"&amp;ROW($AH257)-1))),1)+
IF(INDEX($AC:$AC,LOOKUP(2,1/($AC$1:INDIRECT("$AC$"&amp;ROW($AC257)-1)&lt;&gt;""),ROW($AC$1:INDIRECT("$AC$"&amp;ROW($AC257)-1))),1)+
INDEX($AD:$AD,LOOKUP(2,1/($AD$1:INDIRECT("$AD$"&amp;ROW($AD257)-1)&lt;&gt;""),ROW($AD$1:INDIRECT("$AD$"&amp;ROW($AD257)-1))),1)+
INDEX($AE:$AE,LOOKUP(2,1/($AE$1:INDIRECT("$AE$"&amp;ROW($AE257)-1)&lt;&gt;""),ROW($AE$1:INDIRECT("$AE$"&amp;ROW($AD257)-1))),1)+
INDEX($AE:$AF,LOOKUP(2,1/($AF$1:INDIRECT("$AF$"&amp;ROW($AF257)-1)&lt;&gt;""),ROW($AF$1:INDIRECT("$AF$"&amp;ROW($AD257)-1))),1)+
INDEX($AG:$AG,LOOKUP(2,1/($AG$1:INDIRECT("$AG$"&amp;ROW($AG257)-1)&lt;&gt;""),ROW($AG$1:INDIRECT("$AG$"&amp;ROW($AD257)-1))),1)+
INDEX($AH:$AH,LOOKUP(2,1/($AH$1:INDIRECT("$AH$"&amp;ROW($AH257)-1)&lt;&gt;""),ROW($AH$1:INDIRECT("$AH$"&amp;ROW($AD257)-1))),1)&gt;=510,0,
IF(INDEX($AH:$AH,LOOKUP(2,1/($AH$1:INDIRECT("$AH$"&amp;ROW($AH257)-1)&lt;&gt;""),ROW($AH$1:INDIRECT("$AH$"&amp;ROW($AH257)-1))),1)&gt;=255,0,
VLOOKUP(INDIRECT("$G$"&amp;LOOKUP(2,1/($AH$1:INDIRECT("$AH$"&amp;ROW($AH257)-1)&lt;&gt;""),ROW($AH$1:INDIRECT("$AH$"&amp;ROW($AH257)-1)))),'EV and Base'!$A$1:$N$671,8,FALSE))))</f>
        <v/>
      </c>
      <c r="AI257" s="29" t="str" cm="1">
        <f t="array" aca="1" ref="AI257" ca="1">IF(NOT(ISNUMBER(INDEX($A:$A,LOOKUP(2,1/($A$1:INDIRECT("$A$"&amp;ROW($A257))&lt;&gt;""),ROW($A$1:INDIRECT("$A$"&amp;ROW($A257)))),1))),"",
ROUNDDOWN((((2*VLOOKUP($AA257,'EV and Base'!$A$1:$N$671,9,FALSE))+31+ROUNDDOWN($AC257/4,0))*$AB257)/100,0)+$AB257+10)</f>
        <v/>
      </c>
      <c r="AJ257" s="21" t="str" cm="1">
        <f t="array" aca="1" ref="AJ257" ca="1">IF(NOT(ISNUMBER(INDEX($A:$A, LOOKUP(2, 1 / ($A$1:INDIRECT("$A$"&amp;ROW($A257)) &lt;&gt; ""),ROW($A$1:INDIRECT("$A$"&amp;ROW($A257)))), 1))), "",
ROUNDDOWN((ROUNDDOWN((((2*VLOOKUP($AA257, 'EV and Base'!$A$1:$N$671, 10, FALSE))+31+ROUNDDOWN($AD257/4, 0))*$AB257)/100, 0)+5)*1.1, 0))</f>
        <v/>
      </c>
      <c r="AK257" s="21" t="str" cm="1">
        <f t="array" aca="1" ref="AK257" ca="1">IF(NOT(ISNUMBER(INDEX($A:$A, LOOKUP(2, 1 / ($A$1:INDIRECT("$A$"&amp;ROW($A257)) &lt;&gt; ""),ROW($A$1:INDIRECT("$A$"&amp;ROW($A257)))), 1))), "",
ROUNDDOWN((ROUNDDOWN((((2*VLOOKUP($AA257, 'EV and Base'!$A$1:$N$671, 11, FALSE))+30+ROUNDDOWN($AE257/4, 0))*$AB257)/100, 0)+5), 0)
&amp;"-"&amp;
ROUNDDOWN((ROUNDDOWN((((2*VLOOKUP($AA257, 'EV and Base'!$A$1:$N$671, 11, FALSE))+31+ROUNDDOWN($AE257/4, 0))*$AB257)/100, 0)+5), 0))</f>
        <v/>
      </c>
      <c r="AL257" s="21" t="str" cm="1">
        <f t="array" aca="1" ref="AL257" ca="1">IF(NOT(ISNUMBER(INDEX($A:$A, LOOKUP(2, 1 / ($A$1:INDIRECT("$A$"&amp;ROW($A257)) &lt;&gt; ""),ROW($A$1:INDIRECT("$A$"&amp;ROW($A257)))), 1))), "",
ROUNDDOWN((ROUNDDOWN((((2*VLOOKUP($AA257, 'EV and Base'!$A$1:$N$671, 12, FALSE))+0+ROUNDDOWN($AF257/4, 0))*$AB257)/100, 0)+5)*0.9, 0)
&amp;"-"&amp;
ROUNDDOWN((ROUNDDOWN((((2*VLOOKUP($AA257, 'EV and Base'!$A$1:$N$671, 12, FALSE))+31+ROUNDDOWN($AF257/4, 0))*$AB257)/100, 0)+5)*0.9, 0))</f>
        <v/>
      </c>
      <c r="AM257" s="21" t="str" cm="1">
        <f t="array" aca="1" ref="AM257" ca="1">IF(NOT(ISNUMBER(INDEX($A:$A, LOOKUP(2, 1 / ($A$1:INDIRECT("$A$"&amp;ROW($A257)) &lt;&gt; ""),ROW($A$1:INDIRECT("$A$"&amp;ROW($A257)))), 1))), "",
ROUNDDOWN((ROUNDDOWN((((2*VLOOKUP($AA257, 'EV and Base'!$A$1:$N$671, 13, FALSE))+30+ROUNDDOWN($AG257/4, 0))*$AB257)/100, 0)+5), 0)
&amp;"-"&amp;
ROUNDDOWN((ROUNDDOWN((((2*VLOOKUP($AA257, 'EV and Base'!$A$1:$N$671, 13, FALSE))+31+ROUNDDOWN($AG257/4, 0))*$AB257)/100, 0)+5), 0))</f>
        <v/>
      </c>
      <c r="AN257" s="25" t="str" cm="1">
        <f t="array" aca="1" ref="AN257" ca="1">IF(NOT(ISNUMBER(INDEX($A:$A, LOOKUP(2, 1 / ($A$1:INDIRECT("$A$"&amp;ROW($A257)) &lt;&gt; ""),ROW($A$1:INDIRECT("$A$"&amp;ROW($A257)))), 1))), "",
ROUNDDOWN((ROUNDDOWN((((2*VLOOKUP($AA257, 'EV and Base'!$A$1:$N$671, 14, FALSE))+31+ROUNDDOWN($AH257/4, 0))*$AB257)/100, 0)+5), 0))</f>
        <v/>
      </c>
      <c r="AO257" s="23" t="str" cm="1">
        <f t="array" aca="1" ref="AO257" ca="1">IF(NOT(ISNUMBER(INDEX($A:$A, LOOKUP(2, 1 / ($A$1:INDIRECT("$A$"&amp;ROW($A257)) &lt;&gt; ""),ROW($A$1:INDIRECT("$A$"&amp;ROW($A257)))), 1))), "",
ROUNDDOWN((((2*VLOOKUP($AA257, 'EV and Base'!$A$1:$N$671, 9, FALSE))+31+ROUNDDOWN($AC257/4, 0))*$AB257)/100, 0)+$AB257+10)</f>
        <v/>
      </c>
      <c r="AP257" s="2" t="str" cm="1">
        <f t="array" aca="1" ref="AP257" ca="1">IF(NOT(ISNUMBER(INDEX($A:$A, LOOKUP(2, 1 / ($A$1:INDIRECT("$A$"&amp;ROW($A257)) &lt;&gt; ""),ROW($A$1:INDIRECT("$A$"&amp;ROW($A257)))), 1))), "",
ROUNDDOWN((ROUNDDOWN((((2*VLOOKUP($AA257, 'EV and Base'!$A$1:$N$671, 10, FALSE))+31+ROUNDDOWN($AD257/4, 0))*$AB257)/100, 0)+5)*1.1, 0))</f>
        <v/>
      </c>
      <c r="AQ257" s="2" t="str" cm="1">
        <f t="array" aca="1" ref="AQ257" ca="1">IF(NOT(ISNUMBER(INDEX($A:$A, LOOKUP(2, 1 / ($A$1:INDIRECT("$A$"&amp;ROW($A257)) &lt;&gt; ""),ROW($A$1:INDIRECT("$A$"&amp;ROW($A257)))), 1))), "",
ROUNDDOWN((ROUNDDOWN((((2*VLOOKUP($AA257, 'EV and Base'!$A$1:$N$671, 11, FALSE))+$AV$2+ROUNDDOWN($AE257/4, 0))*$AB257)/100, 0)+5), 0))</f>
        <v/>
      </c>
      <c r="AR257" s="22" t="str" cm="1">
        <f t="array" aca="1" ref="AR257" ca="1">IF(NOT(ISNUMBER(INDEX($A:$A, LOOKUP(2, 1 / ($A$1:INDIRECT("$A$"&amp;ROW($A257)) &lt;&gt; ""),ROW($A$1:INDIRECT("$A$"&amp;ROW($A257)))), 1))), "",
ROUNDDOWN((ROUNDDOWN((((2*VLOOKUP($AA257, 'EV and Base'!$A$1:$N$671, 12, FALSE))+$AW$2+ROUNDDOWN($AF257/4, 0))*$AB257)/100, 0)+5)*0.9, 0))</f>
        <v/>
      </c>
      <c r="AS257" s="2" t="str" cm="1">
        <f t="array" aca="1" ref="AS257" ca="1">IF(NOT(ISNUMBER(INDEX($A:$A, LOOKUP(2, 1 / ($A$1:INDIRECT("$A$"&amp;ROW($A257)) &lt;&gt; ""),ROW($A$1:INDIRECT("$A$"&amp;ROW($A257)))), 1))), "",
ROUNDDOWN((ROUNDDOWN((((2*VLOOKUP($AA257, 'EV and Base'!$A$1:$N$671, 13, FALSE))+$AX$2+ROUNDDOWN($AG257/4, 0))*$AB257)/100, 0)+5), 0))</f>
        <v/>
      </c>
      <c r="AT257" s="24" t="str" cm="1">
        <f t="array" aca="1" ref="AT257" ca="1">IF(NOT(ISNUMBER(INDEX($A:$A, LOOKUP(2, 1 / ($A$1:INDIRECT("$A$"&amp;ROW($A257)) &lt;&gt; ""),ROW($A$1:INDIRECT("$A$"&amp;ROW($A257)))), 1))), "",
ROUNDDOWN((ROUNDDOWN((((2*VLOOKUP($AA257, 'EV and Base'!$A$1:$N$671, 14, FALSE))+31+ROUNDDOWN($AH257/4, 0))*$AB257)/100, 0)+5), 0))</f>
        <v/>
      </c>
      <c r="AU257" s="28"/>
      <c r="AY257" t="str" cm="1">
        <f t="array" aca="1" ref="AY257" ca="1">IF(NOT(ISNUMBER(INDEX($A:$A,LOOKUP(2,1/($A$1:INDIRECT("$A$"&amp;ROW($A257))&lt;&gt;""),ROW($A$1:INDIRECT("$A$"&amp;ROW($A257)))),1))),"",
INDEX($AY:$AY,LOOKUP(2,1/($AY$1:INDIRECT("$AY$"&amp;ROW($AY257)-1)&lt;&gt;""),ROW($AY$1:INDIRECT("$AY$"&amp;ROW($AY257)-1))),1)+$BL257)</f>
        <v/>
      </c>
      <c r="AZ257" s="3" t="str" cm="1">
        <f t="array" aca="1" ref="AZ257" ca="1">IF(NOT(ISNUMBER(INDEX($A:$A, LOOKUP(2, 1 / ($A$1:INDIRECT("$A$"&amp;ROW($A257)) &lt;&gt; ""),ROW($A$1:INDIRECT("$A$"&amp;ROW($A257)))), 1))), "",
VLOOKUP(INDIRECT("$G$"&amp;LOOKUP(2, 1 / ($AY$1:INDIRECT("$AY$"&amp;ROW($AY257)-1) &lt;&gt; ""),ROW($AY$1:INDIRECT("$AY$"&amp;ROW($AY257)-1)))),'EV and Base'!A228:N898,2,FALSE))</f>
        <v/>
      </c>
      <c r="BA257" s="3" t="str" cm="1">
        <f t="array" aca="1" ref="BA257" ca="1">IF(NOT(ISNUMBER(INDEX($A:$A, LOOKUP(2, 1 / ($A$1:INDIRECT("$A$"&amp;ROW($A257)) &lt;&gt; ""),ROW($A$1:INDIRECT("$A$"&amp;ROW($A257)))), 1))), "",
INDIRECT("$I$"&amp;LOOKUP(2, 1 / ($AY$1:INDIRECT("$AY$"&amp;ROW($AY257)-1) &lt;&gt; ""),ROW($AY$1:INDIRECT("$AY$"&amp;ROW($AY257)-1)))))</f>
        <v/>
      </c>
      <c r="BB257" s="1" t="str" cm="1">
        <f t="array" aca="1" ref="BB257" ca="1">IF(NOT(ISNUMBER(INDEX($A:$A, LOOKUP(2, 1 / ($A$1:INDIRECT("$A$"&amp;ROW($A257)) &lt;&gt; ""),ROW($A$1:INDIRECT("$A$"&amp;ROW($A257)))), 1))), "",
INDIRECT("$AB$"&amp;LOOKUP(2, 1 / ($AY$1:INDIRECT("$AY$"&amp;ROW($AY257)-1) &lt;&gt; ""),ROW($AY$1:INDIRECT("$AY$"&amp;ROW($AY257)-1)))))</f>
        <v/>
      </c>
      <c r="BC257" s="3" t="str" cm="1">
        <f t="array" aca="1" ref="BC257" ca="1">IF(NOT(ISNUMBER(INDEX($A:$A,LOOKUP(2,1/($A$1:INDIRECT("$A$"&amp;ROW($A257))&lt;&gt;""),ROW($A$1:INDIRECT("$A$"&amp;ROW($A257)))),1))),"",
$BA257+$BA257+10)</f>
        <v/>
      </c>
      <c r="BD257" s="3" t="str" cm="1">
        <f t="array" aca="1" ref="BD257" ca="1">IF(NOT(ISNUMBER(INDEX($A:$A,LOOKUP(2,1/($A$1:INDIRECT("$A$"&amp;ROW($A257))&lt;&gt;""),ROW($A$1:INDIRECT("$A$"&amp;ROW($A257)))),1))),"",
$BA257+$BB257+10)</f>
        <v/>
      </c>
      <c r="BE257" s="3" t="str" cm="1">
        <f t="array" aca="1" ref="BE257" ca="1">IF(NOT(ISNUMBER(INDEX($A:$A,LOOKUP(2,1/($A$1:INDIRECT("$A$"&amp;ROW($A257))&lt;&gt;""),ROW($A$1:INDIRECT("$A$"&amp;ROW($A257)))),1))),"",
$BC257*$BC257)</f>
        <v/>
      </c>
      <c r="BF257" s="3" t="str" cm="1">
        <f t="array" aca="1" ref="BF257" ca="1">IF(NOT(ISNUMBER(INDEX($A:$A,LOOKUP(2,1/($A$1:INDIRECT("$A$"&amp;ROW($A257))&lt;&gt;""),ROW($A$1:INDIRECT("$A$"&amp;ROW($A257)))),1))),"",
$BD257*$BD257)</f>
        <v/>
      </c>
      <c r="BG257" s="3" t="str" cm="1">
        <f t="array" aca="1" ref="BG257" ca="1">IF(NOT(ISNUMBER(INDEX($A:$A,LOOKUP(2,1/($A$1:INDIRECT("$A$"&amp;ROW($A257))&lt;&gt;""),ROW($A$1:INDIRECT("$A$"&amp;ROW($A257)))),1))),"",
_xlfn.FLOOR.MATH(1.5*_xlfn.FLOOR.MATH($AZ257*BA257/5)))</f>
        <v/>
      </c>
      <c r="BH257" s="3" t="str" cm="1">
        <f t="array" aca="1" ref="BH257" ca="1">IF(NOT(ISNUMBER(INDEX($A:$A, LOOKUP(2, 1 / ($A$1:INDIRECT("$A$"&amp;ROW($A257)) &lt;&gt; ""),ROW($A$1:INDIRECT("$A$"&amp;ROW($A257)))), 1))), "",
_xlfn.FLOOR.MATH($BG257/IF(OR(INDIRECT("$C$"&amp;LOOKUP(2, 1 / ($AY$1:INDIRECT("$AY$"&amp;ROW($AY257)-1) &lt;&gt; ""),ROW($AY$1:INDIRECT("$AY$"&amp;ROW($AY257)-1))))="Multi",
INDIRECT("$C$"&amp;LOOKUP(2, 1 / ($AY$1:INDIRECT("$AY$"&amp;ROW($AY257)-1) &lt;&gt; ""),ROW($AY$1:INDIRECT("$AY$"&amp;ROW($AY257)-1))))="Double"),2,1)))</f>
        <v/>
      </c>
      <c r="BI257" s="3" t="str" cm="1">
        <f t="array" aca="1" ref="BI257" ca="1">IF(NOT(ISNUMBER(INDEX($A:$A,LOOKUP(2,1/($A$1:INDIRECT("$A$"&amp;ROW($A257))&lt;&gt;""),ROW($A$1:INDIRECT("$A$"&amp;ROW($A257)))),1))),"",
VLOOKUP($BC257,GameFreakSQRT!$A$1:$B$200,2,FALSE))</f>
        <v/>
      </c>
      <c r="BJ257" s="3" t="str" cm="1">
        <f t="array" aca="1" ref="BJ257" ca="1">IF(NOT(ISNUMBER(INDEX($A:$A,LOOKUP(2,1/($A$1:INDIRECT("$A$"&amp;ROW($A257))&lt;&gt;""),ROW($A$1:INDIRECT("$A$"&amp;ROW($A257)))),1))),"",
VLOOKUP($BD257,GameFreakSQRT!$A$1:$B$200,2,FALSE))</f>
        <v/>
      </c>
      <c r="BK257" s="3" t="str" cm="1">
        <f t="array" aca="1" ref="BK257" ca="1">IF(NOT(ISNUMBER(INDEX($A:$A,LOOKUP(2,1/($A$1:INDIRECT("$A$"&amp;ROW($A257))&lt;&gt;""),ROW($A$1:INDIRECT("$A$"&amp;ROW($A257)))),1))),"",
_xlfn.FLOOR.MATH((($BI257*$BE257)*$BH257)/($BJ257*$BF257))+1)</f>
        <v/>
      </c>
      <c r="BL257" s="3" t="str" cm="1">
        <f t="array" aca="1" ref="BL257" ca="1">IF(NOT(ISNUMBER(INDEX($A:$A,LOOKUP(2,1/($A$1:INDIRECT("$A$"&amp;ROW($A257))&lt;&gt;""),ROW($A$1:INDIRECT("$A$"&amp;ROW($A257)))),1))),"",
_xlfn.FLOOR.MATH($BK257*IF(NOT(INDIRECT("$Z$"&amp;LOOKUP(2, 1 / ($AY$1:INDIRECT("$AY$"&amp;ROW($AY257)-1) &lt;&gt; ""),ROW($AY$1:INDIRECT("$AY$"&amp;ROW($AY257)-1))))=""),1.5,1)))</f>
        <v/>
      </c>
      <c r="BM257" s="3" t="str" cm="1">
        <f t="array" aca="1" ref="BM257" ca="1">IF(NOT(ISNUMBER(INDEX($A:$A, LOOKUP(2, 1 / ($A$1:INDIRECT("$A$"&amp;ROW($A257)) &lt;&gt; ""),ROW($A$1:INDIRECT("$A$"&amp;ROW($A257)))), 1))), "",
INDIRECT("$Y$"&amp;LOOKUP(2, 1 / ($AY$1:INDIRECT("$AY$"&amp;ROW($AY257)-1) &lt;&gt; ""),ROW($AY$1:INDIRECT("$AY$"&amp;ROW($AY257)-1)))))</f>
        <v/>
      </c>
      <c r="BN257" s="3" t="str">
        <f t="shared" ref="BN257:BN259" ca="1" si="27">IF(OR($BM257="",$BM257=0),"",BL257=BM257)</f>
        <v/>
      </c>
    </row>
    <row r="258" spans="1:66" x14ac:dyDescent="0.45">
      <c r="A258" s="69" t="s">
        <v>75</v>
      </c>
      <c r="B258" s="69" t="s">
        <v>490</v>
      </c>
      <c r="C258" s="69" t="s">
        <v>46</v>
      </c>
      <c r="D258" s="69" t="s">
        <v>455</v>
      </c>
      <c r="E258" s="69" t="s">
        <v>48</v>
      </c>
      <c r="F258" s="56">
        <v>1</v>
      </c>
      <c r="G258" s="2" t="s">
        <v>491</v>
      </c>
      <c r="H258" s="2" t="s">
        <v>50</v>
      </c>
      <c r="I258" s="2">
        <v>30</v>
      </c>
      <c r="J258" s="2" t="s">
        <v>111</v>
      </c>
      <c r="K258" s="2" t="s">
        <v>198</v>
      </c>
      <c r="L258" s="2" t="s">
        <v>53</v>
      </c>
      <c r="M258" s="2" t="s">
        <v>202</v>
      </c>
      <c r="N258" s="2" t="s">
        <v>260</v>
      </c>
      <c r="O258" s="2" t="s">
        <v>140</v>
      </c>
      <c r="P258" s="2" t="s">
        <v>341</v>
      </c>
      <c r="Q258" s="2">
        <v>12</v>
      </c>
      <c r="R258" s="2">
        <f>_xlfn.FLOOR.MATH((((2*VLOOKUP(G258, 'EV and Base'!$A$1:$N$671, 9, FALSE))+$Q258)*$I258)/100)+$I258+10</f>
        <v>79</v>
      </c>
      <c r="S258" s="2">
        <f>_xlfn.FLOOR.MATH((_xlfn.FLOOR.MATH((((2*VLOOKUP($G258, 'EV and Base'!$A$1:$N$671, 10, FALSE))+$Q258)*$I258)/100)+5)*
IF(OR($J258="Lonely", $J258="Brave", $J258="Adamant", $J258="Naughty"), 1.1,
IF(OR($J258="Bold", $J258="Timid", $J258="Modest", $J258="Calm"), 0.9, 1)))</f>
        <v>52</v>
      </c>
      <c r="T258" s="2">
        <f>_xlfn.FLOOR.MATH((_xlfn.FLOOR.MATH((((2*VLOOKUP($G258, 'EV and Base'!$A$1:$N$671, 11, FALSE))+$Q258)*$I258)/100)+5)*
IF(OR($J258="Bold", $J258="Relaxed", $J258="Impish", $J258="Lax"), 1.1,
IF(OR($J258="Lonely", $J258="Hasty", $J258="Mild", $J258="Gentle"), 0.9, 1)))</f>
        <v>59</v>
      </c>
      <c r="U258" s="2">
        <f>_xlfn.FLOOR.MATH((_xlfn.FLOOR.MATH((((2*VLOOKUP($G258, 'EV and Base'!$A$1:$N$671, 12, FALSE))+$Q258)*$I258)/100)+5)*
IF(OR($J258="Modest", $J258="Mild", $J258="Quiet", $J258="Rash"), 1.1,
IF(OR($J258="Adamant", $J258="Impish", $J258="Jolly", $J258="Careful"), 0.9, 1)))</f>
        <v>54</v>
      </c>
      <c r="V258" s="2">
        <f>_xlfn.FLOOR.MATH((_xlfn.FLOOR.MATH((((2*VLOOKUP($G258, 'EV and Base'!$A$1:$N$671, 13, FALSE))+$Q258)*$I258)/100)+5)*
IF(OR($J258="Calm", $J258="Gentle", $J258="Sassy", $J258="Careful"), 1.1,
IF(OR($J258="Naughty", $J258="Lax", $J258="Naive", $J258="Rash"), 0.9, 1)))</f>
        <v>53</v>
      </c>
      <c r="W258" s="2">
        <f>_xlfn.FLOOR.MATH((_xlfn.FLOOR.MATH((((2*VLOOKUP($G258, 'EV and Base'!$A$1:$N$671, 14, FALSE))+$Q258)*$I258)/100)+5)*
IF(OR($J258="Timid", $J258="Hasty", $J258="Jolly", $J258="Naive"), 1.1,
IF(OR($J258="Brave", $J258="Relaxed", $J258="Quiet", $J258="Sassy"), 0.9, 1)))</f>
        <v>70</v>
      </c>
      <c r="X258" s="69">
        <v>1800</v>
      </c>
      <c r="Z258" s="1">
        <v>1</v>
      </c>
      <c r="AA258" s="23" t="str" cm="1">
        <f t="array" aca="1" ref="AA258" ca="1">IF(NOT(ISNUMBER(INDEX($A:$A,LOOKUP(2,1/($A$1:INDIRECT("$A$"&amp;ROW($A258))&lt;&gt;""),ROW($A$1:INDIRECT("$A$"&amp;ROW($A258)))),1))),"",
IF(NOT(ISNUMBER($A258)),$AA257,
IF($AB258&lt;16,"Lillipup",
IF($AB258&lt;32,"Herdier",
"Stoutland"))))</f>
        <v/>
      </c>
      <c r="AB258" s="25" t="str" cm="1">
        <f t="array" aca="1" ref="AB258" ca="1">IF(NOT(ISNUMBER(INDEX($A:$A, LOOKUP(2, 1 / ($A$1:INDIRECT("$A$"&amp;ROW($A258)) &lt;&gt; ""),ROW($A$1:INDIRECT("$A$"&amp;ROW($A258)))), 1))), "",
VLOOKUP($AY258,'Medium-Slow'!$A$1:$B$101,2,TRUE))</f>
        <v/>
      </c>
      <c r="AC258" s="23" t="str" cm="1">
        <f t="array" aca="1" ref="AC258" ca="1">IF(NOT(ISNUMBER(INDEX($A:$A, LOOKUP(2, 1 / ($A$1:INDIRECT("$A$"&amp;ROW($A258)) &lt;&gt; ""),ROW($A$1:INDIRECT("$A$"&amp;ROW($A258)))), 1))), "",
INDEX($AC:$AC, LOOKUP(2, 1 / ($AC$1:INDIRECT("$AC$"&amp;ROW($AC258)-1) &lt;&gt; ""),ROW($AC$1:INDIRECT("$AC$"&amp;ROW($AC258)-1))), 1)+
IF(INDEX($AC:$AC, LOOKUP(2, 1 / ($AC$1:INDIRECT("$AC$"&amp;ROW($AC258)-1) &lt;&gt; ""),ROW($AC$1:INDIRECT("$AC$"&amp;ROW($AC258)-1))), 1)+
INDEX($AD:$AD, LOOKUP(2, 1 / ($AD$1:INDIRECT("$AD$"&amp;ROW($AD258)-1) &lt;&gt; ""),ROW($AD$1:INDIRECT("$AD$"&amp;ROW($AD258)-1))), 1)+
INDEX($AE:$AE, LOOKUP(2, 1 / ($AE$1:INDIRECT("$AE$"&amp;ROW($AE258)-1) &lt;&gt; ""),ROW($AE$1:INDIRECT("$AE$"&amp;ROW($AD258)-1))), 1)+
INDEX($AE:$AF, LOOKUP(2, 1 / ($AF$1:INDIRECT("$AF$"&amp;ROW($AF258)-1) &lt;&gt; ""),ROW($AF$1:INDIRECT("$AF$"&amp;ROW($AD258)-1))), 1)+
INDEX($AG:$AG, LOOKUP(2, 1 / ($AG$1:INDIRECT("$AG$"&amp;ROW($AG258)-1) &lt;&gt; ""),ROW($AG$1:INDIRECT("$AG$"&amp;ROW($AD258)-1))), 1)+
INDEX($AH:$AH, LOOKUP(2, 1 / ($AH$1:INDIRECT("$AH$"&amp;ROW($AH258)-1) &lt;&gt; ""),ROW($AH$1:INDIRECT("$AH$"&amp;ROW($AD258)-1))), 1)&gt;=510,0,
IF(INDEX($AC:$AC, LOOKUP(2, 1 / ($AC$1:INDIRECT("$AC$"&amp;ROW($AC258)-1) &lt;&gt; ""),ROW($AC$1:INDIRECT("$AC$"&amp;ROW($AC258)-1))), 1)&gt;=255,0,
VLOOKUP(INDIRECT("$G$"&amp;LOOKUP(2, 1 / ($AC$1:INDIRECT("$AC$"&amp;ROW($AC258)-1) &lt;&gt; ""),ROW($AC$1:INDIRECT("$AC$"&amp;ROW($AC258)-1)))), 'EV and Base'!$A$1:$N$671, 3, FALSE))))</f>
        <v/>
      </c>
      <c r="AD258" s="2" t="str" cm="1">
        <f t="array" aca="1" ref="AD258" ca="1">IF(NOT(ISNUMBER(INDEX($A:$A, LOOKUP(2, 1 / ($A$1:INDIRECT("$A$"&amp;ROW($A258)) &lt;&gt; ""),ROW($A$1:INDIRECT("$A$"&amp;ROW($A258)))), 1))), "",
INDEX($AD:$AD, LOOKUP(2, 1 / ($AD$1:INDIRECT("$AD$"&amp;ROW($AD258)-1) &lt;&gt; ""),ROW($AD$1:INDIRECT("$AD$"&amp;ROW($AD258)-1))), 1)+
IF(INDEX($AC:$AC, LOOKUP(2, 1 / ($AC$1:INDIRECT("$AC$"&amp;ROW($AC258)-1) &lt;&gt; ""),ROW($AC$1:INDIRECT("$AC$"&amp;ROW($AC258)-1))), 1)+
INDEX($AD:$AD, LOOKUP(2, 1 / ($AD$1:INDIRECT("$AD$"&amp;ROW($AD258)-1) &lt;&gt; ""),ROW($AD$1:INDIRECT("$AD$"&amp;ROW($AD258)-1))), 1)+
INDEX($AE:$AE, LOOKUP(2, 1 / ($AE$1:INDIRECT("$AE$"&amp;ROW($AE258)-1) &lt;&gt; ""),ROW($AE$1:INDIRECT("$AE$"&amp;ROW($AD258)-1))), 1)+
INDEX($AE:$AF, LOOKUP(2, 1 / ($AF$1:INDIRECT("$AF$"&amp;ROW($AF258)-1) &lt;&gt; ""),ROW($AF$1:INDIRECT("$AF$"&amp;ROW($AD258)-1))), 1)+
INDEX($AG:$AG, LOOKUP(2, 1 / ($AG$1:INDIRECT("$AG$"&amp;ROW($AG258)-1) &lt;&gt; ""),ROW($AG$1:INDIRECT("$AG$"&amp;ROW($AD258)-1))), 1)+
INDEX($AH:$AH, LOOKUP(2, 1 / ($AH$1:INDIRECT("$AH$"&amp;ROW($AH258)-1) &lt;&gt; ""),ROW($AH$1:INDIRECT("$AH$"&amp;ROW($AD258)-1))), 1)&gt;=510,0,
IF(INDEX($AD:$AD, LOOKUP(2, 1 / ($AD$1:INDIRECT("$AD$"&amp;ROW($AD258)-1) &lt;&gt; ""),ROW($AD$1:INDIRECT("$AD$"&amp;ROW($AD258)-1))), 1)&gt;=255,0,
VLOOKUP(INDIRECT("$G$"&amp;LOOKUP(2, 1 / ($AD$1:INDIRECT("$AD$"&amp;ROW($AD258)-1) &lt;&gt; ""),ROW($AD$1:INDIRECT("$AD$"&amp;ROW($AD258)-1)))), 'EV and Base'!$A$1:$N$671, 4, FALSE))))</f>
        <v/>
      </c>
      <c r="AE258" s="2" t="str" cm="1">
        <f t="array" aca="1" ref="AE258" ca="1">IF(NOT(ISNUMBER(INDEX($A:$A,LOOKUP(2,1/($A$1:INDIRECT("$A$"&amp;ROW($A258))&lt;&gt;""),ROW($A$1:INDIRECT("$A$"&amp;ROW($A258)))),1))),"",
INDEX($AE:$AE,LOOKUP(2,1/($AE$1:INDIRECT("$AE$"&amp;ROW($AE258)-1)&lt;&gt;""),ROW($AE$1:INDIRECT("$AE$"&amp;ROW($AE258)-1))),1)+
IF(INDEX($AC:$AC,LOOKUP(2,1/($AC$1:INDIRECT("$AC$"&amp;ROW($AC258)-1)&lt;&gt;""),ROW($AC$1:INDIRECT("$AC$"&amp;ROW($AC258)-1))),1)+
INDEX($AD:$AD,LOOKUP(2,1/($AD$1:INDIRECT("$AD$"&amp;ROW($AD258)-1)&lt;&gt;""),ROW($AD$1:INDIRECT("$AD$"&amp;ROW($AD258)-1))),1)+
INDEX($AE:$AE,LOOKUP(2,1/($AE$1:INDIRECT("$AE$"&amp;ROW($AE258)-1)&lt;&gt;""),ROW($AE$1:INDIRECT("$AE$"&amp;ROW($AD258)-1))),1)+
INDEX($AE:$AF,LOOKUP(2,1/($AF$1:INDIRECT("$AF$"&amp;ROW($AF258)-1)&lt;&gt;""),ROW($AF$1:INDIRECT("$AF$"&amp;ROW($AD258)-1))),1)+
INDEX($AG:$AG,LOOKUP(2,1/($AG$1:INDIRECT("$AG$"&amp;ROW($AG258)-1)&lt;&gt;""),ROW($AG$1:INDIRECT("$AG$"&amp;ROW($AD258)-1))),1)+
INDEX($AH:$AH,LOOKUP(2,1/($AH$1:INDIRECT("$AH$"&amp;ROW($AH258)-1)&lt;&gt;""),ROW($AH$1:INDIRECT("$AH$"&amp;ROW($AD258)-1))),1)&gt;=510,0,
IF(INDEX($AE:$AE,LOOKUP(2,1/($AE$1:INDIRECT("$AE$"&amp;ROW($AE258)-1)&lt;&gt;""),ROW($AE$1:INDIRECT("$AE$"&amp;ROW($AE258)-1))),1)&gt;=255,0,
VLOOKUP(INDIRECT("$G$"&amp;LOOKUP(2,1/($AE$1:INDIRECT("$AE$"&amp;ROW($AE258)-1)&lt;&gt;""),ROW($AE$1:INDIRECT("$AE$"&amp;ROW($AE258)-1)))),'EV and Base'!$A$1:$N$671,5,FALSE))))</f>
        <v/>
      </c>
      <c r="AF258" s="2" t="str" cm="1">
        <f t="array" aca="1" ref="AF258" ca="1">IF(NOT(ISNUMBER(INDEX($A:$A, LOOKUP(2, 1 / ($A$1:INDIRECT("$A$"&amp;ROW($A258)) &lt;&gt; ""),ROW($A$1:INDIRECT("$A$"&amp;ROW($A258)))), 1))), "",
INDEX($AF:$AF, LOOKUP(2, 1 / ($AF$1:INDIRECT("$AF$"&amp;ROW($AF258)-1) &lt;&gt; ""),ROW($AF$1:INDIRECT("$AF$"&amp;ROW($AF258)-1))), 1)+
IF(INDEX($AC:$AC, LOOKUP(2, 1 / ($AC$1:INDIRECT("$AC$"&amp;ROW($AC258)-1) &lt;&gt; ""),ROW($AC$1:INDIRECT("$AC$"&amp;ROW($AC258)-1))), 1)+
INDEX($AD:$AD, LOOKUP(2, 1 / ($AD$1:INDIRECT("$AD$"&amp;ROW($AD258)-1) &lt;&gt; ""),ROW($AD$1:INDIRECT("$AD$"&amp;ROW($AD258)-1))), 1)+
INDEX($AE:$AE, LOOKUP(2, 1 / ($AE$1:INDIRECT("$AE$"&amp;ROW($AE258)-1) &lt;&gt; ""),ROW($AE$1:INDIRECT("$AE$"&amp;ROW($AD258)-1))), 1)+
INDEX($AE:$AF, LOOKUP(2, 1 / ($AF$1:INDIRECT("$AF$"&amp;ROW($AF258)-1) &lt;&gt; ""),ROW($AF$1:INDIRECT("$AF$"&amp;ROW($AD258)-1))), 1)+
INDEX($AG:$AG, LOOKUP(2, 1 / ($AG$1:INDIRECT("$AG$"&amp;ROW($AG258)-1) &lt;&gt; ""),ROW($AG$1:INDIRECT("$AG$"&amp;ROW($AD258)-1))), 1)+
INDEX($AH:$AH, LOOKUP(2, 1 / ($AH$1:INDIRECT("$AH$"&amp;ROW($AH258)-1) &lt;&gt; ""),ROW($AH$1:INDIRECT("$AH$"&amp;ROW($AD258)-1))), 1)&gt;=510,0,
IF(INDEX($AF:$AF, LOOKUP(2, 1 / ($AF$1:INDIRECT("$AF$"&amp;ROW($AF258)-1) &lt;&gt; ""),ROW($AF$1:INDIRECT("$AF$"&amp;ROW($AF258)-1))), 1)&gt;=255,0,
VLOOKUP(INDIRECT("$G$"&amp;LOOKUP(2, 1 / ($AF$1:INDIRECT("$AF$"&amp;ROW($AF258)-1) &lt;&gt; ""),ROW($AF$1:INDIRECT("$AF$"&amp;ROW($AF258)-1)))), 'EV and Base'!$A$1:$N$671, 6, FALSE))))</f>
        <v/>
      </c>
      <c r="AG258" s="2" t="str" cm="1">
        <f t="array" aca="1" ref="AG258" ca="1">IF(NOT(ISNUMBER(INDEX($A:$A, LOOKUP(2, 1 / ($A$1:INDIRECT("$A$"&amp;ROW($A258)) &lt;&gt; ""),ROW($A$1:INDIRECT("$A$"&amp;ROW($A258)))), 1))), "",
INDEX($AG:$AG, LOOKUP(2, 1 / ($AG$1:INDIRECT("$AG$"&amp;ROW($AG258)-1) &lt;&gt; ""),ROW($AG$1:INDIRECT("$AG$"&amp;ROW($AG258)-1))), 1)+
IF(INDEX($AC:$AC, LOOKUP(2, 1 / ($AC$1:INDIRECT("$AC$"&amp;ROW($AC258)-1) &lt;&gt; ""),ROW($AC$1:INDIRECT("$AC$"&amp;ROW($AC258)-1))), 1)+
INDEX($AD:$AD, LOOKUP(2, 1 / ($AD$1:INDIRECT("$AD$"&amp;ROW($AD258)-1) &lt;&gt; ""),ROW($AD$1:INDIRECT("$AD$"&amp;ROW($AD258)-1))), 1)+
INDEX($AE:$AE, LOOKUP(2, 1 / ($AE$1:INDIRECT("$AE$"&amp;ROW($AE258)-1) &lt;&gt; ""),ROW($AE$1:INDIRECT("$AE$"&amp;ROW($AD258)-1))), 1)+
INDEX($AE:$AF, LOOKUP(2, 1 / ($AF$1:INDIRECT("$AF$"&amp;ROW($AF258)-1) &lt;&gt; ""),ROW($AF$1:INDIRECT("$AF$"&amp;ROW($AD258)-1))), 1)+
INDEX($AG:$AG, LOOKUP(2, 1 / ($AG$1:INDIRECT("$AG$"&amp;ROW($AG258)-1) &lt;&gt; ""),ROW($AG$1:INDIRECT("$AG$"&amp;ROW($AD258)-1))), 1)+
INDEX($AH:$AH, LOOKUP(2, 1 / ($AH$1:INDIRECT("$AH$"&amp;ROW($AH258)-1) &lt;&gt; ""),ROW($AH$1:INDIRECT("$AH$"&amp;ROW($AD258)-1))), 1)&gt;=510,0,
IF(INDEX($AG:$AG, LOOKUP(2, 1 / ($AG$1:INDIRECT("$AG$"&amp;ROW($AG258)-1) &lt;&gt; ""),ROW($AG$1:INDIRECT("$AG$"&amp;ROW($AG258)-1))), 1)&gt;=255,0,
VLOOKUP(INDIRECT("$G$"&amp;LOOKUP(2, 1 / ($AG$1:INDIRECT("$AG$"&amp;ROW($AG258)-1) &lt;&gt; ""),ROW($AG$1:INDIRECT("$AG$"&amp;ROW($AG258)-1)))), 'EV and Base'!$A$1:$N$671, 7, FALSE))))</f>
        <v/>
      </c>
      <c r="AH258" s="24" t="str" cm="1">
        <f t="array" aca="1" ref="AH258" ca="1">IF(NOT(ISNUMBER(INDEX($A:$A,LOOKUP(2,1/($A$1:INDIRECT("$A$"&amp;ROW($A258))&lt;&gt;""),ROW($A$1:INDIRECT("$A$"&amp;ROW($A258)))),1))),"",
INDEX($AH:$AH,LOOKUP(2,1/($AH$1:INDIRECT("$AH$"&amp;ROW($AH258)-1)&lt;&gt;""),ROW($AH$1:INDIRECT("$AH$"&amp;ROW($AH258)-1))),1)+
IF(INDEX($AC:$AC,LOOKUP(2,1/($AC$1:INDIRECT("$AC$"&amp;ROW($AC258)-1)&lt;&gt;""),ROW($AC$1:INDIRECT("$AC$"&amp;ROW($AC258)-1))),1)+
INDEX($AD:$AD,LOOKUP(2,1/($AD$1:INDIRECT("$AD$"&amp;ROW($AD258)-1)&lt;&gt;""),ROW($AD$1:INDIRECT("$AD$"&amp;ROW($AD258)-1))),1)+
INDEX($AE:$AE,LOOKUP(2,1/($AE$1:INDIRECT("$AE$"&amp;ROW($AE258)-1)&lt;&gt;""),ROW($AE$1:INDIRECT("$AE$"&amp;ROW($AD258)-1))),1)+
INDEX($AE:$AF,LOOKUP(2,1/($AF$1:INDIRECT("$AF$"&amp;ROW($AF258)-1)&lt;&gt;""),ROW($AF$1:INDIRECT("$AF$"&amp;ROW($AD258)-1))),1)+
INDEX($AG:$AG,LOOKUP(2,1/($AG$1:INDIRECT("$AG$"&amp;ROW($AG258)-1)&lt;&gt;""),ROW($AG$1:INDIRECT("$AG$"&amp;ROW($AD258)-1))),1)+
INDEX($AH:$AH,LOOKUP(2,1/($AH$1:INDIRECT("$AH$"&amp;ROW($AH258)-1)&lt;&gt;""),ROW($AH$1:INDIRECT("$AH$"&amp;ROW($AD258)-1))),1)&gt;=510,0,
IF(INDEX($AH:$AH,LOOKUP(2,1/($AH$1:INDIRECT("$AH$"&amp;ROW($AH258)-1)&lt;&gt;""),ROW($AH$1:INDIRECT("$AH$"&amp;ROW($AH258)-1))),1)&gt;=255,0,
VLOOKUP(INDIRECT("$G$"&amp;LOOKUP(2,1/($AH$1:INDIRECT("$AH$"&amp;ROW($AH258)-1)&lt;&gt;""),ROW($AH$1:INDIRECT("$AH$"&amp;ROW($AH258)-1)))),'EV and Base'!$A$1:$N$671,8,FALSE))))</f>
        <v/>
      </c>
      <c r="AI258" s="29" t="str" cm="1">
        <f t="array" aca="1" ref="AI258" ca="1">IF(NOT(ISNUMBER(INDEX($A:$A,LOOKUP(2,1/($A$1:INDIRECT("$A$"&amp;ROW($A258))&lt;&gt;""),ROW($A$1:INDIRECT("$A$"&amp;ROW($A258)))),1))),"",
ROUNDDOWN((((2*VLOOKUP($AA258,'EV and Base'!$A$1:$N$671,9,FALSE))+31+ROUNDDOWN($AC258/4,0))*$AB258)/100,0)+$AB258+10)</f>
        <v/>
      </c>
      <c r="AJ258" s="21" t="str" cm="1">
        <f t="array" aca="1" ref="AJ258" ca="1">IF(NOT(ISNUMBER(INDEX($A:$A, LOOKUP(2, 1 / ($A$1:INDIRECT("$A$"&amp;ROW($A258)) &lt;&gt; ""),ROW($A$1:INDIRECT("$A$"&amp;ROW($A258)))), 1))), "",
ROUNDDOWN((ROUNDDOWN((((2*VLOOKUP($AA258, 'EV and Base'!$A$1:$N$671, 10, FALSE))+31+ROUNDDOWN($AD258/4, 0))*$AB258)/100, 0)+5)*1.1, 0))</f>
        <v/>
      </c>
      <c r="AK258" s="21" t="str" cm="1">
        <f t="array" aca="1" ref="AK258" ca="1">IF(NOT(ISNUMBER(INDEX($A:$A, LOOKUP(2, 1 / ($A$1:INDIRECT("$A$"&amp;ROW($A258)) &lt;&gt; ""),ROW($A$1:INDIRECT("$A$"&amp;ROW($A258)))), 1))), "",
ROUNDDOWN((ROUNDDOWN((((2*VLOOKUP($AA258, 'EV and Base'!$A$1:$N$671, 11, FALSE))+30+ROUNDDOWN($AE258/4, 0))*$AB258)/100, 0)+5), 0)
&amp;"-"&amp;
ROUNDDOWN((ROUNDDOWN((((2*VLOOKUP($AA258, 'EV and Base'!$A$1:$N$671, 11, FALSE))+31+ROUNDDOWN($AE258/4, 0))*$AB258)/100, 0)+5), 0))</f>
        <v/>
      </c>
      <c r="AL258" s="21" t="str" cm="1">
        <f t="array" aca="1" ref="AL258" ca="1">IF(NOT(ISNUMBER(INDEX($A:$A, LOOKUP(2, 1 / ($A$1:INDIRECT("$A$"&amp;ROW($A258)) &lt;&gt; ""),ROW($A$1:INDIRECT("$A$"&amp;ROW($A258)))), 1))), "",
ROUNDDOWN((ROUNDDOWN((((2*VLOOKUP($AA258, 'EV and Base'!$A$1:$N$671, 12, FALSE))+0+ROUNDDOWN($AF258/4, 0))*$AB258)/100, 0)+5)*0.9, 0)
&amp;"-"&amp;
ROUNDDOWN((ROUNDDOWN((((2*VLOOKUP($AA258, 'EV and Base'!$A$1:$N$671, 12, FALSE))+31+ROUNDDOWN($AF258/4, 0))*$AB258)/100, 0)+5)*0.9, 0))</f>
        <v/>
      </c>
      <c r="AM258" s="21" t="str" cm="1">
        <f t="array" aca="1" ref="AM258" ca="1">IF(NOT(ISNUMBER(INDEX($A:$A, LOOKUP(2, 1 / ($A$1:INDIRECT("$A$"&amp;ROW($A258)) &lt;&gt; ""),ROW($A$1:INDIRECT("$A$"&amp;ROW($A258)))), 1))), "",
ROUNDDOWN((ROUNDDOWN((((2*VLOOKUP($AA258, 'EV and Base'!$A$1:$N$671, 13, FALSE))+30+ROUNDDOWN($AG258/4, 0))*$AB258)/100, 0)+5), 0)
&amp;"-"&amp;
ROUNDDOWN((ROUNDDOWN((((2*VLOOKUP($AA258, 'EV and Base'!$A$1:$N$671, 13, FALSE))+31+ROUNDDOWN($AG258/4, 0))*$AB258)/100, 0)+5), 0))</f>
        <v/>
      </c>
      <c r="AN258" s="25" t="str" cm="1">
        <f t="array" aca="1" ref="AN258" ca="1">IF(NOT(ISNUMBER(INDEX($A:$A, LOOKUP(2, 1 / ($A$1:INDIRECT("$A$"&amp;ROW($A258)) &lt;&gt; ""),ROW($A$1:INDIRECT("$A$"&amp;ROW($A258)))), 1))), "",
ROUNDDOWN((ROUNDDOWN((((2*VLOOKUP($AA258, 'EV and Base'!$A$1:$N$671, 14, FALSE))+31+ROUNDDOWN($AH258/4, 0))*$AB258)/100, 0)+5), 0))</f>
        <v/>
      </c>
      <c r="AO258" s="23" t="str" cm="1">
        <f t="array" aca="1" ref="AO258" ca="1">IF(NOT(ISNUMBER(INDEX($A:$A, LOOKUP(2, 1 / ($A$1:INDIRECT("$A$"&amp;ROW($A258)) &lt;&gt; ""),ROW($A$1:INDIRECT("$A$"&amp;ROW($A258)))), 1))), "",
ROUNDDOWN((((2*VLOOKUP($AA258, 'EV and Base'!$A$1:$N$671, 9, FALSE))+31+ROUNDDOWN($AC258/4, 0))*$AB258)/100, 0)+$AB258+10)</f>
        <v/>
      </c>
      <c r="AP258" s="2" t="str" cm="1">
        <f t="array" aca="1" ref="AP258" ca="1">IF(NOT(ISNUMBER(INDEX($A:$A, LOOKUP(2, 1 / ($A$1:INDIRECT("$A$"&amp;ROW($A258)) &lt;&gt; ""),ROW($A$1:INDIRECT("$A$"&amp;ROW($A258)))), 1))), "",
ROUNDDOWN((ROUNDDOWN((((2*VLOOKUP($AA258, 'EV and Base'!$A$1:$N$671, 10, FALSE))+31+ROUNDDOWN($AD258/4, 0))*$AB258)/100, 0)+5)*1.1, 0))</f>
        <v/>
      </c>
      <c r="AQ258" s="2" t="str" cm="1">
        <f t="array" aca="1" ref="AQ258" ca="1">IF(NOT(ISNUMBER(INDEX($A:$A, LOOKUP(2, 1 / ($A$1:INDIRECT("$A$"&amp;ROW($A258)) &lt;&gt; ""),ROW($A$1:INDIRECT("$A$"&amp;ROW($A258)))), 1))), "",
ROUNDDOWN((ROUNDDOWN((((2*VLOOKUP($AA258, 'EV and Base'!$A$1:$N$671, 11, FALSE))+$AV$2+ROUNDDOWN($AE258/4, 0))*$AB258)/100, 0)+5), 0))</f>
        <v/>
      </c>
      <c r="AR258" s="22" t="str" cm="1">
        <f t="array" aca="1" ref="AR258" ca="1">IF(NOT(ISNUMBER(INDEX($A:$A, LOOKUP(2, 1 / ($A$1:INDIRECT("$A$"&amp;ROW($A258)) &lt;&gt; ""),ROW($A$1:INDIRECT("$A$"&amp;ROW($A258)))), 1))), "",
ROUNDDOWN((ROUNDDOWN((((2*VLOOKUP($AA258, 'EV and Base'!$A$1:$N$671, 12, FALSE))+$AW$2+ROUNDDOWN($AF258/4, 0))*$AB258)/100, 0)+5)*0.9, 0))</f>
        <v/>
      </c>
      <c r="AS258" s="2" t="str" cm="1">
        <f t="array" aca="1" ref="AS258" ca="1">IF(NOT(ISNUMBER(INDEX($A:$A, LOOKUP(2, 1 / ($A$1:INDIRECT("$A$"&amp;ROW($A258)) &lt;&gt; ""),ROW($A$1:INDIRECT("$A$"&amp;ROW($A258)))), 1))), "",
ROUNDDOWN((ROUNDDOWN((((2*VLOOKUP($AA258, 'EV and Base'!$A$1:$N$671, 13, FALSE))+$AX$2+ROUNDDOWN($AG258/4, 0))*$AB258)/100, 0)+5), 0))</f>
        <v/>
      </c>
      <c r="AT258" s="24" t="str" cm="1">
        <f t="array" aca="1" ref="AT258" ca="1">IF(NOT(ISNUMBER(INDEX($A:$A, LOOKUP(2, 1 / ($A$1:INDIRECT("$A$"&amp;ROW($A258)) &lt;&gt; ""),ROW($A$1:INDIRECT("$A$"&amp;ROW($A258)))), 1))), "",
ROUNDDOWN((ROUNDDOWN((((2*VLOOKUP($AA258, 'EV and Base'!$A$1:$N$671, 14, FALSE))+31+ROUNDDOWN($AH258/4, 0))*$AB258)/100, 0)+5), 0))</f>
        <v/>
      </c>
      <c r="AU258" s="28"/>
      <c r="AY258" t="str" cm="1">
        <f t="array" aca="1" ref="AY258" ca="1">IF(NOT(ISNUMBER(INDEX($A:$A,LOOKUP(2,1/($A$1:INDIRECT("$A$"&amp;ROW($A258))&lt;&gt;""),ROW($A$1:INDIRECT("$A$"&amp;ROW($A258)))),1))),"",
INDEX($AY:$AY,LOOKUP(2,1/($AY$1:INDIRECT("$AY$"&amp;ROW($AY258)-1)&lt;&gt;""),ROW($AY$1:INDIRECT("$AY$"&amp;ROW($AY258)-1))),1)+$BL258)</f>
        <v/>
      </c>
      <c r="AZ258" s="3" t="str" cm="1">
        <f t="array" aca="1" ref="AZ258" ca="1">IF(NOT(ISNUMBER(INDEX($A:$A, LOOKUP(2, 1 / ($A$1:INDIRECT("$A$"&amp;ROW($A258)) &lt;&gt; ""),ROW($A$1:INDIRECT("$A$"&amp;ROW($A258)))), 1))), "",
VLOOKUP(INDIRECT("$G$"&amp;LOOKUP(2, 1 / ($AY$1:INDIRECT("$AY$"&amp;ROW($AY258)-1) &lt;&gt; ""),ROW($AY$1:INDIRECT("$AY$"&amp;ROW($AY258)-1)))),'EV and Base'!A229:N899,2,FALSE))</f>
        <v/>
      </c>
      <c r="BA258" s="3" t="str" cm="1">
        <f t="array" aca="1" ref="BA258" ca="1">IF(NOT(ISNUMBER(INDEX($A:$A, LOOKUP(2, 1 / ($A$1:INDIRECT("$A$"&amp;ROW($A258)) &lt;&gt; ""),ROW($A$1:INDIRECT("$A$"&amp;ROW($A258)))), 1))), "",
INDIRECT("$I$"&amp;LOOKUP(2, 1 / ($AY$1:INDIRECT("$AY$"&amp;ROW($AY258)-1) &lt;&gt; ""),ROW($AY$1:INDIRECT("$AY$"&amp;ROW($AY258)-1)))))</f>
        <v/>
      </c>
      <c r="BB258" s="1" t="str" cm="1">
        <f t="array" aca="1" ref="BB258" ca="1">IF(NOT(ISNUMBER(INDEX($A:$A, LOOKUP(2, 1 / ($A$1:INDIRECT("$A$"&amp;ROW($A258)) &lt;&gt; ""),ROW($A$1:INDIRECT("$A$"&amp;ROW($A258)))), 1))), "",
INDIRECT("$AB$"&amp;LOOKUP(2, 1 / ($AY$1:INDIRECT("$AY$"&amp;ROW($AY258)-1) &lt;&gt; ""),ROW($AY$1:INDIRECT("$AY$"&amp;ROW($AY258)-1)))))</f>
        <v/>
      </c>
      <c r="BC258" s="3" t="str" cm="1">
        <f t="array" aca="1" ref="BC258" ca="1">IF(NOT(ISNUMBER(INDEX($A:$A,LOOKUP(2,1/($A$1:INDIRECT("$A$"&amp;ROW($A258))&lt;&gt;""),ROW($A$1:INDIRECT("$A$"&amp;ROW($A258)))),1))),"",
$BA258+$BA258+10)</f>
        <v/>
      </c>
      <c r="BD258" s="3" t="str" cm="1">
        <f t="array" aca="1" ref="BD258" ca="1">IF(NOT(ISNUMBER(INDEX($A:$A,LOOKUP(2,1/($A$1:INDIRECT("$A$"&amp;ROW($A258))&lt;&gt;""),ROW($A$1:INDIRECT("$A$"&amp;ROW($A258)))),1))),"",
$BA258+$BB258+10)</f>
        <v/>
      </c>
      <c r="BE258" s="3" t="str" cm="1">
        <f t="array" aca="1" ref="BE258" ca="1">IF(NOT(ISNUMBER(INDEX($A:$A,LOOKUP(2,1/($A$1:INDIRECT("$A$"&amp;ROW($A258))&lt;&gt;""),ROW($A$1:INDIRECT("$A$"&amp;ROW($A258)))),1))),"",
$BC258*$BC258)</f>
        <v/>
      </c>
      <c r="BF258" s="3" t="str" cm="1">
        <f t="array" aca="1" ref="BF258" ca="1">IF(NOT(ISNUMBER(INDEX($A:$A,LOOKUP(2,1/($A$1:INDIRECT("$A$"&amp;ROW($A258))&lt;&gt;""),ROW($A$1:INDIRECT("$A$"&amp;ROW($A258)))),1))),"",
$BD258*$BD258)</f>
        <v/>
      </c>
      <c r="BG258" s="3" t="str" cm="1">
        <f t="array" aca="1" ref="BG258" ca="1">IF(NOT(ISNUMBER(INDEX($A:$A,LOOKUP(2,1/($A$1:INDIRECT("$A$"&amp;ROW($A258))&lt;&gt;""),ROW($A$1:INDIRECT("$A$"&amp;ROW($A258)))),1))),"",
_xlfn.FLOOR.MATH(1.5*_xlfn.FLOOR.MATH($AZ258*BA258/5)))</f>
        <v/>
      </c>
      <c r="BH258" s="3" t="str" cm="1">
        <f t="array" aca="1" ref="BH258" ca="1">IF(NOT(ISNUMBER(INDEX($A:$A, LOOKUP(2, 1 / ($A$1:INDIRECT("$A$"&amp;ROW($A258)) &lt;&gt; ""),ROW($A$1:INDIRECT("$A$"&amp;ROW($A258)))), 1))), "",
_xlfn.FLOOR.MATH($BG258/IF(OR(INDIRECT("$C$"&amp;LOOKUP(2, 1 / ($AY$1:INDIRECT("$AY$"&amp;ROW($AY258)-1) &lt;&gt; ""),ROW($AY$1:INDIRECT("$AY$"&amp;ROW($AY258)-1))))="Multi",
INDIRECT("$C$"&amp;LOOKUP(2, 1 / ($AY$1:INDIRECT("$AY$"&amp;ROW($AY258)-1) &lt;&gt; ""),ROW($AY$1:INDIRECT("$AY$"&amp;ROW($AY258)-1))))="Double"),2,1)))</f>
        <v/>
      </c>
      <c r="BI258" s="3" t="str" cm="1">
        <f t="array" aca="1" ref="BI258" ca="1">IF(NOT(ISNUMBER(INDEX($A:$A,LOOKUP(2,1/($A$1:INDIRECT("$A$"&amp;ROW($A258))&lt;&gt;""),ROW($A$1:INDIRECT("$A$"&amp;ROW($A258)))),1))),"",
VLOOKUP($BC258,GameFreakSQRT!$A$1:$B$200,2,FALSE))</f>
        <v/>
      </c>
      <c r="BJ258" s="3" t="str" cm="1">
        <f t="array" aca="1" ref="BJ258" ca="1">IF(NOT(ISNUMBER(INDEX($A:$A,LOOKUP(2,1/($A$1:INDIRECT("$A$"&amp;ROW($A258))&lt;&gt;""),ROW($A$1:INDIRECT("$A$"&amp;ROW($A258)))),1))),"",
VLOOKUP($BD258,GameFreakSQRT!$A$1:$B$200,2,FALSE))</f>
        <v/>
      </c>
      <c r="BK258" s="3" t="str" cm="1">
        <f t="array" aca="1" ref="BK258" ca="1">IF(NOT(ISNUMBER(INDEX($A:$A,LOOKUP(2,1/($A$1:INDIRECT("$A$"&amp;ROW($A258))&lt;&gt;""),ROW($A$1:INDIRECT("$A$"&amp;ROW($A258)))),1))),"",
_xlfn.FLOOR.MATH((($BI258*$BE258)*$BH258)/($BJ258*$BF258))+1)</f>
        <v/>
      </c>
      <c r="BL258" s="3" t="str" cm="1">
        <f t="array" aca="1" ref="BL258" ca="1">IF(NOT(ISNUMBER(INDEX($A:$A,LOOKUP(2,1/($A$1:INDIRECT("$A$"&amp;ROW($A258))&lt;&gt;""),ROW($A$1:INDIRECT("$A$"&amp;ROW($A258)))),1))),"",
_xlfn.FLOOR.MATH($BK258*IF(NOT(INDIRECT("$Z$"&amp;LOOKUP(2, 1 / ($AY$1:INDIRECT("$AY$"&amp;ROW($AY258)-1) &lt;&gt; ""),ROW($AY$1:INDIRECT("$AY$"&amp;ROW($AY258)-1))))=""),1.5,1)))</f>
        <v/>
      </c>
      <c r="BM258" s="3" t="str" cm="1">
        <f t="array" aca="1" ref="BM258" ca="1">IF(NOT(ISNUMBER(INDEX($A:$A, LOOKUP(2, 1 / ($A$1:INDIRECT("$A$"&amp;ROW($A258)) &lt;&gt; ""),ROW($A$1:INDIRECT("$A$"&amp;ROW($A258)))), 1))), "",
INDIRECT("$Y$"&amp;LOOKUP(2, 1 / ($AY$1:INDIRECT("$AY$"&amp;ROW($AY258)-1) &lt;&gt; ""),ROW($AY$1:INDIRECT("$AY$"&amp;ROW($AY258)-1)))))</f>
        <v/>
      </c>
      <c r="BN258" s="3" t="str">
        <f t="shared" ca="1" si="27"/>
        <v/>
      </c>
    </row>
    <row r="259" spans="1:66" x14ac:dyDescent="0.45">
      <c r="A259" s="69"/>
      <c r="B259" s="69"/>
      <c r="C259" s="69"/>
      <c r="D259" s="69"/>
      <c r="E259" s="69"/>
      <c r="F259" s="56">
        <v>2</v>
      </c>
      <c r="G259" s="2" t="s">
        <v>492</v>
      </c>
      <c r="H259" s="2" t="s">
        <v>50</v>
      </c>
      <c r="I259" s="2">
        <v>30</v>
      </c>
      <c r="J259" s="2" t="s">
        <v>223</v>
      </c>
      <c r="K259" s="2" t="s">
        <v>493</v>
      </c>
      <c r="L259" s="2" t="s">
        <v>53</v>
      </c>
      <c r="M259" s="2" t="s">
        <v>494</v>
      </c>
      <c r="N259" s="2" t="s">
        <v>177</v>
      </c>
      <c r="O259" s="2" t="s">
        <v>495</v>
      </c>
      <c r="P259" s="2" t="s">
        <v>496</v>
      </c>
      <c r="Q259" s="2">
        <v>3</v>
      </c>
      <c r="R259" s="2">
        <f>_xlfn.FLOOR.MATH((((2*VLOOKUP(G259, 'EV and Base'!$A$1:$N$671, 9, FALSE))+$Q259)*$I259)/100)+$I259+10</f>
        <v>73</v>
      </c>
      <c r="S259" s="2">
        <f>_xlfn.FLOOR.MATH((_xlfn.FLOOR.MATH((((2*VLOOKUP($G259, 'EV and Base'!$A$1:$N$671, 10, FALSE))+$Q259)*$I259)/100)+5)*
IF(OR($J259="Lonely", $J259="Brave", $J259="Adamant", $J259="Naughty"), 1.1,
IF(OR($J259="Bold", $J259="Timid", $J259="Modest", $J259="Calm"), 0.9, 1)))</f>
        <v>46</v>
      </c>
      <c r="T259" s="2">
        <f>_xlfn.FLOOR.MATH((_xlfn.FLOOR.MATH((((2*VLOOKUP($G259, 'EV and Base'!$A$1:$N$671, 11, FALSE))+$Q259)*$I259)/100)+5)*
IF(OR($J259="Bold", $J259="Relaxed", $J259="Impish", $J259="Lax"), 1.1,
IF(OR($J259="Lonely", $J259="Hasty", $J259="Mild", $J259="Gentle"), 0.9, 1)))</f>
        <v>67</v>
      </c>
      <c r="U259" s="2">
        <f>_xlfn.FLOOR.MATH((_xlfn.FLOOR.MATH((((2*VLOOKUP($G259, 'EV and Base'!$A$1:$N$671, 12, FALSE))+$Q259)*$I259)/100)+5)*
IF(OR($J259="Modest", $J259="Mild", $J259="Quiet", $J259="Rash"), 1.1,
IF(OR($J259="Adamant", $J259="Impish", $J259="Jolly", $J259="Careful"), 0.9, 1)))</f>
        <v>37</v>
      </c>
      <c r="V259" s="2">
        <f>_xlfn.FLOOR.MATH((_xlfn.FLOOR.MATH((((2*VLOOKUP($G259, 'EV and Base'!$A$1:$N$671, 13, FALSE))+$Q259)*$I259)/100)+5)*
IF(OR($J259="Calm", $J259="Gentle", $J259="Sassy", $J259="Careful"), 1.1,
IF(OR($J259="Naughty", $J259="Lax", $J259="Naive", $J259="Rash"), 0.9, 1)))</f>
        <v>35</v>
      </c>
      <c r="W259" s="2">
        <f>_xlfn.FLOOR.MATH((_xlfn.FLOOR.MATH((((2*VLOOKUP($G259, 'EV and Base'!$A$1:$N$671, 14, FALSE))+$Q259)*$I259)/100)+5)*
IF(OR($J259="Timid", $J259="Hasty", $J259="Jolly", $J259="Naive"), 1.1,
IF(OR($J259="Brave", $J259="Relaxed", $J259="Quiet", $J259="Sassy"), 0.9, 1)))</f>
        <v>19</v>
      </c>
      <c r="X259" s="69"/>
      <c r="Z259" s="1">
        <v>1</v>
      </c>
      <c r="AA259" s="23" t="str" cm="1">
        <f t="array" aca="1" ref="AA259" ca="1">IF(NOT(ISNUMBER(INDEX($A:$A,LOOKUP(2,1/($A$1:INDIRECT("$A$"&amp;ROW($A259))&lt;&gt;""),ROW($A$1:INDIRECT("$A$"&amp;ROW($A259)))),1))),"",
IF(NOT(ISNUMBER($A259)),$AA258,
IF($AB259&lt;16,"Lillipup",
IF($AB259&lt;32,"Herdier",
"Stoutland"))))</f>
        <v/>
      </c>
      <c r="AB259" s="25" t="str" cm="1">
        <f t="array" aca="1" ref="AB259" ca="1">IF(NOT(ISNUMBER(INDEX($A:$A, LOOKUP(2, 1 / ($A$1:INDIRECT("$A$"&amp;ROW($A259)) &lt;&gt; ""),ROW($A$1:INDIRECT("$A$"&amp;ROW($A259)))), 1))), "",
VLOOKUP($AY259,'Medium-Slow'!$A$1:$B$101,2,TRUE))</f>
        <v/>
      </c>
      <c r="AC259" s="23" t="str" cm="1">
        <f t="array" aca="1" ref="AC259" ca="1">IF(NOT(ISNUMBER(INDEX($A:$A, LOOKUP(2, 1 / ($A$1:INDIRECT("$A$"&amp;ROW($A259)) &lt;&gt; ""),ROW($A$1:INDIRECT("$A$"&amp;ROW($A259)))), 1))), "",
INDEX($AC:$AC, LOOKUP(2, 1 / ($AC$1:INDIRECT("$AC$"&amp;ROW($AC259)-1) &lt;&gt; ""),ROW($AC$1:INDIRECT("$AC$"&amp;ROW($AC259)-1))), 1)+
IF(INDEX($AC:$AC, LOOKUP(2, 1 / ($AC$1:INDIRECT("$AC$"&amp;ROW($AC259)-1) &lt;&gt; ""),ROW($AC$1:INDIRECT("$AC$"&amp;ROW($AC259)-1))), 1)+
INDEX($AD:$AD, LOOKUP(2, 1 / ($AD$1:INDIRECT("$AD$"&amp;ROW($AD259)-1) &lt;&gt; ""),ROW($AD$1:INDIRECT("$AD$"&amp;ROW($AD259)-1))), 1)+
INDEX($AE:$AE, LOOKUP(2, 1 / ($AE$1:INDIRECT("$AE$"&amp;ROW($AE259)-1) &lt;&gt; ""),ROW($AE$1:INDIRECT("$AE$"&amp;ROW($AD259)-1))), 1)+
INDEX($AE:$AF, LOOKUP(2, 1 / ($AF$1:INDIRECT("$AF$"&amp;ROW($AF259)-1) &lt;&gt; ""),ROW($AF$1:INDIRECT("$AF$"&amp;ROW($AD259)-1))), 1)+
INDEX($AG:$AG, LOOKUP(2, 1 / ($AG$1:INDIRECT("$AG$"&amp;ROW($AG259)-1) &lt;&gt; ""),ROW($AG$1:INDIRECT("$AG$"&amp;ROW($AD259)-1))), 1)+
INDEX($AH:$AH, LOOKUP(2, 1 / ($AH$1:INDIRECT("$AH$"&amp;ROW($AH259)-1) &lt;&gt; ""),ROW($AH$1:INDIRECT("$AH$"&amp;ROW($AD259)-1))), 1)&gt;=510,0,
IF(INDEX($AC:$AC, LOOKUP(2, 1 / ($AC$1:INDIRECT("$AC$"&amp;ROW($AC259)-1) &lt;&gt; ""),ROW($AC$1:INDIRECT("$AC$"&amp;ROW($AC259)-1))), 1)&gt;=255,0,
VLOOKUP(INDIRECT("$G$"&amp;LOOKUP(2, 1 / ($AC$1:INDIRECT("$AC$"&amp;ROW($AC259)-1) &lt;&gt; ""),ROW($AC$1:INDIRECT("$AC$"&amp;ROW($AC259)-1)))), 'EV and Base'!$A$1:$N$671, 3, FALSE))))</f>
        <v/>
      </c>
      <c r="AD259" s="2" t="str" cm="1">
        <f t="array" aca="1" ref="AD259" ca="1">IF(NOT(ISNUMBER(INDEX($A:$A, LOOKUP(2, 1 / ($A$1:INDIRECT("$A$"&amp;ROW($A259)) &lt;&gt; ""),ROW($A$1:INDIRECT("$A$"&amp;ROW($A259)))), 1))), "",
INDEX($AD:$AD, LOOKUP(2, 1 / ($AD$1:INDIRECT("$AD$"&amp;ROW($AD259)-1) &lt;&gt; ""),ROW($AD$1:INDIRECT("$AD$"&amp;ROW($AD259)-1))), 1)+
IF(INDEX($AC:$AC, LOOKUP(2, 1 / ($AC$1:INDIRECT("$AC$"&amp;ROW($AC259)-1) &lt;&gt; ""),ROW($AC$1:INDIRECT("$AC$"&amp;ROW($AC259)-1))), 1)+
INDEX($AD:$AD, LOOKUP(2, 1 / ($AD$1:INDIRECT("$AD$"&amp;ROW($AD259)-1) &lt;&gt; ""),ROW($AD$1:INDIRECT("$AD$"&amp;ROW($AD259)-1))), 1)+
INDEX($AE:$AE, LOOKUP(2, 1 / ($AE$1:INDIRECT("$AE$"&amp;ROW($AE259)-1) &lt;&gt; ""),ROW($AE$1:INDIRECT("$AE$"&amp;ROW($AD259)-1))), 1)+
INDEX($AE:$AF, LOOKUP(2, 1 / ($AF$1:INDIRECT("$AF$"&amp;ROW($AF259)-1) &lt;&gt; ""),ROW($AF$1:INDIRECT("$AF$"&amp;ROW($AD259)-1))), 1)+
INDEX($AG:$AG, LOOKUP(2, 1 / ($AG$1:INDIRECT("$AG$"&amp;ROW($AG259)-1) &lt;&gt; ""),ROW($AG$1:INDIRECT("$AG$"&amp;ROW($AD259)-1))), 1)+
INDEX($AH:$AH, LOOKUP(2, 1 / ($AH$1:INDIRECT("$AH$"&amp;ROW($AH259)-1) &lt;&gt; ""),ROW($AH$1:INDIRECT("$AH$"&amp;ROW($AD259)-1))), 1)&gt;=510,0,
IF(INDEX($AD:$AD, LOOKUP(2, 1 / ($AD$1:INDIRECT("$AD$"&amp;ROW($AD259)-1) &lt;&gt; ""),ROW($AD$1:INDIRECT("$AD$"&amp;ROW($AD259)-1))), 1)&gt;=255,0,
VLOOKUP(INDIRECT("$G$"&amp;LOOKUP(2, 1 / ($AD$1:INDIRECT("$AD$"&amp;ROW($AD259)-1) &lt;&gt; ""),ROW($AD$1:INDIRECT("$AD$"&amp;ROW($AD259)-1)))), 'EV and Base'!$A$1:$N$671, 4, FALSE))))</f>
        <v/>
      </c>
      <c r="AE259" s="2" t="str" cm="1">
        <f t="array" aca="1" ref="AE259" ca="1">IF(NOT(ISNUMBER(INDEX($A:$A,LOOKUP(2,1/($A$1:INDIRECT("$A$"&amp;ROW($A259))&lt;&gt;""),ROW($A$1:INDIRECT("$A$"&amp;ROW($A259)))),1))),"",
INDEX($AE:$AE,LOOKUP(2,1/($AE$1:INDIRECT("$AE$"&amp;ROW($AE259)-1)&lt;&gt;""),ROW($AE$1:INDIRECT("$AE$"&amp;ROW($AE259)-1))),1)+
IF(INDEX($AC:$AC,LOOKUP(2,1/($AC$1:INDIRECT("$AC$"&amp;ROW($AC259)-1)&lt;&gt;""),ROW($AC$1:INDIRECT("$AC$"&amp;ROW($AC259)-1))),1)+
INDEX($AD:$AD,LOOKUP(2,1/($AD$1:INDIRECT("$AD$"&amp;ROW($AD259)-1)&lt;&gt;""),ROW($AD$1:INDIRECT("$AD$"&amp;ROW($AD259)-1))),1)+
INDEX($AE:$AE,LOOKUP(2,1/($AE$1:INDIRECT("$AE$"&amp;ROW($AE259)-1)&lt;&gt;""),ROW($AE$1:INDIRECT("$AE$"&amp;ROW($AD259)-1))),1)+
INDEX($AE:$AF,LOOKUP(2,1/($AF$1:INDIRECT("$AF$"&amp;ROW($AF259)-1)&lt;&gt;""),ROW($AF$1:INDIRECT("$AF$"&amp;ROW($AD259)-1))),1)+
INDEX($AG:$AG,LOOKUP(2,1/($AG$1:INDIRECT("$AG$"&amp;ROW($AG259)-1)&lt;&gt;""),ROW($AG$1:INDIRECT("$AG$"&amp;ROW($AD259)-1))),1)+
INDEX($AH:$AH,LOOKUP(2,1/($AH$1:INDIRECT("$AH$"&amp;ROW($AH259)-1)&lt;&gt;""),ROW($AH$1:INDIRECT("$AH$"&amp;ROW($AD259)-1))),1)&gt;=510,0,
IF(INDEX($AE:$AE,LOOKUP(2,1/($AE$1:INDIRECT("$AE$"&amp;ROW($AE259)-1)&lt;&gt;""),ROW($AE$1:INDIRECT("$AE$"&amp;ROW($AE259)-1))),1)&gt;=255,0,
VLOOKUP(INDIRECT("$G$"&amp;LOOKUP(2,1/($AE$1:INDIRECT("$AE$"&amp;ROW($AE259)-1)&lt;&gt;""),ROW($AE$1:INDIRECT("$AE$"&amp;ROW($AE259)-1)))),'EV and Base'!$A$1:$N$671,5,FALSE))))</f>
        <v/>
      </c>
      <c r="AF259" s="2" t="str" cm="1">
        <f t="array" aca="1" ref="AF259" ca="1">IF(NOT(ISNUMBER(INDEX($A:$A, LOOKUP(2, 1 / ($A$1:INDIRECT("$A$"&amp;ROW($A259)) &lt;&gt; ""),ROW($A$1:INDIRECT("$A$"&amp;ROW($A259)))), 1))), "",
INDEX($AF:$AF, LOOKUP(2, 1 / ($AF$1:INDIRECT("$AF$"&amp;ROW($AF259)-1) &lt;&gt; ""),ROW($AF$1:INDIRECT("$AF$"&amp;ROW($AF259)-1))), 1)+
IF(INDEX($AC:$AC, LOOKUP(2, 1 / ($AC$1:INDIRECT("$AC$"&amp;ROW($AC259)-1) &lt;&gt; ""),ROW($AC$1:INDIRECT("$AC$"&amp;ROW($AC259)-1))), 1)+
INDEX($AD:$AD, LOOKUP(2, 1 / ($AD$1:INDIRECT("$AD$"&amp;ROW($AD259)-1) &lt;&gt; ""),ROW($AD$1:INDIRECT("$AD$"&amp;ROW($AD259)-1))), 1)+
INDEX($AE:$AE, LOOKUP(2, 1 / ($AE$1:INDIRECT("$AE$"&amp;ROW($AE259)-1) &lt;&gt; ""),ROW($AE$1:INDIRECT("$AE$"&amp;ROW($AD259)-1))), 1)+
INDEX($AE:$AF, LOOKUP(2, 1 / ($AF$1:INDIRECT("$AF$"&amp;ROW($AF259)-1) &lt;&gt; ""),ROW($AF$1:INDIRECT("$AF$"&amp;ROW($AD259)-1))), 1)+
INDEX($AG:$AG, LOOKUP(2, 1 / ($AG$1:INDIRECT("$AG$"&amp;ROW($AG259)-1) &lt;&gt; ""),ROW($AG$1:INDIRECT("$AG$"&amp;ROW($AD259)-1))), 1)+
INDEX($AH:$AH, LOOKUP(2, 1 / ($AH$1:INDIRECT("$AH$"&amp;ROW($AH259)-1) &lt;&gt; ""),ROW($AH$1:INDIRECT("$AH$"&amp;ROW($AD259)-1))), 1)&gt;=510,0,
IF(INDEX($AF:$AF, LOOKUP(2, 1 / ($AF$1:INDIRECT("$AF$"&amp;ROW($AF259)-1) &lt;&gt; ""),ROW($AF$1:INDIRECT("$AF$"&amp;ROW($AF259)-1))), 1)&gt;=255,0,
VLOOKUP(INDIRECT("$G$"&amp;LOOKUP(2, 1 / ($AF$1:INDIRECT("$AF$"&amp;ROW($AF259)-1) &lt;&gt; ""),ROW($AF$1:INDIRECT("$AF$"&amp;ROW($AF259)-1)))), 'EV and Base'!$A$1:$N$671, 6, FALSE))))</f>
        <v/>
      </c>
      <c r="AG259" s="2" t="str" cm="1">
        <f t="array" aca="1" ref="AG259" ca="1">IF(NOT(ISNUMBER(INDEX($A:$A, LOOKUP(2, 1 / ($A$1:INDIRECT("$A$"&amp;ROW($A259)) &lt;&gt; ""),ROW($A$1:INDIRECT("$A$"&amp;ROW($A259)))), 1))), "",
INDEX($AG:$AG, LOOKUP(2, 1 / ($AG$1:INDIRECT("$AG$"&amp;ROW($AG259)-1) &lt;&gt; ""),ROW($AG$1:INDIRECT("$AG$"&amp;ROW($AG259)-1))), 1)+
IF(INDEX($AC:$AC, LOOKUP(2, 1 / ($AC$1:INDIRECT("$AC$"&amp;ROW($AC259)-1) &lt;&gt; ""),ROW($AC$1:INDIRECT("$AC$"&amp;ROW($AC259)-1))), 1)+
INDEX($AD:$AD, LOOKUP(2, 1 / ($AD$1:INDIRECT("$AD$"&amp;ROW($AD259)-1) &lt;&gt; ""),ROW($AD$1:INDIRECT("$AD$"&amp;ROW($AD259)-1))), 1)+
INDEX($AE:$AE, LOOKUP(2, 1 / ($AE$1:INDIRECT("$AE$"&amp;ROW($AE259)-1) &lt;&gt; ""),ROW($AE$1:INDIRECT("$AE$"&amp;ROW($AD259)-1))), 1)+
INDEX($AE:$AF, LOOKUP(2, 1 / ($AF$1:INDIRECT("$AF$"&amp;ROW($AF259)-1) &lt;&gt; ""),ROW($AF$1:INDIRECT("$AF$"&amp;ROW($AD259)-1))), 1)+
INDEX($AG:$AG, LOOKUP(2, 1 / ($AG$1:INDIRECT("$AG$"&amp;ROW($AG259)-1) &lt;&gt; ""),ROW($AG$1:INDIRECT("$AG$"&amp;ROW($AD259)-1))), 1)+
INDEX($AH:$AH, LOOKUP(2, 1 / ($AH$1:INDIRECT("$AH$"&amp;ROW($AH259)-1) &lt;&gt; ""),ROW($AH$1:INDIRECT("$AH$"&amp;ROW($AD259)-1))), 1)&gt;=510,0,
IF(INDEX($AG:$AG, LOOKUP(2, 1 / ($AG$1:INDIRECT("$AG$"&amp;ROW($AG259)-1) &lt;&gt; ""),ROW($AG$1:INDIRECT("$AG$"&amp;ROW($AG259)-1))), 1)&gt;=255,0,
VLOOKUP(INDIRECT("$G$"&amp;LOOKUP(2, 1 / ($AG$1:INDIRECT("$AG$"&amp;ROW($AG259)-1) &lt;&gt; ""),ROW($AG$1:INDIRECT("$AG$"&amp;ROW($AG259)-1)))), 'EV and Base'!$A$1:$N$671, 7, FALSE))))</f>
        <v/>
      </c>
      <c r="AH259" s="24" t="str" cm="1">
        <f t="array" aca="1" ref="AH259" ca="1">IF(NOT(ISNUMBER(INDEX($A:$A,LOOKUP(2,1/($A$1:INDIRECT("$A$"&amp;ROW($A259))&lt;&gt;""),ROW($A$1:INDIRECT("$A$"&amp;ROW($A259)))),1))),"",
INDEX($AH:$AH,LOOKUP(2,1/($AH$1:INDIRECT("$AH$"&amp;ROW($AH259)-1)&lt;&gt;""),ROW($AH$1:INDIRECT("$AH$"&amp;ROW($AH259)-1))),1)+
IF(INDEX($AC:$AC,LOOKUP(2,1/($AC$1:INDIRECT("$AC$"&amp;ROW($AC259)-1)&lt;&gt;""),ROW($AC$1:INDIRECT("$AC$"&amp;ROW($AC259)-1))),1)+
INDEX($AD:$AD,LOOKUP(2,1/($AD$1:INDIRECT("$AD$"&amp;ROW($AD259)-1)&lt;&gt;""),ROW($AD$1:INDIRECT("$AD$"&amp;ROW($AD259)-1))),1)+
INDEX($AE:$AE,LOOKUP(2,1/($AE$1:INDIRECT("$AE$"&amp;ROW($AE259)-1)&lt;&gt;""),ROW($AE$1:INDIRECT("$AE$"&amp;ROW($AD259)-1))),1)+
INDEX($AE:$AF,LOOKUP(2,1/($AF$1:INDIRECT("$AF$"&amp;ROW($AF259)-1)&lt;&gt;""),ROW($AF$1:INDIRECT("$AF$"&amp;ROW($AD259)-1))),1)+
INDEX($AG:$AG,LOOKUP(2,1/($AG$1:INDIRECT("$AG$"&amp;ROW($AG259)-1)&lt;&gt;""),ROW($AG$1:INDIRECT("$AG$"&amp;ROW($AD259)-1))),1)+
INDEX($AH:$AH,LOOKUP(2,1/($AH$1:INDIRECT("$AH$"&amp;ROW($AH259)-1)&lt;&gt;""),ROW($AH$1:INDIRECT("$AH$"&amp;ROW($AD259)-1))),1)&gt;=510,0,
IF(INDEX($AH:$AH,LOOKUP(2,1/($AH$1:INDIRECT("$AH$"&amp;ROW($AH259)-1)&lt;&gt;""),ROW($AH$1:INDIRECT("$AH$"&amp;ROW($AH259)-1))),1)&gt;=255,0,
VLOOKUP(INDIRECT("$G$"&amp;LOOKUP(2,1/($AH$1:INDIRECT("$AH$"&amp;ROW($AH259)-1)&lt;&gt;""),ROW($AH$1:INDIRECT("$AH$"&amp;ROW($AH259)-1)))),'EV and Base'!$A$1:$N$671,8,FALSE))))</f>
        <v/>
      </c>
      <c r="AI259" s="29" t="str" cm="1">
        <f t="array" aca="1" ref="AI259" ca="1">IF(NOT(ISNUMBER(INDEX($A:$A,LOOKUP(2,1/($A$1:INDIRECT("$A$"&amp;ROW($A259))&lt;&gt;""),ROW($A$1:INDIRECT("$A$"&amp;ROW($A259)))),1))),"",
ROUNDDOWN((((2*VLOOKUP($AA259,'EV and Base'!$A$1:$N$671,9,FALSE))+31+ROUNDDOWN($AC259/4,0))*$AB259)/100,0)+$AB259+10)</f>
        <v/>
      </c>
      <c r="AJ259" s="21" t="str" cm="1">
        <f t="array" aca="1" ref="AJ259" ca="1">IF(NOT(ISNUMBER(INDEX($A:$A, LOOKUP(2, 1 / ($A$1:INDIRECT("$A$"&amp;ROW($A259)) &lt;&gt; ""),ROW($A$1:INDIRECT("$A$"&amp;ROW($A259)))), 1))), "",
ROUNDDOWN((ROUNDDOWN((((2*VLOOKUP($AA259, 'EV and Base'!$A$1:$N$671, 10, FALSE))+31+ROUNDDOWN($AD259/4, 0))*$AB259)/100, 0)+5)*1.1, 0))</f>
        <v/>
      </c>
      <c r="AK259" s="21" t="str" cm="1">
        <f t="array" aca="1" ref="AK259" ca="1">IF(NOT(ISNUMBER(INDEX($A:$A, LOOKUP(2, 1 / ($A$1:INDIRECT("$A$"&amp;ROW($A259)) &lt;&gt; ""),ROW($A$1:INDIRECT("$A$"&amp;ROW($A259)))), 1))), "",
ROUNDDOWN((ROUNDDOWN((((2*VLOOKUP($AA259, 'EV and Base'!$A$1:$N$671, 11, FALSE))+30+ROUNDDOWN($AE259/4, 0))*$AB259)/100, 0)+5), 0)
&amp;"-"&amp;
ROUNDDOWN((ROUNDDOWN((((2*VLOOKUP($AA259, 'EV and Base'!$A$1:$N$671, 11, FALSE))+31+ROUNDDOWN($AE259/4, 0))*$AB259)/100, 0)+5), 0))</f>
        <v/>
      </c>
      <c r="AL259" s="21" t="str" cm="1">
        <f t="array" aca="1" ref="AL259" ca="1">IF(NOT(ISNUMBER(INDEX($A:$A, LOOKUP(2, 1 / ($A$1:INDIRECT("$A$"&amp;ROW($A259)) &lt;&gt; ""),ROW($A$1:INDIRECT("$A$"&amp;ROW($A259)))), 1))), "",
ROUNDDOWN((ROUNDDOWN((((2*VLOOKUP($AA259, 'EV and Base'!$A$1:$N$671, 12, FALSE))+0+ROUNDDOWN($AF259/4, 0))*$AB259)/100, 0)+5)*0.9, 0)
&amp;"-"&amp;
ROUNDDOWN((ROUNDDOWN((((2*VLOOKUP($AA259, 'EV and Base'!$A$1:$N$671, 12, FALSE))+31+ROUNDDOWN($AF259/4, 0))*$AB259)/100, 0)+5)*0.9, 0))</f>
        <v/>
      </c>
      <c r="AM259" s="21" t="str" cm="1">
        <f t="array" aca="1" ref="AM259" ca="1">IF(NOT(ISNUMBER(INDEX($A:$A, LOOKUP(2, 1 / ($A$1:INDIRECT("$A$"&amp;ROW($A259)) &lt;&gt; ""),ROW($A$1:INDIRECT("$A$"&amp;ROW($A259)))), 1))), "",
ROUNDDOWN((ROUNDDOWN((((2*VLOOKUP($AA259, 'EV and Base'!$A$1:$N$671, 13, FALSE))+30+ROUNDDOWN($AG259/4, 0))*$AB259)/100, 0)+5), 0)
&amp;"-"&amp;
ROUNDDOWN((ROUNDDOWN((((2*VLOOKUP($AA259, 'EV and Base'!$A$1:$N$671, 13, FALSE))+31+ROUNDDOWN($AG259/4, 0))*$AB259)/100, 0)+5), 0))</f>
        <v/>
      </c>
      <c r="AN259" s="25" t="str" cm="1">
        <f t="array" aca="1" ref="AN259" ca="1">IF(NOT(ISNUMBER(INDEX($A:$A, LOOKUP(2, 1 / ($A$1:INDIRECT("$A$"&amp;ROW($A259)) &lt;&gt; ""),ROW($A$1:INDIRECT("$A$"&amp;ROW($A259)))), 1))), "",
ROUNDDOWN((ROUNDDOWN((((2*VLOOKUP($AA259, 'EV and Base'!$A$1:$N$671, 14, FALSE))+31+ROUNDDOWN($AH259/4, 0))*$AB259)/100, 0)+5), 0))</f>
        <v/>
      </c>
      <c r="AO259" s="23" t="str" cm="1">
        <f t="array" aca="1" ref="AO259" ca="1">IF(NOT(ISNUMBER(INDEX($A:$A, LOOKUP(2, 1 / ($A$1:INDIRECT("$A$"&amp;ROW($A259)) &lt;&gt; ""),ROW($A$1:INDIRECT("$A$"&amp;ROW($A259)))), 1))), "",
ROUNDDOWN((((2*VLOOKUP($AA259, 'EV and Base'!$A$1:$N$671, 9, FALSE))+31+ROUNDDOWN($AC259/4, 0))*$AB259)/100, 0)+$AB259+10)</f>
        <v/>
      </c>
      <c r="AP259" s="2" t="str" cm="1">
        <f t="array" aca="1" ref="AP259" ca="1">IF(NOT(ISNUMBER(INDEX($A:$A, LOOKUP(2, 1 / ($A$1:INDIRECT("$A$"&amp;ROW($A259)) &lt;&gt; ""),ROW($A$1:INDIRECT("$A$"&amp;ROW($A259)))), 1))), "",
ROUNDDOWN((ROUNDDOWN((((2*VLOOKUP($AA259, 'EV and Base'!$A$1:$N$671, 10, FALSE))+31+ROUNDDOWN($AD259/4, 0))*$AB259)/100, 0)+5)*1.1, 0))</f>
        <v/>
      </c>
      <c r="AQ259" s="2" t="str" cm="1">
        <f t="array" aca="1" ref="AQ259" ca="1">IF(NOT(ISNUMBER(INDEX($A:$A, LOOKUP(2, 1 / ($A$1:INDIRECT("$A$"&amp;ROW($A259)) &lt;&gt; ""),ROW($A$1:INDIRECT("$A$"&amp;ROW($A259)))), 1))), "",
ROUNDDOWN((ROUNDDOWN((((2*VLOOKUP($AA259, 'EV and Base'!$A$1:$N$671, 11, FALSE))+$AV$2+ROUNDDOWN($AE259/4, 0))*$AB259)/100, 0)+5), 0))</f>
        <v/>
      </c>
      <c r="AR259" s="22" t="str" cm="1">
        <f t="array" aca="1" ref="AR259" ca="1">IF(NOT(ISNUMBER(INDEX($A:$A, LOOKUP(2, 1 / ($A$1:INDIRECT("$A$"&amp;ROW($A259)) &lt;&gt; ""),ROW($A$1:INDIRECT("$A$"&amp;ROW($A259)))), 1))), "",
ROUNDDOWN((ROUNDDOWN((((2*VLOOKUP($AA259, 'EV and Base'!$A$1:$N$671, 12, FALSE))+$AW$2+ROUNDDOWN($AF259/4, 0))*$AB259)/100, 0)+5)*0.9, 0))</f>
        <v/>
      </c>
      <c r="AS259" s="2" t="str" cm="1">
        <f t="array" aca="1" ref="AS259" ca="1">IF(NOT(ISNUMBER(INDEX($A:$A, LOOKUP(2, 1 / ($A$1:INDIRECT("$A$"&amp;ROW($A259)) &lt;&gt; ""),ROW($A$1:INDIRECT("$A$"&amp;ROW($A259)))), 1))), "",
ROUNDDOWN((ROUNDDOWN((((2*VLOOKUP($AA259, 'EV and Base'!$A$1:$N$671, 13, FALSE))+$AX$2+ROUNDDOWN($AG259/4, 0))*$AB259)/100, 0)+5), 0))</f>
        <v/>
      </c>
      <c r="AT259" s="24" t="str" cm="1">
        <f t="array" aca="1" ref="AT259" ca="1">IF(NOT(ISNUMBER(INDEX($A:$A, LOOKUP(2, 1 / ($A$1:INDIRECT("$A$"&amp;ROW($A259)) &lt;&gt; ""),ROW($A$1:INDIRECT("$A$"&amp;ROW($A259)))), 1))), "",
ROUNDDOWN((ROUNDDOWN((((2*VLOOKUP($AA259, 'EV and Base'!$A$1:$N$671, 14, FALSE))+31+ROUNDDOWN($AH259/4, 0))*$AB259)/100, 0)+5), 0))</f>
        <v/>
      </c>
      <c r="AU259" s="28"/>
      <c r="AY259" t="str" cm="1">
        <f t="array" aca="1" ref="AY259" ca="1">IF(NOT(ISNUMBER(INDEX($A:$A,LOOKUP(2,1/($A$1:INDIRECT("$A$"&amp;ROW($A259))&lt;&gt;""),ROW($A$1:INDIRECT("$A$"&amp;ROW($A259)))),1))),"",
INDEX($AY:$AY,LOOKUP(2,1/($AY$1:INDIRECT("$AY$"&amp;ROW($AY259)-1)&lt;&gt;""),ROW($AY$1:INDIRECT("$AY$"&amp;ROW($AY259)-1))),1)+$BL259)</f>
        <v/>
      </c>
      <c r="AZ259" s="3" t="str" cm="1">
        <f t="array" aca="1" ref="AZ259" ca="1">IF(NOT(ISNUMBER(INDEX($A:$A, LOOKUP(2, 1 / ($A$1:INDIRECT("$A$"&amp;ROW($A259)) &lt;&gt; ""),ROW($A$1:INDIRECT("$A$"&amp;ROW($A259)))), 1))), "",
VLOOKUP(INDIRECT("$G$"&amp;LOOKUP(2, 1 / ($AY$1:INDIRECT("$AY$"&amp;ROW($AY259)-1) &lt;&gt; ""),ROW($AY$1:INDIRECT("$AY$"&amp;ROW($AY259)-1)))),'EV and Base'!A230:N900,2,FALSE))</f>
        <v/>
      </c>
      <c r="BA259" s="3" t="str" cm="1">
        <f t="array" aca="1" ref="BA259" ca="1">IF(NOT(ISNUMBER(INDEX($A:$A, LOOKUP(2, 1 / ($A$1:INDIRECT("$A$"&amp;ROW($A259)) &lt;&gt; ""),ROW($A$1:INDIRECT("$A$"&amp;ROW($A259)))), 1))), "",
INDIRECT("$I$"&amp;LOOKUP(2, 1 / ($AY$1:INDIRECT("$AY$"&amp;ROW($AY259)-1) &lt;&gt; ""),ROW($AY$1:INDIRECT("$AY$"&amp;ROW($AY259)-1)))))</f>
        <v/>
      </c>
      <c r="BB259" s="1" t="str" cm="1">
        <f t="array" aca="1" ref="BB259" ca="1">IF(NOT(ISNUMBER(INDEX($A:$A, LOOKUP(2, 1 / ($A$1:INDIRECT("$A$"&amp;ROW($A259)) &lt;&gt; ""),ROW($A$1:INDIRECT("$A$"&amp;ROW($A259)))), 1))), "",
INDIRECT("$AB$"&amp;LOOKUP(2, 1 / ($AY$1:INDIRECT("$AY$"&amp;ROW($AY259)-1) &lt;&gt; ""),ROW($AY$1:INDIRECT("$AY$"&amp;ROW($AY259)-1)))))</f>
        <v/>
      </c>
      <c r="BC259" s="3" t="str" cm="1">
        <f t="array" aca="1" ref="BC259" ca="1">IF(NOT(ISNUMBER(INDEX($A:$A,LOOKUP(2,1/($A$1:INDIRECT("$A$"&amp;ROW($A259))&lt;&gt;""),ROW($A$1:INDIRECT("$A$"&amp;ROW($A259)))),1))),"",
$BA259+$BA259+10)</f>
        <v/>
      </c>
      <c r="BD259" s="3" t="str" cm="1">
        <f t="array" aca="1" ref="BD259" ca="1">IF(NOT(ISNUMBER(INDEX($A:$A,LOOKUP(2,1/($A$1:INDIRECT("$A$"&amp;ROW($A259))&lt;&gt;""),ROW($A$1:INDIRECT("$A$"&amp;ROW($A259)))),1))),"",
$BA259+$BB259+10)</f>
        <v/>
      </c>
      <c r="BE259" s="3" t="str" cm="1">
        <f t="array" aca="1" ref="BE259" ca="1">IF(NOT(ISNUMBER(INDEX($A:$A,LOOKUP(2,1/($A$1:INDIRECT("$A$"&amp;ROW($A259))&lt;&gt;""),ROW($A$1:INDIRECT("$A$"&amp;ROW($A259)))),1))),"",
$BC259*$BC259)</f>
        <v/>
      </c>
      <c r="BF259" s="3" t="str" cm="1">
        <f t="array" aca="1" ref="BF259" ca="1">IF(NOT(ISNUMBER(INDEX($A:$A,LOOKUP(2,1/($A$1:INDIRECT("$A$"&amp;ROW($A259))&lt;&gt;""),ROW($A$1:INDIRECT("$A$"&amp;ROW($A259)))),1))),"",
$BD259*$BD259)</f>
        <v/>
      </c>
      <c r="BG259" s="3" t="str" cm="1">
        <f t="array" aca="1" ref="BG259" ca="1">IF(NOT(ISNUMBER(INDEX($A:$A,LOOKUP(2,1/($A$1:INDIRECT("$A$"&amp;ROW($A259))&lt;&gt;""),ROW($A$1:INDIRECT("$A$"&amp;ROW($A259)))),1))),"",
_xlfn.FLOOR.MATH(1.5*_xlfn.FLOOR.MATH($AZ259*BA259/5)))</f>
        <v/>
      </c>
      <c r="BH259" s="3" t="str" cm="1">
        <f t="array" aca="1" ref="BH259" ca="1">IF(NOT(ISNUMBER(INDEX($A:$A, LOOKUP(2, 1 / ($A$1:INDIRECT("$A$"&amp;ROW($A259)) &lt;&gt; ""),ROW($A$1:INDIRECT("$A$"&amp;ROW($A259)))), 1))), "",
_xlfn.FLOOR.MATH($BG259/IF(OR(INDIRECT("$C$"&amp;LOOKUP(2, 1 / ($AY$1:INDIRECT("$AY$"&amp;ROW($AY259)-1) &lt;&gt; ""),ROW($AY$1:INDIRECT("$AY$"&amp;ROW($AY259)-1))))="Multi",
INDIRECT("$C$"&amp;LOOKUP(2, 1 / ($AY$1:INDIRECT("$AY$"&amp;ROW($AY259)-1) &lt;&gt; ""),ROW($AY$1:INDIRECT("$AY$"&amp;ROW($AY259)-1))))="Double"),2,1)))</f>
        <v/>
      </c>
      <c r="BI259" s="3" t="str" cm="1">
        <f t="array" aca="1" ref="BI259" ca="1">IF(NOT(ISNUMBER(INDEX($A:$A,LOOKUP(2,1/($A$1:INDIRECT("$A$"&amp;ROW($A259))&lt;&gt;""),ROW($A$1:INDIRECT("$A$"&amp;ROW($A259)))),1))),"",
VLOOKUP($BC259,GameFreakSQRT!$A$1:$B$200,2,FALSE))</f>
        <v/>
      </c>
      <c r="BJ259" s="3" t="str" cm="1">
        <f t="array" aca="1" ref="BJ259" ca="1">IF(NOT(ISNUMBER(INDEX($A:$A,LOOKUP(2,1/($A$1:INDIRECT("$A$"&amp;ROW($A259))&lt;&gt;""),ROW($A$1:INDIRECT("$A$"&amp;ROW($A259)))),1))),"",
VLOOKUP($BD259,GameFreakSQRT!$A$1:$B$200,2,FALSE))</f>
        <v/>
      </c>
      <c r="BK259" s="3" t="str" cm="1">
        <f t="array" aca="1" ref="BK259" ca="1">IF(NOT(ISNUMBER(INDEX($A:$A,LOOKUP(2,1/($A$1:INDIRECT("$A$"&amp;ROW($A259))&lt;&gt;""),ROW($A$1:INDIRECT("$A$"&amp;ROW($A259)))),1))),"",
_xlfn.FLOOR.MATH((($BI259*$BE259)*$BH259)/($BJ259*$BF259))+1)</f>
        <v/>
      </c>
      <c r="BL259" s="3" t="str" cm="1">
        <f t="array" aca="1" ref="BL259" ca="1">IF(NOT(ISNUMBER(INDEX($A:$A,LOOKUP(2,1/($A$1:INDIRECT("$A$"&amp;ROW($A259))&lt;&gt;""),ROW($A$1:INDIRECT("$A$"&amp;ROW($A259)))),1))),"",
_xlfn.FLOOR.MATH($BK259*IF(NOT(INDIRECT("$Z$"&amp;LOOKUP(2, 1 / ($AY$1:INDIRECT("$AY$"&amp;ROW($AY259)-1) &lt;&gt; ""),ROW($AY$1:INDIRECT("$AY$"&amp;ROW($AY259)-1))))=""),1.5,1)))</f>
        <v/>
      </c>
      <c r="BM259" s="3" t="str" cm="1">
        <f t="array" aca="1" ref="BM259" ca="1">IF(NOT(ISNUMBER(INDEX($A:$A, LOOKUP(2, 1 / ($A$1:INDIRECT("$A$"&amp;ROW($A259)) &lt;&gt; ""),ROW($A$1:INDIRECT("$A$"&amp;ROW($A259)))), 1))), "",
INDIRECT("$Y$"&amp;LOOKUP(2, 1 / ($AY$1:INDIRECT("$AY$"&amp;ROW($AY259)-1) &lt;&gt; ""),ROW($AY$1:INDIRECT("$AY$"&amp;ROW($AY259)-1)))))</f>
        <v/>
      </c>
      <c r="BN259" s="3" t="str">
        <f t="shared" ca="1" si="27"/>
        <v/>
      </c>
    </row>
    <row r="260" spans="1:66" x14ac:dyDescent="0.45">
      <c r="A260" s="69">
        <v>58</v>
      </c>
      <c r="B260" s="69" t="s">
        <v>332</v>
      </c>
      <c r="C260" s="69" t="s">
        <v>46</v>
      </c>
      <c r="D260" s="69" t="s">
        <v>455</v>
      </c>
      <c r="E260" s="69" t="s">
        <v>48</v>
      </c>
      <c r="F260" s="56">
        <v>1</v>
      </c>
      <c r="G260" s="2" t="s">
        <v>470</v>
      </c>
      <c r="H260" s="2" t="s">
        <v>50</v>
      </c>
      <c r="I260" s="2">
        <v>28</v>
      </c>
      <c r="J260" s="2" t="s">
        <v>106</v>
      </c>
      <c r="K260" s="2" t="s">
        <v>161</v>
      </c>
      <c r="L260" s="2" t="s">
        <v>53</v>
      </c>
      <c r="M260" s="2" t="s">
        <v>249</v>
      </c>
      <c r="N260" s="2" t="s">
        <v>364</v>
      </c>
      <c r="O260" s="2" t="s">
        <v>295</v>
      </c>
      <c r="P260" s="2" t="s">
        <v>471</v>
      </c>
      <c r="Q260" s="2">
        <v>24</v>
      </c>
      <c r="R260" s="2">
        <f>_xlfn.FLOOR.MATH((((2*VLOOKUP(G260, 'EV and Base'!$A$1:$N$671, 9, FALSE))+$Q260)*$I260)/100)+$I260+10</f>
        <v>83</v>
      </c>
      <c r="S260" s="2">
        <f>_xlfn.FLOOR.MATH((_xlfn.FLOOR.MATH((((2*VLOOKUP($G260, 'EV and Base'!$A$1:$N$671, 10, FALSE))+$Q260)*$I260)/100)+5)*
IF(OR($J260="Lonely", $J260="Brave", $J260="Adamant", $J260="Naughty"), 1.1,
IF(OR($J260="Bold", $J260="Timid", $J260="Modest", $J260="Calm"), 0.9, 1)))</f>
        <v>70</v>
      </c>
      <c r="T260" s="2">
        <f>_xlfn.FLOOR.MATH((_xlfn.FLOOR.MATH((((2*VLOOKUP($G260, 'EV and Base'!$A$1:$N$671, 11, FALSE))+$Q260)*$I260)/100)+5)*
IF(OR($J260="Bold", $J260="Relaxed", $J260="Impish", $J260="Lax"), 1.1,
IF(OR($J260="Lonely", $J260="Hasty", $J260="Mild", $J260="Gentle"), 0.9, 1)))</f>
        <v>70</v>
      </c>
      <c r="U260" s="2">
        <f>_xlfn.FLOOR.MATH((_xlfn.FLOOR.MATH((((2*VLOOKUP($G260, 'EV and Base'!$A$1:$N$671, 12, FALSE))+$Q260)*$I260)/100)+5)*
IF(OR($J260="Modest", $J260="Mild", $J260="Quiet", $J260="Rash"), 1.1,
IF(OR($J260="Adamant", $J260="Impish", $J260="Jolly", $J260="Careful"), 0.9, 1)))</f>
        <v>39</v>
      </c>
      <c r="V260" s="2">
        <f>_xlfn.FLOOR.MATH((_xlfn.FLOOR.MATH((((2*VLOOKUP($G260, 'EV and Base'!$A$1:$N$671, 13, FALSE))+$Q260)*$I260)/100)+5)*
IF(OR($J260="Calm", $J260="Gentle", $J260="Sassy", $J260="Careful"), 1.1,
IF(OR($J260="Naughty", $J260="Lax", $J260="Naive", $J260="Rash"), 0.9, 1)))</f>
        <v>30</v>
      </c>
      <c r="W260" s="2">
        <f>_xlfn.FLOOR.MATH((_xlfn.FLOOR.MATH((((2*VLOOKUP($G260, 'EV and Base'!$A$1:$N$671, 14, FALSE))+$Q260)*$I260)/100)+5)*
IF(OR($J260="Timid", $J260="Hasty", $J260="Jolly", $J260="Naive"), 1.1,
IF(OR($J260="Brave", $J260="Relaxed", $J260="Quiet", $J260="Sassy"), 0.9, 1)))</f>
        <v>24</v>
      </c>
      <c r="X260" s="69">
        <v>2800</v>
      </c>
      <c r="Y260" s="1">
        <v>1174</v>
      </c>
      <c r="Z260" s="1">
        <v>1</v>
      </c>
      <c r="AA260" s="23" t="str" cm="1">
        <f t="array" aca="1" ref="AA260" ca="1">IF(NOT(ISNUMBER(INDEX($A:$A,LOOKUP(2,1/($A$1:INDIRECT("$A$"&amp;ROW($A260))&lt;&gt;""),ROW($A$1:INDIRECT("$A$"&amp;ROW($A260)))),1))),"",
IF(NOT(ISNUMBER($A260)),$AA259,
IF($AB260&lt;16,"Lillipup",
IF($AB260&lt;32,"Herdier",
"Stoutland"))))</f>
        <v>Stoutland</v>
      </c>
      <c r="AB260" s="25" cm="1">
        <f t="array" aca="1" ref="AB260" ca="1">IF(NOT(ISNUMBER(INDEX($A:$A, LOOKUP(2, 1 / ($A$1:INDIRECT("$A$"&amp;ROW($A260)) &lt;&gt; ""),ROW($A$1:INDIRECT("$A$"&amp;ROW($A260)))), 1))), "",
VLOOKUP($AY260,'Medium-Slow'!$A$1:$B$101,2,TRUE))</f>
        <v>39</v>
      </c>
      <c r="AC260" s="23" cm="1">
        <f t="array" aca="1" ref="AC260" ca="1">IF(NOT(ISNUMBER(INDEX($A:$A, LOOKUP(2, 1 / ($A$1:INDIRECT("$A$"&amp;ROW($A260)) &lt;&gt; ""),ROW($A$1:INDIRECT("$A$"&amp;ROW($A260)))), 1))), "",
INDEX($AC:$AC, LOOKUP(2, 1 / ($AC$1:INDIRECT("$AC$"&amp;ROW($AC260)-1) &lt;&gt; ""),ROW($AC$1:INDIRECT("$AC$"&amp;ROW($AC260)-1))), 1)+
IF(INDEX($AC:$AC, LOOKUP(2, 1 / ($AC$1:INDIRECT("$AC$"&amp;ROW($AC260)-1) &lt;&gt; ""),ROW($AC$1:INDIRECT("$AC$"&amp;ROW($AC260)-1))), 1)+
INDEX($AD:$AD, LOOKUP(2, 1 / ($AD$1:INDIRECT("$AD$"&amp;ROW($AD260)-1) &lt;&gt; ""),ROW($AD$1:INDIRECT("$AD$"&amp;ROW($AD260)-1))), 1)+
INDEX($AE:$AE, LOOKUP(2, 1 / ($AE$1:INDIRECT("$AE$"&amp;ROW($AE260)-1) &lt;&gt; ""),ROW($AE$1:INDIRECT("$AE$"&amp;ROW($AD260)-1))), 1)+
INDEX($AE:$AF, LOOKUP(2, 1 / ($AF$1:INDIRECT("$AF$"&amp;ROW($AF260)-1) &lt;&gt; ""),ROW($AF$1:INDIRECT("$AF$"&amp;ROW($AD260)-1))), 1)+
INDEX($AG:$AG, LOOKUP(2, 1 / ($AG$1:INDIRECT("$AG$"&amp;ROW($AG260)-1) &lt;&gt; ""),ROW($AG$1:INDIRECT("$AG$"&amp;ROW($AD260)-1))), 1)+
INDEX($AH:$AH, LOOKUP(2, 1 / ($AH$1:INDIRECT("$AH$"&amp;ROW($AH260)-1) &lt;&gt; ""),ROW($AH$1:INDIRECT("$AH$"&amp;ROW($AD260)-1))), 1)&gt;=510,0,
IF(INDEX($AC:$AC, LOOKUP(2, 1 / ($AC$1:INDIRECT("$AC$"&amp;ROW($AC260)-1) &lt;&gt; ""),ROW($AC$1:INDIRECT("$AC$"&amp;ROW($AC260)-1))), 1)&gt;=255,0,
VLOOKUP(INDIRECT("$G$"&amp;LOOKUP(2, 1 / ($AC$1:INDIRECT("$AC$"&amp;ROW($AC260)-1) &lt;&gt; ""),ROW($AC$1:INDIRECT("$AC$"&amp;ROW($AC260)-1)))), 'EV and Base'!$A$1:$N$671, 3, FALSE))))</f>
        <v>9</v>
      </c>
      <c r="AD260" s="2" cm="1">
        <f t="array" aca="1" ref="AD260" ca="1">IF(NOT(ISNUMBER(INDEX($A:$A, LOOKUP(2, 1 / ($A$1:INDIRECT("$A$"&amp;ROW($A260)) &lt;&gt; ""),ROW($A$1:INDIRECT("$A$"&amp;ROW($A260)))), 1))), "",
INDEX($AD:$AD, LOOKUP(2, 1 / ($AD$1:INDIRECT("$AD$"&amp;ROW($AD260)-1) &lt;&gt; ""),ROW($AD$1:INDIRECT("$AD$"&amp;ROW($AD260)-1))), 1)+
IF(INDEX($AC:$AC, LOOKUP(2, 1 / ($AC$1:INDIRECT("$AC$"&amp;ROW($AC260)-1) &lt;&gt; ""),ROW($AC$1:INDIRECT("$AC$"&amp;ROW($AC260)-1))), 1)+
INDEX($AD:$AD, LOOKUP(2, 1 / ($AD$1:INDIRECT("$AD$"&amp;ROW($AD260)-1) &lt;&gt; ""),ROW($AD$1:INDIRECT("$AD$"&amp;ROW($AD260)-1))), 1)+
INDEX($AE:$AE, LOOKUP(2, 1 / ($AE$1:INDIRECT("$AE$"&amp;ROW($AE260)-1) &lt;&gt; ""),ROW($AE$1:INDIRECT("$AE$"&amp;ROW($AD260)-1))), 1)+
INDEX($AE:$AF, LOOKUP(2, 1 / ($AF$1:INDIRECT("$AF$"&amp;ROW($AF260)-1) &lt;&gt; ""),ROW($AF$1:INDIRECT("$AF$"&amp;ROW($AD260)-1))), 1)+
INDEX($AG:$AG, LOOKUP(2, 1 / ($AG$1:INDIRECT("$AG$"&amp;ROW($AG260)-1) &lt;&gt; ""),ROW($AG$1:INDIRECT("$AG$"&amp;ROW($AD260)-1))), 1)+
INDEX($AH:$AH, LOOKUP(2, 1 / ($AH$1:INDIRECT("$AH$"&amp;ROW($AH260)-1) &lt;&gt; ""),ROW($AH$1:INDIRECT("$AH$"&amp;ROW($AD260)-1))), 1)&gt;=510,0,
IF(INDEX($AD:$AD, LOOKUP(2, 1 / ($AD$1:INDIRECT("$AD$"&amp;ROW($AD260)-1) &lt;&gt; ""),ROW($AD$1:INDIRECT("$AD$"&amp;ROW($AD260)-1))), 1)&gt;=255,0,
VLOOKUP(INDIRECT("$G$"&amp;LOOKUP(2, 1 / ($AD$1:INDIRECT("$AD$"&amp;ROW($AD260)-1) &lt;&gt; ""),ROW($AD$1:INDIRECT("$AD$"&amp;ROW($AD260)-1)))), 'EV and Base'!$A$1:$N$671, 4, FALSE))))</f>
        <v>69</v>
      </c>
      <c r="AE260" s="2" cm="1">
        <f t="array" aca="1" ref="AE260" ca="1">IF(NOT(ISNUMBER(INDEX($A:$A,LOOKUP(2,1/($A$1:INDIRECT("$A$"&amp;ROW($A260))&lt;&gt;""),ROW($A$1:INDIRECT("$A$"&amp;ROW($A260)))),1))),"",
INDEX($AE:$AE,LOOKUP(2,1/($AE$1:INDIRECT("$AE$"&amp;ROW($AE260)-1)&lt;&gt;""),ROW($AE$1:INDIRECT("$AE$"&amp;ROW($AE260)-1))),1)+
IF(INDEX($AC:$AC,LOOKUP(2,1/($AC$1:INDIRECT("$AC$"&amp;ROW($AC260)-1)&lt;&gt;""),ROW($AC$1:INDIRECT("$AC$"&amp;ROW($AC260)-1))),1)+
INDEX($AD:$AD,LOOKUP(2,1/($AD$1:INDIRECT("$AD$"&amp;ROW($AD260)-1)&lt;&gt;""),ROW($AD$1:INDIRECT("$AD$"&amp;ROW($AD260)-1))),1)+
INDEX($AE:$AE,LOOKUP(2,1/($AE$1:INDIRECT("$AE$"&amp;ROW($AE260)-1)&lt;&gt;""),ROW($AE$1:INDIRECT("$AE$"&amp;ROW($AD260)-1))),1)+
INDEX($AE:$AF,LOOKUP(2,1/($AF$1:INDIRECT("$AF$"&amp;ROW($AF260)-1)&lt;&gt;""),ROW($AF$1:INDIRECT("$AF$"&amp;ROW($AD260)-1))),1)+
INDEX($AG:$AG,LOOKUP(2,1/($AG$1:INDIRECT("$AG$"&amp;ROW($AG260)-1)&lt;&gt;""),ROW($AG$1:INDIRECT("$AG$"&amp;ROW($AD260)-1))),1)+
INDEX($AH:$AH,LOOKUP(2,1/($AH$1:INDIRECT("$AH$"&amp;ROW($AH260)-1)&lt;&gt;""),ROW($AH$1:INDIRECT("$AH$"&amp;ROW($AD260)-1))),1)&gt;=510,0,
IF(INDEX($AE:$AE,LOOKUP(2,1/($AE$1:INDIRECT("$AE$"&amp;ROW($AE260)-1)&lt;&gt;""),ROW($AE$1:INDIRECT("$AE$"&amp;ROW($AE260)-1))),1)&gt;=255,0,
VLOOKUP(INDIRECT("$G$"&amp;LOOKUP(2,1/($AE$1:INDIRECT("$AE$"&amp;ROW($AE260)-1)&lt;&gt;""),ROW($AE$1:INDIRECT("$AE$"&amp;ROW($AE260)-1)))),'EV and Base'!$A$1:$N$671,5,FALSE))))</f>
        <v>7</v>
      </c>
      <c r="AF260" s="2" cm="1">
        <f t="array" aca="1" ref="AF260" ca="1">IF(NOT(ISNUMBER(INDEX($A:$A, LOOKUP(2, 1 / ($A$1:INDIRECT("$A$"&amp;ROW($A260)) &lt;&gt; ""),ROW($A$1:INDIRECT("$A$"&amp;ROW($A260)))), 1))), "",
INDEX($AF:$AF, LOOKUP(2, 1 / ($AF$1:INDIRECT("$AF$"&amp;ROW($AF260)-1) &lt;&gt; ""),ROW($AF$1:INDIRECT("$AF$"&amp;ROW($AF260)-1))), 1)+
IF(INDEX($AC:$AC, LOOKUP(2, 1 / ($AC$1:INDIRECT("$AC$"&amp;ROW($AC260)-1) &lt;&gt; ""),ROW($AC$1:INDIRECT("$AC$"&amp;ROW($AC260)-1))), 1)+
INDEX($AD:$AD, LOOKUP(2, 1 / ($AD$1:INDIRECT("$AD$"&amp;ROW($AD260)-1) &lt;&gt; ""),ROW($AD$1:INDIRECT("$AD$"&amp;ROW($AD260)-1))), 1)+
INDEX($AE:$AE, LOOKUP(2, 1 / ($AE$1:INDIRECT("$AE$"&amp;ROW($AE260)-1) &lt;&gt; ""),ROW($AE$1:INDIRECT("$AE$"&amp;ROW($AD260)-1))), 1)+
INDEX($AE:$AF, LOOKUP(2, 1 / ($AF$1:INDIRECT("$AF$"&amp;ROW($AF260)-1) &lt;&gt; ""),ROW($AF$1:INDIRECT("$AF$"&amp;ROW($AD260)-1))), 1)+
INDEX($AG:$AG, LOOKUP(2, 1 / ($AG$1:INDIRECT("$AG$"&amp;ROW($AG260)-1) &lt;&gt; ""),ROW($AG$1:INDIRECT("$AG$"&amp;ROW($AD260)-1))), 1)+
INDEX($AH:$AH, LOOKUP(2, 1 / ($AH$1:INDIRECT("$AH$"&amp;ROW($AH260)-1) &lt;&gt; ""),ROW($AH$1:INDIRECT("$AH$"&amp;ROW($AD260)-1))), 1)&gt;=510,0,
IF(INDEX($AF:$AF, LOOKUP(2, 1 / ($AF$1:INDIRECT("$AF$"&amp;ROW($AF260)-1) &lt;&gt; ""),ROW($AF$1:INDIRECT("$AF$"&amp;ROW($AF260)-1))), 1)&gt;=255,0,
VLOOKUP(INDIRECT("$G$"&amp;LOOKUP(2, 1 / ($AF$1:INDIRECT("$AF$"&amp;ROW($AF260)-1) &lt;&gt; ""),ROW($AF$1:INDIRECT("$AF$"&amp;ROW($AF260)-1)))), 'EV and Base'!$A$1:$N$671, 6, FALSE))))</f>
        <v>7</v>
      </c>
      <c r="AG260" s="2" cm="1">
        <f t="array" aca="1" ref="AG260" ca="1">IF(NOT(ISNUMBER(INDEX($A:$A, LOOKUP(2, 1 / ($A$1:INDIRECT("$A$"&amp;ROW($A260)) &lt;&gt; ""),ROW($A$1:INDIRECT("$A$"&amp;ROW($A260)))), 1))), "",
INDEX($AG:$AG, LOOKUP(2, 1 / ($AG$1:INDIRECT("$AG$"&amp;ROW($AG260)-1) &lt;&gt; ""),ROW($AG$1:INDIRECT("$AG$"&amp;ROW($AG260)-1))), 1)+
IF(INDEX($AC:$AC, LOOKUP(2, 1 / ($AC$1:INDIRECT("$AC$"&amp;ROW($AC260)-1) &lt;&gt; ""),ROW($AC$1:INDIRECT("$AC$"&amp;ROW($AC260)-1))), 1)+
INDEX($AD:$AD, LOOKUP(2, 1 / ($AD$1:INDIRECT("$AD$"&amp;ROW($AD260)-1) &lt;&gt; ""),ROW($AD$1:INDIRECT("$AD$"&amp;ROW($AD260)-1))), 1)+
INDEX($AE:$AE, LOOKUP(2, 1 / ($AE$1:INDIRECT("$AE$"&amp;ROW($AE260)-1) &lt;&gt; ""),ROW($AE$1:INDIRECT("$AE$"&amp;ROW($AD260)-1))), 1)+
INDEX($AE:$AF, LOOKUP(2, 1 / ($AF$1:INDIRECT("$AF$"&amp;ROW($AF260)-1) &lt;&gt; ""),ROW($AF$1:INDIRECT("$AF$"&amp;ROW($AD260)-1))), 1)+
INDEX($AG:$AG, LOOKUP(2, 1 / ($AG$1:INDIRECT("$AG$"&amp;ROW($AG260)-1) &lt;&gt; ""),ROW($AG$1:INDIRECT("$AG$"&amp;ROW($AD260)-1))), 1)+
INDEX($AH:$AH, LOOKUP(2, 1 / ($AH$1:INDIRECT("$AH$"&amp;ROW($AH260)-1) &lt;&gt; ""),ROW($AH$1:INDIRECT("$AH$"&amp;ROW($AD260)-1))), 1)&gt;=510,0,
IF(INDEX($AG:$AG, LOOKUP(2, 1 / ($AG$1:INDIRECT("$AG$"&amp;ROW($AG260)-1) &lt;&gt; ""),ROW($AG$1:INDIRECT("$AG$"&amp;ROW($AG260)-1))), 1)&gt;=255,0,
VLOOKUP(INDIRECT("$G$"&amp;LOOKUP(2, 1 / ($AG$1:INDIRECT("$AG$"&amp;ROW($AG260)-1) &lt;&gt; ""),ROW($AG$1:INDIRECT("$AG$"&amp;ROW($AG260)-1)))), 'EV and Base'!$A$1:$N$671, 7, FALSE))))</f>
        <v>0</v>
      </c>
      <c r="AH260" s="24" cm="1">
        <f t="array" aca="1" ref="AH260" ca="1">IF(NOT(ISNUMBER(INDEX($A:$A,LOOKUP(2,1/($A$1:INDIRECT("$A$"&amp;ROW($A260))&lt;&gt;""),ROW($A$1:INDIRECT("$A$"&amp;ROW($A260)))),1))),"",
INDEX($AH:$AH,LOOKUP(2,1/($AH$1:INDIRECT("$AH$"&amp;ROW($AH260)-1)&lt;&gt;""),ROW($AH$1:INDIRECT("$AH$"&amp;ROW($AH260)-1))),1)+
IF(INDEX($AC:$AC,LOOKUP(2,1/($AC$1:INDIRECT("$AC$"&amp;ROW($AC260)-1)&lt;&gt;""),ROW($AC$1:INDIRECT("$AC$"&amp;ROW($AC260)-1))),1)+
INDEX($AD:$AD,LOOKUP(2,1/($AD$1:INDIRECT("$AD$"&amp;ROW($AD260)-1)&lt;&gt;""),ROW($AD$1:INDIRECT("$AD$"&amp;ROW($AD260)-1))),1)+
INDEX($AE:$AE,LOOKUP(2,1/($AE$1:INDIRECT("$AE$"&amp;ROW($AE260)-1)&lt;&gt;""),ROW($AE$1:INDIRECT("$AE$"&amp;ROW($AD260)-1))),1)+
INDEX($AE:$AF,LOOKUP(2,1/($AF$1:INDIRECT("$AF$"&amp;ROW($AF260)-1)&lt;&gt;""),ROW($AF$1:INDIRECT("$AF$"&amp;ROW($AD260)-1))),1)+
INDEX($AG:$AG,LOOKUP(2,1/($AG$1:INDIRECT("$AG$"&amp;ROW($AG260)-1)&lt;&gt;""),ROW($AG$1:INDIRECT("$AG$"&amp;ROW($AD260)-1))),1)+
INDEX($AH:$AH,LOOKUP(2,1/($AH$1:INDIRECT("$AH$"&amp;ROW($AH260)-1)&lt;&gt;""),ROW($AH$1:INDIRECT("$AH$"&amp;ROW($AD260)-1))),1)&gt;=510,0,
IF(INDEX($AH:$AH,LOOKUP(2,1/($AH$1:INDIRECT("$AH$"&amp;ROW($AH260)-1)&lt;&gt;""),ROW($AH$1:INDIRECT("$AH$"&amp;ROW($AH260)-1))),1)&gt;=255,0,
VLOOKUP(INDIRECT("$G$"&amp;LOOKUP(2,1/($AH$1:INDIRECT("$AH$"&amp;ROW($AH260)-1)&lt;&gt;""),ROW($AH$1:INDIRECT("$AH$"&amp;ROW($AH260)-1)))),'EV and Base'!$A$1:$N$671,8,FALSE))))</f>
        <v>47</v>
      </c>
      <c r="AI260" s="29" cm="1">
        <f t="array" aca="1" ref="AI260" ca="1">IF(NOT(ISNUMBER(INDEX($A:$A,LOOKUP(2,1/($A$1:INDIRECT("$A$"&amp;ROW($A260))&lt;&gt;""),ROW($A$1:INDIRECT("$A$"&amp;ROW($A260)))),1))),"",
ROUNDDOWN((((2*VLOOKUP($AA260,'EV and Base'!$A$1:$N$671,9,FALSE))+31+ROUNDDOWN($AC260/4,0))*$AB260)/100,0)+$AB260+10)</f>
        <v>128</v>
      </c>
      <c r="AJ260" s="21" cm="1">
        <f t="array" aca="1" ref="AJ260" ca="1">IF(NOT(ISNUMBER(INDEX($A:$A, LOOKUP(2, 1 / ($A$1:INDIRECT("$A$"&amp;ROW($A260)) &lt;&gt; ""),ROW($A$1:INDIRECT("$A$"&amp;ROW($A260)))), 1))), "",
ROUNDDOWN((ROUNDDOWN((((2*VLOOKUP($AA260, 'EV and Base'!$A$1:$N$671, 10, FALSE))+31+ROUNDDOWN($AD260/4, 0))*$AB260)/100, 0)+5)*1.1, 0))</f>
        <v>111</v>
      </c>
      <c r="AK260" s="21" t="str" cm="1">
        <f t="array" aca="1" ref="AK260" ca="1">IF(NOT(ISNUMBER(INDEX($A:$A, LOOKUP(2, 1 / ($A$1:INDIRECT("$A$"&amp;ROW($A260)) &lt;&gt; ""),ROW($A$1:INDIRECT("$A$"&amp;ROW($A260)))), 1))), "",
ROUNDDOWN((ROUNDDOWN((((2*VLOOKUP($AA260, 'EV and Base'!$A$1:$N$671, 11, FALSE))+30+ROUNDDOWN($AE260/4, 0))*$AB260)/100, 0)+5), 0)
&amp;"-"&amp;
ROUNDDOWN((ROUNDDOWN((((2*VLOOKUP($AA260, 'EV and Base'!$A$1:$N$671, 11, FALSE))+31+ROUNDDOWN($AE260/4, 0))*$AB260)/100, 0)+5), 0))</f>
        <v>87-87</v>
      </c>
      <c r="AL260" s="21" t="str" cm="1">
        <f t="array" aca="1" ref="AL260" ca="1">IF(NOT(ISNUMBER(INDEX($A:$A, LOOKUP(2, 1 / ($A$1:INDIRECT("$A$"&amp;ROW($A260)) &lt;&gt; ""),ROW($A$1:INDIRECT("$A$"&amp;ROW($A260)))), 1))), "",
ROUNDDOWN((ROUNDDOWN((((2*VLOOKUP($AA260, 'EV and Base'!$A$1:$N$671, 12, FALSE))+0+ROUNDDOWN($AF260/4, 0))*$AB260)/100, 0)+5)*0.9, 0)
&amp;"-"&amp;
ROUNDDOWN((ROUNDDOWN((((2*VLOOKUP($AA260, 'EV and Base'!$A$1:$N$671, 12, FALSE))+31+ROUNDDOWN($AF260/4, 0))*$AB260)/100, 0)+5)*0.9, 0))</f>
        <v>36-46</v>
      </c>
      <c r="AM260" s="21" t="str" cm="1">
        <f t="array" aca="1" ref="AM260" ca="1">IF(NOT(ISNUMBER(INDEX($A:$A, LOOKUP(2, 1 / ($A$1:INDIRECT("$A$"&amp;ROW($A260)) &lt;&gt; ""),ROW($A$1:INDIRECT("$A$"&amp;ROW($A260)))), 1))), "",
ROUNDDOWN((ROUNDDOWN((((2*VLOOKUP($AA260, 'EV and Base'!$A$1:$N$671, 13, FALSE))+30+ROUNDDOWN($AG260/4, 0))*$AB260)/100, 0)+5), 0)
&amp;"-"&amp;
ROUNDDOWN((ROUNDDOWN((((2*VLOOKUP($AA260, 'EV and Base'!$A$1:$N$671, 13, FALSE))+31+ROUNDDOWN($AG260/4, 0))*$AB260)/100, 0)+5), 0))</f>
        <v>86-87</v>
      </c>
      <c r="AN260" s="25" cm="1">
        <f t="array" aca="1" ref="AN260" ca="1">IF(NOT(ISNUMBER(INDEX($A:$A, LOOKUP(2, 1 / ($A$1:INDIRECT("$A$"&amp;ROW($A260)) &lt;&gt; ""),ROW($A$1:INDIRECT("$A$"&amp;ROW($A260)))), 1))), "",
ROUNDDOWN((ROUNDDOWN((((2*VLOOKUP($AA260, 'EV and Base'!$A$1:$N$671, 14, FALSE))+31+ROUNDDOWN($AH260/4, 0))*$AB260)/100, 0)+5), 0))</f>
        <v>83</v>
      </c>
      <c r="AO260" s="23" cm="1">
        <f t="array" aca="1" ref="AO260" ca="1">IF(NOT(ISNUMBER(INDEX($A:$A, LOOKUP(2, 1 / ($A$1:INDIRECT("$A$"&amp;ROW($A260)) &lt;&gt; ""),ROW($A$1:INDIRECT("$A$"&amp;ROW($A260)))), 1))), "",
ROUNDDOWN((((2*VLOOKUP($AA260, 'EV and Base'!$A$1:$N$671, 9, FALSE))+31+ROUNDDOWN($AC260/4, 0))*$AB260)/100, 0)+$AB260+10)</f>
        <v>128</v>
      </c>
      <c r="AP260" s="2" cm="1">
        <f t="array" aca="1" ref="AP260" ca="1">IF(NOT(ISNUMBER(INDEX($A:$A, LOOKUP(2, 1 / ($A$1:INDIRECT("$A$"&amp;ROW($A260)) &lt;&gt; ""),ROW($A$1:INDIRECT("$A$"&amp;ROW($A260)))), 1))), "",
ROUNDDOWN((ROUNDDOWN((((2*VLOOKUP($AA260, 'EV and Base'!$A$1:$N$671, 10, FALSE))+31+ROUNDDOWN($AD260/4, 0))*$AB260)/100, 0)+5)*1.1, 0))</f>
        <v>111</v>
      </c>
      <c r="AQ260" s="2" cm="1">
        <f t="array" aca="1" ref="AQ260" ca="1">IF(NOT(ISNUMBER(INDEX($A:$A, LOOKUP(2, 1 / ($A$1:INDIRECT("$A$"&amp;ROW($A260)) &lt;&gt; ""),ROW($A$1:INDIRECT("$A$"&amp;ROW($A260)))), 1))), "",
ROUNDDOWN((ROUNDDOWN((((2*VLOOKUP($AA260, 'EV and Base'!$A$1:$N$671, 11, FALSE))+$AV$2+ROUNDDOWN($AE260/4, 0))*$AB260)/100, 0)+5), 0))</f>
        <v>87</v>
      </c>
      <c r="AR260" s="22" cm="1">
        <f t="array" aca="1" ref="AR260" ca="1">IF(NOT(ISNUMBER(INDEX($A:$A, LOOKUP(2, 1 / ($A$1:INDIRECT("$A$"&amp;ROW($A260)) &lt;&gt; ""),ROW($A$1:INDIRECT("$A$"&amp;ROW($A260)))), 1))), "",
ROUNDDOWN((ROUNDDOWN((((2*VLOOKUP($AA260, 'EV and Base'!$A$1:$N$671, 12, FALSE))+$AW$2+ROUNDDOWN($AF260/4, 0))*$AB260)/100, 0)+5)*0.9, 0))</f>
        <v>42</v>
      </c>
      <c r="AS260" s="2" cm="1">
        <f t="array" aca="1" ref="AS260" ca="1">IF(NOT(ISNUMBER(INDEX($A:$A, LOOKUP(2, 1 / ($A$1:INDIRECT("$A$"&amp;ROW($A260)) &lt;&gt; ""),ROW($A$1:INDIRECT("$A$"&amp;ROW($A260)))), 1))), "",
ROUNDDOWN((ROUNDDOWN((((2*VLOOKUP($AA260, 'EV and Base'!$A$1:$N$671, 13, FALSE))+$AX$2+ROUNDDOWN($AG260/4, 0))*$AB260)/100, 0)+5), 0))</f>
        <v>87</v>
      </c>
      <c r="AT260" s="24" cm="1">
        <f t="array" aca="1" ref="AT260" ca="1">IF(NOT(ISNUMBER(INDEX($A:$A, LOOKUP(2, 1 / ($A$1:INDIRECT("$A$"&amp;ROW($A260)) &lt;&gt; ""),ROW($A$1:INDIRECT("$A$"&amp;ROW($A260)))), 1))), "",
ROUNDDOWN((ROUNDDOWN((((2*VLOOKUP($AA260, 'EV and Base'!$A$1:$N$671, 14, FALSE))+31+ROUNDDOWN($AH260/4, 0))*$AB260)/100, 0)+5), 0))</f>
        <v>83</v>
      </c>
      <c r="AU260" s="28">
        <v>224</v>
      </c>
      <c r="AY260" cm="1">
        <f t="array" aca="1" ref="AY260" ca="1">IF(NOT(ISNUMBER(INDEX($A:$A,LOOKUP(2,1/($A$1:INDIRECT("$A$"&amp;ROW($A260))&lt;&gt;""),ROW($A$1:INDIRECT("$A$"&amp;ROW($A260)))),1))),"",
INDEX($AY:$AY,LOOKUP(2,1/($AY$1:INDIRECT("$AY$"&amp;ROW($AY260)-1)&lt;&gt;""),ROW($AY$1:INDIRECT("$AY$"&amp;ROW($AY260)-1))),1)+$BL260)</f>
        <v>52583</v>
      </c>
      <c r="AZ260" s="3" cm="1">
        <f t="array" aca="1" ref="AZ260" ca="1">IF(NOT(ISNUMBER(INDEX($A:$A, LOOKUP(2, 1 / ($A$1:INDIRECT("$A$"&amp;ROW($A260)) &lt;&gt; ""),ROW($A$1:INDIRECT("$A$"&amp;ROW($A260)))), 1))), "",
VLOOKUP(INDIRECT("$G$"&amp;LOOKUP(2, 1 / ($AY$1:INDIRECT("$AY$"&amp;ROW($AY260)-1) &lt;&gt; ""),ROW($AY$1:INDIRECT("$AY$"&amp;ROW($AY260)-1)))),'EV and Base'!A228:N898,2,FALSE))</f>
        <v>147</v>
      </c>
      <c r="BA260" s="3" cm="1">
        <f t="array" aca="1" ref="BA260" ca="1">IF(NOT(ISNUMBER(INDEX($A:$A, LOOKUP(2, 1 / ($A$1:INDIRECT("$A$"&amp;ROW($A260)) &lt;&gt; ""),ROW($A$1:INDIRECT("$A$"&amp;ROW($A260)))), 1))), "",
INDIRECT("$I$"&amp;LOOKUP(2, 1 / ($AY$1:INDIRECT("$AY$"&amp;ROW($AY260)-1) &lt;&gt; ""),ROW($AY$1:INDIRECT("$AY$"&amp;ROW($AY260)-1)))))</f>
        <v>27</v>
      </c>
      <c r="BB260" s="1" cm="1">
        <f t="array" aca="1" ref="BB260" ca="1">IF(NOT(ISNUMBER(INDEX($A:$A, LOOKUP(2, 1 / ($A$1:INDIRECT("$A$"&amp;ROW($A260)) &lt;&gt; ""),ROW($A$1:INDIRECT("$A$"&amp;ROW($A260)))), 1))), "",
INDIRECT("$AB$"&amp;LOOKUP(2, 1 / ($AY$1:INDIRECT("$AY$"&amp;ROW($AY260)-1) &lt;&gt; ""),ROW($AY$1:INDIRECT("$AY$"&amp;ROW($AY260)-1)))))</f>
        <v>38</v>
      </c>
      <c r="BC260" s="3" cm="1">
        <f t="array" aca="1" ref="BC260" ca="1">IF(NOT(ISNUMBER(INDEX($A:$A,LOOKUP(2,1/($A$1:INDIRECT("$A$"&amp;ROW($A260))&lt;&gt;""),ROW($A$1:INDIRECT("$A$"&amp;ROW($A260)))),1))),"",
$BA260+$BA260+10)</f>
        <v>64</v>
      </c>
      <c r="BD260" s="3" cm="1">
        <f t="array" aca="1" ref="BD260" ca="1">IF(NOT(ISNUMBER(INDEX($A:$A,LOOKUP(2,1/($A$1:INDIRECT("$A$"&amp;ROW($A260))&lt;&gt;""),ROW($A$1:INDIRECT("$A$"&amp;ROW($A260)))),1))),"",
$BA260+$BB260+10)</f>
        <v>75</v>
      </c>
      <c r="BE260" s="3" cm="1">
        <f t="array" aca="1" ref="BE260" ca="1">IF(NOT(ISNUMBER(INDEX($A:$A,LOOKUP(2,1/($A$1:INDIRECT("$A$"&amp;ROW($A260))&lt;&gt;""),ROW($A$1:INDIRECT("$A$"&amp;ROW($A260)))),1))),"",
$BC260*$BC260)</f>
        <v>4096</v>
      </c>
      <c r="BF260" s="3" cm="1">
        <f t="array" aca="1" ref="BF260" ca="1">IF(NOT(ISNUMBER(INDEX($A:$A,LOOKUP(2,1/($A$1:INDIRECT("$A$"&amp;ROW($A260))&lt;&gt;""),ROW($A$1:INDIRECT("$A$"&amp;ROW($A260)))),1))),"",
$BD260*$BD260)</f>
        <v>5625</v>
      </c>
      <c r="BG260" s="3" cm="1">
        <f t="array" aca="1" ref="BG260" ca="1">IF(NOT(ISNUMBER(INDEX($A:$A,LOOKUP(2,1/($A$1:INDIRECT("$A$"&amp;ROW($A260))&lt;&gt;""),ROW($A$1:INDIRECT("$A$"&amp;ROW($A260)))),1))),"",
_xlfn.FLOOR.MATH(1.5*_xlfn.FLOOR.MATH($AZ260*BA260/5)))</f>
        <v>1189</v>
      </c>
      <c r="BH260" s="3" cm="1">
        <f t="array" aca="1" ref="BH260" ca="1">IF(NOT(ISNUMBER(INDEX($A:$A, LOOKUP(2, 1 / ($A$1:INDIRECT("$A$"&amp;ROW($A260)) &lt;&gt; ""),ROW($A$1:INDIRECT("$A$"&amp;ROW($A260)))), 1))), "",
_xlfn.FLOOR.MATH($BG260/IF(OR(INDIRECT("$C$"&amp;LOOKUP(2, 1 / ($AY$1:INDIRECT("$AY$"&amp;ROW($AY260)-1) &lt;&gt; ""),ROW($AY$1:INDIRECT("$AY$"&amp;ROW($AY260)-1))))="Multi",
INDIRECT("$C$"&amp;LOOKUP(2, 1 / ($AY$1:INDIRECT("$AY$"&amp;ROW($AY260)-1) &lt;&gt; ""),ROW($AY$1:INDIRECT("$AY$"&amp;ROW($AY260)-1))))="Double"),2,1)))</f>
        <v>1189</v>
      </c>
      <c r="BI260" s="3" cm="1">
        <f t="array" aca="1" ref="BI260" ca="1">IF(NOT(ISNUMBER(INDEX($A:$A,LOOKUP(2,1/($A$1:INDIRECT("$A$"&amp;ROW($A260))&lt;&gt;""),ROW($A$1:INDIRECT("$A$"&amp;ROW($A260)))),1))),"",
VLOOKUP($BC260,GameFreakSQRT!$A$1:$B$200,2,FALSE))</f>
        <v>32768</v>
      </c>
      <c r="BJ260" s="3" cm="1">
        <f t="array" aca="1" ref="BJ260" ca="1">IF(NOT(ISNUMBER(INDEX($A:$A,LOOKUP(2,1/($A$1:INDIRECT("$A$"&amp;ROW($A260))&lt;&gt;""),ROW($A$1:INDIRECT("$A$"&amp;ROW($A260)))),1))),"",
VLOOKUP($BD260,GameFreakSQRT!$A$1:$B$200,2,FALSE))</f>
        <v>35472</v>
      </c>
      <c r="BK260" s="3" cm="1">
        <f t="array" aca="1" ref="BK260" ca="1">IF(NOT(ISNUMBER(INDEX($A:$A,LOOKUP(2,1/($A$1:INDIRECT("$A$"&amp;ROW($A260))&lt;&gt;""),ROW($A$1:INDIRECT("$A$"&amp;ROW($A260)))),1))),"",
_xlfn.FLOOR.MATH((($BI260*$BE260)*$BH260)/($BJ260*$BF260))+1)</f>
        <v>800</v>
      </c>
      <c r="BL260" s="3" cm="1">
        <f t="array" aca="1" ref="BL260" ca="1">IF(NOT(ISNUMBER(INDEX($A:$A,LOOKUP(2,1/($A$1:INDIRECT("$A$"&amp;ROW($A260))&lt;&gt;""),ROW($A$1:INDIRECT("$A$"&amp;ROW($A260)))),1))),"",
_xlfn.FLOOR.MATH($BK260*IF(NOT(INDIRECT("$Z$"&amp;LOOKUP(2, 1 / ($AY$1:INDIRECT("$AY$"&amp;ROW($AY260)-1) &lt;&gt; ""),ROW($AY$1:INDIRECT("$AY$"&amp;ROW($AY260)-1))))=""),1.5,1)))</f>
        <v>1200</v>
      </c>
      <c r="BM260" s="3" cm="1">
        <f t="array" aca="1" ref="BM260" ca="1">IF(NOT(ISNUMBER(INDEX($A:$A, LOOKUP(2, 1 / ($A$1:INDIRECT("$A$"&amp;ROW($A260)) &lt;&gt; ""),ROW($A$1:INDIRECT("$A$"&amp;ROW($A260)))), 1))), "",
INDIRECT("$Y$"&amp;LOOKUP(2, 1 / ($AY$1:INDIRECT("$AY$"&amp;ROW($AY260)-1) &lt;&gt; ""),ROW($AY$1:INDIRECT("$AY$"&amp;ROW($AY260)-1)))))</f>
        <v>1200</v>
      </c>
      <c r="BN260" s="3" t="b">
        <f t="shared" ca="1" si="23"/>
        <v>1</v>
      </c>
    </row>
    <row r="261" spans="1:66" x14ac:dyDescent="0.45">
      <c r="A261" s="69"/>
      <c r="B261" s="69"/>
      <c r="C261" s="69"/>
      <c r="D261" s="69"/>
      <c r="E261" s="69"/>
      <c r="F261" s="56">
        <v>3</v>
      </c>
      <c r="G261" s="2" t="s">
        <v>385</v>
      </c>
      <c r="H261" s="2" t="s">
        <v>50</v>
      </c>
      <c r="I261" s="2">
        <v>28</v>
      </c>
      <c r="J261" s="2" t="s">
        <v>157</v>
      </c>
      <c r="K261" s="2" t="s">
        <v>386</v>
      </c>
      <c r="L261" s="2" t="s">
        <v>53</v>
      </c>
      <c r="M261" s="2" t="s">
        <v>497</v>
      </c>
      <c r="N261" s="2" t="s">
        <v>225</v>
      </c>
      <c r="O261" s="2" t="s">
        <v>498</v>
      </c>
      <c r="P261" s="2" t="s">
        <v>418</v>
      </c>
      <c r="Q261" s="2">
        <v>24</v>
      </c>
      <c r="R261" s="2">
        <f>_xlfn.FLOOR.MATH((((2*VLOOKUP(G261, 'EV and Base'!$A$1:$N$671, 9, FALSE))+$Q261)*$I261)/100)+$I261+10</f>
        <v>72</v>
      </c>
      <c r="S261" s="2">
        <f>_xlfn.FLOOR.MATH((_xlfn.FLOOR.MATH((((2*VLOOKUP($G261, 'EV and Base'!$A$1:$N$671, 10, FALSE))+$Q261)*$I261)/100)+5)*
IF(OR($J261="Lonely", $J261="Brave", $J261="Adamant", $J261="Naughty"), 1.1,
IF(OR($J261="Bold", $J261="Timid", $J261="Modest", $J261="Calm"), 0.9, 1)))</f>
        <v>38</v>
      </c>
      <c r="T261" s="2">
        <f>_xlfn.FLOOR.MATH((_xlfn.FLOOR.MATH((((2*VLOOKUP($G261, 'EV and Base'!$A$1:$N$671, 11, FALSE))+$Q261)*$I261)/100)+5)*
IF(OR($J261="Bold", $J261="Relaxed", $J261="Impish", $J261="Lax"), 1.1,
IF(OR($J261="Lonely", $J261="Hasty", $J261="Mild", $J261="Gentle"), 0.9, 1)))</f>
        <v>39</v>
      </c>
      <c r="U261" s="2">
        <f>_xlfn.FLOOR.MATH((_xlfn.FLOOR.MATH((((2*VLOOKUP($G261, 'EV and Base'!$A$1:$N$671, 12, FALSE))+$Q261)*$I261)/100)+5)*
IF(OR($J261="Modest", $J261="Mild", $J261="Quiet", $J261="Rash"), 1.1,
IF(OR($J261="Adamant", $J261="Impish", $J261="Jolly", $J261="Careful"), 0.9, 1)))</f>
        <v>43</v>
      </c>
      <c r="V261" s="2">
        <f>_xlfn.FLOOR.MATH((_xlfn.FLOOR.MATH((((2*VLOOKUP($G261, 'EV and Base'!$A$1:$N$671, 13, FALSE))+$Q261)*$I261)/100)+5)*
IF(OR($J261="Calm", $J261="Gentle", $J261="Sassy", $J261="Careful"), 1.1,
IF(OR($J261="Naughty", $J261="Lax", $J261="Naive", $J261="Rash"), 0.9, 1)))</f>
        <v>39</v>
      </c>
      <c r="W261" s="2">
        <f>_xlfn.FLOOR.MATH((_xlfn.FLOOR.MATH((((2*VLOOKUP($G261, 'EV and Base'!$A$1:$N$671, 14, FALSE))+$Q261)*$I261)/100)+5)*
IF(OR($J261="Timid", $J261="Hasty", $J261="Jolly", $J261="Naive"), 1.1,
IF(OR($J261="Brave", $J261="Relaxed", $J261="Quiet", $J261="Sassy"), 0.9, 1)))</f>
        <v>48</v>
      </c>
      <c r="X261" s="69"/>
      <c r="Y261" s="1">
        <v>549</v>
      </c>
      <c r="Z261" s="1">
        <v>1</v>
      </c>
      <c r="AA261" s="23" t="str" cm="1">
        <f t="array" aca="1" ref="AA261" ca="1">IF(NOT(ISNUMBER(INDEX($A:$A,LOOKUP(2,1/($A$1:INDIRECT("$A$"&amp;ROW($A261))&lt;&gt;""),ROW($A$1:INDIRECT("$A$"&amp;ROW($A261)))),1))),"",
IF(NOT(ISNUMBER($A261)),$AA260,
IF($AB261&lt;16,"Lillipup",
IF($AB261&lt;32,"Herdier",
"Stoutland"))))</f>
        <v>Stoutland</v>
      </c>
      <c r="AB261" s="25" cm="1">
        <f t="array" aca="1" ref="AB261" ca="1">IF(NOT(ISNUMBER(INDEX($A:$A, LOOKUP(2, 1 / ($A$1:INDIRECT("$A$"&amp;ROW($A261)) &lt;&gt; ""),ROW($A$1:INDIRECT("$A$"&amp;ROW($A261)))), 1))), "",
VLOOKUP($AY261,'Medium-Slow'!$A$1:$B$101,2,TRUE))</f>
        <v>39</v>
      </c>
      <c r="AC261" s="23" cm="1">
        <f t="array" aca="1" ref="AC261" ca="1">IF(NOT(ISNUMBER(INDEX($A:$A, LOOKUP(2, 1 / ($A$1:INDIRECT("$A$"&amp;ROW($A261)) &lt;&gt; ""),ROW($A$1:INDIRECT("$A$"&amp;ROW($A261)))), 1))), "",
INDEX($AC:$AC, LOOKUP(2, 1 / ($AC$1:INDIRECT("$AC$"&amp;ROW($AC261)-1) &lt;&gt; ""),ROW($AC$1:INDIRECT("$AC$"&amp;ROW($AC261)-1))), 1)+
IF(INDEX($AC:$AC, LOOKUP(2, 1 / ($AC$1:INDIRECT("$AC$"&amp;ROW($AC261)-1) &lt;&gt; ""),ROW($AC$1:INDIRECT("$AC$"&amp;ROW($AC261)-1))), 1)+
INDEX($AD:$AD, LOOKUP(2, 1 / ($AD$1:INDIRECT("$AD$"&amp;ROW($AD261)-1) &lt;&gt; ""),ROW($AD$1:INDIRECT("$AD$"&amp;ROW($AD261)-1))), 1)+
INDEX($AE:$AE, LOOKUP(2, 1 / ($AE$1:INDIRECT("$AE$"&amp;ROW($AE261)-1) &lt;&gt; ""),ROW($AE$1:INDIRECT("$AE$"&amp;ROW($AD261)-1))), 1)+
INDEX($AE:$AF, LOOKUP(2, 1 / ($AF$1:INDIRECT("$AF$"&amp;ROW($AF261)-1) &lt;&gt; ""),ROW($AF$1:INDIRECT("$AF$"&amp;ROW($AD261)-1))), 1)+
INDEX($AG:$AG, LOOKUP(2, 1 / ($AG$1:INDIRECT("$AG$"&amp;ROW($AG261)-1) &lt;&gt; ""),ROW($AG$1:INDIRECT("$AG$"&amp;ROW($AD261)-1))), 1)+
INDEX($AH:$AH, LOOKUP(2, 1 / ($AH$1:INDIRECT("$AH$"&amp;ROW($AH261)-1) &lt;&gt; ""),ROW($AH$1:INDIRECT("$AH$"&amp;ROW($AD261)-1))), 1)&gt;=510,0,
IF(INDEX($AC:$AC, LOOKUP(2, 1 / ($AC$1:INDIRECT("$AC$"&amp;ROW($AC261)-1) &lt;&gt; ""),ROW($AC$1:INDIRECT("$AC$"&amp;ROW($AC261)-1))), 1)&gt;=255,0,
VLOOKUP(INDIRECT("$G$"&amp;LOOKUP(2, 1 / ($AC$1:INDIRECT("$AC$"&amp;ROW($AC261)-1) &lt;&gt; ""),ROW($AC$1:INDIRECT("$AC$"&amp;ROW($AC261)-1)))), 'EV and Base'!$A$1:$N$671, 3, FALSE))))</f>
        <v>9</v>
      </c>
      <c r="AD261" s="2" cm="1">
        <f t="array" aca="1" ref="AD261" ca="1">IF(NOT(ISNUMBER(INDEX($A:$A, LOOKUP(2, 1 / ($A$1:INDIRECT("$A$"&amp;ROW($A261)) &lt;&gt; ""),ROW($A$1:INDIRECT("$A$"&amp;ROW($A261)))), 1))), "",
INDEX($AD:$AD, LOOKUP(2, 1 / ($AD$1:INDIRECT("$AD$"&amp;ROW($AD261)-1) &lt;&gt; ""),ROW($AD$1:INDIRECT("$AD$"&amp;ROW($AD261)-1))), 1)+
IF(INDEX($AC:$AC, LOOKUP(2, 1 / ($AC$1:INDIRECT("$AC$"&amp;ROW($AC261)-1) &lt;&gt; ""),ROW($AC$1:INDIRECT("$AC$"&amp;ROW($AC261)-1))), 1)+
INDEX($AD:$AD, LOOKUP(2, 1 / ($AD$1:INDIRECT("$AD$"&amp;ROW($AD261)-1) &lt;&gt; ""),ROW($AD$1:INDIRECT("$AD$"&amp;ROW($AD261)-1))), 1)+
INDEX($AE:$AE, LOOKUP(2, 1 / ($AE$1:INDIRECT("$AE$"&amp;ROW($AE261)-1) &lt;&gt; ""),ROW($AE$1:INDIRECT("$AE$"&amp;ROW($AD261)-1))), 1)+
INDEX($AE:$AF, LOOKUP(2, 1 / ($AF$1:INDIRECT("$AF$"&amp;ROW($AF261)-1) &lt;&gt; ""),ROW($AF$1:INDIRECT("$AF$"&amp;ROW($AD261)-1))), 1)+
INDEX($AG:$AG, LOOKUP(2, 1 / ($AG$1:INDIRECT("$AG$"&amp;ROW($AG261)-1) &lt;&gt; ""),ROW($AG$1:INDIRECT("$AG$"&amp;ROW($AD261)-1))), 1)+
INDEX($AH:$AH, LOOKUP(2, 1 / ($AH$1:INDIRECT("$AH$"&amp;ROW($AH261)-1) &lt;&gt; ""),ROW($AH$1:INDIRECT("$AH$"&amp;ROW($AD261)-1))), 1)&gt;=510,0,
IF(INDEX($AD:$AD, LOOKUP(2, 1 / ($AD$1:INDIRECT("$AD$"&amp;ROW($AD261)-1) &lt;&gt; ""),ROW($AD$1:INDIRECT("$AD$"&amp;ROW($AD261)-1))), 1)&gt;=255,0,
VLOOKUP(INDIRECT("$G$"&amp;LOOKUP(2, 1 / ($AD$1:INDIRECT("$AD$"&amp;ROW($AD261)-1) &lt;&gt; ""),ROW($AD$1:INDIRECT("$AD$"&amp;ROW($AD261)-1)))), 'EV and Base'!$A$1:$N$671, 4, FALSE))))</f>
        <v>70</v>
      </c>
      <c r="AE261" s="2" cm="1">
        <f t="array" aca="1" ref="AE261" ca="1">IF(NOT(ISNUMBER(INDEX($A:$A,LOOKUP(2,1/($A$1:INDIRECT("$A$"&amp;ROW($A261))&lt;&gt;""),ROW($A$1:INDIRECT("$A$"&amp;ROW($A261)))),1))),"",
INDEX($AE:$AE,LOOKUP(2,1/($AE$1:INDIRECT("$AE$"&amp;ROW($AE261)-1)&lt;&gt;""),ROW($AE$1:INDIRECT("$AE$"&amp;ROW($AE261)-1))),1)+
IF(INDEX($AC:$AC,LOOKUP(2,1/($AC$1:INDIRECT("$AC$"&amp;ROW($AC261)-1)&lt;&gt;""),ROW($AC$1:INDIRECT("$AC$"&amp;ROW($AC261)-1))),1)+
INDEX($AD:$AD,LOOKUP(2,1/($AD$1:INDIRECT("$AD$"&amp;ROW($AD261)-1)&lt;&gt;""),ROW($AD$1:INDIRECT("$AD$"&amp;ROW($AD261)-1))),1)+
INDEX($AE:$AE,LOOKUP(2,1/($AE$1:INDIRECT("$AE$"&amp;ROW($AE261)-1)&lt;&gt;""),ROW($AE$1:INDIRECT("$AE$"&amp;ROW($AD261)-1))),1)+
INDEX($AE:$AF,LOOKUP(2,1/($AF$1:INDIRECT("$AF$"&amp;ROW($AF261)-1)&lt;&gt;""),ROW($AF$1:INDIRECT("$AF$"&amp;ROW($AD261)-1))),1)+
INDEX($AG:$AG,LOOKUP(2,1/($AG$1:INDIRECT("$AG$"&amp;ROW($AG261)-1)&lt;&gt;""),ROW($AG$1:INDIRECT("$AG$"&amp;ROW($AD261)-1))),1)+
INDEX($AH:$AH,LOOKUP(2,1/($AH$1:INDIRECT("$AH$"&amp;ROW($AH261)-1)&lt;&gt;""),ROW($AH$1:INDIRECT("$AH$"&amp;ROW($AD261)-1))),1)&gt;=510,0,
IF(INDEX($AE:$AE,LOOKUP(2,1/($AE$1:INDIRECT("$AE$"&amp;ROW($AE261)-1)&lt;&gt;""),ROW($AE$1:INDIRECT("$AE$"&amp;ROW($AE261)-1))),1)&gt;=255,0,
VLOOKUP(INDIRECT("$G$"&amp;LOOKUP(2,1/($AE$1:INDIRECT("$AE$"&amp;ROW($AE261)-1)&lt;&gt;""),ROW($AE$1:INDIRECT("$AE$"&amp;ROW($AE261)-1)))),'EV and Base'!$A$1:$N$671,5,FALSE))))</f>
        <v>8</v>
      </c>
      <c r="AF261" s="2" cm="1">
        <f t="array" aca="1" ref="AF261" ca="1">IF(NOT(ISNUMBER(INDEX($A:$A, LOOKUP(2, 1 / ($A$1:INDIRECT("$A$"&amp;ROW($A261)) &lt;&gt; ""),ROW($A$1:INDIRECT("$A$"&amp;ROW($A261)))), 1))), "",
INDEX($AF:$AF, LOOKUP(2, 1 / ($AF$1:INDIRECT("$AF$"&amp;ROW($AF261)-1) &lt;&gt; ""),ROW($AF$1:INDIRECT("$AF$"&amp;ROW($AF261)-1))), 1)+
IF(INDEX($AC:$AC, LOOKUP(2, 1 / ($AC$1:INDIRECT("$AC$"&amp;ROW($AC261)-1) &lt;&gt; ""),ROW($AC$1:INDIRECT("$AC$"&amp;ROW($AC261)-1))), 1)+
INDEX($AD:$AD, LOOKUP(2, 1 / ($AD$1:INDIRECT("$AD$"&amp;ROW($AD261)-1) &lt;&gt; ""),ROW($AD$1:INDIRECT("$AD$"&amp;ROW($AD261)-1))), 1)+
INDEX($AE:$AE, LOOKUP(2, 1 / ($AE$1:INDIRECT("$AE$"&amp;ROW($AE261)-1) &lt;&gt; ""),ROW($AE$1:INDIRECT("$AE$"&amp;ROW($AD261)-1))), 1)+
INDEX($AE:$AF, LOOKUP(2, 1 / ($AF$1:INDIRECT("$AF$"&amp;ROW($AF261)-1) &lt;&gt; ""),ROW($AF$1:INDIRECT("$AF$"&amp;ROW($AD261)-1))), 1)+
INDEX($AG:$AG, LOOKUP(2, 1 / ($AG$1:INDIRECT("$AG$"&amp;ROW($AG261)-1) &lt;&gt; ""),ROW($AG$1:INDIRECT("$AG$"&amp;ROW($AD261)-1))), 1)+
INDEX($AH:$AH, LOOKUP(2, 1 / ($AH$1:INDIRECT("$AH$"&amp;ROW($AH261)-1) &lt;&gt; ""),ROW($AH$1:INDIRECT("$AH$"&amp;ROW($AD261)-1))), 1)&gt;=510,0,
IF(INDEX($AF:$AF, LOOKUP(2, 1 / ($AF$1:INDIRECT("$AF$"&amp;ROW($AF261)-1) &lt;&gt; ""),ROW($AF$1:INDIRECT("$AF$"&amp;ROW($AF261)-1))), 1)&gt;=255,0,
VLOOKUP(INDIRECT("$G$"&amp;LOOKUP(2, 1 / ($AF$1:INDIRECT("$AF$"&amp;ROW($AF261)-1) &lt;&gt; ""),ROW($AF$1:INDIRECT("$AF$"&amp;ROW($AF261)-1)))), 'EV and Base'!$A$1:$N$671, 6, FALSE))))</f>
        <v>7</v>
      </c>
      <c r="AG261" s="2" cm="1">
        <f t="array" aca="1" ref="AG261" ca="1">IF(NOT(ISNUMBER(INDEX($A:$A, LOOKUP(2, 1 / ($A$1:INDIRECT("$A$"&amp;ROW($A261)) &lt;&gt; ""),ROW($A$1:INDIRECT("$A$"&amp;ROW($A261)))), 1))), "",
INDEX($AG:$AG, LOOKUP(2, 1 / ($AG$1:INDIRECT("$AG$"&amp;ROW($AG261)-1) &lt;&gt; ""),ROW($AG$1:INDIRECT("$AG$"&amp;ROW($AG261)-1))), 1)+
IF(INDEX($AC:$AC, LOOKUP(2, 1 / ($AC$1:INDIRECT("$AC$"&amp;ROW($AC261)-1) &lt;&gt; ""),ROW($AC$1:INDIRECT("$AC$"&amp;ROW($AC261)-1))), 1)+
INDEX($AD:$AD, LOOKUP(2, 1 / ($AD$1:INDIRECT("$AD$"&amp;ROW($AD261)-1) &lt;&gt; ""),ROW($AD$1:INDIRECT("$AD$"&amp;ROW($AD261)-1))), 1)+
INDEX($AE:$AE, LOOKUP(2, 1 / ($AE$1:INDIRECT("$AE$"&amp;ROW($AE261)-1) &lt;&gt; ""),ROW($AE$1:INDIRECT("$AE$"&amp;ROW($AD261)-1))), 1)+
INDEX($AE:$AF, LOOKUP(2, 1 / ($AF$1:INDIRECT("$AF$"&amp;ROW($AF261)-1) &lt;&gt; ""),ROW($AF$1:INDIRECT("$AF$"&amp;ROW($AD261)-1))), 1)+
INDEX($AG:$AG, LOOKUP(2, 1 / ($AG$1:INDIRECT("$AG$"&amp;ROW($AG261)-1) &lt;&gt; ""),ROW($AG$1:INDIRECT("$AG$"&amp;ROW($AD261)-1))), 1)+
INDEX($AH:$AH, LOOKUP(2, 1 / ($AH$1:INDIRECT("$AH$"&amp;ROW($AH261)-1) &lt;&gt; ""),ROW($AH$1:INDIRECT("$AH$"&amp;ROW($AD261)-1))), 1)&gt;=510,0,
IF(INDEX($AG:$AG, LOOKUP(2, 1 / ($AG$1:INDIRECT("$AG$"&amp;ROW($AG261)-1) &lt;&gt; ""),ROW($AG$1:INDIRECT("$AG$"&amp;ROW($AG261)-1))), 1)&gt;=255,0,
VLOOKUP(INDIRECT("$G$"&amp;LOOKUP(2, 1 / ($AG$1:INDIRECT("$AG$"&amp;ROW($AG261)-1) &lt;&gt; ""),ROW($AG$1:INDIRECT("$AG$"&amp;ROW($AG261)-1)))), 'EV and Base'!$A$1:$N$671, 7, FALSE))))</f>
        <v>0</v>
      </c>
      <c r="AH261" s="24" cm="1">
        <f t="array" aca="1" ref="AH261" ca="1">IF(NOT(ISNUMBER(INDEX($A:$A,LOOKUP(2,1/($A$1:INDIRECT("$A$"&amp;ROW($A261))&lt;&gt;""),ROW($A$1:INDIRECT("$A$"&amp;ROW($A261)))),1))),"",
INDEX($AH:$AH,LOOKUP(2,1/($AH$1:INDIRECT("$AH$"&amp;ROW($AH261)-1)&lt;&gt;""),ROW($AH$1:INDIRECT("$AH$"&amp;ROW($AH261)-1))),1)+
IF(INDEX($AC:$AC,LOOKUP(2,1/($AC$1:INDIRECT("$AC$"&amp;ROW($AC261)-1)&lt;&gt;""),ROW($AC$1:INDIRECT("$AC$"&amp;ROW($AC261)-1))),1)+
INDEX($AD:$AD,LOOKUP(2,1/($AD$1:INDIRECT("$AD$"&amp;ROW($AD261)-1)&lt;&gt;""),ROW($AD$1:INDIRECT("$AD$"&amp;ROW($AD261)-1))),1)+
INDEX($AE:$AE,LOOKUP(2,1/($AE$1:INDIRECT("$AE$"&amp;ROW($AE261)-1)&lt;&gt;""),ROW($AE$1:INDIRECT("$AE$"&amp;ROW($AD261)-1))),1)+
INDEX($AE:$AF,LOOKUP(2,1/($AF$1:INDIRECT("$AF$"&amp;ROW($AF261)-1)&lt;&gt;""),ROW($AF$1:INDIRECT("$AF$"&amp;ROW($AD261)-1))),1)+
INDEX($AG:$AG,LOOKUP(2,1/($AG$1:INDIRECT("$AG$"&amp;ROW($AG261)-1)&lt;&gt;""),ROW($AG$1:INDIRECT("$AG$"&amp;ROW($AD261)-1))),1)+
INDEX($AH:$AH,LOOKUP(2,1/($AH$1:INDIRECT("$AH$"&amp;ROW($AH261)-1)&lt;&gt;""),ROW($AH$1:INDIRECT("$AH$"&amp;ROW($AD261)-1))),1)&gt;=510,0,
IF(INDEX($AH:$AH,LOOKUP(2,1/($AH$1:INDIRECT("$AH$"&amp;ROW($AH261)-1)&lt;&gt;""),ROW($AH$1:INDIRECT("$AH$"&amp;ROW($AH261)-1))),1)&gt;=255,0,
VLOOKUP(INDIRECT("$G$"&amp;LOOKUP(2,1/($AH$1:INDIRECT("$AH$"&amp;ROW($AH261)-1)&lt;&gt;""),ROW($AH$1:INDIRECT("$AH$"&amp;ROW($AH261)-1)))),'EV and Base'!$A$1:$N$671,8,FALSE))))</f>
        <v>47</v>
      </c>
      <c r="AI261" s="29" cm="1">
        <f t="array" aca="1" ref="AI261" ca="1">IF(NOT(ISNUMBER(INDEX($A:$A,LOOKUP(2,1/($A$1:INDIRECT("$A$"&amp;ROW($A261))&lt;&gt;""),ROW($A$1:INDIRECT("$A$"&amp;ROW($A261)))),1))),"",
ROUNDDOWN((((2*VLOOKUP($AA261,'EV and Base'!$A$1:$N$671,9,FALSE))+31+ROUNDDOWN($AC261/4,0))*$AB261)/100,0)+$AB261+10)</f>
        <v>128</v>
      </c>
      <c r="AJ261" s="21" cm="1">
        <f t="array" aca="1" ref="AJ261" ca="1">IF(NOT(ISNUMBER(INDEX($A:$A, LOOKUP(2, 1 / ($A$1:INDIRECT("$A$"&amp;ROW($A261)) &lt;&gt; ""),ROW($A$1:INDIRECT("$A$"&amp;ROW($A261)))), 1))), "",
ROUNDDOWN((ROUNDDOWN((((2*VLOOKUP($AA261, 'EV and Base'!$A$1:$N$671, 10, FALSE))+31+ROUNDDOWN($AD261/4, 0))*$AB261)/100, 0)+5)*1.1, 0))</f>
        <v>111</v>
      </c>
      <c r="AK261" s="21" t="str" cm="1">
        <f t="array" aca="1" ref="AK261" ca="1">IF(NOT(ISNUMBER(INDEX($A:$A, LOOKUP(2, 1 / ($A$1:INDIRECT("$A$"&amp;ROW($A261)) &lt;&gt; ""),ROW($A$1:INDIRECT("$A$"&amp;ROW($A261)))), 1))), "",
ROUNDDOWN((ROUNDDOWN((((2*VLOOKUP($AA261, 'EV and Base'!$A$1:$N$671, 11, FALSE))+30+ROUNDDOWN($AE261/4, 0))*$AB261)/100, 0)+5), 0)
&amp;"-"&amp;
ROUNDDOWN((ROUNDDOWN((((2*VLOOKUP($AA261, 'EV and Base'!$A$1:$N$671, 11, FALSE))+31+ROUNDDOWN($AE261/4, 0))*$AB261)/100, 0)+5), 0))</f>
        <v>87-88</v>
      </c>
      <c r="AL261" s="21" t="str" cm="1">
        <f t="array" aca="1" ref="AL261" ca="1">IF(NOT(ISNUMBER(INDEX($A:$A, LOOKUP(2, 1 / ($A$1:INDIRECT("$A$"&amp;ROW($A261)) &lt;&gt; ""),ROW($A$1:INDIRECT("$A$"&amp;ROW($A261)))), 1))), "",
ROUNDDOWN((ROUNDDOWN((((2*VLOOKUP($AA261, 'EV and Base'!$A$1:$N$671, 12, FALSE))+0+ROUNDDOWN($AF261/4, 0))*$AB261)/100, 0)+5)*0.9, 0)
&amp;"-"&amp;
ROUNDDOWN((ROUNDDOWN((((2*VLOOKUP($AA261, 'EV and Base'!$A$1:$N$671, 12, FALSE))+31+ROUNDDOWN($AF261/4, 0))*$AB261)/100, 0)+5)*0.9, 0))</f>
        <v>36-46</v>
      </c>
      <c r="AM261" s="21" t="str" cm="1">
        <f t="array" aca="1" ref="AM261" ca="1">IF(NOT(ISNUMBER(INDEX($A:$A, LOOKUP(2, 1 / ($A$1:INDIRECT("$A$"&amp;ROW($A261)) &lt;&gt; ""),ROW($A$1:INDIRECT("$A$"&amp;ROW($A261)))), 1))), "",
ROUNDDOWN((ROUNDDOWN((((2*VLOOKUP($AA261, 'EV and Base'!$A$1:$N$671, 13, FALSE))+30+ROUNDDOWN($AG261/4, 0))*$AB261)/100, 0)+5), 0)
&amp;"-"&amp;
ROUNDDOWN((ROUNDDOWN((((2*VLOOKUP($AA261, 'EV and Base'!$A$1:$N$671, 13, FALSE))+31+ROUNDDOWN($AG261/4, 0))*$AB261)/100, 0)+5), 0))</f>
        <v>86-87</v>
      </c>
      <c r="AN261" s="25" cm="1">
        <f t="array" aca="1" ref="AN261" ca="1">IF(NOT(ISNUMBER(INDEX($A:$A, LOOKUP(2, 1 / ($A$1:INDIRECT("$A$"&amp;ROW($A261)) &lt;&gt; ""),ROW($A$1:INDIRECT("$A$"&amp;ROW($A261)))), 1))), "",
ROUNDDOWN((ROUNDDOWN((((2*VLOOKUP($AA261, 'EV and Base'!$A$1:$N$671, 14, FALSE))+31+ROUNDDOWN($AH261/4, 0))*$AB261)/100, 0)+5), 0))</f>
        <v>83</v>
      </c>
      <c r="AO261" s="23" cm="1">
        <f t="array" aca="1" ref="AO261" ca="1">IF(NOT(ISNUMBER(INDEX($A:$A, LOOKUP(2, 1 / ($A$1:INDIRECT("$A$"&amp;ROW($A261)) &lt;&gt; ""),ROW($A$1:INDIRECT("$A$"&amp;ROW($A261)))), 1))), "",
ROUNDDOWN((((2*VLOOKUP($AA261, 'EV and Base'!$A$1:$N$671, 9, FALSE))+31+ROUNDDOWN($AC261/4, 0))*$AB261)/100, 0)+$AB261+10)</f>
        <v>128</v>
      </c>
      <c r="AP261" s="2" cm="1">
        <f t="array" aca="1" ref="AP261" ca="1">IF(NOT(ISNUMBER(INDEX($A:$A, LOOKUP(2, 1 / ($A$1:INDIRECT("$A$"&amp;ROW($A261)) &lt;&gt; ""),ROW($A$1:INDIRECT("$A$"&amp;ROW($A261)))), 1))), "",
ROUNDDOWN((ROUNDDOWN((((2*VLOOKUP($AA261, 'EV and Base'!$A$1:$N$671, 10, FALSE))+31+ROUNDDOWN($AD261/4, 0))*$AB261)/100, 0)+5)*1.1, 0))</f>
        <v>111</v>
      </c>
      <c r="AQ261" s="2" cm="1">
        <f t="array" aca="1" ref="AQ261" ca="1">IF(NOT(ISNUMBER(INDEX($A:$A, LOOKUP(2, 1 / ($A$1:INDIRECT("$A$"&amp;ROW($A261)) &lt;&gt; ""),ROW($A$1:INDIRECT("$A$"&amp;ROW($A261)))), 1))), "",
ROUNDDOWN((ROUNDDOWN((((2*VLOOKUP($AA261, 'EV and Base'!$A$1:$N$671, 11, FALSE))+$AV$2+ROUNDDOWN($AE261/4, 0))*$AB261)/100, 0)+5), 0))</f>
        <v>88</v>
      </c>
      <c r="AR261" s="22" cm="1">
        <f t="array" aca="1" ref="AR261" ca="1">IF(NOT(ISNUMBER(INDEX($A:$A, LOOKUP(2, 1 / ($A$1:INDIRECT("$A$"&amp;ROW($A261)) &lt;&gt; ""),ROW($A$1:INDIRECT("$A$"&amp;ROW($A261)))), 1))), "",
ROUNDDOWN((ROUNDDOWN((((2*VLOOKUP($AA261, 'EV and Base'!$A$1:$N$671, 12, FALSE))+$AW$2+ROUNDDOWN($AF261/4, 0))*$AB261)/100, 0)+5)*0.9, 0))</f>
        <v>42</v>
      </c>
      <c r="AS261" s="2" cm="1">
        <f t="array" aca="1" ref="AS261" ca="1">IF(NOT(ISNUMBER(INDEX($A:$A, LOOKUP(2, 1 / ($A$1:INDIRECT("$A$"&amp;ROW($A261)) &lt;&gt; ""),ROW($A$1:INDIRECT("$A$"&amp;ROW($A261)))), 1))), "",
ROUNDDOWN((ROUNDDOWN((((2*VLOOKUP($AA261, 'EV and Base'!$A$1:$N$671, 13, FALSE))+$AX$2+ROUNDDOWN($AG261/4, 0))*$AB261)/100, 0)+5), 0))</f>
        <v>87</v>
      </c>
      <c r="AT261" s="24" cm="1">
        <f t="array" aca="1" ref="AT261" ca="1">IF(NOT(ISNUMBER(INDEX($A:$A, LOOKUP(2, 1 / ($A$1:INDIRECT("$A$"&amp;ROW($A261)) &lt;&gt; ""),ROW($A$1:INDIRECT("$A$"&amp;ROW($A261)))), 1))), "",
ROUNDDOWN((ROUNDDOWN((((2*VLOOKUP($AA261, 'EV and Base'!$A$1:$N$671, 14, FALSE))+31+ROUNDDOWN($AH261/4, 0))*$AB261)/100, 0)+5), 0))</f>
        <v>83</v>
      </c>
      <c r="AU261" s="28">
        <v>224</v>
      </c>
      <c r="AY261" cm="1">
        <f t="array" aca="1" ref="AY261" ca="1">IF(NOT(ISNUMBER(INDEX($A:$A,LOOKUP(2,1/($A$1:INDIRECT("$A$"&amp;ROW($A261))&lt;&gt;""),ROW($A$1:INDIRECT("$A$"&amp;ROW($A261)))),1))),"",
INDEX($AY:$AY,LOOKUP(2,1/($AY$1:INDIRECT("$AY$"&amp;ROW($AY261)-1)&lt;&gt;""),ROW($AY$1:INDIRECT("$AY$"&amp;ROW($AY261)-1))),1)+$BL261)</f>
        <v>53757</v>
      </c>
      <c r="AZ261" s="3" cm="1">
        <f t="array" aca="1" ref="AZ261" ca="1">IF(NOT(ISNUMBER(INDEX($A:$A, LOOKUP(2, 1 / ($A$1:INDIRECT("$A$"&amp;ROW($A261)) &lt;&gt; ""),ROW($A$1:INDIRECT("$A$"&amp;ROW($A261)))), 1))), "",
VLOOKUP(INDIRECT("$G$"&amp;LOOKUP(2, 1 / ($AY$1:INDIRECT("$AY$"&amp;ROW($AY261)-1) &lt;&gt; ""),ROW($AY$1:INDIRECT("$AY$"&amp;ROW($AY261)-1)))),'EV and Base'!A229:N899,2,FALSE))</f>
        <v>137</v>
      </c>
      <c r="BA261" s="3" cm="1">
        <f t="array" aca="1" ref="BA261" ca="1">IF(NOT(ISNUMBER(INDEX($A:$A, LOOKUP(2, 1 / ($A$1:INDIRECT("$A$"&amp;ROW($A261)) &lt;&gt; ""),ROW($A$1:INDIRECT("$A$"&amp;ROW($A261)))), 1))), "",
INDIRECT("$I$"&amp;LOOKUP(2, 1 / ($AY$1:INDIRECT("$AY$"&amp;ROW($AY261)-1) &lt;&gt; ""),ROW($AY$1:INDIRECT("$AY$"&amp;ROW($AY261)-1)))))</f>
        <v>28</v>
      </c>
      <c r="BB261" s="1" cm="1">
        <f t="array" aca="1" ref="BB261" ca="1">IF(NOT(ISNUMBER(INDEX($A:$A, LOOKUP(2, 1 / ($A$1:INDIRECT("$A$"&amp;ROW($A261)) &lt;&gt; ""),ROW($A$1:INDIRECT("$A$"&amp;ROW($A261)))), 1))), "",
INDIRECT("$AB$"&amp;LOOKUP(2, 1 / ($AY$1:INDIRECT("$AY$"&amp;ROW($AY261)-1) &lt;&gt; ""),ROW($AY$1:INDIRECT("$AY$"&amp;ROW($AY261)-1)))))</f>
        <v>39</v>
      </c>
      <c r="BC261" s="3" cm="1">
        <f t="array" aca="1" ref="BC261" ca="1">IF(NOT(ISNUMBER(INDEX($A:$A,LOOKUP(2,1/($A$1:INDIRECT("$A$"&amp;ROW($A261))&lt;&gt;""),ROW($A$1:INDIRECT("$A$"&amp;ROW($A261)))),1))),"",
$BA261+$BA261+10)</f>
        <v>66</v>
      </c>
      <c r="BD261" s="3" cm="1">
        <f t="array" aca="1" ref="BD261" ca="1">IF(NOT(ISNUMBER(INDEX($A:$A,LOOKUP(2,1/($A$1:INDIRECT("$A$"&amp;ROW($A261))&lt;&gt;""),ROW($A$1:INDIRECT("$A$"&amp;ROW($A261)))),1))),"",
$BA261+$BB261+10)</f>
        <v>77</v>
      </c>
      <c r="BE261" s="3" cm="1">
        <f t="array" aca="1" ref="BE261" ca="1">IF(NOT(ISNUMBER(INDEX($A:$A,LOOKUP(2,1/($A$1:INDIRECT("$A$"&amp;ROW($A261))&lt;&gt;""),ROW($A$1:INDIRECT("$A$"&amp;ROW($A261)))),1))),"",
$BC261*$BC261)</f>
        <v>4356</v>
      </c>
      <c r="BF261" s="3" cm="1">
        <f t="array" aca="1" ref="BF261" ca="1">IF(NOT(ISNUMBER(INDEX($A:$A,LOOKUP(2,1/($A$1:INDIRECT("$A$"&amp;ROW($A261))&lt;&gt;""),ROW($A$1:INDIRECT("$A$"&amp;ROW($A261)))),1))),"",
$BD261*$BD261)</f>
        <v>5929</v>
      </c>
      <c r="BG261" s="3" cm="1">
        <f t="array" aca="1" ref="BG261" ca="1">IF(NOT(ISNUMBER(INDEX($A:$A,LOOKUP(2,1/($A$1:INDIRECT("$A$"&amp;ROW($A261))&lt;&gt;""),ROW($A$1:INDIRECT("$A$"&amp;ROW($A261)))),1))),"",
_xlfn.FLOOR.MATH(1.5*_xlfn.FLOOR.MATH($AZ261*BA261/5)))</f>
        <v>1150</v>
      </c>
      <c r="BH261" s="3" cm="1">
        <f t="array" aca="1" ref="BH261" ca="1">IF(NOT(ISNUMBER(INDEX($A:$A, LOOKUP(2, 1 / ($A$1:INDIRECT("$A$"&amp;ROW($A261)) &lt;&gt; ""),ROW($A$1:INDIRECT("$A$"&amp;ROW($A261)))), 1))), "",
_xlfn.FLOOR.MATH($BG261/IF(OR(INDIRECT("$C$"&amp;LOOKUP(2, 1 / ($AY$1:INDIRECT("$AY$"&amp;ROW($AY261)-1) &lt;&gt; ""),ROW($AY$1:INDIRECT("$AY$"&amp;ROW($AY261)-1))))="Multi",
INDIRECT("$C$"&amp;LOOKUP(2, 1 / ($AY$1:INDIRECT("$AY$"&amp;ROW($AY261)-1) &lt;&gt; ""),ROW($AY$1:INDIRECT("$AY$"&amp;ROW($AY261)-1))))="Double"),2,1)))</f>
        <v>1150</v>
      </c>
      <c r="BI261" s="3" cm="1">
        <f t="array" aca="1" ref="BI261" ca="1">IF(NOT(ISNUMBER(INDEX($A:$A,LOOKUP(2,1/($A$1:INDIRECT("$A$"&amp;ROW($A261))&lt;&gt;""),ROW($A$1:INDIRECT("$A$"&amp;ROW($A261)))),1))),"",
VLOOKUP($BC261,GameFreakSQRT!$A$1:$B$200,2,FALSE))</f>
        <v>33276</v>
      </c>
      <c r="BJ261" s="3" cm="1">
        <f t="array" aca="1" ref="BJ261" ca="1">IF(NOT(ISNUMBER(INDEX($A:$A,LOOKUP(2,1/($A$1:INDIRECT("$A$"&amp;ROW($A261))&lt;&gt;""),ROW($A$1:INDIRECT("$A$"&amp;ROW($A261)))),1))),"",
VLOOKUP($BD261,GameFreakSQRT!$A$1:$B$200,2,FALSE))</f>
        <v>35942</v>
      </c>
      <c r="BK261" s="3" cm="1">
        <f t="array" aca="1" ref="BK261" ca="1">IF(NOT(ISNUMBER(INDEX($A:$A,LOOKUP(2,1/($A$1:INDIRECT("$A$"&amp;ROW($A261))&lt;&gt;""),ROW($A$1:INDIRECT("$A$"&amp;ROW($A261)))),1))),"",
_xlfn.FLOOR.MATH((($BI261*$BE261)*$BH261)/($BJ261*$BF261))+1)</f>
        <v>783</v>
      </c>
      <c r="BL261" s="3" cm="1">
        <f t="array" aca="1" ref="BL261" ca="1">IF(NOT(ISNUMBER(INDEX($A:$A,LOOKUP(2,1/($A$1:INDIRECT("$A$"&amp;ROW($A261))&lt;&gt;""),ROW($A$1:INDIRECT("$A$"&amp;ROW($A261)))),1))),"",
_xlfn.FLOOR.MATH($BK261*IF(NOT(INDIRECT("$Z$"&amp;LOOKUP(2, 1 / ($AY$1:INDIRECT("$AY$"&amp;ROW($AY261)-1) &lt;&gt; ""),ROW($AY$1:INDIRECT("$AY$"&amp;ROW($AY261)-1))))=""),1.5,1)))</f>
        <v>1174</v>
      </c>
      <c r="BM261" s="3" cm="1">
        <f t="array" aca="1" ref="BM261" ca="1">IF(NOT(ISNUMBER(INDEX($A:$A, LOOKUP(2, 1 / ($A$1:INDIRECT("$A$"&amp;ROW($A261)) &lt;&gt; ""),ROW($A$1:INDIRECT("$A$"&amp;ROW($A261)))), 1))), "",
INDIRECT("$Y$"&amp;LOOKUP(2, 1 / ($AY$1:INDIRECT("$AY$"&amp;ROW($AY261)-1) &lt;&gt; ""),ROW($AY$1:INDIRECT("$AY$"&amp;ROW($AY261)-1)))))</f>
        <v>1174</v>
      </c>
      <c r="BN261" s="3" t="b">
        <f t="shared" ca="1" si="23"/>
        <v>1</v>
      </c>
    </row>
    <row r="262" spans="1:66" x14ac:dyDescent="0.45">
      <c r="A262" s="69"/>
      <c r="B262" s="69"/>
      <c r="C262" s="69"/>
      <c r="D262" s="69"/>
      <c r="E262" s="69"/>
      <c r="F262" s="56">
        <v>2</v>
      </c>
      <c r="G262" s="2" t="s">
        <v>499</v>
      </c>
      <c r="H262" s="2" t="s">
        <v>50</v>
      </c>
      <c r="I262" s="2">
        <v>28</v>
      </c>
      <c r="J262" s="2" t="s">
        <v>78</v>
      </c>
      <c r="K262" s="2" t="s">
        <v>500</v>
      </c>
      <c r="L262" s="2" t="s">
        <v>53</v>
      </c>
      <c r="M262" s="2" t="s">
        <v>415</v>
      </c>
      <c r="N262" s="2" t="s">
        <v>501</v>
      </c>
      <c r="O262" s="2" t="s">
        <v>502</v>
      </c>
      <c r="P262" s="2" t="s">
        <v>364</v>
      </c>
      <c r="Q262" s="2">
        <v>24</v>
      </c>
      <c r="R262" s="2">
        <f>_xlfn.FLOOR.MATH((((2*VLOOKUP(G262, 'EV and Base'!$A$1:$N$671, 9, FALSE))+$Q262)*$I262)/100)+$I262+10</f>
        <v>69</v>
      </c>
      <c r="S262" s="2">
        <f>_xlfn.FLOOR.MATH((_xlfn.FLOOR.MATH((((2*VLOOKUP($G262, 'EV and Base'!$A$1:$N$671, 10, FALSE))+$Q262)*$I262)/100)+5)*
IF(OR($J262="Lonely", $J262="Brave", $J262="Adamant", $J262="Naughty"), 1.1,
IF(OR($J262="Bold", $J262="Timid", $J262="Modest", $J262="Calm"), 0.9, 1)))</f>
        <v>39</v>
      </c>
      <c r="T262" s="2">
        <f>_xlfn.FLOOR.MATH((_xlfn.FLOOR.MATH((((2*VLOOKUP($G262, 'EV and Base'!$A$1:$N$671, 11, FALSE))+$Q262)*$I262)/100)+5)*
IF(OR($J262="Bold", $J262="Relaxed", $J262="Impish", $J262="Lax"), 1.1,
IF(OR($J262="Lonely", $J262="Hasty", $J262="Mild", $J262="Gentle"), 0.9, 1)))</f>
        <v>62</v>
      </c>
      <c r="U262" s="2">
        <f>_xlfn.FLOOR.MATH((_xlfn.FLOOR.MATH((((2*VLOOKUP($G262, 'EV and Base'!$A$1:$N$671, 12, FALSE))+$Q262)*$I262)/100)+5)*
IF(OR($J262="Modest", $J262="Mild", $J262="Quiet", $J262="Rash"), 1.1,
IF(OR($J262="Adamant", $J262="Impish", $J262="Jolly", $J262="Careful"), 0.9, 1)))</f>
        <v>25</v>
      </c>
      <c r="V262" s="2">
        <f>_xlfn.FLOOR.MATH((_xlfn.FLOOR.MATH((((2*VLOOKUP($G262, 'EV and Base'!$A$1:$N$671, 13, FALSE))+$Q262)*$I262)/100)+5)*
IF(OR($J262="Calm", $J262="Gentle", $J262="Sassy", $J262="Careful"), 1.1,
IF(OR($J262="Naughty", $J262="Lax", $J262="Naive", $J262="Rash"), 0.9, 1)))</f>
        <v>59</v>
      </c>
      <c r="W262" s="2">
        <f>_xlfn.FLOOR.MATH((_xlfn.FLOOR.MATH((((2*VLOOKUP($G262, 'EV and Base'!$A$1:$N$671, 14, FALSE))+$Q262)*$I262)/100)+5)*
IF(OR($J262="Timid", $J262="Hasty", $J262="Jolly", $J262="Naive"), 1.1,
IF(OR($J262="Brave", $J262="Relaxed", $J262="Quiet", $J262="Sassy"), 0.9, 1)))</f>
        <v>17</v>
      </c>
      <c r="X262" s="69"/>
      <c r="Y262" s="1">
        <v>522</v>
      </c>
      <c r="Z262" s="1">
        <v>1</v>
      </c>
      <c r="AA262" s="23" t="str" cm="1">
        <f t="array" aca="1" ref="AA262" ca="1">IF(NOT(ISNUMBER(INDEX($A:$A,LOOKUP(2,1/($A$1:INDIRECT("$A$"&amp;ROW($A262))&lt;&gt;""),ROW($A$1:INDIRECT("$A$"&amp;ROW($A262)))),1))),"",
IF(NOT(ISNUMBER($A262)),$AA261,
IF($AB262&lt;16,"Lillipup",
IF($AB262&lt;32,"Herdier",
"Stoutland"))))</f>
        <v>Stoutland</v>
      </c>
      <c r="AB262" s="25" cm="1">
        <f t="array" aca="1" ref="AB262" ca="1">IF(NOT(ISNUMBER(INDEX($A:$A, LOOKUP(2, 1 / ($A$1:INDIRECT("$A$"&amp;ROW($A262)) &lt;&gt; ""),ROW($A$1:INDIRECT("$A$"&amp;ROW($A262)))), 1))), "",
VLOOKUP($AY262,'Medium-Slow'!$A$1:$B$101,2,TRUE))</f>
        <v>39</v>
      </c>
      <c r="AC262" s="23" cm="1">
        <f t="array" aca="1" ref="AC262" ca="1">IF(NOT(ISNUMBER(INDEX($A:$A, LOOKUP(2, 1 / ($A$1:INDIRECT("$A$"&amp;ROW($A262)) &lt;&gt; ""),ROW($A$1:INDIRECT("$A$"&amp;ROW($A262)))), 1))), "",
INDEX($AC:$AC, LOOKUP(2, 1 / ($AC$1:INDIRECT("$AC$"&amp;ROW($AC262)-1) &lt;&gt; ""),ROW($AC$1:INDIRECT("$AC$"&amp;ROW($AC262)-1))), 1)+
IF(INDEX($AC:$AC, LOOKUP(2, 1 / ($AC$1:INDIRECT("$AC$"&amp;ROW($AC262)-1) &lt;&gt; ""),ROW($AC$1:INDIRECT("$AC$"&amp;ROW($AC262)-1))), 1)+
INDEX($AD:$AD, LOOKUP(2, 1 / ($AD$1:INDIRECT("$AD$"&amp;ROW($AD262)-1) &lt;&gt; ""),ROW($AD$1:INDIRECT("$AD$"&amp;ROW($AD262)-1))), 1)+
INDEX($AE:$AE, LOOKUP(2, 1 / ($AE$1:INDIRECT("$AE$"&amp;ROW($AE262)-1) &lt;&gt; ""),ROW($AE$1:INDIRECT("$AE$"&amp;ROW($AD262)-1))), 1)+
INDEX($AE:$AF, LOOKUP(2, 1 / ($AF$1:INDIRECT("$AF$"&amp;ROW($AF262)-1) &lt;&gt; ""),ROW($AF$1:INDIRECT("$AF$"&amp;ROW($AD262)-1))), 1)+
INDEX($AG:$AG, LOOKUP(2, 1 / ($AG$1:INDIRECT("$AG$"&amp;ROW($AG262)-1) &lt;&gt; ""),ROW($AG$1:INDIRECT("$AG$"&amp;ROW($AD262)-1))), 1)+
INDEX($AH:$AH, LOOKUP(2, 1 / ($AH$1:INDIRECT("$AH$"&amp;ROW($AH262)-1) &lt;&gt; ""),ROW($AH$1:INDIRECT("$AH$"&amp;ROW($AD262)-1))), 1)&gt;=510,0,
IF(INDEX($AC:$AC, LOOKUP(2, 1 / ($AC$1:INDIRECT("$AC$"&amp;ROW($AC262)-1) &lt;&gt; ""),ROW($AC$1:INDIRECT("$AC$"&amp;ROW($AC262)-1))), 1)&gt;=255,0,
VLOOKUP(INDIRECT("$G$"&amp;LOOKUP(2, 1 / ($AC$1:INDIRECT("$AC$"&amp;ROW($AC262)-1) &lt;&gt; ""),ROW($AC$1:INDIRECT("$AC$"&amp;ROW($AC262)-1)))), 'EV and Base'!$A$1:$N$671, 3, FALSE))))</f>
        <v>9</v>
      </c>
      <c r="AD262" s="2" cm="1">
        <f t="array" aca="1" ref="AD262" ca="1">IF(NOT(ISNUMBER(INDEX($A:$A, LOOKUP(2, 1 / ($A$1:INDIRECT("$A$"&amp;ROW($A262)) &lt;&gt; ""),ROW($A$1:INDIRECT("$A$"&amp;ROW($A262)))), 1))), "",
INDEX($AD:$AD, LOOKUP(2, 1 / ($AD$1:INDIRECT("$AD$"&amp;ROW($AD262)-1) &lt;&gt; ""),ROW($AD$1:INDIRECT("$AD$"&amp;ROW($AD262)-1))), 1)+
IF(INDEX($AC:$AC, LOOKUP(2, 1 / ($AC$1:INDIRECT("$AC$"&amp;ROW($AC262)-1) &lt;&gt; ""),ROW($AC$1:INDIRECT("$AC$"&amp;ROW($AC262)-1))), 1)+
INDEX($AD:$AD, LOOKUP(2, 1 / ($AD$1:INDIRECT("$AD$"&amp;ROW($AD262)-1) &lt;&gt; ""),ROW($AD$1:INDIRECT("$AD$"&amp;ROW($AD262)-1))), 1)+
INDEX($AE:$AE, LOOKUP(2, 1 / ($AE$1:INDIRECT("$AE$"&amp;ROW($AE262)-1) &lt;&gt; ""),ROW($AE$1:INDIRECT("$AE$"&amp;ROW($AD262)-1))), 1)+
INDEX($AE:$AF, LOOKUP(2, 1 / ($AF$1:INDIRECT("$AF$"&amp;ROW($AF262)-1) &lt;&gt; ""),ROW($AF$1:INDIRECT("$AF$"&amp;ROW($AD262)-1))), 1)+
INDEX($AG:$AG, LOOKUP(2, 1 / ($AG$1:INDIRECT("$AG$"&amp;ROW($AG262)-1) &lt;&gt; ""),ROW($AG$1:INDIRECT("$AG$"&amp;ROW($AD262)-1))), 1)+
INDEX($AH:$AH, LOOKUP(2, 1 / ($AH$1:INDIRECT("$AH$"&amp;ROW($AH262)-1) &lt;&gt; ""),ROW($AH$1:INDIRECT("$AH$"&amp;ROW($AD262)-1))), 1)&gt;=510,0,
IF(INDEX($AD:$AD, LOOKUP(2, 1 / ($AD$1:INDIRECT("$AD$"&amp;ROW($AD262)-1) &lt;&gt; ""),ROW($AD$1:INDIRECT("$AD$"&amp;ROW($AD262)-1))), 1)&gt;=255,0,
VLOOKUP(INDIRECT("$G$"&amp;LOOKUP(2, 1 / ($AD$1:INDIRECT("$AD$"&amp;ROW($AD262)-1) &lt;&gt; ""),ROW($AD$1:INDIRECT("$AD$"&amp;ROW($AD262)-1)))), 'EV and Base'!$A$1:$N$671, 4, FALSE))))</f>
        <v>70</v>
      </c>
      <c r="AE262" s="2" cm="1">
        <f t="array" aca="1" ref="AE262" ca="1">IF(NOT(ISNUMBER(INDEX($A:$A,LOOKUP(2,1/($A$1:INDIRECT("$A$"&amp;ROW($A262))&lt;&gt;""),ROW($A$1:INDIRECT("$A$"&amp;ROW($A262)))),1))),"",
INDEX($AE:$AE,LOOKUP(2,1/($AE$1:INDIRECT("$AE$"&amp;ROW($AE262)-1)&lt;&gt;""),ROW($AE$1:INDIRECT("$AE$"&amp;ROW($AE262)-1))),1)+
IF(INDEX($AC:$AC,LOOKUP(2,1/($AC$1:INDIRECT("$AC$"&amp;ROW($AC262)-1)&lt;&gt;""),ROW($AC$1:INDIRECT("$AC$"&amp;ROW($AC262)-1))),1)+
INDEX($AD:$AD,LOOKUP(2,1/($AD$1:INDIRECT("$AD$"&amp;ROW($AD262)-1)&lt;&gt;""),ROW($AD$1:INDIRECT("$AD$"&amp;ROW($AD262)-1))),1)+
INDEX($AE:$AE,LOOKUP(2,1/($AE$1:INDIRECT("$AE$"&amp;ROW($AE262)-1)&lt;&gt;""),ROW($AE$1:INDIRECT("$AE$"&amp;ROW($AD262)-1))),1)+
INDEX($AE:$AF,LOOKUP(2,1/($AF$1:INDIRECT("$AF$"&amp;ROW($AF262)-1)&lt;&gt;""),ROW($AF$1:INDIRECT("$AF$"&amp;ROW($AD262)-1))),1)+
INDEX($AG:$AG,LOOKUP(2,1/($AG$1:INDIRECT("$AG$"&amp;ROW($AG262)-1)&lt;&gt;""),ROW($AG$1:INDIRECT("$AG$"&amp;ROW($AD262)-1))),1)+
INDEX($AH:$AH,LOOKUP(2,1/($AH$1:INDIRECT("$AH$"&amp;ROW($AH262)-1)&lt;&gt;""),ROW($AH$1:INDIRECT("$AH$"&amp;ROW($AD262)-1))),1)&gt;=510,0,
IF(INDEX($AE:$AE,LOOKUP(2,1/($AE$1:INDIRECT("$AE$"&amp;ROW($AE262)-1)&lt;&gt;""),ROW($AE$1:INDIRECT("$AE$"&amp;ROW($AE262)-1))),1)&gt;=255,0,
VLOOKUP(INDIRECT("$G$"&amp;LOOKUP(2,1/($AE$1:INDIRECT("$AE$"&amp;ROW($AE262)-1)&lt;&gt;""),ROW($AE$1:INDIRECT("$AE$"&amp;ROW($AE262)-1)))),'EV and Base'!$A$1:$N$671,5,FALSE))))</f>
        <v>8</v>
      </c>
      <c r="AF262" s="2" cm="1">
        <f t="array" aca="1" ref="AF262" ca="1">IF(NOT(ISNUMBER(INDEX($A:$A, LOOKUP(2, 1 / ($A$1:INDIRECT("$A$"&amp;ROW($A262)) &lt;&gt; ""),ROW($A$1:INDIRECT("$A$"&amp;ROW($A262)))), 1))), "",
INDEX($AF:$AF, LOOKUP(2, 1 / ($AF$1:INDIRECT("$AF$"&amp;ROW($AF262)-1) &lt;&gt; ""),ROW($AF$1:INDIRECT("$AF$"&amp;ROW($AF262)-1))), 1)+
IF(INDEX($AC:$AC, LOOKUP(2, 1 / ($AC$1:INDIRECT("$AC$"&amp;ROW($AC262)-1) &lt;&gt; ""),ROW($AC$1:INDIRECT("$AC$"&amp;ROW($AC262)-1))), 1)+
INDEX($AD:$AD, LOOKUP(2, 1 / ($AD$1:INDIRECT("$AD$"&amp;ROW($AD262)-1) &lt;&gt; ""),ROW($AD$1:INDIRECT("$AD$"&amp;ROW($AD262)-1))), 1)+
INDEX($AE:$AE, LOOKUP(2, 1 / ($AE$1:INDIRECT("$AE$"&amp;ROW($AE262)-1) &lt;&gt; ""),ROW($AE$1:INDIRECT("$AE$"&amp;ROW($AD262)-1))), 1)+
INDEX($AE:$AF, LOOKUP(2, 1 / ($AF$1:INDIRECT("$AF$"&amp;ROW($AF262)-1) &lt;&gt; ""),ROW($AF$1:INDIRECT("$AF$"&amp;ROW($AD262)-1))), 1)+
INDEX($AG:$AG, LOOKUP(2, 1 / ($AG$1:INDIRECT("$AG$"&amp;ROW($AG262)-1) &lt;&gt; ""),ROW($AG$1:INDIRECT("$AG$"&amp;ROW($AD262)-1))), 1)+
INDEX($AH:$AH, LOOKUP(2, 1 / ($AH$1:INDIRECT("$AH$"&amp;ROW($AH262)-1) &lt;&gt; ""),ROW($AH$1:INDIRECT("$AH$"&amp;ROW($AD262)-1))), 1)&gt;=510,0,
IF(INDEX($AF:$AF, LOOKUP(2, 1 / ($AF$1:INDIRECT("$AF$"&amp;ROW($AF262)-1) &lt;&gt; ""),ROW($AF$1:INDIRECT("$AF$"&amp;ROW($AF262)-1))), 1)&gt;=255,0,
VLOOKUP(INDIRECT("$G$"&amp;LOOKUP(2, 1 / ($AF$1:INDIRECT("$AF$"&amp;ROW($AF262)-1) &lt;&gt; ""),ROW($AF$1:INDIRECT("$AF$"&amp;ROW($AF262)-1)))), 'EV and Base'!$A$1:$N$671, 6, FALSE))))</f>
        <v>7</v>
      </c>
      <c r="AG262" s="2" cm="1">
        <f t="array" aca="1" ref="AG262" ca="1">IF(NOT(ISNUMBER(INDEX($A:$A, LOOKUP(2, 1 / ($A$1:INDIRECT("$A$"&amp;ROW($A262)) &lt;&gt; ""),ROW($A$1:INDIRECT("$A$"&amp;ROW($A262)))), 1))), "",
INDEX($AG:$AG, LOOKUP(2, 1 / ($AG$1:INDIRECT("$AG$"&amp;ROW($AG262)-1) &lt;&gt; ""),ROW($AG$1:INDIRECT("$AG$"&amp;ROW($AG262)-1))), 1)+
IF(INDEX($AC:$AC, LOOKUP(2, 1 / ($AC$1:INDIRECT("$AC$"&amp;ROW($AC262)-1) &lt;&gt; ""),ROW($AC$1:INDIRECT("$AC$"&amp;ROW($AC262)-1))), 1)+
INDEX($AD:$AD, LOOKUP(2, 1 / ($AD$1:INDIRECT("$AD$"&amp;ROW($AD262)-1) &lt;&gt; ""),ROW($AD$1:INDIRECT("$AD$"&amp;ROW($AD262)-1))), 1)+
INDEX($AE:$AE, LOOKUP(2, 1 / ($AE$1:INDIRECT("$AE$"&amp;ROW($AE262)-1) &lt;&gt; ""),ROW($AE$1:INDIRECT("$AE$"&amp;ROW($AD262)-1))), 1)+
INDEX($AE:$AF, LOOKUP(2, 1 / ($AF$1:INDIRECT("$AF$"&amp;ROW($AF262)-1) &lt;&gt; ""),ROW($AF$1:INDIRECT("$AF$"&amp;ROW($AD262)-1))), 1)+
INDEX($AG:$AG, LOOKUP(2, 1 / ($AG$1:INDIRECT("$AG$"&amp;ROW($AG262)-1) &lt;&gt; ""),ROW($AG$1:INDIRECT("$AG$"&amp;ROW($AD262)-1))), 1)+
INDEX($AH:$AH, LOOKUP(2, 1 / ($AH$1:INDIRECT("$AH$"&amp;ROW($AH262)-1) &lt;&gt; ""),ROW($AH$1:INDIRECT("$AH$"&amp;ROW($AD262)-1))), 1)&gt;=510,0,
IF(INDEX($AG:$AG, LOOKUP(2, 1 / ($AG$1:INDIRECT("$AG$"&amp;ROW($AG262)-1) &lt;&gt; ""),ROW($AG$1:INDIRECT("$AG$"&amp;ROW($AG262)-1))), 1)&gt;=255,0,
VLOOKUP(INDIRECT("$G$"&amp;LOOKUP(2, 1 / ($AG$1:INDIRECT("$AG$"&amp;ROW($AG262)-1) &lt;&gt; ""),ROW($AG$1:INDIRECT("$AG$"&amp;ROW($AG262)-1)))), 'EV and Base'!$A$1:$N$671, 7, FALSE))))</f>
        <v>0</v>
      </c>
      <c r="AH262" s="24" cm="1">
        <f t="array" aca="1" ref="AH262" ca="1">IF(NOT(ISNUMBER(INDEX($A:$A,LOOKUP(2,1/($A$1:INDIRECT("$A$"&amp;ROW($A262))&lt;&gt;""),ROW($A$1:INDIRECT("$A$"&amp;ROW($A262)))),1))),"",
INDEX($AH:$AH,LOOKUP(2,1/($AH$1:INDIRECT("$AH$"&amp;ROW($AH262)-1)&lt;&gt;""),ROW($AH$1:INDIRECT("$AH$"&amp;ROW($AH262)-1))),1)+
IF(INDEX($AC:$AC,LOOKUP(2,1/($AC$1:INDIRECT("$AC$"&amp;ROW($AC262)-1)&lt;&gt;""),ROW($AC$1:INDIRECT("$AC$"&amp;ROW($AC262)-1))),1)+
INDEX($AD:$AD,LOOKUP(2,1/($AD$1:INDIRECT("$AD$"&amp;ROW($AD262)-1)&lt;&gt;""),ROW($AD$1:INDIRECT("$AD$"&amp;ROW($AD262)-1))),1)+
INDEX($AE:$AE,LOOKUP(2,1/($AE$1:INDIRECT("$AE$"&amp;ROW($AE262)-1)&lt;&gt;""),ROW($AE$1:INDIRECT("$AE$"&amp;ROW($AD262)-1))),1)+
INDEX($AE:$AF,LOOKUP(2,1/($AF$1:INDIRECT("$AF$"&amp;ROW($AF262)-1)&lt;&gt;""),ROW($AF$1:INDIRECT("$AF$"&amp;ROW($AD262)-1))),1)+
INDEX($AG:$AG,LOOKUP(2,1/($AG$1:INDIRECT("$AG$"&amp;ROW($AG262)-1)&lt;&gt;""),ROW($AG$1:INDIRECT("$AG$"&amp;ROW($AD262)-1))),1)+
INDEX($AH:$AH,LOOKUP(2,1/($AH$1:INDIRECT("$AH$"&amp;ROW($AH262)-1)&lt;&gt;""),ROW($AH$1:INDIRECT("$AH$"&amp;ROW($AD262)-1))),1)&gt;=510,0,
IF(INDEX($AH:$AH,LOOKUP(2,1/($AH$1:INDIRECT("$AH$"&amp;ROW($AH262)-1)&lt;&gt;""),ROW($AH$1:INDIRECT("$AH$"&amp;ROW($AH262)-1))),1)&gt;=255,0,
VLOOKUP(INDIRECT("$G$"&amp;LOOKUP(2,1/($AH$1:INDIRECT("$AH$"&amp;ROW($AH262)-1)&lt;&gt;""),ROW($AH$1:INDIRECT("$AH$"&amp;ROW($AH262)-1)))),'EV and Base'!$A$1:$N$671,8,FALSE))))</f>
        <v>48</v>
      </c>
      <c r="AI262" s="29" cm="1">
        <f t="array" aca="1" ref="AI262" ca="1">IF(NOT(ISNUMBER(INDEX($A:$A,LOOKUP(2,1/($A$1:INDIRECT("$A$"&amp;ROW($A262))&lt;&gt;""),ROW($A$1:INDIRECT("$A$"&amp;ROW($A262)))),1))),"",
ROUNDDOWN((((2*VLOOKUP($AA262,'EV and Base'!$A$1:$N$671,9,FALSE))+31+ROUNDDOWN($AC262/4,0))*$AB262)/100,0)+$AB262+10)</f>
        <v>128</v>
      </c>
      <c r="AJ262" s="21" cm="1">
        <f t="array" aca="1" ref="AJ262" ca="1">IF(NOT(ISNUMBER(INDEX($A:$A, LOOKUP(2, 1 / ($A$1:INDIRECT("$A$"&amp;ROW($A262)) &lt;&gt; ""),ROW($A$1:INDIRECT("$A$"&amp;ROW($A262)))), 1))), "",
ROUNDDOWN((ROUNDDOWN((((2*VLOOKUP($AA262, 'EV and Base'!$A$1:$N$671, 10, FALSE))+31+ROUNDDOWN($AD262/4, 0))*$AB262)/100, 0)+5)*1.1, 0))</f>
        <v>111</v>
      </c>
      <c r="AK262" s="21" t="str" cm="1">
        <f t="array" aca="1" ref="AK262" ca="1">IF(NOT(ISNUMBER(INDEX($A:$A, LOOKUP(2, 1 / ($A$1:INDIRECT("$A$"&amp;ROW($A262)) &lt;&gt; ""),ROW($A$1:INDIRECT("$A$"&amp;ROW($A262)))), 1))), "",
ROUNDDOWN((ROUNDDOWN((((2*VLOOKUP($AA262, 'EV and Base'!$A$1:$N$671, 11, FALSE))+30+ROUNDDOWN($AE262/4, 0))*$AB262)/100, 0)+5), 0)
&amp;"-"&amp;
ROUNDDOWN((ROUNDDOWN((((2*VLOOKUP($AA262, 'EV and Base'!$A$1:$N$671, 11, FALSE))+31+ROUNDDOWN($AE262/4, 0))*$AB262)/100, 0)+5), 0))</f>
        <v>87-88</v>
      </c>
      <c r="AL262" s="21" t="str" cm="1">
        <f t="array" aca="1" ref="AL262" ca="1">IF(NOT(ISNUMBER(INDEX($A:$A, LOOKUP(2, 1 / ($A$1:INDIRECT("$A$"&amp;ROW($A262)) &lt;&gt; ""),ROW($A$1:INDIRECT("$A$"&amp;ROW($A262)))), 1))), "",
ROUNDDOWN((ROUNDDOWN((((2*VLOOKUP($AA262, 'EV and Base'!$A$1:$N$671, 12, FALSE))+0+ROUNDDOWN($AF262/4, 0))*$AB262)/100, 0)+5)*0.9, 0)
&amp;"-"&amp;
ROUNDDOWN((ROUNDDOWN((((2*VLOOKUP($AA262, 'EV and Base'!$A$1:$N$671, 12, FALSE))+31+ROUNDDOWN($AF262/4, 0))*$AB262)/100, 0)+5)*0.9, 0))</f>
        <v>36-46</v>
      </c>
      <c r="AM262" s="21" t="str" cm="1">
        <f t="array" aca="1" ref="AM262" ca="1">IF(NOT(ISNUMBER(INDEX($A:$A, LOOKUP(2, 1 / ($A$1:INDIRECT("$A$"&amp;ROW($A262)) &lt;&gt; ""),ROW($A$1:INDIRECT("$A$"&amp;ROW($A262)))), 1))), "",
ROUNDDOWN((ROUNDDOWN((((2*VLOOKUP($AA262, 'EV and Base'!$A$1:$N$671, 13, FALSE))+30+ROUNDDOWN($AG262/4, 0))*$AB262)/100, 0)+5), 0)
&amp;"-"&amp;
ROUNDDOWN((ROUNDDOWN((((2*VLOOKUP($AA262, 'EV and Base'!$A$1:$N$671, 13, FALSE))+31+ROUNDDOWN($AG262/4, 0))*$AB262)/100, 0)+5), 0))</f>
        <v>86-87</v>
      </c>
      <c r="AN262" s="25" cm="1">
        <f t="array" aca="1" ref="AN262" ca="1">IF(NOT(ISNUMBER(INDEX($A:$A, LOOKUP(2, 1 / ($A$1:INDIRECT("$A$"&amp;ROW($A262)) &lt;&gt; ""),ROW($A$1:INDIRECT("$A$"&amp;ROW($A262)))), 1))), "",
ROUNDDOWN((ROUNDDOWN((((2*VLOOKUP($AA262, 'EV and Base'!$A$1:$N$671, 14, FALSE))+31+ROUNDDOWN($AH262/4, 0))*$AB262)/100, 0)+5), 0))</f>
        <v>84</v>
      </c>
      <c r="AO262" s="23" cm="1">
        <f t="array" aca="1" ref="AO262" ca="1">IF(NOT(ISNUMBER(INDEX($A:$A, LOOKUP(2, 1 / ($A$1:INDIRECT("$A$"&amp;ROW($A262)) &lt;&gt; ""),ROW($A$1:INDIRECT("$A$"&amp;ROW($A262)))), 1))), "",
ROUNDDOWN((((2*VLOOKUP($AA262, 'EV and Base'!$A$1:$N$671, 9, FALSE))+31+ROUNDDOWN($AC262/4, 0))*$AB262)/100, 0)+$AB262+10)</f>
        <v>128</v>
      </c>
      <c r="AP262" s="2" cm="1">
        <f t="array" aca="1" ref="AP262" ca="1">IF(NOT(ISNUMBER(INDEX($A:$A, LOOKUP(2, 1 / ($A$1:INDIRECT("$A$"&amp;ROW($A262)) &lt;&gt; ""),ROW($A$1:INDIRECT("$A$"&amp;ROW($A262)))), 1))), "",
ROUNDDOWN((ROUNDDOWN((((2*VLOOKUP($AA262, 'EV and Base'!$A$1:$N$671, 10, FALSE))+31+ROUNDDOWN($AD262/4, 0))*$AB262)/100, 0)+5)*1.1, 0))</f>
        <v>111</v>
      </c>
      <c r="AQ262" s="2" cm="1">
        <f t="array" aca="1" ref="AQ262" ca="1">IF(NOT(ISNUMBER(INDEX($A:$A, LOOKUP(2, 1 / ($A$1:INDIRECT("$A$"&amp;ROW($A262)) &lt;&gt; ""),ROW($A$1:INDIRECT("$A$"&amp;ROW($A262)))), 1))), "",
ROUNDDOWN((ROUNDDOWN((((2*VLOOKUP($AA262, 'EV and Base'!$A$1:$N$671, 11, FALSE))+$AV$2+ROUNDDOWN($AE262/4, 0))*$AB262)/100, 0)+5), 0))</f>
        <v>88</v>
      </c>
      <c r="AR262" s="22" cm="1">
        <f t="array" aca="1" ref="AR262" ca="1">IF(NOT(ISNUMBER(INDEX($A:$A, LOOKUP(2, 1 / ($A$1:INDIRECT("$A$"&amp;ROW($A262)) &lt;&gt; ""),ROW($A$1:INDIRECT("$A$"&amp;ROW($A262)))), 1))), "",
ROUNDDOWN((ROUNDDOWN((((2*VLOOKUP($AA262, 'EV and Base'!$A$1:$N$671, 12, FALSE))+$AW$2+ROUNDDOWN($AF262/4, 0))*$AB262)/100, 0)+5)*0.9, 0))</f>
        <v>42</v>
      </c>
      <c r="AS262" s="2" cm="1">
        <f t="array" aca="1" ref="AS262" ca="1">IF(NOT(ISNUMBER(INDEX($A:$A, LOOKUP(2, 1 / ($A$1:INDIRECT("$A$"&amp;ROW($A262)) &lt;&gt; ""),ROW($A$1:INDIRECT("$A$"&amp;ROW($A262)))), 1))), "",
ROUNDDOWN((ROUNDDOWN((((2*VLOOKUP($AA262, 'EV and Base'!$A$1:$N$671, 13, FALSE))+$AX$2+ROUNDDOWN($AG262/4, 0))*$AB262)/100, 0)+5), 0))</f>
        <v>87</v>
      </c>
      <c r="AT262" s="24" cm="1">
        <f t="array" aca="1" ref="AT262" ca="1">IF(NOT(ISNUMBER(INDEX($A:$A, LOOKUP(2, 1 / ($A$1:INDIRECT("$A$"&amp;ROW($A262)) &lt;&gt; ""),ROW($A$1:INDIRECT("$A$"&amp;ROW($A262)))), 1))), "",
ROUNDDOWN((ROUNDDOWN((((2*VLOOKUP($AA262, 'EV and Base'!$A$1:$N$671, 14, FALSE))+31+ROUNDDOWN($AH262/4, 0))*$AB262)/100, 0)+5), 0))</f>
        <v>84</v>
      </c>
      <c r="AU262" s="28">
        <v>224</v>
      </c>
      <c r="AY262" cm="1">
        <f t="array" aca="1" ref="AY262" ca="1">IF(NOT(ISNUMBER(INDEX($A:$A,LOOKUP(2,1/($A$1:INDIRECT("$A$"&amp;ROW($A262))&lt;&gt;""),ROW($A$1:INDIRECT("$A$"&amp;ROW($A262)))),1))),"",
INDEX($AY:$AY,LOOKUP(2,1/($AY$1:INDIRECT("$AY$"&amp;ROW($AY262)-1)&lt;&gt;""),ROW($AY$1:INDIRECT("$AY$"&amp;ROW($AY262)-1))),1)+$BL262)</f>
        <v>54306</v>
      </c>
      <c r="AZ262" s="3" cm="1">
        <f t="array" aca="1" ref="AZ262" ca="1">IF(NOT(ISNUMBER(INDEX($A:$A, LOOKUP(2, 1 / ($A$1:INDIRECT("$A$"&amp;ROW($A262)) &lt;&gt; ""),ROW($A$1:INDIRECT("$A$"&amp;ROW($A262)))), 1))), "",
VLOOKUP(INDIRECT("$G$"&amp;LOOKUP(2, 1 / ($AY$1:INDIRECT("$AY$"&amp;ROW($AY262)-1) &lt;&gt; ""),ROW($AY$1:INDIRECT("$AY$"&amp;ROW($AY262)-1)))),'EV and Base'!A230:N900,2,FALSE))</f>
        <v>64</v>
      </c>
      <c r="BA262" s="3" cm="1">
        <f t="array" aca="1" ref="BA262" ca="1">IF(NOT(ISNUMBER(INDEX($A:$A, LOOKUP(2, 1 / ($A$1:INDIRECT("$A$"&amp;ROW($A262)) &lt;&gt; ""),ROW($A$1:INDIRECT("$A$"&amp;ROW($A262)))), 1))), "",
INDIRECT("$I$"&amp;LOOKUP(2, 1 / ($AY$1:INDIRECT("$AY$"&amp;ROW($AY262)-1) &lt;&gt; ""),ROW($AY$1:INDIRECT("$AY$"&amp;ROW($AY262)-1)))))</f>
        <v>28</v>
      </c>
      <c r="BB262" s="1" cm="1">
        <f t="array" aca="1" ref="BB262" ca="1">IF(NOT(ISNUMBER(INDEX($A:$A, LOOKUP(2, 1 / ($A$1:INDIRECT("$A$"&amp;ROW($A262)) &lt;&gt; ""),ROW($A$1:INDIRECT("$A$"&amp;ROW($A262)))), 1))), "",
INDIRECT("$AB$"&amp;LOOKUP(2, 1 / ($AY$1:INDIRECT("$AY$"&amp;ROW($AY262)-1) &lt;&gt; ""),ROW($AY$1:INDIRECT("$AY$"&amp;ROW($AY262)-1)))))</f>
        <v>39</v>
      </c>
      <c r="BC262" s="3" cm="1">
        <f t="array" aca="1" ref="BC262" ca="1">IF(NOT(ISNUMBER(INDEX($A:$A,LOOKUP(2,1/($A$1:INDIRECT("$A$"&amp;ROW($A262))&lt;&gt;""),ROW($A$1:INDIRECT("$A$"&amp;ROW($A262)))),1))),"",
$BA262+$BA262+10)</f>
        <v>66</v>
      </c>
      <c r="BD262" s="3" cm="1">
        <f t="array" aca="1" ref="BD262" ca="1">IF(NOT(ISNUMBER(INDEX($A:$A,LOOKUP(2,1/($A$1:INDIRECT("$A$"&amp;ROW($A262))&lt;&gt;""),ROW($A$1:INDIRECT("$A$"&amp;ROW($A262)))),1))),"",
$BA262+$BB262+10)</f>
        <v>77</v>
      </c>
      <c r="BE262" s="3" cm="1">
        <f t="array" aca="1" ref="BE262" ca="1">IF(NOT(ISNUMBER(INDEX($A:$A,LOOKUP(2,1/($A$1:INDIRECT("$A$"&amp;ROW($A262))&lt;&gt;""),ROW($A$1:INDIRECT("$A$"&amp;ROW($A262)))),1))),"",
$BC262*$BC262)</f>
        <v>4356</v>
      </c>
      <c r="BF262" s="3" cm="1">
        <f t="array" aca="1" ref="BF262" ca="1">IF(NOT(ISNUMBER(INDEX($A:$A,LOOKUP(2,1/($A$1:INDIRECT("$A$"&amp;ROW($A262))&lt;&gt;""),ROW($A$1:INDIRECT("$A$"&amp;ROW($A262)))),1))),"",
$BD262*$BD262)</f>
        <v>5929</v>
      </c>
      <c r="BG262" s="3" cm="1">
        <f t="array" aca="1" ref="BG262" ca="1">IF(NOT(ISNUMBER(INDEX($A:$A,LOOKUP(2,1/($A$1:INDIRECT("$A$"&amp;ROW($A262))&lt;&gt;""),ROW($A$1:INDIRECT("$A$"&amp;ROW($A262)))),1))),"",
_xlfn.FLOOR.MATH(1.5*_xlfn.FLOOR.MATH($AZ262*BA262/5)))</f>
        <v>537</v>
      </c>
      <c r="BH262" s="3" cm="1">
        <f t="array" aca="1" ref="BH262" ca="1">IF(NOT(ISNUMBER(INDEX($A:$A, LOOKUP(2, 1 / ($A$1:INDIRECT("$A$"&amp;ROW($A262)) &lt;&gt; ""),ROW($A$1:INDIRECT("$A$"&amp;ROW($A262)))), 1))), "",
_xlfn.FLOOR.MATH($BG262/IF(OR(INDIRECT("$C$"&amp;LOOKUP(2, 1 / ($AY$1:INDIRECT("$AY$"&amp;ROW($AY262)-1) &lt;&gt; ""),ROW($AY$1:INDIRECT("$AY$"&amp;ROW($AY262)-1))))="Multi",
INDIRECT("$C$"&amp;LOOKUP(2, 1 / ($AY$1:INDIRECT("$AY$"&amp;ROW($AY262)-1) &lt;&gt; ""),ROW($AY$1:INDIRECT("$AY$"&amp;ROW($AY262)-1))))="Double"),2,1)))</f>
        <v>537</v>
      </c>
      <c r="BI262" s="3" cm="1">
        <f t="array" aca="1" ref="BI262" ca="1">IF(NOT(ISNUMBER(INDEX($A:$A,LOOKUP(2,1/($A$1:INDIRECT("$A$"&amp;ROW($A262))&lt;&gt;""),ROW($A$1:INDIRECT("$A$"&amp;ROW($A262)))),1))),"",
VLOOKUP($BC262,GameFreakSQRT!$A$1:$B$200,2,FALSE))</f>
        <v>33276</v>
      </c>
      <c r="BJ262" s="3" cm="1">
        <f t="array" aca="1" ref="BJ262" ca="1">IF(NOT(ISNUMBER(INDEX($A:$A,LOOKUP(2,1/($A$1:INDIRECT("$A$"&amp;ROW($A262))&lt;&gt;""),ROW($A$1:INDIRECT("$A$"&amp;ROW($A262)))),1))),"",
VLOOKUP($BD262,GameFreakSQRT!$A$1:$B$200,2,FALSE))</f>
        <v>35942</v>
      </c>
      <c r="BK262" s="3" cm="1">
        <f t="array" aca="1" ref="BK262" ca="1">IF(NOT(ISNUMBER(INDEX($A:$A,LOOKUP(2,1/($A$1:INDIRECT("$A$"&amp;ROW($A262))&lt;&gt;""),ROW($A$1:INDIRECT("$A$"&amp;ROW($A262)))),1))),"",
_xlfn.FLOOR.MATH((($BI262*$BE262)*$BH262)/($BJ262*$BF262))+1)</f>
        <v>366</v>
      </c>
      <c r="BL262" s="3" cm="1">
        <f t="array" aca="1" ref="BL262" ca="1">IF(NOT(ISNUMBER(INDEX($A:$A,LOOKUP(2,1/($A$1:INDIRECT("$A$"&amp;ROW($A262))&lt;&gt;""),ROW($A$1:INDIRECT("$A$"&amp;ROW($A262)))),1))),"",
_xlfn.FLOOR.MATH($BK262*IF(NOT(INDIRECT("$Z$"&amp;LOOKUP(2, 1 / ($AY$1:INDIRECT("$AY$"&amp;ROW($AY262)-1) &lt;&gt; ""),ROW($AY$1:INDIRECT("$AY$"&amp;ROW($AY262)-1))))=""),1.5,1)))</f>
        <v>549</v>
      </c>
      <c r="BM262" s="3" cm="1">
        <f t="array" aca="1" ref="BM262" ca="1">IF(NOT(ISNUMBER(INDEX($A:$A, LOOKUP(2, 1 / ($A$1:INDIRECT("$A$"&amp;ROW($A262)) &lt;&gt; ""),ROW($A$1:INDIRECT("$A$"&amp;ROW($A262)))), 1))), "",
INDIRECT("$Y$"&amp;LOOKUP(2, 1 / ($AY$1:INDIRECT("$AY$"&amp;ROW($AY262)-1) &lt;&gt; ""),ROW($AY$1:INDIRECT("$AY$"&amp;ROW($AY262)-1)))))</f>
        <v>549</v>
      </c>
      <c r="BN262" s="3" t="b">
        <f t="shared" ca="1" si="23"/>
        <v>1</v>
      </c>
    </row>
    <row r="263" spans="1:66" x14ac:dyDescent="0.45">
      <c r="A263" s="69"/>
      <c r="B263" s="69"/>
      <c r="C263" s="69"/>
      <c r="D263" s="69"/>
      <c r="E263" s="69"/>
      <c r="F263" s="56">
        <v>4</v>
      </c>
      <c r="G263" s="2" t="s">
        <v>456</v>
      </c>
      <c r="H263" s="22" t="s">
        <v>56</v>
      </c>
      <c r="I263" s="2">
        <v>28</v>
      </c>
      <c r="J263" s="2" t="s">
        <v>160</v>
      </c>
      <c r="K263" s="2" t="s">
        <v>457</v>
      </c>
      <c r="L263" s="2" t="s">
        <v>53</v>
      </c>
      <c r="M263" s="2" t="s">
        <v>458</v>
      </c>
      <c r="N263" s="2" t="s">
        <v>459</v>
      </c>
      <c r="O263" s="2" t="s">
        <v>460</v>
      </c>
      <c r="P263" s="2" t="s">
        <v>461</v>
      </c>
      <c r="Q263" s="2">
        <v>24</v>
      </c>
      <c r="R263" s="2">
        <f>_xlfn.FLOOR.MATH((((2*VLOOKUP(G263, 'EV and Base'!$A$1:$N$671, 9, FALSE))+$Q263)*$I263)/100)+$I263+10</f>
        <v>67</v>
      </c>
      <c r="S263" s="2">
        <f>_xlfn.FLOOR.MATH((_xlfn.FLOOR.MATH((((2*VLOOKUP($G263, 'EV and Base'!$A$1:$N$671, 10, FALSE))+$Q263)*$I263)/100)+5)*
IF(OR($J263="Lonely", $J263="Brave", $J263="Adamant", $J263="Naughty"), 1.1,
IF(OR($J263="Bold", $J263="Timid", $J263="Modest", $J263="Calm"), 0.9, 1)))</f>
        <v>42</v>
      </c>
      <c r="T263" s="2">
        <f>_xlfn.FLOOR.MATH((_xlfn.FLOOR.MATH((((2*VLOOKUP($G263, 'EV and Base'!$A$1:$N$671, 11, FALSE))+$Q263)*$I263)/100)+5)*
IF(OR($J263="Bold", $J263="Relaxed", $J263="Impish", $J263="Lax"), 1.1,
IF(OR($J263="Lonely", $J263="Hasty", $J263="Mild", $J263="Gentle"), 0.9, 1)))</f>
        <v>50</v>
      </c>
      <c r="U263" s="2">
        <f>_xlfn.FLOOR.MATH((_xlfn.FLOOR.MATH((((2*VLOOKUP($G263, 'EV and Base'!$A$1:$N$671, 12, FALSE))+$Q263)*$I263)/100)+5)*
IF(OR($J263="Modest", $J263="Mild", $J263="Quiet", $J263="Rash"), 1.1,
IF(OR($J263="Adamant", $J263="Impish", $J263="Jolly", $J263="Careful"), 0.9, 1)))</f>
        <v>39</v>
      </c>
      <c r="V263" s="2">
        <f>_xlfn.FLOOR.MATH((_xlfn.FLOOR.MATH((((2*VLOOKUP($G263, 'EV and Base'!$A$1:$N$671, 13, FALSE))+$Q263)*$I263)/100)+5)*
IF(OR($J263="Calm", $J263="Gentle", $J263="Sassy", $J263="Careful"), 1.1,
IF(OR($J263="Naughty", $J263="Lax", $J263="Naive", $J263="Rash"), 0.9, 1)))</f>
        <v>40</v>
      </c>
      <c r="W263" s="2">
        <f>_xlfn.FLOOR.MATH((_xlfn.FLOOR.MATH((((2*VLOOKUP($G263, 'EV and Base'!$A$1:$N$671, 14, FALSE))+$Q263)*$I263)/100)+5)*
IF(OR($J263="Timid", $J263="Hasty", $J263="Jolly", $J263="Naive"), 1.1,
IF(OR($J263="Brave", $J263="Relaxed", $J263="Quiet", $J263="Sassy"), 0.9, 1)))</f>
        <v>28</v>
      </c>
      <c r="X263" s="69"/>
      <c r="Y263" s="1">
        <v>514</v>
      </c>
      <c r="Z263" s="1">
        <v>1</v>
      </c>
      <c r="AA263" s="23" t="str" cm="1">
        <f t="array" aca="1" ref="AA263" ca="1">IF(NOT(ISNUMBER(INDEX($A:$A,LOOKUP(2,1/($A$1:INDIRECT("$A$"&amp;ROW($A263))&lt;&gt;""),ROW($A$1:INDIRECT("$A$"&amp;ROW($A263)))),1))),"",
IF(NOT(ISNUMBER($A263)),$AA262,
IF($AB263&lt;16,"Lillipup",
IF($AB263&lt;32,"Herdier",
"Stoutland"))))</f>
        <v>Stoutland</v>
      </c>
      <c r="AB263" s="25" cm="1">
        <f t="array" aca="1" ref="AB263" ca="1">IF(NOT(ISNUMBER(INDEX($A:$A, LOOKUP(2, 1 / ($A$1:INDIRECT("$A$"&amp;ROW($A263)) &lt;&gt; ""),ROW($A$1:INDIRECT("$A$"&amp;ROW($A263)))), 1))), "",
VLOOKUP($AY263,'Medium-Slow'!$A$1:$B$101,2,TRUE))</f>
        <v>39</v>
      </c>
      <c r="AC263" s="23" cm="1">
        <f t="array" aca="1" ref="AC263" ca="1">IF(NOT(ISNUMBER(INDEX($A:$A, LOOKUP(2, 1 / ($A$1:INDIRECT("$A$"&amp;ROW($A263)) &lt;&gt; ""),ROW($A$1:INDIRECT("$A$"&amp;ROW($A263)))), 1))), "",
INDEX($AC:$AC, LOOKUP(2, 1 / ($AC$1:INDIRECT("$AC$"&amp;ROW($AC263)-1) &lt;&gt; ""),ROW($AC$1:INDIRECT("$AC$"&amp;ROW($AC263)-1))), 1)+
IF(INDEX($AC:$AC, LOOKUP(2, 1 / ($AC$1:INDIRECT("$AC$"&amp;ROW($AC263)-1) &lt;&gt; ""),ROW($AC$1:INDIRECT("$AC$"&amp;ROW($AC263)-1))), 1)+
INDEX($AD:$AD, LOOKUP(2, 1 / ($AD$1:INDIRECT("$AD$"&amp;ROW($AD263)-1) &lt;&gt; ""),ROW($AD$1:INDIRECT("$AD$"&amp;ROW($AD263)-1))), 1)+
INDEX($AE:$AE, LOOKUP(2, 1 / ($AE$1:INDIRECT("$AE$"&amp;ROW($AE263)-1) &lt;&gt; ""),ROW($AE$1:INDIRECT("$AE$"&amp;ROW($AD263)-1))), 1)+
INDEX($AE:$AF, LOOKUP(2, 1 / ($AF$1:INDIRECT("$AF$"&amp;ROW($AF263)-1) &lt;&gt; ""),ROW($AF$1:INDIRECT("$AF$"&amp;ROW($AD263)-1))), 1)+
INDEX($AG:$AG, LOOKUP(2, 1 / ($AG$1:INDIRECT("$AG$"&amp;ROW($AG263)-1) &lt;&gt; ""),ROW($AG$1:INDIRECT("$AG$"&amp;ROW($AD263)-1))), 1)+
INDEX($AH:$AH, LOOKUP(2, 1 / ($AH$1:INDIRECT("$AH$"&amp;ROW($AH263)-1) &lt;&gt; ""),ROW($AH$1:INDIRECT("$AH$"&amp;ROW($AD263)-1))), 1)&gt;=510,0,
IF(INDEX($AC:$AC, LOOKUP(2, 1 / ($AC$1:INDIRECT("$AC$"&amp;ROW($AC263)-1) &lt;&gt; ""),ROW($AC$1:INDIRECT("$AC$"&amp;ROW($AC263)-1))), 1)&gt;=255,0,
VLOOKUP(INDIRECT("$G$"&amp;LOOKUP(2, 1 / ($AC$1:INDIRECT("$AC$"&amp;ROW($AC263)-1) &lt;&gt; ""),ROW($AC$1:INDIRECT("$AC$"&amp;ROW($AC263)-1)))), 'EV and Base'!$A$1:$N$671, 3, FALSE))))</f>
        <v>9</v>
      </c>
      <c r="AD263" s="2" cm="1">
        <f t="array" aca="1" ref="AD263" ca="1">IF(NOT(ISNUMBER(INDEX($A:$A, LOOKUP(2, 1 / ($A$1:INDIRECT("$A$"&amp;ROW($A263)) &lt;&gt; ""),ROW($A$1:INDIRECT("$A$"&amp;ROW($A263)))), 1))), "",
INDEX($AD:$AD, LOOKUP(2, 1 / ($AD$1:INDIRECT("$AD$"&amp;ROW($AD263)-1) &lt;&gt; ""),ROW($AD$1:INDIRECT("$AD$"&amp;ROW($AD263)-1))), 1)+
IF(INDEX($AC:$AC, LOOKUP(2, 1 / ($AC$1:INDIRECT("$AC$"&amp;ROW($AC263)-1) &lt;&gt; ""),ROW($AC$1:INDIRECT("$AC$"&amp;ROW($AC263)-1))), 1)+
INDEX($AD:$AD, LOOKUP(2, 1 / ($AD$1:INDIRECT("$AD$"&amp;ROW($AD263)-1) &lt;&gt; ""),ROW($AD$1:INDIRECT("$AD$"&amp;ROW($AD263)-1))), 1)+
INDEX($AE:$AE, LOOKUP(2, 1 / ($AE$1:INDIRECT("$AE$"&amp;ROW($AE263)-1) &lt;&gt; ""),ROW($AE$1:INDIRECT("$AE$"&amp;ROW($AD263)-1))), 1)+
INDEX($AE:$AF, LOOKUP(2, 1 / ($AF$1:INDIRECT("$AF$"&amp;ROW($AF263)-1) &lt;&gt; ""),ROW($AF$1:INDIRECT("$AF$"&amp;ROW($AD263)-1))), 1)+
INDEX($AG:$AG, LOOKUP(2, 1 / ($AG$1:INDIRECT("$AG$"&amp;ROW($AG263)-1) &lt;&gt; ""),ROW($AG$1:INDIRECT("$AG$"&amp;ROW($AD263)-1))), 1)+
INDEX($AH:$AH, LOOKUP(2, 1 / ($AH$1:INDIRECT("$AH$"&amp;ROW($AH263)-1) &lt;&gt; ""),ROW($AH$1:INDIRECT("$AH$"&amp;ROW($AD263)-1))), 1)&gt;=510,0,
IF(INDEX($AD:$AD, LOOKUP(2, 1 / ($AD$1:INDIRECT("$AD$"&amp;ROW($AD263)-1) &lt;&gt; ""),ROW($AD$1:INDIRECT("$AD$"&amp;ROW($AD263)-1))), 1)&gt;=255,0,
VLOOKUP(INDIRECT("$G$"&amp;LOOKUP(2, 1 / ($AD$1:INDIRECT("$AD$"&amp;ROW($AD263)-1) &lt;&gt; ""),ROW($AD$1:INDIRECT("$AD$"&amp;ROW($AD263)-1)))), 'EV and Base'!$A$1:$N$671, 4, FALSE))))</f>
        <v>70</v>
      </c>
      <c r="AE263" s="2" cm="1">
        <f t="array" aca="1" ref="AE263" ca="1">IF(NOT(ISNUMBER(INDEX($A:$A,LOOKUP(2,1/($A$1:INDIRECT("$A$"&amp;ROW($A263))&lt;&gt;""),ROW($A$1:INDIRECT("$A$"&amp;ROW($A263)))),1))),"",
INDEX($AE:$AE,LOOKUP(2,1/($AE$1:INDIRECT("$AE$"&amp;ROW($AE263)-1)&lt;&gt;""),ROW($AE$1:INDIRECT("$AE$"&amp;ROW($AE263)-1))),1)+
IF(INDEX($AC:$AC,LOOKUP(2,1/($AC$1:INDIRECT("$AC$"&amp;ROW($AC263)-1)&lt;&gt;""),ROW($AC$1:INDIRECT("$AC$"&amp;ROW($AC263)-1))),1)+
INDEX($AD:$AD,LOOKUP(2,1/($AD$1:INDIRECT("$AD$"&amp;ROW($AD263)-1)&lt;&gt;""),ROW($AD$1:INDIRECT("$AD$"&amp;ROW($AD263)-1))),1)+
INDEX($AE:$AE,LOOKUP(2,1/($AE$1:INDIRECT("$AE$"&amp;ROW($AE263)-1)&lt;&gt;""),ROW($AE$1:INDIRECT("$AE$"&amp;ROW($AD263)-1))),1)+
INDEX($AE:$AF,LOOKUP(2,1/($AF$1:INDIRECT("$AF$"&amp;ROW($AF263)-1)&lt;&gt;""),ROW($AF$1:INDIRECT("$AF$"&amp;ROW($AD263)-1))),1)+
INDEX($AG:$AG,LOOKUP(2,1/($AG$1:INDIRECT("$AG$"&amp;ROW($AG263)-1)&lt;&gt;""),ROW($AG$1:INDIRECT("$AG$"&amp;ROW($AD263)-1))),1)+
INDEX($AH:$AH,LOOKUP(2,1/($AH$1:INDIRECT("$AH$"&amp;ROW($AH263)-1)&lt;&gt;""),ROW($AH$1:INDIRECT("$AH$"&amp;ROW($AD263)-1))),1)&gt;=510,0,
IF(INDEX($AE:$AE,LOOKUP(2,1/($AE$1:INDIRECT("$AE$"&amp;ROW($AE263)-1)&lt;&gt;""),ROW($AE$1:INDIRECT("$AE$"&amp;ROW($AE263)-1))),1)&gt;=255,0,
VLOOKUP(INDIRECT("$G$"&amp;LOOKUP(2,1/($AE$1:INDIRECT("$AE$"&amp;ROW($AE263)-1)&lt;&gt;""),ROW($AE$1:INDIRECT("$AE$"&amp;ROW($AE263)-1)))),'EV and Base'!$A$1:$N$671,5,FALSE))))</f>
        <v>9</v>
      </c>
      <c r="AF263" s="2" cm="1">
        <f t="array" aca="1" ref="AF263" ca="1">IF(NOT(ISNUMBER(INDEX($A:$A, LOOKUP(2, 1 / ($A$1:INDIRECT("$A$"&amp;ROW($A263)) &lt;&gt; ""),ROW($A$1:INDIRECT("$A$"&amp;ROW($A263)))), 1))), "",
INDEX($AF:$AF, LOOKUP(2, 1 / ($AF$1:INDIRECT("$AF$"&amp;ROW($AF263)-1) &lt;&gt; ""),ROW($AF$1:INDIRECT("$AF$"&amp;ROW($AF263)-1))), 1)+
IF(INDEX($AC:$AC, LOOKUP(2, 1 / ($AC$1:INDIRECT("$AC$"&amp;ROW($AC263)-1) &lt;&gt; ""),ROW($AC$1:INDIRECT("$AC$"&amp;ROW($AC263)-1))), 1)+
INDEX($AD:$AD, LOOKUP(2, 1 / ($AD$1:INDIRECT("$AD$"&amp;ROW($AD263)-1) &lt;&gt; ""),ROW($AD$1:INDIRECT("$AD$"&amp;ROW($AD263)-1))), 1)+
INDEX($AE:$AE, LOOKUP(2, 1 / ($AE$1:INDIRECT("$AE$"&amp;ROW($AE263)-1) &lt;&gt; ""),ROW($AE$1:INDIRECT("$AE$"&amp;ROW($AD263)-1))), 1)+
INDEX($AE:$AF, LOOKUP(2, 1 / ($AF$1:INDIRECT("$AF$"&amp;ROW($AF263)-1) &lt;&gt; ""),ROW($AF$1:INDIRECT("$AF$"&amp;ROW($AD263)-1))), 1)+
INDEX($AG:$AG, LOOKUP(2, 1 / ($AG$1:INDIRECT("$AG$"&amp;ROW($AG263)-1) &lt;&gt; ""),ROW($AG$1:INDIRECT("$AG$"&amp;ROW($AD263)-1))), 1)+
INDEX($AH:$AH, LOOKUP(2, 1 / ($AH$1:INDIRECT("$AH$"&amp;ROW($AH263)-1) &lt;&gt; ""),ROW($AH$1:INDIRECT("$AH$"&amp;ROW($AD263)-1))), 1)&gt;=510,0,
IF(INDEX($AF:$AF, LOOKUP(2, 1 / ($AF$1:INDIRECT("$AF$"&amp;ROW($AF263)-1) &lt;&gt; ""),ROW($AF$1:INDIRECT("$AF$"&amp;ROW($AF263)-1))), 1)&gt;=255,0,
VLOOKUP(INDIRECT("$G$"&amp;LOOKUP(2, 1 / ($AF$1:INDIRECT("$AF$"&amp;ROW($AF263)-1) &lt;&gt; ""),ROW($AF$1:INDIRECT("$AF$"&amp;ROW($AF263)-1)))), 'EV and Base'!$A$1:$N$671, 6, FALSE))))</f>
        <v>7</v>
      </c>
      <c r="AG263" s="2" cm="1">
        <f t="array" aca="1" ref="AG263" ca="1">IF(NOT(ISNUMBER(INDEX($A:$A, LOOKUP(2, 1 / ($A$1:INDIRECT("$A$"&amp;ROW($A263)) &lt;&gt; ""),ROW($A$1:INDIRECT("$A$"&amp;ROW($A263)))), 1))), "",
INDEX($AG:$AG, LOOKUP(2, 1 / ($AG$1:INDIRECT("$AG$"&amp;ROW($AG263)-1) &lt;&gt; ""),ROW($AG$1:INDIRECT("$AG$"&amp;ROW($AG263)-1))), 1)+
IF(INDEX($AC:$AC, LOOKUP(2, 1 / ($AC$1:INDIRECT("$AC$"&amp;ROW($AC263)-1) &lt;&gt; ""),ROW($AC$1:INDIRECT("$AC$"&amp;ROW($AC263)-1))), 1)+
INDEX($AD:$AD, LOOKUP(2, 1 / ($AD$1:INDIRECT("$AD$"&amp;ROW($AD263)-1) &lt;&gt; ""),ROW($AD$1:INDIRECT("$AD$"&amp;ROW($AD263)-1))), 1)+
INDEX($AE:$AE, LOOKUP(2, 1 / ($AE$1:INDIRECT("$AE$"&amp;ROW($AE263)-1) &lt;&gt; ""),ROW($AE$1:INDIRECT("$AE$"&amp;ROW($AD263)-1))), 1)+
INDEX($AE:$AF, LOOKUP(2, 1 / ($AF$1:INDIRECT("$AF$"&amp;ROW($AF263)-1) &lt;&gt; ""),ROW($AF$1:INDIRECT("$AF$"&amp;ROW($AD263)-1))), 1)+
INDEX($AG:$AG, LOOKUP(2, 1 / ($AG$1:INDIRECT("$AG$"&amp;ROW($AG263)-1) &lt;&gt; ""),ROW($AG$1:INDIRECT("$AG$"&amp;ROW($AD263)-1))), 1)+
INDEX($AH:$AH, LOOKUP(2, 1 / ($AH$1:INDIRECT("$AH$"&amp;ROW($AH263)-1) &lt;&gt; ""),ROW($AH$1:INDIRECT("$AH$"&amp;ROW($AD263)-1))), 1)&gt;=510,0,
IF(INDEX($AG:$AG, LOOKUP(2, 1 / ($AG$1:INDIRECT("$AG$"&amp;ROW($AG263)-1) &lt;&gt; ""),ROW($AG$1:INDIRECT("$AG$"&amp;ROW($AG263)-1))), 1)&gt;=255,0,
VLOOKUP(INDIRECT("$G$"&amp;LOOKUP(2, 1 / ($AG$1:INDIRECT("$AG$"&amp;ROW($AG263)-1) &lt;&gt; ""),ROW($AG$1:INDIRECT("$AG$"&amp;ROW($AG263)-1)))), 'EV and Base'!$A$1:$N$671, 7, FALSE))))</f>
        <v>0</v>
      </c>
      <c r="AH263" s="24" cm="1">
        <f t="array" aca="1" ref="AH263" ca="1">IF(NOT(ISNUMBER(INDEX($A:$A,LOOKUP(2,1/($A$1:INDIRECT("$A$"&amp;ROW($A263))&lt;&gt;""),ROW($A$1:INDIRECT("$A$"&amp;ROW($A263)))),1))),"",
INDEX($AH:$AH,LOOKUP(2,1/($AH$1:INDIRECT("$AH$"&amp;ROW($AH263)-1)&lt;&gt;""),ROW($AH$1:INDIRECT("$AH$"&amp;ROW($AH263)-1))),1)+
IF(INDEX($AC:$AC,LOOKUP(2,1/($AC$1:INDIRECT("$AC$"&amp;ROW($AC263)-1)&lt;&gt;""),ROW($AC$1:INDIRECT("$AC$"&amp;ROW($AC263)-1))),1)+
INDEX($AD:$AD,LOOKUP(2,1/($AD$1:INDIRECT("$AD$"&amp;ROW($AD263)-1)&lt;&gt;""),ROW($AD$1:INDIRECT("$AD$"&amp;ROW($AD263)-1))),1)+
INDEX($AE:$AE,LOOKUP(2,1/($AE$1:INDIRECT("$AE$"&amp;ROW($AE263)-1)&lt;&gt;""),ROW($AE$1:INDIRECT("$AE$"&amp;ROW($AD263)-1))),1)+
INDEX($AE:$AF,LOOKUP(2,1/($AF$1:INDIRECT("$AF$"&amp;ROW($AF263)-1)&lt;&gt;""),ROW($AF$1:INDIRECT("$AF$"&amp;ROW($AD263)-1))),1)+
INDEX($AG:$AG,LOOKUP(2,1/($AG$1:INDIRECT("$AG$"&amp;ROW($AG263)-1)&lt;&gt;""),ROW($AG$1:INDIRECT("$AG$"&amp;ROW($AD263)-1))),1)+
INDEX($AH:$AH,LOOKUP(2,1/($AH$1:INDIRECT("$AH$"&amp;ROW($AH263)-1)&lt;&gt;""),ROW($AH$1:INDIRECT("$AH$"&amp;ROW($AD263)-1))),1)&gt;=510,0,
IF(INDEX($AH:$AH,LOOKUP(2,1/($AH$1:INDIRECT("$AH$"&amp;ROW($AH263)-1)&lt;&gt;""),ROW($AH$1:INDIRECT("$AH$"&amp;ROW($AH263)-1))),1)&gt;=255,0,
VLOOKUP(INDIRECT("$G$"&amp;LOOKUP(2,1/($AH$1:INDIRECT("$AH$"&amp;ROW($AH263)-1)&lt;&gt;""),ROW($AH$1:INDIRECT("$AH$"&amp;ROW($AH263)-1)))),'EV and Base'!$A$1:$N$671,8,FALSE))))</f>
        <v>48</v>
      </c>
      <c r="AI263" s="29" cm="1">
        <f t="array" aca="1" ref="AI263" ca="1">IF(NOT(ISNUMBER(INDEX($A:$A,LOOKUP(2,1/($A$1:INDIRECT("$A$"&amp;ROW($A263))&lt;&gt;""),ROW($A$1:INDIRECT("$A$"&amp;ROW($A263)))),1))),"",
ROUNDDOWN((((2*VLOOKUP($AA263,'EV and Base'!$A$1:$N$671,9,FALSE))+31+ROUNDDOWN($AC263/4,0))*$AB263)/100,0)+$AB263+10)</f>
        <v>128</v>
      </c>
      <c r="AJ263" s="21" cm="1">
        <f t="array" aca="1" ref="AJ263" ca="1">IF(NOT(ISNUMBER(INDEX($A:$A, LOOKUP(2, 1 / ($A$1:INDIRECT("$A$"&amp;ROW($A263)) &lt;&gt; ""),ROW($A$1:INDIRECT("$A$"&amp;ROW($A263)))), 1))), "",
ROUNDDOWN((ROUNDDOWN((((2*VLOOKUP($AA263, 'EV and Base'!$A$1:$N$671, 10, FALSE))+31+ROUNDDOWN($AD263/4, 0))*$AB263)/100, 0)+5)*1.1, 0))</f>
        <v>111</v>
      </c>
      <c r="AK263" s="21" t="str" cm="1">
        <f t="array" aca="1" ref="AK263" ca="1">IF(NOT(ISNUMBER(INDEX($A:$A, LOOKUP(2, 1 / ($A$1:INDIRECT("$A$"&amp;ROW($A263)) &lt;&gt; ""),ROW($A$1:INDIRECT("$A$"&amp;ROW($A263)))), 1))), "",
ROUNDDOWN((ROUNDDOWN((((2*VLOOKUP($AA263, 'EV and Base'!$A$1:$N$671, 11, FALSE))+30+ROUNDDOWN($AE263/4, 0))*$AB263)/100, 0)+5), 0)
&amp;"-"&amp;
ROUNDDOWN((ROUNDDOWN((((2*VLOOKUP($AA263, 'EV and Base'!$A$1:$N$671, 11, FALSE))+31+ROUNDDOWN($AE263/4, 0))*$AB263)/100, 0)+5), 0))</f>
        <v>87-88</v>
      </c>
      <c r="AL263" s="21" t="str" cm="1">
        <f t="array" aca="1" ref="AL263" ca="1">IF(NOT(ISNUMBER(INDEX($A:$A, LOOKUP(2, 1 / ($A$1:INDIRECT("$A$"&amp;ROW($A263)) &lt;&gt; ""),ROW($A$1:INDIRECT("$A$"&amp;ROW($A263)))), 1))), "",
ROUNDDOWN((ROUNDDOWN((((2*VLOOKUP($AA263, 'EV and Base'!$A$1:$N$671, 12, FALSE))+0+ROUNDDOWN($AF263/4, 0))*$AB263)/100, 0)+5)*0.9, 0)
&amp;"-"&amp;
ROUNDDOWN((ROUNDDOWN((((2*VLOOKUP($AA263, 'EV and Base'!$A$1:$N$671, 12, FALSE))+31+ROUNDDOWN($AF263/4, 0))*$AB263)/100, 0)+5)*0.9, 0))</f>
        <v>36-46</v>
      </c>
      <c r="AM263" s="21" t="str" cm="1">
        <f t="array" aca="1" ref="AM263" ca="1">IF(NOT(ISNUMBER(INDEX($A:$A, LOOKUP(2, 1 / ($A$1:INDIRECT("$A$"&amp;ROW($A263)) &lt;&gt; ""),ROW($A$1:INDIRECT("$A$"&amp;ROW($A263)))), 1))), "",
ROUNDDOWN((ROUNDDOWN((((2*VLOOKUP($AA263, 'EV and Base'!$A$1:$N$671, 13, FALSE))+30+ROUNDDOWN($AG263/4, 0))*$AB263)/100, 0)+5), 0)
&amp;"-"&amp;
ROUNDDOWN((ROUNDDOWN((((2*VLOOKUP($AA263, 'EV and Base'!$A$1:$N$671, 13, FALSE))+31+ROUNDDOWN($AG263/4, 0))*$AB263)/100, 0)+5), 0))</f>
        <v>86-87</v>
      </c>
      <c r="AN263" s="25" cm="1">
        <f t="array" aca="1" ref="AN263" ca="1">IF(NOT(ISNUMBER(INDEX($A:$A, LOOKUP(2, 1 / ($A$1:INDIRECT("$A$"&amp;ROW($A263)) &lt;&gt; ""),ROW($A$1:INDIRECT("$A$"&amp;ROW($A263)))), 1))), "",
ROUNDDOWN((ROUNDDOWN((((2*VLOOKUP($AA263, 'EV and Base'!$A$1:$N$671, 14, FALSE))+31+ROUNDDOWN($AH263/4, 0))*$AB263)/100, 0)+5), 0))</f>
        <v>84</v>
      </c>
      <c r="AO263" s="23" cm="1">
        <f t="array" aca="1" ref="AO263" ca="1">IF(NOT(ISNUMBER(INDEX($A:$A, LOOKUP(2, 1 / ($A$1:INDIRECT("$A$"&amp;ROW($A263)) &lt;&gt; ""),ROW($A$1:INDIRECT("$A$"&amp;ROW($A263)))), 1))), "",
ROUNDDOWN((((2*VLOOKUP($AA263, 'EV and Base'!$A$1:$N$671, 9, FALSE))+31+ROUNDDOWN($AC263/4, 0))*$AB263)/100, 0)+$AB263+10)</f>
        <v>128</v>
      </c>
      <c r="AP263" s="2" cm="1">
        <f t="array" aca="1" ref="AP263" ca="1">IF(NOT(ISNUMBER(INDEX($A:$A, LOOKUP(2, 1 / ($A$1:INDIRECT("$A$"&amp;ROW($A263)) &lt;&gt; ""),ROW($A$1:INDIRECT("$A$"&amp;ROW($A263)))), 1))), "",
ROUNDDOWN((ROUNDDOWN((((2*VLOOKUP($AA263, 'EV and Base'!$A$1:$N$671, 10, FALSE))+31+ROUNDDOWN($AD263/4, 0))*$AB263)/100, 0)+5)*1.1, 0))</f>
        <v>111</v>
      </c>
      <c r="AQ263" s="2" cm="1">
        <f t="array" aca="1" ref="AQ263" ca="1">IF(NOT(ISNUMBER(INDEX($A:$A, LOOKUP(2, 1 / ($A$1:INDIRECT("$A$"&amp;ROW($A263)) &lt;&gt; ""),ROW($A$1:INDIRECT("$A$"&amp;ROW($A263)))), 1))), "",
ROUNDDOWN((ROUNDDOWN((((2*VLOOKUP($AA263, 'EV and Base'!$A$1:$N$671, 11, FALSE))+$AV$2+ROUNDDOWN($AE263/4, 0))*$AB263)/100, 0)+5), 0))</f>
        <v>88</v>
      </c>
      <c r="AR263" s="22" cm="1">
        <f t="array" aca="1" ref="AR263" ca="1">IF(NOT(ISNUMBER(INDEX($A:$A, LOOKUP(2, 1 / ($A$1:INDIRECT("$A$"&amp;ROW($A263)) &lt;&gt; ""),ROW($A$1:INDIRECT("$A$"&amp;ROW($A263)))), 1))), "",
ROUNDDOWN((ROUNDDOWN((((2*VLOOKUP($AA263, 'EV and Base'!$A$1:$N$671, 12, FALSE))+$AW$2+ROUNDDOWN($AF263/4, 0))*$AB263)/100, 0)+5)*0.9, 0))</f>
        <v>42</v>
      </c>
      <c r="AS263" s="2" cm="1">
        <f t="array" aca="1" ref="AS263" ca="1">IF(NOT(ISNUMBER(INDEX($A:$A, LOOKUP(2, 1 / ($A$1:INDIRECT("$A$"&amp;ROW($A263)) &lt;&gt; ""),ROW($A$1:INDIRECT("$A$"&amp;ROW($A263)))), 1))), "",
ROUNDDOWN((ROUNDDOWN((((2*VLOOKUP($AA263, 'EV and Base'!$A$1:$N$671, 13, FALSE))+$AX$2+ROUNDDOWN($AG263/4, 0))*$AB263)/100, 0)+5), 0))</f>
        <v>87</v>
      </c>
      <c r="AT263" s="24" cm="1">
        <f t="array" aca="1" ref="AT263" ca="1">IF(NOT(ISNUMBER(INDEX($A:$A, LOOKUP(2, 1 / ($A$1:INDIRECT("$A$"&amp;ROW($A263)) &lt;&gt; ""),ROW($A$1:INDIRECT("$A$"&amp;ROW($A263)))), 1))), "",
ROUNDDOWN((ROUNDDOWN((((2*VLOOKUP($AA263, 'EV and Base'!$A$1:$N$671, 14, FALSE))+31+ROUNDDOWN($AH263/4, 0))*$AB263)/100, 0)+5), 0))</f>
        <v>84</v>
      </c>
      <c r="AU263" s="28">
        <v>224</v>
      </c>
      <c r="AY263" cm="1">
        <f t="array" aca="1" ref="AY263" ca="1">IF(NOT(ISNUMBER(INDEX($A:$A,LOOKUP(2,1/($A$1:INDIRECT("$A$"&amp;ROW($A263))&lt;&gt;""),ROW($A$1:INDIRECT("$A$"&amp;ROW($A263)))),1))),"",
INDEX($AY:$AY,LOOKUP(2,1/($AY$1:INDIRECT("$AY$"&amp;ROW($AY263)-1)&lt;&gt;""),ROW($AY$1:INDIRECT("$AY$"&amp;ROW($AY263)-1))),1)+$BL263)</f>
        <v>54828</v>
      </c>
      <c r="AZ263" s="3" cm="1">
        <f t="array" aca="1" ref="AZ263" ca="1">IF(NOT(ISNUMBER(INDEX($A:$A, LOOKUP(2, 1 / ($A$1:INDIRECT("$A$"&amp;ROW($A263)) &lt;&gt; ""),ROW($A$1:INDIRECT("$A$"&amp;ROW($A263)))), 1))), "",
VLOOKUP(INDIRECT("$G$"&amp;LOOKUP(2, 1 / ($AY$1:INDIRECT("$AY$"&amp;ROW($AY263)-1) &lt;&gt; ""),ROW($AY$1:INDIRECT("$AY$"&amp;ROW($AY263)-1)))),'EV and Base'!A231:N901,2,FALSE))</f>
        <v>61</v>
      </c>
      <c r="BA263" s="3" cm="1">
        <f t="array" aca="1" ref="BA263" ca="1">IF(NOT(ISNUMBER(INDEX($A:$A, LOOKUP(2, 1 / ($A$1:INDIRECT("$A$"&amp;ROW($A263)) &lt;&gt; ""),ROW($A$1:INDIRECT("$A$"&amp;ROW($A263)))), 1))), "",
INDIRECT("$I$"&amp;LOOKUP(2, 1 / ($AY$1:INDIRECT("$AY$"&amp;ROW($AY263)-1) &lt;&gt; ""),ROW($AY$1:INDIRECT("$AY$"&amp;ROW($AY263)-1)))))</f>
        <v>28</v>
      </c>
      <c r="BB263" s="1" cm="1">
        <f t="array" aca="1" ref="BB263" ca="1">IF(NOT(ISNUMBER(INDEX($A:$A, LOOKUP(2, 1 / ($A$1:INDIRECT("$A$"&amp;ROW($A263)) &lt;&gt; ""),ROW($A$1:INDIRECT("$A$"&amp;ROW($A263)))), 1))), "",
INDIRECT("$AB$"&amp;LOOKUP(2, 1 / ($AY$1:INDIRECT("$AY$"&amp;ROW($AY263)-1) &lt;&gt; ""),ROW($AY$1:INDIRECT("$AY$"&amp;ROW($AY263)-1)))))</f>
        <v>39</v>
      </c>
      <c r="BC263" s="3" cm="1">
        <f t="array" aca="1" ref="BC263" ca="1">IF(NOT(ISNUMBER(INDEX($A:$A,LOOKUP(2,1/($A$1:INDIRECT("$A$"&amp;ROW($A263))&lt;&gt;""),ROW($A$1:INDIRECT("$A$"&amp;ROW($A263)))),1))),"",
$BA263+$BA263+10)</f>
        <v>66</v>
      </c>
      <c r="BD263" s="3" cm="1">
        <f t="array" aca="1" ref="BD263" ca="1">IF(NOT(ISNUMBER(INDEX($A:$A,LOOKUP(2,1/($A$1:INDIRECT("$A$"&amp;ROW($A263))&lt;&gt;""),ROW($A$1:INDIRECT("$A$"&amp;ROW($A263)))),1))),"",
$BA263+$BB263+10)</f>
        <v>77</v>
      </c>
      <c r="BE263" s="3" cm="1">
        <f t="array" aca="1" ref="BE263" ca="1">IF(NOT(ISNUMBER(INDEX($A:$A,LOOKUP(2,1/($A$1:INDIRECT("$A$"&amp;ROW($A263))&lt;&gt;""),ROW($A$1:INDIRECT("$A$"&amp;ROW($A263)))),1))),"",
$BC263*$BC263)</f>
        <v>4356</v>
      </c>
      <c r="BF263" s="3" cm="1">
        <f t="array" aca="1" ref="BF263" ca="1">IF(NOT(ISNUMBER(INDEX($A:$A,LOOKUP(2,1/($A$1:INDIRECT("$A$"&amp;ROW($A263))&lt;&gt;""),ROW($A$1:INDIRECT("$A$"&amp;ROW($A263)))),1))),"",
$BD263*$BD263)</f>
        <v>5929</v>
      </c>
      <c r="BG263" s="3" cm="1">
        <f t="array" aca="1" ref="BG263" ca="1">IF(NOT(ISNUMBER(INDEX($A:$A,LOOKUP(2,1/($A$1:INDIRECT("$A$"&amp;ROW($A263))&lt;&gt;""),ROW($A$1:INDIRECT("$A$"&amp;ROW($A263)))),1))),"",
_xlfn.FLOOR.MATH(1.5*_xlfn.FLOOR.MATH($AZ263*BA263/5)))</f>
        <v>511</v>
      </c>
      <c r="BH263" s="3" cm="1">
        <f t="array" aca="1" ref="BH263" ca="1">IF(NOT(ISNUMBER(INDEX($A:$A, LOOKUP(2, 1 / ($A$1:INDIRECT("$A$"&amp;ROW($A263)) &lt;&gt; ""),ROW($A$1:INDIRECT("$A$"&amp;ROW($A263)))), 1))), "",
_xlfn.FLOOR.MATH($BG263/IF(OR(INDIRECT("$C$"&amp;LOOKUP(2, 1 / ($AY$1:INDIRECT("$AY$"&amp;ROW($AY263)-1) &lt;&gt; ""),ROW($AY$1:INDIRECT("$AY$"&amp;ROW($AY263)-1))))="Multi",
INDIRECT("$C$"&amp;LOOKUP(2, 1 / ($AY$1:INDIRECT("$AY$"&amp;ROW($AY263)-1) &lt;&gt; ""),ROW($AY$1:INDIRECT("$AY$"&amp;ROW($AY263)-1))))="Double"),2,1)))</f>
        <v>511</v>
      </c>
      <c r="BI263" s="3" cm="1">
        <f t="array" aca="1" ref="BI263" ca="1">IF(NOT(ISNUMBER(INDEX($A:$A,LOOKUP(2,1/($A$1:INDIRECT("$A$"&amp;ROW($A263))&lt;&gt;""),ROW($A$1:INDIRECT("$A$"&amp;ROW($A263)))),1))),"",
VLOOKUP($BC263,GameFreakSQRT!$A$1:$B$200,2,FALSE))</f>
        <v>33276</v>
      </c>
      <c r="BJ263" s="3" cm="1">
        <f t="array" aca="1" ref="BJ263" ca="1">IF(NOT(ISNUMBER(INDEX($A:$A,LOOKUP(2,1/($A$1:INDIRECT("$A$"&amp;ROW($A263))&lt;&gt;""),ROW($A$1:INDIRECT("$A$"&amp;ROW($A263)))),1))),"",
VLOOKUP($BD263,GameFreakSQRT!$A$1:$B$200,2,FALSE))</f>
        <v>35942</v>
      </c>
      <c r="BK263" s="3" cm="1">
        <f t="array" aca="1" ref="BK263" ca="1">IF(NOT(ISNUMBER(INDEX($A:$A,LOOKUP(2,1/($A$1:INDIRECT("$A$"&amp;ROW($A263))&lt;&gt;""),ROW($A$1:INDIRECT("$A$"&amp;ROW($A263)))),1))),"",
_xlfn.FLOOR.MATH((($BI263*$BE263)*$BH263)/($BJ263*$BF263))+1)</f>
        <v>348</v>
      </c>
      <c r="BL263" s="3" cm="1">
        <f t="array" aca="1" ref="BL263" ca="1">IF(NOT(ISNUMBER(INDEX($A:$A,LOOKUP(2,1/($A$1:INDIRECT("$A$"&amp;ROW($A263))&lt;&gt;""),ROW($A$1:INDIRECT("$A$"&amp;ROW($A263)))),1))),"",
_xlfn.FLOOR.MATH($BK263*IF(NOT(INDIRECT("$Z$"&amp;LOOKUP(2, 1 / ($AY$1:INDIRECT("$AY$"&amp;ROW($AY263)-1) &lt;&gt; ""),ROW($AY$1:INDIRECT("$AY$"&amp;ROW($AY263)-1))))=""),1.5,1)))</f>
        <v>522</v>
      </c>
      <c r="BM263" s="3" cm="1">
        <f t="array" aca="1" ref="BM263" ca="1">IF(NOT(ISNUMBER(INDEX($A:$A, LOOKUP(2, 1 / ($A$1:INDIRECT("$A$"&amp;ROW($A263)) &lt;&gt; ""),ROW($A$1:INDIRECT("$A$"&amp;ROW($A263)))), 1))), "",
INDIRECT("$Y$"&amp;LOOKUP(2, 1 / ($AY$1:INDIRECT("$AY$"&amp;ROW($AY263)-1) &lt;&gt; ""),ROW($AY$1:INDIRECT("$AY$"&amp;ROW($AY263)-1)))))</f>
        <v>522</v>
      </c>
      <c r="BN263" s="3" t="b">
        <f t="shared" ca="1" si="23"/>
        <v>1</v>
      </c>
    </row>
    <row r="264" spans="1:66" x14ac:dyDescent="0.45">
      <c r="A264" s="56" t="s">
        <v>75</v>
      </c>
      <c r="B264" s="56" t="s">
        <v>503</v>
      </c>
      <c r="C264" s="56" t="s">
        <v>46</v>
      </c>
      <c r="D264" s="56" t="s">
        <v>504</v>
      </c>
      <c r="E264" s="56" t="s">
        <v>48</v>
      </c>
      <c r="F264" s="56">
        <v>1</v>
      </c>
      <c r="G264" s="2" t="s">
        <v>505</v>
      </c>
      <c r="H264" s="22" t="s">
        <v>50</v>
      </c>
      <c r="I264" s="2">
        <v>31</v>
      </c>
      <c r="J264" s="2" t="s">
        <v>134</v>
      </c>
      <c r="K264" s="2" t="s">
        <v>107</v>
      </c>
      <c r="L264" s="2" t="s">
        <v>53</v>
      </c>
      <c r="M264" s="2" t="s">
        <v>73</v>
      </c>
      <c r="N264" s="2" t="s">
        <v>128</v>
      </c>
      <c r="O264" s="2" t="s">
        <v>135</v>
      </c>
      <c r="P264" s="2" t="s">
        <v>392</v>
      </c>
      <c r="Q264" s="2">
        <v>0</v>
      </c>
      <c r="R264" s="2">
        <f>_xlfn.FLOOR.MATH((((2*VLOOKUP(G264, 'EV and Base'!$A$1:$N$671, 9, FALSE))+$Q264)*$I264)/100)+$I264+10</f>
        <v>87</v>
      </c>
      <c r="S264" s="2">
        <f>_xlfn.FLOOR.MATH((_xlfn.FLOOR.MATH((((2*VLOOKUP($G264, 'EV and Base'!$A$1:$N$671, 10, FALSE))+$Q264)*$I264)/100)+5)*
IF(OR($J264="Lonely", $J264="Brave", $J264="Adamant", $J264="Naughty"), 1.1,
IF(OR($J264="Bold", $J264="Timid", $J264="Modest", $J264="Calm"), 0.9, 1)))</f>
        <v>71</v>
      </c>
      <c r="T264" s="2">
        <f>_xlfn.FLOOR.MATH((_xlfn.FLOOR.MATH((((2*VLOOKUP($G264, 'EV and Base'!$A$1:$N$671, 11, FALSE))+$Q264)*$I264)/100)+5)*
IF(OR($J264="Bold", $J264="Relaxed", $J264="Impish", $J264="Lax"), 1.1,
IF(OR($J264="Lonely", $J264="Hasty", $J264="Mild", $J264="Gentle"), 0.9, 1)))</f>
        <v>44</v>
      </c>
      <c r="U264" s="2">
        <f>_xlfn.FLOOR.MATH((_xlfn.FLOOR.MATH((((2*VLOOKUP($G264, 'EV and Base'!$A$1:$N$671, 12, FALSE))+$Q264)*$I264)/100)+5)*
IF(OR($J264="Modest", $J264="Mild", $J264="Quiet", $J264="Rash"), 1.1,
IF(OR($J264="Adamant", $J264="Impish", $J264="Jolly", $J264="Careful"), 0.9, 1)))</f>
        <v>58</v>
      </c>
      <c r="V264" s="2">
        <f>_xlfn.FLOOR.MATH((_xlfn.FLOOR.MATH((((2*VLOOKUP($G264, 'EV and Base'!$A$1:$N$671, 13, FALSE))+$Q264)*$I264)/100)+5)*
IF(OR($J264="Calm", $J264="Gentle", $J264="Sassy", $J264="Careful"), 1.1,
IF(OR($J264="Naughty", $J264="Lax", $J264="Naive", $J264="Rash"), 0.9, 1)))</f>
        <v>44</v>
      </c>
      <c r="W264" s="2">
        <f>_xlfn.FLOOR.MATH((_xlfn.FLOOR.MATH((((2*VLOOKUP($G264, 'EV and Base'!$A$1:$N$671, 14, FALSE))+$Q264)*$I264)/100)+5)*
IF(OR($J264="Timid", $J264="Hasty", $J264="Jolly", $J264="Naive"), 1.1,
IF(OR($J264="Brave", $J264="Relaxed", $J264="Quiet", $J264="Sassy"), 0.9, 1)))</f>
        <v>67</v>
      </c>
      <c r="X264" s="56">
        <v>744</v>
      </c>
      <c r="Z264" s="1">
        <v>1</v>
      </c>
      <c r="AA264" s="23" t="str" cm="1">
        <f t="array" aca="1" ref="AA264" ca="1">IF(NOT(ISNUMBER(INDEX($A:$A,LOOKUP(2,1/($A$1:INDIRECT("$A$"&amp;ROW($A264))&lt;&gt;""),ROW($A$1:INDIRECT("$A$"&amp;ROW($A264)))),1))),"",
IF(NOT(ISNUMBER($A264)),$AA263,
IF($AB264&lt;16,"Lillipup",
IF($AB264&lt;32,"Herdier",
"Stoutland"))))</f>
        <v/>
      </c>
      <c r="AB264" s="25" t="str" cm="1">
        <f t="array" aca="1" ref="AB264" ca="1">IF(NOT(ISNUMBER(INDEX($A:$A, LOOKUP(2, 1 / ($A$1:INDIRECT("$A$"&amp;ROW($A264)) &lt;&gt; ""),ROW($A$1:INDIRECT("$A$"&amp;ROW($A264)))), 1))), "",
VLOOKUP($AY264,'Medium-Slow'!$A$1:$B$101,2,TRUE))</f>
        <v/>
      </c>
      <c r="AC264" s="23" t="str" cm="1">
        <f t="array" aca="1" ref="AC264" ca="1">IF(NOT(ISNUMBER(INDEX($A:$A, LOOKUP(2, 1 / ($A$1:INDIRECT("$A$"&amp;ROW($A264)) &lt;&gt; ""),ROW($A$1:INDIRECT("$A$"&amp;ROW($A264)))), 1))), "",
INDEX($AC:$AC, LOOKUP(2, 1 / ($AC$1:INDIRECT("$AC$"&amp;ROW($AC264)-1) &lt;&gt; ""),ROW($AC$1:INDIRECT("$AC$"&amp;ROW($AC264)-1))), 1)+
IF(INDEX($AC:$AC, LOOKUP(2, 1 / ($AC$1:INDIRECT("$AC$"&amp;ROW($AC264)-1) &lt;&gt; ""),ROW($AC$1:INDIRECT("$AC$"&amp;ROW($AC264)-1))), 1)+
INDEX($AD:$AD, LOOKUP(2, 1 / ($AD$1:INDIRECT("$AD$"&amp;ROW($AD264)-1) &lt;&gt; ""),ROW($AD$1:INDIRECT("$AD$"&amp;ROW($AD264)-1))), 1)+
INDEX($AE:$AE, LOOKUP(2, 1 / ($AE$1:INDIRECT("$AE$"&amp;ROW($AE264)-1) &lt;&gt; ""),ROW($AE$1:INDIRECT("$AE$"&amp;ROW($AD264)-1))), 1)+
INDEX($AE:$AF, LOOKUP(2, 1 / ($AF$1:INDIRECT("$AF$"&amp;ROW($AF264)-1) &lt;&gt; ""),ROW($AF$1:INDIRECT("$AF$"&amp;ROW($AD264)-1))), 1)+
INDEX($AG:$AG, LOOKUP(2, 1 / ($AG$1:INDIRECT("$AG$"&amp;ROW($AG264)-1) &lt;&gt; ""),ROW($AG$1:INDIRECT("$AG$"&amp;ROW($AD264)-1))), 1)+
INDEX($AH:$AH, LOOKUP(2, 1 / ($AH$1:INDIRECT("$AH$"&amp;ROW($AH264)-1) &lt;&gt; ""),ROW($AH$1:INDIRECT("$AH$"&amp;ROW($AD264)-1))), 1)&gt;=510,0,
IF(INDEX($AC:$AC, LOOKUP(2, 1 / ($AC$1:INDIRECT("$AC$"&amp;ROW($AC264)-1) &lt;&gt; ""),ROW($AC$1:INDIRECT("$AC$"&amp;ROW($AC264)-1))), 1)&gt;=255,0,
VLOOKUP(INDIRECT("$G$"&amp;LOOKUP(2, 1 / ($AC$1:INDIRECT("$AC$"&amp;ROW($AC264)-1) &lt;&gt; ""),ROW($AC$1:INDIRECT("$AC$"&amp;ROW($AC264)-1)))), 'EV and Base'!$A$1:$N$671, 3, FALSE))))</f>
        <v/>
      </c>
      <c r="AD264" s="2" t="str" cm="1">
        <f t="array" aca="1" ref="AD264" ca="1">IF(NOT(ISNUMBER(INDEX($A:$A, LOOKUP(2, 1 / ($A$1:INDIRECT("$A$"&amp;ROW($A264)) &lt;&gt; ""),ROW($A$1:INDIRECT("$A$"&amp;ROW($A264)))), 1))), "",
INDEX($AD:$AD, LOOKUP(2, 1 / ($AD$1:INDIRECT("$AD$"&amp;ROW($AD264)-1) &lt;&gt; ""),ROW($AD$1:INDIRECT("$AD$"&amp;ROW($AD264)-1))), 1)+
IF(INDEX($AC:$AC, LOOKUP(2, 1 / ($AC$1:INDIRECT("$AC$"&amp;ROW($AC264)-1) &lt;&gt; ""),ROW($AC$1:INDIRECT("$AC$"&amp;ROW($AC264)-1))), 1)+
INDEX($AD:$AD, LOOKUP(2, 1 / ($AD$1:INDIRECT("$AD$"&amp;ROW($AD264)-1) &lt;&gt; ""),ROW($AD$1:INDIRECT("$AD$"&amp;ROW($AD264)-1))), 1)+
INDEX($AE:$AE, LOOKUP(2, 1 / ($AE$1:INDIRECT("$AE$"&amp;ROW($AE264)-1) &lt;&gt; ""),ROW($AE$1:INDIRECT("$AE$"&amp;ROW($AD264)-1))), 1)+
INDEX($AE:$AF, LOOKUP(2, 1 / ($AF$1:INDIRECT("$AF$"&amp;ROW($AF264)-1) &lt;&gt; ""),ROW($AF$1:INDIRECT("$AF$"&amp;ROW($AD264)-1))), 1)+
INDEX($AG:$AG, LOOKUP(2, 1 / ($AG$1:INDIRECT("$AG$"&amp;ROW($AG264)-1) &lt;&gt; ""),ROW($AG$1:INDIRECT("$AG$"&amp;ROW($AD264)-1))), 1)+
INDEX($AH:$AH, LOOKUP(2, 1 / ($AH$1:INDIRECT("$AH$"&amp;ROW($AH264)-1) &lt;&gt; ""),ROW($AH$1:INDIRECT("$AH$"&amp;ROW($AD264)-1))), 1)&gt;=510,0,
IF(INDEX($AD:$AD, LOOKUP(2, 1 / ($AD$1:INDIRECT("$AD$"&amp;ROW($AD264)-1) &lt;&gt; ""),ROW($AD$1:INDIRECT("$AD$"&amp;ROW($AD264)-1))), 1)&gt;=255,0,
VLOOKUP(INDIRECT("$G$"&amp;LOOKUP(2, 1 / ($AD$1:INDIRECT("$AD$"&amp;ROW($AD264)-1) &lt;&gt; ""),ROW($AD$1:INDIRECT("$AD$"&amp;ROW($AD264)-1)))), 'EV and Base'!$A$1:$N$671, 4, FALSE))))</f>
        <v/>
      </c>
      <c r="AE264" s="2" t="str" cm="1">
        <f t="array" aca="1" ref="AE264" ca="1">IF(NOT(ISNUMBER(INDEX($A:$A,LOOKUP(2,1/($A$1:INDIRECT("$A$"&amp;ROW($A264))&lt;&gt;""),ROW($A$1:INDIRECT("$A$"&amp;ROW($A264)))),1))),"",
INDEX($AE:$AE,LOOKUP(2,1/($AE$1:INDIRECT("$AE$"&amp;ROW($AE264)-1)&lt;&gt;""),ROW($AE$1:INDIRECT("$AE$"&amp;ROW($AE264)-1))),1)+
IF(INDEX($AC:$AC,LOOKUP(2,1/($AC$1:INDIRECT("$AC$"&amp;ROW($AC264)-1)&lt;&gt;""),ROW($AC$1:INDIRECT("$AC$"&amp;ROW($AC264)-1))),1)+
INDEX($AD:$AD,LOOKUP(2,1/($AD$1:INDIRECT("$AD$"&amp;ROW($AD264)-1)&lt;&gt;""),ROW($AD$1:INDIRECT("$AD$"&amp;ROW($AD264)-1))),1)+
INDEX($AE:$AE,LOOKUP(2,1/($AE$1:INDIRECT("$AE$"&amp;ROW($AE264)-1)&lt;&gt;""),ROW($AE$1:INDIRECT("$AE$"&amp;ROW($AD264)-1))),1)+
INDEX($AE:$AF,LOOKUP(2,1/($AF$1:INDIRECT("$AF$"&amp;ROW($AF264)-1)&lt;&gt;""),ROW($AF$1:INDIRECT("$AF$"&amp;ROW($AD264)-1))),1)+
INDEX($AG:$AG,LOOKUP(2,1/($AG$1:INDIRECT("$AG$"&amp;ROW($AG264)-1)&lt;&gt;""),ROW($AG$1:INDIRECT("$AG$"&amp;ROW($AD264)-1))),1)+
INDEX($AH:$AH,LOOKUP(2,1/($AH$1:INDIRECT("$AH$"&amp;ROW($AH264)-1)&lt;&gt;""),ROW($AH$1:INDIRECT("$AH$"&amp;ROW($AD264)-1))),1)&gt;=510,0,
IF(INDEX($AE:$AE,LOOKUP(2,1/($AE$1:INDIRECT("$AE$"&amp;ROW($AE264)-1)&lt;&gt;""),ROW($AE$1:INDIRECT("$AE$"&amp;ROW($AE264)-1))),1)&gt;=255,0,
VLOOKUP(INDIRECT("$G$"&amp;LOOKUP(2,1/($AE$1:INDIRECT("$AE$"&amp;ROW($AE264)-1)&lt;&gt;""),ROW($AE$1:INDIRECT("$AE$"&amp;ROW($AE264)-1)))),'EV and Base'!$A$1:$N$671,5,FALSE))))</f>
        <v/>
      </c>
      <c r="AF264" s="2" t="str" cm="1">
        <f t="array" aca="1" ref="AF264" ca="1">IF(NOT(ISNUMBER(INDEX($A:$A, LOOKUP(2, 1 / ($A$1:INDIRECT("$A$"&amp;ROW($A264)) &lt;&gt; ""),ROW($A$1:INDIRECT("$A$"&amp;ROW($A264)))), 1))), "",
INDEX($AF:$AF, LOOKUP(2, 1 / ($AF$1:INDIRECT("$AF$"&amp;ROW($AF264)-1) &lt;&gt; ""),ROW($AF$1:INDIRECT("$AF$"&amp;ROW($AF264)-1))), 1)+
IF(INDEX($AC:$AC, LOOKUP(2, 1 / ($AC$1:INDIRECT("$AC$"&amp;ROW($AC264)-1) &lt;&gt; ""),ROW($AC$1:INDIRECT("$AC$"&amp;ROW($AC264)-1))), 1)+
INDEX($AD:$AD, LOOKUP(2, 1 / ($AD$1:INDIRECT("$AD$"&amp;ROW($AD264)-1) &lt;&gt; ""),ROW($AD$1:INDIRECT("$AD$"&amp;ROW($AD264)-1))), 1)+
INDEX($AE:$AE, LOOKUP(2, 1 / ($AE$1:INDIRECT("$AE$"&amp;ROW($AE264)-1) &lt;&gt; ""),ROW($AE$1:INDIRECT("$AE$"&amp;ROW($AD264)-1))), 1)+
INDEX($AE:$AF, LOOKUP(2, 1 / ($AF$1:INDIRECT("$AF$"&amp;ROW($AF264)-1) &lt;&gt; ""),ROW($AF$1:INDIRECT("$AF$"&amp;ROW($AD264)-1))), 1)+
INDEX($AG:$AG, LOOKUP(2, 1 / ($AG$1:INDIRECT("$AG$"&amp;ROW($AG264)-1) &lt;&gt; ""),ROW($AG$1:INDIRECT("$AG$"&amp;ROW($AD264)-1))), 1)+
INDEX($AH:$AH, LOOKUP(2, 1 / ($AH$1:INDIRECT("$AH$"&amp;ROW($AH264)-1) &lt;&gt; ""),ROW($AH$1:INDIRECT("$AH$"&amp;ROW($AD264)-1))), 1)&gt;=510,0,
IF(INDEX($AF:$AF, LOOKUP(2, 1 / ($AF$1:INDIRECT("$AF$"&amp;ROW($AF264)-1) &lt;&gt; ""),ROW($AF$1:INDIRECT("$AF$"&amp;ROW($AF264)-1))), 1)&gt;=255,0,
VLOOKUP(INDIRECT("$G$"&amp;LOOKUP(2, 1 / ($AF$1:INDIRECT("$AF$"&amp;ROW($AF264)-1) &lt;&gt; ""),ROW($AF$1:INDIRECT("$AF$"&amp;ROW($AF264)-1)))), 'EV and Base'!$A$1:$N$671, 6, FALSE))))</f>
        <v/>
      </c>
      <c r="AG264" s="2" t="str" cm="1">
        <f t="array" aca="1" ref="AG264" ca="1">IF(NOT(ISNUMBER(INDEX($A:$A, LOOKUP(2, 1 / ($A$1:INDIRECT("$A$"&amp;ROW($A264)) &lt;&gt; ""),ROW($A$1:INDIRECT("$A$"&amp;ROW($A264)))), 1))), "",
INDEX($AG:$AG, LOOKUP(2, 1 / ($AG$1:INDIRECT("$AG$"&amp;ROW($AG264)-1) &lt;&gt; ""),ROW($AG$1:INDIRECT("$AG$"&amp;ROW($AG264)-1))), 1)+
IF(INDEX($AC:$AC, LOOKUP(2, 1 / ($AC$1:INDIRECT("$AC$"&amp;ROW($AC264)-1) &lt;&gt; ""),ROW($AC$1:INDIRECT("$AC$"&amp;ROW($AC264)-1))), 1)+
INDEX($AD:$AD, LOOKUP(2, 1 / ($AD$1:INDIRECT("$AD$"&amp;ROW($AD264)-1) &lt;&gt; ""),ROW($AD$1:INDIRECT("$AD$"&amp;ROW($AD264)-1))), 1)+
INDEX($AE:$AE, LOOKUP(2, 1 / ($AE$1:INDIRECT("$AE$"&amp;ROW($AE264)-1) &lt;&gt; ""),ROW($AE$1:INDIRECT("$AE$"&amp;ROW($AD264)-1))), 1)+
INDEX($AE:$AF, LOOKUP(2, 1 / ($AF$1:INDIRECT("$AF$"&amp;ROW($AF264)-1) &lt;&gt; ""),ROW($AF$1:INDIRECT("$AF$"&amp;ROW($AD264)-1))), 1)+
INDEX($AG:$AG, LOOKUP(2, 1 / ($AG$1:INDIRECT("$AG$"&amp;ROW($AG264)-1) &lt;&gt; ""),ROW($AG$1:INDIRECT("$AG$"&amp;ROW($AD264)-1))), 1)+
INDEX($AH:$AH, LOOKUP(2, 1 / ($AH$1:INDIRECT("$AH$"&amp;ROW($AH264)-1) &lt;&gt; ""),ROW($AH$1:INDIRECT("$AH$"&amp;ROW($AD264)-1))), 1)&gt;=510,0,
IF(INDEX($AG:$AG, LOOKUP(2, 1 / ($AG$1:INDIRECT("$AG$"&amp;ROW($AG264)-1) &lt;&gt; ""),ROW($AG$1:INDIRECT("$AG$"&amp;ROW($AG264)-1))), 1)&gt;=255,0,
VLOOKUP(INDIRECT("$G$"&amp;LOOKUP(2, 1 / ($AG$1:INDIRECT("$AG$"&amp;ROW($AG264)-1) &lt;&gt; ""),ROW($AG$1:INDIRECT("$AG$"&amp;ROW($AG264)-1)))), 'EV and Base'!$A$1:$N$671, 7, FALSE))))</f>
        <v/>
      </c>
      <c r="AH264" s="24" t="str" cm="1">
        <f t="array" aca="1" ref="AH264" ca="1">IF(NOT(ISNUMBER(INDEX($A:$A,LOOKUP(2,1/($A$1:INDIRECT("$A$"&amp;ROW($A264))&lt;&gt;""),ROW($A$1:INDIRECT("$A$"&amp;ROW($A264)))),1))),"",
INDEX($AH:$AH,LOOKUP(2,1/($AH$1:INDIRECT("$AH$"&amp;ROW($AH264)-1)&lt;&gt;""),ROW($AH$1:INDIRECT("$AH$"&amp;ROW($AH264)-1))),1)+
IF(INDEX($AC:$AC,LOOKUP(2,1/($AC$1:INDIRECT("$AC$"&amp;ROW($AC264)-1)&lt;&gt;""),ROW($AC$1:INDIRECT("$AC$"&amp;ROW($AC264)-1))),1)+
INDEX($AD:$AD,LOOKUP(2,1/($AD$1:INDIRECT("$AD$"&amp;ROW($AD264)-1)&lt;&gt;""),ROW($AD$1:INDIRECT("$AD$"&amp;ROW($AD264)-1))),1)+
INDEX($AE:$AE,LOOKUP(2,1/($AE$1:INDIRECT("$AE$"&amp;ROW($AE264)-1)&lt;&gt;""),ROW($AE$1:INDIRECT("$AE$"&amp;ROW($AD264)-1))),1)+
INDEX($AE:$AF,LOOKUP(2,1/($AF$1:INDIRECT("$AF$"&amp;ROW($AF264)-1)&lt;&gt;""),ROW($AF$1:INDIRECT("$AF$"&amp;ROW($AD264)-1))),1)+
INDEX($AG:$AG,LOOKUP(2,1/($AG$1:INDIRECT("$AG$"&amp;ROW($AG264)-1)&lt;&gt;""),ROW($AG$1:INDIRECT("$AG$"&amp;ROW($AD264)-1))),1)+
INDEX($AH:$AH,LOOKUP(2,1/($AH$1:INDIRECT("$AH$"&amp;ROW($AH264)-1)&lt;&gt;""),ROW($AH$1:INDIRECT("$AH$"&amp;ROW($AD264)-1))),1)&gt;=510,0,
IF(INDEX($AH:$AH,LOOKUP(2,1/($AH$1:INDIRECT("$AH$"&amp;ROW($AH264)-1)&lt;&gt;""),ROW($AH$1:INDIRECT("$AH$"&amp;ROW($AH264)-1))),1)&gt;=255,0,
VLOOKUP(INDIRECT("$G$"&amp;LOOKUP(2,1/($AH$1:INDIRECT("$AH$"&amp;ROW($AH264)-1)&lt;&gt;""),ROW($AH$1:INDIRECT("$AH$"&amp;ROW($AH264)-1)))),'EV and Base'!$A$1:$N$671,8,FALSE))))</f>
        <v/>
      </c>
      <c r="AI264" s="29" t="str" cm="1">
        <f t="array" aca="1" ref="AI264" ca="1">IF(NOT(ISNUMBER(INDEX($A:$A,LOOKUP(2,1/($A$1:INDIRECT("$A$"&amp;ROW($A264))&lt;&gt;""),ROW($A$1:INDIRECT("$A$"&amp;ROW($A264)))),1))),"",
ROUNDDOWN((((2*VLOOKUP($AA264,'EV and Base'!$A$1:$N$671,9,FALSE))+31+ROUNDDOWN($AC264/4,0))*$AB264)/100,0)+$AB264+10)</f>
        <v/>
      </c>
      <c r="AJ264" s="21" t="str" cm="1">
        <f t="array" aca="1" ref="AJ264" ca="1">IF(NOT(ISNUMBER(INDEX($A:$A, LOOKUP(2, 1 / ($A$1:INDIRECT("$A$"&amp;ROW($A264)) &lt;&gt; ""),ROW($A$1:INDIRECT("$A$"&amp;ROW($A264)))), 1))), "",
ROUNDDOWN((ROUNDDOWN((((2*VLOOKUP($AA264, 'EV and Base'!$A$1:$N$671, 10, FALSE))+31+ROUNDDOWN($AD264/4, 0))*$AB264)/100, 0)+5)*1.1, 0))</f>
        <v/>
      </c>
      <c r="AK264" s="21" t="str" cm="1">
        <f t="array" aca="1" ref="AK264" ca="1">IF(NOT(ISNUMBER(INDEX($A:$A, LOOKUP(2, 1 / ($A$1:INDIRECT("$A$"&amp;ROW($A264)) &lt;&gt; ""),ROW($A$1:INDIRECT("$A$"&amp;ROW($A264)))), 1))), "",
ROUNDDOWN((ROUNDDOWN((((2*VLOOKUP($AA264, 'EV and Base'!$A$1:$N$671, 11, FALSE))+30+ROUNDDOWN($AE264/4, 0))*$AB264)/100, 0)+5), 0)
&amp;"-"&amp;
ROUNDDOWN((ROUNDDOWN((((2*VLOOKUP($AA264, 'EV and Base'!$A$1:$N$671, 11, FALSE))+31+ROUNDDOWN($AE264/4, 0))*$AB264)/100, 0)+5), 0))</f>
        <v/>
      </c>
      <c r="AL264" s="21" t="str" cm="1">
        <f t="array" aca="1" ref="AL264" ca="1">IF(NOT(ISNUMBER(INDEX($A:$A, LOOKUP(2, 1 / ($A$1:INDIRECT("$A$"&amp;ROW($A264)) &lt;&gt; ""),ROW($A$1:INDIRECT("$A$"&amp;ROW($A264)))), 1))), "",
ROUNDDOWN((ROUNDDOWN((((2*VLOOKUP($AA264, 'EV and Base'!$A$1:$N$671, 12, FALSE))+0+ROUNDDOWN($AF264/4, 0))*$AB264)/100, 0)+5)*0.9, 0)
&amp;"-"&amp;
ROUNDDOWN((ROUNDDOWN((((2*VLOOKUP($AA264, 'EV and Base'!$A$1:$N$671, 12, FALSE))+31+ROUNDDOWN($AF264/4, 0))*$AB264)/100, 0)+5)*0.9, 0))</f>
        <v/>
      </c>
      <c r="AM264" s="21" t="str" cm="1">
        <f t="array" aca="1" ref="AM264" ca="1">IF(NOT(ISNUMBER(INDEX($A:$A, LOOKUP(2, 1 / ($A$1:INDIRECT("$A$"&amp;ROW($A264)) &lt;&gt; ""),ROW($A$1:INDIRECT("$A$"&amp;ROW($A264)))), 1))), "",
ROUNDDOWN((ROUNDDOWN((((2*VLOOKUP($AA264, 'EV and Base'!$A$1:$N$671, 13, FALSE))+30+ROUNDDOWN($AG264/4, 0))*$AB264)/100, 0)+5), 0)
&amp;"-"&amp;
ROUNDDOWN((ROUNDDOWN((((2*VLOOKUP($AA264, 'EV and Base'!$A$1:$N$671, 13, FALSE))+31+ROUNDDOWN($AG264/4, 0))*$AB264)/100, 0)+5), 0))</f>
        <v/>
      </c>
      <c r="AN264" s="25" t="str" cm="1">
        <f t="array" aca="1" ref="AN264" ca="1">IF(NOT(ISNUMBER(INDEX($A:$A, LOOKUP(2, 1 / ($A$1:INDIRECT("$A$"&amp;ROW($A264)) &lt;&gt; ""),ROW($A$1:INDIRECT("$A$"&amp;ROW($A264)))), 1))), "",
ROUNDDOWN((ROUNDDOWN((((2*VLOOKUP($AA264, 'EV and Base'!$A$1:$N$671, 14, FALSE))+31+ROUNDDOWN($AH264/4, 0))*$AB264)/100, 0)+5), 0))</f>
        <v/>
      </c>
      <c r="AO264" s="23" t="str" cm="1">
        <f t="array" aca="1" ref="AO264" ca="1">IF(NOT(ISNUMBER(INDEX($A:$A, LOOKUP(2, 1 / ($A$1:INDIRECT("$A$"&amp;ROW($A264)) &lt;&gt; ""),ROW($A$1:INDIRECT("$A$"&amp;ROW($A264)))), 1))), "",
ROUNDDOWN((((2*VLOOKUP($AA264, 'EV and Base'!$A$1:$N$671, 9, FALSE))+31+ROUNDDOWN($AC264/4, 0))*$AB264)/100, 0)+$AB264+10)</f>
        <v/>
      </c>
      <c r="AP264" s="2" t="str" cm="1">
        <f t="array" aca="1" ref="AP264" ca="1">IF(NOT(ISNUMBER(INDEX($A:$A, LOOKUP(2, 1 / ($A$1:INDIRECT("$A$"&amp;ROW($A264)) &lt;&gt; ""),ROW($A$1:INDIRECT("$A$"&amp;ROW($A264)))), 1))), "",
ROUNDDOWN((ROUNDDOWN((((2*VLOOKUP($AA264, 'EV and Base'!$A$1:$N$671, 10, FALSE))+31+ROUNDDOWN($AD264/4, 0))*$AB264)/100, 0)+5)*1.1, 0))</f>
        <v/>
      </c>
      <c r="AQ264" s="2" t="str" cm="1">
        <f t="array" aca="1" ref="AQ264" ca="1">IF(NOT(ISNUMBER(INDEX($A:$A, LOOKUP(2, 1 / ($A$1:INDIRECT("$A$"&amp;ROW($A264)) &lt;&gt; ""),ROW($A$1:INDIRECT("$A$"&amp;ROW($A264)))), 1))), "",
ROUNDDOWN((ROUNDDOWN((((2*VLOOKUP($AA264, 'EV and Base'!$A$1:$N$671, 11, FALSE))+$AV$2+ROUNDDOWN($AE264/4, 0))*$AB264)/100, 0)+5), 0))</f>
        <v/>
      </c>
      <c r="AR264" s="22" t="str" cm="1">
        <f t="array" aca="1" ref="AR264" ca="1">IF(NOT(ISNUMBER(INDEX($A:$A, LOOKUP(2, 1 / ($A$1:INDIRECT("$A$"&amp;ROW($A264)) &lt;&gt; ""),ROW($A$1:INDIRECT("$A$"&amp;ROW($A264)))), 1))), "",
ROUNDDOWN((ROUNDDOWN((((2*VLOOKUP($AA264, 'EV and Base'!$A$1:$N$671, 12, FALSE))+$AW$2+ROUNDDOWN($AF264/4, 0))*$AB264)/100, 0)+5)*0.9, 0))</f>
        <v/>
      </c>
      <c r="AS264" s="2" t="str" cm="1">
        <f t="array" aca="1" ref="AS264" ca="1">IF(NOT(ISNUMBER(INDEX($A:$A, LOOKUP(2, 1 / ($A$1:INDIRECT("$A$"&amp;ROW($A264)) &lt;&gt; ""),ROW($A$1:INDIRECT("$A$"&amp;ROW($A264)))), 1))), "",
ROUNDDOWN((ROUNDDOWN((((2*VLOOKUP($AA264, 'EV and Base'!$A$1:$N$671, 13, FALSE))+$AX$2+ROUNDDOWN($AG264/4, 0))*$AB264)/100, 0)+5), 0))</f>
        <v/>
      </c>
      <c r="AT264" s="24" t="str" cm="1">
        <f t="array" aca="1" ref="AT264" ca="1">IF(NOT(ISNUMBER(INDEX($A:$A, LOOKUP(2, 1 / ($A$1:INDIRECT("$A$"&amp;ROW($A264)) &lt;&gt; ""),ROW($A$1:INDIRECT("$A$"&amp;ROW($A264)))), 1))), "",
ROUNDDOWN((ROUNDDOWN((((2*VLOOKUP($AA264, 'EV and Base'!$A$1:$N$671, 14, FALSE))+31+ROUNDDOWN($AH264/4, 0))*$AB264)/100, 0)+5), 0))</f>
        <v/>
      </c>
      <c r="AU264" s="28"/>
      <c r="AY264" t="str" cm="1">
        <f t="array" aca="1" ref="AY264" ca="1">IF(NOT(ISNUMBER(INDEX($A:$A,LOOKUP(2,1/($A$1:INDIRECT("$A$"&amp;ROW($A264))&lt;&gt;""),ROW($A$1:INDIRECT("$A$"&amp;ROW($A264)))),1))),"",
INDEX($AY:$AY,LOOKUP(2,1/($AY$1:INDIRECT("$AY$"&amp;ROW($AY264)-1)&lt;&gt;""),ROW($AY$1:INDIRECT("$AY$"&amp;ROW($AY264)-1))),1)+$BL264)</f>
        <v/>
      </c>
      <c r="AZ264" s="3" t="str" cm="1">
        <f t="array" aca="1" ref="AZ264" ca="1">IF(NOT(ISNUMBER(INDEX($A:$A, LOOKUP(2, 1 / ($A$1:INDIRECT("$A$"&amp;ROW($A264)) &lt;&gt; ""),ROW($A$1:INDIRECT("$A$"&amp;ROW($A264)))), 1))), "",
VLOOKUP(INDIRECT("$G$"&amp;LOOKUP(2, 1 / ($AY$1:INDIRECT("$AY$"&amp;ROW($AY264)-1) &lt;&gt; ""),ROW($AY$1:INDIRECT("$AY$"&amp;ROW($AY264)-1)))),'EV and Base'!A232:N902,2,FALSE))</f>
        <v/>
      </c>
      <c r="BA264" s="3" t="str" cm="1">
        <f t="array" aca="1" ref="BA264" ca="1">IF(NOT(ISNUMBER(INDEX($A:$A, LOOKUP(2, 1 / ($A$1:INDIRECT("$A$"&amp;ROW($A264)) &lt;&gt; ""),ROW($A$1:INDIRECT("$A$"&amp;ROW($A264)))), 1))), "",
INDIRECT("$I$"&amp;LOOKUP(2, 1 / ($AY$1:INDIRECT("$AY$"&amp;ROW($AY264)-1) &lt;&gt; ""),ROW($AY$1:INDIRECT("$AY$"&amp;ROW($AY264)-1)))))</f>
        <v/>
      </c>
      <c r="BB264" s="1" t="str" cm="1">
        <f t="array" aca="1" ref="BB264" ca="1">IF(NOT(ISNUMBER(INDEX($A:$A, LOOKUP(2, 1 / ($A$1:INDIRECT("$A$"&amp;ROW($A264)) &lt;&gt; ""),ROW($A$1:INDIRECT("$A$"&amp;ROW($A264)))), 1))), "",
INDIRECT("$AB$"&amp;LOOKUP(2, 1 / ($AY$1:INDIRECT("$AY$"&amp;ROW($AY264)-1) &lt;&gt; ""),ROW($AY$1:INDIRECT("$AY$"&amp;ROW($AY264)-1)))))</f>
        <v/>
      </c>
      <c r="BC264" s="3" t="str" cm="1">
        <f t="array" aca="1" ref="BC264" ca="1">IF(NOT(ISNUMBER(INDEX($A:$A,LOOKUP(2,1/($A$1:INDIRECT("$A$"&amp;ROW($A264))&lt;&gt;""),ROW($A$1:INDIRECT("$A$"&amp;ROW($A264)))),1))),"",
$BA264+$BA264+10)</f>
        <v/>
      </c>
      <c r="BD264" s="3" t="str" cm="1">
        <f t="array" aca="1" ref="BD264" ca="1">IF(NOT(ISNUMBER(INDEX($A:$A,LOOKUP(2,1/($A$1:INDIRECT("$A$"&amp;ROW($A264))&lt;&gt;""),ROW($A$1:INDIRECT("$A$"&amp;ROW($A264)))),1))),"",
$BA264+$BB264+10)</f>
        <v/>
      </c>
      <c r="BE264" s="3" t="str" cm="1">
        <f t="array" aca="1" ref="BE264" ca="1">IF(NOT(ISNUMBER(INDEX($A:$A,LOOKUP(2,1/($A$1:INDIRECT("$A$"&amp;ROW($A264))&lt;&gt;""),ROW($A$1:INDIRECT("$A$"&amp;ROW($A264)))),1))),"",
$BC264*$BC264)</f>
        <v/>
      </c>
      <c r="BF264" s="3" t="str" cm="1">
        <f t="array" aca="1" ref="BF264" ca="1">IF(NOT(ISNUMBER(INDEX($A:$A,LOOKUP(2,1/($A$1:INDIRECT("$A$"&amp;ROW($A264))&lt;&gt;""),ROW($A$1:INDIRECT("$A$"&amp;ROW($A264)))),1))),"",
$BD264*$BD264)</f>
        <v/>
      </c>
      <c r="BG264" s="3" t="str" cm="1">
        <f t="array" aca="1" ref="BG264" ca="1">IF(NOT(ISNUMBER(INDEX($A:$A,LOOKUP(2,1/($A$1:INDIRECT("$A$"&amp;ROW($A264))&lt;&gt;""),ROW($A$1:INDIRECT("$A$"&amp;ROW($A264)))),1))),"",
_xlfn.FLOOR.MATH(1.5*_xlfn.FLOOR.MATH($AZ264*BA264/5)))</f>
        <v/>
      </c>
      <c r="BH264" s="3" t="str" cm="1">
        <f t="array" aca="1" ref="BH264" ca="1">IF(NOT(ISNUMBER(INDEX($A:$A, LOOKUP(2, 1 / ($A$1:INDIRECT("$A$"&amp;ROW($A264)) &lt;&gt; ""),ROW($A$1:INDIRECT("$A$"&amp;ROW($A264)))), 1))), "",
_xlfn.FLOOR.MATH($BG264/IF(OR(INDIRECT("$C$"&amp;LOOKUP(2, 1 / ($AY$1:INDIRECT("$AY$"&amp;ROW($AY264)-1) &lt;&gt; ""),ROW($AY$1:INDIRECT("$AY$"&amp;ROW($AY264)-1))))="Multi",
INDIRECT("$C$"&amp;LOOKUP(2, 1 / ($AY$1:INDIRECT("$AY$"&amp;ROW($AY264)-1) &lt;&gt; ""),ROW($AY$1:INDIRECT("$AY$"&amp;ROW($AY264)-1))))="Double"),2,1)))</f>
        <v/>
      </c>
      <c r="BI264" s="3" t="str" cm="1">
        <f t="array" aca="1" ref="BI264" ca="1">IF(NOT(ISNUMBER(INDEX($A:$A,LOOKUP(2,1/($A$1:INDIRECT("$A$"&amp;ROW($A264))&lt;&gt;""),ROW($A$1:INDIRECT("$A$"&amp;ROW($A264)))),1))),"",
VLOOKUP($BC264,GameFreakSQRT!$A$1:$B$200,2,FALSE))</f>
        <v/>
      </c>
      <c r="BJ264" s="3" t="str" cm="1">
        <f t="array" aca="1" ref="BJ264" ca="1">IF(NOT(ISNUMBER(INDEX($A:$A,LOOKUP(2,1/($A$1:INDIRECT("$A$"&amp;ROW($A264))&lt;&gt;""),ROW($A$1:INDIRECT("$A$"&amp;ROW($A264)))),1))),"",
VLOOKUP($BD264,GameFreakSQRT!$A$1:$B$200,2,FALSE))</f>
        <v/>
      </c>
      <c r="BK264" s="3" t="str" cm="1">
        <f t="array" aca="1" ref="BK264" ca="1">IF(NOT(ISNUMBER(INDEX($A:$A,LOOKUP(2,1/($A$1:INDIRECT("$A$"&amp;ROW($A264))&lt;&gt;""),ROW($A$1:INDIRECT("$A$"&amp;ROW($A264)))),1))),"",
_xlfn.FLOOR.MATH((($BI264*$BE264)*$BH264)/($BJ264*$BF264))+1)</f>
        <v/>
      </c>
      <c r="BL264" s="3" t="str" cm="1">
        <f t="array" aca="1" ref="BL264" ca="1">IF(NOT(ISNUMBER(INDEX($A:$A,LOOKUP(2,1/($A$1:INDIRECT("$A$"&amp;ROW($A264))&lt;&gt;""),ROW($A$1:INDIRECT("$A$"&amp;ROW($A264)))),1))),"",
_xlfn.FLOOR.MATH($BK264*IF(NOT(INDIRECT("$Z$"&amp;LOOKUP(2, 1 / ($AY$1:INDIRECT("$AY$"&amp;ROW($AY264)-1) &lt;&gt; ""),ROW($AY$1:INDIRECT("$AY$"&amp;ROW($AY264)-1))))=""),1.5,1)))</f>
        <v/>
      </c>
      <c r="BM264" s="3" t="str" cm="1">
        <f t="array" aca="1" ref="BM264" ca="1">IF(NOT(ISNUMBER(INDEX($A:$A, LOOKUP(2, 1 / ($A$1:INDIRECT("$A$"&amp;ROW($A264)) &lt;&gt; ""),ROW($A$1:INDIRECT("$A$"&amp;ROW($A264)))), 1))), "",
INDIRECT("$Y$"&amp;LOOKUP(2, 1 / ($AY$1:INDIRECT("$AY$"&amp;ROW($AY264)-1) &lt;&gt; ""),ROW($AY$1:INDIRECT("$AY$"&amp;ROW($AY264)-1)))))</f>
        <v/>
      </c>
      <c r="BN264" s="3" t="str">
        <f t="shared" ref="BN264:BN281" ca="1" si="28">IF(OR($BM264="",$BM264=0),"",BL264=BM264)</f>
        <v/>
      </c>
    </row>
    <row r="265" spans="1:66" x14ac:dyDescent="0.45">
      <c r="A265" s="69" t="s">
        <v>75</v>
      </c>
      <c r="B265" s="69" t="s">
        <v>506</v>
      </c>
      <c r="C265" s="69" t="s">
        <v>46</v>
      </c>
      <c r="D265" s="69" t="s">
        <v>504</v>
      </c>
      <c r="E265" s="69" t="s">
        <v>48</v>
      </c>
      <c r="F265" s="56">
        <v>1</v>
      </c>
      <c r="G265" s="2" t="s">
        <v>286</v>
      </c>
      <c r="H265" s="22" t="s">
        <v>50</v>
      </c>
      <c r="I265" s="2">
        <v>30</v>
      </c>
      <c r="J265" s="2" t="s">
        <v>157</v>
      </c>
      <c r="K265" s="2" t="s">
        <v>161</v>
      </c>
      <c r="L265" s="2" t="s">
        <v>53</v>
      </c>
      <c r="M265" s="2" t="s">
        <v>387</v>
      </c>
      <c r="N265" s="2" t="s">
        <v>225</v>
      </c>
      <c r="O265" s="2" t="s">
        <v>388</v>
      </c>
      <c r="P265" s="2" t="s">
        <v>423</v>
      </c>
      <c r="Q265" s="2">
        <v>0</v>
      </c>
      <c r="R265" s="2">
        <f>_xlfn.FLOOR.MATH((((2*VLOOKUP(G265, 'EV and Base'!$A$1:$N$671, 9, FALSE))+$Q265)*$I265)/100)+$I265+10</f>
        <v>70</v>
      </c>
      <c r="S265" s="2">
        <f>_xlfn.FLOOR.MATH((_xlfn.FLOOR.MATH((((2*VLOOKUP($G265, 'EV and Base'!$A$1:$N$671, 10, FALSE))+$Q265)*$I265)/100)+5)*
IF(OR($J265="Lonely", $J265="Brave", $J265="Adamant", $J265="Naughty"), 1.1,
IF(OR($J265="Bold", $J265="Timid", $J265="Modest", $J265="Calm"), 0.9, 1)))</f>
        <v>44</v>
      </c>
      <c r="T265" s="2">
        <f>_xlfn.FLOOR.MATH((_xlfn.FLOOR.MATH((((2*VLOOKUP($G265, 'EV and Base'!$A$1:$N$671, 11, FALSE))+$Q265)*$I265)/100)+5)*
IF(OR($J265="Bold", $J265="Relaxed", $J265="Impish", $J265="Lax"), 1.1,
IF(OR($J265="Lonely", $J265="Hasty", $J265="Mild", $J265="Gentle"), 0.9, 1)))</f>
        <v>56</v>
      </c>
      <c r="U265" s="2">
        <f>_xlfn.FLOOR.MATH((_xlfn.FLOOR.MATH((((2*VLOOKUP($G265, 'EV and Base'!$A$1:$N$671, 12, FALSE))+$Q265)*$I265)/100)+5)*
IF(OR($J265="Modest", $J265="Mild", $J265="Quiet", $J265="Rash"), 1.1,
IF(OR($J265="Adamant", $J265="Impish", $J265="Jolly", $J265="Careful"), 0.9, 1)))</f>
        <v>26</v>
      </c>
      <c r="V265" s="2">
        <f>_xlfn.FLOOR.MATH((_xlfn.FLOOR.MATH((((2*VLOOKUP($G265, 'EV and Base'!$A$1:$N$671, 13, FALSE))+$Q265)*$I265)/100)+5)*
IF(OR($J265="Calm", $J265="Gentle", $J265="Sassy", $J265="Careful"), 1.1,
IF(OR($J265="Naughty", $J265="Lax", $J265="Naive", $J265="Rash"), 0.9, 1)))</f>
        <v>26</v>
      </c>
      <c r="W265" s="2">
        <f>_xlfn.FLOOR.MATH((_xlfn.FLOOR.MATH((((2*VLOOKUP($G265, 'EV and Base'!$A$1:$N$671, 14, FALSE))+$Q265)*$I265)/100)+5)*
IF(OR($J265="Timid", $J265="Hasty", $J265="Jolly", $J265="Naive"), 1.1,
IF(OR($J265="Brave", $J265="Relaxed", $J265="Quiet", $J265="Sassy"), 0.9, 1)))</f>
        <v>38</v>
      </c>
      <c r="X265" s="69">
        <v>480</v>
      </c>
      <c r="Z265" s="1">
        <v>1</v>
      </c>
      <c r="AA265" s="23" t="str" cm="1">
        <f t="array" aca="1" ref="AA265" ca="1">IF(NOT(ISNUMBER(INDEX($A:$A,LOOKUP(2,1/($A$1:INDIRECT("$A$"&amp;ROW($A265))&lt;&gt;""),ROW($A$1:INDIRECT("$A$"&amp;ROW($A265)))),1))),"",
IF(NOT(ISNUMBER($A265)),$AA264,
IF($AB265&lt;16,"Lillipup",
IF($AB265&lt;32,"Herdier",
"Stoutland"))))</f>
        <v/>
      </c>
      <c r="AB265" s="25" t="str" cm="1">
        <f t="array" aca="1" ref="AB265" ca="1">IF(NOT(ISNUMBER(INDEX($A:$A, LOOKUP(2, 1 / ($A$1:INDIRECT("$A$"&amp;ROW($A265)) &lt;&gt; ""),ROW($A$1:INDIRECT("$A$"&amp;ROW($A265)))), 1))), "",
VLOOKUP($AY265,'Medium-Slow'!$A$1:$B$101,2,TRUE))</f>
        <v/>
      </c>
      <c r="AC265" s="23" t="str" cm="1">
        <f t="array" aca="1" ref="AC265" ca="1">IF(NOT(ISNUMBER(INDEX($A:$A, LOOKUP(2, 1 / ($A$1:INDIRECT("$A$"&amp;ROW($A265)) &lt;&gt; ""),ROW($A$1:INDIRECT("$A$"&amp;ROW($A265)))), 1))), "",
INDEX($AC:$AC, LOOKUP(2, 1 / ($AC$1:INDIRECT("$AC$"&amp;ROW($AC265)-1) &lt;&gt; ""),ROW($AC$1:INDIRECT("$AC$"&amp;ROW($AC265)-1))), 1)+
IF(INDEX($AC:$AC, LOOKUP(2, 1 / ($AC$1:INDIRECT("$AC$"&amp;ROW($AC265)-1) &lt;&gt; ""),ROW($AC$1:INDIRECT("$AC$"&amp;ROW($AC265)-1))), 1)+
INDEX($AD:$AD, LOOKUP(2, 1 / ($AD$1:INDIRECT("$AD$"&amp;ROW($AD265)-1) &lt;&gt; ""),ROW($AD$1:INDIRECT("$AD$"&amp;ROW($AD265)-1))), 1)+
INDEX($AE:$AE, LOOKUP(2, 1 / ($AE$1:INDIRECT("$AE$"&amp;ROW($AE265)-1) &lt;&gt; ""),ROW($AE$1:INDIRECT("$AE$"&amp;ROW($AD265)-1))), 1)+
INDEX($AE:$AF, LOOKUP(2, 1 / ($AF$1:INDIRECT("$AF$"&amp;ROW($AF265)-1) &lt;&gt; ""),ROW($AF$1:INDIRECT("$AF$"&amp;ROW($AD265)-1))), 1)+
INDEX($AG:$AG, LOOKUP(2, 1 / ($AG$1:INDIRECT("$AG$"&amp;ROW($AG265)-1) &lt;&gt; ""),ROW($AG$1:INDIRECT("$AG$"&amp;ROW($AD265)-1))), 1)+
INDEX($AH:$AH, LOOKUP(2, 1 / ($AH$1:INDIRECT("$AH$"&amp;ROW($AH265)-1) &lt;&gt; ""),ROW($AH$1:INDIRECT("$AH$"&amp;ROW($AD265)-1))), 1)&gt;=510,0,
IF(INDEX($AC:$AC, LOOKUP(2, 1 / ($AC$1:INDIRECT("$AC$"&amp;ROW($AC265)-1) &lt;&gt; ""),ROW($AC$1:INDIRECT("$AC$"&amp;ROW($AC265)-1))), 1)&gt;=255,0,
VLOOKUP(INDIRECT("$G$"&amp;LOOKUP(2, 1 / ($AC$1:INDIRECT("$AC$"&amp;ROW($AC265)-1) &lt;&gt; ""),ROW($AC$1:INDIRECT("$AC$"&amp;ROW($AC265)-1)))), 'EV and Base'!$A$1:$N$671, 3, FALSE))))</f>
        <v/>
      </c>
      <c r="AD265" s="2" t="str" cm="1">
        <f t="array" aca="1" ref="AD265" ca="1">IF(NOT(ISNUMBER(INDEX($A:$A, LOOKUP(2, 1 / ($A$1:INDIRECT("$A$"&amp;ROW($A265)) &lt;&gt; ""),ROW($A$1:INDIRECT("$A$"&amp;ROW($A265)))), 1))), "",
INDEX($AD:$AD, LOOKUP(2, 1 / ($AD$1:INDIRECT("$AD$"&amp;ROW($AD265)-1) &lt;&gt; ""),ROW($AD$1:INDIRECT("$AD$"&amp;ROW($AD265)-1))), 1)+
IF(INDEX($AC:$AC, LOOKUP(2, 1 / ($AC$1:INDIRECT("$AC$"&amp;ROW($AC265)-1) &lt;&gt; ""),ROW($AC$1:INDIRECT("$AC$"&amp;ROW($AC265)-1))), 1)+
INDEX($AD:$AD, LOOKUP(2, 1 / ($AD$1:INDIRECT("$AD$"&amp;ROW($AD265)-1) &lt;&gt; ""),ROW($AD$1:INDIRECT("$AD$"&amp;ROW($AD265)-1))), 1)+
INDEX($AE:$AE, LOOKUP(2, 1 / ($AE$1:INDIRECT("$AE$"&amp;ROW($AE265)-1) &lt;&gt; ""),ROW($AE$1:INDIRECT("$AE$"&amp;ROW($AD265)-1))), 1)+
INDEX($AE:$AF, LOOKUP(2, 1 / ($AF$1:INDIRECT("$AF$"&amp;ROW($AF265)-1) &lt;&gt; ""),ROW($AF$1:INDIRECT("$AF$"&amp;ROW($AD265)-1))), 1)+
INDEX($AG:$AG, LOOKUP(2, 1 / ($AG$1:INDIRECT("$AG$"&amp;ROW($AG265)-1) &lt;&gt; ""),ROW($AG$1:INDIRECT("$AG$"&amp;ROW($AD265)-1))), 1)+
INDEX($AH:$AH, LOOKUP(2, 1 / ($AH$1:INDIRECT("$AH$"&amp;ROW($AH265)-1) &lt;&gt; ""),ROW($AH$1:INDIRECT("$AH$"&amp;ROW($AD265)-1))), 1)&gt;=510,0,
IF(INDEX($AD:$AD, LOOKUP(2, 1 / ($AD$1:INDIRECT("$AD$"&amp;ROW($AD265)-1) &lt;&gt; ""),ROW($AD$1:INDIRECT("$AD$"&amp;ROW($AD265)-1))), 1)&gt;=255,0,
VLOOKUP(INDIRECT("$G$"&amp;LOOKUP(2, 1 / ($AD$1:INDIRECT("$AD$"&amp;ROW($AD265)-1) &lt;&gt; ""),ROW($AD$1:INDIRECT("$AD$"&amp;ROW($AD265)-1)))), 'EV and Base'!$A$1:$N$671, 4, FALSE))))</f>
        <v/>
      </c>
      <c r="AE265" s="2" t="str" cm="1">
        <f t="array" aca="1" ref="AE265" ca="1">IF(NOT(ISNUMBER(INDEX($A:$A,LOOKUP(2,1/($A$1:INDIRECT("$A$"&amp;ROW($A265))&lt;&gt;""),ROW($A$1:INDIRECT("$A$"&amp;ROW($A265)))),1))),"",
INDEX($AE:$AE,LOOKUP(2,1/($AE$1:INDIRECT("$AE$"&amp;ROW($AE265)-1)&lt;&gt;""),ROW($AE$1:INDIRECT("$AE$"&amp;ROW($AE265)-1))),1)+
IF(INDEX($AC:$AC,LOOKUP(2,1/($AC$1:INDIRECT("$AC$"&amp;ROW($AC265)-1)&lt;&gt;""),ROW($AC$1:INDIRECT("$AC$"&amp;ROW($AC265)-1))),1)+
INDEX($AD:$AD,LOOKUP(2,1/($AD$1:INDIRECT("$AD$"&amp;ROW($AD265)-1)&lt;&gt;""),ROW($AD$1:INDIRECT("$AD$"&amp;ROW($AD265)-1))),1)+
INDEX($AE:$AE,LOOKUP(2,1/($AE$1:INDIRECT("$AE$"&amp;ROW($AE265)-1)&lt;&gt;""),ROW($AE$1:INDIRECT("$AE$"&amp;ROW($AD265)-1))),1)+
INDEX($AE:$AF,LOOKUP(2,1/($AF$1:INDIRECT("$AF$"&amp;ROW($AF265)-1)&lt;&gt;""),ROW($AF$1:INDIRECT("$AF$"&amp;ROW($AD265)-1))),1)+
INDEX($AG:$AG,LOOKUP(2,1/($AG$1:INDIRECT("$AG$"&amp;ROW($AG265)-1)&lt;&gt;""),ROW($AG$1:INDIRECT("$AG$"&amp;ROW($AD265)-1))),1)+
INDEX($AH:$AH,LOOKUP(2,1/($AH$1:INDIRECT("$AH$"&amp;ROW($AH265)-1)&lt;&gt;""),ROW($AH$1:INDIRECT("$AH$"&amp;ROW($AD265)-1))),1)&gt;=510,0,
IF(INDEX($AE:$AE,LOOKUP(2,1/($AE$1:INDIRECT("$AE$"&amp;ROW($AE265)-1)&lt;&gt;""),ROW($AE$1:INDIRECT("$AE$"&amp;ROW($AE265)-1))),1)&gt;=255,0,
VLOOKUP(INDIRECT("$G$"&amp;LOOKUP(2,1/($AE$1:INDIRECT("$AE$"&amp;ROW($AE265)-1)&lt;&gt;""),ROW($AE$1:INDIRECT("$AE$"&amp;ROW($AE265)-1)))),'EV and Base'!$A$1:$N$671,5,FALSE))))</f>
        <v/>
      </c>
      <c r="AF265" s="2" t="str" cm="1">
        <f t="array" aca="1" ref="AF265" ca="1">IF(NOT(ISNUMBER(INDEX($A:$A, LOOKUP(2, 1 / ($A$1:INDIRECT("$A$"&amp;ROW($A265)) &lt;&gt; ""),ROW($A$1:INDIRECT("$A$"&amp;ROW($A265)))), 1))), "",
INDEX($AF:$AF, LOOKUP(2, 1 / ($AF$1:INDIRECT("$AF$"&amp;ROW($AF265)-1) &lt;&gt; ""),ROW($AF$1:INDIRECT("$AF$"&amp;ROW($AF265)-1))), 1)+
IF(INDEX($AC:$AC, LOOKUP(2, 1 / ($AC$1:INDIRECT("$AC$"&amp;ROW($AC265)-1) &lt;&gt; ""),ROW($AC$1:INDIRECT("$AC$"&amp;ROW($AC265)-1))), 1)+
INDEX($AD:$AD, LOOKUP(2, 1 / ($AD$1:INDIRECT("$AD$"&amp;ROW($AD265)-1) &lt;&gt; ""),ROW($AD$1:INDIRECT("$AD$"&amp;ROW($AD265)-1))), 1)+
INDEX($AE:$AE, LOOKUP(2, 1 / ($AE$1:INDIRECT("$AE$"&amp;ROW($AE265)-1) &lt;&gt; ""),ROW($AE$1:INDIRECT("$AE$"&amp;ROW($AD265)-1))), 1)+
INDEX($AE:$AF, LOOKUP(2, 1 / ($AF$1:INDIRECT("$AF$"&amp;ROW($AF265)-1) &lt;&gt; ""),ROW($AF$1:INDIRECT("$AF$"&amp;ROW($AD265)-1))), 1)+
INDEX($AG:$AG, LOOKUP(2, 1 / ($AG$1:INDIRECT("$AG$"&amp;ROW($AG265)-1) &lt;&gt; ""),ROW($AG$1:INDIRECT("$AG$"&amp;ROW($AD265)-1))), 1)+
INDEX($AH:$AH, LOOKUP(2, 1 / ($AH$1:INDIRECT("$AH$"&amp;ROW($AH265)-1) &lt;&gt; ""),ROW($AH$1:INDIRECT("$AH$"&amp;ROW($AD265)-1))), 1)&gt;=510,0,
IF(INDEX($AF:$AF, LOOKUP(2, 1 / ($AF$1:INDIRECT("$AF$"&amp;ROW($AF265)-1) &lt;&gt; ""),ROW($AF$1:INDIRECT("$AF$"&amp;ROW($AF265)-1))), 1)&gt;=255,0,
VLOOKUP(INDIRECT("$G$"&amp;LOOKUP(2, 1 / ($AF$1:INDIRECT("$AF$"&amp;ROW($AF265)-1) &lt;&gt; ""),ROW($AF$1:INDIRECT("$AF$"&amp;ROW($AF265)-1)))), 'EV and Base'!$A$1:$N$671, 6, FALSE))))</f>
        <v/>
      </c>
      <c r="AG265" s="2" t="str" cm="1">
        <f t="array" aca="1" ref="AG265" ca="1">IF(NOT(ISNUMBER(INDEX($A:$A, LOOKUP(2, 1 / ($A$1:INDIRECT("$A$"&amp;ROW($A265)) &lt;&gt; ""),ROW($A$1:INDIRECT("$A$"&amp;ROW($A265)))), 1))), "",
INDEX($AG:$AG, LOOKUP(2, 1 / ($AG$1:INDIRECT("$AG$"&amp;ROW($AG265)-1) &lt;&gt; ""),ROW($AG$1:INDIRECT("$AG$"&amp;ROW($AG265)-1))), 1)+
IF(INDEX($AC:$AC, LOOKUP(2, 1 / ($AC$1:INDIRECT("$AC$"&amp;ROW($AC265)-1) &lt;&gt; ""),ROW($AC$1:INDIRECT("$AC$"&amp;ROW($AC265)-1))), 1)+
INDEX($AD:$AD, LOOKUP(2, 1 / ($AD$1:INDIRECT("$AD$"&amp;ROW($AD265)-1) &lt;&gt; ""),ROW($AD$1:INDIRECT("$AD$"&amp;ROW($AD265)-1))), 1)+
INDEX($AE:$AE, LOOKUP(2, 1 / ($AE$1:INDIRECT("$AE$"&amp;ROW($AE265)-1) &lt;&gt; ""),ROW($AE$1:INDIRECT("$AE$"&amp;ROW($AD265)-1))), 1)+
INDEX($AE:$AF, LOOKUP(2, 1 / ($AF$1:INDIRECT("$AF$"&amp;ROW($AF265)-1) &lt;&gt; ""),ROW($AF$1:INDIRECT("$AF$"&amp;ROW($AD265)-1))), 1)+
INDEX($AG:$AG, LOOKUP(2, 1 / ($AG$1:INDIRECT("$AG$"&amp;ROW($AG265)-1) &lt;&gt; ""),ROW($AG$1:INDIRECT("$AG$"&amp;ROW($AD265)-1))), 1)+
INDEX($AH:$AH, LOOKUP(2, 1 / ($AH$1:INDIRECT("$AH$"&amp;ROW($AH265)-1) &lt;&gt; ""),ROW($AH$1:INDIRECT("$AH$"&amp;ROW($AD265)-1))), 1)&gt;=510,0,
IF(INDEX($AG:$AG, LOOKUP(2, 1 / ($AG$1:INDIRECT("$AG$"&amp;ROW($AG265)-1) &lt;&gt; ""),ROW($AG$1:INDIRECT("$AG$"&amp;ROW($AG265)-1))), 1)&gt;=255,0,
VLOOKUP(INDIRECT("$G$"&amp;LOOKUP(2, 1 / ($AG$1:INDIRECT("$AG$"&amp;ROW($AG265)-1) &lt;&gt; ""),ROW($AG$1:INDIRECT("$AG$"&amp;ROW($AG265)-1)))), 'EV and Base'!$A$1:$N$671, 7, FALSE))))</f>
        <v/>
      </c>
      <c r="AH265" s="24" t="str" cm="1">
        <f t="array" aca="1" ref="AH265" ca="1">IF(NOT(ISNUMBER(INDEX($A:$A,LOOKUP(2,1/($A$1:INDIRECT("$A$"&amp;ROW($A265))&lt;&gt;""),ROW($A$1:INDIRECT("$A$"&amp;ROW($A265)))),1))),"",
INDEX($AH:$AH,LOOKUP(2,1/($AH$1:INDIRECT("$AH$"&amp;ROW($AH265)-1)&lt;&gt;""),ROW($AH$1:INDIRECT("$AH$"&amp;ROW($AH265)-1))),1)+
IF(INDEX($AC:$AC,LOOKUP(2,1/($AC$1:INDIRECT("$AC$"&amp;ROW($AC265)-1)&lt;&gt;""),ROW($AC$1:INDIRECT("$AC$"&amp;ROW($AC265)-1))),1)+
INDEX($AD:$AD,LOOKUP(2,1/($AD$1:INDIRECT("$AD$"&amp;ROW($AD265)-1)&lt;&gt;""),ROW($AD$1:INDIRECT("$AD$"&amp;ROW($AD265)-1))),1)+
INDEX($AE:$AE,LOOKUP(2,1/($AE$1:INDIRECT("$AE$"&amp;ROW($AE265)-1)&lt;&gt;""),ROW($AE$1:INDIRECT("$AE$"&amp;ROW($AD265)-1))),1)+
INDEX($AE:$AF,LOOKUP(2,1/($AF$1:INDIRECT("$AF$"&amp;ROW($AF265)-1)&lt;&gt;""),ROW($AF$1:INDIRECT("$AF$"&amp;ROW($AD265)-1))),1)+
INDEX($AG:$AG,LOOKUP(2,1/($AG$1:INDIRECT("$AG$"&amp;ROW($AG265)-1)&lt;&gt;""),ROW($AG$1:INDIRECT("$AG$"&amp;ROW($AD265)-1))),1)+
INDEX($AH:$AH,LOOKUP(2,1/($AH$1:INDIRECT("$AH$"&amp;ROW($AH265)-1)&lt;&gt;""),ROW($AH$1:INDIRECT("$AH$"&amp;ROW($AD265)-1))),1)&gt;=510,0,
IF(INDEX($AH:$AH,LOOKUP(2,1/($AH$1:INDIRECT("$AH$"&amp;ROW($AH265)-1)&lt;&gt;""),ROW($AH$1:INDIRECT("$AH$"&amp;ROW($AH265)-1))),1)&gt;=255,0,
VLOOKUP(INDIRECT("$G$"&amp;LOOKUP(2,1/($AH$1:INDIRECT("$AH$"&amp;ROW($AH265)-1)&lt;&gt;""),ROW($AH$1:INDIRECT("$AH$"&amp;ROW($AH265)-1)))),'EV and Base'!$A$1:$N$671,8,FALSE))))</f>
        <v/>
      </c>
      <c r="AI265" s="29" t="str" cm="1">
        <f t="array" aca="1" ref="AI265" ca="1">IF(NOT(ISNUMBER(INDEX($A:$A,LOOKUP(2,1/($A$1:INDIRECT("$A$"&amp;ROW($A265))&lt;&gt;""),ROW($A$1:INDIRECT("$A$"&amp;ROW($A265)))),1))),"",
ROUNDDOWN((((2*VLOOKUP($AA265,'EV and Base'!$A$1:$N$671,9,FALSE))+31+ROUNDDOWN($AC265/4,0))*$AB265)/100,0)+$AB265+10)</f>
        <v/>
      </c>
      <c r="AJ265" s="21" t="str" cm="1">
        <f t="array" aca="1" ref="AJ265" ca="1">IF(NOT(ISNUMBER(INDEX($A:$A, LOOKUP(2, 1 / ($A$1:INDIRECT("$A$"&amp;ROW($A265)) &lt;&gt; ""),ROW($A$1:INDIRECT("$A$"&amp;ROW($A265)))), 1))), "",
ROUNDDOWN((ROUNDDOWN((((2*VLOOKUP($AA265, 'EV and Base'!$A$1:$N$671, 10, FALSE))+31+ROUNDDOWN($AD265/4, 0))*$AB265)/100, 0)+5)*1.1, 0))</f>
        <v/>
      </c>
      <c r="AK265" s="21" t="str" cm="1">
        <f t="array" aca="1" ref="AK265" ca="1">IF(NOT(ISNUMBER(INDEX($A:$A, LOOKUP(2, 1 / ($A$1:INDIRECT("$A$"&amp;ROW($A265)) &lt;&gt; ""),ROW($A$1:INDIRECT("$A$"&amp;ROW($A265)))), 1))), "",
ROUNDDOWN((ROUNDDOWN((((2*VLOOKUP($AA265, 'EV and Base'!$A$1:$N$671, 11, FALSE))+30+ROUNDDOWN($AE265/4, 0))*$AB265)/100, 0)+5), 0)
&amp;"-"&amp;
ROUNDDOWN((ROUNDDOWN((((2*VLOOKUP($AA265, 'EV and Base'!$A$1:$N$671, 11, FALSE))+31+ROUNDDOWN($AE265/4, 0))*$AB265)/100, 0)+5), 0))</f>
        <v/>
      </c>
      <c r="AL265" s="21" t="str" cm="1">
        <f t="array" aca="1" ref="AL265" ca="1">IF(NOT(ISNUMBER(INDEX($A:$A, LOOKUP(2, 1 / ($A$1:INDIRECT("$A$"&amp;ROW($A265)) &lt;&gt; ""),ROW($A$1:INDIRECT("$A$"&amp;ROW($A265)))), 1))), "",
ROUNDDOWN((ROUNDDOWN((((2*VLOOKUP($AA265, 'EV and Base'!$A$1:$N$671, 12, FALSE))+0+ROUNDDOWN($AF265/4, 0))*$AB265)/100, 0)+5)*0.9, 0)
&amp;"-"&amp;
ROUNDDOWN((ROUNDDOWN((((2*VLOOKUP($AA265, 'EV and Base'!$A$1:$N$671, 12, FALSE))+31+ROUNDDOWN($AF265/4, 0))*$AB265)/100, 0)+5)*0.9, 0))</f>
        <v/>
      </c>
      <c r="AM265" s="21" t="str" cm="1">
        <f t="array" aca="1" ref="AM265" ca="1">IF(NOT(ISNUMBER(INDEX($A:$A, LOOKUP(2, 1 / ($A$1:INDIRECT("$A$"&amp;ROW($A265)) &lt;&gt; ""),ROW($A$1:INDIRECT("$A$"&amp;ROW($A265)))), 1))), "",
ROUNDDOWN((ROUNDDOWN((((2*VLOOKUP($AA265, 'EV and Base'!$A$1:$N$671, 13, FALSE))+30+ROUNDDOWN($AG265/4, 0))*$AB265)/100, 0)+5), 0)
&amp;"-"&amp;
ROUNDDOWN((ROUNDDOWN((((2*VLOOKUP($AA265, 'EV and Base'!$A$1:$N$671, 13, FALSE))+31+ROUNDDOWN($AG265/4, 0))*$AB265)/100, 0)+5), 0))</f>
        <v/>
      </c>
      <c r="AN265" s="25" t="str" cm="1">
        <f t="array" aca="1" ref="AN265" ca="1">IF(NOT(ISNUMBER(INDEX($A:$A, LOOKUP(2, 1 / ($A$1:INDIRECT("$A$"&amp;ROW($A265)) &lt;&gt; ""),ROW($A$1:INDIRECT("$A$"&amp;ROW($A265)))), 1))), "",
ROUNDDOWN((ROUNDDOWN((((2*VLOOKUP($AA265, 'EV and Base'!$A$1:$N$671, 14, FALSE))+31+ROUNDDOWN($AH265/4, 0))*$AB265)/100, 0)+5), 0))</f>
        <v/>
      </c>
      <c r="AO265" s="23" t="str" cm="1">
        <f t="array" aca="1" ref="AO265" ca="1">IF(NOT(ISNUMBER(INDEX($A:$A, LOOKUP(2, 1 / ($A$1:INDIRECT("$A$"&amp;ROW($A265)) &lt;&gt; ""),ROW($A$1:INDIRECT("$A$"&amp;ROW($A265)))), 1))), "",
ROUNDDOWN((((2*VLOOKUP($AA265, 'EV and Base'!$A$1:$N$671, 9, FALSE))+31+ROUNDDOWN($AC265/4, 0))*$AB265)/100, 0)+$AB265+10)</f>
        <v/>
      </c>
      <c r="AP265" s="2" t="str" cm="1">
        <f t="array" aca="1" ref="AP265" ca="1">IF(NOT(ISNUMBER(INDEX($A:$A, LOOKUP(2, 1 / ($A$1:INDIRECT("$A$"&amp;ROW($A265)) &lt;&gt; ""),ROW($A$1:INDIRECT("$A$"&amp;ROW($A265)))), 1))), "",
ROUNDDOWN((ROUNDDOWN((((2*VLOOKUP($AA265, 'EV and Base'!$A$1:$N$671, 10, FALSE))+31+ROUNDDOWN($AD265/4, 0))*$AB265)/100, 0)+5)*1.1, 0))</f>
        <v/>
      </c>
      <c r="AQ265" s="2" t="str" cm="1">
        <f t="array" aca="1" ref="AQ265" ca="1">IF(NOT(ISNUMBER(INDEX($A:$A, LOOKUP(2, 1 / ($A$1:INDIRECT("$A$"&amp;ROW($A265)) &lt;&gt; ""),ROW($A$1:INDIRECT("$A$"&amp;ROW($A265)))), 1))), "",
ROUNDDOWN((ROUNDDOWN((((2*VLOOKUP($AA265, 'EV and Base'!$A$1:$N$671, 11, FALSE))+$AV$2+ROUNDDOWN($AE265/4, 0))*$AB265)/100, 0)+5), 0))</f>
        <v/>
      </c>
      <c r="AR265" s="22" t="str" cm="1">
        <f t="array" aca="1" ref="AR265" ca="1">IF(NOT(ISNUMBER(INDEX($A:$A, LOOKUP(2, 1 / ($A$1:INDIRECT("$A$"&amp;ROW($A265)) &lt;&gt; ""),ROW($A$1:INDIRECT("$A$"&amp;ROW($A265)))), 1))), "",
ROUNDDOWN((ROUNDDOWN((((2*VLOOKUP($AA265, 'EV and Base'!$A$1:$N$671, 12, FALSE))+$AW$2+ROUNDDOWN($AF265/4, 0))*$AB265)/100, 0)+5)*0.9, 0))</f>
        <v/>
      </c>
      <c r="AS265" s="2" t="str" cm="1">
        <f t="array" aca="1" ref="AS265" ca="1">IF(NOT(ISNUMBER(INDEX($A:$A, LOOKUP(2, 1 / ($A$1:INDIRECT("$A$"&amp;ROW($A265)) &lt;&gt; ""),ROW($A$1:INDIRECT("$A$"&amp;ROW($A265)))), 1))), "",
ROUNDDOWN((ROUNDDOWN((((2*VLOOKUP($AA265, 'EV and Base'!$A$1:$N$671, 13, FALSE))+$AX$2+ROUNDDOWN($AG265/4, 0))*$AB265)/100, 0)+5), 0))</f>
        <v/>
      </c>
      <c r="AT265" s="24" t="str" cm="1">
        <f t="array" aca="1" ref="AT265" ca="1">IF(NOT(ISNUMBER(INDEX($A:$A, LOOKUP(2, 1 / ($A$1:INDIRECT("$A$"&amp;ROW($A265)) &lt;&gt; ""),ROW($A$1:INDIRECT("$A$"&amp;ROW($A265)))), 1))), "",
ROUNDDOWN((ROUNDDOWN((((2*VLOOKUP($AA265, 'EV and Base'!$A$1:$N$671, 14, FALSE))+31+ROUNDDOWN($AH265/4, 0))*$AB265)/100, 0)+5), 0))</f>
        <v/>
      </c>
      <c r="AU265" s="28"/>
      <c r="AY265" t="str" cm="1">
        <f t="array" aca="1" ref="AY265" ca="1">IF(NOT(ISNUMBER(INDEX($A:$A,LOOKUP(2,1/($A$1:INDIRECT("$A$"&amp;ROW($A265))&lt;&gt;""),ROW($A$1:INDIRECT("$A$"&amp;ROW($A265)))),1))),"",
INDEX($AY:$AY,LOOKUP(2,1/($AY$1:INDIRECT("$AY$"&amp;ROW($AY265)-1)&lt;&gt;""),ROW($AY$1:INDIRECT("$AY$"&amp;ROW($AY265)-1))),1)+$BL265)</f>
        <v/>
      </c>
      <c r="AZ265" s="3" t="str" cm="1">
        <f t="array" aca="1" ref="AZ265" ca="1">IF(NOT(ISNUMBER(INDEX($A:$A, LOOKUP(2, 1 / ($A$1:INDIRECT("$A$"&amp;ROW($A265)) &lt;&gt; ""),ROW($A$1:INDIRECT("$A$"&amp;ROW($A265)))), 1))), "",
VLOOKUP(INDIRECT("$G$"&amp;LOOKUP(2, 1 / ($AY$1:INDIRECT("$AY$"&amp;ROW($AY265)-1) &lt;&gt; ""),ROW($AY$1:INDIRECT("$AY$"&amp;ROW($AY265)-1)))),'EV and Base'!A233:N903,2,FALSE))</f>
        <v/>
      </c>
      <c r="BA265" s="3" t="str" cm="1">
        <f t="array" aca="1" ref="BA265" ca="1">IF(NOT(ISNUMBER(INDEX($A:$A, LOOKUP(2, 1 / ($A$1:INDIRECT("$A$"&amp;ROW($A265)) &lt;&gt; ""),ROW($A$1:INDIRECT("$A$"&amp;ROW($A265)))), 1))), "",
INDIRECT("$I$"&amp;LOOKUP(2, 1 / ($AY$1:INDIRECT("$AY$"&amp;ROW($AY265)-1) &lt;&gt; ""),ROW($AY$1:INDIRECT("$AY$"&amp;ROW($AY265)-1)))))</f>
        <v/>
      </c>
      <c r="BB265" s="1" t="str" cm="1">
        <f t="array" aca="1" ref="BB265" ca="1">IF(NOT(ISNUMBER(INDEX($A:$A, LOOKUP(2, 1 / ($A$1:INDIRECT("$A$"&amp;ROW($A265)) &lt;&gt; ""),ROW($A$1:INDIRECT("$A$"&amp;ROW($A265)))), 1))), "",
INDIRECT("$AB$"&amp;LOOKUP(2, 1 / ($AY$1:INDIRECT("$AY$"&amp;ROW($AY265)-1) &lt;&gt; ""),ROW($AY$1:INDIRECT("$AY$"&amp;ROW($AY265)-1)))))</f>
        <v/>
      </c>
      <c r="BC265" s="3" t="str" cm="1">
        <f t="array" aca="1" ref="BC265" ca="1">IF(NOT(ISNUMBER(INDEX($A:$A,LOOKUP(2,1/($A$1:INDIRECT("$A$"&amp;ROW($A265))&lt;&gt;""),ROW($A$1:INDIRECT("$A$"&amp;ROW($A265)))),1))),"",
$BA265+$BA265+10)</f>
        <v/>
      </c>
      <c r="BD265" s="3" t="str" cm="1">
        <f t="array" aca="1" ref="BD265" ca="1">IF(NOT(ISNUMBER(INDEX($A:$A,LOOKUP(2,1/($A$1:INDIRECT("$A$"&amp;ROW($A265))&lt;&gt;""),ROW($A$1:INDIRECT("$A$"&amp;ROW($A265)))),1))),"",
$BA265+$BB265+10)</f>
        <v/>
      </c>
      <c r="BE265" s="3" t="str" cm="1">
        <f t="array" aca="1" ref="BE265" ca="1">IF(NOT(ISNUMBER(INDEX($A:$A,LOOKUP(2,1/($A$1:INDIRECT("$A$"&amp;ROW($A265))&lt;&gt;""),ROW($A$1:INDIRECT("$A$"&amp;ROW($A265)))),1))),"",
$BC265*$BC265)</f>
        <v/>
      </c>
      <c r="BF265" s="3" t="str" cm="1">
        <f t="array" aca="1" ref="BF265" ca="1">IF(NOT(ISNUMBER(INDEX($A:$A,LOOKUP(2,1/($A$1:INDIRECT("$A$"&amp;ROW($A265))&lt;&gt;""),ROW($A$1:INDIRECT("$A$"&amp;ROW($A265)))),1))),"",
$BD265*$BD265)</f>
        <v/>
      </c>
      <c r="BG265" s="3" t="str" cm="1">
        <f t="array" aca="1" ref="BG265" ca="1">IF(NOT(ISNUMBER(INDEX($A:$A,LOOKUP(2,1/($A$1:INDIRECT("$A$"&amp;ROW($A265))&lt;&gt;""),ROW($A$1:INDIRECT("$A$"&amp;ROW($A265)))),1))),"",
_xlfn.FLOOR.MATH(1.5*_xlfn.FLOOR.MATH($AZ265*BA265/5)))</f>
        <v/>
      </c>
      <c r="BH265" s="3" t="str" cm="1">
        <f t="array" aca="1" ref="BH265" ca="1">IF(NOT(ISNUMBER(INDEX($A:$A, LOOKUP(2, 1 / ($A$1:INDIRECT("$A$"&amp;ROW($A265)) &lt;&gt; ""),ROW($A$1:INDIRECT("$A$"&amp;ROW($A265)))), 1))), "",
_xlfn.FLOOR.MATH($BG265/IF(OR(INDIRECT("$C$"&amp;LOOKUP(2, 1 / ($AY$1:INDIRECT("$AY$"&amp;ROW($AY265)-1) &lt;&gt; ""),ROW($AY$1:INDIRECT("$AY$"&amp;ROW($AY265)-1))))="Multi",
INDIRECT("$C$"&amp;LOOKUP(2, 1 / ($AY$1:INDIRECT("$AY$"&amp;ROW($AY265)-1) &lt;&gt; ""),ROW($AY$1:INDIRECT("$AY$"&amp;ROW($AY265)-1))))="Double"),2,1)))</f>
        <v/>
      </c>
      <c r="BI265" s="3" t="str" cm="1">
        <f t="array" aca="1" ref="BI265" ca="1">IF(NOT(ISNUMBER(INDEX($A:$A,LOOKUP(2,1/($A$1:INDIRECT("$A$"&amp;ROW($A265))&lt;&gt;""),ROW($A$1:INDIRECT("$A$"&amp;ROW($A265)))),1))),"",
VLOOKUP($BC265,GameFreakSQRT!$A$1:$B$200,2,FALSE))</f>
        <v/>
      </c>
      <c r="BJ265" s="3" t="str" cm="1">
        <f t="array" aca="1" ref="BJ265" ca="1">IF(NOT(ISNUMBER(INDEX($A:$A,LOOKUP(2,1/($A$1:INDIRECT("$A$"&amp;ROW($A265))&lt;&gt;""),ROW($A$1:INDIRECT("$A$"&amp;ROW($A265)))),1))),"",
VLOOKUP($BD265,GameFreakSQRT!$A$1:$B$200,2,FALSE))</f>
        <v/>
      </c>
      <c r="BK265" s="3" t="str" cm="1">
        <f t="array" aca="1" ref="BK265" ca="1">IF(NOT(ISNUMBER(INDEX($A:$A,LOOKUP(2,1/($A$1:INDIRECT("$A$"&amp;ROW($A265))&lt;&gt;""),ROW($A$1:INDIRECT("$A$"&amp;ROW($A265)))),1))),"",
_xlfn.FLOOR.MATH((($BI265*$BE265)*$BH265)/($BJ265*$BF265))+1)</f>
        <v/>
      </c>
      <c r="BL265" s="3" t="str" cm="1">
        <f t="array" aca="1" ref="BL265" ca="1">IF(NOT(ISNUMBER(INDEX($A:$A,LOOKUP(2,1/($A$1:INDIRECT("$A$"&amp;ROW($A265))&lt;&gt;""),ROW($A$1:INDIRECT("$A$"&amp;ROW($A265)))),1))),"",
_xlfn.FLOOR.MATH($BK265*IF(NOT(INDIRECT("$Z$"&amp;LOOKUP(2, 1 / ($AY$1:INDIRECT("$AY$"&amp;ROW($AY265)-1) &lt;&gt; ""),ROW($AY$1:INDIRECT("$AY$"&amp;ROW($AY265)-1))))=""),1.5,1)))</f>
        <v/>
      </c>
      <c r="BM265" s="3" t="str" cm="1">
        <f t="array" aca="1" ref="BM265" ca="1">IF(NOT(ISNUMBER(INDEX($A:$A, LOOKUP(2, 1 / ($A$1:INDIRECT("$A$"&amp;ROW($A265)) &lt;&gt; ""),ROW($A$1:INDIRECT("$A$"&amp;ROW($A265)))), 1))), "",
INDIRECT("$Y$"&amp;LOOKUP(2, 1 / ($AY$1:INDIRECT("$AY$"&amp;ROW($AY265)-1) &lt;&gt; ""),ROW($AY$1:INDIRECT("$AY$"&amp;ROW($AY265)-1)))))</f>
        <v/>
      </c>
      <c r="BN265" s="3" t="str">
        <f t="shared" ca="1" si="28"/>
        <v/>
      </c>
    </row>
    <row r="266" spans="1:66" x14ac:dyDescent="0.45">
      <c r="A266" s="69"/>
      <c r="B266" s="69"/>
      <c r="C266" s="69"/>
      <c r="D266" s="69"/>
      <c r="E266" s="69"/>
      <c r="F266" s="56">
        <v>2</v>
      </c>
      <c r="G266" s="2" t="s">
        <v>507</v>
      </c>
      <c r="H266" s="22" t="s">
        <v>50</v>
      </c>
      <c r="I266" s="2">
        <v>30</v>
      </c>
      <c r="J266" s="2" t="s">
        <v>85</v>
      </c>
      <c r="K266" s="2" t="s">
        <v>107</v>
      </c>
      <c r="L266" s="2" t="s">
        <v>53</v>
      </c>
      <c r="M266" s="2" t="s">
        <v>73</v>
      </c>
      <c r="N266" s="2" t="s">
        <v>128</v>
      </c>
      <c r="O266" s="2" t="s">
        <v>135</v>
      </c>
      <c r="P266" s="2" t="s">
        <v>358</v>
      </c>
      <c r="Q266" s="2">
        <v>0</v>
      </c>
      <c r="R266" s="2">
        <f>_xlfn.FLOOR.MATH((((2*VLOOKUP(G266, 'EV and Base'!$A$1:$N$671, 9, FALSE))+$Q266)*$I266)/100)+$I266+10</f>
        <v>85</v>
      </c>
      <c r="S266" s="2">
        <f>_xlfn.FLOOR.MATH((_xlfn.FLOOR.MATH((((2*VLOOKUP($G266, 'EV and Base'!$A$1:$N$671, 10, FALSE))+$Q266)*$I266)/100)+5)*
IF(OR($J266="Lonely", $J266="Brave", $J266="Adamant", $J266="Naughty"), 1.1,
IF(OR($J266="Bold", $J266="Timid", $J266="Modest", $J266="Calm"), 0.9, 1)))</f>
        <v>63</v>
      </c>
      <c r="T266" s="2">
        <f>_xlfn.FLOOR.MATH((_xlfn.FLOOR.MATH((((2*VLOOKUP($G266, 'EV and Base'!$A$1:$N$671, 11, FALSE))+$Q266)*$I266)/100)+5)*
IF(OR($J266="Bold", $J266="Relaxed", $J266="Impish", $J266="Lax"), 1.1,
IF(OR($J266="Lonely", $J266="Hasty", $J266="Mild", $J266="Gentle"), 0.9, 1)))</f>
        <v>37</v>
      </c>
      <c r="U266" s="2">
        <f>_xlfn.FLOOR.MATH((_xlfn.FLOOR.MATH((((2*VLOOKUP($G266, 'EV and Base'!$A$1:$N$671, 12, FALSE))+$Q266)*$I266)/100)+5)*
IF(OR($J266="Modest", $J266="Mild", $J266="Quiet", $J266="Rash"), 1.1,
IF(OR($J266="Adamant", $J266="Impish", $J266="Jolly", $J266="Careful"), 0.9, 1)))</f>
        <v>63</v>
      </c>
      <c r="V266" s="2">
        <f>_xlfn.FLOOR.MATH((_xlfn.FLOOR.MATH((((2*VLOOKUP($G266, 'EV and Base'!$A$1:$N$671, 13, FALSE))+$Q266)*$I266)/100)+5)*
IF(OR($J266="Calm", $J266="Gentle", $J266="Sassy", $J266="Careful"), 1.1,
IF(OR($J266="Naughty", $J266="Lax", $J266="Naive", $J266="Rash"), 0.9, 1)))</f>
        <v>46</v>
      </c>
      <c r="W266" s="2">
        <f>_xlfn.FLOOR.MATH((_xlfn.FLOOR.MATH((((2*VLOOKUP($G266, 'EV and Base'!$A$1:$N$671, 14, FALSE))+$Q266)*$I266)/100)+5)*
IF(OR($J266="Timid", $J266="Hasty", $J266="Jolly", $J266="Naive"), 1.1,
IF(OR($J266="Brave", $J266="Relaxed", $J266="Quiet", $J266="Sassy"), 0.9, 1)))</f>
        <v>65</v>
      </c>
      <c r="X266" s="69"/>
      <c r="Z266" s="1">
        <v>1</v>
      </c>
      <c r="AA266" s="23" t="str" cm="1">
        <f t="array" aca="1" ref="AA266" ca="1">IF(NOT(ISNUMBER(INDEX($A:$A,LOOKUP(2,1/($A$1:INDIRECT("$A$"&amp;ROW($A266))&lt;&gt;""),ROW($A$1:INDIRECT("$A$"&amp;ROW($A266)))),1))),"",
IF(NOT(ISNUMBER($A266)),$AA265,
IF($AB266&lt;16,"Lillipup",
IF($AB266&lt;32,"Herdier",
"Stoutland"))))</f>
        <v/>
      </c>
      <c r="AB266" s="25" t="str" cm="1">
        <f t="array" aca="1" ref="AB266" ca="1">IF(NOT(ISNUMBER(INDEX($A:$A, LOOKUP(2, 1 / ($A$1:INDIRECT("$A$"&amp;ROW($A266)) &lt;&gt; ""),ROW($A$1:INDIRECT("$A$"&amp;ROW($A266)))), 1))), "",
VLOOKUP($AY266,'Medium-Slow'!$A$1:$B$101,2,TRUE))</f>
        <v/>
      </c>
      <c r="AC266" s="23" t="str" cm="1">
        <f t="array" aca="1" ref="AC266" ca="1">IF(NOT(ISNUMBER(INDEX($A:$A, LOOKUP(2, 1 / ($A$1:INDIRECT("$A$"&amp;ROW($A266)) &lt;&gt; ""),ROW($A$1:INDIRECT("$A$"&amp;ROW($A266)))), 1))), "",
INDEX($AC:$AC, LOOKUP(2, 1 / ($AC$1:INDIRECT("$AC$"&amp;ROW($AC266)-1) &lt;&gt; ""),ROW($AC$1:INDIRECT("$AC$"&amp;ROW($AC266)-1))), 1)+
IF(INDEX($AC:$AC, LOOKUP(2, 1 / ($AC$1:INDIRECT("$AC$"&amp;ROW($AC266)-1) &lt;&gt; ""),ROW($AC$1:INDIRECT("$AC$"&amp;ROW($AC266)-1))), 1)+
INDEX($AD:$AD, LOOKUP(2, 1 / ($AD$1:INDIRECT("$AD$"&amp;ROW($AD266)-1) &lt;&gt; ""),ROW($AD$1:INDIRECT("$AD$"&amp;ROW($AD266)-1))), 1)+
INDEX($AE:$AE, LOOKUP(2, 1 / ($AE$1:INDIRECT("$AE$"&amp;ROW($AE266)-1) &lt;&gt; ""),ROW($AE$1:INDIRECT("$AE$"&amp;ROW($AD266)-1))), 1)+
INDEX($AE:$AF, LOOKUP(2, 1 / ($AF$1:INDIRECT("$AF$"&amp;ROW($AF266)-1) &lt;&gt; ""),ROW($AF$1:INDIRECT("$AF$"&amp;ROW($AD266)-1))), 1)+
INDEX($AG:$AG, LOOKUP(2, 1 / ($AG$1:INDIRECT("$AG$"&amp;ROW($AG266)-1) &lt;&gt; ""),ROW($AG$1:INDIRECT("$AG$"&amp;ROW($AD266)-1))), 1)+
INDEX($AH:$AH, LOOKUP(2, 1 / ($AH$1:INDIRECT("$AH$"&amp;ROW($AH266)-1) &lt;&gt; ""),ROW($AH$1:INDIRECT("$AH$"&amp;ROW($AD266)-1))), 1)&gt;=510,0,
IF(INDEX($AC:$AC, LOOKUP(2, 1 / ($AC$1:INDIRECT("$AC$"&amp;ROW($AC266)-1) &lt;&gt; ""),ROW($AC$1:INDIRECT("$AC$"&amp;ROW($AC266)-1))), 1)&gt;=255,0,
VLOOKUP(INDIRECT("$G$"&amp;LOOKUP(2, 1 / ($AC$1:INDIRECT("$AC$"&amp;ROW($AC266)-1) &lt;&gt; ""),ROW($AC$1:INDIRECT("$AC$"&amp;ROW($AC266)-1)))), 'EV and Base'!$A$1:$N$671, 3, FALSE))))</f>
        <v/>
      </c>
      <c r="AD266" s="2" t="str" cm="1">
        <f t="array" aca="1" ref="AD266" ca="1">IF(NOT(ISNUMBER(INDEX($A:$A, LOOKUP(2, 1 / ($A$1:INDIRECT("$A$"&amp;ROW($A266)) &lt;&gt; ""),ROW($A$1:INDIRECT("$A$"&amp;ROW($A266)))), 1))), "",
INDEX($AD:$AD, LOOKUP(2, 1 / ($AD$1:INDIRECT("$AD$"&amp;ROW($AD266)-1) &lt;&gt; ""),ROW($AD$1:INDIRECT("$AD$"&amp;ROW($AD266)-1))), 1)+
IF(INDEX($AC:$AC, LOOKUP(2, 1 / ($AC$1:INDIRECT("$AC$"&amp;ROW($AC266)-1) &lt;&gt; ""),ROW($AC$1:INDIRECT("$AC$"&amp;ROW($AC266)-1))), 1)+
INDEX($AD:$AD, LOOKUP(2, 1 / ($AD$1:INDIRECT("$AD$"&amp;ROW($AD266)-1) &lt;&gt; ""),ROW($AD$1:INDIRECT("$AD$"&amp;ROW($AD266)-1))), 1)+
INDEX($AE:$AE, LOOKUP(2, 1 / ($AE$1:INDIRECT("$AE$"&amp;ROW($AE266)-1) &lt;&gt; ""),ROW($AE$1:INDIRECT("$AE$"&amp;ROW($AD266)-1))), 1)+
INDEX($AE:$AF, LOOKUP(2, 1 / ($AF$1:INDIRECT("$AF$"&amp;ROW($AF266)-1) &lt;&gt; ""),ROW($AF$1:INDIRECT("$AF$"&amp;ROW($AD266)-1))), 1)+
INDEX($AG:$AG, LOOKUP(2, 1 / ($AG$1:INDIRECT("$AG$"&amp;ROW($AG266)-1) &lt;&gt; ""),ROW($AG$1:INDIRECT("$AG$"&amp;ROW($AD266)-1))), 1)+
INDEX($AH:$AH, LOOKUP(2, 1 / ($AH$1:INDIRECT("$AH$"&amp;ROW($AH266)-1) &lt;&gt; ""),ROW($AH$1:INDIRECT("$AH$"&amp;ROW($AD266)-1))), 1)&gt;=510,0,
IF(INDEX($AD:$AD, LOOKUP(2, 1 / ($AD$1:INDIRECT("$AD$"&amp;ROW($AD266)-1) &lt;&gt; ""),ROW($AD$1:INDIRECT("$AD$"&amp;ROW($AD266)-1))), 1)&gt;=255,0,
VLOOKUP(INDIRECT("$G$"&amp;LOOKUP(2, 1 / ($AD$1:INDIRECT("$AD$"&amp;ROW($AD266)-1) &lt;&gt; ""),ROW($AD$1:INDIRECT("$AD$"&amp;ROW($AD266)-1)))), 'EV and Base'!$A$1:$N$671, 4, FALSE))))</f>
        <v/>
      </c>
      <c r="AE266" s="2" t="str" cm="1">
        <f t="array" aca="1" ref="AE266" ca="1">IF(NOT(ISNUMBER(INDEX($A:$A,LOOKUP(2,1/($A$1:INDIRECT("$A$"&amp;ROW($A266))&lt;&gt;""),ROW($A$1:INDIRECT("$A$"&amp;ROW($A266)))),1))),"",
INDEX($AE:$AE,LOOKUP(2,1/($AE$1:INDIRECT("$AE$"&amp;ROW($AE266)-1)&lt;&gt;""),ROW($AE$1:INDIRECT("$AE$"&amp;ROW($AE266)-1))),1)+
IF(INDEX($AC:$AC,LOOKUP(2,1/($AC$1:INDIRECT("$AC$"&amp;ROW($AC266)-1)&lt;&gt;""),ROW($AC$1:INDIRECT("$AC$"&amp;ROW($AC266)-1))),1)+
INDEX($AD:$AD,LOOKUP(2,1/($AD$1:INDIRECT("$AD$"&amp;ROW($AD266)-1)&lt;&gt;""),ROW($AD$1:INDIRECT("$AD$"&amp;ROW($AD266)-1))),1)+
INDEX($AE:$AE,LOOKUP(2,1/($AE$1:INDIRECT("$AE$"&amp;ROW($AE266)-1)&lt;&gt;""),ROW($AE$1:INDIRECT("$AE$"&amp;ROW($AD266)-1))),1)+
INDEX($AE:$AF,LOOKUP(2,1/($AF$1:INDIRECT("$AF$"&amp;ROW($AF266)-1)&lt;&gt;""),ROW($AF$1:INDIRECT("$AF$"&amp;ROW($AD266)-1))),1)+
INDEX($AG:$AG,LOOKUP(2,1/($AG$1:INDIRECT("$AG$"&amp;ROW($AG266)-1)&lt;&gt;""),ROW($AG$1:INDIRECT("$AG$"&amp;ROW($AD266)-1))),1)+
INDEX($AH:$AH,LOOKUP(2,1/($AH$1:INDIRECT("$AH$"&amp;ROW($AH266)-1)&lt;&gt;""),ROW($AH$1:INDIRECT("$AH$"&amp;ROW($AD266)-1))),1)&gt;=510,0,
IF(INDEX($AE:$AE,LOOKUP(2,1/($AE$1:INDIRECT("$AE$"&amp;ROW($AE266)-1)&lt;&gt;""),ROW($AE$1:INDIRECT("$AE$"&amp;ROW($AE266)-1))),1)&gt;=255,0,
VLOOKUP(INDIRECT("$G$"&amp;LOOKUP(2,1/($AE$1:INDIRECT("$AE$"&amp;ROW($AE266)-1)&lt;&gt;""),ROW($AE$1:INDIRECT("$AE$"&amp;ROW($AE266)-1)))),'EV and Base'!$A$1:$N$671,5,FALSE))))</f>
        <v/>
      </c>
      <c r="AF266" s="2" t="str" cm="1">
        <f t="array" aca="1" ref="AF266" ca="1">IF(NOT(ISNUMBER(INDEX($A:$A, LOOKUP(2, 1 / ($A$1:INDIRECT("$A$"&amp;ROW($A266)) &lt;&gt; ""),ROW($A$1:INDIRECT("$A$"&amp;ROW($A266)))), 1))), "",
INDEX($AF:$AF, LOOKUP(2, 1 / ($AF$1:INDIRECT("$AF$"&amp;ROW($AF266)-1) &lt;&gt; ""),ROW($AF$1:INDIRECT("$AF$"&amp;ROW($AF266)-1))), 1)+
IF(INDEX($AC:$AC, LOOKUP(2, 1 / ($AC$1:INDIRECT("$AC$"&amp;ROW($AC266)-1) &lt;&gt; ""),ROW($AC$1:INDIRECT("$AC$"&amp;ROW($AC266)-1))), 1)+
INDEX($AD:$AD, LOOKUP(2, 1 / ($AD$1:INDIRECT("$AD$"&amp;ROW($AD266)-1) &lt;&gt; ""),ROW($AD$1:INDIRECT("$AD$"&amp;ROW($AD266)-1))), 1)+
INDEX($AE:$AE, LOOKUP(2, 1 / ($AE$1:INDIRECT("$AE$"&amp;ROW($AE266)-1) &lt;&gt; ""),ROW($AE$1:INDIRECT("$AE$"&amp;ROW($AD266)-1))), 1)+
INDEX($AE:$AF, LOOKUP(2, 1 / ($AF$1:INDIRECT("$AF$"&amp;ROW($AF266)-1) &lt;&gt; ""),ROW($AF$1:INDIRECT("$AF$"&amp;ROW($AD266)-1))), 1)+
INDEX($AG:$AG, LOOKUP(2, 1 / ($AG$1:INDIRECT("$AG$"&amp;ROW($AG266)-1) &lt;&gt; ""),ROW($AG$1:INDIRECT("$AG$"&amp;ROW($AD266)-1))), 1)+
INDEX($AH:$AH, LOOKUP(2, 1 / ($AH$1:INDIRECT("$AH$"&amp;ROW($AH266)-1) &lt;&gt; ""),ROW($AH$1:INDIRECT("$AH$"&amp;ROW($AD266)-1))), 1)&gt;=510,0,
IF(INDEX($AF:$AF, LOOKUP(2, 1 / ($AF$1:INDIRECT("$AF$"&amp;ROW($AF266)-1) &lt;&gt; ""),ROW($AF$1:INDIRECT("$AF$"&amp;ROW($AF266)-1))), 1)&gt;=255,0,
VLOOKUP(INDIRECT("$G$"&amp;LOOKUP(2, 1 / ($AF$1:INDIRECT("$AF$"&amp;ROW($AF266)-1) &lt;&gt; ""),ROW($AF$1:INDIRECT("$AF$"&amp;ROW($AF266)-1)))), 'EV and Base'!$A$1:$N$671, 6, FALSE))))</f>
        <v/>
      </c>
      <c r="AG266" s="2" t="str" cm="1">
        <f t="array" aca="1" ref="AG266" ca="1">IF(NOT(ISNUMBER(INDEX($A:$A, LOOKUP(2, 1 / ($A$1:INDIRECT("$A$"&amp;ROW($A266)) &lt;&gt; ""),ROW($A$1:INDIRECT("$A$"&amp;ROW($A266)))), 1))), "",
INDEX($AG:$AG, LOOKUP(2, 1 / ($AG$1:INDIRECT("$AG$"&amp;ROW($AG266)-1) &lt;&gt; ""),ROW($AG$1:INDIRECT("$AG$"&amp;ROW($AG266)-1))), 1)+
IF(INDEX($AC:$AC, LOOKUP(2, 1 / ($AC$1:INDIRECT("$AC$"&amp;ROW($AC266)-1) &lt;&gt; ""),ROW($AC$1:INDIRECT("$AC$"&amp;ROW($AC266)-1))), 1)+
INDEX($AD:$AD, LOOKUP(2, 1 / ($AD$1:INDIRECT("$AD$"&amp;ROW($AD266)-1) &lt;&gt; ""),ROW($AD$1:INDIRECT("$AD$"&amp;ROW($AD266)-1))), 1)+
INDEX($AE:$AE, LOOKUP(2, 1 / ($AE$1:INDIRECT("$AE$"&amp;ROW($AE266)-1) &lt;&gt; ""),ROW($AE$1:INDIRECT("$AE$"&amp;ROW($AD266)-1))), 1)+
INDEX($AE:$AF, LOOKUP(2, 1 / ($AF$1:INDIRECT("$AF$"&amp;ROW($AF266)-1) &lt;&gt; ""),ROW($AF$1:INDIRECT("$AF$"&amp;ROW($AD266)-1))), 1)+
INDEX($AG:$AG, LOOKUP(2, 1 / ($AG$1:INDIRECT("$AG$"&amp;ROW($AG266)-1) &lt;&gt; ""),ROW($AG$1:INDIRECT("$AG$"&amp;ROW($AD266)-1))), 1)+
INDEX($AH:$AH, LOOKUP(2, 1 / ($AH$1:INDIRECT("$AH$"&amp;ROW($AH266)-1) &lt;&gt; ""),ROW($AH$1:INDIRECT("$AH$"&amp;ROW($AD266)-1))), 1)&gt;=510,0,
IF(INDEX($AG:$AG, LOOKUP(2, 1 / ($AG$1:INDIRECT("$AG$"&amp;ROW($AG266)-1) &lt;&gt; ""),ROW($AG$1:INDIRECT("$AG$"&amp;ROW($AG266)-1))), 1)&gt;=255,0,
VLOOKUP(INDIRECT("$G$"&amp;LOOKUP(2, 1 / ($AG$1:INDIRECT("$AG$"&amp;ROW($AG266)-1) &lt;&gt; ""),ROW($AG$1:INDIRECT("$AG$"&amp;ROW($AG266)-1)))), 'EV and Base'!$A$1:$N$671, 7, FALSE))))</f>
        <v/>
      </c>
      <c r="AH266" s="24" t="str" cm="1">
        <f t="array" aca="1" ref="AH266" ca="1">IF(NOT(ISNUMBER(INDEX($A:$A,LOOKUP(2,1/($A$1:INDIRECT("$A$"&amp;ROW($A266))&lt;&gt;""),ROW($A$1:INDIRECT("$A$"&amp;ROW($A266)))),1))),"",
INDEX($AH:$AH,LOOKUP(2,1/($AH$1:INDIRECT("$AH$"&amp;ROW($AH266)-1)&lt;&gt;""),ROW($AH$1:INDIRECT("$AH$"&amp;ROW($AH266)-1))),1)+
IF(INDEX($AC:$AC,LOOKUP(2,1/($AC$1:INDIRECT("$AC$"&amp;ROW($AC266)-1)&lt;&gt;""),ROW($AC$1:INDIRECT("$AC$"&amp;ROW($AC266)-1))),1)+
INDEX($AD:$AD,LOOKUP(2,1/($AD$1:INDIRECT("$AD$"&amp;ROW($AD266)-1)&lt;&gt;""),ROW($AD$1:INDIRECT("$AD$"&amp;ROW($AD266)-1))),1)+
INDEX($AE:$AE,LOOKUP(2,1/($AE$1:INDIRECT("$AE$"&amp;ROW($AE266)-1)&lt;&gt;""),ROW($AE$1:INDIRECT("$AE$"&amp;ROW($AD266)-1))),1)+
INDEX($AE:$AF,LOOKUP(2,1/($AF$1:INDIRECT("$AF$"&amp;ROW($AF266)-1)&lt;&gt;""),ROW($AF$1:INDIRECT("$AF$"&amp;ROW($AD266)-1))),1)+
INDEX($AG:$AG,LOOKUP(2,1/($AG$1:INDIRECT("$AG$"&amp;ROW($AG266)-1)&lt;&gt;""),ROW($AG$1:INDIRECT("$AG$"&amp;ROW($AD266)-1))),1)+
INDEX($AH:$AH,LOOKUP(2,1/($AH$1:INDIRECT("$AH$"&amp;ROW($AH266)-1)&lt;&gt;""),ROW($AH$1:INDIRECT("$AH$"&amp;ROW($AD266)-1))),1)&gt;=510,0,
IF(INDEX($AH:$AH,LOOKUP(2,1/($AH$1:INDIRECT("$AH$"&amp;ROW($AH266)-1)&lt;&gt;""),ROW($AH$1:INDIRECT("$AH$"&amp;ROW($AH266)-1))),1)&gt;=255,0,
VLOOKUP(INDIRECT("$G$"&amp;LOOKUP(2,1/($AH$1:INDIRECT("$AH$"&amp;ROW($AH266)-1)&lt;&gt;""),ROW($AH$1:INDIRECT("$AH$"&amp;ROW($AH266)-1)))),'EV and Base'!$A$1:$N$671,8,FALSE))))</f>
        <v/>
      </c>
      <c r="AI266" s="29" t="str" cm="1">
        <f t="array" aca="1" ref="AI266" ca="1">IF(NOT(ISNUMBER(INDEX($A:$A,LOOKUP(2,1/($A$1:INDIRECT("$A$"&amp;ROW($A266))&lt;&gt;""),ROW($A$1:INDIRECT("$A$"&amp;ROW($A266)))),1))),"",
ROUNDDOWN((((2*VLOOKUP($AA266,'EV and Base'!$A$1:$N$671,9,FALSE))+31+ROUNDDOWN($AC266/4,0))*$AB266)/100,0)+$AB266+10)</f>
        <v/>
      </c>
      <c r="AJ266" s="21" t="str" cm="1">
        <f t="array" aca="1" ref="AJ266" ca="1">IF(NOT(ISNUMBER(INDEX($A:$A, LOOKUP(2, 1 / ($A$1:INDIRECT("$A$"&amp;ROW($A266)) &lt;&gt; ""),ROW($A$1:INDIRECT("$A$"&amp;ROW($A266)))), 1))), "",
ROUNDDOWN((ROUNDDOWN((((2*VLOOKUP($AA266, 'EV and Base'!$A$1:$N$671, 10, FALSE))+31+ROUNDDOWN($AD266/4, 0))*$AB266)/100, 0)+5)*1.1, 0))</f>
        <v/>
      </c>
      <c r="AK266" s="21" t="str" cm="1">
        <f t="array" aca="1" ref="AK266" ca="1">IF(NOT(ISNUMBER(INDEX($A:$A, LOOKUP(2, 1 / ($A$1:INDIRECT("$A$"&amp;ROW($A266)) &lt;&gt; ""),ROW($A$1:INDIRECT("$A$"&amp;ROW($A266)))), 1))), "",
ROUNDDOWN((ROUNDDOWN((((2*VLOOKUP($AA266, 'EV and Base'!$A$1:$N$671, 11, FALSE))+30+ROUNDDOWN($AE266/4, 0))*$AB266)/100, 0)+5), 0)
&amp;"-"&amp;
ROUNDDOWN((ROUNDDOWN((((2*VLOOKUP($AA266, 'EV and Base'!$A$1:$N$671, 11, FALSE))+31+ROUNDDOWN($AE266/4, 0))*$AB266)/100, 0)+5), 0))</f>
        <v/>
      </c>
      <c r="AL266" s="21" t="str" cm="1">
        <f t="array" aca="1" ref="AL266" ca="1">IF(NOT(ISNUMBER(INDEX($A:$A, LOOKUP(2, 1 / ($A$1:INDIRECT("$A$"&amp;ROW($A266)) &lt;&gt; ""),ROW($A$1:INDIRECT("$A$"&amp;ROW($A266)))), 1))), "",
ROUNDDOWN((ROUNDDOWN((((2*VLOOKUP($AA266, 'EV and Base'!$A$1:$N$671, 12, FALSE))+0+ROUNDDOWN($AF266/4, 0))*$AB266)/100, 0)+5)*0.9, 0)
&amp;"-"&amp;
ROUNDDOWN((ROUNDDOWN((((2*VLOOKUP($AA266, 'EV and Base'!$A$1:$N$671, 12, FALSE))+31+ROUNDDOWN($AF266/4, 0))*$AB266)/100, 0)+5)*0.9, 0))</f>
        <v/>
      </c>
      <c r="AM266" s="21" t="str" cm="1">
        <f t="array" aca="1" ref="AM266" ca="1">IF(NOT(ISNUMBER(INDEX($A:$A, LOOKUP(2, 1 / ($A$1:INDIRECT("$A$"&amp;ROW($A266)) &lt;&gt; ""),ROW($A$1:INDIRECT("$A$"&amp;ROW($A266)))), 1))), "",
ROUNDDOWN((ROUNDDOWN((((2*VLOOKUP($AA266, 'EV and Base'!$A$1:$N$671, 13, FALSE))+30+ROUNDDOWN($AG266/4, 0))*$AB266)/100, 0)+5), 0)
&amp;"-"&amp;
ROUNDDOWN((ROUNDDOWN((((2*VLOOKUP($AA266, 'EV and Base'!$A$1:$N$671, 13, FALSE))+31+ROUNDDOWN($AG266/4, 0))*$AB266)/100, 0)+5), 0))</f>
        <v/>
      </c>
      <c r="AN266" s="25" t="str" cm="1">
        <f t="array" aca="1" ref="AN266" ca="1">IF(NOT(ISNUMBER(INDEX($A:$A, LOOKUP(2, 1 / ($A$1:INDIRECT("$A$"&amp;ROW($A266)) &lt;&gt; ""),ROW($A$1:INDIRECT("$A$"&amp;ROW($A266)))), 1))), "",
ROUNDDOWN((ROUNDDOWN((((2*VLOOKUP($AA266, 'EV and Base'!$A$1:$N$671, 14, FALSE))+31+ROUNDDOWN($AH266/4, 0))*$AB266)/100, 0)+5), 0))</f>
        <v/>
      </c>
      <c r="AO266" s="23" t="str" cm="1">
        <f t="array" aca="1" ref="AO266" ca="1">IF(NOT(ISNUMBER(INDEX($A:$A, LOOKUP(2, 1 / ($A$1:INDIRECT("$A$"&amp;ROW($A266)) &lt;&gt; ""),ROW($A$1:INDIRECT("$A$"&amp;ROW($A266)))), 1))), "",
ROUNDDOWN((((2*VLOOKUP($AA266, 'EV and Base'!$A$1:$N$671, 9, FALSE))+31+ROUNDDOWN($AC266/4, 0))*$AB266)/100, 0)+$AB266+10)</f>
        <v/>
      </c>
      <c r="AP266" s="2" t="str" cm="1">
        <f t="array" aca="1" ref="AP266" ca="1">IF(NOT(ISNUMBER(INDEX($A:$A, LOOKUP(2, 1 / ($A$1:INDIRECT("$A$"&amp;ROW($A266)) &lt;&gt; ""),ROW($A$1:INDIRECT("$A$"&amp;ROW($A266)))), 1))), "",
ROUNDDOWN((ROUNDDOWN((((2*VLOOKUP($AA266, 'EV and Base'!$A$1:$N$671, 10, FALSE))+31+ROUNDDOWN($AD266/4, 0))*$AB266)/100, 0)+5)*1.1, 0))</f>
        <v/>
      </c>
      <c r="AQ266" s="2" t="str" cm="1">
        <f t="array" aca="1" ref="AQ266" ca="1">IF(NOT(ISNUMBER(INDEX($A:$A, LOOKUP(2, 1 / ($A$1:INDIRECT("$A$"&amp;ROW($A266)) &lt;&gt; ""),ROW($A$1:INDIRECT("$A$"&amp;ROW($A266)))), 1))), "",
ROUNDDOWN((ROUNDDOWN((((2*VLOOKUP($AA266, 'EV and Base'!$A$1:$N$671, 11, FALSE))+$AV$2+ROUNDDOWN($AE266/4, 0))*$AB266)/100, 0)+5), 0))</f>
        <v/>
      </c>
      <c r="AR266" s="22" t="str" cm="1">
        <f t="array" aca="1" ref="AR266" ca="1">IF(NOT(ISNUMBER(INDEX($A:$A, LOOKUP(2, 1 / ($A$1:INDIRECT("$A$"&amp;ROW($A266)) &lt;&gt; ""),ROW($A$1:INDIRECT("$A$"&amp;ROW($A266)))), 1))), "",
ROUNDDOWN((ROUNDDOWN((((2*VLOOKUP($AA266, 'EV and Base'!$A$1:$N$671, 12, FALSE))+$AW$2+ROUNDDOWN($AF266/4, 0))*$AB266)/100, 0)+5)*0.9, 0))</f>
        <v/>
      </c>
      <c r="AS266" s="2" t="str" cm="1">
        <f t="array" aca="1" ref="AS266" ca="1">IF(NOT(ISNUMBER(INDEX($A:$A, LOOKUP(2, 1 / ($A$1:INDIRECT("$A$"&amp;ROW($A266)) &lt;&gt; ""),ROW($A$1:INDIRECT("$A$"&amp;ROW($A266)))), 1))), "",
ROUNDDOWN((ROUNDDOWN((((2*VLOOKUP($AA266, 'EV and Base'!$A$1:$N$671, 13, FALSE))+$AX$2+ROUNDDOWN($AG266/4, 0))*$AB266)/100, 0)+5), 0))</f>
        <v/>
      </c>
      <c r="AT266" s="24" t="str" cm="1">
        <f t="array" aca="1" ref="AT266" ca="1">IF(NOT(ISNUMBER(INDEX($A:$A, LOOKUP(2, 1 / ($A$1:INDIRECT("$A$"&amp;ROW($A266)) &lt;&gt; ""),ROW($A$1:INDIRECT("$A$"&amp;ROW($A266)))), 1))), "",
ROUNDDOWN((ROUNDDOWN((((2*VLOOKUP($AA266, 'EV and Base'!$A$1:$N$671, 14, FALSE))+31+ROUNDDOWN($AH266/4, 0))*$AB266)/100, 0)+5), 0))</f>
        <v/>
      </c>
      <c r="AU266" s="28"/>
      <c r="AY266" t="str" cm="1">
        <f t="array" aca="1" ref="AY266" ca="1">IF(NOT(ISNUMBER(INDEX($A:$A,LOOKUP(2,1/($A$1:INDIRECT("$A$"&amp;ROW($A266))&lt;&gt;""),ROW($A$1:INDIRECT("$A$"&amp;ROW($A266)))),1))),"",
INDEX($AY:$AY,LOOKUP(2,1/($AY$1:INDIRECT("$AY$"&amp;ROW($AY266)-1)&lt;&gt;""),ROW($AY$1:INDIRECT("$AY$"&amp;ROW($AY266)-1))),1)+$BL266)</f>
        <v/>
      </c>
      <c r="AZ266" s="3" t="str" cm="1">
        <f t="array" aca="1" ref="AZ266" ca="1">IF(NOT(ISNUMBER(INDEX($A:$A, LOOKUP(2, 1 / ($A$1:INDIRECT("$A$"&amp;ROW($A266)) &lt;&gt; ""),ROW($A$1:INDIRECT("$A$"&amp;ROW($A266)))), 1))), "",
VLOOKUP(INDIRECT("$G$"&amp;LOOKUP(2, 1 / ($AY$1:INDIRECT("$AY$"&amp;ROW($AY266)-1) &lt;&gt; ""),ROW($AY$1:INDIRECT("$AY$"&amp;ROW($AY266)-1)))),'EV and Base'!A234:N904,2,FALSE))</f>
        <v/>
      </c>
      <c r="BA266" s="3" t="str" cm="1">
        <f t="array" aca="1" ref="BA266" ca="1">IF(NOT(ISNUMBER(INDEX($A:$A, LOOKUP(2, 1 / ($A$1:INDIRECT("$A$"&amp;ROW($A266)) &lt;&gt; ""),ROW($A$1:INDIRECT("$A$"&amp;ROW($A266)))), 1))), "",
INDIRECT("$I$"&amp;LOOKUP(2, 1 / ($AY$1:INDIRECT("$AY$"&amp;ROW($AY266)-1) &lt;&gt; ""),ROW($AY$1:INDIRECT("$AY$"&amp;ROW($AY266)-1)))))</f>
        <v/>
      </c>
      <c r="BB266" s="1" t="str" cm="1">
        <f t="array" aca="1" ref="BB266" ca="1">IF(NOT(ISNUMBER(INDEX($A:$A, LOOKUP(2, 1 / ($A$1:INDIRECT("$A$"&amp;ROW($A266)) &lt;&gt; ""),ROW($A$1:INDIRECT("$A$"&amp;ROW($A266)))), 1))), "",
INDIRECT("$AB$"&amp;LOOKUP(2, 1 / ($AY$1:INDIRECT("$AY$"&amp;ROW($AY266)-1) &lt;&gt; ""),ROW($AY$1:INDIRECT("$AY$"&amp;ROW($AY266)-1)))))</f>
        <v/>
      </c>
      <c r="BC266" s="3" t="str" cm="1">
        <f t="array" aca="1" ref="BC266" ca="1">IF(NOT(ISNUMBER(INDEX($A:$A,LOOKUP(2,1/($A$1:INDIRECT("$A$"&amp;ROW($A266))&lt;&gt;""),ROW($A$1:INDIRECT("$A$"&amp;ROW($A266)))),1))),"",
$BA266+$BA266+10)</f>
        <v/>
      </c>
      <c r="BD266" s="3" t="str" cm="1">
        <f t="array" aca="1" ref="BD266" ca="1">IF(NOT(ISNUMBER(INDEX($A:$A,LOOKUP(2,1/($A$1:INDIRECT("$A$"&amp;ROW($A266))&lt;&gt;""),ROW($A$1:INDIRECT("$A$"&amp;ROW($A266)))),1))),"",
$BA266+$BB266+10)</f>
        <v/>
      </c>
      <c r="BE266" s="3" t="str" cm="1">
        <f t="array" aca="1" ref="BE266" ca="1">IF(NOT(ISNUMBER(INDEX($A:$A,LOOKUP(2,1/($A$1:INDIRECT("$A$"&amp;ROW($A266))&lt;&gt;""),ROW($A$1:INDIRECT("$A$"&amp;ROW($A266)))),1))),"",
$BC266*$BC266)</f>
        <v/>
      </c>
      <c r="BF266" s="3" t="str" cm="1">
        <f t="array" aca="1" ref="BF266" ca="1">IF(NOT(ISNUMBER(INDEX($A:$A,LOOKUP(2,1/($A$1:INDIRECT("$A$"&amp;ROW($A266))&lt;&gt;""),ROW($A$1:INDIRECT("$A$"&amp;ROW($A266)))),1))),"",
$BD266*$BD266)</f>
        <v/>
      </c>
      <c r="BG266" s="3" t="str" cm="1">
        <f t="array" aca="1" ref="BG266" ca="1">IF(NOT(ISNUMBER(INDEX($A:$A,LOOKUP(2,1/($A$1:INDIRECT("$A$"&amp;ROW($A266))&lt;&gt;""),ROW($A$1:INDIRECT("$A$"&amp;ROW($A266)))),1))),"",
_xlfn.FLOOR.MATH(1.5*_xlfn.FLOOR.MATH($AZ266*BA266/5)))</f>
        <v/>
      </c>
      <c r="BH266" s="3" t="str" cm="1">
        <f t="array" aca="1" ref="BH266" ca="1">IF(NOT(ISNUMBER(INDEX($A:$A, LOOKUP(2, 1 / ($A$1:INDIRECT("$A$"&amp;ROW($A266)) &lt;&gt; ""),ROW($A$1:INDIRECT("$A$"&amp;ROW($A266)))), 1))), "",
_xlfn.FLOOR.MATH($BG266/IF(OR(INDIRECT("$C$"&amp;LOOKUP(2, 1 / ($AY$1:INDIRECT("$AY$"&amp;ROW($AY266)-1) &lt;&gt; ""),ROW($AY$1:INDIRECT("$AY$"&amp;ROW($AY266)-1))))="Multi",
INDIRECT("$C$"&amp;LOOKUP(2, 1 / ($AY$1:INDIRECT("$AY$"&amp;ROW($AY266)-1) &lt;&gt; ""),ROW($AY$1:INDIRECT("$AY$"&amp;ROW($AY266)-1))))="Double"),2,1)))</f>
        <v/>
      </c>
      <c r="BI266" s="3" t="str" cm="1">
        <f t="array" aca="1" ref="BI266" ca="1">IF(NOT(ISNUMBER(INDEX($A:$A,LOOKUP(2,1/($A$1:INDIRECT("$A$"&amp;ROW($A266))&lt;&gt;""),ROW($A$1:INDIRECT("$A$"&amp;ROW($A266)))),1))),"",
VLOOKUP($BC266,GameFreakSQRT!$A$1:$B$200,2,FALSE))</f>
        <v/>
      </c>
      <c r="BJ266" s="3" t="str" cm="1">
        <f t="array" aca="1" ref="BJ266" ca="1">IF(NOT(ISNUMBER(INDEX($A:$A,LOOKUP(2,1/($A$1:INDIRECT("$A$"&amp;ROW($A266))&lt;&gt;""),ROW($A$1:INDIRECT("$A$"&amp;ROW($A266)))),1))),"",
VLOOKUP($BD266,GameFreakSQRT!$A$1:$B$200,2,FALSE))</f>
        <v/>
      </c>
      <c r="BK266" s="3" t="str" cm="1">
        <f t="array" aca="1" ref="BK266" ca="1">IF(NOT(ISNUMBER(INDEX($A:$A,LOOKUP(2,1/($A$1:INDIRECT("$A$"&amp;ROW($A266))&lt;&gt;""),ROW($A$1:INDIRECT("$A$"&amp;ROW($A266)))),1))),"",
_xlfn.FLOOR.MATH((($BI266*$BE266)*$BH266)/($BJ266*$BF266))+1)</f>
        <v/>
      </c>
      <c r="BL266" s="3" t="str" cm="1">
        <f t="array" aca="1" ref="BL266" ca="1">IF(NOT(ISNUMBER(INDEX($A:$A,LOOKUP(2,1/($A$1:INDIRECT("$A$"&amp;ROW($A266))&lt;&gt;""),ROW($A$1:INDIRECT("$A$"&amp;ROW($A266)))),1))),"",
_xlfn.FLOOR.MATH($BK266*IF(NOT(INDIRECT("$Z$"&amp;LOOKUP(2, 1 / ($AY$1:INDIRECT("$AY$"&amp;ROW($AY266)-1) &lt;&gt; ""),ROW($AY$1:INDIRECT("$AY$"&amp;ROW($AY266)-1))))=""),1.5,1)))</f>
        <v/>
      </c>
      <c r="BM266" s="3" t="str" cm="1">
        <f t="array" aca="1" ref="BM266" ca="1">IF(NOT(ISNUMBER(INDEX($A:$A, LOOKUP(2, 1 / ($A$1:INDIRECT("$A$"&amp;ROW($A266)) &lt;&gt; ""),ROW($A$1:INDIRECT("$A$"&amp;ROW($A266)))), 1))), "",
INDIRECT("$Y$"&amp;LOOKUP(2, 1 / ($AY$1:INDIRECT("$AY$"&amp;ROW($AY266)-1) &lt;&gt; ""),ROW($AY$1:INDIRECT("$AY$"&amp;ROW($AY266)-1)))))</f>
        <v/>
      </c>
      <c r="BN266" s="3" t="str">
        <f t="shared" ca="1" si="28"/>
        <v/>
      </c>
    </row>
    <row r="267" spans="1:66" x14ac:dyDescent="0.45">
      <c r="A267" s="69" t="s">
        <v>75</v>
      </c>
      <c r="B267" s="69" t="s">
        <v>508</v>
      </c>
      <c r="C267" s="69" t="s">
        <v>46</v>
      </c>
      <c r="D267" s="69" t="s">
        <v>504</v>
      </c>
      <c r="E267" s="69" t="s">
        <v>48</v>
      </c>
      <c r="F267" s="56">
        <v>1</v>
      </c>
      <c r="G267" s="2" t="s">
        <v>372</v>
      </c>
      <c r="H267" s="22" t="s">
        <v>50</v>
      </c>
      <c r="I267" s="2">
        <v>29</v>
      </c>
      <c r="J267" s="2" t="s">
        <v>59</v>
      </c>
      <c r="K267" s="2" t="s">
        <v>373</v>
      </c>
      <c r="L267" s="2" t="s">
        <v>53</v>
      </c>
      <c r="M267" s="2" t="s">
        <v>305</v>
      </c>
      <c r="N267" s="2" t="s">
        <v>374</v>
      </c>
      <c r="O267" s="2" t="s">
        <v>320</v>
      </c>
      <c r="P267" s="2" t="s">
        <v>412</v>
      </c>
      <c r="Q267" s="2">
        <v>0</v>
      </c>
      <c r="R267" s="2">
        <f>_xlfn.FLOOR.MATH((((2*VLOOKUP(G267, 'EV and Base'!$A$1:$N$671, 9, FALSE))+$Q267)*$I267)/100)+$I267+10</f>
        <v>82</v>
      </c>
      <c r="S267" s="2">
        <f>_xlfn.FLOOR.MATH((_xlfn.FLOOR.MATH((((2*VLOOKUP($G267, 'EV and Base'!$A$1:$N$671, 10, FALSE))+$Q267)*$I267)/100)+5)*
IF(OR($J267="Lonely", $J267="Brave", $J267="Adamant", $J267="Naughty"), 1.1,
IF(OR($J267="Bold", $J267="Timid", $J267="Modest", $J267="Calm"), 0.9, 1)))</f>
        <v>42</v>
      </c>
      <c r="T267" s="2">
        <f>_xlfn.FLOOR.MATH((_xlfn.FLOOR.MATH((((2*VLOOKUP($G267, 'EV and Base'!$A$1:$N$671, 11, FALSE))+$Q267)*$I267)/100)+5)*
IF(OR($J267="Bold", $J267="Relaxed", $J267="Impish", $J267="Lax"), 1.1,
IF(OR($J267="Lonely", $J267="Hasty", $J267="Mild", $J267="Gentle"), 0.9, 1)))</f>
        <v>39</v>
      </c>
      <c r="U267" s="2">
        <f>_xlfn.FLOOR.MATH((_xlfn.FLOOR.MATH((((2*VLOOKUP($G267, 'EV and Base'!$A$1:$N$671, 12, FALSE))+$Q267)*$I267)/100)+5)*
IF(OR($J267="Modest", $J267="Mild", $J267="Quiet", $J267="Rash"), 1.1,
IF(OR($J267="Adamant", $J267="Impish", $J267="Jolly", $J267="Careful"), 0.9, 1)))</f>
        <v>37</v>
      </c>
      <c r="V267" s="2">
        <f>_xlfn.FLOOR.MATH((_xlfn.FLOOR.MATH((((2*VLOOKUP($G267, 'EV and Base'!$A$1:$N$671, 13, FALSE))+$Q267)*$I267)/100)+5)*
IF(OR($J267="Calm", $J267="Gentle", $J267="Sassy", $J267="Careful"), 1.1,
IF(OR($J267="Naughty", $J267="Lax", $J267="Naive", $J267="Rash"), 0.9, 1)))</f>
        <v>36</v>
      </c>
      <c r="W267" s="2">
        <f>_xlfn.FLOOR.MATH((_xlfn.FLOOR.MATH((((2*VLOOKUP($G267, 'EV and Base'!$A$1:$N$671, 14, FALSE))+$Q267)*$I267)/100)+5)*
IF(OR($J267="Timid", $J267="Hasty", $J267="Jolly", $J267="Naive"), 1.1,
IF(OR($J267="Brave", $J267="Relaxed", $J267="Quiet", $J267="Sassy"), 0.9, 1)))</f>
        <v>45</v>
      </c>
      <c r="X267" s="69">
        <v>464</v>
      </c>
      <c r="Z267" s="1">
        <v>1</v>
      </c>
      <c r="AA267" s="23" t="str" cm="1">
        <f t="array" aca="1" ref="AA267" ca="1">IF(NOT(ISNUMBER(INDEX($A:$A,LOOKUP(2,1/($A$1:INDIRECT("$A$"&amp;ROW($A267))&lt;&gt;""),ROW($A$1:INDIRECT("$A$"&amp;ROW($A267)))),1))),"",
IF(NOT(ISNUMBER($A267)),$AA266,
IF($AB267&lt;16,"Lillipup",
IF($AB267&lt;32,"Herdier",
"Stoutland"))))</f>
        <v/>
      </c>
      <c r="AB267" s="25" t="str" cm="1">
        <f t="array" aca="1" ref="AB267" ca="1">IF(NOT(ISNUMBER(INDEX($A:$A, LOOKUP(2, 1 / ($A$1:INDIRECT("$A$"&amp;ROW($A267)) &lt;&gt; ""),ROW($A$1:INDIRECT("$A$"&amp;ROW($A267)))), 1))), "",
VLOOKUP($AY267,'Medium-Slow'!$A$1:$B$101,2,TRUE))</f>
        <v/>
      </c>
      <c r="AC267" s="23" t="str" cm="1">
        <f t="array" aca="1" ref="AC267" ca="1">IF(NOT(ISNUMBER(INDEX($A:$A, LOOKUP(2, 1 / ($A$1:INDIRECT("$A$"&amp;ROW($A267)) &lt;&gt; ""),ROW($A$1:INDIRECT("$A$"&amp;ROW($A267)))), 1))), "",
INDEX($AC:$AC, LOOKUP(2, 1 / ($AC$1:INDIRECT("$AC$"&amp;ROW($AC267)-1) &lt;&gt; ""),ROW($AC$1:INDIRECT("$AC$"&amp;ROW($AC267)-1))), 1)+
IF(INDEX($AC:$AC, LOOKUP(2, 1 / ($AC$1:INDIRECT("$AC$"&amp;ROW($AC267)-1) &lt;&gt; ""),ROW($AC$1:INDIRECT("$AC$"&amp;ROW($AC267)-1))), 1)+
INDEX($AD:$AD, LOOKUP(2, 1 / ($AD$1:INDIRECT("$AD$"&amp;ROW($AD267)-1) &lt;&gt; ""),ROW($AD$1:INDIRECT("$AD$"&amp;ROW($AD267)-1))), 1)+
INDEX($AE:$AE, LOOKUP(2, 1 / ($AE$1:INDIRECT("$AE$"&amp;ROW($AE267)-1) &lt;&gt; ""),ROW($AE$1:INDIRECT("$AE$"&amp;ROW($AD267)-1))), 1)+
INDEX($AE:$AF, LOOKUP(2, 1 / ($AF$1:INDIRECT("$AF$"&amp;ROW($AF267)-1) &lt;&gt; ""),ROW($AF$1:INDIRECT("$AF$"&amp;ROW($AD267)-1))), 1)+
INDEX($AG:$AG, LOOKUP(2, 1 / ($AG$1:INDIRECT("$AG$"&amp;ROW($AG267)-1) &lt;&gt; ""),ROW($AG$1:INDIRECT("$AG$"&amp;ROW($AD267)-1))), 1)+
INDEX($AH:$AH, LOOKUP(2, 1 / ($AH$1:INDIRECT("$AH$"&amp;ROW($AH267)-1) &lt;&gt; ""),ROW($AH$1:INDIRECT("$AH$"&amp;ROW($AD267)-1))), 1)&gt;=510,0,
IF(INDEX($AC:$AC, LOOKUP(2, 1 / ($AC$1:INDIRECT("$AC$"&amp;ROW($AC267)-1) &lt;&gt; ""),ROW($AC$1:INDIRECT("$AC$"&amp;ROW($AC267)-1))), 1)&gt;=255,0,
VLOOKUP(INDIRECT("$G$"&amp;LOOKUP(2, 1 / ($AC$1:INDIRECT("$AC$"&amp;ROW($AC267)-1) &lt;&gt; ""),ROW($AC$1:INDIRECT("$AC$"&amp;ROW($AC267)-1)))), 'EV and Base'!$A$1:$N$671, 3, FALSE))))</f>
        <v/>
      </c>
      <c r="AD267" s="2" t="str" cm="1">
        <f t="array" aca="1" ref="AD267" ca="1">IF(NOT(ISNUMBER(INDEX($A:$A, LOOKUP(2, 1 / ($A$1:INDIRECT("$A$"&amp;ROW($A267)) &lt;&gt; ""),ROW($A$1:INDIRECT("$A$"&amp;ROW($A267)))), 1))), "",
INDEX($AD:$AD, LOOKUP(2, 1 / ($AD$1:INDIRECT("$AD$"&amp;ROW($AD267)-1) &lt;&gt; ""),ROW($AD$1:INDIRECT("$AD$"&amp;ROW($AD267)-1))), 1)+
IF(INDEX($AC:$AC, LOOKUP(2, 1 / ($AC$1:INDIRECT("$AC$"&amp;ROW($AC267)-1) &lt;&gt; ""),ROW($AC$1:INDIRECT("$AC$"&amp;ROW($AC267)-1))), 1)+
INDEX($AD:$AD, LOOKUP(2, 1 / ($AD$1:INDIRECT("$AD$"&amp;ROW($AD267)-1) &lt;&gt; ""),ROW($AD$1:INDIRECT("$AD$"&amp;ROW($AD267)-1))), 1)+
INDEX($AE:$AE, LOOKUP(2, 1 / ($AE$1:INDIRECT("$AE$"&amp;ROW($AE267)-1) &lt;&gt; ""),ROW($AE$1:INDIRECT("$AE$"&amp;ROW($AD267)-1))), 1)+
INDEX($AE:$AF, LOOKUP(2, 1 / ($AF$1:INDIRECT("$AF$"&amp;ROW($AF267)-1) &lt;&gt; ""),ROW($AF$1:INDIRECT("$AF$"&amp;ROW($AD267)-1))), 1)+
INDEX($AG:$AG, LOOKUP(2, 1 / ($AG$1:INDIRECT("$AG$"&amp;ROW($AG267)-1) &lt;&gt; ""),ROW($AG$1:INDIRECT("$AG$"&amp;ROW($AD267)-1))), 1)+
INDEX($AH:$AH, LOOKUP(2, 1 / ($AH$1:INDIRECT("$AH$"&amp;ROW($AH267)-1) &lt;&gt; ""),ROW($AH$1:INDIRECT("$AH$"&amp;ROW($AD267)-1))), 1)&gt;=510,0,
IF(INDEX($AD:$AD, LOOKUP(2, 1 / ($AD$1:INDIRECT("$AD$"&amp;ROW($AD267)-1) &lt;&gt; ""),ROW($AD$1:INDIRECT("$AD$"&amp;ROW($AD267)-1))), 1)&gt;=255,0,
VLOOKUP(INDIRECT("$G$"&amp;LOOKUP(2, 1 / ($AD$1:INDIRECT("$AD$"&amp;ROW($AD267)-1) &lt;&gt; ""),ROW($AD$1:INDIRECT("$AD$"&amp;ROW($AD267)-1)))), 'EV and Base'!$A$1:$N$671, 4, FALSE))))</f>
        <v/>
      </c>
      <c r="AE267" s="2" t="str" cm="1">
        <f t="array" aca="1" ref="AE267" ca="1">IF(NOT(ISNUMBER(INDEX($A:$A,LOOKUP(2,1/($A$1:INDIRECT("$A$"&amp;ROW($A267))&lt;&gt;""),ROW($A$1:INDIRECT("$A$"&amp;ROW($A267)))),1))),"",
INDEX($AE:$AE,LOOKUP(2,1/($AE$1:INDIRECT("$AE$"&amp;ROW($AE267)-1)&lt;&gt;""),ROW($AE$1:INDIRECT("$AE$"&amp;ROW($AE267)-1))),1)+
IF(INDEX($AC:$AC,LOOKUP(2,1/($AC$1:INDIRECT("$AC$"&amp;ROW($AC267)-1)&lt;&gt;""),ROW($AC$1:INDIRECT("$AC$"&amp;ROW($AC267)-1))),1)+
INDEX($AD:$AD,LOOKUP(2,1/($AD$1:INDIRECT("$AD$"&amp;ROW($AD267)-1)&lt;&gt;""),ROW($AD$1:INDIRECT("$AD$"&amp;ROW($AD267)-1))),1)+
INDEX($AE:$AE,LOOKUP(2,1/($AE$1:INDIRECT("$AE$"&amp;ROW($AE267)-1)&lt;&gt;""),ROW($AE$1:INDIRECT("$AE$"&amp;ROW($AD267)-1))),1)+
INDEX($AE:$AF,LOOKUP(2,1/($AF$1:INDIRECT("$AF$"&amp;ROW($AF267)-1)&lt;&gt;""),ROW($AF$1:INDIRECT("$AF$"&amp;ROW($AD267)-1))),1)+
INDEX($AG:$AG,LOOKUP(2,1/($AG$1:INDIRECT("$AG$"&amp;ROW($AG267)-1)&lt;&gt;""),ROW($AG$1:INDIRECT("$AG$"&amp;ROW($AD267)-1))),1)+
INDEX($AH:$AH,LOOKUP(2,1/($AH$1:INDIRECT("$AH$"&amp;ROW($AH267)-1)&lt;&gt;""),ROW($AH$1:INDIRECT("$AH$"&amp;ROW($AD267)-1))),1)&gt;=510,0,
IF(INDEX($AE:$AE,LOOKUP(2,1/($AE$1:INDIRECT("$AE$"&amp;ROW($AE267)-1)&lt;&gt;""),ROW($AE$1:INDIRECT("$AE$"&amp;ROW($AE267)-1))),1)&gt;=255,0,
VLOOKUP(INDIRECT("$G$"&amp;LOOKUP(2,1/($AE$1:INDIRECT("$AE$"&amp;ROW($AE267)-1)&lt;&gt;""),ROW($AE$1:INDIRECT("$AE$"&amp;ROW($AE267)-1)))),'EV and Base'!$A$1:$N$671,5,FALSE))))</f>
        <v/>
      </c>
      <c r="AF267" s="2" t="str" cm="1">
        <f t="array" aca="1" ref="AF267" ca="1">IF(NOT(ISNUMBER(INDEX($A:$A, LOOKUP(2, 1 / ($A$1:INDIRECT("$A$"&amp;ROW($A267)) &lt;&gt; ""),ROW($A$1:INDIRECT("$A$"&amp;ROW($A267)))), 1))), "",
INDEX($AF:$AF, LOOKUP(2, 1 / ($AF$1:INDIRECT("$AF$"&amp;ROW($AF267)-1) &lt;&gt; ""),ROW($AF$1:INDIRECT("$AF$"&amp;ROW($AF267)-1))), 1)+
IF(INDEX($AC:$AC, LOOKUP(2, 1 / ($AC$1:INDIRECT("$AC$"&amp;ROW($AC267)-1) &lt;&gt; ""),ROW($AC$1:INDIRECT("$AC$"&amp;ROW($AC267)-1))), 1)+
INDEX($AD:$AD, LOOKUP(2, 1 / ($AD$1:INDIRECT("$AD$"&amp;ROW($AD267)-1) &lt;&gt; ""),ROW($AD$1:INDIRECT("$AD$"&amp;ROW($AD267)-1))), 1)+
INDEX($AE:$AE, LOOKUP(2, 1 / ($AE$1:INDIRECT("$AE$"&amp;ROW($AE267)-1) &lt;&gt; ""),ROW($AE$1:INDIRECT("$AE$"&amp;ROW($AD267)-1))), 1)+
INDEX($AE:$AF, LOOKUP(2, 1 / ($AF$1:INDIRECT("$AF$"&amp;ROW($AF267)-1) &lt;&gt; ""),ROW($AF$1:INDIRECT("$AF$"&amp;ROW($AD267)-1))), 1)+
INDEX($AG:$AG, LOOKUP(2, 1 / ($AG$1:INDIRECT("$AG$"&amp;ROW($AG267)-1) &lt;&gt; ""),ROW($AG$1:INDIRECT("$AG$"&amp;ROW($AD267)-1))), 1)+
INDEX($AH:$AH, LOOKUP(2, 1 / ($AH$1:INDIRECT("$AH$"&amp;ROW($AH267)-1) &lt;&gt; ""),ROW($AH$1:INDIRECT("$AH$"&amp;ROW($AD267)-1))), 1)&gt;=510,0,
IF(INDEX($AF:$AF, LOOKUP(2, 1 / ($AF$1:INDIRECT("$AF$"&amp;ROW($AF267)-1) &lt;&gt; ""),ROW($AF$1:INDIRECT("$AF$"&amp;ROW($AF267)-1))), 1)&gt;=255,0,
VLOOKUP(INDIRECT("$G$"&amp;LOOKUP(2, 1 / ($AF$1:INDIRECT("$AF$"&amp;ROW($AF267)-1) &lt;&gt; ""),ROW($AF$1:INDIRECT("$AF$"&amp;ROW($AF267)-1)))), 'EV and Base'!$A$1:$N$671, 6, FALSE))))</f>
        <v/>
      </c>
      <c r="AG267" s="2" t="str" cm="1">
        <f t="array" aca="1" ref="AG267" ca="1">IF(NOT(ISNUMBER(INDEX($A:$A, LOOKUP(2, 1 / ($A$1:INDIRECT("$A$"&amp;ROW($A267)) &lt;&gt; ""),ROW($A$1:INDIRECT("$A$"&amp;ROW($A267)))), 1))), "",
INDEX($AG:$AG, LOOKUP(2, 1 / ($AG$1:INDIRECT("$AG$"&amp;ROW($AG267)-1) &lt;&gt; ""),ROW($AG$1:INDIRECT("$AG$"&amp;ROW($AG267)-1))), 1)+
IF(INDEX($AC:$AC, LOOKUP(2, 1 / ($AC$1:INDIRECT("$AC$"&amp;ROW($AC267)-1) &lt;&gt; ""),ROW($AC$1:INDIRECT("$AC$"&amp;ROW($AC267)-1))), 1)+
INDEX($AD:$AD, LOOKUP(2, 1 / ($AD$1:INDIRECT("$AD$"&amp;ROW($AD267)-1) &lt;&gt; ""),ROW($AD$1:INDIRECT("$AD$"&amp;ROW($AD267)-1))), 1)+
INDEX($AE:$AE, LOOKUP(2, 1 / ($AE$1:INDIRECT("$AE$"&amp;ROW($AE267)-1) &lt;&gt; ""),ROW($AE$1:INDIRECT("$AE$"&amp;ROW($AD267)-1))), 1)+
INDEX($AE:$AF, LOOKUP(2, 1 / ($AF$1:INDIRECT("$AF$"&amp;ROW($AF267)-1) &lt;&gt; ""),ROW($AF$1:INDIRECT("$AF$"&amp;ROW($AD267)-1))), 1)+
INDEX($AG:$AG, LOOKUP(2, 1 / ($AG$1:INDIRECT("$AG$"&amp;ROW($AG267)-1) &lt;&gt; ""),ROW($AG$1:INDIRECT("$AG$"&amp;ROW($AD267)-1))), 1)+
INDEX($AH:$AH, LOOKUP(2, 1 / ($AH$1:INDIRECT("$AH$"&amp;ROW($AH267)-1) &lt;&gt; ""),ROW($AH$1:INDIRECT("$AH$"&amp;ROW($AD267)-1))), 1)&gt;=510,0,
IF(INDEX($AG:$AG, LOOKUP(2, 1 / ($AG$1:INDIRECT("$AG$"&amp;ROW($AG267)-1) &lt;&gt; ""),ROW($AG$1:INDIRECT("$AG$"&amp;ROW($AG267)-1))), 1)&gt;=255,0,
VLOOKUP(INDIRECT("$G$"&amp;LOOKUP(2, 1 / ($AG$1:INDIRECT("$AG$"&amp;ROW($AG267)-1) &lt;&gt; ""),ROW($AG$1:INDIRECT("$AG$"&amp;ROW($AG267)-1)))), 'EV and Base'!$A$1:$N$671, 7, FALSE))))</f>
        <v/>
      </c>
      <c r="AH267" s="24" t="str" cm="1">
        <f t="array" aca="1" ref="AH267" ca="1">IF(NOT(ISNUMBER(INDEX($A:$A,LOOKUP(2,1/($A$1:INDIRECT("$A$"&amp;ROW($A267))&lt;&gt;""),ROW($A$1:INDIRECT("$A$"&amp;ROW($A267)))),1))),"",
INDEX($AH:$AH,LOOKUP(2,1/($AH$1:INDIRECT("$AH$"&amp;ROW($AH267)-1)&lt;&gt;""),ROW($AH$1:INDIRECT("$AH$"&amp;ROW($AH267)-1))),1)+
IF(INDEX($AC:$AC,LOOKUP(2,1/($AC$1:INDIRECT("$AC$"&amp;ROW($AC267)-1)&lt;&gt;""),ROW($AC$1:INDIRECT("$AC$"&amp;ROW($AC267)-1))),1)+
INDEX($AD:$AD,LOOKUP(2,1/($AD$1:INDIRECT("$AD$"&amp;ROW($AD267)-1)&lt;&gt;""),ROW($AD$1:INDIRECT("$AD$"&amp;ROW($AD267)-1))),1)+
INDEX($AE:$AE,LOOKUP(2,1/($AE$1:INDIRECT("$AE$"&amp;ROW($AE267)-1)&lt;&gt;""),ROW($AE$1:INDIRECT("$AE$"&amp;ROW($AD267)-1))),1)+
INDEX($AE:$AF,LOOKUP(2,1/($AF$1:INDIRECT("$AF$"&amp;ROW($AF267)-1)&lt;&gt;""),ROW($AF$1:INDIRECT("$AF$"&amp;ROW($AD267)-1))),1)+
INDEX($AG:$AG,LOOKUP(2,1/($AG$1:INDIRECT("$AG$"&amp;ROW($AG267)-1)&lt;&gt;""),ROW($AG$1:INDIRECT("$AG$"&amp;ROW($AD267)-1))),1)+
INDEX($AH:$AH,LOOKUP(2,1/($AH$1:INDIRECT("$AH$"&amp;ROW($AH267)-1)&lt;&gt;""),ROW($AH$1:INDIRECT("$AH$"&amp;ROW($AD267)-1))),1)&gt;=510,0,
IF(INDEX($AH:$AH,LOOKUP(2,1/($AH$1:INDIRECT("$AH$"&amp;ROW($AH267)-1)&lt;&gt;""),ROW($AH$1:INDIRECT("$AH$"&amp;ROW($AH267)-1))),1)&gt;=255,0,
VLOOKUP(INDIRECT("$G$"&amp;LOOKUP(2,1/($AH$1:INDIRECT("$AH$"&amp;ROW($AH267)-1)&lt;&gt;""),ROW($AH$1:INDIRECT("$AH$"&amp;ROW($AH267)-1)))),'EV and Base'!$A$1:$N$671,8,FALSE))))</f>
        <v/>
      </c>
      <c r="AI267" s="29" t="str" cm="1">
        <f t="array" aca="1" ref="AI267" ca="1">IF(NOT(ISNUMBER(INDEX($A:$A,LOOKUP(2,1/($A$1:INDIRECT("$A$"&amp;ROW($A267))&lt;&gt;""),ROW($A$1:INDIRECT("$A$"&amp;ROW($A267)))),1))),"",
ROUNDDOWN((((2*VLOOKUP($AA267,'EV and Base'!$A$1:$N$671,9,FALSE))+31+ROUNDDOWN($AC267/4,0))*$AB267)/100,0)+$AB267+10)</f>
        <v/>
      </c>
      <c r="AJ267" s="21" t="str" cm="1">
        <f t="array" aca="1" ref="AJ267" ca="1">IF(NOT(ISNUMBER(INDEX($A:$A, LOOKUP(2, 1 / ($A$1:INDIRECT("$A$"&amp;ROW($A267)) &lt;&gt; ""),ROW($A$1:INDIRECT("$A$"&amp;ROW($A267)))), 1))), "",
ROUNDDOWN((ROUNDDOWN((((2*VLOOKUP($AA267, 'EV and Base'!$A$1:$N$671, 10, FALSE))+31+ROUNDDOWN($AD267/4, 0))*$AB267)/100, 0)+5)*1.1, 0))</f>
        <v/>
      </c>
      <c r="AK267" s="21" t="str" cm="1">
        <f t="array" aca="1" ref="AK267" ca="1">IF(NOT(ISNUMBER(INDEX($A:$A, LOOKUP(2, 1 / ($A$1:INDIRECT("$A$"&amp;ROW($A267)) &lt;&gt; ""),ROW($A$1:INDIRECT("$A$"&amp;ROW($A267)))), 1))), "",
ROUNDDOWN((ROUNDDOWN((((2*VLOOKUP($AA267, 'EV and Base'!$A$1:$N$671, 11, FALSE))+30+ROUNDDOWN($AE267/4, 0))*$AB267)/100, 0)+5), 0)
&amp;"-"&amp;
ROUNDDOWN((ROUNDDOWN((((2*VLOOKUP($AA267, 'EV and Base'!$A$1:$N$671, 11, FALSE))+31+ROUNDDOWN($AE267/4, 0))*$AB267)/100, 0)+5), 0))</f>
        <v/>
      </c>
      <c r="AL267" s="21" t="str" cm="1">
        <f t="array" aca="1" ref="AL267" ca="1">IF(NOT(ISNUMBER(INDEX($A:$A, LOOKUP(2, 1 / ($A$1:INDIRECT("$A$"&amp;ROW($A267)) &lt;&gt; ""),ROW($A$1:INDIRECT("$A$"&amp;ROW($A267)))), 1))), "",
ROUNDDOWN((ROUNDDOWN((((2*VLOOKUP($AA267, 'EV and Base'!$A$1:$N$671, 12, FALSE))+0+ROUNDDOWN($AF267/4, 0))*$AB267)/100, 0)+5)*0.9, 0)
&amp;"-"&amp;
ROUNDDOWN((ROUNDDOWN((((2*VLOOKUP($AA267, 'EV and Base'!$A$1:$N$671, 12, FALSE))+31+ROUNDDOWN($AF267/4, 0))*$AB267)/100, 0)+5)*0.9, 0))</f>
        <v/>
      </c>
      <c r="AM267" s="21" t="str" cm="1">
        <f t="array" aca="1" ref="AM267" ca="1">IF(NOT(ISNUMBER(INDEX($A:$A, LOOKUP(2, 1 / ($A$1:INDIRECT("$A$"&amp;ROW($A267)) &lt;&gt; ""),ROW($A$1:INDIRECT("$A$"&amp;ROW($A267)))), 1))), "",
ROUNDDOWN((ROUNDDOWN((((2*VLOOKUP($AA267, 'EV and Base'!$A$1:$N$671, 13, FALSE))+30+ROUNDDOWN($AG267/4, 0))*$AB267)/100, 0)+5), 0)
&amp;"-"&amp;
ROUNDDOWN((ROUNDDOWN((((2*VLOOKUP($AA267, 'EV and Base'!$A$1:$N$671, 13, FALSE))+31+ROUNDDOWN($AG267/4, 0))*$AB267)/100, 0)+5), 0))</f>
        <v/>
      </c>
      <c r="AN267" s="25" t="str" cm="1">
        <f t="array" aca="1" ref="AN267" ca="1">IF(NOT(ISNUMBER(INDEX($A:$A, LOOKUP(2, 1 / ($A$1:INDIRECT("$A$"&amp;ROW($A267)) &lt;&gt; ""),ROW($A$1:INDIRECT("$A$"&amp;ROW($A267)))), 1))), "",
ROUNDDOWN((ROUNDDOWN((((2*VLOOKUP($AA267, 'EV and Base'!$A$1:$N$671, 14, FALSE))+31+ROUNDDOWN($AH267/4, 0))*$AB267)/100, 0)+5), 0))</f>
        <v/>
      </c>
      <c r="AO267" s="23" t="str" cm="1">
        <f t="array" aca="1" ref="AO267" ca="1">IF(NOT(ISNUMBER(INDEX($A:$A, LOOKUP(2, 1 / ($A$1:INDIRECT("$A$"&amp;ROW($A267)) &lt;&gt; ""),ROW($A$1:INDIRECT("$A$"&amp;ROW($A267)))), 1))), "",
ROUNDDOWN((((2*VLOOKUP($AA267, 'EV and Base'!$A$1:$N$671, 9, FALSE))+31+ROUNDDOWN($AC267/4, 0))*$AB267)/100, 0)+$AB267+10)</f>
        <v/>
      </c>
      <c r="AP267" s="2" t="str" cm="1">
        <f t="array" aca="1" ref="AP267" ca="1">IF(NOT(ISNUMBER(INDEX($A:$A, LOOKUP(2, 1 / ($A$1:INDIRECT("$A$"&amp;ROW($A267)) &lt;&gt; ""),ROW($A$1:INDIRECT("$A$"&amp;ROW($A267)))), 1))), "",
ROUNDDOWN((ROUNDDOWN((((2*VLOOKUP($AA267, 'EV and Base'!$A$1:$N$671, 10, FALSE))+31+ROUNDDOWN($AD267/4, 0))*$AB267)/100, 0)+5)*1.1, 0))</f>
        <v/>
      </c>
      <c r="AQ267" s="2" t="str" cm="1">
        <f t="array" aca="1" ref="AQ267" ca="1">IF(NOT(ISNUMBER(INDEX($A:$A, LOOKUP(2, 1 / ($A$1:INDIRECT("$A$"&amp;ROW($A267)) &lt;&gt; ""),ROW($A$1:INDIRECT("$A$"&amp;ROW($A267)))), 1))), "",
ROUNDDOWN((ROUNDDOWN((((2*VLOOKUP($AA267, 'EV and Base'!$A$1:$N$671, 11, FALSE))+$AV$2+ROUNDDOWN($AE267/4, 0))*$AB267)/100, 0)+5), 0))</f>
        <v/>
      </c>
      <c r="AR267" s="22" t="str" cm="1">
        <f t="array" aca="1" ref="AR267" ca="1">IF(NOT(ISNUMBER(INDEX($A:$A, LOOKUP(2, 1 / ($A$1:INDIRECT("$A$"&amp;ROW($A267)) &lt;&gt; ""),ROW($A$1:INDIRECT("$A$"&amp;ROW($A267)))), 1))), "",
ROUNDDOWN((ROUNDDOWN((((2*VLOOKUP($AA267, 'EV and Base'!$A$1:$N$671, 12, FALSE))+$AW$2+ROUNDDOWN($AF267/4, 0))*$AB267)/100, 0)+5)*0.9, 0))</f>
        <v/>
      </c>
      <c r="AS267" s="2" t="str" cm="1">
        <f t="array" aca="1" ref="AS267" ca="1">IF(NOT(ISNUMBER(INDEX($A:$A, LOOKUP(2, 1 / ($A$1:INDIRECT("$A$"&amp;ROW($A267)) &lt;&gt; ""),ROW($A$1:INDIRECT("$A$"&amp;ROW($A267)))), 1))), "",
ROUNDDOWN((ROUNDDOWN((((2*VLOOKUP($AA267, 'EV and Base'!$A$1:$N$671, 13, FALSE))+$AX$2+ROUNDDOWN($AG267/4, 0))*$AB267)/100, 0)+5), 0))</f>
        <v/>
      </c>
      <c r="AT267" s="24" t="str" cm="1">
        <f t="array" aca="1" ref="AT267" ca="1">IF(NOT(ISNUMBER(INDEX($A:$A, LOOKUP(2, 1 / ($A$1:INDIRECT("$A$"&amp;ROW($A267)) &lt;&gt; ""),ROW($A$1:INDIRECT("$A$"&amp;ROW($A267)))), 1))), "",
ROUNDDOWN((ROUNDDOWN((((2*VLOOKUP($AA267, 'EV and Base'!$A$1:$N$671, 14, FALSE))+31+ROUNDDOWN($AH267/4, 0))*$AB267)/100, 0)+5), 0))</f>
        <v/>
      </c>
      <c r="AU267" s="28"/>
      <c r="AY267" t="str" cm="1">
        <f t="array" aca="1" ref="AY267" ca="1">IF(NOT(ISNUMBER(INDEX($A:$A,LOOKUP(2,1/($A$1:INDIRECT("$A$"&amp;ROW($A267))&lt;&gt;""),ROW($A$1:INDIRECT("$A$"&amp;ROW($A267)))),1))),"",
INDEX($AY:$AY,LOOKUP(2,1/($AY$1:INDIRECT("$AY$"&amp;ROW($AY267)-1)&lt;&gt;""),ROW($AY$1:INDIRECT("$AY$"&amp;ROW($AY267)-1))),1)+$BL267)</f>
        <v/>
      </c>
      <c r="AZ267" s="3" t="str" cm="1">
        <f t="array" aca="1" ref="AZ267" ca="1">IF(NOT(ISNUMBER(INDEX($A:$A, LOOKUP(2, 1 / ($A$1:INDIRECT("$A$"&amp;ROW($A267)) &lt;&gt; ""),ROW($A$1:INDIRECT("$A$"&amp;ROW($A267)))), 1))), "",
VLOOKUP(INDIRECT("$G$"&amp;LOOKUP(2, 1 / ($AY$1:INDIRECT("$AY$"&amp;ROW($AY267)-1) &lt;&gt; ""),ROW($AY$1:INDIRECT("$AY$"&amp;ROW($AY267)-1)))),'EV and Base'!A235:N905,2,FALSE))</f>
        <v/>
      </c>
      <c r="BA267" s="3" t="str" cm="1">
        <f t="array" aca="1" ref="BA267" ca="1">IF(NOT(ISNUMBER(INDEX($A:$A, LOOKUP(2, 1 / ($A$1:INDIRECT("$A$"&amp;ROW($A267)) &lt;&gt; ""),ROW($A$1:INDIRECT("$A$"&amp;ROW($A267)))), 1))), "",
INDIRECT("$I$"&amp;LOOKUP(2, 1 / ($AY$1:INDIRECT("$AY$"&amp;ROW($AY267)-1) &lt;&gt; ""),ROW($AY$1:INDIRECT("$AY$"&amp;ROW($AY267)-1)))))</f>
        <v/>
      </c>
      <c r="BB267" s="1" t="str" cm="1">
        <f t="array" aca="1" ref="BB267" ca="1">IF(NOT(ISNUMBER(INDEX($A:$A, LOOKUP(2, 1 / ($A$1:INDIRECT("$A$"&amp;ROW($A267)) &lt;&gt; ""),ROW($A$1:INDIRECT("$A$"&amp;ROW($A267)))), 1))), "",
INDIRECT("$AB$"&amp;LOOKUP(2, 1 / ($AY$1:INDIRECT("$AY$"&amp;ROW($AY267)-1) &lt;&gt; ""),ROW($AY$1:INDIRECT("$AY$"&amp;ROW($AY267)-1)))))</f>
        <v/>
      </c>
      <c r="BC267" s="3" t="str" cm="1">
        <f t="array" aca="1" ref="BC267" ca="1">IF(NOT(ISNUMBER(INDEX($A:$A,LOOKUP(2,1/($A$1:INDIRECT("$A$"&amp;ROW($A267))&lt;&gt;""),ROW($A$1:INDIRECT("$A$"&amp;ROW($A267)))),1))),"",
$BA267+$BA267+10)</f>
        <v/>
      </c>
      <c r="BD267" s="3" t="str" cm="1">
        <f t="array" aca="1" ref="BD267" ca="1">IF(NOT(ISNUMBER(INDEX($A:$A,LOOKUP(2,1/($A$1:INDIRECT("$A$"&amp;ROW($A267))&lt;&gt;""),ROW($A$1:INDIRECT("$A$"&amp;ROW($A267)))),1))),"",
$BA267+$BB267+10)</f>
        <v/>
      </c>
      <c r="BE267" s="3" t="str" cm="1">
        <f t="array" aca="1" ref="BE267" ca="1">IF(NOT(ISNUMBER(INDEX($A:$A,LOOKUP(2,1/($A$1:INDIRECT("$A$"&amp;ROW($A267))&lt;&gt;""),ROW($A$1:INDIRECT("$A$"&amp;ROW($A267)))),1))),"",
$BC267*$BC267)</f>
        <v/>
      </c>
      <c r="BF267" s="3" t="str" cm="1">
        <f t="array" aca="1" ref="BF267" ca="1">IF(NOT(ISNUMBER(INDEX($A:$A,LOOKUP(2,1/($A$1:INDIRECT("$A$"&amp;ROW($A267))&lt;&gt;""),ROW($A$1:INDIRECT("$A$"&amp;ROW($A267)))),1))),"",
$BD267*$BD267)</f>
        <v/>
      </c>
      <c r="BG267" s="3" t="str" cm="1">
        <f t="array" aca="1" ref="BG267" ca="1">IF(NOT(ISNUMBER(INDEX($A:$A,LOOKUP(2,1/($A$1:INDIRECT("$A$"&amp;ROW($A267))&lt;&gt;""),ROW($A$1:INDIRECT("$A$"&amp;ROW($A267)))),1))),"",
_xlfn.FLOOR.MATH(1.5*_xlfn.FLOOR.MATH($AZ267*BA267/5)))</f>
        <v/>
      </c>
      <c r="BH267" s="3" t="str" cm="1">
        <f t="array" aca="1" ref="BH267" ca="1">IF(NOT(ISNUMBER(INDEX($A:$A, LOOKUP(2, 1 / ($A$1:INDIRECT("$A$"&amp;ROW($A267)) &lt;&gt; ""),ROW($A$1:INDIRECT("$A$"&amp;ROW($A267)))), 1))), "",
_xlfn.FLOOR.MATH($BG267/IF(OR(INDIRECT("$C$"&amp;LOOKUP(2, 1 / ($AY$1:INDIRECT("$AY$"&amp;ROW($AY267)-1) &lt;&gt; ""),ROW($AY$1:INDIRECT("$AY$"&amp;ROW($AY267)-1))))="Multi",
INDIRECT("$C$"&amp;LOOKUP(2, 1 / ($AY$1:INDIRECT("$AY$"&amp;ROW($AY267)-1) &lt;&gt; ""),ROW($AY$1:INDIRECT("$AY$"&amp;ROW($AY267)-1))))="Double"),2,1)))</f>
        <v/>
      </c>
      <c r="BI267" s="3" t="str" cm="1">
        <f t="array" aca="1" ref="BI267" ca="1">IF(NOT(ISNUMBER(INDEX($A:$A,LOOKUP(2,1/($A$1:INDIRECT("$A$"&amp;ROW($A267))&lt;&gt;""),ROW($A$1:INDIRECT("$A$"&amp;ROW($A267)))),1))),"",
VLOOKUP($BC267,GameFreakSQRT!$A$1:$B$200,2,FALSE))</f>
        <v/>
      </c>
      <c r="BJ267" s="3" t="str" cm="1">
        <f t="array" aca="1" ref="BJ267" ca="1">IF(NOT(ISNUMBER(INDEX($A:$A,LOOKUP(2,1/($A$1:INDIRECT("$A$"&amp;ROW($A267))&lt;&gt;""),ROW($A$1:INDIRECT("$A$"&amp;ROW($A267)))),1))),"",
VLOOKUP($BD267,GameFreakSQRT!$A$1:$B$200,2,FALSE))</f>
        <v/>
      </c>
      <c r="BK267" s="3" t="str" cm="1">
        <f t="array" aca="1" ref="BK267" ca="1">IF(NOT(ISNUMBER(INDEX($A:$A,LOOKUP(2,1/($A$1:INDIRECT("$A$"&amp;ROW($A267))&lt;&gt;""),ROW($A$1:INDIRECT("$A$"&amp;ROW($A267)))),1))),"",
_xlfn.FLOOR.MATH((($BI267*$BE267)*$BH267)/($BJ267*$BF267))+1)</f>
        <v/>
      </c>
      <c r="BL267" s="3" t="str" cm="1">
        <f t="array" aca="1" ref="BL267" ca="1">IF(NOT(ISNUMBER(INDEX($A:$A,LOOKUP(2,1/($A$1:INDIRECT("$A$"&amp;ROW($A267))&lt;&gt;""),ROW($A$1:INDIRECT("$A$"&amp;ROW($A267)))),1))),"",
_xlfn.FLOOR.MATH($BK267*IF(NOT(INDIRECT("$Z$"&amp;LOOKUP(2, 1 / ($AY$1:INDIRECT("$AY$"&amp;ROW($AY267)-1) &lt;&gt; ""),ROW($AY$1:INDIRECT("$AY$"&amp;ROW($AY267)-1))))=""),1.5,1)))</f>
        <v/>
      </c>
      <c r="BM267" s="3" t="str" cm="1">
        <f t="array" aca="1" ref="BM267" ca="1">IF(NOT(ISNUMBER(INDEX($A:$A, LOOKUP(2, 1 / ($A$1:INDIRECT("$A$"&amp;ROW($A267)) &lt;&gt; ""),ROW($A$1:INDIRECT("$A$"&amp;ROW($A267)))), 1))), "",
INDIRECT("$Y$"&amp;LOOKUP(2, 1 / ($AY$1:INDIRECT("$AY$"&amp;ROW($AY267)-1) &lt;&gt; ""),ROW($AY$1:INDIRECT("$AY$"&amp;ROW($AY267)-1)))))</f>
        <v/>
      </c>
      <c r="BN267" s="3" t="str">
        <f t="shared" ca="1" si="28"/>
        <v/>
      </c>
    </row>
    <row r="268" spans="1:66" x14ac:dyDescent="0.45">
      <c r="A268" s="69"/>
      <c r="B268" s="69"/>
      <c r="C268" s="69"/>
      <c r="D268" s="69"/>
      <c r="E268" s="69"/>
      <c r="F268" s="56">
        <v>3</v>
      </c>
      <c r="G268" s="2" t="s">
        <v>509</v>
      </c>
      <c r="H268" s="22" t="s">
        <v>50</v>
      </c>
      <c r="I268" s="2">
        <v>29</v>
      </c>
      <c r="J268" s="2" t="s">
        <v>223</v>
      </c>
      <c r="K268" s="2" t="s">
        <v>239</v>
      </c>
      <c r="L268" s="2" t="s">
        <v>53</v>
      </c>
      <c r="M268" s="2" t="s">
        <v>240</v>
      </c>
      <c r="N268" s="2" t="s">
        <v>284</v>
      </c>
      <c r="O268" s="2" t="s">
        <v>225</v>
      </c>
      <c r="P268" s="2" t="s">
        <v>510</v>
      </c>
      <c r="Q268" s="2">
        <v>0</v>
      </c>
      <c r="R268" s="2">
        <f>_xlfn.FLOOR.MATH((((2*VLOOKUP(G268, 'EV and Base'!$A$1:$N$671, 9, FALSE))+$Q268)*$I268)/100)+$I268+10</f>
        <v>73</v>
      </c>
      <c r="S268" s="2">
        <f>_xlfn.FLOOR.MATH((_xlfn.FLOOR.MATH((((2*VLOOKUP($G268, 'EV and Base'!$A$1:$N$671, 10, FALSE))+$Q268)*$I268)/100)+5)*
IF(OR($J268="Lonely", $J268="Brave", $J268="Adamant", $J268="Naughty"), 1.1,
IF(OR($J268="Bold", $J268="Timid", $J268="Modest", $J268="Calm"), 0.9, 1)))</f>
        <v>51</v>
      </c>
      <c r="T268" s="2">
        <f>_xlfn.FLOOR.MATH((_xlfn.FLOOR.MATH((((2*VLOOKUP($G268, 'EV and Base'!$A$1:$N$671, 11, FALSE))+$Q268)*$I268)/100)+5)*
IF(OR($J268="Bold", $J268="Relaxed", $J268="Impish", $J268="Lax"), 1.1,
IF(OR($J268="Lonely", $J268="Hasty", $J268="Mild", $J268="Gentle"), 0.9, 1)))</f>
        <v>56</v>
      </c>
      <c r="U268" s="2">
        <f>_xlfn.FLOOR.MATH((_xlfn.FLOOR.MATH((((2*VLOOKUP($G268, 'EV and Base'!$A$1:$N$671, 12, FALSE))+$Q268)*$I268)/100)+5)*
IF(OR($J268="Modest", $J268="Mild", $J268="Quiet", $J268="Rash"), 1.1,
IF(OR($J268="Adamant", $J268="Impish", $J268="Jolly", $J268="Careful"), 0.9, 1)))</f>
        <v>36</v>
      </c>
      <c r="V268" s="2">
        <f>_xlfn.FLOOR.MATH((_xlfn.FLOOR.MATH((((2*VLOOKUP($G268, 'EV and Base'!$A$1:$N$671, 13, FALSE))+$Q268)*$I268)/100)+5)*
IF(OR($J268="Calm", $J268="Gentle", $J268="Sassy", $J268="Careful"), 1.1,
IF(OR($J268="Naughty", $J268="Lax", $J268="Naive", $J268="Rash"), 0.9, 1)))</f>
        <v>49</v>
      </c>
      <c r="W268" s="2">
        <f>_xlfn.FLOOR.MATH((_xlfn.FLOOR.MATH((((2*VLOOKUP($G268, 'EV and Base'!$A$1:$N$671, 14, FALSE))+$Q268)*$I268)/100)+5)*
IF(OR($J268="Timid", $J268="Hasty", $J268="Jolly", $J268="Naive"), 1.1,
IF(OR($J268="Brave", $J268="Relaxed", $J268="Quiet", $J268="Sassy"), 0.9, 1)))</f>
        <v>69</v>
      </c>
      <c r="X268" s="69"/>
      <c r="Z268" s="1">
        <v>1</v>
      </c>
      <c r="AA268" s="23" t="str" cm="1">
        <f t="array" aca="1" ref="AA268" ca="1">IF(NOT(ISNUMBER(INDEX($A:$A,LOOKUP(2,1/($A$1:INDIRECT("$A$"&amp;ROW($A268))&lt;&gt;""),ROW($A$1:INDIRECT("$A$"&amp;ROW($A268)))),1))),"",
IF(NOT(ISNUMBER($A268)),$AA267,
IF($AB268&lt;16,"Lillipup",
IF($AB268&lt;32,"Herdier",
"Stoutland"))))</f>
        <v/>
      </c>
      <c r="AB268" s="25" t="str" cm="1">
        <f t="array" aca="1" ref="AB268" ca="1">IF(NOT(ISNUMBER(INDEX($A:$A, LOOKUP(2, 1 / ($A$1:INDIRECT("$A$"&amp;ROW($A268)) &lt;&gt; ""),ROW($A$1:INDIRECT("$A$"&amp;ROW($A268)))), 1))), "",
VLOOKUP($AY268,'Medium-Slow'!$A$1:$B$101,2,TRUE))</f>
        <v/>
      </c>
      <c r="AC268" s="23" t="str" cm="1">
        <f t="array" aca="1" ref="AC268" ca="1">IF(NOT(ISNUMBER(INDEX($A:$A, LOOKUP(2, 1 / ($A$1:INDIRECT("$A$"&amp;ROW($A268)) &lt;&gt; ""),ROW($A$1:INDIRECT("$A$"&amp;ROW($A268)))), 1))), "",
INDEX($AC:$AC, LOOKUP(2, 1 / ($AC$1:INDIRECT("$AC$"&amp;ROW($AC268)-1) &lt;&gt; ""),ROW($AC$1:INDIRECT("$AC$"&amp;ROW($AC268)-1))), 1)+
IF(INDEX($AC:$AC, LOOKUP(2, 1 / ($AC$1:INDIRECT("$AC$"&amp;ROW($AC268)-1) &lt;&gt; ""),ROW($AC$1:INDIRECT("$AC$"&amp;ROW($AC268)-1))), 1)+
INDEX($AD:$AD, LOOKUP(2, 1 / ($AD$1:INDIRECT("$AD$"&amp;ROW($AD268)-1) &lt;&gt; ""),ROW($AD$1:INDIRECT("$AD$"&amp;ROW($AD268)-1))), 1)+
INDEX($AE:$AE, LOOKUP(2, 1 / ($AE$1:INDIRECT("$AE$"&amp;ROW($AE268)-1) &lt;&gt; ""),ROW($AE$1:INDIRECT("$AE$"&amp;ROW($AD268)-1))), 1)+
INDEX($AE:$AF, LOOKUP(2, 1 / ($AF$1:INDIRECT("$AF$"&amp;ROW($AF268)-1) &lt;&gt; ""),ROW($AF$1:INDIRECT("$AF$"&amp;ROW($AD268)-1))), 1)+
INDEX($AG:$AG, LOOKUP(2, 1 / ($AG$1:INDIRECT("$AG$"&amp;ROW($AG268)-1) &lt;&gt; ""),ROW($AG$1:INDIRECT("$AG$"&amp;ROW($AD268)-1))), 1)+
INDEX($AH:$AH, LOOKUP(2, 1 / ($AH$1:INDIRECT("$AH$"&amp;ROW($AH268)-1) &lt;&gt; ""),ROW($AH$1:INDIRECT("$AH$"&amp;ROW($AD268)-1))), 1)&gt;=510,0,
IF(INDEX($AC:$AC, LOOKUP(2, 1 / ($AC$1:INDIRECT("$AC$"&amp;ROW($AC268)-1) &lt;&gt; ""),ROW($AC$1:INDIRECT("$AC$"&amp;ROW($AC268)-1))), 1)&gt;=255,0,
VLOOKUP(INDIRECT("$G$"&amp;LOOKUP(2, 1 / ($AC$1:INDIRECT("$AC$"&amp;ROW($AC268)-1) &lt;&gt; ""),ROW($AC$1:INDIRECT("$AC$"&amp;ROW($AC268)-1)))), 'EV and Base'!$A$1:$N$671, 3, FALSE))))</f>
        <v/>
      </c>
      <c r="AD268" s="2" t="str" cm="1">
        <f t="array" aca="1" ref="AD268" ca="1">IF(NOT(ISNUMBER(INDEX($A:$A, LOOKUP(2, 1 / ($A$1:INDIRECT("$A$"&amp;ROW($A268)) &lt;&gt; ""),ROW($A$1:INDIRECT("$A$"&amp;ROW($A268)))), 1))), "",
INDEX($AD:$AD, LOOKUP(2, 1 / ($AD$1:INDIRECT("$AD$"&amp;ROW($AD268)-1) &lt;&gt; ""),ROW($AD$1:INDIRECT("$AD$"&amp;ROW($AD268)-1))), 1)+
IF(INDEX($AC:$AC, LOOKUP(2, 1 / ($AC$1:INDIRECT("$AC$"&amp;ROW($AC268)-1) &lt;&gt; ""),ROW($AC$1:INDIRECT("$AC$"&amp;ROW($AC268)-1))), 1)+
INDEX($AD:$AD, LOOKUP(2, 1 / ($AD$1:INDIRECT("$AD$"&amp;ROW($AD268)-1) &lt;&gt; ""),ROW($AD$1:INDIRECT("$AD$"&amp;ROW($AD268)-1))), 1)+
INDEX($AE:$AE, LOOKUP(2, 1 / ($AE$1:INDIRECT("$AE$"&amp;ROW($AE268)-1) &lt;&gt; ""),ROW($AE$1:INDIRECT("$AE$"&amp;ROW($AD268)-1))), 1)+
INDEX($AE:$AF, LOOKUP(2, 1 / ($AF$1:INDIRECT("$AF$"&amp;ROW($AF268)-1) &lt;&gt; ""),ROW($AF$1:INDIRECT("$AF$"&amp;ROW($AD268)-1))), 1)+
INDEX($AG:$AG, LOOKUP(2, 1 / ($AG$1:INDIRECT("$AG$"&amp;ROW($AG268)-1) &lt;&gt; ""),ROW($AG$1:INDIRECT("$AG$"&amp;ROW($AD268)-1))), 1)+
INDEX($AH:$AH, LOOKUP(2, 1 / ($AH$1:INDIRECT("$AH$"&amp;ROW($AH268)-1) &lt;&gt; ""),ROW($AH$1:INDIRECT("$AH$"&amp;ROW($AD268)-1))), 1)&gt;=510,0,
IF(INDEX($AD:$AD, LOOKUP(2, 1 / ($AD$1:INDIRECT("$AD$"&amp;ROW($AD268)-1) &lt;&gt; ""),ROW($AD$1:INDIRECT("$AD$"&amp;ROW($AD268)-1))), 1)&gt;=255,0,
VLOOKUP(INDIRECT("$G$"&amp;LOOKUP(2, 1 / ($AD$1:INDIRECT("$AD$"&amp;ROW($AD268)-1) &lt;&gt; ""),ROW($AD$1:INDIRECT("$AD$"&amp;ROW($AD268)-1)))), 'EV and Base'!$A$1:$N$671, 4, FALSE))))</f>
        <v/>
      </c>
      <c r="AE268" s="2" t="str" cm="1">
        <f t="array" aca="1" ref="AE268" ca="1">IF(NOT(ISNUMBER(INDEX($A:$A,LOOKUP(2,1/($A$1:INDIRECT("$A$"&amp;ROW($A268))&lt;&gt;""),ROW($A$1:INDIRECT("$A$"&amp;ROW($A268)))),1))),"",
INDEX($AE:$AE,LOOKUP(2,1/($AE$1:INDIRECT("$AE$"&amp;ROW($AE268)-1)&lt;&gt;""),ROW($AE$1:INDIRECT("$AE$"&amp;ROW($AE268)-1))),1)+
IF(INDEX($AC:$AC,LOOKUP(2,1/($AC$1:INDIRECT("$AC$"&amp;ROW($AC268)-1)&lt;&gt;""),ROW($AC$1:INDIRECT("$AC$"&amp;ROW($AC268)-1))),1)+
INDEX($AD:$AD,LOOKUP(2,1/($AD$1:INDIRECT("$AD$"&amp;ROW($AD268)-1)&lt;&gt;""),ROW($AD$1:INDIRECT("$AD$"&amp;ROW($AD268)-1))),1)+
INDEX($AE:$AE,LOOKUP(2,1/($AE$1:INDIRECT("$AE$"&amp;ROW($AE268)-1)&lt;&gt;""),ROW($AE$1:INDIRECT("$AE$"&amp;ROW($AD268)-1))),1)+
INDEX($AE:$AF,LOOKUP(2,1/($AF$1:INDIRECT("$AF$"&amp;ROW($AF268)-1)&lt;&gt;""),ROW($AF$1:INDIRECT("$AF$"&amp;ROW($AD268)-1))),1)+
INDEX($AG:$AG,LOOKUP(2,1/($AG$1:INDIRECT("$AG$"&amp;ROW($AG268)-1)&lt;&gt;""),ROW($AG$1:INDIRECT("$AG$"&amp;ROW($AD268)-1))),1)+
INDEX($AH:$AH,LOOKUP(2,1/($AH$1:INDIRECT("$AH$"&amp;ROW($AH268)-1)&lt;&gt;""),ROW($AH$1:INDIRECT("$AH$"&amp;ROW($AD268)-1))),1)&gt;=510,0,
IF(INDEX($AE:$AE,LOOKUP(2,1/($AE$1:INDIRECT("$AE$"&amp;ROW($AE268)-1)&lt;&gt;""),ROW($AE$1:INDIRECT("$AE$"&amp;ROW($AE268)-1))),1)&gt;=255,0,
VLOOKUP(INDIRECT("$G$"&amp;LOOKUP(2,1/($AE$1:INDIRECT("$AE$"&amp;ROW($AE268)-1)&lt;&gt;""),ROW($AE$1:INDIRECT("$AE$"&amp;ROW($AE268)-1)))),'EV and Base'!$A$1:$N$671,5,FALSE))))</f>
        <v/>
      </c>
      <c r="AF268" s="2" t="str" cm="1">
        <f t="array" aca="1" ref="AF268" ca="1">IF(NOT(ISNUMBER(INDEX($A:$A, LOOKUP(2, 1 / ($A$1:INDIRECT("$A$"&amp;ROW($A268)) &lt;&gt; ""),ROW($A$1:INDIRECT("$A$"&amp;ROW($A268)))), 1))), "",
INDEX($AF:$AF, LOOKUP(2, 1 / ($AF$1:INDIRECT("$AF$"&amp;ROW($AF268)-1) &lt;&gt; ""),ROW($AF$1:INDIRECT("$AF$"&amp;ROW($AF268)-1))), 1)+
IF(INDEX($AC:$AC, LOOKUP(2, 1 / ($AC$1:INDIRECT("$AC$"&amp;ROW($AC268)-1) &lt;&gt; ""),ROW($AC$1:INDIRECT("$AC$"&amp;ROW($AC268)-1))), 1)+
INDEX($AD:$AD, LOOKUP(2, 1 / ($AD$1:INDIRECT("$AD$"&amp;ROW($AD268)-1) &lt;&gt; ""),ROW($AD$1:INDIRECT("$AD$"&amp;ROW($AD268)-1))), 1)+
INDEX($AE:$AE, LOOKUP(2, 1 / ($AE$1:INDIRECT("$AE$"&amp;ROW($AE268)-1) &lt;&gt; ""),ROW($AE$1:INDIRECT("$AE$"&amp;ROW($AD268)-1))), 1)+
INDEX($AE:$AF, LOOKUP(2, 1 / ($AF$1:INDIRECT("$AF$"&amp;ROW($AF268)-1) &lt;&gt; ""),ROW($AF$1:INDIRECT("$AF$"&amp;ROW($AD268)-1))), 1)+
INDEX($AG:$AG, LOOKUP(2, 1 / ($AG$1:INDIRECT("$AG$"&amp;ROW($AG268)-1) &lt;&gt; ""),ROW($AG$1:INDIRECT("$AG$"&amp;ROW($AD268)-1))), 1)+
INDEX($AH:$AH, LOOKUP(2, 1 / ($AH$1:INDIRECT("$AH$"&amp;ROW($AH268)-1) &lt;&gt; ""),ROW($AH$1:INDIRECT("$AH$"&amp;ROW($AD268)-1))), 1)&gt;=510,0,
IF(INDEX($AF:$AF, LOOKUP(2, 1 / ($AF$1:INDIRECT("$AF$"&amp;ROW($AF268)-1) &lt;&gt; ""),ROW($AF$1:INDIRECT("$AF$"&amp;ROW($AF268)-1))), 1)&gt;=255,0,
VLOOKUP(INDIRECT("$G$"&amp;LOOKUP(2, 1 / ($AF$1:INDIRECT("$AF$"&amp;ROW($AF268)-1) &lt;&gt; ""),ROW($AF$1:INDIRECT("$AF$"&amp;ROW($AF268)-1)))), 'EV and Base'!$A$1:$N$671, 6, FALSE))))</f>
        <v/>
      </c>
      <c r="AG268" s="2" t="str" cm="1">
        <f t="array" aca="1" ref="AG268" ca="1">IF(NOT(ISNUMBER(INDEX($A:$A, LOOKUP(2, 1 / ($A$1:INDIRECT("$A$"&amp;ROW($A268)) &lt;&gt; ""),ROW($A$1:INDIRECT("$A$"&amp;ROW($A268)))), 1))), "",
INDEX($AG:$AG, LOOKUP(2, 1 / ($AG$1:INDIRECT("$AG$"&amp;ROW($AG268)-1) &lt;&gt; ""),ROW($AG$1:INDIRECT("$AG$"&amp;ROW($AG268)-1))), 1)+
IF(INDEX($AC:$AC, LOOKUP(2, 1 / ($AC$1:INDIRECT("$AC$"&amp;ROW($AC268)-1) &lt;&gt; ""),ROW($AC$1:INDIRECT("$AC$"&amp;ROW($AC268)-1))), 1)+
INDEX($AD:$AD, LOOKUP(2, 1 / ($AD$1:INDIRECT("$AD$"&amp;ROW($AD268)-1) &lt;&gt; ""),ROW($AD$1:INDIRECT("$AD$"&amp;ROW($AD268)-1))), 1)+
INDEX($AE:$AE, LOOKUP(2, 1 / ($AE$1:INDIRECT("$AE$"&amp;ROW($AE268)-1) &lt;&gt; ""),ROW($AE$1:INDIRECT("$AE$"&amp;ROW($AD268)-1))), 1)+
INDEX($AE:$AF, LOOKUP(2, 1 / ($AF$1:INDIRECT("$AF$"&amp;ROW($AF268)-1) &lt;&gt; ""),ROW($AF$1:INDIRECT("$AF$"&amp;ROW($AD268)-1))), 1)+
INDEX($AG:$AG, LOOKUP(2, 1 / ($AG$1:INDIRECT("$AG$"&amp;ROW($AG268)-1) &lt;&gt; ""),ROW($AG$1:INDIRECT("$AG$"&amp;ROW($AD268)-1))), 1)+
INDEX($AH:$AH, LOOKUP(2, 1 / ($AH$1:INDIRECT("$AH$"&amp;ROW($AH268)-1) &lt;&gt; ""),ROW($AH$1:INDIRECT("$AH$"&amp;ROW($AD268)-1))), 1)&gt;=510,0,
IF(INDEX($AG:$AG, LOOKUP(2, 1 / ($AG$1:INDIRECT("$AG$"&amp;ROW($AG268)-1) &lt;&gt; ""),ROW($AG$1:INDIRECT("$AG$"&amp;ROW($AG268)-1))), 1)&gt;=255,0,
VLOOKUP(INDIRECT("$G$"&amp;LOOKUP(2, 1 / ($AG$1:INDIRECT("$AG$"&amp;ROW($AG268)-1) &lt;&gt; ""),ROW($AG$1:INDIRECT("$AG$"&amp;ROW($AG268)-1)))), 'EV and Base'!$A$1:$N$671, 7, FALSE))))</f>
        <v/>
      </c>
      <c r="AH268" s="24" t="str" cm="1">
        <f t="array" aca="1" ref="AH268" ca="1">IF(NOT(ISNUMBER(INDEX($A:$A,LOOKUP(2,1/($A$1:INDIRECT("$A$"&amp;ROW($A268))&lt;&gt;""),ROW($A$1:INDIRECT("$A$"&amp;ROW($A268)))),1))),"",
INDEX($AH:$AH,LOOKUP(2,1/($AH$1:INDIRECT("$AH$"&amp;ROW($AH268)-1)&lt;&gt;""),ROW($AH$1:INDIRECT("$AH$"&amp;ROW($AH268)-1))),1)+
IF(INDEX($AC:$AC,LOOKUP(2,1/($AC$1:INDIRECT("$AC$"&amp;ROW($AC268)-1)&lt;&gt;""),ROW($AC$1:INDIRECT("$AC$"&amp;ROW($AC268)-1))),1)+
INDEX($AD:$AD,LOOKUP(2,1/($AD$1:INDIRECT("$AD$"&amp;ROW($AD268)-1)&lt;&gt;""),ROW($AD$1:INDIRECT("$AD$"&amp;ROW($AD268)-1))),1)+
INDEX($AE:$AE,LOOKUP(2,1/($AE$1:INDIRECT("$AE$"&amp;ROW($AE268)-1)&lt;&gt;""),ROW($AE$1:INDIRECT("$AE$"&amp;ROW($AD268)-1))),1)+
INDEX($AE:$AF,LOOKUP(2,1/($AF$1:INDIRECT("$AF$"&amp;ROW($AF268)-1)&lt;&gt;""),ROW($AF$1:INDIRECT("$AF$"&amp;ROW($AD268)-1))),1)+
INDEX($AG:$AG,LOOKUP(2,1/($AG$1:INDIRECT("$AG$"&amp;ROW($AG268)-1)&lt;&gt;""),ROW($AG$1:INDIRECT("$AG$"&amp;ROW($AD268)-1))),1)+
INDEX($AH:$AH,LOOKUP(2,1/($AH$1:INDIRECT("$AH$"&amp;ROW($AH268)-1)&lt;&gt;""),ROW($AH$1:INDIRECT("$AH$"&amp;ROW($AD268)-1))),1)&gt;=510,0,
IF(INDEX($AH:$AH,LOOKUP(2,1/($AH$1:INDIRECT("$AH$"&amp;ROW($AH268)-1)&lt;&gt;""),ROW($AH$1:INDIRECT("$AH$"&amp;ROW($AH268)-1))),1)&gt;=255,0,
VLOOKUP(INDIRECT("$G$"&amp;LOOKUP(2,1/($AH$1:INDIRECT("$AH$"&amp;ROW($AH268)-1)&lt;&gt;""),ROW($AH$1:INDIRECT("$AH$"&amp;ROW($AH268)-1)))),'EV and Base'!$A$1:$N$671,8,FALSE))))</f>
        <v/>
      </c>
      <c r="AI268" s="29" t="str" cm="1">
        <f t="array" aca="1" ref="AI268" ca="1">IF(NOT(ISNUMBER(INDEX($A:$A,LOOKUP(2,1/($A$1:INDIRECT("$A$"&amp;ROW($A268))&lt;&gt;""),ROW($A$1:INDIRECT("$A$"&amp;ROW($A268)))),1))),"",
ROUNDDOWN((((2*VLOOKUP($AA268,'EV and Base'!$A$1:$N$671,9,FALSE))+31+ROUNDDOWN($AC268/4,0))*$AB268)/100,0)+$AB268+10)</f>
        <v/>
      </c>
      <c r="AJ268" s="21" t="str" cm="1">
        <f t="array" aca="1" ref="AJ268" ca="1">IF(NOT(ISNUMBER(INDEX($A:$A, LOOKUP(2, 1 / ($A$1:INDIRECT("$A$"&amp;ROW($A268)) &lt;&gt; ""),ROW($A$1:INDIRECT("$A$"&amp;ROW($A268)))), 1))), "",
ROUNDDOWN((ROUNDDOWN((((2*VLOOKUP($AA268, 'EV and Base'!$A$1:$N$671, 10, FALSE))+31+ROUNDDOWN($AD268/4, 0))*$AB268)/100, 0)+5)*1.1, 0))</f>
        <v/>
      </c>
      <c r="AK268" s="21" t="str" cm="1">
        <f t="array" aca="1" ref="AK268" ca="1">IF(NOT(ISNUMBER(INDEX($A:$A, LOOKUP(2, 1 / ($A$1:INDIRECT("$A$"&amp;ROW($A268)) &lt;&gt; ""),ROW($A$1:INDIRECT("$A$"&amp;ROW($A268)))), 1))), "",
ROUNDDOWN((ROUNDDOWN((((2*VLOOKUP($AA268, 'EV and Base'!$A$1:$N$671, 11, FALSE))+30+ROUNDDOWN($AE268/4, 0))*$AB268)/100, 0)+5), 0)
&amp;"-"&amp;
ROUNDDOWN((ROUNDDOWN((((2*VLOOKUP($AA268, 'EV and Base'!$A$1:$N$671, 11, FALSE))+31+ROUNDDOWN($AE268/4, 0))*$AB268)/100, 0)+5), 0))</f>
        <v/>
      </c>
      <c r="AL268" s="21" t="str" cm="1">
        <f t="array" aca="1" ref="AL268" ca="1">IF(NOT(ISNUMBER(INDEX($A:$A, LOOKUP(2, 1 / ($A$1:INDIRECT("$A$"&amp;ROW($A268)) &lt;&gt; ""),ROW($A$1:INDIRECT("$A$"&amp;ROW($A268)))), 1))), "",
ROUNDDOWN((ROUNDDOWN((((2*VLOOKUP($AA268, 'EV and Base'!$A$1:$N$671, 12, FALSE))+0+ROUNDDOWN($AF268/4, 0))*$AB268)/100, 0)+5)*0.9, 0)
&amp;"-"&amp;
ROUNDDOWN((ROUNDDOWN((((2*VLOOKUP($AA268, 'EV and Base'!$A$1:$N$671, 12, FALSE))+31+ROUNDDOWN($AF268/4, 0))*$AB268)/100, 0)+5)*0.9, 0))</f>
        <v/>
      </c>
      <c r="AM268" s="21" t="str" cm="1">
        <f t="array" aca="1" ref="AM268" ca="1">IF(NOT(ISNUMBER(INDEX($A:$A, LOOKUP(2, 1 / ($A$1:INDIRECT("$A$"&amp;ROW($A268)) &lt;&gt; ""),ROW($A$1:INDIRECT("$A$"&amp;ROW($A268)))), 1))), "",
ROUNDDOWN((ROUNDDOWN((((2*VLOOKUP($AA268, 'EV and Base'!$A$1:$N$671, 13, FALSE))+30+ROUNDDOWN($AG268/4, 0))*$AB268)/100, 0)+5), 0)
&amp;"-"&amp;
ROUNDDOWN((ROUNDDOWN((((2*VLOOKUP($AA268, 'EV and Base'!$A$1:$N$671, 13, FALSE))+31+ROUNDDOWN($AG268/4, 0))*$AB268)/100, 0)+5), 0))</f>
        <v/>
      </c>
      <c r="AN268" s="25" t="str" cm="1">
        <f t="array" aca="1" ref="AN268" ca="1">IF(NOT(ISNUMBER(INDEX($A:$A, LOOKUP(2, 1 / ($A$1:INDIRECT("$A$"&amp;ROW($A268)) &lt;&gt; ""),ROW($A$1:INDIRECT("$A$"&amp;ROW($A268)))), 1))), "",
ROUNDDOWN((ROUNDDOWN((((2*VLOOKUP($AA268, 'EV and Base'!$A$1:$N$671, 14, FALSE))+31+ROUNDDOWN($AH268/4, 0))*$AB268)/100, 0)+5), 0))</f>
        <v/>
      </c>
      <c r="AO268" s="23" t="str" cm="1">
        <f t="array" aca="1" ref="AO268" ca="1">IF(NOT(ISNUMBER(INDEX($A:$A, LOOKUP(2, 1 / ($A$1:INDIRECT("$A$"&amp;ROW($A268)) &lt;&gt; ""),ROW($A$1:INDIRECT("$A$"&amp;ROW($A268)))), 1))), "",
ROUNDDOWN((((2*VLOOKUP($AA268, 'EV and Base'!$A$1:$N$671, 9, FALSE))+31+ROUNDDOWN($AC268/4, 0))*$AB268)/100, 0)+$AB268+10)</f>
        <v/>
      </c>
      <c r="AP268" s="2" t="str" cm="1">
        <f t="array" aca="1" ref="AP268" ca="1">IF(NOT(ISNUMBER(INDEX($A:$A, LOOKUP(2, 1 / ($A$1:INDIRECT("$A$"&amp;ROW($A268)) &lt;&gt; ""),ROW($A$1:INDIRECT("$A$"&amp;ROW($A268)))), 1))), "",
ROUNDDOWN((ROUNDDOWN((((2*VLOOKUP($AA268, 'EV and Base'!$A$1:$N$671, 10, FALSE))+31+ROUNDDOWN($AD268/4, 0))*$AB268)/100, 0)+5)*1.1, 0))</f>
        <v/>
      </c>
      <c r="AQ268" s="2" t="str" cm="1">
        <f t="array" aca="1" ref="AQ268" ca="1">IF(NOT(ISNUMBER(INDEX($A:$A, LOOKUP(2, 1 / ($A$1:INDIRECT("$A$"&amp;ROW($A268)) &lt;&gt; ""),ROW($A$1:INDIRECT("$A$"&amp;ROW($A268)))), 1))), "",
ROUNDDOWN((ROUNDDOWN((((2*VLOOKUP($AA268, 'EV and Base'!$A$1:$N$671, 11, FALSE))+$AV$2+ROUNDDOWN($AE268/4, 0))*$AB268)/100, 0)+5), 0))</f>
        <v/>
      </c>
      <c r="AR268" s="22" t="str" cm="1">
        <f t="array" aca="1" ref="AR268" ca="1">IF(NOT(ISNUMBER(INDEX($A:$A, LOOKUP(2, 1 / ($A$1:INDIRECT("$A$"&amp;ROW($A268)) &lt;&gt; ""),ROW($A$1:INDIRECT("$A$"&amp;ROW($A268)))), 1))), "",
ROUNDDOWN((ROUNDDOWN((((2*VLOOKUP($AA268, 'EV and Base'!$A$1:$N$671, 12, FALSE))+$AW$2+ROUNDDOWN($AF268/4, 0))*$AB268)/100, 0)+5)*0.9, 0))</f>
        <v/>
      </c>
      <c r="AS268" s="2" t="str" cm="1">
        <f t="array" aca="1" ref="AS268" ca="1">IF(NOT(ISNUMBER(INDEX($A:$A, LOOKUP(2, 1 / ($A$1:INDIRECT("$A$"&amp;ROW($A268)) &lt;&gt; ""),ROW($A$1:INDIRECT("$A$"&amp;ROW($A268)))), 1))), "",
ROUNDDOWN((ROUNDDOWN((((2*VLOOKUP($AA268, 'EV and Base'!$A$1:$N$671, 13, FALSE))+$AX$2+ROUNDDOWN($AG268/4, 0))*$AB268)/100, 0)+5), 0))</f>
        <v/>
      </c>
      <c r="AT268" s="24" t="str" cm="1">
        <f t="array" aca="1" ref="AT268" ca="1">IF(NOT(ISNUMBER(INDEX($A:$A, LOOKUP(2, 1 / ($A$1:INDIRECT("$A$"&amp;ROW($A268)) &lt;&gt; ""),ROW($A$1:INDIRECT("$A$"&amp;ROW($A268)))), 1))), "",
ROUNDDOWN((ROUNDDOWN((((2*VLOOKUP($AA268, 'EV and Base'!$A$1:$N$671, 14, FALSE))+31+ROUNDDOWN($AH268/4, 0))*$AB268)/100, 0)+5), 0))</f>
        <v/>
      </c>
      <c r="AU268" s="28"/>
      <c r="AY268" t="str" cm="1">
        <f t="array" aca="1" ref="AY268" ca="1">IF(NOT(ISNUMBER(INDEX($A:$A,LOOKUP(2,1/($A$1:INDIRECT("$A$"&amp;ROW($A268))&lt;&gt;""),ROW($A$1:INDIRECT("$A$"&amp;ROW($A268)))),1))),"",
INDEX($AY:$AY,LOOKUP(2,1/($AY$1:INDIRECT("$AY$"&amp;ROW($AY268)-1)&lt;&gt;""),ROW($AY$1:INDIRECT("$AY$"&amp;ROW($AY268)-1))),1)+$BL268)</f>
        <v/>
      </c>
      <c r="AZ268" s="3" t="str" cm="1">
        <f t="array" aca="1" ref="AZ268" ca="1">IF(NOT(ISNUMBER(INDEX($A:$A, LOOKUP(2, 1 / ($A$1:INDIRECT("$A$"&amp;ROW($A268)) &lt;&gt; ""),ROW($A$1:INDIRECT("$A$"&amp;ROW($A268)))), 1))), "",
VLOOKUP(INDIRECT("$G$"&amp;LOOKUP(2, 1 / ($AY$1:INDIRECT("$AY$"&amp;ROW($AY268)-1) &lt;&gt; ""),ROW($AY$1:INDIRECT("$AY$"&amp;ROW($AY268)-1)))),'EV and Base'!A236:N906,2,FALSE))</f>
        <v/>
      </c>
      <c r="BA268" s="3" t="str" cm="1">
        <f t="array" aca="1" ref="BA268" ca="1">IF(NOT(ISNUMBER(INDEX($A:$A, LOOKUP(2, 1 / ($A$1:INDIRECT("$A$"&amp;ROW($A268)) &lt;&gt; ""),ROW($A$1:INDIRECT("$A$"&amp;ROW($A268)))), 1))), "",
INDIRECT("$I$"&amp;LOOKUP(2, 1 / ($AY$1:INDIRECT("$AY$"&amp;ROW($AY268)-1) &lt;&gt; ""),ROW($AY$1:INDIRECT("$AY$"&amp;ROW($AY268)-1)))))</f>
        <v/>
      </c>
      <c r="BB268" s="1" t="str" cm="1">
        <f t="array" aca="1" ref="BB268" ca="1">IF(NOT(ISNUMBER(INDEX($A:$A, LOOKUP(2, 1 / ($A$1:INDIRECT("$A$"&amp;ROW($A268)) &lt;&gt; ""),ROW($A$1:INDIRECT("$A$"&amp;ROW($A268)))), 1))), "",
INDIRECT("$AB$"&amp;LOOKUP(2, 1 / ($AY$1:INDIRECT("$AY$"&amp;ROW($AY268)-1) &lt;&gt; ""),ROW($AY$1:INDIRECT("$AY$"&amp;ROW($AY268)-1)))))</f>
        <v/>
      </c>
      <c r="BC268" s="3" t="str" cm="1">
        <f t="array" aca="1" ref="BC268" ca="1">IF(NOT(ISNUMBER(INDEX($A:$A,LOOKUP(2,1/($A$1:INDIRECT("$A$"&amp;ROW($A268))&lt;&gt;""),ROW($A$1:INDIRECT("$A$"&amp;ROW($A268)))),1))),"",
$BA268+$BA268+10)</f>
        <v/>
      </c>
      <c r="BD268" s="3" t="str" cm="1">
        <f t="array" aca="1" ref="BD268" ca="1">IF(NOT(ISNUMBER(INDEX($A:$A,LOOKUP(2,1/($A$1:INDIRECT("$A$"&amp;ROW($A268))&lt;&gt;""),ROW($A$1:INDIRECT("$A$"&amp;ROW($A268)))),1))),"",
$BA268+$BB268+10)</f>
        <v/>
      </c>
      <c r="BE268" s="3" t="str" cm="1">
        <f t="array" aca="1" ref="BE268" ca="1">IF(NOT(ISNUMBER(INDEX($A:$A,LOOKUP(2,1/($A$1:INDIRECT("$A$"&amp;ROW($A268))&lt;&gt;""),ROW($A$1:INDIRECT("$A$"&amp;ROW($A268)))),1))),"",
$BC268*$BC268)</f>
        <v/>
      </c>
      <c r="BF268" s="3" t="str" cm="1">
        <f t="array" aca="1" ref="BF268" ca="1">IF(NOT(ISNUMBER(INDEX($A:$A,LOOKUP(2,1/($A$1:INDIRECT("$A$"&amp;ROW($A268))&lt;&gt;""),ROW($A$1:INDIRECT("$A$"&amp;ROW($A268)))),1))),"",
$BD268*$BD268)</f>
        <v/>
      </c>
      <c r="BG268" s="3" t="str" cm="1">
        <f t="array" aca="1" ref="BG268" ca="1">IF(NOT(ISNUMBER(INDEX($A:$A,LOOKUP(2,1/($A$1:INDIRECT("$A$"&amp;ROW($A268))&lt;&gt;""),ROW($A$1:INDIRECT("$A$"&amp;ROW($A268)))),1))),"",
_xlfn.FLOOR.MATH(1.5*_xlfn.FLOOR.MATH($AZ268*BA268/5)))</f>
        <v/>
      </c>
      <c r="BH268" s="3" t="str" cm="1">
        <f t="array" aca="1" ref="BH268" ca="1">IF(NOT(ISNUMBER(INDEX($A:$A, LOOKUP(2, 1 / ($A$1:INDIRECT("$A$"&amp;ROW($A268)) &lt;&gt; ""),ROW($A$1:INDIRECT("$A$"&amp;ROW($A268)))), 1))), "",
_xlfn.FLOOR.MATH($BG268/IF(OR(INDIRECT("$C$"&amp;LOOKUP(2, 1 / ($AY$1:INDIRECT("$AY$"&amp;ROW($AY268)-1) &lt;&gt; ""),ROW($AY$1:INDIRECT("$AY$"&amp;ROW($AY268)-1))))="Multi",
INDIRECT("$C$"&amp;LOOKUP(2, 1 / ($AY$1:INDIRECT("$AY$"&amp;ROW($AY268)-1) &lt;&gt; ""),ROW($AY$1:INDIRECT("$AY$"&amp;ROW($AY268)-1))))="Double"),2,1)))</f>
        <v/>
      </c>
      <c r="BI268" s="3" t="str" cm="1">
        <f t="array" aca="1" ref="BI268" ca="1">IF(NOT(ISNUMBER(INDEX($A:$A,LOOKUP(2,1/($A$1:INDIRECT("$A$"&amp;ROW($A268))&lt;&gt;""),ROW($A$1:INDIRECT("$A$"&amp;ROW($A268)))),1))),"",
VLOOKUP($BC268,GameFreakSQRT!$A$1:$B$200,2,FALSE))</f>
        <v/>
      </c>
      <c r="BJ268" s="3" t="str" cm="1">
        <f t="array" aca="1" ref="BJ268" ca="1">IF(NOT(ISNUMBER(INDEX($A:$A,LOOKUP(2,1/($A$1:INDIRECT("$A$"&amp;ROW($A268))&lt;&gt;""),ROW($A$1:INDIRECT("$A$"&amp;ROW($A268)))),1))),"",
VLOOKUP($BD268,GameFreakSQRT!$A$1:$B$200,2,FALSE))</f>
        <v/>
      </c>
      <c r="BK268" s="3" t="str" cm="1">
        <f t="array" aca="1" ref="BK268" ca="1">IF(NOT(ISNUMBER(INDEX($A:$A,LOOKUP(2,1/($A$1:INDIRECT("$A$"&amp;ROW($A268))&lt;&gt;""),ROW($A$1:INDIRECT("$A$"&amp;ROW($A268)))),1))),"",
_xlfn.FLOOR.MATH((($BI268*$BE268)*$BH268)/($BJ268*$BF268))+1)</f>
        <v/>
      </c>
      <c r="BL268" s="3" t="str" cm="1">
        <f t="array" aca="1" ref="BL268" ca="1">IF(NOT(ISNUMBER(INDEX($A:$A,LOOKUP(2,1/($A$1:INDIRECT("$A$"&amp;ROW($A268))&lt;&gt;""),ROW($A$1:INDIRECT("$A$"&amp;ROW($A268)))),1))),"",
_xlfn.FLOOR.MATH($BK268*IF(NOT(INDIRECT("$Z$"&amp;LOOKUP(2, 1 / ($AY$1:INDIRECT("$AY$"&amp;ROW($AY268)-1) &lt;&gt; ""),ROW($AY$1:INDIRECT("$AY$"&amp;ROW($AY268)-1))))=""),1.5,1)))</f>
        <v/>
      </c>
      <c r="BM268" s="3" t="str" cm="1">
        <f t="array" aca="1" ref="BM268" ca="1">IF(NOT(ISNUMBER(INDEX($A:$A, LOOKUP(2, 1 / ($A$1:INDIRECT("$A$"&amp;ROW($A268)) &lt;&gt; ""),ROW($A$1:INDIRECT("$A$"&amp;ROW($A268)))), 1))), "",
INDIRECT("$Y$"&amp;LOOKUP(2, 1 / ($AY$1:INDIRECT("$AY$"&amp;ROW($AY268)-1) &lt;&gt; ""),ROW($AY$1:INDIRECT("$AY$"&amp;ROW($AY268)-1)))))</f>
        <v/>
      </c>
      <c r="BN268" s="3" t="str">
        <f t="shared" ca="1" si="28"/>
        <v/>
      </c>
    </row>
    <row r="269" spans="1:66" x14ac:dyDescent="0.45">
      <c r="A269" s="69"/>
      <c r="B269" s="69"/>
      <c r="C269" s="69"/>
      <c r="D269" s="69"/>
      <c r="E269" s="69"/>
      <c r="F269" s="56">
        <v>2</v>
      </c>
      <c r="G269" s="2" t="s">
        <v>511</v>
      </c>
      <c r="H269" s="22" t="s">
        <v>50</v>
      </c>
      <c r="I269" s="2">
        <v>29</v>
      </c>
      <c r="J269" s="2" t="s">
        <v>71</v>
      </c>
      <c r="K269" s="2" t="s">
        <v>171</v>
      </c>
      <c r="L269" s="2" t="s">
        <v>53</v>
      </c>
      <c r="M269" s="2" t="s">
        <v>293</v>
      </c>
      <c r="N269" s="2" t="s">
        <v>202</v>
      </c>
      <c r="O269" s="2" t="s">
        <v>125</v>
      </c>
      <c r="P269" s="2" t="s">
        <v>240</v>
      </c>
      <c r="Q269" s="2">
        <v>0</v>
      </c>
      <c r="R269" s="2">
        <f>_xlfn.FLOOR.MATH((((2*VLOOKUP(G269, 'EV and Base'!$A$1:$N$671, 9, FALSE))+$Q269)*$I269)/100)+$I269+10</f>
        <v>68</v>
      </c>
      <c r="S269" s="2">
        <f>_xlfn.FLOOR.MATH((_xlfn.FLOOR.MATH((((2*VLOOKUP($G269, 'EV and Base'!$A$1:$N$671, 10, FALSE))+$Q269)*$I269)/100)+5)*
IF(OR($J269="Lonely", $J269="Brave", $J269="Adamant", $J269="Naughty"), 1.1,
IF(OR($J269="Bold", $J269="Timid", $J269="Modest", $J269="Calm"), 0.9, 1)))</f>
        <v>28</v>
      </c>
      <c r="T269" s="2">
        <f>_xlfn.FLOOR.MATH((_xlfn.FLOOR.MATH((((2*VLOOKUP($G269, 'EV and Base'!$A$1:$N$671, 11, FALSE))+$Q269)*$I269)/100)+5)*
IF(OR($J269="Bold", $J269="Relaxed", $J269="Impish", $J269="Lax"), 1.1,
IF(OR($J269="Lonely", $J269="Hasty", $J269="Mild", $J269="Gentle"), 0.9, 1)))</f>
        <v>54</v>
      </c>
      <c r="U269" s="2">
        <f>_xlfn.FLOOR.MATH((_xlfn.FLOOR.MATH((((2*VLOOKUP($G269, 'EV and Base'!$A$1:$N$671, 12, FALSE))+$Q269)*$I269)/100)+5)*
IF(OR($J269="Modest", $J269="Mild", $J269="Quiet", $J269="Rash"), 1.1,
IF(OR($J269="Adamant", $J269="Impish", $J269="Jolly", $J269="Careful"), 0.9, 1)))</f>
        <v>28</v>
      </c>
      <c r="V269" s="2">
        <f>_xlfn.FLOOR.MATH((_xlfn.FLOOR.MATH((((2*VLOOKUP($G269, 'EV and Base'!$A$1:$N$671, 13, FALSE))+$Q269)*$I269)/100)+5)*
IF(OR($J269="Calm", $J269="Gentle", $J269="Sassy", $J269="Careful"), 1.1,
IF(OR($J269="Naughty", $J269="Lax", $J269="Naive", $J269="Rash"), 0.9, 1)))</f>
        <v>42</v>
      </c>
      <c r="W269" s="2">
        <f>_xlfn.FLOOR.MATH((_xlfn.FLOOR.MATH((((2*VLOOKUP($G269, 'EV and Base'!$A$1:$N$671, 14, FALSE))+$Q269)*$I269)/100)+5)*
IF(OR($J269="Timid", $J269="Hasty", $J269="Jolly", $J269="Naive"), 1.1,
IF(OR($J269="Brave", $J269="Relaxed", $J269="Quiet", $J269="Sassy"), 0.9, 1)))</f>
        <v>19</v>
      </c>
      <c r="X269" s="69"/>
      <c r="Z269" s="1">
        <v>1</v>
      </c>
      <c r="AA269" s="23" t="str" cm="1">
        <f t="array" aca="1" ref="AA269" ca="1">IF(NOT(ISNUMBER(INDEX($A:$A,LOOKUP(2,1/($A$1:INDIRECT("$A$"&amp;ROW($A269))&lt;&gt;""),ROW($A$1:INDIRECT("$A$"&amp;ROW($A269)))),1))),"",
IF(NOT(ISNUMBER($A269)),$AA268,
IF($AB269&lt;16,"Lillipup",
IF($AB269&lt;32,"Herdier",
"Stoutland"))))</f>
        <v/>
      </c>
      <c r="AB269" s="25" t="str" cm="1">
        <f t="array" aca="1" ref="AB269" ca="1">IF(NOT(ISNUMBER(INDEX($A:$A, LOOKUP(2, 1 / ($A$1:INDIRECT("$A$"&amp;ROW($A269)) &lt;&gt; ""),ROW($A$1:INDIRECT("$A$"&amp;ROW($A269)))), 1))), "",
VLOOKUP($AY269,'Medium-Slow'!$A$1:$B$101,2,TRUE))</f>
        <v/>
      </c>
      <c r="AC269" s="23" t="str" cm="1">
        <f t="array" aca="1" ref="AC269" ca="1">IF(NOT(ISNUMBER(INDEX($A:$A, LOOKUP(2, 1 / ($A$1:INDIRECT("$A$"&amp;ROW($A269)) &lt;&gt; ""),ROW($A$1:INDIRECT("$A$"&amp;ROW($A269)))), 1))), "",
INDEX($AC:$AC, LOOKUP(2, 1 / ($AC$1:INDIRECT("$AC$"&amp;ROW($AC269)-1) &lt;&gt; ""),ROW($AC$1:INDIRECT("$AC$"&amp;ROW($AC269)-1))), 1)+
IF(INDEX($AC:$AC, LOOKUP(2, 1 / ($AC$1:INDIRECT("$AC$"&amp;ROW($AC269)-1) &lt;&gt; ""),ROW($AC$1:INDIRECT("$AC$"&amp;ROW($AC269)-1))), 1)+
INDEX($AD:$AD, LOOKUP(2, 1 / ($AD$1:INDIRECT("$AD$"&amp;ROW($AD269)-1) &lt;&gt; ""),ROW($AD$1:INDIRECT("$AD$"&amp;ROW($AD269)-1))), 1)+
INDEX($AE:$AE, LOOKUP(2, 1 / ($AE$1:INDIRECT("$AE$"&amp;ROW($AE269)-1) &lt;&gt; ""),ROW($AE$1:INDIRECT("$AE$"&amp;ROW($AD269)-1))), 1)+
INDEX($AE:$AF, LOOKUP(2, 1 / ($AF$1:INDIRECT("$AF$"&amp;ROW($AF269)-1) &lt;&gt; ""),ROW($AF$1:INDIRECT("$AF$"&amp;ROW($AD269)-1))), 1)+
INDEX($AG:$AG, LOOKUP(2, 1 / ($AG$1:INDIRECT("$AG$"&amp;ROW($AG269)-1) &lt;&gt; ""),ROW($AG$1:INDIRECT("$AG$"&amp;ROW($AD269)-1))), 1)+
INDEX($AH:$AH, LOOKUP(2, 1 / ($AH$1:INDIRECT("$AH$"&amp;ROW($AH269)-1) &lt;&gt; ""),ROW($AH$1:INDIRECT("$AH$"&amp;ROW($AD269)-1))), 1)&gt;=510,0,
IF(INDEX($AC:$AC, LOOKUP(2, 1 / ($AC$1:INDIRECT("$AC$"&amp;ROW($AC269)-1) &lt;&gt; ""),ROW($AC$1:INDIRECT("$AC$"&amp;ROW($AC269)-1))), 1)&gt;=255,0,
VLOOKUP(INDIRECT("$G$"&amp;LOOKUP(2, 1 / ($AC$1:INDIRECT("$AC$"&amp;ROW($AC269)-1) &lt;&gt; ""),ROW($AC$1:INDIRECT("$AC$"&amp;ROW($AC269)-1)))), 'EV and Base'!$A$1:$N$671, 3, FALSE))))</f>
        <v/>
      </c>
      <c r="AD269" s="2" t="str" cm="1">
        <f t="array" aca="1" ref="AD269" ca="1">IF(NOT(ISNUMBER(INDEX($A:$A, LOOKUP(2, 1 / ($A$1:INDIRECT("$A$"&amp;ROW($A269)) &lt;&gt; ""),ROW($A$1:INDIRECT("$A$"&amp;ROW($A269)))), 1))), "",
INDEX($AD:$AD, LOOKUP(2, 1 / ($AD$1:INDIRECT("$AD$"&amp;ROW($AD269)-1) &lt;&gt; ""),ROW($AD$1:INDIRECT("$AD$"&amp;ROW($AD269)-1))), 1)+
IF(INDEX($AC:$AC, LOOKUP(2, 1 / ($AC$1:INDIRECT("$AC$"&amp;ROW($AC269)-1) &lt;&gt; ""),ROW($AC$1:INDIRECT("$AC$"&amp;ROW($AC269)-1))), 1)+
INDEX($AD:$AD, LOOKUP(2, 1 / ($AD$1:INDIRECT("$AD$"&amp;ROW($AD269)-1) &lt;&gt; ""),ROW($AD$1:INDIRECT("$AD$"&amp;ROW($AD269)-1))), 1)+
INDEX($AE:$AE, LOOKUP(2, 1 / ($AE$1:INDIRECT("$AE$"&amp;ROW($AE269)-1) &lt;&gt; ""),ROW($AE$1:INDIRECT("$AE$"&amp;ROW($AD269)-1))), 1)+
INDEX($AE:$AF, LOOKUP(2, 1 / ($AF$1:INDIRECT("$AF$"&amp;ROW($AF269)-1) &lt;&gt; ""),ROW($AF$1:INDIRECT("$AF$"&amp;ROW($AD269)-1))), 1)+
INDEX($AG:$AG, LOOKUP(2, 1 / ($AG$1:INDIRECT("$AG$"&amp;ROW($AG269)-1) &lt;&gt; ""),ROW($AG$1:INDIRECT("$AG$"&amp;ROW($AD269)-1))), 1)+
INDEX($AH:$AH, LOOKUP(2, 1 / ($AH$1:INDIRECT("$AH$"&amp;ROW($AH269)-1) &lt;&gt; ""),ROW($AH$1:INDIRECT("$AH$"&amp;ROW($AD269)-1))), 1)&gt;=510,0,
IF(INDEX($AD:$AD, LOOKUP(2, 1 / ($AD$1:INDIRECT("$AD$"&amp;ROW($AD269)-1) &lt;&gt; ""),ROW($AD$1:INDIRECT("$AD$"&amp;ROW($AD269)-1))), 1)&gt;=255,0,
VLOOKUP(INDIRECT("$G$"&amp;LOOKUP(2, 1 / ($AD$1:INDIRECT("$AD$"&amp;ROW($AD269)-1) &lt;&gt; ""),ROW($AD$1:INDIRECT("$AD$"&amp;ROW($AD269)-1)))), 'EV and Base'!$A$1:$N$671, 4, FALSE))))</f>
        <v/>
      </c>
      <c r="AE269" s="2" t="str" cm="1">
        <f t="array" aca="1" ref="AE269" ca="1">IF(NOT(ISNUMBER(INDEX($A:$A,LOOKUP(2,1/($A$1:INDIRECT("$A$"&amp;ROW($A269))&lt;&gt;""),ROW($A$1:INDIRECT("$A$"&amp;ROW($A269)))),1))),"",
INDEX($AE:$AE,LOOKUP(2,1/($AE$1:INDIRECT("$AE$"&amp;ROW($AE269)-1)&lt;&gt;""),ROW($AE$1:INDIRECT("$AE$"&amp;ROW($AE269)-1))),1)+
IF(INDEX($AC:$AC,LOOKUP(2,1/($AC$1:INDIRECT("$AC$"&amp;ROW($AC269)-1)&lt;&gt;""),ROW($AC$1:INDIRECT("$AC$"&amp;ROW($AC269)-1))),1)+
INDEX($AD:$AD,LOOKUP(2,1/($AD$1:INDIRECT("$AD$"&amp;ROW($AD269)-1)&lt;&gt;""),ROW($AD$1:INDIRECT("$AD$"&amp;ROW($AD269)-1))),1)+
INDEX($AE:$AE,LOOKUP(2,1/($AE$1:INDIRECT("$AE$"&amp;ROW($AE269)-1)&lt;&gt;""),ROW($AE$1:INDIRECT("$AE$"&amp;ROW($AD269)-1))),1)+
INDEX($AE:$AF,LOOKUP(2,1/($AF$1:INDIRECT("$AF$"&amp;ROW($AF269)-1)&lt;&gt;""),ROW($AF$1:INDIRECT("$AF$"&amp;ROW($AD269)-1))),1)+
INDEX($AG:$AG,LOOKUP(2,1/($AG$1:INDIRECT("$AG$"&amp;ROW($AG269)-1)&lt;&gt;""),ROW($AG$1:INDIRECT("$AG$"&amp;ROW($AD269)-1))),1)+
INDEX($AH:$AH,LOOKUP(2,1/($AH$1:INDIRECT("$AH$"&amp;ROW($AH269)-1)&lt;&gt;""),ROW($AH$1:INDIRECT("$AH$"&amp;ROW($AD269)-1))),1)&gt;=510,0,
IF(INDEX($AE:$AE,LOOKUP(2,1/($AE$1:INDIRECT("$AE$"&amp;ROW($AE269)-1)&lt;&gt;""),ROW($AE$1:INDIRECT("$AE$"&amp;ROW($AE269)-1))),1)&gt;=255,0,
VLOOKUP(INDIRECT("$G$"&amp;LOOKUP(2,1/($AE$1:INDIRECT("$AE$"&amp;ROW($AE269)-1)&lt;&gt;""),ROW($AE$1:INDIRECT("$AE$"&amp;ROW($AE269)-1)))),'EV and Base'!$A$1:$N$671,5,FALSE))))</f>
        <v/>
      </c>
      <c r="AF269" s="2" t="str" cm="1">
        <f t="array" aca="1" ref="AF269" ca="1">IF(NOT(ISNUMBER(INDEX($A:$A, LOOKUP(2, 1 / ($A$1:INDIRECT("$A$"&amp;ROW($A269)) &lt;&gt; ""),ROW($A$1:INDIRECT("$A$"&amp;ROW($A269)))), 1))), "",
INDEX($AF:$AF, LOOKUP(2, 1 / ($AF$1:INDIRECT("$AF$"&amp;ROW($AF269)-1) &lt;&gt; ""),ROW($AF$1:INDIRECT("$AF$"&amp;ROW($AF269)-1))), 1)+
IF(INDEX($AC:$AC, LOOKUP(2, 1 / ($AC$1:INDIRECT("$AC$"&amp;ROW($AC269)-1) &lt;&gt; ""),ROW($AC$1:INDIRECT("$AC$"&amp;ROW($AC269)-1))), 1)+
INDEX($AD:$AD, LOOKUP(2, 1 / ($AD$1:INDIRECT("$AD$"&amp;ROW($AD269)-1) &lt;&gt; ""),ROW($AD$1:INDIRECT("$AD$"&amp;ROW($AD269)-1))), 1)+
INDEX($AE:$AE, LOOKUP(2, 1 / ($AE$1:INDIRECT("$AE$"&amp;ROW($AE269)-1) &lt;&gt; ""),ROW($AE$1:INDIRECT("$AE$"&amp;ROW($AD269)-1))), 1)+
INDEX($AE:$AF, LOOKUP(2, 1 / ($AF$1:INDIRECT("$AF$"&amp;ROW($AF269)-1) &lt;&gt; ""),ROW($AF$1:INDIRECT("$AF$"&amp;ROW($AD269)-1))), 1)+
INDEX($AG:$AG, LOOKUP(2, 1 / ($AG$1:INDIRECT("$AG$"&amp;ROW($AG269)-1) &lt;&gt; ""),ROW($AG$1:INDIRECT("$AG$"&amp;ROW($AD269)-1))), 1)+
INDEX($AH:$AH, LOOKUP(2, 1 / ($AH$1:INDIRECT("$AH$"&amp;ROW($AH269)-1) &lt;&gt; ""),ROW($AH$1:INDIRECT("$AH$"&amp;ROW($AD269)-1))), 1)&gt;=510,0,
IF(INDEX($AF:$AF, LOOKUP(2, 1 / ($AF$1:INDIRECT("$AF$"&amp;ROW($AF269)-1) &lt;&gt; ""),ROW($AF$1:INDIRECT("$AF$"&amp;ROW($AF269)-1))), 1)&gt;=255,0,
VLOOKUP(INDIRECT("$G$"&amp;LOOKUP(2, 1 / ($AF$1:INDIRECT("$AF$"&amp;ROW($AF269)-1) &lt;&gt; ""),ROW($AF$1:INDIRECT("$AF$"&amp;ROW($AF269)-1)))), 'EV and Base'!$A$1:$N$671, 6, FALSE))))</f>
        <v/>
      </c>
      <c r="AG269" s="2" t="str" cm="1">
        <f t="array" aca="1" ref="AG269" ca="1">IF(NOT(ISNUMBER(INDEX($A:$A, LOOKUP(2, 1 / ($A$1:INDIRECT("$A$"&amp;ROW($A269)) &lt;&gt; ""),ROW($A$1:INDIRECT("$A$"&amp;ROW($A269)))), 1))), "",
INDEX($AG:$AG, LOOKUP(2, 1 / ($AG$1:INDIRECT("$AG$"&amp;ROW($AG269)-1) &lt;&gt; ""),ROW($AG$1:INDIRECT("$AG$"&amp;ROW($AG269)-1))), 1)+
IF(INDEX($AC:$AC, LOOKUP(2, 1 / ($AC$1:INDIRECT("$AC$"&amp;ROW($AC269)-1) &lt;&gt; ""),ROW($AC$1:INDIRECT("$AC$"&amp;ROW($AC269)-1))), 1)+
INDEX($AD:$AD, LOOKUP(2, 1 / ($AD$1:INDIRECT("$AD$"&amp;ROW($AD269)-1) &lt;&gt; ""),ROW($AD$1:INDIRECT("$AD$"&amp;ROW($AD269)-1))), 1)+
INDEX($AE:$AE, LOOKUP(2, 1 / ($AE$1:INDIRECT("$AE$"&amp;ROW($AE269)-1) &lt;&gt; ""),ROW($AE$1:INDIRECT("$AE$"&amp;ROW($AD269)-1))), 1)+
INDEX($AE:$AF, LOOKUP(2, 1 / ($AF$1:INDIRECT("$AF$"&amp;ROW($AF269)-1) &lt;&gt; ""),ROW($AF$1:INDIRECT("$AF$"&amp;ROW($AD269)-1))), 1)+
INDEX($AG:$AG, LOOKUP(2, 1 / ($AG$1:INDIRECT("$AG$"&amp;ROW($AG269)-1) &lt;&gt; ""),ROW($AG$1:INDIRECT("$AG$"&amp;ROW($AD269)-1))), 1)+
INDEX($AH:$AH, LOOKUP(2, 1 / ($AH$1:INDIRECT("$AH$"&amp;ROW($AH269)-1) &lt;&gt; ""),ROW($AH$1:INDIRECT("$AH$"&amp;ROW($AD269)-1))), 1)&gt;=510,0,
IF(INDEX($AG:$AG, LOOKUP(2, 1 / ($AG$1:INDIRECT("$AG$"&amp;ROW($AG269)-1) &lt;&gt; ""),ROW($AG$1:INDIRECT("$AG$"&amp;ROW($AG269)-1))), 1)&gt;=255,0,
VLOOKUP(INDIRECT("$G$"&amp;LOOKUP(2, 1 / ($AG$1:INDIRECT("$AG$"&amp;ROW($AG269)-1) &lt;&gt; ""),ROW($AG$1:INDIRECT("$AG$"&amp;ROW($AG269)-1)))), 'EV and Base'!$A$1:$N$671, 7, FALSE))))</f>
        <v/>
      </c>
      <c r="AH269" s="24" t="str" cm="1">
        <f t="array" aca="1" ref="AH269" ca="1">IF(NOT(ISNUMBER(INDEX($A:$A,LOOKUP(2,1/($A$1:INDIRECT("$A$"&amp;ROW($A269))&lt;&gt;""),ROW($A$1:INDIRECT("$A$"&amp;ROW($A269)))),1))),"",
INDEX($AH:$AH,LOOKUP(2,1/($AH$1:INDIRECT("$AH$"&amp;ROW($AH269)-1)&lt;&gt;""),ROW($AH$1:INDIRECT("$AH$"&amp;ROW($AH269)-1))),1)+
IF(INDEX($AC:$AC,LOOKUP(2,1/($AC$1:INDIRECT("$AC$"&amp;ROW($AC269)-1)&lt;&gt;""),ROW($AC$1:INDIRECT("$AC$"&amp;ROW($AC269)-1))),1)+
INDEX($AD:$AD,LOOKUP(2,1/($AD$1:INDIRECT("$AD$"&amp;ROW($AD269)-1)&lt;&gt;""),ROW($AD$1:INDIRECT("$AD$"&amp;ROW($AD269)-1))),1)+
INDEX($AE:$AE,LOOKUP(2,1/($AE$1:INDIRECT("$AE$"&amp;ROW($AE269)-1)&lt;&gt;""),ROW($AE$1:INDIRECT("$AE$"&amp;ROW($AD269)-1))),1)+
INDEX($AE:$AF,LOOKUP(2,1/($AF$1:INDIRECT("$AF$"&amp;ROW($AF269)-1)&lt;&gt;""),ROW($AF$1:INDIRECT("$AF$"&amp;ROW($AD269)-1))),1)+
INDEX($AG:$AG,LOOKUP(2,1/($AG$1:INDIRECT("$AG$"&amp;ROW($AG269)-1)&lt;&gt;""),ROW($AG$1:INDIRECT("$AG$"&amp;ROW($AD269)-1))),1)+
INDEX($AH:$AH,LOOKUP(2,1/($AH$1:INDIRECT("$AH$"&amp;ROW($AH269)-1)&lt;&gt;""),ROW($AH$1:INDIRECT("$AH$"&amp;ROW($AD269)-1))),1)&gt;=510,0,
IF(INDEX($AH:$AH,LOOKUP(2,1/($AH$1:INDIRECT("$AH$"&amp;ROW($AH269)-1)&lt;&gt;""),ROW($AH$1:INDIRECT("$AH$"&amp;ROW($AH269)-1))),1)&gt;=255,0,
VLOOKUP(INDIRECT("$G$"&amp;LOOKUP(2,1/($AH$1:INDIRECT("$AH$"&amp;ROW($AH269)-1)&lt;&gt;""),ROW($AH$1:INDIRECT("$AH$"&amp;ROW($AH269)-1)))),'EV and Base'!$A$1:$N$671,8,FALSE))))</f>
        <v/>
      </c>
      <c r="AI269" s="29" t="str" cm="1">
        <f t="array" aca="1" ref="AI269" ca="1">IF(NOT(ISNUMBER(INDEX($A:$A,LOOKUP(2,1/($A$1:INDIRECT("$A$"&amp;ROW($A269))&lt;&gt;""),ROW($A$1:INDIRECT("$A$"&amp;ROW($A269)))),1))),"",
ROUNDDOWN((((2*VLOOKUP($AA269,'EV and Base'!$A$1:$N$671,9,FALSE))+31+ROUNDDOWN($AC269/4,0))*$AB269)/100,0)+$AB269+10)</f>
        <v/>
      </c>
      <c r="AJ269" s="21" t="str" cm="1">
        <f t="array" aca="1" ref="AJ269" ca="1">IF(NOT(ISNUMBER(INDEX($A:$A, LOOKUP(2, 1 / ($A$1:INDIRECT("$A$"&amp;ROW($A269)) &lt;&gt; ""),ROW($A$1:INDIRECT("$A$"&amp;ROW($A269)))), 1))), "",
ROUNDDOWN((ROUNDDOWN((((2*VLOOKUP($AA269, 'EV and Base'!$A$1:$N$671, 10, FALSE))+31+ROUNDDOWN($AD269/4, 0))*$AB269)/100, 0)+5)*1.1, 0))</f>
        <v/>
      </c>
      <c r="AK269" s="21" t="str" cm="1">
        <f t="array" aca="1" ref="AK269" ca="1">IF(NOT(ISNUMBER(INDEX($A:$A, LOOKUP(2, 1 / ($A$1:INDIRECT("$A$"&amp;ROW($A269)) &lt;&gt; ""),ROW($A$1:INDIRECT("$A$"&amp;ROW($A269)))), 1))), "",
ROUNDDOWN((ROUNDDOWN((((2*VLOOKUP($AA269, 'EV and Base'!$A$1:$N$671, 11, FALSE))+30+ROUNDDOWN($AE269/4, 0))*$AB269)/100, 0)+5), 0)
&amp;"-"&amp;
ROUNDDOWN((ROUNDDOWN((((2*VLOOKUP($AA269, 'EV and Base'!$A$1:$N$671, 11, FALSE))+31+ROUNDDOWN($AE269/4, 0))*$AB269)/100, 0)+5), 0))</f>
        <v/>
      </c>
      <c r="AL269" s="21" t="str" cm="1">
        <f t="array" aca="1" ref="AL269" ca="1">IF(NOT(ISNUMBER(INDEX($A:$A, LOOKUP(2, 1 / ($A$1:INDIRECT("$A$"&amp;ROW($A269)) &lt;&gt; ""),ROW($A$1:INDIRECT("$A$"&amp;ROW($A269)))), 1))), "",
ROUNDDOWN((ROUNDDOWN((((2*VLOOKUP($AA269, 'EV and Base'!$A$1:$N$671, 12, FALSE))+0+ROUNDDOWN($AF269/4, 0))*$AB269)/100, 0)+5)*0.9, 0)
&amp;"-"&amp;
ROUNDDOWN((ROUNDDOWN((((2*VLOOKUP($AA269, 'EV and Base'!$A$1:$N$671, 12, FALSE))+31+ROUNDDOWN($AF269/4, 0))*$AB269)/100, 0)+5)*0.9, 0))</f>
        <v/>
      </c>
      <c r="AM269" s="21" t="str" cm="1">
        <f t="array" aca="1" ref="AM269" ca="1">IF(NOT(ISNUMBER(INDEX($A:$A, LOOKUP(2, 1 / ($A$1:INDIRECT("$A$"&amp;ROW($A269)) &lt;&gt; ""),ROW($A$1:INDIRECT("$A$"&amp;ROW($A269)))), 1))), "",
ROUNDDOWN((ROUNDDOWN((((2*VLOOKUP($AA269, 'EV and Base'!$A$1:$N$671, 13, FALSE))+30+ROUNDDOWN($AG269/4, 0))*$AB269)/100, 0)+5), 0)
&amp;"-"&amp;
ROUNDDOWN((ROUNDDOWN((((2*VLOOKUP($AA269, 'EV and Base'!$A$1:$N$671, 13, FALSE))+31+ROUNDDOWN($AG269/4, 0))*$AB269)/100, 0)+5), 0))</f>
        <v/>
      </c>
      <c r="AN269" s="25" t="str" cm="1">
        <f t="array" aca="1" ref="AN269" ca="1">IF(NOT(ISNUMBER(INDEX($A:$A, LOOKUP(2, 1 / ($A$1:INDIRECT("$A$"&amp;ROW($A269)) &lt;&gt; ""),ROW($A$1:INDIRECT("$A$"&amp;ROW($A269)))), 1))), "",
ROUNDDOWN((ROUNDDOWN((((2*VLOOKUP($AA269, 'EV and Base'!$A$1:$N$671, 14, FALSE))+31+ROUNDDOWN($AH269/4, 0))*$AB269)/100, 0)+5), 0))</f>
        <v/>
      </c>
      <c r="AO269" s="23" t="str" cm="1">
        <f t="array" aca="1" ref="AO269" ca="1">IF(NOT(ISNUMBER(INDEX($A:$A, LOOKUP(2, 1 / ($A$1:INDIRECT("$A$"&amp;ROW($A269)) &lt;&gt; ""),ROW($A$1:INDIRECT("$A$"&amp;ROW($A269)))), 1))), "",
ROUNDDOWN((((2*VLOOKUP($AA269, 'EV and Base'!$A$1:$N$671, 9, FALSE))+31+ROUNDDOWN($AC269/4, 0))*$AB269)/100, 0)+$AB269+10)</f>
        <v/>
      </c>
      <c r="AP269" s="2" t="str" cm="1">
        <f t="array" aca="1" ref="AP269" ca="1">IF(NOT(ISNUMBER(INDEX($A:$A, LOOKUP(2, 1 / ($A$1:INDIRECT("$A$"&amp;ROW($A269)) &lt;&gt; ""),ROW($A$1:INDIRECT("$A$"&amp;ROW($A269)))), 1))), "",
ROUNDDOWN((ROUNDDOWN((((2*VLOOKUP($AA269, 'EV and Base'!$A$1:$N$671, 10, FALSE))+31+ROUNDDOWN($AD269/4, 0))*$AB269)/100, 0)+5)*1.1, 0))</f>
        <v/>
      </c>
      <c r="AQ269" s="2" t="str" cm="1">
        <f t="array" aca="1" ref="AQ269" ca="1">IF(NOT(ISNUMBER(INDEX($A:$A, LOOKUP(2, 1 / ($A$1:INDIRECT("$A$"&amp;ROW($A269)) &lt;&gt; ""),ROW($A$1:INDIRECT("$A$"&amp;ROW($A269)))), 1))), "",
ROUNDDOWN((ROUNDDOWN((((2*VLOOKUP($AA269, 'EV and Base'!$A$1:$N$671, 11, FALSE))+$AV$2+ROUNDDOWN($AE269/4, 0))*$AB269)/100, 0)+5), 0))</f>
        <v/>
      </c>
      <c r="AR269" s="22" t="str" cm="1">
        <f t="array" aca="1" ref="AR269" ca="1">IF(NOT(ISNUMBER(INDEX($A:$A, LOOKUP(2, 1 / ($A$1:INDIRECT("$A$"&amp;ROW($A269)) &lt;&gt; ""),ROW($A$1:INDIRECT("$A$"&amp;ROW($A269)))), 1))), "",
ROUNDDOWN((ROUNDDOWN((((2*VLOOKUP($AA269, 'EV and Base'!$A$1:$N$671, 12, FALSE))+$AW$2+ROUNDDOWN($AF269/4, 0))*$AB269)/100, 0)+5)*0.9, 0))</f>
        <v/>
      </c>
      <c r="AS269" s="2" t="str" cm="1">
        <f t="array" aca="1" ref="AS269" ca="1">IF(NOT(ISNUMBER(INDEX($A:$A, LOOKUP(2, 1 / ($A$1:INDIRECT("$A$"&amp;ROW($A269)) &lt;&gt; ""),ROW($A$1:INDIRECT("$A$"&amp;ROW($A269)))), 1))), "",
ROUNDDOWN((ROUNDDOWN((((2*VLOOKUP($AA269, 'EV and Base'!$A$1:$N$671, 13, FALSE))+$AX$2+ROUNDDOWN($AG269/4, 0))*$AB269)/100, 0)+5), 0))</f>
        <v/>
      </c>
      <c r="AT269" s="24" t="str" cm="1">
        <f t="array" aca="1" ref="AT269" ca="1">IF(NOT(ISNUMBER(INDEX($A:$A, LOOKUP(2, 1 / ($A$1:INDIRECT("$A$"&amp;ROW($A269)) &lt;&gt; ""),ROW($A$1:INDIRECT("$A$"&amp;ROW($A269)))), 1))), "",
ROUNDDOWN((ROUNDDOWN((((2*VLOOKUP($AA269, 'EV and Base'!$A$1:$N$671, 14, FALSE))+31+ROUNDDOWN($AH269/4, 0))*$AB269)/100, 0)+5), 0))</f>
        <v/>
      </c>
      <c r="AU269" s="28"/>
      <c r="AY269" t="str" cm="1">
        <f t="array" aca="1" ref="AY269" ca="1">IF(NOT(ISNUMBER(INDEX($A:$A,LOOKUP(2,1/($A$1:INDIRECT("$A$"&amp;ROW($A269))&lt;&gt;""),ROW($A$1:INDIRECT("$A$"&amp;ROW($A269)))),1))),"",
INDEX($AY:$AY,LOOKUP(2,1/($AY$1:INDIRECT("$AY$"&amp;ROW($AY269)-1)&lt;&gt;""),ROW($AY$1:INDIRECT("$AY$"&amp;ROW($AY269)-1))),1)+$BL269)</f>
        <v/>
      </c>
      <c r="AZ269" s="3" t="str" cm="1">
        <f t="array" aca="1" ref="AZ269" ca="1">IF(NOT(ISNUMBER(INDEX($A:$A, LOOKUP(2, 1 / ($A$1:INDIRECT("$A$"&amp;ROW($A269)) &lt;&gt; ""),ROW($A$1:INDIRECT("$A$"&amp;ROW($A269)))), 1))), "",
VLOOKUP(INDIRECT("$G$"&amp;LOOKUP(2, 1 / ($AY$1:INDIRECT("$AY$"&amp;ROW($AY269)-1) &lt;&gt; ""),ROW($AY$1:INDIRECT("$AY$"&amp;ROW($AY269)-1)))),'EV and Base'!A237:N907,2,FALSE))</f>
        <v/>
      </c>
      <c r="BA269" s="3" t="str" cm="1">
        <f t="array" aca="1" ref="BA269" ca="1">IF(NOT(ISNUMBER(INDEX($A:$A, LOOKUP(2, 1 / ($A$1:INDIRECT("$A$"&amp;ROW($A269)) &lt;&gt; ""),ROW($A$1:INDIRECT("$A$"&amp;ROW($A269)))), 1))), "",
INDIRECT("$I$"&amp;LOOKUP(2, 1 / ($AY$1:INDIRECT("$AY$"&amp;ROW($AY269)-1) &lt;&gt; ""),ROW($AY$1:INDIRECT("$AY$"&amp;ROW($AY269)-1)))))</f>
        <v/>
      </c>
      <c r="BB269" s="1" t="str" cm="1">
        <f t="array" aca="1" ref="BB269" ca="1">IF(NOT(ISNUMBER(INDEX($A:$A, LOOKUP(2, 1 / ($A$1:INDIRECT("$A$"&amp;ROW($A269)) &lt;&gt; ""),ROW($A$1:INDIRECT("$A$"&amp;ROW($A269)))), 1))), "",
INDIRECT("$AB$"&amp;LOOKUP(2, 1 / ($AY$1:INDIRECT("$AY$"&amp;ROW($AY269)-1) &lt;&gt; ""),ROW($AY$1:INDIRECT("$AY$"&amp;ROW($AY269)-1)))))</f>
        <v/>
      </c>
      <c r="BC269" s="3" t="str" cm="1">
        <f t="array" aca="1" ref="BC269" ca="1">IF(NOT(ISNUMBER(INDEX($A:$A,LOOKUP(2,1/($A$1:INDIRECT("$A$"&amp;ROW($A269))&lt;&gt;""),ROW($A$1:INDIRECT("$A$"&amp;ROW($A269)))),1))),"",
$BA269+$BA269+10)</f>
        <v/>
      </c>
      <c r="BD269" s="3" t="str" cm="1">
        <f t="array" aca="1" ref="BD269" ca="1">IF(NOT(ISNUMBER(INDEX($A:$A,LOOKUP(2,1/($A$1:INDIRECT("$A$"&amp;ROW($A269))&lt;&gt;""),ROW($A$1:INDIRECT("$A$"&amp;ROW($A269)))),1))),"",
$BA269+$BB269+10)</f>
        <v/>
      </c>
      <c r="BE269" s="3" t="str" cm="1">
        <f t="array" aca="1" ref="BE269" ca="1">IF(NOT(ISNUMBER(INDEX($A:$A,LOOKUP(2,1/($A$1:INDIRECT("$A$"&amp;ROW($A269))&lt;&gt;""),ROW($A$1:INDIRECT("$A$"&amp;ROW($A269)))),1))),"",
$BC269*$BC269)</f>
        <v/>
      </c>
      <c r="BF269" s="3" t="str" cm="1">
        <f t="array" aca="1" ref="BF269" ca="1">IF(NOT(ISNUMBER(INDEX($A:$A,LOOKUP(2,1/($A$1:INDIRECT("$A$"&amp;ROW($A269))&lt;&gt;""),ROW($A$1:INDIRECT("$A$"&amp;ROW($A269)))),1))),"",
$BD269*$BD269)</f>
        <v/>
      </c>
      <c r="BG269" s="3" t="str" cm="1">
        <f t="array" aca="1" ref="BG269" ca="1">IF(NOT(ISNUMBER(INDEX($A:$A,LOOKUP(2,1/($A$1:INDIRECT("$A$"&amp;ROW($A269))&lt;&gt;""),ROW($A$1:INDIRECT("$A$"&amp;ROW($A269)))),1))),"",
_xlfn.FLOOR.MATH(1.5*_xlfn.FLOOR.MATH($AZ269*BA269/5)))</f>
        <v/>
      </c>
      <c r="BH269" s="3" t="str" cm="1">
        <f t="array" aca="1" ref="BH269" ca="1">IF(NOT(ISNUMBER(INDEX($A:$A, LOOKUP(2, 1 / ($A$1:INDIRECT("$A$"&amp;ROW($A269)) &lt;&gt; ""),ROW($A$1:INDIRECT("$A$"&amp;ROW($A269)))), 1))), "",
_xlfn.FLOOR.MATH($BG269/IF(OR(INDIRECT("$C$"&amp;LOOKUP(2, 1 / ($AY$1:INDIRECT("$AY$"&amp;ROW($AY269)-1) &lt;&gt; ""),ROW($AY$1:INDIRECT("$AY$"&amp;ROW($AY269)-1))))="Multi",
INDIRECT("$C$"&amp;LOOKUP(2, 1 / ($AY$1:INDIRECT("$AY$"&amp;ROW($AY269)-1) &lt;&gt; ""),ROW($AY$1:INDIRECT("$AY$"&amp;ROW($AY269)-1))))="Double"),2,1)))</f>
        <v/>
      </c>
      <c r="BI269" s="3" t="str" cm="1">
        <f t="array" aca="1" ref="BI269" ca="1">IF(NOT(ISNUMBER(INDEX($A:$A,LOOKUP(2,1/($A$1:INDIRECT("$A$"&amp;ROW($A269))&lt;&gt;""),ROW($A$1:INDIRECT("$A$"&amp;ROW($A269)))),1))),"",
VLOOKUP($BC269,GameFreakSQRT!$A$1:$B$200,2,FALSE))</f>
        <v/>
      </c>
      <c r="BJ269" s="3" t="str" cm="1">
        <f t="array" aca="1" ref="BJ269" ca="1">IF(NOT(ISNUMBER(INDEX($A:$A,LOOKUP(2,1/($A$1:INDIRECT("$A$"&amp;ROW($A269))&lt;&gt;""),ROW($A$1:INDIRECT("$A$"&amp;ROW($A269)))),1))),"",
VLOOKUP($BD269,GameFreakSQRT!$A$1:$B$200,2,FALSE))</f>
        <v/>
      </c>
      <c r="BK269" s="3" t="str" cm="1">
        <f t="array" aca="1" ref="BK269" ca="1">IF(NOT(ISNUMBER(INDEX($A:$A,LOOKUP(2,1/($A$1:INDIRECT("$A$"&amp;ROW($A269))&lt;&gt;""),ROW($A$1:INDIRECT("$A$"&amp;ROW($A269)))),1))),"",
_xlfn.FLOOR.MATH((($BI269*$BE269)*$BH269)/($BJ269*$BF269))+1)</f>
        <v/>
      </c>
      <c r="BL269" s="3" t="str" cm="1">
        <f t="array" aca="1" ref="BL269" ca="1">IF(NOT(ISNUMBER(INDEX($A:$A,LOOKUP(2,1/($A$1:INDIRECT("$A$"&amp;ROW($A269))&lt;&gt;""),ROW($A$1:INDIRECT("$A$"&amp;ROW($A269)))),1))),"",
_xlfn.FLOOR.MATH($BK269*IF(NOT(INDIRECT("$Z$"&amp;LOOKUP(2, 1 / ($AY$1:INDIRECT("$AY$"&amp;ROW($AY269)-1) &lt;&gt; ""),ROW($AY$1:INDIRECT("$AY$"&amp;ROW($AY269)-1))))=""),1.5,1)))</f>
        <v/>
      </c>
      <c r="BM269" s="3" t="str" cm="1">
        <f t="array" aca="1" ref="BM269" ca="1">IF(NOT(ISNUMBER(INDEX($A:$A, LOOKUP(2, 1 / ($A$1:INDIRECT("$A$"&amp;ROW($A269)) &lt;&gt; ""),ROW($A$1:INDIRECT("$A$"&amp;ROW($A269)))), 1))), "",
INDIRECT("$Y$"&amp;LOOKUP(2, 1 / ($AY$1:INDIRECT("$AY$"&amp;ROW($AY269)-1) &lt;&gt; ""),ROW($AY$1:INDIRECT("$AY$"&amp;ROW($AY269)-1)))))</f>
        <v/>
      </c>
      <c r="BN269" s="3" t="str">
        <f t="shared" ca="1" si="28"/>
        <v/>
      </c>
    </row>
    <row r="270" spans="1:66" x14ac:dyDescent="0.45">
      <c r="A270" s="69" t="s">
        <v>75</v>
      </c>
      <c r="B270" s="69" t="s">
        <v>512</v>
      </c>
      <c r="C270" s="69" t="s">
        <v>376</v>
      </c>
      <c r="D270" s="69" t="s">
        <v>504</v>
      </c>
      <c r="E270" s="69" t="s">
        <v>48</v>
      </c>
      <c r="F270" s="56">
        <v>1</v>
      </c>
      <c r="G270" s="2" t="s">
        <v>315</v>
      </c>
      <c r="H270" s="22" t="s">
        <v>50</v>
      </c>
      <c r="I270" s="2">
        <v>32</v>
      </c>
      <c r="J270" s="2" t="s">
        <v>106</v>
      </c>
      <c r="K270" s="2" t="s">
        <v>65</v>
      </c>
      <c r="L270" s="2" t="s">
        <v>53</v>
      </c>
      <c r="M270" s="2" t="s">
        <v>235</v>
      </c>
      <c r="N270" s="2" t="s">
        <v>357</v>
      </c>
      <c r="O270" s="2" t="s">
        <v>417</v>
      </c>
      <c r="P270" s="2" t="s">
        <v>154</v>
      </c>
      <c r="Q270" s="2">
        <v>12</v>
      </c>
      <c r="R270" s="2">
        <f>_xlfn.FLOOR.MATH((((2*VLOOKUP(G270, 'EV and Base'!$A$1:$N$671, 9, FALSE))+$Q270)*$I270)/100)+$I270+10</f>
        <v>86</v>
      </c>
      <c r="S270" s="2">
        <f>_xlfn.FLOOR.MATH((_xlfn.FLOOR.MATH((((2*VLOOKUP($G270, 'EV and Base'!$A$1:$N$671, 10, FALSE))+$Q270)*$I270)/100)+5)*
IF(OR($J270="Lonely", $J270="Brave", $J270="Adamant", $J270="Naughty"), 1.1,
IF(OR($J270="Bold", $J270="Timid", $J270="Modest", $J270="Calm"), 0.9, 1)))</f>
        <v>65</v>
      </c>
      <c r="T270" s="2">
        <f>_xlfn.FLOOR.MATH((_xlfn.FLOOR.MATH((((2*VLOOKUP($G270, 'EV and Base'!$A$1:$N$671, 11, FALSE))+$Q270)*$I270)/100)+5)*
IF(OR($J270="Bold", $J270="Relaxed", $J270="Impish", $J270="Lax"), 1.1,
IF(OR($J270="Lonely", $J270="Hasty", $J270="Mild", $J270="Gentle"), 0.9, 1)))</f>
        <v>40</v>
      </c>
      <c r="U270" s="2">
        <f>_xlfn.FLOOR.MATH((_xlfn.FLOOR.MATH((((2*VLOOKUP($G270, 'EV and Base'!$A$1:$N$671, 12, FALSE))+$Q270)*$I270)/100)+5)*
IF(OR($J270="Modest", $J270="Mild", $J270="Quiet", $J270="Rash"), 1.1,
IF(OR($J270="Adamant", $J270="Impish", $J270="Jolly", $J270="Careful"), 0.9, 1)))</f>
        <v>65</v>
      </c>
      <c r="V270" s="2">
        <f>_xlfn.FLOOR.MATH((_xlfn.FLOOR.MATH((((2*VLOOKUP($G270, 'EV and Base'!$A$1:$N$671, 13, FALSE))+$Q270)*$I270)/100)+5)*
IF(OR($J270="Calm", $J270="Gentle", $J270="Sassy", $J270="Careful"), 1.1,
IF(OR($J270="Naughty", $J270="Lax", $J270="Naive", $J270="Rash"), 0.9, 1)))</f>
        <v>36</v>
      </c>
      <c r="W270" s="2">
        <f>_xlfn.FLOOR.MATH((_xlfn.FLOOR.MATH((((2*VLOOKUP($G270, 'EV and Base'!$A$1:$N$671, 14, FALSE))+$Q270)*$I270)/100)+5)*
IF(OR($J270="Timid", $J270="Hasty", $J270="Jolly", $J270="Naive"), 1.1,
IF(OR($J270="Brave", $J270="Relaxed", $J270="Quiet", $J270="Sassy"), 0.9, 1)))</f>
        <v>83</v>
      </c>
      <c r="X270" s="69">
        <v>1920</v>
      </c>
      <c r="Z270" s="1">
        <v>1</v>
      </c>
      <c r="AA270" s="23" t="str" cm="1">
        <f t="array" aca="1" ref="AA270" ca="1">IF(NOT(ISNUMBER(INDEX($A:$A,LOOKUP(2,1/($A$1:INDIRECT("$A$"&amp;ROW($A270))&lt;&gt;""),ROW($A$1:INDIRECT("$A$"&amp;ROW($A270)))),1))),"",
IF(NOT(ISNUMBER($A270)),$AA269,
IF($AB270&lt;16,"Lillipup",
IF($AB270&lt;32,"Herdier",
"Stoutland"))))</f>
        <v/>
      </c>
      <c r="AB270" s="25" t="str" cm="1">
        <f t="array" aca="1" ref="AB270" ca="1">IF(NOT(ISNUMBER(INDEX($A:$A, LOOKUP(2, 1 / ($A$1:INDIRECT("$A$"&amp;ROW($A270)) &lt;&gt; ""),ROW($A$1:INDIRECT("$A$"&amp;ROW($A270)))), 1))), "",
VLOOKUP($AY270,'Medium-Slow'!$A$1:$B$101,2,TRUE))</f>
        <v/>
      </c>
      <c r="AC270" s="23" t="str" cm="1">
        <f t="array" aca="1" ref="AC270" ca="1">IF(NOT(ISNUMBER(INDEX($A:$A, LOOKUP(2, 1 / ($A$1:INDIRECT("$A$"&amp;ROW($A270)) &lt;&gt; ""),ROW($A$1:INDIRECT("$A$"&amp;ROW($A270)))), 1))), "",
INDEX($AC:$AC, LOOKUP(2, 1 / ($AC$1:INDIRECT("$AC$"&amp;ROW($AC270)-1) &lt;&gt; ""),ROW($AC$1:INDIRECT("$AC$"&amp;ROW($AC270)-1))), 1)+
IF(INDEX($AC:$AC, LOOKUP(2, 1 / ($AC$1:INDIRECT("$AC$"&amp;ROW($AC270)-1) &lt;&gt; ""),ROW($AC$1:INDIRECT("$AC$"&amp;ROW($AC270)-1))), 1)+
INDEX($AD:$AD, LOOKUP(2, 1 / ($AD$1:INDIRECT("$AD$"&amp;ROW($AD270)-1) &lt;&gt; ""),ROW($AD$1:INDIRECT("$AD$"&amp;ROW($AD270)-1))), 1)+
INDEX($AE:$AE, LOOKUP(2, 1 / ($AE$1:INDIRECT("$AE$"&amp;ROW($AE270)-1) &lt;&gt; ""),ROW($AE$1:INDIRECT("$AE$"&amp;ROW($AD270)-1))), 1)+
INDEX($AE:$AF, LOOKUP(2, 1 / ($AF$1:INDIRECT("$AF$"&amp;ROW($AF270)-1) &lt;&gt; ""),ROW($AF$1:INDIRECT("$AF$"&amp;ROW($AD270)-1))), 1)+
INDEX($AG:$AG, LOOKUP(2, 1 / ($AG$1:INDIRECT("$AG$"&amp;ROW($AG270)-1) &lt;&gt; ""),ROW($AG$1:INDIRECT("$AG$"&amp;ROW($AD270)-1))), 1)+
INDEX($AH:$AH, LOOKUP(2, 1 / ($AH$1:INDIRECT("$AH$"&amp;ROW($AH270)-1) &lt;&gt; ""),ROW($AH$1:INDIRECT("$AH$"&amp;ROW($AD270)-1))), 1)&gt;=510,0,
IF(INDEX($AC:$AC, LOOKUP(2, 1 / ($AC$1:INDIRECT("$AC$"&amp;ROW($AC270)-1) &lt;&gt; ""),ROW($AC$1:INDIRECT("$AC$"&amp;ROW($AC270)-1))), 1)&gt;=255,0,
VLOOKUP(INDIRECT("$G$"&amp;LOOKUP(2, 1 / ($AC$1:INDIRECT("$AC$"&amp;ROW($AC270)-1) &lt;&gt; ""),ROW($AC$1:INDIRECT("$AC$"&amp;ROW($AC270)-1)))), 'EV and Base'!$A$1:$N$671, 3, FALSE))))</f>
        <v/>
      </c>
      <c r="AD270" s="2" t="str" cm="1">
        <f t="array" aca="1" ref="AD270" ca="1">IF(NOT(ISNUMBER(INDEX($A:$A, LOOKUP(2, 1 / ($A$1:INDIRECT("$A$"&amp;ROW($A270)) &lt;&gt; ""),ROW($A$1:INDIRECT("$A$"&amp;ROW($A270)))), 1))), "",
INDEX($AD:$AD, LOOKUP(2, 1 / ($AD$1:INDIRECT("$AD$"&amp;ROW($AD270)-1) &lt;&gt; ""),ROW($AD$1:INDIRECT("$AD$"&amp;ROW($AD270)-1))), 1)+
IF(INDEX($AC:$AC, LOOKUP(2, 1 / ($AC$1:INDIRECT("$AC$"&amp;ROW($AC270)-1) &lt;&gt; ""),ROW($AC$1:INDIRECT("$AC$"&amp;ROW($AC270)-1))), 1)+
INDEX($AD:$AD, LOOKUP(2, 1 / ($AD$1:INDIRECT("$AD$"&amp;ROW($AD270)-1) &lt;&gt; ""),ROW($AD$1:INDIRECT("$AD$"&amp;ROW($AD270)-1))), 1)+
INDEX($AE:$AE, LOOKUP(2, 1 / ($AE$1:INDIRECT("$AE$"&amp;ROW($AE270)-1) &lt;&gt; ""),ROW($AE$1:INDIRECT("$AE$"&amp;ROW($AD270)-1))), 1)+
INDEX($AE:$AF, LOOKUP(2, 1 / ($AF$1:INDIRECT("$AF$"&amp;ROW($AF270)-1) &lt;&gt; ""),ROW($AF$1:INDIRECT("$AF$"&amp;ROW($AD270)-1))), 1)+
INDEX($AG:$AG, LOOKUP(2, 1 / ($AG$1:INDIRECT("$AG$"&amp;ROW($AG270)-1) &lt;&gt; ""),ROW($AG$1:INDIRECT("$AG$"&amp;ROW($AD270)-1))), 1)+
INDEX($AH:$AH, LOOKUP(2, 1 / ($AH$1:INDIRECT("$AH$"&amp;ROW($AH270)-1) &lt;&gt; ""),ROW($AH$1:INDIRECT("$AH$"&amp;ROW($AD270)-1))), 1)&gt;=510,0,
IF(INDEX($AD:$AD, LOOKUP(2, 1 / ($AD$1:INDIRECT("$AD$"&amp;ROW($AD270)-1) &lt;&gt; ""),ROW($AD$1:INDIRECT("$AD$"&amp;ROW($AD270)-1))), 1)&gt;=255,0,
VLOOKUP(INDIRECT("$G$"&amp;LOOKUP(2, 1 / ($AD$1:INDIRECT("$AD$"&amp;ROW($AD270)-1) &lt;&gt; ""),ROW($AD$1:INDIRECT("$AD$"&amp;ROW($AD270)-1)))), 'EV and Base'!$A$1:$N$671, 4, FALSE))))</f>
        <v/>
      </c>
      <c r="AE270" s="2" t="str" cm="1">
        <f t="array" aca="1" ref="AE270" ca="1">IF(NOT(ISNUMBER(INDEX($A:$A,LOOKUP(2,1/($A$1:INDIRECT("$A$"&amp;ROW($A270))&lt;&gt;""),ROW($A$1:INDIRECT("$A$"&amp;ROW($A270)))),1))),"",
INDEX($AE:$AE,LOOKUP(2,1/($AE$1:INDIRECT("$AE$"&amp;ROW($AE270)-1)&lt;&gt;""),ROW($AE$1:INDIRECT("$AE$"&amp;ROW($AE270)-1))),1)+
IF(INDEX($AC:$AC,LOOKUP(2,1/($AC$1:INDIRECT("$AC$"&amp;ROW($AC270)-1)&lt;&gt;""),ROW($AC$1:INDIRECT("$AC$"&amp;ROW($AC270)-1))),1)+
INDEX($AD:$AD,LOOKUP(2,1/($AD$1:INDIRECT("$AD$"&amp;ROW($AD270)-1)&lt;&gt;""),ROW($AD$1:INDIRECT("$AD$"&amp;ROW($AD270)-1))),1)+
INDEX($AE:$AE,LOOKUP(2,1/($AE$1:INDIRECT("$AE$"&amp;ROW($AE270)-1)&lt;&gt;""),ROW($AE$1:INDIRECT("$AE$"&amp;ROW($AD270)-1))),1)+
INDEX($AE:$AF,LOOKUP(2,1/($AF$1:INDIRECT("$AF$"&amp;ROW($AF270)-1)&lt;&gt;""),ROW($AF$1:INDIRECT("$AF$"&amp;ROW($AD270)-1))),1)+
INDEX($AG:$AG,LOOKUP(2,1/($AG$1:INDIRECT("$AG$"&amp;ROW($AG270)-1)&lt;&gt;""),ROW($AG$1:INDIRECT("$AG$"&amp;ROW($AD270)-1))),1)+
INDEX($AH:$AH,LOOKUP(2,1/($AH$1:INDIRECT("$AH$"&amp;ROW($AH270)-1)&lt;&gt;""),ROW($AH$1:INDIRECT("$AH$"&amp;ROW($AD270)-1))),1)&gt;=510,0,
IF(INDEX($AE:$AE,LOOKUP(2,1/($AE$1:INDIRECT("$AE$"&amp;ROW($AE270)-1)&lt;&gt;""),ROW($AE$1:INDIRECT("$AE$"&amp;ROW($AE270)-1))),1)&gt;=255,0,
VLOOKUP(INDIRECT("$G$"&amp;LOOKUP(2,1/($AE$1:INDIRECT("$AE$"&amp;ROW($AE270)-1)&lt;&gt;""),ROW($AE$1:INDIRECT("$AE$"&amp;ROW($AE270)-1)))),'EV and Base'!$A$1:$N$671,5,FALSE))))</f>
        <v/>
      </c>
      <c r="AF270" s="2" t="str" cm="1">
        <f t="array" aca="1" ref="AF270" ca="1">IF(NOT(ISNUMBER(INDEX($A:$A, LOOKUP(2, 1 / ($A$1:INDIRECT("$A$"&amp;ROW($A270)) &lt;&gt; ""),ROW($A$1:INDIRECT("$A$"&amp;ROW($A270)))), 1))), "",
INDEX($AF:$AF, LOOKUP(2, 1 / ($AF$1:INDIRECT("$AF$"&amp;ROW($AF270)-1) &lt;&gt; ""),ROW($AF$1:INDIRECT("$AF$"&amp;ROW($AF270)-1))), 1)+
IF(INDEX($AC:$AC, LOOKUP(2, 1 / ($AC$1:INDIRECT("$AC$"&amp;ROW($AC270)-1) &lt;&gt; ""),ROW($AC$1:INDIRECT("$AC$"&amp;ROW($AC270)-1))), 1)+
INDEX($AD:$AD, LOOKUP(2, 1 / ($AD$1:INDIRECT("$AD$"&amp;ROW($AD270)-1) &lt;&gt; ""),ROW($AD$1:INDIRECT("$AD$"&amp;ROW($AD270)-1))), 1)+
INDEX($AE:$AE, LOOKUP(2, 1 / ($AE$1:INDIRECT("$AE$"&amp;ROW($AE270)-1) &lt;&gt; ""),ROW($AE$1:INDIRECT("$AE$"&amp;ROW($AD270)-1))), 1)+
INDEX($AE:$AF, LOOKUP(2, 1 / ($AF$1:INDIRECT("$AF$"&amp;ROW($AF270)-1) &lt;&gt; ""),ROW($AF$1:INDIRECT("$AF$"&amp;ROW($AD270)-1))), 1)+
INDEX($AG:$AG, LOOKUP(2, 1 / ($AG$1:INDIRECT("$AG$"&amp;ROW($AG270)-1) &lt;&gt; ""),ROW($AG$1:INDIRECT("$AG$"&amp;ROW($AD270)-1))), 1)+
INDEX($AH:$AH, LOOKUP(2, 1 / ($AH$1:INDIRECT("$AH$"&amp;ROW($AH270)-1) &lt;&gt; ""),ROW($AH$1:INDIRECT("$AH$"&amp;ROW($AD270)-1))), 1)&gt;=510,0,
IF(INDEX($AF:$AF, LOOKUP(2, 1 / ($AF$1:INDIRECT("$AF$"&amp;ROW($AF270)-1) &lt;&gt; ""),ROW($AF$1:INDIRECT("$AF$"&amp;ROW($AF270)-1))), 1)&gt;=255,0,
VLOOKUP(INDIRECT("$G$"&amp;LOOKUP(2, 1 / ($AF$1:INDIRECT("$AF$"&amp;ROW($AF270)-1) &lt;&gt; ""),ROW($AF$1:INDIRECT("$AF$"&amp;ROW($AF270)-1)))), 'EV and Base'!$A$1:$N$671, 6, FALSE))))</f>
        <v/>
      </c>
      <c r="AG270" s="2" t="str" cm="1">
        <f t="array" aca="1" ref="AG270" ca="1">IF(NOT(ISNUMBER(INDEX($A:$A, LOOKUP(2, 1 / ($A$1:INDIRECT("$A$"&amp;ROW($A270)) &lt;&gt; ""),ROW($A$1:INDIRECT("$A$"&amp;ROW($A270)))), 1))), "",
INDEX($AG:$AG, LOOKUP(2, 1 / ($AG$1:INDIRECT("$AG$"&amp;ROW($AG270)-1) &lt;&gt; ""),ROW($AG$1:INDIRECT("$AG$"&amp;ROW($AG270)-1))), 1)+
IF(INDEX($AC:$AC, LOOKUP(2, 1 / ($AC$1:INDIRECT("$AC$"&amp;ROW($AC270)-1) &lt;&gt; ""),ROW($AC$1:INDIRECT("$AC$"&amp;ROW($AC270)-1))), 1)+
INDEX($AD:$AD, LOOKUP(2, 1 / ($AD$1:INDIRECT("$AD$"&amp;ROW($AD270)-1) &lt;&gt; ""),ROW($AD$1:INDIRECT("$AD$"&amp;ROW($AD270)-1))), 1)+
INDEX($AE:$AE, LOOKUP(2, 1 / ($AE$1:INDIRECT("$AE$"&amp;ROW($AE270)-1) &lt;&gt; ""),ROW($AE$1:INDIRECT("$AE$"&amp;ROW($AD270)-1))), 1)+
INDEX($AE:$AF, LOOKUP(2, 1 / ($AF$1:INDIRECT("$AF$"&amp;ROW($AF270)-1) &lt;&gt; ""),ROW($AF$1:INDIRECT("$AF$"&amp;ROW($AD270)-1))), 1)+
INDEX($AG:$AG, LOOKUP(2, 1 / ($AG$1:INDIRECT("$AG$"&amp;ROW($AG270)-1) &lt;&gt; ""),ROW($AG$1:INDIRECT("$AG$"&amp;ROW($AD270)-1))), 1)+
INDEX($AH:$AH, LOOKUP(2, 1 / ($AH$1:INDIRECT("$AH$"&amp;ROW($AH270)-1) &lt;&gt; ""),ROW($AH$1:INDIRECT("$AH$"&amp;ROW($AD270)-1))), 1)&gt;=510,0,
IF(INDEX($AG:$AG, LOOKUP(2, 1 / ($AG$1:INDIRECT("$AG$"&amp;ROW($AG270)-1) &lt;&gt; ""),ROW($AG$1:INDIRECT("$AG$"&amp;ROW($AG270)-1))), 1)&gt;=255,0,
VLOOKUP(INDIRECT("$G$"&amp;LOOKUP(2, 1 / ($AG$1:INDIRECT("$AG$"&amp;ROW($AG270)-1) &lt;&gt; ""),ROW($AG$1:INDIRECT("$AG$"&amp;ROW($AG270)-1)))), 'EV and Base'!$A$1:$N$671, 7, FALSE))))</f>
        <v/>
      </c>
      <c r="AH270" s="24" t="str" cm="1">
        <f t="array" aca="1" ref="AH270" ca="1">IF(NOT(ISNUMBER(INDEX($A:$A,LOOKUP(2,1/($A$1:INDIRECT("$A$"&amp;ROW($A270))&lt;&gt;""),ROW($A$1:INDIRECT("$A$"&amp;ROW($A270)))),1))),"",
INDEX($AH:$AH,LOOKUP(2,1/($AH$1:INDIRECT("$AH$"&amp;ROW($AH270)-1)&lt;&gt;""),ROW($AH$1:INDIRECT("$AH$"&amp;ROW($AH270)-1))),1)+
IF(INDEX($AC:$AC,LOOKUP(2,1/($AC$1:INDIRECT("$AC$"&amp;ROW($AC270)-1)&lt;&gt;""),ROW($AC$1:INDIRECT("$AC$"&amp;ROW($AC270)-1))),1)+
INDEX($AD:$AD,LOOKUP(2,1/($AD$1:INDIRECT("$AD$"&amp;ROW($AD270)-1)&lt;&gt;""),ROW($AD$1:INDIRECT("$AD$"&amp;ROW($AD270)-1))),1)+
INDEX($AE:$AE,LOOKUP(2,1/($AE$1:INDIRECT("$AE$"&amp;ROW($AE270)-1)&lt;&gt;""),ROW($AE$1:INDIRECT("$AE$"&amp;ROW($AD270)-1))),1)+
INDEX($AE:$AF,LOOKUP(2,1/($AF$1:INDIRECT("$AF$"&amp;ROW($AF270)-1)&lt;&gt;""),ROW($AF$1:INDIRECT("$AF$"&amp;ROW($AD270)-1))),1)+
INDEX($AG:$AG,LOOKUP(2,1/($AG$1:INDIRECT("$AG$"&amp;ROW($AG270)-1)&lt;&gt;""),ROW($AG$1:INDIRECT("$AG$"&amp;ROW($AD270)-1))),1)+
INDEX($AH:$AH,LOOKUP(2,1/($AH$1:INDIRECT("$AH$"&amp;ROW($AH270)-1)&lt;&gt;""),ROW($AH$1:INDIRECT("$AH$"&amp;ROW($AD270)-1))),1)&gt;=510,0,
IF(INDEX($AH:$AH,LOOKUP(2,1/($AH$1:INDIRECT("$AH$"&amp;ROW($AH270)-1)&lt;&gt;""),ROW($AH$1:INDIRECT("$AH$"&amp;ROW($AH270)-1))),1)&gt;=255,0,
VLOOKUP(INDIRECT("$G$"&amp;LOOKUP(2,1/($AH$1:INDIRECT("$AH$"&amp;ROW($AH270)-1)&lt;&gt;""),ROW($AH$1:INDIRECT("$AH$"&amp;ROW($AH270)-1)))),'EV and Base'!$A$1:$N$671,8,FALSE))))</f>
        <v/>
      </c>
      <c r="AI270" s="29" t="str" cm="1">
        <f t="array" aca="1" ref="AI270" ca="1">IF(NOT(ISNUMBER(INDEX($A:$A,LOOKUP(2,1/($A$1:INDIRECT("$A$"&amp;ROW($A270))&lt;&gt;""),ROW($A$1:INDIRECT("$A$"&amp;ROW($A270)))),1))),"",
ROUNDDOWN((((2*VLOOKUP($AA270,'EV and Base'!$A$1:$N$671,9,FALSE))+31+ROUNDDOWN($AC270/4,0))*$AB270)/100,0)+$AB270+10)</f>
        <v/>
      </c>
      <c r="AJ270" s="21" t="str" cm="1">
        <f t="array" aca="1" ref="AJ270" ca="1">IF(NOT(ISNUMBER(INDEX($A:$A, LOOKUP(2, 1 / ($A$1:INDIRECT("$A$"&amp;ROW($A270)) &lt;&gt; ""),ROW($A$1:INDIRECT("$A$"&amp;ROW($A270)))), 1))), "",
ROUNDDOWN((ROUNDDOWN((((2*VLOOKUP($AA270, 'EV and Base'!$A$1:$N$671, 10, FALSE))+31+ROUNDDOWN($AD270/4, 0))*$AB270)/100, 0)+5)*1.1, 0))</f>
        <v/>
      </c>
      <c r="AK270" s="21" t="str" cm="1">
        <f t="array" aca="1" ref="AK270" ca="1">IF(NOT(ISNUMBER(INDEX($A:$A, LOOKUP(2, 1 / ($A$1:INDIRECT("$A$"&amp;ROW($A270)) &lt;&gt; ""),ROW($A$1:INDIRECT("$A$"&amp;ROW($A270)))), 1))), "",
ROUNDDOWN((ROUNDDOWN((((2*VLOOKUP($AA270, 'EV and Base'!$A$1:$N$671, 11, FALSE))+30+ROUNDDOWN($AE270/4, 0))*$AB270)/100, 0)+5), 0)
&amp;"-"&amp;
ROUNDDOWN((ROUNDDOWN((((2*VLOOKUP($AA270, 'EV and Base'!$A$1:$N$671, 11, FALSE))+31+ROUNDDOWN($AE270/4, 0))*$AB270)/100, 0)+5), 0))</f>
        <v/>
      </c>
      <c r="AL270" s="21" t="str" cm="1">
        <f t="array" aca="1" ref="AL270" ca="1">IF(NOT(ISNUMBER(INDEX($A:$A, LOOKUP(2, 1 / ($A$1:INDIRECT("$A$"&amp;ROW($A270)) &lt;&gt; ""),ROW($A$1:INDIRECT("$A$"&amp;ROW($A270)))), 1))), "",
ROUNDDOWN((ROUNDDOWN((((2*VLOOKUP($AA270, 'EV and Base'!$A$1:$N$671, 12, FALSE))+0+ROUNDDOWN($AF270/4, 0))*$AB270)/100, 0)+5)*0.9, 0)
&amp;"-"&amp;
ROUNDDOWN((ROUNDDOWN((((2*VLOOKUP($AA270, 'EV and Base'!$A$1:$N$671, 12, FALSE))+31+ROUNDDOWN($AF270/4, 0))*$AB270)/100, 0)+5)*0.9, 0))</f>
        <v/>
      </c>
      <c r="AM270" s="21" t="str" cm="1">
        <f t="array" aca="1" ref="AM270" ca="1">IF(NOT(ISNUMBER(INDEX($A:$A, LOOKUP(2, 1 / ($A$1:INDIRECT("$A$"&amp;ROW($A270)) &lt;&gt; ""),ROW($A$1:INDIRECT("$A$"&amp;ROW($A270)))), 1))), "",
ROUNDDOWN((ROUNDDOWN((((2*VLOOKUP($AA270, 'EV and Base'!$A$1:$N$671, 13, FALSE))+30+ROUNDDOWN($AG270/4, 0))*$AB270)/100, 0)+5), 0)
&amp;"-"&amp;
ROUNDDOWN((ROUNDDOWN((((2*VLOOKUP($AA270, 'EV and Base'!$A$1:$N$671, 13, FALSE))+31+ROUNDDOWN($AG270/4, 0))*$AB270)/100, 0)+5), 0))</f>
        <v/>
      </c>
      <c r="AN270" s="25" t="str" cm="1">
        <f t="array" aca="1" ref="AN270" ca="1">IF(NOT(ISNUMBER(INDEX($A:$A, LOOKUP(2, 1 / ($A$1:INDIRECT("$A$"&amp;ROW($A270)) &lt;&gt; ""),ROW($A$1:INDIRECT("$A$"&amp;ROW($A270)))), 1))), "",
ROUNDDOWN((ROUNDDOWN((((2*VLOOKUP($AA270, 'EV and Base'!$A$1:$N$671, 14, FALSE))+31+ROUNDDOWN($AH270/4, 0))*$AB270)/100, 0)+5), 0))</f>
        <v/>
      </c>
      <c r="AO270" s="23" t="str" cm="1">
        <f t="array" aca="1" ref="AO270" ca="1">IF(NOT(ISNUMBER(INDEX($A:$A, LOOKUP(2, 1 / ($A$1:INDIRECT("$A$"&amp;ROW($A270)) &lt;&gt; ""),ROW($A$1:INDIRECT("$A$"&amp;ROW($A270)))), 1))), "",
ROUNDDOWN((((2*VLOOKUP($AA270, 'EV and Base'!$A$1:$N$671, 9, FALSE))+31+ROUNDDOWN($AC270/4, 0))*$AB270)/100, 0)+$AB270+10)</f>
        <v/>
      </c>
      <c r="AP270" s="2" t="str" cm="1">
        <f t="array" aca="1" ref="AP270" ca="1">IF(NOT(ISNUMBER(INDEX($A:$A, LOOKUP(2, 1 / ($A$1:INDIRECT("$A$"&amp;ROW($A270)) &lt;&gt; ""),ROW($A$1:INDIRECT("$A$"&amp;ROW($A270)))), 1))), "",
ROUNDDOWN((ROUNDDOWN((((2*VLOOKUP($AA270, 'EV and Base'!$A$1:$N$671, 10, FALSE))+31+ROUNDDOWN($AD270/4, 0))*$AB270)/100, 0)+5)*1.1, 0))</f>
        <v/>
      </c>
      <c r="AQ270" s="2" t="str" cm="1">
        <f t="array" aca="1" ref="AQ270" ca="1">IF(NOT(ISNUMBER(INDEX($A:$A, LOOKUP(2, 1 / ($A$1:INDIRECT("$A$"&amp;ROW($A270)) &lt;&gt; ""),ROW($A$1:INDIRECT("$A$"&amp;ROW($A270)))), 1))), "",
ROUNDDOWN((ROUNDDOWN((((2*VLOOKUP($AA270, 'EV and Base'!$A$1:$N$671, 11, FALSE))+$AV$2+ROUNDDOWN($AE270/4, 0))*$AB270)/100, 0)+5), 0))</f>
        <v/>
      </c>
      <c r="AR270" s="22" t="str" cm="1">
        <f t="array" aca="1" ref="AR270" ca="1">IF(NOT(ISNUMBER(INDEX($A:$A, LOOKUP(2, 1 / ($A$1:INDIRECT("$A$"&amp;ROW($A270)) &lt;&gt; ""),ROW($A$1:INDIRECT("$A$"&amp;ROW($A270)))), 1))), "",
ROUNDDOWN((ROUNDDOWN((((2*VLOOKUP($AA270, 'EV and Base'!$A$1:$N$671, 12, FALSE))+$AW$2+ROUNDDOWN($AF270/4, 0))*$AB270)/100, 0)+5)*0.9, 0))</f>
        <v/>
      </c>
      <c r="AS270" s="2" t="str" cm="1">
        <f t="array" aca="1" ref="AS270" ca="1">IF(NOT(ISNUMBER(INDEX($A:$A, LOOKUP(2, 1 / ($A$1:INDIRECT("$A$"&amp;ROW($A270)) &lt;&gt; ""),ROW($A$1:INDIRECT("$A$"&amp;ROW($A270)))), 1))), "",
ROUNDDOWN((ROUNDDOWN((((2*VLOOKUP($AA270, 'EV and Base'!$A$1:$N$671, 13, FALSE))+$AX$2+ROUNDDOWN($AG270/4, 0))*$AB270)/100, 0)+5), 0))</f>
        <v/>
      </c>
      <c r="AT270" s="24" t="str" cm="1">
        <f t="array" aca="1" ref="AT270" ca="1">IF(NOT(ISNUMBER(INDEX($A:$A, LOOKUP(2, 1 / ($A$1:INDIRECT("$A$"&amp;ROW($A270)) &lt;&gt; ""),ROW($A$1:INDIRECT("$A$"&amp;ROW($A270)))), 1))), "",
ROUNDDOWN((ROUNDDOWN((((2*VLOOKUP($AA270, 'EV and Base'!$A$1:$N$671, 14, FALSE))+31+ROUNDDOWN($AH270/4, 0))*$AB270)/100, 0)+5), 0))</f>
        <v/>
      </c>
      <c r="AU270" s="28"/>
      <c r="AY270" t="str" cm="1">
        <f t="array" aca="1" ref="AY270" ca="1">IF(NOT(ISNUMBER(INDEX($A:$A,LOOKUP(2,1/($A$1:INDIRECT("$A$"&amp;ROW($A270))&lt;&gt;""),ROW($A$1:INDIRECT("$A$"&amp;ROW($A270)))),1))),"",
INDEX($AY:$AY,LOOKUP(2,1/($AY$1:INDIRECT("$AY$"&amp;ROW($AY270)-1)&lt;&gt;""),ROW($AY$1:INDIRECT("$AY$"&amp;ROW($AY270)-1))),1)+$BL270)</f>
        <v/>
      </c>
      <c r="AZ270" s="3" t="str" cm="1">
        <f t="array" aca="1" ref="AZ270" ca="1">IF(NOT(ISNUMBER(INDEX($A:$A, LOOKUP(2, 1 / ($A$1:INDIRECT("$A$"&amp;ROW($A270)) &lt;&gt; ""),ROW($A$1:INDIRECT("$A$"&amp;ROW($A270)))), 1))), "",
VLOOKUP(INDIRECT("$G$"&amp;LOOKUP(2, 1 / ($AY$1:INDIRECT("$AY$"&amp;ROW($AY270)-1) &lt;&gt; ""),ROW($AY$1:INDIRECT("$AY$"&amp;ROW($AY270)-1)))),'EV and Base'!A238:N908,2,FALSE))</f>
        <v/>
      </c>
      <c r="BA270" s="3" t="str" cm="1">
        <f t="array" aca="1" ref="BA270" ca="1">IF(NOT(ISNUMBER(INDEX($A:$A, LOOKUP(2, 1 / ($A$1:INDIRECT("$A$"&amp;ROW($A270)) &lt;&gt; ""),ROW($A$1:INDIRECT("$A$"&amp;ROW($A270)))), 1))), "",
INDIRECT("$I$"&amp;LOOKUP(2, 1 / ($AY$1:INDIRECT("$AY$"&amp;ROW($AY270)-1) &lt;&gt; ""),ROW($AY$1:INDIRECT("$AY$"&amp;ROW($AY270)-1)))))</f>
        <v/>
      </c>
      <c r="BB270" s="1" t="str" cm="1">
        <f t="array" aca="1" ref="BB270" ca="1">IF(NOT(ISNUMBER(INDEX($A:$A, LOOKUP(2, 1 / ($A$1:INDIRECT("$A$"&amp;ROW($A270)) &lt;&gt; ""),ROW($A$1:INDIRECT("$A$"&amp;ROW($A270)))), 1))), "",
INDIRECT("$AB$"&amp;LOOKUP(2, 1 / ($AY$1:INDIRECT("$AY$"&amp;ROW($AY270)-1) &lt;&gt; ""),ROW($AY$1:INDIRECT("$AY$"&amp;ROW($AY270)-1)))))</f>
        <v/>
      </c>
      <c r="BC270" s="3" t="str" cm="1">
        <f t="array" aca="1" ref="BC270" ca="1">IF(NOT(ISNUMBER(INDEX($A:$A,LOOKUP(2,1/($A$1:INDIRECT("$A$"&amp;ROW($A270))&lt;&gt;""),ROW($A$1:INDIRECT("$A$"&amp;ROW($A270)))),1))),"",
$BA270+$BA270+10)</f>
        <v/>
      </c>
      <c r="BD270" s="3" t="str" cm="1">
        <f t="array" aca="1" ref="BD270" ca="1">IF(NOT(ISNUMBER(INDEX($A:$A,LOOKUP(2,1/($A$1:INDIRECT("$A$"&amp;ROW($A270))&lt;&gt;""),ROW($A$1:INDIRECT("$A$"&amp;ROW($A270)))),1))),"",
$BA270+$BB270+10)</f>
        <v/>
      </c>
      <c r="BE270" s="3" t="str" cm="1">
        <f t="array" aca="1" ref="BE270" ca="1">IF(NOT(ISNUMBER(INDEX($A:$A,LOOKUP(2,1/($A$1:INDIRECT("$A$"&amp;ROW($A270))&lt;&gt;""),ROW($A$1:INDIRECT("$A$"&amp;ROW($A270)))),1))),"",
$BC270*$BC270)</f>
        <v/>
      </c>
      <c r="BF270" s="3" t="str" cm="1">
        <f t="array" aca="1" ref="BF270" ca="1">IF(NOT(ISNUMBER(INDEX($A:$A,LOOKUP(2,1/($A$1:INDIRECT("$A$"&amp;ROW($A270))&lt;&gt;""),ROW($A$1:INDIRECT("$A$"&amp;ROW($A270)))),1))),"",
$BD270*$BD270)</f>
        <v/>
      </c>
      <c r="BG270" s="3" t="str" cm="1">
        <f t="array" aca="1" ref="BG270" ca="1">IF(NOT(ISNUMBER(INDEX($A:$A,LOOKUP(2,1/($A$1:INDIRECT("$A$"&amp;ROW($A270))&lt;&gt;""),ROW($A$1:INDIRECT("$A$"&amp;ROW($A270)))),1))),"",
_xlfn.FLOOR.MATH(1.5*_xlfn.FLOOR.MATH($AZ270*BA270/5)))</f>
        <v/>
      </c>
      <c r="BH270" s="3" t="str" cm="1">
        <f t="array" aca="1" ref="BH270" ca="1">IF(NOT(ISNUMBER(INDEX($A:$A, LOOKUP(2, 1 / ($A$1:INDIRECT("$A$"&amp;ROW($A270)) &lt;&gt; ""),ROW($A$1:INDIRECT("$A$"&amp;ROW($A270)))), 1))), "",
_xlfn.FLOOR.MATH($BG270/IF(OR(INDIRECT("$C$"&amp;LOOKUP(2, 1 / ($AY$1:INDIRECT("$AY$"&amp;ROW($AY270)-1) &lt;&gt; ""),ROW($AY$1:INDIRECT("$AY$"&amp;ROW($AY270)-1))))="Multi",
INDIRECT("$C$"&amp;LOOKUP(2, 1 / ($AY$1:INDIRECT("$AY$"&amp;ROW($AY270)-1) &lt;&gt; ""),ROW($AY$1:INDIRECT("$AY$"&amp;ROW($AY270)-1))))="Double"),2,1)))</f>
        <v/>
      </c>
      <c r="BI270" s="3" t="str" cm="1">
        <f t="array" aca="1" ref="BI270" ca="1">IF(NOT(ISNUMBER(INDEX($A:$A,LOOKUP(2,1/($A$1:INDIRECT("$A$"&amp;ROW($A270))&lt;&gt;""),ROW($A$1:INDIRECT("$A$"&amp;ROW($A270)))),1))),"",
VLOOKUP($BC270,GameFreakSQRT!$A$1:$B$200,2,FALSE))</f>
        <v/>
      </c>
      <c r="BJ270" s="3" t="str" cm="1">
        <f t="array" aca="1" ref="BJ270" ca="1">IF(NOT(ISNUMBER(INDEX($A:$A,LOOKUP(2,1/($A$1:INDIRECT("$A$"&amp;ROW($A270))&lt;&gt;""),ROW($A$1:INDIRECT("$A$"&amp;ROW($A270)))),1))),"",
VLOOKUP($BD270,GameFreakSQRT!$A$1:$B$200,2,FALSE))</f>
        <v/>
      </c>
      <c r="BK270" s="3" t="str" cm="1">
        <f t="array" aca="1" ref="BK270" ca="1">IF(NOT(ISNUMBER(INDEX($A:$A,LOOKUP(2,1/($A$1:INDIRECT("$A$"&amp;ROW($A270))&lt;&gt;""),ROW($A$1:INDIRECT("$A$"&amp;ROW($A270)))),1))),"",
_xlfn.FLOOR.MATH((($BI270*$BE270)*$BH270)/($BJ270*$BF270))+1)</f>
        <v/>
      </c>
      <c r="BL270" s="3" t="str" cm="1">
        <f t="array" aca="1" ref="BL270" ca="1">IF(NOT(ISNUMBER(INDEX($A:$A,LOOKUP(2,1/($A$1:INDIRECT("$A$"&amp;ROW($A270))&lt;&gt;""),ROW($A$1:INDIRECT("$A$"&amp;ROW($A270)))),1))),"",
_xlfn.FLOOR.MATH($BK270*IF(NOT(INDIRECT("$Z$"&amp;LOOKUP(2, 1 / ($AY$1:INDIRECT("$AY$"&amp;ROW($AY270)-1) &lt;&gt; ""),ROW($AY$1:INDIRECT("$AY$"&amp;ROW($AY270)-1))))=""),1.5,1)))</f>
        <v/>
      </c>
      <c r="BM270" s="3" t="str" cm="1">
        <f t="array" aca="1" ref="BM270" ca="1">IF(NOT(ISNUMBER(INDEX($A:$A, LOOKUP(2, 1 / ($A$1:INDIRECT("$A$"&amp;ROW($A270)) &lt;&gt; ""),ROW($A$1:INDIRECT("$A$"&amp;ROW($A270)))), 1))), "",
INDIRECT("$Y$"&amp;LOOKUP(2, 1 / ($AY$1:INDIRECT("$AY$"&amp;ROW($AY270)-1) &lt;&gt; ""),ROW($AY$1:INDIRECT("$AY$"&amp;ROW($AY270)-1)))))</f>
        <v/>
      </c>
      <c r="BN270" s="3" t="str">
        <f t="shared" ca="1" si="28"/>
        <v/>
      </c>
    </row>
    <row r="271" spans="1:66" x14ac:dyDescent="0.45">
      <c r="A271" s="69"/>
      <c r="B271" s="69"/>
      <c r="C271" s="69"/>
      <c r="D271" s="69"/>
      <c r="E271" s="69"/>
      <c r="F271" s="56">
        <v>2</v>
      </c>
      <c r="G271" s="2" t="s">
        <v>513</v>
      </c>
      <c r="H271" s="22" t="s">
        <v>50</v>
      </c>
      <c r="I271" s="2">
        <v>32</v>
      </c>
      <c r="J271" s="2" t="s">
        <v>132</v>
      </c>
      <c r="K271" s="2" t="s">
        <v>262</v>
      </c>
      <c r="L271" s="2" t="s">
        <v>53</v>
      </c>
      <c r="M271" s="2" t="s">
        <v>514</v>
      </c>
      <c r="N271" s="2" t="s">
        <v>429</v>
      </c>
      <c r="O271" s="2" t="s">
        <v>515</v>
      </c>
      <c r="P271" s="2" t="s">
        <v>484</v>
      </c>
      <c r="Q271" s="2">
        <v>12</v>
      </c>
      <c r="R271" s="2">
        <f>_xlfn.FLOOR.MATH((((2*VLOOKUP(G271, 'EV and Base'!$A$1:$N$671, 9, FALSE))+$Q271)*$I271)/100)+$I271+10</f>
        <v>88</v>
      </c>
      <c r="S271" s="2">
        <f>_xlfn.FLOOR.MATH((_xlfn.FLOOR.MATH((((2*VLOOKUP($G271, 'EV and Base'!$A$1:$N$671, 10, FALSE))+$Q271)*$I271)/100)+5)*
IF(OR($J271="Lonely", $J271="Brave", $J271="Adamant", $J271="Naughty"), 1.1,
IF(OR($J271="Bold", $J271="Timid", $J271="Modest", $J271="Calm"), 0.9, 1)))</f>
        <v>45</v>
      </c>
      <c r="T271" s="2">
        <f>_xlfn.FLOOR.MATH((_xlfn.FLOOR.MATH((((2*VLOOKUP($G271, 'EV and Base'!$A$1:$N$671, 11, FALSE))+$Q271)*$I271)/100)+5)*
IF(OR($J271="Bold", $J271="Relaxed", $J271="Impish", $J271="Lax"), 1.1,
IF(OR($J271="Lonely", $J271="Hasty", $J271="Mild", $J271="Gentle"), 0.9, 1)))</f>
        <v>48</v>
      </c>
      <c r="U271" s="2">
        <f>_xlfn.FLOOR.MATH((_xlfn.FLOOR.MATH((((2*VLOOKUP($G271, 'EV and Base'!$A$1:$N$671, 12, FALSE))+$Q271)*$I271)/100)+5)*
IF(OR($J271="Modest", $J271="Mild", $J271="Quiet", $J271="Rash"), 1.1,
IF(OR($J271="Adamant", $J271="Impish", $J271="Jolly", $J271="Careful"), 0.9, 1)))</f>
        <v>58</v>
      </c>
      <c r="V271" s="2">
        <f>_xlfn.FLOOR.MATH((_xlfn.FLOOR.MATH((((2*VLOOKUP($G271, 'EV and Base'!$A$1:$N$671, 13, FALSE))+$Q271)*$I271)/100)+5)*
IF(OR($J271="Calm", $J271="Gentle", $J271="Sassy", $J271="Careful"), 1.1,
IF(OR($J271="Naughty", $J271="Lax", $J271="Naive", $J271="Rash"), 0.9, 1)))</f>
        <v>44</v>
      </c>
      <c r="W271" s="2">
        <f>_xlfn.FLOOR.MATH((_xlfn.FLOOR.MATH((((2*VLOOKUP($G271, 'EV and Base'!$A$1:$N$671, 14, FALSE))+$Q271)*$I271)/100)+5)*
IF(OR($J271="Timid", $J271="Hasty", $J271="Jolly", $J271="Naive"), 1.1,
IF(OR($J271="Brave", $J271="Relaxed", $J271="Quiet", $J271="Sassy"), 0.9, 1)))</f>
        <v>72</v>
      </c>
      <c r="X271" s="69"/>
      <c r="Z271" s="1">
        <v>1</v>
      </c>
      <c r="AA271" s="23" t="str" cm="1">
        <f t="array" aca="1" ref="AA271" ca="1">IF(NOT(ISNUMBER(INDEX($A:$A,LOOKUP(2,1/($A$1:INDIRECT("$A$"&amp;ROW($A271))&lt;&gt;""),ROW($A$1:INDIRECT("$A$"&amp;ROW($A271)))),1))),"",
IF(NOT(ISNUMBER($A271)),$AA270,
IF($AB271&lt;16,"Lillipup",
IF($AB271&lt;32,"Herdier",
"Stoutland"))))</f>
        <v/>
      </c>
      <c r="AB271" s="25" t="str" cm="1">
        <f t="array" aca="1" ref="AB271" ca="1">IF(NOT(ISNUMBER(INDEX($A:$A, LOOKUP(2, 1 / ($A$1:INDIRECT("$A$"&amp;ROW($A271)) &lt;&gt; ""),ROW($A$1:INDIRECT("$A$"&amp;ROW($A271)))), 1))), "",
VLOOKUP($AY271,'Medium-Slow'!$A$1:$B$101,2,TRUE))</f>
        <v/>
      </c>
      <c r="AC271" s="23" t="str" cm="1">
        <f t="array" aca="1" ref="AC271" ca="1">IF(NOT(ISNUMBER(INDEX($A:$A, LOOKUP(2, 1 / ($A$1:INDIRECT("$A$"&amp;ROW($A271)) &lt;&gt; ""),ROW($A$1:INDIRECT("$A$"&amp;ROW($A271)))), 1))), "",
INDEX($AC:$AC, LOOKUP(2, 1 / ($AC$1:INDIRECT("$AC$"&amp;ROW($AC271)-1) &lt;&gt; ""),ROW($AC$1:INDIRECT("$AC$"&amp;ROW($AC271)-1))), 1)+
IF(INDEX($AC:$AC, LOOKUP(2, 1 / ($AC$1:INDIRECT("$AC$"&amp;ROW($AC271)-1) &lt;&gt; ""),ROW($AC$1:INDIRECT("$AC$"&amp;ROW($AC271)-1))), 1)+
INDEX($AD:$AD, LOOKUP(2, 1 / ($AD$1:INDIRECT("$AD$"&amp;ROW($AD271)-1) &lt;&gt; ""),ROW($AD$1:INDIRECT("$AD$"&amp;ROW($AD271)-1))), 1)+
INDEX($AE:$AE, LOOKUP(2, 1 / ($AE$1:INDIRECT("$AE$"&amp;ROW($AE271)-1) &lt;&gt; ""),ROW($AE$1:INDIRECT("$AE$"&amp;ROW($AD271)-1))), 1)+
INDEX($AE:$AF, LOOKUP(2, 1 / ($AF$1:INDIRECT("$AF$"&amp;ROW($AF271)-1) &lt;&gt; ""),ROW($AF$1:INDIRECT("$AF$"&amp;ROW($AD271)-1))), 1)+
INDEX($AG:$AG, LOOKUP(2, 1 / ($AG$1:INDIRECT("$AG$"&amp;ROW($AG271)-1) &lt;&gt; ""),ROW($AG$1:INDIRECT("$AG$"&amp;ROW($AD271)-1))), 1)+
INDEX($AH:$AH, LOOKUP(2, 1 / ($AH$1:INDIRECT("$AH$"&amp;ROW($AH271)-1) &lt;&gt; ""),ROW($AH$1:INDIRECT("$AH$"&amp;ROW($AD271)-1))), 1)&gt;=510,0,
IF(INDEX($AC:$AC, LOOKUP(2, 1 / ($AC$1:INDIRECT("$AC$"&amp;ROW($AC271)-1) &lt;&gt; ""),ROW($AC$1:INDIRECT("$AC$"&amp;ROW($AC271)-1))), 1)&gt;=255,0,
VLOOKUP(INDIRECT("$G$"&amp;LOOKUP(2, 1 / ($AC$1:INDIRECT("$AC$"&amp;ROW($AC271)-1) &lt;&gt; ""),ROW($AC$1:INDIRECT("$AC$"&amp;ROW($AC271)-1)))), 'EV and Base'!$A$1:$N$671, 3, FALSE))))</f>
        <v/>
      </c>
      <c r="AD271" s="2" t="str" cm="1">
        <f t="array" aca="1" ref="AD271" ca="1">IF(NOT(ISNUMBER(INDEX($A:$A, LOOKUP(2, 1 / ($A$1:INDIRECT("$A$"&amp;ROW($A271)) &lt;&gt; ""),ROW($A$1:INDIRECT("$A$"&amp;ROW($A271)))), 1))), "",
INDEX($AD:$AD, LOOKUP(2, 1 / ($AD$1:INDIRECT("$AD$"&amp;ROW($AD271)-1) &lt;&gt; ""),ROW($AD$1:INDIRECT("$AD$"&amp;ROW($AD271)-1))), 1)+
IF(INDEX($AC:$AC, LOOKUP(2, 1 / ($AC$1:INDIRECT("$AC$"&amp;ROW($AC271)-1) &lt;&gt; ""),ROW($AC$1:INDIRECT("$AC$"&amp;ROW($AC271)-1))), 1)+
INDEX($AD:$AD, LOOKUP(2, 1 / ($AD$1:INDIRECT("$AD$"&amp;ROW($AD271)-1) &lt;&gt; ""),ROW($AD$1:INDIRECT("$AD$"&amp;ROW($AD271)-1))), 1)+
INDEX($AE:$AE, LOOKUP(2, 1 / ($AE$1:INDIRECT("$AE$"&amp;ROW($AE271)-1) &lt;&gt; ""),ROW($AE$1:INDIRECT("$AE$"&amp;ROW($AD271)-1))), 1)+
INDEX($AE:$AF, LOOKUP(2, 1 / ($AF$1:INDIRECT("$AF$"&amp;ROW($AF271)-1) &lt;&gt; ""),ROW($AF$1:INDIRECT("$AF$"&amp;ROW($AD271)-1))), 1)+
INDEX($AG:$AG, LOOKUP(2, 1 / ($AG$1:INDIRECT("$AG$"&amp;ROW($AG271)-1) &lt;&gt; ""),ROW($AG$1:INDIRECT("$AG$"&amp;ROW($AD271)-1))), 1)+
INDEX($AH:$AH, LOOKUP(2, 1 / ($AH$1:INDIRECT("$AH$"&amp;ROW($AH271)-1) &lt;&gt; ""),ROW($AH$1:INDIRECT("$AH$"&amp;ROW($AD271)-1))), 1)&gt;=510,0,
IF(INDEX($AD:$AD, LOOKUP(2, 1 / ($AD$1:INDIRECT("$AD$"&amp;ROW($AD271)-1) &lt;&gt; ""),ROW($AD$1:INDIRECT("$AD$"&amp;ROW($AD271)-1))), 1)&gt;=255,0,
VLOOKUP(INDIRECT("$G$"&amp;LOOKUP(2, 1 / ($AD$1:INDIRECT("$AD$"&amp;ROW($AD271)-1) &lt;&gt; ""),ROW($AD$1:INDIRECT("$AD$"&amp;ROW($AD271)-1)))), 'EV and Base'!$A$1:$N$671, 4, FALSE))))</f>
        <v/>
      </c>
      <c r="AE271" s="2" t="str" cm="1">
        <f t="array" aca="1" ref="AE271" ca="1">IF(NOT(ISNUMBER(INDEX($A:$A,LOOKUP(2,1/($A$1:INDIRECT("$A$"&amp;ROW($A271))&lt;&gt;""),ROW($A$1:INDIRECT("$A$"&amp;ROW($A271)))),1))),"",
INDEX($AE:$AE,LOOKUP(2,1/($AE$1:INDIRECT("$AE$"&amp;ROW($AE271)-1)&lt;&gt;""),ROW($AE$1:INDIRECT("$AE$"&amp;ROW($AE271)-1))),1)+
IF(INDEX($AC:$AC,LOOKUP(2,1/($AC$1:INDIRECT("$AC$"&amp;ROW($AC271)-1)&lt;&gt;""),ROW($AC$1:INDIRECT("$AC$"&amp;ROW($AC271)-1))),1)+
INDEX($AD:$AD,LOOKUP(2,1/($AD$1:INDIRECT("$AD$"&amp;ROW($AD271)-1)&lt;&gt;""),ROW($AD$1:INDIRECT("$AD$"&amp;ROW($AD271)-1))),1)+
INDEX($AE:$AE,LOOKUP(2,1/($AE$1:INDIRECT("$AE$"&amp;ROW($AE271)-1)&lt;&gt;""),ROW($AE$1:INDIRECT("$AE$"&amp;ROW($AD271)-1))),1)+
INDEX($AE:$AF,LOOKUP(2,1/($AF$1:INDIRECT("$AF$"&amp;ROW($AF271)-1)&lt;&gt;""),ROW($AF$1:INDIRECT("$AF$"&amp;ROW($AD271)-1))),1)+
INDEX($AG:$AG,LOOKUP(2,1/($AG$1:INDIRECT("$AG$"&amp;ROW($AG271)-1)&lt;&gt;""),ROW($AG$1:INDIRECT("$AG$"&amp;ROW($AD271)-1))),1)+
INDEX($AH:$AH,LOOKUP(2,1/($AH$1:INDIRECT("$AH$"&amp;ROW($AH271)-1)&lt;&gt;""),ROW($AH$1:INDIRECT("$AH$"&amp;ROW($AD271)-1))),1)&gt;=510,0,
IF(INDEX($AE:$AE,LOOKUP(2,1/($AE$1:INDIRECT("$AE$"&amp;ROW($AE271)-1)&lt;&gt;""),ROW($AE$1:INDIRECT("$AE$"&amp;ROW($AE271)-1))),1)&gt;=255,0,
VLOOKUP(INDIRECT("$G$"&amp;LOOKUP(2,1/($AE$1:INDIRECT("$AE$"&amp;ROW($AE271)-1)&lt;&gt;""),ROW($AE$1:INDIRECT("$AE$"&amp;ROW($AE271)-1)))),'EV and Base'!$A$1:$N$671,5,FALSE))))</f>
        <v/>
      </c>
      <c r="AF271" s="2" t="str" cm="1">
        <f t="array" aca="1" ref="AF271" ca="1">IF(NOT(ISNUMBER(INDEX($A:$A, LOOKUP(2, 1 / ($A$1:INDIRECT("$A$"&amp;ROW($A271)) &lt;&gt; ""),ROW($A$1:INDIRECT("$A$"&amp;ROW($A271)))), 1))), "",
INDEX($AF:$AF, LOOKUP(2, 1 / ($AF$1:INDIRECT("$AF$"&amp;ROW($AF271)-1) &lt;&gt; ""),ROW($AF$1:INDIRECT("$AF$"&amp;ROW($AF271)-1))), 1)+
IF(INDEX($AC:$AC, LOOKUP(2, 1 / ($AC$1:INDIRECT("$AC$"&amp;ROW($AC271)-1) &lt;&gt; ""),ROW($AC$1:INDIRECT("$AC$"&amp;ROW($AC271)-1))), 1)+
INDEX($AD:$AD, LOOKUP(2, 1 / ($AD$1:INDIRECT("$AD$"&amp;ROW($AD271)-1) &lt;&gt; ""),ROW($AD$1:INDIRECT("$AD$"&amp;ROW($AD271)-1))), 1)+
INDEX($AE:$AE, LOOKUP(2, 1 / ($AE$1:INDIRECT("$AE$"&amp;ROW($AE271)-1) &lt;&gt; ""),ROW($AE$1:INDIRECT("$AE$"&amp;ROW($AD271)-1))), 1)+
INDEX($AE:$AF, LOOKUP(2, 1 / ($AF$1:INDIRECT("$AF$"&amp;ROW($AF271)-1) &lt;&gt; ""),ROW($AF$1:INDIRECT("$AF$"&amp;ROW($AD271)-1))), 1)+
INDEX($AG:$AG, LOOKUP(2, 1 / ($AG$1:INDIRECT("$AG$"&amp;ROW($AG271)-1) &lt;&gt; ""),ROW($AG$1:INDIRECT("$AG$"&amp;ROW($AD271)-1))), 1)+
INDEX($AH:$AH, LOOKUP(2, 1 / ($AH$1:INDIRECT("$AH$"&amp;ROW($AH271)-1) &lt;&gt; ""),ROW($AH$1:INDIRECT("$AH$"&amp;ROW($AD271)-1))), 1)&gt;=510,0,
IF(INDEX($AF:$AF, LOOKUP(2, 1 / ($AF$1:INDIRECT("$AF$"&amp;ROW($AF271)-1) &lt;&gt; ""),ROW($AF$1:INDIRECT("$AF$"&amp;ROW($AF271)-1))), 1)&gt;=255,0,
VLOOKUP(INDIRECT("$G$"&amp;LOOKUP(2, 1 / ($AF$1:INDIRECT("$AF$"&amp;ROW($AF271)-1) &lt;&gt; ""),ROW($AF$1:INDIRECT("$AF$"&amp;ROW($AF271)-1)))), 'EV and Base'!$A$1:$N$671, 6, FALSE))))</f>
        <v/>
      </c>
      <c r="AG271" s="2" t="str" cm="1">
        <f t="array" aca="1" ref="AG271" ca="1">IF(NOT(ISNUMBER(INDEX($A:$A, LOOKUP(2, 1 / ($A$1:INDIRECT("$A$"&amp;ROW($A271)) &lt;&gt; ""),ROW($A$1:INDIRECT("$A$"&amp;ROW($A271)))), 1))), "",
INDEX($AG:$AG, LOOKUP(2, 1 / ($AG$1:INDIRECT("$AG$"&amp;ROW($AG271)-1) &lt;&gt; ""),ROW($AG$1:INDIRECT("$AG$"&amp;ROW($AG271)-1))), 1)+
IF(INDEX($AC:$AC, LOOKUP(2, 1 / ($AC$1:INDIRECT("$AC$"&amp;ROW($AC271)-1) &lt;&gt; ""),ROW($AC$1:INDIRECT("$AC$"&amp;ROW($AC271)-1))), 1)+
INDEX($AD:$AD, LOOKUP(2, 1 / ($AD$1:INDIRECT("$AD$"&amp;ROW($AD271)-1) &lt;&gt; ""),ROW($AD$1:INDIRECT("$AD$"&amp;ROW($AD271)-1))), 1)+
INDEX($AE:$AE, LOOKUP(2, 1 / ($AE$1:INDIRECT("$AE$"&amp;ROW($AE271)-1) &lt;&gt; ""),ROW($AE$1:INDIRECT("$AE$"&amp;ROW($AD271)-1))), 1)+
INDEX($AE:$AF, LOOKUP(2, 1 / ($AF$1:INDIRECT("$AF$"&amp;ROW($AF271)-1) &lt;&gt; ""),ROW($AF$1:INDIRECT("$AF$"&amp;ROW($AD271)-1))), 1)+
INDEX($AG:$AG, LOOKUP(2, 1 / ($AG$1:INDIRECT("$AG$"&amp;ROW($AG271)-1) &lt;&gt; ""),ROW($AG$1:INDIRECT("$AG$"&amp;ROW($AD271)-1))), 1)+
INDEX($AH:$AH, LOOKUP(2, 1 / ($AH$1:INDIRECT("$AH$"&amp;ROW($AH271)-1) &lt;&gt; ""),ROW($AH$1:INDIRECT("$AH$"&amp;ROW($AD271)-1))), 1)&gt;=510,0,
IF(INDEX($AG:$AG, LOOKUP(2, 1 / ($AG$1:INDIRECT("$AG$"&amp;ROW($AG271)-1) &lt;&gt; ""),ROW($AG$1:INDIRECT("$AG$"&amp;ROW($AG271)-1))), 1)&gt;=255,0,
VLOOKUP(INDIRECT("$G$"&amp;LOOKUP(2, 1 / ($AG$1:INDIRECT("$AG$"&amp;ROW($AG271)-1) &lt;&gt; ""),ROW($AG$1:INDIRECT("$AG$"&amp;ROW($AG271)-1)))), 'EV and Base'!$A$1:$N$671, 7, FALSE))))</f>
        <v/>
      </c>
      <c r="AH271" s="24" t="str" cm="1">
        <f t="array" aca="1" ref="AH271" ca="1">IF(NOT(ISNUMBER(INDEX($A:$A,LOOKUP(2,1/($A$1:INDIRECT("$A$"&amp;ROW($A271))&lt;&gt;""),ROW($A$1:INDIRECT("$A$"&amp;ROW($A271)))),1))),"",
INDEX($AH:$AH,LOOKUP(2,1/($AH$1:INDIRECT("$AH$"&amp;ROW($AH271)-1)&lt;&gt;""),ROW($AH$1:INDIRECT("$AH$"&amp;ROW($AH271)-1))),1)+
IF(INDEX($AC:$AC,LOOKUP(2,1/($AC$1:INDIRECT("$AC$"&amp;ROW($AC271)-1)&lt;&gt;""),ROW($AC$1:INDIRECT("$AC$"&amp;ROW($AC271)-1))),1)+
INDEX($AD:$AD,LOOKUP(2,1/($AD$1:INDIRECT("$AD$"&amp;ROW($AD271)-1)&lt;&gt;""),ROW($AD$1:INDIRECT("$AD$"&amp;ROW($AD271)-1))),1)+
INDEX($AE:$AE,LOOKUP(2,1/($AE$1:INDIRECT("$AE$"&amp;ROW($AE271)-1)&lt;&gt;""),ROW($AE$1:INDIRECT("$AE$"&amp;ROW($AD271)-1))),1)+
INDEX($AE:$AF,LOOKUP(2,1/($AF$1:INDIRECT("$AF$"&amp;ROW($AF271)-1)&lt;&gt;""),ROW($AF$1:INDIRECT("$AF$"&amp;ROW($AD271)-1))),1)+
INDEX($AG:$AG,LOOKUP(2,1/($AG$1:INDIRECT("$AG$"&amp;ROW($AG271)-1)&lt;&gt;""),ROW($AG$1:INDIRECT("$AG$"&amp;ROW($AD271)-1))),1)+
INDEX($AH:$AH,LOOKUP(2,1/($AH$1:INDIRECT("$AH$"&amp;ROW($AH271)-1)&lt;&gt;""),ROW($AH$1:INDIRECT("$AH$"&amp;ROW($AD271)-1))),1)&gt;=510,0,
IF(INDEX($AH:$AH,LOOKUP(2,1/($AH$1:INDIRECT("$AH$"&amp;ROW($AH271)-1)&lt;&gt;""),ROW($AH$1:INDIRECT("$AH$"&amp;ROW($AH271)-1))),1)&gt;=255,0,
VLOOKUP(INDIRECT("$G$"&amp;LOOKUP(2,1/($AH$1:INDIRECT("$AH$"&amp;ROW($AH271)-1)&lt;&gt;""),ROW($AH$1:INDIRECT("$AH$"&amp;ROW($AH271)-1)))),'EV and Base'!$A$1:$N$671,8,FALSE))))</f>
        <v/>
      </c>
      <c r="AI271" s="29" t="str" cm="1">
        <f t="array" aca="1" ref="AI271" ca="1">IF(NOT(ISNUMBER(INDEX($A:$A,LOOKUP(2,1/($A$1:INDIRECT("$A$"&amp;ROW($A271))&lt;&gt;""),ROW($A$1:INDIRECT("$A$"&amp;ROW($A271)))),1))),"",
ROUNDDOWN((((2*VLOOKUP($AA271,'EV and Base'!$A$1:$N$671,9,FALSE))+31+ROUNDDOWN($AC271/4,0))*$AB271)/100,0)+$AB271+10)</f>
        <v/>
      </c>
      <c r="AJ271" s="21" t="str" cm="1">
        <f t="array" aca="1" ref="AJ271" ca="1">IF(NOT(ISNUMBER(INDEX($A:$A, LOOKUP(2, 1 / ($A$1:INDIRECT("$A$"&amp;ROW($A271)) &lt;&gt; ""),ROW($A$1:INDIRECT("$A$"&amp;ROW($A271)))), 1))), "",
ROUNDDOWN((ROUNDDOWN((((2*VLOOKUP($AA271, 'EV and Base'!$A$1:$N$671, 10, FALSE))+31+ROUNDDOWN($AD271/4, 0))*$AB271)/100, 0)+5)*1.1, 0))</f>
        <v/>
      </c>
      <c r="AK271" s="21" t="str" cm="1">
        <f t="array" aca="1" ref="AK271" ca="1">IF(NOT(ISNUMBER(INDEX($A:$A, LOOKUP(2, 1 / ($A$1:INDIRECT("$A$"&amp;ROW($A271)) &lt;&gt; ""),ROW($A$1:INDIRECT("$A$"&amp;ROW($A271)))), 1))), "",
ROUNDDOWN((ROUNDDOWN((((2*VLOOKUP($AA271, 'EV and Base'!$A$1:$N$671, 11, FALSE))+30+ROUNDDOWN($AE271/4, 0))*$AB271)/100, 0)+5), 0)
&amp;"-"&amp;
ROUNDDOWN((ROUNDDOWN((((2*VLOOKUP($AA271, 'EV and Base'!$A$1:$N$671, 11, FALSE))+31+ROUNDDOWN($AE271/4, 0))*$AB271)/100, 0)+5), 0))</f>
        <v/>
      </c>
      <c r="AL271" s="21" t="str" cm="1">
        <f t="array" aca="1" ref="AL271" ca="1">IF(NOT(ISNUMBER(INDEX($A:$A, LOOKUP(2, 1 / ($A$1:INDIRECT("$A$"&amp;ROW($A271)) &lt;&gt; ""),ROW($A$1:INDIRECT("$A$"&amp;ROW($A271)))), 1))), "",
ROUNDDOWN((ROUNDDOWN((((2*VLOOKUP($AA271, 'EV and Base'!$A$1:$N$671, 12, FALSE))+0+ROUNDDOWN($AF271/4, 0))*$AB271)/100, 0)+5)*0.9, 0)
&amp;"-"&amp;
ROUNDDOWN((ROUNDDOWN((((2*VLOOKUP($AA271, 'EV and Base'!$A$1:$N$671, 12, FALSE))+31+ROUNDDOWN($AF271/4, 0))*$AB271)/100, 0)+5)*0.9, 0))</f>
        <v/>
      </c>
      <c r="AM271" s="21" t="str" cm="1">
        <f t="array" aca="1" ref="AM271" ca="1">IF(NOT(ISNUMBER(INDEX($A:$A, LOOKUP(2, 1 / ($A$1:INDIRECT("$A$"&amp;ROW($A271)) &lt;&gt; ""),ROW($A$1:INDIRECT("$A$"&amp;ROW($A271)))), 1))), "",
ROUNDDOWN((ROUNDDOWN((((2*VLOOKUP($AA271, 'EV and Base'!$A$1:$N$671, 13, FALSE))+30+ROUNDDOWN($AG271/4, 0))*$AB271)/100, 0)+5), 0)
&amp;"-"&amp;
ROUNDDOWN((ROUNDDOWN((((2*VLOOKUP($AA271, 'EV and Base'!$A$1:$N$671, 13, FALSE))+31+ROUNDDOWN($AG271/4, 0))*$AB271)/100, 0)+5), 0))</f>
        <v/>
      </c>
      <c r="AN271" s="25" t="str" cm="1">
        <f t="array" aca="1" ref="AN271" ca="1">IF(NOT(ISNUMBER(INDEX($A:$A, LOOKUP(2, 1 / ($A$1:INDIRECT("$A$"&amp;ROW($A271)) &lt;&gt; ""),ROW($A$1:INDIRECT("$A$"&amp;ROW($A271)))), 1))), "",
ROUNDDOWN((ROUNDDOWN((((2*VLOOKUP($AA271, 'EV and Base'!$A$1:$N$671, 14, FALSE))+31+ROUNDDOWN($AH271/4, 0))*$AB271)/100, 0)+5), 0))</f>
        <v/>
      </c>
      <c r="AO271" s="23" t="str" cm="1">
        <f t="array" aca="1" ref="AO271" ca="1">IF(NOT(ISNUMBER(INDEX($A:$A, LOOKUP(2, 1 / ($A$1:INDIRECT("$A$"&amp;ROW($A271)) &lt;&gt; ""),ROW($A$1:INDIRECT("$A$"&amp;ROW($A271)))), 1))), "",
ROUNDDOWN((((2*VLOOKUP($AA271, 'EV and Base'!$A$1:$N$671, 9, FALSE))+31+ROUNDDOWN($AC271/4, 0))*$AB271)/100, 0)+$AB271+10)</f>
        <v/>
      </c>
      <c r="AP271" s="2" t="str" cm="1">
        <f t="array" aca="1" ref="AP271" ca="1">IF(NOT(ISNUMBER(INDEX($A:$A, LOOKUP(2, 1 / ($A$1:INDIRECT("$A$"&amp;ROW($A271)) &lt;&gt; ""),ROW($A$1:INDIRECT("$A$"&amp;ROW($A271)))), 1))), "",
ROUNDDOWN((ROUNDDOWN((((2*VLOOKUP($AA271, 'EV and Base'!$A$1:$N$671, 10, FALSE))+31+ROUNDDOWN($AD271/4, 0))*$AB271)/100, 0)+5)*1.1, 0))</f>
        <v/>
      </c>
      <c r="AQ271" s="2" t="str" cm="1">
        <f t="array" aca="1" ref="AQ271" ca="1">IF(NOT(ISNUMBER(INDEX($A:$A, LOOKUP(2, 1 / ($A$1:INDIRECT("$A$"&amp;ROW($A271)) &lt;&gt; ""),ROW($A$1:INDIRECT("$A$"&amp;ROW($A271)))), 1))), "",
ROUNDDOWN((ROUNDDOWN((((2*VLOOKUP($AA271, 'EV and Base'!$A$1:$N$671, 11, FALSE))+$AV$2+ROUNDDOWN($AE271/4, 0))*$AB271)/100, 0)+5), 0))</f>
        <v/>
      </c>
      <c r="AR271" s="22" t="str" cm="1">
        <f t="array" aca="1" ref="AR271" ca="1">IF(NOT(ISNUMBER(INDEX($A:$A, LOOKUP(2, 1 / ($A$1:INDIRECT("$A$"&amp;ROW($A271)) &lt;&gt; ""),ROW($A$1:INDIRECT("$A$"&amp;ROW($A271)))), 1))), "",
ROUNDDOWN((ROUNDDOWN((((2*VLOOKUP($AA271, 'EV and Base'!$A$1:$N$671, 12, FALSE))+$AW$2+ROUNDDOWN($AF271/4, 0))*$AB271)/100, 0)+5)*0.9, 0))</f>
        <v/>
      </c>
      <c r="AS271" s="2" t="str" cm="1">
        <f t="array" aca="1" ref="AS271" ca="1">IF(NOT(ISNUMBER(INDEX($A:$A, LOOKUP(2, 1 / ($A$1:INDIRECT("$A$"&amp;ROW($A271)) &lt;&gt; ""),ROW($A$1:INDIRECT("$A$"&amp;ROW($A271)))), 1))), "",
ROUNDDOWN((ROUNDDOWN((((2*VLOOKUP($AA271, 'EV and Base'!$A$1:$N$671, 13, FALSE))+$AX$2+ROUNDDOWN($AG271/4, 0))*$AB271)/100, 0)+5), 0))</f>
        <v/>
      </c>
      <c r="AT271" s="24" t="str" cm="1">
        <f t="array" aca="1" ref="AT271" ca="1">IF(NOT(ISNUMBER(INDEX($A:$A, LOOKUP(2, 1 / ($A$1:INDIRECT("$A$"&amp;ROW($A271)) &lt;&gt; ""),ROW($A$1:INDIRECT("$A$"&amp;ROW($A271)))), 1))), "",
ROUNDDOWN((ROUNDDOWN((((2*VLOOKUP($AA271, 'EV and Base'!$A$1:$N$671, 14, FALSE))+31+ROUNDDOWN($AH271/4, 0))*$AB271)/100, 0)+5), 0))</f>
        <v/>
      </c>
      <c r="AU271" s="28"/>
      <c r="AY271" t="str" cm="1">
        <f t="array" aca="1" ref="AY271" ca="1">IF(NOT(ISNUMBER(INDEX($A:$A,LOOKUP(2,1/($A$1:INDIRECT("$A$"&amp;ROW($A271))&lt;&gt;""),ROW($A$1:INDIRECT("$A$"&amp;ROW($A271)))),1))),"",
INDEX($AY:$AY,LOOKUP(2,1/($AY$1:INDIRECT("$AY$"&amp;ROW($AY271)-1)&lt;&gt;""),ROW($AY$1:INDIRECT("$AY$"&amp;ROW($AY271)-1))),1)+$BL271)</f>
        <v/>
      </c>
      <c r="AZ271" s="3" t="str" cm="1">
        <f t="array" aca="1" ref="AZ271" ca="1">IF(NOT(ISNUMBER(INDEX($A:$A, LOOKUP(2, 1 / ($A$1:INDIRECT("$A$"&amp;ROW($A271)) &lt;&gt; ""),ROW($A$1:INDIRECT("$A$"&amp;ROW($A271)))), 1))), "",
VLOOKUP(INDIRECT("$G$"&amp;LOOKUP(2, 1 / ($AY$1:INDIRECT("$AY$"&amp;ROW($AY271)-1) &lt;&gt; ""),ROW($AY$1:INDIRECT("$AY$"&amp;ROW($AY271)-1)))),'EV and Base'!A239:N909,2,FALSE))</f>
        <v/>
      </c>
      <c r="BA271" s="3" t="str" cm="1">
        <f t="array" aca="1" ref="BA271" ca="1">IF(NOT(ISNUMBER(INDEX($A:$A, LOOKUP(2, 1 / ($A$1:INDIRECT("$A$"&amp;ROW($A271)) &lt;&gt; ""),ROW($A$1:INDIRECT("$A$"&amp;ROW($A271)))), 1))), "",
INDIRECT("$I$"&amp;LOOKUP(2, 1 / ($AY$1:INDIRECT("$AY$"&amp;ROW($AY271)-1) &lt;&gt; ""),ROW($AY$1:INDIRECT("$AY$"&amp;ROW($AY271)-1)))))</f>
        <v/>
      </c>
      <c r="BB271" s="1" t="str" cm="1">
        <f t="array" aca="1" ref="BB271" ca="1">IF(NOT(ISNUMBER(INDEX($A:$A, LOOKUP(2, 1 / ($A$1:INDIRECT("$A$"&amp;ROW($A271)) &lt;&gt; ""),ROW($A$1:INDIRECT("$A$"&amp;ROW($A271)))), 1))), "",
INDIRECT("$AB$"&amp;LOOKUP(2, 1 / ($AY$1:INDIRECT("$AY$"&amp;ROW($AY271)-1) &lt;&gt; ""),ROW($AY$1:INDIRECT("$AY$"&amp;ROW($AY271)-1)))))</f>
        <v/>
      </c>
      <c r="BC271" s="3" t="str" cm="1">
        <f t="array" aca="1" ref="BC271" ca="1">IF(NOT(ISNUMBER(INDEX($A:$A,LOOKUP(2,1/($A$1:INDIRECT("$A$"&amp;ROW($A271))&lt;&gt;""),ROW($A$1:INDIRECT("$A$"&amp;ROW($A271)))),1))),"",
$BA271+$BA271+10)</f>
        <v/>
      </c>
      <c r="BD271" s="3" t="str" cm="1">
        <f t="array" aca="1" ref="BD271" ca="1">IF(NOT(ISNUMBER(INDEX($A:$A,LOOKUP(2,1/($A$1:INDIRECT("$A$"&amp;ROW($A271))&lt;&gt;""),ROW($A$1:INDIRECT("$A$"&amp;ROW($A271)))),1))),"",
$BA271+$BB271+10)</f>
        <v/>
      </c>
      <c r="BE271" s="3" t="str" cm="1">
        <f t="array" aca="1" ref="BE271" ca="1">IF(NOT(ISNUMBER(INDEX($A:$A,LOOKUP(2,1/($A$1:INDIRECT("$A$"&amp;ROW($A271))&lt;&gt;""),ROW($A$1:INDIRECT("$A$"&amp;ROW($A271)))),1))),"",
$BC271*$BC271)</f>
        <v/>
      </c>
      <c r="BF271" s="3" t="str" cm="1">
        <f t="array" aca="1" ref="BF271" ca="1">IF(NOT(ISNUMBER(INDEX($A:$A,LOOKUP(2,1/($A$1:INDIRECT("$A$"&amp;ROW($A271))&lt;&gt;""),ROW($A$1:INDIRECT("$A$"&amp;ROW($A271)))),1))),"",
$BD271*$BD271)</f>
        <v/>
      </c>
      <c r="BG271" s="3" t="str" cm="1">
        <f t="array" aca="1" ref="BG271" ca="1">IF(NOT(ISNUMBER(INDEX($A:$A,LOOKUP(2,1/($A$1:INDIRECT("$A$"&amp;ROW($A271))&lt;&gt;""),ROW($A$1:INDIRECT("$A$"&amp;ROW($A271)))),1))),"",
_xlfn.FLOOR.MATH(1.5*_xlfn.FLOOR.MATH($AZ271*BA271/5)))</f>
        <v/>
      </c>
      <c r="BH271" s="3" t="str" cm="1">
        <f t="array" aca="1" ref="BH271" ca="1">IF(NOT(ISNUMBER(INDEX($A:$A, LOOKUP(2, 1 / ($A$1:INDIRECT("$A$"&amp;ROW($A271)) &lt;&gt; ""),ROW($A$1:INDIRECT("$A$"&amp;ROW($A271)))), 1))), "",
_xlfn.FLOOR.MATH($BG271/IF(OR(INDIRECT("$C$"&amp;LOOKUP(2, 1 / ($AY$1:INDIRECT("$AY$"&amp;ROW($AY271)-1) &lt;&gt; ""),ROW($AY$1:INDIRECT("$AY$"&amp;ROW($AY271)-1))))="Multi",
INDIRECT("$C$"&amp;LOOKUP(2, 1 / ($AY$1:INDIRECT("$AY$"&amp;ROW($AY271)-1) &lt;&gt; ""),ROW($AY$1:INDIRECT("$AY$"&amp;ROW($AY271)-1))))="Double"),2,1)))</f>
        <v/>
      </c>
      <c r="BI271" s="3" t="str" cm="1">
        <f t="array" aca="1" ref="BI271" ca="1">IF(NOT(ISNUMBER(INDEX($A:$A,LOOKUP(2,1/($A$1:INDIRECT("$A$"&amp;ROW($A271))&lt;&gt;""),ROW($A$1:INDIRECT("$A$"&amp;ROW($A271)))),1))),"",
VLOOKUP($BC271,GameFreakSQRT!$A$1:$B$200,2,FALSE))</f>
        <v/>
      </c>
      <c r="BJ271" s="3" t="str" cm="1">
        <f t="array" aca="1" ref="BJ271" ca="1">IF(NOT(ISNUMBER(INDEX($A:$A,LOOKUP(2,1/($A$1:INDIRECT("$A$"&amp;ROW($A271))&lt;&gt;""),ROW($A$1:INDIRECT("$A$"&amp;ROW($A271)))),1))),"",
VLOOKUP($BD271,GameFreakSQRT!$A$1:$B$200,2,FALSE))</f>
        <v/>
      </c>
      <c r="BK271" s="3" t="str" cm="1">
        <f t="array" aca="1" ref="BK271" ca="1">IF(NOT(ISNUMBER(INDEX($A:$A,LOOKUP(2,1/($A$1:INDIRECT("$A$"&amp;ROW($A271))&lt;&gt;""),ROW($A$1:INDIRECT("$A$"&amp;ROW($A271)))),1))),"",
_xlfn.FLOOR.MATH((($BI271*$BE271)*$BH271)/($BJ271*$BF271))+1)</f>
        <v/>
      </c>
      <c r="BL271" s="3" t="str" cm="1">
        <f t="array" aca="1" ref="BL271" ca="1">IF(NOT(ISNUMBER(INDEX($A:$A,LOOKUP(2,1/($A$1:INDIRECT("$A$"&amp;ROW($A271))&lt;&gt;""),ROW($A$1:INDIRECT("$A$"&amp;ROW($A271)))),1))),"",
_xlfn.FLOOR.MATH($BK271*IF(NOT(INDIRECT("$Z$"&amp;LOOKUP(2, 1 / ($AY$1:INDIRECT("$AY$"&amp;ROW($AY271)-1) &lt;&gt; ""),ROW($AY$1:INDIRECT("$AY$"&amp;ROW($AY271)-1))))=""),1.5,1)))</f>
        <v/>
      </c>
      <c r="BM271" s="3" t="str" cm="1">
        <f t="array" aca="1" ref="BM271" ca="1">IF(NOT(ISNUMBER(INDEX($A:$A, LOOKUP(2, 1 / ($A$1:INDIRECT("$A$"&amp;ROW($A271)) &lt;&gt; ""),ROW($A$1:INDIRECT("$A$"&amp;ROW($A271)))), 1))), "",
INDIRECT("$Y$"&amp;LOOKUP(2, 1 / ($AY$1:INDIRECT("$AY$"&amp;ROW($AY271)-1) &lt;&gt; ""),ROW($AY$1:INDIRECT("$AY$"&amp;ROW($AY271)-1)))))</f>
        <v/>
      </c>
      <c r="BN271" s="3" t="str">
        <f t="shared" ca="1" si="28"/>
        <v/>
      </c>
    </row>
    <row r="272" spans="1:66" x14ac:dyDescent="0.45">
      <c r="A272" s="69"/>
      <c r="B272" s="69"/>
      <c r="C272" s="69"/>
      <c r="D272" s="69"/>
      <c r="E272" s="69"/>
      <c r="F272" s="56">
        <v>3</v>
      </c>
      <c r="G272" s="2" t="s">
        <v>187</v>
      </c>
      <c r="H272" s="22" t="s">
        <v>50</v>
      </c>
      <c r="I272" s="2">
        <v>32</v>
      </c>
      <c r="J272" s="2" t="s">
        <v>85</v>
      </c>
      <c r="K272" s="2" t="s">
        <v>98</v>
      </c>
      <c r="L272" s="2" t="s">
        <v>53</v>
      </c>
      <c r="M272" s="2" t="s">
        <v>406</v>
      </c>
      <c r="N272" s="2" t="s">
        <v>475</v>
      </c>
      <c r="O272" s="2" t="s">
        <v>516</v>
      </c>
      <c r="P272" s="2" t="s">
        <v>517</v>
      </c>
      <c r="Q272" s="2">
        <v>12</v>
      </c>
      <c r="R272" s="2">
        <f>_xlfn.FLOOR.MATH((((2*VLOOKUP(G272, 'EV and Base'!$A$1:$N$671, 9, FALSE))+$Q272)*$I272)/100)+$I272+10</f>
        <v>84</v>
      </c>
      <c r="S272" s="2">
        <f>_xlfn.FLOOR.MATH((_xlfn.FLOOR.MATH((((2*VLOOKUP($G272, 'EV and Base'!$A$1:$N$671, 10, FALSE))+$Q272)*$I272)/100)+5)*
IF(OR($J272="Lonely", $J272="Brave", $J272="Adamant", $J272="Naughty"), 1.1,
IF(OR($J272="Bold", $J272="Timid", $J272="Modest", $J272="Calm"), 0.9, 1)))</f>
        <v>63</v>
      </c>
      <c r="T272" s="2">
        <f>_xlfn.FLOOR.MATH((_xlfn.FLOOR.MATH((((2*VLOOKUP($G272, 'EV and Base'!$A$1:$N$671, 11, FALSE))+$Q272)*$I272)/100)+5)*
IF(OR($J272="Bold", $J272="Relaxed", $J272="Impish", $J272="Lax"), 1.1,
IF(OR($J272="Lonely", $J272="Hasty", $J272="Mild", $J272="Gentle"), 0.9, 1)))</f>
        <v>47</v>
      </c>
      <c r="U272" s="2">
        <f>_xlfn.FLOOR.MATH((_xlfn.FLOOR.MATH((((2*VLOOKUP($G272, 'EV and Base'!$A$1:$N$671, 12, FALSE))+$Q272)*$I272)/100)+5)*
IF(OR($J272="Modest", $J272="Mild", $J272="Quiet", $J272="Rash"), 1.1,
IF(OR($J272="Adamant", $J272="Impish", $J272="Jolly", $J272="Careful"), 0.9, 1)))</f>
        <v>47</v>
      </c>
      <c r="V272" s="2">
        <f>_xlfn.FLOOR.MATH((_xlfn.FLOOR.MATH((((2*VLOOKUP($G272, 'EV and Base'!$A$1:$N$671, 13, FALSE))+$Q272)*$I272)/100)+5)*
IF(OR($J272="Calm", $J272="Gentle", $J272="Sassy", $J272="Careful"), 1.1,
IF(OR($J272="Naughty", $J272="Lax", $J272="Naive", $J272="Rash"), 0.9, 1)))</f>
        <v>58</v>
      </c>
      <c r="W272" s="2">
        <f>_xlfn.FLOOR.MATH((_xlfn.FLOOR.MATH((((2*VLOOKUP($G272, 'EV and Base'!$A$1:$N$671, 14, FALSE))+$Q272)*$I272)/100)+5)*
IF(OR($J272="Timid", $J272="Hasty", $J272="Jolly", $J272="Naive"), 1.1,
IF(OR($J272="Brave", $J272="Relaxed", $J272="Quiet", $J272="Sassy"), 0.9, 1)))</f>
        <v>58</v>
      </c>
      <c r="X272" s="69"/>
      <c r="Z272" s="1">
        <v>1</v>
      </c>
      <c r="AA272" s="23" t="str" cm="1">
        <f t="array" aca="1" ref="AA272" ca="1">IF(NOT(ISNUMBER(INDEX($A:$A,LOOKUP(2,1/($A$1:INDIRECT("$A$"&amp;ROW($A272))&lt;&gt;""),ROW($A$1:INDIRECT("$A$"&amp;ROW($A272)))),1))),"",
IF(NOT(ISNUMBER($A272)),$AA271,
IF($AB272&lt;16,"Lillipup",
IF($AB272&lt;32,"Herdier",
"Stoutland"))))</f>
        <v/>
      </c>
      <c r="AB272" s="25" t="str" cm="1">
        <f t="array" aca="1" ref="AB272" ca="1">IF(NOT(ISNUMBER(INDEX($A:$A, LOOKUP(2, 1 / ($A$1:INDIRECT("$A$"&amp;ROW($A272)) &lt;&gt; ""),ROW($A$1:INDIRECT("$A$"&amp;ROW($A272)))), 1))), "",
VLOOKUP($AY272,'Medium-Slow'!$A$1:$B$101,2,TRUE))</f>
        <v/>
      </c>
      <c r="AC272" s="23" t="str" cm="1">
        <f t="array" aca="1" ref="AC272" ca="1">IF(NOT(ISNUMBER(INDEX($A:$A, LOOKUP(2, 1 / ($A$1:INDIRECT("$A$"&amp;ROW($A272)) &lt;&gt; ""),ROW($A$1:INDIRECT("$A$"&amp;ROW($A272)))), 1))), "",
INDEX($AC:$AC, LOOKUP(2, 1 / ($AC$1:INDIRECT("$AC$"&amp;ROW($AC272)-1) &lt;&gt; ""),ROW($AC$1:INDIRECT("$AC$"&amp;ROW($AC272)-1))), 1)+
IF(INDEX($AC:$AC, LOOKUP(2, 1 / ($AC$1:INDIRECT("$AC$"&amp;ROW($AC272)-1) &lt;&gt; ""),ROW($AC$1:INDIRECT("$AC$"&amp;ROW($AC272)-1))), 1)+
INDEX($AD:$AD, LOOKUP(2, 1 / ($AD$1:INDIRECT("$AD$"&amp;ROW($AD272)-1) &lt;&gt; ""),ROW($AD$1:INDIRECT("$AD$"&amp;ROW($AD272)-1))), 1)+
INDEX($AE:$AE, LOOKUP(2, 1 / ($AE$1:INDIRECT("$AE$"&amp;ROW($AE272)-1) &lt;&gt; ""),ROW($AE$1:INDIRECT("$AE$"&amp;ROW($AD272)-1))), 1)+
INDEX($AE:$AF, LOOKUP(2, 1 / ($AF$1:INDIRECT("$AF$"&amp;ROW($AF272)-1) &lt;&gt; ""),ROW($AF$1:INDIRECT("$AF$"&amp;ROW($AD272)-1))), 1)+
INDEX($AG:$AG, LOOKUP(2, 1 / ($AG$1:INDIRECT("$AG$"&amp;ROW($AG272)-1) &lt;&gt; ""),ROW($AG$1:INDIRECT("$AG$"&amp;ROW($AD272)-1))), 1)+
INDEX($AH:$AH, LOOKUP(2, 1 / ($AH$1:INDIRECT("$AH$"&amp;ROW($AH272)-1) &lt;&gt; ""),ROW($AH$1:INDIRECT("$AH$"&amp;ROW($AD272)-1))), 1)&gt;=510,0,
IF(INDEX($AC:$AC, LOOKUP(2, 1 / ($AC$1:INDIRECT("$AC$"&amp;ROW($AC272)-1) &lt;&gt; ""),ROW($AC$1:INDIRECT("$AC$"&amp;ROW($AC272)-1))), 1)&gt;=255,0,
VLOOKUP(INDIRECT("$G$"&amp;LOOKUP(2, 1 / ($AC$1:INDIRECT("$AC$"&amp;ROW($AC272)-1) &lt;&gt; ""),ROW($AC$1:INDIRECT("$AC$"&amp;ROW($AC272)-1)))), 'EV and Base'!$A$1:$N$671, 3, FALSE))))</f>
        <v/>
      </c>
      <c r="AD272" s="2" t="str" cm="1">
        <f t="array" aca="1" ref="AD272" ca="1">IF(NOT(ISNUMBER(INDEX($A:$A, LOOKUP(2, 1 / ($A$1:INDIRECT("$A$"&amp;ROW($A272)) &lt;&gt; ""),ROW($A$1:INDIRECT("$A$"&amp;ROW($A272)))), 1))), "",
INDEX($AD:$AD, LOOKUP(2, 1 / ($AD$1:INDIRECT("$AD$"&amp;ROW($AD272)-1) &lt;&gt; ""),ROW($AD$1:INDIRECT("$AD$"&amp;ROW($AD272)-1))), 1)+
IF(INDEX($AC:$AC, LOOKUP(2, 1 / ($AC$1:INDIRECT("$AC$"&amp;ROW($AC272)-1) &lt;&gt; ""),ROW($AC$1:INDIRECT("$AC$"&amp;ROW($AC272)-1))), 1)+
INDEX($AD:$AD, LOOKUP(2, 1 / ($AD$1:INDIRECT("$AD$"&amp;ROW($AD272)-1) &lt;&gt; ""),ROW($AD$1:INDIRECT("$AD$"&amp;ROW($AD272)-1))), 1)+
INDEX($AE:$AE, LOOKUP(2, 1 / ($AE$1:INDIRECT("$AE$"&amp;ROW($AE272)-1) &lt;&gt; ""),ROW($AE$1:INDIRECT("$AE$"&amp;ROW($AD272)-1))), 1)+
INDEX($AE:$AF, LOOKUP(2, 1 / ($AF$1:INDIRECT("$AF$"&amp;ROW($AF272)-1) &lt;&gt; ""),ROW($AF$1:INDIRECT("$AF$"&amp;ROW($AD272)-1))), 1)+
INDEX($AG:$AG, LOOKUP(2, 1 / ($AG$1:INDIRECT("$AG$"&amp;ROW($AG272)-1) &lt;&gt; ""),ROW($AG$1:INDIRECT("$AG$"&amp;ROW($AD272)-1))), 1)+
INDEX($AH:$AH, LOOKUP(2, 1 / ($AH$1:INDIRECT("$AH$"&amp;ROW($AH272)-1) &lt;&gt; ""),ROW($AH$1:INDIRECT("$AH$"&amp;ROW($AD272)-1))), 1)&gt;=510,0,
IF(INDEX($AD:$AD, LOOKUP(2, 1 / ($AD$1:INDIRECT("$AD$"&amp;ROW($AD272)-1) &lt;&gt; ""),ROW($AD$1:INDIRECT("$AD$"&amp;ROW($AD272)-1))), 1)&gt;=255,0,
VLOOKUP(INDIRECT("$G$"&amp;LOOKUP(2, 1 / ($AD$1:INDIRECT("$AD$"&amp;ROW($AD272)-1) &lt;&gt; ""),ROW($AD$1:INDIRECT("$AD$"&amp;ROW($AD272)-1)))), 'EV and Base'!$A$1:$N$671, 4, FALSE))))</f>
        <v/>
      </c>
      <c r="AE272" s="2" t="str" cm="1">
        <f t="array" aca="1" ref="AE272" ca="1">IF(NOT(ISNUMBER(INDEX($A:$A,LOOKUP(2,1/($A$1:INDIRECT("$A$"&amp;ROW($A272))&lt;&gt;""),ROW($A$1:INDIRECT("$A$"&amp;ROW($A272)))),1))),"",
INDEX($AE:$AE,LOOKUP(2,1/($AE$1:INDIRECT("$AE$"&amp;ROW($AE272)-1)&lt;&gt;""),ROW($AE$1:INDIRECT("$AE$"&amp;ROW($AE272)-1))),1)+
IF(INDEX($AC:$AC,LOOKUP(2,1/($AC$1:INDIRECT("$AC$"&amp;ROW($AC272)-1)&lt;&gt;""),ROW($AC$1:INDIRECT("$AC$"&amp;ROW($AC272)-1))),1)+
INDEX($AD:$AD,LOOKUP(2,1/($AD$1:INDIRECT("$AD$"&amp;ROW($AD272)-1)&lt;&gt;""),ROW($AD$1:INDIRECT("$AD$"&amp;ROW($AD272)-1))),1)+
INDEX($AE:$AE,LOOKUP(2,1/($AE$1:INDIRECT("$AE$"&amp;ROW($AE272)-1)&lt;&gt;""),ROW($AE$1:INDIRECT("$AE$"&amp;ROW($AD272)-1))),1)+
INDEX($AE:$AF,LOOKUP(2,1/($AF$1:INDIRECT("$AF$"&amp;ROW($AF272)-1)&lt;&gt;""),ROW($AF$1:INDIRECT("$AF$"&amp;ROW($AD272)-1))),1)+
INDEX($AG:$AG,LOOKUP(2,1/($AG$1:INDIRECT("$AG$"&amp;ROW($AG272)-1)&lt;&gt;""),ROW($AG$1:INDIRECT("$AG$"&amp;ROW($AD272)-1))),1)+
INDEX($AH:$AH,LOOKUP(2,1/($AH$1:INDIRECT("$AH$"&amp;ROW($AH272)-1)&lt;&gt;""),ROW($AH$1:INDIRECT("$AH$"&amp;ROW($AD272)-1))),1)&gt;=510,0,
IF(INDEX($AE:$AE,LOOKUP(2,1/($AE$1:INDIRECT("$AE$"&amp;ROW($AE272)-1)&lt;&gt;""),ROW($AE$1:INDIRECT("$AE$"&amp;ROW($AE272)-1))),1)&gt;=255,0,
VLOOKUP(INDIRECT("$G$"&amp;LOOKUP(2,1/($AE$1:INDIRECT("$AE$"&amp;ROW($AE272)-1)&lt;&gt;""),ROW($AE$1:INDIRECT("$AE$"&amp;ROW($AE272)-1)))),'EV and Base'!$A$1:$N$671,5,FALSE))))</f>
        <v/>
      </c>
      <c r="AF272" s="2" t="str" cm="1">
        <f t="array" aca="1" ref="AF272" ca="1">IF(NOT(ISNUMBER(INDEX($A:$A, LOOKUP(2, 1 / ($A$1:INDIRECT("$A$"&amp;ROW($A272)) &lt;&gt; ""),ROW($A$1:INDIRECT("$A$"&amp;ROW($A272)))), 1))), "",
INDEX($AF:$AF, LOOKUP(2, 1 / ($AF$1:INDIRECT("$AF$"&amp;ROW($AF272)-1) &lt;&gt; ""),ROW($AF$1:INDIRECT("$AF$"&amp;ROW($AF272)-1))), 1)+
IF(INDEX($AC:$AC, LOOKUP(2, 1 / ($AC$1:INDIRECT("$AC$"&amp;ROW($AC272)-1) &lt;&gt; ""),ROW($AC$1:INDIRECT("$AC$"&amp;ROW($AC272)-1))), 1)+
INDEX($AD:$AD, LOOKUP(2, 1 / ($AD$1:INDIRECT("$AD$"&amp;ROW($AD272)-1) &lt;&gt; ""),ROW($AD$1:INDIRECT("$AD$"&amp;ROW($AD272)-1))), 1)+
INDEX($AE:$AE, LOOKUP(2, 1 / ($AE$1:INDIRECT("$AE$"&amp;ROW($AE272)-1) &lt;&gt; ""),ROW($AE$1:INDIRECT("$AE$"&amp;ROW($AD272)-1))), 1)+
INDEX($AE:$AF, LOOKUP(2, 1 / ($AF$1:INDIRECT("$AF$"&amp;ROW($AF272)-1) &lt;&gt; ""),ROW($AF$1:INDIRECT("$AF$"&amp;ROW($AD272)-1))), 1)+
INDEX($AG:$AG, LOOKUP(2, 1 / ($AG$1:INDIRECT("$AG$"&amp;ROW($AG272)-1) &lt;&gt; ""),ROW($AG$1:INDIRECT("$AG$"&amp;ROW($AD272)-1))), 1)+
INDEX($AH:$AH, LOOKUP(2, 1 / ($AH$1:INDIRECT("$AH$"&amp;ROW($AH272)-1) &lt;&gt; ""),ROW($AH$1:INDIRECT("$AH$"&amp;ROW($AD272)-1))), 1)&gt;=510,0,
IF(INDEX($AF:$AF, LOOKUP(2, 1 / ($AF$1:INDIRECT("$AF$"&amp;ROW($AF272)-1) &lt;&gt; ""),ROW($AF$1:INDIRECT("$AF$"&amp;ROW($AF272)-1))), 1)&gt;=255,0,
VLOOKUP(INDIRECT("$G$"&amp;LOOKUP(2, 1 / ($AF$1:INDIRECT("$AF$"&amp;ROW($AF272)-1) &lt;&gt; ""),ROW($AF$1:INDIRECT("$AF$"&amp;ROW($AF272)-1)))), 'EV and Base'!$A$1:$N$671, 6, FALSE))))</f>
        <v/>
      </c>
      <c r="AG272" s="2" t="str" cm="1">
        <f t="array" aca="1" ref="AG272" ca="1">IF(NOT(ISNUMBER(INDEX($A:$A, LOOKUP(2, 1 / ($A$1:INDIRECT("$A$"&amp;ROW($A272)) &lt;&gt; ""),ROW($A$1:INDIRECT("$A$"&amp;ROW($A272)))), 1))), "",
INDEX($AG:$AG, LOOKUP(2, 1 / ($AG$1:INDIRECT("$AG$"&amp;ROW($AG272)-1) &lt;&gt; ""),ROW($AG$1:INDIRECT("$AG$"&amp;ROW($AG272)-1))), 1)+
IF(INDEX($AC:$AC, LOOKUP(2, 1 / ($AC$1:INDIRECT("$AC$"&amp;ROW($AC272)-1) &lt;&gt; ""),ROW($AC$1:INDIRECT("$AC$"&amp;ROW($AC272)-1))), 1)+
INDEX($AD:$AD, LOOKUP(2, 1 / ($AD$1:INDIRECT("$AD$"&amp;ROW($AD272)-1) &lt;&gt; ""),ROW($AD$1:INDIRECT("$AD$"&amp;ROW($AD272)-1))), 1)+
INDEX($AE:$AE, LOOKUP(2, 1 / ($AE$1:INDIRECT("$AE$"&amp;ROW($AE272)-1) &lt;&gt; ""),ROW($AE$1:INDIRECT("$AE$"&amp;ROW($AD272)-1))), 1)+
INDEX($AE:$AF, LOOKUP(2, 1 / ($AF$1:INDIRECT("$AF$"&amp;ROW($AF272)-1) &lt;&gt; ""),ROW($AF$1:INDIRECT("$AF$"&amp;ROW($AD272)-1))), 1)+
INDEX($AG:$AG, LOOKUP(2, 1 / ($AG$1:INDIRECT("$AG$"&amp;ROW($AG272)-1) &lt;&gt; ""),ROW($AG$1:INDIRECT("$AG$"&amp;ROW($AD272)-1))), 1)+
INDEX($AH:$AH, LOOKUP(2, 1 / ($AH$1:INDIRECT("$AH$"&amp;ROW($AH272)-1) &lt;&gt; ""),ROW($AH$1:INDIRECT("$AH$"&amp;ROW($AD272)-1))), 1)&gt;=510,0,
IF(INDEX($AG:$AG, LOOKUP(2, 1 / ($AG$1:INDIRECT("$AG$"&amp;ROW($AG272)-1) &lt;&gt; ""),ROW($AG$1:INDIRECT("$AG$"&amp;ROW($AG272)-1))), 1)&gt;=255,0,
VLOOKUP(INDIRECT("$G$"&amp;LOOKUP(2, 1 / ($AG$1:INDIRECT("$AG$"&amp;ROW($AG272)-1) &lt;&gt; ""),ROW($AG$1:INDIRECT("$AG$"&amp;ROW($AG272)-1)))), 'EV and Base'!$A$1:$N$671, 7, FALSE))))</f>
        <v/>
      </c>
      <c r="AH272" s="24" t="str" cm="1">
        <f t="array" aca="1" ref="AH272" ca="1">IF(NOT(ISNUMBER(INDEX($A:$A,LOOKUP(2,1/($A$1:INDIRECT("$A$"&amp;ROW($A272))&lt;&gt;""),ROW($A$1:INDIRECT("$A$"&amp;ROW($A272)))),1))),"",
INDEX($AH:$AH,LOOKUP(2,1/($AH$1:INDIRECT("$AH$"&amp;ROW($AH272)-1)&lt;&gt;""),ROW($AH$1:INDIRECT("$AH$"&amp;ROW($AH272)-1))),1)+
IF(INDEX($AC:$AC,LOOKUP(2,1/($AC$1:INDIRECT("$AC$"&amp;ROW($AC272)-1)&lt;&gt;""),ROW($AC$1:INDIRECT("$AC$"&amp;ROW($AC272)-1))),1)+
INDEX($AD:$AD,LOOKUP(2,1/($AD$1:INDIRECT("$AD$"&amp;ROW($AD272)-1)&lt;&gt;""),ROW($AD$1:INDIRECT("$AD$"&amp;ROW($AD272)-1))),1)+
INDEX($AE:$AE,LOOKUP(2,1/($AE$1:INDIRECT("$AE$"&amp;ROW($AE272)-1)&lt;&gt;""),ROW($AE$1:INDIRECT("$AE$"&amp;ROW($AD272)-1))),1)+
INDEX($AE:$AF,LOOKUP(2,1/($AF$1:INDIRECT("$AF$"&amp;ROW($AF272)-1)&lt;&gt;""),ROW($AF$1:INDIRECT("$AF$"&amp;ROW($AD272)-1))),1)+
INDEX($AG:$AG,LOOKUP(2,1/($AG$1:INDIRECT("$AG$"&amp;ROW($AG272)-1)&lt;&gt;""),ROW($AG$1:INDIRECT("$AG$"&amp;ROW($AD272)-1))),1)+
INDEX($AH:$AH,LOOKUP(2,1/($AH$1:INDIRECT("$AH$"&amp;ROW($AH272)-1)&lt;&gt;""),ROW($AH$1:INDIRECT("$AH$"&amp;ROW($AD272)-1))),1)&gt;=510,0,
IF(INDEX($AH:$AH,LOOKUP(2,1/($AH$1:INDIRECT("$AH$"&amp;ROW($AH272)-1)&lt;&gt;""),ROW($AH$1:INDIRECT("$AH$"&amp;ROW($AH272)-1))),1)&gt;=255,0,
VLOOKUP(INDIRECT("$G$"&amp;LOOKUP(2,1/($AH$1:INDIRECT("$AH$"&amp;ROW($AH272)-1)&lt;&gt;""),ROW($AH$1:INDIRECT("$AH$"&amp;ROW($AH272)-1)))),'EV and Base'!$A$1:$N$671,8,FALSE))))</f>
        <v/>
      </c>
      <c r="AI272" s="29" t="str" cm="1">
        <f t="array" aca="1" ref="AI272" ca="1">IF(NOT(ISNUMBER(INDEX($A:$A,LOOKUP(2,1/($A$1:INDIRECT("$A$"&amp;ROW($A272))&lt;&gt;""),ROW($A$1:INDIRECT("$A$"&amp;ROW($A272)))),1))),"",
ROUNDDOWN((((2*VLOOKUP($AA272,'EV and Base'!$A$1:$N$671,9,FALSE))+31+ROUNDDOWN($AC272/4,0))*$AB272)/100,0)+$AB272+10)</f>
        <v/>
      </c>
      <c r="AJ272" s="21" t="str" cm="1">
        <f t="array" aca="1" ref="AJ272" ca="1">IF(NOT(ISNUMBER(INDEX($A:$A, LOOKUP(2, 1 / ($A$1:INDIRECT("$A$"&amp;ROW($A272)) &lt;&gt; ""),ROW($A$1:INDIRECT("$A$"&amp;ROW($A272)))), 1))), "",
ROUNDDOWN((ROUNDDOWN((((2*VLOOKUP($AA272, 'EV and Base'!$A$1:$N$671, 10, FALSE))+31+ROUNDDOWN($AD272/4, 0))*$AB272)/100, 0)+5)*1.1, 0))</f>
        <v/>
      </c>
      <c r="AK272" s="21" t="str" cm="1">
        <f t="array" aca="1" ref="AK272" ca="1">IF(NOT(ISNUMBER(INDEX($A:$A, LOOKUP(2, 1 / ($A$1:INDIRECT("$A$"&amp;ROW($A272)) &lt;&gt; ""),ROW($A$1:INDIRECT("$A$"&amp;ROW($A272)))), 1))), "",
ROUNDDOWN((ROUNDDOWN((((2*VLOOKUP($AA272, 'EV and Base'!$A$1:$N$671, 11, FALSE))+30+ROUNDDOWN($AE272/4, 0))*$AB272)/100, 0)+5), 0)
&amp;"-"&amp;
ROUNDDOWN((ROUNDDOWN((((2*VLOOKUP($AA272, 'EV and Base'!$A$1:$N$671, 11, FALSE))+31+ROUNDDOWN($AE272/4, 0))*$AB272)/100, 0)+5), 0))</f>
        <v/>
      </c>
      <c r="AL272" s="21" t="str" cm="1">
        <f t="array" aca="1" ref="AL272" ca="1">IF(NOT(ISNUMBER(INDEX($A:$A, LOOKUP(2, 1 / ($A$1:INDIRECT("$A$"&amp;ROW($A272)) &lt;&gt; ""),ROW($A$1:INDIRECT("$A$"&amp;ROW($A272)))), 1))), "",
ROUNDDOWN((ROUNDDOWN((((2*VLOOKUP($AA272, 'EV and Base'!$A$1:$N$671, 12, FALSE))+0+ROUNDDOWN($AF272/4, 0))*$AB272)/100, 0)+5)*0.9, 0)
&amp;"-"&amp;
ROUNDDOWN((ROUNDDOWN((((2*VLOOKUP($AA272, 'EV and Base'!$A$1:$N$671, 12, FALSE))+31+ROUNDDOWN($AF272/4, 0))*$AB272)/100, 0)+5)*0.9, 0))</f>
        <v/>
      </c>
      <c r="AM272" s="21" t="str" cm="1">
        <f t="array" aca="1" ref="AM272" ca="1">IF(NOT(ISNUMBER(INDEX($A:$A, LOOKUP(2, 1 / ($A$1:INDIRECT("$A$"&amp;ROW($A272)) &lt;&gt; ""),ROW($A$1:INDIRECT("$A$"&amp;ROW($A272)))), 1))), "",
ROUNDDOWN((ROUNDDOWN((((2*VLOOKUP($AA272, 'EV and Base'!$A$1:$N$671, 13, FALSE))+30+ROUNDDOWN($AG272/4, 0))*$AB272)/100, 0)+5), 0)
&amp;"-"&amp;
ROUNDDOWN((ROUNDDOWN((((2*VLOOKUP($AA272, 'EV and Base'!$A$1:$N$671, 13, FALSE))+31+ROUNDDOWN($AG272/4, 0))*$AB272)/100, 0)+5), 0))</f>
        <v/>
      </c>
      <c r="AN272" s="25" t="str" cm="1">
        <f t="array" aca="1" ref="AN272" ca="1">IF(NOT(ISNUMBER(INDEX($A:$A, LOOKUP(2, 1 / ($A$1:INDIRECT("$A$"&amp;ROW($A272)) &lt;&gt; ""),ROW($A$1:INDIRECT("$A$"&amp;ROW($A272)))), 1))), "",
ROUNDDOWN((ROUNDDOWN((((2*VLOOKUP($AA272, 'EV and Base'!$A$1:$N$671, 14, FALSE))+31+ROUNDDOWN($AH272/4, 0))*$AB272)/100, 0)+5), 0))</f>
        <v/>
      </c>
      <c r="AO272" s="23" t="str" cm="1">
        <f t="array" aca="1" ref="AO272" ca="1">IF(NOT(ISNUMBER(INDEX($A:$A, LOOKUP(2, 1 / ($A$1:INDIRECT("$A$"&amp;ROW($A272)) &lt;&gt; ""),ROW($A$1:INDIRECT("$A$"&amp;ROW($A272)))), 1))), "",
ROUNDDOWN((((2*VLOOKUP($AA272, 'EV and Base'!$A$1:$N$671, 9, FALSE))+31+ROUNDDOWN($AC272/4, 0))*$AB272)/100, 0)+$AB272+10)</f>
        <v/>
      </c>
      <c r="AP272" s="2" t="str" cm="1">
        <f t="array" aca="1" ref="AP272" ca="1">IF(NOT(ISNUMBER(INDEX($A:$A, LOOKUP(2, 1 / ($A$1:INDIRECT("$A$"&amp;ROW($A272)) &lt;&gt; ""),ROW($A$1:INDIRECT("$A$"&amp;ROW($A272)))), 1))), "",
ROUNDDOWN((ROUNDDOWN((((2*VLOOKUP($AA272, 'EV and Base'!$A$1:$N$671, 10, FALSE))+31+ROUNDDOWN($AD272/4, 0))*$AB272)/100, 0)+5)*1.1, 0))</f>
        <v/>
      </c>
      <c r="AQ272" s="2" t="str" cm="1">
        <f t="array" aca="1" ref="AQ272" ca="1">IF(NOT(ISNUMBER(INDEX($A:$A, LOOKUP(2, 1 / ($A$1:INDIRECT("$A$"&amp;ROW($A272)) &lt;&gt; ""),ROW($A$1:INDIRECT("$A$"&amp;ROW($A272)))), 1))), "",
ROUNDDOWN((ROUNDDOWN((((2*VLOOKUP($AA272, 'EV and Base'!$A$1:$N$671, 11, FALSE))+$AV$2+ROUNDDOWN($AE272/4, 0))*$AB272)/100, 0)+5), 0))</f>
        <v/>
      </c>
      <c r="AR272" s="22" t="str" cm="1">
        <f t="array" aca="1" ref="AR272" ca="1">IF(NOT(ISNUMBER(INDEX($A:$A, LOOKUP(2, 1 / ($A$1:INDIRECT("$A$"&amp;ROW($A272)) &lt;&gt; ""),ROW($A$1:INDIRECT("$A$"&amp;ROW($A272)))), 1))), "",
ROUNDDOWN((ROUNDDOWN((((2*VLOOKUP($AA272, 'EV and Base'!$A$1:$N$671, 12, FALSE))+$AW$2+ROUNDDOWN($AF272/4, 0))*$AB272)/100, 0)+5)*0.9, 0))</f>
        <v/>
      </c>
      <c r="AS272" s="2" t="str" cm="1">
        <f t="array" aca="1" ref="AS272" ca="1">IF(NOT(ISNUMBER(INDEX($A:$A, LOOKUP(2, 1 / ($A$1:INDIRECT("$A$"&amp;ROW($A272)) &lt;&gt; ""),ROW($A$1:INDIRECT("$A$"&amp;ROW($A272)))), 1))), "",
ROUNDDOWN((ROUNDDOWN((((2*VLOOKUP($AA272, 'EV and Base'!$A$1:$N$671, 13, FALSE))+$AX$2+ROUNDDOWN($AG272/4, 0))*$AB272)/100, 0)+5), 0))</f>
        <v/>
      </c>
      <c r="AT272" s="24" t="str" cm="1">
        <f t="array" aca="1" ref="AT272" ca="1">IF(NOT(ISNUMBER(INDEX($A:$A, LOOKUP(2, 1 / ($A$1:INDIRECT("$A$"&amp;ROW($A272)) &lt;&gt; ""),ROW($A$1:INDIRECT("$A$"&amp;ROW($A272)))), 1))), "",
ROUNDDOWN((ROUNDDOWN((((2*VLOOKUP($AA272, 'EV and Base'!$A$1:$N$671, 14, FALSE))+31+ROUNDDOWN($AH272/4, 0))*$AB272)/100, 0)+5), 0))</f>
        <v/>
      </c>
      <c r="AU272" s="28"/>
      <c r="AY272" t="str" cm="1">
        <f t="array" aca="1" ref="AY272" ca="1">IF(NOT(ISNUMBER(INDEX($A:$A,LOOKUP(2,1/($A$1:INDIRECT("$A$"&amp;ROW($A272))&lt;&gt;""),ROW($A$1:INDIRECT("$A$"&amp;ROW($A272)))),1))),"",
INDEX($AY:$AY,LOOKUP(2,1/($AY$1:INDIRECT("$AY$"&amp;ROW($AY272)-1)&lt;&gt;""),ROW($AY$1:INDIRECT("$AY$"&amp;ROW($AY272)-1))),1)+$BL272)</f>
        <v/>
      </c>
      <c r="AZ272" s="3" t="str" cm="1">
        <f t="array" aca="1" ref="AZ272" ca="1">IF(NOT(ISNUMBER(INDEX($A:$A, LOOKUP(2, 1 / ($A$1:INDIRECT("$A$"&amp;ROW($A272)) &lt;&gt; ""),ROW($A$1:INDIRECT("$A$"&amp;ROW($A272)))), 1))), "",
VLOOKUP(INDIRECT("$G$"&amp;LOOKUP(2, 1 / ($AY$1:INDIRECT("$AY$"&amp;ROW($AY272)-1) &lt;&gt; ""),ROW($AY$1:INDIRECT("$AY$"&amp;ROW($AY272)-1)))),'EV and Base'!A240:N910,2,FALSE))</f>
        <v/>
      </c>
      <c r="BA272" s="3" t="str" cm="1">
        <f t="array" aca="1" ref="BA272" ca="1">IF(NOT(ISNUMBER(INDEX($A:$A, LOOKUP(2, 1 / ($A$1:INDIRECT("$A$"&amp;ROW($A272)) &lt;&gt; ""),ROW($A$1:INDIRECT("$A$"&amp;ROW($A272)))), 1))), "",
INDIRECT("$I$"&amp;LOOKUP(2, 1 / ($AY$1:INDIRECT("$AY$"&amp;ROW($AY272)-1) &lt;&gt; ""),ROW($AY$1:INDIRECT("$AY$"&amp;ROW($AY272)-1)))))</f>
        <v/>
      </c>
      <c r="BB272" s="1" t="str" cm="1">
        <f t="array" aca="1" ref="BB272" ca="1">IF(NOT(ISNUMBER(INDEX($A:$A, LOOKUP(2, 1 / ($A$1:INDIRECT("$A$"&amp;ROW($A272)) &lt;&gt; ""),ROW($A$1:INDIRECT("$A$"&amp;ROW($A272)))), 1))), "",
INDIRECT("$AB$"&amp;LOOKUP(2, 1 / ($AY$1:INDIRECT("$AY$"&amp;ROW($AY272)-1) &lt;&gt; ""),ROW($AY$1:INDIRECT("$AY$"&amp;ROW($AY272)-1)))))</f>
        <v/>
      </c>
      <c r="BC272" s="3" t="str" cm="1">
        <f t="array" aca="1" ref="BC272" ca="1">IF(NOT(ISNUMBER(INDEX($A:$A,LOOKUP(2,1/($A$1:INDIRECT("$A$"&amp;ROW($A272))&lt;&gt;""),ROW($A$1:INDIRECT("$A$"&amp;ROW($A272)))),1))),"",
$BA272+$BA272+10)</f>
        <v/>
      </c>
      <c r="BD272" s="3" t="str" cm="1">
        <f t="array" aca="1" ref="BD272" ca="1">IF(NOT(ISNUMBER(INDEX($A:$A,LOOKUP(2,1/($A$1:INDIRECT("$A$"&amp;ROW($A272))&lt;&gt;""),ROW($A$1:INDIRECT("$A$"&amp;ROW($A272)))),1))),"",
$BA272+$BB272+10)</f>
        <v/>
      </c>
      <c r="BE272" s="3" t="str" cm="1">
        <f t="array" aca="1" ref="BE272" ca="1">IF(NOT(ISNUMBER(INDEX($A:$A,LOOKUP(2,1/($A$1:INDIRECT("$A$"&amp;ROW($A272))&lt;&gt;""),ROW($A$1:INDIRECT("$A$"&amp;ROW($A272)))),1))),"",
$BC272*$BC272)</f>
        <v/>
      </c>
      <c r="BF272" s="3" t="str" cm="1">
        <f t="array" aca="1" ref="BF272" ca="1">IF(NOT(ISNUMBER(INDEX($A:$A,LOOKUP(2,1/($A$1:INDIRECT("$A$"&amp;ROW($A272))&lt;&gt;""),ROW($A$1:INDIRECT("$A$"&amp;ROW($A272)))),1))),"",
$BD272*$BD272)</f>
        <v/>
      </c>
      <c r="BG272" s="3" t="str" cm="1">
        <f t="array" aca="1" ref="BG272" ca="1">IF(NOT(ISNUMBER(INDEX($A:$A,LOOKUP(2,1/($A$1:INDIRECT("$A$"&amp;ROW($A272))&lt;&gt;""),ROW($A$1:INDIRECT("$A$"&amp;ROW($A272)))),1))),"",
_xlfn.FLOOR.MATH(1.5*_xlfn.FLOOR.MATH($AZ272*BA272/5)))</f>
        <v/>
      </c>
      <c r="BH272" s="3" t="str" cm="1">
        <f t="array" aca="1" ref="BH272" ca="1">IF(NOT(ISNUMBER(INDEX($A:$A, LOOKUP(2, 1 / ($A$1:INDIRECT("$A$"&amp;ROW($A272)) &lt;&gt; ""),ROW($A$1:INDIRECT("$A$"&amp;ROW($A272)))), 1))), "",
_xlfn.FLOOR.MATH($BG272/IF(OR(INDIRECT("$C$"&amp;LOOKUP(2, 1 / ($AY$1:INDIRECT("$AY$"&amp;ROW($AY272)-1) &lt;&gt; ""),ROW($AY$1:INDIRECT("$AY$"&amp;ROW($AY272)-1))))="Multi",
INDIRECT("$C$"&amp;LOOKUP(2, 1 / ($AY$1:INDIRECT("$AY$"&amp;ROW($AY272)-1) &lt;&gt; ""),ROW($AY$1:INDIRECT("$AY$"&amp;ROW($AY272)-1))))="Double"),2,1)))</f>
        <v/>
      </c>
      <c r="BI272" s="3" t="str" cm="1">
        <f t="array" aca="1" ref="BI272" ca="1">IF(NOT(ISNUMBER(INDEX($A:$A,LOOKUP(2,1/($A$1:INDIRECT("$A$"&amp;ROW($A272))&lt;&gt;""),ROW($A$1:INDIRECT("$A$"&amp;ROW($A272)))),1))),"",
VLOOKUP($BC272,GameFreakSQRT!$A$1:$B$200,2,FALSE))</f>
        <v/>
      </c>
      <c r="BJ272" s="3" t="str" cm="1">
        <f t="array" aca="1" ref="BJ272" ca="1">IF(NOT(ISNUMBER(INDEX($A:$A,LOOKUP(2,1/($A$1:INDIRECT("$A$"&amp;ROW($A272))&lt;&gt;""),ROW($A$1:INDIRECT("$A$"&amp;ROW($A272)))),1))),"",
VLOOKUP($BD272,GameFreakSQRT!$A$1:$B$200,2,FALSE))</f>
        <v/>
      </c>
      <c r="BK272" s="3" t="str" cm="1">
        <f t="array" aca="1" ref="BK272" ca="1">IF(NOT(ISNUMBER(INDEX($A:$A,LOOKUP(2,1/($A$1:INDIRECT("$A$"&amp;ROW($A272))&lt;&gt;""),ROW($A$1:INDIRECT("$A$"&amp;ROW($A272)))),1))),"",
_xlfn.FLOOR.MATH((($BI272*$BE272)*$BH272)/($BJ272*$BF272))+1)</f>
        <v/>
      </c>
      <c r="BL272" s="3" t="str" cm="1">
        <f t="array" aca="1" ref="BL272" ca="1">IF(NOT(ISNUMBER(INDEX($A:$A,LOOKUP(2,1/($A$1:INDIRECT("$A$"&amp;ROW($A272))&lt;&gt;""),ROW($A$1:INDIRECT("$A$"&amp;ROW($A272)))),1))),"",
_xlfn.FLOOR.MATH($BK272*IF(NOT(INDIRECT("$Z$"&amp;LOOKUP(2, 1 / ($AY$1:INDIRECT("$AY$"&amp;ROW($AY272)-1) &lt;&gt; ""),ROW($AY$1:INDIRECT("$AY$"&amp;ROW($AY272)-1))))=""),1.5,1)))</f>
        <v/>
      </c>
      <c r="BM272" s="3" t="str" cm="1">
        <f t="array" aca="1" ref="BM272" ca="1">IF(NOT(ISNUMBER(INDEX($A:$A, LOOKUP(2, 1 / ($A$1:INDIRECT("$A$"&amp;ROW($A272)) &lt;&gt; ""),ROW($A$1:INDIRECT("$A$"&amp;ROW($A272)))), 1))), "",
INDIRECT("$Y$"&amp;LOOKUP(2, 1 / ($AY$1:INDIRECT("$AY$"&amp;ROW($AY272)-1) &lt;&gt; ""),ROW($AY$1:INDIRECT("$AY$"&amp;ROW($AY272)-1)))))</f>
        <v/>
      </c>
      <c r="BN272" s="3" t="str">
        <f t="shared" ca="1" si="28"/>
        <v/>
      </c>
    </row>
    <row r="273" spans="1:66" x14ac:dyDescent="0.45">
      <c r="A273" s="56" t="s">
        <v>75</v>
      </c>
      <c r="B273" s="56" t="s">
        <v>518</v>
      </c>
      <c r="C273" s="56" t="s">
        <v>46</v>
      </c>
      <c r="D273" s="56" t="s">
        <v>504</v>
      </c>
      <c r="E273" s="56" t="s">
        <v>48</v>
      </c>
      <c r="F273" s="56">
        <v>1</v>
      </c>
      <c r="G273" s="2" t="s">
        <v>273</v>
      </c>
      <c r="H273" s="22" t="s">
        <v>77</v>
      </c>
      <c r="I273" s="2">
        <v>31</v>
      </c>
      <c r="J273" s="2" t="s">
        <v>157</v>
      </c>
      <c r="K273" s="2" t="s">
        <v>274</v>
      </c>
      <c r="L273" s="2" t="s">
        <v>53</v>
      </c>
      <c r="M273" s="2" t="s">
        <v>451</v>
      </c>
      <c r="N273" s="2" t="s">
        <v>452</v>
      </c>
      <c r="O273" s="2" t="s">
        <v>453</v>
      </c>
      <c r="P273" s="2" t="s">
        <v>390</v>
      </c>
      <c r="Q273" s="2">
        <v>0</v>
      </c>
      <c r="R273" s="2">
        <f>_xlfn.FLOOR.MATH((((2*VLOOKUP(G273, 'EV and Base'!$A$1:$N$671, 9, FALSE))+$Q273)*$I273)/100)+$I273+10</f>
        <v>75</v>
      </c>
      <c r="S273" s="2">
        <f>_xlfn.FLOOR.MATH((_xlfn.FLOOR.MATH((((2*VLOOKUP($G273, 'EV and Base'!$A$1:$N$671, 10, FALSE))+$Q273)*$I273)/100)+5)*
IF(OR($J273="Lonely", $J273="Brave", $J273="Adamant", $J273="Naughty"), 1.1,
IF(OR($J273="Bold", $J273="Timid", $J273="Modest", $J273="Calm"), 0.9, 1)))</f>
        <v>36</v>
      </c>
      <c r="T273" s="2">
        <f>_xlfn.FLOOR.MATH((_xlfn.FLOOR.MATH((((2*VLOOKUP($G273, 'EV and Base'!$A$1:$N$671, 11, FALSE))+$Q273)*$I273)/100)+5)*
IF(OR($J273="Bold", $J273="Relaxed", $J273="Impish", $J273="Lax"), 1.1,
IF(OR($J273="Lonely", $J273="Hasty", $J273="Mild", $J273="Gentle"), 0.9, 1)))</f>
        <v>29</v>
      </c>
      <c r="U273" s="2">
        <f>_xlfn.FLOOR.MATH((_xlfn.FLOOR.MATH((((2*VLOOKUP($G273, 'EV and Base'!$A$1:$N$671, 12, FALSE))+$Q273)*$I273)/100)+5)*
IF(OR($J273="Modest", $J273="Mild", $J273="Quiet", $J273="Rash"), 1.1,
IF(OR($J273="Adamant", $J273="Impish", $J273="Jolly", $J273="Careful"), 0.9, 1)))</f>
        <v>29</v>
      </c>
      <c r="V273" s="2">
        <f>_xlfn.FLOOR.MATH((_xlfn.FLOOR.MATH((((2*VLOOKUP($G273, 'EV and Base'!$A$1:$N$671, 13, FALSE))+$Q273)*$I273)/100)+5)*
IF(OR($J273="Calm", $J273="Gentle", $J273="Sassy", $J273="Careful"), 1.1,
IF(OR($J273="Naughty", $J273="Lax", $J273="Naive", $J273="Rash"), 0.9, 1)))</f>
        <v>29</v>
      </c>
      <c r="W273" s="2">
        <f>_xlfn.FLOOR.MATH((_xlfn.FLOOR.MATH((((2*VLOOKUP($G273, 'EV and Base'!$A$1:$N$671, 14, FALSE))+$Q273)*$I273)/100)+5)*
IF(OR($J273="Timid", $J273="Hasty", $J273="Jolly", $J273="Naive"), 1.1,
IF(OR($J273="Brave", $J273="Relaxed", $J273="Quiet", $J273="Sassy"), 0.9, 1)))</f>
        <v>51</v>
      </c>
      <c r="X273" s="56">
        <v>744</v>
      </c>
      <c r="Z273" s="1">
        <v>1</v>
      </c>
      <c r="AA273" s="23" t="str" cm="1">
        <f t="array" aca="1" ref="AA273" ca="1">IF(NOT(ISNUMBER(INDEX($A:$A,LOOKUP(2,1/($A$1:INDIRECT("$A$"&amp;ROW($A273))&lt;&gt;""),ROW($A$1:INDIRECT("$A$"&amp;ROW($A273)))),1))),"",
IF(NOT(ISNUMBER($A273)),$AA272,
IF($AB273&lt;16,"Lillipup",
IF($AB273&lt;32,"Herdier",
"Stoutland"))))</f>
        <v/>
      </c>
      <c r="AB273" s="25" t="str" cm="1">
        <f t="array" aca="1" ref="AB273" ca="1">IF(NOT(ISNUMBER(INDEX($A:$A, LOOKUP(2, 1 / ($A$1:INDIRECT("$A$"&amp;ROW($A273)) &lt;&gt; ""),ROW($A$1:INDIRECT("$A$"&amp;ROW($A273)))), 1))), "",
VLOOKUP($AY273,'Medium-Slow'!$A$1:$B$101,2,TRUE))</f>
        <v/>
      </c>
      <c r="AC273" s="23" t="str" cm="1">
        <f t="array" aca="1" ref="AC273" ca="1">IF(NOT(ISNUMBER(INDEX($A:$A, LOOKUP(2, 1 / ($A$1:INDIRECT("$A$"&amp;ROW($A273)) &lt;&gt; ""),ROW($A$1:INDIRECT("$A$"&amp;ROW($A273)))), 1))), "",
INDEX($AC:$AC, LOOKUP(2, 1 / ($AC$1:INDIRECT("$AC$"&amp;ROW($AC273)-1) &lt;&gt; ""),ROW($AC$1:INDIRECT("$AC$"&amp;ROW($AC273)-1))), 1)+
IF(INDEX($AC:$AC, LOOKUP(2, 1 / ($AC$1:INDIRECT("$AC$"&amp;ROW($AC273)-1) &lt;&gt; ""),ROW($AC$1:INDIRECT("$AC$"&amp;ROW($AC273)-1))), 1)+
INDEX($AD:$AD, LOOKUP(2, 1 / ($AD$1:INDIRECT("$AD$"&amp;ROW($AD273)-1) &lt;&gt; ""),ROW($AD$1:INDIRECT("$AD$"&amp;ROW($AD273)-1))), 1)+
INDEX($AE:$AE, LOOKUP(2, 1 / ($AE$1:INDIRECT("$AE$"&amp;ROW($AE273)-1) &lt;&gt; ""),ROW($AE$1:INDIRECT("$AE$"&amp;ROW($AD273)-1))), 1)+
INDEX($AE:$AF, LOOKUP(2, 1 / ($AF$1:INDIRECT("$AF$"&amp;ROW($AF273)-1) &lt;&gt; ""),ROW($AF$1:INDIRECT("$AF$"&amp;ROW($AD273)-1))), 1)+
INDEX($AG:$AG, LOOKUP(2, 1 / ($AG$1:INDIRECT("$AG$"&amp;ROW($AG273)-1) &lt;&gt; ""),ROW($AG$1:INDIRECT("$AG$"&amp;ROW($AD273)-1))), 1)+
INDEX($AH:$AH, LOOKUP(2, 1 / ($AH$1:INDIRECT("$AH$"&amp;ROW($AH273)-1) &lt;&gt; ""),ROW($AH$1:INDIRECT("$AH$"&amp;ROW($AD273)-1))), 1)&gt;=510,0,
IF(INDEX($AC:$AC, LOOKUP(2, 1 / ($AC$1:INDIRECT("$AC$"&amp;ROW($AC273)-1) &lt;&gt; ""),ROW($AC$1:INDIRECT("$AC$"&amp;ROW($AC273)-1))), 1)&gt;=255,0,
VLOOKUP(INDIRECT("$G$"&amp;LOOKUP(2, 1 / ($AC$1:INDIRECT("$AC$"&amp;ROW($AC273)-1) &lt;&gt; ""),ROW($AC$1:INDIRECT("$AC$"&amp;ROW($AC273)-1)))), 'EV and Base'!$A$1:$N$671, 3, FALSE))))</f>
        <v/>
      </c>
      <c r="AD273" s="2" t="str" cm="1">
        <f t="array" aca="1" ref="AD273" ca="1">IF(NOT(ISNUMBER(INDEX($A:$A, LOOKUP(2, 1 / ($A$1:INDIRECT("$A$"&amp;ROW($A273)) &lt;&gt; ""),ROW($A$1:INDIRECT("$A$"&amp;ROW($A273)))), 1))), "",
INDEX($AD:$AD, LOOKUP(2, 1 / ($AD$1:INDIRECT("$AD$"&amp;ROW($AD273)-1) &lt;&gt; ""),ROW($AD$1:INDIRECT("$AD$"&amp;ROW($AD273)-1))), 1)+
IF(INDEX($AC:$AC, LOOKUP(2, 1 / ($AC$1:INDIRECT("$AC$"&amp;ROW($AC273)-1) &lt;&gt; ""),ROW($AC$1:INDIRECT("$AC$"&amp;ROW($AC273)-1))), 1)+
INDEX($AD:$AD, LOOKUP(2, 1 / ($AD$1:INDIRECT("$AD$"&amp;ROW($AD273)-1) &lt;&gt; ""),ROW($AD$1:INDIRECT("$AD$"&amp;ROW($AD273)-1))), 1)+
INDEX($AE:$AE, LOOKUP(2, 1 / ($AE$1:INDIRECT("$AE$"&amp;ROW($AE273)-1) &lt;&gt; ""),ROW($AE$1:INDIRECT("$AE$"&amp;ROW($AD273)-1))), 1)+
INDEX($AE:$AF, LOOKUP(2, 1 / ($AF$1:INDIRECT("$AF$"&amp;ROW($AF273)-1) &lt;&gt; ""),ROW($AF$1:INDIRECT("$AF$"&amp;ROW($AD273)-1))), 1)+
INDEX($AG:$AG, LOOKUP(2, 1 / ($AG$1:INDIRECT("$AG$"&amp;ROW($AG273)-1) &lt;&gt; ""),ROW($AG$1:INDIRECT("$AG$"&amp;ROW($AD273)-1))), 1)+
INDEX($AH:$AH, LOOKUP(2, 1 / ($AH$1:INDIRECT("$AH$"&amp;ROW($AH273)-1) &lt;&gt; ""),ROW($AH$1:INDIRECT("$AH$"&amp;ROW($AD273)-1))), 1)&gt;=510,0,
IF(INDEX($AD:$AD, LOOKUP(2, 1 / ($AD$1:INDIRECT("$AD$"&amp;ROW($AD273)-1) &lt;&gt; ""),ROW($AD$1:INDIRECT("$AD$"&amp;ROW($AD273)-1))), 1)&gt;=255,0,
VLOOKUP(INDIRECT("$G$"&amp;LOOKUP(2, 1 / ($AD$1:INDIRECT("$AD$"&amp;ROW($AD273)-1) &lt;&gt; ""),ROW($AD$1:INDIRECT("$AD$"&amp;ROW($AD273)-1)))), 'EV and Base'!$A$1:$N$671, 4, FALSE))))</f>
        <v/>
      </c>
      <c r="AE273" s="2" t="str" cm="1">
        <f t="array" aca="1" ref="AE273" ca="1">IF(NOT(ISNUMBER(INDEX($A:$A,LOOKUP(2,1/($A$1:INDIRECT("$A$"&amp;ROW($A273))&lt;&gt;""),ROW($A$1:INDIRECT("$A$"&amp;ROW($A273)))),1))),"",
INDEX($AE:$AE,LOOKUP(2,1/($AE$1:INDIRECT("$AE$"&amp;ROW($AE273)-1)&lt;&gt;""),ROW($AE$1:INDIRECT("$AE$"&amp;ROW($AE273)-1))),1)+
IF(INDEX($AC:$AC,LOOKUP(2,1/($AC$1:INDIRECT("$AC$"&amp;ROW($AC273)-1)&lt;&gt;""),ROW($AC$1:INDIRECT("$AC$"&amp;ROW($AC273)-1))),1)+
INDEX($AD:$AD,LOOKUP(2,1/($AD$1:INDIRECT("$AD$"&amp;ROW($AD273)-1)&lt;&gt;""),ROW($AD$1:INDIRECT("$AD$"&amp;ROW($AD273)-1))),1)+
INDEX($AE:$AE,LOOKUP(2,1/($AE$1:INDIRECT("$AE$"&amp;ROW($AE273)-1)&lt;&gt;""),ROW($AE$1:INDIRECT("$AE$"&amp;ROW($AD273)-1))),1)+
INDEX($AE:$AF,LOOKUP(2,1/($AF$1:INDIRECT("$AF$"&amp;ROW($AF273)-1)&lt;&gt;""),ROW($AF$1:INDIRECT("$AF$"&amp;ROW($AD273)-1))),1)+
INDEX($AG:$AG,LOOKUP(2,1/($AG$1:INDIRECT("$AG$"&amp;ROW($AG273)-1)&lt;&gt;""),ROW($AG$1:INDIRECT("$AG$"&amp;ROW($AD273)-1))),1)+
INDEX($AH:$AH,LOOKUP(2,1/($AH$1:INDIRECT("$AH$"&amp;ROW($AH273)-1)&lt;&gt;""),ROW($AH$1:INDIRECT("$AH$"&amp;ROW($AD273)-1))),1)&gt;=510,0,
IF(INDEX($AE:$AE,LOOKUP(2,1/($AE$1:INDIRECT("$AE$"&amp;ROW($AE273)-1)&lt;&gt;""),ROW($AE$1:INDIRECT("$AE$"&amp;ROW($AE273)-1))),1)&gt;=255,0,
VLOOKUP(INDIRECT("$G$"&amp;LOOKUP(2,1/($AE$1:INDIRECT("$AE$"&amp;ROW($AE273)-1)&lt;&gt;""),ROW($AE$1:INDIRECT("$AE$"&amp;ROW($AE273)-1)))),'EV and Base'!$A$1:$N$671,5,FALSE))))</f>
        <v/>
      </c>
      <c r="AF273" s="2" t="str" cm="1">
        <f t="array" aca="1" ref="AF273" ca="1">IF(NOT(ISNUMBER(INDEX($A:$A, LOOKUP(2, 1 / ($A$1:INDIRECT("$A$"&amp;ROW($A273)) &lt;&gt; ""),ROW($A$1:INDIRECT("$A$"&amp;ROW($A273)))), 1))), "",
INDEX($AF:$AF, LOOKUP(2, 1 / ($AF$1:INDIRECT("$AF$"&amp;ROW($AF273)-1) &lt;&gt; ""),ROW($AF$1:INDIRECT("$AF$"&amp;ROW($AF273)-1))), 1)+
IF(INDEX($AC:$AC, LOOKUP(2, 1 / ($AC$1:INDIRECT("$AC$"&amp;ROW($AC273)-1) &lt;&gt; ""),ROW($AC$1:INDIRECT("$AC$"&amp;ROW($AC273)-1))), 1)+
INDEX($AD:$AD, LOOKUP(2, 1 / ($AD$1:INDIRECT("$AD$"&amp;ROW($AD273)-1) &lt;&gt; ""),ROW($AD$1:INDIRECT("$AD$"&amp;ROW($AD273)-1))), 1)+
INDEX($AE:$AE, LOOKUP(2, 1 / ($AE$1:INDIRECT("$AE$"&amp;ROW($AE273)-1) &lt;&gt; ""),ROW($AE$1:INDIRECT("$AE$"&amp;ROW($AD273)-1))), 1)+
INDEX($AE:$AF, LOOKUP(2, 1 / ($AF$1:INDIRECT("$AF$"&amp;ROW($AF273)-1) &lt;&gt; ""),ROW($AF$1:INDIRECT("$AF$"&amp;ROW($AD273)-1))), 1)+
INDEX($AG:$AG, LOOKUP(2, 1 / ($AG$1:INDIRECT("$AG$"&amp;ROW($AG273)-1) &lt;&gt; ""),ROW($AG$1:INDIRECT("$AG$"&amp;ROW($AD273)-1))), 1)+
INDEX($AH:$AH, LOOKUP(2, 1 / ($AH$1:INDIRECT("$AH$"&amp;ROW($AH273)-1) &lt;&gt; ""),ROW($AH$1:INDIRECT("$AH$"&amp;ROW($AD273)-1))), 1)&gt;=510,0,
IF(INDEX($AF:$AF, LOOKUP(2, 1 / ($AF$1:INDIRECT("$AF$"&amp;ROW($AF273)-1) &lt;&gt; ""),ROW($AF$1:INDIRECT("$AF$"&amp;ROW($AF273)-1))), 1)&gt;=255,0,
VLOOKUP(INDIRECT("$G$"&amp;LOOKUP(2, 1 / ($AF$1:INDIRECT("$AF$"&amp;ROW($AF273)-1) &lt;&gt; ""),ROW($AF$1:INDIRECT("$AF$"&amp;ROW($AF273)-1)))), 'EV and Base'!$A$1:$N$671, 6, FALSE))))</f>
        <v/>
      </c>
      <c r="AG273" s="2" t="str" cm="1">
        <f t="array" aca="1" ref="AG273" ca="1">IF(NOT(ISNUMBER(INDEX($A:$A, LOOKUP(2, 1 / ($A$1:INDIRECT("$A$"&amp;ROW($A273)) &lt;&gt; ""),ROW($A$1:INDIRECT("$A$"&amp;ROW($A273)))), 1))), "",
INDEX($AG:$AG, LOOKUP(2, 1 / ($AG$1:INDIRECT("$AG$"&amp;ROW($AG273)-1) &lt;&gt; ""),ROW($AG$1:INDIRECT("$AG$"&amp;ROW($AG273)-1))), 1)+
IF(INDEX($AC:$AC, LOOKUP(2, 1 / ($AC$1:INDIRECT("$AC$"&amp;ROW($AC273)-1) &lt;&gt; ""),ROW($AC$1:INDIRECT("$AC$"&amp;ROW($AC273)-1))), 1)+
INDEX($AD:$AD, LOOKUP(2, 1 / ($AD$1:INDIRECT("$AD$"&amp;ROW($AD273)-1) &lt;&gt; ""),ROW($AD$1:INDIRECT("$AD$"&amp;ROW($AD273)-1))), 1)+
INDEX($AE:$AE, LOOKUP(2, 1 / ($AE$1:INDIRECT("$AE$"&amp;ROW($AE273)-1) &lt;&gt; ""),ROW($AE$1:INDIRECT("$AE$"&amp;ROW($AD273)-1))), 1)+
INDEX($AE:$AF, LOOKUP(2, 1 / ($AF$1:INDIRECT("$AF$"&amp;ROW($AF273)-1) &lt;&gt; ""),ROW($AF$1:INDIRECT("$AF$"&amp;ROW($AD273)-1))), 1)+
INDEX($AG:$AG, LOOKUP(2, 1 / ($AG$1:INDIRECT("$AG$"&amp;ROW($AG273)-1) &lt;&gt; ""),ROW($AG$1:INDIRECT("$AG$"&amp;ROW($AD273)-1))), 1)+
INDEX($AH:$AH, LOOKUP(2, 1 / ($AH$1:INDIRECT("$AH$"&amp;ROW($AH273)-1) &lt;&gt; ""),ROW($AH$1:INDIRECT("$AH$"&amp;ROW($AD273)-1))), 1)&gt;=510,0,
IF(INDEX($AG:$AG, LOOKUP(2, 1 / ($AG$1:INDIRECT("$AG$"&amp;ROW($AG273)-1) &lt;&gt; ""),ROW($AG$1:INDIRECT("$AG$"&amp;ROW($AG273)-1))), 1)&gt;=255,0,
VLOOKUP(INDIRECT("$G$"&amp;LOOKUP(2, 1 / ($AG$1:INDIRECT("$AG$"&amp;ROW($AG273)-1) &lt;&gt; ""),ROW($AG$1:INDIRECT("$AG$"&amp;ROW($AG273)-1)))), 'EV and Base'!$A$1:$N$671, 7, FALSE))))</f>
        <v/>
      </c>
      <c r="AH273" s="24" t="str" cm="1">
        <f t="array" aca="1" ref="AH273" ca="1">IF(NOT(ISNUMBER(INDEX($A:$A,LOOKUP(2,1/($A$1:INDIRECT("$A$"&amp;ROW($A273))&lt;&gt;""),ROW($A$1:INDIRECT("$A$"&amp;ROW($A273)))),1))),"",
INDEX($AH:$AH,LOOKUP(2,1/($AH$1:INDIRECT("$AH$"&amp;ROW($AH273)-1)&lt;&gt;""),ROW($AH$1:INDIRECT("$AH$"&amp;ROW($AH273)-1))),1)+
IF(INDEX($AC:$AC,LOOKUP(2,1/($AC$1:INDIRECT("$AC$"&amp;ROW($AC273)-1)&lt;&gt;""),ROW($AC$1:INDIRECT("$AC$"&amp;ROW($AC273)-1))),1)+
INDEX($AD:$AD,LOOKUP(2,1/($AD$1:INDIRECT("$AD$"&amp;ROW($AD273)-1)&lt;&gt;""),ROW($AD$1:INDIRECT("$AD$"&amp;ROW($AD273)-1))),1)+
INDEX($AE:$AE,LOOKUP(2,1/($AE$1:INDIRECT("$AE$"&amp;ROW($AE273)-1)&lt;&gt;""),ROW($AE$1:INDIRECT("$AE$"&amp;ROW($AD273)-1))),1)+
INDEX($AE:$AF,LOOKUP(2,1/($AF$1:INDIRECT("$AF$"&amp;ROW($AF273)-1)&lt;&gt;""),ROW($AF$1:INDIRECT("$AF$"&amp;ROW($AD273)-1))),1)+
INDEX($AG:$AG,LOOKUP(2,1/($AG$1:INDIRECT("$AG$"&amp;ROW($AG273)-1)&lt;&gt;""),ROW($AG$1:INDIRECT("$AG$"&amp;ROW($AD273)-1))),1)+
INDEX($AH:$AH,LOOKUP(2,1/($AH$1:INDIRECT("$AH$"&amp;ROW($AH273)-1)&lt;&gt;""),ROW($AH$1:INDIRECT("$AH$"&amp;ROW($AD273)-1))),1)&gt;=510,0,
IF(INDEX($AH:$AH,LOOKUP(2,1/($AH$1:INDIRECT("$AH$"&amp;ROW($AH273)-1)&lt;&gt;""),ROW($AH$1:INDIRECT("$AH$"&amp;ROW($AH273)-1))),1)&gt;=255,0,
VLOOKUP(INDIRECT("$G$"&amp;LOOKUP(2,1/($AH$1:INDIRECT("$AH$"&amp;ROW($AH273)-1)&lt;&gt;""),ROW($AH$1:INDIRECT("$AH$"&amp;ROW($AH273)-1)))),'EV and Base'!$A$1:$N$671,8,FALSE))))</f>
        <v/>
      </c>
      <c r="AI273" s="29" t="str" cm="1">
        <f t="array" aca="1" ref="AI273" ca="1">IF(NOT(ISNUMBER(INDEX($A:$A,LOOKUP(2,1/($A$1:INDIRECT("$A$"&amp;ROW($A273))&lt;&gt;""),ROW($A$1:INDIRECT("$A$"&amp;ROW($A273)))),1))),"",
ROUNDDOWN((((2*VLOOKUP($AA273,'EV and Base'!$A$1:$N$671,9,FALSE))+31+ROUNDDOWN($AC273/4,0))*$AB273)/100,0)+$AB273+10)</f>
        <v/>
      </c>
      <c r="AJ273" s="21" t="str" cm="1">
        <f t="array" aca="1" ref="AJ273" ca="1">IF(NOT(ISNUMBER(INDEX($A:$A, LOOKUP(2, 1 / ($A$1:INDIRECT("$A$"&amp;ROW($A273)) &lt;&gt; ""),ROW($A$1:INDIRECT("$A$"&amp;ROW($A273)))), 1))), "",
ROUNDDOWN((ROUNDDOWN((((2*VLOOKUP($AA273, 'EV and Base'!$A$1:$N$671, 10, FALSE))+31+ROUNDDOWN($AD273/4, 0))*$AB273)/100, 0)+5)*1.1, 0))</f>
        <v/>
      </c>
      <c r="AK273" s="21" t="str" cm="1">
        <f t="array" aca="1" ref="AK273" ca="1">IF(NOT(ISNUMBER(INDEX($A:$A, LOOKUP(2, 1 / ($A$1:INDIRECT("$A$"&amp;ROW($A273)) &lt;&gt; ""),ROW($A$1:INDIRECT("$A$"&amp;ROW($A273)))), 1))), "",
ROUNDDOWN((ROUNDDOWN((((2*VLOOKUP($AA273, 'EV and Base'!$A$1:$N$671, 11, FALSE))+30+ROUNDDOWN($AE273/4, 0))*$AB273)/100, 0)+5), 0)
&amp;"-"&amp;
ROUNDDOWN((ROUNDDOWN((((2*VLOOKUP($AA273, 'EV and Base'!$A$1:$N$671, 11, FALSE))+31+ROUNDDOWN($AE273/4, 0))*$AB273)/100, 0)+5), 0))</f>
        <v/>
      </c>
      <c r="AL273" s="21" t="str" cm="1">
        <f t="array" aca="1" ref="AL273" ca="1">IF(NOT(ISNUMBER(INDEX($A:$A, LOOKUP(2, 1 / ($A$1:INDIRECT("$A$"&amp;ROW($A273)) &lt;&gt; ""),ROW($A$1:INDIRECT("$A$"&amp;ROW($A273)))), 1))), "",
ROUNDDOWN((ROUNDDOWN((((2*VLOOKUP($AA273, 'EV and Base'!$A$1:$N$671, 12, FALSE))+0+ROUNDDOWN($AF273/4, 0))*$AB273)/100, 0)+5)*0.9, 0)
&amp;"-"&amp;
ROUNDDOWN((ROUNDDOWN((((2*VLOOKUP($AA273, 'EV and Base'!$A$1:$N$671, 12, FALSE))+31+ROUNDDOWN($AF273/4, 0))*$AB273)/100, 0)+5)*0.9, 0))</f>
        <v/>
      </c>
      <c r="AM273" s="21" t="str" cm="1">
        <f t="array" aca="1" ref="AM273" ca="1">IF(NOT(ISNUMBER(INDEX($A:$A, LOOKUP(2, 1 / ($A$1:INDIRECT("$A$"&amp;ROW($A273)) &lt;&gt; ""),ROW($A$1:INDIRECT("$A$"&amp;ROW($A273)))), 1))), "",
ROUNDDOWN((ROUNDDOWN((((2*VLOOKUP($AA273, 'EV and Base'!$A$1:$N$671, 13, FALSE))+30+ROUNDDOWN($AG273/4, 0))*$AB273)/100, 0)+5), 0)
&amp;"-"&amp;
ROUNDDOWN((ROUNDDOWN((((2*VLOOKUP($AA273, 'EV and Base'!$A$1:$N$671, 13, FALSE))+31+ROUNDDOWN($AG273/4, 0))*$AB273)/100, 0)+5), 0))</f>
        <v/>
      </c>
      <c r="AN273" s="25" t="str" cm="1">
        <f t="array" aca="1" ref="AN273" ca="1">IF(NOT(ISNUMBER(INDEX($A:$A, LOOKUP(2, 1 / ($A$1:INDIRECT("$A$"&amp;ROW($A273)) &lt;&gt; ""),ROW($A$1:INDIRECT("$A$"&amp;ROW($A273)))), 1))), "",
ROUNDDOWN((ROUNDDOWN((((2*VLOOKUP($AA273, 'EV and Base'!$A$1:$N$671, 14, FALSE))+31+ROUNDDOWN($AH273/4, 0))*$AB273)/100, 0)+5), 0))</f>
        <v/>
      </c>
      <c r="AO273" s="23" t="str" cm="1">
        <f t="array" aca="1" ref="AO273" ca="1">IF(NOT(ISNUMBER(INDEX($A:$A, LOOKUP(2, 1 / ($A$1:INDIRECT("$A$"&amp;ROW($A273)) &lt;&gt; ""),ROW($A$1:INDIRECT("$A$"&amp;ROW($A273)))), 1))), "",
ROUNDDOWN((((2*VLOOKUP($AA273, 'EV and Base'!$A$1:$N$671, 9, FALSE))+31+ROUNDDOWN($AC273/4, 0))*$AB273)/100, 0)+$AB273+10)</f>
        <v/>
      </c>
      <c r="AP273" s="2" t="str" cm="1">
        <f t="array" aca="1" ref="AP273" ca="1">IF(NOT(ISNUMBER(INDEX($A:$A, LOOKUP(2, 1 / ($A$1:INDIRECT("$A$"&amp;ROW($A273)) &lt;&gt; ""),ROW($A$1:INDIRECT("$A$"&amp;ROW($A273)))), 1))), "",
ROUNDDOWN((ROUNDDOWN((((2*VLOOKUP($AA273, 'EV and Base'!$A$1:$N$671, 10, FALSE))+31+ROUNDDOWN($AD273/4, 0))*$AB273)/100, 0)+5)*1.1, 0))</f>
        <v/>
      </c>
      <c r="AQ273" s="2" t="str" cm="1">
        <f t="array" aca="1" ref="AQ273" ca="1">IF(NOT(ISNUMBER(INDEX($A:$A, LOOKUP(2, 1 / ($A$1:INDIRECT("$A$"&amp;ROW($A273)) &lt;&gt; ""),ROW($A$1:INDIRECT("$A$"&amp;ROW($A273)))), 1))), "",
ROUNDDOWN((ROUNDDOWN((((2*VLOOKUP($AA273, 'EV and Base'!$A$1:$N$671, 11, FALSE))+$AV$2+ROUNDDOWN($AE273/4, 0))*$AB273)/100, 0)+5), 0))</f>
        <v/>
      </c>
      <c r="AR273" s="22" t="str" cm="1">
        <f t="array" aca="1" ref="AR273" ca="1">IF(NOT(ISNUMBER(INDEX($A:$A, LOOKUP(2, 1 / ($A$1:INDIRECT("$A$"&amp;ROW($A273)) &lt;&gt; ""),ROW($A$1:INDIRECT("$A$"&amp;ROW($A273)))), 1))), "",
ROUNDDOWN((ROUNDDOWN((((2*VLOOKUP($AA273, 'EV and Base'!$A$1:$N$671, 12, FALSE))+$AW$2+ROUNDDOWN($AF273/4, 0))*$AB273)/100, 0)+5)*0.9, 0))</f>
        <v/>
      </c>
      <c r="AS273" s="2" t="str" cm="1">
        <f t="array" aca="1" ref="AS273" ca="1">IF(NOT(ISNUMBER(INDEX($A:$A, LOOKUP(2, 1 / ($A$1:INDIRECT("$A$"&amp;ROW($A273)) &lt;&gt; ""),ROW($A$1:INDIRECT("$A$"&amp;ROW($A273)))), 1))), "",
ROUNDDOWN((ROUNDDOWN((((2*VLOOKUP($AA273, 'EV and Base'!$A$1:$N$671, 13, FALSE))+$AX$2+ROUNDDOWN($AG273/4, 0))*$AB273)/100, 0)+5), 0))</f>
        <v/>
      </c>
      <c r="AT273" s="24" t="str" cm="1">
        <f t="array" aca="1" ref="AT273" ca="1">IF(NOT(ISNUMBER(INDEX($A:$A, LOOKUP(2, 1 / ($A$1:INDIRECT("$A$"&amp;ROW($A273)) &lt;&gt; ""),ROW($A$1:INDIRECT("$A$"&amp;ROW($A273)))), 1))), "",
ROUNDDOWN((ROUNDDOWN((((2*VLOOKUP($AA273, 'EV and Base'!$A$1:$N$671, 14, FALSE))+31+ROUNDDOWN($AH273/4, 0))*$AB273)/100, 0)+5), 0))</f>
        <v/>
      </c>
      <c r="AU273" s="28"/>
      <c r="AY273" t="str" cm="1">
        <f t="array" aca="1" ref="AY273" ca="1">IF(NOT(ISNUMBER(INDEX($A:$A,LOOKUP(2,1/($A$1:INDIRECT("$A$"&amp;ROW($A273))&lt;&gt;""),ROW($A$1:INDIRECT("$A$"&amp;ROW($A273)))),1))),"",
INDEX($AY:$AY,LOOKUP(2,1/($AY$1:INDIRECT("$AY$"&amp;ROW($AY273)-1)&lt;&gt;""),ROW($AY$1:INDIRECT("$AY$"&amp;ROW($AY273)-1))),1)+$BL273)</f>
        <v/>
      </c>
      <c r="AZ273" s="3" t="str" cm="1">
        <f t="array" aca="1" ref="AZ273" ca="1">IF(NOT(ISNUMBER(INDEX($A:$A, LOOKUP(2, 1 / ($A$1:INDIRECT("$A$"&amp;ROW($A273)) &lt;&gt; ""),ROW($A$1:INDIRECT("$A$"&amp;ROW($A273)))), 1))), "",
VLOOKUP(INDIRECT("$G$"&amp;LOOKUP(2, 1 / ($AY$1:INDIRECT("$AY$"&amp;ROW($AY273)-1) &lt;&gt; ""),ROW($AY$1:INDIRECT("$AY$"&amp;ROW($AY273)-1)))),'EV and Base'!A241:N911,2,FALSE))</f>
        <v/>
      </c>
      <c r="BA273" s="3" t="str" cm="1">
        <f t="array" aca="1" ref="BA273" ca="1">IF(NOT(ISNUMBER(INDEX($A:$A, LOOKUP(2, 1 / ($A$1:INDIRECT("$A$"&amp;ROW($A273)) &lt;&gt; ""),ROW($A$1:INDIRECT("$A$"&amp;ROW($A273)))), 1))), "",
INDIRECT("$I$"&amp;LOOKUP(2, 1 / ($AY$1:INDIRECT("$AY$"&amp;ROW($AY273)-1) &lt;&gt; ""),ROW($AY$1:INDIRECT("$AY$"&amp;ROW($AY273)-1)))))</f>
        <v/>
      </c>
      <c r="BB273" s="1" t="str" cm="1">
        <f t="array" aca="1" ref="BB273" ca="1">IF(NOT(ISNUMBER(INDEX($A:$A, LOOKUP(2, 1 / ($A$1:INDIRECT("$A$"&amp;ROW($A273)) &lt;&gt; ""),ROW($A$1:INDIRECT("$A$"&amp;ROW($A273)))), 1))), "",
INDIRECT("$AB$"&amp;LOOKUP(2, 1 / ($AY$1:INDIRECT("$AY$"&amp;ROW($AY273)-1) &lt;&gt; ""),ROW($AY$1:INDIRECT("$AY$"&amp;ROW($AY273)-1)))))</f>
        <v/>
      </c>
      <c r="BC273" s="3" t="str" cm="1">
        <f t="array" aca="1" ref="BC273" ca="1">IF(NOT(ISNUMBER(INDEX($A:$A,LOOKUP(2,1/($A$1:INDIRECT("$A$"&amp;ROW($A273))&lt;&gt;""),ROW($A$1:INDIRECT("$A$"&amp;ROW($A273)))),1))),"",
$BA273+$BA273+10)</f>
        <v/>
      </c>
      <c r="BD273" s="3" t="str" cm="1">
        <f t="array" aca="1" ref="BD273" ca="1">IF(NOT(ISNUMBER(INDEX($A:$A,LOOKUP(2,1/($A$1:INDIRECT("$A$"&amp;ROW($A273))&lt;&gt;""),ROW($A$1:INDIRECT("$A$"&amp;ROW($A273)))),1))),"",
$BA273+$BB273+10)</f>
        <v/>
      </c>
      <c r="BE273" s="3" t="str" cm="1">
        <f t="array" aca="1" ref="BE273" ca="1">IF(NOT(ISNUMBER(INDEX($A:$A,LOOKUP(2,1/($A$1:INDIRECT("$A$"&amp;ROW($A273))&lt;&gt;""),ROW($A$1:INDIRECT("$A$"&amp;ROW($A273)))),1))),"",
$BC273*$BC273)</f>
        <v/>
      </c>
      <c r="BF273" s="3" t="str" cm="1">
        <f t="array" aca="1" ref="BF273" ca="1">IF(NOT(ISNUMBER(INDEX($A:$A,LOOKUP(2,1/($A$1:INDIRECT("$A$"&amp;ROW($A273))&lt;&gt;""),ROW($A$1:INDIRECT("$A$"&amp;ROW($A273)))),1))),"",
$BD273*$BD273)</f>
        <v/>
      </c>
      <c r="BG273" s="3" t="str" cm="1">
        <f t="array" aca="1" ref="BG273" ca="1">IF(NOT(ISNUMBER(INDEX($A:$A,LOOKUP(2,1/($A$1:INDIRECT("$A$"&amp;ROW($A273))&lt;&gt;""),ROW($A$1:INDIRECT("$A$"&amp;ROW($A273)))),1))),"",
_xlfn.FLOOR.MATH(1.5*_xlfn.FLOOR.MATH($AZ273*BA273/5)))</f>
        <v/>
      </c>
      <c r="BH273" s="3" t="str" cm="1">
        <f t="array" aca="1" ref="BH273" ca="1">IF(NOT(ISNUMBER(INDEX($A:$A, LOOKUP(2, 1 / ($A$1:INDIRECT("$A$"&amp;ROW($A273)) &lt;&gt; ""),ROW($A$1:INDIRECT("$A$"&amp;ROW($A273)))), 1))), "",
_xlfn.FLOOR.MATH($BG273/IF(OR(INDIRECT("$C$"&amp;LOOKUP(2, 1 / ($AY$1:INDIRECT("$AY$"&amp;ROW($AY273)-1) &lt;&gt; ""),ROW($AY$1:INDIRECT("$AY$"&amp;ROW($AY273)-1))))="Multi",
INDIRECT("$C$"&amp;LOOKUP(2, 1 / ($AY$1:INDIRECT("$AY$"&amp;ROW($AY273)-1) &lt;&gt; ""),ROW($AY$1:INDIRECT("$AY$"&amp;ROW($AY273)-1))))="Double"),2,1)))</f>
        <v/>
      </c>
      <c r="BI273" s="3" t="str" cm="1">
        <f t="array" aca="1" ref="BI273" ca="1">IF(NOT(ISNUMBER(INDEX($A:$A,LOOKUP(2,1/($A$1:INDIRECT("$A$"&amp;ROW($A273))&lt;&gt;""),ROW($A$1:INDIRECT("$A$"&amp;ROW($A273)))),1))),"",
VLOOKUP($BC273,GameFreakSQRT!$A$1:$B$200,2,FALSE))</f>
        <v/>
      </c>
      <c r="BJ273" s="3" t="str" cm="1">
        <f t="array" aca="1" ref="BJ273" ca="1">IF(NOT(ISNUMBER(INDEX($A:$A,LOOKUP(2,1/($A$1:INDIRECT("$A$"&amp;ROW($A273))&lt;&gt;""),ROW($A$1:INDIRECT("$A$"&amp;ROW($A273)))),1))),"",
VLOOKUP($BD273,GameFreakSQRT!$A$1:$B$200,2,FALSE))</f>
        <v/>
      </c>
      <c r="BK273" s="3" t="str" cm="1">
        <f t="array" aca="1" ref="BK273" ca="1">IF(NOT(ISNUMBER(INDEX($A:$A,LOOKUP(2,1/($A$1:INDIRECT("$A$"&amp;ROW($A273))&lt;&gt;""),ROW($A$1:INDIRECT("$A$"&amp;ROW($A273)))),1))),"",
_xlfn.FLOOR.MATH((($BI273*$BE273)*$BH273)/($BJ273*$BF273))+1)</f>
        <v/>
      </c>
      <c r="BL273" s="3" t="str" cm="1">
        <f t="array" aca="1" ref="BL273" ca="1">IF(NOT(ISNUMBER(INDEX($A:$A,LOOKUP(2,1/($A$1:INDIRECT("$A$"&amp;ROW($A273))&lt;&gt;""),ROW($A$1:INDIRECT("$A$"&amp;ROW($A273)))),1))),"",
_xlfn.FLOOR.MATH($BK273*IF(NOT(INDIRECT("$Z$"&amp;LOOKUP(2, 1 / ($AY$1:INDIRECT("$AY$"&amp;ROW($AY273)-1) &lt;&gt; ""),ROW($AY$1:INDIRECT("$AY$"&amp;ROW($AY273)-1))))=""),1.5,1)))</f>
        <v/>
      </c>
      <c r="BM273" s="3" t="str" cm="1">
        <f t="array" aca="1" ref="BM273" ca="1">IF(NOT(ISNUMBER(INDEX($A:$A, LOOKUP(2, 1 / ($A$1:INDIRECT("$A$"&amp;ROW($A273)) &lt;&gt; ""),ROW($A$1:INDIRECT("$A$"&amp;ROW($A273)))), 1))), "",
INDIRECT("$Y$"&amp;LOOKUP(2, 1 / ($AY$1:INDIRECT("$AY$"&amp;ROW($AY273)-1) &lt;&gt; ""),ROW($AY$1:INDIRECT("$AY$"&amp;ROW($AY273)-1)))))</f>
        <v/>
      </c>
      <c r="BN273" s="3" t="str">
        <f t="shared" ca="1" si="28"/>
        <v/>
      </c>
    </row>
    <row r="274" spans="1:66" x14ac:dyDescent="0.45">
      <c r="A274" s="69" t="s">
        <v>75</v>
      </c>
      <c r="B274" s="69" t="s">
        <v>519</v>
      </c>
      <c r="C274" s="69" t="s">
        <v>46</v>
      </c>
      <c r="D274" s="69" t="s">
        <v>504</v>
      </c>
      <c r="E274" s="69" t="s">
        <v>48</v>
      </c>
      <c r="F274" s="56">
        <v>1</v>
      </c>
      <c r="G274" s="2" t="s">
        <v>474</v>
      </c>
      <c r="H274" s="22" t="s">
        <v>77</v>
      </c>
      <c r="I274" s="2">
        <v>30</v>
      </c>
      <c r="J274" s="2" t="s">
        <v>106</v>
      </c>
      <c r="K274" s="2" t="s">
        <v>204</v>
      </c>
      <c r="L274" s="2" t="s">
        <v>53</v>
      </c>
      <c r="M274" s="2" t="s">
        <v>224</v>
      </c>
      <c r="N274" s="2" t="s">
        <v>225</v>
      </c>
      <c r="O274" s="2" t="s">
        <v>226</v>
      </c>
      <c r="P274" s="2" t="s">
        <v>240</v>
      </c>
      <c r="Q274" s="2">
        <v>12</v>
      </c>
      <c r="R274" s="2">
        <f>_xlfn.FLOOR.MATH((((2*VLOOKUP(G274, 'EV and Base'!$A$1:$N$671, 9, FALSE))+$Q274)*$I274)/100)+$I274+10</f>
        <v>76</v>
      </c>
      <c r="S274" s="2">
        <f>_xlfn.FLOOR.MATH((_xlfn.FLOOR.MATH((((2*VLOOKUP($G274, 'EV and Base'!$A$1:$N$671, 10, FALSE))+$Q274)*$I274)/100)+5)*
IF(OR($J274="Lonely", $J274="Brave", $J274="Adamant", $J274="Naughty"), 1.1,
IF(OR($J274="Bold", $J274="Timid", $J274="Modest", $J274="Calm"), 0.9, 1)))</f>
        <v>46</v>
      </c>
      <c r="T274" s="2">
        <f>_xlfn.FLOOR.MATH((_xlfn.FLOOR.MATH((((2*VLOOKUP($G274, 'EV and Base'!$A$1:$N$671, 11, FALSE))+$Q274)*$I274)/100)+5)*
IF(OR($J274="Bold", $J274="Relaxed", $J274="Impish", $J274="Lax"), 1.1,
IF(OR($J274="Lonely", $J274="Hasty", $J274="Mild", $J274="Gentle"), 0.9, 1)))</f>
        <v>62</v>
      </c>
      <c r="U274" s="2">
        <f>_xlfn.FLOOR.MATH((_xlfn.FLOOR.MATH((((2*VLOOKUP($G274, 'EV and Base'!$A$1:$N$671, 12, FALSE))+$Q274)*$I274)/100)+5)*
IF(OR($J274="Modest", $J274="Mild", $J274="Quiet", $J274="Rash"), 1.1,
IF(OR($J274="Adamant", $J274="Impish", $J274="Jolly", $J274="Careful"), 0.9, 1)))</f>
        <v>38</v>
      </c>
      <c r="V274" s="2">
        <f>_xlfn.FLOOR.MATH((_xlfn.FLOOR.MATH((((2*VLOOKUP($G274, 'EV and Base'!$A$1:$N$671, 13, FALSE))+$Q274)*$I274)/100)+5)*
IF(OR($J274="Calm", $J274="Gentle", $J274="Sassy", $J274="Careful"), 1.1,
IF(OR($J274="Naughty", $J274="Lax", $J274="Naive", $J274="Rash"), 0.9, 1)))</f>
        <v>50</v>
      </c>
      <c r="W274" s="2">
        <f>_xlfn.FLOOR.MATH((_xlfn.FLOOR.MATH((((2*VLOOKUP($G274, 'EV and Base'!$A$1:$N$671, 14, FALSE))+$Q274)*$I274)/100)+5)*
IF(OR($J274="Timid", $J274="Hasty", $J274="Jolly", $J274="Naive"), 1.1,
IF(OR($J274="Brave", $J274="Relaxed", $J274="Quiet", $J274="Sassy"), 0.9, 1)))</f>
        <v>36</v>
      </c>
      <c r="X274" s="69">
        <v>1800</v>
      </c>
      <c r="Z274" s="1">
        <v>1</v>
      </c>
      <c r="AA274" s="23" t="str" cm="1">
        <f t="array" aca="1" ref="AA274" ca="1">IF(NOT(ISNUMBER(INDEX($A:$A,LOOKUP(2,1/($A$1:INDIRECT("$A$"&amp;ROW($A274))&lt;&gt;""),ROW($A$1:INDIRECT("$A$"&amp;ROW($A274)))),1))),"",
IF(NOT(ISNUMBER($A274)),$AA273,
IF($AB274&lt;16,"Lillipup",
IF($AB274&lt;32,"Herdier",
"Stoutland"))))</f>
        <v/>
      </c>
      <c r="AB274" s="25" t="str" cm="1">
        <f t="array" aca="1" ref="AB274" ca="1">IF(NOT(ISNUMBER(INDEX($A:$A, LOOKUP(2, 1 / ($A$1:INDIRECT("$A$"&amp;ROW($A274)) &lt;&gt; ""),ROW($A$1:INDIRECT("$A$"&amp;ROW($A274)))), 1))), "",
VLOOKUP($AY274,'Medium-Slow'!$A$1:$B$101,2,TRUE))</f>
        <v/>
      </c>
      <c r="AC274" s="23" t="str" cm="1">
        <f t="array" aca="1" ref="AC274" ca="1">IF(NOT(ISNUMBER(INDEX($A:$A, LOOKUP(2, 1 / ($A$1:INDIRECT("$A$"&amp;ROW($A274)) &lt;&gt; ""),ROW($A$1:INDIRECT("$A$"&amp;ROW($A274)))), 1))), "",
INDEX($AC:$AC, LOOKUP(2, 1 / ($AC$1:INDIRECT("$AC$"&amp;ROW($AC274)-1) &lt;&gt; ""),ROW($AC$1:INDIRECT("$AC$"&amp;ROW($AC274)-1))), 1)+
IF(INDEX($AC:$AC, LOOKUP(2, 1 / ($AC$1:INDIRECT("$AC$"&amp;ROW($AC274)-1) &lt;&gt; ""),ROW($AC$1:INDIRECT("$AC$"&amp;ROW($AC274)-1))), 1)+
INDEX($AD:$AD, LOOKUP(2, 1 / ($AD$1:INDIRECT("$AD$"&amp;ROW($AD274)-1) &lt;&gt; ""),ROW($AD$1:INDIRECT("$AD$"&amp;ROW($AD274)-1))), 1)+
INDEX($AE:$AE, LOOKUP(2, 1 / ($AE$1:INDIRECT("$AE$"&amp;ROW($AE274)-1) &lt;&gt; ""),ROW($AE$1:INDIRECT("$AE$"&amp;ROW($AD274)-1))), 1)+
INDEX($AE:$AF, LOOKUP(2, 1 / ($AF$1:INDIRECT("$AF$"&amp;ROW($AF274)-1) &lt;&gt; ""),ROW($AF$1:INDIRECT("$AF$"&amp;ROW($AD274)-1))), 1)+
INDEX($AG:$AG, LOOKUP(2, 1 / ($AG$1:INDIRECT("$AG$"&amp;ROW($AG274)-1) &lt;&gt; ""),ROW($AG$1:INDIRECT("$AG$"&amp;ROW($AD274)-1))), 1)+
INDEX($AH:$AH, LOOKUP(2, 1 / ($AH$1:INDIRECT("$AH$"&amp;ROW($AH274)-1) &lt;&gt; ""),ROW($AH$1:INDIRECT("$AH$"&amp;ROW($AD274)-1))), 1)&gt;=510,0,
IF(INDEX($AC:$AC, LOOKUP(2, 1 / ($AC$1:INDIRECT("$AC$"&amp;ROW($AC274)-1) &lt;&gt; ""),ROW($AC$1:INDIRECT("$AC$"&amp;ROW($AC274)-1))), 1)&gt;=255,0,
VLOOKUP(INDIRECT("$G$"&amp;LOOKUP(2, 1 / ($AC$1:INDIRECT("$AC$"&amp;ROW($AC274)-1) &lt;&gt; ""),ROW($AC$1:INDIRECT("$AC$"&amp;ROW($AC274)-1)))), 'EV and Base'!$A$1:$N$671, 3, FALSE))))</f>
        <v/>
      </c>
      <c r="AD274" s="2" t="str" cm="1">
        <f t="array" aca="1" ref="AD274" ca="1">IF(NOT(ISNUMBER(INDEX($A:$A, LOOKUP(2, 1 / ($A$1:INDIRECT("$A$"&amp;ROW($A274)) &lt;&gt; ""),ROW($A$1:INDIRECT("$A$"&amp;ROW($A274)))), 1))), "",
INDEX($AD:$AD, LOOKUP(2, 1 / ($AD$1:INDIRECT("$AD$"&amp;ROW($AD274)-1) &lt;&gt; ""),ROW($AD$1:INDIRECT("$AD$"&amp;ROW($AD274)-1))), 1)+
IF(INDEX($AC:$AC, LOOKUP(2, 1 / ($AC$1:INDIRECT("$AC$"&amp;ROW($AC274)-1) &lt;&gt; ""),ROW($AC$1:INDIRECT("$AC$"&amp;ROW($AC274)-1))), 1)+
INDEX($AD:$AD, LOOKUP(2, 1 / ($AD$1:INDIRECT("$AD$"&amp;ROW($AD274)-1) &lt;&gt; ""),ROW($AD$1:INDIRECT("$AD$"&amp;ROW($AD274)-1))), 1)+
INDEX($AE:$AE, LOOKUP(2, 1 / ($AE$1:INDIRECT("$AE$"&amp;ROW($AE274)-1) &lt;&gt; ""),ROW($AE$1:INDIRECT("$AE$"&amp;ROW($AD274)-1))), 1)+
INDEX($AE:$AF, LOOKUP(2, 1 / ($AF$1:INDIRECT("$AF$"&amp;ROW($AF274)-1) &lt;&gt; ""),ROW($AF$1:INDIRECT("$AF$"&amp;ROW($AD274)-1))), 1)+
INDEX($AG:$AG, LOOKUP(2, 1 / ($AG$1:INDIRECT("$AG$"&amp;ROW($AG274)-1) &lt;&gt; ""),ROW($AG$1:INDIRECT("$AG$"&amp;ROW($AD274)-1))), 1)+
INDEX($AH:$AH, LOOKUP(2, 1 / ($AH$1:INDIRECT("$AH$"&amp;ROW($AH274)-1) &lt;&gt; ""),ROW($AH$1:INDIRECT("$AH$"&amp;ROW($AD274)-1))), 1)&gt;=510,0,
IF(INDEX($AD:$AD, LOOKUP(2, 1 / ($AD$1:INDIRECT("$AD$"&amp;ROW($AD274)-1) &lt;&gt; ""),ROW($AD$1:INDIRECT("$AD$"&amp;ROW($AD274)-1))), 1)&gt;=255,0,
VLOOKUP(INDIRECT("$G$"&amp;LOOKUP(2, 1 / ($AD$1:INDIRECT("$AD$"&amp;ROW($AD274)-1) &lt;&gt; ""),ROW($AD$1:INDIRECT("$AD$"&amp;ROW($AD274)-1)))), 'EV and Base'!$A$1:$N$671, 4, FALSE))))</f>
        <v/>
      </c>
      <c r="AE274" s="2" t="str" cm="1">
        <f t="array" aca="1" ref="AE274" ca="1">IF(NOT(ISNUMBER(INDEX($A:$A,LOOKUP(2,1/($A$1:INDIRECT("$A$"&amp;ROW($A274))&lt;&gt;""),ROW($A$1:INDIRECT("$A$"&amp;ROW($A274)))),1))),"",
INDEX($AE:$AE,LOOKUP(2,1/($AE$1:INDIRECT("$AE$"&amp;ROW($AE274)-1)&lt;&gt;""),ROW($AE$1:INDIRECT("$AE$"&amp;ROW($AE274)-1))),1)+
IF(INDEX($AC:$AC,LOOKUP(2,1/($AC$1:INDIRECT("$AC$"&amp;ROW($AC274)-1)&lt;&gt;""),ROW($AC$1:INDIRECT("$AC$"&amp;ROW($AC274)-1))),1)+
INDEX($AD:$AD,LOOKUP(2,1/($AD$1:INDIRECT("$AD$"&amp;ROW($AD274)-1)&lt;&gt;""),ROW($AD$1:INDIRECT("$AD$"&amp;ROW($AD274)-1))),1)+
INDEX($AE:$AE,LOOKUP(2,1/($AE$1:INDIRECT("$AE$"&amp;ROW($AE274)-1)&lt;&gt;""),ROW($AE$1:INDIRECT("$AE$"&amp;ROW($AD274)-1))),1)+
INDEX($AE:$AF,LOOKUP(2,1/($AF$1:INDIRECT("$AF$"&amp;ROW($AF274)-1)&lt;&gt;""),ROW($AF$1:INDIRECT("$AF$"&amp;ROW($AD274)-1))),1)+
INDEX($AG:$AG,LOOKUP(2,1/($AG$1:INDIRECT("$AG$"&amp;ROW($AG274)-1)&lt;&gt;""),ROW($AG$1:INDIRECT("$AG$"&amp;ROW($AD274)-1))),1)+
INDEX($AH:$AH,LOOKUP(2,1/($AH$1:INDIRECT("$AH$"&amp;ROW($AH274)-1)&lt;&gt;""),ROW($AH$1:INDIRECT("$AH$"&amp;ROW($AD274)-1))),1)&gt;=510,0,
IF(INDEX($AE:$AE,LOOKUP(2,1/($AE$1:INDIRECT("$AE$"&amp;ROW($AE274)-1)&lt;&gt;""),ROW($AE$1:INDIRECT("$AE$"&amp;ROW($AE274)-1))),1)&gt;=255,0,
VLOOKUP(INDIRECT("$G$"&amp;LOOKUP(2,1/($AE$1:INDIRECT("$AE$"&amp;ROW($AE274)-1)&lt;&gt;""),ROW($AE$1:INDIRECT("$AE$"&amp;ROW($AE274)-1)))),'EV and Base'!$A$1:$N$671,5,FALSE))))</f>
        <v/>
      </c>
      <c r="AF274" s="2" t="str" cm="1">
        <f t="array" aca="1" ref="AF274" ca="1">IF(NOT(ISNUMBER(INDEX($A:$A, LOOKUP(2, 1 / ($A$1:INDIRECT("$A$"&amp;ROW($A274)) &lt;&gt; ""),ROW($A$1:INDIRECT("$A$"&amp;ROW($A274)))), 1))), "",
INDEX($AF:$AF, LOOKUP(2, 1 / ($AF$1:INDIRECT("$AF$"&amp;ROW($AF274)-1) &lt;&gt; ""),ROW($AF$1:INDIRECT("$AF$"&amp;ROW($AF274)-1))), 1)+
IF(INDEX($AC:$AC, LOOKUP(2, 1 / ($AC$1:INDIRECT("$AC$"&amp;ROW($AC274)-1) &lt;&gt; ""),ROW($AC$1:INDIRECT("$AC$"&amp;ROW($AC274)-1))), 1)+
INDEX($AD:$AD, LOOKUP(2, 1 / ($AD$1:INDIRECT("$AD$"&amp;ROW($AD274)-1) &lt;&gt; ""),ROW($AD$1:INDIRECT("$AD$"&amp;ROW($AD274)-1))), 1)+
INDEX($AE:$AE, LOOKUP(2, 1 / ($AE$1:INDIRECT("$AE$"&amp;ROW($AE274)-1) &lt;&gt; ""),ROW($AE$1:INDIRECT("$AE$"&amp;ROW($AD274)-1))), 1)+
INDEX($AE:$AF, LOOKUP(2, 1 / ($AF$1:INDIRECT("$AF$"&amp;ROW($AF274)-1) &lt;&gt; ""),ROW($AF$1:INDIRECT("$AF$"&amp;ROW($AD274)-1))), 1)+
INDEX($AG:$AG, LOOKUP(2, 1 / ($AG$1:INDIRECT("$AG$"&amp;ROW($AG274)-1) &lt;&gt; ""),ROW($AG$1:INDIRECT("$AG$"&amp;ROW($AD274)-1))), 1)+
INDEX($AH:$AH, LOOKUP(2, 1 / ($AH$1:INDIRECT("$AH$"&amp;ROW($AH274)-1) &lt;&gt; ""),ROW($AH$1:INDIRECT("$AH$"&amp;ROW($AD274)-1))), 1)&gt;=510,0,
IF(INDEX($AF:$AF, LOOKUP(2, 1 / ($AF$1:INDIRECT("$AF$"&amp;ROW($AF274)-1) &lt;&gt; ""),ROW($AF$1:INDIRECT("$AF$"&amp;ROW($AF274)-1))), 1)&gt;=255,0,
VLOOKUP(INDIRECT("$G$"&amp;LOOKUP(2, 1 / ($AF$1:INDIRECT("$AF$"&amp;ROW($AF274)-1) &lt;&gt; ""),ROW($AF$1:INDIRECT("$AF$"&amp;ROW($AF274)-1)))), 'EV and Base'!$A$1:$N$671, 6, FALSE))))</f>
        <v/>
      </c>
      <c r="AG274" s="2" t="str" cm="1">
        <f t="array" aca="1" ref="AG274" ca="1">IF(NOT(ISNUMBER(INDEX($A:$A, LOOKUP(2, 1 / ($A$1:INDIRECT("$A$"&amp;ROW($A274)) &lt;&gt; ""),ROW($A$1:INDIRECT("$A$"&amp;ROW($A274)))), 1))), "",
INDEX($AG:$AG, LOOKUP(2, 1 / ($AG$1:INDIRECT("$AG$"&amp;ROW($AG274)-1) &lt;&gt; ""),ROW($AG$1:INDIRECT("$AG$"&amp;ROW($AG274)-1))), 1)+
IF(INDEX($AC:$AC, LOOKUP(2, 1 / ($AC$1:INDIRECT("$AC$"&amp;ROW($AC274)-1) &lt;&gt; ""),ROW($AC$1:INDIRECT("$AC$"&amp;ROW($AC274)-1))), 1)+
INDEX($AD:$AD, LOOKUP(2, 1 / ($AD$1:INDIRECT("$AD$"&amp;ROW($AD274)-1) &lt;&gt; ""),ROW($AD$1:INDIRECT("$AD$"&amp;ROW($AD274)-1))), 1)+
INDEX($AE:$AE, LOOKUP(2, 1 / ($AE$1:INDIRECT("$AE$"&amp;ROW($AE274)-1) &lt;&gt; ""),ROW($AE$1:INDIRECT("$AE$"&amp;ROW($AD274)-1))), 1)+
INDEX($AE:$AF, LOOKUP(2, 1 / ($AF$1:INDIRECT("$AF$"&amp;ROW($AF274)-1) &lt;&gt; ""),ROW($AF$1:INDIRECT("$AF$"&amp;ROW($AD274)-1))), 1)+
INDEX($AG:$AG, LOOKUP(2, 1 / ($AG$1:INDIRECT("$AG$"&amp;ROW($AG274)-1) &lt;&gt; ""),ROW($AG$1:INDIRECT("$AG$"&amp;ROW($AD274)-1))), 1)+
INDEX($AH:$AH, LOOKUP(2, 1 / ($AH$1:INDIRECT("$AH$"&amp;ROW($AH274)-1) &lt;&gt; ""),ROW($AH$1:INDIRECT("$AH$"&amp;ROW($AD274)-1))), 1)&gt;=510,0,
IF(INDEX($AG:$AG, LOOKUP(2, 1 / ($AG$1:INDIRECT("$AG$"&amp;ROW($AG274)-1) &lt;&gt; ""),ROW($AG$1:INDIRECT("$AG$"&amp;ROW($AG274)-1))), 1)&gt;=255,0,
VLOOKUP(INDIRECT("$G$"&amp;LOOKUP(2, 1 / ($AG$1:INDIRECT("$AG$"&amp;ROW($AG274)-1) &lt;&gt; ""),ROW($AG$1:INDIRECT("$AG$"&amp;ROW($AG274)-1)))), 'EV and Base'!$A$1:$N$671, 7, FALSE))))</f>
        <v/>
      </c>
      <c r="AH274" s="24" t="str" cm="1">
        <f t="array" aca="1" ref="AH274" ca="1">IF(NOT(ISNUMBER(INDEX($A:$A,LOOKUP(2,1/($A$1:INDIRECT("$A$"&amp;ROW($A274))&lt;&gt;""),ROW($A$1:INDIRECT("$A$"&amp;ROW($A274)))),1))),"",
INDEX($AH:$AH,LOOKUP(2,1/($AH$1:INDIRECT("$AH$"&amp;ROW($AH274)-1)&lt;&gt;""),ROW($AH$1:INDIRECT("$AH$"&amp;ROW($AH274)-1))),1)+
IF(INDEX($AC:$AC,LOOKUP(2,1/($AC$1:INDIRECT("$AC$"&amp;ROW($AC274)-1)&lt;&gt;""),ROW($AC$1:INDIRECT("$AC$"&amp;ROW($AC274)-1))),1)+
INDEX($AD:$AD,LOOKUP(2,1/($AD$1:INDIRECT("$AD$"&amp;ROW($AD274)-1)&lt;&gt;""),ROW($AD$1:INDIRECT("$AD$"&amp;ROW($AD274)-1))),1)+
INDEX($AE:$AE,LOOKUP(2,1/($AE$1:INDIRECT("$AE$"&amp;ROW($AE274)-1)&lt;&gt;""),ROW($AE$1:INDIRECT("$AE$"&amp;ROW($AD274)-1))),1)+
INDEX($AE:$AF,LOOKUP(2,1/($AF$1:INDIRECT("$AF$"&amp;ROW($AF274)-1)&lt;&gt;""),ROW($AF$1:INDIRECT("$AF$"&amp;ROW($AD274)-1))),1)+
INDEX($AG:$AG,LOOKUP(2,1/($AG$1:INDIRECT("$AG$"&amp;ROW($AG274)-1)&lt;&gt;""),ROW($AG$1:INDIRECT("$AG$"&amp;ROW($AD274)-1))),1)+
INDEX($AH:$AH,LOOKUP(2,1/($AH$1:INDIRECT("$AH$"&amp;ROW($AH274)-1)&lt;&gt;""),ROW($AH$1:INDIRECT("$AH$"&amp;ROW($AD274)-1))),1)&gt;=510,0,
IF(INDEX($AH:$AH,LOOKUP(2,1/($AH$1:INDIRECT("$AH$"&amp;ROW($AH274)-1)&lt;&gt;""),ROW($AH$1:INDIRECT("$AH$"&amp;ROW($AH274)-1))),1)&gt;=255,0,
VLOOKUP(INDIRECT("$G$"&amp;LOOKUP(2,1/($AH$1:INDIRECT("$AH$"&amp;ROW($AH274)-1)&lt;&gt;""),ROW($AH$1:INDIRECT("$AH$"&amp;ROW($AH274)-1)))),'EV and Base'!$A$1:$N$671,8,FALSE))))</f>
        <v/>
      </c>
      <c r="AI274" s="29" t="str" cm="1">
        <f t="array" aca="1" ref="AI274" ca="1">IF(NOT(ISNUMBER(INDEX($A:$A,LOOKUP(2,1/($A$1:INDIRECT("$A$"&amp;ROW($A274))&lt;&gt;""),ROW($A$1:INDIRECT("$A$"&amp;ROW($A274)))),1))),"",
ROUNDDOWN((((2*VLOOKUP($AA274,'EV and Base'!$A$1:$N$671,9,FALSE))+31+ROUNDDOWN($AC274/4,0))*$AB274)/100,0)+$AB274+10)</f>
        <v/>
      </c>
      <c r="AJ274" s="21" t="str" cm="1">
        <f t="array" aca="1" ref="AJ274" ca="1">IF(NOT(ISNUMBER(INDEX($A:$A, LOOKUP(2, 1 / ($A$1:INDIRECT("$A$"&amp;ROW($A274)) &lt;&gt; ""),ROW($A$1:INDIRECT("$A$"&amp;ROW($A274)))), 1))), "",
ROUNDDOWN((ROUNDDOWN((((2*VLOOKUP($AA274, 'EV and Base'!$A$1:$N$671, 10, FALSE))+31+ROUNDDOWN($AD274/4, 0))*$AB274)/100, 0)+5)*1.1, 0))</f>
        <v/>
      </c>
      <c r="AK274" s="21" t="str" cm="1">
        <f t="array" aca="1" ref="AK274" ca="1">IF(NOT(ISNUMBER(INDEX($A:$A, LOOKUP(2, 1 / ($A$1:INDIRECT("$A$"&amp;ROW($A274)) &lt;&gt; ""),ROW($A$1:INDIRECT("$A$"&amp;ROW($A274)))), 1))), "",
ROUNDDOWN((ROUNDDOWN((((2*VLOOKUP($AA274, 'EV and Base'!$A$1:$N$671, 11, FALSE))+30+ROUNDDOWN($AE274/4, 0))*$AB274)/100, 0)+5), 0)
&amp;"-"&amp;
ROUNDDOWN((ROUNDDOWN((((2*VLOOKUP($AA274, 'EV and Base'!$A$1:$N$671, 11, FALSE))+31+ROUNDDOWN($AE274/4, 0))*$AB274)/100, 0)+5), 0))</f>
        <v/>
      </c>
      <c r="AL274" s="21" t="str" cm="1">
        <f t="array" aca="1" ref="AL274" ca="1">IF(NOT(ISNUMBER(INDEX($A:$A, LOOKUP(2, 1 / ($A$1:INDIRECT("$A$"&amp;ROW($A274)) &lt;&gt; ""),ROW($A$1:INDIRECT("$A$"&amp;ROW($A274)))), 1))), "",
ROUNDDOWN((ROUNDDOWN((((2*VLOOKUP($AA274, 'EV and Base'!$A$1:$N$671, 12, FALSE))+0+ROUNDDOWN($AF274/4, 0))*$AB274)/100, 0)+5)*0.9, 0)
&amp;"-"&amp;
ROUNDDOWN((ROUNDDOWN((((2*VLOOKUP($AA274, 'EV and Base'!$A$1:$N$671, 12, FALSE))+31+ROUNDDOWN($AF274/4, 0))*$AB274)/100, 0)+5)*0.9, 0))</f>
        <v/>
      </c>
      <c r="AM274" s="21" t="str" cm="1">
        <f t="array" aca="1" ref="AM274" ca="1">IF(NOT(ISNUMBER(INDEX($A:$A, LOOKUP(2, 1 / ($A$1:INDIRECT("$A$"&amp;ROW($A274)) &lt;&gt; ""),ROW($A$1:INDIRECT("$A$"&amp;ROW($A274)))), 1))), "",
ROUNDDOWN((ROUNDDOWN((((2*VLOOKUP($AA274, 'EV and Base'!$A$1:$N$671, 13, FALSE))+30+ROUNDDOWN($AG274/4, 0))*$AB274)/100, 0)+5), 0)
&amp;"-"&amp;
ROUNDDOWN((ROUNDDOWN((((2*VLOOKUP($AA274, 'EV and Base'!$A$1:$N$671, 13, FALSE))+31+ROUNDDOWN($AG274/4, 0))*$AB274)/100, 0)+5), 0))</f>
        <v/>
      </c>
      <c r="AN274" s="25" t="str" cm="1">
        <f t="array" aca="1" ref="AN274" ca="1">IF(NOT(ISNUMBER(INDEX($A:$A, LOOKUP(2, 1 / ($A$1:INDIRECT("$A$"&amp;ROW($A274)) &lt;&gt; ""),ROW($A$1:INDIRECT("$A$"&amp;ROW($A274)))), 1))), "",
ROUNDDOWN((ROUNDDOWN((((2*VLOOKUP($AA274, 'EV and Base'!$A$1:$N$671, 14, FALSE))+31+ROUNDDOWN($AH274/4, 0))*$AB274)/100, 0)+5), 0))</f>
        <v/>
      </c>
      <c r="AO274" s="23" t="str" cm="1">
        <f t="array" aca="1" ref="AO274" ca="1">IF(NOT(ISNUMBER(INDEX($A:$A, LOOKUP(2, 1 / ($A$1:INDIRECT("$A$"&amp;ROW($A274)) &lt;&gt; ""),ROW($A$1:INDIRECT("$A$"&amp;ROW($A274)))), 1))), "",
ROUNDDOWN((((2*VLOOKUP($AA274, 'EV and Base'!$A$1:$N$671, 9, FALSE))+31+ROUNDDOWN($AC274/4, 0))*$AB274)/100, 0)+$AB274+10)</f>
        <v/>
      </c>
      <c r="AP274" s="2" t="str" cm="1">
        <f t="array" aca="1" ref="AP274" ca="1">IF(NOT(ISNUMBER(INDEX($A:$A, LOOKUP(2, 1 / ($A$1:INDIRECT("$A$"&amp;ROW($A274)) &lt;&gt; ""),ROW($A$1:INDIRECT("$A$"&amp;ROW($A274)))), 1))), "",
ROUNDDOWN((ROUNDDOWN((((2*VLOOKUP($AA274, 'EV and Base'!$A$1:$N$671, 10, FALSE))+31+ROUNDDOWN($AD274/4, 0))*$AB274)/100, 0)+5)*1.1, 0))</f>
        <v/>
      </c>
      <c r="AQ274" s="2" t="str" cm="1">
        <f t="array" aca="1" ref="AQ274" ca="1">IF(NOT(ISNUMBER(INDEX($A:$A, LOOKUP(2, 1 / ($A$1:INDIRECT("$A$"&amp;ROW($A274)) &lt;&gt; ""),ROW($A$1:INDIRECT("$A$"&amp;ROW($A274)))), 1))), "",
ROUNDDOWN((ROUNDDOWN((((2*VLOOKUP($AA274, 'EV and Base'!$A$1:$N$671, 11, FALSE))+$AV$2+ROUNDDOWN($AE274/4, 0))*$AB274)/100, 0)+5), 0))</f>
        <v/>
      </c>
      <c r="AR274" s="22" t="str" cm="1">
        <f t="array" aca="1" ref="AR274" ca="1">IF(NOT(ISNUMBER(INDEX($A:$A, LOOKUP(2, 1 / ($A$1:INDIRECT("$A$"&amp;ROW($A274)) &lt;&gt; ""),ROW($A$1:INDIRECT("$A$"&amp;ROW($A274)))), 1))), "",
ROUNDDOWN((ROUNDDOWN((((2*VLOOKUP($AA274, 'EV and Base'!$A$1:$N$671, 12, FALSE))+$AW$2+ROUNDDOWN($AF274/4, 0))*$AB274)/100, 0)+5)*0.9, 0))</f>
        <v/>
      </c>
      <c r="AS274" s="2" t="str" cm="1">
        <f t="array" aca="1" ref="AS274" ca="1">IF(NOT(ISNUMBER(INDEX($A:$A, LOOKUP(2, 1 / ($A$1:INDIRECT("$A$"&amp;ROW($A274)) &lt;&gt; ""),ROW($A$1:INDIRECT("$A$"&amp;ROW($A274)))), 1))), "",
ROUNDDOWN((ROUNDDOWN((((2*VLOOKUP($AA274, 'EV and Base'!$A$1:$N$671, 13, FALSE))+$AX$2+ROUNDDOWN($AG274/4, 0))*$AB274)/100, 0)+5), 0))</f>
        <v/>
      </c>
      <c r="AT274" s="24" t="str" cm="1">
        <f t="array" aca="1" ref="AT274" ca="1">IF(NOT(ISNUMBER(INDEX($A:$A, LOOKUP(2, 1 / ($A$1:INDIRECT("$A$"&amp;ROW($A274)) &lt;&gt; ""),ROW($A$1:INDIRECT("$A$"&amp;ROW($A274)))), 1))), "",
ROUNDDOWN((ROUNDDOWN((((2*VLOOKUP($AA274, 'EV and Base'!$A$1:$N$671, 14, FALSE))+31+ROUNDDOWN($AH274/4, 0))*$AB274)/100, 0)+5), 0))</f>
        <v/>
      </c>
      <c r="AU274" s="28"/>
      <c r="AY274" t="str" cm="1">
        <f t="array" aca="1" ref="AY274" ca="1">IF(NOT(ISNUMBER(INDEX($A:$A,LOOKUP(2,1/($A$1:INDIRECT("$A$"&amp;ROW($A274))&lt;&gt;""),ROW($A$1:INDIRECT("$A$"&amp;ROW($A274)))),1))),"",
INDEX($AY:$AY,LOOKUP(2,1/($AY$1:INDIRECT("$AY$"&amp;ROW($AY274)-1)&lt;&gt;""),ROW($AY$1:INDIRECT("$AY$"&amp;ROW($AY274)-1))),1)+$BL274)</f>
        <v/>
      </c>
      <c r="AZ274" s="3" t="str" cm="1">
        <f t="array" aca="1" ref="AZ274" ca="1">IF(NOT(ISNUMBER(INDEX($A:$A, LOOKUP(2, 1 / ($A$1:INDIRECT("$A$"&amp;ROW($A274)) &lt;&gt; ""),ROW($A$1:INDIRECT("$A$"&amp;ROW($A274)))), 1))), "",
VLOOKUP(INDIRECT("$G$"&amp;LOOKUP(2, 1 / ($AY$1:INDIRECT("$AY$"&amp;ROW($AY274)-1) &lt;&gt; ""),ROW($AY$1:INDIRECT("$AY$"&amp;ROW($AY274)-1)))),'EV and Base'!A242:N912,2,FALSE))</f>
        <v/>
      </c>
      <c r="BA274" s="3" t="str" cm="1">
        <f t="array" aca="1" ref="BA274" ca="1">IF(NOT(ISNUMBER(INDEX($A:$A, LOOKUP(2, 1 / ($A$1:INDIRECT("$A$"&amp;ROW($A274)) &lt;&gt; ""),ROW($A$1:INDIRECT("$A$"&amp;ROW($A274)))), 1))), "",
INDIRECT("$I$"&amp;LOOKUP(2, 1 / ($AY$1:INDIRECT("$AY$"&amp;ROW($AY274)-1) &lt;&gt; ""),ROW($AY$1:INDIRECT("$AY$"&amp;ROW($AY274)-1)))))</f>
        <v/>
      </c>
      <c r="BB274" s="1" t="str" cm="1">
        <f t="array" aca="1" ref="BB274" ca="1">IF(NOT(ISNUMBER(INDEX($A:$A, LOOKUP(2, 1 / ($A$1:INDIRECT("$A$"&amp;ROW($A274)) &lt;&gt; ""),ROW($A$1:INDIRECT("$A$"&amp;ROW($A274)))), 1))), "",
INDIRECT("$AB$"&amp;LOOKUP(2, 1 / ($AY$1:INDIRECT("$AY$"&amp;ROW($AY274)-1) &lt;&gt; ""),ROW($AY$1:INDIRECT("$AY$"&amp;ROW($AY274)-1)))))</f>
        <v/>
      </c>
      <c r="BC274" s="3" t="str" cm="1">
        <f t="array" aca="1" ref="BC274" ca="1">IF(NOT(ISNUMBER(INDEX($A:$A,LOOKUP(2,1/($A$1:INDIRECT("$A$"&amp;ROW($A274))&lt;&gt;""),ROW($A$1:INDIRECT("$A$"&amp;ROW($A274)))),1))),"",
$BA274+$BA274+10)</f>
        <v/>
      </c>
      <c r="BD274" s="3" t="str" cm="1">
        <f t="array" aca="1" ref="BD274" ca="1">IF(NOT(ISNUMBER(INDEX($A:$A,LOOKUP(2,1/($A$1:INDIRECT("$A$"&amp;ROW($A274))&lt;&gt;""),ROW($A$1:INDIRECT("$A$"&amp;ROW($A274)))),1))),"",
$BA274+$BB274+10)</f>
        <v/>
      </c>
      <c r="BE274" s="3" t="str" cm="1">
        <f t="array" aca="1" ref="BE274" ca="1">IF(NOT(ISNUMBER(INDEX($A:$A,LOOKUP(2,1/($A$1:INDIRECT("$A$"&amp;ROW($A274))&lt;&gt;""),ROW($A$1:INDIRECT("$A$"&amp;ROW($A274)))),1))),"",
$BC274*$BC274)</f>
        <v/>
      </c>
      <c r="BF274" s="3" t="str" cm="1">
        <f t="array" aca="1" ref="BF274" ca="1">IF(NOT(ISNUMBER(INDEX($A:$A,LOOKUP(2,1/($A$1:INDIRECT("$A$"&amp;ROW($A274))&lt;&gt;""),ROW($A$1:INDIRECT("$A$"&amp;ROW($A274)))),1))),"",
$BD274*$BD274)</f>
        <v/>
      </c>
      <c r="BG274" s="3" t="str" cm="1">
        <f t="array" aca="1" ref="BG274" ca="1">IF(NOT(ISNUMBER(INDEX($A:$A,LOOKUP(2,1/($A$1:INDIRECT("$A$"&amp;ROW($A274))&lt;&gt;""),ROW($A$1:INDIRECT("$A$"&amp;ROW($A274)))),1))),"",
_xlfn.FLOOR.MATH(1.5*_xlfn.FLOOR.MATH($AZ274*BA274/5)))</f>
        <v/>
      </c>
      <c r="BH274" s="3" t="str" cm="1">
        <f t="array" aca="1" ref="BH274" ca="1">IF(NOT(ISNUMBER(INDEX($A:$A, LOOKUP(2, 1 / ($A$1:INDIRECT("$A$"&amp;ROW($A274)) &lt;&gt; ""),ROW($A$1:INDIRECT("$A$"&amp;ROW($A274)))), 1))), "",
_xlfn.FLOOR.MATH($BG274/IF(OR(INDIRECT("$C$"&amp;LOOKUP(2, 1 / ($AY$1:INDIRECT("$AY$"&amp;ROW($AY274)-1) &lt;&gt; ""),ROW($AY$1:INDIRECT("$AY$"&amp;ROW($AY274)-1))))="Multi",
INDIRECT("$C$"&amp;LOOKUP(2, 1 / ($AY$1:INDIRECT("$AY$"&amp;ROW($AY274)-1) &lt;&gt; ""),ROW($AY$1:INDIRECT("$AY$"&amp;ROW($AY274)-1))))="Double"),2,1)))</f>
        <v/>
      </c>
      <c r="BI274" s="3" t="str" cm="1">
        <f t="array" aca="1" ref="BI274" ca="1">IF(NOT(ISNUMBER(INDEX($A:$A,LOOKUP(2,1/($A$1:INDIRECT("$A$"&amp;ROW($A274))&lt;&gt;""),ROW($A$1:INDIRECT("$A$"&amp;ROW($A274)))),1))),"",
VLOOKUP($BC274,GameFreakSQRT!$A$1:$B$200,2,FALSE))</f>
        <v/>
      </c>
      <c r="BJ274" s="3" t="str" cm="1">
        <f t="array" aca="1" ref="BJ274" ca="1">IF(NOT(ISNUMBER(INDEX($A:$A,LOOKUP(2,1/($A$1:INDIRECT("$A$"&amp;ROW($A274))&lt;&gt;""),ROW($A$1:INDIRECT("$A$"&amp;ROW($A274)))),1))),"",
VLOOKUP($BD274,GameFreakSQRT!$A$1:$B$200,2,FALSE))</f>
        <v/>
      </c>
      <c r="BK274" s="3" t="str" cm="1">
        <f t="array" aca="1" ref="BK274" ca="1">IF(NOT(ISNUMBER(INDEX($A:$A,LOOKUP(2,1/($A$1:INDIRECT("$A$"&amp;ROW($A274))&lt;&gt;""),ROW($A$1:INDIRECT("$A$"&amp;ROW($A274)))),1))),"",
_xlfn.FLOOR.MATH((($BI274*$BE274)*$BH274)/($BJ274*$BF274))+1)</f>
        <v/>
      </c>
      <c r="BL274" s="3" t="str" cm="1">
        <f t="array" aca="1" ref="BL274" ca="1">IF(NOT(ISNUMBER(INDEX($A:$A,LOOKUP(2,1/($A$1:INDIRECT("$A$"&amp;ROW($A274))&lt;&gt;""),ROW($A$1:INDIRECT("$A$"&amp;ROW($A274)))),1))),"",
_xlfn.FLOOR.MATH($BK274*IF(NOT(INDIRECT("$Z$"&amp;LOOKUP(2, 1 / ($AY$1:INDIRECT("$AY$"&amp;ROW($AY274)-1) &lt;&gt; ""),ROW($AY$1:INDIRECT("$AY$"&amp;ROW($AY274)-1))))=""),1.5,1)))</f>
        <v/>
      </c>
      <c r="BM274" s="3" t="str" cm="1">
        <f t="array" aca="1" ref="BM274" ca="1">IF(NOT(ISNUMBER(INDEX($A:$A, LOOKUP(2, 1 / ($A$1:INDIRECT("$A$"&amp;ROW($A274)) &lt;&gt; ""),ROW($A$1:INDIRECT("$A$"&amp;ROW($A274)))), 1))), "",
INDIRECT("$Y$"&amp;LOOKUP(2, 1 / ($AY$1:INDIRECT("$AY$"&amp;ROW($AY274)-1) &lt;&gt; ""),ROW($AY$1:INDIRECT("$AY$"&amp;ROW($AY274)-1)))))</f>
        <v/>
      </c>
      <c r="BN274" s="3" t="str">
        <f t="shared" ca="1" si="28"/>
        <v/>
      </c>
    </row>
    <row r="275" spans="1:66" x14ac:dyDescent="0.45">
      <c r="A275" s="69"/>
      <c r="B275" s="69"/>
      <c r="C275" s="69"/>
      <c r="D275" s="69"/>
      <c r="E275" s="69"/>
      <c r="F275" s="56">
        <v>2</v>
      </c>
      <c r="G275" s="2" t="s">
        <v>520</v>
      </c>
      <c r="H275" s="22" t="s">
        <v>50</v>
      </c>
      <c r="I275" s="2">
        <v>30</v>
      </c>
      <c r="J275" s="2" t="s">
        <v>82</v>
      </c>
      <c r="K275" s="2" t="s">
        <v>107</v>
      </c>
      <c r="L275" s="2" t="s">
        <v>53</v>
      </c>
      <c r="M275" s="2" t="s">
        <v>73</v>
      </c>
      <c r="N275" s="2" t="s">
        <v>128</v>
      </c>
      <c r="O275" s="2" t="s">
        <v>135</v>
      </c>
      <c r="P275" s="2" t="s">
        <v>394</v>
      </c>
      <c r="Q275" s="2">
        <v>12</v>
      </c>
      <c r="R275" s="2">
        <f>_xlfn.FLOOR.MATH((((2*VLOOKUP(G275, 'EV and Base'!$A$1:$N$671, 9, FALSE))+$Q275)*$I275)/100)+$I275+10</f>
        <v>88</v>
      </c>
      <c r="S275" s="2">
        <f>_xlfn.FLOOR.MATH((_xlfn.FLOOR.MATH((((2*VLOOKUP($G275, 'EV and Base'!$A$1:$N$671, 10, FALSE))+$Q275)*$I275)/100)+5)*
IF(OR($J275="Lonely", $J275="Brave", $J275="Adamant", $J275="Naughty"), 1.1,
IF(OR($J275="Bold", $J275="Timid", $J275="Modest", $J275="Calm"), 0.9, 1)))</f>
        <v>67</v>
      </c>
      <c r="T275" s="2">
        <f>_xlfn.FLOOR.MATH((_xlfn.FLOOR.MATH((((2*VLOOKUP($G275, 'EV and Base'!$A$1:$N$671, 11, FALSE))+$Q275)*$I275)/100)+5)*
IF(OR($J275="Bold", $J275="Relaxed", $J275="Impish", $J275="Lax"), 1.1,
IF(OR($J275="Lonely", $J275="Hasty", $J275="Mild", $J275="Gentle"), 0.9, 1)))</f>
        <v>46</v>
      </c>
      <c r="U275" s="2">
        <f>_xlfn.FLOOR.MATH((_xlfn.FLOOR.MATH((((2*VLOOKUP($G275, 'EV and Base'!$A$1:$N$671, 12, FALSE))+$Q275)*$I275)/100)+5)*
IF(OR($J275="Modest", $J275="Mild", $J275="Quiet", $J275="Rash"), 1.1,
IF(OR($J275="Adamant", $J275="Impish", $J275="Jolly", $J275="Careful"), 0.9, 1)))</f>
        <v>73</v>
      </c>
      <c r="V275" s="2">
        <f>_xlfn.FLOOR.MATH((_xlfn.FLOOR.MATH((((2*VLOOKUP($G275, 'EV and Base'!$A$1:$N$671, 13, FALSE))+$Q275)*$I275)/100)+5)*
IF(OR($J275="Calm", $J275="Gentle", $J275="Sassy", $J275="Careful"), 1.1,
IF(OR($J275="Naughty", $J275="Lax", $J275="Naive", $J275="Rash"), 0.9, 1)))</f>
        <v>46</v>
      </c>
      <c r="W275" s="2">
        <f>_xlfn.FLOOR.MATH((_xlfn.FLOOR.MATH((((2*VLOOKUP($G275, 'EV and Base'!$A$1:$N$671, 14, FALSE))+$Q275)*$I275)/100)+5)*
IF(OR($J275="Timid", $J275="Hasty", $J275="Jolly", $J275="Naive"), 1.1,
IF(OR($J275="Brave", $J275="Relaxed", $J275="Quiet", $J275="Sassy"), 0.9, 1)))</f>
        <v>62</v>
      </c>
      <c r="X275" s="69"/>
      <c r="Z275" s="1">
        <v>1</v>
      </c>
      <c r="AA275" s="23" t="str" cm="1">
        <f t="array" aca="1" ref="AA275" ca="1">IF(NOT(ISNUMBER(INDEX($A:$A,LOOKUP(2,1/($A$1:INDIRECT("$A$"&amp;ROW($A275))&lt;&gt;""),ROW($A$1:INDIRECT("$A$"&amp;ROW($A275)))),1))),"",
IF(NOT(ISNUMBER($A275)),$AA274,
IF($AB275&lt;16,"Lillipup",
IF($AB275&lt;32,"Herdier",
"Stoutland"))))</f>
        <v/>
      </c>
      <c r="AB275" s="25" t="str" cm="1">
        <f t="array" aca="1" ref="AB275" ca="1">IF(NOT(ISNUMBER(INDEX($A:$A, LOOKUP(2, 1 / ($A$1:INDIRECT("$A$"&amp;ROW($A275)) &lt;&gt; ""),ROW($A$1:INDIRECT("$A$"&amp;ROW($A275)))), 1))), "",
VLOOKUP($AY275,'Medium-Slow'!$A$1:$B$101,2,TRUE))</f>
        <v/>
      </c>
      <c r="AC275" s="23" t="str" cm="1">
        <f t="array" aca="1" ref="AC275" ca="1">IF(NOT(ISNUMBER(INDEX($A:$A, LOOKUP(2, 1 / ($A$1:INDIRECT("$A$"&amp;ROW($A275)) &lt;&gt; ""),ROW($A$1:INDIRECT("$A$"&amp;ROW($A275)))), 1))), "",
INDEX($AC:$AC, LOOKUP(2, 1 / ($AC$1:INDIRECT("$AC$"&amp;ROW($AC275)-1) &lt;&gt; ""),ROW($AC$1:INDIRECT("$AC$"&amp;ROW($AC275)-1))), 1)+
IF(INDEX($AC:$AC, LOOKUP(2, 1 / ($AC$1:INDIRECT("$AC$"&amp;ROW($AC275)-1) &lt;&gt; ""),ROW($AC$1:INDIRECT("$AC$"&amp;ROW($AC275)-1))), 1)+
INDEX($AD:$AD, LOOKUP(2, 1 / ($AD$1:INDIRECT("$AD$"&amp;ROW($AD275)-1) &lt;&gt; ""),ROW($AD$1:INDIRECT("$AD$"&amp;ROW($AD275)-1))), 1)+
INDEX($AE:$AE, LOOKUP(2, 1 / ($AE$1:INDIRECT("$AE$"&amp;ROW($AE275)-1) &lt;&gt; ""),ROW($AE$1:INDIRECT("$AE$"&amp;ROW($AD275)-1))), 1)+
INDEX($AE:$AF, LOOKUP(2, 1 / ($AF$1:INDIRECT("$AF$"&amp;ROW($AF275)-1) &lt;&gt; ""),ROW($AF$1:INDIRECT("$AF$"&amp;ROW($AD275)-1))), 1)+
INDEX($AG:$AG, LOOKUP(2, 1 / ($AG$1:INDIRECT("$AG$"&amp;ROW($AG275)-1) &lt;&gt; ""),ROW($AG$1:INDIRECT("$AG$"&amp;ROW($AD275)-1))), 1)+
INDEX($AH:$AH, LOOKUP(2, 1 / ($AH$1:INDIRECT("$AH$"&amp;ROW($AH275)-1) &lt;&gt; ""),ROW($AH$1:INDIRECT("$AH$"&amp;ROW($AD275)-1))), 1)&gt;=510,0,
IF(INDEX($AC:$AC, LOOKUP(2, 1 / ($AC$1:INDIRECT("$AC$"&amp;ROW($AC275)-1) &lt;&gt; ""),ROW($AC$1:INDIRECT("$AC$"&amp;ROW($AC275)-1))), 1)&gt;=255,0,
VLOOKUP(INDIRECT("$G$"&amp;LOOKUP(2, 1 / ($AC$1:INDIRECT("$AC$"&amp;ROW($AC275)-1) &lt;&gt; ""),ROW($AC$1:INDIRECT("$AC$"&amp;ROW($AC275)-1)))), 'EV and Base'!$A$1:$N$671, 3, FALSE))))</f>
        <v/>
      </c>
      <c r="AD275" s="2" t="str" cm="1">
        <f t="array" aca="1" ref="AD275" ca="1">IF(NOT(ISNUMBER(INDEX($A:$A, LOOKUP(2, 1 / ($A$1:INDIRECT("$A$"&amp;ROW($A275)) &lt;&gt; ""),ROW($A$1:INDIRECT("$A$"&amp;ROW($A275)))), 1))), "",
INDEX($AD:$AD, LOOKUP(2, 1 / ($AD$1:INDIRECT("$AD$"&amp;ROW($AD275)-1) &lt;&gt; ""),ROW($AD$1:INDIRECT("$AD$"&amp;ROW($AD275)-1))), 1)+
IF(INDEX($AC:$AC, LOOKUP(2, 1 / ($AC$1:INDIRECT("$AC$"&amp;ROW($AC275)-1) &lt;&gt; ""),ROW($AC$1:INDIRECT("$AC$"&amp;ROW($AC275)-1))), 1)+
INDEX($AD:$AD, LOOKUP(2, 1 / ($AD$1:INDIRECT("$AD$"&amp;ROW($AD275)-1) &lt;&gt; ""),ROW($AD$1:INDIRECT("$AD$"&amp;ROW($AD275)-1))), 1)+
INDEX($AE:$AE, LOOKUP(2, 1 / ($AE$1:INDIRECT("$AE$"&amp;ROW($AE275)-1) &lt;&gt; ""),ROW($AE$1:INDIRECT("$AE$"&amp;ROW($AD275)-1))), 1)+
INDEX($AE:$AF, LOOKUP(2, 1 / ($AF$1:INDIRECT("$AF$"&amp;ROW($AF275)-1) &lt;&gt; ""),ROW($AF$1:INDIRECT("$AF$"&amp;ROW($AD275)-1))), 1)+
INDEX($AG:$AG, LOOKUP(2, 1 / ($AG$1:INDIRECT("$AG$"&amp;ROW($AG275)-1) &lt;&gt; ""),ROW($AG$1:INDIRECT("$AG$"&amp;ROW($AD275)-1))), 1)+
INDEX($AH:$AH, LOOKUP(2, 1 / ($AH$1:INDIRECT("$AH$"&amp;ROW($AH275)-1) &lt;&gt; ""),ROW($AH$1:INDIRECT("$AH$"&amp;ROW($AD275)-1))), 1)&gt;=510,0,
IF(INDEX($AD:$AD, LOOKUP(2, 1 / ($AD$1:INDIRECT("$AD$"&amp;ROW($AD275)-1) &lt;&gt; ""),ROW($AD$1:INDIRECT("$AD$"&amp;ROW($AD275)-1))), 1)&gt;=255,0,
VLOOKUP(INDIRECT("$G$"&amp;LOOKUP(2, 1 / ($AD$1:INDIRECT("$AD$"&amp;ROW($AD275)-1) &lt;&gt; ""),ROW($AD$1:INDIRECT("$AD$"&amp;ROW($AD275)-1)))), 'EV and Base'!$A$1:$N$671, 4, FALSE))))</f>
        <v/>
      </c>
      <c r="AE275" s="2" t="str" cm="1">
        <f t="array" aca="1" ref="AE275" ca="1">IF(NOT(ISNUMBER(INDEX($A:$A,LOOKUP(2,1/($A$1:INDIRECT("$A$"&amp;ROW($A275))&lt;&gt;""),ROW($A$1:INDIRECT("$A$"&amp;ROW($A275)))),1))),"",
INDEX($AE:$AE,LOOKUP(2,1/($AE$1:INDIRECT("$AE$"&amp;ROW($AE275)-1)&lt;&gt;""),ROW($AE$1:INDIRECT("$AE$"&amp;ROW($AE275)-1))),1)+
IF(INDEX($AC:$AC,LOOKUP(2,1/($AC$1:INDIRECT("$AC$"&amp;ROW($AC275)-1)&lt;&gt;""),ROW($AC$1:INDIRECT("$AC$"&amp;ROW($AC275)-1))),1)+
INDEX($AD:$AD,LOOKUP(2,1/($AD$1:INDIRECT("$AD$"&amp;ROW($AD275)-1)&lt;&gt;""),ROW($AD$1:INDIRECT("$AD$"&amp;ROW($AD275)-1))),1)+
INDEX($AE:$AE,LOOKUP(2,1/($AE$1:INDIRECT("$AE$"&amp;ROW($AE275)-1)&lt;&gt;""),ROW($AE$1:INDIRECT("$AE$"&amp;ROW($AD275)-1))),1)+
INDEX($AE:$AF,LOOKUP(2,1/($AF$1:INDIRECT("$AF$"&amp;ROW($AF275)-1)&lt;&gt;""),ROW($AF$1:INDIRECT("$AF$"&amp;ROW($AD275)-1))),1)+
INDEX($AG:$AG,LOOKUP(2,1/($AG$1:INDIRECT("$AG$"&amp;ROW($AG275)-1)&lt;&gt;""),ROW($AG$1:INDIRECT("$AG$"&amp;ROW($AD275)-1))),1)+
INDEX($AH:$AH,LOOKUP(2,1/($AH$1:INDIRECT("$AH$"&amp;ROW($AH275)-1)&lt;&gt;""),ROW($AH$1:INDIRECT("$AH$"&amp;ROW($AD275)-1))),1)&gt;=510,0,
IF(INDEX($AE:$AE,LOOKUP(2,1/($AE$1:INDIRECT("$AE$"&amp;ROW($AE275)-1)&lt;&gt;""),ROW($AE$1:INDIRECT("$AE$"&amp;ROW($AE275)-1))),1)&gt;=255,0,
VLOOKUP(INDIRECT("$G$"&amp;LOOKUP(2,1/($AE$1:INDIRECT("$AE$"&amp;ROW($AE275)-1)&lt;&gt;""),ROW($AE$1:INDIRECT("$AE$"&amp;ROW($AE275)-1)))),'EV and Base'!$A$1:$N$671,5,FALSE))))</f>
        <v/>
      </c>
      <c r="AF275" s="2" t="str" cm="1">
        <f t="array" aca="1" ref="AF275" ca="1">IF(NOT(ISNUMBER(INDEX($A:$A, LOOKUP(2, 1 / ($A$1:INDIRECT("$A$"&amp;ROW($A275)) &lt;&gt; ""),ROW($A$1:INDIRECT("$A$"&amp;ROW($A275)))), 1))), "",
INDEX($AF:$AF, LOOKUP(2, 1 / ($AF$1:INDIRECT("$AF$"&amp;ROW($AF275)-1) &lt;&gt; ""),ROW($AF$1:INDIRECT("$AF$"&amp;ROW($AF275)-1))), 1)+
IF(INDEX($AC:$AC, LOOKUP(2, 1 / ($AC$1:INDIRECT("$AC$"&amp;ROW($AC275)-1) &lt;&gt; ""),ROW($AC$1:INDIRECT("$AC$"&amp;ROW($AC275)-1))), 1)+
INDEX($AD:$AD, LOOKUP(2, 1 / ($AD$1:INDIRECT("$AD$"&amp;ROW($AD275)-1) &lt;&gt; ""),ROW($AD$1:INDIRECT("$AD$"&amp;ROW($AD275)-1))), 1)+
INDEX($AE:$AE, LOOKUP(2, 1 / ($AE$1:INDIRECT("$AE$"&amp;ROW($AE275)-1) &lt;&gt; ""),ROW($AE$1:INDIRECT("$AE$"&amp;ROW($AD275)-1))), 1)+
INDEX($AE:$AF, LOOKUP(2, 1 / ($AF$1:INDIRECT("$AF$"&amp;ROW($AF275)-1) &lt;&gt; ""),ROW($AF$1:INDIRECT("$AF$"&amp;ROW($AD275)-1))), 1)+
INDEX($AG:$AG, LOOKUP(2, 1 / ($AG$1:INDIRECT("$AG$"&amp;ROW($AG275)-1) &lt;&gt; ""),ROW($AG$1:INDIRECT("$AG$"&amp;ROW($AD275)-1))), 1)+
INDEX($AH:$AH, LOOKUP(2, 1 / ($AH$1:INDIRECT("$AH$"&amp;ROW($AH275)-1) &lt;&gt; ""),ROW($AH$1:INDIRECT("$AH$"&amp;ROW($AD275)-1))), 1)&gt;=510,0,
IF(INDEX($AF:$AF, LOOKUP(2, 1 / ($AF$1:INDIRECT("$AF$"&amp;ROW($AF275)-1) &lt;&gt; ""),ROW($AF$1:INDIRECT("$AF$"&amp;ROW($AF275)-1))), 1)&gt;=255,0,
VLOOKUP(INDIRECT("$G$"&amp;LOOKUP(2, 1 / ($AF$1:INDIRECT("$AF$"&amp;ROW($AF275)-1) &lt;&gt; ""),ROW($AF$1:INDIRECT("$AF$"&amp;ROW($AF275)-1)))), 'EV and Base'!$A$1:$N$671, 6, FALSE))))</f>
        <v/>
      </c>
      <c r="AG275" s="2" t="str" cm="1">
        <f t="array" aca="1" ref="AG275" ca="1">IF(NOT(ISNUMBER(INDEX($A:$A, LOOKUP(2, 1 / ($A$1:INDIRECT("$A$"&amp;ROW($A275)) &lt;&gt; ""),ROW($A$1:INDIRECT("$A$"&amp;ROW($A275)))), 1))), "",
INDEX($AG:$AG, LOOKUP(2, 1 / ($AG$1:INDIRECT("$AG$"&amp;ROW($AG275)-1) &lt;&gt; ""),ROW($AG$1:INDIRECT("$AG$"&amp;ROW($AG275)-1))), 1)+
IF(INDEX($AC:$AC, LOOKUP(2, 1 / ($AC$1:INDIRECT("$AC$"&amp;ROW($AC275)-1) &lt;&gt; ""),ROW($AC$1:INDIRECT("$AC$"&amp;ROW($AC275)-1))), 1)+
INDEX($AD:$AD, LOOKUP(2, 1 / ($AD$1:INDIRECT("$AD$"&amp;ROW($AD275)-1) &lt;&gt; ""),ROW($AD$1:INDIRECT("$AD$"&amp;ROW($AD275)-1))), 1)+
INDEX($AE:$AE, LOOKUP(2, 1 / ($AE$1:INDIRECT("$AE$"&amp;ROW($AE275)-1) &lt;&gt; ""),ROW($AE$1:INDIRECT("$AE$"&amp;ROW($AD275)-1))), 1)+
INDEX($AE:$AF, LOOKUP(2, 1 / ($AF$1:INDIRECT("$AF$"&amp;ROW($AF275)-1) &lt;&gt; ""),ROW($AF$1:INDIRECT("$AF$"&amp;ROW($AD275)-1))), 1)+
INDEX($AG:$AG, LOOKUP(2, 1 / ($AG$1:INDIRECT("$AG$"&amp;ROW($AG275)-1) &lt;&gt; ""),ROW($AG$1:INDIRECT("$AG$"&amp;ROW($AD275)-1))), 1)+
INDEX($AH:$AH, LOOKUP(2, 1 / ($AH$1:INDIRECT("$AH$"&amp;ROW($AH275)-1) &lt;&gt; ""),ROW($AH$1:INDIRECT("$AH$"&amp;ROW($AD275)-1))), 1)&gt;=510,0,
IF(INDEX($AG:$AG, LOOKUP(2, 1 / ($AG$1:INDIRECT("$AG$"&amp;ROW($AG275)-1) &lt;&gt; ""),ROW($AG$1:INDIRECT("$AG$"&amp;ROW($AG275)-1))), 1)&gt;=255,0,
VLOOKUP(INDIRECT("$G$"&amp;LOOKUP(2, 1 / ($AG$1:INDIRECT("$AG$"&amp;ROW($AG275)-1) &lt;&gt; ""),ROW($AG$1:INDIRECT("$AG$"&amp;ROW($AG275)-1)))), 'EV and Base'!$A$1:$N$671, 7, FALSE))))</f>
        <v/>
      </c>
      <c r="AH275" s="24" t="str" cm="1">
        <f t="array" aca="1" ref="AH275" ca="1">IF(NOT(ISNUMBER(INDEX($A:$A,LOOKUP(2,1/($A$1:INDIRECT("$A$"&amp;ROW($A275))&lt;&gt;""),ROW($A$1:INDIRECT("$A$"&amp;ROW($A275)))),1))),"",
INDEX($AH:$AH,LOOKUP(2,1/($AH$1:INDIRECT("$AH$"&amp;ROW($AH275)-1)&lt;&gt;""),ROW($AH$1:INDIRECT("$AH$"&amp;ROW($AH275)-1))),1)+
IF(INDEX($AC:$AC,LOOKUP(2,1/($AC$1:INDIRECT("$AC$"&amp;ROW($AC275)-1)&lt;&gt;""),ROW($AC$1:INDIRECT("$AC$"&amp;ROW($AC275)-1))),1)+
INDEX($AD:$AD,LOOKUP(2,1/($AD$1:INDIRECT("$AD$"&amp;ROW($AD275)-1)&lt;&gt;""),ROW($AD$1:INDIRECT("$AD$"&amp;ROW($AD275)-1))),1)+
INDEX($AE:$AE,LOOKUP(2,1/($AE$1:INDIRECT("$AE$"&amp;ROW($AE275)-1)&lt;&gt;""),ROW($AE$1:INDIRECT("$AE$"&amp;ROW($AD275)-1))),1)+
INDEX($AE:$AF,LOOKUP(2,1/($AF$1:INDIRECT("$AF$"&amp;ROW($AF275)-1)&lt;&gt;""),ROW($AF$1:INDIRECT("$AF$"&amp;ROW($AD275)-1))),1)+
INDEX($AG:$AG,LOOKUP(2,1/($AG$1:INDIRECT("$AG$"&amp;ROW($AG275)-1)&lt;&gt;""),ROW($AG$1:INDIRECT("$AG$"&amp;ROW($AD275)-1))),1)+
INDEX($AH:$AH,LOOKUP(2,1/($AH$1:INDIRECT("$AH$"&amp;ROW($AH275)-1)&lt;&gt;""),ROW($AH$1:INDIRECT("$AH$"&amp;ROW($AD275)-1))),1)&gt;=510,0,
IF(INDEX($AH:$AH,LOOKUP(2,1/($AH$1:INDIRECT("$AH$"&amp;ROW($AH275)-1)&lt;&gt;""),ROW($AH$1:INDIRECT("$AH$"&amp;ROW($AH275)-1))),1)&gt;=255,0,
VLOOKUP(INDIRECT("$G$"&amp;LOOKUP(2,1/($AH$1:INDIRECT("$AH$"&amp;ROW($AH275)-1)&lt;&gt;""),ROW($AH$1:INDIRECT("$AH$"&amp;ROW($AH275)-1)))),'EV and Base'!$A$1:$N$671,8,FALSE))))</f>
        <v/>
      </c>
      <c r="AI275" s="29" t="str" cm="1">
        <f t="array" aca="1" ref="AI275" ca="1">IF(NOT(ISNUMBER(INDEX($A:$A,LOOKUP(2,1/($A$1:INDIRECT("$A$"&amp;ROW($A275))&lt;&gt;""),ROW($A$1:INDIRECT("$A$"&amp;ROW($A275)))),1))),"",
ROUNDDOWN((((2*VLOOKUP($AA275,'EV and Base'!$A$1:$N$671,9,FALSE))+31+ROUNDDOWN($AC275/4,0))*$AB275)/100,0)+$AB275+10)</f>
        <v/>
      </c>
      <c r="AJ275" s="21" t="str" cm="1">
        <f t="array" aca="1" ref="AJ275" ca="1">IF(NOT(ISNUMBER(INDEX($A:$A, LOOKUP(2, 1 / ($A$1:INDIRECT("$A$"&amp;ROW($A275)) &lt;&gt; ""),ROW($A$1:INDIRECT("$A$"&amp;ROW($A275)))), 1))), "",
ROUNDDOWN((ROUNDDOWN((((2*VLOOKUP($AA275, 'EV and Base'!$A$1:$N$671, 10, FALSE))+31+ROUNDDOWN($AD275/4, 0))*$AB275)/100, 0)+5)*1.1, 0))</f>
        <v/>
      </c>
      <c r="AK275" s="21" t="str" cm="1">
        <f t="array" aca="1" ref="AK275" ca="1">IF(NOT(ISNUMBER(INDEX($A:$A, LOOKUP(2, 1 / ($A$1:INDIRECT("$A$"&amp;ROW($A275)) &lt;&gt; ""),ROW($A$1:INDIRECT("$A$"&amp;ROW($A275)))), 1))), "",
ROUNDDOWN((ROUNDDOWN((((2*VLOOKUP($AA275, 'EV and Base'!$A$1:$N$671, 11, FALSE))+30+ROUNDDOWN($AE275/4, 0))*$AB275)/100, 0)+5), 0)
&amp;"-"&amp;
ROUNDDOWN((ROUNDDOWN((((2*VLOOKUP($AA275, 'EV and Base'!$A$1:$N$671, 11, FALSE))+31+ROUNDDOWN($AE275/4, 0))*$AB275)/100, 0)+5), 0))</f>
        <v/>
      </c>
      <c r="AL275" s="21" t="str" cm="1">
        <f t="array" aca="1" ref="AL275" ca="1">IF(NOT(ISNUMBER(INDEX($A:$A, LOOKUP(2, 1 / ($A$1:INDIRECT("$A$"&amp;ROW($A275)) &lt;&gt; ""),ROW($A$1:INDIRECT("$A$"&amp;ROW($A275)))), 1))), "",
ROUNDDOWN((ROUNDDOWN((((2*VLOOKUP($AA275, 'EV and Base'!$A$1:$N$671, 12, FALSE))+0+ROUNDDOWN($AF275/4, 0))*$AB275)/100, 0)+5)*0.9, 0)
&amp;"-"&amp;
ROUNDDOWN((ROUNDDOWN((((2*VLOOKUP($AA275, 'EV and Base'!$A$1:$N$671, 12, FALSE))+31+ROUNDDOWN($AF275/4, 0))*$AB275)/100, 0)+5)*0.9, 0))</f>
        <v/>
      </c>
      <c r="AM275" s="21" t="str" cm="1">
        <f t="array" aca="1" ref="AM275" ca="1">IF(NOT(ISNUMBER(INDEX($A:$A, LOOKUP(2, 1 / ($A$1:INDIRECT("$A$"&amp;ROW($A275)) &lt;&gt; ""),ROW($A$1:INDIRECT("$A$"&amp;ROW($A275)))), 1))), "",
ROUNDDOWN((ROUNDDOWN((((2*VLOOKUP($AA275, 'EV and Base'!$A$1:$N$671, 13, FALSE))+30+ROUNDDOWN($AG275/4, 0))*$AB275)/100, 0)+5), 0)
&amp;"-"&amp;
ROUNDDOWN((ROUNDDOWN((((2*VLOOKUP($AA275, 'EV and Base'!$A$1:$N$671, 13, FALSE))+31+ROUNDDOWN($AG275/4, 0))*$AB275)/100, 0)+5), 0))</f>
        <v/>
      </c>
      <c r="AN275" s="25" t="str" cm="1">
        <f t="array" aca="1" ref="AN275" ca="1">IF(NOT(ISNUMBER(INDEX($A:$A, LOOKUP(2, 1 / ($A$1:INDIRECT("$A$"&amp;ROW($A275)) &lt;&gt; ""),ROW($A$1:INDIRECT("$A$"&amp;ROW($A275)))), 1))), "",
ROUNDDOWN((ROUNDDOWN((((2*VLOOKUP($AA275, 'EV and Base'!$A$1:$N$671, 14, FALSE))+31+ROUNDDOWN($AH275/4, 0))*$AB275)/100, 0)+5), 0))</f>
        <v/>
      </c>
      <c r="AO275" s="23" t="str" cm="1">
        <f t="array" aca="1" ref="AO275" ca="1">IF(NOT(ISNUMBER(INDEX($A:$A, LOOKUP(2, 1 / ($A$1:INDIRECT("$A$"&amp;ROW($A275)) &lt;&gt; ""),ROW($A$1:INDIRECT("$A$"&amp;ROW($A275)))), 1))), "",
ROUNDDOWN((((2*VLOOKUP($AA275, 'EV and Base'!$A$1:$N$671, 9, FALSE))+31+ROUNDDOWN($AC275/4, 0))*$AB275)/100, 0)+$AB275+10)</f>
        <v/>
      </c>
      <c r="AP275" s="2" t="str" cm="1">
        <f t="array" aca="1" ref="AP275" ca="1">IF(NOT(ISNUMBER(INDEX($A:$A, LOOKUP(2, 1 / ($A$1:INDIRECT("$A$"&amp;ROW($A275)) &lt;&gt; ""),ROW($A$1:INDIRECT("$A$"&amp;ROW($A275)))), 1))), "",
ROUNDDOWN((ROUNDDOWN((((2*VLOOKUP($AA275, 'EV and Base'!$A$1:$N$671, 10, FALSE))+31+ROUNDDOWN($AD275/4, 0))*$AB275)/100, 0)+5)*1.1, 0))</f>
        <v/>
      </c>
      <c r="AQ275" s="2" t="str" cm="1">
        <f t="array" aca="1" ref="AQ275" ca="1">IF(NOT(ISNUMBER(INDEX($A:$A, LOOKUP(2, 1 / ($A$1:INDIRECT("$A$"&amp;ROW($A275)) &lt;&gt; ""),ROW($A$1:INDIRECT("$A$"&amp;ROW($A275)))), 1))), "",
ROUNDDOWN((ROUNDDOWN((((2*VLOOKUP($AA275, 'EV and Base'!$A$1:$N$671, 11, FALSE))+$AV$2+ROUNDDOWN($AE275/4, 0))*$AB275)/100, 0)+5), 0))</f>
        <v/>
      </c>
      <c r="AR275" s="22" t="str" cm="1">
        <f t="array" aca="1" ref="AR275" ca="1">IF(NOT(ISNUMBER(INDEX($A:$A, LOOKUP(2, 1 / ($A$1:INDIRECT("$A$"&amp;ROW($A275)) &lt;&gt; ""),ROW($A$1:INDIRECT("$A$"&amp;ROW($A275)))), 1))), "",
ROUNDDOWN((ROUNDDOWN((((2*VLOOKUP($AA275, 'EV and Base'!$A$1:$N$671, 12, FALSE))+$AW$2+ROUNDDOWN($AF275/4, 0))*$AB275)/100, 0)+5)*0.9, 0))</f>
        <v/>
      </c>
      <c r="AS275" s="2" t="str" cm="1">
        <f t="array" aca="1" ref="AS275" ca="1">IF(NOT(ISNUMBER(INDEX($A:$A, LOOKUP(2, 1 / ($A$1:INDIRECT("$A$"&amp;ROW($A275)) &lt;&gt; ""),ROW($A$1:INDIRECT("$A$"&amp;ROW($A275)))), 1))), "",
ROUNDDOWN((ROUNDDOWN((((2*VLOOKUP($AA275, 'EV and Base'!$A$1:$N$671, 13, FALSE))+$AX$2+ROUNDDOWN($AG275/4, 0))*$AB275)/100, 0)+5), 0))</f>
        <v/>
      </c>
      <c r="AT275" s="24" t="str" cm="1">
        <f t="array" aca="1" ref="AT275" ca="1">IF(NOT(ISNUMBER(INDEX($A:$A, LOOKUP(2, 1 / ($A$1:INDIRECT("$A$"&amp;ROW($A275)) &lt;&gt; ""),ROW($A$1:INDIRECT("$A$"&amp;ROW($A275)))), 1))), "",
ROUNDDOWN((ROUNDDOWN((((2*VLOOKUP($AA275, 'EV and Base'!$A$1:$N$671, 14, FALSE))+31+ROUNDDOWN($AH275/4, 0))*$AB275)/100, 0)+5), 0))</f>
        <v/>
      </c>
      <c r="AU275" s="28"/>
      <c r="AY275" t="str" cm="1">
        <f t="array" aca="1" ref="AY275" ca="1">IF(NOT(ISNUMBER(INDEX($A:$A,LOOKUP(2,1/($A$1:INDIRECT("$A$"&amp;ROW($A275))&lt;&gt;""),ROW($A$1:INDIRECT("$A$"&amp;ROW($A275)))),1))),"",
INDEX($AY:$AY,LOOKUP(2,1/($AY$1:INDIRECT("$AY$"&amp;ROW($AY275)-1)&lt;&gt;""),ROW($AY$1:INDIRECT("$AY$"&amp;ROW($AY275)-1))),1)+$BL275)</f>
        <v/>
      </c>
      <c r="AZ275" s="3" t="str" cm="1">
        <f t="array" aca="1" ref="AZ275" ca="1">IF(NOT(ISNUMBER(INDEX($A:$A, LOOKUP(2, 1 / ($A$1:INDIRECT("$A$"&amp;ROW($A275)) &lt;&gt; ""),ROW($A$1:INDIRECT("$A$"&amp;ROW($A275)))), 1))), "",
VLOOKUP(INDIRECT("$G$"&amp;LOOKUP(2, 1 / ($AY$1:INDIRECT("$AY$"&amp;ROW($AY275)-1) &lt;&gt; ""),ROW($AY$1:INDIRECT("$AY$"&amp;ROW($AY275)-1)))),'EV and Base'!A243:N913,2,FALSE))</f>
        <v/>
      </c>
      <c r="BA275" s="3" t="str" cm="1">
        <f t="array" aca="1" ref="BA275" ca="1">IF(NOT(ISNUMBER(INDEX($A:$A, LOOKUP(2, 1 / ($A$1:INDIRECT("$A$"&amp;ROW($A275)) &lt;&gt; ""),ROW($A$1:INDIRECT("$A$"&amp;ROW($A275)))), 1))), "",
INDIRECT("$I$"&amp;LOOKUP(2, 1 / ($AY$1:INDIRECT("$AY$"&amp;ROW($AY275)-1) &lt;&gt; ""),ROW($AY$1:INDIRECT("$AY$"&amp;ROW($AY275)-1)))))</f>
        <v/>
      </c>
      <c r="BB275" s="1" t="str" cm="1">
        <f t="array" aca="1" ref="BB275" ca="1">IF(NOT(ISNUMBER(INDEX($A:$A, LOOKUP(2, 1 / ($A$1:INDIRECT("$A$"&amp;ROW($A275)) &lt;&gt; ""),ROW($A$1:INDIRECT("$A$"&amp;ROW($A275)))), 1))), "",
INDIRECT("$AB$"&amp;LOOKUP(2, 1 / ($AY$1:INDIRECT("$AY$"&amp;ROW($AY275)-1) &lt;&gt; ""),ROW($AY$1:INDIRECT("$AY$"&amp;ROW($AY275)-1)))))</f>
        <v/>
      </c>
      <c r="BC275" s="3" t="str" cm="1">
        <f t="array" aca="1" ref="BC275" ca="1">IF(NOT(ISNUMBER(INDEX($A:$A,LOOKUP(2,1/($A$1:INDIRECT("$A$"&amp;ROW($A275))&lt;&gt;""),ROW($A$1:INDIRECT("$A$"&amp;ROW($A275)))),1))),"",
$BA275+$BA275+10)</f>
        <v/>
      </c>
      <c r="BD275" s="3" t="str" cm="1">
        <f t="array" aca="1" ref="BD275" ca="1">IF(NOT(ISNUMBER(INDEX($A:$A,LOOKUP(2,1/($A$1:INDIRECT("$A$"&amp;ROW($A275))&lt;&gt;""),ROW($A$1:INDIRECT("$A$"&amp;ROW($A275)))),1))),"",
$BA275+$BB275+10)</f>
        <v/>
      </c>
      <c r="BE275" s="3" t="str" cm="1">
        <f t="array" aca="1" ref="BE275" ca="1">IF(NOT(ISNUMBER(INDEX($A:$A,LOOKUP(2,1/($A$1:INDIRECT("$A$"&amp;ROW($A275))&lt;&gt;""),ROW($A$1:INDIRECT("$A$"&amp;ROW($A275)))),1))),"",
$BC275*$BC275)</f>
        <v/>
      </c>
      <c r="BF275" s="3" t="str" cm="1">
        <f t="array" aca="1" ref="BF275" ca="1">IF(NOT(ISNUMBER(INDEX($A:$A,LOOKUP(2,1/($A$1:INDIRECT("$A$"&amp;ROW($A275))&lt;&gt;""),ROW($A$1:INDIRECT("$A$"&amp;ROW($A275)))),1))),"",
$BD275*$BD275)</f>
        <v/>
      </c>
      <c r="BG275" s="3" t="str" cm="1">
        <f t="array" aca="1" ref="BG275" ca="1">IF(NOT(ISNUMBER(INDEX($A:$A,LOOKUP(2,1/($A$1:INDIRECT("$A$"&amp;ROW($A275))&lt;&gt;""),ROW($A$1:INDIRECT("$A$"&amp;ROW($A275)))),1))),"",
_xlfn.FLOOR.MATH(1.5*_xlfn.FLOOR.MATH($AZ275*BA275/5)))</f>
        <v/>
      </c>
      <c r="BH275" s="3" t="str" cm="1">
        <f t="array" aca="1" ref="BH275" ca="1">IF(NOT(ISNUMBER(INDEX($A:$A, LOOKUP(2, 1 / ($A$1:INDIRECT("$A$"&amp;ROW($A275)) &lt;&gt; ""),ROW($A$1:INDIRECT("$A$"&amp;ROW($A275)))), 1))), "",
_xlfn.FLOOR.MATH($BG275/IF(OR(INDIRECT("$C$"&amp;LOOKUP(2, 1 / ($AY$1:INDIRECT("$AY$"&amp;ROW($AY275)-1) &lt;&gt; ""),ROW($AY$1:INDIRECT("$AY$"&amp;ROW($AY275)-1))))="Multi",
INDIRECT("$C$"&amp;LOOKUP(2, 1 / ($AY$1:INDIRECT("$AY$"&amp;ROW($AY275)-1) &lt;&gt; ""),ROW($AY$1:INDIRECT("$AY$"&amp;ROW($AY275)-1))))="Double"),2,1)))</f>
        <v/>
      </c>
      <c r="BI275" s="3" t="str" cm="1">
        <f t="array" aca="1" ref="BI275" ca="1">IF(NOT(ISNUMBER(INDEX($A:$A,LOOKUP(2,1/($A$1:INDIRECT("$A$"&amp;ROW($A275))&lt;&gt;""),ROW($A$1:INDIRECT("$A$"&amp;ROW($A275)))),1))),"",
VLOOKUP($BC275,GameFreakSQRT!$A$1:$B$200,2,FALSE))</f>
        <v/>
      </c>
      <c r="BJ275" s="3" t="str" cm="1">
        <f t="array" aca="1" ref="BJ275" ca="1">IF(NOT(ISNUMBER(INDEX($A:$A,LOOKUP(2,1/($A$1:INDIRECT("$A$"&amp;ROW($A275))&lt;&gt;""),ROW($A$1:INDIRECT("$A$"&amp;ROW($A275)))),1))),"",
VLOOKUP($BD275,GameFreakSQRT!$A$1:$B$200,2,FALSE))</f>
        <v/>
      </c>
      <c r="BK275" s="3" t="str" cm="1">
        <f t="array" aca="1" ref="BK275" ca="1">IF(NOT(ISNUMBER(INDEX($A:$A,LOOKUP(2,1/($A$1:INDIRECT("$A$"&amp;ROW($A275))&lt;&gt;""),ROW($A$1:INDIRECT("$A$"&amp;ROW($A275)))),1))),"",
_xlfn.FLOOR.MATH((($BI275*$BE275)*$BH275)/($BJ275*$BF275))+1)</f>
        <v/>
      </c>
      <c r="BL275" s="3" t="str" cm="1">
        <f t="array" aca="1" ref="BL275" ca="1">IF(NOT(ISNUMBER(INDEX($A:$A,LOOKUP(2,1/($A$1:INDIRECT("$A$"&amp;ROW($A275))&lt;&gt;""),ROW($A$1:INDIRECT("$A$"&amp;ROW($A275)))),1))),"",
_xlfn.FLOOR.MATH($BK275*IF(NOT(INDIRECT("$Z$"&amp;LOOKUP(2, 1 / ($AY$1:INDIRECT("$AY$"&amp;ROW($AY275)-1) &lt;&gt; ""),ROW($AY$1:INDIRECT("$AY$"&amp;ROW($AY275)-1))))=""),1.5,1)))</f>
        <v/>
      </c>
      <c r="BM275" s="3" t="str" cm="1">
        <f t="array" aca="1" ref="BM275" ca="1">IF(NOT(ISNUMBER(INDEX($A:$A, LOOKUP(2, 1 / ($A$1:INDIRECT("$A$"&amp;ROW($A275)) &lt;&gt; ""),ROW($A$1:INDIRECT("$A$"&amp;ROW($A275)))), 1))), "",
INDIRECT("$Y$"&amp;LOOKUP(2, 1 / ($AY$1:INDIRECT("$AY$"&amp;ROW($AY275)-1) &lt;&gt; ""),ROW($AY$1:INDIRECT("$AY$"&amp;ROW($AY275)-1)))))</f>
        <v/>
      </c>
      <c r="BN275" s="3" t="str">
        <f t="shared" ca="1" si="28"/>
        <v/>
      </c>
    </row>
    <row r="276" spans="1:66" x14ac:dyDescent="0.45">
      <c r="A276" s="69"/>
      <c r="B276" s="69"/>
      <c r="C276" s="69"/>
      <c r="D276" s="69"/>
      <c r="E276" s="69"/>
      <c r="F276" s="56">
        <v>3</v>
      </c>
      <c r="G276" s="2" t="s">
        <v>359</v>
      </c>
      <c r="H276" s="22" t="s">
        <v>77</v>
      </c>
      <c r="I276" s="2">
        <v>30</v>
      </c>
      <c r="J276" s="2" t="s">
        <v>82</v>
      </c>
      <c r="K276" s="2" t="s">
        <v>139</v>
      </c>
      <c r="L276" s="2" t="s">
        <v>53</v>
      </c>
      <c r="M276" s="2" t="s">
        <v>233</v>
      </c>
      <c r="N276" s="2" t="s">
        <v>309</v>
      </c>
      <c r="O276" s="2" t="s">
        <v>142</v>
      </c>
      <c r="P276" s="2" t="s">
        <v>403</v>
      </c>
      <c r="Q276" s="2">
        <v>12</v>
      </c>
      <c r="R276" s="2">
        <f>_xlfn.FLOOR.MATH((((2*VLOOKUP(G276, 'EV and Base'!$A$1:$N$671, 9, FALSE))+$Q276)*$I276)/100)+$I276+10</f>
        <v>80</v>
      </c>
      <c r="S276" s="2">
        <f>_xlfn.FLOOR.MATH((_xlfn.FLOOR.MATH((((2*VLOOKUP($G276, 'EV and Base'!$A$1:$N$671, 10, FALSE))+$Q276)*$I276)/100)+5)*
IF(OR($J276="Lonely", $J276="Brave", $J276="Adamant", $J276="Naughty"), 1.1,
IF(OR($J276="Bold", $J276="Timid", $J276="Modest", $J276="Calm"), 0.9, 1)))</f>
        <v>54</v>
      </c>
      <c r="T276" s="2">
        <f>_xlfn.FLOOR.MATH((_xlfn.FLOOR.MATH((((2*VLOOKUP($G276, 'EV and Base'!$A$1:$N$671, 11, FALSE))+$Q276)*$I276)/100)+5)*
IF(OR($J276="Bold", $J276="Relaxed", $J276="Impish", $J276="Lax"), 1.1,
IF(OR($J276="Lonely", $J276="Hasty", $J276="Mild", $J276="Gentle"), 0.9, 1)))</f>
        <v>45</v>
      </c>
      <c r="U276" s="2">
        <f>_xlfn.FLOOR.MATH((_xlfn.FLOOR.MATH((((2*VLOOKUP($G276, 'EV and Base'!$A$1:$N$671, 12, FALSE))+$Q276)*$I276)/100)+5)*
IF(OR($J276="Modest", $J276="Mild", $J276="Quiet", $J276="Rash"), 1.1,
IF(OR($J276="Adamant", $J276="Impish", $J276="Jolly", $J276="Careful"), 0.9, 1)))</f>
        <v>41</v>
      </c>
      <c r="V276" s="2">
        <f>_xlfn.FLOOR.MATH((_xlfn.FLOOR.MATH((((2*VLOOKUP($G276, 'EV and Base'!$A$1:$N$671, 13, FALSE))+$Q276)*$I276)/100)+5)*
IF(OR($J276="Calm", $J276="Gentle", $J276="Sassy", $J276="Careful"), 1.1,
IF(OR($J276="Naughty", $J276="Lax", $J276="Naive", $J276="Rash"), 0.9, 1)))</f>
        <v>33</v>
      </c>
      <c r="W276" s="2">
        <f>_xlfn.FLOOR.MATH((_xlfn.FLOOR.MATH((((2*VLOOKUP($G276, 'EV and Base'!$A$1:$N$671, 14, FALSE))+$Q276)*$I276)/100)+5)*
IF(OR($J276="Timid", $J276="Hasty", $J276="Jolly", $J276="Naive"), 1.1,
IF(OR($J276="Brave", $J276="Relaxed", $J276="Quiet", $J276="Sassy"), 0.9, 1)))</f>
        <v>42</v>
      </c>
      <c r="X276" s="69"/>
      <c r="Z276" s="1">
        <v>1</v>
      </c>
      <c r="AA276" s="23" t="str" cm="1">
        <f t="array" aca="1" ref="AA276" ca="1">IF(NOT(ISNUMBER(INDEX($A:$A,LOOKUP(2,1/($A$1:INDIRECT("$A$"&amp;ROW($A276))&lt;&gt;""),ROW($A$1:INDIRECT("$A$"&amp;ROW($A276)))),1))),"",
IF(NOT(ISNUMBER($A276)),$AA275,
IF($AB276&lt;16,"Lillipup",
IF($AB276&lt;32,"Herdier",
"Stoutland"))))</f>
        <v/>
      </c>
      <c r="AB276" s="25" t="str" cm="1">
        <f t="array" aca="1" ref="AB276" ca="1">IF(NOT(ISNUMBER(INDEX($A:$A, LOOKUP(2, 1 / ($A$1:INDIRECT("$A$"&amp;ROW($A276)) &lt;&gt; ""),ROW($A$1:INDIRECT("$A$"&amp;ROW($A276)))), 1))), "",
VLOOKUP($AY276,'Medium-Slow'!$A$1:$B$101,2,TRUE))</f>
        <v/>
      </c>
      <c r="AC276" s="23" t="str" cm="1">
        <f t="array" aca="1" ref="AC276" ca="1">IF(NOT(ISNUMBER(INDEX($A:$A, LOOKUP(2, 1 / ($A$1:INDIRECT("$A$"&amp;ROW($A276)) &lt;&gt; ""),ROW($A$1:INDIRECT("$A$"&amp;ROW($A276)))), 1))), "",
INDEX($AC:$AC, LOOKUP(2, 1 / ($AC$1:INDIRECT("$AC$"&amp;ROW($AC276)-1) &lt;&gt; ""),ROW($AC$1:INDIRECT("$AC$"&amp;ROW($AC276)-1))), 1)+
IF(INDEX($AC:$AC, LOOKUP(2, 1 / ($AC$1:INDIRECT("$AC$"&amp;ROW($AC276)-1) &lt;&gt; ""),ROW($AC$1:INDIRECT("$AC$"&amp;ROW($AC276)-1))), 1)+
INDEX($AD:$AD, LOOKUP(2, 1 / ($AD$1:INDIRECT("$AD$"&amp;ROW($AD276)-1) &lt;&gt; ""),ROW($AD$1:INDIRECT("$AD$"&amp;ROW($AD276)-1))), 1)+
INDEX($AE:$AE, LOOKUP(2, 1 / ($AE$1:INDIRECT("$AE$"&amp;ROW($AE276)-1) &lt;&gt; ""),ROW($AE$1:INDIRECT("$AE$"&amp;ROW($AD276)-1))), 1)+
INDEX($AE:$AF, LOOKUP(2, 1 / ($AF$1:INDIRECT("$AF$"&amp;ROW($AF276)-1) &lt;&gt; ""),ROW($AF$1:INDIRECT("$AF$"&amp;ROW($AD276)-1))), 1)+
INDEX($AG:$AG, LOOKUP(2, 1 / ($AG$1:INDIRECT("$AG$"&amp;ROW($AG276)-1) &lt;&gt; ""),ROW($AG$1:INDIRECT("$AG$"&amp;ROW($AD276)-1))), 1)+
INDEX($AH:$AH, LOOKUP(2, 1 / ($AH$1:INDIRECT("$AH$"&amp;ROW($AH276)-1) &lt;&gt; ""),ROW($AH$1:INDIRECT("$AH$"&amp;ROW($AD276)-1))), 1)&gt;=510,0,
IF(INDEX($AC:$AC, LOOKUP(2, 1 / ($AC$1:INDIRECT("$AC$"&amp;ROW($AC276)-1) &lt;&gt; ""),ROW($AC$1:INDIRECT("$AC$"&amp;ROW($AC276)-1))), 1)&gt;=255,0,
VLOOKUP(INDIRECT("$G$"&amp;LOOKUP(2, 1 / ($AC$1:INDIRECT("$AC$"&amp;ROW($AC276)-1) &lt;&gt; ""),ROW($AC$1:INDIRECT("$AC$"&amp;ROW($AC276)-1)))), 'EV and Base'!$A$1:$N$671, 3, FALSE))))</f>
        <v/>
      </c>
      <c r="AD276" s="2" t="str" cm="1">
        <f t="array" aca="1" ref="AD276" ca="1">IF(NOT(ISNUMBER(INDEX($A:$A, LOOKUP(2, 1 / ($A$1:INDIRECT("$A$"&amp;ROW($A276)) &lt;&gt; ""),ROW($A$1:INDIRECT("$A$"&amp;ROW($A276)))), 1))), "",
INDEX($AD:$AD, LOOKUP(2, 1 / ($AD$1:INDIRECT("$AD$"&amp;ROW($AD276)-1) &lt;&gt; ""),ROW($AD$1:INDIRECT("$AD$"&amp;ROW($AD276)-1))), 1)+
IF(INDEX($AC:$AC, LOOKUP(2, 1 / ($AC$1:INDIRECT("$AC$"&amp;ROW($AC276)-1) &lt;&gt; ""),ROW($AC$1:INDIRECT("$AC$"&amp;ROW($AC276)-1))), 1)+
INDEX($AD:$AD, LOOKUP(2, 1 / ($AD$1:INDIRECT("$AD$"&amp;ROW($AD276)-1) &lt;&gt; ""),ROW($AD$1:INDIRECT("$AD$"&amp;ROW($AD276)-1))), 1)+
INDEX($AE:$AE, LOOKUP(2, 1 / ($AE$1:INDIRECT("$AE$"&amp;ROW($AE276)-1) &lt;&gt; ""),ROW($AE$1:INDIRECT("$AE$"&amp;ROW($AD276)-1))), 1)+
INDEX($AE:$AF, LOOKUP(2, 1 / ($AF$1:INDIRECT("$AF$"&amp;ROW($AF276)-1) &lt;&gt; ""),ROW($AF$1:INDIRECT("$AF$"&amp;ROW($AD276)-1))), 1)+
INDEX($AG:$AG, LOOKUP(2, 1 / ($AG$1:INDIRECT("$AG$"&amp;ROW($AG276)-1) &lt;&gt; ""),ROW($AG$1:INDIRECT("$AG$"&amp;ROW($AD276)-1))), 1)+
INDEX($AH:$AH, LOOKUP(2, 1 / ($AH$1:INDIRECT("$AH$"&amp;ROW($AH276)-1) &lt;&gt; ""),ROW($AH$1:INDIRECT("$AH$"&amp;ROW($AD276)-1))), 1)&gt;=510,0,
IF(INDEX($AD:$AD, LOOKUP(2, 1 / ($AD$1:INDIRECT("$AD$"&amp;ROW($AD276)-1) &lt;&gt; ""),ROW($AD$1:INDIRECT("$AD$"&amp;ROW($AD276)-1))), 1)&gt;=255,0,
VLOOKUP(INDIRECT("$G$"&amp;LOOKUP(2, 1 / ($AD$1:INDIRECT("$AD$"&amp;ROW($AD276)-1) &lt;&gt; ""),ROW($AD$1:INDIRECT("$AD$"&amp;ROW($AD276)-1)))), 'EV and Base'!$A$1:$N$671, 4, FALSE))))</f>
        <v/>
      </c>
      <c r="AE276" s="2" t="str" cm="1">
        <f t="array" aca="1" ref="AE276" ca="1">IF(NOT(ISNUMBER(INDEX($A:$A,LOOKUP(2,1/($A$1:INDIRECT("$A$"&amp;ROW($A276))&lt;&gt;""),ROW($A$1:INDIRECT("$A$"&amp;ROW($A276)))),1))),"",
INDEX($AE:$AE,LOOKUP(2,1/($AE$1:INDIRECT("$AE$"&amp;ROW($AE276)-1)&lt;&gt;""),ROW($AE$1:INDIRECT("$AE$"&amp;ROW($AE276)-1))),1)+
IF(INDEX($AC:$AC,LOOKUP(2,1/($AC$1:INDIRECT("$AC$"&amp;ROW($AC276)-1)&lt;&gt;""),ROW($AC$1:INDIRECT("$AC$"&amp;ROW($AC276)-1))),1)+
INDEX($AD:$AD,LOOKUP(2,1/($AD$1:INDIRECT("$AD$"&amp;ROW($AD276)-1)&lt;&gt;""),ROW($AD$1:INDIRECT("$AD$"&amp;ROW($AD276)-1))),1)+
INDEX($AE:$AE,LOOKUP(2,1/($AE$1:INDIRECT("$AE$"&amp;ROW($AE276)-1)&lt;&gt;""),ROW($AE$1:INDIRECT("$AE$"&amp;ROW($AD276)-1))),1)+
INDEX($AE:$AF,LOOKUP(2,1/($AF$1:INDIRECT("$AF$"&amp;ROW($AF276)-1)&lt;&gt;""),ROW($AF$1:INDIRECT("$AF$"&amp;ROW($AD276)-1))),1)+
INDEX($AG:$AG,LOOKUP(2,1/($AG$1:INDIRECT("$AG$"&amp;ROW($AG276)-1)&lt;&gt;""),ROW($AG$1:INDIRECT("$AG$"&amp;ROW($AD276)-1))),1)+
INDEX($AH:$AH,LOOKUP(2,1/($AH$1:INDIRECT("$AH$"&amp;ROW($AH276)-1)&lt;&gt;""),ROW($AH$1:INDIRECT("$AH$"&amp;ROW($AD276)-1))),1)&gt;=510,0,
IF(INDEX($AE:$AE,LOOKUP(2,1/($AE$1:INDIRECT("$AE$"&amp;ROW($AE276)-1)&lt;&gt;""),ROW($AE$1:INDIRECT("$AE$"&amp;ROW($AE276)-1))),1)&gt;=255,0,
VLOOKUP(INDIRECT("$G$"&amp;LOOKUP(2,1/($AE$1:INDIRECT("$AE$"&amp;ROW($AE276)-1)&lt;&gt;""),ROW($AE$1:INDIRECT("$AE$"&amp;ROW($AE276)-1)))),'EV and Base'!$A$1:$N$671,5,FALSE))))</f>
        <v/>
      </c>
      <c r="AF276" s="2" t="str" cm="1">
        <f t="array" aca="1" ref="AF276" ca="1">IF(NOT(ISNUMBER(INDEX($A:$A, LOOKUP(2, 1 / ($A$1:INDIRECT("$A$"&amp;ROW($A276)) &lt;&gt; ""),ROW($A$1:INDIRECT("$A$"&amp;ROW($A276)))), 1))), "",
INDEX($AF:$AF, LOOKUP(2, 1 / ($AF$1:INDIRECT("$AF$"&amp;ROW($AF276)-1) &lt;&gt; ""),ROW($AF$1:INDIRECT("$AF$"&amp;ROW($AF276)-1))), 1)+
IF(INDEX($AC:$AC, LOOKUP(2, 1 / ($AC$1:INDIRECT("$AC$"&amp;ROW($AC276)-1) &lt;&gt; ""),ROW($AC$1:INDIRECT("$AC$"&amp;ROW($AC276)-1))), 1)+
INDEX($AD:$AD, LOOKUP(2, 1 / ($AD$1:INDIRECT("$AD$"&amp;ROW($AD276)-1) &lt;&gt; ""),ROW($AD$1:INDIRECT("$AD$"&amp;ROW($AD276)-1))), 1)+
INDEX($AE:$AE, LOOKUP(2, 1 / ($AE$1:INDIRECT("$AE$"&amp;ROW($AE276)-1) &lt;&gt; ""),ROW($AE$1:INDIRECT("$AE$"&amp;ROW($AD276)-1))), 1)+
INDEX($AE:$AF, LOOKUP(2, 1 / ($AF$1:INDIRECT("$AF$"&amp;ROW($AF276)-1) &lt;&gt; ""),ROW($AF$1:INDIRECT("$AF$"&amp;ROW($AD276)-1))), 1)+
INDEX($AG:$AG, LOOKUP(2, 1 / ($AG$1:INDIRECT("$AG$"&amp;ROW($AG276)-1) &lt;&gt; ""),ROW($AG$1:INDIRECT("$AG$"&amp;ROW($AD276)-1))), 1)+
INDEX($AH:$AH, LOOKUP(2, 1 / ($AH$1:INDIRECT("$AH$"&amp;ROW($AH276)-1) &lt;&gt; ""),ROW($AH$1:INDIRECT("$AH$"&amp;ROW($AD276)-1))), 1)&gt;=510,0,
IF(INDEX($AF:$AF, LOOKUP(2, 1 / ($AF$1:INDIRECT("$AF$"&amp;ROW($AF276)-1) &lt;&gt; ""),ROW($AF$1:INDIRECT("$AF$"&amp;ROW($AF276)-1))), 1)&gt;=255,0,
VLOOKUP(INDIRECT("$G$"&amp;LOOKUP(2, 1 / ($AF$1:INDIRECT("$AF$"&amp;ROW($AF276)-1) &lt;&gt; ""),ROW($AF$1:INDIRECT("$AF$"&amp;ROW($AF276)-1)))), 'EV and Base'!$A$1:$N$671, 6, FALSE))))</f>
        <v/>
      </c>
      <c r="AG276" s="2" t="str" cm="1">
        <f t="array" aca="1" ref="AG276" ca="1">IF(NOT(ISNUMBER(INDEX($A:$A, LOOKUP(2, 1 / ($A$1:INDIRECT("$A$"&amp;ROW($A276)) &lt;&gt; ""),ROW($A$1:INDIRECT("$A$"&amp;ROW($A276)))), 1))), "",
INDEX($AG:$AG, LOOKUP(2, 1 / ($AG$1:INDIRECT("$AG$"&amp;ROW($AG276)-1) &lt;&gt; ""),ROW($AG$1:INDIRECT("$AG$"&amp;ROW($AG276)-1))), 1)+
IF(INDEX($AC:$AC, LOOKUP(2, 1 / ($AC$1:INDIRECT("$AC$"&amp;ROW($AC276)-1) &lt;&gt; ""),ROW($AC$1:INDIRECT("$AC$"&amp;ROW($AC276)-1))), 1)+
INDEX($AD:$AD, LOOKUP(2, 1 / ($AD$1:INDIRECT("$AD$"&amp;ROW($AD276)-1) &lt;&gt; ""),ROW($AD$1:INDIRECT("$AD$"&amp;ROW($AD276)-1))), 1)+
INDEX($AE:$AE, LOOKUP(2, 1 / ($AE$1:INDIRECT("$AE$"&amp;ROW($AE276)-1) &lt;&gt; ""),ROW($AE$1:INDIRECT("$AE$"&amp;ROW($AD276)-1))), 1)+
INDEX($AE:$AF, LOOKUP(2, 1 / ($AF$1:INDIRECT("$AF$"&amp;ROW($AF276)-1) &lt;&gt; ""),ROW($AF$1:INDIRECT("$AF$"&amp;ROW($AD276)-1))), 1)+
INDEX($AG:$AG, LOOKUP(2, 1 / ($AG$1:INDIRECT("$AG$"&amp;ROW($AG276)-1) &lt;&gt; ""),ROW($AG$1:INDIRECT("$AG$"&amp;ROW($AD276)-1))), 1)+
INDEX($AH:$AH, LOOKUP(2, 1 / ($AH$1:INDIRECT("$AH$"&amp;ROW($AH276)-1) &lt;&gt; ""),ROW($AH$1:INDIRECT("$AH$"&amp;ROW($AD276)-1))), 1)&gt;=510,0,
IF(INDEX($AG:$AG, LOOKUP(2, 1 / ($AG$1:INDIRECT("$AG$"&amp;ROW($AG276)-1) &lt;&gt; ""),ROW($AG$1:INDIRECT("$AG$"&amp;ROW($AG276)-1))), 1)&gt;=255,0,
VLOOKUP(INDIRECT("$G$"&amp;LOOKUP(2, 1 / ($AG$1:INDIRECT("$AG$"&amp;ROW($AG276)-1) &lt;&gt; ""),ROW($AG$1:INDIRECT("$AG$"&amp;ROW($AG276)-1)))), 'EV and Base'!$A$1:$N$671, 7, FALSE))))</f>
        <v/>
      </c>
      <c r="AH276" s="24" t="str" cm="1">
        <f t="array" aca="1" ref="AH276" ca="1">IF(NOT(ISNUMBER(INDEX($A:$A,LOOKUP(2,1/($A$1:INDIRECT("$A$"&amp;ROW($A276))&lt;&gt;""),ROW($A$1:INDIRECT("$A$"&amp;ROW($A276)))),1))),"",
INDEX($AH:$AH,LOOKUP(2,1/($AH$1:INDIRECT("$AH$"&amp;ROW($AH276)-1)&lt;&gt;""),ROW($AH$1:INDIRECT("$AH$"&amp;ROW($AH276)-1))),1)+
IF(INDEX($AC:$AC,LOOKUP(2,1/($AC$1:INDIRECT("$AC$"&amp;ROW($AC276)-1)&lt;&gt;""),ROW($AC$1:INDIRECT("$AC$"&amp;ROW($AC276)-1))),1)+
INDEX($AD:$AD,LOOKUP(2,1/($AD$1:INDIRECT("$AD$"&amp;ROW($AD276)-1)&lt;&gt;""),ROW($AD$1:INDIRECT("$AD$"&amp;ROW($AD276)-1))),1)+
INDEX($AE:$AE,LOOKUP(2,1/($AE$1:INDIRECT("$AE$"&amp;ROW($AE276)-1)&lt;&gt;""),ROW($AE$1:INDIRECT("$AE$"&amp;ROW($AD276)-1))),1)+
INDEX($AE:$AF,LOOKUP(2,1/($AF$1:INDIRECT("$AF$"&amp;ROW($AF276)-1)&lt;&gt;""),ROW($AF$1:INDIRECT("$AF$"&amp;ROW($AD276)-1))),1)+
INDEX($AG:$AG,LOOKUP(2,1/($AG$1:INDIRECT("$AG$"&amp;ROW($AG276)-1)&lt;&gt;""),ROW($AG$1:INDIRECT("$AG$"&amp;ROW($AD276)-1))),1)+
INDEX($AH:$AH,LOOKUP(2,1/($AH$1:INDIRECT("$AH$"&amp;ROW($AH276)-1)&lt;&gt;""),ROW($AH$1:INDIRECT("$AH$"&amp;ROW($AD276)-1))),1)&gt;=510,0,
IF(INDEX($AH:$AH,LOOKUP(2,1/($AH$1:INDIRECT("$AH$"&amp;ROW($AH276)-1)&lt;&gt;""),ROW($AH$1:INDIRECT("$AH$"&amp;ROW($AH276)-1))),1)&gt;=255,0,
VLOOKUP(INDIRECT("$G$"&amp;LOOKUP(2,1/($AH$1:INDIRECT("$AH$"&amp;ROW($AH276)-1)&lt;&gt;""),ROW($AH$1:INDIRECT("$AH$"&amp;ROW($AH276)-1)))),'EV and Base'!$A$1:$N$671,8,FALSE))))</f>
        <v/>
      </c>
      <c r="AI276" s="29" t="str" cm="1">
        <f t="array" aca="1" ref="AI276" ca="1">IF(NOT(ISNUMBER(INDEX($A:$A,LOOKUP(2,1/($A$1:INDIRECT("$A$"&amp;ROW($A276))&lt;&gt;""),ROW($A$1:INDIRECT("$A$"&amp;ROW($A276)))),1))),"",
ROUNDDOWN((((2*VLOOKUP($AA276,'EV and Base'!$A$1:$N$671,9,FALSE))+31+ROUNDDOWN($AC276/4,0))*$AB276)/100,0)+$AB276+10)</f>
        <v/>
      </c>
      <c r="AJ276" s="21" t="str" cm="1">
        <f t="array" aca="1" ref="AJ276" ca="1">IF(NOT(ISNUMBER(INDEX($A:$A, LOOKUP(2, 1 / ($A$1:INDIRECT("$A$"&amp;ROW($A276)) &lt;&gt; ""),ROW($A$1:INDIRECT("$A$"&amp;ROW($A276)))), 1))), "",
ROUNDDOWN((ROUNDDOWN((((2*VLOOKUP($AA276, 'EV and Base'!$A$1:$N$671, 10, FALSE))+31+ROUNDDOWN($AD276/4, 0))*$AB276)/100, 0)+5)*1.1, 0))</f>
        <v/>
      </c>
      <c r="AK276" s="21" t="str" cm="1">
        <f t="array" aca="1" ref="AK276" ca="1">IF(NOT(ISNUMBER(INDEX($A:$A, LOOKUP(2, 1 / ($A$1:INDIRECT("$A$"&amp;ROW($A276)) &lt;&gt; ""),ROW($A$1:INDIRECT("$A$"&amp;ROW($A276)))), 1))), "",
ROUNDDOWN((ROUNDDOWN((((2*VLOOKUP($AA276, 'EV and Base'!$A$1:$N$671, 11, FALSE))+30+ROUNDDOWN($AE276/4, 0))*$AB276)/100, 0)+5), 0)
&amp;"-"&amp;
ROUNDDOWN((ROUNDDOWN((((2*VLOOKUP($AA276, 'EV and Base'!$A$1:$N$671, 11, FALSE))+31+ROUNDDOWN($AE276/4, 0))*$AB276)/100, 0)+5), 0))</f>
        <v/>
      </c>
      <c r="AL276" s="21" t="str" cm="1">
        <f t="array" aca="1" ref="AL276" ca="1">IF(NOT(ISNUMBER(INDEX($A:$A, LOOKUP(2, 1 / ($A$1:INDIRECT("$A$"&amp;ROW($A276)) &lt;&gt; ""),ROW($A$1:INDIRECT("$A$"&amp;ROW($A276)))), 1))), "",
ROUNDDOWN((ROUNDDOWN((((2*VLOOKUP($AA276, 'EV and Base'!$A$1:$N$671, 12, FALSE))+0+ROUNDDOWN($AF276/4, 0))*$AB276)/100, 0)+5)*0.9, 0)
&amp;"-"&amp;
ROUNDDOWN((ROUNDDOWN((((2*VLOOKUP($AA276, 'EV and Base'!$A$1:$N$671, 12, FALSE))+31+ROUNDDOWN($AF276/4, 0))*$AB276)/100, 0)+5)*0.9, 0))</f>
        <v/>
      </c>
      <c r="AM276" s="21" t="str" cm="1">
        <f t="array" aca="1" ref="AM276" ca="1">IF(NOT(ISNUMBER(INDEX($A:$A, LOOKUP(2, 1 / ($A$1:INDIRECT("$A$"&amp;ROW($A276)) &lt;&gt; ""),ROW($A$1:INDIRECT("$A$"&amp;ROW($A276)))), 1))), "",
ROUNDDOWN((ROUNDDOWN((((2*VLOOKUP($AA276, 'EV and Base'!$A$1:$N$671, 13, FALSE))+30+ROUNDDOWN($AG276/4, 0))*$AB276)/100, 0)+5), 0)
&amp;"-"&amp;
ROUNDDOWN((ROUNDDOWN((((2*VLOOKUP($AA276, 'EV and Base'!$A$1:$N$671, 13, FALSE))+31+ROUNDDOWN($AG276/4, 0))*$AB276)/100, 0)+5), 0))</f>
        <v/>
      </c>
      <c r="AN276" s="25" t="str" cm="1">
        <f t="array" aca="1" ref="AN276" ca="1">IF(NOT(ISNUMBER(INDEX($A:$A, LOOKUP(2, 1 / ($A$1:INDIRECT("$A$"&amp;ROW($A276)) &lt;&gt; ""),ROW($A$1:INDIRECT("$A$"&amp;ROW($A276)))), 1))), "",
ROUNDDOWN((ROUNDDOWN((((2*VLOOKUP($AA276, 'EV and Base'!$A$1:$N$671, 14, FALSE))+31+ROUNDDOWN($AH276/4, 0))*$AB276)/100, 0)+5), 0))</f>
        <v/>
      </c>
      <c r="AO276" s="23" t="str" cm="1">
        <f t="array" aca="1" ref="AO276" ca="1">IF(NOT(ISNUMBER(INDEX($A:$A, LOOKUP(2, 1 / ($A$1:INDIRECT("$A$"&amp;ROW($A276)) &lt;&gt; ""),ROW($A$1:INDIRECT("$A$"&amp;ROW($A276)))), 1))), "",
ROUNDDOWN((((2*VLOOKUP($AA276, 'EV and Base'!$A$1:$N$671, 9, FALSE))+31+ROUNDDOWN($AC276/4, 0))*$AB276)/100, 0)+$AB276+10)</f>
        <v/>
      </c>
      <c r="AP276" s="2" t="str" cm="1">
        <f t="array" aca="1" ref="AP276" ca="1">IF(NOT(ISNUMBER(INDEX($A:$A, LOOKUP(2, 1 / ($A$1:INDIRECT("$A$"&amp;ROW($A276)) &lt;&gt; ""),ROW($A$1:INDIRECT("$A$"&amp;ROW($A276)))), 1))), "",
ROUNDDOWN((ROUNDDOWN((((2*VLOOKUP($AA276, 'EV and Base'!$A$1:$N$671, 10, FALSE))+31+ROUNDDOWN($AD276/4, 0))*$AB276)/100, 0)+5)*1.1, 0))</f>
        <v/>
      </c>
      <c r="AQ276" s="2" t="str" cm="1">
        <f t="array" aca="1" ref="AQ276" ca="1">IF(NOT(ISNUMBER(INDEX($A:$A, LOOKUP(2, 1 / ($A$1:INDIRECT("$A$"&amp;ROW($A276)) &lt;&gt; ""),ROW($A$1:INDIRECT("$A$"&amp;ROW($A276)))), 1))), "",
ROUNDDOWN((ROUNDDOWN((((2*VLOOKUP($AA276, 'EV and Base'!$A$1:$N$671, 11, FALSE))+$AV$2+ROUNDDOWN($AE276/4, 0))*$AB276)/100, 0)+5), 0))</f>
        <v/>
      </c>
      <c r="AR276" s="22" t="str" cm="1">
        <f t="array" aca="1" ref="AR276" ca="1">IF(NOT(ISNUMBER(INDEX($A:$A, LOOKUP(2, 1 / ($A$1:INDIRECT("$A$"&amp;ROW($A276)) &lt;&gt; ""),ROW($A$1:INDIRECT("$A$"&amp;ROW($A276)))), 1))), "",
ROUNDDOWN((ROUNDDOWN((((2*VLOOKUP($AA276, 'EV and Base'!$A$1:$N$671, 12, FALSE))+$AW$2+ROUNDDOWN($AF276/4, 0))*$AB276)/100, 0)+5)*0.9, 0))</f>
        <v/>
      </c>
      <c r="AS276" s="2" t="str" cm="1">
        <f t="array" aca="1" ref="AS276" ca="1">IF(NOT(ISNUMBER(INDEX($A:$A, LOOKUP(2, 1 / ($A$1:INDIRECT("$A$"&amp;ROW($A276)) &lt;&gt; ""),ROW($A$1:INDIRECT("$A$"&amp;ROW($A276)))), 1))), "",
ROUNDDOWN((ROUNDDOWN((((2*VLOOKUP($AA276, 'EV and Base'!$A$1:$N$671, 13, FALSE))+$AX$2+ROUNDDOWN($AG276/4, 0))*$AB276)/100, 0)+5), 0))</f>
        <v/>
      </c>
      <c r="AT276" s="24" t="str" cm="1">
        <f t="array" aca="1" ref="AT276" ca="1">IF(NOT(ISNUMBER(INDEX($A:$A, LOOKUP(2, 1 / ($A$1:INDIRECT("$A$"&amp;ROW($A276)) &lt;&gt; ""),ROW($A$1:INDIRECT("$A$"&amp;ROW($A276)))), 1))), "",
ROUNDDOWN((ROUNDDOWN((((2*VLOOKUP($AA276, 'EV and Base'!$A$1:$N$671, 14, FALSE))+31+ROUNDDOWN($AH276/4, 0))*$AB276)/100, 0)+5), 0))</f>
        <v/>
      </c>
      <c r="AU276" s="28"/>
      <c r="AY276" t="str" cm="1">
        <f t="array" aca="1" ref="AY276" ca="1">IF(NOT(ISNUMBER(INDEX($A:$A,LOOKUP(2,1/($A$1:INDIRECT("$A$"&amp;ROW($A276))&lt;&gt;""),ROW($A$1:INDIRECT("$A$"&amp;ROW($A276)))),1))),"",
INDEX($AY:$AY,LOOKUP(2,1/($AY$1:INDIRECT("$AY$"&amp;ROW($AY276)-1)&lt;&gt;""),ROW($AY$1:INDIRECT("$AY$"&amp;ROW($AY276)-1))),1)+$BL276)</f>
        <v/>
      </c>
      <c r="AZ276" s="3" t="str" cm="1">
        <f t="array" aca="1" ref="AZ276" ca="1">IF(NOT(ISNUMBER(INDEX($A:$A, LOOKUP(2, 1 / ($A$1:INDIRECT("$A$"&amp;ROW($A276)) &lt;&gt; ""),ROW($A$1:INDIRECT("$A$"&amp;ROW($A276)))), 1))), "",
VLOOKUP(INDIRECT("$G$"&amp;LOOKUP(2, 1 / ($AY$1:INDIRECT("$AY$"&amp;ROW($AY276)-1) &lt;&gt; ""),ROW($AY$1:INDIRECT("$AY$"&amp;ROW($AY276)-1)))),'EV and Base'!A244:N914,2,FALSE))</f>
        <v/>
      </c>
      <c r="BA276" s="3" t="str" cm="1">
        <f t="array" aca="1" ref="BA276" ca="1">IF(NOT(ISNUMBER(INDEX($A:$A, LOOKUP(2, 1 / ($A$1:INDIRECT("$A$"&amp;ROW($A276)) &lt;&gt; ""),ROW($A$1:INDIRECT("$A$"&amp;ROW($A276)))), 1))), "",
INDIRECT("$I$"&amp;LOOKUP(2, 1 / ($AY$1:INDIRECT("$AY$"&amp;ROW($AY276)-1) &lt;&gt; ""),ROW($AY$1:INDIRECT("$AY$"&amp;ROW($AY276)-1)))))</f>
        <v/>
      </c>
      <c r="BB276" s="1" t="str" cm="1">
        <f t="array" aca="1" ref="BB276" ca="1">IF(NOT(ISNUMBER(INDEX($A:$A, LOOKUP(2, 1 / ($A$1:INDIRECT("$A$"&amp;ROW($A276)) &lt;&gt; ""),ROW($A$1:INDIRECT("$A$"&amp;ROW($A276)))), 1))), "",
INDIRECT("$AB$"&amp;LOOKUP(2, 1 / ($AY$1:INDIRECT("$AY$"&amp;ROW($AY276)-1) &lt;&gt; ""),ROW($AY$1:INDIRECT("$AY$"&amp;ROW($AY276)-1)))))</f>
        <v/>
      </c>
      <c r="BC276" s="3" t="str" cm="1">
        <f t="array" aca="1" ref="BC276" ca="1">IF(NOT(ISNUMBER(INDEX($A:$A,LOOKUP(2,1/($A$1:INDIRECT("$A$"&amp;ROW($A276))&lt;&gt;""),ROW($A$1:INDIRECT("$A$"&amp;ROW($A276)))),1))),"",
$BA276+$BA276+10)</f>
        <v/>
      </c>
      <c r="BD276" s="3" t="str" cm="1">
        <f t="array" aca="1" ref="BD276" ca="1">IF(NOT(ISNUMBER(INDEX($A:$A,LOOKUP(2,1/($A$1:INDIRECT("$A$"&amp;ROW($A276))&lt;&gt;""),ROW($A$1:INDIRECT("$A$"&amp;ROW($A276)))),1))),"",
$BA276+$BB276+10)</f>
        <v/>
      </c>
      <c r="BE276" s="3" t="str" cm="1">
        <f t="array" aca="1" ref="BE276" ca="1">IF(NOT(ISNUMBER(INDEX($A:$A,LOOKUP(2,1/($A$1:INDIRECT("$A$"&amp;ROW($A276))&lt;&gt;""),ROW($A$1:INDIRECT("$A$"&amp;ROW($A276)))),1))),"",
$BC276*$BC276)</f>
        <v/>
      </c>
      <c r="BF276" s="3" t="str" cm="1">
        <f t="array" aca="1" ref="BF276" ca="1">IF(NOT(ISNUMBER(INDEX($A:$A,LOOKUP(2,1/($A$1:INDIRECT("$A$"&amp;ROW($A276))&lt;&gt;""),ROW($A$1:INDIRECT("$A$"&amp;ROW($A276)))),1))),"",
$BD276*$BD276)</f>
        <v/>
      </c>
      <c r="BG276" s="3" t="str" cm="1">
        <f t="array" aca="1" ref="BG276" ca="1">IF(NOT(ISNUMBER(INDEX($A:$A,LOOKUP(2,1/($A$1:INDIRECT("$A$"&amp;ROW($A276))&lt;&gt;""),ROW($A$1:INDIRECT("$A$"&amp;ROW($A276)))),1))),"",
_xlfn.FLOOR.MATH(1.5*_xlfn.FLOOR.MATH($AZ276*BA276/5)))</f>
        <v/>
      </c>
      <c r="BH276" s="3" t="str" cm="1">
        <f t="array" aca="1" ref="BH276" ca="1">IF(NOT(ISNUMBER(INDEX($A:$A, LOOKUP(2, 1 / ($A$1:INDIRECT("$A$"&amp;ROW($A276)) &lt;&gt; ""),ROW($A$1:INDIRECT("$A$"&amp;ROW($A276)))), 1))), "",
_xlfn.FLOOR.MATH($BG276/IF(OR(INDIRECT("$C$"&amp;LOOKUP(2, 1 / ($AY$1:INDIRECT("$AY$"&amp;ROW($AY276)-1) &lt;&gt; ""),ROW($AY$1:INDIRECT("$AY$"&amp;ROW($AY276)-1))))="Multi",
INDIRECT("$C$"&amp;LOOKUP(2, 1 / ($AY$1:INDIRECT("$AY$"&amp;ROW($AY276)-1) &lt;&gt; ""),ROW($AY$1:INDIRECT("$AY$"&amp;ROW($AY276)-1))))="Double"),2,1)))</f>
        <v/>
      </c>
      <c r="BI276" s="3" t="str" cm="1">
        <f t="array" aca="1" ref="BI276" ca="1">IF(NOT(ISNUMBER(INDEX($A:$A,LOOKUP(2,1/($A$1:INDIRECT("$A$"&amp;ROW($A276))&lt;&gt;""),ROW($A$1:INDIRECT("$A$"&amp;ROW($A276)))),1))),"",
VLOOKUP($BC276,GameFreakSQRT!$A$1:$B$200,2,FALSE))</f>
        <v/>
      </c>
      <c r="BJ276" s="3" t="str" cm="1">
        <f t="array" aca="1" ref="BJ276" ca="1">IF(NOT(ISNUMBER(INDEX($A:$A,LOOKUP(2,1/($A$1:INDIRECT("$A$"&amp;ROW($A276))&lt;&gt;""),ROW($A$1:INDIRECT("$A$"&amp;ROW($A276)))),1))),"",
VLOOKUP($BD276,GameFreakSQRT!$A$1:$B$200,2,FALSE))</f>
        <v/>
      </c>
      <c r="BK276" s="3" t="str" cm="1">
        <f t="array" aca="1" ref="BK276" ca="1">IF(NOT(ISNUMBER(INDEX($A:$A,LOOKUP(2,1/($A$1:INDIRECT("$A$"&amp;ROW($A276))&lt;&gt;""),ROW($A$1:INDIRECT("$A$"&amp;ROW($A276)))),1))),"",
_xlfn.FLOOR.MATH((($BI276*$BE276)*$BH276)/($BJ276*$BF276))+1)</f>
        <v/>
      </c>
      <c r="BL276" s="3" t="str" cm="1">
        <f t="array" aca="1" ref="BL276" ca="1">IF(NOT(ISNUMBER(INDEX($A:$A,LOOKUP(2,1/($A$1:INDIRECT("$A$"&amp;ROW($A276))&lt;&gt;""),ROW($A$1:INDIRECT("$A$"&amp;ROW($A276)))),1))),"",
_xlfn.FLOOR.MATH($BK276*IF(NOT(INDIRECT("$Z$"&amp;LOOKUP(2, 1 / ($AY$1:INDIRECT("$AY$"&amp;ROW($AY276)-1) &lt;&gt; ""),ROW($AY$1:INDIRECT("$AY$"&amp;ROW($AY276)-1))))=""),1.5,1)))</f>
        <v/>
      </c>
      <c r="BM276" s="3" t="str" cm="1">
        <f t="array" aca="1" ref="BM276" ca="1">IF(NOT(ISNUMBER(INDEX($A:$A, LOOKUP(2, 1 / ($A$1:INDIRECT("$A$"&amp;ROW($A276)) &lt;&gt; ""),ROW($A$1:INDIRECT("$A$"&amp;ROW($A276)))), 1))), "",
INDIRECT("$Y$"&amp;LOOKUP(2, 1 / ($AY$1:INDIRECT("$AY$"&amp;ROW($AY276)-1) &lt;&gt; ""),ROW($AY$1:INDIRECT("$AY$"&amp;ROW($AY276)-1)))))</f>
        <v/>
      </c>
      <c r="BN276" s="3" t="str">
        <f t="shared" ca="1" si="28"/>
        <v/>
      </c>
    </row>
    <row r="277" spans="1:66" x14ac:dyDescent="0.45">
      <c r="A277" s="69" t="s">
        <v>75</v>
      </c>
      <c r="B277" s="69" t="s">
        <v>521</v>
      </c>
      <c r="C277" s="69" t="s">
        <v>46</v>
      </c>
      <c r="D277" s="69" t="s">
        <v>504</v>
      </c>
      <c r="E277" s="69" t="s">
        <v>48</v>
      </c>
      <c r="F277" s="56">
        <v>1</v>
      </c>
      <c r="G277" s="2" t="s">
        <v>522</v>
      </c>
      <c r="H277" s="22" t="s">
        <v>50</v>
      </c>
      <c r="I277" s="2">
        <v>31</v>
      </c>
      <c r="J277" s="2" t="s">
        <v>120</v>
      </c>
      <c r="K277" s="2" t="s">
        <v>523</v>
      </c>
      <c r="L277" s="2" t="s">
        <v>53</v>
      </c>
      <c r="M277" s="2" t="s">
        <v>449</v>
      </c>
      <c r="N277" s="2" t="s">
        <v>480</v>
      </c>
      <c r="O277" s="2" t="s">
        <v>524</v>
      </c>
      <c r="P277" s="2" t="s">
        <v>525</v>
      </c>
      <c r="Q277" s="2">
        <v>12</v>
      </c>
      <c r="R277" s="2">
        <f>_xlfn.FLOOR.MATH((((2*VLOOKUP(G277, 'EV and Base'!$A$1:$N$671, 9, FALSE))+$Q277)*$I277)/100)+$I277+10</f>
        <v>72</v>
      </c>
      <c r="S277" s="2">
        <f>_xlfn.FLOOR.MATH((_xlfn.FLOOR.MATH((((2*VLOOKUP($G277, 'EV and Base'!$A$1:$N$671, 10, FALSE))+$Q277)*$I277)/100)+5)*
IF(OR($J277="Lonely", $J277="Brave", $J277="Adamant", $J277="Naughty"), 1.1,
IF(OR($J277="Bold", $J277="Timid", $J277="Modest", $J277="Calm"), 0.9, 1)))</f>
        <v>29</v>
      </c>
      <c r="T277" s="2">
        <f>_xlfn.FLOOR.MATH((_xlfn.FLOOR.MATH((((2*VLOOKUP($G277, 'EV and Base'!$A$1:$N$671, 11, FALSE))+$Q277)*$I277)/100)+5)*
IF(OR($J277="Bold", $J277="Relaxed", $J277="Impish", $J277="Lax"), 1.1,
IF(OR($J277="Lonely", $J277="Hasty", $J277="Mild", $J277="Gentle"), 0.9, 1)))</f>
        <v>33</v>
      </c>
      <c r="U277" s="2">
        <f>_xlfn.FLOOR.MATH((_xlfn.FLOOR.MATH((((2*VLOOKUP($G277, 'EV and Base'!$A$1:$N$671, 12, FALSE))+$Q277)*$I277)/100)+5)*
IF(OR($J277="Modest", $J277="Mild", $J277="Quiet", $J277="Rash"), 1.1,
IF(OR($J277="Adamant", $J277="Impish", $J277="Jolly", $J277="Careful"), 0.9, 1)))</f>
        <v>73</v>
      </c>
      <c r="V277" s="2">
        <f>_xlfn.FLOOR.MATH((_xlfn.FLOOR.MATH((((2*VLOOKUP($G277, 'EV and Base'!$A$1:$N$671, 13, FALSE))+$Q277)*$I277)/100)+5)*
IF(OR($J277="Calm", $J277="Gentle", $J277="Sassy", $J277="Careful"), 1.1,
IF(OR($J277="Naughty", $J277="Lax", $J277="Naive", $J277="Rash"), 0.9, 1)))</f>
        <v>35</v>
      </c>
      <c r="W277" s="2">
        <f>_xlfn.FLOOR.MATH((_xlfn.FLOOR.MATH((((2*VLOOKUP($G277, 'EV and Base'!$A$1:$N$671, 14, FALSE))+$Q277)*$I277)/100)+5)*
IF(OR($J277="Timid", $J277="Hasty", $J277="Jolly", $J277="Naive"), 1.1,
IF(OR($J277="Brave", $J277="Relaxed", $J277="Quiet", $J277="Sassy"), 0.9, 1)))</f>
        <v>21</v>
      </c>
      <c r="X277" s="69">
        <v>1860</v>
      </c>
      <c r="Z277" s="1">
        <v>1</v>
      </c>
      <c r="AA277" s="23" t="str" cm="1">
        <f t="array" aca="1" ref="AA277" ca="1">IF(NOT(ISNUMBER(INDEX($A:$A,LOOKUP(2,1/($A$1:INDIRECT("$A$"&amp;ROW($A277))&lt;&gt;""),ROW($A$1:INDIRECT("$A$"&amp;ROW($A277)))),1))),"",
IF(NOT(ISNUMBER($A277)),$AA276,
IF($AB277&lt;16,"Lillipup",
IF($AB277&lt;32,"Herdier",
"Stoutland"))))</f>
        <v/>
      </c>
      <c r="AB277" s="25" t="str" cm="1">
        <f t="array" aca="1" ref="AB277" ca="1">IF(NOT(ISNUMBER(INDEX($A:$A, LOOKUP(2, 1 / ($A$1:INDIRECT("$A$"&amp;ROW($A277)) &lt;&gt; ""),ROW($A$1:INDIRECT("$A$"&amp;ROW($A277)))), 1))), "",
VLOOKUP($AY277,'Medium-Slow'!$A$1:$B$101,2,TRUE))</f>
        <v/>
      </c>
      <c r="AC277" s="23" t="str" cm="1">
        <f t="array" aca="1" ref="AC277" ca="1">IF(NOT(ISNUMBER(INDEX($A:$A, LOOKUP(2, 1 / ($A$1:INDIRECT("$A$"&amp;ROW($A277)) &lt;&gt; ""),ROW($A$1:INDIRECT("$A$"&amp;ROW($A277)))), 1))), "",
INDEX($AC:$AC, LOOKUP(2, 1 / ($AC$1:INDIRECT("$AC$"&amp;ROW($AC277)-1) &lt;&gt; ""),ROW($AC$1:INDIRECT("$AC$"&amp;ROW($AC277)-1))), 1)+
IF(INDEX($AC:$AC, LOOKUP(2, 1 / ($AC$1:INDIRECT("$AC$"&amp;ROW($AC277)-1) &lt;&gt; ""),ROW($AC$1:INDIRECT("$AC$"&amp;ROW($AC277)-1))), 1)+
INDEX($AD:$AD, LOOKUP(2, 1 / ($AD$1:INDIRECT("$AD$"&amp;ROW($AD277)-1) &lt;&gt; ""),ROW($AD$1:INDIRECT("$AD$"&amp;ROW($AD277)-1))), 1)+
INDEX($AE:$AE, LOOKUP(2, 1 / ($AE$1:INDIRECT("$AE$"&amp;ROW($AE277)-1) &lt;&gt; ""),ROW($AE$1:INDIRECT("$AE$"&amp;ROW($AD277)-1))), 1)+
INDEX($AE:$AF, LOOKUP(2, 1 / ($AF$1:INDIRECT("$AF$"&amp;ROW($AF277)-1) &lt;&gt; ""),ROW($AF$1:INDIRECT("$AF$"&amp;ROW($AD277)-1))), 1)+
INDEX($AG:$AG, LOOKUP(2, 1 / ($AG$1:INDIRECT("$AG$"&amp;ROW($AG277)-1) &lt;&gt; ""),ROW($AG$1:INDIRECT("$AG$"&amp;ROW($AD277)-1))), 1)+
INDEX($AH:$AH, LOOKUP(2, 1 / ($AH$1:INDIRECT("$AH$"&amp;ROW($AH277)-1) &lt;&gt; ""),ROW($AH$1:INDIRECT("$AH$"&amp;ROW($AD277)-1))), 1)&gt;=510,0,
IF(INDEX($AC:$AC, LOOKUP(2, 1 / ($AC$1:INDIRECT("$AC$"&amp;ROW($AC277)-1) &lt;&gt; ""),ROW($AC$1:INDIRECT("$AC$"&amp;ROW($AC277)-1))), 1)&gt;=255,0,
VLOOKUP(INDIRECT("$G$"&amp;LOOKUP(2, 1 / ($AC$1:INDIRECT("$AC$"&amp;ROW($AC277)-1) &lt;&gt; ""),ROW($AC$1:INDIRECT("$AC$"&amp;ROW($AC277)-1)))), 'EV and Base'!$A$1:$N$671, 3, FALSE))))</f>
        <v/>
      </c>
      <c r="AD277" s="2" t="str" cm="1">
        <f t="array" aca="1" ref="AD277" ca="1">IF(NOT(ISNUMBER(INDEX($A:$A, LOOKUP(2, 1 / ($A$1:INDIRECT("$A$"&amp;ROW($A277)) &lt;&gt; ""),ROW($A$1:INDIRECT("$A$"&amp;ROW($A277)))), 1))), "",
INDEX($AD:$AD, LOOKUP(2, 1 / ($AD$1:INDIRECT("$AD$"&amp;ROW($AD277)-1) &lt;&gt; ""),ROW($AD$1:INDIRECT("$AD$"&amp;ROW($AD277)-1))), 1)+
IF(INDEX($AC:$AC, LOOKUP(2, 1 / ($AC$1:INDIRECT("$AC$"&amp;ROW($AC277)-1) &lt;&gt; ""),ROW($AC$1:INDIRECT("$AC$"&amp;ROW($AC277)-1))), 1)+
INDEX($AD:$AD, LOOKUP(2, 1 / ($AD$1:INDIRECT("$AD$"&amp;ROW($AD277)-1) &lt;&gt; ""),ROW($AD$1:INDIRECT("$AD$"&amp;ROW($AD277)-1))), 1)+
INDEX($AE:$AE, LOOKUP(2, 1 / ($AE$1:INDIRECT("$AE$"&amp;ROW($AE277)-1) &lt;&gt; ""),ROW($AE$1:INDIRECT("$AE$"&amp;ROW($AD277)-1))), 1)+
INDEX($AE:$AF, LOOKUP(2, 1 / ($AF$1:INDIRECT("$AF$"&amp;ROW($AF277)-1) &lt;&gt; ""),ROW($AF$1:INDIRECT("$AF$"&amp;ROW($AD277)-1))), 1)+
INDEX($AG:$AG, LOOKUP(2, 1 / ($AG$1:INDIRECT("$AG$"&amp;ROW($AG277)-1) &lt;&gt; ""),ROW($AG$1:INDIRECT("$AG$"&amp;ROW($AD277)-1))), 1)+
INDEX($AH:$AH, LOOKUP(2, 1 / ($AH$1:INDIRECT("$AH$"&amp;ROW($AH277)-1) &lt;&gt; ""),ROW($AH$1:INDIRECT("$AH$"&amp;ROW($AD277)-1))), 1)&gt;=510,0,
IF(INDEX($AD:$AD, LOOKUP(2, 1 / ($AD$1:INDIRECT("$AD$"&amp;ROW($AD277)-1) &lt;&gt; ""),ROW($AD$1:INDIRECT("$AD$"&amp;ROW($AD277)-1))), 1)&gt;=255,0,
VLOOKUP(INDIRECT("$G$"&amp;LOOKUP(2, 1 / ($AD$1:INDIRECT("$AD$"&amp;ROW($AD277)-1) &lt;&gt; ""),ROW($AD$1:INDIRECT("$AD$"&amp;ROW($AD277)-1)))), 'EV and Base'!$A$1:$N$671, 4, FALSE))))</f>
        <v/>
      </c>
      <c r="AE277" s="2" t="str" cm="1">
        <f t="array" aca="1" ref="AE277" ca="1">IF(NOT(ISNUMBER(INDEX($A:$A,LOOKUP(2,1/($A$1:INDIRECT("$A$"&amp;ROW($A277))&lt;&gt;""),ROW($A$1:INDIRECT("$A$"&amp;ROW($A277)))),1))),"",
INDEX($AE:$AE,LOOKUP(2,1/($AE$1:INDIRECT("$AE$"&amp;ROW($AE277)-1)&lt;&gt;""),ROW($AE$1:INDIRECT("$AE$"&amp;ROW($AE277)-1))),1)+
IF(INDEX($AC:$AC,LOOKUP(2,1/($AC$1:INDIRECT("$AC$"&amp;ROW($AC277)-1)&lt;&gt;""),ROW($AC$1:INDIRECT("$AC$"&amp;ROW($AC277)-1))),1)+
INDEX($AD:$AD,LOOKUP(2,1/($AD$1:INDIRECT("$AD$"&amp;ROW($AD277)-1)&lt;&gt;""),ROW($AD$1:INDIRECT("$AD$"&amp;ROW($AD277)-1))),1)+
INDEX($AE:$AE,LOOKUP(2,1/($AE$1:INDIRECT("$AE$"&amp;ROW($AE277)-1)&lt;&gt;""),ROW($AE$1:INDIRECT("$AE$"&amp;ROW($AD277)-1))),1)+
INDEX($AE:$AF,LOOKUP(2,1/($AF$1:INDIRECT("$AF$"&amp;ROW($AF277)-1)&lt;&gt;""),ROW($AF$1:INDIRECT("$AF$"&amp;ROW($AD277)-1))),1)+
INDEX($AG:$AG,LOOKUP(2,1/($AG$1:INDIRECT("$AG$"&amp;ROW($AG277)-1)&lt;&gt;""),ROW($AG$1:INDIRECT("$AG$"&amp;ROW($AD277)-1))),1)+
INDEX($AH:$AH,LOOKUP(2,1/($AH$1:INDIRECT("$AH$"&amp;ROW($AH277)-1)&lt;&gt;""),ROW($AH$1:INDIRECT("$AH$"&amp;ROW($AD277)-1))),1)&gt;=510,0,
IF(INDEX($AE:$AE,LOOKUP(2,1/($AE$1:INDIRECT("$AE$"&amp;ROW($AE277)-1)&lt;&gt;""),ROW($AE$1:INDIRECT("$AE$"&amp;ROW($AE277)-1))),1)&gt;=255,0,
VLOOKUP(INDIRECT("$G$"&amp;LOOKUP(2,1/($AE$1:INDIRECT("$AE$"&amp;ROW($AE277)-1)&lt;&gt;""),ROW($AE$1:INDIRECT("$AE$"&amp;ROW($AE277)-1)))),'EV and Base'!$A$1:$N$671,5,FALSE))))</f>
        <v/>
      </c>
      <c r="AF277" s="2" t="str" cm="1">
        <f t="array" aca="1" ref="AF277" ca="1">IF(NOT(ISNUMBER(INDEX($A:$A, LOOKUP(2, 1 / ($A$1:INDIRECT("$A$"&amp;ROW($A277)) &lt;&gt; ""),ROW($A$1:INDIRECT("$A$"&amp;ROW($A277)))), 1))), "",
INDEX($AF:$AF, LOOKUP(2, 1 / ($AF$1:INDIRECT("$AF$"&amp;ROW($AF277)-1) &lt;&gt; ""),ROW($AF$1:INDIRECT("$AF$"&amp;ROW($AF277)-1))), 1)+
IF(INDEX($AC:$AC, LOOKUP(2, 1 / ($AC$1:INDIRECT("$AC$"&amp;ROW($AC277)-1) &lt;&gt; ""),ROW($AC$1:INDIRECT("$AC$"&amp;ROW($AC277)-1))), 1)+
INDEX($AD:$AD, LOOKUP(2, 1 / ($AD$1:INDIRECT("$AD$"&amp;ROW($AD277)-1) &lt;&gt; ""),ROW($AD$1:INDIRECT("$AD$"&amp;ROW($AD277)-1))), 1)+
INDEX($AE:$AE, LOOKUP(2, 1 / ($AE$1:INDIRECT("$AE$"&amp;ROW($AE277)-1) &lt;&gt; ""),ROW($AE$1:INDIRECT("$AE$"&amp;ROW($AD277)-1))), 1)+
INDEX($AE:$AF, LOOKUP(2, 1 / ($AF$1:INDIRECT("$AF$"&amp;ROW($AF277)-1) &lt;&gt; ""),ROW($AF$1:INDIRECT("$AF$"&amp;ROW($AD277)-1))), 1)+
INDEX($AG:$AG, LOOKUP(2, 1 / ($AG$1:INDIRECT("$AG$"&amp;ROW($AG277)-1) &lt;&gt; ""),ROW($AG$1:INDIRECT("$AG$"&amp;ROW($AD277)-1))), 1)+
INDEX($AH:$AH, LOOKUP(2, 1 / ($AH$1:INDIRECT("$AH$"&amp;ROW($AH277)-1) &lt;&gt; ""),ROW($AH$1:INDIRECT("$AH$"&amp;ROW($AD277)-1))), 1)&gt;=510,0,
IF(INDEX($AF:$AF, LOOKUP(2, 1 / ($AF$1:INDIRECT("$AF$"&amp;ROW($AF277)-1) &lt;&gt; ""),ROW($AF$1:INDIRECT("$AF$"&amp;ROW($AF277)-1))), 1)&gt;=255,0,
VLOOKUP(INDIRECT("$G$"&amp;LOOKUP(2, 1 / ($AF$1:INDIRECT("$AF$"&amp;ROW($AF277)-1) &lt;&gt; ""),ROW($AF$1:INDIRECT("$AF$"&amp;ROW($AF277)-1)))), 'EV and Base'!$A$1:$N$671, 6, FALSE))))</f>
        <v/>
      </c>
      <c r="AG277" s="2" t="str" cm="1">
        <f t="array" aca="1" ref="AG277" ca="1">IF(NOT(ISNUMBER(INDEX($A:$A, LOOKUP(2, 1 / ($A$1:INDIRECT("$A$"&amp;ROW($A277)) &lt;&gt; ""),ROW($A$1:INDIRECT("$A$"&amp;ROW($A277)))), 1))), "",
INDEX($AG:$AG, LOOKUP(2, 1 / ($AG$1:INDIRECT("$AG$"&amp;ROW($AG277)-1) &lt;&gt; ""),ROW($AG$1:INDIRECT("$AG$"&amp;ROW($AG277)-1))), 1)+
IF(INDEX($AC:$AC, LOOKUP(2, 1 / ($AC$1:INDIRECT("$AC$"&amp;ROW($AC277)-1) &lt;&gt; ""),ROW($AC$1:INDIRECT("$AC$"&amp;ROW($AC277)-1))), 1)+
INDEX($AD:$AD, LOOKUP(2, 1 / ($AD$1:INDIRECT("$AD$"&amp;ROW($AD277)-1) &lt;&gt; ""),ROW($AD$1:INDIRECT("$AD$"&amp;ROW($AD277)-1))), 1)+
INDEX($AE:$AE, LOOKUP(2, 1 / ($AE$1:INDIRECT("$AE$"&amp;ROW($AE277)-1) &lt;&gt; ""),ROW($AE$1:INDIRECT("$AE$"&amp;ROW($AD277)-1))), 1)+
INDEX($AE:$AF, LOOKUP(2, 1 / ($AF$1:INDIRECT("$AF$"&amp;ROW($AF277)-1) &lt;&gt; ""),ROW($AF$1:INDIRECT("$AF$"&amp;ROW($AD277)-1))), 1)+
INDEX($AG:$AG, LOOKUP(2, 1 / ($AG$1:INDIRECT("$AG$"&amp;ROW($AG277)-1) &lt;&gt; ""),ROW($AG$1:INDIRECT("$AG$"&amp;ROW($AD277)-1))), 1)+
INDEX($AH:$AH, LOOKUP(2, 1 / ($AH$1:INDIRECT("$AH$"&amp;ROW($AH277)-1) &lt;&gt; ""),ROW($AH$1:INDIRECT("$AH$"&amp;ROW($AD277)-1))), 1)&gt;=510,0,
IF(INDEX($AG:$AG, LOOKUP(2, 1 / ($AG$1:INDIRECT("$AG$"&amp;ROW($AG277)-1) &lt;&gt; ""),ROW($AG$1:INDIRECT("$AG$"&amp;ROW($AG277)-1))), 1)&gt;=255,0,
VLOOKUP(INDIRECT("$G$"&amp;LOOKUP(2, 1 / ($AG$1:INDIRECT("$AG$"&amp;ROW($AG277)-1) &lt;&gt; ""),ROW($AG$1:INDIRECT("$AG$"&amp;ROW($AG277)-1)))), 'EV and Base'!$A$1:$N$671, 7, FALSE))))</f>
        <v/>
      </c>
      <c r="AH277" s="24" t="str" cm="1">
        <f t="array" aca="1" ref="AH277" ca="1">IF(NOT(ISNUMBER(INDEX($A:$A,LOOKUP(2,1/($A$1:INDIRECT("$A$"&amp;ROW($A277))&lt;&gt;""),ROW($A$1:INDIRECT("$A$"&amp;ROW($A277)))),1))),"",
INDEX($AH:$AH,LOOKUP(2,1/($AH$1:INDIRECT("$AH$"&amp;ROW($AH277)-1)&lt;&gt;""),ROW($AH$1:INDIRECT("$AH$"&amp;ROW($AH277)-1))),1)+
IF(INDEX($AC:$AC,LOOKUP(2,1/($AC$1:INDIRECT("$AC$"&amp;ROW($AC277)-1)&lt;&gt;""),ROW($AC$1:INDIRECT("$AC$"&amp;ROW($AC277)-1))),1)+
INDEX($AD:$AD,LOOKUP(2,1/($AD$1:INDIRECT("$AD$"&amp;ROW($AD277)-1)&lt;&gt;""),ROW($AD$1:INDIRECT("$AD$"&amp;ROW($AD277)-1))),1)+
INDEX($AE:$AE,LOOKUP(2,1/($AE$1:INDIRECT("$AE$"&amp;ROW($AE277)-1)&lt;&gt;""),ROW($AE$1:INDIRECT("$AE$"&amp;ROW($AD277)-1))),1)+
INDEX($AE:$AF,LOOKUP(2,1/($AF$1:INDIRECT("$AF$"&amp;ROW($AF277)-1)&lt;&gt;""),ROW($AF$1:INDIRECT("$AF$"&amp;ROW($AD277)-1))),1)+
INDEX($AG:$AG,LOOKUP(2,1/($AG$1:INDIRECT("$AG$"&amp;ROW($AG277)-1)&lt;&gt;""),ROW($AG$1:INDIRECT("$AG$"&amp;ROW($AD277)-1))),1)+
INDEX($AH:$AH,LOOKUP(2,1/($AH$1:INDIRECT("$AH$"&amp;ROW($AH277)-1)&lt;&gt;""),ROW($AH$1:INDIRECT("$AH$"&amp;ROW($AD277)-1))),1)&gt;=510,0,
IF(INDEX($AH:$AH,LOOKUP(2,1/($AH$1:INDIRECT("$AH$"&amp;ROW($AH277)-1)&lt;&gt;""),ROW($AH$1:INDIRECT("$AH$"&amp;ROW($AH277)-1))),1)&gt;=255,0,
VLOOKUP(INDIRECT("$G$"&amp;LOOKUP(2,1/($AH$1:INDIRECT("$AH$"&amp;ROW($AH277)-1)&lt;&gt;""),ROW($AH$1:INDIRECT("$AH$"&amp;ROW($AH277)-1)))),'EV and Base'!$A$1:$N$671,8,FALSE))))</f>
        <v/>
      </c>
      <c r="AI277" s="29" t="str" cm="1">
        <f t="array" aca="1" ref="AI277" ca="1">IF(NOT(ISNUMBER(INDEX($A:$A,LOOKUP(2,1/($A$1:INDIRECT("$A$"&amp;ROW($A277))&lt;&gt;""),ROW($A$1:INDIRECT("$A$"&amp;ROW($A277)))),1))),"",
ROUNDDOWN((((2*VLOOKUP($AA277,'EV and Base'!$A$1:$N$671,9,FALSE))+31+ROUNDDOWN($AC277/4,0))*$AB277)/100,0)+$AB277+10)</f>
        <v/>
      </c>
      <c r="AJ277" s="21" t="str" cm="1">
        <f t="array" aca="1" ref="AJ277" ca="1">IF(NOT(ISNUMBER(INDEX($A:$A, LOOKUP(2, 1 / ($A$1:INDIRECT("$A$"&amp;ROW($A277)) &lt;&gt; ""),ROW($A$1:INDIRECT("$A$"&amp;ROW($A277)))), 1))), "",
ROUNDDOWN((ROUNDDOWN((((2*VLOOKUP($AA277, 'EV and Base'!$A$1:$N$671, 10, FALSE))+31+ROUNDDOWN($AD277/4, 0))*$AB277)/100, 0)+5)*1.1, 0))</f>
        <v/>
      </c>
      <c r="AK277" s="21" t="str" cm="1">
        <f t="array" aca="1" ref="AK277" ca="1">IF(NOT(ISNUMBER(INDEX($A:$A, LOOKUP(2, 1 / ($A$1:INDIRECT("$A$"&amp;ROW($A277)) &lt;&gt; ""),ROW($A$1:INDIRECT("$A$"&amp;ROW($A277)))), 1))), "",
ROUNDDOWN((ROUNDDOWN((((2*VLOOKUP($AA277, 'EV and Base'!$A$1:$N$671, 11, FALSE))+30+ROUNDDOWN($AE277/4, 0))*$AB277)/100, 0)+5), 0)
&amp;"-"&amp;
ROUNDDOWN((ROUNDDOWN((((2*VLOOKUP($AA277, 'EV and Base'!$A$1:$N$671, 11, FALSE))+31+ROUNDDOWN($AE277/4, 0))*$AB277)/100, 0)+5), 0))</f>
        <v/>
      </c>
      <c r="AL277" s="21" t="str" cm="1">
        <f t="array" aca="1" ref="AL277" ca="1">IF(NOT(ISNUMBER(INDEX($A:$A, LOOKUP(2, 1 / ($A$1:INDIRECT("$A$"&amp;ROW($A277)) &lt;&gt; ""),ROW($A$1:INDIRECT("$A$"&amp;ROW($A277)))), 1))), "",
ROUNDDOWN((ROUNDDOWN((((2*VLOOKUP($AA277, 'EV and Base'!$A$1:$N$671, 12, FALSE))+0+ROUNDDOWN($AF277/4, 0))*$AB277)/100, 0)+5)*0.9, 0)
&amp;"-"&amp;
ROUNDDOWN((ROUNDDOWN((((2*VLOOKUP($AA277, 'EV and Base'!$A$1:$N$671, 12, FALSE))+31+ROUNDDOWN($AF277/4, 0))*$AB277)/100, 0)+5)*0.9, 0))</f>
        <v/>
      </c>
      <c r="AM277" s="21" t="str" cm="1">
        <f t="array" aca="1" ref="AM277" ca="1">IF(NOT(ISNUMBER(INDEX($A:$A, LOOKUP(2, 1 / ($A$1:INDIRECT("$A$"&amp;ROW($A277)) &lt;&gt; ""),ROW($A$1:INDIRECT("$A$"&amp;ROW($A277)))), 1))), "",
ROUNDDOWN((ROUNDDOWN((((2*VLOOKUP($AA277, 'EV and Base'!$A$1:$N$671, 13, FALSE))+30+ROUNDDOWN($AG277/4, 0))*$AB277)/100, 0)+5), 0)
&amp;"-"&amp;
ROUNDDOWN((ROUNDDOWN((((2*VLOOKUP($AA277, 'EV and Base'!$A$1:$N$671, 13, FALSE))+31+ROUNDDOWN($AG277/4, 0))*$AB277)/100, 0)+5), 0))</f>
        <v/>
      </c>
      <c r="AN277" s="25" t="str" cm="1">
        <f t="array" aca="1" ref="AN277" ca="1">IF(NOT(ISNUMBER(INDEX($A:$A, LOOKUP(2, 1 / ($A$1:INDIRECT("$A$"&amp;ROW($A277)) &lt;&gt; ""),ROW($A$1:INDIRECT("$A$"&amp;ROW($A277)))), 1))), "",
ROUNDDOWN((ROUNDDOWN((((2*VLOOKUP($AA277, 'EV and Base'!$A$1:$N$671, 14, FALSE))+31+ROUNDDOWN($AH277/4, 0))*$AB277)/100, 0)+5), 0))</f>
        <v/>
      </c>
      <c r="AO277" s="23" t="str" cm="1">
        <f t="array" aca="1" ref="AO277" ca="1">IF(NOT(ISNUMBER(INDEX($A:$A, LOOKUP(2, 1 / ($A$1:INDIRECT("$A$"&amp;ROW($A277)) &lt;&gt; ""),ROW($A$1:INDIRECT("$A$"&amp;ROW($A277)))), 1))), "",
ROUNDDOWN((((2*VLOOKUP($AA277, 'EV and Base'!$A$1:$N$671, 9, FALSE))+31+ROUNDDOWN($AC277/4, 0))*$AB277)/100, 0)+$AB277+10)</f>
        <v/>
      </c>
      <c r="AP277" s="2" t="str" cm="1">
        <f t="array" aca="1" ref="AP277" ca="1">IF(NOT(ISNUMBER(INDEX($A:$A, LOOKUP(2, 1 / ($A$1:INDIRECT("$A$"&amp;ROW($A277)) &lt;&gt; ""),ROW($A$1:INDIRECT("$A$"&amp;ROW($A277)))), 1))), "",
ROUNDDOWN((ROUNDDOWN((((2*VLOOKUP($AA277, 'EV and Base'!$A$1:$N$671, 10, FALSE))+31+ROUNDDOWN($AD277/4, 0))*$AB277)/100, 0)+5)*1.1, 0))</f>
        <v/>
      </c>
      <c r="AQ277" s="2" t="str" cm="1">
        <f t="array" aca="1" ref="AQ277" ca="1">IF(NOT(ISNUMBER(INDEX($A:$A, LOOKUP(2, 1 / ($A$1:INDIRECT("$A$"&amp;ROW($A277)) &lt;&gt; ""),ROW($A$1:INDIRECT("$A$"&amp;ROW($A277)))), 1))), "",
ROUNDDOWN((ROUNDDOWN((((2*VLOOKUP($AA277, 'EV and Base'!$A$1:$N$671, 11, FALSE))+$AV$2+ROUNDDOWN($AE277/4, 0))*$AB277)/100, 0)+5), 0))</f>
        <v/>
      </c>
      <c r="AR277" s="22" t="str" cm="1">
        <f t="array" aca="1" ref="AR277" ca="1">IF(NOT(ISNUMBER(INDEX($A:$A, LOOKUP(2, 1 / ($A$1:INDIRECT("$A$"&amp;ROW($A277)) &lt;&gt; ""),ROW($A$1:INDIRECT("$A$"&amp;ROW($A277)))), 1))), "",
ROUNDDOWN((ROUNDDOWN((((2*VLOOKUP($AA277, 'EV and Base'!$A$1:$N$671, 12, FALSE))+$AW$2+ROUNDDOWN($AF277/4, 0))*$AB277)/100, 0)+5)*0.9, 0))</f>
        <v/>
      </c>
      <c r="AS277" s="2" t="str" cm="1">
        <f t="array" aca="1" ref="AS277" ca="1">IF(NOT(ISNUMBER(INDEX($A:$A, LOOKUP(2, 1 / ($A$1:INDIRECT("$A$"&amp;ROW($A277)) &lt;&gt; ""),ROW($A$1:INDIRECT("$A$"&amp;ROW($A277)))), 1))), "",
ROUNDDOWN((ROUNDDOWN((((2*VLOOKUP($AA277, 'EV and Base'!$A$1:$N$671, 13, FALSE))+$AX$2+ROUNDDOWN($AG277/4, 0))*$AB277)/100, 0)+5), 0))</f>
        <v/>
      </c>
      <c r="AT277" s="24" t="str" cm="1">
        <f t="array" aca="1" ref="AT277" ca="1">IF(NOT(ISNUMBER(INDEX($A:$A, LOOKUP(2, 1 / ($A$1:INDIRECT("$A$"&amp;ROW($A277)) &lt;&gt; ""),ROW($A$1:INDIRECT("$A$"&amp;ROW($A277)))), 1))), "",
ROUNDDOWN((ROUNDDOWN((((2*VLOOKUP($AA277, 'EV and Base'!$A$1:$N$671, 14, FALSE))+31+ROUNDDOWN($AH277/4, 0))*$AB277)/100, 0)+5), 0))</f>
        <v/>
      </c>
      <c r="AU277" s="28"/>
      <c r="AY277" t="str" cm="1">
        <f t="array" aca="1" ref="AY277" ca="1">IF(NOT(ISNUMBER(INDEX($A:$A,LOOKUP(2,1/($A$1:INDIRECT("$A$"&amp;ROW($A277))&lt;&gt;""),ROW($A$1:INDIRECT("$A$"&amp;ROW($A277)))),1))),"",
INDEX($AY:$AY,LOOKUP(2,1/($AY$1:INDIRECT("$AY$"&amp;ROW($AY277)-1)&lt;&gt;""),ROW($AY$1:INDIRECT("$AY$"&amp;ROW($AY277)-1))),1)+$BL277)</f>
        <v/>
      </c>
      <c r="AZ277" s="3" t="str" cm="1">
        <f t="array" aca="1" ref="AZ277" ca="1">IF(NOT(ISNUMBER(INDEX($A:$A, LOOKUP(2, 1 / ($A$1:INDIRECT("$A$"&amp;ROW($A277)) &lt;&gt; ""),ROW($A$1:INDIRECT("$A$"&amp;ROW($A277)))), 1))), "",
VLOOKUP(INDIRECT("$G$"&amp;LOOKUP(2, 1 / ($AY$1:INDIRECT("$AY$"&amp;ROW($AY277)-1) &lt;&gt; ""),ROW($AY$1:INDIRECT("$AY$"&amp;ROW($AY277)-1)))),'EV and Base'!A245:N915,2,FALSE))</f>
        <v/>
      </c>
      <c r="BA277" s="3" t="str" cm="1">
        <f t="array" aca="1" ref="BA277" ca="1">IF(NOT(ISNUMBER(INDEX($A:$A, LOOKUP(2, 1 / ($A$1:INDIRECT("$A$"&amp;ROW($A277)) &lt;&gt; ""),ROW($A$1:INDIRECT("$A$"&amp;ROW($A277)))), 1))), "",
INDIRECT("$I$"&amp;LOOKUP(2, 1 / ($AY$1:INDIRECT("$AY$"&amp;ROW($AY277)-1) &lt;&gt; ""),ROW($AY$1:INDIRECT("$AY$"&amp;ROW($AY277)-1)))))</f>
        <v/>
      </c>
      <c r="BB277" s="1" t="str" cm="1">
        <f t="array" aca="1" ref="BB277" ca="1">IF(NOT(ISNUMBER(INDEX($A:$A, LOOKUP(2, 1 / ($A$1:INDIRECT("$A$"&amp;ROW($A277)) &lt;&gt; ""),ROW($A$1:INDIRECT("$A$"&amp;ROW($A277)))), 1))), "",
INDIRECT("$AB$"&amp;LOOKUP(2, 1 / ($AY$1:INDIRECT("$AY$"&amp;ROW($AY277)-1) &lt;&gt; ""),ROW($AY$1:INDIRECT("$AY$"&amp;ROW($AY277)-1)))))</f>
        <v/>
      </c>
      <c r="BC277" s="3" t="str" cm="1">
        <f t="array" aca="1" ref="BC277" ca="1">IF(NOT(ISNUMBER(INDEX($A:$A,LOOKUP(2,1/($A$1:INDIRECT("$A$"&amp;ROW($A277))&lt;&gt;""),ROW($A$1:INDIRECT("$A$"&amp;ROW($A277)))),1))),"",
$BA277+$BA277+10)</f>
        <v/>
      </c>
      <c r="BD277" s="3" t="str" cm="1">
        <f t="array" aca="1" ref="BD277" ca="1">IF(NOT(ISNUMBER(INDEX($A:$A,LOOKUP(2,1/($A$1:INDIRECT("$A$"&amp;ROW($A277))&lt;&gt;""),ROW($A$1:INDIRECT("$A$"&amp;ROW($A277)))),1))),"",
$BA277+$BB277+10)</f>
        <v/>
      </c>
      <c r="BE277" s="3" t="str" cm="1">
        <f t="array" aca="1" ref="BE277" ca="1">IF(NOT(ISNUMBER(INDEX($A:$A,LOOKUP(2,1/($A$1:INDIRECT("$A$"&amp;ROW($A277))&lt;&gt;""),ROW($A$1:INDIRECT("$A$"&amp;ROW($A277)))),1))),"",
$BC277*$BC277)</f>
        <v/>
      </c>
      <c r="BF277" s="3" t="str" cm="1">
        <f t="array" aca="1" ref="BF277" ca="1">IF(NOT(ISNUMBER(INDEX($A:$A,LOOKUP(2,1/($A$1:INDIRECT("$A$"&amp;ROW($A277))&lt;&gt;""),ROW($A$1:INDIRECT("$A$"&amp;ROW($A277)))),1))),"",
$BD277*$BD277)</f>
        <v/>
      </c>
      <c r="BG277" s="3" t="str" cm="1">
        <f t="array" aca="1" ref="BG277" ca="1">IF(NOT(ISNUMBER(INDEX($A:$A,LOOKUP(2,1/($A$1:INDIRECT("$A$"&amp;ROW($A277))&lt;&gt;""),ROW($A$1:INDIRECT("$A$"&amp;ROW($A277)))),1))),"",
_xlfn.FLOOR.MATH(1.5*_xlfn.FLOOR.MATH($AZ277*BA277/5)))</f>
        <v/>
      </c>
      <c r="BH277" s="3" t="str" cm="1">
        <f t="array" aca="1" ref="BH277" ca="1">IF(NOT(ISNUMBER(INDEX($A:$A, LOOKUP(2, 1 / ($A$1:INDIRECT("$A$"&amp;ROW($A277)) &lt;&gt; ""),ROW($A$1:INDIRECT("$A$"&amp;ROW($A277)))), 1))), "",
_xlfn.FLOOR.MATH($BG277/IF(OR(INDIRECT("$C$"&amp;LOOKUP(2, 1 / ($AY$1:INDIRECT("$AY$"&amp;ROW($AY277)-1) &lt;&gt; ""),ROW($AY$1:INDIRECT("$AY$"&amp;ROW($AY277)-1))))="Multi",
INDIRECT("$C$"&amp;LOOKUP(2, 1 / ($AY$1:INDIRECT("$AY$"&amp;ROW($AY277)-1) &lt;&gt; ""),ROW($AY$1:INDIRECT("$AY$"&amp;ROW($AY277)-1))))="Double"),2,1)))</f>
        <v/>
      </c>
      <c r="BI277" s="3" t="str" cm="1">
        <f t="array" aca="1" ref="BI277" ca="1">IF(NOT(ISNUMBER(INDEX($A:$A,LOOKUP(2,1/($A$1:INDIRECT("$A$"&amp;ROW($A277))&lt;&gt;""),ROW($A$1:INDIRECT("$A$"&amp;ROW($A277)))),1))),"",
VLOOKUP($BC277,GameFreakSQRT!$A$1:$B$200,2,FALSE))</f>
        <v/>
      </c>
      <c r="BJ277" s="3" t="str" cm="1">
        <f t="array" aca="1" ref="BJ277" ca="1">IF(NOT(ISNUMBER(INDEX($A:$A,LOOKUP(2,1/($A$1:INDIRECT("$A$"&amp;ROW($A277))&lt;&gt;""),ROW($A$1:INDIRECT("$A$"&amp;ROW($A277)))),1))),"",
VLOOKUP($BD277,GameFreakSQRT!$A$1:$B$200,2,FALSE))</f>
        <v/>
      </c>
      <c r="BK277" s="3" t="str" cm="1">
        <f t="array" aca="1" ref="BK277" ca="1">IF(NOT(ISNUMBER(INDEX($A:$A,LOOKUP(2,1/($A$1:INDIRECT("$A$"&amp;ROW($A277))&lt;&gt;""),ROW($A$1:INDIRECT("$A$"&amp;ROW($A277)))),1))),"",
_xlfn.FLOOR.MATH((($BI277*$BE277)*$BH277)/($BJ277*$BF277))+1)</f>
        <v/>
      </c>
      <c r="BL277" s="3" t="str" cm="1">
        <f t="array" aca="1" ref="BL277" ca="1">IF(NOT(ISNUMBER(INDEX($A:$A,LOOKUP(2,1/($A$1:INDIRECT("$A$"&amp;ROW($A277))&lt;&gt;""),ROW($A$1:INDIRECT("$A$"&amp;ROW($A277)))),1))),"",
_xlfn.FLOOR.MATH($BK277*IF(NOT(INDIRECT("$Z$"&amp;LOOKUP(2, 1 / ($AY$1:INDIRECT("$AY$"&amp;ROW($AY277)-1) &lt;&gt; ""),ROW($AY$1:INDIRECT("$AY$"&amp;ROW($AY277)-1))))=""),1.5,1)))</f>
        <v/>
      </c>
      <c r="BM277" s="3" t="str" cm="1">
        <f t="array" aca="1" ref="BM277" ca="1">IF(NOT(ISNUMBER(INDEX($A:$A, LOOKUP(2, 1 / ($A$1:INDIRECT("$A$"&amp;ROW($A277)) &lt;&gt; ""),ROW($A$1:INDIRECT("$A$"&amp;ROW($A277)))), 1))), "",
INDIRECT("$Y$"&amp;LOOKUP(2, 1 / ($AY$1:INDIRECT("$AY$"&amp;ROW($AY277)-1) &lt;&gt; ""),ROW($AY$1:INDIRECT("$AY$"&amp;ROW($AY277)-1)))))</f>
        <v/>
      </c>
      <c r="BN277" s="3" t="str">
        <f t="shared" ca="1" si="28"/>
        <v/>
      </c>
    </row>
    <row r="278" spans="1:66" x14ac:dyDescent="0.45">
      <c r="A278" s="69"/>
      <c r="B278" s="69"/>
      <c r="C278" s="69"/>
      <c r="D278" s="69"/>
      <c r="E278" s="69"/>
      <c r="F278" s="56">
        <v>2</v>
      </c>
      <c r="G278" s="2" t="s">
        <v>526</v>
      </c>
      <c r="H278" s="22" t="s">
        <v>50</v>
      </c>
      <c r="I278" s="2">
        <v>31</v>
      </c>
      <c r="J278" s="2" t="s">
        <v>106</v>
      </c>
      <c r="K278" s="2" t="s">
        <v>527</v>
      </c>
      <c r="L278" s="2" t="s">
        <v>53</v>
      </c>
      <c r="M278" s="2" t="s">
        <v>528</v>
      </c>
      <c r="N278" s="2" t="s">
        <v>418</v>
      </c>
      <c r="O278" s="2" t="s">
        <v>529</v>
      </c>
      <c r="P278" s="2" t="s">
        <v>530</v>
      </c>
      <c r="Q278" s="2">
        <v>12</v>
      </c>
      <c r="R278" s="2">
        <f>_xlfn.FLOOR.MATH((((2*VLOOKUP(G278, 'EV and Base'!$A$1:$N$671, 9, FALSE))+$Q278)*$I278)/100)+$I278+10</f>
        <v>73</v>
      </c>
      <c r="S278" s="2">
        <f>_xlfn.FLOOR.MATH((_xlfn.FLOOR.MATH((((2*VLOOKUP($G278, 'EV and Base'!$A$1:$N$671, 10, FALSE))+$Q278)*$I278)/100)+5)*
IF(OR($J278="Lonely", $J278="Brave", $J278="Adamant", $J278="Naughty"), 1.1,
IF(OR($J278="Bold", $J278="Timid", $J278="Modest", $J278="Calm"), 0.9, 1)))</f>
        <v>62</v>
      </c>
      <c r="T278" s="2">
        <f>_xlfn.FLOOR.MATH((_xlfn.FLOOR.MATH((((2*VLOOKUP($G278, 'EV and Base'!$A$1:$N$671, 11, FALSE))+$Q278)*$I278)/100)+5)*
IF(OR($J278="Bold", $J278="Relaxed", $J278="Impish", $J278="Lax"), 1.1,
IF(OR($J278="Lonely", $J278="Hasty", $J278="Mild", $J278="Gentle"), 0.9, 1)))</f>
        <v>45</v>
      </c>
      <c r="U278" s="2">
        <f>_xlfn.FLOOR.MATH((_xlfn.FLOOR.MATH((((2*VLOOKUP($G278, 'EV and Base'!$A$1:$N$671, 12, FALSE))+$Q278)*$I278)/100)+5)*
IF(OR($J278="Modest", $J278="Mild", $J278="Quiet", $J278="Rash"), 1.1,
IF(OR($J278="Adamant", $J278="Impish", $J278="Jolly", $J278="Careful"), 0.9, 1)))</f>
        <v>27</v>
      </c>
      <c r="V278" s="2">
        <f>_xlfn.FLOOR.MATH((_xlfn.FLOOR.MATH((((2*VLOOKUP($G278, 'EV and Base'!$A$1:$N$671, 13, FALSE))+$Q278)*$I278)/100)+5)*
IF(OR($J278="Calm", $J278="Gentle", $J278="Sassy", $J278="Careful"), 1.1,
IF(OR($J278="Naughty", $J278="Lax", $J278="Naive", $J278="Rash"), 0.9, 1)))</f>
        <v>29</v>
      </c>
      <c r="W278" s="2">
        <f>_xlfn.FLOOR.MATH((_xlfn.FLOOR.MATH((((2*VLOOKUP($G278, 'EV and Base'!$A$1:$N$671, 14, FALSE))+$Q278)*$I278)/100)+5)*
IF(OR($J278="Timid", $J278="Hasty", $J278="Jolly", $J278="Naive"), 1.1,
IF(OR($J278="Brave", $J278="Relaxed", $J278="Quiet", $J278="Sassy"), 0.9, 1)))</f>
        <v>48</v>
      </c>
      <c r="X278" s="69"/>
      <c r="Z278" s="1">
        <v>1</v>
      </c>
      <c r="AA278" s="23" t="str" cm="1">
        <f t="array" aca="1" ref="AA278" ca="1">IF(NOT(ISNUMBER(INDEX($A:$A,LOOKUP(2,1/($A$1:INDIRECT("$A$"&amp;ROW($A278))&lt;&gt;""),ROW($A$1:INDIRECT("$A$"&amp;ROW($A278)))),1))),"",
IF(NOT(ISNUMBER($A278)),$AA277,
IF($AB278&lt;16,"Lillipup",
IF($AB278&lt;32,"Herdier",
"Stoutland"))))</f>
        <v/>
      </c>
      <c r="AB278" s="25" t="str" cm="1">
        <f t="array" aca="1" ref="AB278" ca="1">IF(NOT(ISNUMBER(INDEX($A:$A, LOOKUP(2, 1 / ($A$1:INDIRECT("$A$"&amp;ROW($A278)) &lt;&gt; ""),ROW($A$1:INDIRECT("$A$"&amp;ROW($A278)))), 1))), "",
VLOOKUP($AY278,'Medium-Slow'!$A$1:$B$101,2,TRUE))</f>
        <v/>
      </c>
      <c r="AC278" s="23" t="str" cm="1">
        <f t="array" aca="1" ref="AC278" ca="1">IF(NOT(ISNUMBER(INDEX($A:$A, LOOKUP(2, 1 / ($A$1:INDIRECT("$A$"&amp;ROW($A278)) &lt;&gt; ""),ROW($A$1:INDIRECT("$A$"&amp;ROW($A278)))), 1))), "",
INDEX($AC:$AC, LOOKUP(2, 1 / ($AC$1:INDIRECT("$AC$"&amp;ROW($AC278)-1) &lt;&gt; ""),ROW($AC$1:INDIRECT("$AC$"&amp;ROW($AC278)-1))), 1)+
IF(INDEX($AC:$AC, LOOKUP(2, 1 / ($AC$1:INDIRECT("$AC$"&amp;ROW($AC278)-1) &lt;&gt; ""),ROW($AC$1:INDIRECT("$AC$"&amp;ROW($AC278)-1))), 1)+
INDEX($AD:$AD, LOOKUP(2, 1 / ($AD$1:INDIRECT("$AD$"&amp;ROW($AD278)-1) &lt;&gt; ""),ROW($AD$1:INDIRECT("$AD$"&amp;ROW($AD278)-1))), 1)+
INDEX($AE:$AE, LOOKUP(2, 1 / ($AE$1:INDIRECT("$AE$"&amp;ROW($AE278)-1) &lt;&gt; ""),ROW($AE$1:INDIRECT("$AE$"&amp;ROW($AD278)-1))), 1)+
INDEX($AE:$AF, LOOKUP(2, 1 / ($AF$1:INDIRECT("$AF$"&amp;ROW($AF278)-1) &lt;&gt; ""),ROW($AF$1:INDIRECT("$AF$"&amp;ROW($AD278)-1))), 1)+
INDEX($AG:$AG, LOOKUP(2, 1 / ($AG$1:INDIRECT("$AG$"&amp;ROW($AG278)-1) &lt;&gt; ""),ROW($AG$1:INDIRECT("$AG$"&amp;ROW($AD278)-1))), 1)+
INDEX($AH:$AH, LOOKUP(2, 1 / ($AH$1:INDIRECT("$AH$"&amp;ROW($AH278)-1) &lt;&gt; ""),ROW($AH$1:INDIRECT("$AH$"&amp;ROW($AD278)-1))), 1)&gt;=510,0,
IF(INDEX($AC:$AC, LOOKUP(2, 1 / ($AC$1:INDIRECT("$AC$"&amp;ROW($AC278)-1) &lt;&gt; ""),ROW($AC$1:INDIRECT("$AC$"&amp;ROW($AC278)-1))), 1)&gt;=255,0,
VLOOKUP(INDIRECT("$G$"&amp;LOOKUP(2, 1 / ($AC$1:INDIRECT("$AC$"&amp;ROW($AC278)-1) &lt;&gt; ""),ROW($AC$1:INDIRECT("$AC$"&amp;ROW($AC278)-1)))), 'EV and Base'!$A$1:$N$671, 3, FALSE))))</f>
        <v/>
      </c>
      <c r="AD278" s="2" t="str" cm="1">
        <f t="array" aca="1" ref="AD278" ca="1">IF(NOT(ISNUMBER(INDEX($A:$A, LOOKUP(2, 1 / ($A$1:INDIRECT("$A$"&amp;ROW($A278)) &lt;&gt; ""),ROW($A$1:INDIRECT("$A$"&amp;ROW($A278)))), 1))), "",
INDEX($AD:$AD, LOOKUP(2, 1 / ($AD$1:INDIRECT("$AD$"&amp;ROW($AD278)-1) &lt;&gt; ""),ROW($AD$1:INDIRECT("$AD$"&amp;ROW($AD278)-1))), 1)+
IF(INDEX($AC:$AC, LOOKUP(2, 1 / ($AC$1:INDIRECT("$AC$"&amp;ROW($AC278)-1) &lt;&gt; ""),ROW($AC$1:INDIRECT("$AC$"&amp;ROW($AC278)-1))), 1)+
INDEX($AD:$AD, LOOKUP(2, 1 / ($AD$1:INDIRECT("$AD$"&amp;ROW($AD278)-1) &lt;&gt; ""),ROW($AD$1:INDIRECT("$AD$"&amp;ROW($AD278)-1))), 1)+
INDEX($AE:$AE, LOOKUP(2, 1 / ($AE$1:INDIRECT("$AE$"&amp;ROW($AE278)-1) &lt;&gt; ""),ROW($AE$1:INDIRECT("$AE$"&amp;ROW($AD278)-1))), 1)+
INDEX($AE:$AF, LOOKUP(2, 1 / ($AF$1:INDIRECT("$AF$"&amp;ROW($AF278)-1) &lt;&gt; ""),ROW($AF$1:INDIRECT("$AF$"&amp;ROW($AD278)-1))), 1)+
INDEX($AG:$AG, LOOKUP(2, 1 / ($AG$1:INDIRECT("$AG$"&amp;ROW($AG278)-1) &lt;&gt; ""),ROW($AG$1:INDIRECT("$AG$"&amp;ROW($AD278)-1))), 1)+
INDEX($AH:$AH, LOOKUP(2, 1 / ($AH$1:INDIRECT("$AH$"&amp;ROW($AH278)-1) &lt;&gt; ""),ROW($AH$1:INDIRECT("$AH$"&amp;ROW($AD278)-1))), 1)&gt;=510,0,
IF(INDEX($AD:$AD, LOOKUP(2, 1 / ($AD$1:INDIRECT("$AD$"&amp;ROW($AD278)-1) &lt;&gt; ""),ROW($AD$1:INDIRECT("$AD$"&amp;ROW($AD278)-1))), 1)&gt;=255,0,
VLOOKUP(INDIRECT("$G$"&amp;LOOKUP(2, 1 / ($AD$1:INDIRECT("$AD$"&amp;ROW($AD278)-1) &lt;&gt; ""),ROW($AD$1:INDIRECT("$AD$"&amp;ROW($AD278)-1)))), 'EV and Base'!$A$1:$N$671, 4, FALSE))))</f>
        <v/>
      </c>
      <c r="AE278" s="2" t="str" cm="1">
        <f t="array" aca="1" ref="AE278" ca="1">IF(NOT(ISNUMBER(INDEX($A:$A,LOOKUP(2,1/($A$1:INDIRECT("$A$"&amp;ROW($A278))&lt;&gt;""),ROW($A$1:INDIRECT("$A$"&amp;ROW($A278)))),1))),"",
INDEX($AE:$AE,LOOKUP(2,1/($AE$1:INDIRECT("$AE$"&amp;ROW($AE278)-1)&lt;&gt;""),ROW($AE$1:INDIRECT("$AE$"&amp;ROW($AE278)-1))),1)+
IF(INDEX($AC:$AC,LOOKUP(2,1/($AC$1:INDIRECT("$AC$"&amp;ROW($AC278)-1)&lt;&gt;""),ROW($AC$1:INDIRECT("$AC$"&amp;ROW($AC278)-1))),1)+
INDEX($AD:$AD,LOOKUP(2,1/($AD$1:INDIRECT("$AD$"&amp;ROW($AD278)-1)&lt;&gt;""),ROW($AD$1:INDIRECT("$AD$"&amp;ROW($AD278)-1))),1)+
INDEX($AE:$AE,LOOKUP(2,1/($AE$1:INDIRECT("$AE$"&amp;ROW($AE278)-1)&lt;&gt;""),ROW($AE$1:INDIRECT("$AE$"&amp;ROW($AD278)-1))),1)+
INDEX($AE:$AF,LOOKUP(2,1/($AF$1:INDIRECT("$AF$"&amp;ROW($AF278)-1)&lt;&gt;""),ROW($AF$1:INDIRECT("$AF$"&amp;ROW($AD278)-1))),1)+
INDEX($AG:$AG,LOOKUP(2,1/($AG$1:INDIRECT("$AG$"&amp;ROW($AG278)-1)&lt;&gt;""),ROW($AG$1:INDIRECT("$AG$"&amp;ROW($AD278)-1))),1)+
INDEX($AH:$AH,LOOKUP(2,1/($AH$1:INDIRECT("$AH$"&amp;ROW($AH278)-1)&lt;&gt;""),ROW($AH$1:INDIRECT("$AH$"&amp;ROW($AD278)-1))),1)&gt;=510,0,
IF(INDEX($AE:$AE,LOOKUP(2,1/($AE$1:INDIRECT("$AE$"&amp;ROW($AE278)-1)&lt;&gt;""),ROW($AE$1:INDIRECT("$AE$"&amp;ROW($AE278)-1))),1)&gt;=255,0,
VLOOKUP(INDIRECT("$G$"&amp;LOOKUP(2,1/($AE$1:INDIRECT("$AE$"&amp;ROW($AE278)-1)&lt;&gt;""),ROW($AE$1:INDIRECT("$AE$"&amp;ROW($AE278)-1)))),'EV and Base'!$A$1:$N$671,5,FALSE))))</f>
        <v/>
      </c>
      <c r="AF278" s="2" t="str" cm="1">
        <f t="array" aca="1" ref="AF278" ca="1">IF(NOT(ISNUMBER(INDEX($A:$A, LOOKUP(2, 1 / ($A$1:INDIRECT("$A$"&amp;ROW($A278)) &lt;&gt; ""),ROW($A$1:INDIRECT("$A$"&amp;ROW($A278)))), 1))), "",
INDEX($AF:$AF, LOOKUP(2, 1 / ($AF$1:INDIRECT("$AF$"&amp;ROW($AF278)-1) &lt;&gt; ""),ROW($AF$1:INDIRECT("$AF$"&amp;ROW($AF278)-1))), 1)+
IF(INDEX($AC:$AC, LOOKUP(2, 1 / ($AC$1:INDIRECT("$AC$"&amp;ROW($AC278)-1) &lt;&gt; ""),ROW($AC$1:INDIRECT("$AC$"&amp;ROW($AC278)-1))), 1)+
INDEX($AD:$AD, LOOKUP(2, 1 / ($AD$1:INDIRECT("$AD$"&amp;ROW($AD278)-1) &lt;&gt; ""),ROW($AD$1:INDIRECT("$AD$"&amp;ROW($AD278)-1))), 1)+
INDEX($AE:$AE, LOOKUP(2, 1 / ($AE$1:INDIRECT("$AE$"&amp;ROW($AE278)-1) &lt;&gt; ""),ROW($AE$1:INDIRECT("$AE$"&amp;ROW($AD278)-1))), 1)+
INDEX($AE:$AF, LOOKUP(2, 1 / ($AF$1:INDIRECT("$AF$"&amp;ROW($AF278)-1) &lt;&gt; ""),ROW($AF$1:INDIRECT("$AF$"&amp;ROW($AD278)-1))), 1)+
INDEX($AG:$AG, LOOKUP(2, 1 / ($AG$1:INDIRECT("$AG$"&amp;ROW($AG278)-1) &lt;&gt; ""),ROW($AG$1:INDIRECT("$AG$"&amp;ROW($AD278)-1))), 1)+
INDEX($AH:$AH, LOOKUP(2, 1 / ($AH$1:INDIRECT("$AH$"&amp;ROW($AH278)-1) &lt;&gt; ""),ROW($AH$1:INDIRECT("$AH$"&amp;ROW($AD278)-1))), 1)&gt;=510,0,
IF(INDEX($AF:$AF, LOOKUP(2, 1 / ($AF$1:INDIRECT("$AF$"&amp;ROW($AF278)-1) &lt;&gt; ""),ROW($AF$1:INDIRECT("$AF$"&amp;ROW($AF278)-1))), 1)&gt;=255,0,
VLOOKUP(INDIRECT("$G$"&amp;LOOKUP(2, 1 / ($AF$1:INDIRECT("$AF$"&amp;ROW($AF278)-1) &lt;&gt; ""),ROW($AF$1:INDIRECT("$AF$"&amp;ROW($AF278)-1)))), 'EV and Base'!$A$1:$N$671, 6, FALSE))))</f>
        <v/>
      </c>
      <c r="AG278" s="2" t="str" cm="1">
        <f t="array" aca="1" ref="AG278" ca="1">IF(NOT(ISNUMBER(INDEX($A:$A, LOOKUP(2, 1 / ($A$1:INDIRECT("$A$"&amp;ROW($A278)) &lt;&gt; ""),ROW($A$1:INDIRECT("$A$"&amp;ROW($A278)))), 1))), "",
INDEX($AG:$AG, LOOKUP(2, 1 / ($AG$1:INDIRECT("$AG$"&amp;ROW($AG278)-1) &lt;&gt; ""),ROW($AG$1:INDIRECT("$AG$"&amp;ROW($AG278)-1))), 1)+
IF(INDEX($AC:$AC, LOOKUP(2, 1 / ($AC$1:INDIRECT("$AC$"&amp;ROW($AC278)-1) &lt;&gt; ""),ROW($AC$1:INDIRECT("$AC$"&amp;ROW($AC278)-1))), 1)+
INDEX($AD:$AD, LOOKUP(2, 1 / ($AD$1:INDIRECT("$AD$"&amp;ROW($AD278)-1) &lt;&gt; ""),ROW($AD$1:INDIRECT("$AD$"&amp;ROW($AD278)-1))), 1)+
INDEX($AE:$AE, LOOKUP(2, 1 / ($AE$1:INDIRECT("$AE$"&amp;ROW($AE278)-1) &lt;&gt; ""),ROW($AE$1:INDIRECT("$AE$"&amp;ROW($AD278)-1))), 1)+
INDEX($AE:$AF, LOOKUP(2, 1 / ($AF$1:INDIRECT("$AF$"&amp;ROW($AF278)-1) &lt;&gt; ""),ROW($AF$1:INDIRECT("$AF$"&amp;ROW($AD278)-1))), 1)+
INDEX($AG:$AG, LOOKUP(2, 1 / ($AG$1:INDIRECT("$AG$"&amp;ROW($AG278)-1) &lt;&gt; ""),ROW($AG$1:INDIRECT("$AG$"&amp;ROW($AD278)-1))), 1)+
INDEX($AH:$AH, LOOKUP(2, 1 / ($AH$1:INDIRECT("$AH$"&amp;ROW($AH278)-1) &lt;&gt; ""),ROW($AH$1:INDIRECT("$AH$"&amp;ROW($AD278)-1))), 1)&gt;=510,0,
IF(INDEX($AG:$AG, LOOKUP(2, 1 / ($AG$1:INDIRECT("$AG$"&amp;ROW($AG278)-1) &lt;&gt; ""),ROW($AG$1:INDIRECT("$AG$"&amp;ROW($AG278)-1))), 1)&gt;=255,0,
VLOOKUP(INDIRECT("$G$"&amp;LOOKUP(2, 1 / ($AG$1:INDIRECT("$AG$"&amp;ROW($AG278)-1) &lt;&gt; ""),ROW($AG$1:INDIRECT("$AG$"&amp;ROW($AG278)-1)))), 'EV and Base'!$A$1:$N$671, 7, FALSE))))</f>
        <v/>
      </c>
      <c r="AH278" s="24" t="str" cm="1">
        <f t="array" aca="1" ref="AH278" ca="1">IF(NOT(ISNUMBER(INDEX($A:$A,LOOKUP(2,1/($A$1:INDIRECT("$A$"&amp;ROW($A278))&lt;&gt;""),ROW($A$1:INDIRECT("$A$"&amp;ROW($A278)))),1))),"",
INDEX($AH:$AH,LOOKUP(2,1/($AH$1:INDIRECT("$AH$"&amp;ROW($AH278)-1)&lt;&gt;""),ROW($AH$1:INDIRECT("$AH$"&amp;ROW($AH278)-1))),1)+
IF(INDEX($AC:$AC,LOOKUP(2,1/($AC$1:INDIRECT("$AC$"&amp;ROW($AC278)-1)&lt;&gt;""),ROW($AC$1:INDIRECT("$AC$"&amp;ROW($AC278)-1))),1)+
INDEX($AD:$AD,LOOKUP(2,1/($AD$1:INDIRECT("$AD$"&amp;ROW($AD278)-1)&lt;&gt;""),ROW($AD$1:INDIRECT("$AD$"&amp;ROW($AD278)-1))),1)+
INDEX($AE:$AE,LOOKUP(2,1/($AE$1:INDIRECT("$AE$"&amp;ROW($AE278)-1)&lt;&gt;""),ROW($AE$1:INDIRECT("$AE$"&amp;ROW($AD278)-1))),1)+
INDEX($AE:$AF,LOOKUP(2,1/($AF$1:INDIRECT("$AF$"&amp;ROW($AF278)-1)&lt;&gt;""),ROW($AF$1:INDIRECT("$AF$"&amp;ROW($AD278)-1))),1)+
INDEX($AG:$AG,LOOKUP(2,1/($AG$1:INDIRECT("$AG$"&amp;ROW($AG278)-1)&lt;&gt;""),ROW($AG$1:INDIRECT("$AG$"&amp;ROW($AD278)-1))),1)+
INDEX($AH:$AH,LOOKUP(2,1/($AH$1:INDIRECT("$AH$"&amp;ROW($AH278)-1)&lt;&gt;""),ROW($AH$1:INDIRECT("$AH$"&amp;ROW($AD278)-1))),1)&gt;=510,0,
IF(INDEX($AH:$AH,LOOKUP(2,1/($AH$1:INDIRECT("$AH$"&amp;ROW($AH278)-1)&lt;&gt;""),ROW($AH$1:INDIRECT("$AH$"&amp;ROW($AH278)-1))),1)&gt;=255,0,
VLOOKUP(INDIRECT("$G$"&amp;LOOKUP(2,1/($AH$1:INDIRECT("$AH$"&amp;ROW($AH278)-1)&lt;&gt;""),ROW($AH$1:INDIRECT("$AH$"&amp;ROW($AH278)-1)))),'EV and Base'!$A$1:$N$671,8,FALSE))))</f>
        <v/>
      </c>
      <c r="AI278" s="29" t="str" cm="1">
        <f t="array" aca="1" ref="AI278" ca="1">IF(NOT(ISNUMBER(INDEX($A:$A,LOOKUP(2,1/($A$1:INDIRECT("$A$"&amp;ROW($A278))&lt;&gt;""),ROW($A$1:INDIRECT("$A$"&amp;ROW($A278)))),1))),"",
ROUNDDOWN((((2*VLOOKUP($AA278,'EV and Base'!$A$1:$N$671,9,FALSE))+31+ROUNDDOWN($AC278/4,0))*$AB278)/100,0)+$AB278+10)</f>
        <v/>
      </c>
      <c r="AJ278" s="21" t="str" cm="1">
        <f t="array" aca="1" ref="AJ278" ca="1">IF(NOT(ISNUMBER(INDEX($A:$A, LOOKUP(2, 1 / ($A$1:INDIRECT("$A$"&amp;ROW($A278)) &lt;&gt; ""),ROW($A$1:INDIRECT("$A$"&amp;ROW($A278)))), 1))), "",
ROUNDDOWN((ROUNDDOWN((((2*VLOOKUP($AA278, 'EV and Base'!$A$1:$N$671, 10, FALSE))+31+ROUNDDOWN($AD278/4, 0))*$AB278)/100, 0)+5)*1.1, 0))</f>
        <v/>
      </c>
      <c r="AK278" s="21" t="str" cm="1">
        <f t="array" aca="1" ref="AK278" ca="1">IF(NOT(ISNUMBER(INDEX($A:$A, LOOKUP(2, 1 / ($A$1:INDIRECT("$A$"&amp;ROW($A278)) &lt;&gt; ""),ROW($A$1:INDIRECT("$A$"&amp;ROW($A278)))), 1))), "",
ROUNDDOWN((ROUNDDOWN((((2*VLOOKUP($AA278, 'EV and Base'!$A$1:$N$671, 11, FALSE))+30+ROUNDDOWN($AE278/4, 0))*$AB278)/100, 0)+5), 0)
&amp;"-"&amp;
ROUNDDOWN((ROUNDDOWN((((2*VLOOKUP($AA278, 'EV and Base'!$A$1:$N$671, 11, FALSE))+31+ROUNDDOWN($AE278/4, 0))*$AB278)/100, 0)+5), 0))</f>
        <v/>
      </c>
      <c r="AL278" s="21" t="str" cm="1">
        <f t="array" aca="1" ref="AL278" ca="1">IF(NOT(ISNUMBER(INDEX($A:$A, LOOKUP(2, 1 / ($A$1:INDIRECT("$A$"&amp;ROW($A278)) &lt;&gt; ""),ROW($A$1:INDIRECT("$A$"&amp;ROW($A278)))), 1))), "",
ROUNDDOWN((ROUNDDOWN((((2*VLOOKUP($AA278, 'EV and Base'!$A$1:$N$671, 12, FALSE))+0+ROUNDDOWN($AF278/4, 0))*$AB278)/100, 0)+5)*0.9, 0)
&amp;"-"&amp;
ROUNDDOWN((ROUNDDOWN((((2*VLOOKUP($AA278, 'EV and Base'!$A$1:$N$671, 12, FALSE))+31+ROUNDDOWN($AF278/4, 0))*$AB278)/100, 0)+5)*0.9, 0))</f>
        <v/>
      </c>
      <c r="AM278" s="21" t="str" cm="1">
        <f t="array" aca="1" ref="AM278" ca="1">IF(NOT(ISNUMBER(INDEX($A:$A, LOOKUP(2, 1 / ($A$1:INDIRECT("$A$"&amp;ROW($A278)) &lt;&gt; ""),ROW($A$1:INDIRECT("$A$"&amp;ROW($A278)))), 1))), "",
ROUNDDOWN((ROUNDDOWN((((2*VLOOKUP($AA278, 'EV and Base'!$A$1:$N$671, 13, FALSE))+30+ROUNDDOWN($AG278/4, 0))*$AB278)/100, 0)+5), 0)
&amp;"-"&amp;
ROUNDDOWN((ROUNDDOWN((((2*VLOOKUP($AA278, 'EV and Base'!$A$1:$N$671, 13, FALSE))+31+ROUNDDOWN($AG278/4, 0))*$AB278)/100, 0)+5), 0))</f>
        <v/>
      </c>
      <c r="AN278" s="25" t="str" cm="1">
        <f t="array" aca="1" ref="AN278" ca="1">IF(NOT(ISNUMBER(INDEX($A:$A, LOOKUP(2, 1 / ($A$1:INDIRECT("$A$"&amp;ROW($A278)) &lt;&gt; ""),ROW($A$1:INDIRECT("$A$"&amp;ROW($A278)))), 1))), "",
ROUNDDOWN((ROUNDDOWN((((2*VLOOKUP($AA278, 'EV and Base'!$A$1:$N$671, 14, FALSE))+31+ROUNDDOWN($AH278/4, 0))*$AB278)/100, 0)+5), 0))</f>
        <v/>
      </c>
      <c r="AO278" s="23" t="str" cm="1">
        <f t="array" aca="1" ref="AO278" ca="1">IF(NOT(ISNUMBER(INDEX($A:$A, LOOKUP(2, 1 / ($A$1:INDIRECT("$A$"&amp;ROW($A278)) &lt;&gt; ""),ROW($A$1:INDIRECT("$A$"&amp;ROW($A278)))), 1))), "",
ROUNDDOWN((((2*VLOOKUP($AA278, 'EV and Base'!$A$1:$N$671, 9, FALSE))+31+ROUNDDOWN($AC278/4, 0))*$AB278)/100, 0)+$AB278+10)</f>
        <v/>
      </c>
      <c r="AP278" s="2" t="str" cm="1">
        <f t="array" aca="1" ref="AP278" ca="1">IF(NOT(ISNUMBER(INDEX($A:$A, LOOKUP(2, 1 / ($A$1:INDIRECT("$A$"&amp;ROW($A278)) &lt;&gt; ""),ROW($A$1:INDIRECT("$A$"&amp;ROW($A278)))), 1))), "",
ROUNDDOWN((ROUNDDOWN((((2*VLOOKUP($AA278, 'EV and Base'!$A$1:$N$671, 10, FALSE))+31+ROUNDDOWN($AD278/4, 0))*$AB278)/100, 0)+5)*1.1, 0))</f>
        <v/>
      </c>
      <c r="AQ278" s="2" t="str" cm="1">
        <f t="array" aca="1" ref="AQ278" ca="1">IF(NOT(ISNUMBER(INDEX($A:$A, LOOKUP(2, 1 / ($A$1:INDIRECT("$A$"&amp;ROW($A278)) &lt;&gt; ""),ROW($A$1:INDIRECT("$A$"&amp;ROW($A278)))), 1))), "",
ROUNDDOWN((ROUNDDOWN((((2*VLOOKUP($AA278, 'EV and Base'!$A$1:$N$671, 11, FALSE))+$AV$2+ROUNDDOWN($AE278/4, 0))*$AB278)/100, 0)+5), 0))</f>
        <v/>
      </c>
      <c r="AR278" s="22" t="str" cm="1">
        <f t="array" aca="1" ref="AR278" ca="1">IF(NOT(ISNUMBER(INDEX($A:$A, LOOKUP(2, 1 / ($A$1:INDIRECT("$A$"&amp;ROW($A278)) &lt;&gt; ""),ROW($A$1:INDIRECT("$A$"&amp;ROW($A278)))), 1))), "",
ROUNDDOWN((ROUNDDOWN((((2*VLOOKUP($AA278, 'EV and Base'!$A$1:$N$671, 12, FALSE))+$AW$2+ROUNDDOWN($AF278/4, 0))*$AB278)/100, 0)+5)*0.9, 0))</f>
        <v/>
      </c>
      <c r="AS278" s="2" t="str" cm="1">
        <f t="array" aca="1" ref="AS278" ca="1">IF(NOT(ISNUMBER(INDEX($A:$A, LOOKUP(2, 1 / ($A$1:INDIRECT("$A$"&amp;ROW($A278)) &lt;&gt; ""),ROW($A$1:INDIRECT("$A$"&amp;ROW($A278)))), 1))), "",
ROUNDDOWN((ROUNDDOWN((((2*VLOOKUP($AA278, 'EV and Base'!$A$1:$N$671, 13, FALSE))+$AX$2+ROUNDDOWN($AG278/4, 0))*$AB278)/100, 0)+5), 0))</f>
        <v/>
      </c>
      <c r="AT278" s="24" t="str" cm="1">
        <f t="array" aca="1" ref="AT278" ca="1">IF(NOT(ISNUMBER(INDEX($A:$A, LOOKUP(2, 1 / ($A$1:INDIRECT("$A$"&amp;ROW($A278)) &lt;&gt; ""),ROW($A$1:INDIRECT("$A$"&amp;ROW($A278)))), 1))), "",
ROUNDDOWN((ROUNDDOWN((((2*VLOOKUP($AA278, 'EV and Base'!$A$1:$N$671, 14, FALSE))+31+ROUNDDOWN($AH278/4, 0))*$AB278)/100, 0)+5), 0))</f>
        <v/>
      </c>
      <c r="AU278" s="28"/>
      <c r="AY278" t="str" cm="1">
        <f t="array" aca="1" ref="AY278" ca="1">IF(NOT(ISNUMBER(INDEX($A:$A,LOOKUP(2,1/($A$1:INDIRECT("$A$"&amp;ROW($A278))&lt;&gt;""),ROW($A$1:INDIRECT("$A$"&amp;ROW($A278)))),1))),"",
INDEX($AY:$AY,LOOKUP(2,1/($AY$1:INDIRECT("$AY$"&amp;ROW($AY278)-1)&lt;&gt;""),ROW($AY$1:INDIRECT("$AY$"&amp;ROW($AY278)-1))),1)+$BL278)</f>
        <v/>
      </c>
      <c r="AZ278" s="3" t="str" cm="1">
        <f t="array" aca="1" ref="AZ278" ca="1">IF(NOT(ISNUMBER(INDEX($A:$A, LOOKUP(2, 1 / ($A$1:INDIRECT("$A$"&amp;ROW($A278)) &lt;&gt; ""),ROW($A$1:INDIRECT("$A$"&amp;ROW($A278)))), 1))), "",
VLOOKUP(INDIRECT("$G$"&amp;LOOKUP(2, 1 / ($AY$1:INDIRECT("$AY$"&amp;ROW($AY278)-1) &lt;&gt; ""),ROW($AY$1:INDIRECT("$AY$"&amp;ROW($AY278)-1)))),'EV and Base'!A246:N916,2,FALSE))</f>
        <v/>
      </c>
      <c r="BA278" s="3" t="str" cm="1">
        <f t="array" aca="1" ref="BA278" ca="1">IF(NOT(ISNUMBER(INDEX($A:$A, LOOKUP(2, 1 / ($A$1:INDIRECT("$A$"&amp;ROW($A278)) &lt;&gt; ""),ROW($A$1:INDIRECT("$A$"&amp;ROW($A278)))), 1))), "",
INDIRECT("$I$"&amp;LOOKUP(2, 1 / ($AY$1:INDIRECT("$AY$"&amp;ROW($AY278)-1) &lt;&gt; ""),ROW($AY$1:INDIRECT("$AY$"&amp;ROW($AY278)-1)))))</f>
        <v/>
      </c>
      <c r="BB278" s="1" t="str" cm="1">
        <f t="array" aca="1" ref="BB278" ca="1">IF(NOT(ISNUMBER(INDEX($A:$A, LOOKUP(2, 1 / ($A$1:INDIRECT("$A$"&amp;ROW($A278)) &lt;&gt; ""),ROW($A$1:INDIRECT("$A$"&amp;ROW($A278)))), 1))), "",
INDIRECT("$AB$"&amp;LOOKUP(2, 1 / ($AY$1:INDIRECT("$AY$"&amp;ROW($AY278)-1) &lt;&gt; ""),ROW($AY$1:INDIRECT("$AY$"&amp;ROW($AY278)-1)))))</f>
        <v/>
      </c>
      <c r="BC278" s="3" t="str" cm="1">
        <f t="array" aca="1" ref="BC278" ca="1">IF(NOT(ISNUMBER(INDEX($A:$A,LOOKUP(2,1/($A$1:INDIRECT("$A$"&amp;ROW($A278))&lt;&gt;""),ROW($A$1:INDIRECT("$A$"&amp;ROW($A278)))),1))),"",
$BA278+$BA278+10)</f>
        <v/>
      </c>
      <c r="BD278" s="3" t="str" cm="1">
        <f t="array" aca="1" ref="BD278" ca="1">IF(NOT(ISNUMBER(INDEX($A:$A,LOOKUP(2,1/($A$1:INDIRECT("$A$"&amp;ROW($A278))&lt;&gt;""),ROW($A$1:INDIRECT("$A$"&amp;ROW($A278)))),1))),"",
$BA278+$BB278+10)</f>
        <v/>
      </c>
      <c r="BE278" s="3" t="str" cm="1">
        <f t="array" aca="1" ref="BE278" ca="1">IF(NOT(ISNUMBER(INDEX($A:$A,LOOKUP(2,1/($A$1:INDIRECT("$A$"&amp;ROW($A278))&lt;&gt;""),ROW($A$1:INDIRECT("$A$"&amp;ROW($A278)))),1))),"",
$BC278*$BC278)</f>
        <v/>
      </c>
      <c r="BF278" s="3" t="str" cm="1">
        <f t="array" aca="1" ref="BF278" ca="1">IF(NOT(ISNUMBER(INDEX($A:$A,LOOKUP(2,1/($A$1:INDIRECT("$A$"&amp;ROW($A278))&lt;&gt;""),ROW($A$1:INDIRECT("$A$"&amp;ROW($A278)))),1))),"",
$BD278*$BD278)</f>
        <v/>
      </c>
      <c r="BG278" s="3" t="str" cm="1">
        <f t="array" aca="1" ref="BG278" ca="1">IF(NOT(ISNUMBER(INDEX($A:$A,LOOKUP(2,1/($A$1:INDIRECT("$A$"&amp;ROW($A278))&lt;&gt;""),ROW($A$1:INDIRECT("$A$"&amp;ROW($A278)))),1))),"",
_xlfn.FLOOR.MATH(1.5*_xlfn.FLOOR.MATH($AZ278*BA278/5)))</f>
        <v/>
      </c>
      <c r="BH278" s="3" t="str" cm="1">
        <f t="array" aca="1" ref="BH278" ca="1">IF(NOT(ISNUMBER(INDEX($A:$A, LOOKUP(2, 1 / ($A$1:INDIRECT("$A$"&amp;ROW($A278)) &lt;&gt; ""),ROW($A$1:INDIRECT("$A$"&amp;ROW($A278)))), 1))), "",
_xlfn.FLOOR.MATH($BG278/IF(OR(INDIRECT("$C$"&amp;LOOKUP(2, 1 / ($AY$1:INDIRECT("$AY$"&amp;ROW($AY278)-1) &lt;&gt; ""),ROW($AY$1:INDIRECT("$AY$"&amp;ROW($AY278)-1))))="Multi",
INDIRECT("$C$"&amp;LOOKUP(2, 1 / ($AY$1:INDIRECT("$AY$"&amp;ROW($AY278)-1) &lt;&gt; ""),ROW($AY$1:INDIRECT("$AY$"&amp;ROW($AY278)-1))))="Double"),2,1)))</f>
        <v/>
      </c>
      <c r="BI278" s="3" t="str" cm="1">
        <f t="array" aca="1" ref="BI278" ca="1">IF(NOT(ISNUMBER(INDEX($A:$A,LOOKUP(2,1/($A$1:INDIRECT("$A$"&amp;ROW($A278))&lt;&gt;""),ROW($A$1:INDIRECT("$A$"&amp;ROW($A278)))),1))),"",
VLOOKUP($BC278,GameFreakSQRT!$A$1:$B$200,2,FALSE))</f>
        <v/>
      </c>
      <c r="BJ278" s="3" t="str" cm="1">
        <f t="array" aca="1" ref="BJ278" ca="1">IF(NOT(ISNUMBER(INDEX($A:$A,LOOKUP(2,1/($A$1:INDIRECT("$A$"&amp;ROW($A278))&lt;&gt;""),ROW($A$1:INDIRECT("$A$"&amp;ROW($A278)))),1))),"",
VLOOKUP($BD278,GameFreakSQRT!$A$1:$B$200,2,FALSE))</f>
        <v/>
      </c>
      <c r="BK278" s="3" t="str" cm="1">
        <f t="array" aca="1" ref="BK278" ca="1">IF(NOT(ISNUMBER(INDEX($A:$A,LOOKUP(2,1/($A$1:INDIRECT("$A$"&amp;ROW($A278))&lt;&gt;""),ROW($A$1:INDIRECT("$A$"&amp;ROW($A278)))),1))),"",
_xlfn.FLOOR.MATH((($BI278*$BE278)*$BH278)/($BJ278*$BF278))+1)</f>
        <v/>
      </c>
      <c r="BL278" s="3" t="str" cm="1">
        <f t="array" aca="1" ref="BL278" ca="1">IF(NOT(ISNUMBER(INDEX($A:$A,LOOKUP(2,1/($A$1:INDIRECT("$A$"&amp;ROW($A278))&lt;&gt;""),ROW($A$1:INDIRECT("$A$"&amp;ROW($A278)))),1))),"",
_xlfn.FLOOR.MATH($BK278*IF(NOT(INDIRECT("$Z$"&amp;LOOKUP(2, 1 / ($AY$1:INDIRECT("$AY$"&amp;ROW($AY278)-1) &lt;&gt; ""),ROW($AY$1:INDIRECT("$AY$"&amp;ROW($AY278)-1))))=""),1.5,1)))</f>
        <v/>
      </c>
      <c r="BM278" s="3" t="str" cm="1">
        <f t="array" aca="1" ref="BM278" ca="1">IF(NOT(ISNUMBER(INDEX($A:$A, LOOKUP(2, 1 / ($A$1:INDIRECT("$A$"&amp;ROW($A278)) &lt;&gt; ""),ROW($A$1:INDIRECT("$A$"&amp;ROW($A278)))), 1))), "",
INDIRECT("$Y$"&amp;LOOKUP(2, 1 / ($AY$1:INDIRECT("$AY$"&amp;ROW($AY278)-1) &lt;&gt; ""),ROW($AY$1:INDIRECT("$AY$"&amp;ROW($AY278)-1)))))</f>
        <v/>
      </c>
      <c r="BN278" s="3" t="str">
        <f t="shared" ca="1" si="28"/>
        <v/>
      </c>
    </row>
    <row r="279" spans="1:66" x14ac:dyDescent="0.45">
      <c r="A279" s="69">
        <v>59</v>
      </c>
      <c r="B279" s="69" t="s">
        <v>531</v>
      </c>
      <c r="C279" s="69" t="s">
        <v>46</v>
      </c>
      <c r="D279" s="69" t="s">
        <v>532</v>
      </c>
      <c r="E279" s="69" t="s">
        <v>48</v>
      </c>
      <c r="F279" s="56">
        <v>1</v>
      </c>
      <c r="G279" s="2" t="s">
        <v>533</v>
      </c>
      <c r="H279" s="2" t="s">
        <v>77</v>
      </c>
      <c r="I279" s="2">
        <v>30</v>
      </c>
      <c r="J279" s="2" t="s">
        <v>160</v>
      </c>
      <c r="K279" s="2" t="s">
        <v>534</v>
      </c>
      <c r="L279" s="2" t="s">
        <v>53</v>
      </c>
      <c r="M279" s="2" t="s">
        <v>163</v>
      </c>
      <c r="N279" s="2" t="s">
        <v>535</v>
      </c>
      <c r="O279" s="2" t="s">
        <v>194</v>
      </c>
      <c r="P279" s="2" t="s">
        <v>536</v>
      </c>
      <c r="Q279" s="2">
        <v>12</v>
      </c>
      <c r="R279" s="2">
        <f>_xlfn.FLOOR.MATH((((2*VLOOKUP(G279, 'EV and Base'!$A$1:$N$671, 9, FALSE))+$Q279)*$I279)/100)+$I279+10</f>
        <v>76</v>
      </c>
      <c r="S279" s="2">
        <f>_xlfn.FLOOR.MATH((_xlfn.FLOOR.MATH((((2*VLOOKUP($G279, 'EV and Base'!$A$1:$N$671, 10, FALSE))+$Q279)*$I279)/100)+5)*
IF(OR($J279="Lonely", $J279="Brave", $J279="Adamant", $J279="Naughty"), 1.1,
IF(OR($J279="Bold", $J279="Timid", $J279="Modest", $J279="Calm"), 0.9, 1)))</f>
        <v>41</v>
      </c>
      <c r="T279" s="2">
        <f>_xlfn.FLOOR.MATH((_xlfn.FLOOR.MATH((((2*VLOOKUP($G279, 'EV and Base'!$A$1:$N$671, 11, FALSE))+$Q279)*$I279)/100)+5)*
IF(OR($J279="Bold", $J279="Relaxed", $J279="Impish", $J279="Lax"), 1.1,
IF(OR($J279="Lonely", $J279="Hasty", $J279="Mild", $J279="Gentle"), 0.9, 1)))</f>
        <v>41</v>
      </c>
      <c r="U279" s="2">
        <f>_xlfn.FLOOR.MATH((_xlfn.FLOOR.MATH((((2*VLOOKUP($G279, 'EV and Base'!$A$1:$N$671, 12, FALSE))+$Q279)*$I279)/100)+5)*
IF(OR($J279="Modest", $J279="Mild", $J279="Quiet", $J279="Rash"), 1.1,
IF(OR($J279="Adamant", $J279="Impish", $J279="Jolly", $J279="Careful"), 0.9, 1)))</f>
        <v>64</v>
      </c>
      <c r="V279" s="2">
        <f>_xlfn.FLOOR.MATH((_xlfn.FLOOR.MATH((((2*VLOOKUP($G279, 'EV and Base'!$A$1:$N$671, 13, FALSE))+$Q279)*$I279)/100)+5)*
IF(OR($J279="Calm", $J279="Gentle", $J279="Sassy", $J279="Careful"), 1.1,
IF(OR($J279="Naughty", $J279="Lax", $J279="Naive", $J279="Rash"), 0.9, 1)))</f>
        <v>36</v>
      </c>
      <c r="W279" s="2">
        <f>_xlfn.FLOOR.MATH((_xlfn.FLOOR.MATH((((2*VLOOKUP($G279, 'EV and Base'!$A$1:$N$671, 14, FALSE))+$Q279)*$I279)/100)+5)*
IF(OR($J279="Timid", $J279="Hasty", $J279="Jolly", $J279="Naive"), 1.1,
IF(OR($J279="Brave", $J279="Relaxed", $J279="Quiet", $J279="Sassy"), 0.9, 1)))</f>
        <v>26</v>
      </c>
      <c r="X279" s="69">
        <v>960</v>
      </c>
      <c r="Y279" s="1">
        <v>669</v>
      </c>
      <c r="Z279" s="1">
        <v>1</v>
      </c>
      <c r="AA279" s="23" t="str" cm="1">
        <f t="array" aca="1" ref="AA279" ca="1">IF(NOT(ISNUMBER(INDEX($A:$A,LOOKUP(2,1/($A$1:INDIRECT("$A$"&amp;ROW($A279))&lt;&gt;""),ROW($A$1:INDIRECT("$A$"&amp;ROW($A279)))),1))),"",
IF(NOT(ISNUMBER($A279)),$AA278,
IF($AB279&lt;16,"Lillipup",
IF($AB279&lt;32,"Herdier",
"Stoutland"))))</f>
        <v>Stoutland</v>
      </c>
      <c r="AB279" s="25" cm="1">
        <f t="array" aca="1" ref="AB279" ca="1">IF(NOT(ISNUMBER(INDEX($A:$A, LOOKUP(2, 1 / ($A$1:INDIRECT("$A$"&amp;ROW($A279)) &lt;&gt; ""),ROW($A$1:INDIRECT("$A$"&amp;ROW($A279)))), 1))), "",
VLOOKUP($AY279,'Medium-Slow'!$A$1:$B$101,2,TRUE))</f>
        <v>39</v>
      </c>
      <c r="AC279" s="23" cm="1">
        <f t="array" aca="1" ref="AC279" ca="1">IF(NOT(ISNUMBER(INDEX($A:$A, LOOKUP(2, 1 / ($A$1:INDIRECT("$A$"&amp;ROW($A279)) &lt;&gt; ""),ROW($A$1:INDIRECT("$A$"&amp;ROW($A279)))), 1))), "",
INDEX($AC:$AC, LOOKUP(2, 1 / ($AC$1:INDIRECT("$AC$"&amp;ROW($AC279)-1) &lt;&gt; ""),ROW($AC$1:INDIRECT("$AC$"&amp;ROW($AC279)-1))), 1)+
IF(INDEX($AC:$AC, LOOKUP(2, 1 / ($AC$1:INDIRECT("$AC$"&amp;ROW($AC279)-1) &lt;&gt; ""),ROW($AC$1:INDIRECT("$AC$"&amp;ROW($AC279)-1))), 1)+
INDEX($AD:$AD, LOOKUP(2, 1 / ($AD$1:INDIRECT("$AD$"&amp;ROW($AD279)-1) &lt;&gt; ""),ROW($AD$1:INDIRECT("$AD$"&amp;ROW($AD279)-1))), 1)+
INDEX($AE:$AE, LOOKUP(2, 1 / ($AE$1:INDIRECT("$AE$"&amp;ROW($AE279)-1) &lt;&gt; ""),ROW($AE$1:INDIRECT("$AE$"&amp;ROW($AD279)-1))), 1)+
INDEX($AE:$AF, LOOKUP(2, 1 / ($AF$1:INDIRECT("$AF$"&amp;ROW($AF279)-1) &lt;&gt; ""),ROW($AF$1:INDIRECT("$AF$"&amp;ROW($AD279)-1))), 1)+
INDEX($AG:$AG, LOOKUP(2, 1 / ($AG$1:INDIRECT("$AG$"&amp;ROW($AG279)-1) &lt;&gt; ""),ROW($AG$1:INDIRECT("$AG$"&amp;ROW($AD279)-1))), 1)+
INDEX($AH:$AH, LOOKUP(2, 1 / ($AH$1:INDIRECT("$AH$"&amp;ROW($AH279)-1) &lt;&gt; ""),ROW($AH$1:INDIRECT("$AH$"&amp;ROW($AD279)-1))), 1)&gt;=510,0,
IF(INDEX($AC:$AC, LOOKUP(2, 1 / ($AC$1:INDIRECT("$AC$"&amp;ROW($AC279)-1) &lt;&gt; ""),ROW($AC$1:INDIRECT("$AC$"&amp;ROW($AC279)-1))), 1)&gt;=255,0,
VLOOKUP(INDIRECT("$G$"&amp;LOOKUP(2, 1 / ($AC$1:INDIRECT("$AC$"&amp;ROW($AC279)-1) &lt;&gt; ""),ROW($AC$1:INDIRECT("$AC$"&amp;ROW($AC279)-1)))), 'EV and Base'!$A$1:$N$671, 3, FALSE))))</f>
        <v>9</v>
      </c>
      <c r="AD279" s="2" cm="1">
        <f t="array" aca="1" ref="AD279" ca="1">IF(NOT(ISNUMBER(INDEX($A:$A, LOOKUP(2, 1 / ($A$1:INDIRECT("$A$"&amp;ROW($A279)) &lt;&gt; ""),ROW($A$1:INDIRECT("$A$"&amp;ROW($A279)))), 1))), "",
INDEX($AD:$AD, LOOKUP(2, 1 / ($AD$1:INDIRECT("$AD$"&amp;ROW($AD279)-1) &lt;&gt; ""),ROW($AD$1:INDIRECT("$AD$"&amp;ROW($AD279)-1))), 1)+
IF(INDEX($AC:$AC, LOOKUP(2, 1 / ($AC$1:INDIRECT("$AC$"&amp;ROW($AC279)-1) &lt;&gt; ""),ROW($AC$1:INDIRECT("$AC$"&amp;ROW($AC279)-1))), 1)+
INDEX($AD:$AD, LOOKUP(2, 1 / ($AD$1:INDIRECT("$AD$"&amp;ROW($AD279)-1) &lt;&gt; ""),ROW($AD$1:INDIRECT("$AD$"&amp;ROW($AD279)-1))), 1)+
INDEX($AE:$AE, LOOKUP(2, 1 / ($AE$1:INDIRECT("$AE$"&amp;ROW($AE279)-1) &lt;&gt; ""),ROW($AE$1:INDIRECT("$AE$"&amp;ROW($AD279)-1))), 1)+
INDEX($AE:$AF, LOOKUP(2, 1 / ($AF$1:INDIRECT("$AF$"&amp;ROW($AF279)-1) &lt;&gt; ""),ROW($AF$1:INDIRECT("$AF$"&amp;ROW($AD279)-1))), 1)+
INDEX($AG:$AG, LOOKUP(2, 1 / ($AG$1:INDIRECT("$AG$"&amp;ROW($AG279)-1) &lt;&gt; ""),ROW($AG$1:INDIRECT("$AG$"&amp;ROW($AD279)-1))), 1)+
INDEX($AH:$AH, LOOKUP(2, 1 / ($AH$1:INDIRECT("$AH$"&amp;ROW($AH279)-1) &lt;&gt; ""),ROW($AH$1:INDIRECT("$AH$"&amp;ROW($AD279)-1))), 1)&gt;=510,0,
IF(INDEX($AD:$AD, LOOKUP(2, 1 / ($AD$1:INDIRECT("$AD$"&amp;ROW($AD279)-1) &lt;&gt; ""),ROW($AD$1:INDIRECT("$AD$"&amp;ROW($AD279)-1))), 1)&gt;=255,0,
VLOOKUP(INDIRECT("$G$"&amp;LOOKUP(2, 1 / ($AD$1:INDIRECT("$AD$"&amp;ROW($AD279)-1) &lt;&gt; ""),ROW($AD$1:INDIRECT("$AD$"&amp;ROW($AD279)-1)))), 'EV and Base'!$A$1:$N$671, 4, FALSE))))</f>
        <v>70</v>
      </c>
      <c r="AE279" s="2" cm="1">
        <f t="array" aca="1" ref="AE279" ca="1">IF(NOT(ISNUMBER(INDEX($A:$A,LOOKUP(2,1/($A$1:INDIRECT("$A$"&amp;ROW($A279))&lt;&gt;""),ROW($A$1:INDIRECT("$A$"&amp;ROW($A279)))),1))),"",
INDEX($AE:$AE,LOOKUP(2,1/($AE$1:INDIRECT("$AE$"&amp;ROW($AE279)-1)&lt;&gt;""),ROW($AE$1:INDIRECT("$AE$"&amp;ROW($AE279)-1))),1)+
IF(INDEX($AC:$AC,LOOKUP(2,1/($AC$1:INDIRECT("$AC$"&amp;ROW($AC279)-1)&lt;&gt;""),ROW($AC$1:INDIRECT("$AC$"&amp;ROW($AC279)-1))),1)+
INDEX($AD:$AD,LOOKUP(2,1/($AD$1:INDIRECT("$AD$"&amp;ROW($AD279)-1)&lt;&gt;""),ROW($AD$1:INDIRECT("$AD$"&amp;ROW($AD279)-1))),1)+
INDEX($AE:$AE,LOOKUP(2,1/($AE$1:INDIRECT("$AE$"&amp;ROW($AE279)-1)&lt;&gt;""),ROW($AE$1:INDIRECT("$AE$"&amp;ROW($AD279)-1))),1)+
INDEX($AE:$AF,LOOKUP(2,1/($AF$1:INDIRECT("$AF$"&amp;ROW($AF279)-1)&lt;&gt;""),ROW($AF$1:INDIRECT("$AF$"&amp;ROW($AD279)-1))),1)+
INDEX($AG:$AG,LOOKUP(2,1/($AG$1:INDIRECT("$AG$"&amp;ROW($AG279)-1)&lt;&gt;""),ROW($AG$1:INDIRECT("$AG$"&amp;ROW($AD279)-1))),1)+
INDEX($AH:$AH,LOOKUP(2,1/($AH$1:INDIRECT("$AH$"&amp;ROW($AH279)-1)&lt;&gt;""),ROW($AH$1:INDIRECT("$AH$"&amp;ROW($AD279)-1))),1)&gt;=510,0,
IF(INDEX($AE:$AE,LOOKUP(2,1/($AE$1:INDIRECT("$AE$"&amp;ROW($AE279)-1)&lt;&gt;""),ROW($AE$1:INDIRECT("$AE$"&amp;ROW($AE279)-1))),1)&gt;=255,0,
VLOOKUP(INDIRECT("$G$"&amp;LOOKUP(2,1/($AE$1:INDIRECT("$AE$"&amp;ROW($AE279)-1)&lt;&gt;""),ROW($AE$1:INDIRECT("$AE$"&amp;ROW($AE279)-1)))),'EV and Base'!$A$1:$N$671,5,FALSE))))</f>
        <v>10</v>
      </c>
      <c r="AF279" s="2" cm="1">
        <f t="array" aca="1" ref="AF279" ca="1">IF(NOT(ISNUMBER(INDEX($A:$A, LOOKUP(2, 1 / ($A$1:INDIRECT("$A$"&amp;ROW($A279)) &lt;&gt; ""),ROW($A$1:INDIRECT("$A$"&amp;ROW($A279)))), 1))), "",
INDEX($AF:$AF, LOOKUP(2, 1 / ($AF$1:INDIRECT("$AF$"&amp;ROW($AF279)-1) &lt;&gt; ""),ROW($AF$1:INDIRECT("$AF$"&amp;ROW($AF279)-1))), 1)+
IF(INDEX($AC:$AC, LOOKUP(2, 1 / ($AC$1:INDIRECT("$AC$"&amp;ROW($AC279)-1) &lt;&gt; ""),ROW($AC$1:INDIRECT("$AC$"&amp;ROW($AC279)-1))), 1)+
INDEX($AD:$AD, LOOKUP(2, 1 / ($AD$1:INDIRECT("$AD$"&amp;ROW($AD279)-1) &lt;&gt; ""),ROW($AD$1:INDIRECT("$AD$"&amp;ROW($AD279)-1))), 1)+
INDEX($AE:$AE, LOOKUP(2, 1 / ($AE$1:INDIRECT("$AE$"&amp;ROW($AE279)-1) &lt;&gt; ""),ROW($AE$1:INDIRECT("$AE$"&amp;ROW($AD279)-1))), 1)+
INDEX($AE:$AF, LOOKUP(2, 1 / ($AF$1:INDIRECT("$AF$"&amp;ROW($AF279)-1) &lt;&gt; ""),ROW($AF$1:INDIRECT("$AF$"&amp;ROW($AD279)-1))), 1)+
INDEX($AG:$AG, LOOKUP(2, 1 / ($AG$1:INDIRECT("$AG$"&amp;ROW($AG279)-1) &lt;&gt; ""),ROW($AG$1:INDIRECT("$AG$"&amp;ROW($AD279)-1))), 1)+
INDEX($AH:$AH, LOOKUP(2, 1 / ($AH$1:INDIRECT("$AH$"&amp;ROW($AH279)-1) &lt;&gt; ""),ROW($AH$1:INDIRECT("$AH$"&amp;ROW($AD279)-1))), 1)&gt;=510,0,
IF(INDEX($AF:$AF, LOOKUP(2, 1 / ($AF$1:INDIRECT("$AF$"&amp;ROW($AF279)-1) &lt;&gt; ""),ROW($AF$1:INDIRECT("$AF$"&amp;ROW($AF279)-1))), 1)&gt;=255,0,
VLOOKUP(INDIRECT("$G$"&amp;LOOKUP(2, 1 / ($AF$1:INDIRECT("$AF$"&amp;ROW($AF279)-1) &lt;&gt; ""),ROW($AF$1:INDIRECT("$AF$"&amp;ROW($AF279)-1)))), 'EV and Base'!$A$1:$N$671, 6, FALSE))))</f>
        <v>7</v>
      </c>
      <c r="AG279" s="2" cm="1">
        <f t="array" aca="1" ref="AG279" ca="1">IF(NOT(ISNUMBER(INDEX($A:$A, LOOKUP(2, 1 / ($A$1:INDIRECT("$A$"&amp;ROW($A279)) &lt;&gt; ""),ROW($A$1:INDIRECT("$A$"&amp;ROW($A279)))), 1))), "",
INDEX($AG:$AG, LOOKUP(2, 1 / ($AG$1:INDIRECT("$AG$"&amp;ROW($AG279)-1) &lt;&gt; ""),ROW($AG$1:INDIRECT("$AG$"&amp;ROW($AG279)-1))), 1)+
IF(INDEX($AC:$AC, LOOKUP(2, 1 / ($AC$1:INDIRECT("$AC$"&amp;ROW($AC279)-1) &lt;&gt; ""),ROW($AC$1:INDIRECT("$AC$"&amp;ROW($AC279)-1))), 1)+
INDEX($AD:$AD, LOOKUP(2, 1 / ($AD$1:INDIRECT("$AD$"&amp;ROW($AD279)-1) &lt;&gt; ""),ROW($AD$1:INDIRECT("$AD$"&amp;ROW($AD279)-1))), 1)+
INDEX($AE:$AE, LOOKUP(2, 1 / ($AE$1:INDIRECT("$AE$"&amp;ROW($AE279)-1) &lt;&gt; ""),ROW($AE$1:INDIRECT("$AE$"&amp;ROW($AD279)-1))), 1)+
INDEX($AE:$AF, LOOKUP(2, 1 / ($AF$1:INDIRECT("$AF$"&amp;ROW($AF279)-1) &lt;&gt; ""),ROW($AF$1:INDIRECT("$AF$"&amp;ROW($AD279)-1))), 1)+
INDEX($AG:$AG, LOOKUP(2, 1 / ($AG$1:INDIRECT("$AG$"&amp;ROW($AG279)-1) &lt;&gt; ""),ROW($AG$1:INDIRECT("$AG$"&amp;ROW($AD279)-1))), 1)+
INDEX($AH:$AH, LOOKUP(2, 1 / ($AH$1:INDIRECT("$AH$"&amp;ROW($AH279)-1) &lt;&gt; ""),ROW($AH$1:INDIRECT("$AH$"&amp;ROW($AD279)-1))), 1)&gt;=510,0,
IF(INDEX($AG:$AG, LOOKUP(2, 1 / ($AG$1:INDIRECT("$AG$"&amp;ROW($AG279)-1) &lt;&gt; ""),ROW($AG$1:INDIRECT("$AG$"&amp;ROW($AG279)-1))), 1)&gt;=255,0,
VLOOKUP(INDIRECT("$G$"&amp;LOOKUP(2, 1 / ($AG$1:INDIRECT("$AG$"&amp;ROW($AG279)-1) &lt;&gt; ""),ROW($AG$1:INDIRECT("$AG$"&amp;ROW($AG279)-1)))), 'EV and Base'!$A$1:$N$671, 7, FALSE))))</f>
        <v>0</v>
      </c>
      <c r="AH279" s="24" cm="1">
        <f t="array" aca="1" ref="AH279" ca="1">IF(NOT(ISNUMBER(INDEX($A:$A,LOOKUP(2,1/($A$1:INDIRECT("$A$"&amp;ROW($A279))&lt;&gt;""),ROW($A$1:INDIRECT("$A$"&amp;ROW($A279)))),1))),"",
INDEX($AH:$AH,LOOKUP(2,1/($AH$1:INDIRECT("$AH$"&amp;ROW($AH279)-1)&lt;&gt;""),ROW($AH$1:INDIRECT("$AH$"&amp;ROW($AH279)-1))),1)+
IF(INDEX($AC:$AC,LOOKUP(2,1/($AC$1:INDIRECT("$AC$"&amp;ROW($AC279)-1)&lt;&gt;""),ROW($AC$1:INDIRECT("$AC$"&amp;ROW($AC279)-1))),1)+
INDEX($AD:$AD,LOOKUP(2,1/($AD$1:INDIRECT("$AD$"&amp;ROW($AD279)-1)&lt;&gt;""),ROW($AD$1:INDIRECT("$AD$"&amp;ROW($AD279)-1))),1)+
INDEX($AE:$AE,LOOKUP(2,1/($AE$1:INDIRECT("$AE$"&amp;ROW($AE279)-1)&lt;&gt;""),ROW($AE$1:INDIRECT("$AE$"&amp;ROW($AD279)-1))),1)+
INDEX($AE:$AF,LOOKUP(2,1/($AF$1:INDIRECT("$AF$"&amp;ROW($AF279)-1)&lt;&gt;""),ROW($AF$1:INDIRECT("$AF$"&amp;ROW($AD279)-1))),1)+
INDEX($AG:$AG,LOOKUP(2,1/($AG$1:INDIRECT("$AG$"&amp;ROW($AG279)-1)&lt;&gt;""),ROW($AG$1:INDIRECT("$AG$"&amp;ROW($AD279)-1))),1)+
INDEX($AH:$AH,LOOKUP(2,1/($AH$1:INDIRECT("$AH$"&amp;ROW($AH279)-1)&lt;&gt;""),ROW($AH$1:INDIRECT("$AH$"&amp;ROW($AD279)-1))),1)&gt;=510,0,
IF(INDEX($AH:$AH,LOOKUP(2,1/($AH$1:INDIRECT("$AH$"&amp;ROW($AH279)-1)&lt;&gt;""),ROW($AH$1:INDIRECT("$AH$"&amp;ROW($AH279)-1))),1)&gt;=255,0,
VLOOKUP(INDIRECT("$G$"&amp;LOOKUP(2,1/($AH$1:INDIRECT("$AH$"&amp;ROW($AH279)-1)&lt;&gt;""),ROW($AH$1:INDIRECT("$AH$"&amp;ROW($AH279)-1)))),'EV and Base'!$A$1:$N$671,8,FALSE))))</f>
        <v>48</v>
      </c>
      <c r="AI279" s="29" cm="1">
        <f t="array" aca="1" ref="AI279" ca="1">IF(NOT(ISNUMBER(INDEX($A:$A,LOOKUP(2,1/($A$1:INDIRECT("$A$"&amp;ROW($A279))&lt;&gt;""),ROW($A$1:INDIRECT("$A$"&amp;ROW($A279)))),1))),"",
ROUNDDOWN((((2*VLOOKUP($AA279,'EV and Base'!$A$1:$N$671,9,FALSE))+31+ROUNDDOWN($AC279/4,0))*$AB279)/100,0)+$AB279+10)</f>
        <v>128</v>
      </c>
      <c r="AJ279" s="21" cm="1">
        <f t="array" aca="1" ref="AJ279" ca="1">IF(NOT(ISNUMBER(INDEX($A:$A, LOOKUP(2, 1 / ($A$1:INDIRECT("$A$"&amp;ROW($A279)) &lt;&gt; ""),ROW($A$1:INDIRECT("$A$"&amp;ROW($A279)))), 1))), "",
ROUNDDOWN((ROUNDDOWN((((2*VLOOKUP($AA279, 'EV and Base'!$A$1:$N$671, 10, FALSE))+31+ROUNDDOWN($AD279/4, 0))*$AB279)/100, 0)+5)*1.1, 0))</f>
        <v>111</v>
      </c>
      <c r="AK279" s="21" t="str" cm="1">
        <f t="array" aca="1" ref="AK279" ca="1">IF(NOT(ISNUMBER(INDEX($A:$A, LOOKUP(2, 1 / ($A$1:INDIRECT("$A$"&amp;ROW($A279)) &lt;&gt; ""),ROW($A$1:INDIRECT("$A$"&amp;ROW($A279)))), 1))), "",
ROUNDDOWN((ROUNDDOWN((((2*VLOOKUP($AA279, 'EV and Base'!$A$1:$N$671, 11, FALSE))+30+ROUNDDOWN($AE279/4, 0))*$AB279)/100, 0)+5), 0)
&amp;"-"&amp;
ROUNDDOWN((ROUNDDOWN((((2*VLOOKUP($AA279, 'EV and Base'!$A$1:$N$671, 11, FALSE))+31+ROUNDDOWN($AE279/4, 0))*$AB279)/100, 0)+5), 0))</f>
        <v>87-88</v>
      </c>
      <c r="AL279" s="21" t="str" cm="1">
        <f t="array" aca="1" ref="AL279" ca="1">IF(NOT(ISNUMBER(INDEX($A:$A, LOOKUP(2, 1 / ($A$1:INDIRECT("$A$"&amp;ROW($A279)) &lt;&gt; ""),ROW($A$1:INDIRECT("$A$"&amp;ROW($A279)))), 1))), "",
ROUNDDOWN((ROUNDDOWN((((2*VLOOKUP($AA279, 'EV and Base'!$A$1:$N$671, 12, FALSE))+0+ROUNDDOWN($AF279/4, 0))*$AB279)/100, 0)+5)*0.9, 0)
&amp;"-"&amp;
ROUNDDOWN((ROUNDDOWN((((2*VLOOKUP($AA279, 'EV and Base'!$A$1:$N$671, 12, FALSE))+31+ROUNDDOWN($AF279/4, 0))*$AB279)/100, 0)+5)*0.9, 0))</f>
        <v>36-46</v>
      </c>
      <c r="AM279" s="21" t="str" cm="1">
        <f t="array" aca="1" ref="AM279" ca="1">IF(NOT(ISNUMBER(INDEX($A:$A, LOOKUP(2, 1 / ($A$1:INDIRECT("$A$"&amp;ROW($A279)) &lt;&gt; ""),ROW($A$1:INDIRECT("$A$"&amp;ROW($A279)))), 1))), "",
ROUNDDOWN((ROUNDDOWN((((2*VLOOKUP($AA279, 'EV and Base'!$A$1:$N$671, 13, FALSE))+30+ROUNDDOWN($AG279/4, 0))*$AB279)/100, 0)+5), 0)
&amp;"-"&amp;
ROUNDDOWN((ROUNDDOWN((((2*VLOOKUP($AA279, 'EV and Base'!$A$1:$N$671, 13, FALSE))+31+ROUNDDOWN($AG279/4, 0))*$AB279)/100, 0)+5), 0))</f>
        <v>86-87</v>
      </c>
      <c r="AN279" s="25" cm="1">
        <f t="array" aca="1" ref="AN279" ca="1">IF(NOT(ISNUMBER(INDEX($A:$A, LOOKUP(2, 1 / ($A$1:INDIRECT("$A$"&amp;ROW($A279)) &lt;&gt; ""),ROW($A$1:INDIRECT("$A$"&amp;ROW($A279)))), 1))), "",
ROUNDDOWN((ROUNDDOWN((((2*VLOOKUP($AA279, 'EV and Base'!$A$1:$N$671, 14, FALSE))+31+ROUNDDOWN($AH279/4, 0))*$AB279)/100, 0)+5), 0))</f>
        <v>84</v>
      </c>
      <c r="AO279" s="23" cm="1">
        <f t="array" aca="1" ref="AO279" ca="1">IF(NOT(ISNUMBER(INDEX($A:$A, LOOKUP(2, 1 / ($A$1:INDIRECT("$A$"&amp;ROW($A279)) &lt;&gt; ""),ROW($A$1:INDIRECT("$A$"&amp;ROW($A279)))), 1))), "",
ROUNDDOWN((((2*VLOOKUP($AA279, 'EV and Base'!$A$1:$N$671, 9, FALSE))+31+ROUNDDOWN($AC279/4, 0))*$AB279)/100, 0)+$AB279+10)</f>
        <v>128</v>
      </c>
      <c r="AP279" s="2" cm="1">
        <f t="array" aca="1" ref="AP279" ca="1">IF(NOT(ISNUMBER(INDEX($A:$A, LOOKUP(2, 1 / ($A$1:INDIRECT("$A$"&amp;ROW($A279)) &lt;&gt; ""),ROW($A$1:INDIRECT("$A$"&amp;ROW($A279)))), 1))), "",
ROUNDDOWN((ROUNDDOWN((((2*VLOOKUP($AA279, 'EV and Base'!$A$1:$N$671, 10, FALSE))+31+ROUNDDOWN($AD279/4, 0))*$AB279)/100, 0)+5)*1.1, 0))</f>
        <v>111</v>
      </c>
      <c r="AQ279" s="2" cm="1">
        <f t="array" aca="1" ref="AQ279" ca="1">IF(NOT(ISNUMBER(INDEX($A:$A, LOOKUP(2, 1 / ($A$1:INDIRECT("$A$"&amp;ROW($A279)) &lt;&gt; ""),ROW($A$1:INDIRECT("$A$"&amp;ROW($A279)))), 1))), "",
ROUNDDOWN((ROUNDDOWN((((2*VLOOKUP($AA279, 'EV and Base'!$A$1:$N$671, 11, FALSE))+$AV$2+ROUNDDOWN($AE279/4, 0))*$AB279)/100, 0)+5), 0))</f>
        <v>88</v>
      </c>
      <c r="AR279" s="22" cm="1">
        <f t="array" aca="1" ref="AR279" ca="1">IF(NOT(ISNUMBER(INDEX($A:$A, LOOKUP(2, 1 / ($A$1:INDIRECT("$A$"&amp;ROW($A279)) &lt;&gt; ""),ROW($A$1:INDIRECT("$A$"&amp;ROW($A279)))), 1))), "",
ROUNDDOWN((ROUNDDOWN((((2*VLOOKUP($AA279, 'EV and Base'!$A$1:$N$671, 12, FALSE))+$AW$2+ROUNDDOWN($AF279/4, 0))*$AB279)/100, 0)+5)*0.9, 0))</f>
        <v>42</v>
      </c>
      <c r="AS279" s="2" cm="1">
        <f t="array" aca="1" ref="AS279" ca="1">IF(NOT(ISNUMBER(INDEX($A:$A, LOOKUP(2, 1 / ($A$1:INDIRECT("$A$"&amp;ROW($A279)) &lt;&gt; ""),ROW($A$1:INDIRECT("$A$"&amp;ROW($A279)))), 1))), "",
ROUNDDOWN((ROUNDDOWN((((2*VLOOKUP($AA279, 'EV and Base'!$A$1:$N$671, 13, FALSE))+$AX$2+ROUNDDOWN($AG279/4, 0))*$AB279)/100, 0)+5), 0))</f>
        <v>87</v>
      </c>
      <c r="AT279" s="24" cm="1">
        <f t="array" aca="1" ref="AT279" ca="1">IF(NOT(ISNUMBER(INDEX($A:$A, LOOKUP(2, 1 / ($A$1:INDIRECT("$A$"&amp;ROW($A279)) &lt;&gt; ""),ROW($A$1:INDIRECT("$A$"&amp;ROW($A279)))), 1))), "",
ROUNDDOWN((ROUNDDOWN((((2*VLOOKUP($AA279, 'EV and Base'!$A$1:$N$671, 14, FALSE))+31+ROUNDDOWN($AH279/4, 0))*$AB279)/100, 0)+5), 0))</f>
        <v>84</v>
      </c>
      <c r="AU279" s="28">
        <v>224</v>
      </c>
      <c r="AY279" cm="1">
        <f t="array" aca="1" ref="AY279" ca="1">IF(NOT(ISNUMBER(INDEX($A:$A,LOOKUP(2,1/($A$1:INDIRECT("$A$"&amp;ROW($A279))&lt;&gt;""),ROW($A$1:INDIRECT("$A$"&amp;ROW($A279)))),1))),"",
INDEX($AY:$AY,LOOKUP(2,1/($AY$1:INDIRECT("$AY$"&amp;ROW($AY279)-1)&lt;&gt;""),ROW($AY$1:INDIRECT("$AY$"&amp;ROW($AY279)-1))),1)+$BL279)</f>
        <v>55342</v>
      </c>
      <c r="AZ279" s="3" cm="1">
        <f t="array" aca="1" ref="AZ279" ca="1">IF(NOT(ISNUMBER(INDEX($A:$A, LOOKUP(2, 1 / ($A$1:INDIRECT("$A$"&amp;ROW($A279)) &lt;&gt; ""),ROW($A$1:INDIRECT("$A$"&amp;ROW($A279)))), 1))), "",
VLOOKUP(INDIRECT("$G$"&amp;LOOKUP(2, 1 / ($AY$1:INDIRECT("$AY$"&amp;ROW($AY279)-1) &lt;&gt; ""),ROW($AY$1:INDIRECT("$AY$"&amp;ROW($AY279)-1)))),'EV and Base'!A247:N917,2,FALSE))</f>
        <v>60</v>
      </c>
      <c r="BA279" s="3" cm="1">
        <f t="array" aca="1" ref="BA279" ca="1">IF(NOT(ISNUMBER(INDEX($A:$A, LOOKUP(2, 1 / ($A$1:INDIRECT("$A$"&amp;ROW($A279)) &lt;&gt; ""),ROW($A$1:INDIRECT("$A$"&amp;ROW($A279)))), 1))), "",
INDIRECT("$I$"&amp;LOOKUP(2, 1 / ($AY$1:INDIRECT("$AY$"&amp;ROW($AY279)-1) &lt;&gt; ""),ROW($AY$1:INDIRECT("$AY$"&amp;ROW($AY279)-1)))))</f>
        <v>28</v>
      </c>
      <c r="BB279" s="1" cm="1">
        <f t="array" aca="1" ref="BB279" ca="1">IF(NOT(ISNUMBER(INDEX($A:$A, LOOKUP(2, 1 / ($A$1:INDIRECT("$A$"&amp;ROW($A279)) &lt;&gt; ""),ROW($A$1:INDIRECT("$A$"&amp;ROW($A279)))), 1))), "",
INDIRECT("$AB$"&amp;LOOKUP(2, 1 / ($AY$1:INDIRECT("$AY$"&amp;ROW($AY279)-1) &lt;&gt; ""),ROW($AY$1:INDIRECT("$AY$"&amp;ROW($AY279)-1)))))</f>
        <v>39</v>
      </c>
      <c r="BC279" s="3" cm="1">
        <f t="array" aca="1" ref="BC279" ca="1">IF(NOT(ISNUMBER(INDEX($A:$A,LOOKUP(2,1/($A$1:INDIRECT("$A$"&amp;ROW($A279))&lt;&gt;""),ROW($A$1:INDIRECT("$A$"&amp;ROW($A279)))),1))),"",
$BA279+$BA279+10)</f>
        <v>66</v>
      </c>
      <c r="BD279" s="3" cm="1">
        <f t="array" aca="1" ref="BD279" ca="1">IF(NOT(ISNUMBER(INDEX($A:$A,LOOKUP(2,1/($A$1:INDIRECT("$A$"&amp;ROW($A279))&lt;&gt;""),ROW($A$1:INDIRECT("$A$"&amp;ROW($A279)))),1))),"",
$BA279+$BB279+10)</f>
        <v>77</v>
      </c>
      <c r="BE279" s="3" cm="1">
        <f t="array" aca="1" ref="BE279" ca="1">IF(NOT(ISNUMBER(INDEX($A:$A,LOOKUP(2,1/($A$1:INDIRECT("$A$"&amp;ROW($A279))&lt;&gt;""),ROW($A$1:INDIRECT("$A$"&amp;ROW($A279)))),1))),"",
$BC279*$BC279)</f>
        <v>4356</v>
      </c>
      <c r="BF279" s="3" cm="1">
        <f t="array" aca="1" ref="BF279" ca="1">IF(NOT(ISNUMBER(INDEX($A:$A,LOOKUP(2,1/($A$1:INDIRECT("$A$"&amp;ROW($A279))&lt;&gt;""),ROW($A$1:INDIRECT("$A$"&amp;ROW($A279)))),1))),"",
$BD279*$BD279)</f>
        <v>5929</v>
      </c>
      <c r="BG279" s="3" cm="1">
        <f t="array" aca="1" ref="BG279" ca="1">IF(NOT(ISNUMBER(INDEX($A:$A,LOOKUP(2,1/($A$1:INDIRECT("$A$"&amp;ROW($A279))&lt;&gt;""),ROW($A$1:INDIRECT("$A$"&amp;ROW($A279)))),1))),"",
_xlfn.FLOOR.MATH(1.5*_xlfn.FLOOR.MATH($AZ279*BA279/5)))</f>
        <v>504</v>
      </c>
      <c r="BH279" s="3" cm="1">
        <f t="array" aca="1" ref="BH279" ca="1">IF(NOT(ISNUMBER(INDEX($A:$A, LOOKUP(2, 1 / ($A$1:INDIRECT("$A$"&amp;ROW($A279)) &lt;&gt; ""),ROW($A$1:INDIRECT("$A$"&amp;ROW($A279)))), 1))), "",
_xlfn.FLOOR.MATH($BG279/IF(OR(INDIRECT("$C$"&amp;LOOKUP(2, 1 / ($AY$1:INDIRECT("$AY$"&amp;ROW($AY279)-1) &lt;&gt; ""),ROW($AY$1:INDIRECT("$AY$"&amp;ROW($AY279)-1))))="Multi",
INDIRECT("$C$"&amp;LOOKUP(2, 1 / ($AY$1:INDIRECT("$AY$"&amp;ROW($AY279)-1) &lt;&gt; ""),ROW($AY$1:INDIRECT("$AY$"&amp;ROW($AY279)-1))))="Double"),2,1)))</f>
        <v>504</v>
      </c>
      <c r="BI279" s="3" cm="1">
        <f t="array" aca="1" ref="BI279" ca="1">IF(NOT(ISNUMBER(INDEX($A:$A,LOOKUP(2,1/($A$1:INDIRECT("$A$"&amp;ROW($A279))&lt;&gt;""),ROW($A$1:INDIRECT("$A$"&amp;ROW($A279)))),1))),"",
VLOOKUP($BC279,GameFreakSQRT!$A$1:$B$200,2,FALSE))</f>
        <v>33276</v>
      </c>
      <c r="BJ279" s="3" cm="1">
        <f t="array" aca="1" ref="BJ279" ca="1">IF(NOT(ISNUMBER(INDEX($A:$A,LOOKUP(2,1/($A$1:INDIRECT("$A$"&amp;ROW($A279))&lt;&gt;""),ROW($A$1:INDIRECT("$A$"&amp;ROW($A279)))),1))),"",
VLOOKUP($BD279,GameFreakSQRT!$A$1:$B$200,2,FALSE))</f>
        <v>35942</v>
      </c>
      <c r="BK279" s="3" cm="1">
        <f t="array" aca="1" ref="BK279" ca="1">IF(NOT(ISNUMBER(INDEX($A:$A,LOOKUP(2,1/($A$1:INDIRECT("$A$"&amp;ROW($A279))&lt;&gt;""),ROW($A$1:INDIRECT("$A$"&amp;ROW($A279)))),1))),"",
_xlfn.FLOOR.MATH((($BI279*$BE279)*$BH279)/($BJ279*$BF279))+1)</f>
        <v>343</v>
      </c>
      <c r="BL279" s="3" cm="1">
        <f t="array" aca="1" ref="BL279" ca="1">IF(NOT(ISNUMBER(INDEX($A:$A,LOOKUP(2,1/($A$1:INDIRECT("$A$"&amp;ROW($A279))&lt;&gt;""),ROW($A$1:INDIRECT("$A$"&amp;ROW($A279)))),1))),"",
_xlfn.FLOOR.MATH($BK279*IF(NOT(INDIRECT("$Z$"&amp;LOOKUP(2, 1 / ($AY$1:INDIRECT("$AY$"&amp;ROW($AY279)-1) &lt;&gt; ""),ROW($AY$1:INDIRECT("$AY$"&amp;ROW($AY279)-1))))=""),1.5,1)))</f>
        <v>514</v>
      </c>
      <c r="BM279" s="3" cm="1">
        <f t="array" aca="1" ref="BM279" ca="1">IF(NOT(ISNUMBER(INDEX($A:$A, LOOKUP(2, 1 / ($A$1:INDIRECT("$A$"&amp;ROW($A279)) &lt;&gt; ""),ROW($A$1:INDIRECT("$A$"&amp;ROW($A279)))), 1))), "",
INDIRECT("$Y$"&amp;LOOKUP(2, 1 / ($AY$1:INDIRECT("$AY$"&amp;ROW($AY279)-1) &lt;&gt; ""),ROW($AY$1:INDIRECT("$AY$"&amp;ROW($AY279)-1)))))</f>
        <v>514</v>
      </c>
      <c r="BN279" s="3" t="b">
        <f t="shared" ca="1" si="28"/>
        <v>1</v>
      </c>
    </row>
    <row r="280" spans="1:66" x14ac:dyDescent="0.45">
      <c r="A280" s="69"/>
      <c r="B280" s="69"/>
      <c r="C280" s="69"/>
      <c r="D280" s="69"/>
      <c r="E280" s="69"/>
      <c r="F280" s="56">
        <v>2</v>
      </c>
      <c r="G280" s="2" t="s">
        <v>522</v>
      </c>
      <c r="H280" s="2" t="s">
        <v>77</v>
      </c>
      <c r="I280" s="2">
        <v>30</v>
      </c>
      <c r="J280" s="2" t="s">
        <v>82</v>
      </c>
      <c r="K280" s="2" t="s">
        <v>523</v>
      </c>
      <c r="L280" s="2" t="s">
        <v>53</v>
      </c>
      <c r="M280" s="2" t="s">
        <v>453</v>
      </c>
      <c r="N280" s="2" t="s">
        <v>449</v>
      </c>
      <c r="O280" s="2" t="s">
        <v>537</v>
      </c>
      <c r="P280" s="2" t="s">
        <v>524</v>
      </c>
      <c r="Q280" s="2">
        <v>12</v>
      </c>
      <c r="R280" s="2">
        <f>_xlfn.FLOOR.MATH((((2*VLOOKUP(G280, 'EV and Base'!$A$1:$N$671, 9, FALSE))+$Q280)*$I280)/100)+$I280+10</f>
        <v>70</v>
      </c>
      <c r="S280" s="2">
        <f>_xlfn.FLOOR.MATH((_xlfn.FLOOR.MATH((((2*VLOOKUP($G280, 'EV and Base'!$A$1:$N$671, 10, FALSE))+$Q280)*$I280)/100)+5)*
IF(OR($J280="Lonely", $J280="Brave", $J280="Adamant", $J280="Naughty"), 1.1,
IF(OR($J280="Bold", $J280="Timid", $J280="Modest", $J280="Calm"), 0.9, 1)))</f>
        <v>26</v>
      </c>
      <c r="T280" s="2">
        <f>_xlfn.FLOOR.MATH((_xlfn.FLOOR.MATH((((2*VLOOKUP($G280, 'EV and Base'!$A$1:$N$671, 11, FALSE))+$Q280)*$I280)/100)+5)*
IF(OR($J280="Bold", $J280="Relaxed", $J280="Impish", $J280="Lax"), 1.1,
IF(OR($J280="Lonely", $J280="Hasty", $J280="Mild", $J280="Gentle"), 0.9, 1)))</f>
        <v>32</v>
      </c>
      <c r="U280" s="2">
        <f>_xlfn.FLOOR.MATH((_xlfn.FLOOR.MATH((((2*VLOOKUP($G280, 'EV and Base'!$A$1:$N$671, 12, FALSE))+$Q280)*$I280)/100)+5)*
IF(OR($J280="Modest", $J280="Mild", $J280="Quiet", $J280="Rash"), 1.1,
IF(OR($J280="Adamant", $J280="Impish", $J280="Jolly", $J280="Careful"), 0.9, 1)))</f>
        <v>78</v>
      </c>
      <c r="V280" s="2">
        <f>_xlfn.FLOOR.MATH((_xlfn.FLOOR.MATH((((2*VLOOKUP($G280, 'EV and Base'!$A$1:$N$671, 13, FALSE))+$Q280)*$I280)/100)+5)*
IF(OR($J280="Calm", $J280="Gentle", $J280="Sassy", $J280="Careful"), 1.1,
IF(OR($J280="Naughty", $J280="Lax", $J280="Naive", $J280="Rash"), 0.9, 1)))</f>
        <v>38</v>
      </c>
      <c r="W280" s="2">
        <f>_xlfn.FLOOR.MATH((_xlfn.FLOOR.MATH((((2*VLOOKUP($G280, 'EV and Base'!$A$1:$N$671, 14, FALSE))+$Q280)*$I280)/100)+5)*
IF(OR($J280="Timid", $J280="Hasty", $J280="Jolly", $J280="Naive"), 1.1,
IF(OR($J280="Brave", $J280="Relaxed", $J280="Quiet", $J280="Sassy"), 0.9, 1)))</f>
        <v>18</v>
      </c>
      <c r="X280" s="69"/>
      <c r="Y280" s="1">
        <v>579</v>
      </c>
      <c r="Z280" s="1">
        <v>1</v>
      </c>
      <c r="AA280" s="23" t="str" cm="1">
        <f t="array" aca="1" ref="AA280" ca="1">IF(NOT(ISNUMBER(INDEX($A:$A,LOOKUP(2,1/($A$1:INDIRECT("$A$"&amp;ROW($A280))&lt;&gt;""),ROW($A$1:INDIRECT("$A$"&amp;ROW($A280)))),1))),"",
IF(NOT(ISNUMBER($A280)),$AA279,
IF($AB280&lt;16,"Lillipup",
IF($AB280&lt;32,"Herdier",
"Stoutland"))))</f>
        <v>Stoutland</v>
      </c>
      <c r="AB280" s="25" cm="1">
        <f t="array" aca="1" ref="AB280" ca="1">IF(NOT(ISNUMBER(INDEX($A:$A, LOOKUP(2, 1 / ($A$1:INDIRECT("$A$"&amp;ROW($A280)) &lt;&gt; ""),ROW($A$1:INDIRECT("$A$"&amp;ROW($A280)))), 1))), "",
VLOOKUP($AY280,'Medium-Slow'!$A$1:$B$101,2,TRUE))</f>
        <v>39</v>
      </c>
      <c r="AC280" s="23" cm="1">
        <f t="array" aca="1" ref="AC280" ca="1">IF(NOT(ISNUMBER(INDEX($A:$A, LOOKUP(2, 1 / ($A$1:INDIRECT("$A$"&amp;ROW($A280)) &lt;&gt; ""),ROW($A$1:INDIRECT("$A$"&amp;ROW($A280)))), 1))), "",
INDEX($AC:$AC, LOOKUP(2, 1 / ($AC$1:INDIRECT("$AC$"&amp;ROW($AC280)-1) &lt;&gt; ""),ROW($AC$1:INDIRECT("$AC$"&amp;ROW($AC280)-1))), 1)+
IF(INDEX($AC:$AC, LOOKUP(2, 1 / ($AC$1:INDIRECT("$AC$"&amp;ROW($AC280)-1) &lt;&gt; ""),ROW($AC$1:INDIRECT("$AC$"&amp;ROW($AC280)-1))), 1)+
INDEX($AD:$AD, LOOKUP(2, 1 / ($AD$1:INDIRECT("$AD$"&amp;ROW($AD280)-1) &lt;&gt; ""),ROW($AD$1:INDIRECT("$AD$"&amp;ROW($AD280)-1))), 1)+
INDEX($AE:$AE, LOOKUP(2, 1 / ($AE$1:INDIRECT("$AE$"&amp;ROW($AE280)-1) &lt;&gt; ""),ROW($AE$1:INDIRECT("$AE$"&amp;ROW($AD280)-1))), 1)+
INDEX($AE:$AF, LOOKUP(2, 1 / ($AF$1:INDIRECT("$AF$"&amp;ROW($AF280)-1) &lt;&gt; ""),ROW($AF$1:INDIRECT("$AF$"&amp;ROW($AD280)-1))), 1)+
INDEX($AG:$AG, LOOKUP(2, 1 / ($AG$1:INDIRECT("$AG$"&amp;ROW($AG280)-1) &lt;&gt; ""),ROW($AG$1:INDIRECT("$AG$"&amp;ROW($AD280)-1))), 1)+
INDEX($AH:$AH, LOOKUP(2, 1 / ($AH$1:INDIRECT("$AH$"&amp;ROW($AH280)-1) &lt;&gt; ""),ROW($AH$1:INDIRECT("$AH$"&amp;ROW($AD280)-1))), 1)&gt;=510,0,
IF(INDEX($AC:$AC, LOOKUP(2, 1 / ($AC$1:INDIRECT("$AC$"&amp;ROW($AC280)-1) &lt;&gt; ""),ROW($AC$1:INDIRECT("$AC$"&amp;ROW($AC280)-1))), 1)&gt;=255,0,
VLOOKUP(INDIRECT("$G$"&amp;LOOKUP(2, 1 / ($AC$1:INDIRECT("$AC$"&amp;ROW($AC280)-1) &lt;&gt; ""),ROW($AC$1:INDIRECT("$AC$"&amp;ROW($AC280)-1)))), 'EV and Base'!$A$1:$N$671, 3, FALSE))))</f>
        <v>9</v>
      </c>
      <c r="AD280" s="2" cm="1">
        <f t="array" aca="1" ref="AD280" ca="1">IF(NOT(ISNUMBER(INDEX($A:$A, LOOKUP(2, 1 / ($A$1:INDIRECT("$A$"&amp;ROW($A280)) &lt;&gt; ""),ROW($A$1:INDIRECT("$A$"&amp;ROW($A280)))), 1))), "",
INDEX($AD:$AD, LOOKUP(2, 1 / ($AD$1:INDIRECT("$AD$"&amp;ROW($AD280)-1) &lt;&gt; ""),ROW($AD$1:INDIRECT("$AD$"&amp;ROW($AD280)-1))), 1)+
IF(INDEX($AC:$AC, LOOKUP(2, 1 / ($AC$1:INDIRECT("$AC$"&amp;ROW($AC280)-1) &lt;&gt; ""),ROW($AC$1:INDIRECT("$AC$"&amp;ROW($AC280)-1))), 1)+
INDEX($AD:$AD, LOOKUP(2, 1 / ($AD$1:INDIRECT("$AD$"&amp;ROW($AD280)-1) &lt;&gt; ""),ROW($AD$1:INDIRECT("$AD$"&amp;ROW($AD280)-1))), 1)+
INDEX($AE:$AE, LOOKUP(2, 1 / ($AE$1:INDIRECT("$AE$"&amp;ROW($AE280)-1) &lt;&gt; ""),ROW($AE$1:INDIRECT("$AE$"&amp;ROW($AD280)-1))), 1)+
INDEX($AE:$AF, LOOKUP(2, 1 / ($AF$1:INDIRECT("$AF$"&amp;ROW($AF280)-1) &lt;&gt; ""),ROW($AF$1:INDIRECT("$AF$"&amp;ROW($AD280)-1))), 1)+
INDEX($AG:$AG, LOOKUP(2, 1 / ($AG$1:INDIRECT("$AG$"&amp;ROW($AG280)-1) &lt;&gt; ""),ROW($AG$1:INDIRECT("$AG$"&amp;ROW($AD280)-1))), 1)+
INDEX($AH:$AH, LOOKUP(2, 1 / ($AH$1:INDIRECT("$AH$"&amp;ROW($AH280)-1) &lt;&gt; ""),ROW($AH$1:INDIRECT("$AH$"&amp;ROW($AD280)-1))), 1)&gt;=510,0,
IF(INDEX($AD:$AD, LOOKUP(2, 1 / ($AD$1:INDIRECT("$AD$"&amp;ROW($AD280)-1) &lt;&gt; ""),ROW($AD$1:INDIRECT("$AD$"&amp;ROW($AD280)-1))), 1)&gt;=255,0,
VLOOKUP(INDIRECT("$G$"&amp;LOOKUP(2, 1 / ($AD$1:INDIRECT("$AD$"&amp;ROW($AD280)-1) &lt;&gt; ""),ROW($AD$1:INDIRECT("$AD$"&amp;ROW($AD280)-1)))), 'EV and Base'!$A$1:$N$671, 4, FALSE))))</f>
        <v>70</v>
      </c>
      <c r="AE280" s="2" cm="1">
        <f t="array" aca="1" ref="AE280" ca="1">IF(NOT(ISNUMBER(INDEX($A:$A,LOOKUP(2,1/($A$1:INDIRECT("$A$"&amp;ROW($A280))&lt;&gt;""),ROW($A$1:INDIRECT("$A$"&amp;ROW($A280)))),1))),"",
INDEX($AE:$AE,LOOKUP(2,1/($AE$1:INDIRECT("$AE$"&amp;ROW($AE280)-1)&lt;&gt;""),ROW($AE$1:INDIRECT("$AE$"&amp;ROW($AE280)-1))),1)+
IF(INDEX($AC:$AC,LOOKUP(2,1/($AC$1:INDIRECT("$AC$"&amp;ROW($AC280)-1)&lt;&gt;""),ROW($AC$1:INDIRECT("$AC$"&amp;ROW($AC280)-1))),1)+
INDEX($AD:$AD,LOOKUP(2,1/($AD$1:INDIRECT("$AD$"&amp;ROW($AD280)-1)&lt;&gt;""),ROW($AD$1:INDIRECT("$AD$"&amp;ROW($AD280)-1))),1)+
INDEX($AE:$AE,LOOKUP(2,1/($AE$1:INDIRECT("$AE$"&amp;ROW($AE280)-1)&lt;&gt;""),ROW($AE$1:INDIRECT("$AE$"&amp;ROW($AD280)-1))),1)+
INDEX($AE:$AF,LOOKUP(2,1/($AF$1:INDIRECT("$AF$"&amp;ROW($AF280)-1)&lt;&gt;""),ROW($AF$1:INDIRECT("$AF$"&amp;ROW($AD280)-1))),1)+
INDEX($AG:$AG,LOOKUP(2,1/($AG$1:INDIRECT("$AG$"&amp;ROW($AG280)-1)&lt;&gt;""),ROW($AG$1:INDIRECT("$AG$"&amp;ROW($AD280)-1))),1)+
INDEX($AH:$AH,LOOKUP(2,1/($AH$1:INDIRECT("$AH$"&amp;ROW($AH280)-1)&lt;&gt;""),ROW($AH$1:INDIRECT("$AH$"&amp;ROW($AD280)-1))),1)&gt;=510,0,
IF(INDEX($AE:$AE,LOOKUP(2,1/($AE$1:INDIRECT("$AE$"&amp;ROW($AE280)-1)&lt;&gt;""),ROW($AE$1:INDIRECT("$AE$"&amp;ROW($AE280)-1))),1)&gt;=255,0,
VLOOKUP(INDIRECT("$G$"&amp;LOOKUP(2,1/($AE$1:INDIRECT("$AE$"&amp;ROW($AE280)-1)&lt;&gt;""),ROW($AE$1:INDIRECT("$AE$"&amp;ROW($AE280)-1)))),'EV and Base'!$A$1:$N$671,5,FALSE))))</f>
        <v>10</v>
      </c>
      <c r="AF280" s="2" cm="1">
        <f t="array" aca="1" ref="AF280" ca="1">IF(NOT(ISNUMBER(INDEX($A:$A, LOOKUP(2, 1 / ($A$1:INDIRECT("$A$"&amp;ROW($A280)) &lt;&gt; ""),ROW($A$1:INDIRECT("$A$"&amp;ROW($A280)))), 1))), "",
INDEX($AF:$AF, LOOKUP(2, 1 / ($AF$1:INDIRECT("$AF$"&amp;ROW($AF280)-1) &lt;&gt; ""),ROW($AF$1:INDIRECT("$AF$"&amp;ROW($AF280)-1))), 1)+
IF(INDEX($AC:$AC, LOOKUP(2, 1 / ($AC$1:INDIRECT("$AC$"&amp;ROW($AC280)-1) &lt;&gt; ""),ROW($AC$1:INDIRECT("$AC$"&amp;ROW($AC280)-1))), 1)+
INDEX($AD:$AD, LOOKUP(2, 1 / ($AD$1:INDIRECT("$AD$"&amp;ROW($AD280)-1) &lt;&gt; ""),ROW($AD$1:INDIRECT("$AD$"&amp;ROW($AD280)-1))), 1)+
INDEX($AE:$AE, LOOKUP(2, 1 / ($AE$1:INDIRECT("$AE$"&amp;ROW($AE280)-1) &lt;&gt; ""),ROW($AE$1:INDIRECT("$AE$"&amp;ROW($AD280)-1))), 1)+
INDEX($AE:$AF, LOOKUP(2, 1 / ($AF$1:INDIRECT("$AF$"&amp;ROW($AF280)-1) &lt;&gt; ""),ROW($AF$1:INDIRECT("$AF$"&amp;ROW($AD280)-1))), 1)+
INDEX($AG:$AG, LOOKUP(2, 1 / ($AG$1:INDIRECT("$AG$"&amp;ROW($AG280)-1) &lt;&gt; ""),ROW($AG$1:INDIRECT("$AG$"&amp;ROW($AD280)-1))), 1)+
INDEX($AH:$AH, LOOKUP(2, 1 / ($AH$1:INDIRECT("$AH$"&amp;ROW($AH280)-1) &lt;&gt; ""),ROW($AH$1:INDIRECT("$AH$"&amp;ROW($AD280)-1))), 1)&gt;=510,0,
IF(INDEX($AF:$AF, LOOKUP(2, 1 / ($AF$1:INDIRECT("$AF$"&amp;ROW($AF280)-1) &lt;&gt; ""),ROW($AF$1:INDIRECT("$AF$"&amp;ROW($AF280)-1))), 1)&gt;=255,0,
VLOOKUP(INDIRECT("$G$"&amp;LOOKUP(2, 1 / ($AF$1:INDIRECT("$AF$"&amp;ROW($AF280)-1) &lt;&gt; ""),ROW($AF$1:INDIRECT("$AF$"&amp;ROW($AF280)-1)))), 'EV and Base'!$A$1:$N$671, 6, FALSE))))</f>
        <v>8</v>
      </c>
      <c r="AG280" s="2" cm="1">
        <f t="array" aca="1" ref="AG280" ca="1">IF(NOT(ISNUMBER(INDEX($A:$A, LOOKUP(2, 1 / ($A$1:INDIRECT("$A$"&amp;ROW($A280)) &lt;&gt; ""),ROW($A$1:INDIRECT("$A$"&amp;ROW($A280)))), 1))), "",
INDEX($AG:$AG, LOOKUP(2, 1 / ($AG$1:INDIRECT("$AG$"&amp;ROW($AG280)-1) &lt;&gt; ""),ROW($AG$1:INDIRECT("$AG$"&amp;ROW($AG280)-1))), 1)+
IF(INDEX($AC:$AC, LOOKUP(2, 1 / ($AC$1:INDIRECT("$AC$"&amp;ROW($AC280)-1) &lt;&gt; ""),ROW($AC$1:INDIRECT("$AC$"&amp;ROW($AC280)-1))), 1)+
INDEX($AD:$AD, LOOKUP(2, 1 / ($AD$1:INDIRECT("$AD$"&amp;ROW($AD280)-1) &lt;&gt; ""),ROW($AD$1:INDIRECT("$AD$"&amp;ROW($AD280)-1))), 1)+
INDEX($AE:$AE, LOOKUP(2, 1 / ($AE$1:INDIRECT("$AE$"&amp;ROW($AE280)-1) &lt;&gt; ""),ROW($AE$1:INDIRECT("$AE$"&amp;ROW($AD280)-1))), 1)+
INDEX($AE:$AF, LOOKUP(2, 1 / ($AF$1:INDIRECT("$AF$"&amp;ROW($AF280)-1) &lt;&gt; ""),ROW($AF$1:INDIRECT("$AF$"&amp;ROW($AD280)-1))), 1)+
INDEX($AG:$AG, LOOKUP(2, 1 / ($AG$1:INDIRECT("$AG$"&amp;ROW($AG280)-1) &lt;&gt; ""),ROW($AG$1:INDIRECT("$AG$"&amp;ROW($AD280)-1))), 1)+
INDEX($AH:$AH, LOOKUP(2, 1 / ($AH$1:INDIRECT("$AH$"&amp;ROW($AH280)-1) &lt;&gt; ""),ROW($AH$1:INDIRECT("$AH$"&amp;ROW($AD280)-1))), 1)&gt;=510,0,
IF(INDEX($AG:$AG, LOOKUP(2, 1 / ($AG$1:INDIRECT("$AG$"&amp;ROW($AG280)-1) &lt;&gt; ""),ROW($AG$1:INDIRECT("$AG$"&amp;ROW($AG280)-1))), 1)&gt;=255,0,
VLOOKUP(INDIRECT("$G$"&amp;LOOKUP(2, 1 / ($AG$1:INDIRECT("$AG$"&amp;ROW($AG280)-1) &lt;&gt; ""),ROW($AG$1:INDIRECT("$AG$"&amp;ROW($AG280)-1)))), 'EV and Base'!$A$1:$N$671, 7, FALSE))))</f>
        <v>0</v>
      </c>
      <c r="AH280" s="24" cm="1">
        <f t="array" aca="1" ref="AH280" ca="1">IF(NOT(ISNUMBER(INDEX($A:$A,LOOKUP(2,1/($A$1:INDIRECT("$A$"&amp;ROW($A280))&lt;&gt;""),ROW($A$1:INDIRECT("$A$"&amp;ROW($A280)))),1))),"",
INDEX($AH:$AH,LOOKUP(2,1/($AH$1:INDIRECT("$AH$"&amp;ROW($AH280)-1)&lt;&gt;""),ROW($AH$1:INDIRECT("$AH$"&amp;ROW($AH280)-1))),1)+
IF(INDEX($AC:$AC,LOOKUP(2,1/($AC$1:INDIRECT("$AC$"&amp;ROW($AC280)-1)&lt;&gt;""),ROW($AC$1:INDIRECT("$AC$"&amp;ROW($AC280)-1))),1)+
INDEX($AD:$AD,LOOKUP(2,1/($AD$1:INDIRECT("$AD$"&amp;ROW($AD280)-1)&lt;&gt;""),ROW($AD$1:INDIRECT("$AD$"&amp;ROW($AD280)-1))),1)+
INDEX($AE:$AE,LOOKUP(2,1/($AE$1:INDIRECT("$AE$"&amp;ROW($AE280)-1)&lt;&gt;""),ROW($AE$1:INDIRECT("$AE$"&amp;ROW($AD280)-1))),1)+
INDEX($AE:$AF,LOOKUP(2,1/($AF$1:INDIRECT("$AF$"&amp;ROW($AF280)-1)&lt;&gt;""),ROW($AF$1:INDIRECT("$AF$"&amp;ROW($AD280)-1))),1)+
INDEX($AG:$AG,LOOKUP(2,1/($AG$1:INDIRECT("$AG$"&amp;ROW($AG280)-1)&lt;&gt;""),ROW($AG$1:INDIRECT("$AG$"&amp;ROW($AD280)-1))),1)+
INDEX($AH:$AH,LOOKUP(2,1/($AH$1:INDIRECT("$AH$"&amp;ROW($AH280)-1)&lt;&gt;""),ROW($AH$1:INDIRECT("$AH$"&amp;ROW($AD280)-1))),1)&gt;=510,0,
IF(INDEX($AH:$AH,LOOKUP(2,1/($AH$1:INDIRECT("$AH$"&amp;ROW($AH280)-1)&lt;&gt;""),ROW($AH$1:INDIRECT("$AH$"&amp;ROW($AH280)-1))),1)&gt;=255,0,
VLOOKUP(INDIRECT("$G$"&amp;LOOKUP(2,1/($AH$1:INDIRECT("$AH$"&amp;ROW($AH280)-1)&lt;&gt;""),ROW($AH$1:INDIRECT("$AH$"&amp;ROW($AH280)-1)))),'EV and Base'!$A$1:$N$671,8,FALSE))))</f>
        <v>48</v>
      </c>
      <c r="AI280" s="29" cm="1">
        <f t="array" aca="1" ref="AI280" ca="1">IF(NOT(ISNUMBER(INDEX($A:$A,LOOKUP(2,1/($A$1:INDIRECT("$A$"&amp;ROW($A280))&lt;&gt;""),ROW($A$1:INDIRECT("$A$"&amp;ROW($A280)))),1))),"",
ROUNDDOWN((((2*VLOOKUP($AA280,'EV and Base'!$A$1:$N$671,9,FALSE))+31+ROUNDDOWN($AC280/4,0))*$AB280)/100,0)+$AB280+10)</f>
        <v>128</v>
      </c>
      <c r="AJ280" s="21" cm="1">
        <f t="array" aca="1" ref="AJ280" ca="1">IF(NOT(ISNUMBER(INDEX($A:$A, LOOKUP(2, 1 / ($A$1:INDIRECT("$A$"&amp;ROW($A280)) &lt;&gt; ""),ROW($A$1:INDIRECT("$A$"&amp;ROW($A280)))), 1))), "",
ROUNDDOWN((ROUNDDOWN((((2*VLOOKUP($AA280, 'EV and Base'!$A$1:$N$671, 10, FALSE))+31+ROUNDDOWN($AD280/4, 0))*$AB280)/100, 0)+5)*1.1, 0))</f>
        <v>111</v>
      </c>
      <c r="AK280" s="21" t="str" cm="1">
        <f t="array" aca="1" ref="AK280" ca="1">IF(NOT(ISNUMBER(INDEX($A:$A, LOOKUP(2, 1 / ($A$1:INDIRECT("$A$"&amp;ROW($A280)) &lt;&gt; ""),ROW($A$1:INDIRECT("$A$"&amp;ROW($A280)))), 1))), "",
ROUNDDOWN((ROUNDDOWN((((2*VLOOKUP($AA280, 'EV and Base'!$A$1:$N$671, 11, FALSE))+30+ROUNDDOWN($AE280/4, 0))*$AB280)/100, 0)+5), 0)
&amp;"-"&amp;
ROUNDDOWN((ROUNDDOWN((((2*VLOOKUP($AA280, 'EV and Base'!$A$1:$N$671, 11, FALSE))+31+ROUNDDOWN($AE280/4, 0))*$AB280)/100, 0)+5), 0))</f>
        <v>87-88</v>
      </c>
      <c r="AL280" s="21" t="str" cm="1">
        <f t="array" aca="1" ref="AL280" ca="1">IF(NOT(ISNUMBER(INDEX($A:$A, LOOKUP(2, 1 / ($A$1:INDIRECT("$A$"&amp;ROW($A280)) &lt;&gt; ""),ROW($A$1:INDIRECT("$A$"&amp;ROW($A280)))), 1))), "",
ROUNDDOWN((ROUNDDOWN((((2*VLOOKUP($AA280, 'EV and Base'!$A$1:$N$671, 12, FALSE))+0+ROUNDDOWN($AF280/4, 0))*$AB280)/100, 0)+5)*0.9, 0)
&amp;"-"&amp;
ROUNDDOWN((ROUNDDOWN((((2*VLOOKUP($AA280, 'EV and Base'!$A$1:$N$671, 12, FALSE))+31+ROUNDDOWN($AF280/4, 0))*$AB280)/100, 0)+5)*0.9, 0))</f>
        <v>36-46</v>
      </c>
      <c r="AM280" s="21" t="str" cm="1">
        <f t="array" aca="1" ref="AM280" ca="1">IF(NOT(ISNUMBER(INDEX($A:$A, LOOKUP(2, 1 / ($A$1:INDIRECT("$A$"&amp;ROW($A280)) &lt;&gt; ""),ROW($A$1:INDIRECT("$A$"&amp;ROW($A280)))), 1))), "",
ROUNDDOWN((ROUNDDOWN((((2*VLOOKUP($AA280, 'EV and Base'!$A$1:$N$671, 13, FALSE))+30+ROUNDDOWN($AG280/4, 0))*$AB280)/100, 0)+5), 0)
&amp;"-"&amp;
ROUNDDOWN((ROUNDDOWN((((2*VLOOKUP($AA280, 'EV and Base'!$A$1:$N$671, 13, FALSE))+31+ROUNDDOWN($AG280/4, 0))*$AB280)/100, 0)+5), 0))</f>
        <v>86-87</v>
      </c>
      <c r="AN280" s="25" cm="1">
        <f t="array" aca="1" ref="AN280" ca="1">IF(NOT(ISNUMBER(INDEX($A:$A, LOOKUP(2, 1 / ($A$1:INDIRECT("$A$"&amp;ROW($A280)) &lt;&gt; ""),ROW($A$1:INDIRECT("$A$"&amp;ROW($A280)))), 1))), "",
ROUNDDOWN((ROUNDDOWN((((2*VLOOKUP($AA280, 'EV and Base'!$A$1:$N$671, 14, FALSE))+31+ROUNDDOWN($AH280/4, 0))*$AB280)/100, 0)+5), 0))</f>
        <v>84</v>
      </c>
      <c r="AO280" s="23" cm="1">
        <f t="array" aca="1" ref="AO280" ca="1">IF(NOT(ISNUMBER(INDEX($A:$A, LOOKUP(2, 1 / ($A$1:INDIRECT("$A$"&amp;ROW($A280)) &lt;&gt; ""),ROW($A$1:INDIRECT("$A$"&amp;ROW($A280)))), 1))), "",
ROUNDDOWN((((2*VLOOKUP($AA280, 'EV and Base'!$A$1:$N$671, 9, FALSE))+31+ROUNDDOWN($AC280/4, 0))*$AB280)/100, 0)+$AB280+10)</f>
        <v>128</v>
      </c>
      <c r="AP280" s="2" cm="1">
        <f t="array" aca="1" ref="AP280" ca="1">IF(NOT(ISNUMBER(INDEX($A:$A, LOOKUP(2, 1 / ($A$1:INDIRECT("$A$"&amp;ROW($A280)) &lt;&gt; ""),ROW($A$1:INDIRECT("$A$"&amp;ROW($A280)))), 1))), "",
ROUNDDOWN((ROUNDDOWN((((2*VLOOKUP($AA280, 'EV and Base'!$A$1:$N$671, 10, FALSE))+31+ROUNDDOWN($AD280/4, 0))*$AB280)/100, 0)+5)*1.1, 0))</f>
        <v>111</v>
      </c>
      <c r="AQ280" s="2" cm="1">
        <f t="array" aca="1" ref="AQ280" ca="1">IF(NOT(ISNUMBER(INDEX($A:$A, LOOKUP(2, 1 / ($A$1:INDIRECT("$A$"&amp;ROW($A280)) &lt;&gt; ""),ROW($A$1:INDIRECT("$A$"&amp;ROW($A280)))), 1))), "",
ROUNDDOWN((ROUNDDOWN((((2*VLOOKUP($AA280, 'EV and Base'!$A$1:$N$671, 11, FALSE))+$AV$2+ROUNDDOWN($AE280/4, 0))*$AB280)/100, 0)+5), 0))</f>
        <v>88</v>
      </c>
      <c r="AR280" s="22" cm="1">
        <f t="array" aca="1" ref="AR280" ca="1">IF(NOT(ISNUMBER(INDEX($A:$A, LOOKUP(2, 1 / ($A$1:INDIRECT("$A$"&amp;ROW($A280)) &lt;&gt; ""),ROW($A$1:INDIRECT("$A$"&amp;ROW($A280)))), 1))), "",
ROUNDDOWN((ROUNDDOWN((((2*VLOOKUP($AA280, 'EV and Base'!$A$1:$N$671, 12, FALSE))+$AW$2+ROUNDDOWN($AF280/4, 0))*$AB280)/100, 0)+5)*0.9, 0))</f>
        <v>42</v>
      </c>
      <c r="AS280" s="2" cm="1">
        <f t="array" aca="1" ref="AS280" ca="1">IF(NOT(ISNUMBER(INDEX($A:$A, LOOKUP(2, 1 / ($A$1:INDIRECT("$A$"&amp;ROW($A280)) &lt;&gt; ""),ROW($A$1:INDIRECT("$A$"&amp;ROW($A280)))), 1))), "",
ROUNDDOWN((ROUNDDOWN((((2*VLOOKUP($AA280, 'EV and Base'!$A$1:$N$671, 13, FALSE))+$AX$2+ROUNDDOWN($AG280/4, 0))*$AB280)/100, 0)+5), 0))</f>
        <v>87</v>
      </c>
      <c r="AT280" s="24" cm="1">
        <f t="array" aca="1" ref="AT280" ca="1">IF(NOT(ISNUMBER(INDEX($A:$A, LOOKUP(2, 1 / ($A$1:INDIRECT("$A$"&amp;ROW($A280)) &lt;&gt; ""),ROW($A$1:INDIRECT("$A$"&amp;ROW($A280)))), 1))), "",
ROUNDDOWN((ROUNDDOWN((((2*VLOOKUP($AA280, 'EV and Base'!$A$1:$N$671, 14, FALSE))+31+ROUNDDOWN($AH280/4, 0))*$AB280)/100, 0)+5), 0))</f>
        <v>84</v>
      </c>
      <c r="AU280" s="28">
        <v>224</v>
      </c>
      <c r="AY280" cm="1">
        <f t="array" aca="1" ref="AY280" ca="1">IF(NOT(ISNUMBER(INDEX($A:$A,LOOKUP(2,1/($A$1:INDIRECT("$A$"&amp;ROW($A280))&lt;&gt;""),ROW($A$1:INDIRECT("$A$"&amp;ROW($A280)))),1))),"",
INDEX($AY:$AY,LOOKUP(2,1/($AY$1:INDIRECT("$AY$"&amp;ROW($AY280)-1)&lt;&gt;""),ROW($AY$1:INDIRECT("$AY$"&amp;ROW($AY280)-1))),1)+$BL280)</f>
        <v>56011</v>
      </c>
      <c r="AZ280" s="3" cm="1">
        <f t="array" aca="1" ref="AZ280" ca="1">IF(NOT(ISNUMBER(INDEX($A:$A, LOOKUP(2, 1 / ($A$1:INDIRECT("$A$"&amp;ROW($A280)) &lt;&gt; ""),ROW($A$1:INDIRECT("$A$"&amp;ROW($A280)))), 1))), "",
VLOOKUP(INDIRECT("$G$"&amp;LOOKUP(2, 1 / ($AY$1:INDIRECT("$AY$"&amp;ROW($AY280)-1) &lt;&gt; ""),ROW($AY$1:INDIRECT("$AY$"&amp;ROW($AY280)-1)))),'EV and Base'!A248:N918,2,FALSE))</f>
        <v>67</v>
      </c>
      <c r="BA280" s="3" cm="1">
        <f t="array" aca="1" ref="BA280" ca="1">IF(NOT(ISNUMBER(INDEX($A:$A, LOOKUP(2, 1 / ($A$1:INDIRECT("$A$"&amp;ROW($A280)) &lt;&gt; ""),ROW($A$1:INDIRECT("$A$"&amp;ROW($A280)))), 1))), "",
INDIRECT("$I$"&amp;LOOKUP(2, 1 / ($AY$1:INDIRECT("$AY$"&amp;ROW($AY280)-1) &lt;&gt; ""),ROW($AY$1:INDIRECT("$AY$"&amp;ROW($AY280)-1)))))</f>
        <v>30</v>
      </c>
      <c r="BB280" s="1" cm="1">
        <f t="array" aca="1" ref="BB280" ca="1">IF(NOT(ISNUMBER(INDEX($A:$A, LOOKUP(2, 1 / ($A$1:INDIRECT("$A$"&amp;ROW($A280)) &lt;&gt; ""),ROW($A$1:INDIRECT("$A$"&amp;ROW($A280)))), 1))), "",
INDIRECT("$AB$"&amp;LOOKUP(2, 1 / ($AY$1:INDIRECT("$AY$"&amp;ROW($AY280)-1) &lt;&gt; ""),ROW($AY$1:INDIRECT("$AY$"&amp;ROW($AY280)-1)))))</f>
        <v>39</v>
      </c>
      <c r="BC280" s="3" cm="1">
        <f t="array" aca="1" ref="BC280" ca="1">IF(NOT(ISNUMBER(INDEX($A:$A,LOOKUP(2,1/($A$1:INDIRECT("$A$"&amp;ROW($A280))&lt;&gt;""),ROW($A$1:INDIRECT("$A$"&amp;ROW($A280)))),1))),"",
$BA280+$BA280+10)</f>
        <v>70</v>
      </c>
      <c r="BD280" s="3" cm="1">
        <f t="array" aca="1" ref="BD280" ca="1">IF(NOT(ISNUMBER(INDEX($A:$A,LOOKUP(2,1/($A$1:INDIRECT("$A$"&amp;ROW($A280))&lt;&gt;""),ROW($A$1:INDIRECT("$A$"&amp;ROW($A280)))),1))),"",
$BA280+$BB280+10)</f>
        <v>79</v>
      </c>
      <c r="BE280" s="3" cm="1">
        <f t="array" aca="1" ref="BE280" ca="1">IF(NOT(ISNUMBER(INDEX($A:$A,LOOKUP(2,1/($A$1:INDIRECT("$A$"&amp;ROW($A280))&lt;&gt;""),ROW($A$1:INDIRECT("$A$"&amp;ROW($A280)))),1))),"",
$BC280*$BC280)</f>
        <v>4900</v>
      </c>
      <c r="BF280" s="3" cm="1">
        <f t="array" aca="1" ref="BF280" ca="1">IF(NOT(ISNUMBER(INDEX($A:$A,LOOKUP(2,1/($A$1:INDIRECT("$A$"&amp;ROW($A280))&lt;&gt;""),ROW($A$1:INDIRECT("$A$"&amp;ROW($A280)))),1))),"",
$BD280*$BD280)</f>
        <v>6241</v>
      </c>
      <c r="BG280" s="3" cm="1">
        <f t="array" aca="1" ref="BG280" ca="1">IF(NOT(ISNUMBER(INDEX($A:$A,LOOKUP(2,1/($A$1:INDIRECT("$A$"&amp;ROW($A280))&lt;&gt;""),ROW($A$1:INDIRECT("$A$"&amp;ROW($A280)))),1))),"",
_xlfn.FLOOR.MATH(1.5*_xlfn.FLOOR.MATH($AZ280*BA280/5)))</f>
        <v>603</v>
      </c>
      <c r="BH280" s="3" cm="1">
        <f t="array" aca="1" ref="BH280" ca="1">IF(NOT(ISNUMBER(INDEX($A:$A, LOOKUP(2, 1 / ($A$1:INDIRECT("$A$"&amp;ROW($A280)) &lt;&gt; ""),ROW($A$1:INDIRECT("$A$"&amp;ROW($A280)))), 1))), "",
_xlfn.FLOOR.MATH($BG280/IF(OR(INDIRECT("$C$"&amp;LOOKUP(2, 1 / ($AY$1:INDIRECT("$AY$"&amp;ROW($AY280)-1) &lt;&gt; ""),ROW($AY$1:INDIRECT("$AY$"&amp;ROW($AY280)-1))))="Multi",
INDIRECT("$C$"&amp;LOOKUP(2, 1 / ($AY$1:INDIRECT("$AY$"&amp;ROW($AY280)-1) &lt;&gt; ""),ROW($AY$1:INDIRECT("$AY$"&amp;ROW($AY280)-1))))="Double"),2,1)))</f>
        <v>603</v>
      </c>
      <c r="BI280" s="3" cm="1">
        <f t="array" aca="1" ref="BI280" ca="1">IF(NOT(ISNUMBER(INDEX($A:$A,LOOKUP(2,1/($A$1:INDIRECT("$A$"&amp;ROW($A280))&lt;&gt;""),ROW($A$1:INDIRECT("$A$"&amp;ROW($A280)))),1))),"",
VLOOKUP($BC280,GameFreakSQRT!$A$1:$B$200,2,FALSE))</f>
        <v>34270</v>
      </c>
      <c r="BJ280" s="3" cm="1">
        <f t="array" aca="1" ref="BJ280" ca="1">IF(NOT(ISNUMBER(INDEX($A:$A,LOOKUP(2,1/($A$1:INDIRECT("$A$"&amp;ROW($A280))&lt;&gt;""),ROW($A$1:INDIRECT("$A$"&amp;ROW($A280)))),1))),"",
VLOOKUP($BD280,GameFreakSQRT!$A$1:$B$200,2,FALSE))</f>
        <v>36406</v>
      </c>
      <c r="BK280" s="3" cm="1">
        <f t="array" aca="1" ref="BK280" ca="1">IF(NOT(ISNUMBER(INDEX($A:$A,LOOKUP(2,1/($A$1:INDIRECT("$A$"&amp;ROW($A280))&lt;&gt;""),ROW($A$1:INDIRECT("$A$"&amp;ROW($A280)))),1))),"",
_xlfn.FLOOR.MATH((($BI280*$BE280)*$BH280)/($BJ280*$BF280))+1)</f>
        <v>446</v>
      </c>
      <c r="BL280" s="3" cm="1">
        <f t="array" aca="1" ref="BL280" ca="1">IF(NOT(ISNUMBER(INDEX($A:$A,LOOKUP(2,1/($A$1:INDIRECT("$A$"&amp;ROW($A280))&lt;&gt;""),ROW($A$1:INDIRECT("$A$"&amp;ROW($A280)))),1))),"",
_xlfn.FLOOR.MATH($BK280*IF(NOT(INDIRECT("$Z$"&amp;LOOKUP(2, 1 / ($AY$1:INDIRECT("$AY$"&amp;ROW($AY280)-1) &lt;&gt; ""),ROW($AY$1:INDIRECT("$AY$"&amp;ROW($AY280)-1))))=""),1.5,1)))</f>
        <v>669</v>
      </c>
      <c r="BM280" s="3" cm="1">
        <f t="array" aca="1" ref="BM280" ca="1">IF(NOT(ISNUMBER(INDEX($A:$A, LOOKUP(2, 1 / ($A$1:INDIRECT("$A$"&amp;ROW($A280)) &lt;&gt; ""),ROW($A$1:INDIRECT("$A$"&amp;ROW($A280)))), 1))), "",
INDIRECT("$Y$"&amp;LOOKUP(2, 1 / ($AY$1:INDIRECT("$AY$"&amp;ROW($AY280)-1) &lt;&gt; ""),ROW($AY$1:INDIRECT("$AY$"&amp;ROW($AY280)-1)))))</f>
        <v>669</v>
      </c>
      <c r="BN280" s="3" t="b">
        <f t="shared" ca="1" si="28"/>
        <v>1</v>
      </c>
    </row>
    <row r="281" spans="1:66" x14ac:dyDescent="0.45">
      <c r="A281" s="69"/>
      <c r="B281" s="69"/>
      <c r="C281" s="69"/>
      <c r="D281" s="69"/>
      <c r="E281" s="69"/>
      <c r="F281" s="56">
        <v>3</v>
      </c>
      <c r="G281" s="2" t="s">
        <v>339</v>
      </c>
      <c r="H281" s="2" t="s">
        <v>77</v>
      </c>
      <c r="I281" s="2">
        <v>30</v>
      </c>
      <c r="J281" s="2" t="s">
        <v>160</v>
      </c>
      <c r="K281" s="2" t="s">
        <v>368</v>
      </c>
      <c r="L281" s="2" t="s">
        <v>53</v>
      </c>
      <c r="M281" s="2" t="s">
        <v>193</v>
      </c>
      <c r="N281" s="2" t="s">
        <v>233</v>
      </c>
      <c r="O281" s="2" t="s">
        <v>538</v>
      </c>
      <c r="P281" s="2" t="s">
        <v>539</v>
      </c>
      <c r="Q281" s="2">
        <v>12</v>
      </c>
      <c r="R281" s="2">
        <f>_xlfn.FLOOR.MATH((((2*VLOOKUP(G281, 'EV and Base'!$A$1:$N$671, 9, FALSE))+$Q281)*$I281)/100)+$I281+10</f>
        <v>86</v>
      </c>
      <c r="S281" s="2">
        <f>_xlfn.FLOOR.MATH((_xlfn.FLOOR.MATH((((2*VLOOKUP($G281, 'EV and Base'!$A$1:$N$671, 10, FALSE))+$Q281)*$I281)/100)+5)*
IF(OR($J281="Lonely", $J281="Brave", $J281="Adamant", $J281="Naughty"), 1.1,
IF(OR($J281="Bold", $J281="Timid", $J281="Modest", $J281="Calm"), 0.9, 1)))</f>
        <v>43</v>
      </c>
      <c r="T281" s="2">
        <f>_xlfn.FLOOR.MATH((_xlfn.FLOOR.MATH((((2*VLOOKUP($G281, 'EV and Base'!$A$1:$N$671, 11, FALSE))+$Q281)*$I281)/100)+5)*
IF(OR($J281="Bold", $J281="Relaxed", $J281="Impish", $J281="Lax"), 1.1,
IF(OR($J281="Lonely", $J281="Hasty", $J281="Mild", $J281="Gentle"), 0.9, 1)))</f>
        <v>56</v>
      </c>
      <c r="U281" s="2">
        <f>_xlfn.FLOOR.MATH((_xlfn.FLOOR.MATH((((2*VLOOKUP($G281, 'EV and Base'!$A$1:$N$671, 12, FALSE))+$Q281)*$I281)/100)+5)*
IF(OR($J281="Modest", $J281="Mild", $J281="Quiet", $J281="Rash"), 1.1,
IF(OR($J281="Adamant", $J281="Impish", $J281="Jolly", $J281="Careful"), 0.9, 1)))</f>
        <v>77</v>
      </c>
      <c r="V281" s="2">
        <f>_xlfn.FLOOR.MATH((_xlfn.FLOOR.MATH((((2*VLOOKUP($G281, 'EV and Base'!$A$1:$N$671, 13, FALSE))+$Q281)*$I281)/100)+5)*
IF(OR($J281="Calm", $J281="Gentle", $J281="Sassy", $J281="Careful"), 1.1,
IF(OR($J281="Naughty", $J281="Lax", $J281="Naive", $J281="Rash"), 0.9, 1)))</f>
        <v>50</v>
      </c>
      <c r="W281" s="2">
        <f>_xlfn.FLOOR.MATH((_xlfn.FLOOR.MATH((((2*VLOOKUP($G281, 'EV and Base'!$A$1:$N$671, 14, FALSE))+$Q281)*$I281)/100)+5)*
IF(OR($J281="Timid", $J281="Hasty", $J281="Jolly", $J281="Naive"), 1.1,
IF(OR($J281="Brave", $J281="Relaxed", $J281="Quiet", $J281="Sassy"), 0.9, 1)))</f>
        <v>66</v>
      </c>
      <c r="X281" s="69"/>
      <c r="Y281" s="1">
        <v>1717</v>
      </c>
      <c r="Z281" s="1">
        <v>1</v>
      </c>
      <c r="AA281" s="23" t="str" cm="1">
        <f t="array" aca="1" ref="AA281" ca="1">IF(NOT(ISNUMBER(INDEX($A:$A,LOOKUP(2,1/($A$1:INDIRECT("$A$"&amp;ROW($A281))&lt;&gt;""),ROW($A$1:INDIRECT("$A$"&amp;ROW($A281)))),1))),"",
IF(NOT(ISNUMBER($A281)),$AA280,
IF($AB281&lt;16,"Lillipup",
IF($AB281&lt;32,"Herdier",
"Stoutland"))))</f>
        <v>Stoutland</v>
      </c>
      <c r="AB281" s="25" cm="1">
        <f t="array" aca="1" ref="AB281" ca="1">IF(NOT(ISNUMBER(INDEX($A:$A, LOOKUP(2, 1 / ($A$1:INDIRECT("$A$"&amp;ROW($A281)) &lt;&gt; ""),ROW($A$1:INDIRECT("$A$"&amp;ROW($A281)))), 1))), "",
VLOOKUP($AY281,'Medium-Slow'!$A$1:$B$101,2,TRUE))</f>
        <v>39</v>
      </c>
      <c r="AC281" s="23" cm="1">
        <f t="array" aca="1" ref="AC281" ca="1">IF(NOT(ISNUMBER(INDEX($A:$A, LOOKUP(2, 1 / ($A$1:INDIRECT("$A$"&amp;ROW($A281)) &lt;&gt; ""),ROW($A$1:INDIRECT("$A$"&amp;ROW($A281)))), 1))), "",
INDEX($AC:$AC, LOOKUP(2, 1 / ($AC$1:INDIRECT("$AC$"&amp;ROW($AC281)-1) &lt;&gt; ""),ROW($AC$1:INDIRECT("$AC$"&amp;ROW($AC281)-1))), 1)+
IF(INDEX($AC:$AC, LOOKUP(2, 1 / ($AC$1:INDIRECT("$AC$"&amp;ROW($AC281)-1) &lt;&gt; ""),ROW($AC$1:INDIRECT("$AC$"&amp;ROW($AC281)-1))), 1)+
INDEX($AD:$AD, LOOKUP(2, 1 / ($AD$1:INDIRECT("$AD$"&amp;ROW($AD281)-1) &lt;&gt; ""),ROW($AD$1:INDIRECT("$AD$"&amp;ROW($AD281)-1))), 1)+
INDEX($AE:$AE, LOOKUP(2, 1 / ($AE$1:INDIRECT("$AE$"&amp;ROW($AE281)-1) &lt;&gt; ""),ROW($AE$1:INDIRECT("$AE$"&amp;ROW($AD281)-1))), 1)+
INDEX($AE:$AF, LOOKUP(2, 1 / ($AF$1:INDIRECT("$AF$"&amp;ROW($AF281)-1) &lt;&gt; ""),ROW($AF$1:INDIRECT("$AF$"&amp;ROW($AD281)-1))), 1)+
INDEX($AG:$AG, LOOKUP(2, 1 / ($AG$1:INDIRECT("$AG$"&amp;ROW($AG281)-1) &lt;&gt; ""),ROW($AG$1:INDIRECT("$AG$"&amp;ROW($AD281)-1))), 1)+
INDEX($AH:$AH, LOOKUP(2, 1 / ($AH$1:INDIRECT("$AH$"&amp;ROW($AH281)-1) &lt;&gt; ""),ROW($AH$1:INDIRECT("$AH$"&amp;ROW($AD281)-1))), 1)&gt;=510,0,
IF(INDEX($AC:$AC, LOOKUP(2, 1 / ($AC$1:INDIRECT("$AC$"&amp;ROW($AC281)-1) &lt;&gt; ""),ROW($AC$1:INDIRECT("$AC$"&amp;ROW($AC281)-1))), 1)&gt;=255,0,
VLOOKUP(INDIRECT("$G$"&amp;LOOKUP(2, 1 / ($AC$1:INDIRECT("$AC$"&amp;ROW($AC281)-1) &lt;&gt; ""),ROW($AC$1:INDIRECT("$AC$"&amp;ROW($AC281)-1)))), 'EV and Base'!$A$1:$N$671, 3, FALSE))))</f>
        <v>9</v>
      </c>
      <c r="AD281" s="2" cm="1">
        <f t="array" aca="1" ref="AD281" ca="1">IF(NOT(ISNUMBER(INDEX($A:$A, LOOKUP(2, 1 / ($A$1:INDIRECT("$A$"&amp;ROW($A281)) &lt;&gt; ""),ROW($A$1:INDIRECT("$A$"&amp;ROW($A281)))), 1))), "",
INDEX($AD:$AD, LOOKUP(2, 1 / ($AD$1:INDIRECT("$AD$"&amp;ROW($AD281)-1) &lt;&gt; ""),ROW($AD$1:INDIRECT("$AD$"&amp;ROW($AD281)-1))), 1)+
IF(INDEX($AC:$AC, LOOKUP(2, 1 / ($AC$1:INDIRECT("$AC$"&amp;ROW($AC281)-1) &lt;&gt; ""),ROW($AC$1:INDIRECT("$AC$"&amp;ROW($AC281)-1))), 1)+
INDEX($AD:$AD, LOOKUP(2, 1 / ($AD$1:INDIRECT("$AD$"&amp;ROW($AD281)-1) &lt;&gt; ""),ROW($AD$1:INDIRECT("$AD$"&amp;ROW($AD281)-1))), 1)+
INDEX($AE:$AE, LOOKUP(2, 1 / ($AE$1:INDIRECT("$AE$"&amp;ROW($AE281)-1) &lt;&gt; ""),ROW($AE$1:INDIRECT("$AE$"&amp;ROW($AD281)-1))), 1)+
INDEX($AE:$AF, LOOKUP(2, 1 / ($AF$1:INDIRECT("$AF$"&amp;ROW($AF281)-1) &lt;&gt; ""),ROW($AF$1:INDIRECT("$AF$"&amp;ROW($AD281)-1))), 1)+
INDEX($AG:$AG, LOOKUP(2, 1 / ($AG$1:INDIRECT("$AG$"&amp;ROW($AG281)-1) &lt;&gt; ""),ROW($AG$1:INDIRECT("$AG$"&amp;ROW($AD281)-1))), 1)+
INDEX($AH:$AH, LOOKUP(2, 1 / ($AH$1:INDIRECT("$AH$"&amp;ROW($AH281)-1) &lt;&gt; ""),ROW($AH$1:INDIRECT("$AH$"&amp;ROW($AD281)-1))), 1)&gt;=510,0,
IF(INDEX($AD:$AD, LOOKUP(2, 1 / ($AD$1:INDIRECT("$AD$"&amp;ROW($AD281)-1) &lt;&gt; ""),ROW($AD$1:INDIRECT("$AD$"&amp;ROW($AD281)-1))), 1)&gt;=255,0,
VLOOKUP(INDIRECT("$G$"&amp;LOOKUP(2, 1 / ($AD$1:INDIRECT("$AD$"&amp;ROW($AD281)-1) &lt;&gt; ""),ROW($AD$1:INDIRECT("$AD$"&amp;ROW($AD281)-1)))), 'EV and Base'!$A$1:$N$671, 4, FALSE))))</f>
        <v>70</v>
      </c>
      <c r="AE281" s="2" cm="1">
        <f t="array" aca="1" ref="AE281" ca="1">IF(NOT(ISNUMBER(INDEX($A:$A,LOOKUP(2,1/($A$1:INDIRECT("$A$"&amp;ROW($A281))&lt;&gt;""),ROW($A$1:INDIRECT("$A$"&amp;ROW($A281)))),1))),"",
INDEX($AE:$AE,LOOKUP(2,1/($AE$1:INDIRECT("$AE$"&amp;ROW($AE281)-1)&lt;&gt;""),ROW($AE$1:INDIRECT("$AE$"&amp;ROW($AE281)-1))),1)+
IF(INDEX($AC:$AC,LOOKUP(2,1/($AC$1:INDIRECT("$AC$"&amp;ROW($AC281)-1)&lt;&gt;""),ROW($AC$1:INDIRECT("$AC$"&amp;ROW($AC281)-1))),1)+
INDEX($AD:$AD,LOOKUP(2,1/($AD$1:INDIRECT("$AD$"&amp;ROW($AD281)-1)&lt;&gt;""),ROW($AD$1:INDIRECT("$AD$"&amp;ROW($AD281)-1))),1)+
INDEX($AE:$AE,LOOKUP(2,1/($AE$1:INDIRECT("$AE$"&amp;ROW($AE281)-1)&lt;&gt;""),ROW($AE$1:INDIRECT("$AE$"&amp;ROW($AD281)-1))),1)+
INDEX($AE:$AF,LOOKUP(2,1/($AF$1:INDIRECT("$AF$"&amp;ROW($AF281)-1)&lt;&gt;""),ROW($AF$1:INDIRECT("$AF$"&amp;ROW($AD281)-1))),1)+
INDEX($AG:$AG,LOOKUP(2,1/($AG$1:INDIRECT("$AG$"&amp;ROW($AG281)-1)&lt;&gt;""),ROW($AG$1:INDIRECT("$AG$"&amp;ROW($AD281)-1))),1)+
INDEX($AH:$AH,LOOKUP(2,1/($AH$1:INDIRECT("$AH$"&amp;ROW($AH281)-1)&lt;&gt;""),ROW($AH$1:INDIRECT("$AH$"&amp;ROW($AD281)-1))),1)&gt;=510,0,
IF(INDEX($AE:$AE,LOOKUP(2,1/($AE$1:INDIRECT("$AE$"&amp;ROW($AE281)-1)&lt;&gt;""),ROW($AE$1:INDIRECT("$AE$"&amp;ROW($AE281)-1))),1)&gt;=255,0,
VLOOKUP(INDIRECT("$G$"&amp;LOOKUP(2,1/($AE$1:INDIRECT("$AE$"&amp;ROW($AE281)-1)&lt;&gt;""),ROW($AE$1:INDIRECT("$AE$"&amp;ROW($AE281)-1)))),'EV and Base'!$A$1:$N$671,5,FALSE))))</f>
        <v>10</v>
      </c>
      <c r="AF281" s="2" cm="1">
        <f t="array" aca="1" ref="AF281" ca="1">IF(NOT(ISNUMBER(INDEX($A:$A, LOOKUP(2, 1 / ($A$1:INDIRECT("$A$"&amp;ROW($A281)) &lt;&gt; ""),ROW($A$1:INDIRECT("$A$"&amp;ROW($A281)))), 1))), "",
INDEX($AF:$AF, LOOKUP(2, 1 / ($AF$1:INDIRECT("$AF$"&amp;ROW($AF281)-1) &lt;&gt; ""),ROW($AF$1:INDIRECT("$AF$"&amp;ROW($AF281)-1))), 1)+
IF(INDEX($AC:$AC, LOOKUP(2, 1 / ($AC$1:INDIRECT("$AC$"&amp;ROW($AC281)-1) &lt;&gt; ""),ROW($AC$1:INDIRECT("$AC$"&amp;ROW($AC281)-1))), 1)+
INDEX($AD:$AD, LOOKUP(2, 1 / ($AD$1:INDIRECT("$AD$"&amp;ROW($AD281)-1) &lt;&gt; ""),ROW($AD$1:INDIRECT("$AD$"&amp;ROW($AD281)-1))), 1)+
INDEX($AE:$AE, LOOKUP(2, 1 / ($AE$1:INDIRECT("$AE$"&amp;ROW($AE281)-1) &lt;&gt; ""),ROW($AE$1:INDIRECT("$AE$"&amp;ROW($AD281)-1))), 1)+
INDEX($AE:$AF, LOOKUP(2, 1 / ($AF$1:INDIRECT("$AF$"&amp;ROW($AF281)-1) &lt;&gt; ""),ROW($AF$1:INDIRECT("$AF$"&amp;ROW($AD281)-1))), 1)+
INDEX($AG:$AG, LOOKUP(2, 1 / ($AG$1:INDIRECT("$AG$"&amp;ROW($AG281)-1) &lt;&gt; ""),ROW($AG$1:INDIRECT("$AG$"&amp;ROW($AD281)-1))), 1)+
INDEX($AH:$AH, LOOKUP(2, 1 / ($AH$1:INDIRECT("$AH$"&amp;ROW($AH281)-1) &lt;&gt; ""),ROW($AH$1:INDIRECT("$AH$"&amp;ROW($AD281)-1))), 1)&gt;=510,0,
IF(INDEX($AF:$AF, LOOKUP(2, 1 / ($AF$1:INDIRECT("$AF$"&amp;ROW($AF281)-1) &lt;&gt; ""),ROW($AF$1:INDIRECT("$AF$"&amp;ROW($AF281)-1))), 1)&gt;=255,0,
VLOOKUP(INDIRECT("$G$"&amp;LOOKUP(2, 1 / ($AF$1:INDIRECT("$AF$"&amp;ROW($AF281)-1) &lt;&gt; ""),ROW($AF$1:INDIRECT("$AF$"&amp;ROW($AF281)-1)))), 'EV and Base'!$A$1:$N$671, 6, FALSE))))</f>
        <v>9</v>
      </c>
      <c r="AG281" s="2" cm="1">
        <f t="array" aca="1" ref="AG281" ca="1">IF(NOT(ISNUMBER(INDEX($A:$A, LOOKUP(2, 1 / ($A$1:INDIRECT("$A$"&amp;ROW($A281)) &lt;&gt; ""),ROW($A$1:INDIRECT("$A$"&amp;ROW($A281)))), 1))), "",
INDEX($AG:$AG, LOOKUP(2, 1 / ($AG$1:INDIRECT("$AG$"&amp;ROW($AG281)-1) &lt;&gt; ""),ROW($AG$1:INDIRECT("$AG$"&amp;ROW($AG281)-1))), 1)+
IF(INDEX($AC:$AC, LOOKUP(2, 1 / ($AC$1:INDIRECT("$AC$"&amp;ROW($AC281)-1) &lt;&gt; ""),ROW($AC$1:INDIRECT("$AC$"&amp;ROW($AC281)-1))), 1)+
INDEX($AD:$AD, LOOKUP(2, 1 / ($AD$1:INDIRECT("$AD$"&amp;ROW($AD281)-1) &lt;&gt; ""),ROW($AD$1:INDIRECT("$AD$"&amp;ROW($AD281)-1))), 1)+
INDEX($AE:$AE, LOOKUP(2, 1 / ($AE$1:INDIRECT("$AE$"&amp;ROW($AE281)-1) &lt;&gt; ""),ROW($AE$1:INDIRECT("$AE$"&amp;ROW($AD281)-1))), 1)+
INDEX($AE:$AF, LOOKUP(2, 1 / ($AF$1:INDIRECT("$AF$"&amp;ROW($AF281)-1) &lt;&gt; ""),ROW($AF$1:INDIRECT("$AF$"&amp;ROW($AD281)-1))), 1)+
INDEX($AG:$AG, LOOKUP(2, 1 / ($AG$1:INDIRECT("$AG$"&amp;ROW($AG281)-1) &lt;&gt; ""),ROW($AG$1:INDIRECT("$AG$"&amp;ROW($AD281)-1))), 1)+
INDEX($AH:$AH, LOOKUP(2, 1 / ($AH$1:INDIRECT("$AH$"&amp;ROW($AH281)-1) &lt;&gt; ""),ROW($AH$1:INDIRECT("$AH$"&amp;ROW($AD281)-1))), 1)&gt;=510,0,
IF(INDEX($AG:$AG, LOOKUP(2, 1 / ($AG$1:INDIRECT("$AG$"&amp;ROW($AG281)-1) &lt;&gt; ""),ROW($AG$1:INDIRECT("$AG$"&amp;ROW($AG281)-1))), 1)&gt;=255,0,
VLOOKUP(INDIRECT("$G$"&amp;LOOKUP(2, 1 / ($AG$1:INDIRECT("$AG$"&amp;ROW($AG281)-1) &lt;&gt; ""),ROW($AG$1:INDIRECT("$AG$"&amp;ROW($AG281)-1)))), 'EV and Base'!$A$1:$N$671, 7, FALSE))))</f>
        <v>0</v>
      </c>
      <c r="AH281" s="24" cm="1">
        <f t="array" aca="1" ref="AH281" ca="1">IF(NOT(ISNUMBER(INDEX($A:$A,LOOKUP(2,1/($A$1:INDIRECT("$A$"&amp;ROW($A281))&lt;&gt;""),ROW($A$1:INDIRECT("$A$"&amp;ROW($A281)))),1))),"",
INDEX($AH:$AH,LOOKUP(2,1/($AH$1:INDIRECT("$AH$"&amp;ROW($AH281)-1)&lt;&gt;""),ROW($AH$1:INDIRECT("$AH$"&amp;ROW($AH281)-1))),1)+
IF(INDEX($AC:$AC,LOOKUP(2,1/($AC$1:INDIRECT("$AC$"&amp;ROW($AC281)-1)&lt;&gt;""),ROW($AC$1:INDIRECT("$AC$"&amp;ROW($AC281)-1))),1)+
INDEX($AD:$AD,LOOKUP(2,1/($AD$1:INDIRECT("$AD$"&amp;ROW($AD281)-1)&lt;&gt;""),ROW($AD$1:INDIRECT("$AD$"&amp;ROW($AD281)-1))),1)+
INDEX($AE:$AE,LOOKUP(2,1/($AE$1:INDIRECT("$AE$"&amp;ROW($AE281)-1)&lt;&gt;""),ROW($AE$1:INDIRECT("$AE$"&amp;ROW($AD281)-1))),1)+
INDEX($AE:$AF,LOOKUP(2,1/($AF$1:INDIRECT("$AF$"&amp;ROW($AF281)-1)&lt;&gt;""),ROW($AF$1:INDIRECT("$AF$"&amp;ROW($AD281)-1))),1)+
INDEX($AG:$AG,LOOKUP(2,1/($AG$1:INDIRECT("$AG$"&amp;ROW($AG281)-1)&lt;&gt;""),ROW($AG$1:INDIRECT("$AG$"&amp;ROW($AD281)-1))),1)+
INDEX($AH:$AH,LOOKUP(2,1/($AH$1:INDIRECT("$AH$"&amp;ROW($AH281)-1)&lt;&gt;""),ROW($AH$1:INDIRECT("$AH$"&amp;ROW($AD281)-1))),1)&gt;=510,0,
IF(INDEX($AH:$AH,LOOKUP(2,1/($AH$1:INDIRECT("$AH$"&amp;ROW($AH281)-1)&lt;&gt;""),ROW($AH$1:INDIRECT("$AH$"&amp;ROW($AH281)-1))),1)&gt;=255,0,
VLOOKUP(INDIRECT("$G$"&amp;LOOKUP(2,1/($AH$1:INDIRECT("$AH$"&amp;ROW($AH281)-1)&lt;&gt;""),ROW($AH$1:INDIRECT("$AH$"&amp;ROW($AH281)-1)))),'EV and Base'!$A$1:$N$671,8,FALSE))))</f>
        <v>48</v>
      </c>
      <c r="AI281" s="29" cm="1">
        <f t="array" aca="1" ref="AI281" ca="1">IF(NOT(ISNUMBER(INDEX($A:$A,LOOKUP(2,1/($A$1:INDIRECT("$A$"&amp;ROW($A281))&lt;&gt;""),ROW($A$1:INDIRECT("$A$"&amp;ROW($A281)))),1))),"",
ROUNDDOWN((((2*VLOOKUP($AA281,'EV and Base'!$A$1:$N$671,9,FALSE))+31+ROUNDDOWN($AC281/4,0))*$AB281)/100,0)+$AB281+10)</f>
        <v>128</v>
      </c>
      <c r="AJ281" s="21" cm="1">
        <f t="array" aca="1" ref="AJ281" ca="1">IF(NOT(ISNUMBER(INDEX($A:$A, LOOKUP(2, 1 / ($A$1:INDIRECT("$A$"&amp;ROW($A281)) &lt;&gt; ""),ROW($A$1:INDIRECT("$A$"&amp;ROW($A281)))), 1))), "",
ROUNDDOWN((ROUNDDOWN((((2*VLOOKUP($AA281, 'EV and Base'!$A$1:$N$671, 10, FALSE))+31+ROUNDDOWN($AD281/4, 0))*$AB281)/100, 0)+5)*1.1, 0))</f>
        <v>111</v>
      </c>
      <c r="AK281" s="21" t="str" cm="1">
        <f t="array" aca="1" ref="AK281" ca="1">IF(NOT(ISNUMBER(INDEX($A:$A, LOOKUP(2, 1 / ($A$1:INDIRECT("$A$"&amp;ROW($A281)) &lt;&gt; ""),ROW($A$1:INDIRECT("$A$"&amp;ROW($A281)))), 1))), "",
ROUNDDOWN((ROUNDDOWN((((2*VLOOKUP($AA281, 'EV and Base'!$A$1:$N$671, 11, FALSE))+30+ROUNDDOWN($AE281/4, 0))*$AB281)/100, 0)+5), 0)
&amp;"-"&amp;
ROUNDDOWN((ROUNDDOWN((((2*VLOOKUP($AA281, 'EV and Base'!$A$1:$N$671, 11, FALSE))+31+ROUNDDOWN($AE281/4, 0))*$AB281)/100, 0)+5), 0))</f>
        <v>87-88</v>
      </c>
      <c r="AL281" s="21" t="str" cm="1">
        <f t="array" aca="1" ref="AL281" ca="1">IF(NOT(ISNUMBER(INDEX($A:$A, LOOKUP(2, 1 / ($A$1:INDIRECT("$A$"&amp;ROW($A281)) &lt;&gt; ""),ROW($A$1:INDIRECT("$A$"&amp;ROW($A281)))), 1))), "",
ROUNDDOWN((ROUNDDOWN((((2*VLOOKUP($AA281, 'EV and Base'!$A$1:$N$671, 12, FALSE))+0+ROUNDDOWN($AF281/4, 0))*$AB281)/100, 0)+5)*0.9, 0)
&amp;"-"&amp;
ROUNDDOWN((ROUNDDOWN((((2*VLOOKUP($AA281, 'EV and Base'!$A$1:$N$671, 12, FALSE))+31+ROUNDDOWN($AF281/4, 0))*$AB281)/100, 0)+5)*0.9, 0))</f>
        <v>36-46</v>
      </c>
      <c r="AM281" s="21" t="str" cm="1">
        <f t="array" aca="1" ref="AM281" ca="1">IF(NOT(ISNUMBER(INDEX($A:$A, LOOKUP(2, 1 / ($A$1:INDIRECT("$A$"&amp;ROW($A281)) &lt;&gt; ""),ROW($A$1:INDIRECT("$A$"&amp;ROW($A281)))), 1))), "",
ROUNDDOWN((ROUNDDOWN((((2*VLOOKUP($AA281, 'EV and Base'!$A$1:$N$671, 13, FALSE))+30+ROUNDDOWN($AG281/4, 0))*$AB281)/100, 0)+5), 0)
&amp;"-"&amp;
ROUNDDOWN((ROUNDDOWN((((2*VLOOKUP($AA281, 'EV and Base'!$A$1:$N$671, 13, FALSE))+31+ROUNDDOWN($AG281/4, 0))*$AB281)/100, 0)+5), 0))</f>
        <v>86-87</v>
      </c>
      <c r="AN281" s="25" cm="1">
        <f t="array" aca="1" ref="AN281" ca="1">IF(NOT(ISNUMBER(INDEX($A:$A, LOOKUP(2, 1 / ($A$1:INDIRECT("$A$"&amp;ROW($A281)) &lt;&gt; ""),ROW($A$1:INDIRECT("$A$"&amp;ROW($A281)))), 1))), "",
ROUNDDOWN((ROUNDDOWN((((2*VLOOKUP($AA281, 'EV and Base'!$A$1:$N$671, 14, FALSE))+31+ROUNDDOWN($AH281/4, 0))*$AB281)/100, 0)+5), 0))</f>
        <v>84</v>
      </c>
      <c r="AO281" s="23" cm="1">
        <f t="array" aca="1" ref="AO281" ca="1">IF(NOT(ISNUMBER(INDEX($A:$A, LOOKUP(2, 1 / ($A$1:INDIRECT("$A$"&amp;ROW($A281)) &lt;&gt; ""),ROW($A$1:INDIRECT("$A$"&amp;ROW($A281)))), 1))), "",
ROUNDDOWN((((2*VLOOKUP($AA281, 'EV and Base'!$A$1:$N$671, 9, FALSE))+31+ROUNDDOWN($AC281/4, 0))*$AB281)/100, 0)+$AB281+10)</f>
        <v>128</v>
      </c>
      <c r="AP281" s="2" cm="1">
        <f t="array" aca="1" ref="AP281" ca="1">IF(NOT(ISNUMBER(INDEX($A:$A, LOOKUP(2, 1 / ($A$1:INDIRECT("$A$"&amp;ROW($A281)) &lt;&gt; ""),ROW($A$1:INDIRECT("$A$"&amp;ROW($A281)))), 1))), "",
ROUNDDOWN((ROUNDDOWN((((2*VLOOKUP($AA281, 'EV and Base'!$A$1:$N$671, 10, FALSE))+31+ROUNDDOWN($AD281/4, 0))*$AB281)/100, 0)+5)*1.1, 0))</f>
        <v>111</v>
      </c>
      <c r="AQ281" s="2" cm="1">
        <f t="array" aca="1" ref="AQ281" ca="1">IF(NOT(ISNUMBER(INDEX($A:$A, LOOKUP(2, 1 / ($A$1:INDIRECT("$A$"&amp;ROW($A281)) &lt;&gt; ""),ROW($A$1:INDIRECT("$A$"&amp;ROW($A281)))), 1))), "",
ROUNDDOWN((ROUNDDOWN((((2*VLOOKUP($AA281, 'EV and Base'!$A$1:$N$671, 11, FALSE))+$AV$2+ROUNDDOWN($AE281/4, 0))*$AB281)/100, 0)+5), 0))</f>
        <v>88</v>
      </c>
      <c r="AR281" s="22" cm="1">
        <f t="array" aca="1" ref="AR281" ca="1">IF(NOT(ISNUMBER(INDEX($A:$A, LOOKUP(2, 1 / ($A$1:INDIRECT("$A$"&amp;ROW($A281)) &lt;&gt; ""),ROW($A$1:INDIRECT("$A$"&amp;ROW($A281)))), 1))), "",
ROUNDDOWN((ROUNDDOWN((((2*VLOOKUP($AA281, 'EV and Base'!$A$1:$N$671, 12, FALSE))+$AW$2+ROUNDDOWN($AF281/4, 0))*$AB281)/100, 0)+5)*0.9, 0))</f>
        <v>42</v>
      </c>
      <c r="AS281" s="2" cm="1">
        <f t="array" aca="1" ref="AS281" ca="1">IF(NOT(ISNUMBER(INDEX($A:$A, LOOKUP(2, 1 / ($A$1:INDIRECT("$A$"&amp;ROW($A281)) &lt;&gt; ""),ROW($A$1:INDIRECT("$A$"&amp;ROW($A281)))), 1))), "",
ROUNDDOWN((ROUNDDOWN((((2*VLOOKUP($AA281, 'EV and Base'!$A$1:$N$671, 13, FALSE))+$AX$2+ROUNDDOWN($AG281/4, 0))*$AB281)/100, 0)+5), 0))</f>
        <v>87</v>
      </c>
      <c r="AT281" s="24" cm="1">
        <f t="array" aca="1" ref="AT281" ca="1">IF(NOT(ISNUMBER(INDEX($A:$A, LOOKUP(2, 1 / ($A$1:INDIRECT("$A$"&amp;ROW($A281)) &lt;&gt; ""),ROW($A$1:INDIRECT("$A$"&amp;ROW($A281)))), 1))), "",
ROUNDDOWN((ROUNDDOWN((((2*VLOOKUP($AA281, 'EV and Base'!$A$1:$N$671, 14, FALSE))+31+ROUNDDOWN($AH281/4, 0))*$AB281)/100, 0)+5), 0))</f>
        <v>84</v>
      </c>
      <c r="AU281" s="28">
        <v>224</v>
      </c>
      <c r="AY281" cm="1">
        <f t="array" aca="1" ref="AY281" ca="1">IF(NOT(ISNUMBER(INDEX($A:$A,LOOKUP(2,1/($A$1:INDIRECT("$A$"&amp;ROW($A281))&lt;&gt;""),ROW($A$1:INDIRECT("$A$"&amp;ROW($A281)))),1))),"",
INDEX($AY:$AY,LOOKUP(2,1/($AY$1:INDIRECT("$AY$"&amp;ROW($AY281)-1)&lt;&gt;""),ROW($AY$1:INDIRECT("$AY$"&amp;ROW($AY281)-1))),1)+$BL281)</f>
        <v>56590</v>
      </c>
      <c r="AZ281" s="3" cm="1">
        <f t="array" aca="1" ref="AZ281" ca="1">IF(NOT(ISNUMBER(INDEX($A:$A, LOOKUP(2, 1 / ($A$1:INDIRECT("$A$"&amp;ROW($A281)) &lt;&gt; ""),ROW($A$1:INDIRECT("$A$"&amp;ROW($A281)))), 1))), "",
VLOOKUP(INDIRECT("$G$"&amp;LOOKUP(2, 1 / ($AY$1:INDIRECT("$AY$"&amp;ROW($AY281)-1) &lt;&gt; ""),ROW($AY$1:INDIRECT("$AY$"&amp;ROW($AY281)-1)))),'EV and Base'!A249:N919,2,FALSE))</f>
        <v>58</v>
      </c>
      <c r="BA281" s="3" cm="1">
        <f t="array" aca="1" ref="BA281" ca="1">IF(NOT(ISNUMBER(INDEX($A:$A, LOOKUP(2, 1 / ($A$1:INDIRECT("$A$"&amp;ROW($A281)) &lt;&gt; ""),ROW($A$1:INDIRECT("$A$"&amp;ROW($A281)))), 1))), "",
INDIRECT("$I$"&amp;LOOKUP(2, 1 / ($AY$1:INDIRECT("$AY$"&amp;ROW($AY281)-1) &lt;&gt; ""),ROW($AY$1:INDIRECT("$AY$"&amp;ROW($AY281)-1)))))</f>
        <v>30</v>
      </c>
      <c r="BB281" s="1" cm="1">
        <f t="array" aca="1" ref="BB281" ca="1">IF(NOT(ISNUMBER(INDEX($A:$A, LOOKUP(2, 1 / ($A$1:INDIRECT("$A$"&amp;ROW($A281)) &lt;&gt; ""),ROW($A$1:INDIRECT("$A$"&amp;ROW($A281)))), 1))), "",
INDIRECT("$AB$"&amp;LOOKUP(2, 1 / ($AY$1:INDIRECT("$AY$"&amp;ROW($AY281)-1) &lt;&gt; ""),ROW($AY$1:INDIRECT("$AY$"&amp;ROW($AY281)-1)))))</f>
        <v>39</v>
      </c>
      <c r="BC281" s="3" cm="1">
        <f t="array" aca="1" ref="BC281" ca="1">IF(NOT(ISNUMBER(INDEX($A:$A,LOOKUP(2,1/($A$1:INDIRECT("$A$"&amp;ROW($A281))&lt;&gt;""),ROW($A$1:INDIRECT("$A$"&amp;ROW($A281)))),1))),"",
$BA281+$BA281+10)</f>
        <v>70</v>
      </c>
      <c r="BD281" s="3" cm="1">
        <f t="array" aca="1" ref="BD281" ca="1">IF(NOT(ISNUMBER(INDEX($A:$A,LOOKUP(2,1/($A$1:INDIRECT("$A$"&amp;ROW($A281))&lt;&gt;""),ROW($A$1:INDIRECT("$A$"&amp;ROW($A281)))),1))),"",
$BA281+$BB281+10)</f>
        <v>79</v>
      </c>
      <c r="BE281" s="3" cm="1">
        <f t="array" aca="1" ref="BE281" ca="1">IF(NOT(ISNUMBER(INDEX($A:$A,LOOKUP(2,1/($A$1:INDIRECT("$A$"&amp;ROW($A281))&lt;&gt;""),ROW($A$1:INDIRECT("$A$"&amp;ROW($A281)))),1))),"",
$BC281*$BC281)</f>
        <v>4900</v>
      </c>
      <c r="BF281" s="3" cm="1">
        <f t="array" aca="1" ref="BF281" ca="1">IF(NOT(ISNUMBER(INDEX($A:$A,LOOKUP(2,1/($A$1:INDIRECT("$A$"&amp;ROW($A281))&lt;&gt;""),ROW($A$1:INDIRECT("$A$"&amp;ROW($A281)))),1))),"",
$BD281*$BD281)</f>
        <v>6241</v>
      </c>
      <c r="BG281" s="3" cm="1">
        <f t="array" aca="1" ref="BG281" ca="1">IF(NOT(ISNUMBER(INDEX($A:$A,LOOKUP(2,1/($A$1:INDIRECT("$A$"&amp;ROW($A281))&lt;&gt;""),ROW($A$1:INDIRECT("$A$"&amp;ROW($A281)))),1))),"",
_xlfn.FLOOR.MATH(1.5*_xlfn.FLOOR.MATH($AZ281*BA281/5)))</f>
        <v>522</v>
      </c>
      <c r="BH281" s="3" cm="1">
        <f t="array" aca="1" ref="BH281" ca="1">IF(NOT(ISNUMBER(INDEX($A:$A, LOOKUP(2, 1 / ($A$1:INDIRECT("$A$"&amp;ROW($A281)) &lt;&gt; ""),ROW($A$1:INDIRECT("$A$"&amp;ROW($A281)))), 1))), "",
_xlfn.FLOOR.MATH($BG281/IF(OR(INDIRECT("$C$"&amp;LOOKUP(2, 1 / ($AY$1:INDIRECT("$AY$"&amp;ROW($AY281)-1) &lt;&gt; ""),ROW($AY$1:INDIRECT("$AY$"&amp;ROW($AY281)-1))))="Multi",
INDIRECT("$C$"&amp;LOOKUP(2, 1 / ($AY$1:INDIRECT("$AY$"&amp;ROW($AY281)-1) &lt;&gt; ""),ROW($AY$1:INDIRECT("$AY$"&amp;ROW($AY281)-1))))="Double"),2,1)))</f>
        <v>522</v>
      </c>
      <c r="BI281" s="3" cm="1">
        <f t="array" aca="1" ref="BI281" ca="1">IF(NOT(ISNUMBER(INDEX($A:$A,LOOKUP(2,1/($A$1:INDIRECT("$A$"&amp;ROW($A281))&lt;&gt;""),ROW($A$1:INDIRECT("$A$"&amp;ROW($A281)))),1))),"",
VLOOKUP($BC281,GameFreakSQRT!$A$1:$B$200,2,FALSE))</f>
        <v>34270</v>
      </c>
      <c r="BJ281" s="3" cm="1">
        <f t="array" aca="1" ref="BJ281" ca="1">IF(NOT(ISNUMBER(INDEX($A:$A,LOOKUP(2,1/($A$1:INDIRECT("$A$"&amp;ROW($A281))&lt;&gt;""),ROW($A$1:INDIRECT("$A$"&amp;ROW($A281)))),1))),"",
VLOOKUP($BD281,GameFreakSQRT!$A$1:$B$200,2,FALSE))</f>
        <v>36406</v>
      </c>
      <c r="BK281" s="3" cm="1">
        <f t="array" aca="1" ref="BK281" ca="1">IF(NOT(ISNUMBER(INDEX($A:$A,LOOKUP(2,1/($A$1:INDIRECT("$A$"&amp;ROW($A281))&lt;&gt;""),ROW($A$1:INDIRECT("$A$"&amp;ROW($A281)))),1))),"",
_xlfn.FLOOR.MATH((($BI281*$BE281)*$BH281)/($BJ281*$BF281))+1)</f>
        <v>386</v>
      </c>
      <c r="BL281" s="3" cm="1">
        <f t="array" aca="1" ref="BL281" ca="1">IF(NOT(ISNUMBER(INDEX($A:$A,LOOKUP(2,1/($A$1:INDIRECT("$A$"&amp;ROW($A281))&lt;&gt;""),ROW($A$1:INDIRECT("$A$"&amp;ROW($A281)))),1))),"",
_xlfn.FLOOR.MATH($BK281*IF(NOT(INDIRECT("$Z$"&amp;LOOKUP(2, 1 / ($AY$1:INDIRECT("$AY$"&amp;ROW($AY281)-1) &lt;&gt; ""),ROW($AY$1:INDIRECT("$AY$"&amp;ROW($AY281)-1))))=""),1.5,1)))</f>
        <v>579</v>
      </c>
      <c r="BM281" s="3" cm="1">
        <f t="array" aca="1" ref="BM281" ca="1">IF(NOT(ISNUMBER(INDEX($A:$A, LOOKUP(2, 1 / ($A$1:INDIRECT("$A$"&amp;ROW($A281)) &lt;&gt; ""),ROW($A$1:INDIRECT("$A$"&amp;ROW($A281)))), 1))), "",
INDIRECT("$Y$"&amp;LOOKUP(2, 1 / ($AY$1:INDIRECT("$AY$"&amp;ROW($AY281)-1) &lt;&gt; ""),ROW($AY$1:INDIRECT("$AY$"&amp;ROW($AY281)-1)))))</f>
        <v>579</v>
      </c>
      <c r="BN281" s="3" t="b">
        <f t="shared" ca="1" si="28"/>
        <v>1</v>
      </c>
    </row>
    <row r="282" spans="1:66" x14ac:dyDescent="0.45">
      <c r="A282" s="69" t="s">
        <v>75</v>
      </c>
      <c r="B282" s="69" t="s">
        <v>540</v>
      </c>
      <c r="C282" s="69" t="s">
        <v>46</v>
      </c>
      <c r="D282" s="69" t="s">
        <v>532</v>
      </c>
      <c r="E282" s="69" t="s">
        <v>48</v>
      </c>
      <c r="F282" s="56">
        <v>1</v>
      </c>
      <c r="G282" s="2" t="s">
        <v>433</v>
      </c>
      <c r="H282" s="2" t="s">
        <v>77</v>
      </c>
      <c r="I282" s="2">
        <v>30</v>
      </c>
      <c r="J282" s="2" t="s">
        <v>106</v>
      </c>
      <c r="K282" s="2" t="s">
        <v>204</v>
      </c>
      <c r="L282" s="2" t="s">
        <v>53</v>
      </c>
      <c r="M282" s="2" t="s">
        <v>288</v>
      </c>
      <c r="N282" s="2" t="s">
        <v>185</v>
      </c>
      <c r="O282" s="2" t="s">
        <v>434</v>
      </c>
      <c r="P282" s="2" t="s">
        <v>541</v>
      </c>
      <c r="Q282" s="2">
        <v>0</v>
      </c>
      <c r="R282" s="2">
        <f>_xlfn.FLOOR.MATH((((2*VLOOKUP(G282, 'EV and Base'!$A$1:$N$671, 9, FALSE))+$Q282)*$I282)/100)+$I282+10</f>
        <v>76</v>
      </c>
      <c r="S282" s="2">
        <f>_xlfn.FLOOR.MATH((_xlfn.FLOOR.MATH((((2*VLOOKUP($G282, 'EV and Base'!$A$1:$N$671, 10, FALSE))+$Q282)*$I282)/100)+5)*
IF(OR($J282="Lonely", $J282="Brave", $J282="Adamant", $J282="Naughty"), 1.1,
IF(OR($J282="Bold", $J282="Timid", $J282="Modest", $J282="Calm"), 0.9, 1)))</f>
        <v>41</v>
      </c>
      <c r="T282" s="2">
        <f>_xlfn.FLOOR.MATH((_xlfn.FLOOR.MATH((((2*VLOOKUP($G282, 'EV and Base'!$A$1:$N$671, 11, FALSE))+$Q282)*$I282)/100)+5)*
IF(OR($J282="Bold", $J282="Relaxed", $J282="Impish", $J282="Lax"), 1.1,
IF(OR($J282="Lonely", $J282="Hasty", $J282="Mild", $J282="Gentle"), 0.9, 1)))</f>
        <v>35</v>
      </c>
      <c r="U282" s="2">
        <f>_xlfn.FLOOR.MATH((_xlfn.FLOOR.MATH((((2*VLOOKUP($G282, 'EV and Base'!$A$1:$N$671, 12, FALSE))+$Q282)*$I282)/100)+5)*
IF(OR($J282="Modest", $J282="Mild", $J282="Quiet", $J282="Rash"), 1.1,
IF(OR($J282="Adamant", $J282="Impish", $J282="Jolly", $J282="Careful"), 0.9, 1)))</f>
        <v>29</v>
      </c>
      <c r="V282" s="2">
        <f>_xlfn.FLOOR.MATH((_xlfn.FLOOR.MATH((((2*VLOOKUP($G282, 'EV and Base'!$A$1:$N$671, 13, FALSE))+$Q282)*$I282)/100)+5)*
IF(OR($J282="Calm", $J282="Gentle", $J282="Sassy", $J282="Careful"), 1.1,
IF(OR($J282="Naughty", $J282="Lax", $J282="Naive", $J282="Rash"), 0.9, 1)))</f>
        <v>31</v>
      </c>
      <c r="W282" s="2">
        <f>_xlfn.FLOOR.MATH((_xlfn.FLOOR.MATH((((2*VLOOKUP($G282, 'EV and Base'!$A$1:$N$671, 14, FALSE))+$Q282)*$I282)/100)+5)*
IF(OR($J282="Timid", $J282="Hasty", $J282="Jolly", $J282="Naive"), 1.1,
IF(OR($J282="Brave", $J282="Relaxed", $J282="Quiet", $J282="Sassy"), 0.9, 1)))</f>
        <v>55</v>
      </c>
      <c r="X282" s="69">
        <v>480</v>
      </c>
      <c r="Z282" s="1">
        <v>1</v>
      </c>
      <c r="AA282" s="23" t="str" cm="1">
        <f t="array" aca="1" ref="AA282" ca="1">IF(NOT(ISNUMBER(INDEX($A:$A,LOOKUP(2,1/($A$1:INDIRECT("$A$"&amp;ROW($A282))&lt;&gt;""),ROW($A$1:INDIRECT("$A$"&amp;ROW($A282)))),1))),"",
IF(NOT(ISNUMBER($A282)),$AA281,
IF($AB282&lt;16,"Lillipup",
IF($AB282&lt;32,"Herdier",
"Stoutland"))))</f>
        <v/>
      </c>
      <c r="AB282" s="25" t="str" cm="1">
        <f t="array" aca="1" ref="AB282" ca="1">IF(NOT(ISNUMBER(INDEX($A:$A, LOOKUP(2, 1 / ($A$1:INDIRECT("$A$"&amp;ROW($A282)) &lt;&gt; ""),ROW($A$1:INDIRECT("$A$"&amp;ROW($A282)))), 1))), "",
VLOOKUP($AY282,'Medium-Slow'!$A$1:$B$101,2,TRUE))</f>
        <v/>
      </c>
      <c r="AC282" s="23" t="str" cm="1">
        <f t="array" aca="1" ref="AC282" ca="1">IF(NOT(ISNUMBER(INDEX($A:$A, LOOKUP(2, 1 / ($A$1:INDIRECT("$A$"&amp;ROW($A282)) &lt;&gt; ""),ROW($A$1:INDIRECT("$A$"&amp;ROW($A282)))), 1))), "",
INDEX($AC:$AC, LOOKUP(2, 1 / ($AC$1:INDIRECT("$AC$"&amp;ROW($AC282)-1) &lt;&gt; ""),ROW($AC$1:INDIRECT("$AC$"&amp;ROW($AC282)-1))), 1)+
IF(INDEX($AC:$AC, LOOKUP(2, 1 / ($AC$1:INDIRECT("$AC$"&amp;ROW($AC282)-1) &lt;&gt; ""),ROW($AC$1:INDIRECT("$AC$"&amp;ROW($AC282)-1))), 1)+
INDEX($AD:$AD, LOOKUP(2, 1 / ($AD$1:INDIRECT("$AD$"&amp;ROW($AD282)-1) &lt;&gt; ""),ROW($AD$1:INDIRECT("$AD$"&amp;ROW($AD282)-1))), 1)+
INDEX($AE:$AE, LOOKUP(2, 1 / ($AE$1:INDIRECT("$AE$"&amp;ROW($AE282)-1) &lt;&gt; ""),ROW($AE$1:INDIRECT("$AE$"&amp;ROW($AD282)-1))), 1)+
INDEX($AE:$AF, LOOKUP(2, 1 / ($AF$1:INDIRECT("$AF$"&amp;ROW($AF282)-1) &lt;&gt; ""),ROW($AF$1:INDIRECT("$AF$"&amp;ROW($AD282)-1))), 1)+
INDEX($AG:$AG, LOOKUP(2, 1 / ($AG$1:INDIRECT("$AG$"&amp;ROW($AG282)-1) &lt;&gt; ""),ROW($AG$1:INDIRECT("$AG$"&amp;ROW($AD282)-1))), 1)+
INDEX($AH:$AH, LOOKUP(2, 1 / ($AH$1:INDIRECT("$AH$"&amp;ROW($AH282)-1) &lt;&gt; ""),ROW($AH$1:INDIRECT("$AH$"&amp;ROW($AD282)-1))), 1)&gt;=510,0,
IF(INDEX($AC:$AC, LOOKUP(2, 1 / ($AC$1:INDIRECT("$AC$"&amp;ROW($AC282)-1) &lt;&gt; ""),ROW($AC$1:INDIRECT("$AC$"&amp;ROW($AC282)-1))), 1)&gt;=255,0,
VLOOKUP(INDIRECT("$G$"&amp;LOOKUP(2, 1 / ($AC$1:INDIRECT("$AC$"&amp;ROW($AC282)-1) &lt;&gt; ""),ROW($AC$1:INDIRECT("$AC$"&amp;ROW($AC282)-1)))), 'EV and Base'!$A$1:$N$671, 3, FALSE))))</f>
        <v/>
      </c>
      <c r="AD282" s="2" t="str" cm="1">
        <f t="array" aca="1" ref="AD282" ca="1">IF(NOT(ISNUMBER(INDEX($A:$A, LOOKUP(2, 1 / ($A$1:INDIRECT("$A$"&amp;ROW($A282)) &lt;&gt; ""),ROW($A$1:INDIRECT("$A$"&amp;ROW($A282)))), 1))), "",
INDEX($AD:$AD, LOOKUP(2, 1 / ($AD$1:INDIRECT("$AD$"&amp;ROW($AD282)-1) &lt;&gt; ""),ROW($AD$1:INDIRECT("$AD$"&amp;ROW($AD282)-1))), 1)+
IF(INDEX($AC:$AC, LOOKUP(2, 1 / ($AC$1:INDIRECT("$AC$"&amp;ROW($AC282)-1) &lt;&gt; ""),ROW($AC$1:INDIRECT("$AC$"&amp;ROW($AC282)-1))), 1)+
INDEX($AD:$AD, LOOKUP(2, 1 / ($AD$1:INDIRECT("$AD$"&amp;ROW($AD282)-1) &lt;&gt; ""),ROW($AD$1:INDIRECT("$AD$"&amp;ROW($AD282)-1))), 1)+
INDEX($AE:$AE, LOOKUP(2, 1 / ($AE$1:INDIRECT("$AE$"&amp;ROW($AE282)-1) &lt;&gt; ""),ROW($AE$1:INDIRECT("$AE$"&amp;ROW($AD282)-1))), 1)+
INDEX($AE:$AF, LOOKUP(2, 1 / ($AF$1:INDIRECT("$AF$"&amp;ROW($AF282)-1) &lt;&gt; ""),ROW($AF$1:INDIRECT("$AF$"&amp;ROW($AD282)-1))), 1)+
INDEX($AG:$AG, LOOKUP(2, 1 / ($AG$1:INDIRECT("$AG$"&amp;ROW($AG282)-1) &lt;&gt; ""),ROW($AG$1:INDIRECT("$AG$"&amp;ROW($AD282)-1))), 1)+
INDEX($AH:$AH, LOOKUP(2, 1 / ($AH$1:INDIRECT("$AH$"&amp;ROW($AH282)-1) &lt;&gt; ""),ROW($AH$1:INDIRECT("$AH$"&amp;ROW($AD282)-1))), 1)&gt;=510,0,
IF(INDEX($AD:$AD, LOOKUP(2, 1 / ($AD$1:INDIRECT("$AD$"&amp;ROW($AD282)-1) &lt;&gt; ""),ROW($AD$1:INDIRECT("$AD$"&amp;ROW($AD282)-1))), 1)&gt;=255,0,
VLOOKUP(INDIRECT("$G$"&amp;LOOKUP(2, 1 / ($AD$1:INDIRECT("$AD$"&amp;ROW($AD282)-1) &lt;&gt; ""),ROW($AD$1:INDIRECT("$AD$"&amp;ROW($AD282)-1)))), 'EV and Base'!$A$1:$N$671, 4, FALSE))))</f>
        <v/>
      </c>
      <c r="AE282" s="2" t="str" cm="1">
        <f t="array" aca="1" ref="AE282" ca="1">IF(NOT(ISNUMBER(INDEX($A:$A,LOOKUP(2,1/($A$1:INDIRECT("$A$"&amp;ROW($A282))&lt;&gt;""),ROW($A$1:INDIRECT("$A$"&amp;ROW($A282)))),1))),"",
INDEX($AE:$AE,LOOKUP(2,1/($AE$1:INDIRECT("$AE$"&amp;ROW($AE282)-1)&lt;&gt;""),ROW($AE$1:INDIRECT("$AE$"&amp;ROW($AE282)-1))),1)+
IF(INDEX($AC:$AC,LOOKUP(2,1/($AC$1:INDIRECT("$AC$"&amp;ROW($AC282)-1)&lt;&gt;""),ROW($AC$1:INDIRECT("$AC$"&amp;ROW($AC282)-1))),1)+
INDEX($AD:$AD,LOOKUP(2,1/($AD$1:INDIRECT("$AD$"&amp;ROW($AD282)-1)&lt;&gt;""),ROW($AD$1:INDIRECT("$AD$"&amp;ROW($AD282)-1))),1)+
INDEX($AE:$AE,LOOKUP(2,1/($AE$1:INDIRECT("$AE$"&amp;ROW($AE282)-1)&lt;&gt;""),ROW($AE$1:INDIRECT("$AE$"&amp;ROW($AD282)-1))),1)+
INDEX($AE:$AF,LOOKUP(2,1/($AF$1:INDIRECT("$AF$"&amp;ROW($AF282)-1)&lt;&gt;""),ROW($AF$1:INDIRECT("$AF$"&amp;ROW($AD282)-1))),1)+
INDEX($AG:$AG,LOOKUP(2,1/($AG$1:INDIRECT("$AG$"&amp;ROW($AG282)-1)&lt;&gt;""),ROW($AG$1:INDIRECT("$AG$"&amp;ROW($AD282)-1))),1)+
INDEX($AH:$AH,LOOKUP(2,1/($AH$1:INDIRECT("$AH$"&amp;ROW($AH282)-1)&lt;&gt;""),ROW($AH$1:INDIRECT("$AH$"&amp;ROW($AD282)-1))),1)&gt;=510,0,
IF(INDEX($AE:$AE,LOOKUP(2,1/($AE$1:INDIRECT("$AE$"&amp;ROW($AE282)-1)&lt;&gt;""),ROW($AE$1:INDIRECT("$AE$"&amp;ROW($AE282)-1))),1)&gt;=255,0,
VLOOKUP(INDIRECT("$G$"&amp;LOOKUP(2,1/($AE$1:INDIRECT("$AE$"&amp;ROW($AE282)-1)&lt;&gt;""),ROW($AE$1:INDIRECT("$AE$"&amp;ROW($AE282)-1)))),'EV and Base'!$A$1:$N$671,5,FALSE))))</f>
        <v/>
      </c>
      <c r="AF282" s="2" t="str" cm="1">
        <f t="array" aca="1" ref="AF282" ca="1">IF(NOT(ISNUMBER(INDEX($A:$A, LOOKUP(2, 1 / ($A$1:INDIRECT("$A$"&amp;ROW($A282)) &lt;&gt; ""),ROW($A$1:INDIRECT("$A$"&amp;ROW($A282)))), 1))), "",
INDEX($AF:$AF, LOOKUP(2, 1 / ($AF$1:INDIRECT("$AF$"&amp;ROW($AF282)-1) &lt;&gt; ""),ROW($AF$1:INDIRECT("$AF$"&amp;ROW($AF282)-1))), 1)+
IF(INDEX($AC:$AC, LOOKUP(2, 1 / ($AC$1:INDIRECT("$AC$"&amp;ROW($AC282)-1) &lt;&gt; ""),ROW($AC$1:INDIRECT("$AC$"&amp;ROW($AC282)-1))), 1)+
INDEX($AD:$AD, LOOKUP(2, 1 / ($AD$1:INDIRECT("$AD$"&amp;ROW($AD282)-1) &lt;&gt; ""),ROW($AD$1:INDIRECT("$AD$"&amp;ROW($AD282)-1))), 1)+
INDEX($AE:$AE, LOOKUP(2, 1 / ($AE$1:INDIRECT("$AE$"&amp;ROW($AE282)-1) &lt;&gt; ""),ROW($AE$1:INDIRECT("$AE$"&amp;ROW($AD282)-1))), 1)+
INDEX($AE:$AF, LOOKUP(2, 1 / ($AF$1:INDIRECT("$AF$"&amp;ROW($AF282)-1) &lt;&gt; ""),ROW($AF$1:INDIRECT("$AF$"&amp;ROW($AD282)-1))), 1)+
INDEX($AG:$AG, LOOKUP(2, 1 / ($AG$1:INDIRECT("$AG$"&amp;ROW($AG282)-1) &lt;&gt; ""),ROW($AG$1:INDIRECT("$AG$"&amp;ROW($AD282)-1))), 1)+
INDEX($AH:$AH, LOOKUP(2, 1 / ($AH$1:INDIRECT("$AH$"&amp;ROW($AH282)-1) &lt;&gt; ""),ROW($AH$1:INDIRECT("$AH$"&amp;ROW($AD282)-1))), 1)&gt;=510,0,
IF(INDEX($AF:$AF, LOOKUP(2, 1 / ($AF$1:INDIRECT("$AF$"&amp;ROW($AF282)-1) &lt;&gt; ""),ROW($AF$1:INDIRECT("$AF$"&amp;ROW($AF282)-1))), 1)&gt;=255,0,
VLOOKUP(INDIRECT("$G$"&amp;LOOKUP(2, 1 / ($AF$1:INDIRECT("$AF$"&amp;ROW($AF282)-1) &lt;&gt; ""),ROW($AF$1:INDIRECT("$AF$"&amp;ROW($AF282)-1)))), 'EV and Base'!$A$1:$N$671, 6, FALSE))))</f>
        <v/>
      </c>
      <c r="AG282" s="2" t="str" cm="1">
        <f t="array" aca="1" ref="AG282" ca="1">IF(NOT(ISNUMBER(INDEX($A:$A, LOOKUP(2, 1 / ($A$1:INDIRECT("$A$"&amp;ROW($A282)) &lt;&gt; ""),ROW($A$1:INDIRECT("$A$"&amp;ROW($A282)))), 1))), "",
INDEX($AG:$AG, LOOKUP(2, 1 / ($AG$1:INDIRECT("$AG$"&amp;ROW($AG282)-1) &lt;&gt; ""),ROW($AG$1:INDIRECT("$AG$"&amp;ROW($AG282)-1))), 1)+
IF(INDEX($AC:$AC, LOOKUP(2, 1 / ($AC$1:INDIRECT("$AC$"&amp;ROW($AC282)-1) &lt;&gt; ""),ROW($AC$1:INDIRECT("$AC$"&amp;ROW($AC282)-1))), 1)+
INDEX($AD:$AD, LOOKUP(2, 1 / ($AD$1:INDIRECT("$AD$"&amp;ROW($AD282)-1) &lt;&gt; ""),ROW($AD$1:INDIRECT("$AD$"&amp;ROW($AD282)-1))), 1)+
INDEX($AE:$AE, LOOKUP(2, 1 / ($AE$1:INDIRECT("$AE$"&amp;ROW($AE282)-1) &lt;&gt; ""),ROW($AE$1:INDIRECT("$AE$"&amp;ROW($AD282)-1))), 1)+
INDEX($AE:$AF, LOOKUP(2, 1 / ($AF$1:INDIRECT("$AF$"&amp;ROW($AF282)-1) &lt;&gt; ""),ROW($AF$1:INDIRECT("$AF$"&amp;ROW($AD282)-1))), 1)+
INDEX($AG:$AG, LOOKUP(2, 1 / ($AG$1:INDIRECT("$AG$"&amp;ROW($AG282)-1) &lt;&gt; ""),ROW($AG$1:INDIRECT("$AG$"&amp;ROW($AD282)-1))), 1)+
INDEX($AH:$AH, LOOKUP(2, 1 / ($AH$1:INDIRECT("$AH$"&amp;ROW($AH282)-1) &lt;&gt; ""),ROW($AH$1:INDIRECT("$AH$"&amp;ROW($AD282)-1))), 1)&gt;=510,0,
IF(INDEX($AG:$AG, LOOKUP(2, 1 / ($AG$1:INDIRECT("$AG$"&amp;ROW($AG282)-1) &lt;&gt; ""),ROW($AG$1:INDIRECT("$AG$"&amp;ROW($AG282)-1))), 1)&gt;=255,0,
VLOOKUP(INDIRECT("$G$"&amp;LOOKUP(2, 1 / ($AG$1:INDIRECT("$AG$"&amp;ROW($AG282)-1) &lt;&gt; ""),ROW($AG$1:INDIRECT("$AG$"&amp;ROW($AG282)-1)))), 'EV and Base'!$A$1:$N$671, 7, FALSE))))</f>
        <v/>
      </c>
      <c r="AH282" s="24" t="str" cm="1">
        <f t="array" aca="1" ref="AH282" ca="1">IF(NOT(ISNUMBER(INDEX($A:$A,LOOKUP(2,1/($A$1:INDIRECT("$A$"&amp;ROW($A282))&lt;&gt;""),ROW($A$1:INDIRECT("$A$"&amp;ROW($A282)))),1))),"",
INDEX($AH:$AH,LOOKUP(2,1/($AH$1:INDIRECT("$AH$"&amp;ROW($AH282)-1)&lt;&gt;""),ROW($AH$1:INDIRECT("$AH$"&amp;ROW($AH282)-1))),1)+
IF(INDEX($AC:$AC,LOOKUP(2,1/($AC$1:INDIRECT("$AC$"&amp;ROW($AC282)-1)&lt;&gt;""),ROW($AC$1:INDIRECT("$AC$"&amp;ROW($AC282)-1))),1)+
INDEX($AD:$AD,LOOKUP(2,1/($AD$1:INDIRECT("$AD$"&amp;ROW($AD282)-1)&lt;&gt;""),ROW($AD$1:INDIRECT("$AD$"&amp;ROW($AD282)-1))),1)+
INDEX($AE:$AE,LOOKUP(2,1/($AE$1:INDIRECT("$AE$"&amp;ROW($AE282)-1)&lt;&gt;""),ROW($AE$1:INDIRECT("$AE$"&amp;ROW($AD282)-1))),1)+
INDEX($AE:$AF,LOOKUP(2,1/($AF$1:INDIRECT("$AF$"&amp;ROW($AF282)-1)&lt;&gt;""),ROW($AF$1:INDIRECT("$AF$"&amp;ROW($AD282)-1))),1)+
INDEX($AG:$AG,LOOKUP(2,1/($AG$1:INDIRECT("$AG$"&amp;ROW($AG282)-1)&lt;&gt;""),ROW($AG$1:INDIRECT("$AG$"&amp;ROW($AD282)-1))),1)+
INDEX($AH:$AH,LOOKUP(2,1/($AH$1:INDIRECT("$AH$"&amp;ROW($AH282)-1)&lt;&gt;""),ROW($AH$1:INDIRECT("$AH$"&amp;ROW($AD282)-1))),1)&gt;=510,0,
IF(INDEX($AH:$AH,LOOKUP(2,1/($AH$1:INDIRECT("$AH$"&amp;ROW($AH282)-1)&lt;&gt;""),ROW($AH$1:INDIRECT("$AH$"&amp;ROW($AH282)-1))),1)&gt;=255,0,
VLOOKUP(INDIRECT("$G$"&amp;LOOKUP(2,1/($AH$1:INDIRECT("$AH$"&amp;ROW($AH282)-1)&lt;&gt;""),ROW($AH$1:INDIRECT("$AH$"&amp;ROW($AH282)-1)))),'EV and Base'!$A$1:$N$671,8,FALSE))))</f>
        <v/>
      </c>
      <c r="AI282" s="29" t="str" cm="1">
        <f t="array" aca="1" ref="AI282" ca="1">IF(NOT(ISNUMBER(INDEX($A:$A,LOOKUP(2,1/($A$1:INDIRECT("$A$"&amp;ROW($A282))&lt;&gt;""),ROW($A$1:INDIRECT("$A$"&amp;ROW($A282)))),1))),"",
ROUNDDOWN((((2*VLOOKUP($AA282,'EV and Base'!$A$1:$N$671,9,FALSE))+31+ROUNDDOWN($AC282/4,0))*$AB282)/100,0)+$AB282+10)</f>
        <v/>
      </c>
      <c r="AJ282" s="21" t="str" cm="1">
        <f t="array" aca="1" ref="AJ282" ca="1">IF(NOT(ISNUMBER(INDEX($A:$A, LOOKUP(2, 1 / ($A$1:INDIRECT("$A$"&amp;ROW($A282)) &lt;&gt; ""),ROW($A$1:INDIRECT("$A$"&amp;ROW($A282)))), 1))), "",
ROUNDDOWN((ROUNDDOWN((((2*VLOOKUP($AA282, 'EV and Base'!$A$1:$N$671, 10, FALSE))+31+ROUNDDOWN($AD282/4, 0))*$AB282)/100, 0)+5)*1.1, 0))</f>
        <v/>
      </c>
      <c r="AK282" s="21" t="str" cm="1">
        <f t="array" aca="1" ref="AK282" ca="1">IF(NOT(ISNUMBER(INDEX($A:$A, LOOKUP(2, 1 / ($A$1:INDIRECT("$A$"&amp;ROW($A282)) &lt;&gt; ""),ROW($A$1:INDIRECT("$A$"&amp;ROW($A282)))), 1))), "",
ROUNDDOWN((ROUNDDOWN((((2*VLOOKUP($AA282, 'EV and Base'!$A$1:$N$671, 11, FALSE))+30+ROUNDDOWN($AE282/4, 0))*$AB282)/100, 0)+5), 0)
&amp;"-"&amp;
ROUNDDOWN((ROUNDDOWN((((2*VLOOKUP($AA282, 'EV and Base'!$A$1:$N$671, 11, FALSE))+31+ROUNDDOWN($AE282/4, 0))*$AB282)/100, 0)+5), 0))</f>
        <v/>
      </c>
      <c r="AL282" s="21" t="str" cm="1">
        <f t="array" aca="1" ref="AL282" ca="1">IF(NOT(ISNUMBER(INDEX($A:$A, LOOKUP(2, 1 / ($A$1:INDIRECT("$A$"&amp;ROW($A282)) &lt;&gt; ""),ROW($A$1:INDIRECT("$A$"&amp;ROW($A282)))), 1))), "",
ROUNDDOWN((ROUNDDOWN((((2*VLOOKUP($AA282, 'EV and Base'!$A$1:$N$671, 12, FALSE))+0+ROUNDDOWN($AF282/4, 0))*$AB282)/100, 0)+5)*0.9, 0)
&amp;"-"&amp;
ROUNDDOWN((ROUNDDOWN((((2*VLOOKUP($AA282, 'EV and Base'!$A$1:$N$671, 12, FALSE))+31+ROUNDDOWN($AF282/4, 0))*$AB282)/100, 0)+5)*0.9, 0))</f>
        <v/>
      </c>
      <c r="AM282" s="21" t="str" cm="1">
        <f t="array" aca="1" ref="AM282" ca="1">IF(NOT(ISNUMBER(INDEX($A:$A, LOOKUP(2, 1 / ($A$1:INDIRECT("$A$"&amp;ROW($A282)) &lt;&gt; ""),ROW($A$1:INDIRECT("$A$"&amp;ROW($A282)))), 1))), "",
ROUNDDOWN((ROUNDDOWN((((2*VLOOKUP($AA282, 'EV and Base'!$A$1:$N$671, 13, FALSE))+30+ROUNDDOWN($AG282/4, 0))*$AB282)/100, 0)+5), 0)
&amp;"-"&amp;
ROUNDDOWN((ROUNDDOWN((((2*VLOOKUP($AA282, 'EV and Base'!$A$1:$N$671, 13, FALSE))+31+ROUNDDOWN($AG282/4, 0))*$AB282)/100, 0)+5), 0))</f>
        <v/>
      </c>
      <c r="AN282" s="25" t="str" cm="1">
        <f t="array" aca="1" ref="AN282" ca="1">IF(NOT(ISNUMBER(INDEX($A:$A, LOOKUP(2, 1 / ($A$1:INDIRECT("$A$"&amp;ROW($A282)) &lt;&gt; ""),ROW($A$1:INDIRECT("$A$"&amp;ROW($A282)))), 1))), "",
ROUNDDOWN((ROUNDDOWN((((2*VLOOKUP($AA282, 'EV and Base'!$A$1:$N$671, 14, FALSE))+31+ROUNDDOWN($AH282/4, 0))*$AB282)/100, 0)+5), 0))</f>
        <v/>
      </c>
      <c r="AO282" s="23" t="str" cm="1">
        <f t="array" aca="1" ref="AO282" ca="1">IF(NOT(ISNUMBER(INDEX($A:$A, LOOKUP(2, 1 / ($A$1:INDIRECT("$A$"&amp;ROW($A282)) &lt;&gt; ""),ROW($A$1:INDIRECT("$A$"&amp;ROW($A282)))), 1))), "",
ROUNDDOWN((((2*VLOOKUP($AA282, 'EV and Base'!$A$1:$N$671, 9, FALSE))+31+ROUNDDOWN($AC282/4, 0))*$AB282)/100, 0)+$AB282+10)</f>
        <v/>
      </c>
      <c r="AP282" s="2" t="str" cm="1">
        <f t="array" aca="1" ref="AP282" ca="1">IF(NOT(ISNUMBER(INDEX($A:$A, LOOKUP(2, 1 / ($A$1:INDIRECT("$A$"&amp;ROW($A282)) &lt;&gt; ""),ROW($A$1:INDIRECT("$A$"&amp;ROW($A282)))), 1))), "",
ROUNDDOWN((ROUNDDOWN((((2*VLOOKUP($AA282, 'EV and Base'!$A$1:$N$671, 10, FALSE))+31+ROUNDDOWN($AD282/4, 0))*$AB282)/100, 0)+5)*1.1, 0))</f>
        <v/>
      </c>
      <c r="AQ282" s="2" t="str" cm="1">
        <f t="array" aca="1" ref="AQ282" ca="1">IF(NOT(ISNUMBER(INDEX($A:$A, LOOKUP(2, 1 / ($A$1:INDIRECT("$A$"&amp;ROW($A282)) &lt;&gt; ""),ROW($A$1:INDIRECT("$A$"&amp;ROW($A282)))), 1))), "",
ROUNDDOWN((ROUNDDOWN((((2*VLOOKUP($AA282, 'EV and Base'!$A$1:$N$671, 11, FALSE))+$AV$2+ROUNDDOWN($AE282/4, 0))*$AB282)/100, 0)+5), 0))</f>
        <v/>
      </c>
      <c r="AR282" s="22" t="str" cm="1">
        <f t="array" aca="1" ref="AR282" ca="1">IF(NOT(ISNUMBER(INDEX($A:$A, LOOKUP(2, 1 / ($A$1:INDIRECT("$A$"&amp;ROW($A282)) &lt;&gt; ""),ROW($A$1:INDIRECT("$A$"&amp;ROW($A282)))), 1))), "",
ROUNDDOWN((ROUNDDOWN((((2*VLOOKUP($AA282, 'EV and Base'!$A$1:$N$671, 12, FALSE))+$AW$2+ROUNDDOWN($AF282/4, 0))*$AB282)/100, 0)+5)*0.9, 0))</f>
        <v/>
      </c>
      <c r="AS282" s="2" t="str" cm="1">
        <f t="array" aca="1" ref="AS282" ca="1">IF(NOT(ISNUMBER(INDEX($A:$A, LOOKUP(2, 1 / ($A$1:INDIRECT("$A$"&amp;ROW($A282)) &lt;&gt; ""),ROW($A$1:INDIRECT("$A$"&amp;ROW($A282)))), 1))), "",
ROUNDDOWN((ROUNDDOWN((((2*VLOOKUP($AA282, 'EV and Base'!$A$1:$N$671, 13, FALSE))+$AX$2+ROUNDDOWN($AG282/4, 0))*$AB282)/100, 0)+5), 0))</f>
        <v/>
      </c>
      <c r="AT282" s="24" t="str" cm="1">
        <f t="array" aca="1" ref="AT282" ca="1">IF(NOT(ISNUMBER(INDEX($A:$A, LOOKUP(2, 1 / ($A$1:INDIRECT("$A$"&amp;ROW($A282)) &lt;&gt; ""),ROW($A$1:INDIRECT("$A$"&amp;ROW($A282)))), 1))), "",
ROUNDDOWN((ROUNDDOWN((((2*VLOOKUP($AA282, 'EV and Base'!$A$1:$N$671, 14, FALSE))+31+ROUNDDOWN($AH282/4, 0))*$AB282)/100, 0)+5), 0))</f>
        <v/>
      </c>
      <c r="AU282" s="28">
        <v>224</v>
      </c>
      <c r="AY282" t="str" cm="1">
        <f t="array" aca="1" ref="AY282" ca="1">IF(NOT(ISNUMBER(INDEX($A:$A,LOOKUP(2,1/($A$1:INDIRECT("$A$"&amp;ROW($A282))&lt;&gt;""),ROW($A$1:INDIRECT("$A$"&amp;ROW($A282)))),1))),"",
INDEX($AY:$AY,LOOKUP(2,1/($AY$1:INDIRECT("$AY$"&amp;ROW($AY282)-1)&lt;&gt;""),ROW($AY$1:INDIRECT("$AY$"&amp;ROW($AY282)-1))),1)+$BL282)</f>
        <v/>
      </c>
      <c r="AZ282" s="3" t="str" cm="1">
        <f t="array" aca="1" ref="AZ282" ca="1">IF(NOT(ISNUMBER(INDEX($A:$A, LOOKUP(2, 1 / ($A$1:INDIRECT("$A$"&amp;ROW($A282)) &lt;&gt; ""),ROW($A$1:INDIRECT("$A$"&amp;ROW($A282)))), 1))), "",
VLOOKUP(INDIRECT("$G$"&amp;LOOKUP(2, 1 / ($AY$1:INDIRECT("$AY$"&amp;ROW($AY282)-1) &lt;&gt; ""),ROW($AY$1:INDIRECT("$AY$"&amp;ROW($AY282)-1)))),'EV and Base'!A250:N920,2,FALSE))</f>
        <v/>
      </c>
      <c r="BA282" s="3" t="str" cm="1">
        <f t="array" aca="1" ref="BA282" ca="1">IF(NOT(ISNUMBER(INDEX($A:$A, LOOKUP(2, 1 / ($A$1:INDIRECT("$A$"&amp;ROW($A282)) &lt;&gt; ""),ROW($A$1:INDIRECT("$A$"&amp;ROW($A282)))), 1))), "",
INDIRECT("$I$"&amp;LOOKUP(2, 1 / ($AY$1:INDIRECT("$AY$"&amp;ROW($AY282)-1) &lt;&gt; ""),ROW($AY$1:INDIRECT("$AY$"&amp;ROW($AY282)-1)))))</f>
        <v/>
      </c>
      <c r="BB282" s="1" t="str" cm="1">
        <f t="array" aca="1" ref="BB282" ca="1">IF(NOT(ISNUMBER(INDEX($A:$A, LOOKUP(2, 1 / ($A$1:INDIRECT("$A$"&amp;ROW($A282)) &lt;&gt; ""),ROW($A$1:INDIRECT("$A$"&amp;ROW($A282)))), 1))), "",
INDIRECT("$AB$"&amp;LOOKUP(2, 1 / ($AY$1:INDIRECT("$AY$"&amp;ROW($AY282)-1) &lt;&gt; ""),ROW($AY$1:INDIRECT("$AY$"&amp;ROW($AY282)-1)))))</f>
        <v/>
      </c>
      <c r="BC282" s="3" t="str" cm="1">
        <f t="array" aca="1" ref="BC282" ca="1">IF(NOT(ISNUMBER(INDEX($A:$A,LOOKUP(2,1/($A$1:INDIRECT("$A$"&amp;ROW($A282))&lt;&gt;""),ROW($A$1:INDIRECT("$A$"&amp;ROW($A282)))),1))),"",
$BA282+$BA282+10)</f>
        <v/>
      </c>
      <c r="BD282" s="3" t="str" cm="1">
        <f t="array" aca="1" ref="BD282" ca="1">IF(NOT(ISNUMBER(INDEX($A:$A,LOOKUP(2,1/($A$1:INDIRECT("$A$"&amp;ROW($A282))&lt;&gt;""),ROW($A$1:INDIRECT("$A$"&amp;ROW($A282)))),1))),"",
$BA282+$BB282+10)</f>
        <v/>
      </c>
      <c r="BE282" s="3" t="str" cm="1">
        <f t="array" aca="1" ref="BE282" ca="1">IF(NOT(ISNUMBER(INDEX($A:$A,LOOKUP(2,1/($A$1:INDIRECT("$A$"&amp;ROW($A282))&lt;&gt;""),ROW($A$1:INDIRECT("$A$"&amp;ROW($A282)))),1))),"",
$BC282*$BC282)</f>
        <v/>
      </c>
      <c r="BF282" s="3" t="str" cm="1">
        <f t="array" aca="1" ref="BF282" ca="1">IF(NOT(ISNUMBER(INDEX($A:$A,LOOKUP(2,1/($A$1:INDIRECT("$A$"&amp;ROW($A282))&lt;&gt;""),ROW($A$1:INDIRECT("$A$"&amp;ROW($A282)))),1))),"",
$BD282*$BD282)</f>
        <v/>
      </c>
      <c r="BG282" s="3" t="str" cm="1">
        <f t="array" aca="1" ref="BG282" ca="1">IF(NOT(ISNUMBER(INDEX($A:$A,LOOKUP(2,1/($A$1:INDIRECT("$A$"&amp;ROW($A282))&lt;&gt;""),ROW($A$1:INDIRECT("$A$"&amp;ROW($A282)))),1))),"",
_xlfn.FLOOR.MATH(1.5*_xlfn.FLOOR.MATH($AZ282*BA282/5)))</f>
        <v/>
      </c>
      <c r="BH282" s="3" t="str" cm="1">
        <f t="array" aca="1" ref="BH282" ca="1">IF(NOT(ISNUMBER(INDEX($A:$A, LOOKUP(2, 1 / ($A$1:INDIRECT("$A$"&amp;ROW($A282)) &lt;&gt; ""),ROW($A$1:INDIRECT("$A$"&amp;ROW($A282)))), 1))), "",
_xlfn.FLOOR.MATH($BG282/IF(OR(INDIRECT("$C$"&amp;LOOKUP(2, 1 / ($AY$1:INDIRECT("$AY$"&amp;ROW($AY282)-1) &lt;&gt; ""),ROW($AY$1:INDIRECT("$AY$"&amp;ROW($AY282)-1))))="Multi",
INDIRECT("$C$"&amp;LOOKUP(2, 1 / ($AY$1:INDIRECT("$AY$"&amp;ROW($AY282)-1) &lt;&gt; ""),ROW($AY$1:INDIRECT("$AY$"&amp;ROW($AY282)-1))))="Double"),2,1)))</f>
        <v/>
      </c>
      <c r="BI282" s="3" t="str" cm="1">
        <f t="array" aca="1" ref="BI282" ca="1">IF(NOT(ISNUMBER(INDEX($A:$A,LOOKUP(2,1/($A$1:INDIRECT("$A$"&amp;ROW($A282))&lt;&gt;""),ROW($A$1:INDIRECT("$A$"&amp;ROW($A282)))),1))),"",
VLOOKUP($BC282,GameFreakSQRT!$A$1:$B$200,2,FALSE))</f>
        <v/>
      </c>
      <c r="BJ282" s="3" t="str" cm="1">
        <f t="array" aca="1" ref="BJ282" ca="1">IF(NOT(ISNUMBER(INDEX($A:$A,LOOKUP(2,1/($A$1:INDIRECT("$A$"&amp;ROW($A282))&lt;&gt;""),ROW($A$1:INDIRECT("$A$"&amp;ROW($A282)))),1))),"",
VLOOKUP($BD282,GameFreakSQRT!$A$1:$B$200,2,FALSE))</f>
        <v/>
      </c>
      <c r="BK282" s="3" t="str" cm="1">
        <f t="array" aca="1" ref="BK282" ca="1">IF(NOT(ISNUMBER(INDEX($A:$A,LOOKUP(2,1/($A$1:INDIRECT("$A$"&amp;ROW($A282))&lt;&gt;""),ROW($A$1:INDIRECT("$A$"&amp;ROW($A282)))),1))),"",
_xlfn.FLOOR.MATH((($BI282*$BE282)*$BH282)/($BJ282*$BF282))+1)</f>
        <v/>
      </c>
      <c r="BL282" s="3" t="str" cm="1">
        <f t="array" aca="1" ref="BL282" ca="1">IF(NOT(ISNUMBER(INDEX($A:$A,LOOKUP(2,1/($A$1:INDIRECT("$A$"&amp;ROW($A282))&lt;&gt;""),ROW($A$1:INDIRECT("$A$"&amp;ROW($A282)))),1))),"",
_xlfn.FLOOR.MATH($BK282*IF(NOT(INDIRECT("$Z$"&amp;LOOKUP(2, 1 / ($AY$1:INDIRECT("$AY$"&amp;ROW($AY282)-1) &lt;&gt; ""),ROW($AY$1:INDIRECT("$AY$"&amp;ROW($AY282)-1))))=""),1.5,1)))</f>
        <v/>
      </c>
      <c r="BM282" s="3" t="str" cm="1">
        <f t="array" aca="1" ref="BM282" ca="1">IF(NOT(ISNUMBER(INDEX($A:$A, LOOKUP(2, 1 / ($A$1:INDIRECT("$A$"&amp;ROW($A282)) &lt;&gt; ""),ROW($A$1:INDIRECT("$A$"&amp;ROW($A282)))), 1))), "",
INDIRECT("$Y$"&amp;LOOKUP(2, 1 / ($AY$1:INDIRECT("$AY$"&amp;ROW($AY282)-1) &lt;&gt; ""),ROW($AY$1:INDIRECT("$AY$"&amp;ROW($AY282)-1)))))</f>
        <v/>
      </c>
      <c r="BN282" s="3" t="str">
        <f t="shared" ref="BN282:BN371" ca="1" si="29">IF(OR($BM282="",$BM282=0),"",BL282=BM282)</f>
        <v/>
      </c>
    </row>
    <row r="283" spans="1:66" x14ac:dyDescent="0.45">
      <c r="A283" s="69"/>
      <c r="B283" s="69"/>
      <c r="C283" s="69"/>
      <c r="D283" s="69"/>
      <c r="E283" s="69"/>
      <c r="F283" s="56">
        <v>2</v>
      </c>
      <c r="G283" s="2" t="s">
        <v>478</v>
      </c>
      <c r="H283" s="2" t="s">
        <v>77</v>
      </c>
      <c r="I283" s="2">
        <v>30</v>
      </c>
      <c r="J283" s="2" t="s">
        <v>180</v>
      </c>
      <c r="K283" s="2" t="s">
        <v>479</v>
      </c>
      <c r="L283" s="2" t="s">
        <v>53</v>
      </c>
      <c r="M283" s="2" t="s">
        <v>333</v>
      </c>
      <c r="N283" s="2" t="s">
        <v>288</v>
      </c>
      <c r="O283" s="2" t="s">
        <v>480</v>
      </c>
      <c r="P283" s="2" t="s">
        <v>481</v>
      </c>
      <c r="Q283" s="2">
        <v>0</v>
      </c>
      <c r="R283" s="2">
        <f>_xlfn.FLOOR.MATH((((2*VLOOKUP(G283, 'EV and Base'!$A$1:$N$671, 9, FALSE))+$Q283)*$I283)/100)+$I283+10</f>
        <v>67</v>
      </c>
      <c r="S283" s="2">
        <f>_xlfn.FLOOR.MATH((_xlfn.FLOOR.MATH((((2*VLOOKUP($G283, 'EV and Base'!$A$1:$N$671, 10, FALSE))+$Q283)*$I283)/100)+5)*
IF(OR($J283="Lonely", $J283="Brave", $J283="Adamant", $J283="Naughty"), 1.1,
IF(OR($J283="Bold", $J283="Timid", $J283="Modest", $J283="Calm"), 0.9, 1)))</f>
        <v>23</v>
      </c>
      <c r="T283" s="2">
        <f>_xlfn.FLOOR.MATH((_xlfn.FLOOR.MATH((((2*VLOOKUP($G283, 'EV and Base'!$A$1:$N$671, 11, FALSE))+$Q283)*$I283)/100)+5)*
IF(OR($J283="Bold", $J283="Relaxed", $J283="Impish", $J283="Lax"), 1.1,
IF(OR($J283="Lonely", $J283="Hasty", $J283="Mild", $J283="Gentle"), 0.9, 1)))</f>
        <v>31</v>
      </c>
      <c r="U283" s="2">
        <f>_xlfn.FLOOR.MATH((_xlfn.FLOOR.MATH((((2*VLOOKUP($G283, 'EV and Base'!$A$1:$N$671, 12, FALSE))+$Q283)*$I283)/100)+5)*
IF(OR($J283="Modest", $J283="Mild", $J283="Quiet", $J283="Rash"), 1.1,
IF(OR($J283="Adamant", $J283="Impish", $J283="Jolly", $J283="Careful"), 0.9, 1)))</f>
        <v>38</v>
      </c>
      <c r="V283" s="2">
        <f>_xlfn.FLOOR.MATH((_xlfn.FLOOR.MATH((((2*VLOOKUP($G283, 'EV and Base'!$A$1:$N$671, 13, FALSE))+$Q283)*$I283)/100)+5)*
IF(OR($J283="Calm", $J283="Gentle", $J283="Sassy", $J283="Careful"), 1.1,
IF(OR($J283="Naughty", $J283="Lax", $J283="Naive", $J283="Rash"), 0.9, 1)))</f>
        <v>44</v>
      </c>
      <c r="W283" s="2">
        <f>_xlfn.FLOOR.MATH((_xlfn.FLOOR.MATH((((2*VLOOKUP($G283, 'EV and Base'!$A$1:$N$671, 14, FALSE))+$Q283)*$I283)/100)+5)*
IF(OR($J283="Timid", $J283="Hasty", $J283="Jolly", $J283="Naive"), 1.1,
IF(OR($J283="Brave", $J283="Relaxed", $J283="Quiet", $J283="Sassy"), 0.9, 1)))</f>
        <v>35</v>
      </c>
      <c r="X283" s="69"/>
      <c r="Z283" s="1">
        <v>1</v>
      </c>
      <c r="AA283" s="23" t="str" cm="1">
        <f t="array" aca="1" ref="AA283" ca="1">IF(NOT(ISNUMBER(INDEX($A:$A,LOOKUP(2,1/($A$1:INDIRECT("$A$"&amp;ROW($A283))&lt;&gt;""),ROW($A$1:INDIRECT("$A$"&amp;ROW($A283)))),1))),"",
IF(NOT(ISNUMBER($A283)),$AA282,
IF($AB283&lt;16,"Lillipup",
IF($AB283&lt;32,"Herdier",
"Stoutland"))))</f>
        <v/>
      </c>
      <c r="AB283" s="25" t="str" cm="1">
        <f t="array" aca="1" ref="AB283" ca="1">IF(NOT(ISNUMBER(INDEX($A:$A, LOOKUP(2, 1 / ($A$1:INDIRECT("$A$"&amp;ROW($A283)) &lt;&gt; ""),ROW($A$1:INDIRECT("$A$"&amp;ROW($A283)))), 1))), "",
VLOOKUP($AY283,'Medium-Slow'!$A$1:$B$101,2,TRUE))</f>
        <v/>
      </c>
      <c r="AC283" s="23" t="str" cm="1">
        <f t="array" aca="1" ref="AC283" ca="1">IF(NOT(ISNUMBER(INDEX($A:$A, LOOKUP(2, 1 / ($A$1:INDIRECT("$A$"&amp;ROW($A283)) &lt;&gt; ""),ROW($A$1:INDIRECT("$A$"&amp;ROW($A283)))), 1))), "",
INDEX($AC:$AC, LOOKUP(2, 1 / ($AC$1:INDIRECT("$AC$"&amp;ROW($AC283)-1) &lt;&gt; ""),ROW($AC$1:INDIRECT("$AC$"&amp;ROW($AC283)-1))), 1)+
IF(INDEX($AC:$AC, LOOKUP(2, 1 / ($AC$1:INDIRECT("$AC$"&amp;ROW($AC283)-1) &lt;&gt; ""),ROW($AC$1:INDIRECT("$AC$"&amp;ROW($AC283)-1))), 1)+
INDEX($AD:$AD, LOOKUP(2, 1 / ($AD$1:INDIRECT("$AD$"&amp;ROW($AD283)-1) &lt;&gt; ""),ROW($AD$1:INDIRECT("$AD$"&amp;ROW($AD283)-1))), 1)+
INDEX($AE:$AE, LOOKUP(2, 1 / ($AE$1:INDIRECT("$AE$"&amp;ROW($AE283)-1) &lt;&gt; ""),ROW($AE$1:INDIRECT("$AE$"&amp;ROW($AD283)-1))), 1)+
INDEX($AE:$AF, LOOKUP(2, 1 / ($AF$1:INDIRECT("$AF$"&amp;ROW($AF283)-1) &lt;&gt; ""),ROW($AF$1:INDIRECT("$AF$"&amp;ROW($AD283)-1))), 1)+
INDEX($AG:$AG, LOOKUP(2, 1 / ($AG$1:INDIRECT("$AG$"&amp;ROW($AG283)-1) &lt;&gt; ""),ROW($AG$1:INDIRECT("$AG$"&amp;ROW($AD283)-1))), 1)+
INDEX($AH:$AH, LOOKUP(2, 1 / ($AH$1:INDIRECT("$AH$"&amp;ROW($AH283)-1) &lt;&gt; ""),ROW($AH$1:INDIRECT("$AH$"&amp;ROW($AD283)-1))), 1)&gt;=510,0,
IF(INDEX($AC:$AC, LOOKUP(2, 1 / ($AC$1:INDIRECT("$AC$"&amp;ROW($AC283)-1) &lt;&gt; ""),ROW($AC$1:INDIRECT("$AC$"&amp;ROW($AC283)-1))), 1)&gt;=255,0,
VLOOKUP(INDIRECT("$G$"&amp;LOOKUP(2, 1 / ($AC$1:INDIRECT("$AC$"&amp;ROW($AC283)-1) &lt;&gt; ""),ROW($AC$1:INDIRECT("$AC$"&amp;ROW($AC283)-1)))), 'EV and Base'!$A$1:$N$671, 3, FALSE))))</f>
        <v/>
      </c>
      <c r="AD283" s="2" t="str" cm="1">
        <f t="array" aca="1" ref="AD283" ca="1">IF(NOT(ISNUMBER(INDEX($A:$A, LOOKUP(2, 1 / ($A$1:INDIRECT("$A$"&amp;ROW($A283)) &lt;&gt; ""),ROW($A$1:INDIRECT("$A$"&amp;ROW($A283)))), 1))), "",
INDEX($AD:$AD, LOOKUP(2, 1 / ($AD$1:INDIRECT("$AD$"&amp;ROW($AD283)-1) &lt;&gt; ""),ROW($AD$1:INDIRECT("$AD$"&amp;ROW($AD283)-1))), 1)+
IF(INDEX($AC:$AC, LOOKUP(2, 1 / ($AC$1:INDIRECT("$AC$"&amp;ROW($AC283)-1) &lt;&gt; ""),ROW($AC$1:INDIRECT("$AC$"&amp;ROW($AC283)-1))), 1)+
INDEX($AD:$AD, LOOKUP(2, 1 / ($AD$1:INDIRECT("$AD$"&amp;ROW($AD283)-1) &lt;&gt; ""),ROW($AD$1:INDIRECT("$AD$"&amp;ROW($AD283)-1))), 1)+
INDEX($AE:$AE, LOOKUP(2, 1 / ($AE$1:INDIRECT("$AE$"&amp;ROW($AE283)-1) &lt;&gt; ""),ROW($AE$1:INDIRECT("$AE$"&amp;ROW($AD283)-1))), 1)+
INDEX($AE:$AF, LOOKUP(2, 1 / ($AF$1:INDIRECT("$AF$"&amp;ROW($AF283)-1) &lt;&gt; ""),ROW($AF$1:INDIRECT("$AF$"&amp;ROW($AD283)-1))), 1)+
INDEX($AG:$AG, LOOKUP(2, 1 / ($AG$1:INDIRECT("$AG$"&amp;ROW($AG283)-1) &lt;&gt; ""),ROW($AG$1:INDIRECT("$AG$"&amp;ROW($AD283)-1))), 1)+
INDEX($AH:$AH, LOOKUP(2, 1 / ($AH$1:INDIRECT("$AH$"&amp;ROW($AH283)-1) &lt;&gt; ""),ROW($AH$1:INDIRECT("$AH$"&amp;ROW($AD283)-1))), 1)&gt;=510,0,
IF(INDEX($AD:$AD, LOOKUP(2, 1 / ($AD$1:INDIRECT("$AD$"&amp;ROW($AD283)-1) &lt;&gt; ""),ROW($AD$1:INDIRECT("$AD$"&amp;ROW($AD283)-1))), 1)&gt;=255,0,
VLOOKUP(INDIRECT("$G$"&amp;LOOKUP(2, 1 / ($AD$1:INDIRECT("$AD$"&amp;ROW($AD283)-1) &lt;&gt; ""),ROW($AD$1:INDIRECT("$AD$"&amp;ROW($AD283)-1)))), 'EV and Base'!$A$1:$N$671, 4, FALSE))))</f>
        <v/>
      </c>
      <c r="AE283" s="2" t="str" cm="1">
        <f t="array" aca="1" ref="AE283" ca="1">IF(NOT(ISNUMBER(INDEX($A:$A,LOOKUP(2,1/($A$1:INDIRECT("$A$"&amp;ROW($A283))&lt;&gt;""),ROW($A$1:INDIRECT("$A$"&amp;ROW($A283)))),1))),"",
INDEX($AE:$AE,LOOKUP(2,1/($AE$1:INDIRECT("$AE$"&amp;ROW($AE283)-1)&lt;&gt;""),ROW($AE$1:INDIRECT("$AE$"&amp;ROW($AE283)-1))),1)+
IF(INDEX($AC:$AC,LOOKUP(2,1/($AC$1:INDIRECT("$AC$"&amp;ROW($AC283)-1)&lt;&gt;""),ROW($AC$1:INDIRECT("$AC$"&amp;ROW($AC283)-1))),1)+
INDEX($AD:$AD,LOOKUP(2,1/($AD$1:INDIRECT("$AD$"&amp;ROW($AD283)-1)&lt;&gt;""),ROW($AD$1:INDIRECT("$AD$"&amp;ROW($AD283)-1))),1)+
INDEX($AE:$AE,LOOKUP(2,1/($AE$1:INDIRECT("$AE$"&amp;ROW($AE283)-1)&lt;&gt;""),ROW($AE$1:INDIRECT("$AE$"&amp;ROW($AD283)-1))),1)+
INDEX($AE:$AF,LOOKUP(2,1/($AF$1:INDIRECT("$AF$"&amp;ROW($AF283)-1)&lt;&gt;""),ROW($AF$1:INDIRECT("$AF$"&amp;ROW($AD283)-1))),1)+
INDEX($AG:$AG,LOOKUP(2,1/($AG$1:INDIRECT("$AG$"&amp;ROW($AG283)-1)&lt;&gt;""),ROW($AG$1:INDIRECT("$AG$"&amp;ROW($AD283)-1))),1)+
INDEX($AH:$AH,LOOKUP(2,1/($AH$1:INDIRECT("$AH$"&amp;ROW($AH283)-1)&lt;&gt;""),ROW($AH$1:INDIRECT("$AH$"&amp;ROW($AD283)-1))),1)&gt;=510,0,
IF(INDEX($AE:$AE,LOOKUP(2,1/($AE$1:INDIRECT("$AE$"&amp;ROW($AE283)-1)&lt;&gt;""),ROW($AE$1:INDIRECT("$AE$"&amp;ROW($AE283)-1))),1)&gt;=255,0,
VLOOKUP(INDIRECT("$G$"&amp;LOOKUP(2,1/($AE$1:INDIRECT("$AE$"&amp;ROW($AE283)-1)&lt;&gt;""),ROW($AE$1:INDIRECT("$AE$"&amp;ROW($AE283)-1)))),'EV and Base'!$A$1:$N$671,5,FALSE))))</f>
        <v/>
      </c>
      <c r="AF283" s="2" t="str" cm="1">
        <f t="array" aca="1" ref="AF283" ca="1">IF(NOT(ISNUMBER(INDEX($A:$A, LOOKUP(2, 1 / ($A$1:INDIRECT("$A$"&amp;ROW($A283)) &lt;&gt; ""),ROW($A$1:INDIRECT("$A$"&amp;ROW($A283)))), 1))), "",
INDEX($AF:$AF, LOOKUP(2, 1 / ($AF$1:INDIRECT("$AF$"&amp;ROW($AF283)-1) &lt;&gt; ""),ROW($AF$1:INDIRECT("$AF$"&amp;ROW($AF283)-1))), 1)+
IF(INDEX($AC:$AC, LOOKUP(2, 1 / ($AC$1:INDIRECT("$AC$"&amp;ROW($AC283)-1) &lt;&gt; ""),ROW($AC$1:INDIRECT("$AC$"&amp;ROW($AC283)-1))), 1)+
INDEX($AD:$AD, LOOKUP(2, 1 / ($AD$1:INDIRECT("$AD$"&amp;ROW($AD283)-1) &lt;&gt; ""),ROW($AD$1:INDIRECT("$AD$"&amp;ROW($AD283)-1))), 1)+
INDEX($AE:$AE, LOOKUP(2, 1 / ($AE$1:INDIRECT("$AE$"&amp;ROW($AE283)-1) &lt;&gt; ""),ROW($AE$1:INDIRECT("$AE$"&amp;ROW($AD283)-1))), 1)+
INDEX($AE:$AF, LOOKUP(2, 1 / ($AF$1:INDIRECT("$AF$"&amp;ROW($AF283)-1) &lt;&gt; ""),ROW($AF$1:INDIRECT("$AF$"&amp;ROW($AD283)-1))), 1)+
INDEX($AG:$AG, LOOKUP(2, 1 / ($AG$1:INDIRECT("$AG$"&amp;ROW($AG283)-1) &lt;&gt; ""),ROW($AG$1:INDIRECT("$AG$"&amp;ROW($AD283)-1))), 1)+
INDEX($AH:$AH, LOOKUP(2, 1 / ($AH$1:INDIRECT("$AH$"&amp;ROW($AH283)-1) &lt;&gt; ""),ROW($AH$1:INDIRECT("$AH$"&amp;ROW($AD283)-1))), 1)&gt;=510,0,
IF(INDEX($AF:$AF, LOOKUP(2, 1 / ($AF$1:INDIRECT("$AF$"&amp;ROW($AF283)-1) &lt;&gt; ""),ROW($AF$1:INDIRECT("$AF$"&amp;ROW($AF283)-1))), 1)&gt;=255,0,
VLOOKUP(INDIRECT("$G$"&amp;LOOKUP(2, 1 / ($AF$1:INDIRECT("$AF$"&amp;ROW($AF283)-1) &lt;&gt; ""),ROW($AF$1:INDIRECT("$AF$"&amp;ROW($AF283)-1)))), 'EV and Base'!$A$1:$N$671, 6, FALSE))))</f>
        <v/>
      </c>
      <c r="AG283" s="2" t="str" cm="1">
        <f t="array" aca="1" ref="AG283" ca="1">IF(NOT(ISNUMBER(INDEX($A:$A, LOOKUP(2, 1 / ($A$1:INDIRECT("$A$"&amp;ROW($A283)) &lt;&gt; ""),ROW($A$1:INDIRECT("$A$"&amp;ROW($A283)))), 1))), "",
INDEX($AG:$AG, LOOKUP(2, 1 / ($AG$1:INDIRECT("$AG$"&amp;ROW($AG283)-1) &lt;&gt; ""),ROW($AG$1:INDIRECT("$AG$"&amp;ROW($AG283)-1))), 1)+
IF(INDEX($AC:$AC, LOOKUP(2, 1 / ($AC$1:INDIRECT("$AC$"&amp;ROW($AC283)-1) &lt;&gt; ""),ROW($AC$1:INDIRECT("$AC$"&amp;ROW($AC283)-1))), 1)+
INDEX($AD:$AD, LOOKUP(2, 1 / ($AD$1:INDIRECT("$AD$"&amp;ROW($AD283)-1) &lt;&gt; ""),ROW($AD$1:INDIRECT("$AD$"&amp;ROW($AD283)-1))), 1)+
INDEX($AE:$AE, LOOKUP(2, 1 / ($AE$1:INDIRECT("$AE$"&amp;ROW($AE283)-1) &lt;&gt; ""),ROW($AE$1:INDIRECT("$AE$"&amp;ROW($AD283)-1))), 1)+
INDEX($AE:$AF, LOOKUP(2, 1 / ($AF$1:INDIRECT("$AF$"&amp;ROW($AF283)-1) &lt;&gt; ""),ROW($AF$1:INDIRECT("$AF$"&amp;ROW($AD283)-1))), 1)+
INDEX($AG:$AG, LOOKUP(2, 1 / ($AG$1:INDIRECT("$AG$"&amp;ROW($AG283)-1) &lt;&gt; ""),ROW($AG$1:INDIRECT("$AG$"&amp;ROW($AD283)-1))), 1)+
INDEX($AH:$AH, LOOKUP(2, 1 / ($AH$1:INDIRECT("$AH$"&amp;ROW($AH283)-1) &lt;&gt; ""),ROW($AH$1:INDIRECT("$AH$"&amp;ROW($AD283)-1))), 1)&gt;=510,0,
IF(INDEX($AG:$AG, LOOKUP(2, 1 / ($AG$1:INDIRECT("$AG$"&amp;ROW($AG283)-1) &lt;&gt; ""),ROW($AG$1:INDIRECT("$AG$"&amp;ROW($AG283)-1))), 1)&gt;=255,0,
VLOOKUP(INDIRECT("$G$"&amp;LOOKUP(2, 1 / ($AG$1:INDIRECT("$AG$"&amp;ROW($AG283)-1) &lt;&gt; ""),ROW($AG$1:INDIRECT("$AG$"&amp;ROW($AG283)-1)))), 'EV and Base'!$A$1:$N$671, 7, FALSE))))</f>
        <v/>
      </c>
      <c r="AH283" s="24" t="str" cm="1">
        <f t="array" aca="1" ref="AH283" ca="1">IF(NOT(ISNUMBER(INDEX($A:$A,LOOKUP(2,1/($A$1:INDIRECT("$A$"&amp;ROW($A283))&lt;&gt;""),ROW($A$1:INDIRECT("$A$"&amp;ROW($A283)))),1))),"",
INDEX($AH:$AH,LOOKUP(2,1/($AH$1:INDIRECT("$AH$"&amp;ROW($AH283)-1)&lt;&gt;""),ROW($AH$1:INDIRECT("$AH$"&amp;ROW($AH283)-1))),1)+
IF(INDEX($AC:$AC,LOOKUP(2,1/($AC$1:INDIRECT("$AC$"&amp;ROW($AC283)-1)&lt;&gt;""),ROW($AC$1:INDIRECT("$AC$"&amp;ROW($AC283)-1))),1)+
INDEX($AD:$AD,LOOKUP(2,1/($AD$1:INDIRECT("$AD$"&amp;ROW($AD283)-1)&lt;&gt;""),ROW($AD$1:INDIRECT("$AD$"&amp;ROW($AD283)-1))),1)+
INDEX($AE:$AE,LOOKUP(2,1/($AE$1:INDIRECT("$AE$"&amp;ROW($AE283)-1)&lt;&gt;""),ROW($AE$1:INDIRECT("$AE$"&amp;ROW($AD283)-1))),1)+
INDEX($AE:$AF,LOOKUP(2,1/($AF$1:INDIRECT("$AF$"&amp;ROW($AF283)-1)&lt;&gt;""),ROW($AF$1:INDIRECT("$AF$"&amp;ROW($AD283)-1))),1)+
INDEX($AG:$AG,LOOKUP(2,1/($AG$1:INDIRECT("$AG$"&amp;ROW($AG283)-1)&lt;&gt;""),ROW($AG$1:INDIRECT("$AG$"&amp;ROW($AD283)-1))),1)+
INDEX($AH:$AH,LOOKUP(2,1/($AH$1:INDIRECT("$AH$"&amp;ROW($AH283)-1)&lt;&gt;""),ROW($AH$1:INDIRECT("$AH$"&amp;ROW($AD283)-1))),1)&gt;=510,0,
IF(INDEX($AH:$AH,LOOKUP(2,1/($AH$1:INDIRECT("$AH$"&amp;ROW($AH283)-1)&lt;&gt;""),ROW($AH$1:INDIRECT("$AH$"&amp;ROW($AH283)-1))),1)&gt;=255,0,
VLOOKUP(INDIRECT("$G$"&amp;LOOKUP(2,1/($AH$1:INDIRECT("$AH$"&amp;ROW($AH283)-1)&lt;&gt;""),ROW($AH$1:INDIRECT("$AH$"&amp;ROW($AH283)-1)))),'EV and Base'!$A$1:$N$671,8,FALSE))))</f>
        <v/>
      </c>
      <c r="AI283" s="29" t="str" cm="1">
        <f t="array" aca="1" ref="AI283" ca="1">IF(NOT(ISNUMBER(INDEX($A:$A,LOOKUP(2,1/($A$1:INDIRECT("$A$"&amp;ROW($A283))&lt;&gt;""),ROW($A$1:INDIRECT("$A$"&amp;ROW($A283)))),1))),"",
ROUNDDOWN((((2*VLOOKUP($AA283,'EV and Base'!$A$1:$N$671,9,FALSE))+31+ROUNDDOWN($AC283/4,0))*$AB283)/100,0)+$AB283+10)</f>
        <v/>
      </c>
      <c r="AJ283" s="21" t="str" cm="1">
        <f t="array" aca="1" ref="AJ283" ca="1">IF(NOT(ISNUMBER(INDEX($A:$A, LOOKUP(2, 1 / ($A$1:INDIRECT("$A$"&amp;ROW($A283)) &lt;&gt; ""),ROW($A$1:INDIRECT("$A$"&amp;ROW($A283)))), 1))), "",
ROUNDDOWN((ROUNDDOWN((((2*VLOOKUP($AA283, 'EV and Base'!$A$1:$N$671, 10, FALSE))+31+ROUNDDOWN($AD283/4, 0))*$AB283)/100, 0)+5)*1.1, 0))</f>
        <v/>
      </c>
      <c r="AK283" s="21" t="str" cm="1">
        <f t="array" aca="1" ref="AK283" ca="1">IF(NOT(ISNUMBER(INDEX($A:$A, LOOKUP(2, 1 / ($A$1:INDIRECT("$A$"&amp;ROW($A283)) &lt;&gt; ""),ROW($A$1:INDIRECT("$A$"&amp;ROW($A283)))), 1))), "",
ROUNDDOWN((ROUNDDOWN((((2*VLOOKUP($AA283, 'EV and Base'!$A$1:$N$671, 11, FALSE))+30+ROUNDDOWN($AE283/4, 0))*$AB283)/100, 0)+5), 0)
&amp;"-"&amp;
ROUNDDOWN((ROUNDDOWN((((2*VLOOKUP($AA283, 'EV and Base'!$A$1:$N$671, 11, FALSE))+31+ROUNDDOWN($AE283/4, 0))*$AB283)/100, 0)+5), 0))</f>
        <v/>
      </c>
      <c r="AL283" s="21" t="str" cm="1">
        <f t="array" aca="1" ref="AL283" ca="1">IF(NOT(ISNUMBER(INDEX($A:$A, LOOKUP(2, 1 / ($A$1:INDIRECT("$A$"&amp;ROW($A283)) &lt;&gt; ""),ROW($A$1:INDIRECT("$A$"&amp;ROW($A283)))), 1))), "",
ROUNDDOWN((ROUNDDOWN((((2*VLOOKUP($AA283, 'EV and Base'!$A$1:$N$671, 12, FALSE))+0+ROUNDDOWN($AF283/4, 0))*$AB283)/100, 0)+5)*0.9, 0)
&amp;"-"&amp;
ROUNDDOWN((ROUNDDOWN((((2*VLOOKUP($AA283, 'EV and Base'!$A$1:$N$671, 12, FALSE))+31+ROUNDDOWN($AF283/4, 0))*$AB283)/100, 0)+5)*0.9, 0))</f>
        <v/>
      </c>
      <c r="AM283" s="21" t="str" cm="1">
        <f t="array" aca="1" ref="AM283" ca="1">IF(NOT(ISNUMBER(INDEX($A:$A, LOOKUP(2, 1 / ($A$1:INDIRECT("$A$"&amp;ROW($A283)) &lt;&gt; ""),ROW($A$1:INDIRECT("$A$"&amp;ROW($A283)))), 1))), "",
ROUNDDOWN((ROUNDDOWN((((2*VLOOKUP($AA283, 'EV and Base'!$A$1:$N$671, 13, FALSE))+30+ROUNDDOWN($AG283/4, 0))*$AB283)/100, 0)+5), 0)
&amp;"-"&amp;
ROUNDDOWN((ROUNDDOWN((((2*VLOOKUP($AA283, 'EV and Base'!$A$1:$N$671, 13, FALSE))+31+ROUNDDOWN($AG283/4, 0))*$AB283)/100, 0)+5), 0))</f>
        <v/>
      </c>
      <c r="AN283" s="25" t="str" cm="1">
        <f t="array" aca="1" ref="AN283" ca="1">IF(NOT(ISNUMBER(INDEX($A:$A, LOOKUP(2, 1 / ($A$1:INDIRECT("$A$"&amp;ROW($A283)) &lt;&gt; ""),ROW($A$1:INDIRECT("$A$"&amp;ROW($A283)))), 1))), "",
ROUNDDOWN((ROUNDDOWN((((2*VLOOKUP($AA283, 'EV and Base'!$A$1:$N$671, 14, FALSE))+31+ROUNDDOWN($AH283/4, 0))*$AB283)/100, 0)+5), 0))</f>
        <v/>
      </c>
      <c r="AO283" s="23" t="str" cm="1">
        <f t="array" aca="1" ref="AO283" ca="1">IF(NOT(ISNUMBER(INDEX($A:$A, LOOKUP(2, 1 / ($A$1:INDIRECT("$A$"&amp;ROW($A283)) &lt;&gt; ""),ROW($A$1:INDIRECT("$A$"&amp;ROW($A283)))), 1))), "",
ROUNDDOWN((((2*VLOOKUP($AA283, 'EV and Base'!$A$1:$N$671, 9, FALSE))+31+ROUNDDOWN($AC283/4, 0))*$AB283)/100, 0)+$AB283+10)</f>
        <v/>
      </c>
      <c r="AP283" s="2" t="str" cm="1">
        <f t="array" aca="1" ref="AP283" ca="1">IF(NOT(ISNUMBER(INDEX($A:$A, LOOKUP(2, 1 / ($A$1:INDIRECT("$A$"&amp;ROW($A283)) &lt;&gt; ""),ROW($A$1:INDIRECT("$A$"&amp;ROW($A283)))), 1))), "",
ROUNDDOWN((ROUNDDOWN((((2*VLOOKUP($AA283, 'EV and Base'!$A$1:$N$671, 10, FALSE))+31+ROUNDDOWN($AD283/4, 0))*$AB283)/100, 0)+5)*1.1, 0))</f>
        <v/>
      </c>
      <c r="AQ283" s="2" t="str" cm="1">
        <f t="array" aca="1" ref="AQ283" ca="1">IF(NOT(ISNUMBER(INDEX($A:$A, LOOKUP(2, 1 / ($A$1:INDIRECT("$A$"&amp;ROW($A283)) &lt;&gt; ""),ROW($A$1:INDIRECT("$A$"&amp;ROW($A283)))), 1))), "",
ROUNDDOWN((ROUNDDOWN((((2*VLOOKUP($AA283, 'EV and Base'!$A$1:$N$671, 11, FALSE))+$AV$2+ROUNDDOWN($AE283/4, 0))*$AB283)/100, 0)+5), 0))</f>
        <v/>
      </c>
      <c r="AR283" s="22" t="str" cm="1">
        <f t="array" aca="1" ref="AR283" ca="1">IF(NOT(ISNUMBER(INDEX($A:$A, LOOKUP(2, 1 / ($A$1:INDIRECT("$A$"&amp;ROW($A283)) &lt;&gt; ""),ROW($A$1:INDIRECT("$A$"&amp;ROW($A283)))), 1))), "",
ROUNDDOWN((ROUNDDOWN((((2*VLOOKUP($AA283, 'EV and Base'!$A$1:$N$671, 12, FALSE))+$AW$2+ROUNDDOWN($AF283/4, 0))*$AB283)/100, 0)+5)*0.9, 0))</f>
        <v/>
      </c>
      <c r="AS283" s="2" t="str" cm="1">
        <f t="array" aca="1" ref="AS283" ca="1">IF(NOT(ISNUMBER(INDEX($A:$A, LOOKUP(2, 1 / ($A$1:INDIRECT("$A$"&amp;ROW($A283)) &lt;&gt; ""),ROW($A$1:INDIRECT("$A$"&amp;ROW($A283)))), 1))), "",
ROUNDDOWN((ROUNDDOWN((((2*VLOOKUP($AA283, 'EV and Base'!$A$1:$N$671, 13, FALSE))+$AX$2+ROUNDDOWN($AG283/4, 0))*$AB283)/100, 0)+5), 0))</f>
        <v/>
      </c>
      <c r="AT283" s="24" t="str" cm="1">
        <f t="array" aca="1" ref="AT283" ca="1">IF(NOT(ISNUMBER(INDEX($A:$A, LOOKUP(2, 1 / ($A$1:INDIRECT("$A$"&amp;ROW($A283)) &lt;&gt; ""),ROW($A$1:INDIRECT("$A$"&amp;ROW($A283)))), 1))), "",
ROUNDDOWN((ROUNDDOWN((((2*VLOOKUP($AA283, 'EV and Base'!$A$1:$N$671, 14, FALSE))+31+ROUNDDOWN($AH283/4, 0))*$AB283)/100, 0)+5), 0))</f>
        <v/>
      </c>
      <c r="AU283" s="28">
        <v>224</v>
      </c>
      <c r="AY283" t="str" cm="1">
        <f t="array" aca="1" ref="AY283" ca="1">IF(NOT(ISNUMBER(INDEX($A:$A,LOOKUP(2,1/($A$1:INDIRECT("$A$"&amp;ROW($A283))&lt;&gt;""),ROW($A$1:INDIRECT("$A$"&amp;ROW($A283)))),1))),"",
INDEX($AY:$AY,LOOKUP(2,1/($AY$1:INDIRECT("$AY$"&amp;ROW($AY283)-1)&lt;&gt;""),ROW($AY$1:INDIRECT("$AY$"&amp;ROW($AY283)-1))),1)+$BL283)</f>
        <v/>
      </c>
      <c r="AZ283" s="3" t="str" cm="1">
        <f t="array" aca="1" ref="AZ283" ca="1">IF(NOT(ISNUMBER(INDEX($A:$A, LOOKUP(2, 1 / ($A$1:INDIRECT("$A$"&amp;ROW($A283)) &lt;&gt; ""),ROW($A$1:INDIRECT("$A$"&amp;ROW($A283)))), 1))), "",
VLOOKUP(INDIRECT("$G$"&amp;LOOKUP(2, 1 / ($AY$1:INDIRECT("$AY$"&amp;ROW($AY283)-1) &lt;&gt; ""),ROW($AY$1:INDIRECT("$AY$"&amp;ROW($AY283)-1)))),'EV and Base'!A251:N921,2,FALSE))</f>
        <v/>
      </c>
      <c r="BA283" s="3" t="str" cm="1">
        <f t="array" aca="1" ref="BA283" ca="1">IF(NOT(ISNUMBER(INDEX($A:$A, LOOKUP(2, 1 / ($A$1:INDIRECT("$A$"&amp;ROW($A283)) &lt;&gt; ""),ROW($A$1:INDIRECT("$A$"&amp;ROW($A283)))), 1))), "",
INDIRECT("$I$"&amp;LOOKUP(2, 1 / ($AY$1:INDIRECT("$AY$"&amp;ROW($AY283)-1) &lt;&gt; ""),ROW($AY$1:INDIRECT("$AY$"&amp;ROW($AY283)-1)))))</f>
        <v/>
      </c>
      <c r="BB283" s="1" t="str" cm="1">
        <f t="array" aca="1" ref="BB283" ca="1">IF(NOT(ISNUMBER(INDEX($A:$A, LOOKUP(2, 1 / ($A$1:INDIRECT("$A$"&amp;ROW($A283)) &lt;&gt; ""),ROW($A$1:INDIRECT("$A$"&amp;ROW($A283)))), 1))), "",
INDIRECT("$AB$"&amp;LOOKUP(2, 1 / ($AY$1:INDIRECT("$AY$"&amp;ROW($AY283)-1) &lt;&gt; ""),ROW($AY$1:INDIRECT("$AY$"&amp;ROW($AY283)-1)))))</f>
        <v/>
      </c>
      <c r="BC283" s="3" t="str" cm="1">
        <f t="array" aca="1" ref="BC283" ca="1">IF(NOT(ISNUMBER(INDEX($A:$A,LOOKUP(2,1/($A$1:INDIRECT("$A$"&amp;ROW($A283))&lt;&gt;""),ROW($A$1:INDIRECT("$A$"&amp;ROW($A283)))),1))),"",
$BA283+$BA283+10)</f>
        <v/>
      </c>
      <c r="BD283" s="3" t="str" cm="1">
        <f t="array" aca="1" ref="BD283" ca="1">IF(NOT(ISNUMBER(INDEX($A:$A,LOOKUP(2,1/($A$1:INDIRECT("$A$"&amp;ROW($A283))&lt;&gt;""),ROW($A$1:INDIRECT("$A$"&amp;ROW($A283)))),1))),"",
$BA283+$BB283+10)</f>
        <v/>
      </c>
      <c r="BE283" s="3" t="str" cm="1">
        <f t="array" aca="1" ref="BE283" ca="1">IF(NOT(ISNUMBER(INDEX($A:$A,LOOKUP(2,1/($A$1:INDIRECT("$A$"&amp;ROW($A283))&lt;&gt;""),ROW($A$1:INDIRECT("$A$"&amp;ROW($A283)))),1))),"",
$BC283*$BC283)</f>
        <v/>
      </c>
      <c r="BF283" s="3" t="str" cm="1">
        <f t="array" aca="1" ref="BF283" ca="1">IF(NOT(ISNUMBER(INDEX($A:$A,LOOKUP(2,1/($A$1:INDIRECT("$A$"&amp;ROW($A283))&lt;&gt;""),ROW($A$1:INDIRECT("$A$"&amp;ROW($A283)))),1))),"",
$BD283*$BD283)</f>
        <v/>
      </c>
      <c r="BG283" s="3" t="str" cm="1">
        <f t="array" aca="1" ref="BG283" ca="1">IF(NOT(ISNUMBER(INDEX($A:$A,LOOKUP(2,1/($A$1:INDIRECT("$A$"&amp;ROW($A283))&lt;&gt;""),ROW($A$1:INDIRECT("$A$"&amp;ROW($A283)))),1))),"",
_xlfn.FLOOR.MATH(1.5*_xlfn.FLOOR.MATH($AZ283*BA283/5)))</f>
        <v/>
      </c>
      <c r="BH283" s="3" t="str" cm="1">
        <f t="array" aca="1" ref="BH283" ca="1">IF(NOT(ISNUMBER(INDEX($A:$A, LOOKUP(2, 1 / ($A$1:INDIRECT("$A$"&amp;ROW($A283)) &lt;&gt; ""),ROW($A$1:INDIRECT("$A$"&amp;ROW($A283)))), 1))), "",
_xlfn.FLOOR.MATH($BG283/IF(OR(INDIRECT("$C$"&amp;LOOKUP(2, 1 / ($AY$1:INDIRECT("$AY$"&amp;ROW($AY283)-1) &lt;&gt; ""),ROW($AY$1:INDIRECT("$AY$"&amp;ROW($AY283)-1))))="Multi",
INDIRECT("$C$"&amp;LOOKUP(2, 1 / ($AY$1:INDIRECT("$AY$"&amp;ROW($AY283)-1) &lt;&gt; ""),ROW($AY$1:INDIRECT("$AY$"&amp;ROW($AY283)-1))))="Double"),2,1)))</f>
        <v/>
      </c>
      <c r="BI283" s="3" t="str" cm="1">
        <f t="array" aca="1" ref="BI283" ca="1">IF(NOT(ISNUMBER(INDEX($A:$A,LOOKUP(2,1/($A$1:INDIRECT("$A$"&amp;ROW($A283))&lt;&gt;""),ROW($A$1:INDIRECT("$A$"&amp;ROW($A283)))),1))),"",
VLOOKUP($BC283,GameFreakSQRT!$A$1:$B$200,2,FALSE))</f>
        <v/>
      </c>
      <c r="BJ283" s="3" t="str" cm="1">
        <f t="array" aca="1" ref="BJ283" ca="1">IF(NOT(ISNUMBER(INDEX($A:$A,LOOKUP(2,1/($A$1:INDIRECT("$A$"&amp;ROW($A283))&lt;&gt;""),ROW($A$1:INDIRECT("$A$"&amp;ROW($A283)))),1))),"",
VLOOKUP($BD283,GameFreakSQRT!$A$1:$B$200,2,FALSE))</f>
        <v/>
      </c>
      <c r="BK283" s="3" t="str" cm="1">
        <f t="array" aca="1" ref="BK283" ca="1">IF(NOT(ISNUMBER(INDEX($A:$A,LOOKUP(2,1/($A$1:INDIRECT("$A$"&amp;ROW($A283))&lt;&gt;""),ROW($A$1:INDIRECT("$A$"&amp;ROW($A283)))),1))),"",
_xlfn.FLOOR.MATH((($BI283*$BE283)*$BH283)/($BJ283*$BF283))+1)</f>
        <v/>
      </c>
      <c r="BL283" s="3" t="str" cm="1">
        <f t="array" aca="1" ref="BL283" ca="1">IF(NOT(ISNUMBER(INDEX($A:$A,LOOKUP(2,1/($A$1:INDIRECT("$A$"&amp;ROW($A283))&lt;&gt;""),ROW($A$1:INDIRECT("$A$"&amp;ROW($A283)))),1))),"",
_xlfn.FLOOR.MATH($BK283*IF(NOT(INDIRECT("$Z$"&amp;LOOKUP(2, 1 / ($AY$1:INDIRECT("$AY$"&amp;ROW($AY283)-1) &lt;&gt; ""),ROW($AY$1:INDIRECT("$AY$"&amp;ROW($AY283)-1))))=""),1.5,1)))</f>
        <v/>
      </c>
      <c r="BM283" s="3" t="str" cm="1">
        <f t="array" aca="1" ref="BM283" ca="1">IF(NOT(ISNUMBER(INDEX($A:$A, LOOKUP(2, 1 / ($A$1:INDIRECT("$A$"&amp;ROW($A283)) &lt;&gt; ""),ROW($A$1:INDIRECT("$A$"&amp;ROW($A283)))), 1))), "",
INDIRECT("$Y$"&amp;LOOKUP(2, 1 / ($AY$1:INDIRECT("$AY$"&amp;ROW($AY283)-1) &lt;&gt; ""),ROW($AY$1:INDIRECT("$AY$"&amp;ROW($AY283)-1)))))</f>
        <v/>
      </c>
      <c r="BN283" s="3" t="str">
        <f t="shared" ca="1" si="29"/>
        <v/>
      </c>
    </row>
    <row r="284" spans="1:66" x14ac:dyDescent="0.45">
      <c r="A284" s="69" t="s">
        <v>75</v>
      </c>
      <c r="B284" s="69" t="s">
        <v>542</v>
      </c>
      <c r="C284" s="69" t="s">
        <v>46</v>
      </c>
      <c r="D284" s="69" t="s">
        <v>532</v>
      </c>
      <c r="E284" s="69" t="s">
        <v>48</v>
      </c>
      <c r="F284" s="56">
        <v>1</v>
      </c>
      <c r="G284" s="2" t="s">
        <v>345</v>
      </c>
      <c r="H284" s="2" t="s">
        <v>50</v>
      </c>
      <c r="I284" s="2">
        <v>30</v>
      </c>
      <c r="J284" s="2" t="s">
        <v>95</v>
      </c>
      <c r="K284" s="2" t="s">
        <v>346</v>
      </c>
      <c r="L284" s="2" t="s">
        <v>53</v>
      </c>
      <c r="M284" s="2" t="s">
        <v>348</v>
      </c>
      <c r="N284" s="2" t="s">
        <v>149</v>
      </c>
      <c r="O284" s="2" t="s">
        <v>436</v>
      </c>
      <c r="P284" s="2" t="s">
        <v>467</v>
      </c>
      <c r="Q284" s="2">
        <v>0</v>
      </c>
      <c r="R284" s="2">
        <f>_xlfn.FLOOR.MATH((((2*VLOOKUP(G284, 'EV and Base'!$A$1:$N$671, 9, FALSE))+$Q284)*$I284)/100)+$I284+10</f>
        <v>73</v>
      </c>
      <c r="S284" s="2">
        <f>_xlfn.FLOOR.MATH((_xlfn.FLOOR.MATH((((2*VLOOKUP($G284, 'EV and Base'!$A$1:$N$671, 10, FALSE))+$Q284)*$I284)/100)+5)*
IF(OR($J284="Lonely", $J284="Brave", $J284="Adamant", $J284="Naughty"), 1.1,
IF(OR($J284="Bold", $J284="Timid", $J284="Modest", $J284="Calm"), 0.9, 1)))</f>
        <v>45</v>
      </c>
      <c r="T284" s="2">
        <f>_xlfn.FLOOR.MATH((_xlfn.FLOOR.MATH((((2*VLOOKUP($G284, 'EV and Base'!$A$1:$N$671, 11, FALSE))+$Q284)*$I284)/100)+5)*
IF(OR($J284="Bold", $J284="Relaxed", $J284="Impish", $J284="Lax"), 1.1,
IF(OR($J284="Lonely", $J284="Hasty", $J284="Mild", $J284="Gentle"), 0.9, 1)))</f>
        <v>45</v>
      </c>
      <c r="U284" s="2">
        <f>_xlfn.FLOOR.MATH((_xlfn.FLOOR.MATH((((2*VLOOKUP($G284, 'EV and Base'!$A$1:$N$671, 12, FALSE))+$Q284)*$I284)/100)+5)*
IF(OR($J284="Modest", $J284="Mild", $J284="Quiet", $J284="Rash"), 1.1,
IF(OR($J284="Adamant", $J284="Impish", $J284="Jolly", $J284="Careful"), 0.9, 1)))</f>
        <v>50</v>
      </c>
      <c r="V284" s="2">
        <f>_xlfn.FLOOR.MATH((_xlfn.FLOOR.MATH((((2*VLOOKUP($G284, 'EV and Base'!$A$1:$N$671, 13, FALSE))+$Q284)*$I284)/100)+5)*
IF(OR($J284="Calm", $J284="Gentle", $J284="Sassy", $J284="Careful"), 1.1,
IF(OR($J284="Naughty", $J284="Lax", $J284="Naive", $J284="Rash"), 0.9, 1)))</f>
        <v>41</v>
      </c>
      <c r="W284" s="2">
        <f>_xlfn.FLOOR.MATH((_xlfn.FLOOR.MATH((((2*VLOOKUP($G284, 'EV and Base'!$A$1:$N$671, 14, FALSE))+$Q284)*$I284)/100)+5)*
IF(OR($J284="Timid", $J284="Hasty", $J284="Jolly", $J284="Naive"), 1.1,
IF(OR($J284="Brave", $J284="Relaxed", $J284="Quiet", $J284="Sassy"), 0.9, 1)))</f>
        <v>66</v>
      </c>
      <c r="X284" s="69">
        <v>1920</v>
      </c>
      <c r="Z284" s="1">
        <v>1</v>
      </c>
      <c r="AA284" s="23" t="str" cm="1">
        <f t="array" aca="1" ref="AA284" ca="1">IF(NOT(ISNUMBER(INDEX($A:$A,LOOKUP(2,1/($A$1:INDIRECT("$A$"&amp;ROW($A284))&lt;&gt;""),ROW($A$1:INDIRECT("$A$"&amp;ROW($A284)))),1))),"",
IF(NOT(ISNUMBER($A284)),$AA283,
IF($AB284&lt;16,"Lillipup",
IF($AB284&lt;32,"Herdier",
"Stoutland"))))</f>
        <v/>
      </c>
      <c r="AB284" s="25" t="str" cm="1">
        <f t="array" aca="1" ref="AB284" ca="1">IF(NOT(ISNUMBER(INDEX($A:$A, LOOKUP(2, 1 / ($A$1:INDIRECT("$A$"&amp;ROW($A284)) &lt;&gt; ""),ROW($A$1:INDIRECT("$A$"&amp;ROW($A284)))), 1))), "",
VLOOKUP($AY284,'Medium-Slow'!$A$1:$B$101,2,TRUE))</f>
        <v/>
      </c>
      <c r="AC284" s="23" t="str" cm="1">
        <f t="array" aca="1" ref="AC284" ca="1">IF(NOT(ISNUMBER(INDEX($A:$A, LOOKUP(2, 1 / ($A$1:INDIRECT("$A$"&amp;ROW($A284)) &lt;&gt; ""),ROW($A$1:INDIRECT("$A$"&amp;ROW($A284)))), 1))), "",
INDEX($AC:$AC, LOOKUP(2, 1 / ($AC$1:INDIRECT("$AC$"&amp;ROW($AC284)-1) &lt;&gt; ""),ROW($AC$1:INDIRECT("$AC$"&amp;ROW($AC284)-1))), 1)+
IF(INDEX($AC:$AC, LOOKUP(2, 1 / ($AC$1:INDIRECT("$AC$"&amp;ROW($AC284)-1) &lt;&gt; ""),ROW($AC$1:INDIRECT("$AC$"&amp;ROW($AC284)-1))), 1)+
INDEX($AD:$AD, LOOKUP(2, 1 / ($AD$1:INDIRECT("$AD$"&amp;ROW($AD284)-1) &lt;&gt; ""),ROW($AD$1:INDIRECT("$AD$"&amp;ROW($AD284)-1))), 1)+
INDEX($AE:$AE, LOOKUP(2, 1 / ($AE$1:INDIRECT("$AE$"&amp;ROW($AE284)-1) &lt;&gt; ""),ROW($AE$1:INDIRECT("$AE$"&amp;ROW($AD284)-1))), 1)+
INDEX($AE:$AF, LOOKUP(2, 1 / ($AF$1:INDIRECT("$AF$"&amp;ROW($AF284)-1) &lt;&gt; ""),ROW($AF$1:INDIRECT("$AF$"&amp;ROW($AD284)-1))), 1)+
INDEX($AG:$AG, LOOKUP(2, 1 / ($AG$1:INDIRECT("$AG$"&amp;ROW($AG284)-1) &lt;&gt; ""),ROW($AG$1:INDIRECT("$AG$"&amp;ROW($AD284)-1))), 1)+
INDEX($AH:$AH, LOOKUP(2, 1 / ($AH$1:INDIRECT("$AH$"&amp;ROW($AH284)-1) &lt;&gt; ""),ROW($AH$1:INDIRECT("$AH$"&amp;ROW($AD284)-1))), 1)&gt;=510,0,
IF(INDEX($AC:$AC, LOOKUP(2, 1 / ($AC$1:INDIRECT("$AC$"&amp;ROW($AC284)-1) &lt;&gt; ""),ROW($AC$1:INDIRECT("$AC$"&amp;ROW($AC284)-1))), 1)&gt;=255,0,
VLOOKUP(INDIRECT("$G$"&amp;LOOKUP(2, 1 / ($AC$1:INDIRECT("$AC$"&amp;ROW($AC284)-1) &lt;&gt; ""),ROW($AC$1:INDIRECT("$AC$"&amp;ROW($AC284)-1)))), 'EV and Base'!$A$1:$N$671, 3, FALSE))))</f>
        <v/>
      </c>
      <c r="AD284" s="2" t="str" cm="1">
        <f t="array" aca="1" ref="AD284" ca="1">IF(NOT(ISNUMBER(INDEX($A:$A, LOOKUP(2, 1 / ($A$1:INDIRECT("$A$"&amp;ROW($A284)) &lt;&gt; ""),ROW($A$1:INDIRECT("$A$"&amp;ROW($A284)))), 1))), "",
INDEX($AD:$AD, LOOKUP(2, 1 / ($AD$1:INDIRECT("$AD$"&amp;ROW($AD284)-1) &lt;&gt; ""),ROW($AD$1:INDIRECT("$AD$"&amp;ROW($AD284)-1))), 1)+
IF(INDEX($AC:$AC, LOOKUP(2, 1 / ($AC$1:INDIRECT("$AC$"&amp;ROW($AC284)-1) &lt;&gt; ""),ROW($AC$1:INDIRECT("$AC$"&amp;ROW($AC284)-1))), 1)+
INDEX($AD:$AD, LOOKUP(2, 1 / ($AD$1:INDIRECT("$AD$"&amp;ROW($AD284)-1) &lt;&gt; ""),ROW($AD$1:INDIRECT("$AD$"&amp;ROW($AD284)-1))), 1)+
INDEX($AE:$AE, LOOKUP(2, 1 / ($AE$1:INDIRECT("$AE$"&amp;ROW($AE284)-1) &lt;&gt; ""),ROW($AE$1:INDIRECT("$AE$"&amp;ROW($AD284)-1))), 1)+
INDEX($AE:$AF, LOOKUP(2, 1 / ($AF$1:INDIRECT("$AF$"&amp;ROW($AF284)-1) &lt;&gt; ""),ROW($AF$1:INDIRECT("$AF$"&amp;ROW($AD284)-1))), 1)+
INDEX($AG:$AG, LOOKUP(2, 1 / ($AG$1:INDIRECT("$AG$"&amp;ROW($AG284)-1) &lt;&gt; ""),ROW($AG$1:INDIRECT("$AG$"&amp;ROW($AD284)-1))), 1)+
INDEX($AH:$AH, LOOKUP(2, 1 / ($AH$1:INDIRECT("$AH$"&amp;ROW($AH284)-1) &lt;&gt; ""),ROW($AH$1:INDIRECT("$AH$"&amp;ROW($AD284)-1))), 1)&gt;=510,0,
IF(INDEX($AD:$AD, LOOKUP(2, 1 / ($AD$1:INDIRECT("$AD$"&amp;ROW($AD284)-1) &lt;&gt; ""),ROW($AD$1:INDIRECT("$AD$"&amp;ROW($AD284)-1))), 1)&gt;=255,0,
VLOOKUP(INDIRECT("$G$"&amp;LOOKUP(2, 1 / ($AD$1:INDIRECT("$AD$"&amp;ROW($AD284)-1) &lt;&gt; ""),ROW($AD$1:INDIRECT("$AD$"&amp;ROW($AD284)-1)))), 'EV and Base'!$A$1:$N$671, 4, FALSE))))</f>
        <v/>
      </c>
      <c r="AE284" s="2" t="str" cm="1">
        <f t="array" aca="1" ref="AE284" ca="1">IF(NOT(ISNUMBER(INDEX($A:$A,LOOKUP(2,1/($A$1:INDIRECT("$A$"&amp;ROW($A284))&lt;&gt;""),ROW($A$1:INDIRECT("$A$"&amp;ROW($A284)))),1))),"",
INDEX($AE:$AE,LOOKUP(2,1/($AE$1:INDIRECT("$AE$"&amp;ROW($AE284)-1)&lt;&gt;""),ROW($AE$1:INDIRECT("$AE$"&amp;ROW($AE284)-1))),1)+
IF(INDEX($AC:$AC,LOOKUP(2,1/($AC$1:INDIRECT("$AC$"&amp;ROW($AC284)-1)&lt;&gt;""),ROW($AC$1:INDIRECT("$AC$"&amp;ROW($AC284)-1))),1)+
INDEX($AD:$AD,LOOKUP(2,1/($AD$1:INDIRECT("$AD$"&amp;ROW($AD284)-1)&lt;&gt;""),ROW($AD$1:INDIRECT("$AD$"&amp;ROW($AD284)-1))),1)+
INDEX($AE:$AE,LOOKUP(2,1/($AE$1:INDIRECT("$AE$"&amp;ROW($AE284)-1)&lt;&gt;""),ROW($AE$1:INDIRECT("$AE$"&amp;ROW($AD284)-1))),1)+
INDEX($AE:$AF,LOOKUP(2,1/($AF$1:INDIRECT("$AF$"&amp;ROW($AF284)-1)&lt;&gt;""),ROW($AF$1:INDIRECT("$AF$"&amp;ROW($AD284)-1))),1)+
INDEX($AG:$AG,LOOKUP(2,1/($AG$1:INDIRECT("$AG$"&amp;ROW($AG284)-1)&lt;&gt;""),ROW($AG$1:INDIRECT("$AG$"&amp;ROW($AD284)-1))),1)+
INDEX($AH:$AH,LOOKUP(2,1/($AH$1:INDIRECT("$AH$"&amp;ROW($AH284)-1)&lt;&gt;""),ROW($AH$1:INDIRECT("$AH$"&amp;ROW($AD284)-1))),1)&gt;=510,0,
IF(INDEX($AE:$AE,LOOKUP(2,1/($AE$1:INDIRECT("$AE$"&amp;ROW($AE284)-1)&lt;&gt;""),ROW($AE$1:INDIRECT("$AE$"&amp;ROW($AE284)-1))),1)&gt;=255,0,
VLOOKUP(INDIRECT("$G$"&amp;LOOKUP(2,1/($AE$1:INDIRECT("$AE$"&amp;ROW($AE284)-1)&lt;&gt;""),ROW($AE$1:INDIRECT("$AE$"&amp;ROW($AE284)-1)))),'EV and Base'!$A$1:$N$671,5,FALSE))))</f>
        <v/>
      </c>
      <c r="AF284" s="2" t="str" cm="1">
        <f t="array" aca="1" ref="AF284" ca="1">IF(NOT(ISNUMBER(INDEX($A:$A, LOOKUP(2, 1 / ($A$1:INDIRECT("$A$"&amp;ROW($A284)) &lt;&gt; ""),ROW($A$1:INDIRECT("$A$"&amp;ROW($A284)))), 1))), "",
INDEX($AF:$AF, LOOKUP(2, 1 / ($AF$1:INDIRECT("$AF$"&amp;ROW($AF284)-1) &lt;&gt; ""),ROW($AF$1:INDIRECT("$AF$"&amp;ROW($AF284)-1))), 1)+
IF(INDEX($AC:$AC, LOOKUP(2, 1 / ($AC$1:INDIRECT("$AC$"&amp;ROW($AC284)-1) &lt;&gt; ""),ROW($AC$1:INDIRECT("$AC$"&amp;ROW($AC284)-1))), 1)+
INDEX($AD:$AD, LOOKUP(2, 1 / ($AD$1:INDIRECT("$AD$"&amp;ROW($AD284)-1) &lt;&gt; ""),ROW($AD$1:INDIRECT("$AD$"&amp;ROW($AD284)-1))), 1)+
INDEX($AE:$AE, LOOKUP(2, 1 / ($AE$1:INDIRECT("$AE$"&amp;ROW($AE284)-1) &lt;&gt; ""),ROW($AE$1:INDIRECT("$AE$"&amp;ROW($AD284)-1))), 1)+
INDEX($AE:$AF, LOOKUP(2, 1 / ($AF$1:INDIRECT("$AF$"&amp;ROW($AF284)-1) &lt;&gt; ""),ROW($AF$1:INDIRECT("$AF$"&amp;ROW($AD284)-1))), 1)+
INDEX($AG:$AG, LOOKUP(2, 1 / ($AG$1:INDIRECT("$AG$"&amp;ROW($AG284)-1) &lt;&gt; ""),ROW($AG$1:INDIRECT("$AG$"&amp;ROW($AD284)-1))), 1)+
INDEX($AH:$AH, LOOKUP(2, 1 / ($AH$1:INDIRECT("$AH$"&amp;ROW($AH284)-1) &lt;&gt; ""),ROW($AH$1:INDIRECT("$AH$"&amp;ROW($AD284)-1))), 1)&gt;=510,0,
IF(INDEX($AF:$AF, LOOKUP(2, 1 / ($AF$1:INDIRECT("$AF$"&amp;ROW($AF284)-1) &lt;&gt; ""),ROW($AF$1:INDIRECT("$AF$"&amp;ROW($AF284)-1))), 1)&gt;=255,0,
VLOOKUP(INDIRECT("$G$"&amp;LOOKUP(2, 1 / ($AF$1:INDIRECT("$AF$"&amp;ROW($AF284)-1) &lt;&gt; ""),ROW($AF$1:INDIRECT("$AF$"&amp;ROW($AF284)-1)))), 'EV and Base'!$A$1:$N$671, 6, FALSE))))</f>
        <v/>
      </c>
      <c r="AG284" s="2" t="str" cm="1">
        <f t="array" aca="1" ref="AG284" ca="1">IF(NOT(ISNUMBER(INDEX($A:$A, LOOKUP(2, 1 / ($A$1:INDIRECT("$A$"&amp;ROW($A284)) &lt;&gt; ""),ROW($A$1:INDIRECT("$A$"&amp;ROW($A284)))), 1))), "",
INDEX($AG:$AG, LOOKUP(2, 1 / ($AG$1:INDIRECT("$AG$"&amp;ROW($AG284)-1) &lt;&gt; ""),ROW($AG$1:INDIRECT("$AG$"&amp;ROW($AG284)-1))), 1)+
IF(INDEX($AC:$AC, LOOKUP(2, 1 / ($AC$1:INDIRECT("$AC$"&amp;ROW($AC284)-1) &lt;&gt; ""),ROW($AC$1:INDIRECT("$AC$"&amp;ROW($AC284)-1))), 1)+
INDEX($AD:$AD, LOOKUP(2, 1 / ($AD$1:INDIRECT("$AD$"&amp;ROW($AD284)-1) &lt;&gt; ""),ROW($AD$1:INDIRECT("$AD$"&amp;ROW($AD284)-1))), 1)+
INDEX($AE:$AE, LOOKUP(2, 1 / ($AE$1:INDIRECT("$AE$"&amp;ROW($AE284)-1) &lt;&gt; ""),ROW($AE$1:INDIRECT("$AE$"&amp;ROW($AD284)-1))), 1)+
INDEX($AE:$AF, LOOKUP(2, 1 / ($AF$1:INDIRECT("$AF$"&amp;ROW($AF284)-1) &lt;&gt; ""),ROW($AF$1:INDIRECT("$AF$"&amp;ROW($AD284)-1))), 1)+
INDEX($AG:$AG, LOOKUP(2, 1 / ($AG$1:INDIRECT("$AG$"&amp;ROW($AG284)-1) &lt;&gt; ""),ROW($AG$1:INDIRECT("$AG$"&amp;ROW($AD284)-1))), 1)+
INDEX($AH:$AH, LOOKUP(2, 1 / ($AH$1:INDIRECT("$AH$"&amp;ROW($AH284)-1) &lt;&gt; ""),ROW($AH$1:INDIRECT("$AH$"&amp;ROW($AD284)-1))), 1)&gt;=510,0,
IF(INDEX($AG:$AG, LOOKUP(2, 1 / ($AG$1:INDIRECT("$AG$"&amp;ROW($AG284)-1) &lt;&gt; ""),ROW($AG$1:INDIRECT("$AG$"&amp;ROW($AG284)-1))), 1)&gt;=255,0,
VLOOKUP(INDIRECT("$G$"&amp;LOOKUP(2, 1 / ($AG$1:INDIRECT("$AG$"&amp;ROW($AG284)-1) &lt;&gt; ""),ROW($AG$1:INDIRECT("$AG$"&amp;ROW($AG284)-1)))), 'EV and Base'!$A$1:$N$671, 7, FALSE))))</f>
        <v/>
      </c>
      <c r="AH284" s="24" t="str" cm="1">
        <f t="array" aca="1" ref="AH284" ca="1">IF(NOT(ISNUMBER(INDEX($A:$A,LOOKUP(2,1/($A$1:INDIRECT("$A$"&amp;ROW($A284))&lt;&gt;""),ROW($A$1:INDIRECT("$A$"&amp;ROW($A284)))),1))),"",
INDEX($AH:$AH,LOOKUP(2,1/($AH$1:INDIRECT("$AH$"&amp;ROW($AH284)-1)&lt;&gt;""),ROW($AH$1:INDIRECT("$AH$"&amp;ROW($AH284)-1))),1)+
IF(INDEX($AC:$AC,LOOKUP(2,1/($AC$1:INDIRECT("$AC$"&amp;ROW($AC284)-1)&lt;&gt;""),ROW($AC$1:INDIRECT("$AC$"&amp;ROW($AC284)-1))),1)+
INDEX($AD:$AD,LOOKUP(2,1/($AD$1:INDIRECT("$AD$"&amp;ROW($AD284)-1)&lt;&gt;""),ROW($AD$1:INDIRECT("$AD$"&amp;ROW($AD284)-1))),1)+
INDEX($AE:$AE,LOOKUP(2,1/($AE$1:INDIRECT("$AE$"&amp;ROW($AE284)-1)&lt;&gt;""),ROW($AE$1:INDIRECT("$AE$"&amp;ROW($AD284)-1))),1)+
INDEX($AE:$AF,LOOKUP(2,1/($AF$1:INDIRECT("$AF$"&amp;ROW($AF284)-1)&lt;&gt;""),ROW($AF$1:INDIRECT("$AF$"&amp;ROW($AD284)-1))),1)+
INDEX($AG:$AG,LOOKUP(2,1/($AG$1:INDIRECT("$AG$"&amp;ROW($AG284)-1)&lt;&gt;""),ROW($AG$1:INDIRECT("$AG$"&amp;ROW($AD284)-1))),1)+
INDEX($AH:$AH,LOOKUP(2,1/($AH$1:INDIRECT("$AH$"&amp;ROW($AH284)-1)&lt;&gt;""),ROW($AH$1:INDIRECT("$AH$"&amp;ROW($AD284)-1))),1)&gt;=510,0,
IF(INDEX($AH:$AH,LOOKUP(2,1/($AH$1:INDIRECT("$AH$"&amp;ROW($AH284)-1)&lt;&gt;""),ROW($AH$1:INDIRECT("$AH$"&amp;ROW($AH284)-1))),1)&gt;=255,0,
VLOOKUP(INDIRECT("$G$"&amp;LOOKUP(2,1/($AH$1:INDIRECT("$AH$"&amp;ROW($AH284)-1)&lt;&gt;""),ROW($AH$1:INDIRECT("$AH$"&amp;ROW($AH284)-1)))),'EV and Base'!$A$1:$N$671,8,FALSE))))</f>
        <v/>
      </c>
      <c r="AI284" s="29" t="str" cm="1">
        <f t="array" aca="1" ref="AI284" ca="1">IF(NOT(ISNUMBER(INDEX($A:$A,LOOKUP(2,1/($A$1:INDIRECT("$A$"&amp;ROW($A284))&lt;&gt;""),ROW($A$1:INDIRECT("$A$"&amp;ROW($A284)))),1))),"",
ROUNDDOWN((((2*VLOOKUP($AA284,'EV and Base'!$A$1:$N$671,9,FALSE))+31+ROUNDDOWN($AC284/4,0))*$AB284)/100,0)+$AB284+10)</f>
        <v/>
      </c>
      <c r="AJ284" s="21" t="str" cm="1">
        <f t="array" aca="1" ref="AJ284" ca="1">IF(NOT(ISNUMBER(INDEX($A:$A, LOOKUP(2, 1 / ($A$1:INDIRECT("$A$"&amp;ROW($A284)) &lt;&gt; ""),ROW($A$1:INDIRECT("$A$"&amp;ROW($A284)))), 1))), "",
ROUNDDOWN((ROUNDDOWN((((2*VLOOKUP($AA284, 'EV and Base'!$A$1:$N$671, 10, FALSE))+31+ROUNDDOWN($AD284/4, 0))*$AB284)/100, 0)+5)*1.1, 0))</f>
        <v/>
      </c>
      <c r="AK284" s="21" t="str" cm="1">
        <f t="array" aca="1" ref="AK284" ca="1">IF(NOT(ISNUMBER(INDEX($A:$A, LOOKUP(2, 1 / ($A$1:INDIRECT("$A$"&amp;ROW($A284)) &lt;&gt; ""),ROW($A$1:INDIRECT("$A$"&amp;ROW($A284)))), 1))), "",
ROUNDDOWN((ROUNDDOWN((((2*VLOOKUP($AA284, 'EV and Base'!$A$1:$N$671, 11, FALSE))+30+ROUNDDOWN($AE284/4, 0))*$AB284)/100, 0)+5), 0)
&amp;"-"&amp;
ROUNDDOWN((ROUNDDOWN((((2*VLOOKUP($AA284, 'EV and Base'!$A$1:$N$671, 11, FALSE))+31+ROUNDDOWN($AE284/4, 0))*$AB284)/100, 0)+5), 0))</f>
        <v/>
      </c>
      <c r="AL284" s="21" t="str" cm="1">
        <f t="array" aca="1" ref="AL284" ca="1">IF(NOT(ISNUMBER(INDEX($A:$A, LOOKUP(2, 1 / ($A$1:INDIRECT("$A$"&amp;ROW($A284)) &lt;&gt; ""),ROW($A$1:INDIRECT("$A$"&amp;ROW($A284)))), 1))), "",
ROUNDDOWN((ROUNDDOWN((((2*VLOOKUP($AA284, 'EV and Base'!$A$1:$N$671, 12, FALSE))+0+ROUNDDOWN($AF284/4, 0))*$AB284)/100, 0)+5)*0.9, 0)
&amp;"-"&amp;
ROUNDDOWN((ROUNDDOWN((((2*VLOOKUP($AA284, 'EV and Base'!$A$1:$N$671, 12, FALSE))+31+ROUNDDOWN($AF284/4, 0))*$AB284)/100, 0)+5)*0.9, 0))</f>
        <v/>
      </c>
      <c r="AM284" s="21" t="str" cm="1">
        <f t="array" aca="1" ref="AM284" ca="1">IF(NOT(ISNUMBER(INDEX($A:$A, LOOKUP(2, 1 / ($A$1:INDIRECT("$A$"&amp;ROW($A284)) &lt;&gt; ""),ROW($A$1:INDIRECT("$A$"&amp;ROW($A284)))), 1))), "",
ROUNDDOWN((ROUNDDOWN((((2*VLOOKUP($AA284, 'EV and Base'!$A$1:$N$671, 13, FALSE))+30+ROUNDDOWN($AG284/4, 0))*$AB284)/100, 0)+5), 0)
&amp;"-"&amp;
ROUNDDOWN((ROUNDDOWN((((2*VLOOKUP($AA284, 'EV and Base'!$A$1:$N$671, 13, FALSE))+31+ROUNDDOWN($AG284/4, 0))*$AB284)/100, 0)+5), 0))</f>
        <v/>
      </c>
      <c r="AN284" s="25" t="str" cm="1">
        <f t="array" aca="1" ref="AN284" ca="1">IF(NOT(ISNUMBER(INDEX($A:$A, LOOKUP(2, 1 / ($A$1:INDIRECT("$A$"&amp;ROW($A284)) &lt;&gt; ""),ROW($A$1:INDIRECT("$A$"&amp;ROW($A284)))), 1))), "",
ROUNDDOWN((ROUNDDOWN((((2*VLOOKUP($AA284, 'EV and Base'!$A$1:$N$671, 14, FALSE))+31+ROUNDDOWN($AH284/4, 0))*$AB284)/100, 0)+5), 0))</f>
        <v/>
      </c>
      <c r="AO284" s="23" t="str" cm="1">
        <f t="array" aca="1" ref="AO284" ca="1">IF(NOT(ISNUMBER(INDEX($A:$A, LOOKUP(2, 1 / ($A$1:INDIRECT("$A$"&amp;ROW($A284)) &lt;&gt; ""),ROW($A$1:INDIRECT("$A$"&amp;ROW($A284)))), 1))), "",
ROUNDDOWN((((2*VLOOKUP($AA284, 'EV and Base'!$A$1:$N$671, 9, FALSE))+31+ROUNDDOWN($AC284/4, 0))*$AB284)/100, 0)+$AB284+10)</f>
        <v/>
      </c>
      <c r="AP284" s="2" t="str" cm="1">
        <f t="array" aca="1" ref="AP284" ca="1">IF(NOT(ISNUMBER(INDEX($A:$A, LOOKUP(2, 1 / ($A$1:INDIRECT("$A$"&amp;ROW($A284)) &lt;&gt; ""),ROW($A$1:INDIRECT("$A$"&amp;ROW($A284)))), 1))), "",
ROUNDDOWN((ROUNDDOWN((((2*VLOOKUP($AA284, 'EV and Base'!$A$1:$N$671, 10, FALSE))+31+ROUNDDOWN($AD284/4, 0))*$AB284)/100, 0)+5)*1.1, 0))</f>
        <v/>
      </c>
      <c r="AQ284" s="2" t="str" cm="1">
        <f t="array" aca="1" ref="AQ284" ca="1">IF(NOT(ISNUMBER(INDEX($A:$A, LOOKUP(2, 1 / ($A$1:INDIRECT("$A$"&amp;ROW($A284)) &lt;&gt; ""),ROW($A$1:INDIRECT("$A$"&amp;ROW($A284)))), 1))), "",
ROUNDDOWN((ROUNDDOWN((((2*VLOOKUP($AA284, 'EV and Base'!$A$1:$N$671, 11, FALSE))+$AV$2+ROUNDDOWN($AE284/4, 0))*$AB284)/100, 0)+5), 0))</f>
        <v/>
      </c>
      <c r="AR284" s="22" t="str" cm="1">
        <f t="array" aca="1" ref="AR284" ca="1">IF(NOT(ISNUMBER(INDEX($A:$A, LOOKUP(2, 1 / ($A$1:INDIRECT("$A$"&amp;ROW($A284)) &lt;&gt; ""),ROW($A$1:INDIRECT("$A$"&amp;ROW($A284)))), 1))), "",
ROUNDDOWN((ROUNDDOWN((((2*VLOOKUP($AA284, 'EV and Base'!$A$1:$N$671, 12, FALSE))+$AW$2+ROUNDDOWN($AF284/4, 0))*$AB284)/100, 0)+5)*0.9, 0))</f>
        <v/>
      </c>
      <c r="AS284" s="2" t="str" cm="1">
        <f t="array" aca="1" ref="AS284" ca="1">IF(NOT(ISNUMBER(INDEX($A:$A, LOOKUP(2, 1 / ($A$1:INDIRECT("$A$"&amp;ROW($A284)) &lt;&gt; ""),ROW($A$1:INDIRECT("$A$"&amp;ROW($A284)))), 1))), "",
ROUNDDOWN((ROUNDDOWN((((2*VLOOKUP($AA284, 'EV and Base'!$A$1:$N$671, 13, FALSE))+$AX$2+ROUNDDOWN($AG284/4, 0))*$AB284)/100, 0)+5), 0))</f>
        <v/>
      </c>
      <c r="AT284" s="24" t="str" cm="1">
        <f t="array" aca="1" ref="AT284" ca="1">IF(NOT(ISNUMBER(INDEX($A:$A, LOOKUP(2, 1 / ($A$1:INDIRECT("$A$"&amp;ROW($A284)) &lt;&gt; ""),ROW($A$1:INDIRECT("$A$"&amp;ROW($A284)))), 1))), "",
ROUNDDOWN((ROUNDDOWN((((2*VLOOKUP($AA284, 'EV and Base'!$A$1:$N$671, 14, FALSE))+31+ROUNDDOWN($AH284/4, 0))*$AB284)/100, 0)+5), 0))</f>
        <v/>
      </c>
      <c r="AU284" s="28">
        <v>224</v>
      </c>
      <c r="AY284" t="str" cm="1">
        <f t="array" aca="1" ref="AY284" ca="1">IF(NOT(ISNUMBER(INDEX($A:$A,LOOKUP(2,1/($A$1:INDIRECT("$A$"&amp;ROW($A284))&lt;&gt;""),ROW($A$1:INDIRECT("$A$"&amp;ROW($A284)))),1))),"",
INDEX($AY:$AY,LOOKUP(2,1/($AY$1:INDIRECT("$AY$"&amp;ROW($AY284)-1)&lt;&gt;""),ROW($AY$1:INDIRECT("$AY$"&amp;ROW($AY284)-1))),1)+$BL284)</f>
        <v/>
      </c>
      <c r="AZ284" s="3" t="str" cm="1">
        <f t="array" aca="1" ref="AZ284" ca="1">IF(NOT(ISNUMBER(INDEX($A:$A, LOOKUP(2, 1 / ($A$1:INDIRECT("$A$"&amp;ROW($A284)) &lt;&gt; ""),ROW($A$1:INDIRECT("$A$"&amp;ROW($A284)))), 1))), "",
VLOOKUP(INDIRECT("$G$"&amp;LOOKUP(2, 1 / ($AY$1:INDIRECT("$AY$"&amp;ROW($AY284)-1) &lt;&gt; ""),ROW($AY$1:INDIRECT("$AY$"&amp;ROW($AY284)-1)))),'EV and Base'!A252:N922,2,FALSE))</f>
        <v/>
      </c>
      <c r="BA284" s="3" t="str" cm="1">
        <f t="array" aca="1" ref="BA284" ca="1">IF(NOT(ISNUMBER(INDEX($A:$A, LOOKUP(2, 1 / ($A$1:INDIRECT("$A$"&amp;ROW($A284)) &lt;&gt; ""),ROW($A$1:INDIRECT("$A$"&amp;ROW($A284)))), 1))), "",
INDIRECT("$I$"&amp;LOOKUP(2, 1 / ($AY$1:INDIRECT("$AY$"&amp;ROW($AY284)-1) &lt;&gt; ""),ROW($AY$1:INDIRECT("$AY$"&amp;ROW($AY284)-1)))))</f>
        <v/>
      </c>
      <c r="BB284" s="1" t="str" cm="1">
        <f t="array" aca="1" ref="BB284" ca="1">IF(NOT(ISNUMBER(INDEX($A:$A, LOOKUP(2, 1 / ($A$1:INDIRECT("$A$"&amp;ROW($A284)) &lt;&gt; ""),ROW($A$1:INDIRECT("$A$"&amp;ROW($A284)))), 1))), "",
INDIRECT("$AB$"&amp;LOOKUP(2, 1 / ($AY$1:INDIRECT("$AY$"&amp;ROW($AY284)-1) &lt;&gt; ""),ROW($AY$1:INDIRECT("$AY$"&amp;ROW($AY284)-1)))))</f>
        <v/>
      </c>
      <c r="BC284" s="3" t="str" cm="1">
        <f t="array" aca="1" ref="BC284" ca="1">IF(NOT(ISNUMBER(INDEX($A:$A,LOOKUP(2,1/($A$1:INDIRECT("$A$"&amp;ROW($A284))&lt;&gt;""),ROW($A$1:INDIRECT("$A$"&amp;ROW($A284)))),1))),"",
$BA284+$BA284+10)</f>
        <v/>
      </c>
      <c r="BD284" s="3" t="str" cm="1">
        <f t="array" aca="1" ref="BD284" ca="1">IF(NOT(ISNUMBER(INDEX($A:$A,LOOKUP(2,1/($A$1:INDIRECT("$A$"&amp;ROW($A284))&lt;&gt;""),ROW($A$1:INDIRECT("$A$"&amp;ROW($A284)))),1))),"",
$BA284+$BB284+10)</f>
        <v/>
      </c>
      <c r="BE284" s="3" t="str" cm="1">
        <f t="array" aca="1" ref="BE284" ca="1">IF(NOT(ISNUMBER(INDEX($A:$A,LOOKUP(2,1/($A$1:INDIRECT("$A$"&amp;ROW($A284))&lt;&gt;""),ROW($A$1:INDIRECT("$A$"&amp;ROW($A284)))),1))),"",
$BC284*$BC284)</f>
        <v/>
      </c>
      <c r="BF284" s="3" t="str" cm="1">
        <f t="array" aca="1" ref="BF284" ca="1">IF(NOT(ISNUMBER(INDEX($A:$A,LOOKUP(2,1/($A$1:INDIRECT("$A$"&amp;ROW($A284))&lt;&gt;""),ROW($A$1:INDIRECT("$A$"&amp;ROW($A284)))),1))),"",
$BD284*$BD284)</f>
        <v/>
      </c>
      <c r="BG284" s="3" t="str" cm="1">
        <f t="array" aca="1" ref="BG284" ca="1">IF(NOT(ISNUMBER(INDEX($A:$A,LOOKUP(2,1/($A$1:INDIRECT("$A$"&amp;ROW($A284))&lt;&gt;""),ROW($A$1:INDIRECT("$A$"&amp;ROW($A284)))),1))),"",
_xlfn.FLOOR.MATH(1.5*_xlfn.FLOOR.MATH($AZ284*BA284/5)))</f>
        <v/>
      </c>
      <c r="BH284" s="3" t="str" cm="1">
        <f t="array" aca="1" ref="BH284" ca="1">IF(NOT(ISNUMBER(INDEX($A:$A, LOOKUP(2, 1 / ($A$1:INDIRECT("$A$"&amp;ROW($A284)) &lt;&gt; ""),ROW($A$1:INDIRECT("$A$"&amp;ROW($A284)))), 1))), "",
_xlfn.FLOOR.MATH($BG284/IF(OR(INDIRECT("$C$"&amp;LOOKUP(2, 1 / ($AY$1:INDIRECT("$AY$"&amp;ROW($AY284)-1) &lt;&gt; ""),ROW($AY$1:INDIRECT("$AY$"&amp;ROW($AY284)-1))))="Multi",
INDIRECT("$C$"&amp;LOOKUP(2, 1 / ($AY$1:INDIRECT("$AY$"&amp;ROW($AY284)-1) &lt;&gt; ""),ROW($AY$1:INDIRECT("$AY$"&amp;ROW($AY284)-1))))="Double"),2,1)))</f>
        <v/>
      </c>
      <c r="BI284" s="3" t="str" cm="1">
        <f t="array" aca="1" ref="BI284" ca="1">IF(NOT(ISNUMBER(INDEX($A:$A,LOOKUP(2,1/($A$1:INDIRECT("$A$"&amp;ROW($A284))&lt;&gt;""),ROW($A$1:INDIRECT("$A$"&amp;ROW($A284)))),1))),"",
VLOOKUP($BC284,GameFreakSQRT!$A$1:$B$200,2,FALSE))</f>
        <v/>
      </c>
      <c r="BJ284" s="3" t="str" cm="1">
        <f t="array" aca="1" ref="BJ284" ca="1">IF(NOT(ISNUMBER(INDEX($A:$A,LOOKUP(2,1/($A$1:INDIRECT("$A$"&amp;ROW($A284))&lt;&gt;""),ROW($A$1:INDIRECT("$A$"&amp;ROW($A284)))),1))),"",
VLOOKUP($BD284,GameFreakSQRT!$A$1:$B$200,2,FALSE))</f>
        <v/>
      </c>
      <c r="BK284" s="3" t="str" cm="1">
        <f t="array" aca="1" ref="BK284" ca="1">IF(NOT(ISNUMBER(INDEX($A:$A,LOOKUP(2,1/($A$1:INDIRECT("$A$"&amp;ROW($A284))&lt;&gt;""),ROW($A$1:INDIRECT("$A$"&amp;ROW($A284)))),1))),"",
_xlfn.FLOOR.MATH((($BI284*$BE284)*$BH284)/($BJ284*$BF284))+1)</f>
        <v/>
      </c>
      <c r="BL284" s="3" t="str" cm="1">
        <f t="array" aca="1" ref="BL284" ca="1">IF(NOT(ISNUMBER(INDEX($A:$A,LOOKUP(2,1/($A$1:INDIRECT("$A$"&amp;ROW($A284))&lt;&gt;""),ROW($A$1:INDIRECT("$A$"&amp;ROW($A284)))),1))),"",
_xlfn.FLOOR.MATH($BK284*IF(NOT(INDIRECT("$Z$"&amp;LOOKUP(2, 1 / ($AY$1:INDIRECT("$AY$"&amp;ROW($AY284)-1) &lt;&gt; ""),ROW($AY$1:INDIRECT("$AY$"&amp;ROW($AY284)-1))))=""),1.5,1)))</f>
        <v/>
      </c>
      <c r="BM284" s="3" t="str" cm="1">
        <f t="array" aca="1" ref="BM284" ca="1">IF(NOT(ISNUMBER(INDEX($A:$A, LOOKUP(2, 1 / ($A$1:INDIRECT("$A$"&amp;ROW($A284)) &lt;&gt; ""),ROW($A$1:INDIRECT("$A$"&amp;ROW($A284)))), 1))), "",
INDIRECT("$Y$"&amp;LOOKUP(2, 1 / ($AY$1:INDIRECT("$AY$"&amp;ROW($AY284)-1) &lt;&gt; ""),ROW($AY$1:INDIRECT("$AY$"&amp;ROW($AY284)-1)))))</f>
        <v/>
      </c>
      <c r="BN284" s="3" t="str">
        <f t="shared" ca="1" si="29"/>
        <v/>
      </c>
    </row>
    <row r="285" spans="1:66" x14ac:dyDescent="0.45">
      <c r="A285" s="69"/>
      <c r="B285" s="69"/>
      <c r="C285" s="69"/>
      <c r="D285" s="69"/>
      <c r="E285" s="69"/>
      <c r="F285" s="56">
        <v>2</v>
      </c>
      <c r="G285" s="2" t="s">
        <v>179</v>
      </c>
      <c r="H285" s="2" t="s">
        <v>50</v>
      </c>
      <c r="I285" s="2">
        <v>30</v>
      </c>
      <c r="J285" s="2" t="s">
        <v>82</v>
      </c>
      <c r="K285" s="2" t="s">
        <v>184</v>
      </c>
      <c r="L285" s="2" t="s">
        <v>53</v>
      </c>
      <c r="M285" s="2" t="s">
        <v>185</v>
      </c>
      <c r="N285" s="2" t="s">
        <v>104</v>
      </c>
      <c r="O285" s="2" t="s">
        <v>177</v>
      </c>
      <c r="P285" s="2" t="s">
        <v>543</v>
      </c>
      <c r="Q285" s="2">
        <v>0</v>
      </c>
      <c r="R285" s="2">
        <f>_xlfn.FLOOR.MATH((((2*VLOOKUP(G285, 'EV and Base'!$A$1:$N$671, 9, FALSE))+$Q285)*$I285)/100)+$I285+10</f>
        <v>79</v>
      </c>
      <c r="S285" s="2">
        <f>_xlfn.FLOOR.MATH((_xlfn.FLOOR.MATH((((2*VLOOKUP($G285, 'EV and Base'!$A$1:$N$671, 10, FALSE))+$Q285)*$I285)/100)+5)*
IF(OR($J285="Lonely", $J285="Brave", $J285="Adamant", $J285="Naughty"), 1.1,
IF(OR($J285="Bold", $J285="Timid", $J285="Modest", $J285="Calm"), 0.9, 1)))</f>
        <v>53</v>
      </c>
      <c r="T285" s="2">
        <f>_xlfn.FLOOR.MATH((_xlfn.FLOOR.MATH((((2*VLOOKUP($G285, 'EV and Base'!$A$1:$N$671, 11, FALSE))+$Q285)*$I285)/100)+5)*
IF(OR($J285="Bold", $J285="Relaxed", $J285="Impish", $J285="Lax"), 1.1,
IF(OR($J285="Lonely", $J285="Hasty", $J285="Mild", $J285="Gentle"), 0.9, 1)))</f>
        <v>44</v>
      </c>
      <c r="U285" s="2">
        <f>_xlfn.FLOOR.MATH((_xlfn.FLOOR.MATH((((2*VLOOKUP($G285, 'EV and Base'!$A$1:$N$671, 12, FALSE))+$Q285)*$I285)/100)+5)*
IF(OR($J285="Modest", $J285="Mild", $J285="Quiet", $J285="Rash"), 1.1,
IF(OR($J285="Adamant", $J285="Impish", $J285="Jolly", $J285="Careful"), 0.9, 1)))</f>
        <v>28</v>
      </c>
      <c r="V285" s="2">
        <f>_xlfn.FLOOR.MATH((_xlfn.FLOOR.MATH((((2*VLOOKUP($G285, 'EV and Base'!$A$1:$N$671, 13, FALSE))+$Q285)*$I285)/100)+5)*
IF(OR($J285="Calm", $J285="Gentle", $J285="Sassy", $J285="Careful"), 1.1,
IF(OR($J285="Naughty", $J285="Lax", $J285="Naive", $J285="Rash"), 0.9, 1)))</f>
        <v>44</v>
      </c>
      <c r="W285" s="2">
        <f>_xlfn.FLOOR.MATH((_xlfn.FLOOR.MATH((((2*VLOOKUP($G285, 'EV and Base'!$A$1:$N$671, 14, FALSE))+$Q285)*$I285)/100)+5)*
IF(OR($J285="Timid", $J285="Hasty", $J285="Jolly", $J285="Naive"), 1.1,
IF(OR($J285="Brave", $J285="Relaxed", $J285="Quiet", $J285="Sassy"), 0.9, 1)))</f>
        <v>36</v>
      </c>
      <c r="X285" s="69"/>
      <c r="Z285" s="1">
        <v>1</v>
      </c>
      <c r="AA285" s="23" t="str" cm="1">
        <f t="array" aca="1" ref="AA285" ca="1">IF(NOT(ISNUMBER(INDEX($A:$A,LOOKUP(2,1/($A$1:INDIRECT("$A$"&amp;ROW($A285))&lt;&gt;""),ROW($A$1:INDIRECT("$A$"&amp;ROW($A285)))),1))),"",
IF(NOT(ISNUMBER($A285)),$AA284,
IF($AB285&lt;16,"Lillipup",
IF($AB285&lt;32,"Herdier",
"Stoutland"))))</f>
        <v/>
      </c>
      <c r="AB285" s="25" t="str" cm="1">
        <f t="array" aca="1" ref="AB285" ca="1">IF(NOT(ISNUMBER(INDEX($A:$A, LOOKUP(2, 1 / ($A$1:INDIRECT("$A$"&amp;ROW($A285)) &lt;&gt; ""),ROW($A$1:INDIRECT("$A$"&amp;ROW($A285)))), 1))), "",
VLOOKUP($AY285,'Medium-Slow'!$A$1:$B$101,2,TRUE))</f>
        <v/>
      </c>
      <c r="AC285" s="23" t="str" cm="1">
        <f t="array" aca="1" ref="AC285" ca="1">IF(NOT(ISNUMBER(INDEX($A:$A, LOOKUP(2, 1 / ($A$1:INDIRECT("$A$"&amp;ROW($A285)) &lt;&gt; ""),ROW($A$1:INDIRECT("$A$"&amp;ROW($A285)))), 1))), "",
INDEX($AC:$AC, LOOKUP(2, 1 / ($AC$1:INDIRECT("$AC$"&amp;ROW($AC285)-1) &lt;&gt; ""),ROW($AC$1:INDIRECT("$AC$"&amp;ROW($AC285)-1))), 1)+
IF(INDEX($AC:$AC, LOOKUP(2, 1 / ($AC$1:INDIRECT("$AC$"&amp;ROW($AC285)-1) &lt;&gt; ""),ROW($AC$1:INDIRECT("$AC$"&amp;ROW($AC285)-1))), 1)+
INDEX($AD:$AD, LOOKUP(2, 1 / ($AD$1:INDIRECT("$AD$"&amp;ROW($AD285)-1) &lt;&gt; ""),ROW($AD$1:INDIRECT("$AD$"&amp;ROW($AD285)-1))), 1)+
INDEX($AE:$AE, LOOKUP(2, 1 / ($AE$1:INDIRECT("$AE$"&amp;ROW($AE285)-1) &lt;&gt; ""),ROW($AE$1:INDIRECT("$AE$"&amp;ROW($AD285)-1))), 1)+
INDEX($AE:$AF, LOOKUP(2, 1 / ($AF$1:INDIRECT("$AF$"&amp;ROW($AF285)-1) &lt;&gt; ""),ROW($AF$1:INDIRECT("$AF$"&amp;ROW($AD285)-1))), 1)+
INDEX($AG:$AG, LOOKUP(2, 1 / ($AG$1:INDIRECT("$AG$"&amp;ROW($AG285)-1) &lt;&gt; ""),ROW($AG$1:INDIRECT("$AG$"&amp;ROW($AD285)-1))), 1)+
INDEX($AH:$AH, LOOKUP(2, 1 / ($AH$1:INDIRECT("$AH$"&amp;ROW($AH285)-1) &lt;&gt; ""),ROW($AH$1:INDIRECT("$AH$"&amp;ROW($AD285)-1))), 1)&gt;=510,0,
IF(INDEX($AC:$AC, LOOKUP(2, 1 / ($AC$1:INDIRECT("$AC$"&amp;ROW($AC285)-1) &lt;&gt; ""),ROW($AC$1:INDIRECT("$AC$"&amp;ROW($AC285)-1))), 1)&gt;=255,0,
VLOOKUP(INDIRECT("$G$"&amp;LOOKUP(2, 1 / ($AC$1:INDIRECT("$AC$"&amp;ROW($AC285)-1) &lt;&gt; ""),ROW($AC$1:INDIRECT("$AC$"&amp;ROW($AC285)-1)))), 'EV and Base'!$A$1:$N$671, 3, FALSE))))</f>
        <v/>
      </c>
      <c r="AD285" s="2" t="str" cm="1">
        <f t="array" aca="1" ref="AD285" ca="1">IF(NOT(ISNUMBER(INDEX($A:$A, LOOKUP(2, 1 / ($A$1:INDIRECT("$A$"&amp;ROW($A285)) &lt;&gt; ""),ROW($A$1:INDIRECT("$A$"&amp;ROW($A285)))), 1))), "",
INDEX($AD:$AD, LOOKUP(2, 1 / ($AD$1:INDIRECT("$AD$"&amp;ROW($AD285)-1) &lt;&gt; ""),ROW($AD$1:INDIRECT("$AD$"&amp;ROW($AD285)-1))), 1)+
IF(INDEX($AC:$AC, LOOKUP(2, 1 / ($AC$1:INDIRECT("$AC$"&amp;ROW($AC285)-1) &lt;&gt; ""),ROW($AC$1:INDIRECT("$AC$"&amp;ROW($AC285)-1))), 1)+
INDEX($AD:$AD, LOOKUP(2, 1 / ($AD$1:INDIRECT("$AD$"&amp;ROW($AD285)-1) &lt;&gt; ""),ROW($AD$1:INDIRECT("$AD$"&amp;ROW($AD285)-1))), 1)+
INDEX($AE:$AE, LOOKUP(2, 1 / ($AE$1:INDIRECT("$AE$"&amp;ROW($AE285)-1) &lt;&gt; ""),ROW($AE$1:INDIRECT("$AE$"&amp;ROW($AD285)-1))), 1)+
INDEX($AE:$AF, LOOKUP(2, 1 / ($AF$1:INDIRECT("$AF$"&amp;ROW($AF285)-1) &lt;&gt; ""),ROW($AF$1:INDIRECT("$AF$"&amp;ROW($AD285)-1))), 1)+
INDEX($AG:$AG, LOOKUP(2, 1 / ($AG$1:INDIRECT("$AG$"&amp;ROW($AG285)-1) &lt;&gt; ""),ROW($AG$1:INDIRECT("$AG$"&amp;ROW($AD285)-1))), 1)+
INDEX($AH:$AH, LOOKUP(2, 1 / ($AH$1:INDIRECT("$AH$"&amp;ROW($AH285)-1) &lt;&gt; ""),ROW($AH$1:INDIRECT("$AH$"&amp;ROW($AD285)-1))), 1)&gt;=510,0,
IF(INDEX($AD:$AD, LOOKUP(2, 1 / ($AD$1:INDIRECT("$AD$"&amp;ROW($AD285)-1) &lt;&gt; ""),ROW($AD$1:INDIRECT("$AD$"&amp;ROW($AD285)-1))), 1)&gt;=255,0,
VLOOKUP(INDIRECT("$G$"&amp;LOOKUP(2, 1 / ($AD$1:INDIRECT("$AD$"&amp;ROW($AD285)-1) &lt;&gt; ""),ROW($AD$1:INDIRECT("$AD$"&amp;ROW($AD285)-1)))), 'EV and Base'!$A$1:$N$671, 4, FALSE))))</f>
        <v/>
      </c>
      <c r="AE285" s="2" t="str" cm="1">
        <f t="array" aca="1" ref="AE285" ca="1">IF(NOT(ISNUMBER(INDEX($A:$A,LOOKUP(2,1/($A$1:INDIRECT("$A$"&amp;ROW($A285))&lt;&gt;""),ROW($A$1:INDIRECT("$A$"&amp;ROW($A285)))),1))),"",
INDEX($AE:$AE,LOOKUP(2,1/($AE$1:INDIRECT("$AE$"&amp;ROW($AE285)-1)&lt;&gt;""),ROW($AE$1:INDIRECT("$AE$"&amp;ROW($AE285)-1))),1)+
IF(INDEX($AC:$AC,LOOKUP(2,1/($AC$1:INDIRECT("$AC$"&amp;ROW($AC285)-1)&lt;&gt;""),ROW($AC$1:INDIRECT("$AC$"&amp;ROW($AC285)-1))),1)+
INDEX($AD:$AD,LOOKUP(2,1/($AD$1:INDIRECT("$AD$"&amp;ROW($AD285)-1)&lt;&gt;""),ROW($AD$1:INDIRECT("$AD$"&amp;ROW($AD285)-1))),1)+
INDEX($AE:$AE,LOOKUP(2,1/($AE$1:INDIRECT("$AE$"&amp;ROW($AE285)-1)&lt;&gt;""),ROW($AE$1:INDIRECT("$AE$"&amp;ROW($AD285)-1))),1)+
INDEX($AE:$AF,LOOKUP(2,1/($AF$1:INDIRECT("$AF$"&amp;ROW($AF285)-1)&lt;&gt;""),ROW($AF$1:INDIRECT("$AF$"&amp;ROW($AD285)-1))),1)+
INDEX($AG:$AG,LOOKUP(2,1/($AG$1:INDIRECT("$AG$"&amp;ROW($AG285)-1)&lt;&gt;""),ROW($AG$1:INDIRECT("$AG$"&amp;ROW($AD285)-1))),1)+
INDEX($AH:$AH,LOOKUP(2,1/($AH$1:INDIRECT("$AH$"&amp;ROW($AH285)-1)&lt;&gt;""),ROW($AH$1:INDIRECT("$AH$"&amp;ROW($AD285)-1))),1)&gt;=510,0,
IF(INDEX($AE:$AE,LOOKUP(2,1/($AE$1:INDIRECT("$AE$"&amp;ROW($AE285)-1)&lt;&gt;""),ROW($AE$1:INDIRECT("$AE$"&amp;ROW($AE285)-1))),1)&gt;=255,0,
VLOOKUP(INDIRECT("$G$"&amp;LOOKUP(2,1/($AE$1:INDIRECT("$AE$"&amp;ROW($AE285)-1)&lt;&gt;""),ROW($AE$1:INDIRECT("$AE$"&amp;ROW($AE285)-1)))),'EV and Base'!$A$1:$N$671,5,FALSE))))</f>
        <v/>
      </c>
      <c r="AF285" s="2" t="str" cm="1">
        <f t="array" aca="1" ref="AF285" ca="1">IF(NOT(ISNUMBER(INDEX($A:$A, LOOKUP(2, 1 / ($A$1:INDIRECT("$A$"&amp;ROW($A285)) &lt;&gt; ""),ROW($A$1:INDIRECT("$A$"&amp;ROW($A285)))), 1))), "",
INDEX($AF:$AF, LOOKUP(2, 1 / ($AF$1:INDIRECT("$AF$"&amp;ROW($AF285)-1) &lt;&gt; ""),ROW($AF$1:INDIRECT("$AF$"&amp;ROW($AF285)-1))), 1)+
IF(INDEX($AC:$AC, LOOKUP(2, 1 / ($AC$1:INDIRECT("$AC$"&amp;ROW($AC285)-1) &lt;&gt; ""),ROW($AC$1:INDIRECT("$AC$"&amp;ROW($AC285)-1))), 1)+
INDEX($AD:$AD, LOOKUP(2, 1 / ($AD$1:INDIRECT("$AD$"&amp;ROW($AD285)-1) &lt;&gt; ""),ROW($AD$1:INDIRECT("$AD$"&amp;ROW($AD285)-1))), 1)+
INDEX($AE:$AE, LOOKUP(2, 1 / ($AE$1:INDIRECT("$AE$"&amp;ROW($AE285)-1) &lt;&gt; ""),ROW($AE$1:INDIRECT("$AE$"&amp;ROW($AD285)-1))), 1)+
INDEX($AE:$AF, LOOKUP(2, 1 / ($AF$1:INDIRECT("$AF$"&amp;ROW($AF285)-1) &lt;&gt; ""),ROW($AF$1:INDIRECT("$AF$"&amp;ROW($AD285)-1))), 1)+
INDEX($AG:$AG, LOOKUP(2, 1 / ($AG$1:INDIRECT("$AG$"&amp;ROW($AG285)-1) &lt;&gt; ""),ROW($AG$1:INDIRECT("$AG$"&amp;ROW($AD285)-1))), 1)+
INDEX($AH:$AH, LOOKUP(2, 1 / ($AH$1:INDIRECT("$AH$"&amp;ROW($AH285)-1) &lt;&gt; ""),ROW($AH$1:INDIRECT("$AH$"&amp;ROW($AD285)-1))), 1)&gt;=510,0,
IF(INDEX($AF:$AF, LOOKUP(2, 1 / ($AF$1:INDIRECT("$AF$"&amp;ROW($AF285)-1) &lt;&gt; ""),ROW($AF$1:INDIRECT("$AF$"&amp;ROW($AF285)-1))), 1)&gt;=255,0,
VLOOKUP(INDIRECT("$G$"&amp;LOOKUP(2, 1 / ($AF$1:INDIRECT("$AF$"&amp;ROW($AF285)-1) &lt;&gt; ""),ROW($AF$1:INDIRECT("$AF$"&amp;ROW($AF285)-1)))), 'EV and Base'!$A$1:$N$671, 6, FALSE))))</f>
        <v/>
      </c>
      <c r="AG285" s="2" t="str" cm="1">
        <f t="array" aca="1" ref="AG285" ca="1">IF(NOT(ISNUMBER(INDEX($A:$A, LOOKUP(2, 1 / ($A$1:INDIRECT("$A$"&amp;ROW($A285)) &lt;&gt; ""),ROW($A$1:INDIRECT("$A$"&amp;ROW($A285)))), 1))), "",
INDEX($AG:$AG, LOOKUP(2, 1 / ($AG$1:INDIRECT("$AG$"&amp;ROW($AG285)-1) &lt;&gt; ""),ROW($AG$1:INDIRECT("$AG$"&amp;ROW($AG285)-1))), 1)+
IF(INDEX($AC:$AC, LOOKUP(2, 1 / ($AC$1:INDIRECT("$AC$"&amp;ROW($AC285)-1) &lt;&gt; ""),ROW($AC$1:INDIRECT("$AC$"&amp;ROW($AC285)-1))), 1)+
INDEX($AD:$AD, LOOKUP(2, 1 / ($AD$1:INDIRECT("$AD$"&amp;ROW($AD285)-1) &lt;&gt; ""),ROW($AD$1:INDIRECT("$AD$"&amp;ROW($AD285)-1))), 1)+
INDEX($AE:$AE, LOOKUP(2, 1 / ($AE$1:INDIRECT("$AE$"&amp;ROW($AE285)-1) &lt;&gt; ""),ROW($AE$1:INDIRECT("$AE$"&amp;ROW($AD285)-1))), 1)+
INDEX($AE:$AF, LOOKUP(2, 1 / ($AF$1:INDIRECT("$AF$"&amp;ROW($AF285)-1) &lt;&gt; ""),ROW($AF$1:INDIRECT("$AF$"&amp;ROW($AD285)-1))), 1)+
INDEX($AG:$AG, LOOKUP(2, 1 / ($AG$1:INDIRECT("$AG$"&amp;ROW($AG285)-1) &lt;&gt; ""),ROW($AG$1:INDIRECT("$AG$"&amp;ROW($AD285)-1))), 1)+
INDEX($AH:$AH, LOOKUP(2, 1 / ($AH$1:INDIRECT("$AH$"&amp;ROW($AH285)-1) &lt;&gt; ""),ROW($AH$1:INDIRECT("$AH$"&amp;ROW($AD285)-1))), 1)&gt;=510,0,
IF(INDEX($AG:$AG, LOOKUP(2, 1 / ($AG$1:INDIRECT("$AG$"&amp;ROW($AG285)-1) &lt;&gt; ""),ROW($AG$1:INDIRECT("$AG$"&amp;ROW($AG285)-1))), 1)&gt;=255,0,
VLOOKUP(INDIRECT("$G$"&amp;LOOKUP(2, 1 / ($AG$1:INDIRECT("$AG$"&amp;ROW($AG285)-1) &lt;&gt; ""),ROW($AG$1:INDIRECT("$AG$"&amp;ROW($AG285)-1)))), 'EV and Base'!$A$1:$N$671, 7, FALSE))))</f>
        <v/>
      </c>
      <c r="AH285" s="24" t="str" cm="1">
        <f t="array" aca="1" ref="AH285" ca="1">IF(NOT(ISNUMBER(INDEX($A:$A,LOOKUP(2,1/($A$1:INDIRECT("$A$"&amp;ROW($A285))&lt;&gt;""),ROW($A$1:INDIRECT("$A$"&amp;ROW($A285)))),1))),"",
INDEX($AH:$AH,LOOKUP(2,1/($AH$1:INDIRECT("$AH$"&amp;ROW($AH285)-1)&lt;&gt;""),ROW($AH$1:INDIRECT("$AH$"&amp;ROW($AH285)-1))),1)+
IF(INDEX($AC:$AC,LOOKUP(2,1/($AC$1:INDIRECT("$AC$"&amp;ROW($AC285)-1)&lt;&gt;""),ROW($AC$1:INDIRECT("$AC$"&amp;ROW($AC285)-1))),1)+
INDEX($AD:$AD,LOOKUP(2,1/($AD$1:INDIRECT("$AD$"&amp;ROW($AD285)-1)&lt;&gt;""),ROW($AD$1:INDIRECT("$AD$"&amp;ROW($AD285)-1))),1)+
INDEX($AE:$AE,LOOKUP(2,1/($AE$1:INDIRECT("$AE$"&amp;ROW($AE285)-1)&lt;&gt;""),ROW($AE$1:INDIRECT("$AE$"&amp;ROW($AD285)-1))),1)+
INDEX($AE:$AF,LOOKUP(2,1/($AF$1:INDIRECT("$AF$"&amp;ROW($AF285)-1)&lt;&gt;""),ROW($AF$1:INDIRECT("$AF$"&amp;ROW($AD285)-1))),1)+
INDEX($AG:$AG,LOOKUP(2,1/($AG$1:INDIRECT("$AG$"&amp;ROW($AG285)-1)&lt;&gt;""),ROW($AG$1:INDIRECT("$AG$"&amp;ROW($AD285)-1))),1)+
INDEX($AH:$AH,LOOKUP(2,1/($AH$1:INDIRECT("$AH$"&amp;ROW($AH285)-1)&lt;&gt;""),ROW($AH$1:INDIRECT("$AH$"&amp;ROW($AD285)-1))),1)&gt;=510,0,
IF(INDEX($AH:$AH,LOOKUP(2,1/($AH$1:INDIRECT("$AH$"&amp;ROW($AH285)-1)&lt;&gt;""),ROW($AH$1:INDIRECT("$AH$"&amp;ROW($AH285)-1))),1)&gt;=255,0,
VLOOKUP(INDIRECT("$G$"&amp;LOOKUP(2,1/($AH$1:INDIRECT("$AH$"&amp;ROW($AH285)-1)&lt;&gt;""),ROW($AH$1:INDIRECT("$AH$"&amp;ROW($AH285)-1)))),'EV and Base'!$A$1:$N$671,8,FALSE))))</f>
        <v/>
      </c>
      <c r="AI285" s="29" t="str" cm="1">
        <f t="array" aca="1" ref="AI285" ca="1">IF(NOT(ISNUMBER(INDEX($A:$A,LOOKUP(2,1/($A$1:INDIRECT("$A$"&amp;ROW($A285))&lt;&gt;""),ROW($A$1:INDIRECT("$A$"&amp;ROW($A285)))),1))),"",
ROUNDDOWN((((2*VLOOKUP($AA285,'EV and Base'!$A$1:$N$671,9,FALSE))+31+ROUNDDOWN($AC285/4,0))*$AB285)/100,0)+$AB285+10)</f>
        <v/>
      </c>
      <c r="AJ285" s="21" t="str" cm="1">
        <f t="array" aca="1" ref="AJ285" ca="1">IF(NOT(ISNUMBER(INDEX($A:$A, LOOKUP(2, 1 / ($A$1:INDIRECT("$A$"&amp;ROW($A285)) &lt;&gt; ""),ROW($A$1:INDIRECT("$A$"&amp;ROW($A285)))), 1))), "",
ROUNDDOWN((ROUNDDOWN((((2*VLOOKUP($AA285, 'EV and Base'!$A$1:$N$671, 10, FALSE))+31+ROUNDDOWN($AD285/4, 0))*$AB285)/100, 0)+5)*1.1, 0))</f>
        <v/>
      </c>
      <c r="AK285" s="21" t="str" cm="1">
        <f t="array" aca="1" ref="AK285" ca="1">IF(NOT(ISNUMBER(INDEX($A:$A, LOOKUP(2, 1 / ($A$1:INDIRECT("$A$"&amp;ROW($A285)) &lt;&gt; ""),ROW($A$1:INDIRECT("$A$"&amp;ROW($A285)))), 1))), "",
ROUNDDOWN((ROUNDDOWN((((2*VLOOKUP($AA285, 'EV and Base'!$A$1:$N$671, 11, FALSE))+30+ROUNDDOWN($AE285/4, 0))*$AB285)/100, 0)+5), 0)
&amp;"-"&amp;
ROUNDDOWN((ROUNDDOWN((((2*VLOOKUP($AA285, 'EV and Base'!$A$1:$N$671, 11, FALSE))+31+ROUNDDOWN($AE285/4, 0))*$AB285)/100, 0)+5), 0))</f>
        <v/>
      </c>
      <c r="AL285" s="21" t="str" cm="1">
        <f t="array" aca="1" ref="AL285" ca="1">IF(NOT(ISNUMBER(INDEX($A:$A, LOOKUP(2, 1 / ($A$1:INDIRECT("$A$"&amp;ROW($A285)) &lt;&gt; ""),ROW($A$1:INDIRECT("$A$"&amp;ROW($A285)))), 1))), "",
ROUNDDOWN((ROUNDDOWN((((2*VLOOKUP($AA285, 'EV and Base'!$A$1:$N$671, 12, FALSE))+0+ROUNDDOWN($AF285/4, 0))*$AB285)/100, 0)+5)*0.9, 0)
&amp;"-"&amp;
ROUNDDOWN((ROUNDDOWN((((2*VLOOKUP($AA285, 'EV and Base'!$A$1:$N$671, 12, FALSE))+31+ROUNDDOWN($AF285/4, 0))*$AB285)/100, 0)+5)*0.9, 0))</f>
        <v/>
      </c>
      <c r="AM285" s="21" t="str" cm="1">
        <f t="array" aca="1" ref="AM285" ca="1">IF(NOT(ISNUMBER(INDEX($A:$A, LOOKUP(2, 1 / ($A$1:INDIRECT("$A$"&amp;ROW($A285)) &lt;&gt; ""),ROW($A$1:INDIRECT("$A$"&amp;ROW($A285)))), 1))), "",
ROUNDDOWN((ROUNDDOWN((((2*VLOOKUP($AA285, 'EV and Base'!$A$1:$N$671, 13, FALSE))+30+ROUNDDOWN($AG285/4, 0))*$AB285)/100, 0)+5), 0)
&amp;"-"&amp;
ROUNDDOWN((ROUNDDOWN((((2*VLOOKUP($AA285, 'EV and Base'!$A$1:$N$671, 13, FALSE))+31+ROUNDDOWN($AG285/4, 0))*$AB285)/100, 0)+5), 0))</f>
        <v/>
      </c>
      <c r="AN285" s="25" t="str" cm="1">
        <f t="array" aca="1" ref="AN285" ca="1">IF(NOT(ISNUMBER(INDEX($A:$A, LOOKUP(2, 1 / ($A$1:INDIRECT("$A$"&amp;ROW($A285)) &lt;&gt; ""),ROW($A$1:INDIRECT("$A$"&amp;ROW($A285)))), 1))), "",
ROUNDDOWN((ROUNDDOWN((((2*VLOOKUP($AA285, 'EV and Base'!$A$1:$N$671, 14, FALSE))+31+ROUNDDOWN($AH285/4, 0))*$AB285)/100, 0)+5), 0))</f>
        <v/>
      </c>
      <c r="AO285" s="23" t="str" cm="1">
        <f t="array" aca="1" ref="AO285" ca="1">IF(NOT(ISNUMBER(INDEX($A:$A, LOOKUP(2, 1 / ($A$1:INDIRECT("$A$"&amp;ROW($A285)) &lt;&gt; ""),ROW($A$1:INDIRECT("$A$"&amp;ROW($A285)))), 1))), "",
ROUNDDOWN((((2*VLOOKUP($AA285, 'EV and Base'!$A$1:$N$671, 9, FALSE))+31+ROUNDDOWN($AC285/4, 0))*$AB285)/100, 0)+$AB285+10)</f>
        <v/>
      </c>
      <c r="AP285" s="2" t="str" cm="1">
        <f t="array" aca="1" ref="AP285" ca="1">IF(NOT(ISNUMBER(INDEX($A:$A, LOOKUP(2, 1 / ($A$1:INDIRECT("$A$"&amp;ROW($A285)) &lt;&gt; ""),ROW($A$1:INDIRECT("$A$"&amp;ROW($A285)))), 1))), "",
ROUNDDOWN((ROUNDDOWN((((2*VLOOKUP($AA285, 'EV and Base'!$A$1:$N$671, 10, FALSE))+31+ROUNDDOWN($AD285/4, 0))*$AB285)/100, 0)+5)*1.1, 0))</f>
        <v/>
      </c>
      <c r="AQ285" s="2" t="str" cm="1">
        <f t="array" aca="1" ref="AQ285" ca="1">IF(NOT(ISNUMBER(INDEX($A:$A, LOOKUP(2, 1 / ($A$1:INDIRECT("$A$"&amp;ROW($A285)) &lt;&gt; ""),ROW($A$1:INDIRECT("$A$"&amp;ROW($A285)))), 1))), "",
ROUNDDOWN((ROUNDDOWN((((2*VLOOKUP($AA285, 'EV and Base'!$A$1:$N$671, 11, FALSE))+$AV$2+ROUNDDOWN($AE285/4, 0))*$AB285)/100, 0)+5), 0))</f>
        <v/>
      </c>
      <c r="AR285" s="22" t="str" cm="1">
        <f t="array" aca="1" ref="AR285" ca="1">IF(NOT(ISNUMBER(INDEX($A:$A, LOOKUP(2, 1 / ($A$1:INDIRECT("$A$"&amp;ROW($A285)) &lt;&gt; ""),ROW($A$1:INDIRECT("$A$"&amp;ROW($A285)))), 1))), "",
ROUNDDOWN((ROUNDDOWN((((2*VLOOKUP($AA285, 'EV and Base'!$A$1:$N$671, 12, FALSE))+$AW$2+ROUNDDOWN($AF285/4, 0))*$AB285)/100, 0)+5)*0.9, 0))</f>
        <v/>
      </c>
      <c r="AS285" s="2" t="str" cm="1">
        <f t="array" aca="1" ref="AS285" ca="1">IF(NOT(ISNUMBER(INDEX($A:$A, LOOKUP(2, 1 / ($A$1:INDIRECT("$A$"&amp;ROW($A285)) &lt;&gt; ""),ROW($A$1:INDIRECT("$A$"&amp;ROW($A285)))), 1))), "",
ROUNDDOWN((ROUNDDOWN((((2*VLOOKUP($AA285, 'EV and Base'!$A$1:$N$671, 13, FALSE))+$AX$2+ROUNDDOWN($AG285/4, 0))*$AB285)/100, 0)+5), 0))</f>
        <v/>
      </c>
      <c r="AT285" s="24" t="str" cm="1">
        <f t="array" aca="1" ref="AT285" ca="1">IF(NOT(ISNUMBER(INDEX($A:$A, LOOKUP(2, 1 / ($A$1:INDIRECT("$A$"&amp;ROW($A285)) &lt;&gt; ""),ROW($A$1:INDIRECT("$A$"&amp;ROW($A285)))), 1))), "",
ROUNDDOWN((ROUNDDOWN((((2*VLOOKUP($AA285, 'EV and Base'!$A$1:$N$671, 14, FALSE))+31+ROUNDDOWN($AH285/4, 0))*$AB285)/100, 0)+5), 0))</f>
        <v/>
      </c>
      <c r="AU285" s="28">
        <v>224</v>
      </c>
      <c r="AY285" t="str" cm="1">
        <f t="array" aca="1" ref="AY285" ca="1">IF(NOT(ISNUMBER(INDEX($A:$A,LOOKUP(2,1/($A$1:INDIRECT("$A$"&amp;ROW($A285))&lt;&gt;""),ROW($A$1:INDIRECT("$A$"&amp;ROW($A285)))),1))),"",
INDEX($AY:$AY,LOOKUP(2,1/($AY$1:INDIRECT("$AY$"&amp;ROW($AY285)-1)&lt;&gt;""),ROW($AY$1:INDIRECT("$AY$"&amp;ROW($AY285)-1))),1)+$BL285)</f>
        <v/>
      </c>
      <c r="AZ285" s="3" t="str" cm="1">
        <f t="array" aca="1" ref="AZ285" ca="1">IF(NOT(ISNUMBER(INDEX($A:$A, LOOKUP(2, 1 / ($A$1:INDIRECT("$A$"&amp;ROW($A285)) &lt;&gt; ""),ROW($A$1:INDIRECT("$A$"&amp;ROW($A285)))), 1))), "",
VLOOKUP(INDIRECT("$G$"&amp;LOOKUP(2, 1 / ($AY$1:INDIRECT("$AY$"&amp;ROW($AY285)-1) &lt;&gt; ""),ROW($AY$1:INDIRECT("$AY$"&amp;ROW($AY285)-1)))),'EV and Base'!A253:N923,2,FALSE))</f>
        <v/>
      </c>
      <c r="BA285" s="3" t="str" cm="1">
        <f t="array" aca="1" ref="BA285" ca="1">IF(NOT(ISNUMBER(INDEX($A:$A, LOOKUP(2, 1 / ($A$1:INDIRECT("$A$"&amp;ROW($A285)) &lt;&gt; ""),ROW($A$1:INDIRECT("$A$"&amp;ROW($A285)))), 1))), "",
INDIRECT("$I$"&amp;LOOKUP(2, 1 / ($AY$1:INDIRECT("$AY$"&amp;ROW($AY285)-1) &lt;&gt; ""),ROW($AY$1:INDIRECT("$AY$"&amp;ROW($AY285)-1)))))</f>
        <v/>
      </c>
      <c r="BB285" s="1" t="str" cm="1">
        <f t="array" aca="1" ref="BB285" ca="1">IF(NOT(ISNUMBER(INDEX($A:$A, LOOKUP(2, 1 / ($A$1:INDIRECT("$A$"&amp;ROW($A285)) &lt;&gt; ""),ROW($A$1:INDIRECT("$A$"&amp;ROW($A285)))), 1))), "",
INDIRECT("$AB$"&amp;LOOKUP(2, 1 / ($AY$1:INDIRECT("$AY$"&amp;ROW($AY285)-1) &lt;&gt; ""),ROW($AY$1:INDIRECT("$AY$"&amp;ROW($AY285)-1)))))</f>
        <v/>
      </c>
      <c r="BC285" s="3" t="str" cm="1">
        <f t="array" aca="1" ref="BC285" ca="1">IF(NOT(ISNUMBER(INDEX($A:$A,LOOKUP(2,1/($A$1:INDIRECT("$A$"&amp;ROW($A285))&lt;&gt;""),ROW($A$1:INDIRECT("$A$"&amp;ROW($A285)))),1))),"",
$BA285+$BA285+10)</f>
        <v/>
      </c>
      <c r="BD285" s="3" t="str" cm="1">
        <f t="array" aca="1" ref="BD285" ca="1">IF(NOT(ISNUMBER(INDEX($A:$A,LOOKUP(2,1/($A$1:INDIRECT("$A$"&amp;ROW($A285))&lt;&gt;""),ROW($A$1:INDIRECT("$A$"&amp;ROW($A285)))),1))),"",
$BA285+$BB285+10)</f>
        <v/>
      </c>
      <c r="BE285" s="3" t="str" cm="1">
        <f t="array" aca="1" ref="BE285" ca="1">IF(NOT(ISNUMBER(INDEX($A:$A,LOOKUP(2,1/($A$1:INDIRECT("$A$"&amp;ROW($A285))&lt;&gt;""),ROW($A$1:INDIRECT("$A$"&amp;ROW($A285)))),1))),"",
$BC285*$BC285)</f>
        <v/>
      </c>
      <c r="BF285" s="3" t="str" cm="1">
        <f t="array" aca="1" ref="BF285" ca="1">IF(NOT(ISNUMBER(INDEX($A:$A,LOOKUP(2,1/($A$1:INDIRECT("$A$"&amp;ROW($A285))&lt;&gt;""),ROW($A$1:INDIRECT("$A$"&amp;ROW($A285)))),1))),"",
$BD285*$BD285)</f>
        <v/>
      </c>
      <c r="BG285" s="3" t="str" cm="1">
        <f t="array" aca="1" ref="BG285" ca="1">IF(NOT(ISNUMBER(INDEX($A:$A,LOOKUP(2,1/($A$1:INDIRECT("$A$"&amp;ROW($A285))&lt;&gt;""),ROW($A$1:INDIRECT("$A$"&amp;ROW($A285)))),1))),"",
_xlfn.FLOOR.MATH(1.5*_xlfn.FLOOR.MATH($AZ285*BA285/5)))</f>
        <v/>
      </c>
      <c r="BH285" s="3" t="str" cm="1">
        <f t="array" aca="1" ref="BH285" ca="1">IF(NOT(ISNUMBER(INDEX($A:$A, LOOKUP(2, 1 / ($A$1:INDIRECT("$A$"&amp;ROW($A285)) &lt;&gt; ""),ROW($A$1:INDIRECT("$A$"&amp;ROW($A285)))), 1))), "",
_xlfn.FLOOR.MATH($BG285/IF(OR(INDIRECT("$C$"&amp;LOOKUP(2, 1 / ($AY$1:INDIRECT("$AY$"&amp;ROW($AY285)-1) &lt;&gt; ""),ROW($AY$1:INDIRECT("$AY$"&amp;ROW($AY285)-1))))="Multi",
INDIRECT("$C$"&amp;LOOKUP(2, 1 / ($AY$1:INDIRECT("$AY$"&amp;ROW($AY285)-1) &lt;&gt; ""),ROW($AY$1:INDIRECT("$AY$"&amp;ROW($AY285)-1))))="Double"),2,1)))</f>
        <v/>
      </c>
      <c r="BI285" s="3" t="str" cm="1">
        <f t="array" aca="1" ref="BI285" ca="1">IF(NOT(ISNUMBER(INDEX($A:$A,LOOKUP(2,1/($A$1:INDIRECT("$A$"&amp;ROW($A285))&lt;&gt;""),ROW($A$1:INDIRECT("$A$"&amp;ROW($A285)))),1))),"",
VLOOKUP($BC285,GameFreakSQRT!$A$1:$B$200,2,FALSE))</f>
        <v/>
      </c>
      <c r="BJ285" s="3" t="str" cm="1">
        <f t="array" aca="1" ref="BJ285" ca="1">IF(NOT(ISNUMBER(INDEX($A:$A,LOOKUP(2,1/($A$1:INDIRECT("$A$"&amp;ROW($A285))&lt;&gt;""),ROW($A$1:INDIRECT("$A$"&amp;ROW($A285)))),1))),"",
VLOOKUP($BD285,GameFreakSQRT!$A$1:$B$200,2,FALSE))</f>
        <v/>
      </c>
      <c r="BK285" s="3" t="str" cm="1">
        <f t="array" aca="1" ref="BK285" ca="1">IF(NOT(ISNUMBER(INDEX($A:$A,LOOKUP(2,1/($A$1:INDIRECT("$A$"&amp;ROW($A285))&lt;&gt;""),ROW($A$1:INDIRECT("$A$"&amp;ROW($A285)))),1))),"",
_xlfn.FLOOR.MATH((($BI285*$BE285)*$BH285)/($BJ285*$BF285))+1)</f>
        <v/>
      </c>
      <c r="BL285" s="3" t="str" cm="1">
        <f t="array" aca="1" ref="BL285" ca="1">IF(NOT(ISNUMBER(INDEX($A:$A,LOOKUP(2,1/($A$1:INDIRECT("$A$"&amp;ROW($A285))&lt;&gt;""),ROW($A$1:INDIRECT("$A$"&amp;ROW($A285)))),1))),"",
_xlfn.FLOOR.MATH($BK285*IF(NOT(INDIRECT("$Z$"&amp;LOOKUP(2, 1 / ($AY$1:INDIRECT("$AY$"&amp;ROW($AY285)-1) &lt;&gt; ""),ROW($AY$1:INDIRECT("$AY$"&amp;ROW($AY285)-1))))=""),1.5,1)))</f>
        <v/>
      </c>
      <c r="BM285" s="3" t="str" cm="1">
        <f t="array" aca="1" ref="BM285" ca="1">IF(NOT(ISNUMBER(INDEX($A:$A, LOOKUP(2, 1 / ($A$1:INDIRECT("$A$"&amp;ROW($A285)) &lt;&gt; ""),ROW($A$1:INDIRECT("$A$"&amp;ROW($A285)))), 1))), "",
INDIRECT("$Y$"&amp;LOOKUP(2, 1 / ($AY$1:INDIRECT("$AY$"&amp;ROW($AY285)-1) &lt;&gt; ""),ROW($AY$1:INDIRECT("$AY$"&amp;ROW($AY285)-1)))))</f>
        <v/>
      </c>
      <c r="BN285" s="3" t="str">
        <f t="shared" ca="1" si="29"/>
        <v/>
      </c>
    </row>
    <row r="286" spans="1:66" x14ac:dyDescent="0.45">
      <c r="A286" s="56" t="s">
        <v>75</v>
      </c>
      <c r="B286" s="56" t="s">
        <v>544</v>
      </c>
      <c r="C286" s="56" t="s">
        <v>46</v>
      </c>
      <c r="D286" s="56" t="s">
        <v>532</v>
      </c>
      <c r="E286" s="56" t="s">
        <v>48</v>
      </c>
      <c r="F286" s="56">
        <v>1</v>
      </c>
      <c r="G286" s="2" t="s">
        <v>474</v>
      </c>
      <c r="H286" s="2" t="s">
        <v>77</v>
      </c>
      <c r="I286" s="2">
        <v>31</v>
      </c>
      <c r="J286" s="2" t="s">
        <v>137</v>
      </c>
      <c r="K286" s="2" t="s">
        <v>545</v>
      </c>
      <c r="L286" s="2" t="s">
        <v>53</v>
      </c>
      <c r="M286" s="2" t="s">
        <v>224</v>
      </c>
      <c r="N286" s="2" t="s">
        <v>225</v>
      </c>
      <c r="O286" s="2" t="s">
        <v>226</v>
      </c>
      <c r="P286" s="2" t="s">
        <v>240</v>
      </c>
      <c r="Q286" s="2">
        <v>0</v>
      </c>
      <c r="R286" s="2">
        <f>_xlfn.FLOOR.MATH((((2*VLOOKUP(G286, 'EV and Base'!$A$1:$N$671, 9, FALSE))+$Q286)*$I286)/100)+$I286+10</f>
        <v>75</v>
      </c>
      <c r="S286" s="2">
        <f>_xlfn.FLOOR.MATH((_xlfn.FLOOR.MATH((((2*VLOOKUP($G286, 'EV and Base'!$A$1:$N$671, 10, FALSE))+$Q286)*$I286)/100)+5)*
IF(OR($J286="Lonely", $J286="Brave", $J286="Adamant", $J286="Naughty"), 1.1,
IF(OR($J286="Bold", $J286="Timid", $J286="Modest", $J286="Calm"), 0.9, 1)))</f>
        <v>48</v>
      </c>
      <c r="T286" s="2">
        <f>_xlfn.FLOOR.MATH((_xlfn.FLOOR.MATH((((2*VLOOKUP($G286, 'EV and Base'!$A$1:$N$671, 11, FALSE))+$Q286)*$I286)/100)+5)*
IF(OR($J286="Bold", $J286="Relaxed", $J286="Impish", $J286="Lax"), 1.1,
IF(OR($J286="Lonely", $J286="Hasty", $J286="Mild", $J286="Gentle"), 0.9, 1)))</f>
        <v>54</v>
      </c>
      <c r="U286" s="2">
        <f>_xlfn.FLOOR.MATH((_xlfn.FLOOR.MATH((((2*VLOOKUP($G286, 'EV and Base'!$A$1:$N$671, 12, FALSE))+$Q286)*$I286)/100)+5)*
IF(OR($J286="Modest", $J286="Mild", $J286="Quiet", $J286="Rash"), 1.1,
IF(OR($J286="Adamant", $J286="Impish", $J286="Jolly", $J286="Careful"), 0.9, 1)))</f>
        <v>36</v>
      </c>
      <c r="V286" s="2">
        <f>_xlfn.FLOOR.MATH((_xlfn.FLOOR.MATH((((2*VLOOKUP($G286, 'EV and Base'!$A$1:$N$671, 13, FALSE))+$Q286)*$I286)/100)+5)*
IF(OR($J286="Calm", $J286="Gentle", $J286="Sassy", $J286="Careful"), 1.1,
IF(OR($J286="Naughty", $J286="Lax", $J286="Naive", $J286="Rash"), 0.9, 1)))</f>
        <v>54</v>
      </c>
      <c r="W286" s="2">
        <f>_xlfn.FLOOR.MATH((_xlfn.FLOOR.MATH((((2*VLOOKUP($G286, 'EV and Base'!$A$1:$N$671, 14, FALSE))+$Q286)*$I286)/100)+5)*
IF(OR($J286="Timid", $J286="Hasty", $J286="Jolly", $J286="Naive"), 1.1,
IF(OR($J286="Brave", $J286="Relaxed", $J286="Quiet", $J286="Sassy"), 0.9, 1)))</f>
        <v>31</v>
      </c>
      <c r="X286" s="56">
        <v>1984</v>
      </c>
      <c r="Z286" s="1">
        <v>1</v>
      </c>
      <c r="AA286" s="23" t="str" cm="1">
        <f t="array" aca="1" ref="AA286" ca="1">IF(NOT(ISNUMBER(INDEX($A:$A,LOOKUP(2,1/($A$1:INDIRECT("$A$"&amp;ROW($A286))&lt;&gt;""),ROW($A$1:INDIRECT("$A$"&amp;ROW($A286)))),1))),"",
IF(NOT(ISNUMBER($A286)),$AA285,
IF($AB286&lt;16,"Lillipup",
IF($AB286&lt;32,"Herdier",
"Stoutland"))))</f>
        <v/>
      </c>
      <c r="AB286" s="25" t="str" cm="1">
        <f t="array" aca="1" ref="AB286" ca="1">IF(NOT(ISNUMBER(INDEX($A:$A, LOOKUP(2, 1 / ($A$1:INDIRECT("$A$"&amp;ROW($A286)) &lt;&gt; ""),ROW($A$1:INDIRECT("$A$"&amp;ROW($A286)))), 1))), "",
VLOOKUP($AY286,'Medium-Slow'!$A$1:$B$101,2,TRUE))</f>
        <v/>
      </c>
      <c r="AC286" s="23" t="str" cm="1">
        <f t="array" aca="1" ref="AC286" ca="1">IF(NOT(ISNUMBER(INDEX($A:$A, LOOKUP(2, 1 / ($A$1:INDIRECT("$A$"&amp;ROW($A286)) &lt;&gt; ""),ROW($A$1:INDIRECT("$A$"&amp;ROW($A286)))), 1))), "",
INDEX($AC:$AC, LOOKUP(2, 1 / ($AC$1:INDIRECT("$AC$"&amp;ROW($AC286)-1) &lt;&gt; ""),ROW($AC$1:INDIRECT("$AC$"&amp;ROW($AC286)-1))), 1)+
IF(INDEX($AC:$AC, LOOKUP(2, 1 / ($AC$1:INDIRECT("$AC$"&amp;ROW($AC286)-1) &lt;&gt; ""),ROW($AC$1:INDIRECT("$AC$"&amp;ROW($AC286)-1))), 1)+
INDEX($AD:$AD, LOOKUP(2, 1 / ($AD$1:INDIRECT("$AD$"&amp;ROW($AD286)-1) &lt;&gt; ""),ROW($AD$1:INDIRECT("$AD$"&amp;ROW($AD286)-1))), 1)+
INDEX($AE:$AE, LOOKUP(2, 1 / ($AE$1:INDIRECT("$AE$"&amp;ROW($AE286)-1) &lt;&gt; ""),ROW($AE$1:INDIRECT("$AE$"&amp;ROW($AD286)-1))), 1)+
INDEX($AE:$AF, LOOKUP(2, 1 / ($AF$1:INDIRECT("$AF$"&amp;ROW($AF286)-1) &lt;&gt; ""),ROW($AF$1:INDIRECT("$AF$"&amp;ROW($AD286)-1))), 1)+
INDEX($AG:$AG, LOOKUP(2, 1 / ($AG$1:INDIRECT("$AG$"&amp;ROW($AG286)-1) &lt;&gt; ""),ROW($AG$1:INDIRECT("$AG$"&amp;ROW($AD286)-1))), 1)+
INDEX($AH:$AH, LOOKUP(2, 1 / ($AH$1:INDIRECT("$AH$"&amp;ROW($AH286)-1) &lt;&gt; ""),ROW($AH$1:INDIRECT("$AH$"&amp;ROW($AD286)-1))), 1)&gt;=510,0,
IF(INDEX($AC:$AC, LOOKUP(2, 1 / ($AC$1:INDIRECT("$AC$"&amp;ROW($AC286)-1) &lt;&gt; ""),ROW($AC$1:INDIRECT("$AC$"&amp;ROW($AC286)-1))), 1)&gt;=255,0,
VLOOKUP(INDIRECT("$G$"&amp;LOOKUP(2, 1 / ($AC$1:INDIRECT("$AC$"&amp;ROW($AC286)-1) &lt;&gt; ""),ROW($AC$1:INDIRECT("$AC$"&amp;ROW($AC286)-1)))), 'EV and Base'!$A$1:$N$671, 3, FALSE))))</f>
        <v/>
      </c>
      <c r="AD286" s="2" t="str" cm="1">
        <f t="array" aca="1" ref="AD286" ca="1">IF(NOT(ISNUMBER(INDEX($A:$A, LOOKUP(2, 1 / ($A$1:INDIRECT("$A$"&amp;ROW($A286)) &lt;&gt; ""),ROW($A$1:INDIRECT("$A$"&amp;ROW($A286)))), 1))), "",
INDEX($AD:$AD, LOOKUP(2, 1 / ($AD$1:INDIRECT("$AD$"&amp;ROW($AD286)-1) &lt;&gt; ""),ROW($AD$1:INDIRECT("$AD$"&amp;ROW($AD286)-1))), 1)+
IF(INDEX($AC:$AC, LOOKUP(2, 1 / ($AC$1:INDIRECT("$AC$"&amp;ROW($AC286)-1) &lt;&gt; ""),ROW($AC$1:INDIRECT("$AC$"&amp;ROW($AC286)-1))), 1)+
INDEX($AD:$AD, LOOKUP(2, 1 / ($AD$1:INDIRECT("$AD$"&amp;ROW($AD286)-1) &lt;&gt; ""),ROW($AD$1:INDIRECT("$AD$"&amp;ROW($AD286)-1))), 1)+
INDEX($AE:$AE, LOOKUP(2, 1 / ($AE$1:INDIRECT("$AE$"&amp;ROW($AE286)-1) &lt;&gt; ""),ROW($AE$1:INDIRECT("$AE$"&amp;ROW($AD286)-1))), 1)+
INDEX($AE:$AF, LOOKUP(2, 1 / ($AF$1:INDIRECT("$AF$"&amp;ROW($AF286)-1) &lt;&gt; ""),ROW($AF$1:INDIRECT("$AF$"&amp;ROW($AD286)-1))), 1)+
INDEX($AG:$AG, LOOKUP(2, 1 / ($AG$1:INDIRECT("$AG$"&amp;ROW($AG286)-1) &lt;&gt; ""),ROW($AG$1:INDIRECT("$AG$"&amp;ROW($AD286)-1))), 1)+
INDEX($AH:$AH, LOOKUP(2, 1 / ($AH$1:INDIRECT("$AH$"&amp;ROW($AH286)-1) &lt;&gt; ""),ROW($AH$1:INDIRECT("$AH$"&amp;ROW($AD286)-1))), 1)&gt;=510,0,
IF(INDEX($AD:$AD, LOOKUP(2, 1 / ($AD$1:INDIRECT("$AD$"&amp;ROW($AD286)-1) &lt;&gt; ""),ROW($AD$1:INDIRECT("$AD$"&amp;ROW($AD286)-1))), 1)&gt;=255,0,
VLOOKUP(INDIRECT("$G$"&amp;LOOKUP(2, 1 / ($AD$1:INDIRECT("$AD$"&amp;ROW($AD286)-1) &lt;&gt; ""),ROW($AD$1:INDIRECT("$AD$"&amp;ROW($AD286)-1)))), 'EV and Base'!$A$1:$N$671, 4, FALSE))))</f>
        <v/>
      </c>
      <c r="AE286" s="2" t="str" cm="1">
        <f t="array" aca="1" ref="AE286" ca="1">IF(NOT(ISNUMBER(INDEX($A:$A,LOOKUP(2,1/($A$1:INDIRECT("$A$"&amp;ROW($A286))&lt;&gt;""),ROW($A$1:INDIRECT("$A$"&amp;ROW($A286)))),1))),"",
INDEX($AE:$AE,LOOKUP(2,1/($AE$1:INDIRECT("$AE$"&amp;ROW($AE286)-1)&lt;&gt;""),ROW($AE$1:INDIRECT("$AE$"&amp;ROW($AE286)-1))),1)+
IF(INDEX($AC:$AC,LOOKUP(2,1/($AC$1:INDIRECT("$AC$"&amp;ROW($AC286)-1)&lt;&gt;""),ROW($AC$1:INDIRECT("$AC$"&amp;ROW($AC286)-1))),1)+
INDEX($AD:$AD,LOOKUP(2,1/($AD$1:INDIRECT("$AD$"&amp;ROW($AD286)-1)&lt;&gt;""),ROW($AD$1:INDIRECT("$AD$"&amp;ROW($AD286)-1))),1)+
INDEX($AE:$AE,LOOKUP(2,1/($AE$1:INDIRECT("$AE$"&amp;ROW($AE286)-1)&lt;&gt;""),ROW($AE$1:INDIRECT("$AE$"&amp;ROW($AD286)-1))),1)+
INDEX($AE:$AF,LOOKUP(2,1/($AF$1:INDIRECT("$AF$"&amp;ROW($AF286)-1)&lt;&gt;""),ROW($AF$1:INDIRECT("$AF$"&amp;ROW($AD286)-1))),1)+
INDEX($AG:$AG,LOOKUP(2,1/($AG$1:INDIRECT("$AG$"&amp;ROW($AG286)-1)&lt;&gt;""),ROW($AG$1:INDIRECT("$AG$"&amp;ROW($AD286)-1))),1)+
INDEX($AH:$AH,LOOKUP(2,1/($AH$1:INDIRECT("$AH$"&amp;ROW($AH286)-1)&lt;&gt;""),ROW($AH$1:INDIRECT("$AH$"&amp;ROW($AD286)-1))),1)&gt;=510,0,
IF(INDEX($AE:$AE,LOOKUP(2,1/($AE$1:INDIRECT("$AE$"&amp;ROW($AE286)-1)&lt;&gt;""),ROW($AE$1:INDIRECT("$AE$"&amp;ROW($AE286)-1))),1)&gt;=255,0,
VLOOKUP(INDIRECT("$G$"&amp;LOOKUP(2,1/($AE$1:INDIRECT("$AE$"&amp;ROW($AE286)-1)&lt;&gt;""),ROW($AE$1:INDIRECT("$AE$"&amp;ROW($AE286)-1)))),'EV and Base'!$A$1:$N$671,5,FALSE))))</f>
        <v/>
      </c>
      <c r="AF286" s="2" t="str" cm="1">
        <f t="array" aca="1" ref="AF286" ca="1">IF(NOT(ISNUMBER(INDEX($A:$A, LOOKUP(2, 1 / ($A$1:INDIRECT("$A$"&amp;ROW($A286)) &lt;&gt; ""),ROW($A$1:INDIRECT("$A$"&amp;ROW($A286)))), 1))), "",
INDEX($AF:$AF, LOOKUP(2, 1 / ($AF$1:INDIRECT("$AF$"&amp;ROW($AF286)-1) &lt;&gt; ""),ROW($AF$1:INDIRECT("$AF$"&amp;ROW($AF286)-1))), 1)+
IF(INDEX($AC:$AC, LOOKUP(2, 1 / ($AC$1:INDIRECT("$AC$"&amp;ROW($AC286)-1) &lt;&gt; ""),ROW($AC$1:INDIRECT("$AC$"&amp;ROW($AC286)-1))), 1)+
INDEX($AD:$AD, LOOKUP(2, 1 / ($AD$1:INDIRECT("$AD$"&amp;ROW($AD286)-1) &lt;&gt; ""),ROW($AD$1:INDIRECT("$AD$"&amp;ROW($AD286)-1))), 1)+
INDEX($AE:$AE, LOOKUP(2, 1 / ($AE$1:INDIRECT("$AE$"&amp;ROW($AE286)-1) &lt;&gt; ""),ROW($AE$1:INDIRECT("$AE$"&amp;ROW($AD286)-1))), 1)+
INDEX($AE:$AF, LOOKUP(2, 1 / ($AF$1:INDIRECT("$AF$"&amp;ROW($AF286)-1) &lt;&gt; ""),ROW($AF$1:INDIRECT("$AF$"&amp;ROW($AD286)-1))), 1)+
INDEX($AG:$AG, LOOKUP(2, 1 / ($AG$1:INDIRECT("$AG$"&amp;ROW($AG286)-1) &lt;&gt; ""),ROW($AG$1:INDIRECT("$AG$"&amp;ROW($AD286)-1))), 1)+
INDEX($AH:$AH, LOOKUP(2, 1 / ($AH$1:INDIRECT("$AH$"&amp;ROW($AH286)-1) &lt;&gt; ""),ROW($AH$1:INDIRECT("$AH$"&amp;ROW($AD286)-1))), 1)&gt;=510,0,
IF(INDEX($AF:$AF, LOOKUP(2, 1 / ($AF$1:INDIRECT("$AF$"&amp;ROW($AF286)-1) &lt;&gt; ""),ROW($AF$1:INDIRECT("$AF$"&amp;ROW($AF286)-1))), 1)&gt;=255,0,
VLOOKUP(INDIRECT("$G$"&amp;LOOKUP(2, 1 / ($AF$1:INDIRECT("$AF$"&amp;ROW($AF286)-1) &lt;&gt; ""),ROW($AF$1:INDIRECT("$AF$"&amp;ROW($AF286)-1)))), 'EV and Base'!$A$1:$N$671, 6, FALSE))))</f>
        <v/>
      </c>
      <c r="AG286" s="2" t="str" cm="1">
        <f t="array" aca="1" ref="AG286" ca="1">IF(NOT(ISNUMBER(INDEX($A:$A, LOOKUP(2, 1 / ($A$1:INDIRECT("$A$"&amp;ROW($A286)) &lt;&gt; ""),ROW($A$1:INDIRECT("$A$"&amp;ROW($A286)))), 1))), "",
INDEX($AG:$AG, LOOKUP(2, 1 / ($AG$1:INDIRECT("$AG$"&amp;ROW($AG286)-1) &lt;&gt; ""),ROW($AG$1:INDIRECT("$AG$"&amp;ROW($AG286)-1))), 1)+
IF(INDEX($AC:$AC, LOOKUP(2, 1 / ($AC$1:INDIRECT("$AC$"&amp;ROW($AC286)-1) &lt;&gt; ""),ROW($AC$1:INDIRECT("$AC$"&amp;ROW($AC286)-1))), 1)+
INDEX($AD:$AD, LOOKUP(2, 1 / ($AD$1:INDIRECT("$AD$"&amp;ROW($AD286)-1) &lt;&gt; ""),ROW($AD$1:INDIRECT("$AD$"&amp;ROW($AD286)-1))), 1)+
INDEX($AE:$AE, LOOKUP(2, 1 / ($AE$1:INDIRECT("$AE$"&amp;ROW($AE286)-1) &lt;&gt; ""),ROW($AE$1:INDIRECT("$AE$"&amp;ROW($AD286)-1))), 1)+
INDEX($AE:$AF, LOOKUP(2, 1 / ($AF$1:INDIRECT("$AF$"&amp;ROW($AF286)-1) &lt;&gt; ""),ROW($AF$1:INDIRECT("$AF$"&amp;ROW($AD286)-1))), 1)+
INDEX($AG:$AG, LOOKUP(2, 1 / ($AG$1:INDIRECT("$AG$"&amp;ROW($AG286)-1) &lt;&gt; ""),ROW($AG$1:INDIRECT("$AG$"&amp;ROW($AD286)-1))), 1)+
INDEX($AH:$AH, LOOKUP(2, 1 / ($AH$1:INDIRECT("$AH$"&amp;ROW($AH286)-1) &lt;&gt; ""),ROW($AH$1:INDIRECT("$AH$"&amp;ROW($AD286)-1))), 1)&gt;=510,0,
IF(INDEX($AG:$AG, LOOKUP(2, 1 / ($AG$1:INDIRECT("$AG$"&amp;ROW($AG286)-1) &lt;&gt; ""),ROW($AG$1:INDIRECT("$AG$"&amp;ROW($AG286)-1))), 1)&gt;=255,0,
VLOOKUP(INDIRECT("$G$"&amp;LOOKUP(2, 1 / ($AG$1:INDIRECT("$AG$"&amp;ROW($AG286)-1) &lt;&gt; ""),ROW($AG$1:INDIRECT("$AG$"&amp;ROW($AG286)-1)))), 'EV and Base'!$A$1:$N$671, 7, FALSE))))</f>
        <v/>
      </c>
      <c r="AH286" s="24" t="str" cm="1">
        <f t="array" aca="1" ref="AH286" ca="1">IF(NOT(ISNUMBER(INDEX($A:$A,LOOKUP(2,1/($A$1:INDIRECT("$A$"&amp;ROW($A286))&lt;&gt;""),ROW($A$1:INDIRECT("$A$"&amp;ROW($A286)))),1))),"",
INDEX($AH:$AH,LOOKUP(2,1/($AH$1:INDIRECT("$AH$"&amp;ROW($AH286)-1)&lt;&gt;""),ROW($AH$1:INDIRECT("$AH$"&amp;ROW($AH286)-1))),1)+
IF(INDEX($AC:$AC,LOOKUP(2,1/($AC$1:INDIRECT("$AC$"&amp;ROW($AC286)-1)&lt;&gt;""),ROW($AC$1:INDIRECT("$AC$"&amp;ROW($AC286)-1))),1)+
INDEX($AD:$AD,LOOKUP(2,1/($AD$1:INDIRECT("$AD$"&amp;ROW($AD286)-1)&lt;&gt;""),ROW($AD$1:INDIRECT("$AD$"&amp;ROW($AD286)-1))),1)+
INDEX($AE:$AE,LOOKUP(2,1/($AE$1:INDIRECT("$AE$"&amp;ROW($AE286)-1)&lt;&gt;""),ROW($AE$1:INDIRECT("$AE$"&amp;ROW($AD286)-1))),1)+
INDEX($AE:$AF,LOOKUP(2,1/($AF$1:INDIRECT("$AF$"&amp;ROW($AF286)-1)&lt;&gt;""),ROW($AF$1:INDIRECT("$AF$"&amp;ROW($AD286)-1))),1)+
INDEX($AG:$AG,LOOKUP(2,1/($AG$1:INDIRECT("$AG$"&amp;ROW($AG286)-1)&lt;&gt;""),ROW($AG$1:INDIRECT("$AG$"&amp;ROW($AD286)-1))),1)+
INDEX($AH:$AH,LOOKUP(2,1/($AH$1:INDIRECT("$AH$"&amp;ROW($AH286)-1)&lt;&gt;""),ROW($AH$1:INDIRECT("$AH$"&amp;ROW($AD286)-1))),1)&gt;=510,0,
IF(INDEX($AH:$AH,LOOKUP(2,1/($AH$1:INDIRECT("$AH$"&amp;ROW($AH286)-1)&lt;&gt;""),ROW($AH$1:INDIRECT("$AH$"&amp;ROW($AH286)-1))),1)&gt;=255,0,
VLOOKUP(INDIRECT("$G$"&amp;LOOKUP(2,1/($AH$1:INDIRECT("$AH$"&amp;ROW($AH286)-1)&lt;&gt;""),ROW($AH$1:INDIRECT("$AH$"&amp;ROW($AH286)-1)))),'EV and Base'!$A$1:$N$671,8,FALSE))))</f>
        <v/>
      </c>
      <c r="AI286" s="29" t="str" cm="1">
        <f t="array" aca="1" ref="AI286" ca="1">IF(NOT(ISNUMBER(INDEX($A:$A,LOOKUP(2,1/($A$1:INDIRECT("$A$"&amp;ROW($A286))&lt;&gt;""),ROW($A$1:INDIRECT("$A$"&amp;ROW($A286)))),1))),"",
ROUNDDOWN((((2*VLOOKUP($AA286,'EV and Base'!$A$1:$N$671,9,FALSE))+31+ROUNDDOWN($AC286/4,0))*$AB286)/100,0)+$AB286+10)</f>
        <v/>
      </c>
      <c r="AJ286" s="21" t="str" cm="1">
        <f t="array" aca="1" ref="AJ286" ca="1">IF(NOT(ISNUMBER(INDEX($A:$A, LOOKUP(2, 1 / ($A$1:INDIRECT("$A$"&amp;ROW($A286)) &lt;&gt; ""),ROW($A$1:INDIRECT("$A$"&amp;ROW($A286)))), 1))), "",
ROUNDDOWN((ROUNDDOWN((((2*VLOOKUP($AA286, 'EV and Base'!$A$1:$N$671, 10, FALSE))+31+ROUNDDOWN($AD286/4, 0))*$AB286)/100, 0)+5)*1.1, 0))</f>
        <v/>
      </c>
      <c r="AK286" s="21" t="str" cm="1">
        <f t="array" aca="1" ref="AK286" ca="1">IF(NOT(ISNUMBER(INDEX($A:$A, LOOKUP(2, 1 / ($A$1:INDIRECT("$A$"&amp;ROW($A286)) &lt;&gt; ""),ROW($A$1:INDIRECT("$A$"&amp;ROW($A286)))), 1))), "",
ROUNDDOWN((ROUNDDOWN((((2*VLOOKUP($AA286, 'EV and Base'!$A$1:$N$671, 11, FALSE))+30+ROUNDDOWN($AE286/4, 0))*$AB286)/100, 0)+5), 0)
&amp;"-"&amp;
ROUNDDOWN((ROUNDDOWN((((2*VLOOKUP($AA286, 'EV and Base'!$A$1:$N$671, 11, FALSE))+31+ROUNDDOWN($AE286/4, 0))*$AB286)/100, 0)+5), 0))</f>
        <v/>
      </c>
      <c r="AL286" s="21" t="str" cm="1">
        <f t="array" aca="1" ref="AL286" ca="1">IF(NOT(ISNUMBER(INDEX($A:$A, LOOKUP(2, 1 / ($A$1:INDIRECT("$A$"&amp;ROW($A286)) &lt;&gt; ""),ROW($A$1:INDIRECT("$A$"&amp;ROW($A286)))), 1))), "",
ROUNDDOWN((ROUNDDOWN((((2*VLOOKUP($AA286, 'EV and Base'!$A$1:$N$671, 12, FALSE))+0+ROUNDDOWN($AF286/4, 0))*$AB286)/100, 0)+5)*0.9, 0)
&amp;"-"&amp;
ROUNDDOWN((ROUNDDOWN((((2*VLOOKUP($AA286, 'EV and Base'!$A$1:$N$671, 12, FALSE))+31+ROUNDDOWN($AF286/4, 0))*$AB286)/100, 0)+5)*0.9, 0))</f>
        <v/>
      </c>
      <c r="AM286" s="21" t="str" cm="1">
        <f t="array" aca="1" ref="AM286" ca="1">IF(NOT(ISNUMBER(INDEX($A:$A, LOOKUP(2, 1 / ($A$1:INDIRECT("$A$"&amp;ROW($A286)) &lt;&gt; ""),ROW($A$1:INDIRECT("$A$"&amp;ROW($A286)))), 1))), "",
ROUNDDOWN((ROUNDDOWN((((2*VLOOKUP($AA286, 'EV and Base'!$A$1:$N$671, 13, FALSE))+30+ROUNDDOWN($AG286/4, 0))*$AB286)/100, 0)+5), 0)
&amp;"-"&amp;
ROUNDDOWN((ROUNDDOWN((((2*VLOOKUP($AA286, 'EV and Base'!$A$1:$N$671, 13, FALSE))+31+ROUNDDOWN($AG286/4, 0))*$AB286)/100, 0)+5), 0))</f>
        <v/>
      </c>
      <c r="AN286" s="25" t="str" cm="1">
        <f t="array" aca="1" ref="AN286" ca="1">IF(NOT(ISNUMBER(INDEX($A:$A, LOOKUP(2, 1 / ($A$1:INDIRECT("$A$"&amp;ROW($A286)) &lt;&gt; ""),ROW($A$1:INDIRECT("$A$"&amp;ROW($A286)))), 1))), "",
ROUNDDOWN((ROUNDDOWN((((2*VLOOKUP($AA286, 'EV and Base'!$A$1:$N$671, 14, FALSE))+31+ROUNDDOWN($AH286/4, 0))*$AB286)/100, 0)+5), 0))</f>
        <v/>
      </c>
      <c r="AO286" s="23" t="str" cm="1">
        <f t="array" aca="1" ref="AO286" ca="1">IF(NOT(ISNUMBER(INDEX($A:$A, LOOKUP(2, 1 / ($A$1:INDIRECT("$A$"&amp;ROW($A286)) &lt;&gt; ""),ROW($A$1:INDIRECT("$A$"&amp;ROW($A286)))), 1))), "",
ROUNDDOWN((((2*VLOOKUP($AA286, 'EV and Base'!$A$1:$N$671, 9, FALSE))+31+ROUNDDOWN($AC286/4, 0))*$AB286)/100, 0)+$AB286+10)</f>
        <v/>
      </c>
      <c r="AP286" s="2" t="str" cm="1">
        <f t="array" aca="1" ref="AP286" ca="1">IF(NOT(ISNUMBER(INDEX($A:$A, LOOKUP(2, 1 / ($A$1:INDIRECT("$A$"&amp;ROW($A286)) &lt;&gt; ""),ROW($A$1:INDIRECT("$A$"&amp;ROW($A286)))), 1))), "",
ROUNDDOWN((ROUNDDOWN((((2*VLOOKUP($AA286, 'EV and Base'!$A$1:$N$671, 10, FALSE))+31+ROUNDDOWN($AD286/4, 0))*$AB286)/100, 0)+5)*1.1, 0))</f>
        <v/>
      </c>
      <c r="AQ286" s="2" t="str" cm="1">
        <f t="array" aca="1" ref="AQ286" ca="1">IF(NOT(ISNUMBER(INDEX($A:$A, LOOKUP(2, 1 / ($A$1:INDIRECT("$A$"&amp;ROW($A286)) &lt;&gt; ""),ROW($A$1:INDIRECT("$A$"&amp;ROW($A286)))), 1))), "",
ROUNDDOWN((ROUNDDOWN((((2*VLOOKUP($AA286, 'EV and Base'!$A$1:$N$671, 11, FALSE))+$AV$2+ROUNDDOWN($AE286/4, 0))*$AB286)/100, 0)+5), 0))</f>
        <v/>
      </c>
      <c r="AR286" s="22" t="str" cm="1">
        <f t="array" aca="1" ref="AR286" ca="1">IF(NOT(ISNUMBER(INDEX($A:$A, LOOKUP(2, 1 / ($A$1:INDIRECT("$A$"&amp;ROW($A286)) &lt;&gt; ""),ROW($A$1:INDIRECT("$A$"&amp;ROW($A286)))), 1))), "",
ROUNDDOWN((ROUNDDOWN((((2*VLOOKUP($AA286, 'EV and Base'!$A$1:$N$671, 12, FALSE))+$AW$2+ROUNDDOWN($AF286/4, 0))*$AB286)/100, 0)+5)*0.9, 0))</f>
        <v/>
      </c>
      <c r="AS286" s="2" t="str" cm="1">
        <f t="array" aca="1" ref="AS286" ca="1">IF(NOT(ISNUMBER(INDEX($A:$A, LOOKUP(2, 1 / ($A$1:INDIRECT("$A$"&amp;ROW($A286)) &lt;&gt; ""),ROW($A$1:INDIRECT("$A$"&amp;ROW($A286)))), 1))), "",
ROUNDDOWN((ROUNDDOWN((((2*VLOOKUP($AA286, 'EV and Base'!$A$1:$N$671, 13, FALSE))+$AX$2+ROUNDDOWN($AG286/4, 0))*$AB286)/100, 0)+5), 0))</f>
        <v/>
      </c>
      <c r="AT286" s="24" t="str" cm="1">
        <f t="array" aca="1" ref="AT286" ca="1">IF(NOT(ISNUMBER(INDEX($A:$A, LOOKUP(2, 1 / ($A$1:INDIRECT("$A$"&amp;ROW($A286)) &lt;&gt; ""),ROW($A$1:INDIRECT("$A$"&amp;ROW($A286)))), 1))), "",
ROUNDDOWN((ROUNDDOWN((((2*VLOOKUP($AA286, 'EV and Base'!$A$1:$N$671, 14, FALSE))+31+ROUNDDOWN($AH286/4, 0))*$AB286)/100, 0)+5), 0))</f>
        <v/>
      </c>
      <c r="AU286" s="28">
        <v>224</v>
      </c>
      <c r="AY286" t="str" cm="1">
        <f t="array" aca="1" ref="AY286" ca="1">IF(NOT(ISNUMBER(INDEX($A:$A,LOOKUP(2,1/($A$1:INDIRECT("$A$"&amp;ROW($A286))&lt;&gt;""),ROW($A$1:INDIRECT("$A$"&amp;ROW($A286)))),1))),"",
INDEX($AY:$AY,LOOKUP(2,1/($AY$1:INDIRECT("$AY$"&amp;ROW($AY286)-1)&lt;&gt;""),ROW($AY$1:INDIRECT("$AY$"&amp;ROW($AY286)-1))),1)+$BL286)</f>
        <v/>
      </c>
      <c r="AZ286" s="3" t="str" cm="1">
        <f t="array" aca="1" ref="AZ286" ca="1">IF(NOT(ISNUMBER(INDEX($A:$A, LOOKUP(2, 1 / ($A$1:INDIRECT("$A$"&amp;ROW($A286)) &lt;&gt; ""),ROW($A$1:INDIRECT("$A$"&amp;ROW($A286)))), 1))), "",
VLOOKUP(INDIRECT("$G$"&amp;LOOKUP(2, 1 / ($AY$1:INDIRECT("$AY$"&amp;ROW($AY286)-1) &lt;&gt; ""),ROW($AY$1:INDIRECT("$AY$"&amp;ROW($AY286)-1)))),'EV and Base'!A254:N924,2,FALSE))</f>
        <v/>
      </c>
      <c r="BA286" s="3" t="str" cm="1">
        <f t="array" aca="1" ref="BA286" ca="1">IF(NOT(ISNUMBER(INDEX($A:$A, LOOKUP(2, 1 / ($A$1:INDIRECT("$A$"&amp;ROW($A286)) &lt;&gt; ""),ROW($A$1:INDIRECT("$A$"&amp;ROW($A286)))), 1))), "",
INDIRECT("$I$"&amp;LOOKUP(2, 1 / ($AY$1:INDIRECT("$AY$"&amp;ROW($AY286)-1) &lt;&gt; ""),ROW($AY$1:INDIRECT("$AY$"&amp;ROW($AY286)-1)))))</f>
        <v/>
      </c>
      <c r="BB286" s="1" t="str" cm="1">
        <f t="array" aca="1" ref="BB286" ca="1">IF(NOT(ISNUMBER(INDEX($A:$A, LOOKUP(2, 1 / ($A$1:INDIRECT("$A$"&amp;ROW($A286)) &lt;&gt; ""),ROW($A$1:INDIRECT("$A$"&amp;ROW($A286)))), 1))), "",
INDIRECT("$AB$"&amp;LOOKUP(2, 1 / ($AY$1:INDIRECT("$AY$"&amp;ROW($AY286)-1) &lt;&gt; ""),ROW($AY$1:INDIRECT("$AY$"&amp;ROW($AY286)-1)))))</f>
        <v/>
      </c>
      <c r="BC286" s="3" t="str" cm="1">
        <f t="array" aca="1" ref="BC286" ca="1">IF(NOT(ISNUMBER(INDEX($A:$A,LOOKUP(2,1/($A$1:INDIRECT("$A$"&amp;ROW($A286))&lt;&gt;""),ROW($A$1:INDIRECT("$A$"&amp;ROW($A286)))),1))),"",
$BA286+$BA286+10)</f>
        <v/>
      </c>
      <c r="BD286" s="3" t="str" cm="1">
        <f t="array" aca="1" ref="BD286" ca="1">IF(NOT(ISNUMBER(INDEX($A:$A,LOOKUP(2,1/($A$1:INDIRECT("$A$"&amp;ROW($A286))&lt;&gt;""),ROW($A$1:INDIRECT("$A$"&amp;ROW($A286)))),1))),"",
$BA286+$BB286+10)</f>
        <v/>
      </c>
      <c r="BE286" s="3" t="str" cm="1">
        <f t="array" aca="1" ref="BE286" ca="1">IF(NOT(ISNUMBER(INDEX($A:$A,LOOKUP(2,1/($A$1:INDIRECT("$A$"&amp;ROW($A286))&lt;&gt;""),ROW($A$1:INDIRECT("$A$"&amp;ROW($A286)))),1))),"",
$BC286*$BC286)</f>
        <v/>
      </c>
      <c r="BF286" s="3" t="str" cm="1">
        <f t="array" aca="1" ref="BF286" ca="1">IF(NOT(ISNUMBER(INDEX($A:$A,LOOKUP(2,1/($A$1:INDIRECT("$A$"&amp;ROW($A286))&lt;&gt;""),ROW($A$1:INDIRECT("$A$"&amp;ROW($A286)))),1))),"",
$BD286*$BD286)</f>
        <v/>
      </c>
      <c r="BG286" s="3" t="str" cm="1">
        <f t="array" aca="1" ref="BG286" ca="1">IF(NOT(ISNUMBER(INDEX($A:$A,LOOKUP(2,1/($A$1:INDIRECT("$A$"&amp;ROW($A286))&lt;&gt;""),ROW($A$1:INDIRECT("$A$"&amp;ROW($A286)))),1))),"",
_xlfn.FLOOR.MATH(1.5*_xlfn.FLOOR.MATH($AZ286*BA286/5)))</f>
        <v/>
      </c>
      <c r="BH286" s="3" t="str" cm="1">
        <f t="array" aca="1" ref="BH286" ca="1">IF(NOT(ISNUMBER(INDEX($A:$A, LOOKUP(2, 1 / ($A$1:INDIRECT("$A$"&amp;ROW($A286)) &lt;&gt; ""),ROW($A$1:INDIRECT("$A$"&amp;ROW($A286)))), 1))), "",
_xlfn.FLOOR.MATH($BG286/IF(OR(INDIRECT("$C$"&amp;LOOKUP(2, 1 / ($AY$1:INDIRECT("$AY$"&amp;ROW($AY286)-1) &lt;&gt; ""),ROW($AY$1:INDIRECT("$AY$"&amp;ROW($AY286)-1))))="Multi",
INDIRECT("$C$"&amp;LOOKUP(2, 1 / ($AY$1:INDIRECT("$AY$"&amp;ROW($AY286)-1) &lt;&gt; ""),ROW($AY$1:INDIRECT("$AY$"&amp;ROW($AY286)-1))))="Double"),2,1)))</f>
        <v/>
      </c>
      <c r="BI286" s="3" t="str" cm="1">
        <f t="array" aca="1" ref="BI286" ca="1">IF(NOT(ISNUMBER(INDEX($A:$A,LOOKUP(2,1/($A$1:INDIRECT("$A$"&amp;ROW($A286))&lt;&gt;""),ROW($A$1:INDIRECT("$A$"&amp;ROW($A286)))),1))),"",
VLOOKUP($BC286,GameFreakSQRT!$A$1:$B$200,2,FALSE))</f>
        <v/>
      </c>
      <c r="BJ286" s="3" t="str" cm="1">
        <f t="array" aca="1" ref="BJ286" ca="1">IF(NOT(ISNUMBER(INDEX($A:$A,LOOKUP(2,1/($A$1:INDIRECT("$A$"&amp;ROW($A286))&lt;&gt;""),ROW($A$1:INDIRECT("$A$"&amp;ROW($A286)))),1))),"",
VLOOKUP($BD286,GameFreakSQRT!$A$1:$B$200,2,FALSE))</f>
        <v/>
      </c>
      <c r="BK286" s="3" t="str" cm="1">
        <f t="array" aca="1" ref="BK286" ca="1">IF(NOT(ISNUMBER(INDEX($A:$A,LOOKUP(2,1/($A$1:INDIRECT("$A$"&amp;ROW($A286))&lt;&gt;""),ROW($A$1:INDIRECT("$A$"&amp;ROW($A286)))),1))),"",
_xlfn.FLOOR.MATH((($BI286*$BE286)*$BH286)/($BJ286*$BF286))+1)</f>
        <v/>
      </c>
      <c r="BL286" s="3" t="str" cm="1">
        <f t="array" aca="1" ref="BL286" ca="1">IF(NOT(ISNUMBER(INDEX($A:$A,LOOKUP(2,1/($A$1:INDIRECT("$A$"&amp;ROW($A286))&lt;&gt;""),ROW($A$1:INDIRECT("$A$"&amp;ROW($A286)))),1))),"",
_xlfn.FLOOR.MATH($BK286*IF(NOT(INDIRECT("$Z$"&amp;LOOKUP(2, 1 / ($AY$1:INDIRECT("$AY$"&amp;ROW($AY286)-1) &lt;&gt; ""),ROW($AY$1:INDIRECT("$AY$"&amp;ROW($AY286)-1))))=""),1.5,1)))</f>
        <v/>
      </c>
      <c r="BM286" s="3" t="str" cm="1">
        <f t="array" aca="1" ref="BM286" ca="1">IF(NOT(ISNUMBER(INDEX($A:$A, LOOKUP(2, 1 / ($A$1:INDIRECT("$A$"&amp;ROW($A286)) &lt;&gt; ""),ROW($A$1:INDIRECT("$A$"&amp;ROW($A286)))), 1))), "",
INDIRECT("$Y$"&amp;LOOKUP(2, 1 / ($AY$1:INDIRECT("$AY$"&amp;ROW($AY286)-1) &lt;&gt; ""),ROW($AY$1:INDIRECT("$AY$"&amp;ROW($AY286)-1)))))</f>
        <v/>
      </c>
      <c r="BN286" s="3" t="str">
        <f t="shared" ca="1" si="29"/>
        <v/>
      </c>
    </row>
    <row r="287" spans="1:66" x14ac:dyDescent="0.45">
      <c r="A287" s="56" t="s">
        <v>75</v>
      </c>
      <c r="B287" s="56" t="s">
        <v>546</v>
      </c>
      <c r="C287" s="56" t="s">
        <v>46</v>
      </c>
      <c r="D287" s="56" t="s">
        <v>532</v>
      </c>
      <c r="E287" s="56" t="s">
        <v>48</v>
      </c>
      <c r="F287" s="56">
        <v>1</v>
      </c>
      <c r="G287" s="2" t="s">
        <v>430</v>
      </c>
      <c r="H287" s="2" t="s">
        <v>77</v>
      </c>
      <c r="I287" s="2">
        <v>32</v>
      </c>
      <c r="J287" s="2" t="s">
        <v>82</v>
      </c>
      <c r="K287" s="2" t="s">
        <v>121</v>
      </c>
      <c r="L287" s="2" t="s">
        <v>53</v>
      </c>
      <c r="M287" s="2" t="s">
        <v>123</v>
      </c>
      <c r="N287" s="2" t="s">
        <v>124</v>
      </c>
      <c r="O287" s="2" t="s">
        <v>193</v>
      </c>
      <c r="P287" s="2" t="s">
        <v>189</v>
      </c>
      <c r="Q287" s="2">
        <v>12</v>
      </c>
      <c r="R287" s="2">
        <f>_xlfn.FLOOR.MATH((((2*VLOOKUP(G287, 'EV and Base'!$A$1:$N$671, 9, FALSE))+$Q287)*$I287)/100)+$I287+10</f>
        <v>120</v>
      </c>
      <c r="S287" s="2">
        <f>_xlfn.FLOOR.MATH((_xlfn.FLOOR.MATH((((2*VLOOKUP($G287, 'EV and Base'!$A$1:$N$671, 10, FALSE))+$Q287)*$I287)/100)+5)*
IF(OR($J287="Lonely", $J287="Brave", $J287="Adamant", $J287="Naughty"), 1.1,
IF(OR($J287="Bold", $J287="Timid", $J287="Modest", $J287="Calm"), 0.9, 1)))</f>
        <v>44</v>
      </c>
      <c r="T287" s="2">
        <f>_xlfn.FLOOR.MATH((_xlfn.FLOOR.MATH((((2*VLOOKUP($G287, 'EV and Base'!$A$1:$N$671, 11, FALSE))+$Q287)*$I287)/100)+5)*
IF(OR($J287="Bold", $J287="Relaxed", $J287="Impish", $J287="Lax"), 1.1,
IF(OR($J287="Lonely", $J287="Hasty", $J287="Mild", $J287="Gentle"), 0.9, 1)))</f>
        <v>63</v>
      </c>
      <c r="U287" s="2">
        <f>_xlfn.FLOOR.MATH((_xlfn.FLOOR.MATH((((2*VLOOKUP($G287, 'EV and Base'!$A$1:$N$671, 12, FALSE))+$Q287)*$I287)/100)+5)*
IF(OR($J287="Modest", $J287="Mild", $J287="Quiet", $J287="Rash"), 1.1,
IF(OR($J287="Adamant", $J287="Impish", $J287="Jolly", $J287="Careful"), 0.9, 1)))</f>
        <v>84</v>
      </c>
      <c r="V287" s="2">
        <f>_xlfn.FLOOR.MATH((_xlfn.FLOOR.MATH((((2*VLOOKUP($G287, 'EV and Base'!$A$1:$N$671, 13, FALSE))+$Q287)*$I287)/100)+5)*
IF(OR($J287="Calm", $J287="Gentle", $J287="Sassy", $J287="Careful"), 1.1,
IF(OR($J287="Naughty", $J287="Lax", $J287="Naive", $J287="Rash"), 0.9, 1)))</f>
        <v>69</v>
      </c>
      <c r="W287" s="2">
        <f>_xlfn.FLOOR.MATH((_xlfn.FLOOR.MATH((((2*VLOOKUP($G287, 'EV and Base'!$A$1:$N$671, 14, FALSE))+$Q287)*$I287)/100)+5)*
IF(OR($J287="Timid", $J287="Hasty", $J287="Jolly", $J287="Naive"), 1.1,
IF(OR($J287="Brave", $J287="Relaxed", $J287="Quiet", $J287="Sassy"), 0.9, 1)))</f>
        <v>24</v>
      </c>
      <c r="X287" s="56">
        <v>1024</v>
      </c>
      <c r="Z287" s="1">
        <v>1</v>
      </c>
      <c r="AA287" s="23" t="str" cm="1">
        <f t="array" aca="1" ref="AA287" ca="1">IF(NOT(ISNUMBER(INDEX($A:$A,LOOKUP(2,1/($A$1:INDIRECT("$A$"&amp;ROW($A287))&lt;&gt;""),ROW($A$1:INDIRECT("$A$"&amp;ROW($A287)))),1))),"",
IF(NOT(ISNUMBER($A287)),$AA286,
IF($AB287&lt;16,"Lillipup",
IF($AB287&lt;32,"Herdier",
"Stoutland"))))</f>
        <v/>
      </c>
      <c r="AB287" s="25" t="str" cm="1">
        <f t="array" aca="1" ref="AB287" ca="1">IF(NOT(ISNUMBER(INDEX($A:$A, LOOKUP(2, 1 / ($A$1:INDIRECT("$A$"&amp;ROW($A287)) &lt;&gt; ""),ROW($A$1:INDIRECT("$A$"&amp;ROW($A287)))), 1))), "",
VLOOKUP($AY287,'Medium-Slow'!$A$1:$B$101,2,TRUE))</f>
        <v/>
      </c>
      <c r="AC287" s="23" t="str" cm="1">
        <f t="array" aca="1" ref="AC287" ca="1">IF(NOT(ISNUMBER(INDEX($A:$A, LOOKUP(2, 1 / ($A$1:INDIRECT("$A$"&amp;ROW($A287)) &lt;&gt; ""),ROW($A$1:INDIRECT("$A$"&amp;ROW($A287)))), 1))), "",
INDEX($AC:$AC, LOOKUP(2, 1 / ($AC$1:INDIRECT("$AC$"&amp;ROW($AC287)-1) &lt;&gt; ""),ROW($AC$1:INDIRECT("$AC$"&amp;ROW($AC287)-1))), 1)+
IF(INDEX($AC:$AC, LOOKUP(2, 1 / ($AC$1:INDIRECT("$AC$"&amp;ROW($AC287)-1) &lt;&gt; ""),ROW($AC$1:INDIRECT("$AC$"&amp;ROW($AC287)-1))), 1)+
INDEX($AD:$AD, LOOKUP(2, 1 / ($AD$1:INDIRECT("$AD$"&amp;ROW($AD287)-1) &lt;&gt; ""),ROW($AD$1:INDIRECT("$AD$"&amp;ROW($AD287)-1))), 1)+
INDEX($AE:$AE, LOOKUP(2, 1 / ($AE$1:INDIRECT("$AE$"&amp;ROW($AE287)-1) &lt;&gt; ""),ROW($AE$1:INDIRECT("$AE$"&amp;ROW($AD287)-1))), 1)+
INDEX($AE:$AF, LOOKUP(2, 1 / ($AF$1:INDIRECT("$AF$"&amp;ROW($AF287)-1) &lt;&gt; ""),ROW($AF$1:INDIRECT("$AF$"&amp;ROW($AD287)-1))), 1)+
INDEX($AG:$AG, LOOKUP(2, 1 / ($AG$1:INDIRECT("$AG$"&amp;ROW($AG287)-1) &lt;&gt; ""),ROW($AG$1:INDIRECT("$AG$"&amp;ROW($AD287)-1))), 1)+
INDEX($AH:$AH, LOOKUP(2, 1 / ($AH$1:INDIRECT("$AH$"&amp;ROW($AH287)-1) &lt;&gt; ""),ROW($AH$1:INDIRECT("$AH$"&amp;ROW($AD287)-1))), 1)&gt;=510,0,
IF(INDEX($AC:$AC, LOOKUP(2, 1 / ($AC$1:INDIRECT("$AC$"&amp;ROW($AC287)-1) &lt;&gt; ""),ROW($AC$1:INDIRECT("$AC$"&amp;ROW($AC287)-1))), 1)&gt;=255,0,
VLOOKUP(INDIRECT("$G$"&amp;LOOKUP(2, 1 / ($AC$1:INDIRECT("$AC$"&amp;ROW($AC287)-1) &lt;&gt; ""),ROW($AC$1:INDIRECT("$AC$"&amp;ROW($AC287)-1)))), 'EV and Base'!$A$1:$N$671, 3, FALSE))))</f>
        <v/>
      </c>
      <c r="AD287" s="2" t="str" cm="1">
        <f t="array" aca="1" ref="AD287" ca="1">IF(NOT(ISNUMBER(INDEX($A:$A, LOOKUP(2, 1 / ($A$1:INDIRECT("$A$"&amp;ROW($A287)) &lt;&gt; ""),ROW($A$1:INDIRECT("$A$"&amp;ROW($A287)))), 1))), "",
INDEX($AD:$AD, LOOKUP(2, 1 / ($AD$1:INDIRECT("$AD$"&amp;ROW($AD287)-1) &lt;&gt; ""),ROW($AD$1:INDIRECT("$AD$"&amp;ROW($AD287)-1))), 1)+
IF(INDEX($AC:$AC, LOOKUP(2, 1 / ($AC$1:INDIRECT("$AC$"&amp;ROW($AC287)-1) &lt;&gt; ""),ROW($AC$1:INDIRECT("$AC$"&amp;ROW($AC287)-1))), 1)+
INDEX($AD:$AD, LOOKUP(2, 1 / ($AD$1:INDIRECT("$AD$"&amp;ROW($AD287)-1) &lt;&gt; ""),ROW($AD$1:INDIRECT("$AD$"&amp;ROW($AD287)-1))), 1)+
INDEX($AE:$AE, LOOKUP(2, 1 / ($AE$1:INDIRECT("$AE$"&amp;ROW($AE287)-1) &lt;&gt; ""),ROW($AE$1:INDIRECT("$AE$"&amp;ROW($AD287)-1))), 1)+
INDEX($AE:$AF, LOOKUP(2, 1 / ($AF$1:INDIRECT("$AF$"&amp;ROW($AF287)-1) &lt;&gt; ""),ROW($AF$1:INDIRECT("$AF$"&amp;ROW($AD287)-1))), 1)+
INDEX($AG:$AG, LOOKUP(2, 1 / ($AG$1:INDIRECT("$AG$"&amp;ROW($AG287)-1) &lt;&gt; ""),ROW($AG$1:INDIRECT("$AG$"&amp;ROW($AD287)-1))), 1)+
INDEX($AH:$AH, LOOKUP(2, 1 / ($AH$1:INDIRECT("$AH$"&amp;ROW($AH287)-1) &lt;&gt; ""),ROW($AH$1:INDIRECT("$AH$"&amp;ROW($AD287)-1))), 1)&gt;=510,0,
IF(INDEX($AD:$AD, LOOKUP(2, 1 / ($AD$1:INDIRECT("$AD$"&amp;ROW($AD287)-1) &lt;&gt; ""),ROW($AD$1:INDIRECT("$AD$"&amp;ROW($AD287)-1))), 1)&gt;=255,0,
VLOOKUP(INDIRECT("$G$"&amp;LOOKUP(2, 1 / ($AD$1:INDIRECT("$AD$"&amp;ROW($AD287)-1) &lt;&gt; ""),ROW($AD$1:INDIRECT("$AD$"&amp;ROW($AD287)-1)))), 'EV and Base'!$A$1:$N$671, 4, FALSE))))</f>
        <v/>
      </c>
      <c r="AE287" s="2" t="str" cm="1">
        <f t="array" aca="1" ref="AE287" ca="1">IF(NOT(ISNUMBER(INDEX($A:$A,LOOKUP(2,1/($A$1:INDIRECT("$A$"&amp;ROW($A287))&lt;&gt;""),ROW($A$1:INDIRECT("$A$"&amp;ROW($A287)))),1))),"",
INDEX($AE:$AE,LOOKUP(2,1/($AE$1:INDIRECT("$AE$"&amp;ROW($AE287)-1)&lt;&gt;""),ROW($AE$1:INDIRECT("$AE$"&amp;ROW($AE287)-1))),1)+
IF(INDEX($AC:$AC,LOOKUP(2,1/($AC$1:INDIRECT("$AC$"&amp;ROW($AC287)-1)&lt;&gt;""),ROW($AC$1:INDIRECT("$AC$"&amp;ROW($AC287)-1))),1)+
INDEX($AD:$AD,LOOKUP(2,1/($AD$1:INDIRECT("$AD$"&amp;ROW($AD287)-1)&lt;&gt;""),ROW($AD$1:INDIRECT("$AD$"&amp;ROW($AD287)-1))),1)+
INDEX($AE:$AE,LOOKUP(2,1/($AE$1:INDIRECT("$AE$"&amp;ROW($AE287)-1)&lt;&gt;""),ROW($AE$1:INDIRECT("$AE$"&amp;ROW($AD287)-1))),1)+
INDEX($AE:$AF,LOOKUP(2,1/($AF$1:INDIRECT("$AF$"&amp;ROW($AF287)-1)&lt;&gt;""),ROW($AF$1:INDIRECT("$AF$"&amp;ROW($AD287)-1))),1)+
INDEX($AG:$AG,LOOKUP(2,1/($AG$1:INDIRECT("$AG$"&amp;ROW($AG287)-1)&lt;&gt;""),ROW($AG$1:INDIRECT("$AG$"&amp;ROW($AD287)-1))),1)+
INDEX($AH:$AH,LOOKUP(2,1/($AH$1:INDIRECT("$AH$"&amp;ROW($AH287)-1)&lt;&gt;""),ROW($AH$1:INDIRECT("$AH$"&amp;ROW($AD287)-1))),1)&gt;=510,0,
IF(INDEX($AE:$AE,LOOKUP(2,1/($AE$1:INDIRECT("$AE$"&amp;ROW($AE287)-1)&lt;&gt;""),ROW($AE$1:INDIRECT("$AE$"&amp;ROW($AE287)-1))),1)&gt;=255,0,
VLOOKUP(INDIRECT("$G$"&amp;LOOKUP(2,1/($AE$1:INDIRECT("$AE$"&amp;ROW($AE287)-1)&lt;&gt;""),ROW($AE$1:INDIRECT("$AE$"&amp;ROW($AE287)-1)))),'EV and Base'!$A$1:$N$671,5,FALSE))))</f>
        <v/>
      </c>
      <c r="AF287" s="2" t="str" cm="1">
        <f t="array" aca="1" ref="AF287" ca="1">IF(NOT(ISNUMBER(INDEX($A:$A, LOOKUP(2, 1 / ($A$1:INDIRECT("$A$"&amp;ROW($A287)) &lt;&gt; ""),ROW($A$1:INDIRECT("$A$"&amp;ROW($A287)))), 1))), "",
INDEX($AF:$AF, LOOKUP(2, 1 / ($AF$1:INDIRECT("$AF$"&amp;ROW($AF287)-1) &lt;&gt; ""),ROW($AF$1:INDIRECT("$AF$"&amp;ROW($AF287)-1))), 1)+
IF(INDEX($AC:$AC, LOOKUP(2, 1 / ($AC$1:INDIRECT("$AC$"&amp;ROW($AC287)-1) &lt;&gt; ""),ROW($AC$1:INDIRECT("$AC$"&amp;ROW($AC287)-1))), 1)+
INDEX($AD:$AD, LOOKUP(2, 1 / ($AD$1:INDIRECT("$AD$"&amp;ROW($AD287)-1) &lt;&gt; ""),ROW($AD$1:INDIRECT("$AD$"&amp;ROW($AD287)-1))), 1)+
INDEX($AE:$AE, LOOKUP(2, 1 / ($AE$1:INDIRECT("$AE$"&amp;ROW($AE287)-1) &lt;&gt; ""),ROW($AE$1:INDIRECT("$AE$"&amp;ROW($AD287)-1))), 1)+
INDEX($AE:$AF, LOOKUP(2, 1 / ($AF$1:INDIRECT("$AF$"&amp;ROW($AF287)-1) &lt;&gt; ""),ROW($AF$1:INDIRECT("$AF$"&amp;ROW($AD287)-1))), 1)+
INDEX($AG:$AG, LOOKUP(2, 1 / ($AG$1:INDIRECT("$AG$"&amp;ROW($AG287)-1) &lt;&gt; ""),ROW($AG$1:INDIRECT("$AG$"&amp;ROW($AD287)-1))), 1)+
INDEX($AH:$AH, LOOKUP(2, 1 / ($AH$1:INDIRECT("$AH$"&amp;ROW($AH287)-1) &lt;&gt; ""),ROW($AH$1:INDIRECT("$AH$"&amp;ROW($AD287)-1))), 1)&gt;=510,0,
IF(INDEX($AF:$AF, LOOKUP(2, 1 / ($AF$1:INDIRECT("$AF$"&amp;ROW($AF287)-1) &lt;&gt; ""),ROW($AF$1:INDIRECT("$AF$"&amp;ROW($AF287)-1))), 1)&gt;=255,0,
VLOOKUP(INDIRECT("$G$"&amp;LOOKUP(2, 1 / ($AF$1:INDIRECT("$AF$"&amp;ROW($AF287)-1) &lt;&gt; ""),ROW($AF$1:INDIRECT("$AF$"&amp;ROW($AF287)-1)))), 'EV and Base'!$A$1:$N$671, 6, FALSE))))</f>
        <v/>
      </c>
      <c r="AG287" s="2" t="str" cm="1">
        <f t="array" aca="1" ref="AG287" ca="1">IF(NOT(ISNUMBER(INDEX($A:$A, LOOKUP(2, 1 / ($A$1:INDIRECT("$A$"&amp;ROW($A287)) &lt;&gt; ""),ROW($A$1:INDIRECT("$A$"&amp;ROW($A287)))), 1))), "",
INDEX($AG:$AG, LOOKUP(2, 1 / ($AG$1:INDIRECT("$AG$"&amp;ROW($AG287)-1) &lt;&gt; ""),ROW($AG$1:INDIRECT("$AG$"&amp;ROW($AG287)-1))), 1)+
IF(INDEX($AC:$AC, LOOKUP(2, 1 / ($AC$1:INDIRECT("$AC$"&amp;ROW($AC287)-1) &lt;&gt; ""),ROW($AC$1:INDIRECT("$AC$"&amp;ROW($AC287)-1))), 1)+
INDEX($AD:$AD, LOOKUP(2, 1 / ($AD$1:INDIRECT("$AD$"&amp;ROW($AD287)-1) &lt;&gt; ""),ROW($AD$1:INDIRECT("$AD$"&amp;ROW($AD287)-1))), 1)+
INDEX($AE:$AE, LOOKUP(2, 1 / ($AE$1:INDIRECT("$AE$"&amp;ROW($AE287)-1) &lt;&gt; ""),ROW($AE$1:INDIRECT("$AE$"&amp;ROW($AD287)-1))), 1)+
INDEX($AE:$AF, LOOKUP(2, 1 / ($AF$1:INDIRECT("$AF$"&amp;ROW($AF287)-1) &lt;&gt; ""),ROW($AF$1:INDIRECT("$AF$"&amp;ROW($AD287)-1))), 1)+
INDEX($AG:$AG, LOOKUP(2, 1 / ($AG$1:INDIRECT("$AG$"&amp;ROW($AG287)-1) &lt;&gt; ""),ROW($AG$1:INDIRECT("$AG$"&amp;ROW($AD287)-1))), 1)+
INDEX($AH:$AH, LOOKUP(2, 1 / ($AH$1:INDIRECT("$AH$"&amp;ROW($AH287)-1) &lt;&gt; ""),ROW($AH$1:INDIRECT("$AH$"&amp;ROW($AD287)-1))), 1)&gt;=510,0,
IF(INDEX($AG:$AG, LOOKUP(2, 1 / ($AG$1:INDIRECT("$AG$"&amp;ROW($AG287)-1) &lt;&gt; ""),ROW($AG$1:INDIRECT("$AG$"&amp;ROW($AG287)-1))), 1)&gt;=255,0,
VLOOKUP(INDIRECT("$G$"&amp;LOOKUP(2, 1 / ($AG$1:INDIRECT("$AG$"&amp;ROW($AG287)-1) &lt;&gt; ""),ROW($AG$1:INDIRECT("$AG$"&amp;ROW($AG287)-1)))), 'EV and Base'!$A$1:$N$671, 7, FALSE))))</f>
        <v/>
      </c>
      <c r="AH287" s="24" t="str" cm="1">
        <f t="array" aca="1" ref="AH287" ca="1">IF(NOT(ISNUMBER(INDEX($A:$A,LOOKUP(2,1/($A$1:INDIRECT("$A$"&amp;ROW($A287))&lt;&gt;""),ROW($A$1:INDIRECT("$A$"&amp;ROW($A287)))),1))),"",
INDEX($AH:$AH,LOOKUP(2,1/($AH$1:INDIRECT("$AH$"&amp;ROW($AH287)-1)&lt;&gt;""),ROW($AH$1:INDIRECT("$AH$"&amp;ROW($AH287)-1))),1)+
IF(INDEX($AC:$AC,LOOKUP(2,1/($AC$1:INDIRECT("$AC$"&amp;ROW($AC287)-1)&lt;&gt;""),ROW($AC$1:INDIRECT("$AC$"&amp;ROW($AC287)-1))),1)+
INDEX($AD:$AD,LOOKUP(2,1/($AD$1:INDIRECT("$AD$"&amp;ROW($AD287)-1)&lt;&gt;""),ROW($AD$1:INDIRECT("$AD$"&amp;ROW($AD287)-1))),1)+
INDEX($AE:$AE,LOOKUP(2,1/($AE$1:INDIRECT("$AE$"&amp;ROW($AE287)-1)&lt;&gt;""),ROW($AE$1:INDIRECT("$AE$"&amp;ROW($AD287)-1))),1)+
INDEX($AE:$AF,LOOKUP(2,1/($AF$1:INDIRECT("$AF$"&amp;ROW($AF287)-1)&lt;&gt;""),ROW($AF$1:INDIRECT("$AF$"&amp;ROW($AD287)-1))),1)+
INDEX($AG:$AG,LOOKUP(2,1/($AG$1:INDIRECT("$AG$"&amp;ROW($AG287)-1)&lt;&gt;""),ROW($AG$1:INDIRECT("$AG$"&amp;ROW($AD287)-1))),1)+
INDEX($AH:$AH,LOOKUP(2,1/($AH$1:INDIRECT("$AH$"&amp;ROW($AH287)-1)&lt;&gt;""),ROW($AH$1:INDIRECT("$AH$"&amp;ROW($AD287)-1))),1)&gt;=510,0,
IF(INDEX($AH:$AH,LOOKUP(2,1/($AH$1:INDIRECT("$AH$"&amp;ROW($AH287)-1)&lt;&gt;""),ROW($AH$1:INDIRECT("$AH$"&amp;ROW($AH287)-1))),1)&gt;=255,0,
VLOOKUP(INDIRECT("$G$"&amp;LOOKUP(2,1/($AH$1:INDIRECT("$AH$"&amp;ROW($AH287)-1)&lt;&gt;""),ROW($AH$1:INDIRECT("$AH$"&amp;ROW($AH287)-1)))),'EV and Base'!$A$1:$N$671,8,FALSE))))</f>
        <v/>
      </c>
      <c r="AI287" s="29" t="str" cm="1">
        <f t="array" aca="1" ref="AI287" ca="1">IF(NOT(ISNUMBER(INDEX($A:$A,LOOKUP(2,1/($A$1:INDIRECT("$A$"&amp;ROW($A287))&lt;&gt;""),ROW($A$1:INDIRECT("$A$"&amp;ROW($A287)))),1))),"",
ROUNDDOWN((((2*VLOOKUP($AA287,'EV and Base'!$A$1:$N$671,9,FALSE))+31+ROUNDDOWN($AC287/4,0))*$AB287)/100,0)+$AB287+10)</f>
        <v/>
      </c>
      <c r="AJ287" s="21" t="str" cm="1">
        <f t="array" aca="1" ref="AJ287" ca="1">IF(NOT(ISNUMBER(INDEX($A:$A, LOOKUP(2, 1 / ($A$1:INDIRECT("$A$"&amp;ROW($A287)) &lt;&gt; ""),ROW($A$1:INDIRECT("$A$"&amp;ROW($A287)))), 1))), "",
ROUNDDOWN((ROUNDDOWN((((2*VLOOKUP($AA287, 'EV and Base'!$A$1:$N$671, 10, FALSE))+31+ROUNDDOWN($AD287/4, 0))*$AB287)/100, 0)+5)*1.1, 0))</f>
        <v/>
      </c>
      <c r="AK287" s="21" t="str" cm="1">
        <f t="array" aca="1" ref="AK287" ca="1">IF(NOT(ISNUMBER(INDEX($A:$A, LOOKUP(2, 1 / ($A$1:INDIRECT("$A$"&amp;ROW($A287)) &lt;&gt; ""),ROW($A$1:INDIRECT("$A$"&amp;ROW($A287)))), 1))), "",
ROUNDDOWN((ROUNDDOWN((((2*VLOOKUP($AA287, 'EV and Base'!$A$1:$N$671, 11, FALSE))+30+ROUNDDOWN($AE287/4, 0))*$AB287)/100, 0)+5), 0)
&amp;"-"&amp;
ROUNDDOWN((ROUNDDOWN((((2*VLOOKUP($AA287, 'EV and Base'!$A$1:$N$671, 11, FALSE))+31+ROUNDDOWN($AE287/4, 0))*$AB287)/100, 0)+5), 0))</f>
        <v/>
      </c>
      <c r="AL287" s="21" t="str" cm="1">
        <f t="array" aca="1" ref="AL287" ca="1">IF(NOT(ISNUMBER(INDEX($A:$A, LOOKUP(2, 1 / ($A$1:INDIRECT("$A$"&amp;ROW($A287)) &lt;&gt; ""),ROW($A$1:INDIRECT("$A$"&amp;ROW($A287)))), 1))), "",
ROUNDDOWN((ROUNDDOWN((((2*VLOOKUP($AA287, 'EV and Base'!$A$1:$N$671, 12, FALSE))+0+ROUNDDOWN($AF287/4, 0))*$AB287)/100, 0)+5)*0.9, 0)
&amp;"-"&amp;
ROUNDDOWN((ROUNDDOWN((((2*VLOOKUP($AA287, 'EV and Base'!$A$1:$N$671, 12, FALSE))+31+ROUNDDOWN($AF287/4, 0))*$AB287)/100, 0)+5)*0.9, 0))</f>
        <v/>
      </c>
      <c r="AM287" s="21" t="str" cm="1">
        <f t="array" aca="1" ref="AM287" ca="1">IF(NOT(ISNUMBER(INDEX($A:$A, LOOKUP(2, 1 / ($A$1:INDIRECT("$A$"&amp;ROW($A287)) &lt;&gt; ""),ROW($A$1:INDIRECT("$A$"&amp;ROW($A287)))), 1))), "",
ROUNDDOWN((ROUNDDOWN((((2*VLOOKUP($AA287, 'EV and Base'!$A$1:$N$671, 13, FALSE))+30+ROUNDDOWN($AG287/4, 0))*$AB287)/100, 0)+5), 0)
&amp;"-"&amp;
ROUNDDOWN((ROUNDDOWN((((2*VLOOKUP($AA287, 'EV and Base'!$A$1:$N$671, 13, FALSE))+31+ROUNDDOWN($AG287/4, 0))*$AB287)/100, 0)+5), 0))</f>
        <v/>
      </c>
      <c r="AN287" s="25" t="str" cm="1">
        <f t="array" aca="1" ref="AN287" ca="1">IF(NOT(ISNUMBER(INDEX($A:$A, LOOKUP(2, 1 / ($A$1:INDIRECT("$A$"&amp;ROW($A287)) &lt;&gt; ""),ROW($A$1:INDIRECT("$A$"&amp;ROW($A287)))), 1))), "",
ROUNDDOWN((ROUNDDOWN((((2*VLOOKUP($AA287, 'EV and Base'!$A$1:$N$671, 14, FALSE))+31+ROUNDDOWN($AH287/4, 0))*$AB287)/100, 0)+5), 0))</f>
        <v/>
      </c>
      <c r="AO287" s="23" t="str" cm="1">
        <f t="array" aca="1" ref="AO287" ca="1">IF(NOT(ISNUMBER(INDEX($A:$A, LOOKUP(2, 1 / ($A$1:INDIRECT("$A$"&amp;ROW($A287)) &lt;&gt; ""),ROW($A$1:INDIRECT("$A$"&amp;ROW($A287)))), 1))), "",
ROUNDDOWN((((2*VLOOKUP($AA287, 'EV and Base'!$A$1:$N$671, 9, FALSE))+31+ROUNDDOWN($AC287/4, 0))*$AB287)/100, 0)+$AB287+10)</f>
        <v/>
      </c>
      <c r="AP287" s="2" t="str" cm="1">
        <f t="array" aca="1" ref="AP287" ca="1">IF(NOT(ISNUMBER(INDEX($A:$A, LOOKUP(2, 1 / ($A$1:INDIRECT("$A$"&amp;ROW($A287)) &lt;&gt; ""),ROW($A$1:INDIRECT("$A$"&amp;ROW($A287)))), 1))), "",
ROUNDDOWN((ROUNDDOWN((((2*VLOOKUP($AA287, 'EV and Base'!$A$1:$N$671, 10, FALSE))+31+ROUNDDOWN($AD287/4, 0))*$AB287)/100, 0)+5)*1.1, 0))</f>
        <v/>
      </c>
      <c r="AQ287" s="2" t="str" cm="1">
        <f t="array" aca="1" ref="AQ287" ca="1">IF(NOT(ISNUMBER(INDEX($A:$A, LOOKUP(2, 1 / ($A$1:INDIRECT("$A$"&amp;ROW($A287)) &lt;&gt; ""),ROW($A$1:INDIRECT("$A$"&amp;ROW($A287)))), 1))), "",
ROUNDDOWN((ROUNDDOWN((((2*VLOOKUP($AA287, 'EV and Base'!$A$1:$N$671, 11, FALSE))+$AV$2+ROUNDDOWN($AE287/4, 0))*$AB287)/100, 0)+5), 0))</f>
        <v/>
      </c>
      <c r="AR287" s="22" t="str" cm="1">
        <f t="array" aca="1" ref="AR287" ca="1">IF(NOT(ISNUMBER(INDEX($A:$A, LOOKUP(2, 1 / ($A$1:INDIRECT("$A$"&amp;ROW($A287)) &lt;&gt; ""),ROW($A$1:INDIRECT("$A$"&amp;ROW($A287)))), 1))), "",
ROUNDDOWN((ROUNDDOWN((((2*VLOOKUP($AA287, 'EV and Base'!$A$1:$N$671, 12, FALSE))+$AW$2+ROUNDDOWN($AF287/4, 0))*$AB287)/100, 0)+5)*0.9, 0))</f>
        <v/>
      </c>
      <c r="AS287" s="2" t="str" cm="1">
        <f t="array" aca="1" ref="AS287" ca="1">IF(NOT(ISNUMBER(INDEX($A:$A, LOOKUP(2, 1 / ($A$1:INDIRECT("$A$"&amp;ROW($A287)) &lt;&gt; ""),ROW($A$1:INDIRECT("$A$"&amp;ROW($A287)))), 1))), "",
ROUNDDOWN((ROUNDDOWN((((2*VLOOKUP($AA287, 'EV and Base'!$A$1:$N$671, 13, FALSE))+$AX$2+ROUNDDOWN($AG287/4, 0))*$AB287)/100, 0)+5), 0))</f>
        <v/>
      </c>
      <c r="AT287" s="24" t="str" cm="1">
        <f t="array" aca="1" ref="AT287" ca="1">IF(NOT(ISNUMBER(INDEX($A:$A, LOOKUP(2, 1 / ($A$1:INDIRECT("$A$"&amp;ROW($A287)) &lt;&gt; ""),ROW($A$1:INDIRECT("$A$"&amp;ROW($A287)))), 1))), "",
ROUNDDOWN((ROUNDDOWN((((2*VLOOKUP($AA287, 'EV and Base'!$A$1:$N$671, 14, FALSE))+31+ROUNDDOWN($AH287/4, 0))*$AB287)/100, 0)+5), 0))</f>
        <v/>
      </c>
      <c r="AU287" s="28">
        <v>224</v>
      </c>
      <c r="AY287" t="str" cm="1">
        <f t="array" aca="1" ref="AY287" ca="1">IF(NOT(ISNUMBER(INDEX($A:$A,LOOKUP(2,1/($A$1:INDIRECT("$A$"&amp;ROW($A287))&lt;&gt;""),ROW($A$1:INDIRECT("$A$"&amp;ROW($A287)))),1))),"",
INDEX($AY:$AY,LOOKUP(2,1/($AY$1:INDIRECT("$AY$"&amp;ROW($AY287)-1)&lt;&gt;""),ROW($AY$1:INDIRECT("$AY$"&amp;ROW($AY287)-1))),1)+$BL287)</f>
        <v/>
      </c>
      <c r="AZ287" s="3" t="str" cm="1">
        <f t="array" aca="1" ref="AZ287" ca="1">IF(NOT(ISNUMBER(INDEX($A:$A, LOOKUP(2, 1 / ($A$1:INDIRECT("$A$"&amp;ROW($A287)) &lt;&gt; ""),ROW($A$1:INDIRECT("$A$"&amp;ROW($A287)))), 1))), "",
VLOOKUP(INDIRECT("$G$"&amp;LOOKUP(2, 1 / ($AY$1:INDIRECT("$AY$"&amp;ROW($AY287)-1) &lt;&gt; ""),ROW($AY$1:INDIRECT("$AY$"&amp;ROW($AY287)-1)))),'EV and Base'!A255:N925,2,FALSE))</f>
        <v/>
      </c>
      <c r="BA287" s="3" t="str" cm="1">
        <f t="array" aca="1" ref="BA287" ca="1">IF(NOT(ISNUMBER(INDEX($A:$A, LOOKUP(2, 1 / ($A$1:INDIRECT("$A$"&amp;ROW($A287)) &lt;&gt; ""),ROW($A$1:INDIRECT("$A$"&amp;ROW($A287)))), 1))), "",
INDIRECT("$I$"&amp;LOOKUP(2, 1 / ($AY$1:INDIRECT("$AY$"&amp;ROW($AY287)-1) &lt;&gt; ""),ROW($AY$1:INDIRECT("$AY$"&amp;ROW($AY287)-1)))))</f>
        <v/>
      </c>
      <c r="BB287" s="1" t="str" cm="1">
        <f t="array" aca="1" ref="BB287" ca="1">IF(NOT(ISNUMBER(INDEX($A:$A, LOOKUP(2, 1 / ($A$1:INDIRECT("$A$"&amp;ROW($A287)) &lt;&gt; ""),ROW($A$1:INDIRECT("$A$"&amp;ROW($A287)))), 1))), "",
INDIRECT("$AB$"&amp;LOOKUP(2, 1 / ($AY$1:INDIRECT("$AY$"&amp;ROW($AY287)-1) &lt;&gt; ""),ROW($AY$1:INDIRECT("$AY$"&amp;ROW($AY287)-1)))))</f>
        <v/>
      </c>
      <c r="BC287" s="3" t="str" cm="1">
        <f t="array" aca="1" ref="BC287" ca="1">IF(NOT(ISNUMBER(INDEX($A:$A,LOOKUP(2,1/($A$1:INDIRECT("$A$"&amp;ROW($A287))&lt;&gt;""),ROW($A$1:INDIRECT("$A$"&amp;ROW($A287)))),1))),"",
$BA287+$BA287+10)</f>
        <v/>
      </c>
      <c r="BD287" s="3" t="str" cm="1">
        <f t="array" aca="1" ref="BD287" ca="1">IF(NOT(ISNUMBER(INDEX($A:$A,LOOKUP(2,1/($A$1:INDIRECT("$A$"&amp;ROW($A287))&lt;&gt;""),ROW($A$1:INDIRECT("$A$"&amp;ROW($A287)))),1))),"",
$BA287+$BB287+10)</f>
        <v/>
      </c>
      <c r="BE287" s="3" t="str" cm="1">
        <f t="array" aca="1" ref="BE287" ca="1">IF(NOT(ISNUMBER(INDEX($A:$A,LOOKUP(2,1/($A$1:INDIRECT("$A$"&amp;ROW($A287))&lt;&gt;""),ROW($A$1:INDIRECT("$A$"&amp;ROW($A287)))),1))),"",
$BC287*$BC287)</f>
        <v/>
      </c>
      <c r="BF287" s="3" t="str" cm="1">
        <f t="array" aca="1" ref="BF287" ca="1">IF(NOT(ISNUMBER(INDEX($A:$A,LOOKUP(2,1/($A$1:INDIRECT("$A$"&amp;ROW($A287))&lt;&gt;""),ROW($A$1:INDIRECT("$A$"&amp;ROW($A287)))),1))),"",
$BD287*$BD287)</f>
        <v/>
      </c>
      <c r="BG287" s="3" t="str" cm="1">
        <f t="array" aca="1" ref="BG287" ca="1">IF(NOT(ISNUMBER(INDEX($A:$A,LOOKUP(2,1/($A$1:INDIRECT("$A$"&amp;ROW($A287))&lt;&gt;""),ROW($A$1:INDIRECT("$A$"&amp;ROW($A287)))),1))),"",
_xlfn.FLOOR.MATH(1.5*_xlfn.FLOOR.MATH($AZ287*BA287/5)))</f>
        <v/>
      </c>
      <c r="BH287" s="3" t="str" cm="1">
        <f t="array" aca="1" ref="BH287" ca="1">IF(NOT(ISNUMBER(INDEX($A:$A, LOOKUP(2, 1 / ($A$1:INDIRECT("$A$"&amp;ROW($A287)) &lt;&gt; ""),ROW($A$1:INDIRECT("$A$"&amp;ROW($A287)))), 1))), "",
_xlfn.FLOOR.MATH($BG287/IF(OR(INDIRECT("$C$"&amp;LOOKUP(2, 1 / ($AY$1:INDIRECT("$AY$"&amp;ROW($AY287)-1) &lt;&gt; ""),ROW($AY$1:INDIRECT("$AY$"&amp;ROW($AY287)-1))))="Multi",
INDIRECT("$C$"&amp;LOOKUP(2, 1 / ($AY$1:INDIRECT("$AY$"&amp;ROW($AY287)-1) &lt;&gt; ""),ROW($AY$1:INDIRECT("$AY$"&amp;ROW($AY287)-1))))="Double"),2,1)))</f>
        <v/>
      </c>
      <c r="BI287" s="3" t="str" cm="1">
        <f t="array" aca="1" ref="BI287" ca="1">IF(NOT(ISNUMBER(INDEX($A:$A,LOOKUP(2,1/($A$1:INDIRECT("$A$"&amp;ROW($A287))&lt;&gt;""),ROW($A$1:INDIRECT("$A$"&amp;ROW($A287)))),1))),"",
VLOOKUP($BC287,GameFreakSQRT!$A$1:$B$200,2,FALSE))</f>
        <v/>
      </c>
      <c r="BJ287" s="3" t="str" cm="1">
        <f t="array" aca="1" ref="BJ287" ca="1">IF(NOT(ISNUMBER(INDEX($A:$A,LOOKUP(2,1/($A$1:INDIRECT("$A$"&amp;ROW($A287))&lt;&gt;""),ROW($A$1:INDIRECT("$A$"&amp;ROW($A287)))),1))),"",
VLOOKUP($BD287,GameFreakSQRT!$A$1:$B$200,2,FALSE))</f>
        <v/>
      </c>
      <c r="BK287" s="3" t="str" cm="1">
        <f t="array" aca="1" ref="BK287" ca="1">IF(NOT(ISNUMBER(INDEX($A:$A,LOOKUP(2,1/($A$1:INDIRECT("$A$"&amp;ROW($A287))&lt;&gt;""),ROW($A$1:INDIRECT("$A$"&amp;ROW($A287)))),1))),"",
_xlfn.FLOOR.MATH((($BI287*$BE287)*$BH287)/($BJ287*$BF287))+1)</f>
        <v/>
      </c>
      <c r="BL287" s="3" t="str" cm="1">
        <f t="array" aca="1" ref="BL287" ca="1">IF(NOT(ISNUMBER(INDEX($A:$A,LOOKUP(2,1/($A$1:INDIRECT("$A$"&amp;ROW($A287))&lt;&gt;""),ROW($A$1:INDIRECT("$A$"&amp;ROW($A287)))),1))),"",
_xlfn.FLOOR.MATH($BK287*IF(NOT(INDIRECT("$Z$"&amp;LOOKUP(2, 1 / ($AY$1:INDIRECT("$AY$"&amp;ROW($AY287)-1) &lt;&gt; ""),ROW($AY$1:INDIRECT("$AY$"&amp;ROW($AY287)-1))))=""),1.5,1)))</f>
        <v/>
      </c>
      <c r="BM287" s="3" t="str" cm="1">
        <f t="array" aca="1" ref="BM287" ca="1">IF(NOT(ISNUMBER(INDEX($A:$A, LOOKUP(2, 1 / ($A$1:INDIRECT("$A$"&amp;ROW($A287)) &lt;&gt; ""),ROW($A$1:INDIRECT("$A$"&amp;ROW($A287)))), 1))), "",
INDIRECT("$Y$"&amp;LOOKUP(2, 1 / ($AY$1:INDIRECT("$AY$"&amp;ROW($AY287)-1) &lt;&gt; ""),ROW($AY$1:INDIRECT("$AY$"&amp;ROW($AY287)-1)))))</f>
        <v/>
      </c>
      <c r="BN287" s="3" t="str">
        <f t="shared" ca="1" si="29"/>
        <v/>
      </c>
    </row>
    <row r="288" spans="1:66" x14ac:dyDescent="0.45">
      <c r="A288" s="69" t="s">
        <v>75</v>
      </c>
      <c r="B288" s="69" t="s">
        <v>547</v>
      </c>
      <c r="C288" s="69" t="s">
        <v>46</v>
      </c>
      <c r="D288" s="69" t="s">
        <v>532</v>
      </c>
      <c r="E288" s="69" t="s">
        <v>48</v>
      </c>
      <c r="F288" s="56">
        <v>1</v>
      </c>
      <c r="G288" s="2" t="s">
        <v>548</v>
      </c>
      <c r="H288" s="2" t="s">
        <v>50</v>
      </c>
      <c r="I288" s="2">
        <v>31</v>
      </c>
      <c r="J288" s="2" t="s">
        <v>113</v>
      </c>
      <c r="K288" s="2" t="s">
        <v>549</v>
      </c>
      <c r="L288" s="2" t="s">
        <v>53</v>
      </c>
      <c r="M288" s="2" t="s">
        <v>550</v>
      </c>
      <c r="N288" s="2" t="s">
        <v>551</v>
      </c>
      <c r="O288" s="2" t="s">
        <v>552</v>
      </c>
      <c r="P288" s="2" t="s">
        <v>553</v>
      </c>
      <c r="Q288" s="2">
        <v>12</v>
      </c>
      <c r="R288" s="2">
        <f>_xlfn.FLOOR.MATH((((2*VLOOKUP(G288, 'EV and Base'!$A$1:$N$671, 9, FALSE))+$Q288)*$I288)/100)+$I288+10</f>
        <v>68</v>
      </c>
      <c r="S288" s="2">
        <f>_xlfn.FLOOR.MATH((_xlfn.FLOOR.MATH((((2*VLOOKUP($G288, 'EV and Base'!$A$1:$N$671, 10, FALSE))+$Q288)*$I288)/100)+5)*
IF(OR($J288="Lonely", $J288="Brave", $J288="Adamant", $J288="Naughty"), 1.1,
IF(OR($J288="Bold", $J288="Timid", $J288="Modest", $J288="Calm"), 0.9, 1)))</f>
        <v>27</v>
      </c>
      <c r="T288" s="2">
        <f>_xlfn.FLOOR.MATH((_xlfn.FLOOR.MATH((((2*VLOOKUP($G288, 'EV and Base'!$A$1:$N$671, 11, FALSE))+$Q288)*$I288)/100)+5)*
IF(OR($J288="Bold", $J288="Relaxed", $J288="Impish", $J288="Lax"), 1.1,
IF(OR($J288="Lonely", $J288="Hasty", $J288="Mild", $J288="Gentle"), 0.9, 1)))</f>
        <v>61</v>
      </c>
      <c r="U288" s="2">
        <f>_xlfn.FLOOR.MATH((_xlfn.FLOOR.MATH((((2*VLOOKUP($G288, 'EV and Base'!$A$1:$N$671, 12, FALSE))+$Q288)*$I288)/100)+5)*
IF(OR($J288="Modest", $J288="Mild", $J288="Quiet", $J288="Rash"), 1.1,
IF(OR($J288="Adamant", $J288="Impish", $J288="Jolly", $J288="Careful"), 0.9, 1)))</f>
        <v>42</v>
      </c>
      <c r="V288" s="2">
        <f>_xlfn.FLOOR.MATH((_xlfn.FLOOR.MATH((((2*VLOOKUP($G288, 'EV and Base'!$A$1:$N$671, 13, FALSE))+$Q288)*$I288)/100)+5)*
IF(OR($J288="Calm", $J288="Gentle", $J288="Sassy", $J288="Careful"), 1.1,
IF(OR($J288="Naughty", $J288="Lax", $J288="Naive", $J288="Rash"), 0.9, 1)))</f>
        <v>49</v>
      </c>
      <c r="W288" s="2">
        <f>_xlfn.FLOOR.MATH((_xlfn.FLOOR.MATH((((2*VLOOKUP($G288, 'EV and Base'!$A$1:$N$671, 14, FALSE))+$Q288)*$I288)/100)+5)*
IF(OR($J288="Timid", $J288="Hasty", $J288="Jolly", $J288="Naive"), 1.1,
IF(OR($J288="Brave", $J288="Relaxed", $J288="Quiet", $J288="Sassy"), 0.9, 1)))</f>
        <v>27</v>
      </c>
      <c r="X288" s="69">
        <v>992</v>
      </c>
      <c r="Z288" s="1">
        <v>1</v>
      </c>
      <c r="AA288" s="23" t="str" cm="1">
        <f t="array" aca="1" ref="AA288" ca="1">IF(NOT(ISNUMBER(INDEX($A:$A,LOOKUP(2,1/($A$1:INDIRECT("$A$"&amp;ROW($A288))&lt;&gt;""),ROW($A$1:INDIRECT("$A$"&amp;ROW($A288)))),1))),"",
IF(NOT(ISNUMBER($A288)),$AA287,
IF($AB288&lt;16,"Lillipup",
IF($AB288&lt;32,"Herdier",
"Stoutland"))))</f>
        <v/>
      </c>
      <c r="AB288" s="25" t="str" cm="1">
        <f t="array" aca="1" ref="AB288" ca="1">IF(NOT(ISNUMBER(INDEX($A:$A, LOOKUP(2, 1 / ($A$1:INDIRECT("$A$"&amp;ROW($A288)) &lt;&gt; ""),ROW($A$1:INDIRECT("$A$"&amp;ROW($A288)))), 1))), "",
VLOOKUP($AY288,'Medium-Slow'!$A$1:$B$101,2,TRUE))</f>
        <v/>
      </c>
      <c r="AC288" s="23" t="str" cm="1">
        <f t="array" aca="1" ref="AC288" ca="1">IF(NOT(ISNUMBER(INDEX($A:$A, LOOKUP(2, 1 / ($A$1:INDIRECT("$A$"&amp;ROW($A288)) &lt;&gt; ""),ROW($A$1:INDIRECT("$A$"&amp;ROW($A288)))), 1))), "",
INDEX($AC:$AC, LOOKUP(2, 1 / ($AC$1:INDIRECT("$AC$"&amp;ROW($AC288)-1) &lt;&gt; ""),ROW($AC$1:INDIRECT("$AC$"&amp;ROW($AC288)-1))), 1)+
IF(INDEX($AC:$AC, LOOKUP(2, 1 / ($AC$1:INDIRECT("$AC$"&amp;ROW($AC288)-1) &lt;&gt; ""),ROW($AC$1:INDIRECT("$AC$"&amp;ROW($AC288)-1))), 1)+
INDEX($AD:$AD, LOOKUP(2, 1 / ($AD$1:INDIRECT("$AD$"&amp;ROW($AD288)-1) &lt;&gt; ""),ROW($AD$1:INDIRECT("$AD$"&amp;ROW($AD288)-1))), 1)+
INDEX($AE:$AE, LOOKUP(2, 1 / ($AE$1:INDIRECT("$AE$"&amp;ROW($AE288)-1) &lt;&gt; ""),ROW($AE$1:INDIRECT("$AE$"&amp;ROW($AD288)-1))), 1)+
INDEX($AE:$AF, LOOKUP(2, 1 / ($AF$1:INDIRECT("$AF$"&amp;ROW($AF288)-1) &lt;&gt; ""),ROW($AF$1:INDIRECT("$AF$"&amp;ROW($AD288)-1))), 1)+
INDEX($AG:$AG, LOOKUP(2, 1 / ($AG$1:INDIRECT("$AG$"&amp;ROW($AG288)-1) &lt;&gt; ""),ROW($AG$1:INDIRECT("$AG$"&amp;ROW($AD288)-1))), 1)+
INDEX($AH:$AH, LOOKUP(2, 1 / ($AH$1:INDIRECT("$AH$"&amp;ROW($AH288)-1) &lt;&gt; ""),ROW($AH$1:INDIRECT("$AH$"&amp;ROW($AD288)-1))), 1)&gt;=510,0,
IF(INDEX($AC:$AC, LOOKUP(2, 1 / ($AC$1:INDIRECT("$AC$"&amp;ROW($AC288)-1) &lt;&gt; ""),ROW($AC$1:INDIRECT("$AC$"&amp;ROW($AC288)-1))), 1)&gt;=255,0,
VLOOKUP(INDIRECT("$G$"&amp;LOOKUP(2, 1 / ($AC$1:INDIRECT("$AC$"&amp;ROW($AC288)-1) &lt;&gt; ""),ROW($AC$1:INDIRECT("$AC$"&amp;ROW($AC288)-1)))), 'EV and Base'!$A$1:$N$671, 3, FALSE))))</f>
        <v/>
      </c>
      <c r="AD288" s="2" t="str" cm="1">
        <f t="array" aca="1" ref="AD288" ca="1">IF(NOT(ISNUMBER(INDEX($A:$A, LOOKUP(2, 1 / ($A$1:INDIRECT("$A$"&amp;ROW($A288)) &lt;&gt; ""),ROW($A$1:INDIRECT("$A$"&amp;ROW($A288)))), 1))), "",
INDEX($AD:$AD, LOOKUP(2, 1 / ($AD$1:INDIRECT("$AD$"&amp;ROW($AD288)-1) &lt;&gt; ""),ROW($AD$1:INDIRECT("$AD$"&amp;ROW($AD288)-1))), 1)+
IF(INDEX($AC:$AC, LOOKUP(2, 1 / ($AC$1:INDIRECT("$AC$"&amp;ROW($AC288)-1) &lt;&gt; ""),ROW($AC$1:INDIRECT("$AC$"&amp;ROW($AC288)-1))), 1)+
INDEX($AD:$AD, LOOKUP(2, 1 / ($AD$1:INDIRECT("$AD$"&amp;ROW($AD288)-1) &lt;&gt; ""),ROW($AD$1:INDIRECT("$AD$"&amp;ROW($AD288)-1))), 1)+
INDEX($AE:$AE, LOOKUP(2, 1 / ($AE$1:INDIRECT("$AE$"&amp;ROW($AE288)-1) &lt;&gt; ""),ROW($AE$1:INDIRECT("$AE$"&amp;ROW($AD288)-1))), 1)+
INDEX($AE:$AF, LOOKUP(2, 1 / ($AF$1:INDIRECT("$AF$"&amp;ROW($AF288)-1) &lt;&gt; ""),ROW($AF$1:INDIRECT("$AF$"&amp;ROW($AD288)-1))), 1)+
INDEX($AG:$AG, LOOKUP(2, 1 / ($AG$1:INDIRECT("$AG$"&amp;ROW($AG288)-1) &lt;&gt; ""),ROW($AG$1:INDIRECT("$AG$"&amp;ROW($AD288)-1))), 1)+
INDEX($AH:$AH, LOOKUP(2, 1 / ($AH$1:INDIRECT("$AH$"&amp;ROW($AH288)-1) &lt;&gt; ""),ROW($AH$1:INDIRECT("$AH$"&amp;ROW($AD288)-1))), 1)&gt;=510,0,
IF(INDEX($AD:$AD, LOOKUP(2, 1 / ($AD$1:INDIRECT("$AD$"&amp;ROW($AD288)-1) &lt;&gt; ""),ROW($AD$1:INDIRECT("$AD$"&amp;ROW($AD288)-1))), 1)&gt;=255,0,
VLOOKUP(INDIRECT("$G$"&amp;LOOKUP(2, 1 / ($AD$1:INDIRECT("$AD$"&amp;ROW($AD288)-1) &lt;&gt; ""),ROW($AD$1:INDIRECT("$AD$"&amp;ROW($AD288)-1)))), 'EV and Base'!$A$1:$N$671, 4, FALSE))))</f>
        <v/>
      </c>
      <c r="AE288" s="2" t="str" cm="1">
        <f t="array" aca="1" ref="AE288" ca="1">IF(NOT(ISNUMBER(INDEX($A:$A,LOOKUP(2,1/($A$1:INDIRECT("$A$"&amp;ROW($A288))&lt;&gt;""),ROW($A$1:INDIRECT("$A$"&amp;ROW($A288)))),1))),"",
INDEX($AE:$AE,LOOKUP(2,1/($AE$1:INDIRECT("$AE$"&amp;ROW($AE288)-1)&lt;&gt;""),ROW($AE$1:INDIRECT("$AE$"&amp;ROW($AE288)-1))),1)+
IF(INDEX($AC:$AC,LOOKUP(2,1/($AC$1:INDIRECT("$AC$"&amp;ROW($AC288)-1)&lt;&gt;""),ROW($AC$1:INDIRECT("$AC$"&amp;ROW($AC288)-1))),1)+
INDEX($AD:$AD,LOOKUP(2,1/($AD$1:INDIRECT("$AD$"&amp;ROW($AD288)-1)&lt;&gt;""),ROW($AD$1:INDIRECT("$AD$"&amp;ROW($AD288)-1))),1)+
INDEX($AE:$AE,LOOKUP(2,1/($AE$1:INDIRECT("$AE$"&amp;ROW($AE288)-1)&lt;&gt;""),ROW($AE$1:INDIRECT("$AE$"&amp;ROW($AD288)-1))),1)+
INDEX($AE:$AF,LOOKUP(2,1/($AF$1:INDIRECT("$AF$"&amp;ROW($AF288)-1)&lt;&gt;""),ROW($AF$1:INDIRECT("$AF$"&amp;ROW($AD288)-1))),1)+
INDEX($AG:$AG,LOOKUP(2,1/($AG$1:INDIRECT("$AG$"&amp;ROW($AG288)-1)&lt;&gt;""),ROW($AG$1:INDIRECT("$AG$"&amp;ROW($AD288)-1))),1)+
INDEX($AH:$AH,LOOKUP(2,1/($AH$1:INDIRECT("$AH$"&amp;ROW($AH288)-1)&lt;&gt;""),ROW($AH$1:INDIRECT("$AH$"&amp;ROW($AD288)-1))),1)&gt;=510,0,
IF(INDEX($AE:$AE,LOOKUP(2,1/($AE$1:INDIRECT("$AE$"&amp;ROW($AE288)-1)&lt;&gt;""),ROW($AE$1:INDIRECT("$AE$"&amp;ROW($AE288)-1))),1)&gt;=255,0,
VLOOKUP(INDIRECT("$G$"&amp;LOOKUP(2,1/($AE$1:INDIRECT("$AE$"&amp;ROW($AE288)-1)&lt;&gt;""),ROW($AE$1:INDIRECT("$AE$"&amp;ROW($AE288)-1)))),'EV and Base'!$A$1:$N$671,5,FALSE))))</f>
        <v/>
      </c>
      <c r="AF288" s="2" t="str" cm="1">
        <f t="array" aca="1" ref="AF288" ca="1">IF(NOT(ISNUMBER(INDEX($A:$A, LOOKUP(2, 1 / ($A$1:INDIRECT("$A$"&amp;ROW($A288)) &lt;&gt; ""),ROW($A$1:INDIRECT("$A$"&amp;ROW($A288)))), 1))), "",
INDEX($AF:$AF, LOOKUP(2, 1 / ($AF$1:INDIRECT("$AF$"&amp;ROW($AF288)-1) &lt;&gt; ""),ROW($AF$1:INDIRECT("$AF$"&amp;ROW($AF288)-1))), 1)+
IF(INDEX($AC:$AC, LOOKUP(2, 1 / ($AC$1:INDIRECT("$AC$"&amp;ROW($AC288)-1) &lt;&gt; ""),ROW($AC$1:INDIRECT("$AC$"&amp;ROW($AC288)-1))), 1)+
INDEX($AD:$AD, LOOKUP(2, 1 / ($AD$1:INDIRECT("$AD$"&amp;ROW($AD288)-1) &lt;&gt; ""),ROW($AD$1:INDIRECT("$AD$"&amp;ROW($AD288)-1))), 1)+
INDEX($AE:$AE, LOOKUP(2, 1 / ($AE$1:INDIRECT("$AE$"&amp;ROW($AE288)-1) &lt;&gt; ""),ROW($AE$1:INDIRECT("$AE$"&amp;ROW($AD288)-1))), 1)+
INDEX($AE:$AF, LOOKUP(2, 1 / ($AF$1:INDIRECT("$AF$"&amp;ROW($AF288)-1) &lt;&gt; ""),ROW($AF$1:INDIRECT("$AF$"&amp;ROW($AD288)-1))), 1)+
INDEX($AG:$AG, LOOKUP(2, 1 / ($AG$1:INDIRECT("$AG$"&amp;ROW($AG288)-1) &lt;&gt; ""),ROW($AG$1:INDIRECT("$AG$"&amp;ROW($AD288)-1))), 1)+
INDEX($AH:$AH, LOOKUP(2, 1 / ($AH$1:INDIRECT("$AH$"&amp;ROW($AH288)-1) &lt;&gt; ""),ROW($AH$1:INDIRECT("$AH$"&amp;ROW($AD288)-1))), 1)&gt;=510,0,
IF(INDEX($AF:$AF, LOOKUP(2, 1 / ($AF$1:INDIRECT("$AF$"&amp;ROW($AF288)-1) &lt;&gt; ""),ROW($AF$1:INDIRECT("$AF$"&amp;ROW($AF288)-1))), 1)&gt;=255,0,
VLOOKUP(INDIRECT("$G$"&amp;LOOKUP(2, 1 / ($AF$1:INDIRECT("$AF$"&amp;ROW($AF288)-1) &lt;&gt; ""),ROW($AF$1:INDIRECT("$AF$"&amp;ROW($AF288)-1)))), 'EV and Base'!$A$1:$N$671, 6, FALSE))))</f>
        <v/>
      </c>
      <c r="AG288" s="2" t="str" cm="1">
        <f t="array" aca="1" ref="AG288" ca="1">IF(NOT(ISNUMBER(INDEX($A:$A, LOOKUP(2, 1 / ($A$1:INDIRECT("$A$"&amp;ROW($A288)) &lt;&gt; ""),ROW($A$1:INDIRECT("$A$"&amp;ROW($A288)))), 1))), "",
INDEX($AG:$AG, LOOKUP(2, 1 / ($AG$1:INDIRECT("$AG$"&amp;ROW($AG288)-1) &lt;&gt; ""),ROW($AG$1:INDIRECT("$AG$"&amp;ROW($AG288)-1))), 1)+
IF(INDEX($AC:$AC, LOOKUP(2, 1 / ($AC$1:INDIRECT("$AC$"&amp;ROW($AC288)-1) &lt;&gt; ""),ROW($AC$1:INDIRECT("$AC$"&amp;ROW($AC288)-1))), 1)+
INDEX($AD:$AD, LOOKUP(2, 1 / ($AD$1:INDIRECT("$AD$"&amp;ROW($AD288)-1) &lt;&gt; ""),ROW($AD$1:INDIRECT("$AD$"&amp;ROW($AD288)-1))), 1)+
INDEX($AE:$AE, LOOKUP(2, 1 / ($AE$1:INDIRECT("$AE$"&amp;ROW($AE288)-1) &lt;&gt; ""),ROW($AE$1:INDIRECT("$AE$"&amp;ROW($AD288)-1))), 1)+
INDEX($AE:$AF, LOOKUP(2, 1 / ($AF$1:INDIRECT("$AF$"&amp;ROW($AF288)-1) &lt;&gt; ""),ROW($AF$1:INDIRECT("$AF$"&amp;ROW($AD288)-1))), 1)+
INDEX($AG:$AG, LOOKUP(2, 1 / ($AG$1:INDIRECT("$AG$"&amp;ROW($AG288)-1) &lt;&gt; ""),ROW($AG$1:INDIRECT("$AG$"&amp;ROW($AD288)-1))), 1)+
INDEX($AH:$AH, LOOKUP(2, 1 / ($AH$1:INDIRECT("$AH$"&amp;ROW($AH288)-1) &lt;&gt; ""),ROW($AH$1:INDIRECT("$AH$"&amp;ROW($AD288)-1))), 1)&gt;=510,0,
IF(INDEX($AG:$AG, LOOKUP(2, 1 / ($AG$1:INDIRECT("$AG$"&amp;ROW($AG288)-1) &lt;&gt; ""),ROW($AG$1:INDIRECT("$AG$"&amp;ROW($AG288)-1))), 1)&gt;=255,0,
VLOOKUP(INDIRECT("$G$"&amp;LOOKUP(2, 1 / ($AG$1:INDIRECT("$AG$"&amp;ROW($AG288)-1) &lt;&gt; ""),ROW($AG$1:INDIRECT("$AG$"&amp;ROW($AG288)-1)))), 'EV and Base'!$A$1:$N$671, 7, FALSE))))</f>
        <v/>
      </c>
      <c r="AH288" s="24" t="str" cm="1">
        <f t="array" aca="1" ref="AH288" ca="1">IF(NOT(ISNUMBER(INDEX($A:$A,LOOKUP(2,1/($A$1:INDIRECT("$A$"&amp;ROW($A288))&lt;&gt;""),ROW($A$1:INDIRECT("$A$"&amp;ROW($A288)))),1))),"",
INDEX($AH:$AH,LOOKUP(2,1/($AH$1:INDIRECT("$AH$"&amp;ROW($AH288)-1)&lt;&gt;""),ROW($AH$1:INDIRECT("$AH$"&amp;ROW($AH288)-1))),1)+
IF(INDEX($AC:$AC,LOOKUP(2,1/($AC$1:INDIRECT("$AC$"&amp;ROW($AC288)-1)&lt;&gt;""),ROW($AC$1:INDIRECT("$AC$"&amp;ROW($AC288)-1))),1)+
INDEX($AD:$AD,LOOKUP(2,1/($AD$1:INDIRECT("$AD$"&amp;ROW($AD288)-1)&lt;&gt;""),ROW($AD$1:INDIRECT("$AD$"&amp;ROW($AD288)-1))),1)+
INDEX($AE:$AE,LOOKUP(2,1/($AE$1:INDIRECT("$AE$"&amp;ROW($AE288)-1)&lt;&gt;""),ROW($AE$1:INDIRECT("$AE$"&amp;ROW($AD288)-1))),1)+
INDEX($AE:$AF,LOOKUP(2,1/($AF$1:INDIRECT("$AF$"&amp;ROW($AF288)-1)&lt;&gt;""),ROW($AF$1:INDIRECT("$AF$"&amp;ROW($AD288)-1))),1)+
INDEX($AG:$AG,LOOKUP(2,1/($AG$1:INDIRECT("$AG$"&amp;ROW($AG288)-1)&lt;&gt;""),ROW($AG$1:INDIRECT("$AG$"&amp;ROW($AD288)-1))),1)+
INDEX($AH:$AH,LOOKUP(2,1/($AH$1:INDIRECT("$AH$"&amp;ROW($AH288)-1)&lt;&gt;""),ROW($AH$1:INDIRECT("$AH$"&amp;ROW($AD288)-1))),1)&gt;=510,0,
IF(INDEX($AH:$AH,LOOKUP(2,1/($AH$1:INDIRECT("$AH$"&amp;ROW($AH288)-1)&lt;&gt;""),ROW($AH$1:INDIRECT("$AH$"&amp;ROW($AH288)-1))),1)&gt;=255,0,
VLOOKUP(INDIRECT("$G$"&amp;LOOKUP(2,1/($AH$1:INDIRECT("$AH$"&amp;ROW($AH288)-1)&lt;&gt;""),ROW($AH$1:INDIRECT("$AH$"&amp;ROW($AH288)-1)))),'EV and Base'!$A$1:$N$671,8,FALSE))))</f>
        <v/>
      </c>
      <c r="AI288" s="29" t="str" cm="1">
        <f t="array" aca="1" ref="AI288" ca="1">IF(NOT(ISNUMBER(INDEX($A:$A,LOOKUP(2,1/($A$1:INDIRECT("$A$"&amp;ROW($A288))&lt;&gt;""),ROW($A$1:INDIRECT("$A$"&amp;ROW($A288)))),1))),"",
ROUNDDOWN((((2*VLOOKUP($AA288,'EV and Base'!$A$1:$N$671,9,FALSE))+31+ROUNDDOWN($AC288/4,0))*$AB288)/100,0)+$AB288+10)</f>
        <v/>
      </c>
      <c r="AJ288" s="21" t="str" cm="1">
        <f t="array" aca="1" ref="AJ288" ca="1">IF(NOT(ISNUMBER(INDEX($A:$A, LOOKUP(2, 1 / ($A$1:INDIRECT("$A$"&amp;ROW($A288)) &lt;&gt; ""),ROW($A$1:INDIRECT("$A$"&amp;ROW($A288)))), 1))), "",
ROUNDDOWN((ROUNDDOWN((((2*VLOOKUP($AA288, 'EV and Base'!$A$1:$N$671, 10, FALSE))+31+ROUNDDOWN($AD288/4, 0))*$AB288)/100, 0)+5)*1.1, 0))</f>
        <v/>
      </c>
      <c r="AK288" s="21" t="str" cm="1">
        <f t="array" aca="1" ref="AK288" ca="1">IF(NOT(ISNUMBER(INDEX($A:$A, LOOKUP(2, 1 / ($A$1:INDIRECT("$A$"&amp;ROW($A288)) &lt;&gt; ""),ROW($A$1:INDIRECT("$A$"&amp;ROW($A288)))), 1))), "",
ROUNDDOWN((ROUNDDOWN((((2*VLOOKUP($AA288, 'EV and Base'!$A$1:$N$671, 11, FALSE))+30+ROUNDDOWN($AE288/4, 0))*$AB288)/100, 0)+5), 0)
&amp;"-"&amp;
ROUNDDOWN((ROUNDDOWN((((2*VLOOKUP($AA288, 'EV and Base'!$A$1:$N$671, 11, FALSE))+31+ROUNDDOWN($AE288/4, 0))*$AB288)/100, 0)+5), 0))</f>
        <v/>
      </c>
      <c r="AL288" s="21" t="str" cm="1">
        <f t="array" aca="1" ref="AL288" ca="1">IF(NOT(ISNUMBER(INDEX($A:$A, LOOKUP(2, 1 / ($A$1:INDIRECT("$A$"&amp;ROW($A288)) &lt;&gt; ""),ROW($A$1:INDIRECT("$A$"&amp;ROW($A288)))), 1))), "",
ROUNDDOWN((ROUNDDOWN((((2*VLOOKUP($AA288, 'EV and Base'!$A$1:$N$671, 12, FALSE))+0+ROUNDDOWN($AF288/4, 0))*$AB288)/100, 0)+5)*0.9, 0)
&amp;"-"&amp;
ROUNDDOWN((ROUNDDOWN((((2*VLOOKUP($AA288, 'EV and Base'!$A$1:$N$671, 12, FALSE))+31+ROUNDDOWN($AF288/4, 0))*$AB288)/100, 0)+5)*0.9, 0))</f>
        <v/>
      </c>
      <c r="AM288" s="21" t="str" cm="1">
        <f t="array" aca="1" ref="AM288" ca="1">IF(NOT(ISNUMBER(INDEX($A:$A, LOOKUP(2, 1 / ($A$1:INDIRECT("$A$"&amp;ROW($A288)) &lt;&gt; ""),ROW($A$1:INDIRECT("$A$"&amp;ROW($A288)))), 1))), "",
ROUNDDOWN((ROUNDDOWN((((2*VLOOKUP($AA288, 'EV and Base'!$A$1:$N$671, 13, FALSE))+30+ROUNDDOWN($AG288/4, 0))*$AB288)/100, 0)+5), 0)
&amp;"-"&amp;
ROUNDDOWN((ROUNDDOWN((((2*VLOOKUP($AA288, 'EV and Base'!$A$1:$N$671, 13, FALSE))+31+ROUNDDOWN($AG288/4, 0))*$AB288)/100, 0)+5), 0))</f>
        <v/>
      </c>
      <c r="AN288" s="25" t="str" cm="1">
        <f t="array" aca="1" ref="AN288" ca="1">IF(NOT(ISNUMBER(INDEX($A:$A, LOOKUP(2, 1 / ($A$1:INDIRECT("$A$"&amp;ROW($A288)) &lt;&gt; ""),ROW($A$1:INDIRECT("$A$"&amp;ROW($A288)))), 1))), "",
ROUNDDOWN((ROUNDDOWN((((2*VLOOKUP($AA288, 'EV and Base'!$A$1:$N$671, 14, FALSE))+31+ROUNDDOWN($AH288/4, 0))*$AB288)/100, 0)+5), 0))</f>
        <v/>
      </c>
      <c r="AO288" s="23" t="str" cm="1">
        <f t="array" aca="1" ref="AO288" ca="1">IF(NOT(ISNUMBER(INDEX($A:$A, LOOKUP(2, 1 / ($A$1:INDIRECT("$A$"&amp;ROW($A288)) &lt;&gt; ""),ROW($A$1:INDIRECT("$A$"&amp;ROW($A288)))), 1))), "",
ROUNDDOWN((((2*VLOOKUP($AA288, 'EV and Base'!$A$1:$N$671, 9, FALSE))+31+ROUNDDOWN($AC288/4, 0))*$AB288)/100, 0)+$AB288+10)</f>
        <v/>
      </c>
      <c r="AP288" s="2" t="str" cm="1">
        <f t="array" aca="1" ref="AP288" ca="1">IF(NOT(ISNUMBER(INDEX($A:$A, LOOKUP(2, 1 / ($A$1:INDIRECT("$A$"&amp;ROW($A288)) &lt;&gt; ""),ROW($A$1:INDIRECT("$A$"&amp;ROW($A288)))), 1))), "",
ROUNDDOWN((ROUNDDOWN((((2*VLOOKUP($AA288, 'EV and Base'!$A$1:$N$671, 10, FALSE))+31+ROUNDDOWN($AD288/4, 0))*$AB288)/100, 0)+5)*1.1, 0))</f>
        <v/>
      </c>
      <c r="AQ288" s="2" t="str" cm="1">
        <f t="array" aca="1" ref="AQ288" ca="1">IF(NOT(ISNUMBER(INDEX($A:$A, LOOKUP(2, 1 / ($A$1:INDIRECT("$A$"&amp;ROW($A288)) &lt;&gt; ""),ROW($A$1:INDIRECT("$A$"&amp;ROW($A288)))), 1))), "",
ROUNDDOWN((ROUNDDOWN((((2*VLOOKUP($AA288, 'EV and Base'!$A$1:$N$671, 11, FALSE))+$AV$2+ROUNDDOWN($AE288/4, 0))*$AB288)/100, 0)+5), 0))</f>
        <v/>
      </c>
      <c r="AR288" s="22" t="str" cm="1">
        <f t="array" aca="1" ref="AR288" ca="1">IF(NOT(ISNUMBER(INDEX($A:$A, LOOKUP(2, 1 / ($A$1:INDIRECT("$A$"&amp;ROW($A288)) &lt;&gt; ""),ROW($A$1:INDIRECT("$A$"&amp;ROW($A288)))), 1))), "",
ROUNDDOWN((ROUNDDOWN((((2*VLOOKUP($AA288, 'EV and Base'!$A$1:$N$671, 12, FALSE))+$AW$2+ROUNDDOWN($AF288/4, 0))*$AB288)/100, 0)+5)*0.9, 0))</f>
        <v/>
      </c>
      <c r="AS288" s="2" t="str" cm="1">
        <f t="array" aca="1" ref="AS288" ca="1">IF(NOT(ISNUMBER(INDEX($A:$A, LOOKUP(2, 1 / ($A$1:INDIRECT("$A$"&amp;ROW($A288)) &lt;&gt; ""),ROW($A$1:INDIRECT("$A$"&amp;ROW($A288)))), 1))), "",
ROUNDDOWN((ROUNDDOWN((((2*VLOOKUP($AA288, 'EV and Base'!$A$1:$N$671, 13, FALSE))+$AX$2+ROUNDDOWN($AG288/4, 0))*$AB288)/100, 0)+5), 0))</f>
        <v/>
      </c>
      <c r="AT288" s="24" t="str" cm="1">
        <f t="array" aca="1" ref="AT288" ca="1">IF(NOT(ISNUMBER(INDEX($A:$A, LOOKUP(2, 1 / ($A$1:INDIRECT("$A$"&amp;ROW($A288)) &lt;&gt; ""),ROW($A$1:INDIRECT("$A$"&amp;ROW($A288)))), 1))), "",
ROUNDDOWN((ROUNDDOWN((((2*VLOOKUP($AA288, 'EV and Base'!$A$1:$N$671, 14, FALSE))+31+ROUNDDOWN($AH288/4, 0))*$AB288)/100, 0)+5), 0))</f>
        <v/>
      </c>
      <c r="AU288" s="28">
        <v>224</v>
      </c>
      <c r="AY288" t="str" cm="1">
        <f t="array" aca="1" ref="AY288" ca="1">IF(NOT(ISNUMBER(INDEX($A:$A,LOOKUP(2,1/($A$1:INDIRECT("$A$"&amp;ROW($A288))&lt;&gt;""),ROW($A$1:INDIRECT("$A$"&amp;ROW($A288)))),1))),"",
INDEX($AY:$AY,LOOKUP(2,1/($AY$1:INDIRECT("$AY$"&amp;ROW($AY288)-1)&lt;&gt;""),ROW($AY$1:INDIRECT("$AY$"&amp;ROW($AY288)-1))),1)+$BL288)</f>
        <v/>
      </c>
      <c r="AZ288" s="3" t="str" cm="1">
        <f t="array" aca="1" ref="AZ288" ca="1">IF(NOT(ISNUMBER(INDEX($A:$A, LOOKUP(2, 1 / ($A$1:INDIRECT("$A$"&amp;ROW($A288)) &lt;&gt; ""),ROW($A$1:INDIRECT("$A$"&amp;ROW($A288)))), 1))), "",
VLOOKUP(INDIRECT("$G$"&amp;LOOKUP(2, 1 / ($AY$1:INDIRECT("$AY$"&amp;ROW($AY288)-1) &lt;&gt; ""),ROW($AY$1:INDIRECT("$AY$"&amp;ROW($AY288)-1)))),'EV and Base'!A256:N926,2,FALSE))</f>
        <v/>
      </c>
      <c r="BA288" s="3" t="str" cm="1">
        <f t="array" aca="1" ref="BA288" ca="1">IF(NOT(ISNUMBER(INDEX($A:$A, LOOKUP(2, 1 / ($A$1:INDIRECT("$A$"&amp;ROW($A288)) &lt;&gt; ""),ROW($A$1:INDIRECT("$A$"&amp;ROW($A288)))), 1))), "",
INDIRECT("$I$"&amp;LOOKUP(2, 1 / ($AY$1:INDIRECT("$AY$"&amp;ROW($AY288)-1) &lt;&gt; ""),ROW($AY$1:INDIRECT("$AY$"&amp;ROW($AY288)-1)))))</f>
        <v/>
      </c>
      <c r="BB288" s="1" t="str" cm="1">
        <f t="array" aca="1" ref="BB288" ca="1">IF(NOT(ISNUMBER(INDEX($A:$A, LOOKUP(2, 1 / ($A$1:INDIRECT("$A$"&amp;ROW($A288)) &lt;&gt; ""),ROW($A$1:INDIRECT("$A$"&amp;ROW($A288)))), 1))), "",
INDIRECT("$AB$"&amp;LOOKUP(2, 1 / ($AY$1:INDIRECT("$AY$"&amp;ROW($AY288)-1) &lt;&gt; ""),ROW($AY$1:INDIRECT("$AY$"&amp;ROW($AY288)-1)))))</f>
        <v/>
      </c>
      <c r="BC288" s="3" t="str" cm="1">
        <f t="array" aca="1" ref="BC288" ca="1">IF(NOT(ISNUMBER(INDEX($A:$A,LOOKUP(2,1/($A$1:INDIRECT("$A$"&amp;ROW($A288))&lt;&gt;""),ROW($A$1:INDIRECT("$A$"&amp;ROW($A288)))),1))),"",
$BA288+$BA288+10)</f>
        <v/>
      </c>
      <c r="BD288" s="3" t="str" cm="1">
        <f t="array" aca="1" ref="BD288" ca="1">IF(NOT(ISNUMBER(INDEX($A:$A,LOOKUP(2,1/($A$1:INDIRECT("$A$"&amp;ROW($A288))&lt;&gt;""),ROW($A$1:INDIRECT("$A$"&amp;ROW($A288)))),1))),"",
$BA288+$BB288+10)</f>
        <v/>
      </c>
      <c r="BE288" s="3" t="str" cm="1">
        <f t="array" aca="1" ref="BE288" ca="1">IF(NOT(ISNUMBER(INDEX($A:$A,LOOKUP(2,1/($A$1:INDIRECT("$A$"&amp;ROW($A288))&lt;&gt;""),ROW($A$1:INDIRECT("$A$"&amp;ROW($A288)))),1))),"",
$BC288*$BC288)</f>
        <v/>
      </c>
      <c r="BF288" s="3" t="str" cm="1">
        <f t="array" aca="1" ref="BF288" ca="1">IF(NOT(ISNUMBER(INDEX($A:$A,LOOKUP(2,1/($A$1:INDIRECT("$A$"&amp;ROW($A288))&lt;&gt;""),ROW($A$1:INDIRECT("$A$"&amp;ROW($A288)))),1))),"",
$BD288*$BD288)</f>
        <v/>
      </c>
      <c r="BG288" s="3" t="str" cm="1">
        <f t="array" aca="1" ref="BG288" ca="1">IF(NOT(ISNUMBER(INDEX($A:$A,LOOKUP(2,1/($A$1:INDIRECT("$A$"&amp;ROW($A288))&lt;&gt;""),ROW($A$1:INDIRECT("$A$"&amp;ROW($A288)))),1))),"",
_xlfn.FLOOR.MATH(1.5*_xlfn.FLOOR.MATH($AZ288*BA288/5)))</f>
        <v/>
      </c>
      <c r="BH288" s="3" t="str" cm="1">
        <f t="array" aca="1" ref="BH288" ca="1">IF(NOT(ISNUMBER(INDEX($A:$A, LOOKUP(2, 1 / ($A$1:INDIRECT("$A$"&amp;ROW($A288)) &lt;&gt; ""),ROW($A$1:INDIRECT("$A$"&amp;ROW($A288)))), 1))), "",
_xlfn.FLOOR.MATH($BG288/IF(OR(INDIRECT("$C$"&amp;LOOKUP(2, 1 / ($AY$1:INDIRECT("$AY$"&amp;ROW($AY288)-1) &lt;&gt; ""),ROW($AY$1:INDIRECT("$AY$"&amp;ROW($AY288)-1))))="Multi",
INDIRECT("$C$"&amp;LOOKUP(2, 1 / ($AY$1:INDIRECT("$AY$"&amp;ROW($AY288)-1) &lt;&gt; ""),ROW($AY$1:INDIRECT("$AY$"&amp;ROW($AY288)-1))))="Double"),2,1)))</f>
        <v/>
      </c>
      <c r="BI288" s="3" t="str" cm="1">
        <f t="array" aca="1" ref="BI288" ca="1">IF(NOT(ISNUMBER(INDEX($A:$A,LOOKUP(2,1/($A$1:INDIRECT("$A$"&amp;ROW($A288))&lt;&gt;""),ROW($A$1:INDIRECT("$A$"&amp;ROW($A288)))),1))),"",
VLOOKUP($BC288,GameFreakSQRT!$A$1:$B$200,2,FALSE))</f>
        <v/>
      </c>
      <c r="BJ288" s="3" t="str" cm="1">
        <f t="array" aca="1" ref="BJ288" ca="1">IF(NOT(ISNUMBER(INDEX($A:$A,LOOKUP(2,1/($A$1:INDIRECT("$A$"&amp;ROW($A288))&lt;&gt;""),ROW($A$1:INDIRECT("$A$"&amp;ROW($A288)))),1))),"",
VLOOKUP($BD288,GameFreakSQRT!$A$1:$B$200,2,FALSE))</f>
        <v/>
      </c>
      <c r="BK288" s="3" t="str" cm="1">
        <f t="array" aca="1" ref="BK288" ca="1">IF(NOT(ISNUMBER(INDEX($A:$A,LOOKUP(2,1/($A$1:INDIRECT("$A$"&amp;ROW($A288))&lt;&gt;""),ROW($A$1:INDIRECT("$A$"&amp;ROW($A288)))),1))),"",
_xlfn.FLOOR.MATH((($BI288*$BE288)*$BH288)/($BJ288*$BF288))+1)</f>
        <v/>
      </c>
      <c r="BL288" s="3" t="str" cm="1">
        <f t="array" aca="1" ref="BL288" ca="1">IF(NOT(ISNUMBER(INDEX($A:$A,LOOKUP(2,1/($A$1:INDIRECT("$A$"&amp;ROW($A288))&lt;&gt;""),ROW($A$1:INDIRECT("$A$"&amp;ROW($A288)))),1))),"",
_xlfn.FLOOR.MATH($BK288*IF(NOT(INDIRECT("$Z$"&amp;LOOKUP(2, 1 / ($AY$1:INDIRECT("$AY$"&amp;ROW($AY288)-1) &lt;&gt; ""),ROW($AY$1:INDIRECT("$AY$"&amp;ROW($AY288)-1))))=""),1.5,1)))</f>
        <v/>
      </c>
      <c r="BM288" s="3" t="str" cm="1">
        <f t="array" aca="1" ref="BM288" ca="1">IF(NOT(ISNUMBER(INDEX($A:$A, LOOKUP(2, 1 / ($A$1:INDIRECT("$A$"&amp;ROW($A288)) &lt;&gt; ""),ROW($A$1:INDIRECT("$A$"&amp;ROW($A288)))), 1))), "",
INDIRECT("$Y$"&amp;LOOKUP(2, 1 / ($AY$1:INDIRECT("$AY$"&amp;ROW($AY288)-1) &lt;&gt; ""),ROW($AY$1:INDIRECT("$AY$"&amp;ROW($AY288)-1)))))</f>
        <v/>
      </c>
      <c r="BN288" s="3" t="str">
        <f t="shared" ca="1" si="29"/>
        <v/>
      </c>
    </row>
    <row r="289" spans="1:66" x14ac:dyDescent="0.45">
      <c r="A289" s="69"/>
      <c r="B289" s="69"/>
      <c r="C289" s="69"/>
      <c r="D289" s="69"/>
      <c r="E289" s="69"/>
      <c r="F289" s="56">
        <v>2</v>
      </c>
      <c r="G289" s="2" t="s">
        <v>554</v>
      </c>
      <c r="H289" s="22" t="s">
        <v>56</v>
      </c>
      <c r="I289" s="2">
        <v>31</v>
      </c>
      <c r="J289" s="2" t="s">
        <v>103</v>
      </c>
      <c r="K289" s="2" t="s">
        <v>262</v>
      </c>
      <c r="L289" s="2" t="s">
        <v>53</v>
      </c>
      <c r="M289" s="2" t="s">
        <v>364</v>
      </c>
      <c r="N289" s="2" t="s">
        <v>555</v>
      </c>
      <c r="O289" s="2" t="s">
        <v>556</v>
      </c>
      <c r="P289" s="2" t="s">
        <v>557</v>
      </c>
      <c r="Q289" s="2">
        <v>12</v>
      </c>
      <c r="R289" s="2">
        <f>_xlfn.FLOOR.MATH((((2*VLOOKUP(G289, 'EV and Base'!$A$1:$N$671, 9, FALSE))+$Q289)*$I289)/100)+$I289+10</f>
        <v>81</v>
      </c>
      <c r="S289" s="2">
        <f>_xlfn.FLOOR.MATH((_xlfn.FLOOR.MATH((((2*VLOOKUP($G289, 'EV and Base'!$A$1:$N$671, 10, FALSE))+$Q289)*$I289)/100)+5)*
IF(OR($J289="Lonely", $J289="Brave", $J289="Adamant", $J289="Naughty"), 1.1,
IF(OR($J289="Bold", $J289="Timid", $J289="Modest", $J289="Calm"), 0.9, 1)))</f>
        <v>54</v>
      </c>
      <c r="T289" s="2">
        <f>_xlfn.FLOOR.MATH((_xlfn.FLOOR.MATH((((2*VLOOKUP($G289, 'EV and Base'!$A$1:$N$671, 11, FALSE))+$Q289)*$I289)/100)+5)*
IF(OR($J289="Bold", $J289="Relaxed", $J289="Impish", $J289="Lax"), 1.1,
IF(OR($J289="Lonely", $J289="Hasty", $J289="Mild", $J289="Gentle"), 0.9, 1)))</f>
        <v>39</v>
      </c>
      <c r="U289" s="2">
        <f>_xlfn.FLOOR.MATH((_xlfn.FLOOR.MATH((((2*VLOOKUP($G289, 'EV and Base'!$A$1:$N$671, 12, FALSE))+$Q289)*$I289)/100)+5)*
IF(OR($J289="Modest", $J289="Mild", $J289="Quiet", $J289="Rash"), 1.1,
IF(OR($J289="Adamant", $J289="Impish", $J289="Jolly", $J289="Careful"), 0.9, 1)))</f>
        <v>27</v>
      </c>
      <c r="V289" s="2">
        <f>_xlfn.FLOOR.MATH((_xlfn.FLOOR.MATH((((2*VLOOKUP($G289, 'EV and Base'!$A$1:$N$671, 13, FALSE))+$Q289)*$I289)/100)+5)*
IF(OR($J289="Calm", $J289="Gentle", $J289="Sassy", $J289="Careful"), 1.1,
IF(OR($J289="Naughty", $J289="Lax", $J289="Naive", $J289="Rash"), 0.9, 1)))</f>
        <v>42</v>
      </c>
      <c r="W289" s="2">
        <f>_xlfn.FLOOR.MATH((_xlfn.FLOOR.MATH((((2*VLOOKUP($G289, 'EV and Base'!$A$1:$N$671, 14, FALSE))+$Q289)*$I289)/100)+5)*
IF(OR($J289="Timid", $J289="Hasty", $J289="Jolly", $J289="Naive"), 1.1,
IF(OR($J289="Brave", $J289="Relaxed", $J289="Quiet", $J289="Sassy"), 0.9, 1)))</f>
        <v>30</v>
      </c>
      <c r="X289" s="69"/>
      <c r="Z289" s="1">
        <v>1</v>
      </c>
      <c r="AA289" s="23" t="str" cm="1">
        <f t="array" aca="1" ref="AA289" ca="1">IF(NOT(ISNUMBER(INDEX($A:$A,LOOKUP(2,1/($A$1:INDIRECT("$A$"&amp;ROW($A289))&lt;&gt;""),ROW($A$1:INDIRECT("$A$"&amp;ROW($A289)))),1))),"",
IF(NOT(ISNUMBER($A289)),$AA288,
IF($AB289&lt;16,"Lillipup",
IF($AB289&lt;32,"Herdier",
"Stoutland"))))</f>
        <v/>
      </c>
      <c r="AB289" s="25" t="str" cm="1">
        <f t="array" aca="1" ref="AB289" ca="1">IF(NOT(ISNUMBER(INDEX($A:$A, LOOKUP(2, 1 / ($A$1:INDIRECT("$A$"&amp;ROW($A289)) &lt;&gt; ""),ROW($A$1:INDIRECT("$A$"&amp;ROW($A289)))), 1))), "",
VLOOKUP($AY289,'Medium-Slow'!$A$1:$B$101,2,TRUE))</f>
        <v/>
      </c>
      <c r="AC289" s="23" t="str" cm="1">
        <f t="array" aca="1" ref="AC289" ca="1">IF(NOT(ISNUMBER(INDEX($A:$A, LOOKUP(2, 1 / ($A$1:INDIRECT("$A$"&amp;ROW($A289)) &lt;&gt; ""),ROW($A$1:INDIRECT("$A$"&amp;ROW($A289)))), 1))), "",
INDEX($AC:$AC, LOOKUP(2, 1 / ($AC$1:INDIRECT("$AC$"&amp;ROW($AC289)-1) &lt;&gt; ""),ROW($AC$1:INDIRECT("$AC$"&amp;ROW($AC289)-1))), 1)+
IF(INDEX($AC:$AC, LOOKUP(2, 1 / ($AC$1:INDIRECT("$AC$"&amp;ROW($AC289)-1) &lt;&gt; ""),ROW($AC$1:INDIRECT("$AC$"&amp;ROW($AC289)-1))), 1)+
INDEX($AD:$AD, LOOKUP(2, 1 / ($AD$1:INDIRECT("$AD$"&amp;ROW($AD289)-1) &lt;&gt; ""),ROW($AD$1:INDIRECT("$AD$"&amp;ROW($AD289)-1))), 1)+
INDEX($AE:$AE, LOOKUP(2, 1 / ($AE$1:INDIRECT("$AE$"&amp;ROW($AE289)-1) &lt;&gt; ""),ROW($AE$1:INDIRECT("$AE$"&amp;ROW($AD289)-1))), 1)+
INDEX($AE:$AF, LOOKUP(2, 1 / ($AF$1:INDIRECT("$AF$"&amp;ROW($AF289)-1) &lt;&gt; ""),ROW($AF$1:INDIRECT("$AF$"&amp;ROW($AD289)-1))), 1)+
INDEX($AG:$AG, LOOKUP(2, 1 / ($AG$1:INDIRECT("$AG$"&amp;ROW($AG289)-1) &lt;&gt; ""),ROW($AG$1:INDIRECT("$AG$"&amp;ROW($AD289)-1))), 1)+
INDEX($AH:$AH, LOOKUP(2, 1 / ($AH$1:INDIRECT("$AH$"&amp;ROW($AH289)-1) &lt;&gt; ""),ROW($AH$1:INDIRECT("$AH$"&amp;ROW($AD289)-1))), 1)&gt;=510,0,
IF(INDEX($AC:$AC, LOOKUP(2, 1 / ($AC$1:INDIRECT("$AC$"&amp;ROW($AC289)-1) &lt;&gt; ""),ROW($AC$1:INDIRECT("$AC$"&amp;ROW($AC289)-1))), 1)&gt;=255,0,
VLOOKUP(INDIRECT("$G$"&amp;LOOKUP(2, 1 / ($AC$1:INDIRECT("$AC$"&amp;ROW($AC289)-1) &lt;&gt; ""),ROW($AC$1:INDIRECT("$AC$"&amp;ROW($AC289)-1)))), 'EV and Base'!$A$1:$N$671, 3, FALSE))))</f>
        <v/>
      </c>
      <c r="AD289" s="2" t="str" cm="1">
        <f t="array" aca="1" ref="AD289" ca="1">IF(NOT(ISNUMBER(INDEX($A:$A, LOOKUP(2, 1 / ($A$1:INDIRECT("$A$"&amp;ROW($A289)) &lt;&gt; ""),ROW($A$1:INDIRECT("$A$"&amp;ROW($A289)))), 1))), "",
INDEX($AD:$AD, LOOKUP(2, 1 / ($AD$1:INDIRECT("$AD$"&amp;ROW($AD289)-1) &lt;&gt; ""),ROW($AD$1:INDIRECT("$AD$"&amp;ROW($AD289)-1))), 1)+
IF(INDEX($AC:$AC, LOOKUP(2, 1 / ($AC$1:INDIRECT("$AC$"&amp;ROW($AC289)-1) &lt;&gt; ""),ROW($AC$1:INDIRECT("$AC$"&amp;ROW($AC289)-1))), 1)+
INDEX($AD:$AD, LOOKUP(2, 1 / ($AD$1:INDIRECT("$AD$"&amp;ROW($AD289)-1) &lt;&gt; ""),ROW($AD$1:INDIRECT("$AD$"&amp;ROW($AD289)-1))), 1)+
INDEX($AE:$AE, LOOKUP(2, 1 / ($AE$1:INDIRECT("$AE$"&amp;ROW($AE289)-1) &lt;&gt; ""),ROW($AE$1:INDIRECT("$AE$"&amp;ROW($AD289)-1))), 1)+
INDEX($AE:$AF, LOOKUP(2, 1 / ($AF$1:INDIRECT("$AF$"&amp;ROW($AF289)-1) &lt;&gt; ""),ROW($AF$1:INDIRECT("$AF$"&amp;ROW($AD289)-1))), 1)+
INDEX($AG:$AG, LOOKUP(2, 1 / ($AG$1:INDIRECT("$AG$"&amp;ROW($AG289)-1) &lt;&gt; ""),ROW($AG$1:INDIRECT("$AG$"&amp;ROW($AD289)-1))), 1)+
INDEX($AH:$AH, LOOKUP(2, 1 / ($AH$1:INDIRECT("$AH$"&amp;ROW($AH289)-1) &lt;&gt; ""),ROW($AH$1:INDIRECT("$AH$"&amp;ROW($AD289)-1))), 1)&gt;=510,0,
IF(INDEX($AD:$AD, LOOKUP(2, 1 / ($AD$1:INDIRECT("$AD$"&amp;ROW($AD289)-1) &lt;&gt; ""),ROW($AD$1:INDIRECT("$AD$"&amp;ROW($AD289)-1))), 1)&gt;=255,0,
VLOOKUP(INDIRECT("$G$"&amp;LOOKUP(2, 1 / ($AD$1:INDIRECT("$AD$"&amp;ROW($AD289)-1) &lt;&gt; ""),ROW($AD$1:INDIRECT("$AD$"&amp;ROW($AD289)-1)))), 'EV and Base'!$A$1:$N$671, 4, FALSE))))</f>
        <v/>
      </c>
      <c r="AE289" s="2" t="str" cm="1">
        <f t="array" aca="1" ref="AE289" ca="1">IF(NOT(ISNUMBER(INDEX($A:$A,LOOKUP(2,1/($A$1:INDIRECT("$A$"&amp;ROW($A289))&lt;&gt;""),ROW($A$1:INDIRECT("$A$"&amp;ROW($A289)))),1))),"",
INDEX($AE:$AE,LOOKUP(2,1/($AE$1:INDIRECT("$AE$"&amp;ROW($AE289)-1)&lt;&gt;""),ROW($AE$1:INDIRECT("$AE$"&amp;ROW($AE289)-1))),1)+
IF(INDEX($AC:$AC,LOOKUP(2,1/($AC$1:INDIRECT("$AC$"&amp;ROW($AC289)-1)&lt;&gt;""),ROW($AC$1:INDIRECT("$AC$"&amp;ROW($AC289)-1))),1)+
INDEX($AD:$AD,LOOKUP(2,1/($AD$1:INDIRECT("$AD$"&amp;ROW($AD289)-1)&lt;&gt;""),ROW($AD$1:INDIRECT("$AD$"&amp;ROW($AD289)-1))),1)+
INDEX($AE:$AE,LOOKUP(2,1/($AE$1:INDIRECT("$AE$"&amp;ROW($AE289)-1)&lt;&gt;""),ROW($AE$1:INDIRECT("$AE$"&amp;ROW($AD289)-1))),1)+
INDEX($AE:$AF,LOOKUP(2,1/($AF$1:INDIRECT("$AF$"&amp;ROW($AF289)-1)&lt;&gt;""),ROW($AF$1:INDIRECT("$AF$"&amp;ROW($AD289)-1))),1)+
INDEX($AG:$AG,LOOKUP(2,1/($AG$1:INDIRECT("$AG$"&amp;ROW($AG289)-1)&lt;&gt;""),ROW($AG$1:INDIRECT("$AG$"&amp;ROW($AD289)-1))),1)+
INDEX($AH:$AH,LOOKUP(2,1/($AH$1:INDIRECT("$AH$"&amp;ROW($AH289)-1)&lt;&gt;""),ROW($AH$1:INDIRECT("$AH$"&amp;ROW($AD289)-1))),1)&gt;=510,0,
IF(INDEX($AE:$AE,LOOKUP(2,1/($AE$1:INDIRECT("$AE$"&amp;ROW($AE289)-1)&lt;&gt;""),ROW($AE$1:INDIRECT("$AE$"&amp;ROW($AE289)-1))),1)&gt;=255,0,
VLOOKUP(INDIRECT("$G$"&amp;LOOKUP(2,1/($AE$1:INDIRECT("$AE$"&amp;ROW($AE289)-1)&lt;&gt;""),ROW($AE$1:INDIRECT("$AE$"&amp;ROW($AE289)-1)))),'EV and Base'!$A$1:$N$671,5,FALSE))))</f>
        <v/>
      </c>
      <c r="AF289" s="2" t="str" cm="1">
        <f t="array" aca="1" ref="AF289" ca="1">IF(NOT(ISNUMBER(INDEX($A:$A, LOOKUP(2, 1 / ($A$1:INDIRECT("$A$"&amp;ROW($A289)) &lt;&gt; ""),ROW($A$1:INDIRECT("$A$"&amp;ROW($A289)))), 1))), "",
INDEX($AF:$AF, LOOKUP(2, 1 / ($AF$1:INDIRECT("$AF$"&amp;ROW($AF289)-1) &lt;&gt; ""),ROW($AF$1:INDIRECT("$AF$"&amp;ROW($AF289)-1))), 1)+
IF(INDEX($AC:$AC, LOOKUP(2, 1 / ($AC$1:INDIRECT("$AC$"&amp;ROW($AC289)-1) &lt;&gt; ""),ROW($AC$1:INDIRECT("$AC$"&amp;ROW($AC289)-1))), 1)+
INDEX($AD:$AD, LOOKUP(2, 1 / ($AD$1:INDIRECT("$AD$"&amp;ROW($AD289)-1) &lt;&gt; ""),ROW($AD$1:INDIRECT("$AD$"&amp;ROW($AD289)-1))), 1)+
INDEX($AE:$AE, LOOKUP(2, 1 / ($AE$1:INDIRECT("$AE$"&amp;ROW($AE289)-1) &lt;&gt; ""),ROW($AE$1:INDIRECT("$AE$"&amp;ROW($AD289)-1))), 1)+
INDEX($AE:$AF, LOOKUP(2, 1 / ($AF$1:INDIRECT("$AF$"&amp;ROW($AF289)-1) &lt;&gt; ""),ROW($AF$1:INDIRECT("$AF$"&amp;ROW($AD289)-1))), 1)+
INDEX($AG:$AG, LOOKUP(2, 1 / ($AG$1:INDIRECT("$AG$"&amp;ROW($AG289)-1) &lt;&gt; ""),ROW($AG$1:INDIRECT("$AG$"&amp;ROW($AD289)-1))), 1)+
INDEX($AH:$AH, LOOKUP(2, 1 / ($AH$1:INDIRECT("$AH$"&amp;ROW($AH289)-1) &lt;&gt; ""),ROW($AH$1:INDIRECT("$AH$"&amp;ROW($AD289)-1))), 1)&gt;=510,0,
IF(INDEX($AF:$AF, LOOKUP(2, 1 / ($AF$1:INDIRECT("$AF$"&amp;ROW($AF289)-1) &lt;&gt; ""),ROW($AF$1:INDIRECT("$AF$"&amp;ROW($AF289)-1))), 1)&gt;=255,0,
VLOOKUP(INDIRECT("$G$"&amp;LOOKUP(2, 1 / ($AF$1:INDIRECT("$AF$"&amp;ROW($AF289)-1) &lt;&gt; ""),ROW($AF$1:INDIRECT("$AF$"&amp;ROW($AF289)-1)))), 'EV and Base'!$A$1:$N$671, 6, FALSE))))</f>
        <v/>
      </c>
      <c r="AG289" s="2" t="str" cm="1">
        <f t="array" aca="1" ref="AG289" ca="1">IF(NOT(ISNUMBER(INDEX($A:$A, LOOKUP(2, 1 / ($A$1:INDIRECT("$A$"&amp;ROW($A289)) &lt;&gt; ""),ROW($A$1:INDIRECT("$A$"&amp;ROW($A289)))), 1))), "",
INDEX($AG:$AG, LOOKUP(2, 1 / ($AG$1:INDIRECT("$AG$"&amp;ROW($AG289)-1) &lt;&gt; ""),ROW($AG$1:INDIRECT("$AG$"&amp;ROW($AG289)-1))), 1)+
IF(INDEX($AC:$AC, LOOKUP(2, 1 / ($AC$1:INDIRECT("$AC$"&amp;ROW($AC289)-1) &lt;&gt; ""),ROW($AC$1:INDIRECT("$AC$"&amp;ROW($AC289)-1))), 1)+
INDEX($AD:$AD, LOOKUP(2, 1 / ($AD$1:INDIRECT("$AD$"&amp;ROW($AD289)-1) &lt;&gt; ""),ROW($AD$1:INDIRECT("$AD$"&amp;ROW($AD289)-1))), 1)+
INDEX($AE:$AE, LOOKUP(2, 1 / ($AE$1:INDIRECT("$AE$"&amp;ROW($AE289)-1) &lt;&gt; ""),ROW($AE$1:INDIRECT("$AE$"&amp;ROW($AD289)-1))), 1)+
INDEX($AE:$AF, LOOKUP(2, 1 / ($AF$1:INDIRECT("$AF$"&amp;ROW($AF289)-1) &lt;&gt; ""),ROW($AF$1:INDIRECT("$AF$"&amp;ROW($AD289)-1))), 1)+
INDEX($AG:$AG, LOOKUP(2, 1 / ($AG$1:INDIRECT("$AG$"&amp;ROW($AG289)-1) &lt;&gt; ""),ROW($AG$1:INDIRECT("$AG$"&amp;ROW($AD289)-1))), 1)+
INDEX($AH:$AH, LOOKUP(2, 1 / ($AH$1:INDIRECT("$AH$"&amp;ROW($AH289)-1) &lt;&gt; ""),ROW($AH$1:INDIRECT("$AH$"&amp;ROW($AD289)-1))), 1)&gt;=510,0,
IF(INDEX($AG:$AG, LOOKUP(2, 1 / ($AG$1:INDIRECT("$AG$"&amp;ROW($AG289)-1) &lt;&gt; ""),ROW($AG$1:INDIRECT("$AG$"&amp;ROW($AG289)-1))), 1)&gt;=255,0,
VLOOKUP(INDIRECT("$G$"&amp;LOOKUP(2, 1 / ($AG$1:INDIRECT("$AG$"&amp;ROW($AG289)-1) &lt;&gt; ""),ROW($AG$1:INDIRECT("$AG$"&amp;ROW($AG289)-1)))), 'EV and Base'!$A$1:$N$671, 7, FALSE))))</f>
        <v/>
      </c>
      <c r="AH289" s="24" t="str" cm="1">
        <f t="array" aca="1" ref="AH289" ca="1">IF(NOT(ISNUMBER(INDEX($A:$A,LOOKUP(2,1/($A$1:INDIRECT("$A$"&amp;ROW($A289))&lt;&gt;""),ROW($A$1:INDIRECT("$A$"&amp;ROW($A289)))),1))),"",
INDEX($AH:$AH,LOOKUP(2,1/($AH$1:INDIRECT("$AH$"&amp;ROW($AH289)-1)&lt;&gt;""),ROW($AH$1:INDIRECT("$AH$"&amp;ROW($AH289)-1))),1)+
IF(INDEX($AC:$AC,LOOKUP(2,1/($AC$1:INDIRECT("$AC$"&amp;ROW($AC289)-1)&lt;&gt;""),ROW($AC$1:INDIRECT("$AC$"&amp;ROW($AC289)-1))),1)+
INDEX($AD:$AD,LOOKUP(2,1/($AD$1:INDIRECT("$AD$"&amp;ROW($AD289)-1)&lt;&gt;""),ROW($AD$1:INDIRECT("$AD$"&amp;ROW($AD289)-1))),1)+
INDEX($AE:$AE,LOOKUP(2,1/($AE$1:INDIRECT("$AE$"&amp;ROW($AE289)-1)&lt;&gt;""),ROW($AE$1:INDIRECT("$AE$"&amp;ROW($AD289)-1))),1)+
INDEX($AE:$AF,LOOKUP(2,1/($AF$1:INDIRECT("$AF$"&amp;ROW($AF289)-1)&lt;&gt;""),ROW($AF$1:INDIRECT("$AF$"&amp;ROW($AD289)-1))),1)+
INDEX($AG:$AG,LOOKUP(2,1/($AG$1:INDIRECT("$AG$"&amp;ROW($AG289)-1)&lt;&gt;""),ROW($AG$1:INDIRECT("$AG$"&amp;ROW($AD289)-1))),1)+
INDEX($AH:$AH,LOOKUP(2,1/($AH$1:INDIRECT("$AH$"&amp;ROW($AH289)-1)&lt;&gt;""),ROW($AH$1:INDIRECT("$AH$"&amp;ROW($AD289)-1))),1)&gt;=510,0,
IF(INDEX($AH:$AH,LOOKUP(2,1/($AH$1:INDIRECT("$AH$"&amp;ROW($AH289)-1)&lt;&gt;""),ROW($AH$1:INDIRECT("$AH$"&amp;ROW($AH289)-1))),1)&gt;=255,0,
VLOOKUP(INDIRECT("$G$"&amp;LOOKUP(2,1/($AH$1:INDIRECT("$AH$"&amp;ROW($AH289)-1)&lt;&gt;""),ROW($AH$1:INDIRECT("$AH$"&amp;ROW($AH289)-1)))),'EV and Base'!$A$1:$N$671,8,FALSE))))</f>
        <v/>
      </c>
      <c r="AI289" s="29" t="str" cm="1">
        <f t="array" aca="1" ref="AI289" ca="1">IF(NOT(ISNUMBER(INDEX($A:$A,LOOKUP(2,1/($A$1:INDIRECT("$A$"&amp;ROW($A289))&lt;&gt;""),ROW($A$1:INDIRECT("$A$"&amp;ROW($A289)))),1))),"",
ROUNDDOWN((((2*VLOOKUP($AA289,'EV and Base'!$A$1:$N$671,9,FALSE))+31+ROUNDDOWN($AC289/4,0))*$AB289)/100,0)+$AB289+10)</f>
        <v/>
      </c>
      <c r="AJ289" s="21" t="str" cm="1">
        <f t="array" aca="1" ref="AJ289" ca="1">IF(NOT(ISNUMBER(INDEX($A:$A, LOOKUP(2, 1 / ($A$1:INDIRECT("$A$"&amp;ROW($A289)) &lt;&gt; ""),ROW($A$1:INDIRECT("$A$"&amp;ROW($A289)))), 1))), "",
ROUNDDOWN((ROUNDDOWN((((2*VLOOKUP($AA289, 'EV and Base'!$A$1:$N$671, 10, FALSE))+31+ROUNDDOWN($AD289/4, 0))*$AB289)/100, 0)+5)*1.1, 0))</f>
        <v/>
      </c>
      <c r="AK289" s="21" t="str" cm="1">
        <f t="array" aca="1" ref="AK289" ca="1">IF(NOT(ISNUMBER(INDEX($A:$A, LOOKUP(2, 1 / ($A$1:INDIRECT("$A$"&amp;ROW($A289)) &lt;&gt; ""),ROW($A$1:INDIRECT("$A$"&amp;ROW($A289)))), 1))), "",
ROUNDDOWN((ROUNDDOWN((((2*VLOOKUP($AA289, 'EV and Base'!$A$1:$N$671, 11, FALSE))+30+ROUNDDOWN($AE289/4, 0))*$AB289)/100, 0)+5), 0)
&amp;"-"&amp;
ROUNDDOWN((ROUNDDOWN((((2*VLOOKUP($AA289, 'EV and Base'!$A$1:$N$671, 11, FALSE))+31+ROUNDDOWN($AE289/4, 0))*$AB289)/100, 0)+5), 0))</f>
        <v/>
      </c>
      <c r="AL289" s="21" t="str" cm="1">
        <f t="array" aca="1" ref="AL289" ca="1">IF(NOT(ISNUMBER(INDEX($A:$A, LOOKUP(2, 1 / ($A$1:INDIRECT("$A$"&amp;ROW($A289)) &lt;&gt; ""),ROW($A$1:INDIRECT("$A$"&amp;ROW($A289)))), 1))), "",
ROUNDDOWN((ROUNDDOWN((((2*VLOOKUP($AA289, 'EV and Base'!$A$1:$N$671, 12, FALSE))+0+ROUNDDOWN($AF289/4, 0))*$AB289)/100, 0)+5)*0.9, 0)
&amp;"-"&amp;
ROUNDDOWN((ROUNDDOWN((((2*VLOOKUP($AA289, 'EV and Base'!$A$1:$N$671, 12, FALSE))+31+ROUNDDOWN($AF289/4, 0))*$AB289)/100, 0)+5)*0.9, 0))</f>
        <v/>
      </c>
      <c r="AM289" s="21" t="str" cm="1">
        <f t="array" aca="1" ref="AM289" ca="1">IF(NOT(ISNUMBER(INDEX($A:$A, LOOKUP(2, 1 / ($A$1:INDIRECT("$A$"&amp;ROW($A289)) &lt;&gt; ""),ROW($A$1:INDIRECT("$A$"&amp;ROW($A289)))), 1))), "",
ROUNDDOWN((ROUNDDOWN((((2*VLOOKUP($AA289, 'EV and Base'!$A$1:$N$671, 13, FALSE))+30+ROUNDDOWN($AG289/4, 0))*$AB289)/100, 0)+5), 0)
&amp;"-"&amp;
ROUNDDOWN((ROUNDDOWN((((2*VLOOKUP($AA289, 'EV and Base'!$A$1:$N$671, 13, FALSE))+31+ROUNDDOWN($AG289/4, 0))*$AB289)/100, 0)+5), 0))</f>
        <v/>
      </c>
      <c r="AN289" s="25" t="str" cm="1">
        <f t="array" aca="1" ref="AN289" ca="1">IF(NOT(ISNUMBER(INDEX($A:$A, LOOKUP(2, 1 / ($A$1:INDIRECT("$A$"&amp;ROW($A289)) &lt;&gt; ""),ROW($A$1:INDIRECT("$A$"&amp;ROW($A289)))), 1))), "",
ROUNDDOWN((ROUNDDOWN((((2*VLOOKUP($AA289, 'EV and Base'!$A$1:$N$671, 14, FALSE))+31+ROUNDDOWN($AH289/4, 0))*$AB289)/100, 0)+5), 0))</f>
        <v/>
      </c>
      <c r="AO289" s="23" t="str" cm="1">
        <f t="array" aca="1" ref="AO289" ca="1">IF(NOT(ISNUMBER(INDEX($A:$A, LOOKUP(2, 1 / ($A$1:INDIRECT("$A$"&amp;ROW($A289)) &lt;&gt; ""),ROW($A$1:INDIRECT("$A$"&amp;ROW($A289)))), 1))), "",
ROUNDDOWN((((2*VLOOKUP($AA289, 'EV and Base'!$A$1:$N$671, 9, FALSE))+31+ROUNDDOWN($AC289/4, 0))*$AB289)/100, 0)+$AB289+10)</f>
        <v/>
      </c>
      <c r="AP289" s="2" t="str" cm="1">
        <f t="array" aca="1" ref="AP289" ca="1">IF(NOT(ISNUMBER(INDEX($A:$A, LOOKUP(2, 1 / ($A$1:INDIRECT("$A$"&amp;ROW($A289)) &lt;&gt; ""),ROW($A$1:INDIRECT("$A$"&amp;ROW($A289)))), 1))), "",
ROUNDDOWN((ROUNDDOWN((((2*VLOOKUP($AA289, 'EV and Base'!$A$1:$N$671, 10, FALSE))+31+ROUNDDOWN($AD289/4, 0))*$AB289)/100, 0)+5)*1.1, 0))</f>
        <v/>
      </c>
      <c r="AQ289" s="2" t="str" cm="1">
        <f t="array" aca="1" ref="AQ289" ca="1">IF(NOT(ISNUMBER(INDEX($A:$A, LOOKUP(2, 1 / ($A$1:INDIRECT("$A$"&amp;ROW($A289)) &lt;&gt; ""),ROW($A$1:INDIRECT("$A$"&amp;ROW($A289)))), 1))), "",
ROUNDDOWN((ROUNDDOWN((((2*VLOOKUP($AA289, 'EV and Base'!$A$1:$N$671, 11, FALSE))+$AV$2+ROUNDDOWN($AE289/4, 0))*$AB289)/100, 0)+5), 0))</f>
        <v/>
      </c>
      <c r="AR289" s="22" t="str" cm="1">
        <f t="array" aca="1" ref="AR289" ca="1">IF(NOT(ISNUMBER(INDEX($A:$A, LOOKUP(2, 1 / ($A$1:INDIRECT("$A$"&amp;ROW($A289)) &lt;&gt; ""),ROW($A$1:INDIRECT("$A$"&amp;ROW($A289)))), 1))), "",
ROUNDDOWN((ROUNDDOWN((((2*VLOOKUP($AA289, 'EV and Base'!$A$1:$N$671, 12, FALSE))+$AW$2+ROUNDDOWN($AF289/4, 0))*$AB289)/100, 0)+5)*0.9, 0))</f>
        <v/>
      </c>
      <c r="AS289" s="2" t="str" cm="1">
        <f t="array" aca="1" ref="AS289" ca="1">IF(NOT(ISNUMBER(INDEX($A:$A, LOOKUP(2, 1 / ($A$1:INDIRECT("$A$"&amp;ROW($A289)) &lt;&gt; ""),ROW($A$1:INDIRECT("$A$"&amp;ROW($A289)))), 1))), "",
ROUNDDOWN((ROUNDDOWN((((2*VLOOKUP($AA289, 'EV and Base'!$A$1:$N$671, 13, FALSE))+$AX$2+ROUNDDOWN($AG289/4, 0))*$AB289)/100, 0)+5), 0))</f>
        <v/>
      </c>
      <c r="AT289" s="24" t="str" cm="1">
        <f t="array" aca="1" ref="AT289" ca="1">IF(NOT(ISNUMBER(INDEX($A:$A, LOOKUP(2, 1 / ($A$1:INDIRECT("$A$"&amp;ROW($A289)) &lt;&gt; ""),ROW($A$1:INDIRECT("$A$"&amp;ROW($A289)))), 1))), "",
ROUNDDOWN((ROUNDDOWN((((2*VLOOKUP($AA289, 'EV and Base'!$A$1:$N$671, 14, FALSE))+31+ROUNDDOWN($AH289/4, 0))*$AB289)/100, 0)+5), 0))</f>
        <v/>
      </c>
      <c r="AU289" s="28">
        <v>224</v>
      </c>
      <c r="AY289" t="str" cm="1">
        <f t="array" aca="1" ref="AY289" ca="1">IF(NOT(ISNUMBER(INDEX($A:$A,LOOKUP(2,1/($A$1:INDIRECT("$A$"&amp;ROW($A289))&lt;&gt;""),ROW($A$1:INDIRECT("$A$"&amp;ROW($A289)))),1))),"",
INDEX($AY:$AY,LOOKUP(2,1/($AY$1:INDIRECT("$AY$"&amp;ROW($AY289)-1)&lt;&gt;""),ROW($AY$1:INDIRECT("$AY$"&amp;ROW($AY289)-1))),1)+$BL289)</f>
        <v/>
      </c>
      <c r="AZ289" s="3" t="str" cm="1">
        <f t="array" aca="1" ref="AZ289" ca="1">IF(NOT(ISNUMBER(INDEX($A:$A, LOOKUP(2, 1 / ($A$1:INDIRECT("$A$"&amp;ROW($A289)) &lt;&gt; ""),ROW($A$1:INDIRECT("$A$"&amp;ROW($A289)))), 1))), "",
VLOOKUP(INDIRECT("$G$"&amp;LOOKUP(2, 1 / ($AY$1:INDIRECT("$AY$"&amp;ROW($AY289)-1) &lt;&gt; ""),ROW($AY$1:INDIRECT("$AY$"&amp;ROW($AY289)-1)))),'EV and Base'!A257:N927,2,FALSE))</f>
        <v/>
      </c>
      <c r="BA289" s="3" t="str" cm="1">
        <f t="array" aca="1" ref="BA289" ca="1">IF(NOT(ISNUMBER(INDEX($A:$A, LOOKUP(2, 1 / ($A$1:INDIRECT("$A$"&amp;ROW($A289)) &lt;&gt; ""),ROW($A$1:INDIRECT("$A$"&amp;ROW($A289)))), 1))), "",
INDIRECT("$I$"&amp;LOOKUP(2, 1 / ($AY$1:INDIRECT("$AY$"&amp;ROW($AY289)-1) &lt;&gt; ""),ROW($AY$1:INDIRECT("$AY$"&amp;ROW($AY289)-1)))))</f>
        <v/>
      </c>
      <c r="BB289" s="1" t="str" cm="1">
        <f t="array" aca="1" ref="BB289" ca="1">IF(NOT(ISNUMBER(INDEX($A:$A, LOOKUP(2, 1 / ($A$1:INDIRECT("$A$"&amp;ROW($A289)) &lt;&gt; ""),ROW($A$1:INDIRECT("$A$"&amp;ROW($A289)))), 1))), "",
INDIRECT("$AB$"&amp;LOOKUP(2, 1 / ($AY$1:INDIRECT("$AY$"&amp;ROW($AY289)-1) &lt;&gt; ""),ROW($AY$1:INDIRECT("$AY$"&amp;ROW($AY289)-1)))))</f>
        <v/>
      </c>
      <c r="BC289" s="3" t="str" cm="1">
        <f t="array" aca="1" ref="BC289" ca="1">IF(NOT(ISNUMBER(INDEX($A:$A,LOOKUP(2,1/($A$1:INDIRECT("$A$"&amp;ROW($A289))&lt;&gt;""),ROW($A$1:INDIRECT("$A$"&amp;ROW($A289)))),1))),"",
$BA289+$BA289+10)</f>
        <v/>
      </c>
      <c r="BD289" s="3" t="str" cm="1">
        <f t="array" aca="1" ref="BD289" ca="1">IF(NOT(ISNUMBER(INDEX($A:$A,LOOKUP(2,1/($A$1:INDIRECT("$A$"&amp;ROW($A289))&lt;&gt;""),ROW($A$1:INDIRECT("$A$"&amp;ROW($A289)))),1))),"",
$BA289+$BB289+10)</f>
        <v/>
      </c>
      <c r="BE289" s="3" t="str" cm="1">
        <f t="array" aca="1" ref="BE289" ca="1">IF(NOT(ISNUMBER(INDEX($A:$A,LOOKUP(2,1/($A$1:INDIRECT("$A$"&amp;ROW($A289))&lt;&gt;""),ROW($A$1:INDIRECT("$A$"&amp;ROW($A289)))),1))),"",
$BC289*$BC289)</f>
        <v/>
      </c>
      <c r="BF289" s="3" t="str" cm="1">
        <f t="array" aca="1" ref="BF289" ca="1">IF(NOT(ISNUMBER(INDEX($A:$A,LOOKUP(2,1/($A$1:INDIRECT("$A$"&amp;ROW($A289))&lt;&gt;""),ROW($A$1:INDIRECT("$A$"&amp;ROW($A289)))),1))),"",
$BD289*$BD289)</f>
        <v/>
      </c>
      <c r="BG289" s="3" t="str" cm="1">
        <f t="array" aca="1" ref="BG289" ca="1">IF(NOT(ISNUMBER(INDEX($A:$A,LOOKUP(2,1/($A$1:INDIRECT("$A$"&amp;ROW($A289))&lt;&gt;""),ROW($A$1:INDIRECT("$A$"&amp;ROW($A289)))),1))),"",
_xlfn.FLOOR.MATH(1.5*_xlfn.FLOOR.MATH($AZ289*BA289/5)))</f>
        <v/>
      </c>
      <c r="BH289" s="3" t="str" cm="1">
        <f t="array" aca="1" ref="BH289" ca="1">IF(NOT(ISNUMBER(INDEX($A:$A, LOOKUP(2, 1 / ($A$1:INDIRECT("$A$"&amp;ROW($A289)) &lt;&gt; ""),ROW($A$1:INDIRECT("$A$"&amp;ROW($A289)))), 1))), "",
_xlfn.FLOOR.MATH($BG289/IF(OR(INDIRECT("$C$"&amp;LOOKUP(2, 1 / ($AY$1:INDIRECT("$AY$"&amp;ROW($AY289)-1) &lt;&gt; ""),ROW($AY$1:INDIRECT("$AY$"&amp;ROW($AY289)-1))))="Multi",
INDIRECT("$C$"&amp;LOOKUP(2, 1 / ($AY$1:INDIRECT("$AY$"&amp;ROW($AY289)-1) &lt;&gt; ""),ROW($AY$1:INDIRECT("$AY$"&amp;ROW($AY289)-1))))="Double"),2,1)))</f>
        <v/>
      </c>
      <c r="BI289" s="3" t="str" cm="1">
        <f t="array" aca="1" ref="BI289" ca="1">IF(NOT(ISNUMBER(INDEX($A:$A,LOOKUP(2,1/($A$1:INDIRECT("$A$"&amp;ROW($A289))&lt;&gt;""),ROW($A$1:INDIRECT("$A$"&amp;ROW($A289)))),1))),"",
VLOOKUP($BC289,GameFreakSQRT!$A$1:$B$200,2,FALSE))</f>
        <v/>
      </c>
      <c r="BJ289" s="3" t="str" cm="1">
        <f t="array" aca="1" ref="BJ289" ca="1">IF(NOT(ISNUMBER(INDEX($A:$A,LOOKUP(2,1/($A$1:INDIRECT("$A$"&amp;ROW($A289))&lt;&gt;""),ROW($A$1:INDIRECT("$A$"&amp;ROW($A289)))),1))),"",
VLOOKUP($BD289,GameFreakSQRT!$A$1:$B$200,2,FALSE))</f>
        <v/>
      </c>
      <c r="BK289" s="3" t="str" cm="1">
        <f t="array" aca="1" ref="BK289" ca="1">IF(NOT(ISNUMBER(INDEX($A:$A,LOOKUP(2,1/($A$1:INDIRECT("$A$"&amp;ROW($A289))&lt;&gt;""),ROW($A$1:INDIRECT("$A$"&amp;ROW($A289)))),1))),"",
_xlfn.FLOOR.MATH((($BI289*$BE289)*$BH289)/($BJ289*$BF289))+1)</f>
        <v/>
      </c>
      <c r="BL289" s="3" t="str" cm="1">
        <f t="array" aca="1" ref="BL289" ca="1">IF(NOT(ISNUMBER(INDEX($A:$A,LOOKUP(2,1/($A$1:INDIRECT("$A$"&amp;ROW($A289))&lt;&gt;""),ROW($A$1:INDIRECT("$A$"&amp;ROW($A289)))),1))),"",
_xlfn.FLOOR.MATH($BK289*IF(NOT(INDIRECT("$Z$"&amp;LOOKUP(2, 1 / ($AY$1:INDIRECT("$AY$"&amp;ROW($AY289)-1) &lt;&gt; ""),ROW($AY$1:INDIRECT("$AY$"&amp;ROW($AY289)-1))))=""),1.5,1)))</f>
        <v/>
      </c>
      <c r="BM289" s="3" t="str" cm="1">
        <f t="array" aca="1" ref="BM289" ca="1">IF(NOT(ISNUMBER(INDEX($A:$A, LOOKUP(2, 1 / ($A$1:INDIRECT("$A$"&amp;ROW($A289)) &lt;&gt; ""),ROW($A$1:INDIRECT("$A$"&amp;ROW($A289)))), 1))), "",
INDIRECT("$Y$"&amp;LOOKUP(2, 1 / ($AY$1:INDIRECT("$AY$"&amp;ROW($AY289)-1) &lt;&gt; ""),ROW($AY$1:INDIRECT("$AY$"&amp;ROW($AY289)-1)))))</f>
        <v/>
      </c>
      <c r="BN289" s="3" t="str">
        <f t="shared" ca="1" si="29"/>
        <v/>
      </c>
    </row>
    <row r="290" spans="1:66" x14ac:dyDescent="0.45">
      <c r="A290" s="69" t="s">
        <v>75</v>
      </c>
      <c r="B290" s="69" t="s">
        <v>558</v>
      </c>
      <c r="C290" s="69" t="s">
        <v>46</v>
      </c>
      <c r="D290" s="69" t="s">
        <v>532</v>
      </c>
      <c r="E290" s="69" t="s">
        <v>48</v>
      </c>
      <c r="F290" s="56">
        <v>1</v>
      </c>
      <c r="G290" s="2" t="s">
        <v>559</v>
      </c>
      <c r="H290" s="2" t="s">
        <v>77</v>
      </c>
      <c r="I290" s="2">
        <v>31</v>
      </c>
      <c r="J290" s="2" t="s">
        <v>120</v>
      </c>
      <c r="K290" s="2" t="s">
        <v>560</v>
      </c>
      <c r="L290" s="2" t="s">
        <v>53</v>
      </c>
      <c r="M290" s="2" t="s">
        <v>551</v>
      </c>
      <c r="N290" s="2" t="s">
        <v>392</v>
      </c>
      <c r="O290" s="2" t="s">
        <v>194</v>
      </c>
      <c r="P290" s="2" t="s">
        <v>550</v>
      </c>
      <c r="Q290" s="2">
        <v>12</v>
      </c>
      <c r="R290" s="2">
        <f>_xlfn.FLOOR.MATH((((2*VLOOKUP(G290, 'EV and Base'!$A$1:$N$671, 9, FALSE))+$Q290)*$I290)/100)+$I290+10</f>
        <v>75</v>
      </c>
      <c r="S290" s="2">
        <f>_xlfn.FLOOR.MATH((_xlfn.FLOOR.MATH((((2*VLOOKUP($G290, 'EV and Base'!$A$1:$N$671, 10, FALSE))+$Q290)*$I290)/100)+5)*
IF(OR($J290="Lonely", $J290="Brave", $J290="Adamant", $J290="Naughty"), 1.1,
IF(OR($J290="Bold", $J290="Timid", $J290="Modest", $J290="Calm"), 0.9, 1)))</f>
        <v>29</v>
      </c>
      <c r="T290" s="2">
        <f>_xlfn.FLOOR.MATH((_xlfn.FLOOR.MATH((((2*VLOOKUP($G290, 'EV and Base'!$A$1:$N$671, 11, FALSE))+$Q290)*$I290)/100)+5)*
IF(OR($J290="Bold", $J290="Relaxed", $J290="Impish", $J290="Lax"), 1.1,
IF(OR($J290="Lonely", $J290="Hasty", $J290="Mild", $J290="Gentle"), 0.9, 1)))</f>
        <v>42</v>
      </c>
      <c r="U290" s="2">
        <f>_xlfn.FLOOR.MATH((_xlfn.FLOOR.MATH((((2*VLOOKUP($G290, 'EV and Base'!$A$1:$N$671, 12, FALSE))+$Q290)*$I290)/100)+5)*
IF(OR($J290="Modest", $J290="Mild", $J290="Quiet", $J290="Rash"), 1.1,
IF(OR($J290="Adamant", $J290="Impish", $J290="Jolly", $J290="Careful"), 0.9, 1)))</f>
        <v>49</v>
      </c>
      <c r="V290" s="2">
        <f>_xlfn.FLOOR.MATH((_xlfn.FLOOR.MATH((((2*VLOOKUP($G290, 'EV and Base'!$A$1:$N$671, 13, FALSE))+$Q290)*$I290)/100)+5)*
IF(OR($J290="Calm", $J290="Gentle", $J290="Sassy", $J290="Careful"), 1.1,
IF(OR($J290="Naughty", $J290="Lax", $J290="Naive", $J290="Rash"), 0.9, 1)))</f>
        <v>37</v>
      </c>
      <c r="W290" s="2">
        <f>_xlfn.FLOOR.MATH((_xlfn.FLOOR.MATH((((2*VLOOKUP($G290, 'EV and Base'!$A$1:$N$671, 14, FALSE))+$Q290)*$I290)/100)+5)*
IF(OR($J290="Timid", $J290="Hasty", $J290="Jolly", $J290="Naive"), 1.1,
IF(OR($J290="Brave", $J290="Relaxed", $J290="Quiet", $J290="Sassy"), 0.9, 1)))</f>
        <v>21</v>
      </c>
      <c r="X290" s="69">
        <v>992</v>
      </c>
      <c r="Z290" s="1">
        <v>1</v>
      </c>
      <c r="AA290" s="23" t="str" cm="1">
        <f t="array" aca="1" ref="AA290" ca="1">IF(NOT(ISNUMBER(INDEX($A:$A,LOOKUP(2,1/($A$1:INDIRECT("$A$"&amp;ROW($A290))&lt;&gt;""),ROW($A$1:INDIRECT("$A$"&amp;ROW($A290)))),1))),"",
IF(NOT(ISNUMBER($A290)),$AA289,
IF($AB290&lt;16,"Lillipup",
IF($AB290&lt;32,"Herdier",
"Stoutland"))))</f>
        <v/>
      </c>
      <c r="AB290" s="25" t="str" cm="1">
        <f t="array" aca="1" ref="AB290" ca="1">IF(NOT(ISNUMBER(INDEX($A:$A, LOOKUP(2, 1 / ($A$1:INDIRECT("$A$"&amp;ROW($A290)) &lt;&gt; ""),ROW($A$1:INDIRECT("$A$"&amp;ROW($A290)))), 1))), "",
VLOOKUP($AY290,'Medium-Slow'!$A$1:$B$101,2,TRUE))</f>
        <v/>
      </c>
      <c r="AC290" s="23" t="str" cm="1">
        <f t="array" aca="1" ref="AC290" ca="1">IF(NOT(ISNUMBER(INDEX($A:$A, LOOKUP(2, 1 / ($A$1:INDIRECT("$A$"&amp;ROW($A290)) &lt;&gt; ""),ROW($A$1:INDIRECT("$A$"&amp;ROW($A290)))), 1))), "",
INDEX($AC:$AC, LOOKUP(2, 1 / ($AC$1:INDIRECT("$AC$"&amp;ROW($AC290)-1) &lt;&gt; ""),ROW($AC$1:INDIRECT("$AC$"&amp;ROW($AC290)-1))), 1)+
IF(INDEX($AC:$AC, LOOKUP(2, 1 / ($AC$1:INDIRECT("$AC$"&amp;ROW($AC290)-1) &lt;&gt; ""),ROW($AC$1:INDIRECT("$AC$"&amp;ROW($AC290)-1))), 1)+
INDEX($AD:$AD, LOOKUP(2, 1 / ($AD$1:INDIRECT("$AD$"&amp;ROW($AD290)-1) &lt;&gt; ""),ROW($AD$1:INDIRECT("$AD$"&amp;ROW($AD290)-1))), 1)+
INDEX($AE:$AE, LOOKUP(2, 1 / ($AE$1:INDIRECT("$AE$"&amp;ROW($AE290)-1) &lt;&gt; ""),ROW($AE$1:INDIRECT("$AE$"&amp;ROW($AD290)-1))), 1)+
INDEX($AE:$AF, LOOKUP(2, 1 / ($AF$1:INDIRECT("$AF$"&amp;ROW($AF290)-1) &lt;&gt; ""),ROW($AF$1:INDIRECT("$AF$"&amp;ROW($AD290)-1))), 1)+
INDEX($AG:$AG, LOOKUP(2, 1 / ($AG$1:INDIRECT("$AG$"&amp;ROW($AG290)-1) &lt;&gt; ""),ROW($AG$1:INDIRECT("$AG$"&amp;ROW($AD290)-1))), 1)+
INDEX($AH:$AH, LOOKUP(2, 1 / ($AH$1:INDIRECT("$AH$"&amp;ROW($AH290)-1) &lt;&gt; ""),ROW($AH$1:INDIRECT("$AH$"&amp;ROW($AD290)-1))), 1)&gt;=510,0,
IF(INDEX($AC:$AC, LOOKUP(2, 1 / ($AC$1:INDIRECT("$AC$"&amp;ROW($AC290)-1) &lt;&gt; ""),ROW($AC$1:INDIRECT("$AC$"&amp;ROW($AC290)-1))), 1)&gt;=255,0,
VLOOKUP(INDIRECT("$G$"&amp;LOOKUP(2, 1 / ($AC$1:INDIRECT("$AC$"&amp;ROW($AC290)-1) &lt;&gt; ""),ROW($AC$1:INDIRECT("$AC$"&amp;ROW($AC290)-1)))), 'EV and Base'!$A$1:$N$671, 3, FALSE))))</f>
        <v/>
      </c>
      <c r="AD290" s="2" t="str" cm="1">
        <f t="array" aca="1" ref="AD290" ca="1">IF(NOT(ISNUMBER(INDEX($A:$A, LOOKUP(2, 1 / ($A$1:INDIRECT("$A$"&amp;ROW($A290)) &lt;&gt; ""),ROW($A$1:INDIRECT("$A$"&amp;ROW($A290)))), 1))), "",
INDEX($AD:$AD, LOOKUP(2, 1 / ($AD$1:INDIRECT("$AD$"&amp;ROW($AD290)-1) &lt;&gt; ""),ROW($AD$1:INDIRECT("$AD$"&amp;ROW($AD290)-1))), 1)+
IF(INDEX($AC:$AC, LOOKUP(2, 1 / ($AC$1:INDIRECT("$AC$"&amp;ROW($AC290)-1) &lt;&gt; ""),ROW($AC$1:INDIRECT("$AC$"&amp;ROW($AC290)-1))), 1)+
INDEX($AD:$AD, LOOKUP(2, 1 / ($AD$1:INDIRECT("$AD$"&amp;ROW($AD290)-1) &lt;&gt; ""),ROW($AD$1:INDIRECT("$AD$"&amp;ROW($AD290)-1))), 1)+
INDEX($AE:$AE, LOOKUP(2, 1 / ($AE$1:INDIRECT("$AE$"&amp;ROW($AE290)-1) &lt;&gt; ""),ROW($AE$1:INDIRECT("$AE$"&amp;ROW($AD290)-1))), 1)+
INDEX($AE:$AF, LOOKUP(2, 1 / ($AF$1:INDIRECT("$AF$"&amp;ROW($AF290)-1) &lt;&gt; ""),ROW($AF$1:INDIRECT("$AF$"&amp;ROW($AD290)-1))), 1)+
INDEX($AG:$AG, LOOKUP(2, 1 / ($AG$1:INDIRECT("$AG$"&amp;ROW($AG290)-1) &lt;&gt; ""),ROW($AG$1:INDIRECT("$AG$"&amp;ROW($AD290)-1))), 1)+
INDEX($AH:$AH, LOOKUP(2, 1 / ($AH$1:INDIRECT("$AH$"&amp;ROW($AH290)-1) &lt;&gt; ""),ROW($AH$1:INDIRECT("$AH$"&amp;ROW($AD290)-1))), 1)&gt;=510,0,
IF(INDEX($AD:$AD, LOOKUP(2, 1 / ($AD$1:INDIRECT("$AD$"&amp;ROW($AD290)-1) &lt;&gt; ""),ROW($AD$1:INDIRECT("$AD$"&amp;ROW($AD290)-1))), 1)&gt;=255,0,
VLOOKUP(INDIRECT("$G$"&amp;LOOKUP(2, 1 / ($AD$1:INDIRECT("$AD$"&amp;ROW($AD290)-1) &lt;&gt; ""),ROW($AD$1:INDIRECT("$AD$"&amp;ROW($AD290)-1)))), 'EV and Base'!$A$1:$N$671, 4, FALSE))))</f>
        <v/>
      </c>
      <c r="AE290" s="2" t="str" cm="1">
        <f t="array" aca="1" ref="AE290" ca="1">IF(NOT(ISNUMBER(INDEX($A:$A,LOOKUP(2,1/($A$1:INDIRECT("$A$"&amp;ROW($A290))&lt;&gt;""),ROW($A$1:INDIRECT("$A$"&amp;ROW($A290)))),1))),"",
INDEX($AE:$AE,LOOKUP(2,1/($AE$1:INDIRECT("$AE$"&amp;ROW($AE290)-1)&lt;&gt;""),ROW($AE$1:INDIRECT("$AE$"&amp;ROW($AE290)-1))),1)+
IF(INDEX($AC:$AC,LOOKUP(2,1/($AC$1:INDIRECT("$AC$"&amp;ROW($AC290)-1)&lt;&gt;""),ROW($AC$1:INDIRECT("$AC$"&amp;ROW($AC290)-1))),1)+
INDEX($AD:$AD,LOOKUP(2,1/($AD$1:INDIRECT("$AD$"&amp;ROW($AD290)-1)&lt;&gt;""),ROW($AD$1:INDIRECT("$AD$"&amp;ROW($AD290)-1))),1)+
INDEX($AE:$AE,LOOKUP(2,1/($AE$1:INDIRECT("$AE$"&amp;ROW($AE290)-1)&lt;&gt;""),ROW($AE$1:INDIRECT("$AE$"&amp;ROW($AD290)-1))),1)+
INDEX($AE:$AF,LOOKUP(2,1/($AF$1:INDIRECT("$AF$"&amp;ROW($AF290)-1)&lt;&gt;""),ROW($AF$1:INDIRECT("$AF$"&amp;ROW($AD290)-1))),1)+
INDEX($AG:$AG,LOOKUP(2,1/($AG$1:INDIRECT("$AG$"&amp;ROW($AG290)-1)&lt;&gt;""),ROW($AG$1:INDIRECT("$AG$"&amp;ROW($AD290)-1))),1)+
INDEX($AH:$AH,LOOKUP(2,1/($AH$1:INDIRECT("$AH$"&amp;ROW($AH290)-1)&lt;&gt;""),ROW($AH$1:INDIRECT("$AH$"&amp;ROW($AD290)-1))),1)&gt;=510,0,
IF(INDEX($AE:$AE,LOOKUP(2,1/($AE$1:INDIRECT("$AE$"&amp;ROW($AE290)-1)&lt;&gt;""),ROW($AE$1:INDIRECT("$AE$"&amp;ROW($AE290)-1))),1)&gt;=255,0,
VLOOKUP(INDIRECT("$G$"&amp;LOOKUP(2,1/($AE$1:INDIRECT("$AE$"&amp;ROW($AE290)-1)&lt;&gt;""),ROW($AE$1:INDIRECT("$AE$"&amp;ROW($AE290)-1)))),'EV and Base'!$A$1:$N$671,5,FALSE))))</f>
        <v/>
      </c>
      <c r="AF290" s="2" t="str" cm="1">
        <f t="array" aca="1" ref="AF290" ca="1">IF(NOT(ISNUMBER(INDEX($A:$A, LOOKUP(2, 1 / ($A$1:INDIRECT("$A$"&amp;ROW($A290)) &lt;&gt; ""),ROW($A$1:INDIRECT("$A$"&amp;ROW($A290)))), 1))), "",
INDEX($AF:$AF, LOOKUP(2, 1 / ($AF$1:INDIRECT("$AF$"&amp;ROW($AF290)-1) &lt;&gt; ""),ROW($AF$1:INDIRECT("$AF$"&amp;ROW($AF290)-1))), 1)+
IF(INDEX($AC:$AC, LOOKUP(2, 1 / ($AC$1:INDIRECT("$AC$"&amp;ROW($AC290)-1) &lt;&gt; ""),ROW($AC$1:INDIRECT("$AC$"&amp;ROW($AC290)-1))), 1)+
INDEX($AD:$AD, LOOKUP(2, 1 / ($AD$1:INDIRECT("$AD$"&amp;ROW($AD290)-1) &lt;&gt; ""),ROW($AD$1:INDIRECT("$AD$"&amp;ROW($AD290)-1))), 1)+
INDEX($AE:$AE, LOOKUP(2, 1 / ($AE$1:INDIRECT("$AE$"&amp;ROW($AE290)-1) &lt;&gt; ""),ROW($AE$1:INDIRECT("$AE$"&amp;ROW($AD290)-1))), 1)+
INDEX($AE:$AF, LOOKUP(2, 1 / ($AF$1:INDIRECT("$AF$"&amp;ROW($AF290)-1) &lt;&gt; ""),ROW($AF$1:INDIRECT("$AF$"&amp;ROW($AD290)-1))), 1)+
INDEX($AG:$AG, LOOKUP(2, 1 / ($AG$1:INDIRECT("$AG$"&amp;ROW($AG290)-1) &lt;&gt; ""),ROW($AG$1:INDIRECT("$AG$"&amp;ROW($AD290)-1))), 1)+
INDEX($AH:$AH, LOOKUP(2, 1 / ($AH$1:INDIRECT("$AH$"&amp;ROW($AH290)-1) &lt;&gt; ""),ROW($AH$1:INDIRECT("$AH$"&amp;ROW($AD290)-1))), 1)&gt;=510,0,
IF(INDEX($AF:$AF, LOOKUP(2, 1 / ($AF$1:INDIRECT("$AF$"&amp;ROW($AF290)-1) &lt;&gt; ""),ROW($AF$1:INDIRECT("$AF$"&amp;ROW($AF290)-1))), 1)&gt;=255,0,
VLOOKUP(INDIRECT("$G$"&amp;LOOKUP(2, 1 / ($AF$1:INDIRECT("$AF$"&amp;ROW($AF290)-1) &lt;&gt; ""),ROW($AF$1:INDIRECT("$AF$"&amp;ROW($AF290)-1)))), 'EV and Base'!$A$1:$N$671, 6, FALSE))))</f>
        <v/>
      </c>
      <c r="AG290" s="2" t="str" cm="1">
        <f t="array" aca="1" ref="AG290" ca="1">IF(NOT(ISNUMBER(INDEX($A:$A, LOOKUP(2, 1 / ($A$1:INDIRECT("$A$"&amp;ROW($A290)) &lt;&gt; ""),ROW($A$1:INDIRECT("$A$"&amp;ROW($A290)))), 1))), "",
INDEX($AG:$AG, LOOKUP(2, 1 / ($AG$1:INDIRECT("$AG$"&amp;ROW($AG290)-1) &lt;&gt; ""),ROW($AG$1:INDIRECT("$AG$"&amp;ROW($AG290)-1))), 1)+
IF(INDEX($AC:$AC, LOOKUP(2, 1 / ($AC$1:INDIRECT("$AC$"&amp;ROW($AC290)-1) &lt;&gt; ""),ROW($AC$1:INDIRECT("$AC$"&amp;ROW($AC290)-1))), 1)+
INDEX($AD:$AD, LOOKUP(2, 1 / ($AD$1:INDIRECT("$AD$"&amp;ROW($AD290)-1) &lt;&gt; ""),ROW($AD$1:INDIRECT("$AD$"&amp;ROW($AD290)-1))), 1)+
INDEX($AE:$AE, LOOKUP(2, 1 / ($AE$1:INDIRECT("$AE$"&amp;ROW($AE290)-1) &lt;&gt; ""),ROW($AE$1:INDIRECT("$AE$"&amp;ROW($AD290)-1))), 1)+
INDEX($AE:$AF, LOOKUP(2, 1 / ($AF$1:INDIRECT("$AF$"&amp;ROW($AF290)-1) &lt;&gt; ""),ROW($AF$1:INDIRECT("$AF$"&amp;ROW($AD290)-1))), 1)+
INDEX($AG:$AG, LOOKUP(2, 1 / ($AG$1:INDIRECT("$AG$"&amp;ROW($AG290)-1) &lt;&gt; ""),ROW($AG$1:INDIRECT("$AG$"&amp;ROW($AD290)-1))), 1)+
INDEX($AH:$AH, LOOKUP(2, 1 / ($AH$1:INDIRECT("$AH$"&amp;ROW($AH290)-1) &lt;&gt; ""),ROW($AH$1:INDIRECT("$AH$"&amp;ROW($AD290)-1))), 1)&gt;=510,0,
IF(INDEX($AG:$AG, LOOKUP(2, 1 / ($AG$1:INDIRECT("$AG$"&amp;ROW($AG290)-1) &lt;&gt; ""),ROW($AG$1:INDIRECT("$AG$"&amp;ROW($AG290)-1))), 1)&gt;=255,0,
VLOOKUP(INDIRECT("$G$"&amp;LOOKUP(2, 1 / ($AG$1:INDIRECT("$AG$"&amp;ROW($AG290)-1) &lt;&gt; ""),ROW($AG$1:INDIRECT("$AG$"&amp;ROW($AG290)-1)))), 'EV and Base'!$A$1:$N$671, 7, FALSE))))</f>
        <v/>
      </c>
      <c r="AH290" s="24" t="str" cm="1">
        <f t="array" aca="1" ref="AH290" ca="1">IF(NOT(ISNUMBER(INDEX($A:$A,LOOKUP(2,1/($A$1:INDIRECT("$A$"&amp;ROW($A290))&lt;&gt;""),ROW($A$1:INDIRECT("$A$"&amp;ROW($A290)))),1))),"",
INDEX($AH:$AH,LOOKUP(2,1/($AH$1:INDIRECT("$AH$"&amp;ROW($AH290)-1)&lt;&gt;""),ROW($AH$1:INDIRECT("$AH$"&amp;ROW($AH290)-1))),1)+
IF(INDEX($AC:$AC,LOOKUP(2,1/($AC$1:INDIRECT("$AC$"&amp;ROW($AC290)-1)&lt;&gt;""),ROW($AC$1:INDIRECT("$AC$"&amp;ROW($AC290)-1))),1)+
INDEX($AD:$AD,LOOKUP(2,1/($AD$1:INDIRECT("$AD$"&amp;ROW($AD290)-1)&lt;&gt;""),ROW($AD$1:INDIRECT("$AD$"&amp;ROW($AD290)-1))),1)+
INDEX($AE:$AE,LOOKUP(2,1/($AE$1:INDIRECT("$AE$"&amp;ROW($AE290)-1)&lt;&gt;""),ROW($AE$1:INDIRECT("$AE$"&amp;ROW($AD290)-1))),1)+
INDEX($AE:$AF,LOOKUP(2,1/($AF$1:INDIRECT("$AF$"&amp;ROW($AF290)-1)&lt;&gt;""),ROW($AF$1:INDIRECT("$AF$"&amp;ROW($AD290)-1))),1)+
INDEX($AG:$AG,LOOKUP(2,1/($AG$1:INDIRECT("$AG$"&amp;ROW($AG290)-1)&lt;&gt;""),ROW($AG$1:INDIRECT("$AG$"&amp;ROW($AD290)-1))),1)+
INDEX($AH:$AH,LOOKUP(2,1/($AH$1:INDIRECT("$AH$"&amp;ROW($AH290)-1)&lt;&gt;""),ROW($AH$1:INDIRECT("$AH$"&amp;ROW($AD290)-1))),1)&gt;=510,0,
IF(INDEX($AH:$AH,LOOKUP(2,1/($AH$1:INDIRECT("$AH$"&amp;ROW($AH290)-1)&lt;&gt;""),ROW($AH$1:INDIRECT("$AH$"&amp;ROW($AH290)-1))),1)&gt;=255,0,
VLOOKUP(INDIRECT("$G$"&amp;LOOKUP(2,1/($AH$1:INDIRECT("$AH$"&amp;ROW($AH290)-1)&lt;&gt;""),ROW($AH$1:INDIRECT("$AH$"&amp;ROW($AH290)-1)))),'EV and Base'!$A$1:$N$671,8,FALSE))))</f>
        <v/>
      </c>
      <c r="AI290" s="29" t="str" cm="1">
        <f t="array" aca="1" ref="AI290" ca="1">IF(NOT(ISNUMBER(INDEX($A:$A,LOOKUP(2,1/($A$1:INDIRECT("$A$"&amp;ROW($A290))&lt;&gt;""),ROW($A$1:INDIRECT("$A$"&amp;ROW($A290)))),1))),"",
ROUNDDOWN((((2*VLOOKUP($AA290,'EV and Base'!$A$1:$N$671,9,FALSE))+31+ROUNDDOWN($AC290/4,0))*$AB290)/100,0)+$AB290+10)</f>
        <v/>
      </c>
      <c r="AJ290" s="21" t="str" cm="1">
        <f t="array" aca="1" ref="AJ290" ca="1">IF(NOT(ISNUMBER(INDEX($A:$A, LOOKUP(2, 1 / ($A$1:INDIRECT("$A$"&amp;ROW($A290)) &lt;&gt; ""),ROW($A$1:INDIRECT("$A$"&amp;ROW($A290)))), 1))), "",
ROUNDDOWN((ROUNDDOWN((((2*VLOOKUP($AA290, 'EV and Base'!$A$1:$N$671, 10, FALSE))+31+ROUNDDOWN($AD290/4, 0))*$AB290)/100, 0)+5)*1.1, 0))</f>
        <v/>
      </c>
      <c r="AK290" s="21" t="str" cm="1">
        <f t="array" aca="1" ref="AK290" ca="1">IF(NOT(ISNUMBER(INDEX($A:$A, LOOKUP(2, 1 / ($A$1:INDIRECT("$A$"&amp;ROW($A290)) &lt;&gt; ""),ROW($A$1:INDIRECT("$A$"&amp;ROW($A290)))), 1))), "",
ROUNDDOWN((ROUNDDOWN((((2*VLOOKUP($AA290, 'EV and Base'!$A$1:$N$671, 11, FALSE))+30+ROUNDDOWN($AE290/4, 0))*$AB290)/100, 0)+5), 0)
&amp;"-"&amp;
ROUNDDOWN((ROUNDDOWN((((2*VLOOKUP($AA290, 'EV and Base'!$A$1:$N$671, 11, FALSE))+31+ROUNDDOWN($AE290/4, 0))*$AB290)/100, 0)+5), 0))</f>
        <v/>
      </c>
      <c r="AL290" s="21" t="str" cm="1">
        <f t="array" aca="1" ref="AL290" ca="1">IF(NOT(ISNUMBER(INDEX($A:$A, LOOKUP(2, 1 / ($A$1:INDIRECT("$A$"&amp;ROW($A290)) &lt;&gt; ""),ROW($A$1:INDIRECT("$A$"&amp;ROW($A290)))), 1))), "",
ROUNDDOWN((ROUNDDOWN((((2*VLOOKUP($AA290, 'EV and Base'!$A$1:$N$671, 12, FALSE))+0+ROUNDDOWN($AF290/4, 0))*$AB290)/100, 0)+5)*0.9, 0)
&amp;"-"&amp;
ROUNDDOWN((ROUNDDOWN((((2*VLOOKUP($AA290, 'EV and Base'!$A$1:$N$671, 12, FALSE))+31+ROUNDDOWN($AF290/4, 0))*$AB290)/100, 0)+5)*0.9, 0))</f>
        <v/>
      </c>
      <c r="AM290" s="21" t="str" cm="1">
        <f t="array" aca="1" ref="AM290" ca="1">IF(NOT(ISNUMBER(INDEX($A:$A, LOOKUP(2, 1 / ($A$1:INDIRECT("$A$"&amp;ROW($A290)) &lt;&gt; ""),ROW($A$1:INDIRECT("$A$"&amp;ROW($A290)))), 1))), "",
ROUNDDOWN((ROUNDDOWN((((2*VLOOKUP($AA290, 'EV and Base'!$A$1:$N$671, 13, FALSE))+30+ROUNDDOWN($AG290/4, 0))*$AB290)/100, 0)+5), 0)
&amp;"-"&amp;
ROUNDDOWN((ROUNDDOWN((((2*VLOOKUP($AA290, 'EV and Base'!$A$1:$N$671, 13, FALSE))+31+ROUNDDOWN($AG290/4, 0))*$AB290)/100, 0)+5), 0))</f>
        <v/>
      </c>
      <c r="AN290" s="25" t="str" cm="1">
        <f t="array" aca="1" ref="AN290" ca="1">IF(NOT(ISNUMBER(INDEX($A:$A, LOOKUP(2, 1 / ($A$1:INDIRECT("$A$"&amp;ROW($A290)) &lt;&gt; ""),ROW($A$1:INDIRECT("$A$"&amp;ROW($A290)))), 1))), "",
ROUNDDOWN((ROUNDDOWN((((2*VLOOKUP($AA290, 'EV and Base'!$A$1:$N$671, 14, FALSE))+31+ROUNDDOWN($AH290/4, 0))*$AB290)/100, 0)+5), 0))</f>
        <v/>
      </c>
      <c r="AO290" s="23" t="str" cm="1">
        <f t="array" aca="1" ref="AO290" ca="1">IF(NOT(ISNUMBER(INDEX($A:$A, LOOKUP(2, 1 / ($A$1:INDIRECT("$A$"&amp;ROW($A290)) &lt;&gt; ""),ROW($A$1:INDIRECT("$A$"&amp;ROW($A290)))), 1))), "",
ROUNDDOWN((((2*VLOOKUP($AA290, 'EV and Base'!$A$1:$N$671, 9, FALSE))+31+ROUNDDOWN($AC290/4, 0))*$AB290)/100, 0)+$AB290+10)</f>
        <v/>
      </c>
      <c r="AP290" s="2" t="str" cm="1">
        <f t="array" aca="1" ref="AP290" ca="1">IF(NOT(ISNUMBER(INDEX($A:$A, LOOKUP(2, 1 / ($A$1:INDIRECT("$A$"&amp;ROW($A290)) &lt;&gt; ""),ROW($A$1:INDIRECT("$A$"&amp;ROW($A290)))), 1))), "",
ROUNDDOWN((ROUNDDOWN((((2*VLOOKUP($AA290, 'EV and Base'!$A$1:$N$671, 10, FALSE))+31+ROUNDDOWN($AD290/4, 0))*$AB290)/100, 0)+5)*1.1, 0))</f>
        <v/>
      </c>
      <c r="AQ290" s="2" t="str" cm="1">
        <f t="array" aca="1" ref="AQ290" ca="1">IF(NOT(ISNUMBER(INDEX($A:$A, LOOKUP(2, 1 / ($A$1:INDIRECT("$A$"&amp;ROW($A290)) &lt;&gt; ""),ROW($A$1:INDIRECT("$A$"&amp;ROW($A290)))), 1))), "",
ROUNDDOWN((ROUNDDOWN((((2*VLOOKUP($AA290, 'EV and Base'!$A$1:$N$671, 11, FALSE))+$AV$2+ROUNDDOWN($AE290/4, 0))*$AB290)/100, 0)+5), 0))</f>
        <v/>
      </c>
      <c r="AR290" s="22" t="str" cm="1">
        <f t="array" aca="1" ref="AR290" ca="1">IF(NOT(ISNUMBER(INDEX($A:$A, LOOKUP(2, 1 / ($A$1:INDIRECT("$A$"&amp;ROW($A290)) &lt;&gt; ""),ROW($A$1:INDIRECT("$A$"&amp;ROW($A290)))), 1))), "",
ROUNDDOWN((ROUNDDOWN((((2*VLOOKUP($AA290, 'EV and Base'!$A$1:$N$671, 12, FALSE))+$AW$2+ROUNDDOWN($AF290/4, 0))*$AB290)/100, 0)+5)*0.9, 0))</f>
        <v/>
      </c>
      <c r="AS290" s="2" t="str" cm="1">
        <f t="array" aca="1" ref="AS290" ca="1">IF(NOT(ISNUMBER(INDEX($A:$A, LOOKUP(2, 1 / ($A$1:INDIRECT("$A$"&amp;ROW($A290)) &lt;&gt; ""),ROW($A$1:INDIRECT("$A$"&amp;ROW($A290)))), 1))), "",
ROUNDDOWN((ROUNDDOWN((((2*VLOOKUP($AA290, 'EV and Base'!$A$1:$N$671, 13, FALSE))+$AX$2+ROUNDDOWN($AG290/4, 0))*$AB290)/100, 0)+5), 0))</f>
        <v/>
      </c>
      <c r="AT290" s="24" t="str" cm="1">
        <f t="array" aca="1" ref="AT290" ca="1">IF(NOT(ISNUMBER(INDEX($A:$A, LOOKUP(2, 1 / ($A$1:INDIRECT("$A$"&amp;ROW($A290)) &lt;&gt; ""),ROW($A$1:INDIRECT("$A$"&amp;ROW($A290)))), 1))), "",
ROUNDDOWN((ROUNDDOWN((((2*VLOOKUP($AA290, 'EV and Base'!$A$1:$N$671, 14, FALSE))+31+ROUNDDOWN($AH290/4, 0))*$AB290)/100, 0)+5), 0))</f>
        <v/>
      </c>
      <c r="AU290" s="28">
        <v>224</v>
      </c>
      <c r="AY290" t="str" cm="1">
        <f t="array" aca="1" ref="AY290" ca="1">IF(NOT(ISNUMBER(INDEX($A:$A,LOOKUP(2,1/($A$1:INDIRECT("$A$"&amp;ROW($A290))&lt;&gt;""),ROW($A$1:INDIRECT("$A$"&amp;ROW($A290)))),1))),"",
INDEX($AY:$AY,LOOKUP(2,1/($AY$1:INDIRECT("$AY$"&amp;ROW($AY290)-1)&lt;&gt;""),ROW($AY$1:INDIRECT("$AY$"&amp;ROW($AY290)-1))),1)+$BL290)</f>
        <v/>
      </c>
      <c r="AZ290" s="3" t="str" cm="1">
        <f t="array" aca="1" ref="AZ290" ca="1">IF(NOT(ISNUMBER(INDEX($A:$A, LOOKUP(2, 1 / ($A$1:INDIRECT("$A$"&amp;ROW($A290)) &lt;&gt; ""),ROW($A$1:INDIRECT("$A$"&amp;ROW($A290)))), 1))), "",
VLOOKUP(INDIRECT("$G$"&amp;LOOKUP(2, 1 / ($AY$1:INDIRECT("$AY$"&amp;ROW($AY290)-1) &lt;&gt; ""),ROW($AY$1:INDIRECT("$AY$"&amp;ROW($AY290)-1)))),'EV and Base'!A258:N928,2,FALSE))</f>
        <v/>
      </c>
      <c r="BA290" s="3" t="str" cm="1">
        <f t="array" aca="1" ref="BA290" ca="1">IF(NOT(ISNUMBER(INDEX($A:$A, LOOKUP(2, 1 / ($A$1:INDIRECT("$A$"&amp;ROW($A290)) &lt;&gt; ""),ROW($A$1:INDIRECT("$A$"&amp;ROW($A290)))), 1))), "",
INDIRECT("$I$"&amp;LOOKUP(2, 1 / ($AY$1:INDIRECT("$AY$"&amp;ROW($AY290)-1) &lt;&gt; ""),ROW($AY$1:INDIRECT("$AY$"&amp;ROW($AY290)-1)))))</f>
        <v/>
      </c>
      <c r="BB290" s="1" t="str" cm="1">
        <f t="array" aca="1" ref="BB290" ca="1">IF(NOT(ISNUMBER(INDEX($A:$A, LOOKUP(2, 1 / ($A$1:INDIRECT("$A$"&amp;ROW($A290)) &lt;&gt; ""),ROW($A$1:INDIRECT("$A$"&amp;ROW($A290)))), 1))), "",
INDIRECT("$AB$"&amp;LOOKUP(2, 1 / ($AY$1:INDIRECT("$AY$"&amp;ROW($AY290)-1) &lt;&gt; ""),ROW($AY$1:INDIRECT("$AY$"&amp;ROW($AY290)-1)))))</f>
        <v/>
      </c>
      <c r="BC290" s="3" t="str" cm="1">
        <f t="array" aca="1" ref="BC290" ca="1">IF(NOT(ISNUMBER(INDEX($A:$A,LOOKUP(2,1/($A$1:INDIRECT("$A$"&amp;ROW($A290))&lt;&gt;""),ROW($A$1:INDIRECT("$A$"&amp;ROW($A290)))),1))),"",
$BA290+$BA290+10)</f>
        <v/>
      </c>
      <c r="BD290" s="3" t="str" cm="1">
        <f t="array" aca="1" ref="BD290" ca="1">IF(NOT(ISNUMBER(INDEX($A:$A,LOOKUP(2,1/($A$1:INDIRECT("$A$"&amp;ROW($A290))&lt;&gt;""),ROW($A$1:INDIRECT("$A$"&amp;ROW($A290)))),1))),"",
$BA290+$BB290+10)</f>
        <v/>
      </c>
      <c r="BE290" s="3" t="str" cm="1">
        <f t="array" aca="1" ref="BE290" ca="1">IF(NOT(ISNUMBER(INDEX($A:$A,LOOKUP(2,1/($A$1:INDIRECT("$A$"&amp;ROW($A290))&lt;&gt;""),ROW($A$1:INDIRECT("$A$"&amp;ROW($A290)))),1))),"",
$BC290*$BC290)</f>
        <v/>
      </c>
      <c r="BF290" s="3" t="str" cm="1">
        <f t="array" aca="1" ref="BF290" ca="1">IF(NOT(ISNUMBER(INDEX($A:$A,LOOKUP(2,1/($A$1:INDIRECT("$A$"&amp;ROW($A290))&lt;&gt;""),ROW($A$1:INDIRECT("$A$"&amp;ROW($A290)))),1))),"",
$BD290*$BD290)</f>
        <v/>
      </c>
      <c r="BG290" s="3" t="str" cm="1">
        <f t="array" aca="1" ref="BG290" ca="1">IF(NOT(ISNUMBER(INDEX($A:$A,LOOKUP(2,1/($A$1:INDIRECT("$A$"&amp;ROW($A290))&lt;&gt;""),ROW($A$1:INDIRECT("$A$"&amp;ROW($A290)))),1))),"",
_xlfn.FLOOR.MATH(1.5*_xlfn.FLOOR.MATH($AZ290*BA290/5)))</f>
        <v/>
      </c>
      <c r="BH290" s="3" t="str" cm="1">
        <f t="array" aca="1" ref="BH290" ca="1">IF(NOT(ISNUMBER(INDEX($A:$A, LOOKUP(2, 1 / ($A$1:INDIRECT("$A$"&amp;ROW($A290)) &lt;&gt; ""),ROW($A$1:INDIRECT("$A$"&amp;ROW($A290)))), 1))), "",
_xlfn.FLOOR.MATH($BG290/IF(OR(INDIRECT("$C$"&amp;LOOKUP(2, 1 / ($AY$1:INDIRECT("$AY$"&amp;ROW($AY290)-1) &lt;&gt; ""),ROW($AY$1:INDIRECT("$AY$"&amp;ROW($AY290)-1))))="Multi",
INDIRECT("$C$"&amp;LOOKUP(2, 1 / ($AY$1:INDIRECT("$AY$"&amp;ROW($AY290)-1) &lt;&gt; ""),ROW($AY$1:INDIRECT("$AY$"&amp;ROW($AY290)-1))))="Double"),2,1)))</f>
        <v/>
      </c>
      <c r="BI290" s="3" t="str" cm="1">
        <f t="array" aca="1" ref="BI290" ca="1">IF(NOT(ISNUMBER(INDEX($A:$A,LOOKUP(2,1/($A$1:INDIRECT("$A$"&amp;ROW($A290))&lt;&gt;""),ROW($A$1:INDIRECT("$A$"&amp;ROW($A290)))),1))),"",
VLOOKUP($BC290,GameFreakSQRT!$A$1:$B$200,2,FALSE))</f>
        <v/>
      </c>
      <c r="BJ290" s="3" t="str" cm="1">
        <f t="array" aca="1" ref="BJ290" ca="1">IF(NOT(ISNUMBER(INDEX($A:$A,LOOKUP(2,1/($A$1:INDIRECT("$A$"&amp;ROW($A290))&lt;&gt;""),ROW($A$1:INDIRECT("$A$"&amp;ROW($A290)))),1))),"",
VLOOKUP($BD290,GameFreakSQRT!$A$1:$B$200,2,FALSE))</f>
        <v/>
      </c>
      <c r="BK290" s="3" t="str" cm="1">
        <f t="array" aca="1" ref="BK290" ca="1">IF(NOT(ISNUMBER(INDEX($A:$A,LOOKUP(2,1/($A$1:INDIRECT("$A$"&amp;ROW($A290))&lt;&gt;""),ROW($A$1:INDIRECT("$A$"&amp;ROW($A290)))),1))),"",
_xlfn.FLOOR.MATH((($BI290*$BE290)*$BH290)/($BJ290*$BF290))+1)</f>
        <v/>
      </c>
      <c r="BL290" s="3" t="str" cm="1">
        <f t="array" aca="1" ref="BL290" ca="1">IF(NOT(ISNUMBER(INDEX($A:$A,LOOKUP(2,1/($A$1:INDIRECT("$A$"&amp;ROW($A290))&lt;&gt;""),ROW($A$1:INDIRECT("$A$"&amp;ROW($A290)))),1))),"",
_xlfn.FLOOR.MATH($BK290*IF(NOT(INDIRECT("$Z$"&amp;LOOKUP(2, 1 / ($AY$1:INDIRECT("$AY$"&amp;ROW($AY290)-1) &lt;&gt; ""),ROW($AY$1:INDIRECT("$AY$"&amp;ROW($AY290)-1))))=""),1.5,1)))</f>
        <v/>
      </c>
      <c r="BM290" s="3" t="str" cm="1">
        <f t="array" aca="1" ref="BM290" ca="1">IF(NOT(ISNUMBER(INDEX($A:$A, LOOKUP(2, 1 / ($A$1:INDIRECT("$A$"&amp;ROW($A290)) &lt;&gt; ""),ROW($A$1:INDIRECT("$A$"&amp;ROW($A290)))), 1))), "",
INDIRECT("$Y$"&amp;LOOKUP(2, 1 / ($AY$1:INDIRECT("$AY$"&amp;ROW($AY290)-1) &lt;&gt; ""),ROW($AY$1:INDIRECT("$AY$"&amp;ROW($AY290)-1)))))</f>
        <v/>
      </c>
      <c r="BN290" s="3" t="str">
        <f t="shared" ca="1" si="29"/>
        <v/>
      </c>
    </row>
    <row r="291" spans="1:66" x14ac:dyDescent="0.45">
      <c r="A291" s="69"/>
      <c r="B291" s="69"/>
      <c r="C291" s="69"/>
      <c r="D291" s="69"/>
      <c r="E291" s="69"/>
      <c r="F291" s="56">
        <v>2</v>
      </c>
      <c r="G291" s="2" t="s">
        <v>513</v>
      </c>
      <c r="H291" s="2" t="s">
        <v>77</v>
      </c>
      <c r="I291" s="2">
        <v>31</v>
      </c>
      <c r="J291" s="2" t="s">
        <v>92</v>
      </c>
      <c r="K291" s="2" t="s">
        <v>152</v>
      </c>
      <c r="L291" s="2" t="s">
        <v>53</v>
      </c>
      <c r="M291" s="2" t="s">
        <v>233</v>
      </c>
      <c r="N291" s="2" t="s">
        <v>514</v>
      </c>
      <c r="O291" s="2" t="s">
        <v>429</v>
      </c>
      <c r="P291" s="2" t="s">
        <v>515</v>
      </c>
      <c r="Q291" s="2">
        <v>12</v>
      </c>
      <c r="R291" s="2">
        <f>_xlfn.FLOOR.MATH((((2*VLOOKUP(G291, 'EV and Base'!$A$1:$N$671, 9, FALSE))+$Q291)*$I291)/100)+$I291+10</f>
        <v>86</v>
      </c>
      <c r="S291" s="2">
        <f>_xlfn.FLOOR.MATH((_xlfn.FLOOR.MATH((((2*VLOOKUP($G291, 'EV and Base'!$A$1:$N$671, 10, FALSE))+$Q291)*$I291)/100)+5)*
IF(OR($J291="Lonely", $J291="Brave", $J291="Adamant", $J291="Naughty"), 1.1,
IF(OR($J291="Bold", $J291="Timid", $J291="Modest", $J291="Calm"), 0.9, 1)))</f>
        <v>39</v>
      </c>
      <c r="T291" s="2">
        <f>_xlfn.FLOOR.MATH((_xlfn.FLOOR.MATH((((2*VLOOKUP($G291, 'EV and Base'!$A$1:$N$671, 11, FALSE))+$Q291)*$I291)/100)+5)*
IF(OR($J291="Bold", $J291="Relaxed", $J291="Impish", $J291="Lax"), 1.1,
IF(OR($J291="Lonely", $J291="Hasty", $J291="Mild", $J291="Gentle"), 0.9, 1)))</f>
        <v>42</v>
      </c>
      <c r="U291" s="2">
        <f>_xlfn.FLOOR.MATH((_xlfn.FLOOR.MATH((((2*VLOOKUP($G291, 'EV and Base'!$A$1:$N$671, 12, FALSE))+$Q291)*$I291)/100)+5)*
IF(OR($J291="Modest", $J291="Mild", $J291="Quiet", $J291="Rash"), 1.1,
IF(OR($J291="Adamant", $J291="Impish", $J291="Jolly", $J291="Careful"), 0.9, 1)))</f>
        <v>61</v>
      </c>
      <c r="V291" s="2">
        <f>_xlfn.FLOOR.MATH((_xlfn.FLOOR.MATH((((2*VLOOKUP($G291, 'EV and Base'!$A$1:$N$671, 13, FALSE))+$Q291)*$I291)/100)+5)*
IF(OR($J291="Calm", $J291="Gentle", $J291="Sassy", $J291="Careful"), 1.1,
IF(OR($J291="Naughty", $J291="Lax", $J291="Naive", $J291="Rash"), 0.9, 1)))</f>
        <v>42</v>
      </c>
      <c r="W291" s="2">
        <f>_xlfn.FLOOR.MATH((_xlfn.FLOOR.MATH((((2*VLOOKUP($G291, 'EV and Base'!$A$1:$N$671, 14, FALSE))+$Q291)*$I291)/100)+5)*
IF(OR($J291="Timid", $J291="Hasty", $J291="Jolly", $J291="Naive"), 1.1,
IF(OR($J291="Brave", $J291="Relaxed", $J291="Quiet", $J291="Sassy"), 0.9, 1)))</f>
        <v>79</v>
      </c>
      <c r="X291" s="69"/>
      <c r="Z291" s="1">
        <v>1</v>
      </c>
      <c r="AA291" s="23" t="str" cm="1">
        <f t="array" aca="1" ref="AA291" ca="1">IF(NOT(ISNUMBER(INDEX($A:$A,LOOKUP(2,1/($A$1:INDIRECT("$A$"&amp;ROW($A291))&lt;&gt;""),ROW($A$1:INDIRECT("$A$"&amp;ROW($A291)))),1))),"",
IF(NOT(ISNUMBER($A291)),$AA290,
IF($AB291&lt;16,"Lillipup",
IF($AB291&lt;32,"Herdier",
"Stoutland"))))</f>
        <v/>
      </c>
      <c r="AB291" s="25" t="str" cm="1">
        <f t="array" aca="1" ref="AB291" ca="1">IF(NOT(ISNUMBER(INDEX($A:$A, LOOKUP(2, 1 / ($A$1:INDIRECT("$A$"&amp;ROW($A291)) &lt;&gt; ""),ROW($A$1:INDIRECT("$A$"&amp;ROW($A291)))), 1))), "",
VLOOKUP($AY291,'Medium-Slow'!$A$1:$B$101,2,TRUE))</f>
        <v/>
      </c>
      <c r="AC291" s="23" t="str" cm="1">
        <f t="array" aca="1" ref="AC291" ca="1">IF(NOT(ISNUMBER(INDEX($A:$A, LOOKUP(2, 1 / ($A$1:INDIRECT("$A$"&amp;ROW($A291)) &lt;&gt; ""),ROW($A$1:INDIRECT("$A$"&amp;ROW($A291)))), 1))), "",
INDEX($AC:$AC, LOOKUP(2, 1 / ($AC$1:INDIRECT("$AC$"&amp;ROW($AC291)-1) &lt;&gt; ""),ROW($AC$1:INDIRECT("$AC$"&amp;ROW($AC291)-1))), 1)+
IF(INDEX($AC:$AC, LOOKUP(2, 1 / ($AC$1:INDIRECT("$AC$"&amp;ROW($AC291)-1) &lt;&gt; ""),ROW($AC$1:INDIRECT("$AC$"&amp;ROW($AC291)-1))), 1)+
INDEX($AD:$AD, LOOKUP(2, 1 / ($AD$1:INDIRECT("$AD$"&amp;ROW($AD291)-1) &lt;&gt; ""),ROW($AD$1:INDIRECT("$AD$"&amp;ROW($AD291)-1))), 1)+
INDEX($AE:$AE, LOOKUP(2, 1 / ($AE$1:INDIRECT("$AE$"&amp;ROW($AE291)-1) &lt;&gt; ""),ROW($AE$1:INDIRECT("$AE$"&amp;ROW($AD291)-1))), 1)+
INDEX($AE:$AF, LOOKUP(2, 1 / ($AF$1:INDIRECT("$AF$"&amp;ROW($AF291)-1) &lt;&gt; ""),ROW($AF$1:INDIRECT("$AF$"&amp;ROW($AD291)-1))), 1)+
INDEX($AG:$AG, LOOKUP(2, 1 / ($AG$1:INDIRECT("$AG$"&amp;ROW($AG291)-1) &lt;&gt; ""),ROW($AG$1:INDIRECT("$AG$"&amp;ROW($AD291)-1))), 1)+
INDEX($AH:$AH, LOOKUP(2, 1 / ($AH$1:INDIRECT("$AH$"&amp;ROW($AH291)-1) &lt;&gt; ""),ROW($AH$1:INDIRECT("$AH$"&amp;ROW($AD291)-1))), 1)&gt;=510,0,
IF(INDEX($AC:$AC, LOOKUP(2, 1 / ($AC$1:INDIRECT("$AC$"&amp;ROW($AC291)-1) &lt;&gt; ""),ROW($AC$1:INDIRECT("$AC$"&amp;ROW($AC291)-1))), 1)&gt;=255,0,
VLOOKUP(INDIRECT("$G$"&amp;LOOKUP(2, 1 / ($AC$1:INDIRECT("$AC$"&amp;ROW($AC291)-1) &lt;&gt; ""),ROW($AC$1:INDIRECT("$AC$"&amp;ROW($AC291)-1)))), 'EV and Base'!$A$1:$N$671, 3, FALSE))))</f>
        <v/>
      </c>
      <c r="AD291" s="2" t="str" cm="1">
        <f t="array" aca="1" ref="AD291" ca="1">IF(NOT(ISNUMBER(INDEX($A:$A, LOOKUP(2, 1 / ($A$1:INDIRECT("$A$"&amp;ROW($A291)) &lt;&gt; ""),ROW($A$1:INDIRECT("$A$"&amp;ROW($A291)))), 1))), "",
INDEX($AD:$AD, LOOKUP(2, 1 / ($AD$1:INDIRECT("$AD$"&amp;ROW($AD291)-1) &lt;&gt; ""),ROW($AD$1:INDIRECT("$AD$"&amp;ROW($AD291)-1))), 1)+
IF(INDEX($AC:$AC, LOOKUP(2, 1 / ($AC$1:INDIRECT("$AC$"&amp;ROW($AC291)-1) &lt;&gt; ""),ROW($AC$1:INDIRECT("$AC$"&amp;ROW($AC291)-1))), 1)+
INDEX($AD:$AD, LOOKUP(2, 1 / ($AD$1:INDIRECT("$AD$"&amp;ROW($AD291)-1) &lt;&gt; ""),ROW($AD$1:INDIRECT("$AD$"&amp;ROW($AD291)-1))), 1)+
INDEX($AE:$AE, LOOKUP(2, 1 / ($AE$1:INDIRECT("$AE$"&amp;ROW($AE291)-1) &lt;&gt; ""),ROW($AE$1:INDIRECT("$AE$"&amp;ROW($AD291)-1))), 1)+
INDEX($AE:$AF, LOOKUP(2, 1 / ($AF$1:INDIRECT("$AF$"&amp;ROW($AF291)-1) &lt;&gt; ""),ROW($AF$1:INDIRECT("$AF$"&amp;ROW($AD291)-1))), 1)+
INDEX($AG:$AG, LOOKUP(2, 1 / ($AG$1:INDIRECT("$AG$"&amp;ROW($AG291)-1) &lt;&gt; ""),ROW($AG$1:INDIRECT("$AG$"&amp;ROW($AD291)-1))), 1)+
INDEX($AH:$AH, LOOKUP(2, 1 / ($AH$1:INDIRECT("$AH$"&amp;ROW($AH291)-1) &lt;&gt; ""),ROW($AH$1:INDIRECT("$AH$"&amp;ROW($AD291)-1))), 1)&gt;=510,0,
IF(INDEX($AD:$AD, LOOKUP(2, 1 / ($AD$1:INDIRECT("$AD$"&amp;ROW($AD291)-1) &lt;&gt; ""),ROW($AD$1:INDIRECT("$AD$"&amp;ROW($AD291)-1))), 1)&gt;=255,0,
VLOOKUP(INDIRECT("$G$"&amp;LOOKUP(2, 1 / ($AD$1:INDIRECT("$AD$"&amp;ROW($AD291)-1) &lt;&gt; ""),ROW($AD$1:INDIRECT("$AD$"&amp;ROW($AD291)-1)))), 'EV and Base'!$A$1:$N$671, 4, FALSE))))</f>
        <v/>
      </c>
      <c r="AE291" s="2" t="str" cm="1">
        <f t="array" aca="1" ref="AE291" ca="1">IF(NOT(ISNUMBER(INDEX($A:$A,LOOKUP(2,1/($A$1:INDIRECT("$A$"&amp;ROW($A291))&lt;&gt;""),ROW($A$1:INDIRECT("$A$"&amp;ROW($A291)))),1))),"",
INDEX($AE:$AE,LOOKUP(2,1/($AE$1:INDIRECT("$AE$"&amp;ROW($AE291)-1)&lt;&gt;""),ROW($AE$1:INDIRECT("$AE$"&amp;ROW($AE291)-1))),1)+
IF(INDEX($AC:$AC,LOOKUP(2,1/($AC$1:INDIRECT("$AC$"&amp;ROW($AC291)-1)&lt;&gt;""),ROW($AC$1:INDIRECT("$AC$"&amp;ROW($AC291)-1))),1)+
INDEX($AD:$AD,LOOKUP(2,1/($AD$1:INDIRECT("$AD$"&amp;ROW($AD291)-1)&lt;&gt;""),ROW($AD$1:INDIRECT("$AD$"&amp;ROW($AD291)-1))),1)+
INDEX($AE:$AE,LOOKUP(2,1/($AE$1:INDIRECT("$AE$"&amp;ROW($AE291)-1)&lt;&gt;""),ROW($AE$1:INDIRECT("$AE$"&amp;ROW($AD291)-1))),1)+
INDEX($AE:$AF,LOOKUP(2,1/($AF$1:INDIRECT("$AF$"&amp;ROW($AF291)-1)&lt;&gt;""),ROW($AF$1:INDIRECT("$AF$"&amp;ROW($AD291)-1))),1)+
INDEX($AG:$AG,LOOKUP(2,1/($AG$1:INDIRECT("$AG$"&amp;ROW($AG291)-1)&lt;&gt;""),ROW($AG$1:INDIRECT("$AG$"&amp;ROW($AD291)-1))),1)+
INDEX($AH:$AH,LOOKUP(2,1/($AH$1:INDIRECT("$AH$"&amp;ROW($AH291)-1)&lt;&gt;""),ROW($AH$1:INDIRECT("$AH$"&amp;ROW($AD291)-1))),1)&gt;=510,0,
IF(INDEX($AE:$AE,LOOKUP(2,1/($AE$1:INDIRECT("$AE$"&amp;ROW($AE291)-1)&lt;&gt;""),ROW($AE$1:INDIRECT("$AE$"&amp;ROW($AE291)-1))),1)&gt;=255,0,
VLOOKUP(INDIRECT("$G$"&amp;LOOKUP(2,1/($AE$1:INDIRECT("$AE$"&amp;ROW($AE291)-1)&lt;&gt;""),ROW($AE$1:INDIRECT("$AE$"&amp;ROW($AE291)-1)))),'EV and Base'!$A$1:$N$671,5,FALSE))))</f>
        <v/>
      </c>
      <c r="AF291" s="2" t="str" cm="1">
        <f t="array" aca="1" ref="AF291" ca="1">IF(NOT(ISNUMBER(INDEX($A:$A, LOOKUP(2, 1 / ($A$1:INDIRECT("$A$"&amp;ROW($A291)) &lt;&gt; ""),ROW($A$1:INDIRECT("$A$"&amp;ROW($A291)))), 1))), "",
INDEX($AF:$AF, LOOKUP(2, 1 / ($AF$1:INDIRECT("$AF$"&amp;ROW($AF291)-1) &lt;&gt; ""),ROW($AF$1:INDIRECT("$AF$"&amp;ROW($AF291)-1))), 1)+
IF(INDEX($AC:$AC, LOOKUP(2, 1 / ($AC$1:INDIRECT("$AC$"&amp;ROW($AC291)-1) &lt;&gt; ""),ROW($AC$1:INDIRECT("$AC$"&amp;ROW($AC291)-1))), 1)+
INDEX($AD:$AD, LOOKUP(2, 1 / ($AD$1:INDIRECT("$AD$"&amp;ROW($AD291)-1) &lt;&gt; ""),ROW($AD$1:INDIRECT("$AD$"&amp;ROW($AD291)-1))), 1)+
INDEX($AE:$AE, LOOKUP(2, 1 / ($AE$1:INDIRECT("$AE$"&amp;ROW($AE291)-1) &lt;&gt; ""),ROW($AE$1:INDIRECT("$AE$"&amp;ROW($AD291)-1))), 1)+
INDEX($AE:$AF, LOOKUP(2, 1 / ($AF$1:INDIRECT("$AF$"&amp;ROW($AF291)-1) &lt;&gt; ""),ROW($AF$1:INDIRECT("$AF$"&amp;ROW($AD291)-1))), 1)+
INDEX($AG:$AG, LOOKUP(2, 1 / ($AG$1:INDIRECT("$AG$"&amp;ROW($AG291)-1) &lt;&gt; ""),ROW($AG$1:INDIRECT("$AG$"&amp;ROW($AD291)-1))), 1)+
INDEX($AH:$AH, LOOKUP(2, 1 / ($AH$1:INDIRECT("$AH$"&amp;ROW($AH291)-1) &lt;&gt; ""),ROW($AH$1:INDIRECT("$AH$"&amp;ROW($AD291)-1))), 1)&gt;=510,0,
IF(INDEX($AF:$AF, LOOKUP(2, 1 / ($AF$1:INDIRECT("$AF$"&amp;ROW($AF291)-1) &lt;&gt; ""),ROW($AF$1:INDIRECT("$AF$"&amp;ROW($AF291)-1))), 1)&gt;=255,0,
VLOOKUP(INDIRECT("$G$"&amp;LOOKUP(2, 1 / ($AF$1:INDIRECT("$AF$"&amp;ROW($AF291)-1) &lt;&gt; ""),ROW($AF$1:INDIRECT("$AF$"&amp;ROW($AF291)-1)))), 'EV and Base'!$A$1:$N$671, 6, FALSE))))</f>
        <v/>
      </c>
      <c r="AG291" s="2" t="str" cm="1">
        <f t="array" aca="1" ref="AG291" ca="1">IF(NOT(ISNUMBER(INDEX($A:$A, LOOKUP(2, 1 / ($A$1:INDIRECT("$A$"&amp;ROW($A291)) &lt;&gt; ""),ROW($A$1:INDIRECT("$A$"&amp;ROW($A291)))), 1))), "",
INDEX($AG:$AG, LOOKUP(2, 1 / ($AG$1:INDIRECT("$AG$"&amp;ROW($AG291)-1) &lt;&gt; ""),ROW($AG$1:INDIRECT("$AG$"&amp;ROW($AG291)-1))), 1)+
IF(INDEX($AC:$AC, LOOKUP(2, 1 / ($AC$1:INDIRECT("$AC$"&amp;ROW($AC291)-1) &lt;&gt; ""),ROW($AC$1:INDIRECT("$AC$"&amp;ROW($AC291)-1))), 1)+
INDEX($AD:$AD, LOOKUP(2, 1 / ($AD$1:INDIRECT("$AD$"&amp;ROW($AD291)-1) &lt;&gt; ""),ROW($AD$1:INDIRECT("$AD$"&amp;ROW($AD291)-1))), 1)+
INDEX($AE:$AE, LOOKUP(2, 1 / ($AE$1:INDIRECT("$AE$"&amp;ROW($AE291)-1) &lt;&gt; ""),ROW($AE$1:INDIRECT("$AE$"&amp;ROW($AD291)-1))), 1)+
INDEX($AE:$AF, LOOKUP(2, 1 / ($AF$1:INDIRECT("$AF$"&amp;ROW($AF291)-1) &lt;&gt; ""),ROW($AF$1:INDIRECT("$AF$"&amp;ROW($AD291)-1))), 1)+
INDEX($AG:$AG, LOOKUP(2, 1 / ($AG$1:INDIRECT("$AG$"&amp;ROW($AG291)-1) &lt;&gt; ""),ROW($AG$1:INDIRECT("$AG$"&amp;ROW($AD291)-1))), 1)+
INDEX($AH:$AH, LOOKUP(2, 1 / ($AH$1:INDIRECT("$AH$"&amp;ROW($AH291)-1) &lt;&gt; ""),ROW($AH$1:INDIRECT("$AH$"&amp;ROW($AD291)-1))), 1)&gt;=510,0,
IF(INDEX($AG:$AG, LOOKUP(2, 1 / ($AG$1:INDIRECT("$AG$"&amp;ROW($AG291)-1) &lt;&gt; ""),ROW($AG$1:INDIRECT("$AG$"&amp;ROW($AG291)-1))), 1)&gt;=255,0,
VLOOKUP(INDIRECT("$G$"&amp;LOOKUP(2, 1 / ($AG$1:INDIRECT("$AG$"&amp;ROW($AG291)-1) &lt;&gt; ""),ROW($AG$1:INDIRECT("$AG$"&amp;ROW($AG291)-1)))), 'EV and Base'!$A$1:$N$671, 7, FALSE))))</f>
        <v/>
      </c>
      <c r="AH291" s="24" t="str" cm="1">
        <f t="array" aca="1" ref="AH291" ca="1">IF(NOT(ISNUMBER(INDEX($A:$A,LOOKUP(2,1/($A$1:INDIRECT("$A$"&amp;ROW($A291))&lt;&gt;""),ROW($A$1:INDIRECT("$A$"&amp;ROW($A291)))),1))),"",
INDEX($AH:$AH,LOOKUP(2,1/($AH$1:INDIRECT("$AH$"&amp;ROW($AH291)-1)&lt;&gt;""),ROW($AH$1:INDIRECT("$AH$"&amp;ROW($AH291)-1))),1)+
IF(INDEX($AC:$AC,LOOKUP(2,1/($AC$1:INDIRECT("$AC$"&amp;ROW($AC291)-1)&lt;&gt;""),ROW($AC$1:INDIRECT("$AC$"&amp;ROW($AC291)-1))),1)+
INDEX($AD:$AD,LOOKUP(2,1/($AD$1:INDIRECT("$AD$"&amp;ROW($AD291)-1)&lt;&gt;""),ROW($AD$1:INDIRECT("$AD$"&amp;ROW($AD291)-1))),1)+
INDEX($AE:$AE,LOOKUP(2,1/($AE$1:INDIRECT("$AE$"&amp;ROW($AE291)-1)&lt;&gt;""),ROW($AE$1:INDIRECT("$AE$"&amp;ROW($AD291)-1))),1)+
INDEX($AE:$AF,LOOKUP(2,1/($AF$1:INDIRECT("$AF$"&amp;ROW($AF291)-1)&lt;&gt;""),ROW($AF$1:INDIRECT("$AF$"&amp;ROW($AD291)-1))),1)+
INDEX($AG:$AG,LOOKUP(2,1/($AG$1:INDIRECT("$AG$"&amp;ROW($AG291)-1)&lt;&gt;""),ROW($AG$1:INDIRECT("$AG$"&amp;ROW($AD291)-1))),1)+
INDEX($AH:$AH,LOOKUP(2,1/($AH$1:INDIRECT("$AH$"&amp;ROW($AH291)-1)&lt;&gt;""),ROW($AH$1:INDIRECT("$AH$"&amp;ROW($AD291)-1))),1)&gt;=510,0,
IF(INDEX($AH:$AH,LOOKUP(2,1/($AH$1:INDIRECT("$AH$"&amp;ROW($AH291)-1)&lt;&gt;""),ROW($AH$1:INDIRECT("$AH$"&amp;ROW($AH291)-1))),1)&gt;=255,0,
VLOOKUP(INDIRECT("$G$"&amp;LOOKUP(2,1/($AH$1:INDIRECT("$AH$"&amp;ROW($AH291)-1)&lt;&gt;""),ROW($AH$1:INDIRECT("$AH$"&amp;ROW($AH291)-1)))),'EV and Base'!$A$1:$N$671,8,FALSE))))</f>
        <v/>
      </c>
      <c r="AI291" s="29" t="str" cm="1">
        <f t="array" aca="1" ref="AI291" ca="1">IF(NOT(ISNUMBER(INDEX($A:$A,LOOKUP(2,1/($A$1:INDIRECT("$A$"&amp;ROW($A291))&lt;&gt;""),ROW($A$1:INDIRECT("$A$"&amp;ROW($A291)))),1))),"",
ROUNDDOWN((((2*VLOOKUP($AA291,'EV and Base'!$A$1:$N$671,9,FALSE))+31+ROUNDDOWN($AC291/4,0))*$AB291)/100,0)+$AB291+10)</f>
        <v/>
      </c>
      <c r="AJ291" s="21" t="str" cm="1">
        <f t="array" aca="1" ref="AJ291" ca="1">IF(NOT(ISNUMBER(INDEX($A:$A, LOOKUP(2, 1 / ($A$1:INDIRECT("$A$"&amp;ROW($A291)) &lt;&gt; ""),ROW($A$1:INDIRECT("$A$"&amp;ROW($A291)))), 1))), "",
ROUNDDOWN((ROUNDDOWN((((2*VLOOKUP($AA291, 'EV and Base'!$A$1:$N$671, 10, FALSE))+31+ROUNDDOWN($AD291/4, 0))*$AB291)/100, 0)+5)*1.1, 0))</f>
        <v/>
      </c>
      <c r="AK291" s="21" t="str" cm="1">
        <f t="array" aca="1" ref="AK291" ca="1">IF(NOT(ISNUMBER(INDEX($A:$A, LOOKUP(2, 1 / ($A$1:INDIRECT("$A$"&amp;ROW($A291)) &lt;&gt; ""),ROW($A$1:INDIRECT("$A$"&amp;ROW($A291)))), 1))), "",
ROUNDDOWN((ROUNDDOWN((((2*VLOOKUP($AA291, 'EV and Base'!$A$1:$N$671, 11, FALSE))+30+ROUNDDOWN($AE291/4, 0))*$AB291)/100, 0)+5), 0)
&amp;"-"&amp;
ROUNDDOWN((ROUNDDOWN((((2*VLOOKUP($AA291, 'EV and Base'!$A$1:$N$671, 11, FALSE))+31+ROUNDDOWN($AE291/4, 0))*$AB291)/100, 0)+5), 0))</f>
        <v/>
      </c>
      <c r="AL291" s="21" t="str" cm="1">
        <f t="array" aca="1" ref="AL291" ca="1">IF(NOT(ISNUMBER(INDEX($A:$A, LOOKUP(2, 1 / ($A$1:INDIRECT("$A$"&amp;ROW($A291)) &lt;&gt; ""),ROW($A$1:INDIRECT("$A$"&amp;ROW($A291)))), 1))), "",
ROUNDDOWN((ROUNDDOWN((((2*VLOOKUP($AA291, 'EV and Base'!$A$1:$N$671, 12, FALSE))+0+ROUNDDOWN($AF291/4, 0))*$AB291)/100, 0)+5)*0.9, 0)
&amp;"-"&amp;
ROUNDDOWN((ROUNDDOWN((((2*VLOOKUP($AA291, 'EV and Base'!$A$1:$N$671, 12, FALSE))+31+ROUNDDOWN($AF291/4, 0))*$AB291)/100, 0)+5)*0.9, 0))</f>
        <v/>
      </c>
      <c r="AM291" s="21" t="str" cm="1">
        <f t="array" aca="1" ref="AM291" ca="1">IF(NOT(ISNUMBER(INDEX($A:$A, LOOKUP(2, 1 / ($A$1:INDIRECT("$A$"&amp;ROW($A291)) &lt;&gt; ""),ROW($A$1:INDIRECT("$A$"&amp;ROW($A291)))), 1))), "",
ROUNDDOWN((ROUNDDOWN((((2*VLOOKUP($AA291, 'EV and Base'!$A$1:$N$671, 13, FALSE))+30+ROUNDDOWN($AG291/4, 0))*$AB291)/100, 0)+5), 0)
&amp;"-"&amp;
ROUNDDOWN((ROUNDDOWN((((2*VLOOKUP($AA291, 'EV and Base'!$A$1:$N$671, 13, FALSE))+31+ROUNDDOWN($AG291/4, 0))*$AB291)/100, 0)+5), 0))</f>
        <v/>
      </c>
      <c r="AN291" s="25" t="str" cm="1">
        <f t="array" aca="1" ref="AN291" ca="1">IF(NOT(ISNUMBER(INDEX($A:$A, LOOKUP(2, 1 / ($A$1:INDIRECT("$A$"&amp;ROW($A291)) &lt;&gt; ""),ROW($A$1:INDIRECT("$A$"&amp;ROW($A291)))), 1))), "",
ROUNDDOWN((ROUNDDOWN((((2*VLOOKUP($AA291, 'EV and Base'!$A$1:$N$671, 14, FALSE))+31+ROUNDDOWN($AH291/4, 0))*$AB291)/100, 0)+5), 0))</f>
        <v/>
      </c>
      <c r="AO291" s="23" t="str" cm="1">
        <f t="array" aca="1" ref="AO291" ca="1">IF(NOT(ISNUMBER(INDEX($A:$A, LOOKUP(2, 1 / ($A$1:INDIRECT("$A$"&amp;ROW($A291)) &lt;&gt; ""),ROW($A$1:INDIRECT("$A$"&amp;ROW($A291)))), 1))), "",
ROUNDDOWN((((2*VLOOKUP($AA291, 'EV and Base'!$A$1:$N$671, 9, FALSE))+31+ROUNDDOWN($AC291/4, 0))*$AB291)/100, 0)+$AB291+10)</f>
        <v/>
      </c>
      <c r="AP291" s="2" t="str" cm="1">
        <f t="array" aca="1" ref="AP291" ca="1">IF(NOT(ISNUMBER(INDEX($A:$A, LOOKUP(2, 1 / ($A$1:INDIRECT("$A$"&amp;ROW($A291)) &lt;&gt; ""),ROW($A$1:INDIRECT("$A$"&amp;ROW($A291)))), 1))), "",
ROUNDDOWN((ROUNDDOWN((((2*VLOOKUP($AA291, 'EV and Base'!$A$1:$N$671, 10, FALSE))+31+ROUNDDOWN($AD291/4, 0))*$AB291)/100, 0)+5)*1.1, 0))</f>
        <v/>
      </c>
      <c r="AQ291" s="2" t="str" cm="1">
        <f t="array" aca="1" ref="AQ291" ca="1">IF(NOT(ISNUMBER(INDEX($A:$A, LOOKUP(2, 1 / ($A$1:INDIRECT("$A$"&amp;ROW($A291)) &lt;&gt; ""),ROW($A$1:INDIRECT("$A$"&amp;ROW($A291)))), 1))), "",
ROUNDDOWN((ROUNDDOWN((((2*VLOOKUP($AA291, 'EV and Base'!$A$1:$N$671, 11, FALSE))+$AV$2+ROUNDDOWN($AE291/4, 0))*$AB291)/100, 0)+5), 0))</f>
        <v/>
      </c>
      <c r="AR291" s="22" t="str" cm="1">
        <f t="array" aca="1" ref="AR291" ca="1">IF(NOT(ISNUMBER(INDEX($A:$A, LOOKUP(2, 1 / ($A$1:INDIRECT("$A$"&amp;ROW($A291)) &lt;&gt; ""),ROW($A$1:INDIRECT("$A$"&amp;ROW($A291)))), 1))), "",
ROUNDDOWN((ROUNDDOWN((((2*VLOOKUP($AA291, 'EV and Base'!$A$1:$N$671, 12, FALSE))+$AW$2+ROUNDDOWN($AF291/4, 0))*$AB291)/100, 0)+5)*0.9, 0))</f>
        <v/>
      </c>
      <c r="AS291" s="2" t="str" cm="1">
        <f t="array" aca="1" ref="AS291" ca="1">IF(NOT(ISNUMBER(INDEX($A:$A, LOOKUP(2, 1 / ($A$1:INDIRECT("$A$"&amp;ROW($A291)) &lt;&gt; ""),ROW($A$1:INDIRECT("$A$"&amp;ROW($A291)))), 1))), "",
ROUNDDOWN((ROUNDDOWN((((2*VLOOKUP($AA291, 'EV and Base'!$A$1:$N$671, 13, FALSE))+$AX$2+ROUNDDOWN($AG291/4, 0))*$AB291)/100, 0)+5), 0))</f>
        <v/>
      </c>
      <c r="AT291" s="24" t="str" cm="1">
        <f t="array" aca="1" ref="AT291" ca="1">IF(NOT(ISNUMBER(INDEX($A:$A, LOOKUP(2, 1 / ($A$1:INDIRECT("$A$"&amp;ROW($A291)) &lt;&gt; ""),ROW($A$1:INDIRECT("$A$"&amp;ROW($A291)))), 1))), "",
ROUNDDOWN((ROUNDDOWN((((2*VLOOKUP($AA291, 'EV and Base'!$A$1:$N$671, 14, FALSE))+31+ROUNDDOWN($AH291/4, 0))*$AB291)/100, 0)+5), 0))</f>
        <v/>
      </c>
      <c r="AU291" s="28">
        <v>224</v>
      </c>
      <c r="AY291" t="str" cm="1">
        <f t="array" aca="1" ref="AY291" ca="1">IF(NOT(ISNUMBER(INDEX($A:$A,LOOKUP(2,1/($A$1:INDIRECT("$A$"&amp;ROW($A291))&lt;&gt;""),ROW($A$1:INDIRECT("$A$"&amp;ROW($A291)))),1))),"",
INDEX($AY:$AY,LOOKUP(2,1/($AY$1:INDIRECT("$AY$"&amp;ROW($AY291)-1)&lt;&gt;""),ROW($AY$1:INDIRECT("$AY$"&amp;ROW($AY291)-1))),1)+$BL291)</f>
        <v/>
      </c>
      <c r="AZ291" s="3" t="str" cm="1">
        <f t="array" aca="1" ref="AZ291" ca="1">IF(NOT(ISNUMBER(INDEX($A:$A, LOOKUP(2, 1 / ($A$1:INDIRECT("$A$"&amp;ROW($A291)) &lt;&gt; ""),ROW($A$1:INDIRECT("$A$"&amp;ROW($A291)))), 1))), "",
VLOOKUP(INDIRECT("$G$"&amp;LOOKUP(2, 1 / ($AY$1:INDIRECT("$AY$"&amp;ROW($AY291)-1) &lt;&gt; ""),ROW($AY$1:INDIRECT("$AY$"&amp;ROW($AY291)-1)))),'EV and Base'!A259:N929,2,FALSE))</f>
        <v/>
      </c>
      <c r="BA291" s="3" t="str" cm="1">
        <f t="array" aca="1" ref="BA291" ca="1">IF(NOT(ISNUMBER(INDEX($A:$A, LOOKUP(2, 1 / ($A$1:INDIRECT("$A$"&amp;ROW($A291)) &lt;&gt; ""),ROW($A$1:INDIRECT("$A$"&amp;ROW($A291)))), 1))), "",
INDIRECT("$I$"&amp;LOOKUP(2, 1 / ($AY$1:INDIRECT("$AY$"&amp;ROW($AY291)-1) &lt;&gt; ""),ROW($AY$1:INDIRECT("$AY$"&amp;ROW($AY291)-1)))))</f>
        <v/>
      </c>
      <c r="BB291" s="1" t="str" cm="1">
        <f t="array" aca="1" ref="BB291" ca="1">IF(NOT(ISNUMBER(INDEX($A:$A, LOOKUP(2, 1 / ($A$1:INDIRECT("$A$"&amp;ROW($A291)) &lt;&gt; ""),ROW($A$1:INDIRECT("$A$"&amp;ROW($A291)))), 1))), "",
INDIRECT("$AB$"&amp;LOOKUP(2, 1 / ($AY$1:INDIRECT("$AY$"&amp;ROW($AY291)-1) &lt;&gt; ""),ROW($AY$1:INDIRECT("$AY$"&amp;ROW($AY291)-1)))))</f>
        <v/>
      </c>
      <c r="BC291" s="3" t="str" cm="1">
        <f t="array" aca="1" ref="BC291" ca="1">IF(NOT(ISNUMBER(INDEX($A:$A,LOOKUP(2,1/($A$1:INDIRECT("$A$"&amp;ROW($A291))&lt;&gt;""),ROW($A$1:INDIRECT("$A$"&amp;ROW($A291)))),1))),"",
$BA291+$BA291+10)</f>
        <v/>
      </c>
      <c r="BD291" s="3" t="str" cm="1">
        <f t="array" aca="1" ref="BD291" ca="1">IF(NOT(ISNUMBER(INDEX($A:$A,LOOKUP(2,1/($A$1:INDIRECT("$A$"&amp;ROW($A291))&lt;&gt;""),ROW($A$1:INDIRECT("$A$"&amp;ROW($A291)))),1))),"",
$BA291+$BB291+10)</f>
        <v/>
      </c>
      <c r="BE291" s="3" t="str" cm="1">
        <f t="array" aca="1" ref="BE291" ca="1">IF(NOT(ISNUMBER(INDEX($A:$A,LOOKUP(2,1/($A$1:INDIRECT("$A$"&amp;ROW($A291))&lt;&gt;""),ROW($A$1:INDIRECT("$A$"&amp;ROW($A291)))),1))),"",
$BC291*$BC291)</f>
        <v/>
      </c>
      <c r="BF291" s="3" t="str" cm="1">
        <f t="array" aca="1" ref="BF291" ca="1">IF(NOT(ISNUMBER(INDEX($A:$A,LOOKUP(2,1/($A$1:INDIRECT("$A$"&amp;ROW($A291))&lt;&gt;""),ROW($A$1:INDIRECT("$A$"&amp;ROW($A291)))),1))),"",
$BD291*$BD291)</f>
        <v/>
      </c>
      <c r="BG291" s="3" t="str" cm="1">
        <f t="array" aca="1" ref="BG291" ca="1">IF(NOT(ISNUMBER(INDEX($A:$A,LOOKUP(2,1/($A$1:INDIRECT("$A$"&amp;ROW($A291))&lt;&gt;""),ROW($A$1:INDIRECT("$A$"&amp;ROW($A291)))),1))),"",
_xlfn.FLOOR.MATH(1.5*_xlfn.FLOOR.MATH($AZ291*BA291/5)))</f>
        <v/>
      </c>
      <c r="BH291" s="3" t="str" cm="1">
        <f t="array" aca="1" ref="BH291" ca="1">IF(NOT(ISNUMBER(INDEX($A:$A, LOOKUP(2, 1 / ($A$1:INDIRECT("$A$"&amp;ROW($A291)) &lt;&gt; ""),ROW($A$1:INDIRECT("$A$"&amp;ROW($A291)))), 1))), "",
_xlfn.FLOOR.MATH($BG291/IF(OR(INDIRECT("$C$"&amp;LOOKUP(2, 1 / ($AY$1:INDIRECT("$AY$"&amp;ROW($AY291)-1) &lt;&gt; ""),ROW($AY$1:INDIRECT("$AY$"&amp;ROW($AY291)-1))))="Multi",
INDIRECT("$C$"&amp;LOOKUP(2, 1 / ($AY$1:INDIRECT("$AY$"&amp;ROW($AY291)-1) &lt;&gt; ""),ROW($AY$1:INDIRECT("$AY$"&amp;ROW($AY291)-1))))="Double"),2,1)))</f>
        <v/>
      </c>
      <c r="BI291" s="3" t="str" cm="1">
        <f t="array" aca="1" ref="BI291" ca="1">IF(NOT(ISNUMBER(INDEX($A:$A,LOOKUP(2,1/($A$1:INDIRECT("$A$"&amp;ROW($A291))&lt;&gt;""),ROW($A$1:INDIRECT("$A$"&amp;ROW($A291)))),1))),"",
VLOOKUP($BC291,GameFreakSQRT!$A$1:$B$200,2,FALSE))</f>
        <v/>
      </c>
      <c r="BJ291" s="3" t="str" cm="1">
        <f t="array" aca="1" ref="BJ291" ca="1">IF(NOT(ISNUMBER(INDEX($A:$A,LOOKUP(2,1/($A$1:INDIRECT("$A$"&amp;ROW($A291))&lt;&gt;""),ROW($A$1:INDIRECT("$A$"&amp;ROW($A291)))),1))),"",
VLOOKUP($BD291,GameFreakSQRT!$A$1:$B$200,2,FALSE))</f>
        <v/>
      </c>
      <c r="BK291" s="3" t="str" cm="1">
        <f t="array" aca="1" ref="BK291" ca="1">IF(NOT(ISNUMBER(INDEX($A:$A,LOOKUP(2,1/($A$1:INDIRECT("$A$"&amp;ROW($A291))&lt;&gt;""),ROW($A$1:INDIRECT("$A$"&amp;ROW($A291)))),1))),"",
_xlfn.FLOOR.MATH((($BI291*$BE291)*$BH291)/($BJ291*$BF291))+1)</f>
        <v/>
      </c>
      <c r="BL291" s="3" t="str" cm="1">
        <f t="array" aca="1" ref="BL291" ca="1">IF(NOT(ISNUMBER(INDEX($A:$A,LOOKUP(2,1/($A$1:INDIRECT("$A$"&amp;ROW($A291))&lt;&gt;""),ROW($A$1:INDIRECT("$A$"&amp;ROW($A291)))),1))),"",
_xlfn.FLOOR.MATH($BK291*IF(NOT(INDIRECT("$Z$"&amp;LOOKUP(2, 1 / ($AY$1:INDIRECT("$AY$"&amp;ROW($AY291)-1) &lt;&gt; ""),ROW($AY$1:INDIRECT("$AY$"&amp;ROW($AY291)-1))))=""),1.5,1)))</f>
        <v/>
      </c>
      <c r="BM291" s="3" t="str" cm="1">
        <f t="array" aca="1" ref="BM291" ca="1">IF(NOT(ISNUMBER(INDEX($A:$A, LOOKUP(2, 1 / ($A$1:INDIRECT("$A$"&amp;ROW($A291)) &lt;&gt; ""),ROW($A$1:INDIRECT("$A$"&amp;ROW($A291)))), 1))), "",
INDIRECT("$Y$"&amp;LOOKUP(2, 1 / ($AY$1:INDIRECT("$AY$"&amp;ROW($AY291)-1) &lt;&gt; ""),ROW($AY$1:INDIRECT("$AY$"&amp;ROW($AY291)-1)))))</f>
        <v/>
      </c>
      <c r="BN291" s="3" t="str">
        <f t="shared" ca="1" si="29"/>
        <v/>
      </c>
    </row>
    <row r="292" spans="1:66" x14ac:dyDescent="0.45">
      <c r="A292" s="56" t="s">
        <v>75</v>
      </c>
      <c r="B292" s="56" t="s">
        <v>561</v>
      </c>
      <c r="C292" s="56" t="s">
        <v>46</v>
      </c>
      <c r="D292" s="56" t="s">
        <v>532</v>
      </c>
      <c r="E292" s="56" t="s">
        <v>48</v>
      </c>
      <c r="F292" s="56">
        <v>1</v>
      </c>
      <c r="G292" s="2" t="s">
        <v>562</v>
      </c>
      <c r="H292" s="2" t="s">
        <v>50</v>
      </c>
      <c r="I292" s="2">
        <v>32</v>
      </c>
      <c r="J292" s="2" t="s">
        <v>134</v>
      </c>
      <c r="K292" s="2" t="s">
        <v>523</v>
      </c>
      <c r="L292" s="2" t="s">
        <v>53</v>
      </c>
      <c r="M292" s="2" t="s">
        <v>449</v>
      </c>
      <c r="N292" s="2" t="s">
        <v>480</v>
      </c>
      <c r="O292" s="2" t="s">
        <v>524</v>
      </c>
      <c r="P292" s="2" t="s">
        <v>525</v>
      </c>
      <c r="Q292" s="2">
        <v>12</v>
      </c>
      <c r="R292" s="2">
        <f>_xlfn.FLOOR.MATH((((2*VLOOKUP(G292, 'EV and Base'!$A$1:$N$671, 9, FALSE))+$Q292)*$I292)/100)+$I292+10</f>
        <v>87</v>
      </c>
      <c r="S292" s="2">
        <f>_xlfn.FLOOR.MATH((_xlfn.FLOOR.MATH((((2*VLOOKUP($G292, 'EV and Base'!$A$1:$N$671, 10, FALSE))+$Q292)*$I292)/100)+5)*
IF(OR($J292="Lonely", $J292="Brave", $J292="Adamant", $J292="Naughty"), 1.1,
IF(OR($J292="Bold", $J292="Timid", $J292="Modest", $J292="Calm"), 0.9, 1)))</f>
        <v>37</v>
      </c>
      <c r="T292" s="2">
        <f>_xlfn.FLOOR.MATH((_xlfn.FLOOR.MATH((((2*VLOOKUP($G292, 'EV and Base'!$A$1:$N$671, 11, FALSE))+$Q292)*$I292)/100)+5)*
IF(OR($J292="Bold", $J292="Relaxed", $J292="Impish", $J292="Lax"), 1.1,
IF(OR($J292="Lonely", $J292="Hasty", $J292="Mild", $J292="Gentle"), 0.9, 1)))</f>
        <v>40</v>
      </c>
      <c r="U292" s="2">
        <f>_xlfn.FLOOR.MATH((_xlfn.FLOOR.MATH((((2*VLOOKUP($G292, 'EV and Base'!$A$1:$N$671, 12, FALSE))+$Q292)*$I292)/100)+5)*
IF(OR($J292="Modest", $J292="Mild", $J292="Quiet", $J292="Rash"), 1.1,
IF(OR($J292="Adamant", $J292="Impish", $J292="Jolly", $J292="Careful"), 0.9, 1)))</f>
        <v>79</v>
      </c>
      <c r="V292" s="2">
        <f>_xlfn.FLOOR.MATH((_xlfn.FLOOR.MATH((((2*VLOOKUP($G292, 'EV and Base'!$A$1:$N$671, 13, FALSE))+$Q292)*$I292)/100)+5)*
IF(OR($J292="Calm", $J292="Gentle", $J292="Sassy", $J292="Careful"), 1.1,
IF(OR($J292="Naughty", $J292="Lax", $J292="Naive", $J292="Rash"), 0.9, 1)))</f>
        <v>47</v>
      </c>
      <c r="W292" s="2">
        <f>_xlfn.FLOOR.MATH((_xlfn.FLOOR.MATH((((2*VLOOKUP($G292, 'EV and Base'!$A$1:$N$671, 14, FALSE))+$Q292)*$I292)/100)+5)*
IF(OR($J292="Timid", $J292="Hasty", $J292="Jolly", $J292="Naive"), 1.1,
IF(OR($J292="Brave", $J292="Relaxed", $J292="Quiet", $J292="Sassy"), 0.9, 1)))</f>
        <v>28</v>
      </c>
      <c r="X292" s="56">
        <v>1024</v>
      </c>
      <c r="Z292" s="1">
        <v>1</v>
      </c>
      <c r="AA292" s="23" t="str" cm="1">
        <f t="array" aca="1" ref="AA292" ca="1">IF(NOT(ISNUMBER(INDEX($A:$A,LOOKUP(2,1/($A$1:INDIRECT("$A$"&amp;ROW($A292))&lt;&gt;""),ROW($A$1:INDIRECT("$A$"&amp;ROW($A292)))),1))),"",
IF(NOT(ISNUMBER($A292)),$AA291,
IF($AB292&lt;16,"Lillipup",
IF($AB292&lt;32,"Herdier",
"Stoutland"))))</f>
        <v/>
      </c>
      <c r="AB292" s="25" t="str" cm="1">
        <f t="array" aca="1" ref="AB292" ca="1">IF(NOT(ISNUMBER(INDEX($A:$A, LOOKUP(2, 1 / ($A$1:INDIRECT("$A$"&amp;ROW($A292)) &lt;&gt; ""),ROW($A$1:INDIRECT("$A$"&amp;ROW($A292)))), 1))), "",
VLOOKUP($AY292,'Medium-Slow'!$A$1:$B$101,2,TRUE))</f>
        <v/>
      </c>
      <c r="AC292" s="23" t="str" cm="1">
        <f t="array" aca="1" ref="AC292" ca="1">IF(NOT(ISNUMBER(INDEX($A:$A, LOOKUP(2, 1 / ($A$1:INDIRECT("$A$"&amp;ROW($A292)) &lt;&gt; ""),ROW($A$1:INDIRECT("$A$"&amp;ROW($A292)))), 1))), "",
INDEX($AC:$AC, LOOKUP(2, 1 / ($AC$1:INDIRECT("$AC$"&amp;ROW($AC292)-1) &lt;&gt; ""),ROW($AC$1:INDIRECT("$AC$"&amp;ROW($AC292)-1))), 1)+
IF(INDEX($AC:$AC, LOOKUP(2, 1 / ($AC$1:INDIRECT("$AC$"&amp;ROW($AC292)-1) &lt;&gt; ""),ROW($AC$1:INDIRECT("$AC$"&amp;ROW($AC292)-1))), 1)+
INDEX($AD:$AD, LOOKUP(2, 1 / ($AD$1:INDIRECT("$AD$"&amp;ROW($AD292)-1) &lt;&gt; ""),ROW($AD$1:INDIRECT("$AD$"&amp;ROW($AD292)-1))), 1)+
INDEX($AE:$AE, LOOKUP(2, 1 / ($AE$1:INDIRECT("$AE$"&amp;ROW($AE292)-1) &lt;&gt; ""),ROW($AE$1:INDIRECT("$AE$"&amp;ROW($AD292)-1))), 1)+
INDEX($AE:$AF, LOOKUP(2, 1 / ($AF$1:INDIRECT("$AF$"&amp;ROW($AF292)-1) &lt;&gt; ""),ROW($AF$1:INDIRECT("$AF$"&amp;ROW($AD292)-1))), 1)+
INDEX($AG:$AG, LOOKUP(2, 1 / ($AG$1:INDIRECT("$AG$"&amp;ROW($AG292)-1) &lt;&gt; ""),ROW($AG$1:INDIRECT("$AG$"&amp;ROW($AD292)-1))), 1)+
INDEX($AH:$AH, LOOKUP(2, 1 / ($AH$1:INDIRECT("$AH$"&amp;ROW($AH292)-1) &lt;&gt; ""),ROW($AH$1:INDIRECT("$AH$"&amp;ROW($AD292)-1))), 1)&gt;=510,0,
IF(INDEX($AC:$AC, LOOKUP(2, 1 / ($AC$1:INDIRECT("$AC$"&amp;ROW($AC292)-1) &lt;&gt; ""),ROW($AC$1:INDIRECT("$AC$"&amp;ROW($AC292)-1))), 1)&gt;=255,0,
VLOOKUP(INDIRECT("$G$"&amp;LOOKUP(2, 1 / ($AC$1:INDIRECT("$AC$"&amp;ROW($AC292)-1) &lt;&gt; ""),ROW($AC$1:INDIRECT("$AC$"&amp;ROW($AC292)-1)))), 'EV and Base'!$A$1:$N$671, 3, FALSE))))</f>
        <v/>
      </c>
      <c r="AD292" s="2" t="str" cm="1">
        <f t="array" aca="1" ref="AD292" ca="1">IF(NOT(ISNUMBER(INDEX($A:$A, LOOKUP(2, 1 / ($A$1:INDIRECT("$A$"&amp;ROW($A292)) &lt;&gt; ""),ROW($A$1:INDIRECT("$A$"&amp;ROW($A292)))), 1))), "",
INDEX($AD:$AD, LOOKUP(2, 1 / ($AD$1:INDIRECT("$AD$"&amp;ROW($AD292)-1) &lt;&gt; ""),ROW($AD$1:INDIRECT("$AD$"&amp;ROW($AD292)-1))), 1)+
IF(INDEX($AC:$AC, LOOKUP(2, 1 / ($AC$1:INDIRECT("$AC$"&amp;ROW($AC292)-1) &lt;&gt; ""),ROW($AC$1:INDIRECT("$AC$"&amp;ROW($AC292)-1))), 1)+
INDEX($AD:$AD, LOOKUP(2, 1 / ($AD$1:INDIRECT("$AD$"&amp;ROW($AD292)-1) &lt;&gt; ""),ROW($AD$1:INDIRECT("$AD$"&amp;ROW($AD292)-1))), 1)+
INDEX($AE:$AE, LOOKUP(2, 1 / ($AE$1:INDIRECT("$AE$"&amp;ROW($AE292)-1) &lt;&gt; ""),ROW($AE$1:INDIRECT("$AE$"&amp;ROW($AD292)-1))), 1)+
INDEX($AE:$AF, LOOKUP(2, 1 / ($AF$1:INDIRECT("$AF$"&amp;ROW($AF292)-1) &lt;&gt; ""),ROW($AF$1:INDIRECT("$AF$"&amp;ROW($AD292)-1))), 1)+
INDEX($AG:$AG, LOOKUP(2, 1 / ($AG$1:INDIRECT("$AG$"&amp;ROW($AG292)-1) &lt;&gt; ""),ROW($AG$1:INDIRECT("$AG$"&amp;ROW($AD292)-1))), 1)+
INDEX($AH:$AH, LOOKUP(2, 1 / ($AH$1:INDIRECT("$AH$"&amp;ROW($AH292)-1) &lt;&gt; ""),ROW($AH$1:INDIRECT("$AH$"&amp;ROW($AD292)-1))), 1)&gt;=510,0,
IF(INDEX($AD:$AD, LOOKUP(2, 1 / ($AD$1:INDIRECT("$AD$"&amp;ROW($AD292)-1) &lt;&gt; ""),ROW($AD$1:INDIRECT("$AD$"&amp;ROW($AD292)-1))), 1)&gt;=255,0,
VLOOKUP(INDIRECT("$G$"&amp;LOOKUP(2, 1 / ($AD$1:INDIRECT("$AD$"&amp;ROW($AD292)-1) &lt;&gt; ""),ROW($AD$1:INDIRECT("$AD$"&amp;ROW($AD292)-1)))), 'EV and Base'!$A$1:$N$671, 4, FALSE))))</f>
        <v/>
      </c>
      <c r="AE292" s="2" t="str" cm="1">
        <f t="array" aca="1" ref="AE292" ca="1">IF(NOT(ISNUMBER(INDEX($A:$A,LOOKUP(2,1/($A$1:INDIRECT("$A$"&amp;ROW($A292))&lt;&gt;""),ROW($A$1:INDIRECT("$A$"&amp;ROW($A292)))),1))),"",
INDEX($AE:$AE,LOOKUP(2,1/($AE$1:INDIRECT("$AE$"&amp;ROW($AE292)-1)&lt;&gt;""),ROW($AE$1:INDIRECT("$AE$"&amp;ROW($AE292)-1))),1)+
IF(INDEX($AC:$AC,LOOKUP(2,1/($AC$1:INDIRECT("$AC$"&amp;ROW($AC292)-1)&lt;&gt;""),ROW($AC$1:INDIRECT("$AC$"&amp;ROW($AC292)-1))),1)+
INDEX($AD:$AD,LOOKUP(2,1/($AD$1:INDIRECT("$AD$"&amp;ROW($AD292)-1)&lt;&gt;""),ROW($AD$1:INDIRECT("$AD$"&amp;ROW($AD292)-1))),1)+
INDEX($AE:$AE,LOOKUP(2,1/($AE$1:INDIRECT("$AE$"&amp;ROW($AE292)-1)&lt;&gt;""),ROW($AE$1:INDIRECT("$AE$"&amp;ROW($AD292)-1))),1)+
INDEX($AE:$AF,LOOKUP(2,1/($AF$1:INDIRECT("$AF$"&amp;ROW($AF292)-1)&lt;&gt;""),ROW($AF$1:INDIRECT("$AF$"&amp;ROW($AD292)-1))),1)+
INDEX($AG:$AG,LOOKUP(2,1/($AG$1:INDIRECT("$AG$"&amp;ROW($AG292)-1)&lt;&gt;""),ROW($AG$1:INDIRECT("$AG$"&amp;ROW($AD292)-1))),1)+
INDEX($AH:$AH,LOOKUP(2,1/($AH$1:INDIRECT("$AH$"&amp;ROW($AH292)-1)&lt;&gt;""),ROW($AH$1:INDIRECT("$AH$"&amp;ROW($AD292)-1))),1)&gt;=510,0,
IF(INDEX($AE:$AE,LOOKUP(2,1/($AE$1:INDIRECT("$AE$"&amp;ROW($AE292)-1)&lt;&gt;""),ROW($AE$1:INDIRECT("$AE$"&amp;ROW($AE292)-1))),1)&gt;=255,0,
VLOOKUP(INDIRECT("$G$"&amp;LOOKUP(2,1/($AE$1:INDIRECT("$AE$"&amp;ROW($AE292)-1)&lt;&gt;""),ROW($AE$1:INDIRECT("$AE$"&amp;ROW($AE292)-1)))),'EV and Base'!$A$1:$N$671,5,FALSE))))</f>
        <v/>
      </c>
      <c r="AF292" s="2" t="str" cm="1">
        <f t="array" aca="1" ref="AF292" ca="1">IF(NOT(ISNUMBER(INDEX($A:$A, LOOKUP(2, 1 / ($A$1:INDIRECT("$A$"&amp;ROW($A292)) &lt;&gt; ""),ROW($A$1:INDIRECT("$A$"&amp;ROW($A292)))), 1))), "",
INDEX($AF:$AF, LOOKUP(2, 1 / ($AF$1:INDIRECT("$AF$"&amp;ROW($AF292)-1) &lt;&gt; ""),ROW($AF$1:INDIRECT("$AF$"&amp;ROW($AF292)-1))), 1)+
IF(INDEX($AC:$AC, LOOKUP(2, 1 / ($AC$1:INDIRECT("$AC$"&amp;ROW($AC292)-1) &lt;&gt; ""),ROW($AC$1:INDIRECT("$AC$"&amp;ROW($AC292)-1))), 1)+
INDEX($AD:$AD, LOOKUP(2, 1 / ($AD$1:INDIRECT("$AD$"&amp;ROW($AD292)-1) &lt;&gt; ""),ROW($AD$1:INDIRECT("$AD$"&amp;ROW($AD292)-1))), 1)+
INDEX($AE:$AE, LOOKUP(2, 1 / ($AE$1:INDIRECT("$AE$"&amp;ROW($AE292)-1) &lt;&gt; ""),ROW($AE$1:INDIRECT("$AE$"&amp;ROW($AD292)-1))), 1)+
INDEX($AE:$AF, LOOKUP(2, 1 / ($AF$1:INDIRECT("$AF$"&amp;ROW($AF292)-1) &lt;&gt; ""),ROW($AF$1:INDIRECT("$AF$"&amp;ROW($AD292)-1))), 1)+
INDEX($AG:$AG, LOOKUP(2, 1 / ($AG$1:INDIRECT("$AG$"&amp;ROW($AG292)-1) &lt;&gt; ""),ROW($AG$1:INDIRECT("$AG$"&amp;ROW($AD292)-1))), 1)+
INDEX($AH:$AH, LOOKUP(2, 1 / ($AH$1:INDIRECT("$AH$"&amp;ROW($AH292)-1) &lt;&gt; ""),ROW($AH$1:INDIRECT("$AH$"&amp;ROW($AD292)-1))), 1)&gt;=510,0,
IF(INDEX($AF:$AF, LOOKUP(2, 1 / ($AF$1:INDIRECT("$AF$"&amp;ROW($AF292)-1) &lt;&gt; ""),ROW($AF$1:INDIRECT("$AF$"&amp;ROW($AF292)-1))), 1)&gt;=255,0,
VLOOKUP(INDIRECT("$G$"&amp;LOOKUP(2, 1 / ($AF$1:INDIRECT("$AF$"&amp;ROW($AF292)-1) &lt;&gt; ""),ROW($AF$1:INDIRECT("$AF$"&amp;ROW($AF292)-1)))), 'EV and Base'!$A$1:$N$671, 6, FALSE))))</f>
        <v/>
      </c>
      <c r="AG292" s="2" t="str" cm="1">
        <f t="array" aca="1" ref="AG292" ca="1">IF(NOT(ISNUMBER(INDEX($A:$A, LOOKUP(2, 1 / ($A$1:INDIRECT("$A$"&amp;ROW($A292)) &lt;&gt; ""),ROW($A$1:INDIRECT("$A$"&amp;ROW($A292)))), 1))), "",
INDEX($AG:$AG, LOOKUP(2, 1 / ($AG$1:INDIRECT("$AG$"&amp;ROW($AG292)-1) &lt;&gt; ""),ROW($AG$1:INDIRECT("$AG$"&amp;ROW($AG292)-1))), 1)+
IF(INDEX($AC:$AC, LOOKUP(2, 1 / ($AC$1:INDIRECT("$AC$"&amp;ROW($AC292)-1) &lt;&gt; ""),ROW($AC$1:INDIRECT("$AC$"&amp;ROW($AC292)-1))), 1)+
INDEX($AD:$AD, LOOKUP(2, 1 / ($AD$1:INDIRECT("$AD$"&amp;ROW($AD292)-1) &lt;&gt; ""),ROW($AD$1:INDIRECT("$AD$"&amp;ROW($AD292)-1))), 1)+
INDEX($AE:$AE, LOOKUP(2, 1 / ($AE$1:INDIRECT("$AE$"&amp;ROW($AE292)-1) &lt;&gt; ""),ROW($AE$1:INDIRECT("$AE$"&amp;ROW($AD292)-1))), 1)+
INDEX($AE:$AF, LOOKUP(2, 1 / ($AF$1:INDIRECT("$AF$"&amp;ROW($AF292)-1) &lt;&gt; ""),ROW($AF$1:INDIRECT("$AF$"&amp;ROW($AD292)-1))), 1)+
INDEX($AG:$AG, LOOKUP(2, 1 / ($AG$1:INDIRECT("$AG$"&amp;ROW($AG292)-1) &lt;&gt; ""),ROW($AG$1:INDIRECT("$AG$"&amp;ROW($AD292)-1))), 1)+
INDEX($AH:$AH, LOOKUP(2, 1 / ($AH$1:INDIRECT("$AH$"&amp;ROW($AH292)-1) &lt;&gt; ""),ROW($AH$1:INDIRECT("$AH$"&amp;ROW($AD292)-1))), 1)&gt;=510,0,
IF(INDEX($AG:$AG, LOOKUP(2, 1 / ($AG$1:INDIRECT("$AG$"&amp;ROW($AG292)-1) &lt;&gt; ""),ROW($AG$1:INDIRECT("$AG$"&amp;ROW($AG292)-1))), 1)&gt;=255,0,
VLOOKUP(INDIRECT("$G$"&amp;LOOKUP(2, 1 / ($AG$1:INDIRECT("$AG$"&amp;ROW($AG292)-1) &lt;&gt; ""),ROW($AG$1:INDIRECT("$AG$"&amp;ROW($AG292)-1)))), 'EV and Base'!$A$1:$N$671, 7, FALSE))))</f>
        <v/>
      </c>
      <c r="AH292" s="24" t="str" cm="1">
        <f t="array" aca="1" ref="AH292" ca="1">IF(NOT(ISNUMBER(INDEX($A:$A,LOOKUP(2,1/($A$1:INDIRECT("$A$"&amp;ROW($A292))&lt;&gt;""),ROW($A$1:INDIRECT("$A$"&amp;ROW($A292)))),1))),"",
INDEX($AH:$AH,LOOKUP(2,1/($AH$1:INDIRECT("$AH$"&amp;ROW($AH292)-1)&lt;&gt;""),ROW($AH$1:INDIRECT("$AH$"&amp;ROW($AH292)-1))),1)+
IF(INDEX($AC:$AC,LOOKUP(2,1/($AC$1:INDIRECT("$AC$"&amp;ROW($AC292)-1)&lt;&gt;""),ROW($AC$1:INDIRECT("$AC$"&amp;ROW($AC292)-1))),1)+
INDEX($AD:$AD,LOOKUP(2,1/($AD$1:INDIRECT("$AD$"&amp;ROW($AD292)-1)&lt;&gt;""),ROW($AD$1:INDIRECT("$AD$"&amp;ROW($AD292)-1))),1)+
INDEX($AE:$AE,LOOKUP(2,1/($AE$1:INDIRECT("$AE$"&amp;ROW($AE292)-1)&lt;&gt;""),ROW($AE$1:INDIRECT("$AE$"&amp;ROW($AD292)-1))),1)+
INDEX($AE:$AF,LOOKUP(2,1/($AF$1:INDIRECT("$AF$"&amp;ROW($AF292)-1)&lt;&gt;""),ROW($AF$1:INDIRECT("$AF$"&amp;ROW($AD292)-1))),1)+
INDEX($AG:$AG,LOOKUP(2,1/($AG$1:INDIRECT("$AG$"&amp;ROW($AG292)-1)&lt;&gt;""),ROW($AG$1:INDIRECT("$AG$"&amp;ROW($AD292)-1))),1)+
INDEX($AH:$AH,LOOKUP(2,1/($AH$1:INDIRECT("$AH$"&amp;ROW($AH292)-1)&lt;&gt;""),ROW($AH$1:INDIRECT("$AH$"&amp;ROW($AD292)-1))),1)&gt;=510,0,
IF(INDEX($AH:$AH,LOOKUP(2,1/($AH$1:INDIRECT("$AH$"&amp;ROW($AH292)-1)&lt;&gt;""),ROW($AH$1:INDIRECT("$AH$"&amp;ROW($AH292)-1))),1)&gt;=255,0,
VLOOKUP(INDIRECT("$G$"&amp;LOOKUP(2,1/($AH$1:INDIRECT("$AH$"&amp;ROW($AH292)-1)&lt;&gt;""),ROW($AH$1:INDIRECT("$AH$"&amp;ROW($AH292)-1)))),'EV and Base'!$A$1:$N$671,8,FALSE))))</f>
        <v/>
      </c>
      <c r="AI292" s="29" t="str" cm="1">
        <f t="array" aca="1" ref="AI292" ca="1">IF(NOT(ISNUMBER(INDEX($A:$A,LOOKUP(2,1/($A$1:INDIRECT("$A$"&amp;ROW($A292))&lt;&gt;""),ROW($A$1:INDIRECT("$A$"&amp;ROW($A292)))),1))),"",
ROUNDDOWN((((2*VLOOKUP($AA292,'EV and Base'!$A$1:$N$671,9,FALSE))+31+ROUNDDOWN($AC292/4,0))*$AB292)/100,0)+$AB292+10)</f>
        <v/>
      </c>
      <c r="AJ292" s="21" t="str" cm="1">
        <f t="array" aca="1" ref="AJ292" ca="1">IF(NOT(ISNUMBER(INDEX($A:$A, LOOKUP(2, 1 / ($A$1:INDIRECT("$A$"&amp;ROW($A292)) &lt;&gt; ""),ROW($A$1:INDIRECT("$A$"&amp;ROW($A292)))), 1))), "",
ROUNDDOWN((ROUNDDOWN((((2*VLOOKUP($AA292, 'EV and Base'!$A$1:$N$671, 10, FALSE))+31+ROUNDDOWN($AD292/4, 0))*$AB292)/100, 0)+5)*1.1, 0))</f>
        <v/>
      </c>
      <c r="AK292" s="21" t="str" cm="1">
        <f t="array" aca="1" ref="AK292" ca="1">IF(NOT(ISNUMBER(INDEX($A:$A, LOOKUP(2, 1 / ($A$1:INDIRECT("$A$"&amp;ROW($A292)) &lt;&gt; ""),ROW($A$1:INDIRECT("$A$"&amp;ROW($A292)))), 1))), "",
ROUNDDOWN((ROUNDDOWN((((2*VLOOKUP($AA292, 'EV and Base'!$A$1:$N$671, 11, FALSE))+30+ROUNDDOWN($AE292/4, 0))*$AB292)/100, 0)+5), 0)
&amp;"-"&amp;
ROUNDDOWN((ROUNDDOWN((((2*VLOOKUP($AA292, 'EV and Base'!$A$1:$N$671, 11, FALSE))+31+ROUNDDOWN($AE292/4, 0))*$AB292)/100, 0)+5), 0))</f>
        <v/>
      </c>
      <c r="AL292" s="21" t="str" cm="1">
        <f t="array" aca="1" ref="AL292" ca="1">IF(NOT(ISNUMBER(INDEX($A:$A, LOOKUP(2, 1 / ($A$1:INDIRECT("$A$"&amp;ROW($A292)) &lt;&gt; ""),ROW($A$1:INDIRECT("$A$"&amp;ROW($A292)))), 1))), "",
ROUNDDOWN((ROUNDDOWN((((2*VLOOKUP($AA292, 'EV and Base'!$A$1:$N$671, 12, FALSE))+0+ROUNDDOWN($AF292/4, 0))*$AB292)/100, 0)+5)*0.9, 0)
&amp;"-"&amp;
ROUNDDOWN((ROUNDDOWN((((2*VLOOKUP($AA292, 'EV and Base'!$A$1:$N$671, 12, FALSE))+31+ROUNDDOWN($AF292/4, 0))*$AB292)/100, 0)+5)*0.9, 0))</f>
        <v/>
      </c>
      <c r="AM292" s="21" t="str" cm="1">
        <f t="array" aca="1" ref="AM292" ca="1">IF(NOT(ISNUMBER(INDEX($A:$A, LOOKUP(2, 1 / ($A$1:INDIRECT("$A$"&amp;ROW($A292)) &lt;&gt; ""),ROW($A$1:INDIRECT("$A$"&amp;ROW($A292)))), 1))), "",
ROUNDDOWN((ROUNDDOWN((((2*VLOOKUP($AA292, 'EV and Base'!$A$1:$N$671, 13, FALSE))+30+ROUNDDOWN($AG292/4, 0))*$AB292)/100, 0)+5), 0)
&amp;"-"&amp;
ROUNDDOWN((ROUNDDOWN((((2*VLOOKUP($AA292, 'EV and Base'!$A$1:$N$671, 13, FALSE))+31+ROUNDDOWN($AG292/4, 0))*$AB292)/100, 0)+5), 0))</f>
        <v/>
      </c>
      <c r="AN292" s="25" t="str" cm="1">
        <f t="array" aca="1" ref="AN292" ca="1">IF(NOT(ISNUMBER(INDEX($A:$A, LOOKUP(2, 1 / ($A$1:INDIRECT("$A$"&amp;ROW($A292)) &lt;&gt; ""),ROW($A$1:INDIRECT("$A$"&amp;ROW($A292)))), 1))), "",
ROUNDDOWN((ROUNDDOWN((((2*VLOOKUP($AA292, 'EV and Base'!$A$1:$N$671, 14, FALSE))+31+ROUNDDOWN($AH292/4, 0))*$AB292)/100, 0)+5), 0))</f>
        <v/>
      </c>
      <c r="AO292" s="23" t="str" cm="1">
        <f t="array" aca="1" ref="AO292" ca="1">IF(NOT(ISNUMBER(INDEX($A:$A, LOOKUP(2, 1 / ($A$1:INDIRECT("$A$"&amp;ROW($A292)) &lt;&gt; ""),ROW($A$1:INDIRECT("$A$"&amp;ROW($A292)))), 1))), "",
ROUNDDOWN((((2*VLOOKUP($AA292, 'EV and Base'!$A$1:$N$671, 9, FALSE))+31+ROUNDDOWN($AC292/4, 0))*$AB292)/100, 0)+$AB292+10)</f>
        <v/>
      </c>
      <c r="AP292" s="2" t="str" cm="1">
        <f t="array" aca="1" ref="AP292" ca="1">IF(NOT(ISNUMBER(INDEX($A:$A, LOOKUP(2, 1 / ($A$1:INDIRECT("$A$"&amp;ROW($A292)) &lt;&gt; ""),ROW($A$1:INDIRECT("$A$"&amp;ROW($A292)))), 1))), "",
ROUNDDOWN((ROUNDDOWN((((2*VLOOKUP($AA292, 'EV and Base'!$A$1:$N$671, 10, FALSE))+31+ROUNDDOWN($AD292/4, 0))*$AB292)/100, 0)+5)*1.1, 0))</f>
        <v/>
      </c>
      <c r="AQ292" s="2" t="str" cm="1">
        <f t="array" aca="1" ref="AQ292" ca="1">IF(NOT(ISNUMBER(INDEX($A:$A, LOOKUP(2, 1 / ($A$1:INDIRECT("$A$"&amp;ROW($A292)) &lt;&gt; ""),ROW($A$1:INDIRECT("$A$"&amp;ROW($A292)))), 1))), "",
ROUNDDOWN((ROUNDDOWN((((2*VLOOKUP($AA292, 'EV and Base'!$A$1:$N$671, 11, FALSE))+$AV$2+ROUNDDOWN($AE292/4, 0))*$AB292)/100, 0)+5), 0))</f>
        <v/>
      </c>
      <c r="AR292" s="22" t="str" cm="1">
        <f t="array" aca="1" ref="AR292" ca="1">IF(NOT(ISNUMBER(INDEX($A:$A, LOOKUP(2, 1 / ($A$1:INDIRECT("$A$"&amp;ROW($A292)) &lt;&gt; ""),ROW($A$1:INDIRECT("$A$"&amp;ROW($A292)))), 1))), "",
ROUNDDOWN((ROUNDDOWN((((2*VLOOKUP($AA292, 'EV and Base'!$A$1:$N$671, 12, FALSE))+$AW$2+ROUNDDOWN($AF292/4, 0))*$AB292)/100, 0)+5)*0.9, 0))</f>
        <v/>
      </c>
      <c r="AS292" s="2" t="str" cm="1">
        <f t="array" aca="1" ref="AS292" ca="1">IF(NOT(ISNUMBER(INDEX($A:$A, LOOKUP(2, 1 / ($A$1:INDIRECT("$A$"&amp;ROW($A292)) &lt;&gt; ""),ROW($A$1:INDIRECT("$A$"&amp;ROW($A292)))), 1))), "",
ROUNDDOWN((ROUNDDOWN((((2*VLOOKUP($AA292, 'EV and Base'!$A$1:$N$671, 13, FALSE))+$AX$2+ROUNDDOWN($AG292/4, 0))*$AB292)/100, 0)+5), 0))</f>
        <v/>
      </c>
      <c r="AT292" s="24" t="str" cm="1">
        <f t="array" aca="1" ref="AT292" ca="1">IF(NOT(ISNUMBER(INDEX($A:$A, LOOKUP(2, 1 / ($A$1:INDIRECT("$A$"&amp;ROW($A292)) &lt;&gt; ""),ROW($A$1:INDIRECT("$A$"&amp;ROW($A292)))), 1))), "",
ROUNDDOWN((ROUNDDOWN((((2*VLOOKUP($AA292, 'EV and Base'!$A$1:$N$671, 14, FALSE))+31+ROUNDDOWN($AH292/4, 0))*$AB292)/100, 0)+5), 0))</f>
        <v/>
      </c>
      <c r="AU292" s="28">
        <v>224</v>
      </c>
      <c r="AY292" t="str" cm="1">
        <f t="array" aca="1" ref="AY292" ca="1">IF(NOT(ISNUMBER(INDEX($A:$A,LOOKUP(2,1/($A$1:INDIRECT("$A$"&amp;ROW($A292))&lt;&gt;""),ROW($A$1:INDIRECT("$A$"&amp;ROW($A292)))),1))),"",
INDEX($AY:$AY,LOOKUP(2,1/($AY$1:INDIRECT("$AY$"&amp;ROW($AY292)-1)&lt;&gt;""),ROW($AY$1:INDIRECT("$AY$"&amp;ROW($AY292)-1))),1)+$BL292)</f>
        <v/>
      </c>
      <c r="AZ292" s="3" t="str" cm="1">
        <f t="array" aca="1" ref="AZ292" ca="1">IF(NOT(ISNUMBER(INDEX($A:$A, LOOKUP(2, 1 / ($A$1:INDIRECT("$A$"&amp;ROW($A292)) &lt;&gt; ""),ROW($A$1:INDIRECT("$A$"&amp;ROW($A292)))), 1))), "",
VLOOKUP(INDIRECT("$G$"&amp;LOOKUP(2, 1 / ($AY$1:INDIRECT("$AY$"&amp;ROW($AY292)-1) &lt;&gt; ""),ROW($AY$1:INDIRECT("$AY$"&amp;ROW($AY292)-1)))),'EV and Base'!A260:N930,2,FALSE))</f>
        <v/>
      </c>
      <c r="BA292" s="3" t="str" cm="1">
        <f t="array" aca="1" ref="BA292" ca="1">IF(NOT(ISNUMBER(INDEX($A:$A, LOOKUP(2, 1 / ($A$1:INDIRECT("$A$"&amp;ROW($A292)) &lt;&gt; ""),ROW($A$1:INDIRECT("$A$"&amp;ROW($A292)))), 1))), "",
INDIRECT("$I$"&amp;LOOKUP(2, 1 / ($AY$1:INDIRECT("$AY$"&amp;ROW($AY292)-1) &lt;&gt; ""),ROW($AY$1:INDIRECT("$AY$"&amp;ROW($AY292)-1)))))</f>
        <v/>
      </c>
      <c r="BB292" s="1" t="str" cm="1">
        <f t="array" aca="1" ref="BB292" ca="1">IF(NOT(ISNUMBER(INDEX($A:$A, LOOKUP(2, 1 / ($A$1:INDIRECT("$A$"&amp;ROW($A292)) &lt;&gt; ""),ROW($A$1:INDIRECT("$A$"&amp;ROW($A292)))), 1))), "",
INDIRECT("$AB$"&amp;LOOKUP(2, 1 / ($AY$1:INDIRECT("$AY$"&amp;ROW($AY292)-1) &lt;&gt; ""),ROW($AY$1:INDIRECT("$AY$"&amp;ROW($AY292)-1)))))</f>
        <v/>
      </c>
      <c r="BC292" s="3" t="str" cm="1">
        <f t="array" aca="1" ref="BC292" ca="1">IF(NOT(ISNUMBER(INDEX($A:$A,LOOKUP(2,1/($A$1:INDIRECT("$A$"&amp;ROW($A292))&lt;&gt;""),ROW($A$1:INDIRECT("$A$"&amp;ROW($A292)))),1))),"",
$BA292+$BA292+10)</f>
        <v/>
      </c>
      <c r="BD292" s="3" t="str" cm="1">
        <f t="array" aca="1" ref="BD292" ca="1">IF(NOT(ISNUMBER(INDEX($A:$A,LOOKUP(2,1/($A$1:INDIRECT("$A$"&amp;ROW($A292))&lt;&gt;""),ROW($A$1:INDIRECT("$A$"&amp;ROW($A292)))),1))),"",
$BA292+$BB292+10)</f>
        <v/>
      </c>
      <c r="BE292" s="3" t="str" cm="1">
        <f t="array" aca="1" ref="BE292" ca="1">IF(NOT(ISNUMBER(INDEX($A:$A,LOOKUP(2,1/($A$1:INDIRECT("$A$"&amp;ROW($A292))&lt;&gt;""),ROW($A$1:INDIRECT("$A$"&amp;ROW($A292)))),1))),"",
$BC292*$BC292)</f>
        <v/>
      </c>
      <c r="BF292" s="3" t="str" cm="1">
        <f t="array" aca="1" ref="BF292" ca="1">IF(NOT(ISNUMBER(INDEX($A:$A,LOOKUP(2,1/($A$1:INDIRECT("$A$"&amp;ROW($A292))&lt;&gt;""),ROW($A$1:INDIRECT("$A$"&amp;ROW($A292)))),1))),"",
$BD292*$BD292)</f>
        <v/>
      </c>
      <c r="BG292" s="3" t="str" cm="1">
        <f t="array" aca="1" ref="BG292" ca="1">IF(NOT(ISNUMBER(INDEX($A:$A,LOOKUP(2,1/($A$1:INDIRECT("$A$"&amp;ROW($A292))&lt;&gt;""),ROW($A$1:INDIRECT("$A$"&amp;ROW($A292)))),1))),"",
_xlfn.FLOOR.MATH(1.5*_xlfn.FLOOR.MATH($AZ292*BA292/5)))</f>
        <v/>
      </c>
      <c r="BH292" s="3" t="str" cm="1">
        <f t="array" aca="1" ref="BH292" ca="1">IF(NOT(ISNUMBER(INDEX($A:$A, LOOKUP(2, 1 / ($A$1:INDIRECT("$A$"&amp;ROW($A292)) &lt;&gt; ""),ROW($A$1:INDIRECT("$A$"&amp;ROW($A292)))), 1))), "",
_xlfn.FLOOR.MATH($BG292/IF(OR(INDIRECT("$C$"&amp;LOOKUP(2, 1 / ($AY$1:INDIRECT("$AY$"&amp;ROW($AY292)-1) &lt;&gt; ""),ROW($AY$1:INDIRECT("$AY$"&amp;ROW($AY292)-1))))="Multi",
INDIRECT("$C$"&amp;LOOKUP(2, 1 / ($AY$1:INDIRECT("$AY$"&amp;ROW($AY292)-1) &lt;&gt; ""),ROW($AY$1:INDIRECT("$AY$"&amp;ROW($AY292)-1))))="Double"),2,1)))</f>
        <v/>
      </c>
      <c r="BI292" s="3" t="str" cm="1">
        <f t="array" aca="1" ref="BI292" ca="1">IF(NOT(ISNUMBER(INDEX($A:$A,LOOKUP(2,1/($A$1:INDIRECT("$A$"&amp;ROW($A292))&lt;&gt;""),ROW($A$1:INDIRECT("$A$"&amp;ROW($A292)))),1))),"",
VLOOKUP($BC292,GameFreakSQRT!$A$1:$B$200,2,FALSE))</f>
        <v/>
      </c>
      <c r="BJ292" s="3" t="str" cm="1">
        <f t="array" aca="1" ref="BJ292" ca="1">IF(NOT(ISNUMBER(INDEX($A:$A,LOOKUP(2,1/($A$1:INDIRECT("$A$"&amp;ROW($A292))&lt;&gt;""),ROW($A$1:INDIRECT("$A$"&amp;ROW($A292)))),1))),"",
VLOOKUP($BD292,GameFreakSQRT!$A$1:$B$200,2,FALSE))</f>
        <v/>
      </c>
      <c r="BK292" s="3" t="str" cm="1">
        <f t="array" aca="1" ref="BK292" ca="1">IF(NOT(ISNUMBER(INDEX($A:$A,LOOKUP(2,1/($A$1:INDIRECT("$A$"&amp;ROW($A292))&lt;&gt;""),ROW($A$1:INDIRECT("$A$"&amp;ROW($A292)))),1))),"",
_xlfn.FLOOR.MATH((($BI292*$BE292)*$BH292)/($BJ292*$BF292))+1)</f>
        <v/>
      </c>
      <c r="BL292" s="3" t="str" cm="1">
        <f t="array" aca="1" ref="BL292" ca="1">IF(NOT(ISNUMBER(INDEX($A:$A,LOOKUP(2,1/($A$1:INDIRECT("$A$"&amp;ROW($A292))&lt;&gt;""),ROW($A$1:INDIRECT("$A$"&amp;ROW($A292)))),1))),"",
_xlfn.FLOOR.MATH($BK292*IF(NOT(INDIRECT("$Z$"&amp;LOOKUP(2, 1 / ($AY$1:INDIRECT("$AY$"&amp;ROW($AY292)-1) &lt;&gt; ""),ROW($AY$1:INDIRECT("$AY$"&amp;ROW($AY292)-1))))=""),1.5,1)))</f>
        <v/>
      </c>
      <c r="BM292" s="3" t="str" cm="1">
        <f t="array" aca="1" ref="BM292" ca="1">IF(NOT(ISNUMBER(INDEX($A:$A, LOOKUP(2, 1 / ($A$1:INDIRECT("$A$"&amp;ROW($A292)) &lt;&gt; ""),ROW($A$1:INDIRECT("$A$"&amp;ROW($A292)))), 1))), "",
INDIRECT("$Y$"&amp;LOOKUP(2, 1 / ($AY$1:INDIRECT("$AY$"&amp;ROW($AY292)-1) &lt;&gt; ""),ROW($AY$1:INDIRECT("$AY$"&amp;ROW($AY292)-1)))))</f>
        <v/>
      </c>
      <c r="BN292" s="3" t="str">
        <f t="shared" ca="1" si="29"/>
        <v/>
      </c>
    </row>
    <row r="293" spans="1:66" x14ac:dyDescent="0.45">
      <c r="A293" s="69" t="s">
        <v>75</v>
      </c>
      <c r="B293" s="69" t="s">
        <v>563</v>
      </c>
      <c r="C293" s="69" t="s">
        <v>46</v>
      </c>
      <c r="D293" s="69" t="s">
        <v>532</v>
      </c>
      <c r="E293" s="69" t="s">
        <v>48</v>
      </c>
      <c r="F293" s="56">
        <v>1</v>
      </c>
      <c r="G293" s="2" t="s">
        <v>478</v>
      </c>
      <c r="H293" s="2" t="s">
        <v>77</v>
      </c>
      <c r="I293" s="2">
        <v>31</v>
      </c>
      <c r="J293" s="2" t="s">
        <v>64</v>
      </c>
      <c r="K293" s="2" t="s">
        <v>479</v>
      </c>
      <c r="L293" s="2" t="s">
        <v>53</v>
      </c>
      <c r="M293" s="2" t="s">
        <v>288</v>
      </c>
      <c r="N293" s="2" t="s">
        <v>480</v>
      </c>
      <c r="O293" s="2" t="s">
        <v>481</v>
      </c>
      <c r="P293" s="2" t="s">
        <v>525</v>
      </c>
      <c r="Q293" s="2">
        <v>0</v>
      </c>
      <c r="R293" s="2">
        <f>_xlfn.FLOOR.MATH((((2*VLOOKUP(G293, 'EV and Base'!$A$1:$N$671, 9, FALSE))+$Q293)*$I293)/100)+$I293+10</f>
        <v>68</v>
      </c>
      <c r="S293" s="2">
        <f>_xlfn.FLOOR.MATH((_xlfn.FLOOR.MATH((((2*VLOOKUP($G293, 'EV and Base'!$A$1:$N$671, 10, FALSE))+$Q293)*$I293)/100)+5)*
IF(OR($J293="Lonely", $J293="Brave", $J293="Adamant", $J293="Naughty"), 1.1,
IF(OR($J293="Bold", $J293="Timid", $J293="Modest", $J293="Calm"), 0.9, 1)))</f>
        <v>20</v>
      </c>
      <c r="T293" s="2">
        <f>_xlfn.FLOOR.MATH((_xlfn.FLOOR.MATH((((2*VLOOKUP($G293, 'EV and Base'!$A$1:$N$671, 11, FALSE))+$Q293)*$I293)/100)+5)*
IF(OR($J293="Bold", $J293="Relaxed", $J293="Impish", $J293="Lax"), 1.1,
IF(OR($J293="Lonely", $J293="Hasty", $J293="Mild", $J293="Gentle"), 0.9, 1)))</f>
        <v>36</v>
      </c>
      <c r="U293" s="2">
        <f>_xlfn.FLOOR.MATH((_xlfn.FLOOR.MATH((((2*VLOOKUP($G293, 'EV and Base'!$A$1:$N$671, 12, FALSE))+$Q293)*$I293)/100)+5)*
IF(OR($J293="Modest", $J293="Mild", $J293="Quiet", $J293="Rash"), 1.1,
IF(OR($J293="Adamant", $J293="Impish", $J293="Jolly", $J293="Careful"), 0.9, 1)))</f>
        <v>39</v>
      </c>
      <c r="V293" s="2">
        <f>_xlfn.FLOOR.MATH((_xlfn.FLOOR.MATH((((2*VLOOKUP($G293, 'EV and Base'!$A$1:$N$671, 13, FALSE))+$Q293)*$I293)/100)+5)*
IF(OR($J293="Calm", $J293="Gentle", $J293="Sassy", $J293="Careful"), 1.1,
IF(OR($J293="Naughty", $J293="Lax", $J293="Naive", $J293="Rash"), 0.9, 1)))</f>
        <v>45</v>
      </c>
      <c r="W293" s="2">
        <f>_xlfn.FLOOR.MATH((_xlfn.FLOOR.MATH((((2*VLOOKUP($G293, 'EV and Base'!$A$1:$N$671, 14, FALSE))+$Q293)*$I293)/100)+5)*
IF(OR($J293="Timid", $J293="Hasty", $J293="Jolly", $J293="Naive"), 1.1,
IF(OR($J293="Brave", $J293="Relaxed", $J293="Quiet", $J293="Sassy"), 0.9, 1)))</f>
        <v>35</v>
      </c>
      <c r="X293" s="69">
        <v>1240</v>
      </c>
      <c r="Z293" s="1">
        <v>1</v>
      </c>
      <c r="AA293" s="23" t="str" cm="1">
        <f t="array" aca="1" ref="AA293" ca="1">IF(NOT(ISNUMBER(INDEX($A:$A,LOOKUP(2,1/($A$1:INDIRECT("$A$"&amp;ROW($A293))&lt;&gt;""),ROW($A$1:INDIRECT("$A$"&amp;ROW($A293)))),1))),"",
IF(NOT(ISNUMBER($A293)),$AA292,
IF($AB293&lt;16,"Lillipup",
IF($AB293&lt;32,"Herdier",
"Stoutland"))))</f>
        <v/>
      </c>
      <c r="AB293" s="25" t="str" cm="1">
        <f t="array" aca="1" ref="AB293" ca="1">IF(NOT(ISNUMBER(INDEX($A:$A, LOOKUP(2, 1 / ($A$1:INDIRECT("$A$"&amp;ROW($A293)) &lt;&gt; ""),ROW($A$1:INDIRECT("$A$"&amp;ROW($A293)))), 1))), "",
VLOOKUP($AY293,'Medium-Slow'!$A$1:$B$101,2,TRUE))</f>
        <v/>
      </c>
      <c r="AC293" s="23" t="str" cm="1">
        <f t="array" aca="1" ref="AC293" ca="1">IF(NOT(ISNUMBER(INDEX($A:$A, LOOKUP(2, 1 / ($A$1:INDIRECT("$A$"&amp;ROW($A293)) &lt;&gt; ""),ROW($A$1:INDIRECT("$A$"&amp;ROW($A293)))), 1))), "",
INDEX($AC:$AC, LOOKUP(2, 1 / ($AC$1:INDIRECT("$AC$"&amp;ROW($AC293)-1) &lt;&gt; ""),ROW($AC$1:INDIRECT("$AC$"&amp;ROW($AC293)-1))), 1)+
IF(INDEX($AC:$AC, LOOKUP(2, 1 / ($AC$1:INDIRECT("$AC$"&amp;ROW($AC293)-1) &lt;&gt; ""),ROW($AC$1:INDIRECT("$AC$"&amp;ROW($AC293)-1))), 1)+
INDEX($AD:$AD, LOOKUP(2, 1 / ($AD$1:INDIRECT("$AD$"&amp;ROW($AD293)-1) &lt;&gt; ""),ROW($AD$1:INDIRECT("$AD$"&amp;ROW($AD293)-1))), 1)+
INDEX($AE:$AE, LOOKUP(2, 1 / ($AE$1:INDIRECT("$AE$"&amp;ROW($AE293)-1) &lt;&gt; ""),ROW($AE$1:INDIRECT("$AE$"&amp;ROW($AD293)-1))), 1)+
INDEX($AE:$AF, LOOKUP(2, 1 / ($AF$1:INDIRECT("$AF$"&amp;ROW($AF293)-1) &lt;&gt; ""),ROW($AF$1:INDIRECT("$AF$"&amp;ROW($AD293)-1))), 1)+
INDEX($AG:$AG, LOOKUP(2, 1 / ($AG$1:INDIRECT("$AG$"&amp;ROW($AG293)-1) &lt;&gt; ""),ROW($AG$1:INDIRECT("$AG$"&amp;ROW($AD293)-1))), 1)+
INDEX($AH:$AH, LOOKUP(2, 1 / ($AH$1:INDIRECT("$AH$"&amp;ROW($AH293)-1) &lt;&gt; ""),ROW($AH$1:INDIRECT("$AH$"&amp;ROW($AD293)-1))), 1)&gt;=510,0,
IF(INDEX($AC:$AC, LOOKUP(2, 1 / ($AC$1:INDIRECT("$AC$"&amp;ROW($AC293)-1) &lt;&gt; ""),ROW($AC$1:INDIRECT("$AC$"&amp;ROW($AC293)-1))), 1)&gt;=255,0,
VLOOKUP(INDIRECT("$G$"&amp;LOOKUP(2, 1 / ($AC$1:INDIRECT("$AC$"&amp;ROW($AC293)-1) &lt;&gt; ""),ROW($AC$1:INDIRECT("$AC$"&amp;ROW($AC293)-1)))), 'EV and Base'!$A$1:$N$671, 3, FALSE))))</f>
        <v/>
      </c>
      <c r="AD293" s="2" t="str" cm="1">
        <f t="array" aca="1" ref="AD293" ca="1">IF(NOT(ISNUMBER(INDEX($A:$A, LOOKUP(2, 1 / ($A$1:INDIRECT("$A$"&amp;ROW($A293)) &lt;&gt; ""),ROW($A$1:INDIRECT("$A$"&amp;ROW($A293)))), 1))), "",
INDEX($AD:$AD, LOOKUP(2, 1 / ($AD$1:INDIRECT("$AD$"&amp;ROW($AD293)-1) &lt;&gt; ""),ROW($AD$1:INDIRECT("$AD$"&amp;ROW($AD293)-1))), 1)+
IF(INDEX($AC:$AC, LOOKUP(2, 1 / ($AC$1:INDIRECT("$AC$"&amp;ROW($AC293)-1) &lt;&gt; ""),ROW($AC$1:INDIRECT("$AC$"&amp;ROW($AC293)-1))), 1)+
INDEX($AD:$AD, LOOKUP(2, 1 / ($AD$1:INDIRECT("$AD$"&amp;ROW($AD293)-1) &lt;&gt; ""),ROW($AD$1:INDIRECT("$AD$"&amp;ROW($AD293)-1))), 1)+
INDEX($AE:$AE, LOOKUP(2, 1 / ($AE$1:INDIRECT("$AE$"&amp;ROW($AE293)-1) &lt;&gt; ""),ROW($AE$1:INDIRECT("$AE$"&amp;ROW($AD293)-1))), 1)+
INDEX($AE:$AF, LOOKUP(2, 1 / ($AF$1:INDIRECT("$AF$"&amp;ROW($AF293)-1) &lt;&gt; ""),ROW($AF$1:INDIRECT("$AF$"&amp;ROW($AD293)-1))), 1)+
INDEX($AG:$AG, LOOKUP(2, 1 / ($AG$1:INDIRECT("$AG$"&amp;ROW($AG293)-1) &lt;&gt; ""),ROW($AG$1:INDIRECT("$AG$"&amp;ROW($AD293)-1))), 1)+
INDEX($AH:$AH, LOOKUP(2, 1 / ($AH$1:INDIRECT("$AH$"&amp;ROW($AH293)-1) &lt;&gt; ""),ROW($AH$1:INDIRECT("$AH$"&amp;ROW($AD293)-1))), 1)&gt;=510,0,
IF(INDEX($AD:$AD, LOOKUP(2, 1 / ($AD$1:INDIRECT("$AD$"&amp;ROW($AD293)-1) &lt;&gt; ""),ROW($AD$1:INDIRECT("$AD$"&amp;ROW($AD293)-1))), 1)&gt;=255,0,
VLOOKUP(INDIRECT("$G$"&amp;LOOKUP(2, 1 / ($AD$1:INDIRECT("$AD$"&amp;ROW($AD293)-1) &lt;&gt; ""),ROW($AD$1:INDIRECT("$AD$"&amp;ROW($AD293)-1)))), 'EV and Base'!$A$1:$N$671, 4, FALSE))))</f>
        <v/>
      </c>
      <c r="AE293" s="2" t="str" cm="1">
        <f t="array" aca="1" ref="AE293" ca="1">IF(NOT(ISNUMBER(INDEX($A:$A,LOOKUP(2,1/($A$1:INDIRECT("$A$"&amp;ROW($A293))&lt;&gt;""),ROW($A$1:INDIRECT("$A$"&amp;ROW($A293)))),1))),"",
INDEX($AE:$AE,LOOKUP(2,1/($AE$1:INDIRECT("$AE$"&amp;ROW($AE293)-1)&lt;&gt;""),ROW($AE$1:INDIRECT("$AE$"&amp;ROW($AE293)-1))),1)+
IF(INDEX($AC:$AC,LOOKUP(2,1/($AC$1:INDIRECT("$AC$"&amp;ROW($AC293)-1)&lt;&gt;""),ROW($AC$1:INDIRECT("$AC$"&amp;ROW($AC293)-1))),1)+
INDEX($AD:$AD,LOOKUP(2,1/($AD$1:INDIRECT("$AD$"&amp;ROW($AD293)-1)&lt;&gt;""),ROW($AD$1:INDIRECT("$AD$"&amp;ROW($AD293)-1))),1)+
INDEX($AE:$AE,LOOKUP(2,1/($AE$1:INDIRECT("$AE$"&amp;ROW($AE293)-1)&lt;&gt;""),ROW($AE$1:INDIRECT("$AE$"&amp;ROW($AD293)-1))),1)+
INDEX($AE:$AF,LOOKUP(2,1/($AF$1:INDIRECT("$AF$"&amp;ROW($AF293)-1)&lt;&gt;""),ROW($AF$1:INDIRECT("$AF$"&amp;ROW($AD293)-1))),1)+
INDEX($AG:$AG,LOOKUP(2,1/($AG$1:INDIRECT("$AG$"&amp;ROW($AG293)-1)&lt;&gt;""),ROW($AG$1:INDIRECT("$AG$"&amp;ROW($AD293)-1))),1)+
INDEX($AH:$AH,LOOKUP(2,1/($AH$1:INDIRECT("$AH$"&amp;ROW($AH293)-1)&lt;&gt;""),ROW($AH$1:INDIRECT("$AH$"&amp;ROW($AD293)-1))),1)&gt;=510,0,
IF(INDEX($AE:$AE,LOOKUP(2,1/($AE$1:INDIRECT("$AE$"&amp;ROW($AE293)-1)&lt;&gt;""),ROW($AE$1:INDIRECT("$AE$"&amp;ROW($AE293)-1))),1)&gt;=255,0,
VLOOKUP(INDIRECT("$G$"&amp;LOOKUP(2,1/($AE$1:INDIRECT("$AE$"&amp;ROW($AE293)-1)&lt;&gt;""),ROW($AE$1:INDIRECT("$AE$"&amp;ROW($AE293)-1)))),'EV and Base'!$A$1:$N$671,5,FALSE))))</f>
        <v/>
      </c>
      <c r="AF293" s="2" t="str" cm="1">
        <f t="array" aca="1" ref="AF293" ca="1">IF(NOT(ISNUMBER(INDEX($A:$A, LOOKUP(2, 1 / ($A$1:INDIRECT("$A$"&amp;ROW($A293)) &lt;&gt; ""),ROW($A$1:INDIRECT("$A$"&amp;ROW($A293)))), 1))), "",
INDEX($AF:$AF, LOOKUP(2, 1 / ($AF$1:INDIRECT("$AF$"&amp;ROW($AF293)-1) &lt;&gt; ""),ROW($AF$1:INDIRECT("$AF$"&amp;ROW($AF293)-1))), 1)+
IF(INDEX($AC:$AC, LOOKUP(2, 1 / ($AC$1:INDIRECT("$AC$"&amp;ROW($AC293)-1) &lt;&gt; ""),ROW($AC$1:INDIRECT("$AC$"&amp;ROW($AC293)-1))), 1)+
INDEX($AD:$AD, LOOKUP(2, 1 / ($AD$1:INDIRECT("$AD$"&amp;ROW($AD293)-1) &lt;&gt; ""),ROW($AD$1:INDIRECT("$AD$"&amp;ROW($AD293)-1))), 1)+
INDEX($AE:$AE, LOOKUP(2, 1 / ($AE$1:INDIRECT("$AE$"&amp;ROW($AE293)-1) &lt;&gt; ""),ROW($AE$1:INDIRECT("$AE$"&amp;ROW($AD293)-1))), 1)+
INDEX($AE:$AF, LOOKUP(2, 1 / ($AF$1:INDIRECT("$AF$"&amp;ROW($AF293)-1) &lt;&gt; ""),ROW($AF$1:INDIRECT("$AF$"&amp;ROW($AD293)-1))), 1)+
INDEX($AG:$AG, LOOKUP(2, 1 / ($AG$1:INDIRECT("$AG$"&amp;ROW($AG293)-1) &lt;&gt; ""),ROW($AG$1:INDIRECT("$AG$"&amp;ROW($AD293)-1))), 1)+
INDEX($AH:$AH, LOOKUP(2, 1 / ($AH$1:INDIRECT("$AH$"&amp;ROW($AH293)-1) &lt;&gt; ""),ROW($AH$1:INDIRECT("$AH$"&amp;ROW($AD293)-1))), 1)&gt;=510,0,
IF(INDEX($AF:$AF, LOOKUP(2, 1 / ($AF$1:INDIRECT("$AF$"&amp;ROW($AF293)-1) &lt;&gt; ""),ROW($AF$1:INDIRECT("$AF$"&amp;ROW($AF293)-1))), 1)&gt;=255,0,
VLOOKUP(INDIRECT("$G$"&amp;LOOKUP(2, 1 / ($AF$1:INDIRECT("$AF$"&amp;ROW($AF293)-1) &lt;&gt; ""),ROW($AF$1:INDIRECT("$AF$"&amp;ROW($AF293)-1)))), 'EV and Base'!$A$1:$N$671, 6, FALSE))))</f>
        <v/>
      </c>
      <c r="AG293" s="2" t="str" cm="1">
        <f t="array" aca="1" ref="AG293" ca="1">IF(NOT(ISNUMBER(INDEX($A:$A, LOOKUP(2, 1 / ($A$1:INDIRECT("$A$"&amp;ROW($A293)) &lt;&gt; ""),ROW($A$1:INDIRECT("$A$"&amp;ROW($A293)))), 1))), "",
INDEX($AG:$AG, LOOKUP(2, 1 / ($AG$1:INDIRECT("$AG$"&amp;ROW($AG293)-1) &lt;&gt; ""),ROW($AG$1:INDIRECT("$AG$"&amp;ROW($AG293)-1))), 1)+
IF(INDEX($AC:$AC, LOOKUP(2, 1 / ($AC$1:INDIRECT("$AC$"&amp;ROW($AC293)-1) &lt;&gt; ""),ROW($AC$1:INDIRECT("$AC$"&amp;ROW($AC293)-1))), 1)+
INDEX($AD:$AD, LOOKUP(2, 1 / ($AD$1:INDIRECT("$AD$"&amp;ROW($AD293)-1) &lt;&gt; ""),ROW($AD$1:INDIRECT("$AD$"&amp;ROW($AD293)-1))), 1)+
INDEX($AE:$AE, LOOKUP(2, 1 / ($AE$1:INDIRECT("$AE$"&amp;ROW($AE293)-1) &lt;&gt; ""),ROW($AE$1:INDIRECT("$AE$"&amp;ROW($AD293)-1))), 1)+
INDEX($AE:$AF, LOOKUP(2, 1 / ($AF$1:INDIRECT("$AF$"&amp;ROW($AF293)-1) &lt;&gt; ""),ROW($AF$1:INDIRECT("$AF$"&amp;ROW($AD293)-1))), 1)+
INDEX($AG:$AG, LOOKUP(2, 1 / ($AG$1:INDIRECT("$AG$"&amp;ROW($AG293)-1) &lt;&gt; ""),ROW($AG$1:INDIRECT("$AG$"&amp;ROW($AD293)-1))), 1)+
INDEX($AH:$AH, LOOKUP(2, 1 / ($AH$1:INDIRECT("$AH$"&amp;ROW($AH293)-1) &lt;&gt; ""),ROW($AH$1:INDIRECT("$AH$"&amp;ROW($AD293)-1))), 1)&gt;=510,0,
IF(INDEX($AG:$AG, LOOKUP(2, 1 / ($AG$1:INDIRECT("$AG$"&amp;ROW($AG293)-1) &lt;&gt; ""),ROW($AG$1:INDIRECT("$AG$"&amp;ROW($AG293)-1))), 1)&gt;=255,0,
VLOOKUP(INDIRECT("$G$"&amp;LOOKUP(2, 1 / ($AG$1:INDIRECT("$AG$"&amp;ROW($AG293)-1) &lt;&gt; ""),ROW($AG$1:INDIRECT("$AG$"&amp;ROW($AG293)-1)))), 'EV and Base'!$A$1:$N$671, 7, FALSE))))</f>
        <v/>
      </c>
      <c r="AH293" s="24" t="str" cm="1">
        <f t="array" aca="1" ref="AH293" ca="1">IF(NOT(ISNUMBER(INDEX($A:$A,LOOKUP(2,1/($A$1:INDIRECT("$A$"&amp;ROW($A293))&lt;&gt;""),ROW($A$1:INDIRECT("$A$"&amp;ROW($A293)))),1))),"",
INDEX($AH:$AH,LOOKUP(2,1/($AH$1:INDIRECT("$AH$"&amp;ROW($AH293)-1)&lt;&gt;""),ROW($AH$1:INDIRECT("$AH$"&amp;ROW($AH293)-1))),1)+
IF(INDEX($AC:$AC,LOOKUP(2,1/($AC$1:INDIRECT("$AC$"&amp;ROW($AC293)-1)&lt;&gt;""),ROW($AC$1:INDIRECT("$AC$"&amp;ROW($AC293)-1))),1)+
INDEX($AD:$AD,LOOKUP(2,1/($AD$1:INDIRECT("$AD$"&amp;ROW($AD293)-1)&lt;&gt;""),ROW($AD$1:INDIRECT("$AD$"&amp;ROW($AD293)-1))),1)+
INDEX($AE:$AE,LOOKUP(2,1/($AE$1:INDIRECT("$AE$"&amp;ROW($AE293)-1)&lt;&gt;""),ROW($AE$1:INDIRECT("$AE$"&amp;ROW($AD293)-1))),1)+
INDEX($AE:$AF,LOOKUP(2,1/($AF$1:INDIRECT("$AF$"&amp;ROW($AF293)-1)&lt;&gt;""),ROW($AF$1:INDIRECT("$AF$"&amp;ROW($AD293)-1))),1)+
INDEX($AG:$AG,LOOKUP(2,1/($AG$1:INDIRECT("$AG$"&amp;ROW($AG293)-1)&lt;&gt;""),ROW($AG$1:INDIRECT("$AG$"&amp;ROW($AD293)-1))),1)+
INDEX($AH:$AH,LOOKUP(2,1/($AH$1:INDIRECT("$AH$"&amp;ROW($AH293)-1)&lt;&gt;""),ROW($AH$1:INDIRECT("$AH$"&amp;ROW($AD293)-1))),1)&gt;=510,0,
IF(INDEX($AH:$AH,LOOKUP(2,1/($AH$1:INDIRECT("$AH$"&amp;ROW($AH293)-1)&lt;&gt;""),ROW($AH$1:INDIRECT("$AH$"&amp;ROW($AH293)-1))),1)&gt;=255,0,
VLOOKUP(INDIRECT("$G$"&amp;LOOKUP(2,1/($AH$1:INDIRECT("$AH$"&amp;ROW($AH293)-1)&lt;&gt;""),ROW($AH$1:INDIRECT("$AH$"&amp;ROW($AH293)-1)))),'EV and Base'!$A$1:$N$671,8,FALSE))))</f>
        <v/>
      </c>
      <c r="AI293" s="29" t="str" cm="1">
        <f t="array" aca="1" ref="AI293" ca="1">IF(NOT(ISNUMBER(INDEX($A:$A,LOOKUP(2,1/($A$1:INDIRECT("$A$"&amp;ROW($A293))&lt;&gt;""),ROW($A$1:INDIRECT("$A$"&amp;ROW($A293)))),1))),"",
ROUNDDOWN((((2*VLOOKUP($AA293,'EV and Base'!$A$1:$N$671,9,FALSE))+31+ROUNDDOWN($AC293/4,0))*$AB293)/100,0)+$AB293+10)</f>
        <v/>
      </c>
      <c r="AJ293" s="21" t="str" cm="1">
        <f t="array" aca="1" ref="AJ293" ca="1">IF(NOT(ISNUMBER(INDEX($A:$A, LOOKUP(2, 1 / ($A$1:INDIRECT("$A$"&amp;ROW($A293)) &lt;&gt; ""),ROW($A$1:INDIRECT("$A$"&amp;ROW($A293)))), 1))), "",
ROUNDDOWN((ROUNDDOWN((((2*VLOOKUP($AA293, 'EV and Base'!$A$1:$N$671, 10, FALSE))+31+ROUNDDOWN($AD293/4, 0))*$AB293)/100, 0)+5)*1.1, 0))</f>
        <v/>
      </c>
      <c r="AK293" s="21" t="str" cm="1">
        <f t="array" aca="1" ref="AK293" ca="1">IF(NOT(ISNUMBER(INDEX($A:$A, LOOKUP(2, 1 / ($A$1:INDIRECT("$A$"&amp;ROW($A293)) &lt;&gt; ""),ROW($A$1:INDIRECT("$A$"&amp;ROW($A293)))), 1))), "",
ROUNDDOWN((ROUNDDOWN((((2*VLOOKUP($AA293, 'EV and Base'!$A$1:$N$671, 11, FALSE))+30+ROUNDDOWN($AE293/4, 0))*$AB293)/100, 0)+5), 0)
&amp;"-"&amp;
ROUNDDOWN((ROUNDDOWN((((2*VLOOKUP($AA293, 'EV and Base'!$A$1:$N$671, 11, FALSE))+31+ROUNDDOWN($AE293/4, 0))*$AB293)/100, 0)+5), 0))</f>
        <v/>
      </c>
      <c r="AL293" s="21" t="str" cm="1">
        <f t="array" aca="1" ref="AL293" ca="1">IF(NOT(ISNUMBER(INDEX($A:$A, LOOKUP(2, 1 / ($A$1:INDIRECT("$A$"&amp;ROW($A293)) &lt;&gt; ""),ROW($A$1:INDIRECT("$A$"&amp;ROW($A293)))), 1))), "",
ROUNDDOWN((ROUNDDOWN((((2*VLOOKUP($AA293, 'EV and Base'!$A$1:$N$671, 12, FALSE))+0+ROUNDDOWN($AF293/4, 0))*$AB293)/100, 0)+5)*0.9, 0)
&amp;"-"&amp;
ROUNDDOWN((ROUNDDOWN((((2*VLOOKUP($AA293, 'EV and Base'!$A$1:$N$671, 12, FALSE))+31+ROUNDDOWN($AF293/4, 0))*$AB293)/100, 0)+5)*0.9, 0))</f>
        <v/>
      </c>
      <c r="AM293" s="21" t="str" cm="1">
        <f t="array" aca="1" ref="AM293" ca="1">IF(NOT(ISNUMBER(INDEX($A:$A, LOOKUP(2, 1 / ($A$1:INDIRECT("$A$"&amp;ROW($A293)) &lt;&gt; ""),ROW($A$1:INDIRECT("$A$"&amp;ROW($A293)))), 1))), "",
ROUNDDOWN((ROUNDDOWN((((2*VLOOKUP($AA293, 'EV and Base'!$A$1:$N$671, 13, FALSE))+30+ROUNDDOWN($AG293/4, 0))*$AB293)/100, 0)+5), 0)
&amp;"-"&amp;
ROUNDDOWN((ROUNDDOWN((((2*VLOOKUP($AA293, 'EV and Base'!$A$1:$N$671, 13, FALSE))+31+ROUNDDOWN($AG293/4, 0))*$AB293)/100, 0)+5), 0))</f>
        <v/>
      </c>
      <c r="AN293" s="25" t="str" cm="1">
        <f t="array" aca="1" ref="AN293" ca="1">IF(NOT(ISNUMBER(INDEX($A:$A, LOOKUP(2, 1 / ($A$1:INDIRECT("$A$"&amp;ROW($A293)) &lt;&gt; ""),ROW($A$1:INDIRECT("$A$"&amp;ROW($A293)))), 1))), "",
ROUNDDOWN((ROUNDDOWN((((2*VLOOKUP($AA293, 'EV and Base'!$A$1:$N$671, 14, FALSE))+31+ROUNDDOWN($AH293/4, 0))*$AB293)/100, 0)+5), 0))</f>
        <v/>
      </c>
      <c r="AO293" s="23" t="str" cm="1">
        <f t="array" aca="1" ref="AO293" ca="1">IF(NOT(ISNUMBER(INDEX($A:$A, LOOKUP(2, 1 / ($A$1:INDIRECT("$A$"&amp;ROW($A293)) &lt;&gt; ""),ROW($A$1:INDIRECT("$A$"&amp;ROW($A293)))), 1))), "",
ROUNDDOWN((((2*VLOOKUP($AA293, 'EV and Base'!$A$1:$N$671, 9, FALSE))+31+ROUNDDOWN($AC293/4, 0))*$AB293)/100, 0)+$AB293+10)</f>
        <v/>
      </c>
      <c r="AP293" s="2" t="str" cm="1">
        <f t="array" aca="1" ref="AP293" ca="1">IF(NOT(ISNUMBER(INDEX($A:$A, LOOKUP(2, 1 / ($A$1:INDIRECT("$A$"&amp;ROW($A293)) &lt;&gt; ""),ROW($A$1:INDIRECT("$A$"&amp;ROW($A293)))), 1))), "",
ROUNDDOWN((ROUNDDOWN((((2*VLOOKUP($AA293, 'EV and Base'!$A$1:$N$671, 10, FALSE))+31+ROUNDDOWN($AD293/4, 0))*$AB293)/100, 0)+5)*1.1, 0))</f>
        <v/>
      </c>
      <c r="AQ293" s="2" t="str" cm="1">
        <f t="array" aca="1" ref="AQ293" ca="1">IF(NOT(ISNUMBER(INDEX($A:$A, LOOKUP(2, 1 / ($A$1:INDIRECT("$A$"&amp;ROW($A293)) &lt;&gt; ""),ROW($A$1:INDIRECT("$A$"&amp;ROW($A293)))), 1))), "",
ROUNDDOWN((ROUNDDOWN((((2*VLOOKUP($AA293, 'EV and Base'!$A$1:$N$671, 11, FALSE))+$AV$2+ROUNDDOWN($AE293/4, 0))*$AB293)/100, 0)+5), 0))</f>
        <v/>
      </c>
      <c r="AR293" s="22" t="str" cm="1">
        <f t="array" aca="1" ref="AR293" ca="1">IF(NOT(ISNUMBER(INDEX($A:$A, LOOKUP(2, 1 / ($A$1:INDIRECT("$A$"&amp;ROW($A293)) &lt;&gt; ""),ROW($A$1:INDIRECT("$A$"&amp;ROW($A293)))), 1))), "",
ROUNDDOWN((ROUNDDOWN((((2*VLOOKUP($AA293, 'EV and Base'!$A$1:$N$671, 12, FALSE))+$AW$2+ROUNDDOWN($AF293/4, 0))*$AB293)/100, 0)+5)*0.9, 0))</f>
        <v/>
      </c>
      <c r="AS293" s="2" t="str" cm="1">
        <f t="array" aca="1" ref="AS293" ca="1">IF(NOT(ISNUMBER(INDEX($A:$A, LOOKUP(2, 1 / ($A$1:INDIRECT("$A$"&amp;ROW($A293)) &lt;&gt; ""),ROW($A$1:INDIRECT("$A$"&amp;ROW($A293)))), 1))), "",
ROUNDDOWN((ROUNDDOWN((((2*VLOOKUP($AA293, 'EV and Base'!$A$1:$N$671, 13, FALSE))+$AX$2+ROUNDDOWN($AG293/4, 0))*$AB293)/100, 0)+5), 0))</f>
        <v/>
      </c>
      <c r="AT293" s="24" t="str" cm="1">
        <f t="array" aca="1" ref="AT293" ca="1">IF(NOT(ISNUMBER(INDEX($A:$A, LOOKUP(2, 1 / ($A$1:INDIRECT("$A$"&amp;ROW($A293)) &lt;&gt; ""),ROW($A$1:INDIRECT("$A$"&amp;ROW($A293)))), 1))), "",
ROUNDDOWN((ROUNDDOWN((((2*VLOOKUP($AA293, 'EV and Base'!$A$1:$N$671, 14, FALSE))+31+ROUNDDOWN($AH293/4, 0))*$AB293)/100, 0)+5), 0))</f>
        <v/>
      </c>
      <c r="AU293" s="28">
        <v>224</v>
      </c>
      <c r="AY293" t="str" cm="1">
        <f t="array" aca="1" ref="AY293" ca="1">IF(NOT(ISNUMBER(INDEX($A:$A,LOOKUP(2,1/($A$1:INDIRECT("$A$"&amp;ROW($A293))&lt;&gt;""),ROW($A$1:INDIRECT("$A$"&amp;ROW($A293)))),1))),"",
INDEX($AY:$AY,LOOKUP(2,1/($AY$1:INDIRECT("$AY$"&amp;ROW($AY293)-1)&lt;&gt;""),ROW($AY$1:INDIRECT("$AY$"&amp;ROW($AY293)-1))),1)+$BL293)</f>
        <v/>
      </c>
      <c r="AZ293" s="3" t="str" cm="1">
        <f t="array" aca="1" ref="AZ293" ca="1">IF(NOT(ISNUMBER(INDEX($A:$A, LOOKUP(2, 1 / ($A$1:INDIRECT("$A$"&amp;ROW($A293)) &lt;&gt; ""),ROW($A$1:INDIRECT("$A$"&amp;ROW($A293)))), 1))), "",
VLOOKUP(INDIRECT("$G$"&amp;LOOKUP(2, 1 / ($AY$1:INDIRECT("$AY$"&amp;ROW($AY293)-1) &lt;&gt; ""),ROW($AY$1:INDIRECT("$AY$"&amp;ROW($AY293)-1)))),'EV and Base'!A261:N931,2,FALSE))</f>
        <v/>
      </c>
      <c r="BA293" s="3" t="str" cm="1">
        <f t="array" aca="1" ref="BA293" ca="1">IF(NOT(ISNUMBER(INDEX($A:$A, LOOKUP(2, 1 / ($A$1:INDIRECT("$A$"&amp;ROW($A293)) &lt;&gt; ""),ROW($A$1:INDIRECT("$A$"&amp;ROW($A293)))), 1))), "",
INDIRECT("$I$"&amp;LOOKUP(2, 1 / ($AY$1:INDIRECT("$AY$"&amp;ROW($AY293)-1) &lt;&gt; ""),ROW($AY$1:INDIRECT("$AY$"&amp;ROW($AY293)-1)))))</f>
        <v/>
      </c>
      <c r="BB293" s="1" t="str" cm="1">
        <f t="array" aca="1" ref="BB293" ca="1">IF(NOT(ISNUMBER(INDEX($A:$A, LOOKUP(2, 1 / ($A$1:INDIRECT("$A$"&amp;ROW($A293)) &lt;&gt; ""),ROW($A$1:INDIRECT("$A$"&amp;ROW($A293)))), 1))), "",
INDIRECT("$AB$"&amp;LOOKUP(2, 1 / ($AY$1:INDIRECT("$AY$"&amp;ROW($AY293)-1) &lt;&gt; ""),ROW($AY$1:INDIRECT("$AY$"&amp;ROW($AY293)-1)))))</f>
        <v/>
      </c>
      <c r="BC293" s="3" t="str" cm="1">
        <f t="array" aca="1" ref="BC293" ca="1">IF(NOT(ISNUMBER(INDEX($A:$A,LOOKUP(2,1/($A$1:INDIRECT("$A$"&amp;ROW($A293))&lt;&gt;""),ROW($A$1:INDIRECT("$A$"&amp;ROW($A293)))),1))),"",
$BA293+$BA293+10)</f>
        <v/>
      </c>
      <c r="BD293" s="3" t="str" cm="1">
        <f t="array" aca="1" ref="BD293" ca="1">IF(NOT(ISNUMBER(INDEX($A:$A,LOOKUP(2,1/($A$1:INDIRECT("$A$"&amp;ROW($A293))&lt;&gt;""),ROW($A$1:INDIRECT("$A$"&amp;ROW($A293)))),1))),"",
$BA293+$BB293+10)</f>
        <v/>
      </c>
      <c r="BE293" s="3" t="str" cm="1">
        <f t="array" aca="1" ref="BE293" ca="1">IF(NOT(ISNUMBER(INDEX($A:$A,LOOKUP(2,1/($A$1:INDIRECT("$A$"&amp;ROW($A293))&lt;&gt;""),ROW($A$1:INDIRECT("$A$"&amp;ROW($A293)))),1))),"",
$BC293*$BC293)</f>
        <v/>
      </c>
      <c r="BF293" s="3" t="str" cm="1">
        <f t="array" aca="1" ref="BF293" ca="1">IF(NOT(ISNUMBER(INDEX($A:$A,LOOKUP(2,1/($A$1:INDIRECT("$A$"&amp;ROW($A293))&lt;&gt;""),ROW($A$1:INDIRECT("$A$"&amp;ROW($A293)))),1))),"",
$BD293*$BD293)</f>
        <v/>
      </c>
      <c r="BG293" s="3" t="str" cm="1">
        <f t="array" aca="1" ref="BG293" ca="1">IF(NOT(ISNUMBER(INDEX($A:$A,LOOKUP(2,1/($A$1:INDIRECT("$A$"&amp;ROW($A293))&lt;&gt;""),ROW($A$1:INDIRECT("$A$"&amp;ROW($A293)))),1))),"",
_xlfn.FLOOR.MATH(1.5*_xlfn.FLOOR.MATH($AZ293*BA293/5)))</f>
        <v/>
      </c>
      <c r="BH293" s="3" t="str" cm="1">
        <f t="array" aca="1" ref="BH293" ca="1">IF(NOT(ISNUMBER(INDEX($A:$A, LOOKUP(2, 1 / ($A$1:INDIRECT("$A$"&amp;ROW($A293)) &lt;&gt; ""),ROW($A$1:INDIRECT("$A$"&amp;ROW($A293)))), 1))), "",
_xlfn.FLOOR.MATH($BG293/IF(OR(INDIRECT("$C$"&amp;LOOKUP(2, 1 / ($AY$1:INDIRECT("$AY$"&amp;ROW($AY293)-1) &lt;&gt; ""),ROW($AY$1:INDIRECT("$AY$"&amp;ROW($AY293)-1))))="Multi",
INDIRECT("$C$"&amp;LOOKUP(2, 1 / ($AY$1:INDIRECT("$AY$"&amp;ROW($AY293)-1) &lt;&gt; ""),ROW($AY$1:INDIRECT("$AY$"&amp;ROW($AY293)-1))))="Double"),2,1)))</f>
        <v/>
      </c>
      <c r="BI293" s="3" t="str" cm="1">
        <f t="array" aca="1" ref="BI293" ca="1">IF(NOT(ISNUMBER(INDEX($A:$A,LOOKUP(2,1/($A$1:INDIRECT("$A$"&amp;ROW($A293))&lt;&gt;""),ROW($A$1:INDIRECT("$A$"&amp;ROW($A293)))),1))),"",
VLOOKUP($BC293,GameFreakSQRT!$A$1:$B$200,2,FALSE))</f>
        <v/>
      </c>
      <c r="BJ293" s="3" t="str" cm="1">
        <f t="array" aca="1" ref="BJ293" ca="1">IF(NOT(ISNUMBER(INDEX($A:$A,LOOKUP(2,1/($A$1:INDIRECT("$A$"&amp;ROW($A293))&lt;&gt;""),ROW($A$1:INDIRECT("$A$"&amp;ROW($A293)))),1))),"",
VLOOKUP($BD293,GameFreakSQRT!$A$1:$B$200,2,FALSE))</f>
        <v/>
      </c>
      <c r="BK293" s="3" t="str" cm="1">
        <f t="array" aca="1" ref="BK293" ca="1">IF(NOT(ISNUMBER(INDEX($A:$A,LOOKUP(2,1/($A$1:INDIRECT("$A$"&amp;ROW($A293))&lt;&gt;""),ROW($A$1:INDIRECT("$A$"&amp;ROW($A293)))),1))),"",
_xlfn.FLOOR.MATH((($BI293*$BE293)*$BH293)/($BJ293*$BF293))+1)</f>
        <v/>
      </c>
      <c r="BL293" s="3" t="str" cm="1">
        <f t="array" aca="1" ref="BL293" ca="1">IF(NOT(ISNUMBER(INDEX($A:$A,LOOKUP(2,1/($A$1:INDIRECT("$A$"&amp;ROW($A293))&lt;&gt;""),ROW($A$1:INDIRECT("$A$"&amp;ROW($A293)))),1))),"",
_xlfn.FLOOR.MATH($BK293*IF(NOT(INDIRECT("$Z$"&amp;LOOKUP(2, 1 / ($AY$1:INDIRECT("$AY$"&amp;ROW($AY293)-1) &lt;&gt; ""),ROW($AY$1:INDIRECT("$AY$"&amp;ROW($AY293)-1))))=""),1.5,1)))</f>
        <v/>
      </c>
      <c r="BM293" s="3" t="str" cm="1">
        <f t="array" aca="1" ref="BM293" ca="1">IF(NOT(ISNUMBER(INDEX($A:$A, LOOKUP(2, 1 / ($A$1:INDIRECT("$A$"&amp;ROW($A293)) &lt;&gt; ""),ROW($A$1:INDIRECT("$A$"&amp;ROW($A293)))), 1))), "",
INDIRECT("$Y$"&amp;LOOKUP(2, 1 / ($AY$1:INDIRECT("$AY$"&amp;ROW($AY293)-1) &lt;&gt; ""),ROW($AY$1:INDIRECT("$AY$"&amp;ROW($AY293)-1)))))</f>
        <v/>
      </c>
      <c r="BN293" s="3" t="str">
        <f t="shared" ca="1" si="29"/>
        <v/>
      </c>
    </row>
    <row r="294" spans="1:66" x14ac:dyDescent="0.45">
      <c r="A294" s="69"/>
      <c r="B294" s="69"/>
      <c r="C294" s="69"/>
      <c r="D294" s="69"/>
      <c r="E294" s="69"/>
      <c r="F294" s="56">
        <v>2</v>
      </c>
      <c r="G294" s="2" t="s">
        <v>564</v>
      </c>
      <c r="H294" s="2" t="s">
        <v>77</v>
      </c>
      <c r="I294" s="2">
        <v>31</v>
      </c>
      <c r="J294" s="2" t="s">
        <v>82</v>
      </c>
      <c r="K294" s="2" t="s">
        <v>565</v>
      </c>
      <c r="L294" s="2" t="s">
        <v>53</v>
      </c>
      <c r="M294" s="2" t="s">
        <v>566</v>
      </c>
      <c r="N294" s="2" t="s">
        <v>240</v>
      </c>
      <c r="O294" s="2" t="s">
        <v>427</v>
      </c>
      <c r="P294" s="2" t="s">
        <v>390</v>
      </c>
      <c r="Q294" s="2">
        <v>0</v>
      </c>
      <c r="R294" s="2">
        <f>_xlfn.FLOOR.MATH((((2*VLOOKUP(G294, 'EV and Base'!$A$1:$N$671, 9, FALSE))+$Q294)*$I294)/100)+$I294+10</f>
        <v>143</v>
      </c>
      <c r="S294" s="2">
        <f>_xlfn.FLOOR.MATH((_xlfn.FLOOR.MATH((((2*VLOOKUP($G294, 'EV and Base'!$A$1:$N$671, 10, FALSE))+$Q294)*$I294)/100)+5)*
IF(OR($J294="Lonely", $J294="Brave", $J294="Adamant", $J294="Naughty"), 1.1,
IF(OR($J294="Bold", $J294="Timid", $J294="Modest", $J294="Calm"), 0.9, 1)))</f>
        <v>51</v>
      </c>
      <c r="T294" s="2">
        <f>_xlfn.FLOOR.MATH((_xlfn.FLOOR.MATH((((2*VLOOKUP($G294, 'EV and Base'!$A$1:$N$671, 11, FALSE))+$Q294)*$I294)/100)+5)*
IF(OR($J294="Bold", $J294="Relaxed", $J294="Impish", $J294="Lax"), 1.1,
IF(OR($J294="Lonely", $J294="Hasty", $J294="Mild", $J294="Gentle"), 0.9, 1)))</f>
        <v>54</v>
      </c>
      <c r="U294" s="2">
        <f>_xlfn.FLOOR.MATH((_xlfn.FLOOR.MATH((((2*VLOOKUP($G294, 'EV and Base'!$A$1:$N$671, 12, FALSE))+$Q294)*$I294)/100)+5)*
IF(OR($J294="Modest", $J294="Mild", $J294="Quiet", $J294="Rash"), 1.1,
IF(OR($J294="Adamant", $J294="Impish", $J294="Jolly", $J294="Careful"), 0.9, 1)))</f>
        <v>31</v>
      </c>
      <c r="V294" s="2">
        <f>_xlfn.FLOOR.MATH((_xlfn.FLOOR.MATH((((2*VLOOKUP($G294, 'EV and Base'!$A$1:$N$671, 13, FALSE))+$Q294)*$I294)/100)+5)*
IF(OR($J294="Calm", $J294="Gentle", $J294="Sassy", $J294="Careful"), 1.1,
IF(OR($J294="Naughty", $J294="Lax", $J294="Naive", $J294="Rash"), 0.9, 1)))</f>
        <v>32</v>
      </c>
      <c r="W294" s="2">
        <f>_xlfn.FLOOR.MATH((_xlfn.FLOOR.MATH((((2*VLOOKUP($G294, 'EV and Base'!$A$1:$N$671, 14, FALSE))+$Q294)*$I294)/100)+5)*
IF(OR($J294="Timid", $J294="Hasty", $J294="Jolly", $J294="Naive"), 1.1,
IF(OR($J294="Brave", $J294="Relaxed", $J294="Quiet", $J294="Sassy"), 0.9, 1)))</f>
        <v>40</v>
      </c>
      <c r="X294" s="69"/>
      <c r="Z294" s="1">
        <v>1</v>
      </c>
      <c r="AA294" s="23" t="str" cm="1">
        <f t="array" aca="1" ref="AA294" ca="1">IF(NOT(ISNUMBER(INDEX($A:$A,LOOKUP(2,1/($A$1:INDIRECT("$A$"&amp;ROW($A294))&lt;&gt;""),ROW($A$1:INDIRECT("$A$"&amp;ROW($A294)))),1))),"",
IF(NOT(ISNUMBER($A294)),$AA293,
IF($AB294&lt;16,"Lillipup",
IF($AB294&lt;32,"Herdier",
"Stoutland"))))</f>
        <v/>
      </c>
      <c r="AB294" s="25" t="str" cm="1">
        <f t="array" aca="1" ref="AB294" ca="1">IF(NOT(ISNUMBER(INDEX($A:$A, LOOKUP(2, 1 / ($A$1:INDIRECT("$A$"&amp;ROW($A294)) &lt;&gt; ""),ROW($A$1:INDIRECT("$A$"&amp;ROW($A294)))), 1))), "",
VLOOKUP($AY294,'Medium-Slow'!$A$1:$B$101,2,TRUE))</f>
        <v/>
      </c>
      <c r="AC294" s="23" t="str" cm="1">
        <f t="array" aca="1" ref="AC294" ca="1">IF(NOT(ISNUMBER(INDEX($A:$A, LOOKUP(2, 1 / ($A$1:INDIRECT("$A$"&amp;ROW($A294)) &lt;&gt; ""),ROW($A$1:INDIRECT("$A$"&amp;ROW($A294)))), 1))), "",
INDEX($AC:$AC, LOOKUP(2, 1 / ($AC$1:INDIRECT("$AC$"&amp;ROW($AC294)-1) &lt;&gt; ""),ROW($AC$1:INDIRECT("$AC$"&amp;ROW($AC294)-1))), 1)+
IF(INDEX($AC:$AC, LOOKUP(2, 1 / ($AC$1:INDIRECT("$AC$"&amp;ROW($AC294)-1) &lt;&gt; ""),ROW($AC$1:INDIRECT("$AC$"&amp;ROW($AC294)-1))), 1)+
INDEX($AD:$AD, LOOKUP(2, 1 / ($AD$1:INDIRECT("$AD$"&amp;ROW($AD294)-1) &lt;&gt; ""),ROW($AD$1:INDIRECT("$AD$"&amp;ROW($AD294)-1))), 1)+
INDEX($AE:$AE, LOOKUP(2, 1 / ($AE$1:INDIRECT("$AE$"&amp;ROW($AE294)-1) &lt;&gt; ""),ROW($AE$1:INDIRECT("$AE$"&amp;ROW($AD294)-1))), 1)+
INDEX($AE:$AF, LOOKUP(2, 1 / ($AF$1:INDIRECT("$AF$"&amp;ROW($AF294)-1) &lt;&gt; ""),ROW($AF$1:INDIRECT("$AF$"&amp;ROW($AD294)-1))), 1)+
INDEX($AG:$AG, LOOKUP(2, 1 / ($AG$1:INDIRECT("$AG$"&amp;ROW($AG294)-1) &lt;&gt; ""),ROW($AG$1:INDIRECT("$AG$"&amp;ROW($AD294)-1))), 1)+
INDEX($AH:$AH, LOOKUP(2, 1 / ($AH$1:INDIRECT("$AH$"&amp;ROW($AH294)-1) &lt;&gt; ""),ROW($AH$1:INDIRECT("$AH$"&amp;ROW($AD294)-1))), 1)&gt;=510,0,
IF(INDEX($AC:$AC, LOOKUP(2, 1 / ($AC$1:INDIRECT("$AC$"&amp;ROW($AC294)-1) &lt;&gt; ""),ROW($AC$1:INDIRECT("$AC$"&amp;ROW($AC294)-1))), 1)&gt;=255,0,
VLOOKUP(INDIRECT("$G$"&amp;LOOKUP(2, 1 / ($AC$1:INDIRECT("$AC$"&amp;ROW($AC294)-1) &lt;&gt; ""),ROW($AC$1:INDIRECT("$AC$"&amp;ROW($AC294)-1)))), 'EV and Base'!$A$1:$N$671, 3, FALSE))))</f>
        <v/>
      </c>
      <c r="AD294" s="2" t="str" cm="1">
        <f t="array" aca="1" ref="AD294" ca="1">IF(NOT(ISNUMBER(INDEX($A:$A, LOOKUP(2, 1 / ($A$1:INDIRECT("$A$"&amp;ROW($A294)) &lt;&gt; ""),ROW($A$1:INDIRECT("$A$"&amp;ROW($A294)))), 1))), "",
INDEX($AD:$AD, LOOKUP(2, 1 / ($AD$1:INDIRECT("$AD$"&amp;ROW($AD294)-1) &lt;&gt; ""),ROW($AD$1:INDIRECT("$AD$"&amp;ROW($AD294)-1))), 1)+
IF(INDEX($AC:$AC, LOOKUP(2, 1 / ($AC$1:INDIRECT("$AC$"&amp;ROW($AC294)-1) &lt;&gt; ""),ROW($AC$1:INDIRECT("$AC$"&amp;ROW($AC294)-1))), 1)+
INDEX($AD:$AD, LOOKUP(2, 1 / ($AD$1:INDIRECT("$AD$"&amp;ROW($AD294)-1) &lt;&gt; ""),ROW($AD$1:INDIRECT("$AD$"&amp;ROW($AD294)-1))), 1)+
INDEX($AE:$AE, LOOKUP(2, 1 / ($AE$1:INDIRECT("$AE$"&amp;ROW($AE294)-1) &lt;&gt; ""),ROW($AE$1:INDIRECT("$AE$"&amp;ROW($AD294)-1))), 1)+
INDEX($AE:$AF, LOOKUP(2, 1 / ($AF$1:INDIRECT("$AF$"&amp;ROW($AF294)-1) &lt;&gt; ""),ROW($AF$1:INDIRECT("$AF$"&amp;ROW($AD294)-1))), 1)+
INDEX($AG:$AG, LOOKUP(2, 1 / ($AG$1:INDIRECT("$AG$"&amp;ROW($AG294)-1) &lt;&gt; ""),ROW($AG$1:INDIRECT("$AG$"&amp;ROW($AD294)-1))), 1)+
INDEX($AH:$AH, LOOKUP(2, 1 / ($AH$1:INDIRECT("$AH$"&amp;ROW($AH294)-1) &lt;&gt; ""),ROW($AH$1:INDIRECT("$AH$"&amp;ROW($AD294)-1))), 1)&gt;=510,0,
IF(INDEX($AD:$AD, LOOKUP(2, 1 / ($AD$1:INDIRECT("$AD$"&amp;ROW($AD294)-1) &lt;&gt; ""),ROW($AD$1:INDIRECT("$AD$"&amp;ROW($AD294)-1))), 1)&gt;=255,0,
VLOOKUP(INDIRECT("$G$"&amp;LOOKUP(2, 1 / ($AD$1:INDIRECT("$AD$"&amp;ROW($AD294)-1) &lt;&gt; ""),ROW($AD$1:INDIRECT("$AD$"&amp;ROW($AD294)-1)))), 'EV and Base'!$A$1:$N$671, 4, FALSE))))</f>
        <v/>
      </c>
      <c r="AE294" s="2" t="str" cm="1">
        <f t="array" aca="1" ref="AE294" ca="1">IF(NOT(ISNUMBER(INDEX($A:$A,LOOKUP(2,1/($A$1:INDIRECT("$A$"&amp;ROW($A294))&lt;&gt;""),ROW($A$1:INDIRECT("$A$"&amp;ROW($A294)))),1))),"",
INDEX($AE:$AE,LOOKUP(2,1/($AE$1:INDIRECT("$AE$"&amp;ROW($AE294)-1)&lt;&gt;""),ROW($AE$1:INDIRECT("$AE$"&amp;ROW($AE294)-1))),1)+
IF(INDEX($AC:$AC,LOOKUP(2,1/($AC$1:INDIRECT("$AC$"&amp;ROW($AC294)-1)&lt;&gt;""),ROW($AC$1:INDIRECT("$AC$"&amp;ROW($AC294)-1))),1)+
INDEX($AD:$AD,LOOKUP(2,1/($AD$1:INDIRECT("$AD$"&amp;ROW($AD294)-1)&lt;&gt;""),ROW($AD$1:INDIRECT("$AD$"&amp;ROW($AD294)-1))),1)+
INDEX($AE:$AE,LOOKUP(2,1/($AE$1:INDIRECT("$AE$"&amp;ROW($AE294)-1)&lt;&gt;""),ROW($AE$1:INDIRECT("$AE$"&amp;ROW($AD294)-1))),1)+
INDEX($AE:$AF,LOOKUP(2,1/($AF$1:INDIRECT("$AF$"&amp;ROW($AF294)-1)&lt;&gt;""),ROW($AF$1:INDIRECT("$AF$"&amp;ROW($AD294)-1))),1)+
INDEX($AG:$AG,LOOKUP(2,1/($AG$1:INDIRECT("$AG$"&amp;ROW($AG294)-1)&lt;&gt;""),ROW($AG$1:INDIRECT("$AG$"&amp;ROW($AD294)-1))),1)+
INDEX($AH:$AH,LOOKUP(2,1/($AH$1:INDIRECT("$AH$"&amp;ROW($AH294)-1)&lt;&gt;""),ROW($AH$1:INDIRECT("$AH$"&amp;ROW($AD294)-1))),1)&gt;=510,0,
IF(INDEX($AE:$AE,LOOKUP(2,1/($AE$1:INDIRECT("$AE$"&amp;ROW($AE294)-1)&lt;&gt;""),ROW($AE$1:INDIRECT("$AE$"&amp;ROW($AE294)-1))),1)&gt;=255,0,
VLOOKUP(INDIRECT("$G$"&amp;LOOKUP(2,1/($AE$1:INDIRECT("$AE$"&amp;ROW($AE294)-1)&lt;&gt;""),ROW($AE$1:INDIRECT("$AE$"&amp;ROW($AE294)-1)))),'EV and Base'!$A$1:$N$671,5,FALSE))))</f>
        <v/>
      </c>
      <c r="AF294" s="2" t="str" cm="1">
        <f t="array" aca="1" ref="AF294" ca="1">IF(NOT(ISNUMBER(INDEX($A:$A, LOOKUP(2, 1 / ($A$1:INDIRECT("$A$"&amp;ROW($A294)) &lt;&gt; ""),ROW($A$1:INDIRECT("$A$"&amp;ROW($A294)))), 1))), "",
INDEX($AF:$AF, LOOKUP(2, 1 / ($AF$1:INDIRECT("$AF$"&amp;ROW($AF294)-1) &lt;&gt; ""),ROW($AF$1:INDIRECT("$AF$"&amp;ROW($AF294)-1))), 1)+
IF(INDEX($AC:$AC, LOOKUP(2, 1 / ($AC$1:INDIRECT("$AC$"&amp;ROW($AC294)-1) &lt;&gt; ""),ROW($AC$1:INDIRECT("$AC$"&amp;ROW($AC294)-1))), 1)+
INDEX($AD:$AD, LOOKUP(2, 1 / ($AD$1:INDIRECT("$AD$"&amp;ROW($AD294)-1) &lt;&gt; ""),ROW($AD$1:INDIRECT("$AD$"&amp;ROW($AD294)-1))), 1)+
INDEX($AE:$AE, LOOKUP(2, 1 / ($AE$1:INDIRECT("$AE$"&amp;ROW($AE294)-1) &lt;&gt; ""),ROW($AE$1:INDIRECT("$AE$"&amp;ROW($AD294)-1))), 1)+
INDEX($AE:$AF, LOOKUP(2, 1 / ($AF$1:INDIRECT("$AF$"&amp;ROW($AF294)-1) &lt;&gt; ""),ROW($AF$1:INDIRECT("$AF$"&amp;ROW($AD294)-1))), 1)+
INDEX($AG:$AG, LOOKUP(2, 1 / ($AG$1:INDIRECT("$AG$"&amp;ROW($AG294)-1) &lt;&gt; ""),ROW($AG$1:INDIRECT("$AG$"&amp;ROW($AD294)-1))), 1)+
INDEX($AH:$AH, LOOKUP(2, 1 / ($AH$1:INDIRECT("$AH$"&amp;ROW($AH294)-1) &lt;&gt; ""),ROW($AH$1:INDIRECT("$AH$"&amp;ROW($AD294)-1))), 1)&gt;=510,0,
IF(INDEX($AF:$AF, LOOKUP(2, 1 / ($AF$1:INDIRECT("$AF$"&amp;ROW($AF294)-1) &lt;&gt; ""),ROW($AF$1:INDIRECT("$AF$"&amp;ROW($AF294)-1))), 1)&gt;=255,0,
VLOOKUP(INDIRECT("$G$"&amp;LOOKUP(2, 1 / ($AF$1:INDIRECT("$AF$"&amp;ROW($AF294)-1) &lt;&gt; ""),ROW($AF$1:INDIRECT("$AF$"&amp;ROW($AF294)-1)))), 'EV and Base'!$A$1:$N$671, 6, FALSE))))</f>
        <v/>
      </c>
      <c r="AG294" s="2" t="str" cm="1">
        <f t="array" aca="1" ref="AG294" ca="1">IF(NOT(ISNUMBER(INDEX($A:$A, LOOKUP(2, 1 / ($A$1:INDIRECT("$A$"&amp;ROW($A294)) &lt;&gt; ""),ROW($A$1:INDIRECT("$A$"&amp;ROW($A294)))), 1))), "",
INDEX($AG:$AG, LOOKUP(2, 1 / ($AG$1:INDIRECT("$AG$"&amp;ROW($AG294)-1) &lt;&gt; ""),ROW($AG$1:INDIRECT("$AG$"&amp;ROW($AG294)-1))), 1)+
IF(INDEX($AC:$AC, LOOKUP(2, 1 / ($AC$1:INDIRECT("$AC$"&amp;ROW($AC294)-1) &lt;&gt; ""),ROW($AC$1:INDIRECT("$AC$"&amp;ROW($AC294)-1))), 1)+
INDEX($AD:$AD, LOOKUP(2, 1 / ($AD$1:INDIRECT("$AD$"&amp;ROW($AD294)-1) &lt;&gt; ""),ROW($AD$1:INDIRECT("$AD$"&amp;ROW($AD294)-1))), 1)+
INDEX($AE:$AE, LOOKUP(2, 1 / ($AE$1:INDIRECT("$AE$"&amp;ROW($AE294)-1) &lt;&gt; ""),ROW($AE$1:INDIRECT("$AE$"&amp;ROW($AD294)-1))), 1)+
INDEX($AE:$AF, LOOKUP(2, 1 / ($AF$1:INDIRECT("$AF$"&amp;ROW($AF294)-1) &lt;&gt; ""),ROW($AF$1:INDIRECT("$AF$"&amp;ROW($AD294)-1))), 1)+
INDEX($AG:$AG, LOOKUP(2, 1 / ($AG$1:INDIRECT("$AG$"&amp;ROW($AG294)-1) &lt;&gt; ""),ROW($AG$1:INDIRECT("$AG$"&amp;ROW($AD294)-1))), 1)+
INDEX($AH:$AH, LOOKUP(2, 1 / ($AH$1:INDIRECT("$AH$"&amp;ROW($AH294)-1) &lt;&gt; ""),ROW($AH$1:INDIRECT("$AH$"&amp;ROW($AD294)-1))), 1)&gt;=510,0,
IF(INDEX($AG:$AG, LOOKUP(2, 1 / ($AG$1:INDIRECT("$AG$"&amp;ROW($AG294)-1) &lt;&gt; ""),ROW($AG$1:INDIRECT("$AG$"&amp;ROW($AG294)-1))), 1)&gt;=255,0,
VLOOKUP(INDIRECT("$G$"&amp;LOOKUP(2, 1 / ($AG$1:INDIRECT("$AG$"&amp;ROW($AG294)-1) &lt;&gt; ""),ROW($AG$1:INDIRECT("$AG$"&amp;ROW($AG294)-1)))), 'EV and Base'!$A$1:$N$671, 7, FALSE))))</f>
        <v/>
      </c>
      <c r="AH294" s="24" t="str" cm="1">
        <f t="array" aca="1" ref="AH294" ca="1">IF(NOT(ISNUMBER(INDEX($A:$A,LOOKUP(2,1/($A$1:INDIRECT("$A$"&amp;ROW($A294))&lt;&gt;""),ROW($A$1:INDIRECT("$A$"&amp;ROW($A294)))),1))),"",
INDEX($AH:$AH,LOOKUP(2,1/($AH$1:INDIRECT("$AH$"&amp;ROW($AH294)-1)&lt;&gt;""),ROW($AH$1:INDIRECT("$AH$"&amp;ROW($AH294)-1))),1)+
IF(INDEX($AC:$AC,LOOKUP(2,1/($AC$1:INDIRECT("$AC$"&amp;ROW($AC294)-1)&lt;&gt;""),ROW($AC$1:INDIRECT("$AC$"&amp;ROW($AC294)-1))),1)+
INDEX($AD:$AD,LOOKUP(2,1/($AD$1:INDIRECT("$AD$"&amp;ROW($AD294)-1)&lt;&gt;""),ROW($AD$1:INDIRECT("$AD$"&amp;ROW($AD294)-1))),1)+
INDEX($AE:$AE,LOOKUP(2,1/($AE$1:INDIRECT("$AE$"&amp;ROW($AE294)-1)&lt;&gt;""),ROW($AE$1:INDIRECT("$AE$"&amp;ROW($AD294)-1))),1)+
INDEX($AE:$AF,LOOKUP(2,1/($AF$1:INDIRECT("$AF$"&amp;ROW($AF294)-1)&lt;&gt;""),ROW($AF$1:INDIRECT("$AF$"&amp;ROW($AD294)-1))),1)+
INDEX($AG:$AG,LOOKUP(2,1/($AG$1:INDIRECT("$AG$"&amp;ROW($AG294)-1)&lt;&gt;""),ROW($AG$1:INDIRECT("$AG$"&amp;ROW($AD294)-1))),1)+
INDEX($AH:$AH,LOOKUP(2,1/($AH$1:INDIRECT("$AH$"&amp;ROW($AH294)-1)&lt;&gt;""),ROW($AH$1:INDIRECT("$AH$"&amp;ROW($AD294)-1))),1)&gt;=510,0,
IF(INDEX($AH:$AH,LOOKUP(2,1/($AH$1:INDIRECT("$AH$"&amp;ROW($AH294)-1)&lt;&gt;""),ROW($AH$1:INDIRECT("$AH$"&amp;ROW($AH294)-1))),1)&gt;=255,0,
VLOOKUP(INDIRECT("$G$"&amp;LOOKUP(2,1/($AH$1:INDIRECT("$AH$"&amp;ROW($AH294)-1)&lt;&gt;""),ROW($AH$1:INDIRECT("$AH$"&amp;ROW($AH294)-1)))),'EV and Base'!$A$1:$N$671,8,FALSE))))</f>
        <v/>
      </c>
      <c r="AI294" s="29" t="str" cm="1">
        <f t="array" aca="1" ref="AI294" ca="1">IF(NOT(ISNUMBER(INDEX($A:$A,LOOKUP(2,1/($A$1:INDIRECT("$A$"&amp;ROW($A294))&lt;&gt;""),ROW($A$1:INDIRECT("$A$"&amp;ROW($A294)))),1))),"",
ROUNDDOWN((((2*VLOOKUP($AA294,'EV and Base'!$A$1:$N$671,9,FALSE))+31+ROUNDDOWN($AC294/4,0))*$AB294)/100,0)+$AB294+10)</f>
        <v/>
      </c>
      <c r="AJ294" s="21" t="str" cm="1">
        <f t="array" aca="1" ref="AJ294" ca="1">IF(NOT(ISNUMBER(INDEX($A:$A, LOOKUP(2, 1 / ($A$1:INDIRECT("$A$"&amp;ROW($A294)) &lt;&gt; ""),ROW($A$1:INDIRECT("$A$"&amp;ROW($A294)))), 1))), "",
ROUNDDOWN((ROUNDDOWN((((2*VLOOKUP($AA294, 'EV and Base'!$A$1:$N$671, 10, FALSE))+31+ROUNDDOWN($AD294/4, 0))*$AB294)/100, 0)+5)*1.1, 0))</f>
        <v/>
      </c>
      <c r="AK294" s="21" t="str" cm="1">
        <f t="array" aca="1" ref="AK294" ca="1">IF(NOT(ISNUMBER(INDEX($A:$A, LOOKUP(2, 1 / ($A$1:INDIRECT("$A$"&amp;ROW($A294)) &lt;&gt; ""),ROW($A$1:INDIRECT("$A$"&amp;ROW($A294)))), 1))), "",
ROUNDDOWN((ROUNDDOWN((((2*VLOOKUP($AA294, 'EV and Base'!$A$1:$N$671, 11, FALSE))+30+ROUNDDOWN($AE294/4, 0))*$AB294)/100, 0)+5), 0)
&amp;"-"&amp;
ROUNDDOWN((ROUNDDOWN((((2*VLOOKUP($AA294, 'EV and Base'!$A$1:$N$671, 11, FALSE))+31+ROUNDDOWN($AE294/4, 0))*$AB294)/100, 0)+5), 0))</f>
        <v/>
      </c>
      <c r="AL294" s="21" t="str" cm="1">
        <f t="array" aca="1" ref="AL294" ca="1">IF(NOT(ISNUMBER(INDEX($A:$A, LOOKUP(2, 1 / ($A$1:INDIRECT("$A$"&amp;ROW($A294)) &lt;&gt; ""),ROW($A$1:INDIRECT("$A$"&amp;ROW($A294)))), 1))), "",
ROUNDDOWN((ROUNDDOWN((((2*VLOOKUP($AA294, 'EV and Base'!$A$1:$N$671, 12, FALSE))+0+ROUNDDOWN($AF294/4, 0))*$AB294)/100, 0)+5)*0.9, 0)
&amp;"-"&amp;
ROUNDDOWN((ROUNDDOWN((((2*VLOOKUP($AA294, 'EV and Base'!$A$1:$N$671, 12, FALSE))+31+ROUNDDOWN($AF294/4, 0))*$AB294)/100, 0)+5)*0.9, 0))</f>
        <v/>
      </c>
      <c r="AM294" s="21" t="str" cm="1">
        <f t="array" aca="1" ref="AM294" ca="1">IF(NOT(ISNUMBER(INDEX($A:$A, LOOKUP(2, 1 / ($A$1:INDIRECT("$A$"&amp;ROW($A294)) &lt;&gt; ""),ROW($A$1:INDIRECT("$A$"&amp;ROW($A294)))), 1))), "",
ROUNDDOWN((ROUNDDOWN((((2*VLOOKUP($AA294, 'EV and Base'!$A$1:$N$671, 13, FALSE))+30+ROUNDDOWN($AG294/4, 0))*$AB294)/100, 0)+5), 0)
&amp;"-"&amp;
ROUNDDOWN((ROUNDDOWN((((2*VLOOKUP($AA294, 'EV and Base'!$A$1:$N$671, 13, FALSE))+31+ROUNDDOWN($AG294/4, 0))*$AB294)/100, 0)+5), 0))</f>
        <v/>
      </c>
      <c r="AN294" s="25" t="str" cm="1">
        <f t="array" aca="1" ref="AN294" ca="1">IF(NOT(ISNUMBER(INDEX($A:$A, LOOKUP(2, 1 / ($A$1:INDIRECT("$A$"&amp;ROW($A294)) &lt;&gt; ""),ROW($A$1:INDIRECT("$A$"&amp;ROW($A294)))), 1))), "",
ROUNDDOWN((ROUNDDOWN((((2*VLOOKUP($AA294, 'EV and Base'!$A$1:$N$671, 14, FALSE))+31+ROUNDDOWN($AH294/4, 0))*$AB294)/100, 0)+5), 0))</f>
        <v/>
      </c>
      <c r="AO294" s="23" t="str" cm="1">
        <f t="array" aca="1" ref="AO294" ca="1">IF(NOT(ISNUMBER(INDEX($A:$A, LOOKUP(2, 1 / ($A$1:INDIRECT("$A$"&amp;ROW($A294)) &lt;&gt; ""),ROW($A$1:INDIRECT("$A$"&amp;ROW($A294)))), 1))), "",
ROUNDDOWN((((2*VLOOKUP($AA294, 'EV and Base'!$A$1:$N$671, 9, FALSE))+31+ROUNDDOWN($AC294/4, 0))*$AB294)/100, 0)+$AB294+10)</f>
        <v/>
      </c>
      <c r="AP294" s="2" t="str" cm="1">
        <f t="array" aca="1" ref="AP294" ca="1">IF(NOT(ISNUMBER(INDEX($A:$A, LOOKUP(2, 1 / ($A$1:INDIRECT("$A$"&amp;ROW($A294)) &lt;&gt; ""),ROW($A$1:INDIRECT("$A$"&amp;ROW($A294)))), 1))), "",
ROUNDDOWN((ROUNDDOWN((((2*VLOOKUP($AA294, 'EV and Base'!$A$1:$N$671, 10, FALSE))+31+ROUNDDOWN($AD294/4, 0))*$AB294)/100, 0)+5)*1.1, 0))</f>
        <v/>
      </c>
      <c r="AQ294" s="2" t="str" cm="1">
        <f t="array" aca="1" ref="AQ294" ca="1">IF(NOT(ISNUMBER(INDEX($A:$A, LOOKUP(2, 1 / ($A$1:INDIRECT("$A$"&amp;ROW($A294)) &lt;&gt; ""),ROW($A$1:INDIRECT("$A$"&amp;ROW($A294)))), 1))), "",
ROUNDDOWN((ROUNDDOWN((((2*VLOOKUP($AA294, 'EV and Base'!$A$1:$N$671, 11, FALSE))+$AV$2+ROUNDDOWN($AE294/4, 0))*$AB294)/100, 0)+5), 0))</f>
        <v/>
      </c>
      <c r="AR294" s="22" t="str" cm="1">
        <f t="array" aca="1" ref="AR294" ca="1">IF(NOT(ISNUMBER(INDEX($A:$A, LOOKUP(2, 1 / ($A$1:INDIRECT("$A$"&amp;ROW($A294)) &lt;&gt; ""),ROW($A$1:INDIRECT("$A$"&amp;ROW($A294)))), 1))), "",
ROUNDDOWN((ROUNDDOWN((((2*VLOOKUP($AA294, 'EV and Base'!$A$1:$N$671, 12, FALSE))+$AW$2+ROUNDDOWN($AF294/4, 0))*$AB294)/100, 0)+5)*0.9, 0))</f>
        <v/>
      </c>
      <c r="AS294" s="2" t="str" cm="1">
        <f t="array" aca="1" ref="AS294" ca="1">IF(NOT(ISNUMBER(INDEX($A:$A, LOOKUP(2, 1 / ($A$1:INDIRECT("$A$"&amp;ROW($A294)) &lt;&gt; ""),ROW($A$1:INDIRECT("$A$"&amp;ROW($A294)))), 1))), "",
ROUNDDOWN((ROUNDDOWN((((2*VLOOKUP($AA294, 'EV and Base'!$A$1:$N$671, 13, FALSE))+$AX$2+ROUNDDOWN($AG294/4, 0))*$AB294)/100, 0)+5), 0))</f>
        <v/>
      </c>
      <c r="AT294" s="24" t="str" cm="1">
        <f t="array" aca="1" ref="AT294" ca="1">IF(NOT(ISNUMBER(INDEX($A:$A, LOOKUP(2, 1 / ($A$1:INDIRECT("$A$"&amp;ROW($A294)) &lt;&gt; ""),ROW($A$1:INDIRECT("$A$"&amp;ROW($A294)))), 1))), "",
ROUNDDOWN((ROUNDDOWN((((2*VLOOKUP($AA294, 'EV and Base'!$A$1:$N$671, 14, FALSE))+31+ROUNDDOWN($AH294/4, 0))*$AB294)/100, 0)+5), 0))</f>
        <v/>
      </c>
      <c r="AU294" s="28">
        <v>224</v>
      </c>
      <c r="AY294" t="str" cm="1">
        <f t="array" aca="1" ref="AY294" ca="1">IF(NOT(ISNUMBER(INDEX($A:$A,LOOKUP(2,1/($A$1:INDIRECT("$A$"&amp;ROW($A294))&lt;&gt;""),ROW($A$1:INDIRECT("$A$"&amp;ROW($A294)))),1))),"",
INDEX($AY:$AY,LOOKUP(2,1/($AY$1:INDIRECT("$AY$"&amp;ROW($AY294)-1)&lt;&gt;""),ROW($AY$1:INDIRECT("$AY$"&amp;ROW($AY294)-1))),1)+$BL294)</f>
        <v/>
      </c>
      <c r="AZ294" s="3" t="str" cm="1">
        <f t="array" aca="1" ref="AZ294" ca="1">IF(NOT(ISNUMBER(INDEX($A:$A, LOOKUP(2, 1 / ($A$1:INDIRECT("$A$"&amp;ROW($A294)) &lt;&gt; ""),ROW($A$1:INDIRECT("$A$"&amp;ROW($A294)))), 1))), "",
VLOOKUP(INDIRECT("$G$"&amp;LOOKUP(2, 1 / ($AY$1:INDIRECT("$AY$"&amp;ROW($AY294)-1) &lt;&gt; ""),ROW($AY$1:INDIRECT("$AY$"&amp;ROW($AY294)-1)))),'EV and Base'!A262:N932,2,FALSE))</f>
        <v/>
      </c>
      <c r="BA294" s="3" t="str" cm="1">
        <f t="array" aca="1" ref="BA294" ca="1">IF(NOT(ISNUMBER(INDEX($A:$A, LOOKUP(2, 1 / ($A$1:INDIRECT("$A$"&amp;ROW($A294)) &lt;&gt; ""),ROW($A$1:INDIRECT("$A$"&amp;ROW($A294)))), 1))), "",
INDIRECT("$I$"&amp;LOOKUP(2, 1 / ($AY$1:INDIRECT("$AY$"&amp;ROW($AY294)-1) &lt;&gt; ""),ROW($AY$1:INDIRECT("$AY$"&amp;ROW($AY294)-1)))))</f>
        <v/>
      </c>
      <c r="BB294" s="1" t="str" cm="1">
        <f t="array" aca="1" ref="BB294" ca="1">IF(NOT(ISNUMBER(INDEX($A:$A, LOOKUP(2, 1 / ($A$1:INDIRECT("$A$"&amp;ROW($A294)) &lt;&gt; ""),ROW($A$1:INDIRECT("$A$"&amp;ROW($A294)))), 1))), "",
INDIRECT("$AB$"&amp;LOOKUP(2, 1 / ($AY$1:INDIRECT("$AY$"&amp;ROW($AY294)-1) &lt;&gt; ""),ROW($AY$1:INDIRECT("$AY$"&amp;ROW($AY294)-1)))))</f>
        <v/>
      </c>
      <c r="BC294" s="3" t="str" cm="1">
        <f t="array" aca="1" ref="BC294" ca="1">IF(NOT(ISNUMBER(INDEX($A:$A,LOOKUP(2,1/($A$1:INDIRECT("$A$"&amp;ROW($A294))&lt;&gt;""),ROW($A$1:INDIRECT("$A$"&amp;ROW($A294)))),1))),"",
$BA294+$BA294+10)</f>
        <v/>
      </c>
      <c r="BD294" s="3" t="str" cm="1">
        <f t="array" aca="1" ref="BD294" ca="1">IF(NOT(ISNUMBER(INDEX($A:$A,LOOKUP(2,1/($A$1:INDIRECT("$A$"&amp;ROW($A294))&lt;&gt;""),ROW($A$1:INDIRECT("$A$"&amp;ROW($A294)))),1))),"",
$BA294+$BB294+10)</f>
        <v/>
      </c>
      <c r="BE294" s="3" t="str" cm="1">
        <f t="array" aca="1" ref="BE294" ca="1">IF(NOT(ISNUMBER(INDEX($A:$A,LOOKUP(2,1/($A$1:INDIRECT("$A$"&amp;ROW($A294))&lt;&gt;""),ROW($A$1:INDIRECT("$A$"&amp;ROW($A294)))),1))),"",
$BC294*$BC294)</f>
        <v/>
      </c>
      <c r="BF294" s="3" t="str" cm="1">
        <f t="array" aca="1" ref="BF294" ca="1">IF(NOT(ISNUMBER(INDEX($A:$A,LOOKUP(2,1/($A$1:INDIRECT("$A$"&amp;ROW($A294))&lt;&gt;""),ROW($A$1:INDIRECT("$A$"&amp;ROW($A294)))),1))),"",
$BD294*$BD294)</f>
        <v/>
      </c>
      <c r="BG294" s="3" t="str" cm="1">
        <f t="array" aca="1" ref="BG294" ca="1">IF(NOT(ISNUMBER(INDEX($A:$A,LOOKUP(2,1/($A$1:INDIRECT("$A$"&amp;ROW($A294))&lt;&gt;""),ROW($A$1:INDIRECT("$A$"&amp;ROW($A294)))),1))),"",
_xlfn.FLOOR.MATH(1.5*_xlfn.FLOOR.MATH($AZ294*BA294/5)))</f>
        <v/>
      </c>
      <c r="BH294" s="3" t="str" cm="1">
        <f t="array" aca="1" ref="BH294" ca="1">IF(NOT(ISNUMBER(INDEX($A:$A, LOOKUP(2, 1 / ($A$1:INDIRECT("$A$"&amp;ROW($A294)) &lt;&gt; ""),ROW($A$1:INDIRECT("$A$"&amp;ROW($A294)))), 1))), "",
_xlfn.FLOOR.MATH($BG294/IF(OR(INDIRECT("$C$"&amp;LOOKUP(2, 1 / ($AY$1:INDIRECT("$AY$"&amp;ROW($AY294)-1) &lt;&gt; ""),ROW($AY$1:INDIRECT("$AY$"&amp;ROW($AY294)-1))))="Multi",
INDIRECT("$C$"&amp;LOOKUP(2, 1 / ($AY$1:INDIRECT("$AY$"&amp;ROW($AY294)-1) &lt;&gt; ""),ROW($AY$1:INDIRECT("$AY$"&amp;ROW($AY294)-1))))="Double"),2,1)))</f>
        <v/>
      </c>
      <c r="BI294" s="3" t="str" cm="1">
        <f t="array" aca="1" ref="BI294" ca="1">IF(NOT(ISNUMBER(INDEX($A:$A,LOOKUP(2,1/($A$1:INDIRECT("$A$"&amp;ROW($A294))&lt;&gt;""),ROW($A$1:INDIRECT("$A$"&amp;ROW($A294)))),1))),"",
VLOOKUP($BC294,GameFreakSQRT!$A$1:$B$200,2,FALSE))</f>
        <v/>
      </c>
      <c r="BJ294" s="3" t="str" cm="1">
        <f t="array" aca="1" ref="BJ294" ca="1">IF(NOT(ISNUMBER(INDEX($A:$A,LOOKUP(2,1/($A$1:INDIRECT("$A$"&amp;ROW($A294))&lt;&gt;""),ROW($A$1:INDIRECT("$A$"&amp;ROW($A294)))),1))),"",
VLOOKUP($BD294,GameFreakSQRT!$A$1:$B$200,2,FALSE))</f>
        <v/>
      </c>
      <c r="BK294" s="3" t="str" cm="1">
        <f t="array" aca="1" ref="BK294" ca="1">IF(NOT(ISNUMBER(INDEX($A:$A,LOOKUP(2,1/($A$1:INDIRECT("$A$"&amp;ROW($A294))&lt;&gt;""),ROW($A$1:INDIRECT("$A$"&amp;ROW($A294)))),1))),"",
_xlfn.FLOOR.MATH((($BI294*$BE294)*$BH294)/($BJ294*$BF294))+1)</f>
        <v/>
      </c>
      <c r="BL294" s="3" t="str" cm="1">
        <f t="array" aca="1" ref="BL294" ca="1">IF(NOT(ISNUMBER(INDEX($A:$A,LOOKUP(2,1/($A$1:INDIRECT("$A$"&amp;ROW($A294))&lt;&gt;""),ROW($A$1:INDIRECT("$A$"&amp;ROW($A294)))),1))),"",
_xlfn.FLOOR.MATH($BK294*IF(NOT(INDIRECT("$Z$"&amp;LOOKUP(2, 1 / ($AY$1:INDIRECT("$AY$"&amp;ROW($AY294)-1) &lt;&gt; ""),ROW($AY$1:INDIRECT("$AY$"&amp;ROW($AY294)-1))))=""),1.5,1)))</f>
        <v/>
      </c>
      <c r="BM294" s="3" t="str" cm="1">
        <f t="array" aca="1" ref="BM294" ca="1">IF(NOT(ISNUMBER(INDEX($A:$A, LOOKUP(2, 1 / ($A$1:INDIRECT("$A$"&amp;ROW($A294)) &lt;&gt; ""),ROW($A$1:INDIRECT("$A$"&amp;ROW($A294)))), 1))), "",
INDIRECT("$Y$"&amp;LOOKUP(2, 1 / ($AY$1:INDIRECT("$AY$"&amp;ROW($AY294)-1) &lt;&gt; ""),ROW($AY$1:INDIRECT("$AY$"&amp;ROW($AY294)-1)))))</f>
        <v/>
      </c>
      <c r="BN294" s="3" t="str">
        <f t="shared" ca="1" si="29"/>
        <v/>
      </c>
    </row>
    <row r="295" spans="1:66" x14ac:dyDescent="0.45">
      <c r="A295" s="56" t="s">
        <v>75</v>
      </c>
      <c r="B295" s="56" t="s">
        <v>567</v>
      </c>
      <c r="C295" s="56" t="s">
        <v>46</v>
      </c>
      <c r="D295" s="56" t="s">
        <v>532</v>
      </c>
      <c r="E295" s="56" t="s">
        <v>48</v>
      </c>
      <c r="F295" s="56">
        <v>1</v>
      </c>
      <c r="G295" s="2" t="s">
        <v>568</v>
      </c>
      <c r="H295" s="2" t="s">
        <v>50</v>
      </c>
      <c r="I295" s="2">
        <v>33</v>
      </c>
      <c r="J295" s="2" t="s">
        <v>64</v>
      </c>
      <c r="K295" s="2" t="s">
        <v>181</v>
      </c>
      <c r="L295" s="2" t="s">
        <v>53</v>
      </c>
      <c r="M295" s="2" t="s">
        <v>569</v>
      </c>
      <c r="N295" s="2" t="s">
        <v>570</v>
      </c>
      <c r="O295" s="2" t="s">
        <v>319</v>
      </c>
      <c r="P295" s="2" t="s">
        <v>185</v>
      </c>
      <c r="Q295" s="2">
        <v>12</v>
      </c>
      <c r="R295" s="2">
        <f>_xlfn.FLOOR.MATH((((2*VLOOKUP(G295, 'EV and Base'!$A$1:$N$671, 9, FALSE))+$Q295)*$I295)/100)+$I295+10</f>
        <v>103</v>
      </c>
      <c r="S295" s="2">
        <f>_xlfn.FLOOR.MATH((_xlfn.FLOOR.MATH((((2*VLOOKUP($G295, 'EV and Base'!$A$1:$N$671, 10, FALSE))+$Q295)*$I295)/100)+5)*
IF(OR($J295="Lonely", $J295="Brave", $J295="Adamant", $J295="Naughty"), 1.1,
IF(OR($J295="Bold", $J295="Timid", $J295="Modest", $J295="Calm"), 0.9, 1)))</f>
        <v>66</v>
      </c>
      <c r="T295" s="2">
        <f>_xlfn.FLOOR.MATH((_xlfn.FLOOR.MATH((((2*VLOOKUP($G295, 'EV and Base'!$A$1:$N$671, 11, FALSE))+$Q295)*$I295)/100)+5)*
IF(OR($J295="Bold", $J295="Relaxed", $J295="Impish", $J295="Lax"), 1.1,
IF(OR($J295="Lonely", $J295="Hasty", $J295="Mild", $J295="Gentle"), 0.9, 1)))</f>
        <v>68</v>
      </c>
      <c r="U295" s="2">
        <f>_xlfn.FLOOR.MATH((_xlfn.FLOOR.MATH((((2*VLOOKUP($G295, 'EV and Base'!$A$1:$N$671, 12, FALSE))+$Q295)*$I295)/100)+5)*
IF(OR($J295="Modest", $J295="Mild", $J295="Quiet", $J295="Rash"), 1.1,
IF(OR($J295="Adamant", $J295="Impish", $J295="Jolly", $J295="Careful"), 0.9, 1)))</f>
        <v>38</v>
      </c>
      <c r="V295" s="2">
        <f>_xlfn.FLOOR.MATH((_xlfn.FLOOR.MATH((((2*VLOOKUP($G295, 'EV and Base'!$A$1:$N$671, 13, FALSE))+$Q295)*$I295)/100)+5)*
IF(OR($J295="Calm", $J295="Gentle", $J295="Sassy", $J295="Careful"), 1.1,
IF(OR($J295="Naughty", $J295="Lax", $J295="Naive", $J295="Rash"), 0.9, 1)))</f>
        <v>68</v>
      </c>
      <c r="W295" s="2">
        <f>_xlfn.FLOOR.MATH((_xlfn.FLOOR.MATH((((2*VLOOKUP($G295, 'EV and Base'!$A$1:$N$671, 14, FALSE))+$Q295)*$I295)/100)+5)*
IF(OR($J295="Timid", $J295="Hasty", $J295="Jolly", $J295="Naive"), 1.1,
IF(OR($J295="Brave", $J295="Relaxed", $J295="Quiet", $J295="Sassy"), 0.9, 1)))</f>
        <v>67</v>
      </c>
      <c r="X295" s="56">
        <v>1980</v>
      </c>
      <c r="Z295" s="1">
        <v>1</v>
      </c>
      <c r="AA295" s="23" t="str" cm="1">
        <f t="array" aca="1" ref="AA295" ca="1">IF(NOT(ISNUMBER(INDEX($A:$A,LOOKUP(2,1/($A$1:INDIRECT("$A$"&amp;ROW($A295))&lt;&gt;""),ROW($A$1:INDIRECT("$A$"&amp;ROW($A295)))),1))),"",
IF(NOT(ISNUMBER($A295)),$AA294,
IF($AB295&lt;16,"Lillipup",
IF($AB295&lt;32,"Herdier",
"Stoutland"))))</f>
        <v/>
      </c>
      <c r="AB295" s="25" t="str" cm="1">
        <f t="array" aca="1" ref="AB295" ca="1">IF(NOT(ISNUMBER(INDEX($A:$A, LOOKUP(2, 1 / ($A$1:INDIRECT("$A$"&amp;ROW($A295)) &lt;&gt; ""),ROW($A$1:INDIRECT("$A$"&amp;ROW($A295)))), 1))), "",
VLOOKUP($AY295,'Medium-Slow'!$A$1:$B$101,2,TRUE))</f>
        <v/>
      </c>
      <c r="AC295" s="23" t="str" cm="1">
        <f t="array" aca="1" ref="AC295" ca="1">IF(NOT(ISNUMBER(INDEX($A:$A, LOOKUP(2, 1 / ($A$1:INDIRECT("$A$"&amp;ROW($A295)) &lt;&gt; ""),ROW($A$1:INDIRECT("$A$"&amp;ROW($A295)))), 1))), "",
INDEX($AC:$AC, LOOKUP(2, 1 / ($AC$1:INDIRECT("$AC$"&amp;ROW($AC295)-1) &lt;&gt; ""),ROW($AC$1:INDIRECT("$AC$"&amp;ROW($AC295)-1))), 1)+
IF(INDEX($AC:$AC, LOOKUP(2, 1 / ($AC$1:INDIRECT("$AC$"&amp;ROW($AC295)-1) &lt;&gt; ""),ROW($AC$1:INDIRECT("$AC$"&amp;ROW($AC295)-1))), 1)+
INDEX($AD:$AD, LOOKUP(2, 1 / ($AD$1:INDIRECT("$AD$"&amp;ROW($AD295)-1) &lt;&gt; ""),ROW($AD$1:INDIRECT("$AD$"&amp;ROW($AD295)-1))), 1)+
INDEX($AE:$AE, LOOKUP(2, 1 / ($AE$1:INDIRECT("$AE$"&amp;ROW($AE295)-1) &lt;&gt; ""),ROW($AE$1:INDIRECT("$AE$"&amp;ROW($AD295)-1))), 1)+
INDEX($AE:$AF, LOOKUP(2, 1 / ($AF$1:INDIRECT("$AF$"&amp;ROW($AF295)-1) &lt;&gt; ""),ROW($AF$1:INDIRECT("$AF$"&amp;ROW($AD295)-1))), 1)+
INDEX($AG:$AG, LOOKUP(2, 1 / ($AG$1:INDIRECT("$AG$"&amp;ROW($AG295)-1) &lt;&gt; ""),ROW($AG$1:INDIRECT("$AG$"&amp;ROW($AD295)-1))), 1)+
INDEX($AH:$AH, LOOKUP(2, 1 / ($AH$1:INDIRECT("$AH$"&amp;ROW($AH295)-1) &lt;&gt; ""),ROW($AH$1:INDIRECT("$AH$"&amp;ROW($AD295)-1))), 1)&gt;=510,0,
IF(INDEX($AC:$AC, LOOKUP(2, 1 / ($AC$1:INDIRECT("$AC$"&amp;ROW($AC295)-1) &lt;&gt; ""),ROW($AC$1:INDIRECT("$AC$"&amp;ROW($AC295)-1))), 1)&gt;=255,0,
VLOOKUP(INDIRECT("$G$"&amp;LOOKUP(2, 1 / ($AC$1:INDIRECT("$AC$"&amp;ROW($AC295)-1) &lt;&gt; ""),ROW($AC$1:INDIRECT("$AC$"&amp;ROW($AC295)-1)))), 'EV and Base'!$A$1:$N$671, 3, FALSE))))</f>
        <v/>
      </c>
      <c r="AD295" s="2" t="str" cm="1">
        <f t="array" aca="1" ref="AD295" ca="1">IF(NOT(ISNUMBER(INDEX($A:$A, LOOKUP(2, 1 / ($A$1:INDIRECT("$A$"&amp;ROW($A295)) &lt;&gt; ""),ROW($A$1:INDIRECT("$A$"&amp;ROW($A295)))), 1))), "",
INDEX($AD:$AD, LOOKUP(2, 1 / ($AD$1:INDIRECT("$AD$"&amp;ROW($AD295)-1) &lt;&gt; ""),ROW($AD$1:INDIRECT("$AD$"&amp;ROW($AD295)-1))), 1)+
IF(INDEX($AC:$AC, LOOKUP(2, 1 / ($AC$1:INDIRECT("$AC$"&amp;ROW($AC295)-1) &lt;&gt; ""),ROW($AC$1:INDIRECT("$AC$"&amp;ROW($AC295)-1))), 1)+
INDEX($AD:$AD, LOOKUP(2, 1 / ($AD$1:INDIRECT("$AD$"&amp;ROW($AD295)-1) &lt;&gt; ""),ROW($AD$1:INDIRECT("$AD$"&amp;ROW($AD295)-1))), 1)+
INDEX($AE:$AE, LOOKUP(2, 1 / ($AE$1:INDIRECT("$AE$"&amp;ROW($AE295)-1) &lt;&gt; ""),ROW($AE$1:INDIRECT("$AE$"&amp;ROW($AD295)-1))), 1)+
INDEX($AE:$AF, LOOKUP(2, 1 / ($AF$1:INDIRECT("$AF$"&amp;ROW($AF295)-1) &lt;&gt; ""),ROW($AF$1:INDIRECT("$AF$"&amp;ROW($AD295)-1))), 1)+
INDEX($AG:$AG, LOOKUP(2, 1 / ($AG$1:INDIRECT("$AG$"&amp;ROW($AG295)-1) &lt;&gt; ""),ROW($AG$1:INDIRECT("$AG$"&amp;ROW($AD295)-1))), 1)+
INDEX($AH:$AH, LOOKUP(2, 1 / ($AH$1:INDIRECT("$AH$"&amp;ROW($AH295)-1) &lt;&gt; ""),ROW($AH$1:INDIRECT("$AH$"&amp;ROW($AD295)-1))), 1)&gt;=510,0,
IF(INDEX($AD:$AD, LOOKUP(2, 1 / ($AD$1:INDIRECT("$AD$"&amp;ROW($AD295)-1) &lt;&gt; ""),ROW($AD$1:INDIRECT("$AD$"&amp;ROW($AD295)-1))), 1)&gt;=255,0,
VLOOKUP(INDIRECT("$G$"&amp;LOOKUP(2, 1 / ($AD$1:INDIRECT("$AD$"&amp;ROW($AD295)-1) &lt;&gt; ""),ROW($AD$1:INDIRECT("$AD$"&amp;ROW($AD295)-1)))), 'EV and Base'!$A$1:$N$671, 4, FALSE))))</f>
        <v/>
      </c>
      <c r="AE295" s="2" t="str" cm="1">
        <f t="array" aca="1" ref="AE295" ca="1">IF(NOT(ISNUMBER(INDEX($A:$A,LOOKUP(2,1/($A$1:INDIRECT("$A$"&amp;ROW($A295))&lt;&gt;""),ROW($A$1:INDIRECT("$A$"&amp;ROW($A295)))),1))),"",
INDEX($AE:$AE,LOOKUP(2,1/($AE$1:INDIRECT("$AE$"&amp;ROW($AE295)-1)&lt;&gt;""),ROW($AE$1:INDIRECT("$AE$"&amp;ROW($AE295)-1))),1)+
IF(INDEX($AC:$AC,LOOKUP(2,1/($AC$1:INDIRECT("$AC$"&amp;ROW($AC295)-1)&lt;&gt;""),ROW($AC$1:INDIRECT("$AC$"&amp;ROW($AC295)-1))),1)+
INDEX($AD:$AD,LOOKUP(2,1/($AD$1:INDIRECT("$AD$"&amp;ROW($AD295)-1)&lt;&gt;""),ROW($AD$1:INDIRECT("$AD$"&amp;ROW($AD295)-1))),1)+
INDEX($AE:$AE,LOOKUP(2,1/($AE$1:INDIRECT("$AE$"&amp;ROW($AE295)-1)&lt;&gt;""),ROW($AE$1:INDIRECT("$AE$"&amp;ROW($AD295)-1))),1)+
INDEX($AE:$AF,LOOKUP(2,1/($AF$1:INDIRECT("$AF$"&amp;ROW($AF295)-1)&lt;&gt;""),ROW($AF$1:INDIRECT("$AF$"&amp;ROW($AD295)-1))),1)+
INDEX($AG:$AG,LOOKUP(2,1/($AG$1:INDIRECT("$AG$"&amp;ROW($AG295)-1)&lt;&gt;""),ROW($AG$1:INDIRECT("$AG$"&amp;ROW($AD295)-1))),1)+
INDEX($AH:$AH,LOOKUP(2,1/($AH$1:INDIRECT("$AH$"&amp;ROW($AH295)-1)&lt;&gt;""),ROW($AH$1:INDIRECT("$AH$"&amp;ROW($AD295)-1))),1)&gt;=510,0,
IF(INDEX($AE:$AE,LOOKUP(2,1/($AE$1:INDIRECT("$AE$"&amp;ROW($AE295)-1)&lt;&gt;""),ROW($AE$1:INDIRECT("$AE$"&amp;ROW($AE295)-1))),1)&gt;=255,0,
VLOOKUP(INDIRECT("$G$"&amp;LOOKUP(2,1/($AE$1:INDIRECT("$AE$"&amp;ROW($AE295)-1)&lt;&gt;""),ROW($AE$1:INDIRECT("$AE$"&amp;ROW($AE295)-1)))),'EV and Base'!$A$1:$N$671,5,FALSE))))</f>
        <v/>
      </c>
      <c r="AF295" s="2" t="str" cm="1">
        <f t="array" aca="1" ref="AF295" ca="1">IF(NOT(ISNUMBER(INDEX($A:$A, LOOKUP(2, 1 / ($A$1:INDIRECT("$A$"&amp;ROW($A295)) &lt;&gt; ""),ROW($A$1:INDIRECT("$A$"&amp;ROW($A295)))), 1))), "",
INDEX($AF:$AF, LOOKUP(2, 1 / ($AF$1:INDIRECT("$AF$"&amp;ROW($AF295)-1) &lt;&gt; ""),ROW($AF$1:INDIRECT("$AF$"&amp;ROW($AF295)-1))), 1)+
IF(INDEX($AC:$AC, LOOKUP(2, 1 / ($AC$1:INDIRECT("$AC$"&amp;ROW($AC295)-1) &lt;&gt; ""),ROW($AC$1:INDIRECT("$AC$"&amp;ROW($AC295)-1))), 1)+
INDEX($AD:$AD, LOOKUP(2, 1 / ($AD$1:INDIRECT("$AD$"&amp;ROW($AD295)-1) &lt;&gt; ""),ROW($AD$1:INDIRECT("$AD$"&amp;ROW($AD295)-1))), 1)+
INDEX($AE:$AE, LOOKUP(2, 1 / ($AE$1:INDIRECT("$AE$"&amp;ROW($AE295)-1) &lt;&gt; ""),ROW($AE$1:INDIRECT("$AE$"&amp;ROW($AD295)-1))), 1)+
INDEX($AE:$AF, LOOKUP(2, 1 / ($AF$1:INDIRECT("$AF$"&amp;ROW($AF295)-1) &lt;&gt; ""),ROW($AF$1:INDIRECT("$AF$"&amp;ROW($AD295)-1))), 1)+
INDEX($AG:$AG, LOOKUP(2, 1 / ($AG$1:INDIRECT("$AG$"&amp;ROW($AG295)-1) &lt;&gt; ""),ROW($AG$1:INDIRECT("$AG$"&amp;ROW($AD295)-1))), 1)+
INDEX($AH:$AH, LOOKUP(2, 1 / ($AH$1:INDIRECT("$AH$"&amp;ROW($AH295)-1) &lt;&gt; ""),ROW($AH$1:INDIRECT("$AH$"&amp;ROW($AD295)-1))), 1)&gt;=510,0,
IF(INDEX($AF:$AF, LOOKUP(2, 1 / ($AF$1:INDIRECT("$AF$"&amp;ROW($AF295)-1) &lt;&gt; ""),ROW($AF$1:INDIRECT("$AF$"&amp;ROW($AF295)-1))), 1)&gt;=255,0,
VLOOKUP(INDIRECT("$G$"&amp;LOOKUP(2, 1 / ($AF$1:INDIRECT("$AF$"&amp;ROW($AF295)-1) &lt;&gt; ""),ROW($AF$1:INDIRECT("$AF$"&amp;ROW($AF295)-1)))), 'EV and Base'!$A$1:$N$671, 6, FALSE))))</f>
        <v/>
      </c>
      <c r="AG295" s="2" t="str" cm="1">
        <f t="array" aca="1" ref="AG295" ca="1">IF(NOT(ISNUMBER(INDEX($A:$A, LOOKUP(2, 1 / ($A$1:INDIRECT("$A$"&amp;ROW($A295)) &lt;&gt; ""),ROW($A$1:INDIRECT("$A$"&amp;ROW($A295)))), 1))), "",
INDEX($AG:$AG, LOOKUP(2, 1 / ($AG$1:INDIRECT("$AG$"&amp;ROW($AG295)-1) &lt;&gt; ""),ROW($AG$1:INDIRECT("$AG$"&amp;ROW($AG295)-1))), 1)+
IF(INDEX($AC:$AC, LOOKUP(2, 1 / ($AC$1:INDIRECT("$AC$"&amp;ROW($AC295)-1) &lt;&gt; ""),ROW($AC$1:INDIRECT("$AC$"&amp;ROW($AC295)-1))), 1)+
INDEX($AD:$AD, LOOKUP(2, 1 / ($AD$1:INDIRECT("$AD$"&amp;ROW($AD295)-1) &lt;&gt; ""),ROW($AD$1:INDIRECT("$AD$"&amp;ROW($AD295)-1))), 1)+
INDEX($AE:$AE, LOOKUP(2, 1 / ($AE$1:INDIRECT("$AE$"&amp;ROW($AE295)-1) &lt;&gt; ""),ROW($AE$1:INDIRECT("$AE$"&amp;ROW($AD295)-1))), 1)+
INDEX($AE:$AF, LOOKUP(2, 1 / ($AF$1:INDIRECT("$AF$"&amp;ROW($AF295)-1) &lt;&gt; ""),ROW($AF$1:INDIRECT("$AF$"&amp;ROW($AD295)-1))), 1)+
INDEX($AG:$AG, LOOKUP(2, 1 / ($AG$1:INDIRECT("$AG$"&amp;ROW($AG295)-1) &lt;&gt; ""),ROW($AG$1:INDIRECT("$AG$"&amp;ROW($AD295)-1))), 1)+
INDEX($AH:$AH, LOOKUP(2, 1 / ($AH$1:INDIRECT("$AH$"&amp;ROW($AH295)-1) &lt;&gt; ""),ROW($AH$1:INDIRECT("$AH$"&amp;ROW($AD295)-1))), 1)&gt;=510,0,
IF(INDEX($AG:$AG, LOOKUP(2, 1 / ($AG$1:INDIRECT("$AG$"&amp;ROW($AG295)-1) &lt;&gt; ""),ROW($AG$1:INDIRECT("$AG$"&amp;ROW($AG295)-1))), 1)&gt;=255,0,
VLOOKUP(INDIRECT("$G$"&amp;LOOKUP(2, 1 / ($AG$1:INDIRECT("$AG$"&amp;ROW($AG295)-1) &lt;&gt; ""),ROW($AG$1:INDIRECT("$AG$"&amp;ROW($AG295)-1)))), 'EV and Base'!$A$1:$N$671, 7, FALSE))))</f>
        <v/>
      </c>
      <c r="AH295" s="24" t="str" cm="1">
        <f t="array" aca="1" ref="AH295" ca="1">IF(NOT(ISNUMBER(INDEX($A:$A,LOOKUP(2,1/($A$1:INDIRECT("$A$"&amp;ROW($A295))&lt;&gt;""),ROW($A$1:INDIRECT("$A$"&amp;ROW($A295)))),1))),"",
INDEX($AH:$AH,LOOKUP(2,1/($AH$1:INDIRECT("$AH$"&amp;ROW($AH295)-1)&lt;&gt;""),ROW($AH$1:INDIRECT("$AH$"&amp;ROW($AH295)-1))),1)+
IF(INDEX($AC:$AC,LOOKUP(2,1/($AC$1:INDIRECT("$AC$"&amp;ROW($AC295)-1)&lt;&gt;""),ROW($AC$1:INDIRECT("$AC$"&amp;ROW($AC295)-1))),1)+
INDEX($AD:$AD,LOOKUP(2,1/($AD$1:INDIRECT("$AD$"&amp;ROW($AD295)-1)&lt;&gt;""),ROW($AD$1:INDIRECT("$AD$"&amp;ROW($AD295)-1))),1)+
INDEX($AE:$AE,LOOKUP(2,1/($AE$1:INDIRECT("$AE$"&amp;ROW($AE295)-1)&lt;&gt;""),ROW($AE$1:INDIRECT("$AE$"&amp;ROW($AD295)-1))),1)+
INDEX($AE:$AF,LOOKUP(2,1/($AF$1:INDIRECT("$AF$"&amp;ROW($AF295)-1)&lt;&gt;""),ROW($AF$1:INDIRECT("$AF$"&amp;ROW($AD295)-1))),1)+
INDEX($AG:$AG,LOOKUP(2,1/($AG$1:INDIRECT("$AG$"&amp;ROW($AG295)-1)&lt;&gt;""),ROW($AG$1:INDIRECT("$AG$"&amp;ROW($AD295)-1))),1)+
INDEX($AH:$AH,LOOKUP(2,1/($AH$1:INDIRECT("$AH$"&amp;ROW($AH295)-1)&lt;&gt;""),ROW($AH$1:INDIRECT("$AH$"&amp;ROW($AD295)-1))),1)&gt;=510,0,
IF(INDEX($AH:$AH,LOOKUP(2,1/($AH$1:INDIRECT("$AH$"&amp;ROW($AH295)-1)&lt;&gt;""),ROW($AH$1:INDIRECT("$AH$"&amp;ROW($AH295)-1))),1)&gt;=255,0,
VLOOKUP(INDIRECT("$G$"&amp;LOOKUP(2,1/($AH$1:INDIRECT("$AH$"&amp;ROW($AH295)-1)&lt;&gt;""),ROW($AH$1:INDIRECT("$AH$"&amp;ROW($AH295)-1)))),'EV and Base'!$A$1:$N$671,8,FALSE))))</f>
        <v/>
      </c>
      <c r="AI295" s="29" t="str" cm="1">
        <f t="array" aca="1" ref="AI295" ca="1">IF(NOT(ISNUMBER(INDEX($A:$A,LOOKUP(2,1/($A$1:INDIRECT("$A$"&amp;ROW($A295))&lt;&gt;""),ROW($A$1:INDIRECT("$A$"&amp;ROW($A295)))),1))),"",
ROUNDDOWN((((2*VLOOKUP($AA295,'EV and Base'!$A$1:$N$671,9,FALSE))+31+ROUNDDOWN($AC295/4,0))*$AB295)/100,0)+$AB295+10)</f>
        <v/>
      </c>
      <c r="AJ295" s="21" t="str" cm="1">
        <f t="array" aca="1" ref="AJ295" ca="1">IF(NOT(ISNUMBER(INDEX($A:$A, LOOKUP(2, 1 / ($A$1:INDIRECT("$A$"&amp;ROW($A295)) &lt;&gt; ""),ROW($A$1:INDIRECT("$A$"&amp;ROW($A295)))), 1))), "",
ROUNDDOWN((ROUNDDOWN((((2*VLOOKUP($AA295, 'EV and Base'!$A$1:$N$671, 10, FALSE))+31+ROUNDDOWN($AD295/4, 0))*$AB295)/100, 0)+5)*1.1, 0))</f>
        <v/>
      </c>
      <c r="AK295" s="21" t="str" cm="1">
        <f t="array" aca="1" ref="AK295" ca="1">IF(NOT(ISNUMBER(INDEX($A:$A, LOOKUP(2, 1 / ($A$1:INDIRECT("$A$"&amp;ROW($A295)) &lt;&gt; ""),ROW($A$1:INDIRECT("$A$"&amp;ROW($A295)))), 1))), "",
ROUNDDOWN((ROUNDDOWN((((2*VLOOKUP($AA295, 'EV and Base'!$A$1:$N$671, 11, FALSE))+30+ROUNDDOWN($AE295/4, 0))*$AB295)/100, 0)+5), 0)
&amp;"-"&amp;
ROUNDDOWN((ROUNDDOWN((((2*VLOOKUP($AA295, 'EV and Base'!$A$1:$N$671, 11, FALSE))+31+ROUNDDOWN($AE295/4, 0))*$AB295)/100, 0)+5), 0))</f>
        <v/>
      </c>
      <c r="AL295" s="21" t="str" cm="1">
        <f t="array" aca="1" ref="AL295" ca="1">IF(NOT(ISNUMBER(INDEX($A:$A, LOOKUP(2, 1 / ($A$1:INDIRECT("$A$"&amp;ROW($A295)) &lt;&gt; ""),ROW($A$1:INDIRECT("$A$"&amp;ROW($A295)))), 1))), "",
ROUNDDOWN((ROUNDDOWN((((2*VLOOKUP($AA295, 'EV and Base'!$A$1:$N$671, 12, FALSE))+0+ROUNDDOWN($AF295/4, 0))*$AB295)/100, 0)+5)*0.9, 0)
&amp;"-"&amp;
ROUNDDOWN((ROUNDDOWN((((2*VLOOKUP($AA295, 'EV and Base'!$A$1:$N$671, 12, FALSE))+31+ROUNDDOWN($AF295/4, 0))*$AB295)/100, 0)+5)*0.9, 0))</f>
        <v/>
      </c>
      <c r="AM295" s="21" t="str" cm="1">
        <f t="array" aca="1" ref="AM295" ca="1">IF(NOT(ISNUMBER(INDEX($A:$A, LOOKUP(2, 1 / ($A$1:INDIRECT("$A$"&amp;ROW($A295)) &lt;&gt; ""),ROW($A$1:INDIRECT("$A$"&amp;ROW($A295)))), 1))), "",
ROUNDDOWN((ROUNDDOWN((((2*VLOOKUP($AA295, 'EV and Base'!$A$1:$N$671, 13, FALSE))+30+ROUNDDOWN($AG295/4, 0))*$AB295)/100, 0)+5), 0)
&amp;"-"&amp;
ROUNDDOWN((ROUNDDOWN((((2*VLOOKUP($AA295, 'EV and Base'!$A$1:$N$671, 13, FALSE))+31+ROUNDDOWN($AG295/4, 0))*$AB295)/100, 0)+5), 0))</f>
        <v/>
      </c>
      <c r="AN295" s="25" t="str" cm="1">
        <f t="array" aca="1" ref="AN295" ca="1">IF(NOT(ISNUMBER(INDEX($A:$A, LOOKUP(2, 1 / ($A$1:INDIRECT("$A$"&amp;ROW($A295)) &lt;&gt; ""),ROW($A$1:INDIRECT("$A$"&amp;ROW($A295)))), 1))), "",
ROUNDDOWN((ROUNDDOWN((((2*VLOOKUP($AA295, 'EV and Base'!$A$1:$N$671, 14, FALSE))+31+ROUNDDOWN($AH295/4, 0))*$AB295)/100, 0)+5), 0))</f>
        <v/>
      </c>
      <c r="AO295" s="23" t="str" cm="1">
        <f t="array" aca="1" ref="AO295" ca="1">IF(NOT(ISNUMBER(INDEX($A:$A, LOOKUP(2, 1 / ($A$1:INDIRECT("$A$"&amp;ROW($A295)) &lt;&gt; ""),ROW($A$1:INDIRECT("$A$"&amp;ROW($A295)))), 1))), "",
ROUNDDOWN((((2*VLOOKUP($AA295, 'EV and Base'!$A$1:$N$671, 9, FALSE))+31+ROUNDDOWN($AC295/4, 0))*$AB295)/100, 0)+$AB295+10)</f>
        <v/>
      </c>
      <c r="AP295" s="2" t="str" cm="1">
        <f t="array" aca="1" ref="AP295" ca="1">IF(NOT(ISNUMBER(INDEX($A:$A, LOOKUP(2, 1 / ($A$1:INDIRECT("$A$"&amp;ROW($A295)) &lt;&gt; ""),ROW($A$1:INDIRECT("$A$"&amp;ROW($A295)))), 1))), "",
ROUNDDOWN((ROUNDDOWN((((2*VLOOKUP($AA295, 'EV and Base'!$A$1:$N$671, 10, FALSE))+31+ROUNDDOWN($AD295/4, 0))*$AB295)/100, 0)+5)*1.1, 0))</f>
        <v/>
      </c>
      <c r="AQ295" s="2" t="str" cm="1">
        <f t="array" aca="1" ref="AQ295" ca="1">IF(NOT(ISNUMBER(INDEX($A:$A, LOOKUP(2, 1 / ($A$1:INDIRECT("$A$"&amp;ROW($A295)) &lt;&gt; ""),ROW($A$1:INDIRECT("$A$"&amp;ROW($A295)))), 1))), "",
ROUNDDOWN((ROUNDDOWN((((2*VLOOKUP($AA295, 'EV and Base'!$A$1:$N$671, 11, FALSE))+$AV$2+ROUNDDOWN($AE295/4, 0))*$AB295)/100, 0)+5), 0))</f>
        <v/>
      </c>
      <c r="AR295" s="22" t="str" cm="1">
        <f t="array" aca="1" ref="AR295" ca="1">IF(NOT(ISNUMBER(INDEX($A:$A, LOOKUP(2, 1 / ($A$1:INDIRECT("$A$"&amp;ROW($A295)) &lt;&gt; ""),ROW($A$1:INDIRECT("$A$"&amp;ROW($A295)))), 1))), "",
ROUNDDOWN((ROUNDDOWN((((2*VLOOKUP($AA295, 'EV and Base'!$A$1:$N$671, 12, FALSE))+$AW$2+ROUNDDOWN($AF295/4, 0))*$AB295)/100, 0)+5)*0.9, 0))</f>
        <v/>
      </c>
      <c r="AS295" s="2" t="str" cm="1">
        <f t="array" aca="1" ref="AS295" ca="1">IF(NOT(ISNUMBER(INDEX($A:$A, LOOKUP(2, 1 / ($A$1:INDIRECT("$A$"&amp;ROW($A295)) &lt;&gt; ""),ROW($A$1:INDIRECT("$A$"&amp;ROW($A295)))), 1))), "",
ROUNDDOWN((ROUNDDOWN((((2*VLOOKUP($AA295, 'EV and Base'!$A$1:$N$671, 13, FALSE))+$AX$2+ROUNDDOWN($AG295/4, 0))*$AB295)/100, 0)+5), 0))</f>
        <v/>
      </c>
      <c r="AT295" s="24" t="str" cm="1">
        <f t="array" aca="1" ref="AT295" ca="1">IF(NOT(ISNUMBER(INDEX($A:$A, LOOKUP(2, 1 / ($A$1:INDIRECT("$A$"&amp;ROW($A295)) &lt;&gt; ""),ROW($A$1:INDIRECT("$A$"&amp;ROW($A295)))), 1))), "",
ROUNDDOWN((ROUNDDOWN((((2*VLOOKUP($AA295, 'EV and Base'!$A$1:$N$671, 14, FALSE))+31+ROUNDDOWN($AH295/4, 0))*$AB295)/100, 0)+5), 0))</f>
        <v/>
      </c>
      <c r="AU295" s="28">
        <v>224</v>
      </c>
      <c r="AY295" t="str" cm="1">
        <f t="array" aca="1" ref="AY295" ca="1">IF(NOT(ISNUMBER(INDEX($A:$A,LOOKUP(2,1/($A$1:INDIRECT("$A$"&amp;ROW($A295))&lt;&gt;""),ROW($A$1:INDIRECT("$A$"&amp;ROW($A295)))),1))),"",
INDEX($AY:$AY,LOOKUP(2,1/($AY$1:INDIRECT("$AY$"&amp;ROW($AY295)-1)&lt;&gt;""),ROW($AY$1:INDIRECT("$AY$"&amp;ROW($AY295)-1))),1)+$BL295)</f>
        <v/>
      </c>
      <c r="AZ295" s="3" t="str" cm="1">
        <f t="array" aca="1" ref="AZ295" ca="1">IF(NOT(ISNUMBER(INDEX($A:$A, LOOKUP(2, 1 / ($A$1:INDIRECT("$A$"&amp;ROW($A295)) &lt;&gt; ""),ROW($A$1:INDIRECT("$A$"&amp;ROW($A295)))), 1))), "",
VLOOKUP(INDIRECT("$G$"&amp;LOOKUP(2, 1 / ($AY$1:INDIRECT("$AY$"&amp;ROW($AY295)-1) &lt;&gt; ""),ROW($AY$1:INDIRECT("$AY$"&amp;ROW($AY295)-1)))),'EV and Base'!A263:N933,2,FALSE))</f>
        <v/>
      </c>
      <c r="BA295" s="3" t="str" cm="1">
        <f t="array" aca="1" ref="BA295" ca="1">IF(NOT(ISNUMBER(INDEX($A:$A, LOOKUP(2, 1 / ($A$1:INDIRECT("$A$"&amp;ROW($A295)) &lt;&gt; ""),ROW($A$1:INDIRECT("$A$"&amp;ROW($A295)))), 1))), "",
INDIRECT("$I$"&amp;LOOKUP(2, 1 / ($AY$1:INDIRECT("$AY$"&amp;ROW($AY295)-1) &lt;&gt; ""),ROW($AY$1:INDIRECT("$AY$"&amp;ROW($AY295)-1)))))</f>
        <v/>
      </c>
      <c r="BB295" s="1" t="str" cm="1">
        <f t="array" aca="1" ref="BB295" ca="1">IF(NOT(ISNUMBER(INDEX($A:$A, LOOKUP(2, 1 / ($A$1:INDIRECT("$A$"&amp;ROW($A295)) &lt;&gt; ""),ROW($A$1:INDIRECT("$A$"&amp;ROW($A295)))), 1))), "",
INDIRECT("$AB$"&amp;LOOKUP(2, 1 / ($AY$1:INDIRECT("$AY$"&amp;ROW($AY295)-1) &lt;&gt; ""),ROW($AY$1:INDIRECT("$AY$"&amp;ROW($AY295)-1)))))</f>
        <v/>
      </c>
      <c r="BC295" s="3" t="str" cm="1">
        <f t="array" aca="1" ref="BC295" ca="1">IF(NOT(ISNUMBER(INDEX($A:$A,LOOKUP(2,1/($A$1:INDIRECT("$A$"&amp;ROW($A295))&lt;&gt;""),ROW($A$1:INDIRECT("$A$"&amp;ROW($A295)))),1))),"",
$BA295+$BA295+10)</f>
        <v/>
      </c>
      <c r="BD295" s="3" t="str" cm="1">
        <f t="array" aca="1" ref="BD295" ca="1">IF(NOT(ISNUMBER(INDEX($A:$A,LOOKUP(2,1/($A$1:INDIRECT("$A$"&amp;ROW($A295))&lt;&gt;""),ROW($A$1:INDIRECT("$A$"&amp;ROW($A295)))),1))),"",
$BA295+$BB295+10)</f>
        <v/>
      </c>
      <c r="BE295" s="3" t="str" cm="1">
        <f t="array" aca="1" ref="BE295" ca="1">IF(NOT(ISNUMBER(INDEX($A:$A,LOOKUP(2,1/($A$1:INDIRECT("$A$"&amp;ROW($A295))&lt;&gt;""),ROW($A$1:INDIRECT("$A$"&amp;ROW($A295)))),1))),"",
$BC295*$BC295)</f>
        <v/>
      </c>
      <c r="BF295" s="3" t="str" cm="1">
        <f t="array" aca="1" ref="BF295" ca="1">IF(NOT(ISNUMBER(INDEX($A:$A,LOOKUP(2,1/($A$1:INDIRECT("$A$"&amp;ROW($A295))&lt;&gt;""),ROW($A$1:INDIRECT("$A$"&amp;ROW($A295)))),1))),"",
$BD295*$BD295)</f>
        <v/>
      </c>
      <c r="BG295" s="3" t="str" cm="1">
        <f t="array" aca="1" ref="BG295" ca="1">IF(NOT(ISNUMBER(INDEX($A:$A,LOOKUP(2,1/($A$1:INDIRECT("$A$"&amp;ROW($A295))&lt;&gt;""),ROW($A$1:INDIRECT("$A$"&amp;ROW($A295)))),1))),"",
_xlfn.FLOOR.MATH(1.5*_xlfn.FLOOR.MATH($AZ295*BA295/5)))</f>
        <v/>
      </c>
      <c r="BH295" s="3" t="str" cm="1">
        <f t="array" aca="1" ref="BH295" ca="1">IF(NOT(ISNUMBER(INDEX($A:$A, LOOKUP(2, 1 / ($A$1:INDIRECT("$A$"&amp;ROW($A295)) &lt;&gt; ""),ROW($A$1:INDIRECT("$A$"&amp;ROW($A295)))), 1))), "",
_xlfn.FLOOR.MATH($BG295/IF(OR(INDIRECT("$C$"&amp;LOOKUP(2, 1 / ($AY$1:INDIRECT("$AY$"&amp;ROW($AY295)-1) &lt;&gt; ""),ROW($AY$1:INDIRECT("$AY$"&amp;ROW($AY295)-1))))="Multi",
INDIRECT("$C$"&amp;LOOKUP(2, 1 / ($AY$1:INDIRECT("$AY$"&amp;ROW($AY295)-1) &lt;&gt; ""),ROW($AY$1:INDIRECT("$AY$"&amp;ROW($AY295)-1))))="Double"),2,1)))</f>
        <v/>
      </c>
      <c r="BI295" s="3" t="str" cm="1">
        <f t="array" aca="1" ref="BI295" ca="1">IF(NOT(ISNUMBER(INDEX($A:$A,LOOKUP(2,1/($A$1:INDIRECT("$A$"&amp;ROW($A295))&lt;&gt;""),ROW($A$1:INDIRECT("$A$"&amp;ROW($A295)))),1))),"",
VLOOKUP($BC295,GameFreakSQRT!$A$1:$B$200,2,FALSE))</f>
        <v/>
      </c>
      <c r="BJ295" s="3" t="str" cm="1">
        <f t="array" aca="1" ref="BJ295" ca="1">IF(NOT(ISNUMBER(INDEX($A:$A,LOOKUP(2,1/($A$1:INDIRECT("$A$"&amp;ROW($A295))&lt;&gt;""),ROW($A$1:INDIRECT("$A$"&amp;ROW($A295)))),1))),"",
VLOOKUP($BD295,GameFreakSQRT!$A$1:$B$200,2,FALSE))</f>
        <v/>
      </c>
      <c r="BK295" s="3" t="str" cm="1">
        <f t="array" aca="1" ref="BK295" ca="1">IF(NOT(ISNUMBER(INDEX($A:$A,LOOKUP(2,1/($A$1:INDIRECT("$A$"&amp;ROW($A295))&lt;&gt;""),ROW($A$1:INDIRECT("$A$"&amp;ROW($A295)))),1))),"",
_xlfn.FLOOR.MATH((($BI295*$BE295)*$BH295)/($BJ295*$BF295))+1)</f>
        <v/>
      </c>
      <c r="BL295" s="3" t="str" cm="1">
        <f t="array" aca="1" ref="BL295" ca="1">IF(NOT(ISNUMBER(INDEX($A:$A,LOOKUP(2,1/($A$1:INDIRECT("$A$"&amp;ROW($A295))&lt;&gt;""),ROW($A$1:INDIRECT("$A$"&amp;ROW($A295)))),1))),"",
_xlfn.FLOOR.MATH($BK295*IF(NOT(INDIRECT("$Z$"&amp;LOOKUP(2, 1 / ($AY$1:INDIRECT("$AY$"&amp;ROW($AY295)-1) &lt;&gt; ""),ROW($AY$1:INDIRECT("$AY$"&amp;ROW($AY295)-1))))=""),1.5,1)))</f>
        <v/>
      </c>
      <c r="BM295" s="3" t="str" cm="1">
        <f t="array" aca="1" ref="BM295" ca="1">IF(NOT(ISNUMBER(INDEX($A:$A, LOOKUP(2, 1 / ($A$1:INDIRECT("$A$"&amp;ROW($A295)) &lt;&gt; ""),ROW($A$1:INDIRECT("$A$"&amp;ROW($A295)))), 1))), "",
INDIRECT("$Y$"&amp;LOOKUP(2, 1 / ($AY$1:INDIRECT("$AY$"&amp;ROW($AY295)-1) &lt;&gt; ""),ROW($AY$1:INDIRECT("$AY$"&amp;ROW($AY295)-1)))))</f>
        <v/>
      </c>
      <c r="BN295" s="3" t="str">
        <f t="shared" ca="1" si="29"/>
        <v/>
      </c>
    </row>
    <row r="296" spans="1:66" x14ac:dyDescent="0.45">
      <c r="A296" s="69" t="s">
        <v>75</v>
      </c>
      <c r="B296" s="69" t="s">
        <v>571</v>
      </c>
      <c r="C296" s="69" t="s">
        <v>46</v>
      </c>
      <c r="D296" s="69" t="s">
        <v>532</v>
      </c>
      <c r="E296" s="69" t="s">
        <v>48</v>
      </c>
      <c r="F296" s="56">
        <v>1</v>
      </c>
      <c r="G296" s="2" t="s">
        <v>513</v>
      </c>
      <c r="H296" s="2" t="s">
        <v>77</v>
      </c>
      <c r="I296" s="2">
        <v>32</v>
      </c>
      <c r="J296" s="2" t="s">
        <v>197</v>
      </c>
      <c r="K296" s="2" t="s">
        <v>152</v>
      </c>
      <c r="L296" s="2" t="s">
        <v>53</v>
      </c>
      <c r="M296" s="2" t="s">
        <v>514</v>
      </c>
      <c r="N296" s="2" t="s">
        <v>429</v>
      </c>
      <c r="O296" s="2" t="s">
        <v>515</v>
      </c>
      <c r="P296" s="2" t="s">
        <v>484</v>
      </c>
      <c r="Q296" s="2">
        <v>12</v>
      </c>
      <c r="R296" s="2">
        <f>_xlfn.FLOOR.MATH((((2*VLOOKUP(G296, 'EV and Base'!$A$1:$N$671, 9, FALSE))+$Q296)*$I296)/100)+$I296+10</f>
        <v>88</v>
      </c>
      <c r="S296" s="2">
        <f>_xlfn.FLOOR.MATH((_xlfn.FLOOR.MATH((((2*VLOOKUP($G296, 'EV and Base'!$A$1:$N$671, 10, FALSE))+$Q296)*$I296)/100)+5)*
IF(OR($J296="Lonely", $J296="Brave", $J296="Adamant", $J296="Naughty"), 1.1,
IF(OR($J296="Bold", $J296="Timid", $J296="Modest", $J296="Calm"), 0.9, 1)))</f>
        <v>45</v>
      </c>
      <c r="T296" s="2">
        <f>_xlfn.FLOOR.MATH((_xlfn.FLOOR.MATH((((2*VLOOKUP($G296, 'EV and Base'!$A$1:$N$671, 11, FALSE))+$Q296)*$I296)/100)+5)*
IF(OR($J296="Bold", $J296="Relaxed", $J296="Impish", $J296="Lax"), 1.1,
IF(OR($J296="Lonely", $J296="Hasty", $J296="Mild", $J296="Gentle"), 0.9, 1)))</f>
        <v>39</v>
      </c>
      <c r="U296" s="2">
        <f>_xlfn.FLOOR.MATH((_xlfn.FLOOR.MATH((((2*VLOOKUP($G296, 'EV and Base'!$A$1:$N$671, 12, FALSE))+$Q296)*$I296)/100)+5)*
IF(OR($J296="Modest", $J296="Mild", $J296="Quiet", $J296="Rash"), 1.1,
IF(OR($J296="Adamant", $J296="Impish", $J296="Jolly", $J296="Careful"), 0.9, 1)))</f>
        <v>63</v>
      </c>
      <c r="V296" s="2">
        <f>_xlfn.FLOOR.MATH((_xlfn.FLOOR.MATH((((2*VLOOKUP($G296, 'EV and Base'!$A$1:$N$671, 13, FALSE))+$Q296)*$I296)/100)+5)*
IF(OR($J296="Calm", $J296="Gentle", $J296="Sassy", $J296="Careful"), 1.1,
IF(OR($J296="Naughty", $J296="Lax", $J296="Naive", $J296="Rash"), 0.9, 1)))</f>
        <v>44</v>
      </c>
      <c r="W296" s="2">
        <f>_xlfn.FLOOR.MATH((_xlfn.FLOOR.MATH((((2*VLOOKUP($G296, 'EV and Base'!$A$1:$N$671, 14, FALSE))+$Q296)*$I296)/100)+5)*
IF(OR($J296="Timid", $J296="Hasty", $J296="Jolly", $J296="Naive"), 1.1,
IF(OR($J296="Brave", $J296="Relaxed", $J296="Quiet", $J296="Sassy"), 0.9, 1)))</f>
        <v>81</v>
      </c>
      <c r="X296" s="69">
        <v>1920</v>
      </c>
      <c r="Z296" s="1">
        <v>1</v>
      </c>
      <c r="AA296" s="23" t="str" cm="1">
        <f t="array" aca="1" ref="AA296" ca="1">IF(NOT(ISNUMBER(INDEX($A:$A,LOOKUP(2,1/($A$1:INDIRECT("$A$"&amp;ROW($A296))&lt;&gt;""),ROW($A$1:INDIRECT("$A$"&amp;ROW($A296)))),1))),"",
IF(NOT(ISNUMBER($A296)),$AA295,
IF($AB296&lt;16,"Lillipup",
IF($AB296&lt;32,"Herdier",
"Stoutland"))))</f>
        <v/>
      </c>
      <c r="AB296" s="25" t="str" cm="1">
        <f t="array" aca="1" ref="AB296" ca="1">IF(NOT(ISNUMBER(INDEX($A:$A, LOOKUP(2, 1 / ($A$1:INDIRECT("$A$"&amp;ROW($A296)) &lt;&gt; ""),ROW($A$1:INDIRECT("$A$"&amp;ROW($A296)))), 1))), "",
VLOOKUP($AY296,'Medium-Slow'!$A$1:$B$101,2,TRUE))</f>
        <v/>
      </c>
      <c r="AC296" s="23" t="str" cm="1">
        <f t="array" aca="1" ref="AC296" ca="1">IF(NOT(ISNUMBER(INDEX($A:$A, LOOKUP(2, 1 / ($A$1:INDIRECT("$A$"&amp;ROW($A296)) &lt;&gt; ""),ROW($A$1:INDIRECT("$A$"&amp;ROW($A296)))), 1))), "",
INDEX($AC:$AC, LOOKUP(2, 1 / ($AC$1:INDIRECT("$AC$"&amp;ROW($AC296)-1) &lt;&gt; ""),ROW($AC$1:INDIRECT("$AC$"&amp;ROW($AC296)-1))), 1)+
IF(INDEX($AC:$AC, LOOKUP(2, 1 / ($AC$1:INDIRECT("$AC$"&amp;ROW($AC296)-1) &lt;&gt; ""),ROW($AC$1:INDIRECT("$AC$"&amp;ROW($AC296)-1))), 1)+
INDEX($AD:$AD, LOOKUP(2, 1 / ($AD$1:INDIRECT("$AD$"&amp;ROW($AD296)-1) &lt;&gt; ""),ROW($AD$1:INDIRECT("$AD$"&amp;ROW($AD296)-1))), 1)+
INDEX($AE:$AE, LOOKUP(2, 1 / ($AE$1:INDIRECT("$AE$"&amp;ROW($AE296)-1) &lt;&gt; ""),ROW($AE$1:INDIRECT("$AE$"&amp;ROW($AD296)-1))), 1)+
INDEX($AE:$AF, LOOKUP(2, 1 / ($AF$1:INDIRECT("$AF$"&amp;ROW($AF296)-1) &lt;&gt; ""),ROW($AF$1:INDIRECT("$AF$"&amp;ROW($AD296)-1))), 1)+
INDEX($AG:$AG, LOOKUP(2, 1 / ($AG$1:INDIRECT("$AG$"&amp;ROW($AG296)-1) &lt;&gt; ""),ROW($AG$1:INDIRECT("$AG$"&amp;ROW($AD296)-1))), 1)+
INDEX($AH:$AH, LOOKUP(2, 1 / ($AH$1:INDIRECT("$AH$"&amp;ROW($AH296)-1) &lt;&gt; ""),ROW($AH$1:INDIRECT("$AH$"&amp;ROW($AD296)-1))), 1)&gt;=510,0,
IF(INDEX($AC:$AC, LOOKUP(2, 1 / ($AC$1:INDIRECT("$AC$"&amp;ROW($AC296)-1) &lt;&gt; ""),ROW($AC$1:INDIRECT("$AC$"&amp;ROW($AC296)-1))), 1)&gt;=255,0,
VLOOKUP(INDIRECT("$G$"&amp;LOOKUP(2, 1 / ($AC$1:INDIRECT("$AC$"&amp;ROW($AC296)-1) &lt;&gt; ""),ROW($AC$1:INDIRECT("$AC$"&amp;ROW($AC296)-1)))), 'EV and Base'!$A$1:$N$671, 3, FALSE))))</f>
        <v/>
      </c>
      <c r="AD296" s="2" t="str" cm="1">
        <f t="array" aca="1" ref="AD296" ca="1">IF(NOT(ISNUMBER(INDEX($A:$A, LOOKUP(2, 1 / ($A$1:INDIRECT("$A$"&amp;ROW($A296)) &lt;&gt; ""),ROW($A$1:INDIRECT("$A$"&amp;ROW($A296)))), 1))), "",
INDEX($AD:$AD, LOOKUP(2, 1 / ($AD$1:INDIRECT("$AD$"&amp;ROW($AD296)-1) &lt;&gt; ""),ROW($AD$1:INDIRECT("$AD$"&amp;ROW($AD296)-1))), 1)+
IF(INDEX($AC:$AC, LOOKUP(2, 1 / ($AC$1:INDIRECT("$AC$"&amp;ROW($AC296)-1) &lt;&gt; ""),ROW($AC$1:INDIRECT("$AC$"&amp;ROW($AC296)-1))), 1)+
INDEX($AD:$AD, LOOKUP(2, 1 / ($AD$1:INDIRECT("$AD$"&amp;ROW($AD296)-1) &lt;&gt; ""),ROW($AD$1:INDIRECT("$AD$"&amp;ROW($AD296)-1))), 1)+
INDEX($AE:$AE, LOOKUP(2, 1 / ($AE$1:INDIRECT("$AE$"&amp;ROW($AE296)-1) &lt;&gt; ""),ROW($AE$1:INDIRECT("$AE$"&amp;ROW($AD296)-1))), 1)+
INDEX($AE:$AF, LOOKUP(2, 1 / ($AF$1:INDIRECT("$AF$"&amp;ROW($AF296)-1) &lt;&gt; ""),ROW($AF$1:INDIRECT("$AF$"&amp;ROW($AD296)-1))), 1)+
INDEX($AG:$AG, LOOKUP(2, 1 / ($AG$1:INDIRECT("$AG$"&amp;ROW($AG296)-1) &lt;&gt; ""),ROW($AG$1:INDIRECT("$AG$"&amp;ROW($AD296)-1))), 1)+
INDEX($AH:$AH, LOOKUP(2, 1 / ($AH$1:INDIRECT("$AH$"&amp;ROW($AH296)-1) &lt;&gt; ""),ROW($AH$1:INDIRECT("$AH$"&amp;ROW($AD296)-1))), 1)&gt;=510,0,
IF(INDEX($AD:$AD, LOOKUP(2, 1 / ($AD$1:INDIRECT("$AD$"&amp;ROW($AD296)-1) &lt;&gt; ""),ROW($AD$1:INDIRECT("$AD$"&amp;ROW($AD296)-1))), 1)&gt;=255,0,
VLOOKUP(INDIRECT("$G$"&amp;LOOKUP(2, 1 / ($AD$1:INDIRECT("$AD$"&amp;ROW($AD296)-1) &lt;&gt; ""),ROW($AD$1:INDIRECT("$AD$"&amp;ROW($AD296)-1)))), 'EV and Base'!$A$1:$N$671, 4, FALSE))))</f>
        <v/>
      </c>
      <c r="AE296" s="2" t="str" cm="1">
        <f t="array" aca="1" ref="AE296" ca="1">IF(NOT(ISNUMBER(INDEX($A:$A,LOOKUP(2,1/($A$1:INDIRECT("$A$"&amp;ROW($A296))&lt;&gt;""),ROW($A$1:INDIRECT("$A$"&amp;ROW($A296)))),1))),"",
INDEX($AE:$AE,LOOKUP(2,1/($AE$1:INDIRECT("$AE$"&amp;ROW($AE296)-1)&lt;&gt;""),ROW($AE$1:INDIRECT("$AE$"&amp;ROW($AE296)-1))),1)+
IF(INDEX($AC:$AC,LOOKUP(2,1/($AC$1:INDIRECT("$AC$"&amp;ROW($AC296)-1)&lt;&gt;""),ROW($AC$1:INDIRECT("$AC$"&amp;ROW($AC296)-1))),1)+
INDEX($AD:$AD,LOOKUP(2,1/($AD$1:INDIRECT("$AD$"&amp;ROW($AD296)-1)&lt;&gt;""),ROW($AD$1:INDIRECT("$AD$"&amp;ROW($AD296)-1))),1)+
INDEX($AE:$AE,LOOKUP(2,1/($AE$1:INDIRECT("$AE$"&amp;ROW($AE296)-1)&lt;&gt;""),ROW($AE$1:INDIRECT("$AE$"&amp;ROW($AD296)-1))),1)+
INDEX($AE:$AF,LOOKUP(2,1/($AF$1:INDIRECT("$AF$"&amp;ROW($AF296)-1)&lt;&gt;""),ROW($AF$1:INDIRECT("$AF$"&amp;ROW($AD296)-1))),1)+
INDEX($AG:$AG,LOOKUP(2,1/($AG$1:INDIRECT("$AG$"&amp;ROW($AG296)-1)&lt;&gt;""),ROW($AG$1:INDIRECT("$AG$"&amp;ROW($AD296)-1))),1)+
INDEX($AH:$AH,LOOKUP(2,1/($AH$1:INDIRECT("$AH$"&amp;ROW($AH296)-1)&lt;&gt;""),ROW($AH$1:INDIRECT("$AH$"&amp;ROW($AD296)-1))),1)&gt;=510,0,
IF(INDEX($AE:$AE,LOOKUP(2,1/($AE$1:INDIRECT("$AE$"&amp;ROW($AE296)-1)&lt;&gt;""),ROW($AE$1:INDIRECT("$AE$"&amp;ROW($AE296)-1))),1)&gt;=255,0,
VLOOKUP(INDIRECT("$G$"&amp;LOOKUP(2,1/($AE$1:INDIRECT("$AE$"&amp;ROW($AE296)-1)&lt;&gt;""),ROW($AE$1:INDIRECT("$AE$"&amp;ROW($AE296)-1)))),'EV and Base'!$A$1:$N$671,5,FALSE))))</f>
        <v/>
      </c>
      <c r="AF296" s="2" t="str" cm="1">
        <f t="array" aca="1" ref="AF296" ca="1">IF(NOT(ISNUMBER(INDEX($A:$A, LOOKUP(2, 1 / ($A$1:INDIRECT("$A$"&amp;ROW($A296)) &lt;&gt; ""),ROW($A$1:INDIRECT("$A$"&amp;ROW($A296)))), 1))), "",
INDEX($AF:$AF, LOOKUP(2, 1 / ($AF$1:INDIRECT("$AF$"&amp;ROW($AF296)-1) &lt;&gt; ""),ROW($AF$1:INDIRECT("$AF$"&amp;ROW($AF296)-1))), 1)+
IF(INDEX($AC:$AC, LOOKUP(2, 1 / ($AC$1:INDIRECT("$AC$"&amp;ROW($AC296)-1) &lt;&gt; ""),ROW($AC$1:INDIRECT("$AC$"&amp;ROW($AC296)-1))), 1)+
INDEX($AD:$AD, LOOKUP(2, 1 / ($AD$1:INDIRECT("$AD$"&amp;ROW($AD296)-1) &lt;&gt; ""),ROW($AD$1:INDIRECT("$AD$"&amp;ROW($AD296)-1))), 1)+
INDEX($AE:$AE, LOOKUP(2, 1 / ($AE$1:INDIRECT("$AE$"&amp;ROW($AE296)-1) &lt;&gt; ""),ROW($AE$1:INDIRECT("$AE$"&amp;ROW($AD296)-1))), 1)+
INDEX($AE:$AF, LOOKUP(2, 1 / ($AF$1:INDIRECT("$AF$"&amp;ROW($AF296)-1) &lt;&gt; ""),ROW($AF$1:INDIRECT("$AF$"&amp;ROW($AD296)-1))), 1)+
INDEX($AG:$AG, LOOKUP(2, 1 / ($AG$1:INDIRECT("$AG$"&amp;ROW($AG296)-1) &lt;&gt; ""),ROW($AG$1:INDIRECT("$AG$"&amp;ROW($AD296)-1))), 1)+
INDEX($AH:$AH, LOOKUP(2, 1 / ($AH$1:INDIRECT("$AH$"&amp;ROW($AH296)-1) &lt;&gt; ""),ROW($AH$1:INDIRECT("$AH$"&amp;ROW($AD296)-1))), 1)&gt;=510,0,
IF(INDEX($AF:$AF, LOOKUP(2, 1 / ($AF$1:INDIRECT("$AF$"&amp;ROW($AF296)-1) &lt;&gt; ""),ROW($AF$1:INDIRECT("$AF$"&amp;ROW($AF296)-1))), 1)&gt;=255,0,
VLOOKUP(INDIRECT("$G$"&amp;LOOKUP(2, 1 / ($AF$1:INDIRECT("$AF$"&amp;ROW($AF296)-1) &lt;&gt; ""),ROW($AF$1:INDIRECT("$AF$"&amp;ROW($AF296)-1)))), 'EV and Base'!$A$1:$N$671, 6, FALSE))))</f>
        <v/>
      </c>
      <c r="AG296" s="2" t="str" cm="1">
        <f t="array" aca="1" ref="AG296" ca="1">IF(NOT(ISNUMBER(INDEX($A:$A, LOOKUP(2, 1 / ($A$1:INDIRECT("$A$"&amp;ROW($A296)) &lt;&gt; ""),ROW($A$1:INDIRECT("$A$"&amp;ROW($A296)))), 1))), "",
INDEX($AG:$AG, LOOKUP(2, 1 / ($AG$1:INDIRECT("$AG$"&amp;ROW($AG296)-1) &lt;&gt; ""),ROW($AG$1:INDIRECT("$AG$"&amp;ROW($AG296)-1))), 1)+
IF(INDEX($AC:$AC, LOOKUP(2, 1 / ($AC$1:INDIRECT("$AC$"&amp;ROW($AC296)-1) &lt;&gt; ""),ROW($AC$1:INDIRECT("$AC$"&amp;ROW($AC296)-1))), 1)+
INDEX($AD:$AD, LOOKUP(2, 1 / ($AD$1:INDIRECT("$AD$"&amp;ROW($AD296)-1) &lt;&gt; ""),ROW($AD$1:INDIRECT("$AD$"&amp;ROW($AD296)-1))), 1)+
INDEX($AE:$AE, LOOKUP(2, 1 / ($AE$1:INDIRECT("$AE$"&amp;ROW($AE296)-1) &lt;&gt; ""),ROW($AE$1:INDIRECT("$AE$"&amp;ROW($AD296)-1))), 1)+
INDEX($AE:$AF, LOOKUP(2, 1 / ($AF$1:INDIRECT("$AF$"&amp;ROW($AF296)-1) &lt;&gt; ""),ROW($AF$1:INDIRECT("$AF$"&amp;ROW($AD296)-1))), 1)+
INDEX($AG:$AG, LOOKUP(2, 1 / ($AG$1:INDIRECT("$AG$"&amp;ROW($AG296)-1) &lt;&gt; ""),ROW($AG$1:INDIRECT("$AG$"&amp;ROW($AD296)-1))), 1)+
INDEX($AH:$AH, LOOKUP(2, 1 / ($AH$1:INDIRECT("$AH$"&amp;ROW($AH296)-1) &lt;&gt; ""),ROW($AH$1:INDIRECT("$AH$"&amp;ROW($AD296)-1))), 1)&gt;=510,0,
IF(INDEX($AG:$AG, LOOKUP(2, 1 / ($AG$1:INDIRECT("$AG$"&amp;ROW($AG296)-1) &lt;&gt; ""),ROW($AG$1:INDIRECT("$AG$"&amp;ROW($AG296)-1))), 1)&gt;=255,0,
VLOOKUP(INDIRECT("$G$"&amp;LOOKUP(2, 1 / ($AG$1:INDIRECT("$AG$"&amp;ROW($AG296)-1) &lt;&gt; ""),ROW($AG$1:INDIRECT("$AG$"&amp;ROW($AG296)-1)))), 'EV and Base'!$A$1:$N$671, 7, FALSE))))</f>
        <v/>
      </c>
      <c r="AH296" s="24" t="str" cm="1">
        <f t="array" aca="1" ref="AH296" ca="1">IF(NOT(ISNUMBER(INDEX($A:$A,LOOKUP(2,1/($A$1:INDIRECT("$A$"&amp;ROW($A296))&lt;&gt;""),ROW($A$1:INDIRECT("$A$"&amp;ROW($A296)))),1))),"",
INDEX($AH:$AH,LOOKUP(2,1/($AH$1:INDIRECT("$AH$"&amp;ROW($AH296)-1)&lt;&gt;""),ROW($AH$1:INDIRECT("$AH$"&amp;ROW($AH296)-1))),1)+
IF(INDEX($AC:$AC,LOOKUP(2,1/($AC$1:INDIRECT("$AC$"&amp;ROW($AC296)-1)&lt;&gt;""),ROW($AC$1:INDIRECT("$AC$"&amp;ROW($AC296)-1))),1)+
INDEX($AD:$AD,LOOKUP(2,1/($AD$1:INDIRECT("$AD$"&amp;ROW($AD296)-1)&lt;&gt;""),ROW($AD$1:INDIRECT("$AD$"&amp;ROW($AD296)-1))),1)+
INDEX($AE:$AE,LOOKUP(2,1/($AE$1:INDIRECT("$AE$"&amp;ROW($AE296)-1)&lt;&gt;""),ROW($AE$1:INDIRECT("$AE$"&amp;ROW($AD296)-1))),1)+
INDEX($AE:$AF,LOOKUP(2,1/($AF$1:INDIRECT("$AF$"&amp;ROW($AF296)-1)&lt;&gt;""),ROW($AF$1:INDIRECT("$AF$"&amp;ROW($AD296)-1))),1)+
INDEX($AG:$AG,LOOKUP(2,1/($AG$1:INDIRECT("$AG$"&amp;ROW($AG296)-1)&lt;&gt;""),ROW($AG$1:INDIRECT("$AG$"&amp;ROW($AD296)-1))),1)+
INDEX($AH:$AH,LOOKUP(2,1/($AH$1:INDIRECT("$AH$"&amp;ROW($AH296)-1)&lt;&gt;""),ROW($AH$1:INDIRECT("$AH$"&amp;ROW($AD296)-1))),1)&gt;=510,0,
IF(INDEX($AH:$AH,LOOKUP(2,1/($AH$1:INDIRECT("$AH$"&amp;ROW($AH296)-1)&lt;&gt;""),ROW($AH$1:INDIRECT("$AH$"&amp;ROW($AH296)-1))),1)&gt;=255,0,
VLOOKUP(INDIRECT("$G$"&amp;LOOKUP(2,1/($AH$1:INDIRECT("$AH$"&amp;ROW($AH296)-1)&lt;&gt;""),ROW($AH$1:INDIRECT("$AH$"&amp;ROW($AH296)-1)))),'EV and Base'!$A$1:$N$671,8,FALSE))))</f>
        <v/>
      </c>
      <c r="AI296" s="29" t="str" cm="1">
        <f t="array" aca="1" ref="AI296" ca="1">IF(NOT(ISNUMBER(INDEX($A:$A,LOOKUP(2,1/($A$1:INDIRECT("$A$"&amp;ROW($A296))&lt;&gt;""),ROW($A$1:INDIRECT("$A$"&amp;ROW($A296)))),1))),"",
ROUNDDOWN((((2*VLOOKUP($AA296,'EV and Base'!$A$1:$N$671,9,FALSE))+31+ROUNDDOWN($AC296/4,0))*$AB296)/100,0)+$AB296+10)</f>
        <v/>
      </c>
      <c r="AJ296" s="21" t="str" cm="1">
        <f t="array" aca="1" ref="AJ296" ca="1">IF(NOT(ISNUMBER(INDEX($A:$A, LOOKUP(2, 1 / ($A$1:INDIRECT("$A$"&amp;ROW($A296)) &lt;&gt; ""),ROW($A$1:INDIRECT("$A$"&amp;ROW($A296)))), 1))), "",
ROUNDDOWN((ROUNDDOWN((((2*VLOOKUP($AA296, 'EV and Base'!$A$1:$N$671, 10, FALSE))+31+ROUNDDOWN($AD296/4, 0))*$AB296)/100, 0)+5)*1.1, 0))</f>
        <v/>
      </c>
      <c r="AK296" s="21" t="str" cm="1">
        <f t="array" aca="1" ref="AK296" ca="1">IF(NOT(ISNUMBER(INDEX($A:$A, LOOKUP(2, 1 / ($A$1:INDIRECT("$A$"&amp;ROW($A296)) &lt;&gt; ""),ROW($A$1:INDIRECT("$A$"&amp;ROW($A296)))), 1))), "",
ROUNDDOWN((ROUNDDOWN((((2*VLOOKUP($AA296, 'EV and Base'!$A$1:$N$671, 11, FALSE))+30+ROUNDDOWN($AE296/4, 0))*$AB296)/100, 0)+5), 0)
&amp;"-"&amp;
ROUNDDOWN((ROUNDDOWN((((2*VLOOKUP($AA296, 'EV and Base'!$A$1:$N$671, 11, FALSE))+31+ROUNDDOWN($AE296/4, 0))*$AB296)/100, 0)+5), 0))</f>
        <v/>
      </c>
      <c r="AL296" s="21" t="str" cm="1">
        <f t="array" aca="1" ref="AL296" ca="1">IF(NOT(ISNUMBER(INDEX($A:$A, LOOKUP(2, 1 / ($A$1:INDIRECT("$A$"&amp;ROW($A296)) &lt;&gt; ""),ROW($A$1:INDIRECT("$A$"&amp;ROW($A296)))), 1))), "",
ROUNDDOWN((ROUNDDOWN((((2*VLOOKUP($AA296, 'EV and Base'!$A$1:$N$671, 12, FALSE))+0+ROUNDDOWN($AF296/4, 0))*$AB296)/100, 0)+5)*0.9, 0)
&amp;"-"&amp;
ROUNDDOWN((ROUNDDOWN((((2*VLOOKUP($AA296, 'EV and Base'!$A$1:$N$671, 12, FALSE))+31+ROUNDDOWN($AF296/4, 0))*$AB296)/100, 0)+5)*0.9, 0))</f>
        <v/>
      </c>
      <c r="AM296" s="21" t="str" cm="1">
        <f t="array" aca="1" ref="AM296" ca="1">IF(NOT(ISNUMBER(INDEX($A:$A, LOOKUP(2, 1 / ($A$1:INDIRECT("$A$"&amp;ROW($A296)) &lt;&gt; ""),ROW($A$1:INDIRECT("$A$"&amp;ROW($A296)))), 1))), "",
ROUNDDOWN((ROUNDDOWN((((2*VLOOKUP($AA296, 'EV and Base'!$A$1:$N$671, 13, FALSE))+30+ROUNDDOWN($AG296/4, 0))*$AB296)/100, 0)+5), 0)
&amp;"-"&amp;
ROUNDDOWN((ROUNDDOWN((((2*VLOOKUP($AA296, 'EV and Base'!$A$1:$N$671, 13, FALSE))+31+ROUNDDOWN($AG296/4, 0))*$AB296)/100, 0)+5), 0))</f>
        <v/>
      </c>
      <c r="AN296" s="25" t="str" cm="1">
        <f t="array" aca="1" ref="AN296" ca="1">IF(NOT(ISNUMBER(INDEX($A:$A, LOOKUP(2, 1 / ($A$1:INDIRECT("$A$"&amp;ROW($A296)) &lt;&gt; ""),ROW($A$1:INDIRECT("$A$"&amp;ROW($A296)))), 1))), "",
ROUNDDOWN((ROUNDDOWN((((2*VLOOKUP($AA296, 'EV and Base'!$A$1:$N$671, 14, FALSE))+31+ROUNDDOWN($AH296/4, 0))*$AB296)/100, 0)+5), 0))</f>
        <v/>
      </c>
      <c r="AO296" s="23" t="str" cm="1">
        <f t="array" aca="1" ref="AO296" ca="1">IF(NOT(ISNUMBER(INDEX($A:$A, LOOKUP(2, 1 / ($A$1:INDIRECT("$A$"&amp;ROW($A296)) &lt;&gt; ""),ROW($A$1:INDIRECT("$A$"&amp;ROW($A296)))), 1))), "",
ROUNDDOWN((((2*VLOOKUP($AA296, 'EV and Base'!$A$1:$N$671, 9, FALSE))+31+ROUNDDOWN($AC296/4, 0))*$AB296)/100, 0)+$AB296+10)</f>
        <v/>
      </c>
      <c r="AP296" s="2" t="str" cm="1">
        <f t="array" aca="1" ref="AP296" ca="1">IF(NOT(ISNUMBER(INDEX($A:$A, LOOKUP(2, 1 / ($A$1:INDIRECT("$A$"&amp;ROW($A296)) &lt;&gt; ""),ROW($A$1:INDIRECT("$A$"&amp;ROW($A296)))), 1))), "",
ROUNDDOWN((ROUNDDOWN((((2*VLOOKUP($AA296, 'EV and Base'!$A$1:$N$671, 10, FALSE))+31+ROUNDDOWN($AD296/4, 0))*$AB296)/100, 0)+5)*1.1, 0))</f>
        <v/>
      </c>
      <c r="AQ296" s="2" t="str" cm="1">
        <f t="array" aca="1" ref="AQ296" ca="1">IF(NOT(ISNUMBER(INDEX($A:$A, LOOKUP(2, 1 / ($A$1:INDIRECT("$A$"&amp;ROW($A296)) &lt;&gt; ""),ROW($A$1:INDIRECT("$A$"&amp;ROW($A296)))), 1))), "",
ROUNDDOWN((ROUNDDOWN((((2*VLOOKUP($AA296, 'EV and Base'!$A$1:$N$671, 11, FALSE))+$AV$2+ROUNDDOWN($AE296/4, 0))*$AB296)/100, 0)+5), 0))</f>
        <v/>
      </c>
      <c r="AR296" s="22" t="str" cm="1">
        <f t="array" aca="1" ref="AR296" ca="1">IF(NOT(ISNUMBER(INDEX($A:$A, LOOKUP(2, 1 / ($A$1:INDIRECT("$A$"&amp;ROW($A296)) &lt;&gt; ""),ROW($A$1:INDIRECT("$A$"&amp;ROW($A296)))), 1))), "",
ROUNDDOWN((ROUNDDOWN((((2*VLOOKUP($AA296, 'EV and Base'!$A$1:$N$671, 12, FALSE))+$AW$2+ROUNDDOWN($AF296/4, 0))*$AB296)/100, 0)+5)*0.9, 0))</f>
        <v/>
      </c>
      <c r="AS296" s="2" t="str" cm="1">
        <f t="array" aca="1" ref="AS296" ca="1">IF(NOT(ISNUMBER(INDEX($A:$A, LOOKUP(2, 1 / ($A$1:INDIRECT("$A$"&amp;ROW($A296)) &lt;&gt; ""),ROW($A$1:INDIRECT("$A$"&amp;ROW($A296)))), 1))), "",
ROUNDDOWN((ROUNDDOWN((((2*VLOOKUP($AA296, 'EV and Base'!$A$1:$N$671, 13, FALSE))+$AX$2+ROUNDDOWN($AG296/4, 0))*$AB296)/100, 0)+5), 0))</f>
        <v/>
      </c>
      <c r="AT296" s="24" t="str" cm="1">
        <f t="array" aca="1" ref="AT296" ca="1">IF(NOT(ISNUMBER(INDEX($A:$A, LOOKUP(2, 1 / ($A$1:INDIRECT("$A$"&amp;ROW($A296)) &lt;&gt; ""),ROW($A$1:INDIRECT("$A$"&amp;ROW($A296)))), 1))), "",
ROUNDDOWN((ROUNDDOWN((((2*VLOOKUP($AA296, 'EV and Base'!$A$1:$N$671, 14, FALSE))+31+ROUNDDOWN($AH296/4, 0))*$AB296)/100, 0)+5), 0))</f>
        <v/>
      </c>
      <c r="AU296" s="28">
        <v>224</v>
      </c>
      <c r="AY296" t="str" cm="1">
        <f t="array" aca="1" ref="AY296" ca="1">IF(NOT(ISNUMBER(INDEX($A:$A,LOOKUP(2,1/($A$1:INDIRECT("$A$"&amp;ROW($A296))&lt;&gt;""),ROW($A$1:INDIRECT("$A$"&amp;ROW($A296)))),1))),"",
INDEX($AY:$AY,LOOKUP(2,1/($AY$1:INDIRECT("$AY$"&amp;ROW($AY296)-1)&lt;&gt;""),ROW($AY$1:INDIRECT("$AY$"&amp;ROW($AY296)-1))),1)+$BL296)</f>
        <v/>
      </c>
      <c r="AZ296" s="3" t="str" cm="1">
        <f t="array" aca="1" ref="AZ296" ca="1">IF(NOT(ISNUMBER(INDEX($A:$A, LOOKUP(2, 1 / ($A$1:INDIRECT("$A$"&amp;ROW($A296)) &lt;&gt; ""),ROW($A$1:INDIRECT("$A$"&amp;ROW($A296)))), 1))), "",
VLOOKUP(INDIRECT("$G$"&amp;LOOKUP(2, 1 / ($AY$1:INDIRECT("$AY$"&amp;ROW($AY296)-1) &lt;&gt; ""),ROW($AY$1:INDIRECT("$AY$"&amp;ROW($AY296)-1)))),'EV and Base'!A264:N934,2,FALSE))</f>
        <v/>
      </c>
      <c r="BA296" s="3" t="str" cm="1">
        <f t="array" aca="1" ref="BA296" ca="1">IF(NOT(ISNUMBER(INDEX($A:$A, LOOKUP(2, 1 / ($A$1:INDIRECT("$A$"&amp;ROW($A296)) &lt;&gt; ""),ROW($A$1:INDIRECT("$A$"&amp;ROW($A296)))), 1))), "",
INDIRECT("$I$"&amp;LOOKUP(2, 1 / ($AY$1:INDIRECT("$AY$"&amp;ROW($AY296)-1) &lt;&gt; ""),ROW($AY$1:INDIRECT("$AY$"&amp;ROW($AY296)-1)))))</f>
        <v/>
      </c>
      <c r="BB296" s="1" t="str" cm="1">
        <f t="array" aca="1" ref="BB296" ca="1">IF(NOT(ISNUMBER(INDEX($A:$A, LOOKUP(2, 1 / ($A$1:INDIRECT("$A$"&amp;ROW($A296)) &lt;&gt; ""),ROW($A$1:INDIRECT("$A$"&amp;ROW($A296)))), 1))), "",
INDIRECT("$AB$"&amp;LOOKUP(2, 1 / ($AY$1:INDIRECT("$AY$"&amp;ROW($AY296)-1) &lt;&gt; ""),ROW($AY$1:INDIRECT("$AY$"&amp;ROW($AY296)-1)))))</f>
        <v/>
      </c>
      <c r="BC296" s="3" t="str" cm="1">
        <f t="array" aca="1" ref="BC296" ca="1">IF(NOT(ISNUMBER(INDEX($A:$A,LOOKUP(2,1/($A$1:INDIRECT("$A$"&amp;ROW($A296))&lt;&gt;""),ROW($A$1:INDIRECT("$A$"&amp;ROW($A296)))),1))),"",
$BA296+$BA296+10)</f>
        <v/>
      </c>
      <c r="BD296" s="3" t="str" cm="1">
        <f t="array" aca="1" ref="BD296" ca="1">IF(NOT(ISNUMBER(INDEX($A:$A,LOOKUP(2,1/($A$1:INDIRECT("$A$"&amp;ROW($A296))&lt;&gt;""),ROW($A$1:INDIRECT("$A$"&amp;ROW($A296)))),1))),"",
$BA296+$BB296+10)</f>
        <v/>
      </c>
      <c r="BE296" s="3" t="str" cm="1">
        <f t="array" aca="1" ref="BE296" ca="1">IF(NOT(ISNUMBER(INDEX($A:$A,LOOKUP(2,1/($A$1:INDIRECT("$A$"&amp;ROW($A296))&lt;&gt;""),ROW($A$1:INDIRECT("$A$"&amp;ROW($A296)))),1))),"",
$BC296*$BC296)</f>
        <v/>
      </c>
      <c r="BF296" s="3" t="str" cm="1">
        <f t="array" aca="1" ref="BF296" ca="1">IF(NOT(ISNUMBER(INDEX($A:$A,LOOKUP(2,1/($A$1:INDIRECT("$A$"&amp;ROW($A296))&lt;&gt;""),ROW($A$1:INDIRECT("$A$"&amp;ROW($A296)))),1))),"",
$BD296*$BD296)</f>
        <v/>
      </c>
      <c r="BG296" s="3" t="str" cm="1">
        <f t="array" aca="1" ref="BG296" ca="1">IF(NOT(ISNUMBER(INDEX($A:$A,LOOKUP(2,1/($A$1:INDIRECT("$A$"&amp;ROW($A296))&lt;&gt;""),ROW($A$1:INDIRECT("$A$"&amp;ROW($A296)))),1))),"",
_xlfn.FLOOR.MATH(1.5*_xlfn.FLOOR.MATH($AZ296*BA296/5)))</f>
        <v/>
      </c>
      <c r="BH296" s="3" t="str" cm="1">
        <f t="array" aca="1" ref="BH296" ca="1">IF(NOT(ISNUMBER(INDEX($A:$A, LOOKUP(2, 1 / ($A$1:INDIRECT("$A$"&amp;ROW($A296)) &lt;&gt; ""),ROW($A$1:INDIRECT("$A$"&amp;ROW($A296)))), 1))), "",
_xlfn.FLOOR.MATH($BG296/IF(OR(INDIRECT("$C$"&amp;LOOKUP(2, 1 / ($AY$1:INDIRECT("$AY$"&amp;ROW($AY296)-1) &lt;&gt; ""),ROW($AY$1:INDIRECT("$AY$"&amp;ROW($AY296)-1))))="Multi",
INDIRECT("$C$"&amp;LOOKUP(2, 1 / ($AY$1:INDIRECT("$AY$"&amp;ROW($AY296)-1) &lt;&gt; ""),ROW($AY$1:INDIRECT("$AY$"&amp;ROW($AY296)-1))))="Double"),2,1)))</f>
        <v/>
      </c>
      <c r="BI296" s="3" t="str" cm="1">
        <f t="array" aca="1" ref="BI296" ca="1">IF(NOT(ISNUMBER(INDEX($A:$A,LOOKUP(2,1/($A$1:INDIRECT("$A$"&amp;ROW($A296))&lt;&gt;""),ROW($A$1:INDIRECT("$A$"&amp;ROW($A296)))),1))),"",
VLOOKUP($BC296,GameFreakSQRT!$A$1:$B$200,2,FALSE))</f>
        <v/>
      </c>
      <c r="BJ296" s="3" t="str" cm="1">
        <f t="array" aca="1" ref="BJ296" ca="1">IF(NOT(ISNUMBER(INDEX($A:$A,LOOKUP(2,1/($A$1:INDIRECT("$A$"&amp;ROW($A296))&lt;&gt;""),ROW($A$1:INDIRECT("$A$"&amp;ROW($A296)))),1))),"",
VLOOKUP($BD296,GameFreakSQRT!$A$1:$B$200,2,FALSE))</f>
        <v/>
      </c>
      <c r="BK296" s="3" t="str" cm="1">
        <f t="array" aca="1" ref="BK296" ca="1">IF(NOT(ISNUMBER(INDEX($A:$A,LOOKUP(2,1/($A$1:INDIRECT("$A$"&amp;ROW($A296))&lt;&gt;""),ROW($A$1:INDIRECT("$A$"&amp;ROW($A296)))),1))),"",
_xlfn.FLOOR.MATH((($BI296*$BE296)*$BH296)/($BJ296*$BF296))+1)</f>
        <v/>
      </c>
      <c r="BL296" s="3" t="str" cm="1">
        <f t="array" aca="1" ref="BL296" ca="1">IF(NOT(ISNUMBER(INDEX($A:$A,LOOKUP(2,1/($A$1:INDIRECT("$A$"&amp;ROW($A296))&lt;&gt;""),ROW($A$1:INDIRECT("$A$"&amp;ROW($A296)))),1))),"",
_xlfn.FLOOR.MATH($BK296*IF(NOT(INDIRECT("$Z$"&amp;LOOKUP(2, 1 / ($AY$1:INDIRECT("$AY$"&amp;ROW($AY296)-1) &lt;&gt; ""),ROW($AY$1:INDIRECT("$AY$"&amp;ROW($AY296)-1))))=""),1.5,1)))</f>
        <v/>
      </c>
      <c r="BM296" s="3" t="str" cm="1">
        <f t="array" aca="1" ref="BM296" ca="1">IF(NOT(ISNUMBER(INDEX($A:$A, LOOKUP(2, 1 / ($A$1:INDIRECT("$A$"&amp;ROW($A296)) &lt;&gt; ""),ROW($A$1:INDIRECT("$A$"&amp;ROW($A296)))), 1))), "",
INDIRECT("$Y$"&amp;LOOKUP(2, 1 / ($AY$1:INDIRECT("$AY$"&amp;ROW($AY296)-1) &lt;&gt; ""),ROW($AY$1:INDIRECT("$AY$"&amp;ROW($AY296)-1)))))</f>
        <v/>
      </c>
      <c r="BN296" s="3" t="str">
        <f t="shared" ca="1" si="29"/>
        <v/>
      </c>
    </row>
    <row r="297" spans="1:66" x14ac:dyDescent="0.45">
      <c r="A297" s="69"/>
      <c r="B297" s="69"/>
      <c r="C297" s="69"/>
      <c r="D297" s="69"/>
      <c r="E297" s="69"/>
      <c r="F297" s="56">
        <v>2</v>
      </c>
      <c r="G297" s="2" t="s">
        <v>572</v>
      </c>
      <c r="H297" s="2" t="s">
        <v>77</v>
      </c>
      <c r="I297" s="2">
        <v>32</v>
      </c>
      <c r="J297" s="2" t="s">
        <v>113</v>
      </c>
      <c r="K297" s="2" t="s">
        <v>479</v>
      </c>
      <c r="L297" s="2" t="s">
        <v>53</v>
      </c>
      <c r="M297" s="2" t="s">
        <v>288</v>
      </c>
      <c r="N297" s="2" t="s">
        <v>480</v>
      </c>
      <c r="O297" s="2" t="s">
        <v>481</v>
      </c>
      <c r="P297" s="2" t="s">
        <v>525</v>
      </c>
      <c r="Q297" s="2">
        <v>12</v>
      </c>
      <c r="R297" s="2">
        <f>_xlfn.FLOOR.MATH((((2*VLOOKUP(G297, 'EV and Base'!$A$1:$N$671, 9, FALSE))+$Q297)*$I297)/100)+$I297+10</f>
        <v>84</v>
      </c>
      <c r="S297" s="2">
        <f>_xlfn.FLOOR.MATH((_xlfn.FLOOR.MATH((((2*VLOOKUP($G297, 'EV and Base'!$A$1:$N$671, 10, FALSE))+$Q297)*$I297)/100)+5)*
IF(OR($J297="Lonely", $J297="Brave", $J297="Adamant", $J297="Naughty"), 1.1,
IF(OR($J297="Bold", $J297="Timid", $J297="Modest", $J297="Calm"), 0.9, 1)))</f>
        <v>37</v>
      </c>
      <c r="T297" s="2">
        <f>_xlfn.FLOOR.MATH((_xlfn.FLOOR.MATH((((2*VLOOKUP($G297, 'EV and Base'!$A$1:$N$671, 11, FALSE))+$Q297)*$I297)/100)+5)*
IF(OR($J297="Bold", $J297="Relaxed", $J297="Impish", $J297="Lax"), 1.1,
IF(OR($J297="Lonely", $J297="Hasty", $J297="Mild", $J297="Gentle"), 0.9, 1)))</f>
        <v>53</v>
      </c>
      <c r="U297" s="2">
        <f>_xlfn.FLOOR.MATH((_xlfn.FLOOR.MATH((((2*VLOOKUP($G297, 'EV and Base'!$A$1:$N$671, 12, FALSE))+$Q297)*$I297)/100)+5)*
IF(OR($J297="Modest", $J297="Mild", $J297="Quiet", $J297="Rash"), 1.1,
IF(OR($J297="Adamant", $J297="Impish", $J297="Jolly", $J297="Careful"), 0.9, 1)))</f>
        <v>56</v>
      </c>
      <c r="V297" s="2">
        <f>_xlfn.FLOOR.MATH((_xlfn.FLOOR.MATH((((2*VLOOKUP($G297, 'EV and Base'!$A$1:$N$671, 13, FALSE))+$Q297)*$I297)/100)+5)*
IF(OR($J297="Calm", $J297="Gentle", $J297="Sassy", $J297="Careful"), 1.1,
IF(OR($J297="Naughty", $J297="Lax", $J297="Naive", $J297="Rash"), 0.9, 1)))</f>
        <v>63</v>
      </c>
      <c r="W297" s="2">
        <f>_xlfn.FLOOR.MATH((_xlfn.FLOOR.MATH((((2*VLOOKUP($G297, 'EV and Base'!$A$1:$N$671, 14, FALSE))+$Q297)*$I297)/100)+5)*
IF(OR($J297="Timid", $J297="Hasty", $J297="Jolly", $J297="Naive"), 1.1,
IF(OR($J297="Brave", $J297="Relaxed", $J297="Quiet", $J297="Sassy"), 0.9, 1)))</f>
        <v>44</v>
      </c>
      <c r="X297" s="69"/>
      <c r="Z297" s="1">
        <v>1</v>
      </c>
      <c r="AA297" s="23" t="str" cm="1">
        <f t="array" aca="1" ref="AA297" ca="1">IF(NOT(ISNUMBER(INDEX($A:$A,LOOKUP(2,1/($A$1:INDIRECT("$A$"&amp;ROW($A297))&lt;&gt;""),ROW($A$1:INDIRECT("$A$"&amp;ROW($A297)))),1))),"",
IF(NOT(ISNUMBER($A297)),$AA296,
IF($AB297&lt;16,"Lillipup",
IF($AB297&lt;32,"Herdier",
"Stoutland"))))</f>
        <v/>
      </c>
      <c r="AB297" s="25" t="str" cm="1">
        <f t="array" aca="1" ref="AB297" ca="1">IF(NOT(ISNUMBER(INDEX($A:$A, LOOKUP(2, 1 / ($A$1:INDIRECT("$A$"&amp;ROW($A297)) &lt;&gt; ""),ROW($A$1:INDIRECT("$A$"&amp;ROW($A297)))), 1))), "",
VLOOKUP($AY297,'Medium-Slow'!$A$1:$B$101,2,TRUE))</f>
        <v/>
      </c>
      <c r="AC297" s="23" t="str" cm="1">
        <f t="array" aca="1" ref="AC297" ca="1">IF(NOT(ISNUMBER(INDEX($A:$A, LOOKUP(2, 1 / ($A$1:INDIRECT("$A$"&amp;ROW($A297)) &lt;&gt; ""),ROW($A$1:INDIRECT("$A$"&amp;ROW($A297)))), 1))), "",
INDEX($AC:$AC, LOOKUP(2, 1 / ($AC$1:INDIRECT("$AC$"&amp;ROW($AC297)-1) &lt;&gt; ""),ROW($AC$1:INDIRECT("$AC$"&amp;ROW($AC297)-1))), 1)+
IF(INDEX($AC:$AC, LOOKUP(2, 1 / ($AC$1:INDIRECT("$AC$"&amp;ROW($AC297)-1) &lt;&gt; ""),ROW($AC$1:INDIRECT("$AC$"&amp;ROW($AC297)-1))), 1)+
INDEX($AD:$AD, LOOKUP(2, 1 / ($AD$1:INDIRECT("$AD$"&amp;ROW($AD297)-1) &lt;&gt; ""),ROW($AD$1:INDIRECT("$AD$"&amp;ROW($AD297)-1))), 1)+
INDEX($AE:$AE, LOOKUP(2, 1 / ($AE$1:INDIRECT("$AE$"&amp;ROW($AE297)-1) &lt;&gt; ""),ROW($AE$1:INDIRECT("$AE$"&amp;ROW($AD297)-1))), 1)+
INDEX($AE:$AF, LOOKUP(2, 1 / ($AF$1:INDIRECT("$AF$"&amp;ROW($AF297)-1) &lt;&gt; ""),ROW($AF$1:INDIRECT("$AF$"&amp;ROW($AD297)-1))), 1)+
INDEX($AG:$AG, LOOKUP(2, 1 / ($AG$1:INDIRECT("$AG$"&amp;ROW($AG297)-1) &lt;&gt; ""),ROW($AG$1:INDIRECT("$AG$"&amp;ROW($AD297)-1))), 1)+
INDEX($AH:$AH, LOOKUP(2, 1 / ($AH$1:INDIRECT("$AH$"&amp;ROW($AH297)-1) &lt;&gt; ""),ROW($AH$1:INDIRECT("$AH$"&amp;ROW($AD297)-1))), 1)&gt;=510,0,
IF(INDEX($AC:$AC, LOOKUP(2, 1 / ($AC$1:INDIRECT("$AC$"&amp;ROW($AC297)-1) &lt;&gt; ""),ROW($AC$1:INDIRECT("$AC$"&amp;ROW($AC297)-1))), 1)&gt;=255,0,
VLOOKUP(INDIRECT("$G$"&amp;LOOKUP(2, 1 / ($AC$1:INDIRECT("$AC$"&amp;ROW($AC297)-1) &lt;&gt; ""),ROW($AC$1:INDIRECT("$AC$"&amp;ROW($AC297)-1)))), 'EV and Base'!$A$1:$N$671, 3, FALSE))))</f>
        <v/>
      </c>
      <c r="AD297" s="2" t="str" cm="1">
        <f t="array" aca="1" ref="AD297" ca="1">IF(NOT(ISNUMBER(INDEX($A:$A, LOOKUP(2, 1 / ($A$1:INDIRECT("$A$"&amp;ROW($A297)) &lt;&gt; ""),ROW($A$1:INDIRECT("$A$"&amp;ROW($A297)))), 1))), "",
INDEX($AD:$AD, LOOKUP(2, 1 / ($AD$1:INDIRECT("$AD$"&amp;ROW($AD297)-1) &lt;&gt; ""),ROW($AD$1:INDIRECT("$AD$"&amp;ROW($AD297)-1))), 1)+
IF(INDEX($AC:$AC, LOOKUP(2, 1 / ($AC$1:INDIRECT("$AC$"&amp;ROW($AC297)-1) &lt;&gt; ""),ROW($AC$1:INDIRECT("$AC$"&amp;ROW($AC297)-1))), 1)+
INDEX($AD:$AD, LOOKUP(2, 1 / ($AD$1:INDIRECT("$AD$"&amp;ROW($AD297)-1) &lt;&gt; ""),ROW($AD$1:INDIRECT("$AD$"&amp;ROW($AD297)-1))), 1)+
INDEX($AE:$AE, LOOKUP(2, 1 / ($AE$1:INDIRECT("$AE$"&amp;ROW($AE297)-1) &lt;&gt; ""),ROW($AE$1:INDIRECT("$AE$"&amp;ROW($AD297)-1))), 1)+
INDEX($AE:$AF, LOOKUP(2, 1 / ($AF$1:INDIRECT("$AF$"&amp;ROW($AF297)-1) &lt;&gt; ""),ROW($AF$1:INDIRECT("$AF$"&amp;ROW($AD297)-1))), 1)+
INDEX($AG:$AG, LOOKUP(2, 1 / ($AG$1:INDIRECT("$AG$"&amp;ROW($AG297)-1) &lt;&gt; ""),ROW($AG$1:INDIRECT("$AG$"&amp;ROW($AD297)-1))), 1)+
INDEX($AH:$AH, LOOKUP(2, 1 / ($AH$1:INDIRECT("$AH$"&amp;ROW($AH297)-1) &lt;&gt; ""),ROW($AH$1:INDIRECT("$AH$"&amp;ROW($AD297)-1))), 1)&gt;=510,0,
IF(INDEX($AD:$AD, LOOKUP(2, 1 / ($AD$1:INDIRECT("$AD$"&amp;ROW($AD297)-1) &lt;&gt; ""),ROW($AD$1:INDIRECT("$AD$"&amp;ROW($AD297)-1))), 1)&gt;=255,0,
VLOOKUP(INDIRECT("$G$"&amp;LOOKUP(2, 1 / ($AD$1:INDIRECT("$AD$"&amp;ROW($AD297)-1) &lt;&gt; ""),ROW($AD$1:INDIRECT("$AD$"&amp;ROW($AD297)-1)))), 'EV and Base'!$A$1:$N$671, 4, FALSE))))</f>
        <v/>
      </c>
      <c r="AE297" s="2" t="str" cm="1">
        <f t="array" aca="1" ref="AE297" ca="1">IF(NOT(ISNUMBER(INDEX($A:$A,LOOKUP(2,1/($A$1:INDIRECT("$A$"&amp;ROW($A297))&lt;&gt;""),ROW($A$1:INDIRECT("$A$"&amp;ROW($A297)))),1))),"",
INDEX($AE:$AE,LOOKUP(2,1/($AE$1:INDIRECT("$AE$"&amp;ROW($AE297)-1)&lt;&gt;""),ROW($AE$1:INDIRECT("$AE$"&amp;ROW($AE297)-1))),1)+
IF(INDEX($AC:$AC,LOOKUP(2,1/($AC$1:INDIRECT("$AC$"&amp;ROW($AC297)-1)&lt;&gt;""),ROW($AC$1:INDIRECT("$AC$"&amp;ROW($AC297)-1))),1)+
INDEX($AD:$AD,LOOKUP(2,1/($AD$1:INDIRECT("$AD$"&amp;ROW($AD297)-1)&lt;&gt;""),ROW($AD$1:INDIRECT("$AD$"&amp;ROW($AD297)-1))),1)+
INDEX($AE:$AE,LOOKUP(2,1/($AE$1:INDIRECT("$AE$"&amp;ROW($AE297)-1)&lt;&gt;""),ROW($AE$1:INDIRECT("$AE$"&amp;ROW($AD297)-1))),1)+
INDEX($AE:$AF,LOOKUP(2,1/($AF$1:INDIRECT("$AF$"&amp;ROW($AF297)-1)&lt;&gt;""),ROW($AF$1:INDIRECT("$AF$"&amp;ROW($AD297)-1))),1)+
INDEX($AG:$AG,LOOKUP(2,1/($AG$1:INDIRECT("$AG$"&amp;ROW($AG297)-1)&lt;&gt;""),ROW($AG$1:INDIRECT("$AG$"&amp;ROW($AD297)-1))),1)+
INDEX($AH:$AH,LOOKUP(2,1/($AH$1:INDIRECT("$AH$"&amp;ROW($AH297)-1)&lt;&gt;""),ROW($AH$1:INDIRECT("$AH$"&amp;ROW($AD297)-1))),1)&gt;=510,0,
IF(INDEX($AE:$AE,LOOKUP(2,1/($AE$1:INDIRECT("$AE$"&amp;ROW($AE297)-1)&lt;&gt;""),ROW($AE$1:INDIRECT("$AE$"&amp;ROW($AE297)-1))),1)&gt;=255,0,
VLOOKUP(INDIRECT("$G$"&amp;LOOKUP(2,1/($AE$1:INDIRECT("$AE$"&amp;ROW($AE297)-1)&lt;&gt;""),ROW($AE$1:INDIRECT("$AE$"&amp;ROW($AE297)-1)))),'EV and Base'!$A$1:$N$671,5,FALSE))))</f>
        <v/>
      </c>
      <c r="AF297" s="2" t="str" cm="1">
        <f t="array" aca="1" ref="AF297" ca="1">IF(NOT(ISNUMBER(INDEX($A:$A, LOOKUP(2, 1 / ($A$1:INDIRECT("$A$"&amp;ROW($A297)) &lt;&gt; ""),ROW($A$1:INDIRECT("$A$"&amp;ROW($A297)))), 1))), "",
INDEX($AF:$AF, LOOKUP(2, 1 / ($AF$1:INDIRECT("$AF$"&amp;ROW($AF297)-1) &lt;&gt; ""),ROW($AF$1:INDIRECT("$AF$"&amp;ROW($AF297)-1))), 1)+
IF(INDEX($AC:$AC, LOOKUP(2, 1 / ($AC$1:INDIRECT("$AC$"&amp;ROW($AC297)-1) &lt;&gt; ""),ROW($AC$1:INDIRECT("$AC$"&amp;ROW($AC297)-1))), 1)+
INDEX($AD:$AD, LOOKUP(2, 1 / ($AD$1:INDIRECT("$AD$"&amp;ROW($AD297)-1) &lt;&gt; ""),ROW($AD$1:INDIRECT("$AD$"&amp;ROW($AD297)-1))), 1)+
INDEX($AE:$AE, LOOKUP(2, 1 / ($AE$1:INDIRECT("$AE$"&amp;ROW($AE297)-1) &lt;&gt; ""),ROW($AE$1:INDIRECT("$AE$"&amp;ROW($AD297)-1))), 1)+
INDEX($AE:$AF, LOOKUP(2, 1 / ($AF$1:INDIRECT("$AF$"&amp;ROW($AF297)-1) &lt;&gt; ""),ROW($AF$1:INDIRECT("$AF$"&amp;ROW($AD297)-1))), 1)+
INDEX($AG:$AG, LOOKUP(2, 1 / ($AG$1:INDIRECT("$AG$"&amp;ROW($AG297)-1) &lt;&gt; ""),ROW($AG$1:INDIRECT("$AG$"&amp;ROW($AD297)-1))), 1)+
INDEX($AH:$AH, LOOKUP(2, 1 / ($AH$1:INDIRECT("$AH$"&amp;ROW($AH297)-1) &lt;&gt; ""),ROW($AH$1:INDIRECT("$AH$"&amp;ROW($AD297)-1))), 1)&gt;=510,0,
IF(INDEX($AF:$AF, LOOKUP(2, 1 / ($AF$1:INDIRECT("$AF$"&amp;ROW($AF297)-1) &lt;&gt; ""),ROW($AF$1:INDIRECT("$AF$"&amp;ROW($AF297)-1))), 1)&gt;=255,0,
VLOOKUP(INDIRECT("$G$"&amp;LOOKUP(2, 1 / ($AF$1:INDIRECT("$AF$"&amp;ROW($AF297)-1) &lt;&gt; ""),ROW($AF$1:INDIRECT("$AF$"&amp;ROW($AF297)-1)))), 'EV and Base'!$A$1:$N$671, 6, FALSE))))</f>
        <v/>
      </c>
      <c r="AG297" s="2" t="str" cm="1">
        <f t="array" aca="1" ref="AG297" ca="1">IF(NOT(ISNUMBER(INDEX($A:$A, LOOKUP(2, 1 / ($A$1:INDIRECT("$A$"&amp;ROW($A297)) &lt;&gt; ""),ROW($A$1:INDIRECT("$A$"&amp;ROW($A297)))), 1))), "",
INDEX($AG:$AG, LOOKUP(2, 1 / ($AG$1:INDIRECT("$AG$"&amp;ROW($AG297)-1) &lt;&gt; ""),ROW($AG$1:INDIRECT("$AG$"&amp;ROW($AG297)-1))), 1)+
IF(INDEX($AC:$AC, LOOKUP(2, 1 / ($AC$1:INDIRECT("$AC$"&amp;ROW($AC297)-1) &lt;&gt; ""),ROW($AC$1:INDIRECT("$AC$"&amp;ROW($AC297)-1))), 1)+
INDEX($AD:$AD, LOOKUP(2, 1 / ($AD$1:INDIRECT("$AD$"&amp;ROW($AD297)-1) &lt;&gt; ""),ROW($AD$1:INDIRECT("$AD$"&amp;ROW($AD297)-1))), 1)+
INDEX($AE:$AE, LOOKUP(2, 1 / ($AE$1:INDIRECT("$AE$"&amp;ROW($AE297)-1) &lt;&gt; ""),ROW($AE$1:INDIRECT("$AE$"&amp;ROW($AD297)-1))), 1)+
INDEX($AE:$AF, LOOKUP(2, 1 / ($AF$1:INDIRECT("$AF$"&amp;ROW($AF297)-1) &lt;&gt; ""),ROW($AF$1:INDIRECT("$AF$"&amp;ROW($AD297)-1))), 1)+
INDEX($AG:$AG, LOOKUP(2, 1 / ($AG$1:INDIRECT("$AG$"&amp;ROW($AG297)-1) &lt;&gt; ""),ROW($AG$1:INDIRECT("$AG$"&amp;ROW($AD297)-1))), 1)+
INDEX($AH:$AH, LOOKUP(2, 1 / ($AH$1:INDIRECT("$AH$"&amp;ROW($AH297)-1) &lt;&gt; ""),ROW($AH$1:INDIRECT("$AH$"&amp;ROW($AD297)-1))), 1)&gt;=510,0,
IF(INDEX($AG:$AG, LOOKUP(2, 1 / ($AG$1:INDIRECT("$AG$"&amp;ROW($AG297)-1) &lt;&gt; ""),ROW($AG$1:INDIRECT("$AG$"&amp;ROW($AG297)-1))), 1)&gt;=255,0,
VLOOKUP(INDIRECT("$G$"&amp;LOOKUP(2, 1 / ($AG$1:INDIRECT("$AG$"&amp;ROW($AG297)-1) &lt;&gt; ""),ROW($AG$1:INDIRECT("$AG$"&amp;ROW($AG297)-1)))), 'EV and Base'!$A$1:$N$671, 7, FALSE))))</f>
        <v/>
      </c>
      <c r="AH297" s="24" t="str" cm="1">
        <f t="array" aca="1" ref="AH297" ca="1">IF(NOT(ISNUMBER(INDEX($A:$A,LOOKUP(2,1/($A$1:INDIRECT("$A$"&amp;ROW($A297))&lt;&gt;""),ROW($A$1:INDIRECT("$A$"&amp;ROW($A297)))),1))),"",
INDEX($AH:$AH,LOOKUP(2,1/($AH$1:INDIRECT("$AH$"&amp;ROW($AH297)-1)&lt;&gt;""),ROW($AH$1:INDIRECT("$AH$"&amp;ROW($AH297)-1))),1)+
IF(INDEX($AC:$AC,LOOKUP(2,1/($AC$1:INDIRECT("$AC$"&amp;ROW($AC297)-1)&lt;&gt;""),ROW($AC$1:INDIRECT("$AC$"&amp;ROW($AC297)-1))),1)+
INDEX($AD:$AD,LOOKUP(2,1/($AD$1:INDIRECT("$AD$"&amp;ROW($AD297)-1)&lt;&gt;""),ROW($AD$1:INDIRECT("$AD$"&amp;ROW($AD297)-1))),1)+
INDEX($AE:$AE,LOOKUP(2,1/($AE$1:INDIRECT("$AE$"&amp;ROW($AE297)-1)&lt;&gt;""),ROW($AE$1:INDIRECT("$AE$"&amp;ROW($AD297)-1))),1)+
INDEX($AE:$AF,LOOKUP(2,1/($AF$1:INDIRECT("$AF$"&amp;ROW($AF297)-1)&lt;&gt;""),ROW($AF$1:INDIRECT("$AF$"&amp;ROW($AD297)-1))),1)+
INDEX($AG:$AG,LOOKUP(2,1/($AG$1:INDIRECT("$AG$"&amp;ROW($AG297)-1)&lt;&gt;""),ROW($AG$1:INDIRECT("$AG$"&amp;ROW($AD297)-1))),1)+
INDEX($AH:$AH,LOOKUP(2,1/($AH$1:INDIRECT("$AH$"&amp;ROW($AH297)-1)&lt;&gt;""),ROW($AH$1:INDIRECT("$AH$"&amp;ROW($AD297)-1))),1)&gt;=510,0,
IF(INDEX($AH:$AH,LOOKUP(2,1/($AH$1:INDIRECT("$AH$"&amp;ROW($AH297)-1)&lt;&gt;""),ROW($AH$1:INDIRECT("$AH$"&amp;ROW($AH297)-1))),1)&gt;=255,0,
VLOOKUP(INDIRECT("$G$"&amp;LOOKUP(2,1/($AH$1:INDIRECT("$AH$"&amp;ROW($AH297)-1)&lt;&gt;""),ROW($AH$1:INDIRECT("$AH$"&amp;ROW($AH297)-1)))),'EV and Base'!$A$1:$N$671,8,FALSE))))</f>
        <v/>
      </c>
      <c r="AI297" s="29" t="str" cm="1">
        <f t="array" aca="1" ref="AI297" ca="1">IF(NOT(ISNUMBER(INDEX($A:$A,LOOKUP(2,1/($A$1:INDIRECT("$A$"&amp;ROW($A297))&lt;&gt;""),ROW($A$1:INDIRECT("$A$"&amp;ROW($A297)))),1))),"",
ROUNDDOWN((((2*VLOOKUP($AA297,'EV and Base'!$A$1:$N$671,9,FALSE))+31+ROUNDDOWN($AC297/4,0))*$AB297)/100,0)+$AB297+10)</f>
        <v/>
      </c>
      <c r="AJ297" s="21" t="str" cm="1">
        <f t="array" aca="1" ref="AJ297" ca="1">IF(NOT(ISNUMBER(INDEX($A:$A, LOOKUP(2, 1 / ($A$1:INDIRECT("$A$"&amp;ROW($A297)) &lt;&gt; ""),ROW($A$1:INDIRECT("$A$"&amp;ROW($A297)))), 1))), "",
ROUNDDOWN((ROUNDDOWN((((2*VLOOKUP($AA297, 'EV and Base'!$A$1:$N$671, 10, FALSE))+31+ROUNDDOWN($AD297/4, 0))*$AB297)/100, 0)+5)*1.1, 0))</f>
        <v/>
      </c>
      <c r="AK297" s="21" t="str" cm="1">
        <f t="array" aca="1" ref="AK297" ca="1">IF(NOT(ISNUMBER(INDEX($A:$A, LOOKUP(2, 1 / ($A$1:INDIRECT("$A$"&amp;ROW($A297)) &lt;&gt; ""),ROW($A$1:INDIRECT("$A$"&amp;ROW($A297)))), 1))), "",
ROUNDDOWN((ROUNDDOWN((((2*VLOOKUP($AA297, 'EV and Base'!$A$1:$N$671, 11, FALSE))+30+ROUNDDOWN($AE297/4, 0))*$AB297)/100, 0)+5), 0)
&amp;"-"&amp;
ROUNDDOWN((ROUNDDOWN((((2*VLOOKUP($AA297, 'EV and Base'!$A$1:$N$671, 11, FALSE))+31+ROUNDDOWN($AE297/4, 0))*$AB297)/100, 0)+5), 0))</f>
        <v/>
      </c>
      <c r="AL297" s="21" t="str" cm="1">
        <f t="array" aca="1" ref="AL297" ca="1">IF(NOT(ISNUMBER(INDEX($A:$A, LOOKUP(2, 1 / ($A$1:INDIRECT("$A$"&amp;ROW($A297)) &lt;&gt; ""),ROW($A$1:INDIRECT("$A$"&amp;ROW($A297)))), 1))), "",
ROUNDDOWN((ROUNDDOWN((((2*VLOOKUP($AA297, 'EV and Base'!$A$1:$N$671, 12, FALSE))+0+ROUNDDOWN($AF297/4, 0))*$AB297)/100, 0)+5)*0.9, 0)
&amp;"-"&amp;
ROUNDDOWN((ROUNDDOWN((((2*VLOOKUP($AA297, 'EV and Base'!$A$1:$N$671, 12, FALSE))+31+ROUNDDOWN($AF297/4, 0))*$AB297)/100, 0)+5)*0.9, 0))</f>
        <v/>
      </c>
      <c r="AM297" s="21" t="str" cm="1">
        <f t="array" aca="1" ref="AM297" ca="1">IF(NOT(ISNUMBER(INDEX($A:$A, LOOKUP(2, 1 / ($A$1:INDIRECT("$A$"&amp;ROW($A297)) &lt;&gt; ""),ROW($A$1:INDIRECT("$A$"&amp;ROW($A297)))), 1))), "",
ROUNDDOWN((ROUNDDOWN((((2*VLOOKUP($AA297, 'EV and Base'!$A$1:$N$671, 13, FALSE))+30+ROUNDDOWN($AG297/4, 0))*$AB297)/100, 0)+5), 0)
&amp;"-"&amp;
ROUNDDOWN((ROUNDDOWN((((2*VLOOKUP($AA297, 'EV and Base'!$A$1:$N$671, 13, FALSE))+31+ROUNDDOWN($AG297/4, 0))*$AB297)/100, 0)+5), 0))</f>
        <v/>
      </c>
      <c r="AN297" s="25" t="str" cm="1">
        <f t="array" aca="1" ref="AN297" ca="1">IF(NOT(ISNUMBER(INDEX($A:$A, LOOKUP(2, 1 / ($A$1:INDIRECT("$A$"&amp;ROW($A297)) &lt;&gt; ""),ROW($A$1:INDIRECT("$A$"&amp;ROW($A297)))), 1))), "",
ROUNDDOWN((ROUNDDOWN((((2*VLOOKUP($AA297, 'EV and Base'!$A$1:$N$671, 14, FALSE))+31+ROUNDDOWN($AH297/4, 0))*$AB297)/100, 0)+5), 0))</f>
        <v/>
      </c>
      <c r="AO297" s="23" t="str" cm="1">
        <f t="array" aca="1" ref="AO297" ca="1">IF(NOT(ISNUMBER(INDEX($A:$A, LOOKUP(2, 1 / ($A$1:INDIRECT("$A$"&amp;ROW($A297)) &lt;&gt; ""),ROW($A$1:INDIRECT("$A$"&amp;ROW($A297)))), 1))), "",
ROUNDDOWN((((2*VLOOKUP($AA297, 'EV and Base'!$A$1:$N$671, 9, FALSE))+31+ROUNDDOWN($AC297/4, 0))*$AB297)/100, 0)+$AB297+10)</f>
        <v/>
      </c>
      <c r="AP297" s="2" t="str" cm="1">
        <f t="array" aca="1" ref="AP297" ca="1">IF(NOT(ISNUMBER(INDEX($A:$A, LOOKUP(2, 1 / ($A$1:INDIRECT("$A$"&amp;ROW($A297)) &lt;&gt; ""),ROW($A$1:INDIRECT("$A$"&amp;ROW($A297)))), 1))), "",
ROUNDDOWN((ROUNDDOWN((((2*VLOOKUP($AA297, 'EV and Base'!$A$1:$N$671, 10, FALSE))+31+ROUNDDOWN($AD297/4, 0))*$AB297)/100, 0)+5)*1.1, 0))</f>
        <v/>
      </c>
      <c r="AQ297" s="2" t="str" cm="1">
        <f t="array" aca="1" ref="AQ297" ca="1">IF(NOT(ISNUMBER(INDEX($A:$A, LOOKUP(2, 1 / ($A$1:INDIRECT("$A$"&amp;ROW($A297)) &lt;&gt; ""),ROW($A$1:INDIRECT("$A$"&amp;ROW($A297)))), 1))), "",
ROUNDDOWN((ROUNDDOWN((((2*VLOOKUP($AA297, 'EV and Base'!$A$1:$N$671, 11, FALSE))+$AV$2+ROUNDDOWN($AE297/4, 0))*$AB297)/100, 0)+5), 0))</f>
        <v/>
      </c>
      <c r="AR297" s="22" t="str" cm="1">
        <f t="array" aca="1" ref="AR297" ca="1">IF(NOT(ISNUMBER(INDEX($A:$A, LOOKUP(2, 1 / ($A$1:INDIRECT("$A$"&amp;ROW($A297)) &lt;&gt; ""),ROW($A$1:INDIRECT("$A$"&amp;ROW($A297)))), 1))), "",
ROUNDDOWN((ROUNDDOWN((((2*VLOOKUP($AA297, 'EV and Base'!$A$1:$N$671, 12, FALSE))+$AW$2+ROUNDDOWN($AF297/4, 0))*$AB297)/100, 0)+5)*0.9, 0))</f>
        <v/>
      </c>
      <c r="AS297" s="2" t="str" cm="1">
        <f t="array" aca="1" ref="AS297" ca="1">IF(NOT(ISNUMBER(INDEX($A:$A, LOOKUP(2, 1 / ($A$1:INDIRECT("$A$"&amp;ROW($A297)) &lt;&gt; ""),ROW($A$1:INDIRECT("$A$"&amp;ROW($A297)))), 1))), "",
ROUNDDOWN((ROUNDDOWN((((2*VLOOKUP($AA297, 'EV and Base'!$A$1:$N$671, 13, FALSE))+$AX$2+ROUNDDOWN($AG297/4, 0))*$AB297)/100, 0)+5), 0))</f>
        <v/>
      </c>
      <c r="AT297" s="24" t="str" cm="1">
        <f t="array" aca="1" ref="AT297" ca="1">IF(NOT(ISNUMBER(INDEX($A:$A, LOOKUP(2, 1 / ($A$1:INDIRECT("$A$"&amp;ROW($A297)) &lt;&gt; ""),ROW($A$1:INDIRECT("$A$"&amp;ROW($A297)))), 1))), "",
ROUNDDOWN((ROUNDDOWN((((2*VLOOKUP($AA297, 'EV and Base'!$A$1:$N$671, 14, FALSE))+31+ROUNDDOWN($AH297/4, 0))*$AB297)/100, 0)+5), 0))</f>
        <v/>
      </c>
      <c r="AU297" s="28">
        <v>224</v>
      </c>
      <c r="AY297" t="str" cm="1">
        <f t="array" aca="1" ref="AY297" ca="1">IF(NOT(ISNUMBER(INDEX($A:$A,LOOKUP(2,1/($A$1:INDIRECT("$A$"&amp;ROW($A297))&lt;&gt;""),ROW($A$1:INDIRECT("$A$"&amp;ROW($A297)))),1))),"",
INDEX($AY:$AY,LOOKUP(2,1/($AY$1:INDIRECT("$AY$"&amp;ROW($AY297)-1)&lt;&gt;""),ROW($AY$1:INDIRECT("$AY$"&amp;ROW($AY297)-1))),1)+$BL297)</f>
        <v/>
      </c>
      <c r="AZ297" s="3" t="str" cm="1">
        <f t="array" aca="1" ref="AZ297" ca="1">IF(NOT(ISNUMBER(INDEX($A:$A, LOOKUP(2, 1 / ($A$1:INDIRECT("$A$"&amp;ROW($A297)) &lt;&gt; ""),ROW($A$1:INDIRECT("$A$"&amp;ROW($A297)))), 1))), "",
VLOOKUP(INDIRECT("$G$"&amp;LOOKUP(2, 1 / ($AY$1:INDIRECT("$AY$"&amp;ROW($AY297)-1) &lt;&gt; ""),ROW($AY$1:INDIRECT("$AY$"&amp;ROW($AY297)-1)))),'EV and Base'!A265:N935,2,FALSE))</f>
        <v/>
      </c>
      <c r="BA297" s="3" t="str" cm="1">
        <f t="array" aca="1" ref="BA297" ca="1">IF(NOT(ISNUMBER(INDEX($A:$A, LOOKUP(2, 1 / ($A$1:INDIRECT("$A$"&amp;ROW($A297)) &lt;&gt; ""),ROW($A$1:INDIRECT("$A$"&amp;ROW($A297)))), 1))), "",
INDIRECT("$I$"&amp;LOOKUP(2, 1 / ($AY$1:INDIRECT("$AY$"&amp;ROW($AY297)-1) &lt;&gt; ""),ROW($AY$1:INDIRECT("$AY$"&amp;ROW($AY297)-1)))))</f>
        <v/>
      </c>
      <c r="BB297" s="1" t="str" cm="1">
        <f t="array" aca="1" ref="BB297" ca="1">IF(NOT(ISNUMBER(INDEX($A:$A, LOOKUP(2, 1 / ($A$1:INDIRECT("$A$"&amp;ROW($A297)) &lt;&gt; ""),ROW($A$1:INDIRECT("$A$"&amp;ROW($A297)))), 1))), "",
INDIRECT("$AB$"&amp;LOOKUP(2, 1 / ($AY$1:INDIRECT("$AY$"&amp;ROW($AY297)-1) &lt;&gt; ""),ROW($AY$1:INDIRECT("$AY$"&amp;ROW($AY297)-1)))))</f>
        <v/>
      </c>
      <c r="BC297" s="3" t="str" cm="1">
        <f t="array" aca="1" ref="BC297" ca="1">IF(NOT(ISNUMBER(INDEX($A:$A,LOOKUP(2,1/($A$1:INDIRECT("$A$"&amp;ROW($A297))&lt;&gt;""),ROW($A$1:INDIRECT("$A$"&amp;ROW($A297)))),1))),"",
$BA297+$BA297+10)</f>
        <v/>
      </c>
      <c r="BD297" s="3" t="str" cm="1">
        <f t="array" aca="1" ref="BD297" ca="1">IF(NOT(ISNUMBER(INDEX($A:$A,LOOKUP(2,1/($A$1:INDIRECT("$A$"&amp;ROW($A297))&lt;&gt;""),ROW($A$1:INDIRECT("$A$"&amp;ROW($A297)))),1))),"",
$BA297+$BB297+10)</f>
        <v/>
      </c>
      <c r="BE297" s="3" t="str" cm="1">
        <f t="array" aca="1" ref="BE297" ca="1">IF(NOT(ISNUMBER(INDEX($A:$A,LOOKUP(2,1/($A$1:INDIRECT("$A$"&amp;ROW($A297))&lt;&gt;""),ROW($A$1:INDIRECT("$A$"&amp;ROW($A297)))),1))),"",
$BC297*$BC297)</f>
        <v/>
      </c>
      <c r="BF297" s="3" t="str" cm="1">
        <f t="array" aca="1" ref="BF297" ca="1">IF(NOT(ISNUMBER(INDEX($A:$A,LOOKUP(2,1/($A$1:INDIRECT("$A$"&amp;ROW($A297))&lt;&gt;""),ROW($A$1:INDIRECT("$A$"&amp;ROW($A297)))),1))),"",
$BD297*$BD297)</f>
        <v/>
      </c>
      <c r="BG297" s="3" t="str" cm="1">
        <f t="array" aca="1" ref="BG297" ca="1">IF(NOT(ISNUMBER(INDEX($A:$A,LOOKUP(2,1/($A$1:INDIRECT("$A$"&amp;ROW($A297))&lt;&gt;""),ROW($A$1:INDIRECT("$A$"&amp;ROW($A297)))),1))),"",
_xlfn.FLOOR.MATH(1.5*_xlfn.FLOOR.MATH($AZ297*BA297/5)))</f>
        <v/>
      </c>
      <c r="BH297" s="3" t="str" cm="1">
        <f t="array" aca="1" ref="BH297" ca="1">IF(NOT(ISNUMBER(INDEX($A:$A, LOOKUP(2, 1 / ($A$1:INDIRECT("$A$"&amp;ROW($A297)) &lt;&gt; ""),ROW($A$1:INDIRECT("$A$"&amp;ROW($A297)))), 1))), "",
_xlfn.FLOOR.MATH($BG297/IF(OR(INDIRECT("$C$"&amp;LOOKUP(2, 1 / ($AY$1:INDIRECT("$AY$"&amp;ROW($AY297)-1) &lt;&gt; ""),ROW($AY$1:INDIRECT("$AY$"&amp;ROW($AY297)-1))))="Multi",
INDIRECT("$C$"&amp;LOOKUP(2, 1 / ($AY$1:INDIRECT("$AY$"&amp;ROW($AY297)-1) &lt;&gt; ""),ROW($AY$1:INDIRECT("$AY$"&amp;ROW($AY297)-1))))="Double"),2,1)))</f>
        <v/>
      </c>
      <c r="BI297" s="3" t="str" cm="1">
        <f t="array" aca="1" ref="BI297" ca="1">IF(NOT(ISNUMBER(INDEX($A:$A,LOOKUP(2,1/($A$1:INDIRECT("$A$"&amp;ROW($A297))&lt;&gt;""),ROW($A$1:INDIRECT("$A$"&amp;ROW($A297)))),1))),"",
VLOOKUP($BC297,GameFreakSQRT!$A$1:$B$200,2,FALSE))</f>
        <v/>
      </c>
      <c r="BJ297" s="3" t="str" cm="1">
        <f t="array" aca="1" ref="BJ297" ca="1">IF(NOT(ISNUMBER(INDEX($A:$A,LOOKUP(2,1/($A$1:INDIRECT("$A$"&amp;ROW($A297))&lt;&gt;""),ROW($A$1:INDIRECT("$A$"&amp;ROW($A297)))),1))),"",
VLOOKUP($BD297,GameFreakSQRT!$A$1:$B$200,2,FALSE))</f>
        <v/>
      </c>
      <c r="BK297" s="3" t="str" cm="1">
        <f t="array" aca="1" ref="BK297" ca="1">IF(NOT(ISNUMBER(INDEX($A:$A,LOOKUP(2,1/($A$1:INDIRECT("$A$"&amp;ROW($A297))&lt;&gt;""),ROW($A$1:INDIRECT("$A$"&amp;ROW($A297)))),1))),"",
_xlfn.FLOOR.MATH((($BI297*$BE297)*$BH297)/($BJ297*$BF297))+1)</f>
        <v/>
      </c>
      <c r="BL297" s="3" t="str" cm="1">
        <f t="array" aca="1" ref="BL297" ca="1">IF(NOT(ISNUMBER(INDEX($A:$A,LOOKUP(2,1/($A$1:INDIRECT("$A$"&amp;ROW($A297))&lt;&gt;""),ROW($A$1:INDIRECT("$A$"&amp;ROW($A297)))),1))),"",
_xlfn.FLOOR.MATH($BK297*IF(NOT(INDIRECT("$Z$"&amp;LOOKUP(2, 1 / ($AY$1:INDIRECT("$AY$"&amp;ROW($AY297)-1) &lt;&gt; ""),ROW($AY$1:INDIRECT("$AY$"&amp;ROW($AY297)-1))))=""),1.5,1)))</f>
        <v/>
      </c>
      <c r="BM297" s="3" t="str" cm="1">
        <f t="array" aca="1" ref="BM297" ca="1">IF(NOT(ISNUMBER(INDEX($A:$A, LOOKUP(2, 1 / ($A$1:INDIRECT("$A$"&amp;ROW($A297)) &lt;&gt; ""),ROW($A$1:INDIRECT("$A$"&amp;ROW($A297)))), 1))), "",
INDIRECT("$Y$"&amp;LOOKUP(2, 1 / ($AY$1:INDIRECT("$AY$"&amp;ROW($AY297)-1) &lt;&gt; ""),ROW($AY$1:INDIRECT("$AY$"&amp;ROW($AY297)-1)))))</f>
        <v/>
      </c>
      <c r="BN297" s="3" t="str">
        <f t="shared" ca="1" si="29"/>
        <v/>
      </c>
    </row>
    <row r="298" spans="1:66" x14ac:dyDescent="0.45">
      <c r="A298" s="69">
        <v>60</v>
      </c>
      <c r="B298" s="69" t="s">
        <v>573</v>
      </c>
      <c r="C298" s="69" t="s">
        <v>46</v>
      </c>
      <c r="D298" s="69" t="s">
        <v>574</v>
      </c>
      <c r="E298" s="69" t="s">
        <v>48</v>
      </c>
      <c r="F298" s="56">
        <v>1</v>
      </c>
      <c r="G298" s="2" t="s">
        <v>359</v>
      </c>
      <c r="H298" s="2" t="s">
        <v>50</v>
      </c>
      <c r="I298" s="2">
        <v>32</v>
      </c>
      <c r="J298" s="2" t="s">
        <v>92</v>
      </c>
      <c r="K298" s="2" t="s">
        <v>139</v>
      </c>
      <c r="L298" s="2" t="s">
        <v>53</v>
      </c>
      <c r="M298" s="2" t="s">
        <v>309</v>
      </c>
      <c r="N298" s="2" t="s">
        <v>142</v>
      </c>
      <c r="O298" s="2" t="s">
        <v>403</v>
      </c>
      <c r="P298" s="2" t="s">
        <v>484</v>
      </c>
      <c r="Q298" s="2">
        <v>6</v>
      </c>
      <c r="R298" s="2">
        <f>_xlfn.FLOOR.MATH((((2*VLOOKUP(G298, 'EV and Base'!$A$1:$N$671, 9, FALSE))+$Q298)*$I298)/100)+$I298+10</f>
        <v>83</v>
      </c>
      <c r="S298" s="2">
        <f>_xlfn.FLOOR.MATH((_xlfn.FLOOR.MATH((((2*VLOOKUP($G298, 'EV and Base'!$A$1:$N$671, 10, FALSE))+$Q298)*$I298)/100)+5)*
IF(OR($J298="Lonely", $J298="Brave", $J298="Adamant", $J298="Naughty"), 1.1,
IF(OR($J298="Bold", $J298="Timid", $J298="Modest", $J298="Calm"), 0.9, 1)))</f>
        <v>50</v>
      </c>
      <c r="T298" s="2">
        <f>_xlfn.FLOOR.MATH((_xlfn.FLOOR.MATH((((2*VLOOKUP($G298, 'EV and Base'!$A$1:$N$671, 11, FALSE))+$Q298)*$I298)/100)+5)*
IF(OR($J298="Bold", $J298="Relaxed", $J298="Impish", $J298="Lax"), 1.1,
IF(OR($J298="Lonely", $J298="Hasty", $J298="Mild", $J298="Gentle"), 0.9, 1)))</f>
        <v>46</v>
      </c>
      <c r="U298" s="2">
        <f>_xlfn.FLOOR.MATH((_xlfn.FLOOR.MATH((((2*VLOOKUP($G298, 'EV and Base'!$A$1:$N$671, 12, FALSE))+$Q298)*$I298)/100)+5)*
IF(OR($J298="Modest", $J298="Mild", $J298="Quiet", $J298="Rash"), 1.1,
IF(OR($J298="Adamant", $J298="Impish", $J298="Jolly", $J298="Careful"), 0.9, 1)))</f>
        <v>41</v>
      </c>
      <c r="V298" s="2">
        <f>_xlfn.FLOOR.MATH((_xlfn.FLOOR.MATH((((2*VLOOKUP($G298, 'EV and Base'!$A$1:$N$671, 13, FALSE))+$Q298)*$I298)/100)+5)*
IF(OR($J298="Calm", $J298="Gentle", $J298="Sassy", $J298="Careful"), 1.1,
IF(OR($J298="Naughty", $J298="Lax", $J298="Naive", $J298="Rash"), 0.9, 1)))</f>
        <v>33</v>
      </c>
      <c r="W298" s="2">
        <f>_xlfn.FLOOR.MATH((_xlfn.FLOOR.MATH((((2*VLOOKUP($G298, 'EV and Base'!$A$1:$N$671, 14, FALSE))+$Q298)*$I298)/100)+5)*
IF(OR($J298="Timid", $J298="Hasty", $J298="Jolly", $J298="Naive"), 1.1,
IF(OR($J298="Brave", $J298="Relaxed", $J298="Quiet", $J298="Sassy"), 0.9, 1)))</f>
        <v>48</v>
      </c>
      <c r="X298" s="69">
        <v>1280</v>
      </c>
      <c r="Y298" s="1">
        <v>1393</v>
      </c>
      <c r="Z298" s="1">
        <v>1</v>
      </c>
      <c r="AA298" s="23" t="str" cm="1">
        <f t="array" aca="1" ref="AA298" ca="1">IF(NOT(ISNUMBER(INDEX($A:$A,LOOKUP(2,1/($A$1:INDIRECT("$A$"&amp;ROW($A298))&lt;&gt;""),ROW($A$1:INDIRECT("$A$"&amp;ROW($A298)))),1))),"",
IF(NOT(ISNUMBER($A298)),$AA297,
IF($AB298&lt;16,"Lillipup",
IF($AB298&lt;32,"Herdier",
"Stoutland"))))</f>
        <v>Stoutland</v>
      </c>
      <c r="AB298" s="25" cm="1">
        <f t="array" aca="1" ref="AB298" ca="1">IF(NOT(ISNUMBER(INDEX($A:$A, LOOKUP(2, 1 / ($A$1:INDIRECT("$A$"&amp;ROW($A298)) &lt;&gt; ""),ROW($A$1:INDIRECT("$A$"&amp;ROW($A298)))), 1))), "",
VLOOKUP($AY298,'Medium-Slow'!$A$1:$B$101,2,TRUE))</f>
        <v>40</v>
      </c>
      <c r="AC298" s="23" cm="1">
        <f t="array" aca="1" ref="AC298" ca="1">IF(NOT(ISNUMBER(INDEX($A:$A, LOOKUP(2, 1 / ($A$1:INDIRECT("$A$"&amp;ROW($A298)) &lt;&gt; ""),ROW($A$1:INDIRECT("$A$"&amp;ROW($A298)))), 1))), "",
INDEX($AC:$AC, LOOKUP(2, 1 / ($AC$1:INDIRECT("$AC$"&amp;ROW($AC298)-1) &lt;&gt; ""),ROW($AC$1:INDIRECT("$AC$"&amp;ROW($AC298)-1))), 1)+
IF(INDEX($AC:$AC, LOOKUP(2, 1 / ($AC$1:INDIRECT("$AC$"&amp;ROW($AC298)-1) &lt;&gt; ""),ROW($AC$1:INDIRECT("$AC$"&amp;ROW($AC298)-1))), 1)+
INDEX($AD:$AD, LOOKUP(2, 1 / ($AD$1:INDIRECT("$AD$"&amp;ROW($AD298)-1) &lt;&gt; ""),ROW($AD$1:INDIRECT("$AD$"&amp;ROW($AD298)-1))), 1)+
INDEX($AE:$AE, LOOKUP(2, 1 / ($AE$1:INDIRECT("$AE$"&amp;ROW($AE298)-1) &lt;&gt; ""),ROW($AE$1:INDIRECT("$AE$"&amp;ROW($AD298)-1))), 1)+
INDEX($AE:$AF, LOOKUP(2, 1 / ($AF$1:INDIRECT("$AF$"&amp;ROW($AF298)-1) &lt;&gt; ""),ROW($AF$1:INDIRECT("$AF$"&amp;ROW($AD298)-1))), 1)+
INDEX($AG:$AG, LOOKUP(2, 1 / ($AG$1:INDIRECT("$AG$"&amp;ROW($AG298)-1) &lt;&gt; ""),ROW($AG$1:INDIRECT("$AG$"&amp;ROW($AD298)-1))), 1)+
INDEX($AH:$AH, LOOKUP(2, 1 / ($AH$1:INDIRECT("$AH$"&amp;ROW($AH298)-1) &lt;&gt; ""),ROW($AH$1:INDIRECT("$AH$"&amp;ROW($AD298)-1))), 1)&gt;=510,0,
IF(INDEX($AC:$AC, LOOKUP(2, 1 / ($AC$1:INDIRECT("$AC$"&amp;ROW($AC298)-1) &lt;&gt; ""),ROW($AC$1:INDIRECT("$AC$"&amp;ROW($AC298)-1))), 1)&gt;=255,0,
VLOOKUP(INDIRECT("$G$"&amp;LOOKUP(2, 1 / ($AC$1:INDIRECT("$AC$"&amp;ROW($AC298)-1) &lt;&gt; ""),ROW($AC$1:INDIRECT("$AC$"&amp;ROW($AC298)-1)))), 'EV and Base'!$A$1:$N$671, 3, FALSE))))</f>
        <v>9</v>
      </c>
      <c r="AD298" s="2" cm="1">
        <f t="array" aca="1" ref="AD298" ca="1">IF(NOT(ISNUMBER(INDEX($A:$A, LOOKUP(2, 1 / ($A$1:INDIRECT("$A$"&amp;ROW($A298)) &lt;&gt; ""),ROW($A$1:INDIRECT("$A$"&amp;ROW($A298)))), 1))), "",
INDEX($AD:$AD, LOOKUP(2, 1 / ($AD$1:INDIRECT("$AD$"&amp;ROW($AD298)-1) &lt;&gt; ""),ROW($AD$1:INDIRECT("$AD$"&amp;ROW($AD298)-1))), 1)+
IF(INDEX($AC:$AC, LOOKUP(2, 1 / ($AC$1:INDIRECT("$AC$"&amp;ROW($AC298)-1) &lt;&gt; ""),ROW($AC$1:INDIRECT("$AC$"&amp;ROW($AC298)-1))), 1)+
INDEX($AD:$AD, LOOKUP(2, 1 / ($AD$1:INDIRECT("$AD$"&amp;ROW($AD298)-1) &lt;&gt; ""),ROW($AD$1:INDIRECT("$AD$"&amp;ROW($AD298)-1))), 1)+
INDEX($AE:$AE, LOOKUP(2, 1 / ($AE$1:INDIRECT("$AE$"&amp;ROW($AE298)-1) &lt;&gt; ""),ROW($AE$1:INDIRECT("$AE$"&amp;ROW($AD298)-1))), 1)+
INDEX($AE:$AF, LOOKUP(2, 1 / ($AF$1:INDIRECT("$AF$"&amp;ROW($AF298)-1) &lt;&gt; ""),ROW($AF$1:INDIRECT("$AF$"&amp;ROW($AD298)-1))), 1)+
INDEX($AG:$AG, LOOKUP(2, 1 / ($AG$1:INDIRECT("$AG$"&amp;ROW($AG298)-1) &lt;&gt; ""),ROW($AG$1:INDIRECT("$AG$"&amp;ROW($AD298)-1))), 1)+
INDEX($AH:$AH, LOOKUP(2, 1 / ($AH$1:INDIRECT("$AH$"&amp;ROW($AH298)-1) &lt;&gt; ""),ROW($AH$1:INDIRECT("$AH$"&amp;ROW($AD298)-1))), 1)&gt;=510,0,
IF(INDEX($AD:$AD, LOOKUP(2, 1 / ($AD$1:INDIRECT("$AD$"&amp;ROW($AD298)-1) &lt;&gt; ""),ROW($AD$1:INDIRECT("$AD$"&amp;ROW($AD298)-1))), 1)&gt;=255,0,
VLOOKUP(INDIRECT("$G$"&amp;LOOKUP(2, 1 / ($AD$1:INDIRECT("$AD$"&amp;ROW($AD298)-1) &lt;&gt; ""),ROW($AD$1:INDIRECT("$AD$"&amp;ROW($AD298)-1)))), 'EV and Base'!$A$1:$N$671, 4, FALSE))))</f>
        <v>70</v>
      </c>
      <c r="AE298" s="2" cm="1">
        <f t="array" aca="1" ref="AE298" ca="1">IF(NOT(ISNUMBER(INDEX($A:$A,LOOKUP(2,1/($A$1:INDIRECT("$A$"&amp;ROW($A298))&lt;&gt;""),ROW($A$1:INDIRECT("$A$"&amp;ROW($A298)))),1))),"",
INDEX($AE:$AE,LOOKUP(2,1/($AE$1:INDIRECT("$AE$"&amp;ROW($AE298)-1)&lt;&gt;""),ROW($AE$1:INDIRECT("$AE$"&amp;ROW($AE298)-1))),1)+
IF(INDEX($AC:$AC,LOOKUP(2,1/($AC$1:INDIRECT("$AC$"&amp;ROW($AC298)-1)&lt;&gt;""),ROW($AC$1:INDIRECT("$AC$"&amp;ROW($AC298)-1))),1)+
INDEX($AD:$AD,LOOKUP(2,1/($AD$1:INDIRECT("$AD$"&amp;ROW($AD298)-1)&lt;&gt;""),ROW($AD$1:INDIRECT("$AD$"&amp;ROW($AD298)-1))),1)+
INDEX($AE:$AE,LOOKUP(2,1/($AE$1:INDIRECT("$AE$"&amp;ROW($AE298)-1)&lt;&gt;""),ROW($AE$1:INDIRECT("$AE$"&amp;ROW($AD298)-1))),1)+
INDEX($AE:$AF,LOOKUP(2,1/($AF$1:INDIRECT("$AF$"&amp;ROW($AF298)-1)&lt;&gt;""),ROW($AF$1:INDIRECT("$AF$"&amp;ROW($AD298)-1))),1)+
INDEX($AG:$AG,LOOKUP(2,1/($AG$1:INDIRECT("$AG$"&amp;ROW($AG298)-1)&lt;&gt;""),ROW($AG$1:INDIRECT("$AG$"&amp;ROW($AD298)-1))),1)+
INDEX($AH:$AH,LOOKUP(2,1/($AH$1:INDIRECT("$AH$"&amp;ROW($AH298)-1)&lt;&gt;""),ROW($AH$1:INDIRECT("$AH$"&amp;ROW($AD298)-1))),1)&gt;=510,0,
IF(INDEX($AE:$AE,LOOKUP(2,1/($AE$1:INDIRECT("$AE$"&amp;ROW($AE298)-1)&lt;&gt;""),ROW($AE$1:INDIRECT("$AE$"&amp;ROW($AE298)-1))),1)&gt;=255,0,
VLOOKUP(INDIRECT("$G$"&amp;LOOKUP(2,1/($AE$1:INDIRECT("$AE$"&amp;ROW($AE298)-1)&lt;&gt;""),ROW($AE$1:INDIRECT("$AE$"&amp;ROW($AE298)-1)))),'EV and Base'!$A$1:$N$671,5,FALSE))))</f>
        <v>10</v>
      </c>
      <c r="AF298" s="2" cm="1">
        <f t="array" aca="1" ref="AF298" ca="1">IF(NOT(ISNUMBER(INDEX($A:$A, LOOKUP(2, 1 / ($A$1:INDIRECT("$A$"&amp;ROW($A298)) &lt;&gt; ""),ROW($A$1:INDIRECT("$A$"&amp;ROW($A298)))), 1))), "",
INDEX($AF:$AF, LOOKUP(2, 1 / ($AF$1:INDIRECT("$AF$"&amp;ROW($AF298)-1) &lt;&gt; ""),ROW($AF$1:INDIRECT("$AF$"&amp;ROW($AF298)-1))), 1)+
IF(INDEX($AC:$AC, LOOKUP(2, 1 / ($AC$1:INDIRECT("$AC$"&amp;ROW($AC298)-1) &lt;&gt; ""),ROW($AC$1:INDIRECT("$AC$"&amp;ROW($AC298)-1))), 1)+
INDEX($AD:$AD, LOOKUP(2, 1 / ($AD$1:INDIRECT("$AD$"&amp;ROW($AD298)-1) &lt;&gt; ""),ROW($AD$1:INDIRECT("$AD$"&amp;ROW($AD298)-1))), 1)+
INDEX($AE:$AE, LOOKUP(2, 1 / ($AE$1:INDIRECT("$AE$"&amp;ROW($AE298)-1) &lt;&gt; ""),ROW($AE$1:INDIRECT("$AE$"&amp;ROW($AD298)-1))), 1)+
INDEX($AE:$AF, LOOKUP(2, 1 / ($AF$1:INDIRECT("$AF$"&amp;ROW($AF298)-1) &lt;&gt; ""),ROW($AF$1:INDIRECT("$AF$"&amp;ROW($AD298)-1))), 1)+
INDEX($AG:$AG, LOOKUP(2, 1 / ($AG$1:INDIRECT("$AG$"&amp;ROW($AG298)-1) &lt;&gt; ""),ROW($AG$1:INDIRECT("$AG$"&amp;ROW($AD298)-1))), 1)+
INDEX($AH:$AH, LOOKUP(2, 1 / ($AH$1:INDIRECT("$AH$"&amp;ROW($AH298)-1) &lt;&gt; ""),ROW($AH$1:INDIRECT("$AH$"&amp;ROW($AD298)-1))), 1)&gt;=510,0,
IF(INDEX($AF:$AF, LOOKUP(2, 1 / ($AF$1:INDIRECT("$AF$"&amp;ROW($AF298)-1) &lt;&gt; ""),ROW($AF$1:INDIRECT("$AF$"&amp;ROW($AF298)-1))), 1)&gt;=255,0,
VLOOKUP(INDIRECT("$G$"&amp;LOOKUP(2, 1 / ($AF$1:INDIRECT("$AF$"&amp;ROW($AF298)-1) &lt;&gt; ""),ROW($AF$1:INDIRECT("$AF$"&amp;ROW($AF298)-1)))), 'EV and Base'!$A$1:$N$671, 6, FALSE))))</f>
        <v>11</v>
      </c>
      <c r="AG298" s="2" cm="1">
        <f t="array" aca="1" ref="AG298" ca="1">IF(NOT(ISNUMBER(INDEX($A:$A, LOOKUP(2, 1 / ($A$1:INDIRECT("$A$"&amp;ROW($A298)) &lt;&gt; ""),ROW($A$1:INDIRECT("$A$"&amp;ROW($A298)))), 1))), "",
INDEX($AG:$AG, LOOKUP(2, 1 / ($AG$1:INDIRECT("$AG$"&amp;ROW($AG298)-1) &lt;&gt; ""),ROW($AG$1:INDIRECT("$AG$"&amp;ROW($AG298)-1))), 1)+
IF(INDEX($AC:$AC, LOOKUP(2, 1 / ($AC$1:INDIRECT("$AC$"&amp;ROW($AC298)-1) &lt;&gt; ""),ROW($AC$1:INDIRECT("$AC$"&amp;ROW($AC298)-1))), 1)+
INDEX($AD:$AD, LOOKUP(2, 1 / ($AD$1:INDIRECT("$AD$"&amp;ROW($AD298)-1) &lt;&gt; ""),ROW($AD$1:INDIRECT("$AD$"&amp;ROW($AD298)-1))), 1)+
INDEX($AE:$AE, LOOKUP(2, 1 / ($AE$1:INDIRECT("$AE$"&amp;ROW($AE298)-1) &lt;&gt; ""),ROW($AE$1:INDIRECT("$AE$"&amp;ROW($AD298)-1))), 1)+
INDEX($AE:$AF, LOOKUP(2, 1 / ($AF$1:INDIRECT("$AF$"&amp;ROW($AF298)-1) &lt;&gt; ""),ROW($AF$1:INDIRECT("$AF$"&amp;ROW($AD298)-1))), 1)+
INDEX($AG:$AG, LOOKUP(2, 1 / ($AG$1:INDIRECT("$AG$"&amp;ROW($AG298)-1) &lt;&gt; ""),ROW($AG$1:INDIRECT("$AG$"&amp;ROW($AD298)-1))), 1)+
INDEX($AH:$AH, LOOKUP(2, 1 / ($AH$1:INDIRECT("$AH$"&amp;ROW($AH298)-1) &lt;&gt; ""),ROW($AH$1:INDIRECT("$AH$"&amp;ROW($AD298)-1))), 1)&gt;=510,0,
IF(INDEX($AG:$AG, LOOKUP(2, 1 / ($AG$1:INDIRECT("$AG$"&amp;ROW($AG298)-1) &lt;&gt; ""),ROW($AG$1:INDIRECT("$AG$"&amp;ROW($AG298)-1))), 1)&gt;=255,0,
VLOOKUP(INDIRECT("$G$"&amp;LOOKUP(2, 1 / ($AG$1:INDIRECT("$AG$"&amp;ROW($AG298)-1) &lt;&gt; ""),ROW($AG$1:INDIRECT("$AG$"&amp;ROW($AG298)-1)))), 'EV and Base'!$A$1:$N$671, 7, FALSE))))</f>
        <v>0</v>
      </c>
      <c r="AH298" s="24" cm="1">
        <f t="array" aca="1" ref="AH298" ca="1">IF(NOT(ISNUMBER(INDEX($A:$A,LOOKUP(2,1/($A$1:INDIRECT("$A$"&amp;ROW($A298))&lt;&gt;""),ROW($A$1:INDIRECT("$A$"&amp;ROW($A298)))),1))),"",
INDEX($AH:$AH,LOOKUP(2,1/($AH$1:INDIRECT("$AH$"&amp;ROW($AH298)-1)&lt;&gt;""),ROW($AH$1:INDIRECT("$AH$"&amp;ROW($AH298)-1))),1)+
IF(INDEX($AC:$AC,LOOKUP(2,1/($AC$1:INDIRECT("$AC$"&amp;ROW($AC298)-1)&lt;&gt;""),ROW($AC$1:INDIRECT("$AC$"&amp;ROW($AC298)-1))),1)+
INDEX($AD:$AD,LOOKUP(2,1/($AD$1:INDIRECT("$AD$"&amp;ROW($AD298)-1)&lt;&gt;""),ROW($AD$1:INDIRECT("$AD$"&amp;ROW($AD298)-1))),1)+
INDEX($AE:$AE,LOOKUP(2,1/($AE$1:INDIRECT("$AE$"&amp;ROW($AE298)-1)&lt;&gt;""),ROW($AE$1:INDIRECT("$AE$"&amp;ROW($AD298)-1))),1)+
INDEX($AE:$AF,LOOKUP(2,1/($AF$1:INDIRECT("$AF$"&amp;ROW($AF298)-1)&lt;&gt;""),ROW($AF$1:INDIRECT("$AF$"&amp;ROW($AD298)-1))),1)+
INDEX($AG:$AG,LOOKUP(2,1/($AG$1:INDIRECT("$AG$"&amp;ROW($AG298)-1)&lt;&gt;""),ROW($AG$1:INDIRECT("$AG$"&amp;ROW($AD298)-1))),1)+
INDEX($AH:$AH,LOOKUP(2,1/($AH$1:INDIRECT("$AH$"&amp;ROW($AH298)-1)&lt;&gt;""),ROW($AH$1:INDIRECT("$AH$"&amp;ROW($AD298)-1))),1)&gt;=510,0,
IF(INDEX($AH:$AH,LOOKUP(2,1/($AH$1:INDIRECT("$AH$"&amp;ROW($AH298)-1)&lt;&gt;""),ROW($AH$1:INDIRECT("$AH$"&amp;ROW($AH298)-1))),1)&gt;=255,0,
VLOOKUP(INDIRECT("$G$"&amp;LOOKUP(2,1/($AH$1:INDIRECT("$AH$"&amp;ROW($AH298)-1)&lt;&gt;""),ROW($AH$1:INDIRECT("$AH$"&amp;ROW($AH298)-1)))),'EV and Base'!$A$1:$N$671,8,FALSE))))</f>
        <v>48</v>
      </c>
      <c r="AI298" s="29" cm="1">
        <f t="array" aca="1" ref="AI298" ca="1">IF(NOT(ISNUMBER(INDEX($A:$A,LOOKUP(2,1/($A$1:INDIRECT("$A$"&amp;ROW($A298))&lt;&gt;""),ROW($A$1:INDIRECT("$A$"&amp;ROW($A298)))),1))),"",
ROUNDDOWN((((2*VLOOKUP($AA298,'EV and Base'!$A$1:$N$671,9,FALSE))+31+ROUNDDOWN($AC298/4,0))*$AB298)/100,0)+$AB298+10)</f>
        <v>131</v>
      </c>
      <c r="AJ298" s="21" cm="1">
        <f t="array" aca="1" ref="AJ298" ca="1">IF(NOT(ISNUMBER(INDEX($A:$A, LOOKUP(2, 1 / ($A$1:INDIRECT("$A$"&amp;ROW($A298)) &lt;&gt; ""),ROW($A$1:INDIRECT("$A$"&amp;ROW($A298)))), 1))), "",
ROUNDDOWN((ROUNDDOWN((((2*VLOOKUP($AA298, 'EV and Base'!$A$1:$N$671, 10, FALSE))+31+ROUNDDOWN($AD298/4, 0))*$AB298)/100, 0)+5)*1.1, 0))</f>
        <v>114</v>
      </c>
      <c r="AK298" s="21" t="str" cm="1">
        <f t="array" aca="1" ref="AK298" ca="1">IF(NOT(ISNUMBER(INDEX($A:$A, LOOKUP(2, 1 / ($A$1:INDIRECT("$A$"&amp;ROW($A298)) &lt;&gt; ""),ROW($A$1:INDIRECT("$A$"&amp;ROW($A298)))), 1))), "",
ROUNDDOWN((ROUNDDOWN((((2*VLOOKUP($AA298, 'EV and Base'!$A$1:$N$671, 11, FALSE))+30+ROUNDDOWN($AE298/4, 0))*$AB298)/100, 0)+5), 0)
&amp;"-"&amp;
ROUNDDOWN((ROUNDDOWN((((2*VLOOKUP($AA298, 'EV and Base'!$A$1:$N$671, 11, FALSE))+31+ROUNDDOWN($AE298/4, 0))*$AB298)/100, 0)+5), 0))</f>
        <v>89-90</v>
      </c>
      <c r="AL298" s="21" t="str" cm="1">
        <f t="array" aca="1" ref="AL298" ca="1">IF(NOT(ISNUMBER(INDEX($A:$A, LOOKUP(2, 1 / ($A$1:INDIRECT("$A$"&amp;ROW($A298)) &lt;&gt; ""),ROW($A$1:INDIRECT("$A$"&amp;ROW($A298)))), 1))), "",
ROUNDDOWN((ROUNDDOWN((((2*VLOOKUP($AA298, 'EV and Base'!$A$1:$N$671, 12, FALSE))+0+ROUNDDOWN($AF298/4, 0))*$AB298)/100, 0)+5)*0.9, 0)
&amp;"-"&amp;
ROUNDDOWN((ROUNDDOWN((((2*VLOOKUP($AA298, 'EV and Base'!$A$1:$N$671, 12, FALSE))+31+ROUNDDOWN($AF298/4, 0))*$AB298)/100, 0)+5)*0.9, 0))</f>
        <v>36-48</v>
      </c>
      <c r="AM298" s="21" t="str" cm="1">
        <f t="array" aca="1" ref="AM298" ca="1">IF(NOT(ISNUMBER(INDEX($A:$A, LOOKUP(2, 1 / ($A$1:INDIRECT("$A$"&amp;ROW($A298)) &lt;&gt; ""),ROW($A$1:INDIRECT("$A$"&amp;ROW($A298)))), 1))), "",
ROUNDDOWN((ROUNDDOWN((((2*VLOOKUP($AA298, 'EV and Base'!$A$1:$N$671, 13, FALSE))+30+ROUNDDOWN($AG298/4, 0))*$AB298)/100, 0)+5), 0)
&amp;"-"&amp;
ROUNDDOWN((ROUNDDOWN((((2*VLOOKUP($AA298, 'EV and Base'!$A$1:$N$671, 13, FALSE))+31+ROUNDDOWN($AG298/4, 0))*$AB298)/100, 0)+5), 0))</f>
        <v>89-89</v>
      </c>
      <c r="AN298" s="25" cm="1">
        <f t="array" aca="1" ref="AN298" ca="1">IF(NOT(ISNUMBER(INDEX($A:$A, LOOKUP(2, 1 / ($A$1:INDIRECT("$A$"&amp;ROW($A298)) &lt;&gt; ""),ROW($A$1:INDIRECT("$A$"&amp;ROW($A298)))), 1))), "",
ROUNDDOWN((ROUNDDOWN((((2*VLOOKUP($AA298, 'EV and Base'!$A$1:$N$671, 14, FALSE))+31+ROUNDDOWN($AH298/4, 0))*$AB298)/100, 0)+5), 0))</f>
        <v>86</v>
      </c>
      <c r="AO298" s="23" cm="1">
        <f t="array" aca="1" ref="AO298" ca="1">IF(NOT(ISNUMBER(INDEX($A:$A, LOOKUP(2, 1 / ($A$1:INDIRECT("$A$"&amp;ROW($A298)) &lt;&gt; ""),ROW($A$1:INDIRECT("$A$"&amp;ROW($A298)))), 1))), "",
ROUNDDOWN((((2*VLOOKUP($AA298, 'EV and Base'!$A$1:$N$671, 9, FALSE))+31+ROUNDDOWN($AC298/4, 0))*$AB298)/100, 0)+$AB298+10)</f>
        <v>131</v>
      </c>
      <c r="AP298" s="2" cm="1">
        <f t="array" aca="1" ref="AP298" ca="1">IF(NOT(ISNUMBER(INDEX($A:$A, LOOKUP(2, 1 / ($A$1:INDIRECT("$A$"&amp;ROW($A298)) &lt;&gt; ""),ROW($A$1:INDIRECT("$A$"&amp;ROW($A298)))), 1))), "",
ROUNDDOWN((ROUNDDOWN((((2*VLOOKUP($AA298, 'EV and Base'!$A$1:$N$671, 10, FALSE))+31+ROUNDDOWN($AD298/4, 0))*$AB298)/100, 0)+5)*1.1, 0))</f>
        <v>114</v>
      </c>
      <c r="AQ298" s="2" cm="1">
        <f t="array" aca="1" ref="AQ298" ca="1">IF(NOT(ISNUMBER(INDEX($A:$A, LOOKUP(2, 1 / ($A$1:INDIRECT("$A$"&amp;ROW($A298)) &lt;&gt; ""),ROW($A$1:INDIRECT("$A$"&amp;ROW($A298)))), 1))), "",
ROUNDDOWN((ROUNDDOWN((((2*VLOOKUP($AA298, 'EV and Base'!$A$1:$N$671, 11, FALSE))+$AV$2+ROUNDDOWN($AE298/4, 0))*$AB298)/100, 0)+5), 0))</f>
        <v>90</v>
      </c>
      <c r="AR298" s="22" cm="1">
        <f t="array" aca="1" ref="AR298" ca="1">IF(NOT(ISNUMBER(INDEX($A:$A, LOOKUP(2, 1 / ($A$1:INDIRECT("$A$"&amp;ROW($A298)) &lt;&gt; ""),ROW($A$1:INDIRECT("$A$"&amp;ROW($A298)))), 1))), "",
ROUNDDOWN((ROUNDDOWN((((2*VLOOKUP($AA298, 'EV and Base'!$A$1:$N$671, 12, FALSE))+$AW$2+ROUNDDOWN($AF298/4, 0))*$AB298)/100, 0)+5)*0.9, 0))</f>
        <v>43</v>
      </c>
      <c r="AS298" s="2" cm="1">
        <f t="array" aca="1" ref="AS298" ca="1">IF(NOT(ISNUMBER(INDEX($A:$A, LOOKUP(2, 1 / ($A$1:INDIRECT("$A$"&amp;ROW($A298)) &lt;&gt; ""),ROW($A$1:INDIRECT("$A$"&amp;ROW($A298)))), 1))), "",
ROUNDDOWN((ROUNDDOWN((((2*VLOOKUP($AA298, 'EV and Base'!$A$1:$N$671, 13, FALSE))+$AX$2+ROUNDDOWN($AG298/4, 0))*$AB298)/100, 0)+5), 0))</f>
        <v>89</v>
      </c>
      <c r="AT298" s="24" cm="1">
        <f t="array" aca="1" ref="AT298" ca="1">IF(NOT(ISNUMBER(INDEX($A:$A, LOOKUP(2, 1 / ($A$1:INDIRECT("$A$"&amp;ROW($A298)) &lt;&gt; ""),ROW($A$1:INDIRECT("$A$"&amp;ROW($A298)))), 1))), "",
ROUNDDOWN((ROUNDDOWN((((2*VLOOKUP($AA298, 'EV and Base'!$A$1:$N$671, 14, FALSE))+31+ROUNDDOWN($AH298/4, 0))*$AB298)/100, 0)+5), 0))</f>
        <v>86</v>
      </c>
      <c r="AU298" s="28">
        <v>227</v>
      </c>
      <c r="AY298" cm="1">
        <f t="array" aca="1" ref="AY298" ca="1">IF(NOT(ISNUMBER(INDEX($A:$A,LOOKUP(2,1/($A$1:INDIRECT("$A$"&amp;ROW($A298))&lt;&gt;""),ROW($A$1:INDIRECT("$A$"&amp;ROW($A298)))),1))),"",
INDEX($AY:$AY,LOOKUP(2,1/($AY$1:INDIRECT("$AY$"&amp;ROW($AY298)-1)&lt;&gt;""),ROW($AY$1:INDIRECT("$AY$"&amp;ROW($AY298)-1))),1)+$BL298)</f>
        <v>58307</v>
      </c>
      <c r="AZ298" s="3" cm="1">
        <f t="array" aca="1" ref="AZ298" ca="1">IF(NOT(ISNUMBER(INDEX($A:$A, LOOKUP(2, 1 / ($A$1:INDIRECT("$A$"&amp;ROW($A298)) &lt;&gt; ""),ROW($A$1:INDIRECT("$A$"&amp;ROW($A298)))), 1))), "",
VLOOKUP(INDIRECT("$G$"&amp;LOOKUP(2, 1 / ($AY$1:INDIRECT("$AY$"&amp;ROW($AY298)-1) &lt;&gt; ""),ROW($AY$1:INDIRECT("$AY$"&amp;ROW($AY298)-1)))),'EV and Base'!A266:N936,2,FALSE))</f>
        <v>172</v>
      </c>
      <c r="BA298" s="3" cm="1">
        <f t="array" aca="1" ref="BA298" ca="1">IF(NOT(ISNUMBER(INDEX($A:$A, LOOKUP(2, 1 / ($A$1:INDIRECT("$A$"&amp;ROW($A298)) &lt;&gt; ""),ROW($A$1:INDIRECT("$A$"&amp;ROW($A298)))), 1))), "",
INDIRECT("$I$"&amp;LOOKUP(2, 1 / ($AY$1:INDIRECT("$AY$"&amp;ROW($AY298)-1) &lt;&gt; ""),ROW($AY$1:INDIRECT("$AY$"&amp;ROW($AY298)-1)))))</f>
        <v>30</v>
      </c>
      <c r="BB298" s="1" cm="1">
        <f t="array" aca="1" ref="BB298" ca="1">IF(NOT(ISNUMBER(INDEX($A:$A, LOOKUP(2, 1 / ($A$1:INDIRECT("$A$"&amp;ROW($A298)) &lt;&gt; ""),ROW($A$1:INDIRECT("$A$"&amp;ROW($A298)))), 1))), "",
INDIRECT("$AB$"&amp;LOOKUP(2, 1 / ($AY$1:INDIRECT("$AY$"&amp;ROW($AY298)-1) &lt;&gt; ""),ROW($AY$1:INDIRECT("$AY$"&amp;ROW($AY298)-1)))))</f>
        <v>39</v>
      </c>
      <c r="BC298" s="3" cm="1">
        <f t="array" aca="1" ref="BC298" ca="1">IF(NOT(ISNUMBER(INDEX($A:$A,LOOKUP(2,1/($A$1:INDIRECT("$A$"&amp;ROW($A298))&lt;&gt;""),ROW($A$1:INDIRECT("$A$"&amp;ROW($A298)))),1))),"",
$BA298+$BA298+10)</f>
        <v>70</v>
      </c>
      <c r="BD298" s="3" cm="1">
        <f t="array" aca="1" ref="BD298" ca="1">IF(NOT(ISNUMBER(INDEX($A:$A,LOOKUP(2,1/($A$1:INDIRECT("$A$"&amp;ROW($A298))&lt;&gt;""),ROW($A$1:INDIRECT("$A$"&amp;ROW($A298)))),1))),"",
$BA298+$BB298+10)</f>
        <v>79</v>
      </c>
      <c r="BE298" s="3" cm="1">
        <f t="array" aca="1" ref="BE298" ca="1">IF(NOT(ISNUMBER(INDEX($A:$A,LOOKUP(2,1/($A$1:INDIRECT("$A$"&amp;ROW($A298))&lt;&gt;""),ROW($A$1:INDIRECT("$A$"&amp;ROW($A298)))),1))),"",
$BC298*$BC298)</f>
        <v>4900</v>
      </c>
      <c r="BF298" s="3" cm="1">
        <f t="array" aca="1" ref="BF298" ca="1">IF(NOT(ISNUMBER(INDEX($A:$A,LOOKUP(2,1/($A$1:INDIRECT("$A$"&amp;ROW($A298))&lt;&gt;""),ROW($A$1:INDIRECT("$A$"&amp;ROW($A298)))),1))),"",
$BD298*$BD298)</f>
        <v>6241</v>
      </c>
      <c r="BG298" s="3" cm="1">
        <f t="array" aca="1" ref="BG298" ca="1">IF(NOT(ISNUMBER(INDEX($A:$A,LOOKUP(2,1/($A$1:INDIRECT("$A$"&amp;ROW($A298))&lt;&gt;""),ROW($A$1:INDIRECT("$A$"&amp;ROW($A298)))),1))),"",
_xlfn.FLOOR.MATH(1.5*_xlfn.FLOOR.MATH($AZ298*BA298/5)))</f>
        <v>1548</v>
      </c>
      <c r="BH298" s="3" cm="1">
        <f t="array" aca="1" ref="BH298" ca="1">IF(NOT(ISNUMBER(INDEX($A:$A, LOOKUP(2, 1 / ($A$1:INDIRECT("$A$"&amp;ROW($A298)) &lt;&gt; ""),ROW($A$1:INDIRECT("$A$"&amp;ROW($A298)))), 1))), "",
_xlfn.FLOOR.MATH($BG298/IF(OR(INDIRECT("$C$"&amp;LOOKUP(2, 1 / ($AY$1:INDIRECT("$AY$"&amp;ROW($AY298)-1) &lt;&gt; ""),ROW($AY$1:INDIRECT("$AY$"&amp;ROW($AY298)-1))))="Multi",
INDIRECT("$C$"&amp;LOOKUP(2, 1 / ($AY$1:INDIRECT("$AY$"&amp;ROW($AY298)-1) &lt;&gt; ""),ROW($AY$1:INDIRECT("$AY$"&amp;ROW($AY298)-1))))="Double"),2,1)))</f>
        <v>1548</v>
      </c>
      <c r="BI298" s="3" cm="1">
        <f t="array" aca="1" ref="BI298" ca="1">IF(NOT(ISNUMBER(INDEX($A:$A,LOOKUP(2,1/($A$1:INDIRECT("$A$"&amp;ROW($A298))&lt;&gt;""),ROW($A$1:INDIRECT("$A$"&amp;ROW($A298)))),1))),"",
VLOOKUP($BC298,GameFreakSQRT!$A$1:$B$200,2,FALSE))</f>
        <v>34270</v>
      </c>
      <c r="BJ298" s="3" cm="1">
        <f t="array" aca="1" ref="BJ298" ca="1">IF(NOT(ISNUMBER(INDEX($A:$A,LOOKUP(2,1/($A$1:INDIRECT("$A$"&amp;ROW($A298))&lt;&gt;""),ROW($A$1:INDIRECT("$A$"&amp;ROW($A298)))),1))),"",
VLOOKUP($BD298,GameFreakSQRT!$A$1:$B$200,2,FALSE))</f>
        <v>36406</v>
      </c>
      <c r="BK298" s="3" cm="1">
        <f t="array" aca="1" ref="BK298" ca="1">IF(NOT(ISNUMBER(INDEX($A:$A,LOOKUP(2,1/($A$1:INDIRECT("$A$"&amp;ROW($A298))&lt;&gt;""),ROW($A$1:INDIRECT("$A$"&amp;ROW($A298)))),1))),"",
_xlfn.FLOOR.MATH((($BI298*$BE298)*$BH298)/($BJ298*$BF298))+1)</f>
        <v>1145</v>
      </c>
      <c r="BL298" s="3" cm="1">
        <f t="array" aca="1" ref="BL298" ca="1">IF(NOT(ISNUMBER(INDEX($A:$A,LOOKUP(2,1/($A$1:INDIRECT("$A$"&amp;ROW($A298))&lt;&gt;""),ROW($A$1:INDIRECT("$A$"&amp;ROW($A298)))),1))),"",
_xlfn.FLOOR.MATH($BK298*IF(NOT(INDIRECT("$Z$"&amp;LOOKUP(2, 1 / ($AY$1:INDIRECT("$AY$"&amp;ROW($AY298)-1) &lt;&gt; ""),ROW($AY$1:INDIRECT("$AY$"&amp;ROW($AY298)-1))))=""),1.5,1)))</f>
        <v>1717</v>
      </c>
      <c r="BM298" s="3" cm="1">
        <f t="array" aca="1" ref="BM298" ca="1">IF(NOT(ISNUMBER(INDEX($A:$A, LOOKUP(2, 1 / ($A$1:INDIRECT("$A$"&amp;ROW($A298)) &lt;&gt; ""),ROW($A$1:INDIRECT("$A$"&amp;ROW($A298)))), 1))), "",
INDIRECT("$Y$"&amp;LOOKUP(2, 1 / ($AY$1:INDIRECT("$AY$"&amp;ROW($AY298)-1) &lt;&gt; ""),ROW($AY$1:INDIRECT("$AY$"&amp;ROW($AY298)-1)))))</f>
        <v>1717</v>
      </c>
      <c r="BN298" s="3" t="b">
        <f t="shared" ca="1" si="29"/>
        <v>1</v>
      </c>
    </row>
    <row r="299" spans="1:66" x14ac:dyDescent="0.45">
      <c r="A299" s="69"/>
      <c r="B299" s="69"/>
      <c r="C299" s="69"/>
      <c r="D299" s="69"/>
      <c r="E299" s="69"/>
      <c r="F299" s="56">
        <v>2</v>
      </c>
      <c r="G299" s="2" t="s">
        <v>359</v>
      </c>
      <c r="H299" s="2" t="s">
        <v>50</v>
      </c>
      <c r="I299" s="2">
        <v>32</v>
      </c>
      <c r="J299" s="2" t="s">
        <v>92</v>
      </c>
      <c r="K299" s="2" t="s">
        <v>139</v>
      </c>
      <c r="L299" s="2" t="s">
        <v>53</v>
      </c>
      <c r="M299" s="2" t="s">
        <v>309</v>
      </c>
      <c r="N299" s="2" t="s">
        <v>142</v>
      </c>
      <c r="O299" s="2" t="s">
        <v>403</v>
      </c>
      <c r="P299" s="2" t="s">
        <v>484</v>
      </c>
      <c r="Q299" s="2">
        <v>6</v>
      </c>
      <c r="R299" s="2">
        <f>_xlfn.FLOOR.MATH((((2*VLOOKUP(G299, 'EV and Base'!$A$1:$N$671, 9, FALSE))+$Q299)*$I299)/100)+$I299+10</f>
        <v>83</v>
      </c>
      <c r="S299" s="2">
        <f>_xlfn.FLOOR.MATH((_xlfn.FLOOR.MATH((((2*VLOOKUP($G299, 'EV and Base'!$A$1:$N$671, 10, FALSE))+$Q299)*$I299)/100)+5)*
IF(OR($J299="Lonely", $J299="Brave", $J299="Adamant", $J299="Naughty"), 1.1,
IF(OR($J299="Bold", $J299="Timid", $J299="Modest", $J299="Calm"), 0.9, 1)))</f>
        <v>50</v>
      </c>
      <c r="T299" s="2">
        <f>_xlfn.FLOOR.MATH((_xlfn.FLOOR.MATH((((2*VLOOKUP($G299, 'EV and Base'!$A$1:$N$671, 11, FALSE))+$Q299)*$I299)/100)+5)*
IF(OR($J299="Bold", $J299="Relaxed", $J299="Impish", $J299="Lax"), 1.1,
IF(OR($J299="Lonely", $J299="Hasty", $J299="Mild", $J299="Gentle"), 0.9, 1)))</f>
        <v>46</v>
      </c>
      <c r="U299" s="2">
        <f>_xlfn.FLOOR.MATH((_xlfn.FLOOR.MATH((((2*VLOOKUP($G299, 'EV and Base'!$A$1:$N$671, 12, FALSE))+$Q299)*$I299)/100)+5)*
IF(OR($J299="Modest", $J299="Mild", $J299="Quiet", $J299="Rash"), 1.1,
IF(OR($J299="Adamant", $J299="Impish", $J299="Jolly", $J299="Careful"), 0.9, 1)))</f>
        <v>41</v>
      </c>
      <c r="V299" s="2">
        <f>_xlfn.FLOOR.MATH((_xlfn.FLOOR.MATH((((2*VLOOKUP($G299, 'EV and Base'!$A$1:$N$671, 13, FALSE))+$Q299)*$I299)/100)+5)*
IF(OR($J299="Calm", $J299="Gentle", $J299="Sassy", $J299="Careful"), 1.1,
IF(OR($J299="Naughty", $J299="Lax", $J299="Naive", $J299="Rash"), 0.9, 1)))</f>
        <v>33</v>
      </c>
      <c r="W299" s="2">
        <f>_xlfn.FLOOR.MATH((_xlfn.FLOOR.MATH((((2*VLOOKUP($G299, 'EV and Base'!$A$1:$N$671, 14, FALSE))+$Q299)*$I299)/100)+5)*
IF(OR($J299="Timid", $J299="Hasty", $J299="Jolly", $J299="Naive"), 1.1,
IF(OR($J299="Brave", $J299="Relaxed", $J299="Quiet", $J299="Sassy"), 0.9, 1)))</f>
        <v>48</v>
      </c>
      <c r="X299" s="69"/>
      <c r="Y299" s="1">
        <v>1393</v>
      </c>
      <c r="Z299" s="1">
        <v>1</v>
      </c>
      <c r="AA299" s="23" t="str" cm="1">
        <f t="array" aca="1" ref="AA299" ca="1">IF(NOT(ISNUMBER(INDEX($A:$A,LOOKUP(2,1/($A$1:INDIRECT("$A$"&amp;ROW($A299))&lt;&gt;""),ROW($A$1:INDIRECT("$A$"&amp;ROW($A299)))),1))),"",
IF(NOT(ISNUMBER($A299)),$AA298,
IF($AB299&lt;16,"Lillipup",
IF($AB299&lt;32,"Herdier",
"Stoutland"))))</f>
        <v>Stoutland</v>
      </c>
      <c r="AB299" s="25" cm="1">
        <f t="array" aca="1" ref="AB299" ca="1">IF(NOT(ISNUMBER(INDEX($A:$A, LOOKUP(2, 1 / ($A$1:INDIRECT("$A$"&amp;ROW($A299)) &lt;&gt; ""),ROW($A$1:INDIRECT("$A$"&amp;ROW($A299)))), 1))), "",
VLOOKUP($AY299,'Medium-Slow'!$A$1:$B$101,2,TRUE))</f>
        <v>40</v>
      </c>
      <c r="AC299" s="23" cm="1">
        <f t="array" aca="1" ref="AC299" ca="1">IF(NOT(ISNUMBER(INDEX($A:$A, LOOKUP(2, 1 / ($A$1:INDIRECT("$A$"&amp;ROW($A299)) &lt;&gt; ""),ROW($A$1:INDIRECT("$A$"&amp;ROW($A299)))), 1))), "",
INDEX($AC:$AC, LOOKUP(2, 1 / ($AC$1:INDIRECT("$AC$"&amp;ROW($AC299)-1) &lt;&gt; ""),ROW($AC$1:INDIRECT("$AC$"&amp;ROW($AC299)-1))), 1)+
IF(INDEX($AC:$AC, LOOKUP(2, 1 / ($AC$1:INDIRECT("$AC$"&amp;ROW($AC299)-1) &lt;&gt; ""),ROW($AC$1:INDIRECT("$AC$"&amp;ROW($AC299)-1))), 1)+
INDEX($AD:$AD, LOOKUP(2, 1 / ($AD$1:INDIRECT("$AD$"&amp;ROW($AD299)-1) &lt;&gt; ""),ROW($AD$1:INDIRECT("$AD$"&amp;ROW($AD299)-1))), 1)+
INDEX($AE:$AE, LOOKUP(2, 1 / ($AE$1:INDIRECT("$AE$"&amp;ROW($AE299)-1) &lt;&gt; ""),ROW($AE$1:INDIRECT("$AE$"&amp;ROW($AD299)-1))), 1)+
INDEX($AE:$AF, LOOKUP(2, 1 / ($AF$1:INDIRECT("$AF$"&amp;ROW($AF299)-1) &lt;&gt; ""),ROW($AF$1:INDIRECT("$AF$"&amp;ROW($AD299)-1))), 1)+
INDEX($AG:$AG, LOOKUP(2, 1 / ($AG$1:INDIRECT("$AG$"&amp;ROW($AG299)-1) &lt;&gt; ""),ROW($AG$1:INDIRECT("$AG$"&amp;ROW($AD299)-1))), 1)+
INDEX($AH:$AH, LOOKUP(2, 1 / ($AH$1:INDIRECT("$AH$"&amp;ROW($AH299)-1) &lt;&gt; ""),ROW($AH$1:INDIRECT("$AH$"&amp;ROW($AD299)-1))), 1)&gt;=510,0,
IF(INDEX($AC:$AC, LOOKUP(2, 1 / ($AC$1:INDIRECT("$AC$"&amp;ROW($AC299)-1) &lt;&gt; ""),ROW($AC$1:INDIRECT("$AC$"&amp;ROW($AC299)-1))), 1)&gt;=255,0,
VLOOKUP(INDIRECT("$G$"&amp;LOOKUP(2, 1 / ($AC$1:INDIRECT("$AC$"&amp;ROW($AC299)-1) &lt;&gt; ""),ROW($AC$1:INDIRECT("$AC$"&amp;ROW($AC299)-1)))), 'EV and Base'!$A$1:$N$671, 3, FALSE))))</f>
        <v>9</v>
      </c>
      <c r="AD299" s="2" cm="1">
        <f t="array" aca="1" ref="AD299" ca="1">IF(NOT(ISNUMBER(INDEX($A:$A, LOOKUP(2, 1 / ($A$1:INDIRECT("$A$"&amp;ROW($A299)) &lt;&gt; ""),ROW($A$1:INDIRECT("$A$"&amp;ROW($A299)))), 1))), "",
INDEX($AD:$AD, LOOKUP(2, 1 / ($AD$1:INDIRECT("$AD$"&amp;ROW($AD299)-1) &lt;&gt; ""),ROW($AD$1:INDIRECT("$AD$"&amp;ROW($AD299)-1))), 1)+
IF(INDEX($AC:$AC, LOOKUP(2, 1 / ($AC$1:INDIRECT("$AC$"&amp;ROW($AC299)-1) &lt;&gt; ""),ROW($AC$1:INDIRECT("$AC$"&amp;ROW($AC299)-1))), 1)+
INDEX($AD:$AD, LOOKUP(2, 1 / ($AD$1:INDIRECT("$AD$"&amp;ROW($AD299)-1) &lt;&gt; ""),ROW($AD$1:INDIRECT("$AD$"&amp;ROW($AD299)-1))), 1)+
INDEX($AE:$AE, LOOKUP(2, 1 / ($AE$1:INDIRECT("$AE$"&amp;ROW($AE299)-1) &lt;&gt; ""),ROW($AE$1:INDIRECT("$AE$"&amp;ROW($AD299)-1))), 1)+
INDEX($AE:$AF, LOOKUP(2, 1 / ($AF$1:INDIRECT("$AF$"&amp;ROW($AF299)-1) &lt;&gt; ""),ROW($AF$1:INDIRECT("$AF$"&amp;ROW($AD299)-1))), 1)+
INDEX($AG:$AG, LOOKUP(2, 1 / ($AG$1:INDIRECT("$AG$"&amp;ROW($AG299)-1) &lt;&gt; ""),ROW($AG$1:INDIRECT("$AG$"&amp;ROW($AD299)-1))), 1)+
INDEX($AH:$AH, LOOKUP(2, 1 / ($AH$1:INDIRECT("$AH$"&amp;ROW($AH299)-1) &lt;&gt; ""),ROW($AH$1:INDIRECT("$AH$"&amp;ROW($AD299)-1))), 1)&gt;=510,0,
IF(INDEX($AD:$AD, LOOKUP(2, 1 / ($AD$1:INDIRECT("$AD$"&amp;ROW($AD299)-1) &lt;&gt; ""),ROW($AD$1:INDIRECT("$AD$"&amp;ROW($AD299)-1))), 1)&gt;=255,0,
VLOOKUP(INDIRECT("$G$"&amp;LOOKUP(2, 1 / ($AD$1:INDIRECT("$AD$"&amp;ROW($AD299)-1) &lt;&gt; ""),ROW($AD$1:INDIRECT("$AD$"&amp;ROW($AD299)-1)))), 'EV and Base'!$A$1:$N$671, 4, FALSE))))</f>
        <v>72</v>
      </c>
      <c r="AE299" s="2" cm="1">
        <f t="array" aca="1" ref="AE299" ca="1">IF(NOT(ISNUMBER(INDEX($A:$A,LOOKUP(2,1/($A$1:INDIRECT("$A$"&amp;ROW($A299))&lt;&gt;""),ROW($A$1:INDIRECT("$A$"&amp;ROW($A299)))),1))),"",
INDEX($AE:$AE,LOOKUP(2,1/($AE$1:INDIRECT("$AE$"&amp;ROW($AE299)-1)&lt;&gt;""),ROW($AE$1:INDIRECT("$AE$"&amp;ROW($AE299)-1))),1)+
IF(INDEX($AC:$AC,LOOKUP(2,1/($AC$1:INDIRECT("$AC$"&amp;ROW($AC299)-1)&lt;&gt;""),ROW($AC$1:INDIRECT("$AC$"&amp;ROW($AC299)-1))),1)+
INDEX($AD:$AD,LOOKUP(2,1/($AD$1:INDIRECT("$AD$"&amp;ROW($AD299)-1)&lt;&gt;""),ROW($AD$1:INDIRECT("$AD$"&amp;ROW($AD299)-1))),1)+
INDEX($AE:$AE,LOOKUP(2,1/($AE$1:INDIRECT("$AE$"&amp;ROW($AE299)-1)&lt;&gt;""),ROW($AE$1:INDIRECT("$AE$"&amp;ROW($AD299)-1))),1)+
INDEX($AE:$AF,LOOKUP(2,1/($AF$1:INDIRECT("$AF$"&amp;ROW($AF299)-1)&lt;&gt;""),ROW($AF$1:INDIRECT("$AF$"&amp;ROW($AD299)-1))),1)+
INDEX($AG:$AG,LOOKUP(2,1/($AG$1:INDIRECT("$AG$"&amp;ROW($AG299)-1)&lt;&gt;""),ROW($AG$1:INDIRECT("$AG$"&amp;ROW($AD299)-1))),1)+
INDEX($AH:$AH,LOOKUP(2,1/($AH$1:INDIRECT("$AH$"&amp;ROW($AH299)-1)&lt;&gt;""),ROW($AH$1:INDIRECT("$AH$"&amp;ROW($AD299)-1))),1)&gt;=510,0,
IF(INDEX($AE:$AE,LOOKUP(2,1/($AE$1:INDIRECT("$AE$"&amp;ROW($AE299)-1)&lt;&gt;""),ROW($AE$1:INDIRECT("$AE$"&amp;ROW($AE299)-1))),1)&gt;=255,0,
VLOOKUP(INDIRECT("$G$"&amp;LOOKUP(2,1/($AE$1:INDIRECT("$AE$"&amp;ROW($AE299)-1)&lt;&gt;""),ROW($AE$1:INDIRECT("$AE$"&amp;ROW($AE299)-1)))),'EV and Base'!$A$1:$N$671,5,FALSE))))</f>
        <v>10</v>
      </c>
      <c r="AF299" s="2" cm="1">
        <f t="array" aca="1" ref="AF299" ca="1">IF(NOT(ISNUMBER(INDEX($A:$A, LOOKUP(2, 1 / ($A$1:INDIRECT("$A$"&amp;ROW($A299)) &lt;&gt; ""),ROW($A$1:INDIRECT("$A$"&amp;ROW($A299)))), 1))), "",
INDEX($AF:$AF, LOOKUP(2, 1 / ($AF$1:INDIRECT("$AF$"&amp;ROW($AF299)-1) &lt;&gt; ""),ROW($AF$1:INDIRECT("$AF$"&amp;ROW($AF299)-1))), 1)+
IF(INDEX($AC:$AC, LOOKUP(2, 1 / ($AC$1:INDIRECT("$AC$"&amp;ROW($AC299)-1) &lt;&gt; ""),ROW($AC$1:INDIRECT("$AC$"&amp;ROW($AC299)-1))), 1)+
INDEX($AD:$AD, LOOKUP(2, 1 / ($AD$1:INDIRECT("$AD$"&amp;ROW($AD299)-1) &lt;&gt; ""),ROW($AD$1:INDIRECT("$AD$"&amp;ROW($AD299)-1))), 1)+
INDEX($AE:$AE, LOOKUP(2, 1 / ($AE$1:INDIRECT("$AE$"&amp;ROW($AE299)-1) &lt;&gt; ""),ROW($AE$1:INDIRECT("$AE$"&amp;ROW($AD299)-1))), 1)+
INDEX($AE:$AF, LOOKUP(2, 1 / ($AF$1:INDIRECT("$AF$"&amp;ROW($AF299)-1) &lt;&gt; ""),ROW($AF$1:INDIRECT("$AF$"&amp;ROW($AD299)-1))), 1)+
INDEX($AG:$AG, LOOKUP(2, 1 / ($AG$1:INDIRECT("$AG$"&amp;ROW($AG299)-1) &lt;&gt; ""),ROW($AG$1:INDIRECT("$AG$"&amp;ROW($AD299)-1))), 1)+
INDEX($AH:$AH, LOOKUP(2, 1 / ($AH$1:INDIRECT("$AH$"&amp;ROW($AH299)-1) &lt;&gt; ""),ROW($AH$1:INDIRECT("$AH$"&amp;ROW($AD299)-1))), 1)&gt;=510,0,
IF(INDEX($AF:$AF, LOOKUP(2, 1 / ($AF$1:INDIRECT("$AF$"&amp;ROW($AF299)-1) &lt;&gt; ""),ROW($AF$1:INDIRECT("$AF$"&amp;ROW($AF299)-1))), 1)&gt;=255,0,
VLOOKUP(INDIRECT("$G$"&amp;LOOKUP(2, 1 / ($AF$1:INDIRECT("$AF$"&amp;ROW($AF299)-1) &lt;&gt; ""),ROW($AF$1:INDIRECT("$AF$"&amp;ROW($AF299)-1)))), 'EV and Base'!$A$1:$N$671, 6, FALSE))))</f>
        <v>11</v>
      </c>
      <c r="AG299" s="2" cm="1">
        <f t="array" aca="1" ref="AG299" ca="1">IF(NOT(ISNUMBER(INDEX($A:$A, LOOKUP(2, 1 / ($A$1:INDIRECT("$A$"&amp;ROW($A299)) &lt;&gt; ""),ROW($A$1:INDIRECT("$A$"&amp;ROW($A299)))), 1))), "",
INDEX($AG:$AG, LOOKUP(2, 1 / ($AG$1:INDIRECT("$AG$"&amp;ROW($AG299)-1) &lt;&gt; ""),ROW($AG$1:INDIRECT("$AG$"&amp;ROW($AG299)-1))), 1)+
IF(INDEX($AC:$AC, LOOKUP(2, 1 / ($AC$1:INDIRECT("$AC$"&amp;ROW($AC299)-1) &lt;&gt; ""),ROW($AC$1:INDIRECT("$AC$"&amp;ROW($AC299)-1))), 1)+
INDEX($AD:$AD, LOOKUP(2, 1 / ($AD$1:INDIRECT("$AD$"&amp;ROW($AD299)-1) &lt;&gt; ""),ROW($AD$1:INDIRECT("$AD$"&amp;ROW($AD299)-1))), 1)+
INDEX($AE:$AE, LOOKUP(2, 1 / ($AE$1:INDIRECT("$AE$"&amp;ROW($AE299)-1) &lt;&gt; ""),ROW($AE$1:INDIRECT("$AE$"&amp;ROW($AD299)-1))), 1)+
INDEX($AE:$AF, LOOKUP(2, 1 / ($AF$1:INDIRECT("$AF$"&amp;ROW($AF299)-1) &lt;&gt; ""),ROW($AF$1:INDIRECT("$AF$"&amp;ROW($AD299)-1))), 1)+
INDEX($AG:$AG, LOOKUP(2, 1 / ($AG$1:INDIRECT("$AG$"&amp;ROW($AG299)-1) &lt;&gt; ""),ROW($AG$1:INDIRECT("$AG$"&amp;ROW($AD299)-1))), 1)+
INDEX($AH:$AH, LOOKUP(2, 1 / ($AH$1:INDIRECT("$AH$"&amp;ROW($AH299)-1) &lt;&gt; ""),ROW($AH$1:INDIRECT("$AH$"&amp;ROW($AD299)-1))), 1)&gt;=510,0,
IF(INDEX($AG:$AG, LOOKUP(2, 1 / ($AG$1:INDIRECT("$AG$"&amp;ROW($AG299)-1) &lt;&gt; ""),ROW($AG$1:INDIRECT("$AG$"&amp;ROW($AG299)-1))), 1)&gt;=255,0,
VLOOKUP(INDIRECT("$G$"&amp;LOOKUP(2, 1 / ($AG$1:INDIRECT("$AG$"&amp;ROW($AG299)-1) &lt;&gt; ""),ROW($AG$1:INDIRECT("$AG$"&amp;ROW($AG299)-1)))), 'EV and Base'!$A$1:$N$671, 7, FALSE))))</f>
        <v>0</v>
      </c>
      <c r="AH299" s="24" cm="1">
        <f t="array" aca="1" ref="AH299" ca="1">IF(NOT(ISNUMBER(INDEX($A:$A,LOOKUP(2,1/($A$1:INDIRECT("$A$"&amp;ROW($A299))&lt;&gt;""),ROW($A$1:INDIRECT("$A$"&amp;ROW($A299)))),1))),"",
INDEX($AH:$AH,LOOKUP(2,1/($AH$1:INDIRECT("$AH$"&amp;ROW($AH299)-1)&lt;&gt;""),ROW($AH$1:INDIRECT("$AH$"&amp;ROW($AH299)-1))),1)+
IF(INDEX($AC:$AC,LOOKUP(2,1/($AC$1:INDIRECT("$AC$"&amp;ROW($AC299)-1)&lt;&gt;""),ROW($AC$1:INDIRECT("$AC$"&amp;ROW($AC299)-1))),1)+
INDEX($AD:$AD,LOOKUP(2,1/($AD$1:INDIRECT("$AD$"&amp;ROW($AD299)-1)&lt;&gt;""),ROW($AD$1:INDIRECT("$AD$"&amp;ROW($AD299)-1))),1)+
INDEX($AE:$AE,LOOKUP(2,1/($AE$1:INDIRECT("$AE$"&amp;ROW($AE299)-1)&lt;&gt;""),ROW($AE$1:INDIRECT("$AE$"&amp;ROW($AD299)-1))),1)+
INDEX($AE:$AF,LOOKUP(2,1/($AF$1:INDIRECT("$AF$"&amp;ROW($AF299)-1)&lt;&gt;""),ROW($AF$1:INDIRECT("$AF$"&amp;ROW($AD299)-1))),1)+
INDEX($AG:$AG,LOOKUP(2,1/($AG$1:INDIRECT("$AG$"&amp;ROW($AG299)-1)&lt;&gt;""),ROW($AG$1:INDIRECT("$AG$"&amp;ROW($AD299)-1))),1)+
INDEX($AH:$AH,LOOKUP(2,1/($AH$1:INDIRECT("$AH$"&amp;ROW($AH299)-1)&lt;&gt;""),ROW($AH$1:INDIRECT("$AH$"&amp;ROW($AD299)-1))),1)&gt;=510,0,
IF(INDEX($AH:$AH,LOOKUP(2,1/($AH$1:INDIRECT("$AH$"&amp;ROW($AH299)-1)&lt;&gt;""),ROW($AH$1:INDIRECT("$AH$"&amp;ROW($AH299)-1))),1)&gt;=255,0,
VLOOKUP(INDIRECT("$G$"&amp;LOOKUP(2,1/($AH$1:INDIRECT("$AH$"&amp;ROW($AH299)-1)&lt;&gt;""),ROW($AH$1:INDIRECT("$AH$"&amp;ROW($AH299)-1)))),'EV and Base'!$A$1:$N$671,8,FALSE))))</f>
        <v>48</v>
      </c>
      <c r="AI299" s="29" cm="1">
        <f t="array" aca="1" ref="AI299" ca="1">IF(NOT(ISNUMBER(INDEX($A:$A,LOOKUP(2,1/($A$1:INDIRECT("$A$"&amp;ROW($A299))&lt;&gt;""),ROW($A$1:INDIRECT("$A$"&amp;ROW($A299)))),1))),"",
ROUNDDOWN((((2*VLOOKUP($AA299,'EV and Base'!$A$1:$N$671,9,FALSE))+31+ROUNDDOWN($AC299/4,0))*$AB299)/100,0)+$AB299+10)</f>
        <v>131</v>
      </c>
      <c r="AJ299" s="21" cm="1">
        <f t="array" aca="1" ref="AJ299" ca="1">IF(NOT(ISNUMBER(INDEX($A:$A, LOOKUP(2, 1 / ($A$1:INDIRECT("$A$"&amp;ROW($A299)) &lt;&gt; ""),ROW($A$1:INDIRECT("$A$"&amp;ROW($A299)))), 1))), "",
ROUNDDOWN((ROUNDDOWN((((2*VLOOKUP($AA299, 'EV and Base'!$A$1:$N$671, 10, FALSE))+31+ROUNDDOWN($AD299/4, 0))*$AB299)/100, 0)+5)*1.1, 0))</f>
        <v>114</v>
      </c>
      <c r="AK299" s="21" t="str" cm="1">
        <f t="array" aca="1" ref="AK299" ca="1">IF(NOT(ISNUMBER(INDEX($A:$A, LOOKUP(2, 1 / ($A$1:INDIRECT("$A$"&amp;ROW($A299)) &lt;&gt; ""),ROW($A$1:INDIRECT("$A$"&amp;ROW($A299)))), 1))), "",
ROUNDDOWN((ROUNDDOWN((((2*VLOOKUP($AA299, 'EV and Base'!$A$1:$N$671, 11, FALSE))+30+ROUNDDOWN($AE299/4, 0))*$AB299)/100, 0)+5), 0)
&amp;"-"&amp;
ROUNDDOWN((ROUNDDOWN((((2*VLOOKUP($AA299, 'EV and Base'!$A$1:$N$671, 11, FALSE))+31+ROUNDDOWN($AE299/4, 0))*$AB299)/100, 0)+5), 0))</f>
        <v>89-90</v>
      </c>
      <c r="AL299" s="21" t="str" cm="1">
        <f t="array" aca="1" ref="AL299" ca="1">IF(NOT(ISNUMBER(INDEX($A:$A, LOOKUP(2, 1 / ($A$1:INDIRECT("$A$"&amp;ROW($A299)) &lt;&gt; ""),ROW($A$1:INDIRECT("$A$"&amp;ROW($A299)))), 1))), "",
ROUNDDOWN((ROUNDDOWN((((2*VLOOKUP($AA299, 'EV and Base'!$A$1:$N$671, 12, FALSE))+0+ROUNDDOWN($AF299/4, 0))*$AB299)/100, 0)+5)*0.9, 0)
&amp;"-"&amp;
ROUNDDOWN((ROUNDDOWN((((2*VLOOKUP($AA299, 'EV and Base'!$A$1:$N$671, 12, FALSE))+31+ROUNDDOWN($AF299/4, 0))*$AB299)/100, 0)+5)*0.9, 0))</f>
        <v>36-48</v>
      </c>
      <c r="AM299" s="21" t="str" cm="1">
        <f t="array" aca="1" ref="AM299" ca="1">IF(NOT(ISNUMBER(INDEX($A:$A, LOOKUP(2, 1 / ($A$1:INDIRECT("$A$"&amp;ROW($A299)) &lt;&gt; ""),ROW($A$1:INDIRECT("$A$"&amp;ROW($A299)))), 1))), "",
ROUNDDOWN((ROUNDDOWN((((2*VLOOKUP($AA299, 'EV and Base'!$A$1:$N$671, 13, FALSE))+30+ROUNDDOWN($AG299/4, 0))*$AB299)/100, 0)+5), 0)
&amp;"-"&amp;
ROUNDDOWN((ROUNDDOWN((((2*VLOOKUP($AA299, 'EV and Base'!$A$1:$N$671, 13, FALSE))+31+ROUNDDOWN($AG299/4, 0))*$AB299)/100, 0)+5), 0))</f>
        <v>89-89</v>
      </c>
      <c r="AN299" s="25" cm="1">
        <f t="array" aca="1" ref="AN299" ca="1">IF(NOT(ISNUMBER(INDEX($A:$A, LOOKUP(2, 1 / ($A$1:INDIRECT("$A$"&amp;ROW($A299)) &lt;&gt; ""),ROW($A$1:INDIRECT("$A$"&amp;ROW($A299)))), 1))), "",
ROUNDDOWN((ROUNDDOWN((((2*VLOOKUP($AA299, 'EV and Base'!$A$1:$N$671, 14, FALSE))+31+ROUNDDOWN($AH299/4, 0))*$AB299)/100, 0)+5), 0))</f>
        <v>86</v>
      </c>
      <c r="AO299" s="23" cm="1">
        <f t="array" aca="1" ref="AO299" ca="1">IF(NOT(ISNUMBER(INDEX($A:$A, LOOKUP(2, 1 / ($A$1:INDIRECT("$A$"&amp;ROW($A299)) &lt;&gt; ""),ROW($A$1:INDIRECT("$A$"&amp;ROW($A299)))), 1))), "",
ROUNDDOWN((((2*VLOOKUP($AA299, 'EV and Base'!$A$1:$N$671, 9, FALSE))+31+ROUNDDOWN($AC299/4, 0))*$AB299)/100, 0)+$AB299+10)</f>
        <v>131</v>
      </c>
      <c r="AP299" s="2" cm="1">
        <f t="array" aca="1" ref="AP299" ca="1">IF(NOT(ISNUMBER(INDEX($A:$A, LOOKUP(2, 1 / ($A$1:INDIRECT("$A$"&amp;ROW($A299)) &lt;&gt; ""),ROW($A$1:INDIRECT("$A$"&amp;ROW($A299)))), 1))), "",
ROUNDDOWN((ROUNDDOWN((((2*VLOOKUP($AA299, 'EV and Base'!$A$1:$N$671, 10, FALSE))+31+ROUNDDOWN($AD299/4, 0))*$AB299)/100, 0)+5)*1.1, 0))</f>
        <v>114</v>
      </c>
      <c r="AQ299" s="2" cm="1">
        <f t="array" aca="1" ref="AQ299" ca="1">IF(NOT(ISNUMBER(INDEX($A:$A, LOOKUP(2, 1 / ($A$1:INDIRECT("$A$"&amp;ROW($A299)) &lt;&gt; ""),ROW($A$1:INDIRECT("$A$"&amp;ROW($A299)))), 1))), "",
ROUNDDOWN((ROUNDDOWN((((2*VLOOKUP($AA299, 'EV and Base'!$A$1:$N$671, 11, FALSE))+$AV$2+ROUNDDOWN($AE299/4, 0))*$AB299)/100, 0)+5), 0))</f>
        <v>90</v>
      </c>
      <c r="AR299" s="22" cm="1">
        <f t="array" aca="1" ref="AR299" ca="1">IF(NOT(ISNUMBER(INDEX($A:$A, LOOKUP(2, 1 / ($A$1:INDIRECT("$A$"&amp;ROW($A299)) &lt;&gt; ""),ROW($A$1:INDIRECT("$A$"&amp;ROW($A299)))), 1))), "",
ROUNDDOWN((ROUNDDOWN((((2*VLOOKUP($AA299, 'EV and Base'!$A$1:$N$671, 12, FALSE))+$AW$2+ROUNDDOWN($AF299/4, 0))*$AB299)/100, 0)+5)*0.9, 0))</f>
        <v>43</v>
      </c>
      <c r="AS299" s="2" cm="1">
        <f t="array" aca="1" ref="AS299" ca="1">IF(NOT(ISNUMBER(INDEX($A:$A, LOOKUP(2, 1 / ($A$1:INDIRECT("$A$"&amp;ROW($A299)) &lt;&gt; ""),ROW($A$1:INDIRECT("$A$"&amp;ROW($A299)))), 1))), "",
ROUNDDOWN((ROUNDDOWN((((2*VLOOKUP($AA299, 'EV and Base'!$A$1:$N$671, 13, FALSE))+$AX$2+ROUNDDOWN($AG299/4, 0))*$AB299)/100, 0)+5), 0))</f>
        <v>89</v>
      </c>
      <c r="AT299" s="24" cm="1">
        <f t="array" aca="1" ref="AT299" ca="1">IF(NOT(ISNUMBER(INDEX($A:$A, LOOKUP(2, 1 / ($A$1:INDIRECT("$A$"&amp;ROW($A299)) &lt;&gt; ""),ROW($A$1:INDIRECT("$A$"&amp;ROW($A299)))), 1))), "",
ROUNDDOWN((ROUNDDOWN((((2*VLOOKUP($AA299, 'EV and Base'!$A$1:$N$671, 14, FALSE))+31+ROUNDDOWN($AH299/4, 0))*$AB299)/100, 0)+5), 0))</f>
        <v>86</v>
      </c>
      <c r="AU299" s="28">
        <v>227</v>
      </c>
      <c r="AY299" cm="1">
        <f t="array" aca="1" ref="AY299" ca="1">IF(NOT(ISNUMBER(INDEX($A:$A,LOOKUP(2,1/($A$1:INDIRECT("$A$"&amp;ROW($A299))&lt;&gt;""),ROW($A$1:INDIRECT("$A$"&amp;ROW($A299)))),1))),"",
INDEX($AY:$AY,LOOKUP(2,1/($AY$1:INDIRECT("$AY$"&amp;ROW($AY299)-1)&lt;&gt;""),ROW($AY$1:INDIRECT("$AY$"&amp;ROW($AY299)-1))),1)+$BL299)</f>
        <v>59700</v>
      </c>
      <c r="AZ299" s="3" cm="1">
        <f t="array" aca="1" ref="AZ299" ca="1">IF(NOT(ISNUMBER(INDEX($A:$A, LOOKUP(2, 1 / ($A$1:INDIRECT("$A$"&amp;ROW($A299)) &lt;&gt; ""),ROW($A$1:INDIRECT("$A$"&amp;ROW($A299)))), 1))), "",
VLOOKUP(INDIRECT("$G$"&amp;LOOKUP(2, 1 / ($AY$1:INDIRECT("$AY$"&amp;ROW($AY299)-1) &lt;&gt; ""),ROW($AY$1:INDIRECT("$AY$"&amp;ROW($AY299)-1)))),'EV and Base'!A267:N937,2,FALSE))</f>
        <v>125</v>
      </c>
      <c r="BA299" s="3" cm="1">
        <f t="array" aca="1" ref="BA299" ca="1">IF(NOT(ISNUMBER(INDEX($A:$A, LOOKUP(2, 1 / ($A$1:INDIRECT("$A$"&amp;ROW($A299)) &lt;&gt; ""),ROW($A$1:INDIRECT("$A$"&amp;ROW($A299)))), 1))), "",
INDIRECT("$I$"&amp;LOOKUP(2, 1 / ($AY$1:INDIRECT("$AY$"&amp;ROW($AY299)-1) &lt;&gt; ""),ROW($AY$1:INDIRECT("$AY$"&amp;ROW($AY299)-1)))))</f>
        <v>32</v>
      </c>
      <c r="BB299" s="1" cm="1">
        <f t="array" aca="1" ref="BB299" ca="1">IF(NOT(ISNUMBER(INDEX($A:$A, LOOKUP(2, 1 / ($A$1:INDIRECT("$A$"&amp;ROW($A299)) &lt;&gt; ""),ROW($A$1:INDIRECT("$A$"&amp;ROW($A299)))), 1))), "",
INDIRECT("$AB$"&amp;LOOKUP(2, 1 / ($AY$1:INDIRECT("$AY$"&amp;ROW($AY299)-1) &lt;&gt; ""),ROW($AY$1:INDIRECT("$AY$"&amp;ROW($AY299)-1)))))</f>
        <v>40</v>
      </c>
      <c r="BC299" s="3" cm="1">
        <f t="array" aca="1" ref="BC299" ca="1">IF(NOT(ISNUMBER(INDEX($A:$A,LOOKUP(2,1/($A$1:INDIRECT("$A$"&amp;ROW($A299))&lt;&gt;""),ROW($A$1:INDIRECT("$A$"&amp;ROW($A299)))),1))),"",
$BA299+$BA299+10)</f>
        <v>74</v>
      </c>
      <c r="BD299" s="3" cm="1">
        <f t="array" aca="1" ref="BD299" ca="1">IF(NOT(ISNUMBER(INDEX($A:$A,LOOKUP(2,1/($A$1:INDIRECT("$A$"&amp;ROW($A299))&lt;&gt;""),ROW($A$1:INDIRECT("$A$"&amp;ROW($A299)))),1))),"",
$BA299+$BB299+10)</f>
        <v>82</v>
      </c>
      <c r="BE299" s="3" cm="1">
        <f t="array" aca="1" ref="BE299" ca="1">IF(NOT(ISNUMBER(INDEX($A:$A,LOOKUP(2,1/($A$1:INDIRECT("$A$"&amp;ROW($A299))&lt;&gt;""),ROW($A$1:INDIRECT("$A$"&amp;ROW($A299)))),1))),"",
$BC299*$BC299)</f>
        <v>5476</v>
      </c>
      <c r="BF299" s="3" cm="1">
        <f t="array" aca="1" ref="BF299" ca="1">IF(NOT(ISNUMBER(INDEX($A:$A,LOOKUP(2,1/($A$1:INDIRECT("$A$"&amp;ROW($A299))&lt;&gt;""),ROW($A$1:INDIRECT("$A$"&amp;ROW($A299)))),1))),"",
$BD299*$BD299)</f>
        <v>6724</v>
      </c>
      <c r="BG299" s="3" cm="1">
        <f t="array" aca="1" ref="BG299" ca="1">IF(NOT(ISNUMBER(INDEX($A:$A,LOOKUP(2,1/($A$1:INDIRECT("$A$"&amp;ROW($A299))&lt;&gt;""),ROW($A$1:INDIRECT("$A$"&amp;ROW($A299)))),1))),"",
_xlfn.FLOOR.MATH(1.5*_xlfn.FLOOR.MATH($AZ299*BA299/5)))</f>
        <v>1200</v>
      </c>
      <c r="BH299" s="3" cm="1">
        <f t="array" aca="1" ref="BH299" ca="1">IF(NOT(ISNUMBER(INDEX($A:$A, LOOKUP(2, 1 / ($A$1:INDIRECT("$A$"&amp;ROW($A299)) &lt;&gt; ""),ROW($A$1:INDIRECT("$A$"&amp;ROW($A299)))), 1))), "",
_xlfn.FLOOR.MATH($BG299/IF(OR(INDIRECT("$C$"&amp;LOOKUP(2, 1 / ($AY$1:INDIRECT("$AY$"&amp;ROW($AY299)-1) &lt;&gt; ""),ROW($AY$1:INDIRECT("$AY$"&amp;ROW($AY299)-1))))="Multi",
INDIRECT("$C$"&amp;LOOKUP(2, 1 / ($AY$1:INDIRECT("$AY$"&amp;ROW($AY299)-1) &lt;&gt; ""),ROW($AY$1:INDIRECT("$AY$"&amp;ROW($AY299)-1))))="Double"),2,1)))</f>
        <v>1200</v>
      </c>
      <c r="BI299" s="3" cm="1">
        <f t="array" aca="1" ref="BI299" ca="1">IF(NOT(ISNUMBER(INDEX($A:$A,LOOKUP(2,1/($A$1:INDIRECT("$A$"&amp;ROW($A299))&lt;&gt;""),ROW($A$1:INDIRECT("$A$"&amp;ROW($A299)))),1))),"",
VLOOKUP($BC299,GameFreakSQRT!$A$1:$B$200,2,FALSE))</f>
        <v>35235</v>
      </c>
      <c r="BJ299" s="3" cm="1">
        <f t="array" aca="1" ref="BJ299" ca="1">IF(NOT(ISNUMBER(INDEX($A:$A,LOOKUP(2,1/($A$1:INDIRECT("$A$"&amp;ROW($A299))&lt;&gt;""),ROW($A$1:INDIRECT("$A$"&amp;ROW($A299)))),1))),"",
VLOOKUP($BD299,GameFreakSQRT!$A$1:$B$200,2,FALSE))</f>
        <v>37091</v>
      </c>
      <c r="BK299" s="3" cm="1">
        <f t="array" aca="1" ref="BK299" ca="1">IF(NOT(ISNUMBER(INDEX($A:$A,LOOKUP(2,1/($A$1:INDIRECT("$A$"&amp;ROW($A299))&lt;&gt;""),ROW($A$1:INDIRECT("$A$"&amp;ROW($A299)))),1))),"",
_xlfn.FLOOR.MATH((($BI299*$BE299)*$BH299)/($BJ299*$BF299))+1)</f>
        <v>929</v>
      </c>
      <c r="BL299" s="3" cm="1">
        <f t="array" aca="1" ref="BL299" ca="1">IF(NOT(ISNUMBER(INDEX($A:$A,LOOKUP(2,1/($A$1:INDIRECT("$A$"&amp;ROW($A299))&lt;&gt;""),ROW($A$1:INDIRECT("$A$"&amp;ROW($A299)))),1))),"",
_xlfn.FLOOR.MATH($BK299*IF(NOT(INDIRECT("$Z$"&amp;LOOKUP(2, 1 / ($AY$1:INDIRECT("$AY$"&amp;ROW($AY299)-1) &lt;&gt; ""),ROW($AY$1:INDIRECT("$AY$"&amp;ROW($AY299)-1))))=""),1.5,1)))</f>
        <v>1393</v>
      </c>
      <c r="BM299" s="3" cm="1">
        <f t="array" aca="1" ref="BM299" ca="1">IF(NOT(ISNUMBER(INDEX($A:$A, LOOKUP(2, 1 / ($A$1:INDIRECT("$A$"&amp;ROW($A299)) &lt;&gt; ""),ROW($A$1:INDIRECT("$A$"&amp;ROW($A299)))), 1))), "",
INDIRECT("$Y$"&amp;LOOKUP(2, 1 / ($AY$1:INDIRECT("$AY$"&amp;ROW($AY299)-1) &lt;&gt; ""),ROW($AY$1:INDIRECT("$AY$"&amp;ROW($AY299)-1)))))</f>
        <v>1393</v>
      </c>
      <c r="BN299" s="3" t="b">
        <f t="shared" ca="1" si="29"/>
        <v>1</v>
      </c>
    </row>
    <row r="300" spans="1:66" x14ac:dyDescent="0.45">
      <c r="A300" s="69" t="s">
        <v>75</v>
      </c>
      <c r="B300" s="69" t="s">
        <v>575</v>
      </c>
      <c r="C300" s="69" t="s">
        <v>46</v>
      </c>
      <c r="D300" s="69" t="s">
        <v>574</v>
      </c>
      <c r="E300" s="69" t="s">
        <v>48</v>
      </c>
      <c r="F300" s="56">
        <v>1</v>
      </c>
      <c r="G300" s="2" t="s">
        <v>482</v>
      </c>
      <c r="H300" s="2" t="s">
        <v>50</v>
      </c>
      <c r="I300" s="2">
        <v>32</v>
      </c>
      <c r="J300" s="2" t="s">
        <v>85</v>
      </c>
      <c r="K300" s="2" t="s">
        <v>139</v>
      </c>
      <c r="L300" s="2" t="s">
        <v>53</v>
      </c>
      <c r="M300" s="2" t="s">
        <v>483</v>
      </c>
      <c r="N300" s="2" t="s">
        <v>374</v>
      </c>
      <c r="O300" s="2" t="s">
        <v>484</v>
      </c>
      <c r="P300" s="2" t="s">
        <v>309</v>
      </c>
      <c r="Q300" s="2">
        <v>6</v>
      </c>
      <c r="R300" s="2">
        <f>_xlfn.FLOOR.MATH((((2*VLOOKUP(G300, 'EV and Base'!$A$1:$N$671, 9, FALSE))+$Q300)*$I300)/100)+$I300+10</f>
        <v>83</v>
      </c>
      <c r="S300" s="2">
        <f>_xlfn.FLOOR.MATH((_xlfn.FLOOR.MATH((((2*VLOOKUP($G300, 'EV and Base'!$A$1:$N$671, 10, FALSE))+$Q300)*$I300)/100)+5)*
IF(OR($J300="Lonely", $J300="Brave", $J300="Adamant", $J300="Naughty"), 1.1,
IF(OR($J300="Bold", $J300="Timid", $J300="Modest", $J300="Calm"), 0.9, 1)))</f>
        <v>35</v>
      </c>
      <c r="T300" s="2">
        <f>_xlfn.FLOOR.MATH((_xlfn.FLOOR.MATH((((2*VLOOKUP($G300, 'EV and Base'!$A$1:$N$671, 11, FALSE))+$Q300)*$I300)/100)+5)*
IF(OR($J300="Bold", $J300="Relaxed", $J300="Impish", $J300="Lax"), 1.1,
IF(OR($J300="Lonely", $J300="Hasty", $J300="Mild", $J300="Gentle"), 0.9, 1)))</f>
        <v>34</v>
      </c>
      <c r="U300" s="2">
        <f>_xlfn.FLOOR.MATH((_xlfn.FLOOR.MATH((((2*VLOOKUP($G300, 'EV and Base'!$A$1:$N$671, 12, FALSE))+$Q300)*$I300)/100)+5)*
IF(OR($J300="Modest", $J300="Mild", $J300="Quiet", $J300="Rash"), 1.1,
IF(OR($J300="Adamant", $J300="Impish", $J300="Jolly", $J300="Careful"), 0.9, 1)))</f>
        <v>35</v>
      </c>
      <c r="V300" s="2">
        <f>_xlfn.FLOOR.MATH((_xlfn.FLOOR.MATH((((2*VLOOKUP($G300, 'EV and Base'!$A$1:$N$671, 13, FALSE))+$Q300)*$I300)/100)+5)*
IF(OR($J300="Calm", $J300="Gentle", $J300="Sassy", $J300="Careful"), 1.1,
IF(OR($J300="Naughty", $J300="Lax", $J300="Naive", $J300="Rash"), 0.9, 1)))</f>
        <v>41</v>
      </c>
      <c r="W300" s="2">
        <f>_xlfn.FLOOR.MATH((_xlfn.FLOOR.MATH((((2*VLOOKUP($G300, 'EV and Base'!$A$1:$N$671, 14, FALSE))+$Q300)*$I300)/100)+5)*
IF(OR($J300="Timid", $J300="Hasty", $J300="Jolly", $J300="Naive"), 1.1,
IF(OR($J300="Brave", $J300="Relaxed", $J300="Quiet", $J300="Sassy"), 0.9, 1)))</f>
        <v>42</v>
      </c>
      <c r="X300" s="69">
        <v>1280</v>
      </c>
      <c r="Z300" s="1">
        <v>1</v>
      </c>
      <c r="AA300" s="23" t="str" cm="1">
        <f t="array" aca="1" ref="AA300" ca="1">IF(NOT(ISNUMBER(INDEX($A:$A,LOOKUP(2,1/($A$1:INDIRECT("$A$"&amp;ROW($A300))&lt;&gt;""),ROW($A$1:INDIRECT("$A$"&amp;ROW($A300)))),1))),"",
IF(NOT(ISNUMBER($A300)),$AA299,
IF($AB300&lt;16,"Lillipup",
IF($AB300&lt;32,"Herdier",
"Stoutland"))))</f>
        <v/>
      </c>
      <c r="AB300" s="25" t="str" cm="1">
        <f t="array" aca="1" ref="AB300" ca="1">IF(NOT(ISNUMBER(INDEX($A:$A, LOOKUP(2, 1 / ($A$1:INDIRECT("$A$"&amp;ROW($A300)) &lt;&gt; ""),ROW($A$1:INDIRECT("$A$"&amp;ROW($A300)))), 1))), "",
VLOOKUP($AY300,'Medium-Slow'!$A$1:$B$101,2,TRUE))</f>
        <v/>
      </c>
      <c r="AC300" s="23" t="str" cm="1">
        <f t="array" aca="1" ref="AC300" ca="1">IF(NOT(ISNUMBER(INDEX($A:$A, LOOKUP(2, 1 / ($A$1:INDIRECT("$A$"&amp;ROW($A300)) &lt;&gt; ""),ROW($A$1:INDIRECT("$A$"&amp;ROW($A300)))), 1))), "",
INDEX($AC:$AC, LOOKUP(2, 1 / ($AC$1:INDIRECT("$AC$"&amp;ROW($AC300)-1) &lt;&gt; ""),ROW($AC$1:INDIRECT("$AC$"&amp;ROW($AC300)-1))), 1)+
IF(INDEX($AC:$AC, LOOKUP(2, 1 / ($AC$1:INDIRECT("$AC$"&amp;ROW($AC300)-1) &lt;&gt; ""),ROW($AC$1:INDIRECT("$AC$"&amp;ROW($AC300)-1))), 1)+
INDEX($AD:$AD, LOOKUP(2, 1 / ($AD$1:INDIRECT("$AD$"&amp;ROW($AD300)-1) &lt;&gt; ""),ROW($AD$1:INDIRECT("$AD$"&amp;ROW($AD300)-1))), 1)+
INDEX($AE:$AE, LOOKUP(2, 1 / ($AE$1:INDIRECT("$AE$"&amp;ROW($AE300)-1) &lt;&gt; ""),ROW($AE$1:INDIRECT("$AE$"&amp;ROW($AD300)-1))), 1)+
INDEX($AE:$AF, LOOKUP(2, 1 / ($AF$1:INDIRECT("$AF$"&amp;ROW($AF300)-1) &lt;&gt; ""),ROW($AF$1:INDIRECT("$AF$"&amp;ROW($AD300)-1))), 1)+
INDEX($AG:$AG, LOOKUP(2, 1 / ($AG$1:INDIRECT("$AG$"&amp;ROW($AG300)-1) &lt;&gt; ""),ROW($AG$1:INDIRECT("$AG$"&amp;ROW($AD300)-1))), 1)+
INDEX($AH:$AH, LOOKUP(2, 1 / ($AH$1:INDIRECT("$AH$"&amp;ROW($AH300)-1) &lt;&gt; ""),ROW($AH$1:INDIRECT("$AH$"&amp;ROW($AD300)-1))), 1)&gt;=510,0,
IF(INDEX($AC:$AC, LOOKUP(2, 1 / ($AC$1:INDIRECT("$AC$"&amp;ROW($AC300)-1) &lt;&gt; ""),ROW($AC$1:INDIRECT("$AC$"&amp;ROW($AC300)-1))), 1)&gt;=255,0,
VLOOKUP(INDIRECT("$G$"&amp;LOOKUP(2, 1 / ($AC$1:INDIRECT("$AC$"&amp;ROW($AC300)-1) &lt;&gt; ""),ROW($AC$1:INDIRECT("$AC$"&amp;ROW($AC300)-1)))), 'EV and Base'!$A$1:$N$671, 3, FALSE))))</f>
        <v/>
      </c>
      <c r="AD300" s="2" t="str" cm="1">
        <f t="array" aca="1" ref="AD300" ca="1">IF(NOT(ISNUMBER(INDEX($A:$A, LOOKUP(2, 1 / ($A$1:INDIRECT("$A$"&amp;ROW($A300)) &lt;&gt; ""),ROW($A$1:INDIRECT("$A$"&amp;ROW($A300)))), 1))), "",
INDEX($AD:$AD, LOOKUP(2, 1 / ($AD$1:INDIRECT("$AD$"&amp;ROW($AD300)-1) &lt;&gt; ""),ROW($AD$1:INDIRECT("$AD$"&amp;ROW($AD300)-1))), 1)+
IF(INDEX($AC:$AC, LOOKUP(2, 1 / ($AC$1:INDIRECT("$AC$"&amp;ROW($AC300)-1) &lt;&gt; ""),ROW($AC$1:INDIRECT("$AC$"&amp;ROW($AC300)-1))), 1)+
INDEX($AD:$AD, LOOKUP(2, 1 / ($AD$1:INDIRECT("$AD$"&amp;ROW($AD300)-1) &lt;&gt; ""),ROW($AD$1:INDIRECT("$AD$"&amp;ROW($AD300)-1))), 1)+
INDEX($AE:$AE, LOOKUP(2, 1 / ($AE$1:INDIRECT("$AE$"&amp;ROW($AE300)-1) &lt;&gt; ""),ROW($AE$1:INDIRECT("$AE$"&amp;ROW($AD300)-1))), 1)+
INDEX($AE:$AF, LOOKUP(2, 1 / ($AF$1:INDIRECT("$AF$"&amp;ROW($AF300)-1) &lt;&gt; ""),ROW($AF$1:INDIRECT("$AF$"&amp;ROW($AD300)-1))), 1)+
INDEX($AG:$AG, LOOKUP(2, 1 / ($AG$1:INDIRECT("$AG$"&amp;ROW($AG300)-1) &lt;&gt; ""),ROW($AG$1:INDIRECT("$AG$"&amp;ROW($AD300)-1))), 1)+
INDEX($AH:$AH, LOOKUP(2, 1 / ($AH$1:INDIRECT("$AH$"&amp;ROW($AH300)-1) &lt;&gt; ""),ROW($AH$1:INDIRECT("$AH$"&amp;ROW($AD300)-1))), 1)&gt;=510,0,
IF(INDEX($AD:$AD, LOOKUP(2, 1 / ($AD$1:INDIRECT("$AD$"&amp;ROW($AD300)-1) &lt;&gt; ""),ROW($AD$1:INDIRECT("$AD$"&amp;ROW($AD300)-1))), 1)&gt;=255,0,
VLOOKUP(INDIRECT("$G$"&amp;LOOKUP(2, 1 / ($AD$1:INDIRECT("$AD$"&amp;ROW($AD300)-1) &lt;&gt; ""),ROW($AD$1:INDIRECT("$AD$"&amp;ROW($AD300)-1)))), 'EV and Base'!$A$1:$N$671, 4, FALSE))))</f>
        <v/>
      </c>
      <c r="AE300" s="2" t="str" cm="1">
        <f t="array" aca="1" ref="AE300" ca="1">IF(NOT(ISNUMBER(INDEX($A:$A,LOOKUP(2,1/($A$1:INDIRECT("$A$"&amp;ROW($A300))&lt;&gt;""),ROW($A$1:INDIRECT("$A$"&amp;ROW($A300)))),1))),"",
INDEX($AE:$AE,LOOKUP(2,1/($AE$1:INDIRECT("$AE$"&amp;ROW($AE300)-1)&lt;&gt;""),ROW($AE$1:INDIRECT("$AE$"&amp;ROW($AE300)-1))),1)+
IF(INDEX($AC:$AC,LOOKUP(2,1/($AC$1:INDIRECT("$AC$"&amp;ROW($AC300)-1)&lt;&gt;""),ROW($AC$1:INDIRECT("$AC$"&amp;ROW($AC300)-1))),1)+
INDEX($AD:$AD,LOOKUP(2,1/($AD$1:INDIRECT("$AD$"&amp;ROW($AD300)-1)&lt;&gt;""),ROW($AD$1:INDIRECT("$AD$"&amp;ROW($AD300)-1))),1)+
INDEX($AE:$AE,LOOKUP(2,1/($AE$1:INDIRECT("$AE$"&amp;ROW($AE300)-1)&lt;&gt;""),ROW($AE$1:INDIRECT("$AE$"&amp;ROW($AD300)-1))),1)+
INDEX($AE:$AF,LOOKUP(2,1/($AF$1:INDIRECT("$AF$"&amp;ROW($AF300)-1)&lt;&gt;""),ROW($AF$1:INDIRECT("$AF$"&amp;ROW($AD300)-1))),1)+
INDEX($AG:$AG,LOOKUP(2,1/($AG$1:INDIRECT("$AG$"&amp;ROW($AG300)-1)&lt;&gt;""),ROW($AG$1:INDIRECT("$AG$"&amp;ROW($AD300)-1))),1)+
INDEX($AH:$AH,LOOKUP(2,1/($AH$1:INDIRECT("$AH$"&amp;ROW($AH300)-1)&lt;&gt;""),ROW($AH$1:INDIRECT("$AH$"&amp;ROW($AD300)-1))),1)&gt;=510,0,
IF(INDEX($AE:$AE,LOOKUP(2,1/($AE$1:INDIRECT("$AE$"&amp;ROW($AE300)-1)&lt;&gt;""),ROW($AE$1:INDIRECT("$AE$"&amp;ROW($AE300)-1))),1)&gt;=255,0,
VLOOKUP(INDIRECT("$G$"&amp;LOOKUP(2,1/($AE$1:INDIRECT("$AE$"&amp;ROW($AE300)-1)&lt;&gt;""),ROW($AE$1:INDIRECT("$AE$"&amp;ROW($AE300)-1)))),'EV and Base'!$A$1:$N$671,5,FALSE))))</f>
        <v/>
      </c>
      <c r="AF300" s="2" t="str" cm="1">
        <f t="array" aca="1" ref="AF300" ca="1">IF(NOT(ISNUMBER(INDEX($A:$A, LOOKUP(2, 1 / ($A$1:INDIRECT("$A$"&amp;ROW($A300)) &lt;&gt; ""),ROW($A$1:INDIRECT("$A$"&amp;ROW($A300)))), 1))), "",
INDEX($AF:$AF, LOOKUP(2, 1 / ($AF$1:INDIRECT("$AF$"&amp;ROW($AF300)-1) &lt;&gt; ""),ROW($AF$1:INDIRECT("$AF$"&amp;ROW($AF300)-1))), 1)+
IF(INDEX($AC:$AC, LOOKUP(2, 1 / ($AC$1:INDIRECT("$AC$"&amp;ROW($AC300)-1) &lt;&gt; ""),ROW($AC$1:INDIRECT("$AC$"&amp;ROW($AC300)-1))), 1)+
INDEX($AD:$AD, LOOKUP(2, 1 / ($AD$1:INDIRECT("$AD$"&amp;ROW($AD300)-1) &lt;&gt; ""),ROW($AD$1:INDIRECT("$AD$"&amp;ROW($AD300)-1))), 1)+
INDEX($AE:$AE, LOOKUP(2, 1 / ($AE$1:INDIRECT("$AE$"&amp;ROW($AE300)-1) &lt;&gt; ""),ROW($AE$1:INDIRECT("$AE$"&amp;ROW($AD300)-1))), 1)+
INDEX($AE:$AF, LOOKUP(2, 1 / ($AF$1:INDIRECT("$AF$"&amp;ROW($AF300)-1) &lt;&gt; ""),ROW($AF$1:INDIRECT("$AF$"&amp;ROW($AD300)-1))), 1)+
INDEX($AG:$AG, LOOKUP(2, 1 / ($AG$1:INDIRECT("$AG$"&amp;ROW($AG300)-1) &lt;&gt; ""),ROW($AG$1:INDIRECT("$AG$"&amp;ROW($AD300)-1))), 1)+
INDEX($AH:$AH, LOOKUP(2, 1 / ($AH$1:INDIRECT("$AH$"&amp;ROW($AH300)-1) &lt;&gt; ""),ROW($AH$1:INDIRECT("$AH$"&amp;ROW($AD300)-1))), 1)&gt;=510,0,
IF(INDEX($AF:$AF, LOOKUP(2, 1 / ($AF$1:INDIRECT("$AF$"&amp;ROW($AF300)-1) &lt;&gt; ""),ROW($AF$1:INDIRECT("$AF$"&amp;ROW($AF300)-1))), 1)&gt;=255,0,
VLOOKUP(INDIRECT("$G$"&amp;LOOKUP(2, 1 / ($AF$1:INDIRECT("$AF$"&amp;ROW($AF300)-1) &lt;&gt; ""),ROW($AF$1:INDIRECT("$AF$"&amp;ROW($AF300)-1)))), 'EV and Base'!$A$1:$N$671, 6, FALSE))))</f>
        <v/>
      </c>
      <c r="AG300" s="2" t="str" cm="1">
        <f t="array" aca="1" ref="AG300" ca="1">IF(NOT(ISNUMBER(INDEX($A:$A, LOOKUP(2, 1 / ($A$1:INDIRECT("$A$"&amp;ROW($A300)) &lt;&gt; ""),ROW($A$1:INDIRECT("$A$"&amp;ROW($A300)))), 1))), "",
INDEX($AG:$AG, LOOKUP(2, 1 / ($AG$1:INDIRECT("$AG$"&amp;ROW($AG300)-1) &lt;&gt; ""),ROW($AG$1:INDIRECT("$AG$"&amp;ROW($AG300)-1))), 1)+
IF(INDEX($AC:$AC, LOOKUP(2, 1 / ($AC$1:INDIRECT("$AC$"&amp;ROW($AC300)-1) &lt;&gt; ""),ROW($AC$1:INDIRECT("$AC$"&amp;ROW($AC300)-1))), 1)+
INDEX($AD:$AD, LOOKUP(2, 1 / ($AD$1:INDIRECT("$AD$"&amp;ROW($AD300)-1) &lt;&gt; ""),ROW($AD$1:INDIRECT("$AD$"&amp;ROW($AD300)-1))), 1)+
INDEX($AE:$AE, LOOKUP(2, 1 / ($AE$1:INDIRECT("$AE$"&amp;ROW($AE300)-1) &lt;&gt; ""),ROW($AE$1:INDIRECT("$AE$"&amp;ROW($AD300)-1))), 1)+
INDEX($AE:$AF, LOOKUP(2, 1 / ($AF$1:INDIRECT("$AF$"&amp;ROW($AF300)-1) &lt;&gt; ""),ROW($AF$1:INDIRECT("$AF$"&amp;ROW($AD300)-1))), 1)+
INDEX($AG:$AG, LOOKUP(2, 1 / ($AG$1:INDIRECT("$AG$"&amp;ROW($AG300)-1) &lt;&gt; ""),ROW($AG$1:INDIRECT("$AG$"&amp;ROW($AD300)-1))), 1)+
INDEX($AH:$AH, LOOKUP(2, 1 / ($AH$1:INDIRECT("$AH$"&amp;ROW($AH300)-1) &lt;&gt; ""),ROW($AH$1:INDIRECT("$AH$"&amp;ROW($AD300)-1))), 1)&gt;=510,0,
IF(INDEX($AG:$AG, LOOKUP(2, 1 / ($AG$1:INDIRECT("$AG$"&amp;ROW($AG300)-1) &lt;&gt; ""),ROW($AG$1:INDIRECT("$AG$"&amp;ROW($AG300)-1))), 1)&gt;=255,0,
VLOOKUP(INDIRECT("$G$"&amp;LOOKUP(2, 1 / ($AG$1:INDIRECT("$AG$"&amp;ROW($AG300)-1) &lt;&gt; ""),ROW($AG$1:INDIRECT("$AG$"&amp;ROW($AG300)-1)))), 'EV and Base'!$A$1:$N$671, 7, FALSE))))</f>
        <v/>
      </c>
      <c r="AH300" s="24" t="str" cm="1">
        <f t="array" aca="1" ref="AH300" ca="1">IF(NOT(ISNUMBER(INDEX($A:$A,LOOKUP(2,1/($A$1:INDIRECT("$A$"&amp;ROW($A300))&lt;&gt;""),ROW($A$1:INDIRECT("$A$"&amp;ROW($A300)))),1))),"",
INDEX($AH:$AH,LOOKUP(2,1/($AH$1:INDIRECT("$AH$"&amp;ROW($AH300)-1)&lt;&gt;""),ROW($AH$1:INDIRECT("$AH$"&amp;ROW($AH300)-1))),1)+
IF(INDEX($AC:$AC,LOOKUP(2,1/($AC$1:INDIRECT("$AC$"&amp;ROW($AC300)-1)&lt;&gt;""),ROW($AC$1:INDIRECT("$AC$"&amp;ROW($AC300)-1))),1)+
INDEX($AD:$AD,LOOKUP(2,1/($AD$1:INDIRECT("$AD$"&amp;ROW($AD300)-1)&lt;&gt;""),ROW($AD$1:INDIRECT("$AD$"&amp;ROW($AD300)-1))),1)+
INDEX($AE:$AE,LOOKUP(2,1/($AE$1:INDIRECT("$AE$"&amp;ROW($AE300)-1)&lt;&gt;""),ROW($AE$1:INDIRECT("$AE$"&amp;ROW($AD300)-1))),1)+
INDEX($AE:$AF,LOOKUP(2,1/($AF$1:INDIRECT("$AF$"&amp;ROW($AF300)-1)&lt;&gt;""),ROW($AF$1:INDIRECT("$AF$"&amp;ROW($AD300)-1))),1)+
INDEX($AG:$AG,LOOKUP(2,1/($AG$1:INDIRECT("$AG$"&amp;ROW($AG300)-1)&lt;&gt;""),ROW($AG$1:INDIRECT("$AG$"&amp;ROW($AD300)-1))),1)+
INDEX($AH:$AH,LOOKUP(2,1/($AH$1:INDIRECT("$AH$"&amp;ROW($AH300)-1)&lt;&gt;""),ROW($AH$1:INDIRECT("$AH$"&amp;ROW($AD300)-1))),1)&gt;=510,0,
IF(INDEX($AH:$AH,LOOKUP(2,1/($AH$1:INDIRECT("$AH$"&amp;ROW($AH300)-1)&lt;&gt;""),ROW($AH$1:INDIRECT("$AH$"&amp;ROW($AH300)-1))),1)&gt;=255,0,
VLOOKUP(INDIRECT("$G$"&amp;LOOKUP(2,1/($AH$1:INDIRECT("$AH$"&amp;ROW($AH300)-1)&lt;&gt;""),ROW($AH$1:INDIRECT("$AH$"&amp;ROW($AH300)-1)))),'EV and Base'!$A$1:$N$671,8,FALSE))))</f>
        <v/>
      </c>
      <c r="AI300" s="29" t="str" cm="1">
        <f t="array" aca="1" ref="AI300" ca="1">IF(NOT(ISNUMBER(INDEX($A:$A,LOOKUP(2,1/($A$1:INDIRECT("$A$"&amp;ROW($A300))&lt;&gt;""),ROW($A$1:INDIRECT("$A$"&amp;ROW($A300)))),1))),"",
ROUNDDOWN((((2*VLOOKUP($AA300,'EV and Base'!$A$1:$N$671,9,FALSE))+31+ROUNDDOWN($AC300/4,0))*$AB300)/100,0)+$AB300+10)</f>
        <v/>
      </c>
      <c r="AJ300" s="21" t="str" cm="1">
        <f t="array" aca="1" ref="AJ300" ca="1">IF(NOT(ISNUMBER(INDEX($A:$A, LOOKUP(2, 1 / ($A$1:INDIRECT("$A$"&amp;ROW($A300)) &lt;&gt; ""),ROW($A$1:INDIRECT("$A$"&amp;ROW($A300)))), 1))), "",
ROUNDDOWN((ROUNDDOWN((((2*VLOOKUP($AA300, 'EV and Base'!$A$1:$N$671, 10, FALSE))+31+ROUNDDOWN($AD300/4, 0))*$AB300)/100, 0)+5)*1.1, 0))</f>
        <v/>
      </c>
      <c r="AK300" s="21" t="str" cm="1">
        <f t="array" aca="1" ref="AK300" ca="1">IF(NOT(ISNUMBER(INDEX($A:$A, LOOKUP(2, 1 / ($A$1:INDIRECT("$A$"&amp;ROW($A300)) &lt;&gt; ""),ROW($A$1:INDIRECT("$A$"&amp;ROW($A300)))), 1))), "",
ROUNDDOWN((ROUNDDOWN((((2*VLOOKUP($AA300, 'EV and Base'!$A$1:$N$671, 11, FALSE))+30+ROUNDDOWN($AE300/4, 0))*$AB300)/100, 0)+5), 0)
&amp;"-"&amp;
ROUNDDOWN((ROUNDDOWN((((2*VLOOKUP($AA300, 'EV and Base'!$A$1:$N$671, 11, FALSE))+31+ROUNDDOWN($AE300/4, 0))*$AB300)/100, 0)+5), 0))</f>
        <v/>
      </c>
      <c r="AL300" s="21" t="str" cm="1">
        <f t="array" aca="1" ref="AL300" ca="1">IF(NOT(ISNUMBER(INDEX($A:$A, LOOKUP(2, 1 / ($A$1:INDIRECT("$A$"&amp;ROW($A300)) &lt;&gt; ""),ROW($A$1:INDIRECT("$A$"&amp;ROW($A300)))), 1))), "",
ROUNDDOWN((ROUNDDOWN((((2*VLOOKUP($AA300, 'EV and Base'!$A$1:$N$671, 12, FALSE))+0+ROUNDDOWN($AF300/4, 0))*$AB300)/100, 0)+5)*0.9, 0)
&amp;"-"&amp;
ROUNDDOWN((ROUNDDOWN((((2*VLOOKUP($AA300, 'EV and Base'!$A$1:$N$671, 12, FALSE))+31+ROUNDDOWN($AF300/4, 0))*$AB300)/100, 0)+5)*0.9, 0))</f>
        <v/>
      </c>
      <c r="AM300" s="21" t="str" cm="1">
        <f t="array" aca="1" ref="AM300" ca="1">IF(NOT(ISNUMBER(INDEX($A:$A, LOOKUP(2, 1 / ($A$1:INDIRECT("$A$"&amp;ROW($A300)) &lt;&gt; ""),ROW($A$1:INDIRECT("$A$"&amp;ROW($A300)))), 1))), "",
ROUNDDOWN((ROUNDDOWN((((2*VLOOKUP($AA300, 'EV and Base'!$A$1:$N$671, 13, FALSE))+30+ROUNDDOWN($AG300/4, 0))*$AB300)/100, 0)+5), 0)
&amp;"-"&amp;
ROUNDDOWN((ROUNDDOWN((((2*VLOOKUP($AA300, 'EV and Base'!$A$1:$N$671, 13, FALSE))+31+ROUNDDOWN($AG300/4, 0))*$AB300)/100, 0)+5), 0))</f>
        <v/>
      </c>
      <c r="AN300" s="25" t="str" cm="1">
        <f t="array" aca="1" ref="AN300" ca="1">IF(NOT(ISNUMBER(INDEX($A:$A, LOOKUP(2, 1 / ($A$1:INDIRECT("$A$"&amp;ROW($A300)) &lt;&gt; ""),ROW($A$1:INDIRECT("$A$"&amp;ROW($A300)))), 1))), "",
ROUNDDOWN((ROUNDDOWN((((2*VLOOKUP($AA300, 'EV and Base'!$A$1:$N$671, 14, FALSE))+31+ROUNDDOWN($AH300/4, 0))*$AB300)/100, 0)+5), 0))</f>
        <v/>
      </c>
      <c r="AO300" s="23" t="str" cm="1">
        <f t="array" aca="1" ref="AO300" ca="1">IF(NOT(ISNUMBER(INDEX($A:$A, LOOKUP(2, 1 / ($A$1:INDIRECT("$A$"&amp;ROW($A300)) &lt;&gt; ""),ROW($A$1:INDIRECT("$A$"&amp;ROW($A300)))), 1))), "",
ROUNDDOWN((((2*VLOOKUP($AA300, 'EV and Base'!$A$1:$N$671, 9, FALSE))+31+ROUNDDOWN($AC300/4, 0))*$AB300)/100, 0)+$AB300+10)</f>
        <v/>
      </c>
      <c r="AP300" s="2" t="str" cm="1">
        <f t="array" aca="1" ref="AP300" ca="1">IF(NOT(ISNUMBER(INDEX($A:$A, LOOKUP(2, 1 / ($A$1:INDIRECT("$A$"&amp;ROW($A300)) &lt;&gt; ""),ROW($A$1:INDIRECT("$A$"&amp;ROW($A300)))), 1))), "",
ROUNDDOWN((ROUNDDOWN((((2*VLOOKUP($AA300, 'EV and Base'!$A$1:$N$671, 10, FALSE))+31+ROUNDDOWN($AD300/4, 0))*$AB300)/100, 0)+5)*1.1, 0))</f>
        <v/>
      </c>
      <c r="AQ300" s="2" t="str" cm="1">
        <f t="array" aca="1" ref="AQ300" ca="1">IF(NOT(ISNUMBER(INDEX($A:$A, LOOKUP(2, 1 / ($A$1:INDIRECT("$A$"&amp;ROW($A300)) &lt;&gt; ""),ROW($A$1:INDIRECT("$A$"&amp;ROW($A300)))), 1))), "",
ROUNDDOWN((ROUNDDOWN((((2*VLOOKUP($AA300, 'EV and Base'!$A$1:$N$671, 11, FALSE))+$AV$2+ROUNDDOWN($AE300/4, 0))*$AB300)/100, 0)+5), 0))</f>
        <v/>
      </c>
      <c r="AR300" s="22" t="str" cm="1">
        <f t="array" aca="1" ref="AR300" ca="1">IF(NOT(ISNUMBER(INDEX($A:$A, LOOKUP(2, 1 / ($A$1:INDIRECT("$A$"&amp;ROW($A300)) &lt;&gt; ""),ROW($A$1:INDIRECT("$A$"&amp;ROW($A300)))), 1))), "",
ROUNDDOWN((ROUNDDOWN((((2*VLOOKUP($AA300, 'EV and Base'!$A$1:$N$671, 12, FALSE))+$AW$2+ROUNDDOWN($AF300/4, 0))*$AB300)/100, 0)+5)*0.9, 0))</f>
        <v/>
      </c>
      <c r="AS300" s="2" t="str" cm="1">
        <f t="array" aca="1" ref="AS300" ca="1">IF(NOT(ISNUMBER(INDEX($A:$A, LOOKUP(2, 1 / ($A$1:INDIRECT("$A$"&amp;ROW($A300)) &lt;&gt; ""),ROW($A$1:INDIRECT("$A$"&amp;ROW($A300)))), 1))), "",
ROUNDDOWN((ROUNDDOWN((((2*VLOOKUP($AA300, 'EV and Base'!$A$1:$N$671, 13, FALSE))+$AX$2+ROUNDDOWN($AG300/4, 0))*$AB300)/100, 0)+5), 0))</f>
        <v/>
      </c>
      <c r="AT300" s="24" t="str" cm="1">
        <f t="array" aca="1" ref="AT300" ca="1">IF(NOT(ISNUMBER(INDEX($A:$A, LOOKUP(2, 1 / ($A$1:INDIRECT("$A$"&amp;ROW($A300)) &lt;&gt; ""),ROW($A$1:INDIRECT("$A$"&amp;ROW($A300)))), 1))), "",
ROUNDDOWN((ROUNDDOWN((((2*VLOOKUP($AA300, 'EV and Base'!$A$1:$N$671, 14, FALSE))+31+ROUNDDOWN($AH300/4, 0))*$AB300)/100, 0)+5), 0))</f>
        <v/>
      </c>
      <c r="AU300" s="28"/>
      <c r="AY300" t="str" cm="1">
        <f t="array" aca="1" ref="AY300" ca="1">IF(NOT(ISNUMBER(INDEX($A:$A,LOOKUP(2,1/($A$1:INDIRECT("$A$"&amp;ROW($A300))&lt;&gt;""),ROW($A$1:INDIRECT("$A$"&amp;ROW($A300)))),1))),"",
INDEX($AY:$AY,LOOKUP(2,1/($AY$1:INDIRECT("$AY$"&amp;ROW($AY300)-1)&lt;&gt;""),ROW($AY$1:INDIRECT("$AY$"&amp;ROW($AY300)-1))),1)+$BL300)</f>
        <v/>
      </c>
      <c r="AZ300" s="3" t="str" cm="1">
        <f t="array" aca="1" ref="AZ300" ca="1">IF(NOT(ISNUMBER(INDEX($A:$A, LOOKUP(2, 1 / ($A$1:INDIRECT("$A$"&amp;ROW($A300)) &lt;&gt; ""),ROW($A$1:INDIRECT("$A$"&amp;ROW($A300)))), 1))), "",
VLOOKUP(INDIRECT("$G$"&amp;LOOKUP(2, 1 / ($AY$1:INDIRECT("$AY$"&amp;ROW($AY300)-1) &lt;&gt; ""),ROW($AY$1:INDIRECT("$AY$"&amp;ROW($AY300)-1)))),'EV and Base'!A268:N938,2,FALSE))</f>
        <v/>
      </c>
      <c r="BA300" s="3" t="str" cm="1">
        <f t="array" aca="1" ref="BA300" ca="1">IF(NOT(ISNUMBER(INDEX($A:$A, LOOKUP(2, 1 / ($A$1:INDIRECT("$A$"&amp;ROW($A300)) &lt;&gt; ""),ROW($A$1:INDIRECT("$A$"&amp;ROW($A300)))), 1))), "",
INDIRECT("$I$"&amp;LOOKUP(2, 1 / ($AY$1:INDIRECT("$AY$"&amp;ROW($AY300)-1) &lt;&gt; ""),ROW($AY$1:INDIRECT("$AY$"&amp;ROW($AY300)-1)))))</f>
        <v/>
      </c>
      <c r="BB300" s="1" t="str" cm="1">
        <f t="array" aca="1" ref="BB300" ca="1">IF(NOT(ISNUMBER(INDEX($A:$A, LOOKUP(2, 1 / ($A$1:INDIRECT("$A$"&amp;ROW($A300)) &lt;&gt; ""),ROW($A$1:INDIRECT("$A$"&amp;ROW($A300)))), 1))), "",
INDIRECT("$AB$"&amp;LOOKUP(2, 1 / ($AY$1:INDIRECT("$AY$"&amp;ROW($AY300)-1) &lt;&gt; ""),ROW($AY$1:INDIRECT("$AY$"&amp;ROW($AY300)-1)))))</f>
        <v/>
      </c>
      <c r="BC300" s="3" t="str" cm="1">
        <f t="array" aca="1" ref="BC300" ca="1">IF(NOT(ISNUMBER(INDEX($A:$A,LOOKUP(2,1/($A$1:INDIRECT("$A$"&amp;ROW($A300))&lt;&gt;""),ROW($A$1:INDIRECT("$A$"&amp;ROW($A300)))),1))),"",
$BA300+$BA300+10)</f>
        <v/>
      </c>
      <c r="BD300" s="3" t="str" cm="1">
        <f t="array" aca="1" ref="BD300" ca="1">IF(NOT(ISNUMBER(INDEX($A:$A,LOOKUP(2,1/($A$1:INDIRECT("$A$"&amp;ROW($A300))&lt;&gt;""),ROW($A$1:INDIRECT("$A$"&amp;ROW($A300)))),1))),"",
$BA300+$BB300+10)</f>
        <v/>
      </c>
      <c r="BE300" s="3" t="str" cm="1">
        <f t="array" aca="1" ref="BE300" ca="1">IF(NOT(ISNUMBER(INDEX($A:$A,LOOKUP(2,1/($A$1:INDIRECT("$A$"&amp;ROW($A300))&lt;&gt;""),ROW($A$1:INDIRECT("$A$"&amp;ROW($A300)))),1))),"",
$BC300*$BC300)</f>
        <v/>
      </c>
      <c r="BF300" s="3" t="str" cm="1">
        <f t="array" aca="1" ref="BF300" ca="1">IF(NOT(ISNUMBER(INDEX($A:$A,LOOKUP(2,1/($A$1:INDIRECT("$A$"&amp;ROW($A300))&lt;&gt;""),ROW($A$1:INDIRECT("$A$"&amp;ROW($A300)))),1))),"",
$BD300*$BD300)</f>
        <v/>
      </c>
      <c r="BG300" s="3" t="str" cm="1">
        <f t="array" aca="1" ref="BG300" ca="1">IF(NOT(ISNUMBER(INDEX($A:$A,LOOKUP(2,1/($A$1:INDIRECT("$A$"&amp;ROW($A300))&lt;&gt;""),ROW($A$1:INDIRECT("$A$"&amp;ROW($A300)))),1))),"",
_xlfn.FLOOR.MATH(1.5*_xlfn.FLOOR.MATH($AZ300*BA300/5)))</f>
        <v/>
      </c>
      <c r="BH300" s="3" t="str" cm="1">
        <f t="array" aca="1" ref="BH300" ca="1">IF(NOT(ISNUMBER(INDEX($A:$A, LOOKUP(2, 1 / ($A$1:INDIRECT("$A$"&amp;ROW($A300)) &lt;&gt; ""),ROW($A$1:INDIRECT("$A$"&amp;ROW($A300)))), 1))), "",
_xlfn.FLOOR.MATH($BG300/IF(OR(INDIRECT("$C$"&amp;LOOKUP(2, 1 / ($AY$1:INDIRECT("$AY$"&amp;ROW($AY300)-1) &lt;&gt; ""),ROW($AY$1:INDIRECT("$AY$"&amp;ROW($AY300)-1))))="Multi",
INDIRECT("$C$"&amp;LOOKUP(2, 1 / ($AY$1:INDIRECT("$AY$"&amp;ROW($AY300)-1) &lt;&gt; ""),ROW($AY$1:INDIRECT("$AY$"&amp;ROW($AY300)-1))))="Double"),2,1)))</f>
        <v/>
      </c>
      <c r="BI300" s="3" t="str" cm="1">
        <f t="array" aca="1" ref="BI300" ca="1">IF(NOT(ISNUMBER(INDEX($A:$A,LOOKUP(2,1/($A$1:INDIRECT("$A$"&amp;ROW($A300))&lt;&gt;""),ROW($A$1:INDIRECT("$A$"&amp;ROW($A300)))),1))),"",
VLOOKUP($BC300,GameFreakSQRT!$A$1:$B$200,2,FALSE))</f>
        <v/>
      </c>
      <c r="BJ300" s="3" t="str" cm="1">
        <f t="array" aca="1" ref="BJ300" ca="1">IF(NOT(ISNUMBER(INDEX($A:$A,LOOKUP(2,1/($A$1:INDIRECT("$A$"&amp;ROW($A300))&lt;&gt;""),ROW($A$1:INDIRECT("$A$"&amp;ROW($A300)))),1))),"",
VLOOKUP($BD300,GameFreakSQRT!$A$1:$B$200,2,FALSE))</f>
        <v/>
      </c>
      <c r="BK300" s="3" t="str" cm="1">
        <f t="array" aca="1" ref="BK300" ca="1">IF(NOT(ISNUMBER(INDEX($A:$A,LOOKUP(2,1/($A$1:INDIRECT("$A$"&amp;ROW($A300))&lt;&gt;""),ROW($A$1:INDIRECT("$A$"&amp;ROW($A300)))),1))),"",
_xlfn.FLOOR.MATH((($BI300*$BE300)*$BH300)/($BJ300*$BF300))+1)</f>
        <v/>
      </c>
      <c r="BL300" s="3" t="str" cm="1">
        <f t="array" aca="1" ref="BL300" ca="1">IF(NOT(ISNUMBER(INDEX($A:$A,LOOKUP(2,1/($A$1:INDIRECT("$A$"&amp;ROW($A300))&lt;&gt;""),ROW($A$1:INDIRECT("$A$"&amp;ROW($A300)))),1))),"",
_xlfn.FLOOR.MATH($BK300*IF(NOT(INDIRECT("$Z$"&amp;LOOKUP(2, 1 / ($AY$1:INDIRECT("$AY$"&amp;ROW($AY300)-1) &lt;&gt; ""),ROW($AY$1:INDIRECT("$AY$"&amp;ROW($AY300)-1))))=""),1.5,1)))</f>
        <v/>
      </c>
      <c r="BM300" s="3" t="str" cm="1">
        <f t="array" aca="1" ref="BM300" ca="1">IF(NOT(ISNUMBER(INDEX($A:$A, LOOKUP(2, 1 / ($A$1:INDIRECT("$A$"&amp;ROW($A300)) &lt;&gt; ""),ROW($A$1:INDIRECT("$A$"&amp;ROW($A300)))), 1))), "",
INDIRECT("$Y$"&amp;LOOKUP(2, 1 / ($AY$1:INDIRECT("$AY$"&amp;ROW($AY300)-1) &lt;&gt; ""),ROW($AY$1:INDIRECT("$AY$"&amp;ROW($AY300)-1)))))</f>
        <v/>
      </c>
      <c r="BN300" s="3" t="str">
        <f t="shared" ca="1" si="29"/>
        <v/>
      </c>
    </row>
    <row r="301" spans="1:66" x14ac:dyDescent="0.45">
      <c r="A301" s="69"/>
      <c r="B301" s="69"/>
      <c r="C301" s="69"/>
      <c r="D301" s="69"/>
      <c r="E301" s="69"/>
      <c r="F301" s="56">
        <v>2</v>
      </c>
      <c r="G301" s="2" t="s">
        <v>151</v>
      </c>
      <c r="H301" s="2" t="s">
        <v>50</v>
      </c>
      <c r="I301" s="2">
        <v>32</v>
      </c>
      <c r="J301" s="2" t="s">
        <v>64</v>
      </c>
      <c r="K301" s="2" t="s">
        <v>262</v>
      </c>
      <c r="L301" s="2" t="s">
        <v>53</v>
      </c>
      <c r="M301" s="2" t="s">
        <v>514</v>
      </c>
      <c r="N301" s="2" t="s">
        <v>429</v>
      </c>
      <c r="O301" s="2" t="s">
        <v>515</v>
      </c>
      <c r="P301" s="2" t="s">
        <v>484</v>
      </c>
      <c r="Q301" s="2">
        <v>6</v>
      </c>
      <c r="R301" s="2">
        <f>_xlfn.FLOOR.MATH((((2*VLOOKUP(G301, 'EV and Base'!$A$1:$N$671, 9, FALSE))+$Q301)*$I301)/100)+$I301+10</f>
        <v>79</v>
      </c>
      <c r="S301" s="2">
        <f>_xlfn.FLOOR.MATH((_xlfn.FLOOR.MATH((((2*VLOOKUP($G301, 'EV and Base'!$A$1:$N$671, 10, FALSE))+$Q301)*$I301)/100)+5)*
IF(OR($J301="Lonely", $J301="Brave", $J301="Adamant", $J301="Naughty"), 1.1,
IF(OR($J301="Bold", $J301="Timid", $J301="Modest", $J301="Calm"), 0.9, 1)))</f>
        <v>31</v>
      </c>
      <c r="T301" s="2">
        <f>_xlfn.FLOOR.MATH((_xlfn.FLOOR.MATH((((2*VLOOKUP($G301, 'EV and Base'!$A$1:$N$671, 11, FALSE))+$Q301)*$I301)/100)+5)*
IF(OR($J301="Bold", $J301="Relaxed", $J301="Impish", $J301="Lax"), 1.1,
IF(OR($J301="Lonely", $J301="Hasty", $J301="Mild", $J301="Gentle"), 0.9, 1)))</f>
        <v>34</v>
      </c>
      <c r="U301" s="2">
        <f>_xlfn.FLOOR.MATH((_xlfn.FLOOR.MATH((((2*VLOOKUP($G301, 'EV and Base'!$A$1:$N$671, 12, FALSE))+$Q301)*$I301)/100)+5)*
IF(OR($J301="Modest", $J301="Mild", $J301="Quiet", $J301="Rash"), 1.1,
IF(OR($J301="Adamant", $J301="Impish", $J301="Jolly", $J301="Careful"), 0.9, 1)))</f>
        <v>42</v>
      </c>
      <c r="V301" s="2">
        <f>_xlfn.FLOOR.MATH((_xlfn.FLOOR.MATH((((2*VLOOKUP($G301, 'EV and Base'!$A$1:$N$671, 13, FALSE))+$Q301)*$I301)/100)+5)*
IF(OR($J301="Calm", $J301="Gentle", $J301="Sassy", $J301="Careful"), 1.1,
IF(OR($J301="Naughty", $J301="Lax", $J301="Naive", $J301="Rash"), 0.9, 1)))</f>
        <v>34</v>
      </c>
      <c r="W301" s="2">
        <f>_xlfn.FLOOR.MATH((_xlfn.FLOOR.MATH((((2*VLOOKUP($G301, 'EV and Base'!$A$1:$N$671, 14, FALSE))+$Q301)*$I301)/100)+5)*
IF(OR($J301="Timid", $J301="Hasty", $J301="Jolly", $J301="Naive"), 1.1,
IF(OR($J301="Brave", $J301="Relaxed", $J301="Quiet", $J301="Sassy"), 0.9, 1)))</f>
        <v>58</v>
      </c>
      <c r="X301" s="69"/>
      <c r="Z301" s="1">
        <v>1</v>
      </c>
      <c r="AA301" s="23" t="str" cm="1">
        <f t="array" aca="1" ref="AA301" ca="1">IF(NOT(ISNUMBER(INDEX($A:$A,LOOKUP(2,1/($A$1:INDIRECT("$A$"&amp;ROW($A301))&lt;&gt;""),ROW($A$1:INDIRECT("$A$"&amp;ROW($A301)))),1))),"",
IF(NOT(ISNUMBER($A301)),$AA300,
IF($AB301&lt;16,"Lillipup",
IF($AB301&lt;32,"Herdier",
"Stoutland"))))</f>
        <v/>
      </c>
      <c r="AB301" s="25" t="str" cm="1">
        <f t="array" aca="1" ref="AB301" ca="1">IF(NOT(ISNUMBER(INDEX($A:$A, LOOKUP(2, 1 / ($A$1:INDIRECT("$A$"&amp;ROW($A301)) &lt;&gt; ""),ROW($A$1:INDIRECT("$A$"&amp;ROW($A301)))), 1))), "",
VLOOKUP($AY301,'Medium-Slow'!$A$1:$B$101,2,TRUE))</f>
        <v/>
      </c>
      <c r="AC301" s="23" t="str" cm="1">
        <f t="array" aca="1" ref="AC301" ca="1">IF(NOT(ISNUMBER(INDEX($A:$A, LOOKUP(2, 1 / ($A$1:INDIRECT("$A$"&amp;ROW($A301)) &lt;&gt; ""),ROW($A$1:INDIRECT("$A$"&amp;ROW($A301)))), 1))), "",
INDEX($AC:$AC, LOOKUP(2, 1 / ($AC$1:INDIRECT("$AC$"&amp;ROW($AC301)-1) &lt;&gt; ""),ROW($AC$1:INDIRECT("$AC$"&amp;ROW($AC301)-1))), 1)+
IF(INDEX($AC:$AC, LOOKUP(2, 1 / ($AC$1:INDIRECT("$AC$"&amp;ROW($AC301)-1) &lt;&gt; ""),ROW($AC$1:INDIRECT("$AC$"&amp;ROW($AC301)-1))), 1)+
INDEX($AD:$AD, LOOKUP(2, 1 / ($AD$1:INDIRECT("$AD$"&amp;ROW($AD301)-1) &lt;&gt; ""),ROW($AD$1:INDIRECT("$AD$"&amp;ROW($AD301)-1))), 1)+
INDEX($AE:$AE, LOOKUP(2, 1 / ($AE$1:INDIRECT("$AE$"&amp;ROW($AE301)-1) &lt;&gt; ""),ROW($AE$1:INDIRECT("$AE$"&amp;ROW($AD301)-1))), 1)+
INDEX($AE:$AF, LOOKUP(2, 1 / ($AF$1:INDIRECT("$AF$"&amp;ROW($AF301)-1) &lt;&gt; ""),ROW($AF$1:INDIRECT("$AF$"&amp;ROW($AD301)-1))), 1)+
INDEX($AG:$AG, LOOKUP(2, 1 / ($AG$1:INDIRECT("$AG$"&amp;ROW($AG301)-1) &lt;&gt; ""),ROW($AG$1:INDIRECT("$AG$"&amp;ROW($AD301)-1))), 1)+
INDEX($AH:$AH, LOOKUP(2, 1 / ($AH$1:INDIRECT("$AH$"&amp;ROW($AH301)-1) &lt;&gt; ""),ROW($AH$1:INDIRECT("$AH$"&amp;ROW($AD301)-1))), 1)&gt;=510,0,
IF(INDEX($AC:$AC, LOOKUP(2, 1 / ($AC$1:INDIRECT("$AC$"&amp;ROW($AC301)-1) &lt;&gt; ""),ROW($AC$1:INDIRECT("$AC$"&amp;ROW($AC301)-1))), 1)&gt;=255,0,
VLOOKUP(INDIRECT("$G$"&amp;LOOKUP(2, 1 / ($AC$1:INDIRECT("$AC$"&amp;ROW($AC301)-1) &lt;&gt; ""),ROW($AC$1:INDIRECT("$AC$"&amp;ROW($AC301)-1)))), 'EV and Base'!$A$1:$N$671, 3, FALSE))))</f>
        <v/>
      </c>
      <c r="AD301" s="2" t="str" cm="1">
        <f t="array" aca="1" ref="AD301" ca="1">IF(NOT(ISNUMBER(INDEX($A:$A, LOOKUP(2, 1 / ($A$1:INDIRECT("$A$"&amp;ROW($A301)) &lt;&gt; ""),ROW($A$1:INDIRECT("$A$"&amp;ROW($A301)))), 1))), "",
INDEX($AD:$AD, LOOKUP(2, 1 / ($AD$1:INDIRECT("$AD$"&amp;ROW($AD301)-1) &lt;&gt; ""),ROW($AD$1:INDIRECT("$AD$"&amp;ROW($AD301)-1))), 1)+
IF(INDEX($AC:$AC, LOOKUP(2, 1 / ($AC$1:INDIRECT("$AC$"&amp;ROW($AC301)-1) &lt;&gt; ""),ROW($AC$1:INDIRECT("$AC$"&amp;ROW($AC301)-1))), 1)+
INDEX($AD:$AD, LOOKUP(2, 1 / ($AD$1:INDIRECT("$AD$"&amp;ROW($AD301)-1) &lt;&gt; ""),ROW($AD$1:INDIRECT("$AD$"&amp;ROW($AD301)-1))), 1)+
INDEX($AE:$AE, LOOKUP(2, 1 / ($AE$1:INDIRECT("$AE$"&amp;ROW($AE301)-1) &lt;&gt; ""),ROW($AE$1:INDIRECT("$AE$"&amp;ROW($AD301)-1))), 1)+
INDEX($AE:$AF, LOOKUP(2, 1 / ($AF$1:INDIRECT("$AF$"&amp;ROW($AF301)-1) &lt;&gt; ""),ROW($AF$1:INDIRECT("$AF$"&amp;ROW($AD301)-1))), 1)+
INDEX($AG:$AG, LOOKUP(2, 1 / ($AG$1:INDIRECT("$AG$"&amp;ROW($AG301)-1) &lt;&gt; ""),ROW($AG$1:INDIRECT("$AG$"&amp;ROW($AD301)-1))), 1)+
INDEX($AH:$AH, LOOKUP(2, 1 / ($AH$1:INDIRECT("$AH$"&amp;ROW($AH301)-1) &lt;&gt; ""),ROW($AH$1:INDIRECT("$AH$"&amp;ROW($AD301)-1))), 1)&gt;=510,0,
IF(INDEX($AD:$AD, LOOKUP(2, 1 / ($AD$1:INDIRECT("$AD$"&amp;ROW($AD301)-1) &lt;&gt; ""),ROW($AD$1:INDIRECT("$AD$"&amp;ROW($AD301)-1))), 1)&gt;=255,0,
VLOOKUP(INDIRECT("$G$"&amp;LOOKUP(2, 1 / ($AD$1:INDIRECT("$AD$"&amp;ROW($AD301)-1) &lt;&gt; ""),ROW($AD$1:INDIRECT("$AD$"&amp;ROW($AD301)-1)))), 'EV and Base'!$A$1:$N$671, 4, FALSE))))</f>
        <v/>
      </c>
      <c r="AE301" s="2" t="str" cm="1">
        <f t="array" aca="1" ref="AE301" ca="1">IF(NOT(ISNUMBER(INDEX($A:$A,LOOKUP(2,1/($A$1:INDIRECT("$A$"&amp;ROW($A301))&lt;&gt;""),ROW($A$1:INDIRECT("$A$"&amp;ROW($A301)))),1))),"",
INDEX($AE:$AE,LOOKUP(2,1/($AE$1:INDIRECT("$AE$"&amp;ROW($AE301)-1)&lt;&gt;""),ROW($AE$1:INDIRECT("$AE$"&amp;ROW($AE301)-1))),1)+
IF(INDEX($AC:$AC,LOOKUP(2,1/($AC$1:INDIRECT("$AC$"&amp;ROW($AC301)-1)&lt;&gt;""),ROW($AC$1:INDIRECT("$AC$"&amp;ROW($AC301)-1))),1)+
INDEX($AD:$AD,LOOKUP(2,1/($AD$1:INDIRECT("$AD$"&amp;ROW($AD301)-1)&lt;&gt;""),ROW($AD$1:INDIRECT("$AD$"&amp;ROW($AD301)-1))),1)+
INDEX($AE:$AE,LOOKUP(2,1/($AE$1:INDIRECT("$AE$"&amp;ROW($AE301)-1)&lt;&gt;""),ROW($AE$1:INDIRECT("$AE$"&amp;ROW($AD301)-1))),1)+
INDEX($AE:$AF,LOOKUP(2,1/($AF$1:INDIRECT("$AF$"&amp;ROW($AF301)-1)&lt;&gt;""),ROW($AF$1:INDIRECT("$AF$"&amp;ROW($AD301)-1))),1)+
INDEX($AG:$AG,LOOKUP(2,1/($AG$1:INDIRECT("$AG$"&amp;ROW($AG301)-1)&lt;&gt;""),ROW($AG$1:INDIRECT("$AG$"&amp;ROW($AD301)-1))),1)+
INDEX($AH:$AH,LOOKUP(2,1/($AH$1:INDIRECT("$AH$"&amp;ROW($AH301)-1)&lt;&gt;""),ROW($AH$1:INDIRECT("$AH$"&amp;ROW($AD301)-1))),1)&gt;=510,0,
IF(INDEX($AE:$AE,LOOKUP(2,1/($AE$1:INDIRECT("$AE$"&amp;ROW($AE301)-1)&lt;&gt;""),ROW($AE$1:INDIRECT("$AE$"&amp;ROW($AE301)-1))),1)&gt;=255,0,
VLOOKUP(INDIRECT("$G$"&amp;LOOKUP(2,1/($AE$1:INDIRECT("$AE$"&amp;ROW($AE301)-1)&lt;&gt;""),ROW($AE$1:INDIRECT("$AE$"&amp;ROW($AE301)-1)))),'EV and Base'!$A$1:$N$671,5,FALSE))))</f>
        <v/>
      </c>
      <c r="AF301" s="2" t="str" cm="1">
        <f t="array" aca="1" ref="AF301" ca="1">IF(NOT(ISNUMBER(INDEX($A:$A, LOOKUP(2, 1 / ($A$1:INDIRECT("$A$"&amp;ROW($A301)) &lt;&gt; ""),ROW($A$1:INDIRECT("$A$"&amp;ROW($A301)))), 1))), "",
INDEX($AF:$AF, LOOKUP(2, 1 / ($AF$1:INDIRECT("$AF$"&amp;ROW($AF301)-1) &lt;&gt; ""),ROW($AF$1:INDIRECT("$AF$"&amp;ROW($AF301)-1))), 1)+
IF(INDEX($AC:$AC, LOOKUP(2, 1 / ($AC$1:INDIRECT("$AC$"&amp;ROW($AC301)-1) &lt;&gt; ""),ROW($AC$1:INDIRECT("$AC$"&amp;ROW($AC301)-1))), 1)+
INDEX($AD:$AD, LOOKUP(2, 1 / ($AD$1:INDIRECT("$AD$"&amp;ROW($AD301)-1) &lt;&gt; ""),ROW($AD$1:INDIRECT("$AD$"&amp;ROW($AD301)-1))), 1)+
INDEX($AE:$AE, LOOKUP(2, 1 / ($AE$1:INDIRECT("$AE$"&amp;ROW($AE301)-1) &lt;&gt; ""),ROW($AE$1:INDIRECT("$AE$"&amp;ROW($AD301)-1))), 1)+
INDEX($AE:$AF, LOOKUP(2, 1 / ($AF$1:INDIRECT("$AF$"&amp;ROW($AF301)-1) &lt;&gt; ""),ROW($AF$1:INDIRECT("$AF$"&amp;ROW($AD301)-1))), 1)+
INDEX($AG:$AG, LOOKUP(2, 1 / ($AG$1:INDIRECT("$AG$"&amp;ROW($AG301)-1) &lt;&gt; ""),ROW($AG$1:INDIRECT("$AG$"&amp;ROW($AD301)-1))), 1)+
INDEX($AH:$AH, LOOKUP(2, 1 / ($AH$1:INDIRECT("$AH$"&amp;ROW($AH301)-1) &lt;&gt; ""),ROW($AH$1:INDIRECT("$AH$"&amp;ROW($AD301)-1))), 1)&gt;=510,0,
IF(INDEX($AF:$AF, LOOKUP(2, 1 / ($AF$1:INDIRECT("$AF$"&amp;ROW($AF301)-1) &lt;&gt; ""),ROW($AF$1:INDIRECT("$AF$"&amp;ROW($AF301)-1))), 1)&gt;=255,0,
VLOOKUP(INDIRECT("$G$"&amp;LOOKUP(2, 1 / ($AF$1:INDIRECT("$AF$"&amp;ROW($AF301)-1) &lt;&gt; ""),ROW($AF$1:INDIRECT("$AF$"&amp;ROW($AF301)-1)))), 'EV and Base'!$A$1:$N$671, 6, FALSE))))</f>
        <v/>
      </c>
      <c r="AG301" s="2" t="str" cm="1">
        <f t="array" aca="1" ref="AG301" ca="1">IF(NOT(ISNUMBER(INDEX($A:$A, LOOKUP(2, 1 / ($A$1:INDIRECT("$A$"&amp;ROW($A301)) &lt;&gt; ""),ROW($A$1:INDIRECT("$A$"&amp;ROW($A301)))), 1))), "",
INDEX($AG:$AG, LOOKUP(2, 1 / ($AG$1:INDIRECT("$AG$"&amp;ROW($AG301)-1) &lt;&gt; ""),ROW($AG$1:INDIRECT("$AG$"&amp;ROW($AG301)-1))), 1)+
IF(INDEX($AC:$AC, LOOKUP(2, 1 / ($AC$1:INDIRECT("$AC$"&amp;ROW($AC301)-1) &lt;&gt; ""),ROW($AC$1:INDIRECT("$AC$"&amp;ROW($AC301)-1))), 1)+
INDEX($AD:$AD, LOOKUP(2, 1 / ($AD$1:INDIRECT("$AD$"&amp;ROW($AD301)-1) &lt;&gt; ""),ROW($AD$1:INDIRECT("$AD$"&amp;ROW($AD301)-1))), 1)+
INDEX($AE:$AE, LOOKUP(2, 1 / ($AE$1:INDIRECT("$AE$"&amp;ROW($AE301)-1) &lt;&gt; ""),ROW($AE$1:INDIRECT("$AE$"&amp;ROW($AD301)-1))), 1)+
INDEX($AE:$AF, LOOKUP(2, 1 / ($AF$1:INDIRECT("$AF$"&amp;ROW($AF301)-1) &lt;&gt; ""),ROW($AF$1:INDIRECT("$AF$"&amp;ROW($AD301)-1))), 1)+
INDEX($AG:$AG, LOOKUP(2, 1 / ($AG$1:INDIRECT("$AG$"&amp;ROW($AG301)-1) &lt;&gt; ""),ROW($AG$1:INDIRECT("$AG$"&amp;ROW($AD301)-1))), 1)+
INDEX($AH:$AH, LOOKUP(2, 1 / ($AH$1:INDIRECT("$AH$"&amp;ROW($AH301)-1) &lt;&gt; ""),ROW($AH$1:INDIRECT("$AH$"&amp;ROW($AD301)-1))), 1)&gt;=510,0,
IF(INDEX($AG:$AG, LOOKUP(2, 1 / ($AG$1:INDIRECT("$AG$"&amp;ROW($AG301)-1) &lt;&gt; ""),ROW($AG$1:INDIRECT("$AG$"&amp;ROW($AG301)-1))), 1)&gt;=255,0,
VLOOKUP(INDIRECT("$G$"&amp;LOOKUP(2, 1 / ($AG$1:INDIRECT("$AG$"&amp;ROW($AG301)-1) &lt;&gt; ""),ROW($AG$1:INDIRECT("$AG$"&amp;ROW($AG301)-1)))), 'EV and Base'!$A$1:$N$671, 7, FALSE))))</f>
        <v/>
      </c>
      <c r="AH301" s="24" t="str" cm="1">
        <f t="array" aca="1" ref="AH301" ca="1">IF(NOT(ISNUMBER(INDEX($A:$A,LOOKUP(2,1/($A$1:INDIRECT("$A$"&amp;ROW($A301))&lt;&gt;""),ROW($A$1:INDIRECT("$A$"&amp;ROW($A301)))),1))),"",
INDEX($AH:$AH,LOOKUP(2,1/($AH$1:INDIRECT("$AH$"&amp;ROW($AH301)-1)&lt;&gt;""),ROW($AH$1:INDIRECT("$AH$"&amp;ROW($AH301)-1))),1)+
IF(INDEX($AC:$AC,LOOKUP(2,1/($AC$1:INDIRECT("$AC$"&amp;ROW($AC301)-1)&lt;&gt;""),ROW($AC$1:INDIRECT("$AC$"&amp;ROW($AC301)-1))),1)+
INDEX($AD:$AD,LOOKUP(2,1/($AD$1:INDIRECT("$AD$"&amp;ROW($AD301)-1)&lt;&gt;""),ROW($AD$1:INDIRECT("$AD$"&amp;ROW($AD301)-1))),1)+
INDEX($AE:$AE,LOOKUP(2,1/($AE$1:INDIRECT("$AE$"&amp;ROW($AE301)-1)&lt;&gt;""),ROW($AE$1:INDIRECT("$AE$"&amp;ROW($AD301)-1))),1)+
INDEX($AE:$AF,LOOKUP(2,1/($AF$1:INDIRECT("$AF$"&amp;ROW($AF301)-1)&lt;&gt;""),ROW($AF$1:INDIRECT("$AF$"&amp;ROW($AD301)-1))),1)+
INDEX($AG:$AG,LOOKUP(2,1/($AG$1:INDIRECT("$AG$"&amp;ROW($AG301)-1)&lt;&gt;""),ROW($AG$1:INDIRECT("$AG$"&amp;ROW($AD301)-1))),1)+
INDEX($AH:$AH,LOOKUP(2,1/($AH$1:INDIRECT("$AH$"&amp;ROW($AH301)-1)&lt;&gt;""),ROW($AH$1:INDIRECT("$AH$"&amp;ROW($AD301)-1))),1)&gt;=510,0,
IF(INDEX($AH:$AH,LOOKUP(2,1/($AH$1:INDIRECT("$AH$"&amp;ROW($AH301)-1)&lt;&gt;""),ROW($AH$1:INDIRECT("$AH$"&amp;ROW($AH301)-1))),1)&gt;=255,0,
VLOOKUP(INDIRECT("$G$"&amp;LOOKUP(2,1/($AH$1:INDIRECT("$AH$"&amp;ROW($AH301)-1)&lt;&gt;""),ROW($AH$1:INDIRECT("$AH$"&amp;ROW($AH301)-1)))),'EV and Base'!$A$1:$N$671,8,FALSE))))</f>
        <v/>
      </c>
      <c r="AI301" s="29" t="str" cm="1">
        <f t="array" aca="1" ref="AI301" ca="1">IF(NOT(ISNUMBER(INDEX($A:$A,LOOKUP(2,1/($A$1:INDIRECT("$A$"&amp;ROW($A301))&lt;&gt;""),ROW($A$1:INDIRECT("$A$"&amp;ROW($A301)))),1))),"",
ROUNDDOWN((((2*VLOOKUP($AA301,'EV and Base'!$A$1:$N$671,9,FALSE))+31+ROUNDDOWN($AC301/4,0))*$AB301)/100,0)+$AB301+10)</f>
        <v/>
      </c>
      <c r="AJ301" s="21" t="str" cm="1">
        <f t="array" aca="1" ref="AJ301" ca="1">IF(NOT(ISNUMBER(INDEX($A:$A, LOOKUP(2, 1 / ($A$1:INDIRECT("$A$"&amp;ROW($A301)) &lt;&gt; ""),ROW($A$1:INDIRECT("$A$"&amp;ROW($A301)))), 1))), "",
ROUNDDOWN((ROUNDDOWN((((2*VLOOKUP($AA301, 'EV and Base'!$A$1:$N$671, 10, FALSE))+31+ROUNDDOWN($AD301/4, 0))*$AB301)/100, 0)+5)*1.1, 0))</f>
        <v/>
      </c>
      <c r="AK301" s="21" t="str" cm="1">
        <f t="array" aca="1" ref="AK301" ca="1">IF(NOT(ISNUMBER(INDEX($A:$A, LOOKUP(2, 1 / ($A$1:INDIRECT("$A$"&amp;ROW($A301)) &lt;&gt; ""),ROW($A$1:INDIRECT("$A$"&amp;ROW($A301)))), 1))), "",
ROUNDDOWN((ROUNDDOWN((((2*VLOOKUP($AA301, 'EV and Base'!$A$1:$N$671, 11, FALSE))+30+ROUNDDOWN($AE301/4, 0))*$AB301)/100, 0)+5), 0)
&amp;"-"&amp;
ROUNDDOWN((ROUNDDOWN((((2*VLOOKUP($AA301, 'EV and Base'!$A$1:$N$671, 11, FALSE))+31+ROUNDDOWN($AE301/4, 0))*$AB301)/100, 0)+5), 0))</f>
        <v/>
      </c>
      <c r="AL301" s="21" t="str" cm="1">
        <f t="array" aca="1" ref="AL301" ca="1">IF(NOT(ISNUMBER(INDEX($A:$A, LOOKUP(2, 1 / ($A$1:INDIRECT("$A$"&amp;ROW($A301)) &lt;&gt; ""),ROW($A$1:INDIRECT("$A$"&amp;ROW($A301)))), 1))), "",
ROUNDDOWN((ROUNDDOWN((((2*VLOOKUP($AA301, 'EV and Base'!$A$1:$N$671, 12, FALSE))+0+ROUNDDOWN($AF301/4, 0))*$AB301)/100, 0)+5)*0.9, 0)
&amp;"-"&amp;
ROUNDDOWN((ROUNDDOWN((((2*VLOOKUP($AA301, 'EV and Base'!$A$1:$N$671, 12, FALSE))+31+ROUNDDOWN($AF301/4, 0))*$AB301)/100, 0)+5)*0.9, 0))</f>
        <v/>
      </c>
      <c r="AM301" s="21" t="str" cm="1">
        <f t="array" aca="1" ref="AM301" ca="1">IF(NOT(ISNUMBER(INDEX($A:$A, LOOKUP(2, 1 / ($A$1:INDIRECT("$A$"&amp;ROW($A301)) &lt;&gt; ""),ROW($A$1:INDIRECT("$A$"&amp;ROW($A301)))), 1))), "",
ROUNDDOWN((ROUNDDOWN((((2*VLOOKUP($AA301, 'EV and Base'!$A$1:$N$671, 13, FALSE))+30+ROUNDDOWN($AG301/4, 0))*$AB301)/100, 0)+5), 0)
&amp;"-"&amp;
ROUNDDOWN((ROUNDDOWN((((2*VLOOKUP($AA301, 'EV and Base'!$A$1:$N$671, 13, FALSE))+31+ROUNDDOWN($AG301/4, 0))*$AB301)/100, 0)+5), 0))</f>
        <v/>
      </c>
      <c r="AN301" s="25" t="str" cm="1">
        <f t="array" aca="1" ref="AN301" ca="1">IF(NOT(ISNUMBER(INDEX($A:$A, LOOKUP(2, 1 / ($A$1:INDIRECT("$A$"&amp;ROW($A301)) &lt;&gt; ""),ROW($A$1:INDIRECT("$A$"&amp;ROW($A301)))), 1))), "",
ROUNDDOWN((ROUNDDOWN((((2*VLOOKUP($AA301, 'EV and Base'!$A$1:$N$671, 14, FALSE))+31+ROUNDDOWN($AH301/4, 0))*$AB301)/100, 0)+5), 0))</f>
        <v/>
      </c>
      <c r="AO301" s="23" t="str" cm="1">
        <f t="array" aca="1" ref="AO301" ca="1">IF(NOT(ISNUMBER(INDEX($A:$A, LOOKUP(2, 1 / ($A$1:INDIRECT("$A$"&amp;ROW($A301)) &lt;&gt; ""),ROW($A$1:INDIRECT("$A$"&amp;ROW($A301)))), 1))), "",
ROUNDDOWN((((2*VLOOKUP($AA301, 'EV and Base'!$A$1:$N$671, 9, FALSE))+31+ROUNDDOWN($AC301/4, 0))*$AB301)/100, 0)+$AB301+10)</f>
        <v/>
      </c>
      <c r="AP301" s="2" t="str" cm="1">
        <f t="array" aca="1" ref="AP301" ca="1">IF(NOT(ISNUMBER(INDEX($A:$A, LOOKUP(2, 1 / ($A$1:INDIRECT("$A$"&amp;ROW($A301)) &lt;&gt; ""),ROW($A$1:INDIRECT("$A$"&amp;ROW($A301)))), 1))), "",
ROUNDDOWN((ROUNDDOWN((((2*VLOOKUP($AA301, 'EV and Base'!$A$1:$N$671, 10, FALSE))+31+ROUNDDOWN($AD301/4, 0))*$AB301)/100, 0)+5)*1.1, 0))</f>
        <v/>
      </c>
      <c r="AQ301" s="2" t="str" cm="1">
        <f t="array" aca="1" ref="AQ301" ca="1">IF(NOT(ISNUMBER(INDEX($A:$A, LOOKUP(2, 1 / ($A$1:INDIRECT("$A$"&amp;ROW($A301)) &lt;&gt; ""),ROW($A$1:INDIRECT("$A$"&amp;ROW($A301)))), 1))), "",
ROUNDDOWN((ROUNDDOWN((((2*VLOOKUP($AA301, 'EV and Base'!$A$1:$N$671, 11, FALSE))+$AV$2+ROUNDDOWN($AE301/4, 0))*$AB301)/100, 0)+5), 0))</f>
        <v/>
      </c>
      <c r="AR301" s="22" t="str" cm="1">
        <f t="array" aca="1" ref="AR301" ca="1">IF(NOT(ISNUMBER(INDEX($A:$A, LOOKUP(2, 1 / ($A$1:INDIRECT("$A$"&amp;ROW($A301)) &lt;&gt; ""),ROW($A$1:INDIRECT("$A$"&amp;ROW($A301)))), 1))), "",
ROUNDDOWN((ROUNDDOWN((((2*VLOOKUP($AA301, 'EV and Base'!$A$1:$N$671, 12, FALSE))+$AW$2+ROUNDDOWN($AF301/4, 0))*$AB301)/100, 0)+5)*0.9, 0))</f>
        <v/>
      </c>
      <c r="AS301" s="2" t="str" cm="1">
        <f t="array" aca="1" ref="AS301" ca="1">IF(NOT(ISNUMBER(INDEX($A:$A, LOOKUP(2, 1 / ($A$1:INDIRECT("$A$"&amp;ROW($A301)) &lt;&gt; ""),ROW($A$1:INDIRECT("$A$"&amp;ROW($A301)))), 1))), "",
ROUNDDOWN((ROUNDDOWN((((2*VLOOKUP($AA301, 'EV and Base'!$A$1:$N$671, 13, FALSE))+$AX$2+ROUNDDOWN($AG301/4, 0))*$AB301)/100, 0)+5), 0))</f>
        <v/>
      </c>
      <c r="AT301" s="24" t="str" cm="1">
        <f t="array" aca="1" ref="AT301" ca="1">IF(NOT(ISNUMBER(INDEX($A:$A, LOOKUP(2, 1 / ($A$1:INDIRECT("$A$"&amp;ROW($A301)) &lt;&gt; ""),ROW($A$1:INDIRECT("$A$"&amp;ROW($A301)))), 1))), "",
ROUNDDOWN((ROUNDDOWN((((2*VLOOKUP($AA301, 'EV and Base'!$A$1:$N$671, 14, FALSE))+31+ROUNDDOWN($AH301/4, 0))*$AB301)/100, 0)+5), 0))</f>
        <v/>
      </c>
      <c r="AU301" s="28"/>
      <c r="AY301" t="str" cm="1">
        <f t="array" aca="1" ref="AY301" ca="1">IF(NOT(ISNUMBER(INDEX($A:$A,LOOKUP(2,1/($A$1:INDIRECT("$A$"&amp;ROW($A301))&lt;&gt;""),ROW($A$1:INDIRECT("$A$"&amp;ROW($A301)))),1))),"",
INDEX($AY:$AY,LOOKUP(2,1/($AY$1:INDIRECT("$AY$"&amp;ROW($AY301)-1)&lt;&gt;""),ROW($AY$1:INDIRECT("$AY$"&amp;ROW($AY301)-1))),1)+$BL301)</f>
        <v/>
      </c>
      <c r="AZ301" s="3" t="str" cm="1">
        <f t="array" aca="1" ref="AZ301" ca="1">IF(NOT(ISNUMBER(INDEX($A:$A, LOOKUP(2, 1 / ($A$1:INDIRECT("$A$"&amp;ROW($A301)) &lt;&gt; ""),ROW($A$1:INDIRECT("$A$"&amp;ROW($A301)))), 1))), "",
VLOOKUP(INDIRECT("$G$"&amp;LOOKUP(2, 1 / ($AY$1:INDIRECT("$AY$"&amp;ROW($AY301)-1) &lt;&gt; ""),ROW($AY$1:INDIRECT("$AY$"&amp;ROW($AY301)-1)))),'EV and Base'!A269:N939,2,FALSE))</f>
        <v/>
      </c>
      <c r="BA301" s="3" t="str" cm="1">
        <f t="array" aca="1" ref="BA301" ca="1">IF(NOT(ISNUMBER(INDEX($A:$A, LOOKUP(2, 1 / ($A$1:INDIRECT("$A$"&amp;ROW($A301)) &lt;&gt; ""),ROW($A$1:INDIRECT("$A$"&amp;ROW($A301)))), 1))), "",
INDIRECT("$I$"&amp;LOOKUP(2, 1 / ($AY$1:INDIRECT("$AY$"&amp;ROW($AY301)-1) &lt;&gt; ""),ROW($AY$1:INDIRECT("$AY$"&amp;ROW($AY301)-1)))))</f>
        <v/>
      </c>
      <c r="BB301" s="1" t="str" cm="1">
        <f t="array" aca="1" ref="BB301" ca="1">IF(NOT(ISNUMBER(INDEX($A:$A, LOOKUP(2, 1 / ($A$1:INDIRECT("$A$"&amp;ROW($A301)) &lt;&gt; ""),ROW($A$1:INDIRECT("$A$"&amp;ROW($A301)))), 1))), "",
INDIRECT("$AB$"&amp;LOOKUP(2, 1 / ($AY$1:INDIRECT("$AY$"&amp;ROW($AY301)-1) &lt;&gt; ""),ROW($AY$1:INDIRECT("$AY$"&amp;ROW($AY301)-1)))))</f>
        <v/>
      </c>
      <c r="BC301" s="3" t="str" cm="1">
        <f t="array" aca="1" ref="BC301" ca="1">IF(NOT(ISNUMBER(INDEX($A:$A,LOOKUP(2,1/($A$1:INDIRECT("$A$"&amp;ROW($A301))&lt;&gt;""),ROW($A$1:INDIRECT("$A$"&amp;ROW($A301)))),1))),"",
$BA301+$BA301+10)</f>
        <v/>
      </c>
      <c r="BD301" s="3" t="str" cm="1">
        <f t="array" aca="1" ref="BD301" ca="1">IF(NOT(ISNUMBER(INDEX($A:$A,LOOKUP(2,1/($A$1:INDIRECT("$A$"&amp;ROW($A301))&lt;&gt;""),ROW($A$1:INDIRECT("$A$"&amp;ROW($A301)))),1))),"",
$BA301+$BB301+10)</f>
        <v/>
      </c>
      <c r="BE301" s="3" t="str" cm="1">
        <f t="array" aca="1" ref="BE301" ca="1">IF(NOT(ISNUMBER(INDEX($A:$A,LOOKUP(2,1/($A$1:INDIRECT("$A$"&amp;ROW($A301))&lt;&gt;""),ROW($A$1:INDIRECT("$A$"&amp;ROW($A301)))),1))),"",
$BC301*$BC301)</f>
        <v/>
      </c>
      <c r="BF301" s="3" t="str" cm="1">
        <f t="array" aca="1" ref="BF301" ca="1">IF(NOT(ISNUMBER(INDEX($A:$A,LOOKUP(2,1/($A$1:INDIRECT("$A$"&amp;ROW($A301))&lt;&gt;""),ROW($A$1:INDIRECT("$A$"&amp;ROW($A301)))),1))),"",
$BD301*$BD301)</f>
        <v/>
      </c>
      <c r="BG301" s="3" t="str" cm="1">
        <f t="array" aca="1" ref="BG301" ca="1">IF(NOT(ISNUMBER(INDEX($A:$A,LOOKUP(2,1/($A$1:INDIRECT("$A$"&amp;ROW($A301))&lt;&gt;""),ROW($A$1:INDIRECT("$A$"&amp;ROW($A301)))),1))),"",
_xlfn.FLOOR.MATH(1.5*_xlfn.FLOOR.MATH($AZ301*BA301/5)))</f>
        <v/>
      </c>
      <c r="BH301" s="3" t="str" cm="1">
        <f t="array" aca="1" ref="BH301" ca="1">IF(NOT(ISNUMBER(INDEX($A:$A, LOOKUP(2, 1 / ($A$1:INDIRECT("$A$"&amp;ROW($A301)) &lt;&gt; ""),ROW($A$1:INDIRECT("$A$"&amp;ROW($A301)))), 1))), "",
_xlfn.FLOOR.MATH($BG301/IF(OR(INDIRECT("$C$"&amp;LOOKUP(2, 1 / ($AY$1:INDIRECT("$AY$"&amp;ROW($AY301)-1) &lt;&gt; ""),ROW($AY$1:INDIRECT("$AY$"&amp;ROW($AY301)-1))))="Multi",
INDIRECT("$C$"&amp;LOOKUP(2, 1 / ($AY$1:INDIRECT("$AY$"&amp;ROW($AY301)-1) &lt;&gt; ""),ROW($AY$1:INDIRECT("$AY$"&amp;ROW($AY301)-1))))="Double"),2,1)))</f>
        <v/>
      </c>
      <c r="BI301" s="3" t="str" cm="1">
        <f t="array" aca="1" ref="BI301" ca="1">IF(NOT(ISNUMBER(INDEX($A:$A,LOOKUP(2,1/($A$1:INDIRECT("$A$"&amp;ROW($A301))&lt;&gt;""),ROW($A$1:INDIRECT("$A$"&amp;ROW($A301)))),1))),"",
VLOOKUP($BC301,GameFreakSQRT!$A$1:$B$200,2,FALSE))</f>
        <v/>
      </c>
      <c r="BJ301" s="3" t="str" cm="1">
        <f t="array" aca="1" ref="BJ301" ca="1">IF(NOT(ISNUMBER(INDEX($A:$A,LOOKUP(2,1/($A$1:INDIRECT("$A$"&amp;ROW($A301))&lt;&gt;""),ROW($A$1:INDIRECT("$A$"&amp;ROW($A301)))),1))),"",
VLOOKUP($BD301,GameFreakSQRT!$A$1:$B$200,2,FALSE))</f>
        <v/>
      </c>
      <c r="BK301" s="3" t="str" cm="1">
        <f t="array" aca="1" ref="BK301" ca="1">IF(NOT(ISNUMBER(INDEX($A:$A,LOOKUP(2,1/($A$1:INDIRECT("$A$"&amp;ROW($A301))&lt;&gt;""),ROW($A$1:INDIRECT("$A$"&amp;ROW($A301)))),1))),"",
_xlfn.FLOOR.MATH((($BI301*$BE301)*$BH301)/($BJ301*$BF301))+1)</f>
        <v/>
      </c>
      <c r="BL301" s="3" t="str" cm="1">
        <f t="array" aca="1" ref="BL301" ca="1">IF(NOT(ISNUMBER(INDEX($A:$A,LOOKUP(2,1/($A$1:INDIRECT("$A$"&amp;ROW($A301))&lt;&gt;""),ROW($A$1:INDIRECT("$A$"&amp;ROW($A301)))),1))),"",
_xlfn.FLOOR.MATH($BK301*IF(NOT(INDIRECT("$Z$"&amp;LOOKUP(2, 1 / ($AY$1:INDIRECT("$AY$"&amp;ROW($AY301)-1) &lt;&gt; ""),ROW($AY$1:INDIRECT("$AY$"&amp;ROW($AY301)-1))))=""),1.5,1)))</f>
        <v/>
      </c>
      <c r="BM301" s="3" t="str" cm="1">
        <f t="array" aca="1" ref="BM301" ca="1">IF(NOT(ISNUMBER(INDEX($A:$A, LOOKUP(2, 1 / ($A$1:INDIRECT("$A$"&amp;ROW($A301)) &lt;&gt; ""),ROW($A$1:INDIRECT("$A$"&amp;ROW($A301)))), 1))), "",
INDIRECT("$Y$"&amp;LOOKUP(2, 1 / ($AY$1:INDIRECT("$AY$"&amp;ROW($AY301)-1) &lt;&gt; ""),ROW($AY$1:INDIRECT("$AY$"&amp;ROW($AY301)-1)))))</f>
        <v/>
      </c>
      <c r="BN301" s="3" t="str">
        <f t="shared" ca="1" si="29"/>
        <v/>
      </c>
    </row>
    <row r="302" spans="1:66" x14ac:dyDescent="0.45">
      <c r="A302" s="69">
        <v>61</v>
      </c>
      <c r="B302" s="69" t="s">
        <v>576</v>
      </c>
      <c r="C302" s="69" t="s">
        <v>46</v>
      </c>
      <c r="D302" s="69" t="s">
        <v>574</v>
      </c>
      <c r="E302" s="69" t="s">
        <v>48</v>
      </c>
      <c r="F302" s="56">
        <v>1</v>
      </c>
      <c r="G302" s="2" t="s">
        <v>482</v>
      </c>
      <c r="H302" s="2" t="s">
        <v>50</v>
      </c>
      <c r="I302" s="2">
        <v>32</v>
      </c>
      <c r="J302" s="2" t="s">
        <v>87</v>
      </c>
      <c r="K302" s="2" t="s">
        <v>139</v>
      </c>
      <c r="L302" s="2" t="s">
        <v>53</v>
      </c>
      <c r="M302" s="2" t="s">
        <v>483</v>
      </c>
      <c r="N302" s="2" t="s">
        <v>374</v>
      </c>
      <c r="O302" s="2" t="s">
        <v>484</v>
      </c>
      <c r="P302" s="2" t="s">
        <v>309</v>
      </c>
      <c r="Q302" s="2">
        <v>6</v>
      </c>
      <c r="R302" s="2">
        <f>_xlfn.FLOOR.MATH((((2*VLOOKUP(G302, 'EV and Base'!$A$1:$N$671, 9, FALSE))+$Q302)*$I302)/100)+$I302+10</f>
        <v>83</v>
      </c>
      <c r="S302" s="2">
        <f>_xlfn.FLOOR.MATH((_xlfn.FLOOR.MATH((((2*VLOOKUP($G302, 'EV and Base'!$A$1:$N$671, 10, FALSE))+$Q302)*$I302)/100)+5)*
IF(OR($J302="Lonely", $J302="Brave", $J302="Adamant", $J302="Naughty"), 1.1,
IF(OR($J302="Bold", $J302="Timid", $J302="Modest", $J302="Calm"), 0.9, 1)))</f>
        <v>35</v>
      </c>
      <c r="T302" s="2">
        <f>_xlfn.FLOOR.MATH((_xlfn.FLOOR.MATH((((2*VLOOKUP($G302, 'EV and Base'!$A$1:$N$671, 11, FALSE))+$Q302)*$I302)/100)+5)*
IF(OR($J302="Bold", $J302="Relaxed", $J302="Impish", $J302="Lax"), 1.1,
IF(OR($J302="Lonely", $J302="Hasty", $J302="Mild", $J302="Gentle"), 0.9, 1)))</f>
        <v>38</v>
      </c>
      <c r="U302" s="2">
        <f>_xlfn.FLOOR.MATH((_xlfn.FLOOR.MATH((((2*VLOOKUP($G302, 'EV and Base'!$A$1:$N$671, 12, FALSE))+$Q302)*$I302)/100)+5)*
IF(OR($J302="Modest", $J302="Mild", $J302="Quiet", $J302="Rash"), 1.1,
IF(OR($J302="Adamant", $J302="Impish", $J302="Jolly", $J302="Careful"), 0.9, 1)))</f>
        <v>35</v>
      </c>
      <c r="V302" s="2">
        <f>_xlfn.FLOOR.MATH((_xlfn.FLOOR.MATH((((2*VLOOKUP($G302, 'EV and Base'!$A$1:$N$671, 13, FALSE))+$Q302)*$I302)/100)+5)*
IF(OR($J302="Calm", $J302="Gentle", $J302="Sassy", $J302="Careful"), 1.1,
IF(OR($J302="Naughty", $J302="Lax", $J302="Naive", $J302="Rash"), 0.9, 1)))</f>
        <v>41</v>
      </c>
      <c r="W302" s="2">
        <f>_xlfn.FLOOR.MATH((_xlfn.FLOOR.MATH((((2*VLOOKUP($G302, 'EV and Base'!$A$1:$N$671, 14, FALSE))+$Q302)*$I302)/100)+5)*
IF(OR($J302="Timid", $J302="Hasty", $J302="Jolly", $J302="Naive"), 1.1,
IF(OR($J302="Brave", $J302="Relaxed", $J302="Quiet", $J302="Sassy"), 0.9, 1)))</f>
        <v>37</v>
      </c>
      <c r="X302" s="69">
        <v>1920</v>
      </c>
      <c r="Y302" s="1">
        <v>679</v>
      </c>
      <c r="Z302" s="1">
        <v>1</v>
      </c>
      <c r="AA302" s="23" t="str" cm="1">
        <f t="array" aca="1" ref="AA302" ca="1">IF(NOT(ISNUMBER(INDEX($A:$A,LOOKUP(2,1/($A$1:INDIRECT("$A$"&amp;ROW($A302))&lt;&gt;""),ROW($A$1:INDIRECT("$A$"&amp;ROW($A302)))),1))),"",
IF(NOT(ISNUMBER($A302)),$AA301,
IF($AB302&lt;16,"Lillipup",
IF($AB302&lt;32,"Herdier",
"Stoutland"))))</f>
        <v>Stoutland</v>
      </c>
      <c r="AB302" s="25" cm="1">
        <f t="array" aca="1" ref="AB302" ca="1">IF(NOT(ISNUMBER(INDEX($A:$A, LOOKUP(2, 1 / ($A$1:INDIRECT("$A$"&amp;ROW($A302)) &lt;&gt; ""),ROW($A$1:INDIRECT("$A$"&amp;ROW($A302)))), 1))), "",
VLOOKUP($AY302,'Medium-Slow'!$A$1:$B$101,2,TRUE))</f>
        <v>40</v>
      </c>
      <c r="AC302" s="23" cm="1">
        <f t="array" aca="1" ref="AC302" ca="1">IF(NOT(ISNUMBER(INDEX($A:$A, LOOKUP(2, 1 / ($A$1:INDIRECT("$A$"&amp;ROW($A302)) &lt;&gt; ""),ROW($A$1:INDIRECT("$A$"&amp;ROW($A302)))), 1))), "",
INDEX($AC:$AC, LOOKUP(2, 1 / ($AC$1:INDIRECT("$AC$"&amp;ROW($AC302)-1) &lt;&gt; ""),ROW($AC$1:INDIRECT("$AC$"&amp;ROW($AC302)-1))), 1)+
IF(INDEX($AC:$AC, LOOKUP(2, 1 / ($AC$1:INDIRECT("$AC$"&amp;ROW($AC302)-1) &lt;&gt; ""),ROW($AC$1:INDIRECT("$AC$"&amp;ROW($AC302)-1))), 1)+
INDEX($AD:$AD, LOOKUP(2, 1 / ($AD$1:INDIRECT("$AD$"&amp;ROW($AD302)-1) &lt;&gt; ""),ROW($AD$1:INDIRECT("$AD$"&amp;ROW($AD302)-1))), 1)+
INDEX($AE:$AE, LOOKUP(2, 1 / ($AE$1:INDIRECT("$AE$"&amp;ROW($AE302)-1) &lt;&gt; ""),ROW($AE$1:INDIRECT("$AE$"&amp;ROW($AD302)-1))), 1)+
INDEX($AE:$AF, LOOKUP(2, 1 / ($AF$1:INDIRECT("$AF$"&amp;ROW($AF302)-1) &lt;&gt; ""),ROW($AF$1:INDIRECT("$AF$"&amp;ROW($AD302)-1))), 1)+
INDEX($AG:$AG, LOOKUP(2, 1 / ($AG$1:INDIRECT("$AG$"&amp;ROW($AG302)-1) &lt;&gt; ""),ROW($AG$1:INDIRECT("$AG$"&amp;ROW($AD302)-1))), 1)+
INDEX($AH:$AH, LOOKUP(2, 1 / ($AH$1:INDIRECT("$AH$"&amp;ROW($AH302)-1) &lt;&gt; ""),ROW($AH$1:INDIRECT("$AH$"&amp;ROW($AD302)-1))), 1)&gt;=510,0,
IF(INDEX($AC:$AC, LOOKUP(2, 1 / ($AC$1:INDIRECT("$AC$"&amp;ROW($AC302)-1) &lt;&gt; ""),ROW($AC$1:INDIRECT("$AC$"&amp;ROW($AC302)-1))), 1)&gt;=255,0,
VLOOKUP(INDIRECT("$G$"&amp;LOOKUP(2, 1 / ($AC$1:INDIRECT("$AC$"&amp;ROW($AC302)-1) &lt;&gt; ""),ROW($AC$1:INDIRECT("$AC$"&amp;ROW($AC302)-1)))), 'EV and Base'!$A$1:$N$671, 3, FALSE))))</f>
        <v>9</v>
      </c>
      <c r="AD302" s="2" cm="1">
        <f t="array" aca="1" ref="AD302" ca="1">IF(NOT(ISNUMBER(INDEX($A:$A, LOOKUP(2, 1 / ($A$1:INDIRECT("$A$"&amp;ROW($A302)) &lt;&gt; ""),ROW($A$1:INDIRECT("$A$"&amp;ROW($A302)))), 1))), "",
INDEX($AD:$AD, LOOKUP(2, 1 / ($AD$1:INDIRECT("$AD$"&amp;ROW($AD302)-1) &lt;&gt; ""),ROW($AD$1:INDIRECT("$AD$"&amp;ROW($AD302)-1))), 1)+
IF(INDEX($AC:$AC, LOOKUP(2, 1 / ($AC$1:INDIRECT("$AC$"&amp;ROW($AC302)-1) &lt;&gt; ""),ROW($AC$1:INDIRECT("$AC$"&amp;ROW($AC302)-1))), 1)+
INDEX($AD:$AD, LOOKUP(2, 1 / ($AD$1:INDIRECT("$AD$"&amp;ROW($AD302)-1) &lt;&gt; ""),ROW($AD$1:INDIRECT("$AD$"&amp;ROW($AD302)-1))), 1)+
INDEX($AE:$AE, LOOKUP(2, 1 / ($AE$1:INDIRECT("$AE$"&amp;ROW($AE302)-1) &lt;&gt; ""),ROW($AE$1:INDIRECT("$AE$"&amp;ROW($AD302)-1))), 1)+
INDEX($AE:$AF, LOOKUP(2, 1 / ($AF$1:INDIRECT("$AF$"&amp;ROW($AF302)-1) &lt;&gt; ""),ROW($AF$1:INDIRECT("$AF$"&amp;ROW($AD302)-1))), 1)+
INDEX($AG:$AG, LOOKUP(2, 1 / ($AG$1:INDIRECT("$AG$"&amp;ROW($AG302)-1) &lt;&gt; ""),ROW($AG$1:INDIRECT("$AG$"&amp;ROW($AD302)-1))), 1)+
INDEX($AH:$AH, LOOKUP(2, 1 / ($AH$1:INDIRECT("$AH$"&amp;ROW($AH302)-1) &lt;&gt; ""),ROW($AH$1:INDIRECT("$AH$"&amp;ROW($AD302)-1))), 1)&gt;=510,0,
IF(INDEX($AD:$AD, LOOKUP(2, 1 / ($AD$1:INDIRECT("$AD$"&amp;ROW($AD302)-1) &lt;&gt; ""),ROW($AD$1:INDIRECT("$AD$"&amp;ROW($AD302)-1))), 1)&gt;=255,0,
VLOOKUP(INDIRECT("$G$"&amp;LOOKUP(2, 1 / ($AD$1:INDIRECT("$AD$"&amp;ROW($AD302)-1) &lt;&gt; ""),ROW($AD$1:INDIRECT("$AD$"&amp;ROW($AD302)-1)))), 'EV and Base'!$A$1:$N$671, 4, FALSE))))</f>
        <v>74</v>
      </c>
      <c r="AE302" s="2" cm="1">
        <f t="array" aca="1" ref="AE302" ca="1">IF(NOT(ISNUMBER(INDEX($A:$A,LOOKUP(2,1/($A$1:INDIRECT("$A$"&amp;ROW($A302))&lt;&gt;""),ROW($A$1:INDIRECT("$A$"&amp;ROW($A302)))),1))),"",
INDEX($AE:$AE,LOOKUP(2,1/($AE$1:INDIRECT("$AE$"&amp;ROW($AE302)-1)&lt;&gt;""),ROW($AE$1:INDIRECT("$AE$"&amp;ROW($AE302)-1))),1)+
IF(INDEX($AC:$AC,LOOKUP(2,1/($AC$1:INDIRECT("$AC$"&amp;ROW($AC302)-1)&lt;&gt;""),ROW($AC$1:INDIRECT("$AC$"&amp;ROW($AC302)-1))),1)+
INDEX($AD:$AD,LOOKUP(2,1/($AD$1:INDIRECT("$AD$"&amp;ROW($AD302)-1)&lt;&gt;""),ROW($AD$1:INDIRECT("$AD$"&amp;ROW($AD302)-1))),1)+
INDEX($AE:$AE,LOOKUP(2,1/($AE$1:INDIRECT("$AE$"&amp;ROW($AE302)-1)&lt;&gt;""),ROW($AE$1:INDIRECT("$AE$"&amp;ROW($AD302)-1))),1)+
INDEX($AE:$AF,LOOKUP(2,1/($AF$1:INDIRECT("$AF$"&amp;ROW($AF302)-1)&lt;&gt;""),ROW($AF$1:INDIRECT("$AF$"&amp;ROW($AD302)-1))),1)+
INDEX($AG:$AG,LOOKUP(2,1/($AG$1:INDIRECT("$AG$"&amp;ROW($AG302)-1)&lt;&gt;""),ROW($AG$1:INDIRECT("$AG$"&amp;ROW($AD302)-1))),1)+
INDEX($AH:$AH,LOOKUP(2,1/($AH$1:INDIRECT("$AH$"&amp;ROW($AH302)-1)&lt;&gt;""),ROW($AH$1:INDIRECT("$AH$"&amp;ROW($AD302)-1))),1)&gt;=510,0,
IF(INDEX($AE:$AE,LOOKUP(2,1/($AE$1:INDIRECT("$AE$"&amp;ROW($AE302)-1)&lt;&gt;""),ROW($AE$1:INDIRECT("$AE$"&amp;ROW($AE302)-1))),1)&gt;=255,0,
VLOOKUP(INDIRECT("$G$"&amp;LOOKUP(2,1/($AE$1:INDIRECT("$AE$"&amp;ROW($AE302)-1)&lt;&gt;""),ROW($AE$1:INDIRECT("$AE$"&amp;ROW($AE302)-1)))),'EV and Base'!$A$1:$N$671,5,FALSE))))</f>
        <v>10</v>
      </c>
      <c r="AF302" s="2" cm="1">
        <f t="array" aca="1" ref="AF302" ca="1">IF(NOT(ISNUMBER(INDEX($A:$A, LOOKUP(2, 1 / ($A$1:INDIRECT("$A$"&amp;ROW($A302)) &lt;&gt; ""),ROW($A$1:INDIRECT("$A$"&amp;ROW($A302)))), 1))), "",
INDEX($AF:$AF, LOOKUP(2, 1 / ($AF$1:INDIRECT("$AF$"&amp;ROW($AF302)-1) &lt;&gt; ""),ROW($AF$1:INDIRECT("$AF$"&amp;ROW($AF302)-1))), 1)+
IF(INDEX($AC:$AC, LOOKUP(2, 1 / ($AC$1:INDIRECT("$AC$"&amp;ROW($AC302)-1) &lt;&gt; ""),ROW($AC$1:INDIRECT("$AC$"&amp;ROW($AC302)-1))), 1)+
INDEX($AD:$AD, LOOKUP(2, 1 / ($AD$1:INDIRECT("$AD$"&amp;ROW($AD302)-1) &lt;&gt; ""),ROW($AD$1:INDIRECT("$AD$"&amp;ROW($AD302)-1))), 1)+
INDEX($AE:$AE, LOOKUP(2, 1 / ($AE$1:INDIRECT("$AE$"&amp;ROW($AE302)-1) &lt;&gt; ""),ROW($AE$1:INDIRECT("$AE$"&amp;ROW($AD302)-1))), 1)+
INDEX($AE:$AF, LOOKUP(2, 1 / ($AF$1:INDIRECT("$AF$"&amp;ROW($AF302)-1) &lt;&gt; ""),ROW($AF$1:INDIRECT("$AF$"&amp;ROW($AD302)-1))), 1)+
INDEX($AG:$AG, LOOKUP(2, 1 / ($AG$1:INDIRECT("$AG$"&amp;ROW($AG302)-1) &lt;&gt; ""),ROW($AG$1:INDIRECT("$AG$"&amp;ROW($AD302)-1))), 1)+
INDEX($AH:$AH, LOOKUP(2, 1 / ($AH$1:INDIRECT("$AH$"&amp;ROW($AH302)-1) &lt;&gt; ""),ROW($AH$1:INDIRECT("$AH$"&amp;ROW($AD302)-1))), 1)&gt;=510,0,
IF(INDEX($AF:$AF, LOOKUP(2, 1 / ($AF$1:INDIRECT("$AF$"&amp;ROW($AF302)-1) &lt;&gt; ""),ROW($AF$1:INDIRECT("$AF$"&amp;ROW($AF302)-1))), 1)&gt;=255,0,
VLOOKUP(INDIRECT("$G$"&amp;LOOKUP(2, 1 / ($AF$1:INDIRECT("$AF$"&amp;ROW($AF302)-1) &lt;&gt; ""),ROW($AF$1:INDIRECT("$AF$"&amp;ROW($AF302)-1)))), 'EV and Base'!$A$1:$N$671, 6, FALSE))))</f>
        <v>11</v>
      </c>
      <c r="AG302" s="2" cm="1">
        <f t="array" aca="1" ref="AG302" ca="1">IF(NOT(ISNUMBER(INDEX($A:$A, LOOKUP(2, 1 / ($A$1:INDIRECT("$A$"&amp;ROW($A302)) &lt;&gt; ""),ROW($A$1:INDIRECT("$A$"&amp;ROW($A302)))), 1))), "",
INDEX($AG:$AG, LOOKUP(2, 1 / ($AG$1:INDIRECT("$AG$"&amp;ROW($AG302)-1) &lt;&gt; ""),ROW($AG$1:INDIRECT("$AG$"&amp;ROW($AG302)-1))), 1)+
IF(INDEX($AC:$AC, LOOKUP(2, 1 / ($AC$1:INDIRECT("$AC$"&amp;ROW($AC302)-1) &lt;&gt; ""),ROW($AC$1:INDIRECT("$AC$"&amp;ROW($AC302)-1))), 1)+
INDEX($AD:$AD, LOOKUP(2, 1 / ($AD$1:INDIRECT("$AD$"&amp;ROW($AD302)-1) &lt;&gt; ""),ROW($AD$1:INDIRECT("$AD$"&amp;ROW($AD302)-1))), 1)+
INDEX($AE:$AE, LOOKUP(2, 1 / ($AE$1:INDIRECT("$AE$"&amp;ROW($AE302)-1) &lt;&gt; ""),ROW($AE$1:INDIRECT("$AE$"&amp;ROW($AD302)-1))), 1)+
INDEX($AE:$AF, LOOKUP(2, 1 / ($AF$1:INDIRECT("$AF$"&amp;ROW($AF302)-1) &lt;&gt; ""),ROW($AF$1:INDIRECT("$AF$"&amp;ROW($AD302)-1))), 1)+
INDEX($AG:$AG, LOOKUP(2, 1 / ($AG$1:INDIRECT("$AG$"&amp;ROW($AG302)-1) &lt;&gt; ""),ROW($AG$1:INDIRECT("$AG$"&amp;ROW($AD302)-1))), 1)+
INDEX($AH:$AH, LOOKUP(2, 1 / ($AH$1:INDIRECT("$AH$"&amp;ROW($AH302)-1) &lt;&gt; ""),ROW($AH$1:INDIRECT("$AH$"&amp;ROW($AD302)-1))), 1)&gt;=510,0,
IF(INDEX($AG:$AG, LOOKUP(2, 1 / ($AG$1:INDIRECT("$AG$"&amp;ROW($AG302)-1) &lt;&gt; ""),ROW($AG$1:INDIRECT("$AG$"&amp;ROW($AG302)-1))), 1)&gt;=255,0,
VLOOKUP(INDIRECT("$G$"&amp;LOOKUP(2, 1 / ($AG$1:INDIRECT("$AG$"&amp;ROW($AG302)-1) &lt;&gt; ""),ROW($AG$1:INDIRECT("$AG$"&amp;ROW($AG302)-1)))), 'EV and Base'!$A$1:$N$671, 7, FALSE))))</f>
        <v>0</v>
      </c>
      <c r="AH302" s="24" cm="1">
        <f t="array" aca="1" ref="AH302" ca="1">IF(NOT(ISNUMBER(INDEX($A:$A,LOOKUP(2,1/($A$1:INDIRECT("$A$"&amp;ROW($A302))&lt;&gt;""),ROW($A$1:INDIRECT("$A$"&amp;ROW($A302)))),1))),"",
INDEX($AH:$AH,LOOKUP(2,1/($AH$1:INDIRECT("$AH$"&amp;ROW($AH302)-1)&lt;&gt;""),ROW($AH$1:INDIRECT("$AH$"&amp;ROW($AH302)-1))),1)+
IF(INDEX($AC:$AC,LOOKUP(2,1/($AC$1:INDIRECT("$AC$"&amp;ROW($AC302)-1)&lt;&gt;""),ROW($AC$1:INDIRECT("$AC$"&amp;ROW($AC302)-1))),1)+
INDEX($AD:$AD,LOOKUP(2,1/($AD$1:INDIRECT("$AD$"&amp;ROW($AD302)-1)&lt;&gt;""),ROW($AD$1:INDIRECT("$AD$"&amp;ROW($AD302)-1))),1)+
INDEX($AE:$AE,LOOKUP(2,1/($AE$1:INDIRECT("$AE$"&amp;ROW($AE302)-1)&lt;&gt;""),ROW($AE$1:INDIRECT("$AE$"&amp;ROW($AD302)-1))),1)+
INDEX($AE:$AF,LOOKUP(2,1/($AF$1:INDIRECT("$AF$"&amp;ROW($AF302)-1)&lt;&gt;""),ROW($AF$1:INDIRECT("$AF$"&amp;ROW($AD302)-1))),1)+
INDEX($AG:$AG,LOOKUP(2,1/($AG$1:INDIRECT("$AG$"&amp;ROW($AG302)-1)&lt;&gt;""),ROW($AG$1:INDIRECT("$AG$"&amp;ROW($AD302)-1))),1)+
INDEX($AH:$AH,LOOKUP(2,1/($AH$1:INDIRECT("$AH$"&amp;ROW($AH302)-1)&lt;&gt;""),ROW($AH$1:INDIRECT("$AH$"&amp;ROW($AD302)-1))),1)&gt;=510,0,
IF(INDEX($AH:$AH,LOOKUP(2,1/($AH$1:INDIRECT("$AH$"&amp;ROW($AH302)-1)&lt;&gt;""),ROW($AH$1:INDIRECT("$AH$"&amp;ROW($AH302)-1))),1)&gt;=255,0,
VLOOKUP(INDIRECT("$G$"&amp;LOOKUP(2,1/($AH$1:INDIRECT("$AH$"&amp;ROW($AH302)-1)&lt;&gt;""),ROW($AH$1:INDIRECT("$AH$"&amp;ROW($AH302)-1)))),'EV and Base'!$A$1:$N$671,8,FALSE))))</f>
        <v>48</v>
      </c>
      <c r="AI302" s="29" cm="1">
        <f t="array" aca="1" ref="AI302" ca="1">IF(NOT(ISNUMBER(INDEX($A:$A,LOOKUP(2,1/($A$1:INDIRECT("$A$"&amp;ROW($A302))&lt;&gt;""),ROW($A$1:INDIRECT("$A$"&amp;ROW($A302)))),1))),"",
ROUNDDOWN((((2*VLOOKUP($AA302,'EV and Base'!$A$1:$N$671,9,FALSE))+31+ROUNDDOWN($AC302/4,0))*$AB302)/100,0)+$AB302+10)</f>
        <v>131</v>
      </c>
      <c r="AJ302" s="21" cm="1">
        <f t="array" aca="1" ref="AJ302" ca="1">IF(NOT(ISNUMBER(INDEX($A:$A, LOOKUP(2, 1 / ($A$1:INDIRECT("$A$"&amp;ROW($A302)) &lt;&gt; ""),ROW($A$1:INDIRECT("$A$"&amp;ROW($A302)))), 1))), "",
ROUNDDOWN((ROUNDDOWN((((2*VLOOKUP($AA302, 'EV and Base'!$A$1:$N$671, 10, FALSE))+31+ROUNDDOWN($AD302/4, 0))*$AB302)/100, 0)+5)*1.1, 0))</f>
        <v>114</v>
      </c>
      <c r="AK302" s="21" t="str" cm="1">
        <f t="array" aca="1" ref="AK302" ca="1">IF(NOT(ISNUMBER(INDEX($A:$A, LOOKUP(2, 1 / ($A$1:INDIRECT("$A$"&amp;ROW($A302)) &lt;&gt; ""),ROW($A$1:INDIRECT("$A$"&amp;ROW($A302)))), 1))), "",
ROUNDDOWN((ROUNDDOWN((((2*VLOOKUP($AA302, 'EV and Base'!$A$1:$N$671, 11, FALSE))+30+ROUNDDOWN($AE302/4, 0))*$AB302)/100, 0)+5), 0)
&amp;"-"&amp;
ROUNDDOWN((ROUNDDOWN((((2*VLOOKUP($AA302, 'EV and Base'!$A$1:$N$671, 11, FALSE))+31+ROUNDDOWN($AE302/4, 0))*$AB302)/100, 0)+5), 0))</f>
        <v>89-90</v>
      </c>
      <c r="AL302" s="21" t="str" cm="1">
        <f t="array" aca="1" ref="AL302" ca="1">IF(NOT(ISNUMBER(INDEX($A:$A, LOOKUP(2, 1 / ($A$1:INDIRECT("$A$"&amp;ROW($A302)) &lt;&gt; ""),ROW($A$1:INDIRECT("$A$"&amp;ROW($A302)))), 1))), "",
ROUNDDOWN((ROUNDDOWN((((2*VLOOKUP($AA302, 'EV and Base'!$A$1:$N$671, 12, FALSE))+0+ROUNDDOWN($AF302/4, 0))*$AB302)/100, 0)+5)*0.9, 0)
&amp;"-"&amp;
ROUNDDOWN((ROUNDDOWN((((2*VLOOKUP($AA302, 'EV and Base'!$A$1:$N$671, 12, FALSE))+31+ROUNDDOWN($AF302/4, 0))*$AB302)/100, 0)+5)*0.9, 0))</f>
        <v>36-48</v>
      </c>
      <c r="AM302" s="21" t="str" cm="1">
        <f t="array" aca="1" ref="AM302" ca="1">IF(NOT(ISNUMBER(INDEX($A:$A, LOOKUP(2, 1 / ($A$1:INDIRECT("$A$"&amp;ROW($A302)) &lt;&gt; ""),ROW($A$1:INDIRECT("$A$"&amp;ROW($A302)))), 1))), "",
ROUNDDOWN((ROUNDDOWN((((2*VLOOKUP($AA302, 'EV and Base'!$A$1:$N$671, 13, FALSE))+30+ROUNDDOWN($AG302/4, 0))*$AB302)/100, 0)+5), 0)
&amp;"-"&amp;
ROUNDDOWN((ROUNDDOWN((((2*VLOOKUP($AA302, 'EV and Base'!$A$1:$N$671, 13, FALSE))+31+ROUNDDOWN($AG302/4, 0))*$AB302)/100, 0)+5), 0))</f>
        <v>89-89</v>
      </c>
      <c r="AN302" s="25" cm="1">
        <f t="array" aca="1" ref="AN302" ca="1">IF(NOT(ISNUMBER(INDEX($A:$A, LOOKUP(2, 1 / ($A$1:INDIRECT("$A$"&amp;ROW($A302)) &lt;&gt; ""),ROW($A$1:INDIRECT("$A$"&amp;ROW($A302)))), 1))), "",
ROUNDDOWN((ROUNDDOWN((((2*VLOOKUP($AA302, 'EV and Base'!$A$1:$N$671, 14, FALSE))+31+ROUNDDOWN($AH302/4, 0))*$AB302)/100, 0)+5), 0))</f>
        <v>86</v>
      </c>
      <c r="AO302" s="23" cm="1">
        <f t="array" aca="1" ref="AO302" ca="1">IF(NOT(ISNUMBER(INDEX($A:$A, LOOKUP(2, 1 / ($A$1:INDIRECT("$A$"&amp;ROW($A302)) &lt;&gt; ""),ROW($A$1:INDIRECT("$A$"&amp;ROW($A302)))), 1))), "",
ROUNDDOWN((((2*VLOOKUP($AA302, 'EV and Base'!$A$1:$N$671, 9, FALSE))+31+ROUNDDOWN($AC302/4, 0))*$AB302)/100, 0)+$AB302+10)</f>
        <v>131</v>
      </c>
      <c r="AP302" s="2" cm="1">
        <f t="array" aca="1" ref="AP302" ca="1">IF(NOT(ISNUMBER(INDEX($A:$A, LOOKUP(2, 1 / ($A$1:INDIRECT("$A$"&amp;ROW($A302)) &lt;&gt; ""),ROW($A$1:INDIRECT("$A$"&amp;ROW($A302)))), 1))), "",
ROUNDDOWN((ROUNDDOWN((((2*VLOOKUP($AA302, 'EV and Base'!$A$1:$N$671, 10, FALSE))+31+ROUNDDOWN($AD302/4, 0))*$AB302)/100, 0)+5)*1.1, 0))</f>
        <v>114</v>
      </c>
      <c r="AQ302" s="2" cm="1">
        <f t="array" aca="1" ref="AQ302" ca="1">IF(NOT(ISNUMBER(INDEX($A:$A, LOOKUP(2, 1 / ($A$1:INDIRECT("$A$"&amp;ROW($A302)) &lt;&gt; ""),ROW($A$1:INDIRECT("$A$"&amp;ROW($A302)))), 1))), "",
ROUNDDOWN((ROUNDDOWN((((2*VLOOKUP($AA302, 'EV and Base'!$A$1:$N$671, 11, FALSE))+$AV$2+ROUNDDOWN($AE302/4, 0))*$AB302)/100, 0)+5), 0))</f>
        <v>90</v>
      </c>
      <c r="AR302" s="22" cm="1">
        <f t="array" aca="1" ref="AR302" ca="1">IF(NOT(ISNUMBER(INDEX($A:$A, LOOKUP(2, 1 / ($A$1:INDIRECT("$A$"&amp;ROW($A302)) &lt;&gt; ""),ROW($A$1:INDIRECT("$A$"&amp;ROW($A302)))), 1))), "",
ROUNDDOWN((ROUNDDOWN((((2*VLOOKUP($AA302, 'EV and Base'!$A$1:$N$671, 12, FALSE))+$AW$2+ROUNDDOWN($AF302/4, 0))*$AB302)/100, 0)+5)*0.9, 0))</f>
        <v>43</v>
      </c>
      <c r="AS302" s="2" cm="1">
        <f t="array" aca="1" ref="AS302" ca="1">IF(NOT(ISNUMBER(INDEX($A:$A, LOOKUP(2, 1 / ($A$1:INDIRECT("$A$"&amp;ROW($A302)) &lt;&gt; ""),ROW($A$1:INDIRECT("$A$"&amp;ROW($A302)))), 1))), "",
ROUNDDOWN((ROUNDDOWN((((2*VLOOKUP($AA302, 'EV and Base'!$A$1:$N$671, 13, FALSE))+$AX$2+ROUNDDOWN($AG302/4, 0))*$AB302)/100, 0)+5), 0))</f>
        <v>89</v>
      </c>
      <c r="AT302" s="24" cm="1">
        <f t="array" aca="1" ref="AT302" ca="1">IF(NOT(ISNUMBER(INDEX($A:$A, LOOKUP(2, 1 / ($A$1:INDIRECT("$A$"&amp;ROW($A302)) &lt;&gt; ""),ROW($A$1:INDIRECT("$A$"&amp;ROW($A302)))), 1))), "",
ROUNDDOWN((ROUNDDOWN((((2*VLOOKUP($AA302, 'EV and Base'!$A$1:$N$671, 14, FALSE))+31+ROUNDDOWN($AH302/4, 0))*$AB302)/100, 0)+5), 0))</f>
        <v>86</v>
      </c>
      <c r="AU302" s="28">
        <v>227</v>
      </c>
      <c r="AY302" cm="1">
        <f t="array" aca="1" ref="AY302" ca="1">IF(NOT(ISNUMBER(INDEX($A:$A,LOOKUP(2,1/($A$1:INDIRECT("$A$"&amp;ROW($A302))&lt;&gt;""),ROW($A$1:INDIRECT("$A$"&amp;ROW($A302)))),1))),"",
INDEX($AY:$AY,LOOKUP(2,1/($AY$1:INDIRECT("$AY$"&amp;ROW($AY302)-1)&lt;&gt;""),ROW($AY$1:INDIRECT("$AY$"&amp;ROW($AY302)-1))),1)+$BL302)</f>
        <v>61093</v>
      </c>
      <c r="AZ302" s="3" cm="1">
        <f t="array" aca="1" ref="AZ302" ca="1">IF(NOT(ISNUMBER(INDEX($A:$A, LOOKUP(2, 1 / ($A$1:INDIRECT("$A$"&amp;ROW($A302)) &lt;&gt; ""),ROW($A$1:INDIRECT("$A$"&amp;ROW($A302)))), 1))), "",
VLOOKUP(INDIRECT("$G$"&amp;LOOKUP(2, 1 / ($AY$1:INDIRECT("$AY$"&amp;ROW($AY302)-1) &lt;&gt; ""),ROW($AY$1:INDIRECT("$AY$"&amp;ROW($AY302)-1)))),'EV and Base'!A270:N940,2,FALSE))</f>
        <v>125</v>
      </c>
      <c r="BA302" s="3" cm="1">
        <f t="array" aca="1" ref="BA302" ca="1">IF(NOT(ISNUMBER(INDEX($A:$A, LOOKUP(2, 1 / ($A$1:INDIRECT("$A$"&amp;ROW($A302)) &lt;&gt; ""),ROW($A$1:INDIRECT("$A$"&amp;ROW($A302)))), 1))), "",
INDIRECT("$I$"&amp;LOOKUP(2, 1 / ($AY$1:INDIRECT("$AY$"&amp;ROW($AY302)-1) &lt;&gt; ""),ROW($AY$1:INDIRECT("$AY$"&amp;ROW($AY302)-1)))))</f>
        <v>32</v>
      </c>
      <c r="BB302" s="1" cm="1">
        <f t="array" aca="1" ref="BB302" ca="1">IF(NOT(ISNUMBER(INDEX($A:$A, LOOKUP(2, 1 / ($A$1:INDIRECT("$A$"&amp;ROW($A302)) &lt;&gt; ""),ROW($A$1:INDIRECT("$A$"&amp;ROW($A302)))), 1))), "",
INDIRECT("$AB$"&amp;LOOKUP(2, 1 / ($AY$1:INDIRECT("$AY$"&amp;ROW($AY302)-1) &lt;&gt; ""),ROW($AY$1:INDIRECT("$AY$"&amp;ROW($AY302)-1)))))</f>
        <v>40</v>
      </c>
      <c r="BC302" s="3" cm="1">
        <f t="array" aca="1" ref="BC302" ca="1">IF(NOT(ISNUMBER(INDEX($A:$A,LOOKUP(2,1/($A$1:INDIRECT("$A$"&amp;ROW($A302))&lt;&gt;""),ROW($A$1:INDIRECT("$A$"&amp;ROW($A302)))),1))),"",
$BA302+$BA302+10)</f>
        <v>74</v>
      </c>
      <c r="BD302" s="3" cm="1">
        <f t="array" aca="1" ref="BD302" ca="1">IF(NOT(ISNUMBER(INDEX($A:$A,LOOKUP(2,1/($A$1:INDIRECT("$A$"&amp;ROW($A302))&lt;&gt;""),ROW($A$1:INDIRECT("$A$"&amp;ROW($A302)))),1))),"",
$BA302+$BB302+10)</f>
        <v>82</v>
      </c>
      <c r="BE302" s="3" cm="1">
        <f t="array" aca="1" ref="BE302" ca="1">IF(NOT(ISNUMBER(INDEX($A:$A,LOOKUP(2,1/($A$1:INDIRECT("$A$"&amp;ROW($A302))&lt;&gt;""),ROW($A$1:INDIRECT("$A$"&amp;ROW($A302)))),1))),"",
$BC302*$BC302)</f>
        <v>5476</v>
      </c>
      <c r="BF302" s="3" cm="1">
        <f t="array" aca="1" ref="BF302" ca="1">IF(NOT(ISNUMBER(INDEX($A:$A,LOOKUP(2,1/($A$1:INDIRECT("$A$"&amp;ROW($A302))&lt;&gt;""),ROW($A$1:INDIRECT("$A$"&amp;ROW($A302)))),1))),"",
$BD302*$BD302)</f>
        <v>6724</v>
      </c>
      <c r="BG302" s="3" cm="1">
        <f t="array" aca="1" ref="BG302" ca="1">IF(NOT(ISNUMBER(INDEX($A:$A,LOOKUP(2,1/($A$1:INDIRECT("$A$"&amp;ROW($A302))&lt;&gt;""),ROW($A$1:INDIRECT("$A$"&amp;ROW($A302)))),1))),"",
_xlfn.FLOOR.MATH(1.5*_xlfn.FLOOR.MATH($AZ302*BA302/5)))</f>
        <v>1200</v>
      </c>
      <c r="BH302" s="3" cm="1">
        <f t="array" aca="1" ref="BH302" ca="1">IF(NOT(ISNUMBER(INDEX($A:$A, LOOKUP(2, 1 / ($A$1:INDIRECT("$A$"&amp;ROW($A302)) &lt;&gt; ""),ROW($A$1:INDIRECT("$A$"&amp;ROW($A302)))), 1))), "",
_xlfn.FLOOR.MATH($BG302/IF(OR(INDIRECT("$C$"&amp;LOOKUP(2, 1 / ($AY$1:INDIRECT("$AY$"&amp;ROW($AY302)-1) &lt;&gt; ""),ROW($AY$1:INDIRECT("$AY$"&amp;ROW($AY302)-1))))="Multi",
INDIRECT("$C$"&amp;LOOKUP(2, 1 / ($AY$1:INDIRECT("$AY$"&amp;ROW($AY302)-1) &lt;&gt; ""),ROW($AY$1:INDIRECT("$AY$"&amp;ROW($AY302)-1))))="Double"),2,1)))</f>
        <v>1200</v>
      </c>
      <c r="BI302" s="3" cm="1">
        <f t="array" aca="1" ref="BI302" ca="1">IF(NOT(ISNUMBER(INDEX($A:$A,LOOKUP(2,1/($A$1:INDIRECT("$A$"&amp;ROW($A302))&lt;&gt;""),ROW($A$1:INDIRECT("$A$"&amp;ROW($A302)))),1))),"",
VLOOKUP($BC302,GameFreakSQRT!$A$1:$B$200,2,FALSE))</f>
        <v>35235</v>
      </c>
      <c r="BJ302" s="3" cm="1">
        <f t="array" aca="1" ref="BJ302" ca="1">IF(NOT(ISNUMBER(INDEX($A:$A,LOOKUP(2,1/($A$1:INDIRECT("$A$"&amp;ROW($A302))&lt;&gt;""),ROW($A$1:INDIRECT("$A$"&amp;ROW($A302)))),1))),"",
VLOOKUP($BD302,GameFreakSQRT!$A$1:$B$200,2,FALSE))</f>
        <v>37091</v>
      </c>
      <c r="BK302" s="3" cm="1">
        <f t="array" aca="1" ref="BK302" ca="1">IF(NOT(ISNUMBER(INDEX($A:$A,LOOKUP(2,1/($A$1:INDIRECT("$A$"&amp;ROW($A302))&lt;&gt;""),ROW($A$1:INDIRECT("$A$"&amp;ROW($A302)))),1))),"",
_xlfn.FLOOR.MATH((($BI302*$BE302)*$BH302)/($BJ302*$BF302))+1)</f>
        <v>929</v>
      </c>
      <c r="BL302" s="3" cm="1">
        <f t="array" aca="1" ref="BL302" ca="1">IF(NOT(ISNUMBER(INDEX($A:$A,LOOKUP(2,1/($A$1:INDIRECT("$A$"&amp;ROW($A302))&lt;&gt;""),ROW($A$1:INDIRECT("$A$"&amp;ROW($A302)))),1))),"",
_xlfn.FLOOR.MATH($BK302*IF(NOT(INDIRECT("$Z$"&amp;LOOKUP(2, 1 / ($AY$1:INDIRECT("$AY$"&amp;ROW($AY302)-1) &lt;&gt; ""),ROW($AY$1:INDIRECT("$AY$"&amp;ROW($AY302)-1))))=""),1.5,1)))</f>
        <v>1393</v>
      </c>
      <c r="BM302" s="3" cm="1">
        <f t="array" aca="1" ref="BM302" ca="1">IF(NOT(ISNUMBER(INDEX($A:$A, LOOKUP(2, 1 / ($A$1:INDIRECT("$A$"&amp;ROW($A302)) &lt;&gt; ""),ROW($A$1:INDIRECT("$A$"&amp;ROW($A302)))), 1))), "",
INDIRECT("$Y$"&amp;LOOKUP(2, 1 / ($AY$1:INDIRECT("$AY$"&amp;ROW($AY302)-1) &lt;&gt; ""),ROW($AY$1:INDIRECT("$AY$"&amp;ROW($AY302)-1)))))</f>
        <v>1393</v>
      </c>
      <c r="BN302" s="3" t="b">
        <f t="shared" ca="1" si="29"/>
        <v>1</v>
      </c>
    </row>
    <row r="303" spans="1:66" x14ac:dyDescent="0.45">
      <c r="A303" s="69"/>
      <c r="B303" s="69"/>
      <c r="C303" s="69"/>
      <c r="D303" s="69"/>
      <c r="E303" s="69"/>
      <c r="F303" s="56">
        <v>2</v>
      </c>
      <c r="G303" s="2" t="s">
        <v>339</v>
      </c>
      <c r="H303" s="2" t="s">
        <v>50</v>
      </c>
      <c r="I303" s="2">
        <v>32</v>
      </c>
      <c r="J303" s="2" t="s">
        <v>71</v>
      </c>
      <c r="K303" s="2" t="s">
        <v>368</v>
      </c>
      <c r="L303" s="2" t="s">
        <v>53</v>
      </c>
      <c r="M303" s="2" t="s">
        <v>233</v>
      </c>
      <c r="N303" s="2" t="s">
        <v>538</v>
      </c>
      <c r="O303" s="2" t="s">
        <v>539</v>
      </c>
      <c r="P303" s="2" t="s">
        <v>577</v>
      </c>
      <c r="Q303" s="2">
        <v>6</v>
      </c>
      <c r="R303" s="2">
        <f>_xlfn.FLOOR.MATH((((2*VLOOKUP(G303, 'EV and Base'!$A$1:$N$671, 9, FALSE))+$Q303)*$I303)/100)+$I303+10</f>
        <v>90</v>
      </c>
      <c r="S303" s="2">
        <f>_xlfn.FLOOR.MATH((_xlfn.FLOOR.MATH((((2*VLOOKUP($G303, 'EV and Base'!$A$1:$N$671, 10, FALSE))+$Q303)*$I303)/100)+5)*
IF(OR($J303="Lonely", $J303="Brave", $J303="Adamant", $J303="Naughty"), 1.1,
IF(OR($J303="Bold", $J303="Timid", $J303="Modest", $J303="Calm"), 0.9, 1)))</f>
        <v>44</v>
      </c>
      <c r="T303" s="2">
        <f>_xlfn.FLOOR.MATH((_xlfn.FLOOR.MATH((((2*VLOOKUP($G303, 'EV and Base'!$A$1:$N$671, 11, FALSE))+$Q303)*$I303)/100)+5)*
IF(OR($J303="Bold", $J303="Relaxed", $J303="Impish", $J303="Lax"), 1.1,
IF(OR($J303="Lonely", $J303="Hasty", $J303="Mild", $J303="Gentle"), 0.9, 1)))</f>
        <v>58</v>
      </c>
      <c r="U303" s="2">
        <f>_xlfn.FLOOR.MATH((_xlfn.FLOOR.MATH((((2*VLOOKUP($G303, 'EV and Base'!$A$1:$N$671, 12, FALSE))+$Q303)*$I303)/100)+5)*
IF(OR($J303="Modest", $J303="Mild", $J303="Quiet", $J303="Rash"), 1.1,
IF(OR($J303="Adamant", $J303="Impish", $J303="Jolly", $J303="Careful"), 0.9, 1)))</f>
        <v>72</v>
      </c>
      <c r="V303" s="2">
        <f>_xlfn.FLOOR.MATH((_xlfn.FLOOR.MATH((((2*VLOOKUP($G303, 'EV and Base'!$A$1:$N$671, 13, FALSE))+$Q303)*$I303)/100)+5)*
IF(OR($J303="Calm", $J303="Gentle", $J303="Sassy", $J303="Careful"), 1.1,
IF(OR($J303="Naughty", $J303="Lax", $J303="Naive", $J303="Rash"), 0.9, 1)))</f>
        <v>58</v>
      </c>
      <c r="W303" s="2">
        <f>_xlfn.FLOOR.MATH((_xlfn.FLOOR.MATH((((2*VLOOKUP($G303, 'EV and Base'!$A$1:$N$671, 14, FALSE))+$Q303)*$I303)/100)+5)*
IF(OR($J303="Timid", $J303="Hasty", $J303="Jolly", $J303="Naive"), 1.1,
IF(OR($J303="Brave", $J303="Relaxed", $J303="Quiet", $J303="Sassy"), 0.9, 1)))</f>
        <v>69</v>
      </c>
      <c r="X303" s="69"/>
      <c r="Y303" s="1">
        <v>1858</v>
      </c>
      <c r="Z303" s="1">
        <v>1</v>
      </c>
      <c r="AA303" s="23" t="str" cm="1">
        <f t="array" aca="1" ref="AA303" ca="1">IF(NOT(ISNUMBER(INDEX($A:$A,LOOKUP(2,1/($A$1:INDIRECT("$A$"&amp;ROW($A303))&lt;&gt;""),ROW($A$1:INDIRECT("$A$"&amp;ROW($A303)))),1))),"",
IF(NOT(ISNUMBER($A303)),$AA302,
IF($AB303&lt;16,"Lillipup",
IF($AB303&lt;32,"Herdier",
"Stoutland"))))</f>
        <v>Stoutland</v>
      </c>
      <c r="AB303" s="25" cm="1">
        <f t="array" aca="1" ref="AB303" ca="1">IF(NOT(ISNUMBER(INDEX($A:$A, LOOKUP(2, 1 / ($A$1:INDIRECT("$A$"&amp;ROW($A303)) &lt;&gt; ""),ROW($A$1:INDIRECT("$A$"&amp;ROW($A303)))), 1))), "",
VLOOKUP($AY303,'Medium-Slow'!$A$1:$B$101,2,TRUE))</f>
        <v>41</v>
      </c>
      <c r="AC303" s="23" cm="1">
        <f t="array" aca="1" ref="AC303" ca="1">IF(NOT(ISNUMBER(INDEX($A:$A, LOOKUP(2, 1 / ($A$1:INDIRECT("$A$"&amp;ROW($A303)) &lt;&gt; ""),ROW($A$1:INDIRECT("$A$"&amp;ROW($A303)))), 1))), "",
INDEX($AC:$AC, LOOKUP(2, 1 / ($AC$1:INDIRECT("$AC$"&amp;ROW($AC303)-1) &lt;&gt; ""),ROW($AC$1:INDIRECT("$AC$"&amp;ROW($AC303)-1))), 1)+
IF(INDEX($AC:$AC, LOOKUP(2, 1 / ($AC$1:INDIRECT("$AC$"&amp;ROW($AC303)-1) &lt;&gt; ""),ROW($AC$1:INDIRECT("$AC$"&amp;ROW($AC303)-1))), 1)+
INDEX($AD:$AD, LOOKUP(2, 1 / ($AD$1:INDIRECT("$AD$"&amp;ROW($AD303)-1) &lt;&gt; ""),ROW($AD$1:INDIRECT("$AD$"&amp;ROW($AD303)-1))), 1)+
INDEX($AE:$AE, LOOKUP(2, 1 / ($AE$1:INDIRECT("$AE$"&amp;ROW($AE303)-1) &lt;&gt; ""),ROW($AE$1:INDIRECT("$AE$"&amp;ROW($AD303)-1))), 1)+
INDEX($AE:$AF, LOOKUP(2, 1 / ($AF$1:INDIRECT("$AF$"&amp;ROW($AF303)-1) &lt;&gt; ""),ROW($AF$1:INDIRECT("$AF$"&amp;ROW($AD303)-1))), 1)+
INDEX($AG:$AG, LOOKUP(2, 1 / ($AG$1:INDIRECT("$AG$"&amp;ROW($AG303)-1) &lt;&gt; ""),ROW($AG$1:INDIRECT("$AG$"&amp;ROW($AD303)-1))), 1)+
INDEX($AH:$AH, LOOKUP(2, 1 / ($AH$1:INDIRECT("$AH$"&amp;ROW($AH303)-1) &lt;&gt; ""),ROW($AH$1:INDIRECT("$AH$"&amp;ROW($AD303)-1))), 1)&gt;=510,0,
IF(INDEX($AC:$AC, LOOKUP(2, 1 / ($AC$1:INDIRECT("$AC$"&amp;ROW($AC303)-1) &lt;&gt; ""),ROW($AC$1:INDIRECT("$AC$"&amp;ROW($AC303)-1))), 1)&gt;=255,0,
VLOOKUP(INDIRECT("$G$"&amp;LOOKUP(2, 1 / ($AC$1:INDIRECT("$AC$"&amp;ROW($AC303)-1) &lt;&gt; ""),ROW($AC$1:INDIRECT("$AC$"&amp;ROW($AC303)-1)))), 'EV and Base'!$A$1:$N$671, 3, FALSE))))</f>
        <v>10</v>
      </c>
      <c r="AD303" s="2" cm="1">
        <f t="array" aca="1" ref="AD303" ca="1">IF(NOT(ISNUMBER(INDEX($A:$A, LOOKUP(2, 1 / ($A$1:INDIRECT("$A$"&amp;ROW($A303)) &lt;&gt; ""),ROW($A$1:INDIRECT("$A$"&amp;ROW($A303)))), 1))), "",
INDEX($AD:$AD, LOOKUP(2, 1 / ($AD$1:INDIRECT("$AD$"&amp;ROW($AD303)-1) &lt;&gt; ""),ROW($AD$1:INDIRECT("$AD$"&amp;ROW($AD303)-1))), 1)+
IF(INDEX($AC:$AC, LOOKUP(2, 1 / ($AC$1:INDIRECT("$AC$"&amp;ROW($AC303)-1) &lt;&gt; ""),ROW($AC$1:INDIRECT("$AC$"&amp;ROW($AC303)-1))), 1)+
INDEX($AD:$AD, LOOKUP(2, 1 / ($AD$1:INDIRECT("$AD$"&amp;ROW($AD303)-1) &lt;&gt; ""),ROW($AD$1:INDIRECT("$AD$"&amp;ROW($AD303)-1))), 1)+
INDEX($AE:$AE, LOOKUP(2, 1 / ($AE$1:INDIRECT("$AE$"&amp;ROW($AE303)-1) &lt;&gt; ""),ROW($AE$1:INDIRECT("$AE$"&amp;ROW($AD303)-1))), 1)+
INDEX($AE:$AF, LOOKUP(2, 1 / ($AF$1:INDIRECT("$AF$"&amp;ROW($AF303)-1) &lt;&gt; ""),ROW($AF$1:INDIRECT("$AF$"&amp;ROW($AD303)-1))), 1)+
INDEX($AG:$AG, LOOKUP(2, 1 / ($AG$1:INDIRECT("$AG$"&amp;ROW($AG303)-1) &lt;&gt; ""),ROW($AG$1:INDIRECT("$AG$"&amp;ROW($AD303)-1))), 1)+
INDEX($AH:$AH, LOOKUP(2, 1 / ($AH$1:INDIRECT("$AH$"&amp;ROW($AH303)-1) &lt;&gt; ""),ROW($AH$1:INDIRECT("$AH$"&amp;ROW($AD303)-1))), 1)&gt;=510,0,
IF(INDEX($AD:$AD, LOOKUP(2, 1 / ($AD$1:INDIRECT("$AD$"&amp;ROW($AD303)-1) &lt;&gt; ""),ROW($AD$1:INDIRECT("$AD$"&amp;ROW($AD303)-1))), 1)&gt;=255,0,
VLOOKUP(INDIRECT("$G$"&amp;LOOKUP(2, 1 / ($AD$1:INDIRECT("$AD$"&amp;ROW($AD303)-1) &lt;&gt; ""),ROW($AD$1:INDIRECT("$AD$"&amp;ROW($AD303)-1)))), 'EV and Base'!$A$1:$N$671, 4, FALSE))))</f>
        <v>74</v>
      </c>
      <c r="AE303" s="2" cm="1">
        <f t="array" aca="1" ref="AE303" ca="1">IF(NOT(ISNUMBER(INDEX($A:$A,LOOKUP(2,1/($A$1:INDIRECT("$A$"&amp;ROW($A303))&lt;&gt;""),ROW($A$1:INDIRECT("$A$"&amp;ROW($A303)))),1))),"",
INDEX($AE:$AE,LOOKUP(2,1/($AE$1:INDIRECT("$AE$"&amp;ROW($AE303)-1)&lt;&gt;""),ROW($AE$1:INDIRECT("$AE$"&amp;ROW($AE303)-1))),1)+
IF(INDEX($AC:$AC,LOOKUP(2,1/($AC$1:INDIRECT("$AC$"&amp;ROW($AC303)-1)&lt;&gt;""),ROW($AC$1:INDIRECT("$AC$"&amp;ROW($AC303)-1))),1)+
INDEX($AD:$AD,LOOKUP(2,1/($AD$1:INDIRECT("$AD$"&amp;ROW($AD303)-1)&lt;&gt;""),ROW($AD$1:INDIRECT("$AD$"&amp;ROW($AD303)-1))),1)+
INDEX($AE:$AE,LOOKUP(2,1/($AE$1:INDIRECT("$AE$"&amp;ROW($AE303)-1)&lt;&gt;""),ROW($AE$1:INDIRECT("$AE$"&amp;ROW($AD303)-1))),1)+
INDEX($AE:$AF,LOOKUP(2,1/($AF$1:INDIRECT("$AF$"&amp;ROW($AF303)-1)&lt;&gt;""),ROW($AF$1:INDIRECT("$AF$"&amp;ROW($AD303)-1))),1)+
INDEX($AG:$AG,LOOKUP(2,1/($AG$1:INDIRECT("$AG$"&amp;ROW($AG303)-1)&lt;&gt;""),ROW($AG$1:INDIRECT("$AG$"&amp;ROW($AD303)-1))),1)+
INDEX($AH:$AH,LOOKUP(2,1/($AH$1:INDIRECT("$AH$"&amp;ROW($AH303)-1)&lt;&gt;""),ROW($AH$1:INDIRECT("$AH$"&amp;ROW($AD303)-1))),1)&gt;=510,0,
IF(INDEX($AE:$AE,LOOKUP(2,1/($AE$1:INDIRECT("$AE$"&amp;ROW($AE303)-1)&lt;&gt;""),ROW($AE$1:INDIRECT("$AE$"&amp;ROW($AE303)-1))),1)&gt;=255,0,
VLOOKUP(INDIRECT("$G$"&amp;LOOKUP(2,1/($AE$1:INDIRECT("$AE$"&amp;ROW($AE303)-1)&lt;&gt;""),ROW($AE$1:INDIRECT("$AE$"&amp;ROW($AE303)-1)))),'EV and Base'!$A$1:$N$671,5,FALSE))))</f>
        <v>10</v>
      </c>
      <c r="AF303" s="2" cm="1">
        <f t="array" aca="1" ref="AF303" ca="1">IF(NOT(ISNUMBER(INDEX($A:$A, LOOKUP(2, 1 / ($A$1:INDIRECT("$A$"&amp;ROW($A303)) &lt;&gt; ""),ROW($A$1:INDIRECT("$A$"&amp;ROW($A303)))), 1))), "",
INDEX($AF:$AF, LOOKUP(2, 1 / ($AF$1:INDIRECT("$AF$"&amp;ROW($AF303)-1) &lt;&gt; ""),ROW($AF$1:INDIRECT("$AF$"&amp;ROW($AF303)-1))), 1)+
IF(INDEX($AC:$AC, LOOKUP(2, 1 / ($AC$1:INDIRECT("$AC$"&amp;ROW($AC303)-1) &lt;&gt; ""),ROW($AC$1:INDIRECT("$AC$"&amp;ROW($AC303)-1))), 1)+
INDEX($AD:$AD, LOOKUP(2, 1 / ($AD$1:INDIRECT("$AD$"&amp;ROW($AD303)-1) &lt;&gt; ""),ROW($AD$1:INDIRECT("$AD$"&amp;ROW($AD303)-1))), 1)+
INDEX($AE:$AE, LOOKUP(2, 1 / ($AE$1:INDIRECT("$AE$"&amp;ROW($AE303)-1) &lt;&gt; ""),ROW($AE$1:INDIRECT("$AE$"&amp;ROW($AD303)-1))), 1)+
INDEX($AE:$AF, LOOKUP(2, 1 / ($AF$1:INDIRECT("$AF$"&amp;ROW($AF303)-1) &lt;&gt; ""),ROW($AF$1:INDIRECT("$AF$"&amp;ROW($AD303)-1))), 1)+
INDEX($AG:$AG, LOOKUP(2, 1 / ($AG$1:INDIRECT("$AG$"&amp;ROW($AG303)-1) &lt;&gt; ""),ROW($AG$1:INDIRECT("$AG$"&amp;ROW($AD303)-1))), 1)+
INDEX($AH:$AH, LOOKUP(2, 1 / ($AH$1:INDIRECT("$AH$"&amp;ROW($AH303)-1) &lt;&gt; ""),ROW($AH$1:INDIRECT("$AH$"&amp;ROW($AD303)-1))), 1)&gt;=510,0,
IF(INDEX($AF:$AF, LOOKUP(2, 1 / ($AF$1:INDIRECT("$AF$"&amp;ROW($AF303)-1) &lt;&gt; ""),ROW($AF$1:INDIRECT("$AF$"&amp;ROW($AF303)-1))), 1)&gt;=255,0,
VLOOKUP(INDIRECT("$G$"&amp;LOOKUP(2, 1 / ($AF$1:INDIRECT("$AF$"&amp;ROW($AF303)-1) &lt;&gt; ""),ROW($AF$1:INDIRECT("$AF$"&amp;ROW($AF303)-1)))), 'EV and Base'!$A$1:$N$671, 6, FALSE))))</f>
        <v>11</v>
      </c>
      <c r="AG303" s="2" cm="1">
        <f t="array" aca="1" ref="AG303" ca="1">IF(NOT(ISNUMBER(INDEX($A:$A, LOOKUP(2, 1 / ($A$1:INDIRECT("$A$"&amp;ROW($A303)) &lt;&gt; ""),ROW($A$1:INDIRECT("$A$"&amp;ROW($A303)))), 1))), "",
INDEX($AG:$AG, LOOKUP(2, 1 / ($AG$1:INDIRECT("$AG$"&amp;ROW($AG303)-1) &lt;&gt; ""),ROW($AG$1:INDIRECT("$AG$"&amp;ROW($AG303)-1))), 1)+
IF(INDEX($AC:$AC, LOOKUP(2, 1 / ($AC$1:INDIRECT("$AC$"&amp;ROW($AC303)-1) &lt;&gt; ""),ROW($AC$1:INDIRECT("$AC$"&amp;ROW($AC303)-1))), 1)+
INDEX($AD:$AD, LOOKUP(2, 1 / ($AD$1:INDIRECT("$AD$"&amp;ROW($AD303)-1) &lt;&gt; ""),ROW($AD$1:INDIRECT("$AD$"&amp;ROW($AD303)-1))), 1)+
INDEX($AE:$AE, LOOKUP(2, 1 / ($AE$1:INDIRECT("$AE$"&amp;ROW($AE303)-1) &lt;&gt; ""),ROW($AE$1:INDIRECT("$AE$"&amp;ROW($AD303)-1))), 1)+
INDEX($AE:$AF, LOOKUP(2, 1 / ($AF$1:INDIRECT("$AF$"&amp;ROW($AF303)-1) &lt;&gt; ""),ROW($AF$1:INDIRECT("$AF$"&amp;ROW($AD303)-1))), 1)+
INDEX($AG:$AG, LOOKUP(2, 1 / ($AG$1:INDIRECT("$AG$"&amp;ROW($AG303)-1) &lt;&gt; ""),ROW($AG$1:INDIRECT("$AG$"&amp;ROW($AD303)-1))), 1)+
INDEX($AH:$AH, LOOKUP(2, 1 / ($AH$1:INDIRECT("$AH$"&amp;ROW($AH303)-1) &lt;&gt; ""),ROW($AH$1:INDIRECT("$AH$"&amp;ROW($AD303)-1))), 1)&gt;=510,0,
IF(INDEX($AG:$AG, LOOKUP(2, 1 / ($AG$1:INDIRECT("$AG$"&amp;ROW($AG303)-1) &lt;&gt; ""),ROW($AG$1:INDIRECT("$AG$"&amp;ROW($AG303)-1))), 1)&gt;=255,0,
VLOOKUP(INDIRECT("$G$"&amp;LOOKUP(2, 1 / ($AG$1:INDIRECT("$AG$"&amp;ROW($AG303)-1) &lt;&gt; ""),ROW($AG$1:INDIRECT("$AG$"&amp;ROW($AG303)-1)))), 'EV and Base'!$A$1:$N$671, 7, FALSE))))</f>
        <v>0</v>
      </c>
      <c r="AH303" s="24" cm="1">
        <f t="array" aca="1" ref="AH303" ca="1">IF(NOT(ISNUMBER(INDEX($A:$A,LOOKUP(2,1/($A$1:INDIRECT("$A$"&amp;ROW($A303))&lt;&gt;""),ROW($A$1:INDIRECT("$A$"&amp;ROW($A303)))),1))),"",
INDEX($AH:$AH,LOOKUP(2,1/($AH$1:INDIRECT("$AH$"&amp;ROW($AH303)-1)&lt;&gt;""),ROW($AH$1:INDIRECT("$AH$"&amp;ROW($AH303)-1))),1)+
IF(INDEX($AC:$AC,LOOKUP(2,1/($AC$1:INDIRECT("$AC$"&amp;ROW($AC303)-1)&lt;&gt;""),ROW($AC$1:INDIRECT("$AC$"&amp;ROW($AC303)-1))),1)+
INDEX($AD:$AD,LOOKUP(2,1/($AD$1:INDIRECT("$AD$"&amp;ROW($AD303)-1)&lt;&gt;""),ROW($AD$1:INDIRECT("$AD$"&amp;ROW($AD303)-1))),1)+
INDEX($AE:$AE,LOOKUP(2,1/($AE$1:INDIRECT("$AE$"&amp;ROW($AE303)-1)&lt;&gt;""),ROW($AE$1:INDIRECT("$AE$"&amp;ROW($AD303)-1))),1)+
INDEX($AE:$AF,LOOKUP(2,1/($AF$1:INDIRECT("$AF$"&amp;ROW($AF303)-1)&lt;&gt;""),ROW($AF$1:INDIRECT("$AF$"&amp;ROW($AD303)-1))),1)+
INDEX($AG:$AG,LOOKUP(2,1/($AG$1:INDIRECT("$AG$"&amp;ROW($AG303)-1)&lt;&gt;""),ROW($AG$1:INDIRECT("$AG$"&amp;ROW($AD303)-1))),1)+
INDEX($AH:$AH,LOOKUP(2,1/($AH$1:INDIRECT("$AH$"&amp;ROW($AH303)-1)&lt;&gt;""),ROW($AH$1:INDIRECT("$AH$"&amp;ROW($AD303)-1))),1)&gt;=510,0,
IF(INDEX($AH:$AH,LOOKUP(2,1/($AH$1:INDIRECT("$AH$"&amp;ROW($AH303)-1)&lt;&gt;""),ROW($AH$1:INDIRECT("$AH$"&amp;ROW($AH303)-1))),1)&gt;=255,0,
VLOOKUP(INDIRECT("$G$"&amp;LOOKUP(2,1/($AH$1:INDIRECT("$AH$"&amp;ROW($AH303)-1)&lt;&gt;""),ROW($AH$1:INDIRECT("$AH$"&amp;ROW($AH303)-1)))),'EV and Base'!$A$1:$N$671,8,FALSE))))</f>
        <v>48</v>
      </c>
      <c r="AI303" s="29" cm="1">
        <f t="array" aca="1" ref="AI303" ca="1">IF(NOT(ISNUMBER(INDEX($A:$A,LOOKUP(2,1/($A$1:INDIRECT("$A$"&amp;ROW($A303))&lt;&gt;""),ROW($A$1:INDIRECT("$A$"&amp;ROW($A303)))),1))),"",
ROUNDDOWN((((2*VLOOKUP($AA303,'EV and Base'!$A$1:$N$671,9,FALSE))+31+ROUNDDOWN($AC303/4,0))*$AB303)/100,0)+$AB303+10)</f>
        <v>134</v>
      </c>
      <c r="AJ303" s="21" cm="1">
        <f t="array" aca="1" ref="AJ303" ca="1">IF(NOT(ISNUMBER(INDEX($A:$A, LOOKUP(2, 1 / ($A$1:INDIRECT("$A$"&amp;ROW($A303)) &lt;&gt; ""),ROW($A$1:INDIRECT("$A$"&amp;ROW($A303)))), 1))), "",
ROUNDDOWN((ROUNDDOWN((((2*VLOOKUP($AA303, 'EV and Base'!$A$1:$N$671, 10, FALSE))+31+ROUNDDOWN($AD303/4, 0))*$AB303)/100, 0)+5)*1.1, 0))</f>
        <v>117</v>
      </c>
      <c r="AK303" s="21" t="str" cm="1">
        <f t="array" aca="1" ref="AK303" ca="1">IF(NOT(ISNUMBER(INDEX($A:$A, LOOKUP(2, 1 / ($A$1:INDIRECT("$A$"&amp;ROW($A303)) &lt;&gt; ""),ROW($A$1:INDIRECT("$A$"&amp;ROW($A303)))), 1))), "",
ROUNDDOWN((ROUNDDOWN((((2*VLOOKUP($AA303, 'EV and Base'!$A$1:$N$671, 11, FALSE))+30+ROUNDDOWN($AE303/4, 0))*$AB303)/100, 0)+5), 0)
&amp;"-"&amp;
ROUNDDOWN((ROUNDDOWN((((2*VLOOKUP($AA303, 'EV and Base'!$A$1:$N$671, 11, FALSE))+31+ROUNDDOWN($AE303/4, 0))*$AB303)/100, 0)+5), 0))</f>
        <v>91-92</v>
      </c>
      <c r="AL303" s="21" t="str" cm="1">
        <f t="array" aca="1" ref="AL303" ca="1">IF(NOT(ISNUMBER(INDEX($A:$A, LOOKUP(2, 1 / ($A$1:INDIRECT("$A$"&amp;ROW($A303)) &lt;&gt; ""),ROW($A$1:INDIRECT("$A$"&amp;ROW($A303)))), 1))), "",
ROUNDDOWN((ROUNDDOWN((((2*VLOOKUP($AA303, 'EV and Base'!$A$1:$N$671, 12, FALSE))+0+ROUNDDOWN($AF303/4, 0))*$AB303)/100, 0)+5)*0.9, 0)
&amp;"-"&amp;
ROUNDDOWN((ROUNDDOWN((((2*VLOOKUP($AA303, 'EV and Base'!$A$1:$N$671, 12, FALSE))+31+ROUNDDOWN($AF303/4, 0))*$AB303)/100, 0)+5)*0.9, 0))</f>
        <v>37-49</v>
      </c>
      <c r="AM303" s="21" t="str" cm="1">
        <f t="array" aca="1" ref="AM303" ca="1">IF(NOT(ISNUMBER(INDEX($A:$A, LOOKUP(2, 1 / ($A$1:INDIRECT("$A$"&amp;ROW($A303)) &lt;&gt; ""),ROW($A$1:INDIRECT("$A$"&amp;ROW($A303)))), 1))), "",
ROUNDDOWN((ROUNDDOWN((((2*VLOOKUP($AA303, 'EV and Base'!$A$1:$N$671, 13, FALSE))+30+ROUNDDOWN($AG303/4, 0))*$AB303)/100, 0)+5), 0)
&amp;"-"&amp;
ROUNDDOWN((ROUNDDOWN((((2*VLOOKUP($AA303, 'EV and Base'!$A$1:$N$671, 13, FALSE))+31+ROUNDDOWN($AG303/4, 0))*$AB303)/100, 0)+5), 0))</f>
        <v>91-91</v>
      </c>
      <c r="AN303" s="25" cm="1">
        <f t="array" aca="1" ref="AN303" ca="1">IF(NOT(ISNUMBER(INDEX($A:$A, LOOKUP(2, 1 / ($A$1:INDIRECT("$A$"&amp;ROW($A303)) &lt;&gt; ""),ROW($A$1:INDIRECT("$A$"&amp;ROW($A303)))), 1))), "",
ROUNDDOWN((ROUNDDOWN((((2*VLOOKUP($AA303, 'EV and Base'!$A$1:$N$671, 14, FALSE))+31+ROUNDDOWN($AH303/4, 0))*$AB303)/100, 0)+5), 0))</f>
        <v>88</v>
      </c>
      <c r="AO303" s="23" cm="1">
        <f t="array" aca="1" ref="AO303" ca="1">IF(NOT(ISNUMBER(INDEX($A:$A, LOOKUP(2, 1 / ($A$1:INDIRECT("$A$"&amp;ROW($A303)) &lt;&gt; ""),ROW($A$1:INDIRECT("$A$"&amp;ROW($A303)))), 1))), "",
ROUNDDOWN((((2*VLOOKUP($AA303, 'EV and Base'!$A$1:$N$671, 9, FALSE))+31+ROUNDDOWN($AC303/4, 0))*$AB303)/100, 0)+$AB303+10)</f>
        <v>134</v>
      </c>
      <c r="AP303" s="2" cm="1">
        <f t="array" aca="1" ref="AP303" ca="1">IF(NOT(ISNUMBER(INDEX($A:$A, LOOKUP(2, 1 / ($A$1:INDIRECT("$A$"&amp;ROW($A303)) &lt;&gt; ""),ROW($A$1:INDIRECT("$A$"&amp;ROW($A303)))), 1))), "",
ROUNDDOWN((ROUNDDOWN((((2*VLOOKUP($AA303, 'EV and Base'!$A$1:$N$671, 10, FALSE))+31+ROUNDDOWN($AD303/4, 0))*$AB303)/100, 0)+5)*1.1, 0))</f>
        <v>117</v>
      </c>
      <c r="AQ303" s="2" cm="1">
        <f t="array" aca="1" ref="AQ303" ca="1">IF(NOT(ISNUMBER(INDEX($A:$A, LOOKUP(2, 1 / ($A$1:INDIRECT("$A$"&amp;ROW($A303)) &lt;&gt; ""),ROW($A$1:INDIRECT("$A$"&amp;ROW($A303)))), 1))), "",
ROUNDDOWN((ROUNDDOWN((((2*VLOOKUP($AA303, 'EV and Base'!$A$1:$N$671, 11, FALSE))+$AV$2+ROUNDDOWN($AE303/4, 0))*$AB303)/100, 0)+5), 0))</f>
        <v>92</v>
      </c>
      <c r="AR303" s="22" cm="1">
        <f t="array" aca="1" ref="AR303" ca="1">IF(NOT(ISNUMBER(INDEX($A:$A, LOOKUP(2, 1 / ($A$1:INDIRECT("$A$"&amp;ROW($A303)) &lt;&gt; ""),ROW($A$1:INDIRECT("$A$"&amp;ROW($A303)))), 1))), "",
ROUNDDOWN((ROUNDDOWN((((2*VLOOKUP($AA303, 'EV and Base'!$A$1:$N$671, 12, FALSE))+$AW$2+ROUNDDOWN($AF303/4, 0))*$AB303)/100, 0)+5)*0.9, 0))</f>
        <v>44</v>
      </c>
      <c r="AS303" s="2" cm="1">
        <f t="array" aca="1" ref="AS303" ca="1">IF(NOT(ISNUMBER(INDEX($A:$A, LOOKUP(2, 1 / ($A$1:INDIRECT("$A$"&amp;ROW($A303)) &lt;&gt; ""),ROW($A$1:INDIRECT("$A$"&amp;ROW($A303)))), 1))), "",
ROUNDDOWN((ROUNDDOWN((((2*VLOOKUP($AA303, 'EV and Base'!$A$1:$N$671, 13, FALSE))+$AX$2+ROUNDDOWN($AG303/4, 0))*$AB303)/100, 0)+5), 0))</f>
        <v>91</v>
      </c>
      <c r="AT303" s="24" cm="1">
        <f t="array" aca="1" ref="AT303" ca="1">IF(NOT(ISNUMBER(INDEX($A:$A, LOOKUP(2, 1 / ($A$1:INDIRECT("$A$"&amp;ROW($A303)) &lt;&gt; ""),ROW($A$1:INDIRECT("$A$"&amp;ROW($A303)))), 1))), "",
ROUNDDOWN((ROUNDDOWN((((2*VLOOKUP($AA303, 'EV and Base'!$A$1:$N$671, 14, FALSE))+31+ROUNDDOWN($AH303/4, 0))*$AB303)/100, 0)+5), 0))</f>
        <v>88</v>
      </c>
      <c r="AU303" s="28">
        <v>230</v>
      </c>
      <c r="AY303" cm="1">
        <f t="array" aca="1" ref="AY303" ca="1">IF(NOT(ISNUMBER(INDEX($A:$A,LOOKUP(2,1/($A$1:INDIRECT("$A$"&amp;ROW($A303))&lt;&gt;""),ROW($A$1:INDIRECT("$A$"&amp;ROW($A303)))),1))),"",
INDEX($AY:$AY,LOOKUP(2,1/($AY$1:INDIRECT("$AY$"&amp;ROW($AY303)-1)&lt;&gt;""),ROW($AY$1:INDIRECT("$AY$"&amp;ROW($AY303)-1))),1)+$BL303)</f>
        <v>61772</v>
      </c>
      <c r="AZ303" s="3" cm="1">
        <f t="array" aca="1" ref="AZ303" ca="1">IF(NOT(ISNUMBER(INDEX($A:$A, LOOKUP(2, 1 / ($A$1:INDIRECT("$A$"&amp;ROW($A303)) &lt;&gt; ""),ROW($A$1:INDIRECT("$A$"&amp;ROW($A303)))), 1))), "",
VLOOKUP(INDIRECT("$G$"&amp;LOOKUP(2, 1 / ($AY$1:INDIRECT("$AY$"&amp;ROW($AY303)-1) &lt;&gt; ""),ROW($AY$1:INDIRECT("$AY$"&amp;ROW($AY303)-1)))),'EV and Base'!A271:N941,2,FALSE))</f>
        <v>61</v>
      </c>
      <c r="BA303" s="3" cm="1">
        <f t="array" aca="1" ref="BA303" ca="1">IF(NOT(ISNUMBER(INDEX($A:$A, LOOKUP(2, 1 / ($A$1:INDIRECT("$A$"&amp;ROW($A303)) &lt;&gt; ""),ROW($A$1:INDIRECT("$A$"&amp;ROW($A303)))), 1))), "",
INDIRECT("$I$"&amp;LOOKUP(2, 1 / ($AY$1:INDIRECT("$AY$"&amp;ROW($AY303)-1) &lt;&gt; ""),ROW($AY$1:INDIRECT("$AY$"&amp;ROW($AY303)-1)))))</f>
        <v>32</v>
      </c>
      <c r="BB303" s="1" cm="1">
        <f t="array" aca="1" ref="BB303" ca="1">IF(NOT(ISNUMBER(INDEX($A:$A, LOOKUP(2, 1 / ($A$1:INDIRECT("$A$"&amp;ROW($A303)) &lt;&gt; ""),ROW($A$1:INDIRECT("$A$"&amp;ROW($A303)))), 1))), "",
INDIRECT("$AB$"&amp;LOOKUP(2, 1 / ($AY$1:INDIRECT("$AY$"&amp;ROW($AY303)-1) &lt;&gt; ""),ROW($AY$1:INDIRECT("$AY$"&amp;ROW($AY303)-1)))))</f>
        <v>40</v>
      </c>
      <c r="BC303" s="3" cm="1">
        <f t="array" aca="1" ref="BC303" ca="1">IF(NOT(ISNUMBER(INDEX($A:$A,LOOKUP(2,1/($A$1:INDIRECT("$A$"&amp;ROW($A303))&lt;&gt;""),ROW($A$1:INDIRECT("$A$"&amp;ROW($A303)))),1))),"",
$BA303+$BA303+10)</f>
        <v>74</v>
      </c>
      <c r="BD303" s="3" cm="1">
        <f t="array" aca="1" ref="BD303" ca="1">IF(NOT(ISNUMBER(INDEX($A:$A,LOOKUP(2,1/($A$1:INDIRECT("$A$"&amp;ROW($A303))&lt;&gt;""),ROW($A$1:INDIRECT("$A$"&amp;ROW($A303)))),1))),"",
$BA303+$BB303+10)</f>
        <v>82</v>
      </c>
      <c r="BE303" s="3" cm="1">
        <f t="array" aca="1" ref="BE303" ca="1">IF(NOT(ISNUMBER(INDEX($A:$A,LOOKUP(2,1/($A$1:INDIRECT("$A$"&amp;ROW($A303))&lt;&gt;""),ROW($A$1:INDIRECT("$A$"&amp;ROW($A303)))),1))),"",
$BC303*$BC303)</f>
        <v>5476</v>
      </c>
      <c r="BF303" s="3" cm="1">
        <f t="array" aca="1" ref="BF303" ca="1">IF(NOT(ISNUMBER(INDEX($A:$A,LOOKUP(2,1/($A$1:INDIRECT("$A$"&amp;ROW($A303))&lt;&gt;""),ROW($A$1:INDIRECT("$A$"&amp;ROW($A303)))),1))),"",
$BD303*$BD303)</f>
        <v>6724</v>
      </c>
      <c r="BG303" s="3" cm="1">
        <f t="array" aca="1" ref="BG303" ca="1">IF(NOT(ISNUMBER(INDEX($A:$A,LOOKUP(2,1/($A$1:INDIRECT("$A$"&amp;ROW($A303))&lt;&gt;""),ROW($A$1:INDIRECT("$A$"&amp;ROW($A303)))),1))),"",
_xlfn.FLOOR.MATH(1.5*_xlfn.FLOOR.MATH($AZ303*BA303/5)))</f>
        <v>585</v>
      </c>
      <c r="BH303" s="3" cm="1">
        <f t="array" aca="1" ref="BH303" ca="1">IF(NOT(ISNUMBER(INDEX($A:$A, LOOKUP(2, 1 / ($A$1:INDIRECT("$A$"&amp;ROW($A303)) &lt;&gt; ""),ROW($A$1:INDIRECT("$A$"&amp;ROW($A303)))), 1))), "",
_xlfn.FLOOR.MATH($BG303/IF(OR(INDIRECT("$C$"&amp;LOOKUP(2, 1 / ($AY$1:INDIRECT("$AY$"&amp;ROW($AY303)-1) &lt;&gt; ""),ROW($AY$1:INDIRECT("$AY$"&amp;ROW($AY303)-1))))="Multi",
INDIRECT("$C$"&amp;LOOKUP(2, 1 / ($AY$1:INDIRECT("$AY$"&amp;ROW($AY303)-1) &lt;&gt; ""),ROW($AY$1:INDIRECT("$AY$"&amp;ROW($AY303)-1))))="Double"),2,1)))</f>
        <v>585</v>
      </c>
      <c r="BI303" s="3" cm="1">
        <f t="array" aca="1" ref="BI303" ca="1">IF(NOT(ISNUMBER(INDEX($A:$A,LOOKUP(2,1/($A$1:INDIRECT("$A$"&amp;ROW($A303))&lt;&gt;""),ROW($A$1:INDIRECT("$A$"&amp;ROW($A303)))),1))),"",
VLOOKUP($BC303,GameFreakSQRT!$A$1:$B$200,2,FALSE))</f>
        <v>35235</v>
      </c>
      <c r="BJ303" s="3" cm="1">
        <f t="array" aca="1" ref="BJ303" ca="1">IF(NOT(ISNUMBER(INDEX($A:$A,LOOKUP(2,1/($A$1:INDIRECT("$A$"&amp;ROW($A303))&lt;&gt;""),ROW($A$1:INDIRECT("$A$"&amp;ROW($A303)))),1))),"",
VLOOKUP($BD303,GameFreakSQRT!$A$1:$B$200,2,FALSE))</f>
        <v>37091</v>
      </c>
      <c r="BK303" s="3" cm="1">
        <f t="array" aca="1" ref="BK303" ca="1">IF(NOT(ISNUMBER(INDEX($A:$A,LOOKUP(2,1/($A$1:INDIRECT("$A$"&amp;ROW($A303))&lt;&gt;""),ROW($A$1:INDIRECT("$A$"&amp;ROW($A303)))),1))),"",
_xlfn.FLOOR.MATH((($BI303*$BE303)*$BH303)/($BJ303*$BF303))+1)</f>
        <v>453</v>
      </c>
      <c r="BL303" s="3" cm="1">
        <f t="array" aca="1" ref="BL303" ca="1">IF(NOT(ISNUMBER(INDEX($A:$A,LOOKUP(2,1/($A$1:INDIRECT("$A$"&amp;ROW($A303))&lt;&gt;""),ROW($A$1:INDIRECT("$A$"&amp;ROW($A303)))),1))),"",
_xlfn.FLOOR.MATH($BK303*IF(NOT(INDIRECT("$Z$"&amp;LOOKUP(2, 1 / ($AY$1:INDIRECT("$AY$"&amp;ROW($AY303)-1) &lt;&gt; ""),ROW($AY$1:INDIRECT("$AY$"&amp;ROW($AY303)-1))))=""),1.5,1)))</f>
        <v>679</v>
      </c>
      <c r="BM303" s="3" cm="1">
        <f t="array" aca="1" ref="BM303" ca="1">IF(NOT(ISNUMBER(INDEX($A:$A, LOOKUP(2, 1 / ($A$1:INDIRECT("$A$"&amp;ROW($A303)) &lt;&gt; ""),ROW($A$1:INDIRECT("$A$"&amp;ROW($A303)))), 1))), "",
INDIRECT("$Y$"&amp;LOOKUP(2, 1 / ($AY$1:INDIRECT("$AY$"&amp;ROW($AY303)-1) &lt;&gt; ""),ROW($AY$1:INDIRECT("$AY$"&amp;ROW($AY303)-1)))))</f>
        <v>679</v>
      </c>
      <c r="BN303" s="3" t="b">
        <f t="shared" ca="1" si="29"/>
        <v>1</v>
      </c>
    </row>
    <row r="304" spans="1:66" x14ac:dyDescent="0.45">
      <c r="A304" s="56">
        <v>62</v>
      </c>
      <c r="B304" s="56" t="s">
        <v>578</v>
      </c>
      <c r="C304" s="56" t="s">
        <v>46</v>
      </c>
      <c r="D304" s="56" t="s">
        <v>574</v>
      </c>
      <c r="E304" s="56" t="s">
        <v>48</v>
      </c>
      <c r="F304" s="56">
        <v>1</v>
      </c>
      <c r="G304" s="2" t="s">
        <v>579</v>
      </c>
      <c r="H304" s="2" t="s">
        <v>50</v>
      </c>
      <c r="I304" s="2">
        <v>33</v>
      </c>
      <c r="J304" s="2" t="s">
        <v>106</v>
      </c>
      <c r="K304" s="2" t="s">
        <v>158</v>
      </c>
      <c r="L304" s="2" t="s">
        <v>53</v>
      </c>
      <c r="M304" s="2" t="s">
        <v>309</v>
      </c>
      <c r="N304" s="2" t="s">
        <v>142</v>
      </c>
      <c r="O304" s="2" t="s">
        <v>403</v>
      </c>
      <c r="P304" s="2" t="s">
        <v>484</v>
      </c>
      <c r="Q304" s="2">
        <v>6</v>
      </c>
      <c r="R304" s="2">
        <f>_xlfn.FLOOR.MATH((((2*VLOOKUP(G304, 'EV and Base'!$A$1:$N$671, 9, FALSE))+$Q304)*$I304)/100)+$I304+10</f>
        <v>97</v>
      </c>
      <c r="S304" s="2">
        <f>_xlfn.FLOOR.MATH((_xlfn.FLOOR.MATH((((2*VLOOKUP($G304, 'EV and Base'!$A$1:$N$671, 10, FALSE))+$Q304)*$I304)/100)+5)*
IF(OR($J304="Lonely", $J304="Brave", $J304="Adamant", $J304="Naughty"), 1.1,
IF(OR($J304="Bold", $J304="Timid", $J304="Modest", $J304="Calm"), 0.9, 1)))</f>
        <v>76</v>
      </c>
      <c r="T304" s="2">
        <f>_xlfn.FLOOR.MATH((_xlfn.FLOOR.MATH((((2*VLOOKUP($G304, 'EV and Base'!$A$1:$N$671, 11, FALSE))+$Q304)*$I304)/100)+5)*
IF(OR($J304="Bold", $J304="Relaxed", $J304="Impish", $J304="Lax"), 1.1,
IF(OR($J304="Lonely", $J304="Hasty", $J304="Mild", $J304="Gentle"), 0.9, 1)))</f>
        <v>59</v>
      </c>
      <c r="U304" s="2">
        <f>_xlfn.FLOOR.MATH((_xlfn.FLOOR.MATH((((2*VLOOKUP($G304, 'EV and Base'!$A$1:$N$671, 12, FALSE))+$Q304)*$I304)/100)+5)*
IF(OR($J304="Modest", $J304="Mild", $J304="Quiet", $J304="Rash"), 1.1,
IF(OR($J304="Adamant", $J304="Impish", $J304="Jolly", $J304="Careful"), 0.9, 1)))</f>
        <v>49</v>
      </c>
      <c r="V304" s="2">
        <f>_xlfn.FLOOR.MATH((_xlfn.FLOOR.MATH((((2*VLOOKUP($G304, 'EV and Base'!$A$1:$N$671, 13, FALSE))+$Q304)*$I304)/100)+5)*
IF(OR($J304="Calm", $J304="Gentle", $J304="Sassy", $J304="Careful"), 1.1,
IF(OR($J304="Naughty", $J304="Lax", $J304="Naive", $J304="Rash"), 0.9, 1)))</f>
        <v>38</v>
      </c>
      <c r="W304" s="2">
        <f>_xlfn.FLOOR.MATH((_xlfn.FLOOR.MATH((((2*VLOOKUP($G304, 'EV and Base'!$A$1:$N$671, 14, FALSE))+$Q304)*$I304)/100)+5)*
IF(OR($J304="Timid", $J304="Hasty", $J304="Jolly", $J304="Naive"), 1.1,
IF(OR($J304="Brave", $J304="Relaxed", $J304="Quiet", $J304="Sassy"), 0.9, 1)))</f>
        <v>74</v>
      </c>
      <c r="X304" s="56">
        <v>1980</v>
      </c>
      <c r="Y304" s="1">
        <v>2485</v>
      </c>
      <c r="Z304" s="1">
        <v>1</v>
      </c>
      <c r="AA304" s="23" t="str" cm="1">
        <f t="array" aca="1" ref="AA304" ca="1">IF(NOT(ISNUMBER(INDEX($A:$A,LOOKUP(2,1/($A$1:INDIRECT("$A$"&amp;ROW($A304))&lt;&gt;""),ROW($A$1:INDIRECT("$A$"&amp;ROW($A304)))),1))),"",
IF(NOT(ISNUMBER($A304)),$AA303,
IF($AB304&lt;16,"Lillipup",
IF($AB304&lt;32,"Herdier",
"Stoutland"))))</f>
        <v>Stoutland</v>
      </c>
      <c r="AB304" s="25" cm="1">
        <f t="array" aca="1" ref="AB304" ca="1">IF(NOT(ISNUMBER(INDEX($A:$A, LOOKUP(2, 1 / ($A$1:INDIRECT("$A$"&amp;ROW($A304)) &lt;&gt; ""),ROW($A$1:INDIRECT("$A$"&amp;ROW($A304)))), 1))), "",
VLOOKUP($AY304,'Medium-Slow'!$A$1:$B$101,2,TRUE))</f>
        <v>41</v>
      </c>
      <c r="AC304" s="23" cm="1">
        <f t="array" aca="1" ref="AC304" ca="1">IF(NOT(ISNUMBER(INDEX($A:$A, LOOKUP(2, 1 / ($A$1:INDIRECT("$A$"&amp;ROW($A304)) &lt;&gt; ""),ROW($A$1:INDIRECT("$A$"&amp;ROW($A304)))), 1))), "",
INDEX($AC:$AC, LOOKUP(2, 1 / ($AC$1:INDIRECT("$AC$"&amp;ROW($AC304)-1) &lt;&gt; ""),ROW($AC$1:INDIRECT("$AC$"&amp;ROW($AC304)-1))), 1)+
IF(INDEX($AC:$AC, LOOKUP(2, 1 / ($AC$1:INDIRECT("$AC$"&amp;ROW($AC304)-1) &lt;&gt; ""),ROW($AC$1:INDIRECT("$AC$"&amp;ROW($AC304)-1))), 1)+
INDEX($AD:$AD, LOOKUP(2, 1 / ($AD$1:INDIRECT("$AD$"&amp;ROW($AD304)-1) &lt;&gt; ""),ROW($AD$1:INDIRECT("$AD$"&amp;ROW($AD304)-1))), 1)+
INDEX($AE:$AE, LOOKUP(2, 1 / ($AE$1:INDIRECT("$AE$"&amp;ROW($AE304)-1) &lt;&gt; ""),ROW($AE$1:INDIRECT("$AE$"&amp;ROW($AD304)-1))), 1)+
INDEX($AE:$AF, LOOKUP(2, 1 / ($AF$1:INDIRECT("$AF$"&amp;ROW($AF304)-1) &lt;&gt; ""),ROW($AF$1:INDIRECT("$AF$"&amp;ROW($AD304)-1))), 1)+
INDEX($AG:$AG, LOOKUP(2, 1 / ($AG$1:INDIRECT("$AG$"&amp;ROW($AG304)-1) &lt;&gt; ""),ROW($AG$1:INDIRECT("$AG$"&amp;ROW($AD304)-1))), 1)+
INDEX($AH:$AH, LOOKUP(2, 1 / ($AH$1:INDIRECT("$AH$"&amp;ROW($AH304)-1) &lt;&gt; ""),ROW($AH$1:INDIRECT("$AH$"&amp;ROW($AD304)-1))), 1)&gt;=510,0,
IF(INDEX($AC:$AC, LOOKUP(2, 1 / ($AC$1:INDIRECT("$AC$"&amp;ROW($AC304)-1) &lt;&gt; ""),ROW($AC$1:INDIRECT("$AC$"&amp;ROW($AC304)-1))), 1)&gt;=255,0,
VLOOKUP(INDIRECT("$G$"&amp;LOOKUP(2, 1 / ($AC$1:INDIRECT("$AC$"&amp;ROW($AC304)-1) &lt;&gt; ""),ROW($AC$1:INDIRECT("$AC$"&amp;ROW($AC304)-1)))), 'EV and Base'!$A$1:$N$671, 3, FALSE))))</f>
        <v>10</v>
      </c>
      <c r="AD304" s="2" cm="1">
        <f t="array" aca="1" ref="AD304" ca="1">IF(NOT(ISNUMBER(INDEX($A:$A, LOOKUP(2, 1 / ($A$1:INDIRECT("$A$"&amp;ROW($A304)) &lt;&gt; ""),ROW($A$1:INDIRECT("$A$"&amp;ROW($A304)))), 1))), "",
INDEX($AD:$AD, LOOKUP(2, 1 / ($AD$1:INDIRECT("$AD$"&amp;ROW($AD304)-1) &lt;&gt; ""),ROW($AD$1:INDIRECT("$AD$"&amp;ROW($AD304)-1))), 1)+
IF(INDEX($AC:$AC, LOOKUP(2, 1 / ($AC$1:INDIRECT("$AC$"&amp;ROW($AC304)-1) &lt;&gt; ""),ROW($AC$1:INDIRECT("$AC$"&amp;ROW($AC304)-1))), 1)+
INDEX($AD:$AD, LOOKUP(2, 1 / ($AD$1:INDIRECT("$AD$"&amp;ROW($AD304)-1) &lt;&gt; ""),ROW($AD$1:INDIRECT("$AD$"&amp;ROW($AD304)-1))), 1)+
INDEX($AE:$AE, LOOKUP(2, 1 / ($AE$1:INDIRECT("$AE$"&amp;ROW($AE304)-1) &lt;&gt; ""),ROW($AE$1:INDIRECT("$AE$"&amp;ROW($AD304)-1))), 1)+
INDEX($AE:$AF, LOOKUP(2, 1 / ($AF$1:INDIRECT("$AF$"&amp;ROW($AF304)-1) &lt;&gt; ""),ROW($AF$1:INDIRECT("$AF$"&amp;ROW($AD304)-1))), 1)+
INDEX($AG:$AG, LOOKUP(2, 1 / ($AG$1:INDIRECT("$AG$"&amp;ROW($AG304)-1) &lt;&gt; ""),ROW($AG$1:INDIRECT("$AG$"&amp;ROW($AD304)-1))), 1)+
INDEX($AH:$AH, LOOKUP(2, 1 / ($AH$1:INDIRECT("$AH$"&amp;ROW($AH304)-1) &lt;&gt; ""),ROW($AH$1:INDIRECT("$AH$"&amp;ROW($AD304)-1))), 1)&gt;=510,0,
IF(INDEX($AD:$AD, LOOKUP(2, 1 / ($AD$1:INDIRECT("$AD$"&amp;ROW($AD304)-1) &lt;&gt; ""),ROW($AD$1:INDIRECT("$AD$"&amp;ROW($AD304)-1))), 1)&gt;=255,0,
VLOOKUP(INDIRECT("$G$"&amp;LOOKUP(2, 1 / ($AD$1:INDIRECT("$AD$"&amp;ROW($AD304)-1) &lt;&gt; ""),ROW($AD$1:INDIRECT("$AD$"&amp;ROW($AD304)-1)))), 'EV and Base'!$A$1:$N$671, 4, FALSE))))</f>
        <v>74</v>
      </c>
      <c r="AE304" s="2" cm="1">
        <f t="array" aca="1" ref="AE304" ca="1">IF(NOT(ISNUMBER(INDEX($A:$A,LOOKUP(2,1/($A$1:INDIRECT("$A$"&amp;ROW($A304))&lt;&gt;""),ROW($A$1:INDIRECT("$A$"&amp;ROW($A304)))),1))),"",
INDEX($AE:$AE,LOOKUP(2,1/($AE$1:INDIRECT("$AE$"&amp;ROW($AE304)-1)&lt;&gt;""),ROW($AE$1:INDIRECT("$AE$"&amp;ROW($AE304)-1))),1)+
IF(INDEX($AC:$AC,LOOKUP(2,1/($AC$1:INDIRECT("$AC$"&amp;ROW($AC304)-1)&lt;&gt;""),ROW($AC$1:INDIRECT("$AC$"&amp;ROW($AC304)-1))),1)+
INDEX($AD:$AD,LOOKUP(2,1/($AD$1:INDIRECT("$AD$"&amp;ROW($AD304)-1)&lt;&gt;""),ROW($AD$1:INDIRECT("$AD$"&amp;ROW($AD304)-1))),1)+
INDEX($AE:$AE,LOOKUP(2,1/($AE$1:INDIRECT("$AE$"&amp;ROW($AE304)-1)&lt;&gt;""),ROW($AE$1:INDIRECT("$AE$"&amp;ROW($AD304)-1))),1)+
INDEX($AE:$AF,LOOKUP(2,1/($AF$1:INDIRECT("$AF$"&amp;ROW($AF304)-1)&lt;&gt;""),ROW($AF$1:INDIRECT("$AF$"&amp;ROW($AD304)-1))),1)+
INDEX($AG:$AG,LOOKUP(2,1/($AG$1:INDIRECT("$AG$"&amp;ROW($AG304)-1)&lt;&gt;""),ROW($AG$1:INDIRECT("$AG$"&amp;ROW($AD304)-1))),1)+
INDEX($AH:$AH,LOOKUP(2,1/($AH$1:INDIRECT("$AH$"&amp;ROW($AH304)-1)&lt;&gt;""),ROW($AH$1:INDIRECT("$AH$"&amp;ROW($AD304)-1))),1)&gt;=510,0,
IF(INDEX($AE:$AE,LOOKUP(2,1/($AE$1:INDIRECT("$AE$"&amp;ROW($AE304)-1)&lt;&gt;""),ROW($AE$1:INDIRECT("$AE$"&amp;ROW($AE304)-1))),1)&gt;=255,0,
VLOOKUP(INDIRECT("$G$"&amp;LOOKUP(2,1/($AE$1:INDIRECT("$AE$"&amp;ROW($AE304)-1)&lt;&gt;""),ROW($AE$1:INDIRECT("$AE$"&amp;ROW($AE304)-1)))),'EV and Base'!$A$1:$N$671,5,FALSE))))</f>
        <v>10</v>
      </c>
      <c r="AF304" s="2" cm="1">
        <f t="array" aca="1" ref="AF304" ca="1">IF(NOT(ISNUMBER(INDEX($A:$A, LOOKUP(2, 1 / ($A$1:INDIRECT("$A$"&amp;ROW($A304)) &lt;&gt; ""),ROW($A$1:INDIRECT("$A$"&amp;ROW($A304)))), 1))), "",
INDEX($AF:$AF, LOOKUP(2, 1 / ($AF$1:INDIRECT("$AF$"&amp;ROW($AF304)-1) &lt;&gt; ""),ROW($AF$1:INDIRECT("$AF$"&amp;ROW($AF304)-1))), 1)+
IF(INDEX($AC:$AC, LOOKUP(2, 1 / ($AC$1:INDIRECT("$AC$"&amp;ROW($AC304)-1) &lt;&gt; ""),ROW($AC$1:INDIRECT("$AC$"&amp;ROW($AC304)-1))), 1)+
INDEX($AD:$AD, LOOKUP(2, 1 / ($AD$1:INDIRECT("$AD$"&amp;ROW($AD304)-1) &lt;&gt; ""),ROW($AD$1:INDIRECT("$AD$"&amp;ROW($AD304)-1))), 1)+
INDEX($AE:$AE, LOOKUP(2, 1 / ($AE$1:INDIRECT("$AE$"&amp;ROW($AE304)-1) &lt;&gt; ""),ROW($AE$1:INDIRECT("$AE$"&amp;ROW($AD304)-1))), 1)+
INDEX($AE:$AF, LOOKUP(2, 1 / ($AF$1:INDIRECT("$AF$"&amp;ROW($AF304)-1) &lt;&gt; ""),ROW($AF$1:INDIRECT("$AF$"&amp;ROW($AD304)-1))), 1)+
INDEX($AG:$AG, LOOKUP(2, 1 / ($AG$1:INDIRECT("$AG$"&amp;ROW($AG304)-1) &lt;&gt; ""),ROW($AG$1:INDIRECT("$AG$"&amp;ROW($AD304)-1))), 1)+
INDEX($AH:$AH, LOOKUP(2, 1 / ($AH$1:INDIRECT("$AH$"&amp;ROW($AH304)-1) &lt;&gt; ""),ROW($AH$1:INDIRECT("$AH$"&amp;ROW($AD304)-1))), 1)&gt;=510,0,
IF(INDEX($AF:$AF, LOOKUP(2, 1 / ($AF$1:INDIRECT("$AF$"&amp;ROW($AF304)-1) &lt;&gt; ""),ROW($AF$1:INDIRECT("$AF$"&amp;ROW($AF304)-1))), 1)&gt;=255,0,
VLOOKUP(INDIRECT("$G$"&amp;LOOKUP(2, 1 / ($AF$1:INDIRECT("$AF$"&amp;ROW($AF304)-1) &lt;&gt; ""),ROW($AF$1:INDIRECT("$AF$"&amp;ROW($AF304)-1)))), 'EV and Base'!$A$1:$N$671, 6, FALSE))))</f>
        <v>13</v>
      </c>
      <c r="AG304" s="2" cm="1">
        <f t="array" aca="1" ref="AG304" ca="1">IF(NOT(ISNUMBER(INDEX($A:$A, LOOKUP(2, 1 / ($A$1:INDIRECT("$A$"&amp;ROW($A304)) &lt;&gt; ""),ROW($A$1:INDIRECT("$A$"&amp;ROW($A304)))), 1))), "",
INDEX($AG:$AG, LOOKUP(2, 1 / ($AG$1:INDIRECT("$AG$"&amp;ROW($AG304)-1) &lt;&gt; ""),ROW($AG$1:INDIRECT("$AG$"&amp;ROW($AG304)-1))), 1)+
IF(INDEX($AC:$AC, LOOKUP(2, 1 / ($AC$1:INDIRECT("$AC$"&amp;ROW($AC304)-1) &lt;&gt; ""),ROW($AC$1:INDIRECT("$AC$"&amp;ROW($AC304)-1))), 1)+
INDEX($AD:$AD, LOOKUP(2, 1 / ($AD$1:INDIRECT("$AD$"&amp;ROW($AD304)-1) &lt;&gt; ""),ROW($AD$1:INDIRECT("$AD$"&amp;ROW($AD304)-1))), 1)+
INDEX($AE:$AE, LOOKUP(2, 1 / ($AE$1:INDIRECT("$AE$"&amp;ROW($AE304)-1) &lt;&gt; ""),ROW($AE$1:INDIRECT("$AE$"&amp;ROW($AD304)-1))), 1)+
INDEX($AE:$AF, LOOKUP(2, 1 / ($AF$1:INDIRECT("$AF$"&amp;ROW($AF304)-1) &lt;&gt; ""),ROW($AF$1:INDIRECT("$AF$"&amp;ROW($AD304)-1))), 1)+
INDEX($AG:$AG, LOOKUP(2, 1 / ($AG$1:INDIRECT("$AG$"&amp;ROW($AG304)-1) &lt;&gt; ""),ROW($AG$1:INDIRECT("$AG$"&amp;ROW($AD304)-1))), 1)+
INDEX($AH:$AH, LOOKUP(2, 1 / ($AH$1:INDIRECT("$AH$"&amp;ROW($AH304)-1) &lt;&gt; ""),ROW($AH$1:INDIRECT("$AH$"&amp;ROW($AD304)-1))), 1)&gt;=510,0,
IF(INDEX($AG:$AG, LOOKUP(2, 1 / ($AG$1:INDIRECT("$AG$"&amp;ROW($AG304)-1) &lt;&gt; ""),ROW($AG$1:INDIRECT("$AG$"&amp;ROW($AG304)-1))), 1)&gt;=255,0,
VLOOKUP(INDIRECT("$G$"&amp;LOOKUP(2, 1 / ($AG$1:INDIRECT("$AG$"&amp;ROW($AG304)-1) &lt;&gt; ""),ROW($AG$1:INDIRECT("$AG$"&amp;ROW($AG304)-1)))), 'EV and Base'!$A$1:$N$671, 7, FALSE))))</f>
        <v>0</v>
      </c>
      <c r="AH304" s="24" cm="1">
        <f t="array" aca="1" ref="AH304" ca="1">IF(NOT(ISNUMBER(INDEX($A:$A,LOOKUP(2,1/($A$1:INDIRECT("$A$"&amp;ROW($A304))&lt;&gt;""),ROW($A$1:INDIRECT("$A$"&amp;ROW($A304)))),1))),"",
INDEX($AH:$AH,LOOKUP(2,1/($AH$1:INDIRECT("$AH$"&amp;ROW($AH304)-1)&lt;&gt;""),ROW($AH$1:INDIRECT("$AH$"&amp;ROW($AH304)-1))),1)+
IF(INDEX($AC:$AC,LOOKUP(2,1/($AC$1:INDIRECT("$AC$"&amp;ROW($AC304)-1)&lt;&gt;""),ROW($AC$1:INDIRECT("$AC$"&amp;ROW($AC304)-1))),1)+
INDEX($AD:$AD,LOOKUP(2,1/($AD$1:INDIRECT("$AD$"&amp;ROW($AD304)-1)&lt;&gt;""),ROW($AD$1:INDIRECT("$AD$"&amp;ROW($AD304)-1))),1)+
INDEX($AE:$AE,LOOKUP(2,1/($AE$1:INDIRECT("$AE$"&amp;ROW($AE304)-1)&lt;&gt;""),ROW($AE$1:INDIRECT("$AE$"&amp;ROW($AD304)-1))),1)+
INDEX($AE:$AF,LOOKUP(2,1/($AF$1:INDIRECT("$AF$"&amp;ROW($AF304)-1)&lt;&gt;""),ROW($AF$1:INDIRECT("$AF$"&amp;ROW($AD304)-1))),1)+
INDEX($AG:$AG,LOOKUP(2,1/($AG$1:INDIRECT("$AG$"&amp;ROW($AG304)-1)&lt;&gt;""),ROW($AG$1:INDIRECT("$AG$"&amp;ROW($AD304)-1))),1)+
INDEX($AH:$AH,LOOKUP(2,1/($AH$1:INDIRECT("$AH$"&amp;ROW($AH304)-1)&lt;&gt;""),ROW($AH$1:INDIRECT("$AH$"&amp;ROW($AD304)-1))),1)&gt;=510,0,
IF(INDEX($AH:$AH,LOOKUP(2,1/($AH$1:INDIRECT("$AH$"&amp;ROW($AH304)-1)&lt;&gt;""),ROW($AH$1:INDIRECT("$AH$"&amp;ROW($AH304)-1))),1)&gt;=255,0,
VLOOKUP(INDIRECT("$G$"&amp;LOOKUP(2,1/($AH$1:INDIRECT("$AH$"&amp;ROW($AH304)-1)&lt;&gt;""),ROW($AH$1:INDIRECT("$AH$"&amp;ROW($AH304)-1)))),'EV and Base'!$A$1:$N$671,8,FALSE))))</f>
        <v>48</v>
      </c>
      <c r="AI304" s="29" cm="1">
        <f t="array" aca="1" ref="AI304" ca="1">IF(NOT(ISNUMBER(INDEX($A:$A,LOOKUP(2,1/($A$1:INDIRECT("$A$"&amp;ROW($A304))&lt;&gt;""),ROW($A$1:INDIRECT("$A$"&amp;ROW($A304)))),1))),"",
ROUNDDOWN((((2*VLOOKUP($AA304,'EV and Base'!$A$1:$N$671,9,FALSE))+31+ROUNDDOWN($AC304/4,0))*$AB304)/100,0)+$AB304+10)</f>
        <v>134</v>
      </c>
      <c r="AJ304" s="21" cm="1">
        <f t="array" aca="1" ref="AJ304" ca="1">IF(NOT(ISNUMBER(INDEX($A:$A, LOOKUP(2, 1 / ($A$1:INDIRECT("$A$"&amp;ROW($A304)) &lt;&gt; ""),ROW($A$1:INDIRECT("$A$"&amp;ROW($A304)))), 1))), "",
ROUNDDOWN((ROUNDDOWN((((2*VLOOKUP($AA304, 'EV and Base'!$A$1:$N$671, 10, FALSE))+31+ROUNDDOWN($AD304/4, 0))*$AB304)/100, 0)+5)*1.1, 0))</f>
        <v>117</v>
      </c>
      <c r="AK304" s="21" t="str" cm="1">
        <f t="array" aca="1" ref="AK304" ca="1">IF(NOT(ISNUMBER(INDEX($A:$A, LOOKUP(2, 1 / ($A$1:INDIRECT("$A$"&amp;ROW($A304)) &lt;&gt; ""),ROW($A$1:INDIRECT("$A$"&amp;ROW($A304)))), 1))), "",
ROUNDDOWN((ROUNDDOWN((((2*VLOOKUP($AA304, 'EV and Base'!$A$1:$N$671, 11, FALSE))+30+ROUNDDOWN($AE304/4, 0))*$AB304)/100, 0)+5), 0)
&amp;"-"&amp;
ROUNDDOWN((ROUNDDOWN((((2*VLOOKUP($AA304, 'EV and Base'!$A$1:$N$671, 11, FALSE))+31+ROUNDDOWN($AE304/4, 0))*$AB304)/100, 0)+5), 0))</f>
        <v>91-92</v>
      </c>
      <c r="AL304" s="21" t="str" cm="1">
        <f t="array" aca="1" ref="AL304" ca="1">IF(NOT(ISNUMBER(INDEX($A:$A, LOOKUP(2, 1 / ($A$1:INDIRECT("$A$"&amp;ROW($A304)) &lt;&gt; ""),ROW($A$1:INDIRECT("$A$"&amp;ROW($A304)))), 1))), "",
ROUNDDOWN((ROUNDDOWN((((2*VLOOKUP($AA304, 'EV and Base'!$A$1:$N$671, 12, FALSE))+0+ROUNDDOWN($AF304/4, 0))*$AB304)/100, 0)+5)*0.9, 0)
&amp;"-"&amp;
ROUNDDOWN((ROUNDDOWN((((2*VLOOKUP($AA304, 'EV and Base'!$A$1:$N$671, 12, FALSE))+31+ROUNDDOWN($AF304/4, 0))*$AB304)/100, 0)+5)*0.9, 0))</f>
        <v>38-49</v>
      </c>
      <c r="AM304" s="21" t="str" cm="1">
        <f t="array" aca="1" ref="AM304" ca="1">IF(NOT(ISNUMBER(INDEX($A:$A, LOOKUP(2, 1 / ($A$1:INDIRECT("$A$"&amp;ROW($A304)) &lt;&gt; ""),ROW($A$1:INDIRECT("$A$"&amp;ROW($A304)))), 1))), "",
ROUNDDOWN((ROUNDDOWN((((2*VLOOKUP($AA304, 'EV and Base'!$A$1:$N$671, 13, FALSE))+30+ROUNDDOWN($AG304/4, 0))*$AB304)/100, 0)+5), 0)
&amp;"-"&amp;
ROUNDDOWN((ROUNDDOWN((((2*VLOOKUP($AA304, 'EV and Base'!$A$1:$N$671, 13, FALSE))+31+ROUNDDOWN($AG304/4, 0))*$AB304)/100, 0)+5), 0))</f>
        <v>91-91</v>
      </c>
      <c r="AN304" s="25" cm="1">
        <f t="array" aca="1" ref="AN304" ca="1">IF(NOT(ISNUMBER(INDEX($A:$A, LOOKUP(2, 1 / ($A$1:INDIRECT("$A$"&amp;ROW($A304)) &lt;&gt; ""),ROW($A$1:INDIRECT("$A$"&amp;ROW($A304)))), 1))), "",
ROUNDDOWN((ROUNDDOWN((((2*VLOOKUP($AA304, 'EV and Base'!$A$1:$N$671, 14, FALSE))+31+ROUNDDOWN($AH304/4, 0))*$AB304)/100, 0)+5), 0))</f>
        <v>88</v>
      </c>
      <c r="AO304" s="23" cm="1">
        <f t="array" aca="1" ref="AO304" ca="1">IF(NOT(ISNUMBER(INDEX($A:$A, LOOKUP(2, 1 / ($A$1:INDIRECT("$A$"&amp;ROW($A304)) &lt;&gt; ""),ROW($A$1:INDIRECT("$A$"&amp;ROW($A304)))), 1))), "",
ROUNDDOWN((((2*VLOOKUP($AA304, 'EV and Base'!$A$1:$N$671, 9, FALSE))+31+ROUNDDOWN($AC304/4, 0))*$AB304)/100, 0)+$AB304+10)</f>
        <v>134</v>
      </c>
      <c r="AP304" s="2" cm="1">
        <f t="array" aca="1" ref="AP304" ca="1">IF(NOT(ISNUMBER(INDEX($A:$A, LOOKUP(2, 1 / ($A$1:INDIRECT("$A$"&amp;ROW($A304)) &lt;&gt; ""),ROW($A$1:INDIRECT("$A$"&amp;ROW($A304)))), 1))), "",
ROUNDDOWN((ROUNDDOWN((((2*VLOOKUP($AA304, 'EV and Base'!$A$1:$N$671, 10, FALSE))+31+ROUNDDOWN($AD304/4, 0))*$AB304)/100, 0)+5)*1.1, 0))</f>
        <v>117</v>
      </c>
      <c r="AQ304" s="2" cm="1">
        <f t="array" aca="1" ref="AQ304" ca="1">IF(NOT(ISNUMBER(INDEX($A:$A, LOOKUP(2, 1 / ($A$1:INDIRECT("$A$"&amp;ROW($A304)) &lt;&gt; ""),ROW($A$1:INDIRECT("$A$"&amp;ROW($A304)))), 1))), "",
ROUNDDOWN((ROUNDDOWN((((2*VLOOKUP($AA304, 'EV and Base'!$A$1:$N$671, 11, FALSE))+$AV$2+ROUNDDOWN($AE304/4, 0))*$AB304)/100, 0)+5), 0))</f>
        <v>92</v>
      </c>
      <c r="AR304" s="22" cm="1">
        <f t="array" aca="1" ref="AR304" ca="1">IF(NOT(ISNUMBER(INDEX($A:$A, LOOKUP(2, 1 / ($A$1:INDIRECT("$A$"&amp;ROW($A304)) &lt;&gt; ""),ROW($A$1:INDIRECT("$A$"&amp;ROW($A304)))), 1))), "",
ROUNDDOWN((ROUNDDOWN((((2*VLOOKUP($AA304, 'EV and Base'!$A$1:$N$671, 12, FALSE))+$AW$2+ROUNDDOWN($AF304/4, 0))*$AB304)/100, 0)+5)*0.9, 0))</f>
        <v>45</v>
      </c>
      <c r="AS304" s="2" cm="1">
        <f t="array" aca="1" ref="AS304" ca="1">IF(NOT(ISNUMBER(INDEX($A:$A, LOOKUP(2, 1 / ($A$1:INDIRECT("$A$"&amp;ROW($A304)) &lt;&gt; ""),ROW($A$1:INDIRECT("$A$"&amp;ROW($A304)))), 1))), "",
ROUNDDOWN((ROUNDDOWN((((2*VLOOKUP($AA304, 'EV and Base'!$A$1:$N$671, 13, FALSE))+$AX$2+ROUNDDOWN($AG304/4, 0))*$AB304)/100, 0)+5), 0))</f>
        <v>91</v>
      </c>
      <c r="AT304" s="24" cm="1">
        <f t="array" aca="1" ref="AT304" ca="1">IF(NOT(ISNUMBER(INDEX($A:$A, LOOKUP(2, 1 / ($A$1:INDIRECT("$A$"&amp;ROW($A304)) &lt;&gt; ""),ROW($A$1:INDIRECT("$A$"&amp;ROW($A304)))), 1))), "",
ROUNDDOWN((ROUNDDOWN((((2*VLOOKUP($AA304, 'EV and Base'!$A$1:$N$671, 14, FALSE))+31+ROUNDDOWN($AH304/4, 0))*$AB304)/100, 0)+5), 0))</f>
        <v>88</v>
      </c>
      <c r="AU304" s="28">
        <v>230</v>
      </c>
      <c r="AY304" cm="1">
        <f t="array" aca="1" ref="AY304" ca="1">IF(NOT(ISNUMBER(INDEX($A:$A,LOOKUP(2,1/($A$1:INDIRECT("$A$"&amp;ROW($A304))&lt;&gt;""),ROW($A$1:INDIRECT("$A$"&amp;ROW($A304)))),1))),"",
INDEX($AY:$AY,LOOKUP(2,1/($AY$1:INDIRECT("$AY$"&amp;ROW($AY304)-1)&lt;&gt;""),ROW($AY$1:INDIRECT("$AY$"&amp;ROW($AY304)-1))),1)+$BL304)</f>
        <v>63630</v>
      </c>
      <c r="AZ304" s="3" cm="1">
        <f t="array" aca="1" ref="AZ304" ca="1">IF(NOT(ISNUMBER(INDEX($A:$A, LOOKUP(2, 1 / ($A$1:INDIRECT("$A$"&amp;ROW($A304)) &lt;&gt; ""),ROW($A$1:INDIRECT("$A$"&amp;ROW($A304)))), 1))), "",
VLOOKUP(INDIRECT("$G$"&amp;LOOKUP(2, 1 / ($AY$1:INDIRECT("$AY$"&amp;ROW($AY304)-1) &lt;&gt; ""),ROW($AY$1:INDIRECT("$AY$"&amp;ROW($AY304)-1)))),'EV and Base'!A272:N942,2,FALSE))</f>
        <v>172</v>
      </c>
      <c r="BA304" s="3" cm="1">
        <f t="array" aca="1" ref="BA304" ca="1">IF(NOT(ISNUMBER(INDEX($A:$A, LOOKUP(2, 1 / ($A$1:INDIRECT("$A$"&amp;ROW($A304)) &lt;&gt; ""),ROW($A$1:INDIRECT("$A$"&amp;ROW($A304)))), 1))), "",
INDIRECT("$I$"&amp;LOOKUP(2, 1 / ($AY$1:INDIRECT("$AY$"&amp;ROW($AY304)-1) &lt;&gt; ""),ROW($AY$1:INDIRECT("$AY$"&amp;ROW($AY304)-1)))))</f>
        <v>32</v>
      </c>
      <c r="BB304" s="1" cm="1">
        <f t="array" aca="1" ref="BB304" ca="1">IF(NOT(ISNUMBER(INDEX($A:$A, LOOKUP(2, 1 / ($A$1:INDIRECT("$A$"&amp;ROW($A304)) &lt;&gt; ""),ROW($A$1:INDIRECT("$A$"&amp;ROW($A304)))), 1))), "",
INDIRECT("$AB$"&amp;LOOKUP(2, 1 / ($AY$1:INDIRECT("$AY$"&amp;ROW($AY304)-1) &lt;&gt; ""),ROW($AY$1:INDIRECT("$AY$"&amp;ROW($AY304)-1)))))</f>
        <v>41</v>
      </c>
      <c r="BC304" s="3" cm="1">
        <f t="array" aca="1" ref="BC304" ca="1">IF(NOT(ISNUMBER(INDEX($A:$A,LOOKUP(2,1/($A$1:INDIRECT("$A$"&amp;ROW($A304))&lt;&gt;""),ROW($A$1:INDIRECT("$A$"&amp;ROW($A304)))),1))),"",
$BA304+$BA304+10)</f>
        <v>74</v>
      </c>
      <c r="BD304" s="3" cm="1">
        <f t="array" aca="1" ref="BD304" ca="1">IF(NOT(ISNUMBER(INDEX($A:$A,LOOKUP(2,1/($A$1:INDIRECT("$A$"&amp;ROW($A304))&lt;&gt;""),ROW($A$1:INDIRECT("$A$"&amp;ROW($A304)))),1))),"",
$BA304+$BB304+10)</f>
        <v>83</v>
      </c>
      <c r="BE304" s="3" cm="1">
        <f t="array" aca="1" ref="BE304" ca="1">IF(NOT(ISNUMBER(INDEX($A:$A,LOOKUP(2,1/($A$1:INDIRECT("$A$"&amp;ROW($A304))&lt;&gt;""),ROW($A$1:INDIRECT("$A$"&amp;ROW($A304)))),1))),"",
$BC304*$BC304)</f>
        <v>5476</v>
      </c>
      <c r="BF304" s="3" cm="1">
        <f t="array" aca="1" ref="BF304" ca="1">IF(NOT(ISNUMBER(INDEX($A:$A,LOOKUP(2,1/($A$1:INDIRECT("$A$"&amp;ROW($A304))&lt;&gt;""),ROW($A$1:INDIRECT("$A$"&amp;ROW($A304)))),1))),"",
$BD304*$BD304)</f>
        <v>6889</v>
      </c>
      <c r="BG304" s="3" cm="1">
        <f t="array" aca="1" ref="BG304" ca="1">IF(NOT(ISNUMBER(INDEX($A:$A,LOOKUP(2,1/($A$1:INDIRECT("$A$"&amp;ROW($A304))&lt;&gt;""),ROW($A$1:INDIRECT("$A$"&amp;ROW($A304)))),1))),"",
_xlfn.FLOOR.MATH(1.5*_xlfn.FLOOR.MATH($AZ304*BA304/5)))</f>
        <v>1650</v>
      </c>
      <c r="BH304" s="3" cm="1">
        <f t="array" aca="1" ref="BH304" ca="1">IF(NOT(ISNUMBER(INDEX($A:$A, LOOKUP(2, 1 / ($A$1:INDIRECT("$A$"&amp;ROW($A304)) &lt;&gt; ""),ROW($A$1:INDIRECT("$A$"&amp;ROW($A304)))), 1))), "",
_xlfn.FLOOR.MATH($BG304/IF(OR(INDIRECT("$C$"&amp;LOOKUP(2, 1 / ($AY$1:INDIRECT("$AY$"&amp;ROW($AY304)-1) &lt;&gt; ""),ROW($AY$1:INDIRECT("$AY$"&amp;ROW($AY304)-1))))="Multi",
INDIRECT("$C$"&amp;LOOKUP(2, 1 / ($AY$1:INDIRECT("$AY$"&amp;ROW($AY304)-1) &lt;&gt; ""),ROW($AY$1:INDIRECT("$AY$"&amp;ROW($AY304)-1))))="Double"),2,1)))</f>
        <v>1650</v>
      </c>
      <c r="BI304" s="3" cm="1">
        <f t="array" aca="1" ref="BI304" ca="1">IF(NOT(ISNUMBER(INDEX($A:$A,LOOKUP(2,1/($A$1:INDIRECT("$A$"&amp;ROW($A304))&lt;&gt;""),ROW($A$1:INDIRECT("$A$"&amp;ROW($A304)))),1))),"",
VLOOKUP($BC304,GameFreakSQRT!$A$1:$B$200,2,FALSE))</f>
        <v>35235</v>
      </c>
      <c r="BJ304" s="3" cm="1">
        <f t="array" aca="1" ref="BJ304" ca="1">IF(NOT(ISNUMBER(INDEX($A:$A,LOOKUP(2,1/($A$1:INDIRECT("$A$"&amp;ROW($A304))&lt;&gt;""),ROW($A$1:INDIRECT("$A$"&amp;ROW($A304)))),1))),"",
VLOOKUP($BD304,GameFreakSQRT!$A$1:$B$200,2,FALSE))</f>
        <v>37316</v>
      </c>
      <c r="BK304" s="3" cm="1">
        <f t="array" aca="1" ref="BK304" ca="1">IF(NOT(ISNUMBER(INDEX($A:$A,LOOKUP(2,1/($A$1:INDIRECT("$A$"&amp;ROW($A304))&lt;&gt;""),ROW($A$1:INDIRECT("$A$"&amp;ROW($A304)))),1))),"",
_xlfn.FLOOR.MATH((($BI304*$BE304)*$BH304)/($BJ304*$BF304))+1)</f>
        <v>1239</v>
      </c>
      <c r="BL304" s="3" cm="1">
        <f t="array" aca="1" ref="BL304" ca="1">IF(NOT(ISNUMBER(INDEX($A:$A,LOOKUP(2,1/($A$1:INDIRECT("$A$"&amp;ROW($A304))&lt;&gt;""),ROW($A$1:INDIRECT("$A$"&amp;ROW($A304)))),1))),"",
_xlfn.FLOOR.MATH($BK304*IF(NOT(INDIRECT("$Z$"&amp;LOOKUP(2, 1 / ($AY$1:INDIRECT("$AY$"&amp;ROW($AY304)-1) &lt;&gt; ""),ROW($AY$1:INDIRECT("$AY$"&amp;ROW($AY304)-1))))=""),1.5,1)))</f>
        <v>1858</v>
      </c>
      <c r="BM304" s="3" cm="1">
        <f t="array" aca="1" ref="BM304" ca="1">IF(NOT(ISNUMBER(INDEX($A:$A, LOOKUP(2, 1 / ($A$1:INDIRECT("$A$"&amp;ROW($A304)) &lt;&gt; ""),ROW($A$1:INDIRECT("$A$"&amp;ROW($A304)))), 1))), "",
INDIRECT("$Y$"&amp;LOOKUP(2, 1 / ($AY$1:INDIRECT("$AY$"&amp;ROW($AY304)-1) &lt;&gt; ""),ROW($AY$1:INDIRECT("$AY$"&amp;ROW($AY304)-1)))))</f>
        <v>1858</v>
      </c>
      <c r="BN304" s="3" t="b">
        <f t="shared" ca="1" si="29"/>
        <v>1</v>
      </c>
    </row>
    <row r="305" spans="1:66" x14ac:dyDescent="0.45">
      <c r="A305" s="56">
        <v>63</v>
      </c>
      <c r="B305" s="56" t="s">
        <v>580</v>
      </c>
      <c r="C305" s="56" t="s">
        <v>46</v>
      </c>
      <c r="D305" s="56" t="s">
        <v>574</v>
      </c>
      <c r="E305" s="56" t="s">
        <v>48</v>
      </c>
      <c r="F305" s="56">
        <v>1</v>
      </c>
      <c r="G305" s="2" t="s">
        <v>513</v>
      </c>
      <c r="H305" s="2" t="s">
        <v>50</v>
      </c>
      <c r="I305" s="2">
        <v>33</v>
      </c>
      <c r="J305" s="2" t="s">
        <v>192</v>
      </c>
      <c r="K305" s="2" t="s">
        <v>152</v>
      </c>
      <c r="L305" s="2" t="s">
        <v>53</v>
      </c>
      <c r="M305" s="2" t="s">
        <v>514</v>
      </c>
      <c r="N305" s="2" t="s">
        <v>429</v>
      </c>
      <c r="O305" s="2" t="s">
        <v>515</v>
      </c>
      <c r="P305" s="2" t="s">
        <v>484</v>
      </c>
      <c r="Q305" s="2">
        <v>6</v>
      </c>
      <c r="R305" s="2">
        <f>_xlfn.FLOOR.MATH((((2*VLOOKUP(G305, 'EV and Base'!$A$1:$N$671, 9, FALSE))+$Q305)*$I305)/100)+$I305+10</f>
        <v>89</v>
      </c>
      <c r="S305" s="2">
        <f>_xlfn.FLOOR.MATH((_xlfn.FLOOR.MATH((((2*VLOOKUP($G305, 'EV and Base'!$A$1:$N$671, 10, FALSE))+$Q305)*$I305)/100)+5)*
IF(OR($J305="Lonely", $J305="Brave", $J305="Adamant", $J305="Naughty"), 1.1,
IF(OR($J305="Bold", $J305="Timid", $J305="Modest", $J305="Calm"), 0.9, 1)))</f>
        <v>44</v>
      </c>
      <c r="T305" s="2">
        <f>_xlfn.FLOOR.MATH((_xlfn.FLOOR.MATH((((2*VLOOKUP($G305, 'EV and Base'!$A$1:$N$671, 11, FALSE))+$Q305)*$I305)/100)+5)*
IF(OR($J305="Bold", $J305="Relaxed", $J305="Impish", $J305="Lax"), 1.1,
IF(OR($J305="Lonely", $J305="Hasty", $J305="Mild", $J305="Gentle"), 0.9, 1)))</f>
        <v>43</v>
      </c>
      <c r="U305" s="2">
        <f>_xlfn.FLOOR.MATH((_xlfn.FLOOR.MATH((((2*VLOOKUP($G305, 'EV and Base'!$A$1:$N$671, 12, FALSE))+$Q305)*$I305)/100)+5)*
IF(OR($J305="Modest", $J305="Mild", $J305="Quiet", $J305="Rash"), 1.1,
IF(OR($J305="Adamant", $J305="Impish", $J305="Jolly", $J305="Careful"), 0.9, 1)))</f>
        <v>51</v>
      </c>
      <c r="V305" s="2">
        <f>_xlfn.FLOOR.MATH((_xlfn.FLOOR.MATH((((2*VLOOKUP($G305, 'EV and Base'!$A$1:$N$671, 13, FALSE))+$Q305)*$I305)/100)+5)*
IF(OR($J305="Calm", $J305="Gentle", $J305="Sassy", $J305="Careful"), 1.1,
IF(OR($J305="Naughty", $J305="Lax", $J305="Naive", $J305="Rash"), 0.9, 1)))</f>
        <v>43</v>
      </c>
      <c r="W305" s="2">
        <f>_xlfn.FLOOR.MATH((_xlfn.FLOOR.MATH((((2*VLOOKUP($G305, 'EV and Base'!$A$1:$N$671, 14, FALSE))+$Q305)*$I305)/100)+5)*
IF(OR($J305="Timid", $J305="Hasty", $J305="Jolly", $J305="Naive"), 1.1,
IF(OR($J305="Brave", $J305="Relaxed", $J305="Quiet", $J305="Sassy"), 0.9, 1)))</f>
        <v>90</v>
      </c>
      <c r="X305" s="56">
        <v>1320</v>
      </c>
      <c r="Y305" s="1">
        <v>1722</v>
      </c>
      <c r="Z305" s="1">
        <v>1</v>
      </c>
      <c r="AA305" s="23" t="str" cm="1">
        <f t="array" aca="1" ref="AA305" ca="1">IF(NOT(ISNUMBER(INDEX($A:$A,LOOKUP(2,1/($A$1:INDIRECT("$A$"&amp;ROW($A305))&lt;&gt;""),ROW($A$1:INDIRECT("$A$"&amp;ROW($A305)))),1))),"",
IF(NOT(ISNUMBER($A305)),$AA304,
IF($AB305&lt;16,"Lillipup",
IF($AB305&lt;32,"Herdier",
"Stoutland"))))</f>
        <v>Stoutland</v>
      </c>
      <c r="AB305" s="25" cm="1">
        <f t="array" aca="1" ref="AB305" ca="1">IF(NOT(ISNUMBER(INDEX($A:$A, LOOKUP(2, 1 / ($A$1:INDIRECT("$A$"&amp;ROW($A305)) &lt;&gt; ""),ROW($A$1:INDIRECT("$A$"&amp;ROW($A305)))), 1))), "",
VLOOKUP($AY305,'Medium-Slow'!$A$1:$B$101,2,TRUE))</f>
        <v>41</v>
      </c>
      <c r="AC305" s="23" cm="1">
        <f t="array" aca="1" ref="AC305" ca="1">IF(NOT(ISNUMBER(INDEX($A:$A, LOOKUP(2, 1 / ($A$1:INDIRECT("$A$"&amp;ROW($A305)) &lt;&gt; ""),ROW($A$1:INDIRECT("$A$"&amp;ROW($A305)))), 1))), "",
INDEX($AC:$AC, LOOKUP(2, 1 / ($AC$1:INDIRECT("$AC$"&amp;ROW($AC305)-1) &lt;&gt; ""),ROW($AC$1:INDIRECT("$AC$"&amp;ROW($AC305)-1))), 1)+
IF(INDEX($AC:$AC, LOOKUP(2, 1 / ($AC$1:INDIRECT("$AC$"&amp;ROW($AC305)-1) &lt;&gt; ""),ROW($AC$1:INDIRECT("$AC$"&amp;ROW($AC305)-1))), 1)+
INDEX($AD:$AD, LOOKUP(2, 1 / ($AD$1:INDIRECT("$AD$"&amp;ROW($AD305)-1) &lt;&gt; ""),ROW($AD$1:INDIRECT("$AD$"&amp;ROW($AD305)-1))), 1)+
INDEX($AE:$AE, LOOKUP(2, 1 / ($AE$1:INDIRECT("$AE$"&amp;ROW($AE305)-1) &lt;&gt; ""),ROW($AE$1:INDIRECT("$AE$"&amp;ROW($AD305)-1))), 1)+
INDEX($AE:$AF, LOOKUP(2, 1 / ($AF$1:INDIRECT("$AF$"&amp;ROW($AF305)-1) &lt;&gt; ""),ROW($AF$1:INDIRECT("$AF$"&amp;ROW($AD305)-1))), 1)+
INDEX($AG:$AG, LOOKUP(2, 1 / ($AG$1:INDIRECT("$AG$"&amp;ROW($AG305)-1) &lt;&gt; ""),ROW($AG$1:INDIRECT("$AG$"&amp;ROW($AD305)-1))), 1)+
INDEX($AH:$AH, LOOKUP(2, 1 / ($AH$1:INDIRECT("$AH$"&amp;ROW($AH305)-1) &lt;&gt; ""),ROW($AH$1:INDIRECT("$AH$"&amp;ROW($AD305)-1))), 1)&gt;=510,0,
IF(INDEX($AC:$AC, LOOKUP(2, 1 / ($AC$1:INDIRECT("$AC$"&amp;ROW($AC305)-1) &lt;&gt; ""),ROW($AC$1:INDIRECT("$AC$"&amp;ROW($AC305)-1))), 1)&gt;=255,0,
VLOOKUP(INDIRECT("$G$"&amp;LOOKUP(2, 1 / ($AC$1:INDIRECT("$AC$"&amp;ROW($AC305)-1) &lt;&gt; ""),ROW($AC$1:INDIRECT("$AC$"&amp;ROW($AC305)-1)))), 'EV and Base'!$A$1:$N$671, 3, FALSE))))</f>
        <v>10</v>
      </c>
      <c r="AD305" s="2" cm="1">
        <f t="array" aca="1" ref="AD305" ca="1">IF(NOT(ISNUMBER(INDEX($A:$A, LOOKUP(2, 1 / ($A$1:INDIRECT("$A$"&amp;ROW($A305)) &lt;&gt; ""),ROW($A$1:INDIRECT("$A$"&amp;ROW($A305)))), 1))), "",
INDEX($AD:$AD, LOOKUP(2, 1 / ($AD$1:INDIRECT("$AD$"&amp;ROW($AD305)-1) &lt;&gt; ""),ROW($AD$1:INDIRECT("$AD$"&amp;ROW($AD305)-1))), 1)+
IF(INDEX($AC:$AC, LOOKUP(2, 1 / ($AC$1:INDIRECT("$AC$"&amp;ROW($AC305)-1) &lt;&gt; ""),ROW($AC$1:INDIRECT("$AC$"&amp;ROW($AC305)-1))), 1)+
INDEX($AD:$AD, LOOKUP(2, 1 / ($AD$1:INDIRECT("$AD$"&amp;ROW($AD305)-1) &lt;&gt; ""),ROW($AD$1:INDIRECT("$AD$"&amp;ROW($AD305)-1))), 1)+
INDEX($AE:$AE, LOOKUP(2, 1 / ($AE$1:INDIRECT("$AE$"&amp;ROW($AE305)-1) &lt;&gt; ""),ROW($AE$1:INDIRECT("$AE$"&amp;ROW($AD305)-1))), 1)+
INDEX($AE:$AF, LOOKUP(2, 1 / ($AF$1:INDIRECT("$AF$"&amp;ROW($AF305)-1) &lt;&gt; ""),ROW($AF$1:INDIRECT("$AF$"&amp;ROW($AD305)-1))), 1)+
INDEX($AG:$AG, LOOKUP(2, 1 / ($AG$1:INDIRECT("$AG$"&amp;ROW($AG305)-1) &lt;&gt; ""),ROW($AG$1:INDIRECT("$AG$"&amp;ROW($AD305)-1))), 1)+
INDEX($AH:$AH, LOOKUP(2, 1 / ($AH$1:INDIRECT("$AH$"&amp;ROW($AH305)-1) &lt;&gt; ""),ROW($AH$1:INDIRECT("$AH$"&amp;ROW($AD305)-1))), 1)&gt;=510,0,
IF(INDEX($AD:$AD, LOOKUP(2, 1 / ($AD$1:INDIRECT("$AD$"&amp;ROW($AD305)-1) &lt;&gt; ""),ROW($AD$1:INDIRECT("$AD$"&amp;ROW($AD305)-1))), 1)&gt;=255,0,
VLOOKUP(INDIRECT("$G$"&amp;LOOKUP(2, 1 / ($AD$1:INDIRECT("$AD$"&amp;ROW($AD305)-1) &lt;&gt; ""),ROW($AD$1:INDIRECT("$AD$"&amp;ROW($AD305)-1)))), 'EV and Base'!$A$1:$N$671, 4, FALSE))))</f>
        <v>77</v>
      </c>
      <c r="AE305" s="2" cm="1">
        <f t="array" aca="1" ref="AE305" ca="1">IF(NOT(ISNUMBER(INDEX($A:$A,LOOKUP(2,1/($A$1:INDIRECT("$A$"&amp;ROW($A305))&lt;&gt;""),ROW($A$1:INDIRECT("$A$"&amp;ROW($A305)))),1))),"",
INDEX($AE:$AE,LOOKUP(2,1/($AE$1:INDIRECT("$AE$"&amp;ROW($AE305)-1)&lt;&gt;""),ROW($AE$1:INDIRECT("$AE$"&amp;ROW($AE305)-1))),1)+
IF(INDEX($AC:$AC,LOOKUP(2,1/($AC$1:INDIRECT("$AC$"&amp;ROW($AC305)-1)&lt;&gt;""),ROW($AC$1:INDIRECT("$AC$"&amp;ROW($AC305)-1))),1)+
INDEX($AD:$AD,LOOKUP(2,1/($AD$1:INDIRECT("$AD$"&amp;ROW($AD305)-1)&lt;&gt;""),ROW($AD$1:INDIRECT("$AD$"&amp;ROW($AD305)-1))),1)+
INDEX($AE:$AE,LOOKUP(2,1/($AE$1:INDIRECT("$AE$"&amp;ROW($AE305)-1)&lt;&gt;""),ROW($AE$1:INDIRECT("$AE$"&amp;ROW($AD305)-1))),1)+
INDEX($AE:$AF,LOOKUP(2,1/($AF$1:INDIRECT("$AF$"&amp;ROW($AF305)-1)&lt;&gt;""),ROW($AF$1:INDIRECT("$AF$"&amp;ROW($AD305)-1))),1)+
INDEX($AG:$AG,LOOKUP(2,1/($AG$1:INDIRECT("$AG$"&amp;ROW($AG305)-1)&lt;&gt;""),ROW($AG$1:INDIRECT("$AG$"&amp;ROW($AD305)-1))),1)+
INDEX($AH:$AH,LOOKUP(2,1/($AH$1:INDIRECT("$AH$"&amp;ROW($AH305)-1)&lt;&gt;""),ROW($AH$1:INDIRECT("$AH$"&amp;ROW($AD305)-1))),1)&gt;=510,0,
IF(INDEX($AE:$AE,LOOKUP(2,1/($AE$1:INDIRECT("$AE$"&amp;ROW($AE305)-1)&lt;&gt;""),ROW($AE$1:INDIRECT("$AE$"&amp;ROW($AE305)-1))),1)&gt;=255,0,
VLOOKUP(INDIRECT("$G$"&amp;LOOKUP(2,1/($AE$1:INDIRECT("$AE$"&amp;ROW($AE305)-1)&lt;&gt;""),ROW($AE$1:INDIRECT("$AE$"&amp;ROW($AE305)-1)))),'EV and Base'!$A$1:$N$671,5,FALSE))))</f>
        <v>10</v>
      </c>
      <c r="AF305" s="2" cm="1">
        <f t="array" aca="1" ref="AF305" ca="1">IF(NOT(ISNUMBER(INDEX($A:$A, LOOKUP(2, 1 / ($A$1:INDIRECT("$A$"&amp;ROW($A305)) &lt;&gt; ""),ROW($A$1:INDIRECT("$A$"&amp;ROW($A305)))), 1))), "",
INDEX($AF:$AF, LOOKUP(2, 1 / ($AF$1:INDIRECT("$AF$"&amp;ROW($AF305)-1) &lt;&gt; ""),ROW($AF$1:INDIRECT("$AF$"&amp;ROW($AF305)-1))), 1)+
IF(INDEX($AC:$AC, LOOKUP(2, 1 / ($AC$1:INDIRECT("$AC$"&amp;ROW($AC305)-1) &lt;&gt; ""),ROW($AC$1:INDIRECT("$AC$"&amp;ROW($AC305)-1))), 1)+
INDEX($AD:$AD, LOOKUP(2, 1 / ($AD$1:INDIRECT("$AD$"&amp;ROW($AD305)-1) &lt;&gt; ""),ROW($AD$1:INDIRECT("$AD$"&amp;ROW($AD305)-1))), 1)+
INDEX($AE:$AE, LOOKUP(2, 1 / ($AE$1:INDIRECT("$AE$"&amp;ROW($AE305)-1) &lt;&gt; ""),ROW($AE$1:INDIRECT("$AE$"&amp;ROW($AD305)-1))), 1)+
INDEX($AE:$AF, LOOKUP(2, 1 / ($AF$1:INDIRECT("$AF$"&amp;ROW($AF305)-1) &lt;&gt; ""),ROW($AF$1:INDIRECT("$AF$"&amp;ROW($AD305)-1))), 1)+
INDEX($AG:$AG, LOOKUP(2, 1 / ($AG$1:INDIRECT("$AG$"&amp;ROW($AG305)-1) &lt;&gt; ""),ROW($AG$1:INDIRECT("$AG$"&amp;ROW($AD305)-1))), 1)+
INDEX($AH:$AH, LOOKUP(2, 1 / ($AH$1:INDIRECT("$AH$"&amp;ROW($AH305)-1) &lt;&gt; ""),ROW($AH$1:INDIRECT("$AH$"&amp;ROW($AD305)-1))), 1)&gt;=510,0,
IF(INDEX($AF:$AF, LOOKUP(2, 1 / ($AF$1:INDIRECT("$AF$"&amp;ROW($AF305)-1) &lt;&gt; ""),ROW($AF$1:INDIRECT("$AF$"&amp;ROW($AF305)-1))), 1)&gt;=255,0,
VLOOKUP(INDIRECT("$G$"&amp;LOOKUP(2, 1 / ($AF$1:INDIRECT("$AF$"&amp;ROW($AF305)-1) &lt;&gt; ""),ROW($AF$1:INDIRECT("$AF$"&amp;ROW($AF305)-1)))), 'EV and Base'!$A$1:$N$671, 6, FALSE))))</f>
        <v>13</v>
      </c>
      <c r="AG305" s="2" cm="1">
        <f t="array" aca="1" ref="AG305" ca="1">IF(NOT(ISNUMBER(INDEX($A:$A, LOOKUP(2, 1 / ($A$1:INDIRECT("$A$"&amp;ROW($A305)) &lt;&gt; ""),ROW($A$1:INDIRECT("$A$"&amp;ROW($A305)))), 1))), "",
INDEX($AG:$AG, LOOKUP(2, 1 / ($AG$1:INDIRECT("$AG$"&amp;ROW($AG305)-1) &lt;&gt; ""),ROW($AG$1:INDIRECT("$AG$"&amp;ROW($AG305)-1))), 1)+
IF(INDEX($AC:$AC, LOOKUP(2, 1 / ($AC$1:INDIRECT("$AC$"&amp;ROW($AC305)-1) &lt;&gt; ""),ROW($AC$1:INDIRECT("$AC$"&amp;ROW($AC305)-1))), 1)+
INDEX($AD:$AD, LOOKUP(2, 1 / ($AD$1:INDIRECT("$AD$"&amp;ROW($AD305)-1) &lt;&gt; ""),ROW($AD$1:INDIRECT("$AD$"&amp;ROW($AD305)-1))), 1)+
INDEX($AE:$AE, LOOKUP(2, 1 / ($AE$1:INDIRECT("$AE$"&amp;ROW($AE305)-1) &lt;&gt; ""),ROW($AE$1:INDIRECT("$AE$"&amp;ROW($AD305)-1))), 1)+
INDEX($AE:$AF, LOOKUP(2, 1 / ($AF$1:INDIRECT("$AF$"&amp;ROW($AF305)-1) &lt;&gt; ""),ROW($AF$1:INDIRECT("$AF$"&amp;ROW($AD305)-1))), 1)+
INDEX($AG:$AG, LOOKUP(2, 1 / ($AG$1:INDIRECT("$AG$"&amp;ROW($AG305)-1) &lt;&gt; ""),ROW($AG$1:INDIRECT("$AG$"&amp;ROW($AD305)-1))), 1)+
INDEX($AH:$AH, LOOKUP(2, 1 / ($AH$1:INDIRECT("$AH$"&amp;ROW($AH305)-1) &lt;&gt; ""),ROW($AH$1:INDIRECT("$AH$"&amp;ROW($AD305)-1))), 1)&gt;=510,0,
IF(INDEX($AG:$AG, LOOKUP(2, 1 / ($AG$1:INDIRECT("$AG$"&amp;ROW($AG305)-1) &lt;&gt; ""),ROW($AG$1:INDIRECT("$AG$"&amp;ROW($AG305)-1))), 1)&gt;=255,0,
VLOOKUP(INDIRECT("$G$"&amp;LOOKUP(2, 1 / ($AG$1:INDIRECT("$AG$"&amp;ROW($AG305)-1) &lt;&gt; ""),ROW($AG$1:INDIRECT("$AG$"&amp;ROW($AG305)-1)))), 'EV and Base'!$A$1:$N$671, 7, FALSE))))</f>
        <v>0</v>
      </c>
      <c r="AH305" s="24" cm="1">
        <f t="array" aca="1" ref="AH305" ca="1">IF(NOT(ISNUMBER(INDEX($A:$A,LOOKUP(2,1/($A$1:INDIRECT("$A$"&amp;ROW($A305))&lt;&gt;""),ROW($A$1:INDIRECT("$A$"&amp;ROW($A305)))),1))),"",
INDEX($AH:$AH,LOOKUP(2,1/($AH$1:INDIRECT("$AH$"&amp;ROW($AH305)-1)&lt;&gt;""),ROW($AH$1:INDIRECT("$AH$"&amp;ROW($AH305)-1))),1)+
IF(INDEX($AC:$AC,LOOKUP(2,1/($AC$1:INDIRECT("$AC$"&amp;ROW($AC305)-1)&lt;&gt;""),ROW($AC$1:INDIRECT("$AC$"&amp;ROW($AC305)-1))),1)+
INDEX($AD:$AD,LOOKUP(2,1/($AD$1:INDIRECT("$AD$"&amp;ROW($AD305)-1)&lt;&gt;""),ROW($AD$1:INDIRECT("$AD$"&amp;ROW($AD305)-1))),1)+
INDEX($AE:$AE,LOOKUP(2,1/($AE$1:INDIRECT("$AE$"&amp;ROW($AE305)-1)&lt;&gt;""),ROW($AE$1:INDIRECT("$AE$"&amp;ROW($AD305)-1))),1)+
INDEX($AE:$AF,LOOKUP(2,1/($AF$1:INDIRECT("$AF$"&amp;ROW($AF305)-1)&lt;&gt;""),ROW($AF$1:INDIRECT("$AF$"&amp;ROW($AD305)-1))),1)+
INDEX($AG:$AG,LOOKUP(2,1/($AG$1:INDIRECT("$AG$"&amp;ROW($AG305)-1)&lt;&gt;""),ROW($AG$1:INDIRECT("$AG$"&amp;ROW($AD305)-1))),1)+
INDEX($AH:$AH,LOOKUP(2,1/($AH$1:INDIRECT("$AH$"&amp;ROW($AH305)-1)&lt;&gt;""),ROW($AH$1:INDIRECT("$AH$"&amp;ROW($AD305)-1))),1)&gt;=510,0,
IF(INDEX($AH:$AH,LOOKUP(2,1/($AH$1:INDIRECT("$AH$"&amp;ROW($AH305)-1)&lt;&gt;""),ROW($AH$1:INDIRECT("$AH$"&amp;ROW($AH305)-1))),1)&gt;=255,0,
VLOOKUP(INDIRECT("$G$"&amp;LOOKUP(2,1/($AH$1:INDIRECT("$AH$"&amp;ROW($AH305)-1)&lt;&gt;""),ROW($AH$1:INDIRECT("$AH$"&amp;ROW($AH305)-1)))),'EV and Base'!$A$1:$N$671,8,FALSE))))</f>
        <v>48</v>
      </c>
      <c r="AI305" s="29" cm="1">
        <f t="array" aca="1" ref="AI305" ca="1">IF(NOT(ISNUMBER(INDEX($A:$A,LOOKUP(2,1/($A$1:INDIRECT("$A$"&amp;ROW($A305))&lt;&gt;""),ROW($A$1:INDIRECT("$A$"&amp;ROW($A305)))),1))),"",
ROUNDDOWN((((2*VLOOKUP($AA305,'EV and Base'!$A$1:$N$671,9,FALSE))+31+ROUNDDOWN($AC305/4,0))*$AB305)/100,0)+$AB305+10)</f>
        <v>134</v>
      </c>
      <c r="AJ305" s="21" cm="1">
        <f t="array" aca="1" ref="AJ305" ca="1">IF(NOT(ISNUMBER(INDEX($A:$A, LOOKUP(2, 1 / ($A$1:INDIRECT("$A$"&amp;ROW($A305)) &lt;&gt; ""),ROW($A$1:INDIRECT("$A$"&amp;ROW($A305)))), 1))), "",
ROUNDDOWN((ROUNDDOWN((((2*VLOOKUP($AA305, 'EV and Base'!$A$1:$N$671, 10, FALSE))+31+ROUNDDOWN($AD305/4, 0))*$AB305)/100, 0)+5)*1.1, 0))</f>
        <v>117</v>
      </c>
      <c r="AK305" s="21" t="str" cm="1">
        <f t="array" aca="1" ref="AK305" ca="1">IF(NOT(ISNUMBER(INDEX($A:$A, LOOKUP(2, 1 / ($A$1:INDIRECT("$A$"&amp;ROW($A305)) &lt;&gt; ""),ROW($A$1:INDIRECT("$A$"&amp;ROW($A305)))), 1))), "",
ROUNDDOWN((ROUNDDOWN((((2*VLOOKUP($AA305, 'EV and Base'!$A$1:$N$671, 11, FALSE))+30+ROUNDDOWN($AE305/4, 0))*$AB305)/100, 0)+5), 0)
&amp;"-"&amp;
ROUNDDOWN((ROUNDDOWN((((2*VLOOKUP($AA305, 'EV and Base'!$A$1:$N$671, 11, FALSE))+31+ROUNDDOWN($AE305/4, 0))*$AB305)/100, 0)+5), 0))</f>
        <v>91-92</v>
      </c>
      <c r="AL305" s="21" t="str" cm="1">
        <f t="array" aca="1" ref="AL305" ca="1">IF(NOT(ISNUMBER(INDEX($A:$A, LOOKUP(2, 1 / ($A$1:INDIRECT("$A$"&amp;ROW($A305)) &lt;&gt; ""),ROW($A$1:INDIRECT("$A$"&amp;ROW($A305)))), 1))), "",
ROUNDDOWN((ROUNDDOWN((((2*VLOOKUP($AA305, 'EV and Base'!$A$1:$N$671, 12, FALSE))+0+ROUNDDOWN($AF305/4, 0))*$AB305)/100, 0)+5)*0.9, 0)
&amp;"-"&amp;
ROUNDDOWN((ROUNDDOWN((((2*VLOOKUP($AA305, 'EV and Base'!$A$1:$N$671, 12, FALSE))+31+ROUNDDOWN($AF305/4, 0))*$AB305)/100, 0)+5)*0.9, 0))</f>
        <v>38-49</v>
      </c>
      <c r="AM305" s="21" t="str" cm="1">
        <f t="array" aca="1" ref="AM305" ca="1">IF(NOT(ISNUMBER(INDEX($A:$A, LOOKUP(2, 1 / ($A$1:INDIRECT("$A$"&amp;ROW($A305)) &lt;&gt; ""),ROW($A$1:INDIRECT("$A$"&amp;ROW($A305)))), 1))), "",
ROUNDDOWN((ROUNDDOWN((((2*VLOOKUP($AA305, 'EV and Base'!$A$1:$N$671, 13, FALSE))+30+ROUNDDOWN($AG305/4, 0))*$AB305)/100, 0)+5), 0)
&amp;"-"&amp;
ROUNDDOWN((ROUNDDOWN((((2*VLOOKUP($AA305, 'EV and Base'!$A$1:$N$671, 13, FALSE))+31+ROUNDDOWN($AG305/4, 0))*$AB305)/100, 0)+5), 0))</f>
        <v>91-91</v>
      </c>
      <c r="AN305" s="25" cm="1">
        <f t="array" aca="1" ref="AN305" ca="1">IF(NOT(ISNUMBER(INDEX($A:$A, LOOKUP(2, 1 / ($A$1:INDIRECT("$A$"&amp;ROW($A305)) &lt;&gt; ""),ROW($A$1:INDIRECT("$A$"&amp;ROW($A305)))), 1))), "",
ROUNDDOWN((ROUNDDOWN((((2*VLOOKUP($AA305, 'EV and Base'!$A$1:$N$671, 14, FALSE))+31+ROUNDDOWN($AH305/4, 0))*$AB305)/100, 0)+5), 0))</f>
        <v>88</v>
      </c>
      <c r="AO305" s="23" cm="1">
        <f t="array" aca="1" ref="AO305" ca="1">IF(NOT(ISNUMBER(INDEX($A:$A, LOOKUP(2, 1 / ($A$1:INDIRECT("$A$"&amp;ROW($A305)) &lt;&gt; ""),ROW($A$1:INDIRECT("$A$"&amp;ROW($A305)))), 1))), "",
ROUNDDOWN((((2*VLOOKUP($AA305, 'EV and Base'!$A$1:$N$671, 9, FALSE))+31+ROUNDDOWN($AC305/4, 0))*$AB305)/100, 0)+$AB305+10)</f>
        <v>134</v>
      </c>
      <c r="AP305" s="2" cm="1">
        <f t="array" aca="1" ref="AP305" ca="1">IF(NOT(ISNUMBER(INDEX($A:$A, LOOKUP(2, 1 / ($A$1:INDIRECT("$A$"&amp;ROW($A305)) &lt;&gt; ""),ROW($A$1:INDIRECT("$A$"&amp;ROW($A305)))), 1))), "",
ROUNDDOWN((ROUNDDOWN((((2*VLOOKUP($AA305, 'EV and Base'!$A$1:$N$671, 10, FALSE))+31+ROUNDDOWN($AD305/4, 0))*$AB305)/100, 0)+5)*1.1, 0))</f>
        <v>117</v>
      </c>
      <c r="AQ305" s="2" cm="1">
        <f t="array" aca="1" ref="AQ305" ca="1">IF(NOT(ISNUMBER(INDEX($A:$A, LOOKUP(2, 1 / ($A$1:INDIRECT("$A$"&amp;ROW($A305)) &lt;&gt; ""),ROW($A$1:INDIRECT("$A$"&amp;ROW($A305)))), 1))), "",
ROUNDDOWN((ROUNDDOWN((((2*VLOOKUP($AA305, 'EV and Base'!$A$1:$N$671, 11, FALSE))+$AV$2+ROUNDDOWN($AE305/4, 0))*$AB305)/100, 0)+5), 0))</f>
        <v>92</v>
      </c>
      <c r="AR305" s="22" cm="1">
        <f t="array" aca="1" ref="AR305" ca="1">IF(NOT(ISNUMBER(INDEX($A:$A, LOOKUP(2, 1 / ($A$1:INDIRECT("$A$"&amp;ROW($A305)) &lt;&gt; ""),ROW($A$1:INDIRECT("$A$"&amp;ROW($A305)))), 1))), "",
ROUNDDOWN((ROUNDDOWN((((2*VLOOKUP($AA305, 'EV and Base'!$A$1:$N$671, 12, FALSE))+$AW$2+ROUNDDOWN($AF305/4, 0))*$AB305)/100, 0)+5)*0.9, 0))</f>
        <v>45</v>
      </c>
      <c r="AS305" s="2" cm="1">
        <f t="array" aca="1" ref="AS305" ca="1">IF(NOT(ISNUMBER(INDEX($A:$A, LOOKUP(2, 1 / ($A$1:INDIRECT("$A$"&amp;ROW($A305)) &lt;&gt; ""),ROW($A$1:INDIRECT("$A$"&amp;ROW($A305)))), 1))), "",
ROUNDDOWN((ROUNDDOWN((((2*VLOOKUP($AA305, 'EV and Base'!$A$1:$N$671, 13, FALSE))+$AX$2+ROUNDDOWN($AG305/4, 0))*$AB305)/100, 0)+5), 0))</f>
        <v>91</v>
      </c>
      <c r="AT305" s="24" cm="1">
        <f t="array" aca="1" ref="AT305" ca="1">IF(NOT(ISNUMBER(INDEX($A:$A, LOOKUP(2, 1 / ($A$1:INDIRECT("$A$"&amp;ROW($A305)) &lt;&gt; ""),ROW($A$1:INDIRECT("$A$"&amp;ROW($A305)))), 1))), "",
ROUNDDOWN((ROUNDDOWN((((2*VLOOKUP($AA305, 'EV and Base'!$A$1:$N$671, 14, FALSE))+31+ROUNDDOWN($AH305/4, 0))*$AB305)/100, 0)+5), 0))</f>
        <v>88</v>
      </c>
      <c r="AU305" s="28">
        <v>230</v>
      </c>
      <c r="AY305" cm="1">
        <f t="array" aca="1" ref="AY305" ca="1">IF(NOT(ISNUMBER(INDEX($A:$A,LOOKUP(2,1/($A$1:INDIRECT("$A$"&amp;ROW($A305))&lt;&gt;""),ROW($A$1:INDIRECT("$A$"&amp;ROW($A305)))),1))),"",
INDEX($AY:$AY,LOOKUP(2,1/($AY$1:INDIRECT("$AY$"&amp;ROW($AY305)-1)&lt;&gt;""),ROW($AY$1:INDIRECT("$AY$"&amp;ROW($AY305)-1))),1)+$BL305)</f>
        <v>66115</v>
      </c>
      <c r="AZ305" s="3" cm="1">
        <f t="array" aca="1" ref="AZ305" ca="1">IF(NOT(ISNUMBER(INDEX($A:$A, LOOKUP(2, 1 / ($A$1:INDIRECT("$A$"&amp;ROW($A305)) &lt;&gt; ""),ROW($A$1:INDIRECT("$A$"&amp;ROW($A305)))), 1))), "",
VLOOKUP(INDIRECT("$G$"&amp;LOOKUP(2, 1 / ($AY$1:INDIRECT("$AY$"&amp;ROW($AY305)-1) &lt;&gt; ""),ROW($AY$1:INDIRECT("$AY$"&amp;ROW($AY305)-1)))),'EV and Base'!A273:N943,2,FALSE))</f>
        <v>215</v>
      </c>
      <c r="BA305" s="3" cm="1">
        <f t="array" aca="1" ref="BA305" ca="1">IF(NOT(ISNUMBER(INDEX($A:$A, LOOKUP(2, 1 / ($A$1:INDIRECT("$A$"&amp;ROW($A305)) &lt;&gt; ""),ROW($A$1:INDIRECT("$A$"&amp;ROW($A305)))), 1))), "",
INDIRECT("$I$"&amp;LOOKUP(2, 1 / ($AY$1:INDIRECT("$AY$"&amp;ROW($AY305)-1) &lt;&gt; ""),ROW($AY$1:INDIRECT("$AY$"&amp;ROW($AY305)-1)))))</f>
        <v>33</v>
      </c>
      <c r="BB305" s="1" cm="1">
        <f t="array" aca="1" ref="BB305" ca="1">IF(NOT(ISNUMBER(INDEX($A:$A, LOOKUP(2, 1 / ($A$1:INDIRECT("$A$"&amp;ROW($A305)) &lt;&gt; ""),ROW($A$1:INDIRECT("$A$"&amp;ROW($A305)))), 1))), "",
INDIRECT("$AB$"&amp;LOOKUP(2, 1 / ($AY$1:INDIRECT("$AY$"&amp;ROW($AY305)-1) &lt;&gt; ""),ROW($AY$1:INDIRECT("$AY$"&amp;ROW($AY305)-1)))))</f>
        <v>41</v>
      </c>
      <c r="BC305" s="3" cm="1">
        <f t="array" aca="1" ref="BC305" ca="1">IF(NOT(ISNUMBER(INDEX($A:$A,LOOKUP(2,1/($A$1:INDIRECT("$A$"&amp;ROW($A305))&lt;&gt;""),ROW($A$1:INDIRECT("$A$"&amp;ROW($A305)))),1))),"",
$BA305+$BA305+10)</f>
        <v>76</v>
      </c>
      <c r="BD305" s="3" cm="1">
        <f t="array" aca="1" ref="BD305" ca="1">IF(NOT(ISNUMBER(INDEX($A:$A,LOOKUP(2,1/($A$1:INDIRECT("$A$"&amp;ROW($A305))&lt;&gt;""),ROW($A$1:INDIRECT("$A$"&amp;ROW($A305)))),1))),"",
$BA305+$BB305+10)</f>
        <v>84</v>
      </c>
      <c r="BE305" s="3" cm="1">
        <f t="array" aca="1" ref="BE305" ca="1">IF(NOT(ISNUMBER(INDEX($A:$A,LOOKUP(2,1/($A$1:INDIRECT("$A$"&amp;ROW($A305))&lt;&gt;""),ROW($A$1:INDIRECT("$A$"&amp;ROW($A305)))),1))),"",
$BC305*$BC305)</f>
        <v>5776</v>
      </c>
      <c r="BF305" s="3" cm="1">
        <f t="array" aca="1" ref="BF305" ca="1">IF(NOT(ISNUMBER(INDEX($A:$A,LOOKUP(2,1/($A$1:INDIRECT("$A$"&amp;ROW($A305))&lt;&gt;""),ROW($A$1:INDIRECT("$A$"&amp;ROW($A305)))),1))),"",
$BD305*$BD305)</f>
        <v>7056</v>
      </c>
      <c r="BG305" s="3" cm="1">
        <f t="array" aca="1" ref="BG305" ca="1">IF(NOT(ISNUMBER(INDEX($A:$A,LOOKUP(2,1/($A$1:INDIRECT("$A$"&amp;ROW($A305))&lt;&gt;""),ROW($A$1:INDIRECT("$A$"&amp;ROW($A305)))),1))),"",
_xlfn.FLOOR.MATH(1.5*_xlfn.FLOOR.MATH($AZ305*BA305/5)))</f>
        <v>2128</v>
      </c>
      <c r="BH305" s="3" cm="1">
        <f t="array" aca="1" ref="BH305" ca="1">IF(NOT(ISNUMBER(INDEX($A:$A, LOOKUP(2, 1 / ($A$1:INDIRECT("$A$"&amp;ROW($A305)) &lt;&gt; ""),ROW($A$1:INDIRECT("$A$"&amp;ROW($A305)))), 1))), "",
_xlfn.FLOOR.MATH($BG305/IF(OR(INDIRECT("$C$"&amp;LOOKUP(2, 1 / ($AY$1:INDIRECT("$AY$"&amp;ROW($AY305)-1) &lt;&gt; ""),ROW($AY$1:INDIRECT("$AY$"&amp;ROW($AY305)-1))))="Multi",
INDIRECT("$C$"&amp;LOOKUP(2, 1 / ($AY$1:INDIRECT("$AY$"&amp;ROW($AY305)-1) &lt;&gt; ""),ROW($AY$1:INDIRECT("$AY$"&amp;ROW($AY305)-1))))="Double"),2,1)))</f>
        <v>2128</v>
      </c>
      <c r="BI305" s="3" cm="1">
        <f t="array" aca="1" ref="BI305" ca="1">IF(NOT(ISNUMBER(INDEX($A:$A,LOOKUP(2,1/($A$1:INDIRECT("$A$"&amp;ROW($A305))&lt;&gt;""),ROW($A$1:INDIRECT("$A$"&amp;ROW($A305)))),1))),"",
VLOOKUP($BC305,GameFreakSQRT!$A$1:$B$200,2,FALSE))</f>
        <v>35708</v>
      </c>
      <c r="BJ305" s="3" cm="1">
        <f t="array" aca="1" ref="BJ305" ca="1">IF(NOT(ISNUMBER(INDEX($A:$A,LOOKUP(2,1/($A$1:INDIRECT("$A$"&amp;ROW($A305))&lt;&gt;""),ROW($A$1:INDIRECT("$A$"&amp;ROW($A305)))),1))),"",
VLOOKUP($BD305,GameFreakSQRT!$A$1:$B$200,2,FALSE))</f>
        <v>37540</v>
      </c>
      <c r="BK305" s="3" cm="1">
        <f t="array" aca="1" ref="BK305" ca="1">IF(NOT(ISNUMBER(INDEX($A:$A,LOOKUP(2,1/($A$1:INDIRECT("$A$"&amp;ROW($A305))&lt;&gt;""),ROW($A$1:INDIRECT("$A$"&amp;ROW($A305)))),1))),"",
_xlfn.FLOOR.MATH((($BI305*$BE305)*$BH305)/($BJ305*$BF305))+1)</f>
        <v>1657</v>
      </c>
      <c r="BL305" s="3" cm="1">
        <f t="array" aca="1" ref="BL305" ca="1">IF(NOT(ISNUMBER(INDEX($A:$A,LOOKUP(2,1/($A$1:INDIRECT("$A$"&amp;ROW($A305))&lt;&gt;""),ROW($A$1:INDIRECT("$A$"&amp;ROW($A305)))),1))),"",
_xlfn.FLOOR.MATH($BK305*IF(NOT(INDIRECT("$Z$"&amp;LOOKUP(2, 1 / ($AY$1:INDIRECT("$AY$"&amp;ROW($AY305)-1) &lt;&gt; ""),ROW($AY$1:INDIRECT("$AY$"&amp;ROW($AY305)-1))))=""),1.5,1)))</f>
        <v>2485</v>
      </c>
      <c r="BM305" s="3" cm="1">
        <f t="array" aca="1" ref="BM305" ca="1">IF(NOT(ISNUMBER(INDEX($A:$A, LOOKUP(2, 1 / ($A$1:INDIRECT("$A$"&amp;ROW($A305)) &lt;&gt; ""),ROW($A$1:INDIRECT("$A$"&amp;ROW($A305)))), 1))), "",
INDIRECT("$Y$"&amp;LOOKUP(2, 1 / ($AY$1:INDIRECT("$AY$"&amp;ROW($AY305)-1) &lt;&gt; ""),ROW($AY$1:INDIRECT("$AY$"&amp;ROW($AY305)-1)))))</f>
        <v>2485</v>
      </c>
      <c r="BN305" s="3" t="b">
        <f t="shared" ca="1" si="29"/>
        <v>1</v>
      </c>
    </row>
    <row r="306" spans="1:66" x14ac:dyDescent="0.45">
      <c r="A306" s="69">
        <v>64</v>
      </c>
      <c r="B306" s="69" t="s">
        <v>581</v>
      </c>
      <c r="C306" s="69" t="s">
        <v>46</v>
      </c>
      <c r="D306" s="69" t="s">
        <v>574</v>
      </c>
      <c r="E306" s="69" t="s">
        <v>48</v>
      </c>
      <c r="F306" s="56">
        <v>1</v>
      </c>
      <c r="G306" s="2" t="s">
        <v>513</v>
      </c>
      <c r="H306" s="2" t="s">
        <v>77</v>
      </c>
      <c r="I306" s="2">
        <v>33</v>
      </c>
      <c r="J306" s="2" t="s">
        <v>134</v>
      </c>
      <c r="K306" s="2" t="s">
        <v>262</v>
      </c>
      <c r="L306" s="2" t="s">
        <v>53</v>
      </c>
      <c r="M306" s="2" t="s">
        <v>231</v>
      </c>
      <c r="N306" s="2" t="s">
        <v>429</v>
      </c>
      <c r="O306" s="2" t="s">
        <v>467</v>
      </c>
      <c r="P306" s="2" t="s">
        <v>154</v>
      </c>
      <c r="Q306" s="2">
        <v>12</v>
      </c>
      <c r="R306" s="2">
        <f>_xlfn.FLOOR.MATH((((2*VLOOKUP(G306, 'EV and Base'!$A$1:$N$671, 9, FALSE))+$Q306)*$I306)/100)+$I306+10</f>
        <v>91</v>
      </c>
      <c r="S306" s="2">
        <f>_xlfn.FLOOR.MATH((_xlfn.FLOOR.MATH((((2*VLOOKUP($G306, 'EV and Base'!$A$1:$N$671, 10, FALSE))+$Q306)*$I306)/100)+5)*
IF(OR($J306="Lonely", $J306="Brave", $J306="Adamant", $J306="Naughty"), 1.1,
IF(OR($J306="Bold", $J306="Timid", $J306="Modest", $J306="Calm"), 0.9, 1)))</f>
        <v>50</v>
      </c>
      <c r="T306" s="2">
        <f>_xlfn.FLOOR.MATH((_xlfn.FLOOR.MATH((((2*VLOOKUP($G306, 'EV and Base'!$A$1:$N$671, 11, FALSE))+$Q306)*$I306)/100)+5)*
IF(OR($J306="Bold", $J306="Relaxed", $J306="Impish", $J306="Lax"), 1.1,
IF(OR($J306="Lonely", $J306="Hasty", $J306="Mild", $J306="Gentle"), 0.9, 1)))</f>
        <v>45</v>
      </c>
      <c r="U306" s="2">
        <f>_xlfn.FLOOR.MATH((_xlfn.FLOOR.MATH((((2*VLOOKUP($G306, 'EV and Base'!$A$1:$N$671, 12, FALSE))+$Q306)*$I306)/100)+5)*
IF(OR($J306="Modest", $J306="Mild", $J306="Quiet", $J306="Rash"), 1.1,
IF(OR($J306="Adamant", $J306="Impish", $J306="Jolly", $J306="Careful"), 0.9, 1)))</f>
        <v>53</v>
      </c>
      <c r="V306" s="2">
        <f>_xlfn.FLOOR.MATH((_xlfn.FLOOR.MATH((((2*VLOOKUP($G306, 'EV and Base'!$A$1:$N$671, 13, FALSE))+$Q306)*$I306)/100)+5)*
IF(OR($J306="Calm", $J306="Gentle", $J306="Sassy", $J306="Careful"), 1.1,
IF(OR($J306="Naughty", $J306="Lax", $J306="Naive", $J306="Rash"), 0.9, 1)))</f>
        <v>45</v>
      </c>
      <c r="W306" s="2">
        <f>_xlfn.FLOOR.MATH((_xlfn.FLOOR.MATH((((2*VLOOKUP($G306, 'EV and Base'!$A$1:$N$671, 14, FALSE))+$Q306)*$I306)/100)+5)*
IF(OR($J306="Timid", $J306="Hasty", $J306="Jolly", $J306="Naive"), 1.1,
IF(OR($J306="Brave", $J306="Relaxed", $J306="Quiet", $J306="Sassy"), 0.9, 1)))</f>
        <v>84</v>
      </c>
      <c r="X306" s="69">
        <v>4200</v>
      </c>
      <c r="Y306" s="1">
        <v>1672</v>
      </c>
      <c r="Z306" s="1">
        <v>1</v>
      </c>
      <c r="AA306" s="23" t="str" cm="1">
        <f t="array" aca="1" ref="AA306" ca="1">IF(NOT(ISNUMBER(INDEX($A:$A,LOOKUP(2,1/($A$1:INDIRECT("$A$"&amp;ROW($A306))&lt;&gt;""),ROW($A$1:INDIRECT("$A$"&amp;ROW($A306)))),1))),"",
IF(NOT(ISNUMBER($A306)),$AA305,
IF($AB306&lt;16,"Lillipup",
IF($AB306&lt;32,"Herdier",
"Stoutland"))))</f>
        <v>Stoutland</v>
      </c>
      <c r="AB306" s="25" cm="1">
        <f t="array" aca="1" ref="AB306" ca="1">IF(NOT(ISNUMBER(INDEX($A:$A, LOOKUP(2, 1 / ($A$1:INDIRECT("$A$"&amp;ROW($A306)) &lt;&gt; ""),ROW($A$1:INDIRECT("$A$"&amp;ROW($A306)))), 1))), "",
VLOOKUP($AY306,'Medium-Slow'!$A$1:$B$101,2,TRUE))</f>
        <v>42</v>
      </c>
      <c r="AC306" s="23" cm="1">
        <f t="array" aca="1" ref="AC306" ca="1">IF(NOT(ISNUMBER(INDEX($A:$A, LOOKUP(2, 1 / ($A$1:INDIRECT("$A$"&amp;ROW($A306)) &lt;&gt; ""),ROW($A$1:INDIRECT("$A$"&amp;ROW($A306)))), 1))), "",
INDEX($AC:$AC, LOOKUP(2, 1 / ($AC$1:INDIRECT("$AC$"&amp;ROW($AC306)-1) &lt;&gt; ""),ROW($AC$1:INDIRECT("$AC$"&amp;ROW($AC306)-1))), 1)+
IF(INDEX($AC:$AC, LOOKUP(2, 1 / ($AC$1:INDIRECT("$AC$"&amp;ROW($AC306)-1) &lt;&gt; ""),ROW($AC$1:INDIRECT("$AC$"&amp;ROW($AC306)-1))), 1)+
INDEX($AD:$AD, LOOKUP(2, 1 / ($AD$1:INDIRECT("$AD$"&amp;ROW($AD306)-1) &lt;&gt; ""),ROW($AD$1:INDIRECT("$AD$"&amp;ROW($AD306)-1))), 1)+
INDEX($AE:$AE, LOOKUP(2, 1 / ($AE$1:INDIRECT("$AE$"&amp;ROW($AE306)-1) &lt;&gt; ""),ROW($AE$1:INDIRECT("$AE$"&amp;ROW($AD306)-1))), 1)+
INDEX($AE:$AF, LOOKUP(2, 1 / ($AF$1:INDIRECT("$AF$"&amp;ROW($AF306)-1) &lt;&gt; ""),ROW($AF$1:INDIRECT("$AF$"&amp;ROW($AD306)-1))), 1)+
INDEX($AG:$AG, LOOKUP(2, 1 / ($AG$1:INDIRECT("$AG$"&amp;ROW($AG306)-1) &lt;&gt; ""),ROW($AG$1:INDIRECT("$AG$"&amp;ROW($AD306)-1))), 1)+
INDEX($AH:$AH, LOOKUP(2, 1 / ($AH$1:INDIRECT("$AH$"&amp;ROW($AH306)-1) &lt;&gt; ""),ROW($AH$1:INDIRECT("$AH$"&amp;ROW($AD306)-1))), 1)&gt;=510,0,
IF(INDEX($AC:$AC, LOOKUP(2, 1 / ($AC$1:INDIRECT("$AC$"&amp;ROW($AC306)-1) &lt;&gt; ""),ROW($AC$1:INDIRECT("$AC$"&amp;ROW($AC306)-1))), 1)&gt;=255,0,
VLOOKUP(INDIRECT("$G$"&amp;LOOKUP(2, 1 / ($AC$1:INDIRECT("$AC$"&amp;ROW($AC306)-1) &lt;&gt; ""),ROW($AC$1:INDIRECT("$AC$"&amp;ROW($AC306)-1)))), 'EV and Base'!$A$1:$N$671, 3, FALSE))))</f>
        <v>10</v>
      </c>
      <c r="AD306" s="2" cm="1">
        <f t="array" aca="1" ref="AD306" ca="1">IF(NOT(ISNUMBER(INDEX($A:$A, LOOKUP(2, 1 / ($A$1:INDIRECT("$A$"&amp;ROW($A306)) &lt;&gt; ""),ROW($A$1:INDIRECT("$A$"&amp;ROW($A306)))), 1))), "",
INDEX($AD:$AD, LOOKUP(2, 1 / ($AD$1:INDIRECT("$AD$"&amp;ROW($AD306)-1) &lt;&gt; ""),ROW($AD$1:INDIRECT("$AD$"&amp;ROW($AD306)-1))), 1)+
IF(INDEX($AC:$AC, LOOKUP(2, 1 / ($AC$1:INDIRECT("$AC$"&amp;ROW($AC306)-1) &lt;&gt; ""),ROW($AC$1:INDIRECT("$AC$"&amp;ROW($AC306)-1))), 1)+
INDEX($AD:$AD, LOOKUP(2, 1 / ($AD$1:INDIRECT("$AD$"&amp;ROW($AD306)-1) &lt;&gt; ""),ROW($AD$1:INDIRECT("$AD$"&amp;ROW($AD306)-1))), 1)+
INDEX($AE:$AE, LOOKUP(2, 1 / ($AE$1:INDIRECT("$AE$"&amp;ROW($AE306)-1) &lt;&gt; ""),ROW($AE$1:INDIRECT("$AE$"&amp;ROW($AD306)-1))), 1)+
INDEX($AE:$AF, LOOKUP(2, 1 / ($AF$1:INDIRECT("$AF$"&amp;ROW($AF306)-1) &lt;&gt; ""),ROW($AF$1:INDIRECT("$AF$"&amp;ROW($AD306)-1))), 1)+
INDEX($AG:$AG, LOOKUP(2, 1 / ($AG$1:INDIRECT("$AG$"&amp;ROW($AG306)-1) &lt;&gt; ""),ROW($AG$1:INDIRECT("$AG$"&amp;ROW($AD306)-1))), 1)+
INDEX($AH:$AH, LOOKUP(2, 1 / ($AH$1:INDIRECT("$AH$"&amp;ROW($AH306)-1) &lt;&gt; ""),ROW($AH$1:INDIRECT("$AH$"&amp;ROW($AD306)-1))), 1)&gt;=510,0,
IF(INDEX($AD:$AD, LOOKUP(2, 1 / ($AD$1:INDIRECT("$AD$"&amp;ROW($AD306)-1) &lt;&gt; ""),ROW($AD$1:INDIRECT("$AD$"&amp;ROW($AD306)-1))), 1)&gt;=255,0,
VLOOKUP(INDIRECT("$G$"&amp;LOOKUP(2, 1 / ($AD$1:INDIRECT("$AD$"&amp;ROW($AD306)-1) &lt;&gt; ""),ROW($AD$1:INDIRECT("$AD$"&amp;ROW($AD306)-1)))), 'EV and Base'!$A$1:$N$671, 4, FALSE))))</f>
        <v>77</v>
      </c>
      <c r="AE306" s="2" cm="1">
        <f t="array" aca="1" ref="AE306" ca="1">IF(NOT(ISNUMBER(INDEX($A:$A,LOOKUP(2,1/($A$1:INDIRECT("$A$"&amp;ROW($A306))&lt;&gt;""),ROW($A$1:INDIRECT("$A$"&amp;ROW($A306)))),1))),"",
INDEX($AE:$AE,LOOKUP(2,1/($AE$1:INDIRECT("$AE$"&amp;ROW($AE306)-1)&lt;&gt;""),ROW($AE$1:INDIRECT("$AE$"&amp;ROW($AE306)-1))),1)+
IF(INDEX($AC:$AC,LOOKUP(2,1/($AC$1:INDIRECT("$AC$"&amp;ROW($AC306)-1)&lt;&gt;""),ROW($AC$1:INDIRECT("$AC$"&amp;ROW($AC306)-1))),1)+
INDEX($AD:$AD,LOOKUP(2,1/($AD$1:INDIRECT("$AD$"&amp;ROW($AD306)-1)&lt;&gt;""),ROW($AD$1:INDIRECT("$AD$"&amp;ROW($AD306)-1))),1)+
INDEX($AE:$AE,LOOKUP(2,1/($AE$1:INDIRECT("$AE$"&amp;ROW($AE306)-1)&lt;&gt;""),ROW($AE$1:INDIRECT("$AE$"&amp;ROW($AD306)-1))),1)+
INDEX($AE:$AF,LOOKUP(2,1/($AF$1:INDIRECT("$AF$"&amp;ROW($AF306)-1)&lt;&gt;""),ROW($AF$1:INDIRECT("$AF$"&amp;ROW($AD306)-1))),1)+
INDEX($AG:$AG,LOOKUP(2,1/($AG$1:INDIRECT("$AG$"&amp;ROW($AG306)-1)&lt;&gt;""),ROW($AG$1:INDIRECT("$AG$"&amp;ROW($AD306)-1))),1)+
INDEX($AH:$AH,LOOKUP(2,1/($AH$1:INDIRECT("$AH$"&amp;ROW($AH306)-1)&lt;&gt;""),ROW($AH$1:INDIRECT("$AH$"&amp;ROW($AD306)-1))),1)&gt;=510,0,
IF(INDEX($AE:$AE,LOOKUP(2,1/($AE$1:INDIRECT("$AE$"&amp;ROW($AE306)-1)&lt;&gt;""),ROW($AE$1:INDIRECT("$AE$"&amp;ROW($AE306)-1))),1)&gt;=255,0,
VLOOKUP(INDIRECT("$G$"&amp;LOOKUP(2,1/($AE$1:INDIRECT("$AE$"&amp;ROW($AE306)-1)&lt;&gt;""),ROW($AE$1:INDIRECT("$AE$"&amp;ROW($AE306)-1)))),'EV and Base'!$A$1:$N$671,5,FALSE))))</f>
        <v>10</v>
      </c>
      <c r="AF306" s="2" cm="1">
        <f t="array" aca="1" ref="AF306" ca="1">IF(NOT(ISNUMBER(INDEX($A:$A, LOOKUP(2, 1 / ($A$1:INDIRECT("$A$"&amp;ROW($A306)) &lt;&gt; ""),ROW($A$1:INDIRECT("$A$"&amp;ROW($A306)))), 1))), "",
INDEX($AF:$AF, LOOKUP(2, 1 / ($AF$1:INDIRECT("$AF$"&amp;ROW($AF306)-1) &lt;&gt; ""),ROW($AF$1:INDIRECT("$AF$"&amp;ROW($AF306)-1))), 1)+
IF(INDEX($AC:$AC, LOOKUP(2, 1 / ($AC$1:INDIRECT("$AC$"&amp;ROW($AC306)-1) &lt;&gt; ""),ROW($AC$1:INDIRECT("$AC$"&amp;ROW($AC306)-1))), 1)+
INDEX($AD:$AD, LOOKUP(2, 1 / ($AD$1:INDIRECT("$AD$"&amp;ROW($AD306)-1) &lt;&gt; ""),ROW($AD$1:INDIRECT("$AD$"&amp;ROW($AD306)-1))), 1)+
INDEX($AE:$AE, LOOKUP(2, 1 / ($AE$1:INDIRECT("$AE$"&amp;ROW($AE306)-1) &lt;&gt; ""),ROW($AE$1:INDIRECT("$AE$"&amp;ROW($AD306)-1))), 1)+
INDEX($AE:$AF, LOOKUP(2, 1 / ($AF$1:INDIRECT("$AF$"&amp;ROW($AF306)-1) &lt;&gt; ""),ROW($AF$1:INDIRECT("$AF$"&amp;ROW($AD306)-1))), 1)+
INDEX($AG:$AG, LOOKUP(2, 1 / ($AG$1:INDIRECT("$AG$"&amp;ROW($AG306)-1) &lt;&gt; ""),ROW($AG$1:INDIRECT("$AG$"&amp;ROW($AD306)-1))), 1)+
INDEX($AH:$AH, LOOKUP(2, 1 / ($AH$1:INDIRECT("$AH$"&amp;ROW($AH306)-1) &lt;&gt; ""),ROW($AH$1:INDIRECT("$AH$"&amp;ROW($AD306)-1))), 1)&gt;=510,0,
IF(INDEX($AF:$AF, LOOKUP(2, 1 / ($AF$1:INDIRECT("$AF$"&amp;ROW($AF306)-1) &lt;&gt; ""),ROW($AF$1:INDIRECT("$AF$"&amp;ROW($AF306)-1))), 1)&gt;=255,0,
VLOOKUP(INDIRECT("$G$"&amp;LOOKUP(2, 1 / ($AF$1:INDIRECT("$AF$"&amp;ROW($AF306)-1) &lt;&gt; ""),ROW($AF$1:INDIRECT("$AF$"&amp;ROW($AF306)-1)))), 'EV and Base'!$A$1:$N$671, 6, FALSE))))</f>
        <v>13</v>
      </c>
      <c r="AG306" s="2" cm="1">
        <f t="array" aca="1" ref="AG306" ca="1">IF(NOT(ISNUMBER(INDEX($A:$A, LOOKUP(2, 1 / ($A$1:INDIRECT("$A$"&amp;ROW($A306)) &lt;&gt; ""),ROW($A$1:INDIRECT("$A$"&amp;ROW($A306)))), 1))), "",
INDEX($AG:$AG, LOOKUP(2, 1 / ($AG$1:INDIRECT("$AG$"&amp;ROW($AG306)-1) &lt;&gt; ""),ROW($AG$1:INDIRECT("$AG$"&amp;ROW($AG306)-1))), 1)+
IF(INDEX($AC:$AC, LOOKUP(2, 1 / ($AC$1:INDIRECT("$AC$"&amp;ROW($AC306)-1) &lt;&gt; ""),ROW($AC$1:INDIRECT("$AC$"&amp;ROW($AC306)-1))), 1)+
INDEX($AD:$AD, LOOKUP(2, 1 / ($AD$1:INDIRECT("$AD$"&amp;ROW($AD306)-1) &lt;&gt; ""),ROW($AD$1:INDIRECT("$AD$"&amp;ROW($AD306)-1))), 1)+
INDEX($AE:$AE, LOOKUP(2, 1 / ($AE$1:INDIRECT("$AE$"&amp;ROW($AE306)-1) &lt;&gt; ""),ROW($AE$1:INDIRECT("$AE$"&amp;ROW($AD306)-1))), 1)+
INDEX($AE:$AF, LOOKUP(2, 1 / ($AF$1:INDIRECT("$AF$"&amp;ROW($AF306)-1) &lt;&gt; ""),ROW($AF$1:INDIRECT("$AF$"&amp;ROW($AD306)-1))), 1)+
INDEX($AG:$AG, LOOKUP(2, 1 / ($AG$1:INDIRECT("$AG$"&amp;ROW($AG306)-1) &lt;&gt; ""),ROW($AG$1:INDIRECT("$AG$"&amp;ROW($AD306)-1))), 1)+
INDEX($AH:$AH, LOOKUP(2, 1 / ($AH$1:INDIRECT("$AH$"&amp;ROW($AH306)-1) &lt;&gt; ""),ROW($AH$1:INDIRECT("$AH$"&amp;ROW($AD306)-1))), 1)&gt;=510,0,
IF(INDEX($AG:$AG, LOOKUP(2, 1 / ($AG$1:INDIRECT("$AG$"&amp;ROW($AG306)-1) &lt;&gt; ""),ROW($AG$1:INDIRECT("$AG$"&amp;ROW($AG306)-1))), 1)&gt;=255,0,
VLOOKUP(INDIRECT("$G$"&amp;LOOKUP(2, 1 / ($AG$1:INDIRECT("$AG$"&amp;ROW($AG306)-1) &lt;&gt; ""),ROW($AG$1:INDIRECT("$AG$"&amp;ROW($AG306)-1)))), 'EV and Base'!$A$1:$N$671, 7, FALSE))))</f>
        <v>0</v>
      </c>
      <c r="AH306" s="24" cm="1">
        <f t="array" aca="1" ref="AH306" ca="1">IF(NOT(ISNUMBER(INDEX($A:$A,LOOKUP(2,1/($A$1:INDIRECT("$A$"&amp;ROW($A306))&lt;&gt;""),ROW($A$1:INDIRECT("$A$"&amp;ROW($A306)))),1))),"",
INDEX($AH:$AH,LOOKUP(2,1/($AH$1:INDIRECT("$AH$"&amp;ROW($AH306)-1)&lt;&gt;""),ROW($AH$1:INDIRECT("$AH$"&amp;ROW($AH306)-1))),1)+
IF(INDEX($AC:$AC,LOOKUP(2,1/($AC$1:INDIRECT("$AC$"&amp;ROW($AC306)-1)&lt;&gt;""),ROW($AC$1:INDIRECT("$AC$"&amp;ROW($AC306)-1))),1)+
INDEX($AD:$AD,LOOKUP(2,1/($AD$1:INDIRECT("$AD$"&amp;ROW($AD306)-1)&lt;&gt;""),ROW($AD$1:INDIRECT("$AD$"&amp;ROW($AD306)-1))),1)+
INDEX($AE:$AE,LOOKUP(2,1/($AE$1:INDIRECT("$AE$"&amp;ROW($AE306)-1)&lt;&gt;""),ROW($AE$1:INDIRECT("$AE$"&amp;ROW($AD306)-1))),1)+
INDEX($AE:$AF,LOOKUP(2,1/($AF$1:INDIRECT("$AF$"&amp;ROW($AF306)-1)&lt;&gt;""),ROW($AF$1:INDIRECT("$AF$"&amp;ROW($AD306)-1))),1)+
INDEX($AG:$AG,LOOKUP(2,1/($AG$1:INDIRECT("$AG$"&amp;ROW($AG306)-1)&lt;&gt;""),ROW($AG$1:INDIRECT("$AG$"&amp;ROW($AD306)-1))),1)+
INDEX($AH:$AH,LOOKUP(2,1/($AH$1:INDIRECT("$AH$"&amp;ROW($AH306)-1)&lt;&gt;""),ROW($AH$1:INDIRECT("$AH$"&amp;ROW($AD306)-1))),1)&gt;=510,0,
IF(INDEX($AH:$AH,LOOKUP(2,1/($AH$1:INDIRECT("$AH$"&amp;ROW($AH306)-1)&lt;&gt;""),ROW($AH$1:INDIRECT("$AH$"&amp;ROW($AH306)-1))),1)&gt;=255,0,
VLOOKUP(INDIRECT("$G$"&amp;LOOKUP(2,1/($AH$1:INDIRECT("$AH$"&amp;ROW($AH306)-1)&lt;&gt;""),ROW($AH$1:INDIRECT("$AH$"&amp;ROW($AH306)-1)))),'EV and Base'!$A$1:$N$671,8,FALSE))))</f>
        <v>50</v>
      </c>
      <c r="AI306" s="29" cm="1">
        <f t="array" aca="1" ref="AI306" ca="1">IF(NOT(ISNUMBER(INDEX($A:$A,LOOKUP(2,1/($A$1:INDIRECT("$A$"&amp;ROW($A306))&lt;&gt;""),ROW($A$1:INDIRECT("$A$"&amp;ROW($A306)))),1))),"",
ROUNDDOWN((((2*VLOOKUP($AA306,'EV and Base'!$A$1:$N$671,9,FALSE))+31+ROUNDDOWN($AC306/4,0))*$AB306)/100,0)+$AB306+10)</f>
        <v>137</v>
      </c>
      <c r="AJ306" s="21" cm="1">
        <f t="array" aca="1" ref="AJ306" ca="1">IF(NOT(ISNUMBER(INDEX($A:$A, LOOKUP(2, 1 / ($A$1:INDIRECT("$A$"&amp;ROW($A306)) &lt;&gt; ""),ROW($A$1:INDIRECT("$A$"&amp;ROW($A306)))), 1))), "",
ROUNDDOWN((ROUNDDOWN((((2*VLOOKUP($AA306, 'EV and Base'!$A$1:$N$671, 10, FALSE))+31+ROUNDDOWN($AD306/4, 0))*$AB306)/100, 0)+5)*1.1, 0))</f>
        <v>121</v>
      </c>
      <c r="AK306" s="21" t="str" cm="1">
        <f t="array" aca="1" ref="AK306" ca="1">IF(NOT(ISNUMBER(INDEX($A:$A, LOOKUP(2, 1 / ($A$1:INDIRECT("$A$"&amp;ROW($A306)) &lt;&gt; ""),ROW($A$1:INDIRECT("$A$"&amp;ROW($A306)))), 1))), "",
ROUNDDOWN((ROUNDDOWN((((2*VLOOKUP($AA306, 'EV and Base'!$A$1:$N$671, 11, FALSE))+30+ROUNDDOWN($AE306/4, 0))*$AB306)/100, 0)+5), 0)
&amp;"-"&amp;
ROUNDDOWN((ROUNDDOWN((((2*VLOOKUP($AA306, 'EV and Base'!$A$1:$N$671, 11, FALSE))+31+ROUNDDOWN($AE306/4, 0))*$AB306)/100, 0)+5), 0))</f>
        <v>94-94</v>
      </c>
      <c r="AL306" s="21" t="str" cm="1">
        <f t="array" aca="1" ref="AL306" ca="1">IF(NOT(ISNUMBER(INDEX($A:$A, LOOKUP(2, 1 / ($A$1:INDIRECT("$A$"&amp;ROW($A306)) &lt;&gt; ""),ROW($A$1:INDIRECT("$A$"&amp;ROW($A306)))), 1))), "",
ROUNDDOWN((ROUNDDOWN((((2*VLOOKUP($AA306, 'EV and Base'!$A$1:$N$671, 12, FALSE))+0+ROUNDDOWN($AF306/4, 0))*$AB306)/100, 0)+5)*0.9, 0)
&amp;"-"&amp;
ROUNDDOWN((ROUNDDOWN((((2*VLOOKUP($AA306, 'EV and Base'!$A$1:$N$671, 12, FALSE))+31+ROUNDDOWN($AF306/4, 0))*$AB306)/100, 0)+5)*0.9, 0))</f>
        <v>39-51</v>
      </c>
      <c r="AM306" s="21" t="str" cm="1">
        <f t="array" aca="1" ref="AM306" ca="1">IF(NOT(ISNUMBER(INDEX($A:$A, LOOKUP(2, 1 / ($A$1:INDIRECT("$A$"&amp;ROW($A306)) &lt;&gt; ""),ROW($A$1:INDIRECT("$A$"&amp;ROW($A306)))), 1))), "",
ROUNDDOWN((ROUNDDOWN((((2*VLOOKUP($AA306, 'EV and Base'!$A$1:$N$671, 13, FALSE))+30+ROUNDDOWN($AG306/4, 0))*$AB306)/100, 0)+5), 0)
&amp;"-"&amp;
ROUNDDOWN((ROUNDDOWN((((2*VLOOKUP($AA306, 'EV and Base'!$A$1:$N$671, 13, FALSE))+31+ROUNDDOWN($AG306/4, 0))*$AB306)/100, 0)+5), 0))</f>
        <v>93-93</v>
      </c>
      <c r="AN306" s="25" cm="1">
        <f t="array" aca="1" ref="AN306" ca="1">IF(NOT(ISNUMBER(INDEX($A:$A, LOOKUP(2, 1 / ($A$1:INDIRECT("$A$"&amp;ROW($A306)) &lt;&gt; ""),ROW($A$1:INDIRECT("$A$"&amp;ROW($A306)))), 1))), "",
ROUNDDOWN((ROUNDDOWN((((2*VLOOKUP($AA306, 'EV and Base'!$A$1:$N$671, 14, FALSE))+31+ROUNDDOWN($AH306/4, 0))*$AB306)/100, 0)+5), 0))</f>
        <v>90</v>
      </c>
      <c r="AO306" s="23" cm="1">
        <f t="array" aca="1" ref="AO306" ca="1">IF(NOT(ISNUMBER(INDEX($A:$A, LOOKUP(2, 1 / ($A$1:INDIRECT("$A$"&amp;ROW($A306)) &lt;&gt; ""),ROW($A$1:INDIRECT("$A$"&amp;ROW($A306)))), 1))), "",
ROUNDDOWN((((2*VLOOKUP($AA306, 'EV and Base'!$A$1:$N$671, 9, FALSE))+31+ROUNDDOWN($AC306/4, 0))*$AB306)/100, 0)+$AB306+10)</f>
        <v>137</v>
      </c>
      <c r="AP306" s="2" cm="1">
        <f t="array" aca="1" ref="AP306" ca="1">IF(NOT(ISNUMBER(INDEX($A:$A, LOOKUP(2, 1 / ($A$1:INDIRECT("$A$"&amp;ROW($A306)) &lt;&gt; ""),ROW($A$1:INDIRECT("$A$"&amp;ROW($A306)))), 1))), "",
ROUNDDOWN((ROUNDDOWN((((2*VLOOKUP($AA306, 'EV and Base'!$A$1:$N$671, 10, FALSE))+31+ROUNDDOWN($AD306/4, 0))*$AB306)/100, 0)+5)*1.1, 0))</f>
        <v>121</v>
      </c>
      <c r="AQ306" s="2" cm="1">
        <f t="array" aca="1" ref="AQ306" ca="1">IF(NOT(ISNUMBER(INDEX($A:$A, LOOKUP(2, 1 / ($A$1:INDIRECT("$A$"&amp;ROW($A306)) &lt;&gt; ""),ROW($A$1:INDIRECT("$A$"&amp;ROW($A306)))), 1))), "",
ROUNDDOWN((ROUNDDOWN((((2*VLOOKUP($AA306, 'EV and Base'!$A$1:$N$671, 11, FALSE))+$AV$2+ROUNDDOWN($AE306/4, 0))*$AB306)/100, 0)+5), 0))</f>
        <v>94</v>
      </c>
      <c r="AR306" s="22" cm="1">
        <f t="array" aca="1" ref="AR306" ca="1">IF(NOT(ISNUMBER(INDEX($A:$A, LOOKUP(2, 1 / ($A$1:INDIRECT("$A$"&amp;ROW($A306)) &lt;&gt; ""),ROW($A$1:INDIRECT("$A$"&amp;ROW($A306)))), 1))), "",
ROUNDDOWN((ROUNDDOWN((((2*VLOOKUP($AA306, 'EV and Base'!$A$1:$N$671, 12, FALSE))+$AW$2+ROUNDDOWN($AF306/4, 0))*$AB306)/100, 0)+5)*0.9, 0))</f>
        <v>45</v>
      </c>
      <c r="AS306" s="2" cm="1">
        <f t="array" aca="1" ref="AS306" ca="1">IF(NOT(ISNUMBER(INDEX($A:$A, LOOKUP(2, 1 / ($A$1:INDIRECT("$A$"&amp;ROW($A306)) &lt;&gt; ""),ROW($A$1:INDIRECT("$A$"&amp;ROW($A306)))), 1))), "",
ROUNDDOWN((ROUNDDOWN((((2*VLOOKUP($AA306, 'EV and Base'!$A$1:$N$671, 13, FALSE))+$AX$2+ROUNDDOWN($AG306/4, 0))*$AB306)/100, 0)+5), 0))</f>
        <v>93</v>
      </c>
      <c r="AT306" s="24" cm="1">
        <f t="array" aca="1" ref="AT306" ca="1">IF(NOT(ISNUMBER(INDEX($A:$A, LOOKUP(2, 1 / ($A$1:INDIRECT("$A$"&amp;ROW($A306)) &lt;&gt; ""),ROW($A$1:INDIRECT("$A$"&amp;ROW($A306)))), 1))), "",
ROUNDDOWN((ROUNDDOWN((((2*VLOOKUP($AA306, 'EV and Base'!$A$1:$N$671, 14, FALSE))+31+ROUNDDOWN($AH306/4, 0))*$AB306)/100, 0)+5), 0))</f>
        <v>90</v>
      </c>
      <c r="AU306" s="28">
        <v>233</v>
      </c>
      <c r="AY306" cm="1">
        <f t="array" aca="1" ref="AY306" ca="1">IF(NOT(ISNUMBER(INDEX($A:$A,LOOKUP(2,1/($A$1:INDIRECT("$A$"&amp;ROW($A306))&lt;&gt;""),ROW($A$1:INDIRECT("$A$"&amp;ROW($A306)))),1))),"",
INDEX($AY:$AY,LOOKUP(2,1/($AY$1:INDIRECT("$AY$"&amp;ROW($AY306)-1)&lt;&gt;""),ROW($AY$1:INDIRECT("$AY$"&amp;ROW($AY306)-1))),1)+$BL306)</f>
        <v>67837</v>
      </c>
      <c r="AZ306" s="3" cm="1">
        <f t="array" aca="1" ref="AZ306" ca="1">IF(NOT(ISNUMBER(INDEX($A:$A, LOOKUP(2, 1 / ($A$1:INDIRECT("$A$"&amp;ROW($A306)) &lt;&gt; ""),ROW($A$1:INDIRECT("$A$"&amp;ROW($A306)))), 1))), "",
VLOOKUP(INDIRECT("$G$"&amp;LOOKUP(2, 1 / ($AY$1:INDIRECT("$AY$"&amp;ROW($AY306)-1) &lt;&gt; ""),ROW($AY$1:INDIRECT("$AY$"&amp;ROW($AY306)-1)))),'EV and Base'!A274:N944,2,FALSE))</f>
        <v>149</v>
      </c>
      <c r="BA306" s="3" cm="1">
        <f t="array" aca="1" ref="BA306" ca="1">IF(NOT(ISNUMBER(INDEX($A:$A, LOOKUP(2, 1 / ($A$1:INDIRECT("$A$"&amp;ROW($A306)) &lt;&gt; ""),ROW($A$1:INDIRECT("$A$"&amp;ROW($A306)))), 1))), "",
INDIRECT("$I$"&amp;LOOKUP(2, 1 / ($AY$1:INDIRECT("$AY$"&amp;ROW($AY306)-1) &lt;&gt; ""),ROW($AY$1:INDIRECT("$AY$"&amp;ROW($AY306)-1)))))</f>
        <v>33</v>
      </c>
      <c r="BB306" s="1" cm="1">
        <f t="array" aca="1" ref="BB306" ca="1">IF(NOT(ISNUMBER(INDEX($A:$A, LOOKUP(2, 1 / ($A$1:INDIRECT("$A$"&amp;ROW($A306)) &lt;&gt; ""),ROW($A$1:INDIRECT("$A$"&amp;ROW($A306)))), 1))), "",
INDIRECT("$AB$"&amp;LOOKUP(2, 1 / ($AY$1:INDIRECT("$AY$"&amp;ROW($AY306)-1) &lt;&gt; ""),ROW($AY$1:INDIRECT("$AY$"&amp;ROW($AY306)-1)))))</f>
        <v>41</v>
      </c>
      <c r="BC306" s="3" cm="1">
        <f t="array" aca="1" ref="BC306" ca="1">IF(NOT(ISNUMBER(INDEX($A:$A,LOOKUP(2,1/($A$1:INDIRECT("$A$"&amp;ROW($A306))&lt;&gt;""),ROW($A$1:INDIRECT("$A$"&amp;ROW($A306)))),1))),"",
$BA306+$BA306+10)</f>
        <v>76</v>
      </c>
      <c r="BD306" s="3" cm="1">
        <f t="array" aca="1" ref="BD306" ca="1">IF(NOT(ISNUMBER(INDEX($A:$A,LOOKUP(2,1/($A$1:INDIRECT("$A$"&amp;ROW($A306))&lt;&gt;""),ROW($A$1:INDIRECT("$A$"&amp;ROW($A306)))),1))),"",
$BA306+$BB306+10)</f>
        <v>84</v>
      </c>
      <c r="BE306" s="3" cm="1">
        <f t="array" aca="1" ref="BE306" ca="1">IF(NOT(ISNUMBER(INDEX($A:$A,LOOKUP(2,1/($A$1:INDIRECT("$A$"&amp;ROW($A306))&lt;&gt;""),ROW($A$1:INDIRECT("$A$"&amp;ROW($A306)))),1))),"",
$BC306*$BC306)</f>
        <v>5776</v>
      </c>
      <c r="BF306" s="3" cm="1">
        <f t="array" aca="1" ref="BF306" ca="1">IF(NOT(ISNUMBER(INDEX($A:$A,LOOKUP(2,1/($A$1:INDIRECT("$A$"&amp;ROW($A306))&lt;&gt;""),ROW($A$1:INDIRECT("$A$"&amp;ROW($A306)))),1))),"",
$BD306*$BD306)</f>
        <v>7056</v>
      </c>
      <c r="BG306" s="3" cm="1">
        <f t="array" aca="1" ref="BG306" ca="1">IF(NOT(ISNUMBER(INDEX($A:$A,LOOKUP(2,1/($A$1:INDIRECT("$A$"&amp;ROW($A306))&lt;&gt;""),ROW($A$1:INDIRECT("$A$"&amp;ROW($A306)))),1))),"",
_xlfn.FLOOR.MATH(1.5*_xlfn.FLOOR.MATH($AZ306*BA306/5)))</f>
        <v>1474</v>
      </c>
      <c r="BH306" s="3" cm="1">
        <f t="array" aca="1" ref="BH306" ca="1">IF(NOT(ISNUMBER(INDEX($A:$A, LOOKUP(2, 1 / ($A$1:INDIRECT("$A$"&amp;ROW($A306)) &lt;&gt; ""),ROW($A$1:INDIRECT("$A$"&amp;ROW($A306)))), 1))), "",
_xlfn.FLOOR.MATH($BG306/IF(OR(INDIRECT("$C$"&amp;LOOKUP(2, 1 / ($AY$1:INDIRECT("$AY$"&amp;ROW($AY306)-1) &lt;&gt; ""),ROW($AY$1:INDIRECT("$AY$"&amp;ROW($AY306)-1))))="Multi",
INDIRECT("$C$"&amp;LOOKUP(2, 1 / ($AY$1:INDIRECT("$AY$"&amp;ROW($AY306)-1) &lt;&gt; ""),ROW($AY$1:INDIRECT("$AY$"&amp;ROW($AY306)-1))))="Double"),2,1)))</f>
        <v>1474</v>
      </c>
      <c r="BI306" s="3" cm="1">
        <f t="array" aca="1" ref="BI306" ca="1">IF(NOT(ISNUMBER(INDEX($A:$A,LOOKUP(2,1/($A$1:INDIRECT("$A$"&amp;ROW($A306))&lt;&gt;""),ROW($A$1:INDIRECT("$A$"&amp;ROW($A306)))),1))),"",
VLOOKUP($BC306,GameFreakSQRT!$A$1:$B$200,2,FALSE))</f>
        <v>35708</v>
      </c>
      <c r="BJ306" s="3" cm="1">
        <f t="array" aca="1" ref="BJ306" ca="1">IF(NOT(ISNUMBER(INDEX($A:$A,LOOKUP(2,1/($A$1:INDIRECT("$A$"&amp;ROW($A306))&lt;&gt;""),ROW($A$1:INDIRECT("$A$"&amp;ROW($A306)))),1))),"",
VLOOKUP($BD306,GameFreakSQRT!$A$1:$B$200,2,FALSE))</f>
        <v>37540</v>
      </c>
      <c r="BK306" s="3" cm="1">
        <f t="array" aca="1" ref="BK306" ca="1">IF(NOT(ISNUMBER(INDEX($A:$A,LOOKUP(2,1/($A$1:INDIRECT("$A$"&amp;ROW($A306))&lt;&gt;""),ROW($A$1:INDIRECT("$A$"&amp;ROW($A306)))),1))),"",
_xlfn.FLOOR.MATH((($BI306*$BE306)*$BH306)/($BJ306*$BF306))+1)</f>
        <v>1148</v>
      </c>
      <c r="BL306" s="3" cm="1">
        <f t="array" aca="1" ref="BL306" ca="1">IF(NOT(ISNUMBER(INDEX($A:$A,LOOKUP(2,1/($A$1:INDIRECT("$A$"&amp;ROW($A306))&lt;&gt;""),ROW($A$1:INDIRECT("$A$"&amp;ROW($A306)))),1))),"",
_xlfn.FLOOR.MATH($BK306*IF(NOT(INDIRECT("$Z$"&amp;LOOKUP(2, 1 / ($AY$1:INDIRECT("$AY$"&amp;ROW($AY306)-1) &lt;&gt; ""),ROW($AY$1:INDIRECT("$AY$"&amp;ROW($AY306)-1))))=""),1.5,1)))</f>
        <v>1722</v>
      </c>
      <c r="BM306" s="3" cm="1">
        <f t="array" aca="1" ref="BM306" ca="1">IF(NOT(ISNUMBER(INDEX($A:$A, LOOKUP(2, 1 / ($A$1:INDIRECT("$A$"&amp;ROW($A306)) &lt;&gt; ""),ROW($A$1:INDIRECT("$A$"&amp;ROW($A306)))), 1))), "",
INDIRECT("$Y$"&amp;LOOKUP(2, 1 / ($AY$1:INDIRECT("$AY$"&amp;ROW($AY306)-1) &lt;&gt; ""),ROW($AY$1:INDIRECT("$AY$"&amp;ROW($AY306)-1)))))</f>
        <v>1722</v>
      </c>
      <c r="BN306" s="3" t="b">
        <f t="shared" ca="1" si="29"/>
        <v>1</v>
      </c>
    </row>
    <row r="307" spans="1:66" x14ac:dyDescent="0.45">
      <c r="A307" s="69"/>
      <c r="B307" s="69"/>
      <c r="C307" s="69"/>
      <c r="D307" s="69"/>
      <c r="E307" s="69"/>
      <c r="F307" s="56">
        <v>2</v>
      </c>
      <c r="G307" s="2" t="s">
        <v>579</v>
      </c>
      <c r="H307" s="2" t="s">
        <v>77</v>
      </c>
      <c r="I307" s="2">
        <v>33</v>
      </c>
      <c r="J307" s="2" t="s">
        <v>51</v>
      </c>
      <c r="K307" s="2" t="s">
        <v>139</v>
      </c>
      <c r="L307" s="2" t="s">
        <v>53</v>
      </c>
      <c r="M307" s="2" t="s">
        <v>147</v>
      </c>
      <c r="N307" s="2" t="s">
        <v>484</v>
      </c>
      <c r="O307" s="2" t="s">
        <v>73</v>
      </c>
      <c r="P307" s="2" t="s">
        <v>582</v>
      </c>
      <c r="Q307" s="2">
        <v>12</v>
      </c>
      <c r="R307" s="2">
        <f>_xlfn.FLOOR.MATH((((2*VLOOKUP(G307, 'EV and Base'!$A$1:$N$671, 9, FALSE))+$Q307)*$I307)/100)+$I307+10</f>
        <v>99</v>
      </c>
      <c r="S307" s="2">
        <f>_xlfn.FLOOR.MATH((_xlfn.FLOOR.MATH((((2*VLOOKUP($G307, 'EV and Base'!$A$1:$N$671, 10, FALSE))+$Q307)*$I307)/100)+5)*
IF(OR($J307="Lonely", $J307="Brave", $J307="Adamant", $J307="Naughty"), 1.1,
IF(OR($J307="Bold", $J307="Timid", $J307="Modest", $J307="Calm"), 0.9, 1)))</f>
        <v>78</v>
      </c>
      <c r="T307" s="2">
        <f>_xlfn.FLOOR.MATH((_xlfn.FLOOR.MATH((((2*VLOOKUP($G307, 'EV and Base'!$A$1:$N$671, 11, FALSE))+$Q307)*$I307)/100)+5)*
IF(OR($J307="Bold", $J307="Relaxed", $J307="Impish", $J307="Lax"), 1.1,
IF(OR($J307="Lonely", $J307="Hasty", $J307="Mild", $J307="Gentle"), 0.9, 1)))</f>
        <v>67</v>
      </c>
      <c r="U307" s="2">
        <f>_xlfn.FLOOR.MATH((_xlfn.FLOOR.MATH((((2*VLOOKUP($G307, 'EV and Base'!$A$1:$N$671, 12, FALSE))+$Q307)*$I307)/100)+5)*
IF(OR($J307="Modest", $J307="Mild", $J307="Quiet", $J307="Rash"), 1.1,
IF(OR($J307="Adamant", $J307="Impish", $J307="Jolly", $J307="Careful"), 0.9, 1)))</f>
        <v>51</v>
      </c>
      <c r="V307" s="2">
        <f>_xlfn.FLOOR.MATH((_xlfn.FLOOR.MATH((((2*VLOOKUP($G307, 'EV and Base'!$A$1:$N$671, 13, FALSE))+$Q307)*$I307)/100)+5)*
IF(OR($J307="Calm", $J307="Gentle", $J307="Sassy", $J307="Careful"), 1.1,
IF(OR($J307="Naughty", $J307="Lax", $J307="Naive", $J307="Rash"), 0.9, 1)))</f>
        <v>40</v>
      </c>
      <c r="W307" s="2">
        <f>_xlfn.FLOOR.MATH((_xlfn.FLOOR.MATH((((2*VLOOKUP($G307, 'EV and Base'!$A$1:$N$671, 14, FALSE))+$Q307)*$I307)/100)+5)*
IF(OR($J307="Timid", $J307="Hasty", $J307="Jolly", $J307="Naive"), 1.1,
IF(OR($J307="Brave", $J307="Relaxed", $J307="Quiet", $J307="Sassy"), 0.9, 1)))</f>
        <v>70</v>
      </c>
      <c r="X307" s="69"/>
      <c r="Y307" s="1">
        <v>2413</v>
      </c>
      <c r="Z307" s="1">
        <v>1</v>
      </c>
      <c r="AA307" s="23" t="str" cm="1">
        <f t="array" aca="1" ref="AA307" ca="1">IF(NOT(ISNUMBER(INDEX($A:$A,LOOKUP(2,1/($A$1:INDIRECT("$A$"&amp;ROW($A307))&lt;&gt;""),ROW($A$1:INDIRECT("$A$"&amp;ROW($A307)))),1))),"",
IF(NOT(ISNUMBER($A307)),$AA306,
IF($AB307&lt;16,"Lillipup",
IF($AB307&lt;32,"Herdier",
"Stoutland"))))</f>
        <v>Stoutland</v>
      </c>
      <c r="AB307" s="25" cm="1">
        <f t="array" aca="1" ref="AB307" ca="1">IF(NOT(ISNUMBER(INDEX($A:$A, LOOKUP(2, 1 / ($A$1:INDIRECT("$A$"&amp;ROW($A307)) &lt;&gt; ""),ROW($A$1:INDIRECT("$A$"&amp;ROW($A307)))), 1))), "",
VLOOKUP($AY307,'Medium-Slow'!$A$1:$B$101,2,TRUE))</f>
        <v>42</v>
      </c>
      <c r="AC307" s="23" cm="1">
        <f t="array" aca="1" ref="AC307" ca="1">IF(NOT(ISNUMBER(INDEX($A:$A, LOOKUP(2, 1 / ($A$1:INDIRECT("$A$"&amp;ROW($A307)) &lt;&gt; ""),ROW($A$1:INDIRECT("$A$"&amp;ROW($A307)))), 1))), "",
INDEX($AC:$AC, LOOKUP(2, 1 / ($AC$1:INDIRECT("$AC$"&amp;ROW($AC307)-1) &lt;&gt; ""),ROW($AC$1:INDIRECT("$AC$"&amp;ROW($AC307)-1))), 1)+
IF(INDEX($AC:$AC, LOOKUP(2, 1 / ($AC$1:INDIRECT("$AC$"&amp;ROW($AC307)-1) &lt;&gt; ""),ROW($AC$1:INDIRECT("$AC$"&amp;ROW($AC307)-1))), 1)+
INDEX($AD:$AD, LOOKUP(2, 1 / ($AD$1:INDIRECT("$AD$"&amp;ROW($AD307)-1) &lt;&gt; ""),ROW($AD$1:INDIRECT("$AD$"&amp;ROW($AD307)-1))), 1)+
INDEX($AE:$AE, LOOKUP(2, 1 / ($AE$1:INDIRECT("$AE$"&amp;ROW($AE307)-1) &lt;&gt; ""),ROW($AE$1:INDIRECT("$AE$"&amp;ROW($AD307)-1))), 1)+
INDEX($AE:$AF, LOOKUP(2, 1 / ($AF$1:INDIRECT("$AF$"&amp;ROW($AF307)-1) &lt;&gt; ""),ROW($AF$1:INDIRECT("$AF$"&amp;ROW($AD307)-1))), 1)+
INDEX($AG:$AG, LOOKUP(2, 1 / ($AG$1:INDIRECT("$AG$"&amp;ROW($AG307)-1) &lt;&gt; ""),ROW($AG$1:INDIRECT("$AG$"&amp;ROW($AD307)-1))), 1)+
INDEX($AH:$AH, LOOKUP(2, 1 / ($AH$1:INDIRECT("$AH$"&amp;ROW($AH307)-1) &lt;&gt; ""),ROW($AH$1:INDIRECT("$AH$"&amp;ROW($AD307)-1))), 1)&gt;=510,0,
IF(INDEX($AC:$AC, LOOKUP(2, 1 / ($AC$1:INDIRECT("$AC$"&amp;ROW($AC307)-1) &lt;&gt; ""),ROW($AC$1:INDIRECT("$AC$"&amp;ROW($AC307)-1))), 1)&gt;=255,0,
VLOOKUP(INDIRECT("$G$"&amp;LOOKUP(2, 1 / ($AC$1:INDIRECT("$AC$"&amp;ROW($AC307)-1) &lt;&gt; ""),ROW($AC$1:INDIRECT("$AC$"&amp;ROW($AC307)-1)))), 'EV and Base'!$A$1:$N$671, 3, FALSE))))</f>
        <v>10</v>
      </c>
      <c r="AD307" s="2" cm="1">
        <f t="array" aca="1" ref="AD307" ca="1">IF(NOT(ISNUMBER(INDEX($A:$A, LOOKUP(2, 1 / ($A$1:INDIRECT("$A$"&amp;ROW($A307)) &lt;&gt; ""),ROW($A$1:INDIRECT("$A$"&amp;ROW($A307)))), 1))), "",
INDEX($AD:$AD, LOOKUP(2, 1 / ($AD$1:INDIRECT("$AD$"&amp;ROW($AD307)-1) &lt;&gt; ""),ROW($AD$1:INDIRECT("$AD$"&amp;ROW($AD307)-1))), 1)+
IF(INDEX($AC:$AC, LOOKUP(2, 1 / ($AC$1:INDIRECT("$AC$"&amp;ROW($AC307)-1) &lt;&gt; ""),ROW($AC$1:INDIRECT("$AC$"&amp;ROW($AC307)-1))), 1)+
INDEX($AD:$AD, LOOKUP(2, 1 / ($AD$1:INDIRECT("$AD$"&amp;ROW($AD307)-1) &lt;&gt; ""),ROW($AD$1:INDIRECT("$AD$"&amp;ROW($AD307)-1))), 1)+
INDEX($AE:$AE, LOOKUP(2, 1 / ($AE$1:INDIRECT("$AE$"&amp;ROW($AE307)-1) &lt;&gt; ""),ROW($AE$1:INDIRECT("$AE$"&amp;ROW($AD307)-1))), 1)+
INDEX($AE:$AF, LOOKUP(2, 1 / ($AF$1:INDIRECT("$AF$"&amp;ROW($AF307)-1) &lt;&gt; ""),ROW($AF$1:INDIRECT("$AF$"&amp;ROW($AD307)-1))), 1)+
INDEX($AG:$AG, LOOKUP(2, 1 / ($AG$1:INDIRECT("$AG$"&amp;ROW($AG307)-1) &lt;&gt; ""),ROW($AG$1:INDIRECT("$AG$"&amp;ROW($AD307)-1))), 1)+
INDEX($AH:$AH, LOOKUP(2, 1 / ($AH$1:INDIRECT("$AH$"&amp;ROW($AH307)-1) &lt;&gt; ""),ROW($AH$1:INDIRECT("$AH$"&amp;ROW($AD307)-1))), 1)&gt;=510,0,
IF(INDEX($AD:$AD, LOOKUP(2, 1 / ($AD$1:INDIRECT("$AD$"&amp;ROW($AD307)-1) &lt;&gt; ""),ROW($AD$1:INDIRECT("$AD$"&amp;ROW($AD307)-1))), 1)&gt;=255,0,
VLOOKUP(INDIRECT("$G$"&amp;LOOKUP(2, 1 / ($AD$1:INDIRECT("$AD$"&amp;ROW($AD307)-1) &lt;&gt; ""),ROW($AD$1:INDIRECT("$AD$"&amp;ROW($AD307)-1)))), 'EV and Base'!$A$1:$N$671, 4, FALSE))))</f>
        <v>77</v>
      </c>
      <c r="AE307" s="2" cm="1">
        <f t="array" aca="1" ref="AE307" ca="1">IF(NOT(ISNUMBER(INDEX($A:$A,LOOKUP(2,1/($A$1:INDIRECT("$A$"&amp;ROW($A307))&lt;&gt;""),ROW($A$1:INDIRECT("$A$"&amp;ROW($A307)))),1))),"",
INDEX($AE:$AE,LOOKUP(2,1/($AE$1:INDIRECT("$AE$"&amp;ROW($AE307)-1)&lt;&gt;""),ROW($AE$1:INDIRECT("$AE$"&amp;ROW($AE307)-1))),1)+
IF(INDEX($AC:$AC,LOOKUP(2,1/($AC$1:INDIRECT("$AC$"&amp;ROW($AC307)-1)&lt;&gt;""),ROW($AC$1:INDIRECT("$AC$"&amp;ROW($AC307)-1))),1)+
INDEX($AD:$AD,LOOKUP(2,1/($AD$1:INDIRECT("$AD$"&amp;ROW($AD307)-1)&lt;&gt;""),ROW($AD$1:INDIRECT("$AD$"&amp;ROW($AD307)-1))),1)+
INDEX($AE:$AE,LOOKUP(2,1/($AE$1:INDIRECT("$AE$"&amp;ROW($AE307)-1)&lt;&gt;""),ROW($AE$1:INDIRECT("$AE$"&amp;ROW($AD307)-1))),1)+
INDEX($AE:$AF,LOOKUP(2,1/($AF$1:INDIRECT("$AF$"&amp;ROW($AF307)-1)&lt;&gt;""),ROW($AF$1:INDIRECT("$AF$"&amp;ROW($AD307)-1))),1)+
INDEX($AG:$AG,LOOKUP(2,1/($AG$1:INDIRECT("$AG$"&amp;ROW($AG307)-1)&lt;&gt;""),ROW($AG$1:INDIRECT("$AG$"&amp;ROW($AD307)-1))),1)+
INDEX($AH:$AH,LOOKUP(2,1/($AH$1:INDIRECT("$AH$"&amp;ROW($AH307)-1)&lt;&gt;""),ROW($AH$1:INDIRECT("$AH$"&amp;ROW($AD307)-1))),1)&gt;=510,0,
IF(INDEX($AE:$AE,LOOKUP(2,1/($AE$1:INDIRECT("$AE$"&amp;ROW($AE307)-1)&lt;&gt;""),ROW($AE$1:INDIRECT("$AE$"&amp;ROW($AE307)-1))),1)&gt;=255,0,
VLOOKUP(INDIRECT("$G$"&amp;LOOKUP(2,1/($AE$1:INDIRECT("$AE$"&amp;ROW($AE307)-1)&lt;&gt;""),ROW($AE$1:INDIRECT("$AE$"&amp;ROW($AE307)-1)))),'EV and Base'!$A$1:$N$671,5,FALSE))))</f>
        <v>10</v>
      </c>
      <c r="AF307" s="2" cm="1">
        <f t="array" aca="1" ref="AF307" ca="1">IF(NOT(ISNUMBER(INDEX($A:$A, LOOKUP(2, 1 / ($A$1:INDIRECT("$A$"&amp;ROW($A307)) &lt;&gt; ""),ROW($A$1:INDIRECT("$A$"&amp;ROW($A307)))), 1))), "",
INDEX($AF:$AF, LOOKUP(2, 1 / ($AF$1:INDIRECT("$AF$"&amp;ROW($AF307)-1) &lt;&gt; ""),ROW($AF$1:INDIRECT("$AF$"&amp;ROW($AF307)-1))), 1)+
IF(INDEX($AC:$AC, LOOKUP(2, 1 / ($AC$1:INDIRECT("$AC$"&amp;ROW($AC307)-1) &lt;&gt; ""),ROW($AC$1:INDIRECT("$AC$"&amp;ROW($AC307)-1))), 1)+
INDEX($AD:$AD, LOOKUP(2, 1 / ($AD$1:INDIRECT("$AD$"&amp;ROW($AD307)-1) &lt;&gt; ""),ROW($AD$1:INDIRECT("$AD$"&amp;ROW($AD307)-1))), 1)+
INDEX($AE:$AE, LOOKUP(2, 1 / ($AE$1:INDIRECT("$AE$"&amp;ROW($AE307)-1) &lt;&gt; ""),ROW($AE$1:INDIRECT("$AE$"&amp;ROW($AD307)-1))), 1)+
INDEX($AE:$AF, LOOKUP(2, 1 / ($AF$1:INDIRECT("$AF$"&amp;ROW($AF307)-1) &lt;&gt; ""),ROW($AF$1:INDIRECT("$AF$"&amp;ROW($AD307)-1))), 1)+
INDEX($AG:$AG, LOOKUP(2, 1 / ($AG$1:INDIRECT("$AG$"&amp;ROW($AG307)-1) &lt;&gt; ""),ROW($AG$1:INDIRECT("$AG$"&amp;ROW($AD307)-1))), 1)+
INDEX($AH:$AH, LOOKUP(2, 1 / ($AH$1:INDIRECT("$AH$"&amp;ROW($AH307)-1) &lt;&gt; ""),ROW($AH$1:INDIRECT("$AH$"&amp;ROW($AD307)-1))), 1)&gt;=510,0,
IF(INDEX($AF:$AF, LOOKUP(2, 1 / ($AF$1:INDIRECT("$AF$"&amp;ROW($AF307)-1) &lt;&gt; ""),ROW($AF$1:INDIRECT("$AF$"&amp;ROW($AF307)-1))), 1)&gt;=255,0,
VLOOKUP(INDIRECT("$G$"&amp;LOOKUP(2, 1 / ($AF$1:INDIRECT("$AF$"&amp;ROW($AF307)-1) &lt;&gt; ""),ROW($AF$1:INDIRECT("$AF$"&amp;ROW($AF307)-1)))), 'EV and Base'!$A$1:$N$671, 6, FALSE))))</f>
        <v>13</v>
      </c>
      <c r="AG307" s="2" cm="1">
        <f t="array" aca="1" ref="AG307" ca="1">IF(NOT(ISNUMBER(INDEX($A:$A, LOOKUP(2, 1 / ($A$1:INDIRECT("$A$"&amp;ROW($A307)) &lt;&gt; ""),ROW($A$1:INDIRECT("$A$"&amp;ROW($A307)))), 1))), "",
INDEX($AG:$AG, LOOKUP(2, 1 / ($AG$1:INDIRECT("$AG$"&amp;ROW($AG307)-1) &lt;&gt; ""),ROW($AG$1:INDIRECT("$AG$"&amp;ROW($AG307)-1))), 1)+
IF(INDEX($AC:$AC, LOOKUP(2, 1 / ($AC$1:INDIRECT("$AC$"&amp;ROW($AC307)-1) &lt;&gt; ""),ROW($AC$1:INDIRECT("$AC$"&amp;ROW($AC307)-1))), 1)+
INDEX($AD:$AD, LOOKUP(2, 1 / ($AD$1:INDIRECT("$AD$"&amp;ROW($AD307)-1) &lt;&gt; ""),ROW($AD$1:INDIRECT("$AD$"&amp;ROW($AD307)-1))), 1)+
INDEX($AE:$AE, LOOKUP(2, 1 / ($AE$1:INDIRECT("$AE$"&amp;ROW($AE307)-1) &lt;&gt; ""),ROW($AE$1:INDIRECT("$AE$"&amp;ROW($AD307)-1))), 1)+
INDEX($AE:$AF, LOOKUP(2, 1 / ($AF$1:INDIRECT("$AF$"&amp;ROW($AF307)-1) &lt;&gt; ""),ROW($AF$1:INDIRECT("$AF$"&amp;ROW($AD307)-1))), 1)+
INDEX($AG:$AG, LOOKUP(2, 1 / ($AG$1:INDIRECT("$AG$"&amp;ROW($AG307)-1) &lt;&gt; ""),ROW($AG$1:INDIRECT("$AG$"&amp;ROW($AD307)-1))), 1)+
INDEX($AH:$AH, LOOKUP(2, 1 / ($AH$1:INDIRECT("$AH$"&amp;ROW($AH307)-1) &lt;&gt; ""),ROW($AH$1:INDIRECT("$AH$"&amp;ROW($AD307)-1))), 1)&gt;=510,0,
IF(INDEX($AG:$AG, LOOKUP(2, 1 / ($AG$1:INDIRECT("$AG$"&amp;ROW($AG307)-1) &lt;&gt; ""),ROW($AG$1:INDIRECT("$AG$"&amp;ROW($AG307)-1))), 1)&gt;=255,0,
VLOOKUP(INDIRECT("$G$"&amp;LOOKUP(2, 1 / ($AG$1:INDIRECT("$AG$"&amp;ROW($AG307)-1) &lt;&gt; ""),ROW($AG$1:INDIRECT("$AG$"&amp;ROW($AG307)-1)))), 'EV and Base'!$A$1:$N$671, 7, FALSE))))</f>
        <v>0</v>
      </c>
      <c r="AH307" s="24" cm="1">
        <f t="array" aca="1" ref="AH307" ca="1">IF(NOT(ISNUMBER(INDEX($A:$A,LOOKUP(2,1/($A$1:INDIRECT("$A$"&amp;ROW($A307))&lt;&gt;""),ROW($A$1:INDIRECT("$A$"&amp;ROW($A307)))),1))),"",
INDEX($AH:$AH,LOOKUP(2,1/($AH$1:INDIRECT("$AH$"&amp;ROW($AH307)-1)&lt;&gt;""),ROW($AH$1:INDIRECT("$AH$"&amp;ROW($AH307)-1))),1)+
IF(INDEX($AC:$AC,LOOKUP(2,1/($AC$1:INDIRECT("$AC$"&amp;ROW($AC307)-1)&lt;&gt;""),ROW($AC$1:INDIRECT("$AC$"&amp;ROW($AC307)-1))),1)+
INDEX($AD:$AD,LOOKUP(2,1/($AD$1:INDIRECT("$AD$"&amp;ROW($AD307)-1)&lt;&gt;""),ROW($AD$1:INDIRECT("$AD$"&amp;ROW($AD307)-1))),1)+
INDEX($AE:$AE,LOOKUP(2,1/($AE$1:INDIRECT("$AE$"&amp;ROW($AE307)-1)&lt;&gt;""),ROW($AE$1:INDIRECT("$AE$"&amp;ROW($AD307)-1))),1)+
INDEX($AE:$AF,LOOKUP(2,1/($AF$1:INDIRECT("$AF$"&amp;ROW($AF307)-1)&lt;&gt;""),ROW($AF$1:INDIRECT("$AF$"&amp;ROW($AD307)-1))),1)+
INDEX($AG:$AG,LOOKUP(2,1/($AG$1:INDIRECT("$AG$"&amp;ROW($AG307)-1)&lt;&gt;""),ROW($AG$1:INDIRECT("$AG$"&amp;ROW($AD307)-1))),1)+
INDEX($AH:$AH,LOOKUP(2,1/($AH$1:INDIRECT("$AH$"&amp;ROW($AH307)-1)&lt;&gt;""),ROW($AH$1:INDIRECT("$AH$"&amp;ROW($AD307)-1))),1)&gt;=510,0,
IF(INDEX($AH:$AH,LOOKUP(2,1/($AH$1:INDIRECT("$AH$"&amp;ROW($AH307)-1)&lt;&gt;""),ROW($AH$1:INDIRECT("$AH$"&amp;ROW($AH307)-1))),1)&gt;=255,0,
VLOOKUP(INDIRECT("$G$"&amp;LOOKUP(2,1/($AH$1:INDIRECT("$AH$"&amp;ROW($AH307)-1)&lt;&gt;""),ROW($AH$1:INDIRECT("$AH$"&amp;ROW($AH307)-1)))),'EV and Base'!$A$1:$N$671,8,FALSE))))</f>
        <v>52</v>
      </c>
      <c r="AI307" s="29" cm="1">
        <f t="array" aca="1" ref="AI307" ca="1">IF(NOT(ISNUMBER(INDEX($A:$A,LOOKUP(2,1/($A$1:INDIRECT("$A$"&amp;ROW($A307))&lt;&gt;""),ROW($A$1:INDIRECT("$A$"&amp;ROW($A307)))),1))),"",
ROUNDDOWN((((2*VLOOKUP($AA307,'EV and Base'!$A$1:$N$671,9,FALSE))+31+ROUNDDOWN($AC307/4,0))*$AB307)/100,0)+$AB307+10)</f>
        <v>137</v>
      </c>
      <c r="AJ307" s="21" cm="1">
        <f t="array" aca="1" ref="AJ307" ca="1">IF(NOT(ISNUMBER(INDEX($A:$A, LOOKUP(2, 1 / ($A$1:INDIRECT("$A$"&amp;ROW($A307)) &lt;&gt; ""),ROW($A$1:INDIRECT("$A$"&amp;ROW($A307)))), 1))), "",
ROUNDDOWN((ROUNDDOWN((((2*VLOOKUP($AA307, 'EV and Base'!$A$1:$N$671, 10, FALSE))+31+ROUNDDOWN($AD307/4, 0))*$AB307)/100, 0)+5)*1.1, 0))</f>
        <v>121</v>
      </c>
      <c r="AK307" s="21" t="str" cm="1">
        <f t="array" aca="1" ref="AK307" ca="1">IF(NOT(ISNUMBER(INDEX($A:$A, LOOKUP(2, 1 / ($A$1:INDIRECT("$A$"&amp;ROW($A307)) &lt;&gt; ""),ROW($A$1:INDIRECT("$A$"&amp;ROW($A307)))), 1))), "",
ROUNDDOWN((ROUNDDOWN((((2*VLOOKUP($AA307, 'EV and Base'!$A$1:$N$671, 11, FALSE))+30+ROUNDDOWN($AE307/4, 0))*$AB307)/100, 0)+5), 0)
&amp;"-"&amp;
ROUNDDOWN((ROUNDDOWN((((2*VLOOKUP($AA307, 'EV and Base'!$A$1:$N$671, 11, FALSE))+31+ROUNDDOWN($AE307/4, 0))*$AB307)/100, 0)+5), 0))</f>
        <v>94-94</v>
      </c>
      <c r="AL307" s="21" t="str" cm="1">
        <f t="array" aca="1" ref="AL307" ca="1">IF(NOT(ISNUMBER(INDEX($A:$A, LOOKUP(2, 1 / ($A$1:INDIRECT("$A$"&amp;ROW($A307)) &lt;&gt; ""),ROW($A$1:INDIRECT("$A$"&amp;ROW($A307)))), 1))), "",
ROUNDDOWN((ROUNDDOWN((((2*VLOOKUP($AA307, 'EV and Base'!$A$1:$N$671, 12, FALSE))+0+ROUNDDOWN($AF307/4, 0))*$AB307)/100, 0)+5)*0.9, 0)
&amp;"-"&amp;
ROUNDDOWN((ROUNDDOWN((((2*VLOOKUP($AA307, 'EV and Base'!$A$1:$N$671, 12, FALSE))+31+ROUNDDOWN($AF307/4, 0))*$AB307)/100, 0)+5)*0.9, 0))</f>
        <v>39-51</v>
      </c>
      <c r="AM307" s="21" t="str" cm="1">
        <f t="array" aca="1" ref="AM307" ca="1">IF(NOT(ISNUMBER(INDEX($A:$A, LOOKUP(2, 1 / ($A$1:INDIRECT("$A$"&amp;ROW($A307)) &lt;&gt; ""),ROW($A$1:INDIRECT("$A$"&amp;ROW($A307)))), 1))), "",
ROUNDDOWN((ROUNDDOWN((((2*VLOOKUP($AA307, 'EV and Base'!$A$1:$N$671, 13, FALSE))+30+ROUNDDOWN($AG307/4, 0))*$AB307)/100, 0)+5), 0)
&amp;"-"&amp;
ROUNDDOWN((ROUNDDOWN((((2*VLOOKUP($AA307, 'EV and Base'!$A$1:$N$671, 13, FALSE))+31+ROUNDDOWN($AG307/4, 0))*$AB307)/100, 0)+5), 0))</f>
        <v>93-93</v>
      </c>
      <c r="AN307" s="25" cm="1">
        <f t="array" aca="1" ref="AN307" ca="1">IF(NOT(ISNUMBER(INDEX($A:$A, LOOKUP(2, 1 / ($A$1:INDIRECT("$A$"&amp;ROW($A307)) &lt;&gt; ""),ROW($A$1:INDIRECT("$A$"&amp;ROW($A307)))), 1))), "",
ROUNDDOWN((ROUNDDOWN((((2*VLOOKUP($AA307, 'EV and Base'!$A$1:$N$671, 14, FALSE))+31+ROUNDDOWN($AH307/4, 0))*$AB307)/100, 0)+5), 0))</f>
        <v>90</v>
      </c>
      <c r="AO307" s="23" cm="1">
        <f t="array" aca="1" ref="AO307" ca="1">IF(NOT(ISNUMBER(INDEX($A:$A, LOOKUP(2, 1 / ($A$1:INDIRECT("$A$"&amp;ROW($A307)) &lt;&gt; ""),ROW($A$1:INDIRECT("$A$"&amp;ROW($A307)))), 1))), "",
ROUNDDOWN((((2*VLOOKUP($AA307, 'EV and Base'!$A$1:$N$671, 9, FALSE))+31+ROUNDDOWN($AC307/4, 0))*$AB307)/100, 0)+$AB307+10)</f>
        <v>137</v>
      </c>
      <c r="AP307" s="2" cm="1">
        <f t="array" aca="1" ref="AP307" ca="1">IF(NOT(ISNUMBER(INDEX($A:$A, LOOKUP(2, 1 / ($A$1:INDIRECT("$A$"&amp;ROW($A307)) &lt;&gt; ""),ROW($A$1:INDIRECT("$A$"&amp;ROW($A307)))), 1))), "",
ROUNDDOWN((ROUNDDOWN((((2*VLOOKUP($AA307, 'EV and Base'!$A$1:$N$671, 10, FALSE))+31+ROUNDDOWN($AD307/4, 0))*$AB307)/100, 0)+5)*1.1, 0))</f>
        <v>121</v>
      </c>
      <c r="AQ307" s="2" cm="1">
        <f t="array" aca="1" ref="AQ307" ca="1">IF(NOT(ISNUMBER(INDEX($A:$A, LOOKUP(2, 1 / ($A$1:INDIRECT("$A$"&amp;ROW($A307)) &lt;&gt; ""),ROW($A$1:INDIRECT("$A$"&amp;ROW($A307)))), 1))), "",
ROUNDDOWN((ROUNDDOWN((((2*VLOOKUP($AA307, 'EV and Base'!$A$1:$N$671, 11, FALSE))+$AV$2+ROUNDDOWN($AE307/4, 0))*$AB307)/100, 0)+5), 0))</f>
        <v>94</v>
      </c>
      <c r="AR307" s="22" cm="1">
        <f t="array" aca="1" ref="AR307" ca="1">IF(NOT(ISNUMBER(INDEX($A:$A, LOOKUP(2, 1 / ($A$1:INDIRECT("$A$"&amp;ROW($A307)) &lt;&gt; ""),ROW($A$1:INDIRECT("$A$"&amp;ROW($A307)))), 1))), "",
ROUNDDOWN((ROUNDDOWN((((2*VLOOKUP($AA307, 'EV and Base'!$A$1:$N$671, 12, FALSE))+$AW$2+ROUNDDOWN($AF307/4, 0))*$AB307)/100, 0)+5)*0.9, 0))</f>
        <v>45</v>
      </c>
      <c r="AS307" s="2" cm="1">
        <f t="array" aca="1" ref="AS307" ca="1">IF(NOT(ISNUMBER(INDEX($A:$A, LOOKUP(2, 1 / ($A$1:INDIRECT("$A$"&amp;ROW($A307)) &lt;&gt; ""),ROW($A$1:INDIRECT("$A$"&amp;ROW($A307)))), 1))), "",
ROUNDDOWN((ROUNDDOWN((((2*VLOOKUP($AA307, 'EV and Base'!$A$1:$N$671, 13, FALSE))+$AX$2+ROUNDDOWN($AG307/4, 0))*$AB307)/100, 0)+5), 0))</f>
        <v>93</v>
      </c>
      <c r="AT307" s="24" cm="1">
        <f t="array" aca="1" ref="AT307" ca="1">IF(NOT(ISNUMBER(INDEX($A:$A, LOOKUP(2, 1 / ($A$1:INDIRECT("$A$"&amp;ROW($A307)) &lt;&gt; ""),ROW($A$1:INDIRECT("$A$"&amp;ROW($A307)))), 1))), "",
ROUNDDOWN((ROUNDDOWN((((2*VLOOKUP($AA307, 'EV and Base'!$A$1:$N$671, 14, FALSE))+31+ROUNDDOWN($AH307/4, 0))*$AB307)/100, 0)+5), 0))</f>
        <v>90</v>
      </c>
      <c r="AU307" s="28">
        <v>233</v>
      </c>
      <c r="AY307" cm="1">
        <f t="array" aca="1" ref="AY307" ca="1">IF(NOT(ISNUMBER(INDEX($A:$A,LOOKUP(2,1/($A$1:INDIRECT("$A$"&amp;ROW($A307))&lt;&gt;""),ROW($A$1:INDIRECT("$A$"&amp;ROW($A307)))),1))),"",
INDEX($AY:$AY,LOOKUP(2,1/($AY$1:INDIRECT("$AY$"&amp;ROW($AY307)-1)&lt;&gt;""),ROW($AY$1:INDIRECT("$AY$"&amp;ROW($AY307)-1))),1)+$BL307)</f>
        <v>69509</v>
      </c>
      <c r="AZ307" s="3" cm="1">
        <f t="array" aca="1" ref="AZ307" ca="1">IF(NOT(ISNUMBER(INDEX($A:$A, LOOKUP(2, 1 / ($A$1:INDIRECT("$A$"&amp;ROW($A307)) &lt;&gt; ""),ROW($A$1:INDIRECT("$A$"&amp;ROW($A307)))), 1))), "",
VLOOKUP(INDIRECT("$G$"&amp;LOOKUP(2, 1 / ($AY$1:INDIRECT("$AY$"&amp;ROW($AY307)-1) &lt;&gt; ""),ROW($AY$1:INDIRECT("$AY$"&amp;ROW($AY307)-1)))),'EV and Base'!A275:N945,2,FALSE))</f>
        <v>149</v>
      </c>
      <c r="BA307" s="3" cm="1">
        <f t="array" aca="1" ref="BA307" ca="1">IF(NOT(ISNUMBER(INDEX($A:$A, LOOKUP(2, 1 / ($A$1:INDIRECT("$A$"&amp;ROW($A307)) &lt;&gt; ""),ROW($A$1:INDIRECT("$A$"&amp;ROW($A307)))), 1))), "",
INDIRECT("$I$"&amp;LOOKUP(2, 1 / ($AY$1:INDIRECT("$AY$"&amp;ROW($AY307)-1) &lt;&gt; ""),ROW($AY$1:INDIRECT("$AY$"&amp;ROW($AY307)-1)))))</f>
        <v>33</v>
      </c>
      <c r="BB307" s="1" cm="1">
        <f t="array" aca="1" ref="BB307" ca="1">IF(NOT(ISNUMBER(INDEX($A:$A, LOOKUP(2, 1 / ($A$1:INDIRECT("$A$"&amp;ROW($A307)) &lt;&gt; ""),ROW($A$1:INDIRECT("$A$"&amp;ROW($A307)))), 1))), "",
INDIRECT("$AB$"&amp;LOOKUP(2, 1 / ($AY$1:INDIRECT("$AY$"&amp;ROW($AY307)-1) &lt;&gt; ""),ROW($AY$1:INDIRECT("$AY$"&amp;ROW($AY307)-1)))))</f>
        <v>42</v>
      </c>
      <c r="BC307" s="3" cm="1">
        <f t="array" aca="1" ref="BC307" ca="1">IF(NOT(ISNUMBER(INDEX($A:$A,LOOKUP(2,1/($A$1:INDIRECT("$A$"&amp;ROW($A307))&lt;&gt;""),ROW($A$1:INDIRECT("$A$"&amp;ROW($A307)))),1))),"",
$BA307+$BA307+10)</f>
        <v>76</v>
      </c>
      <c r="BD307" s="3" cm="1">
        <f t="array" aca="1" ref="BD307" ca="1">IF(NOT(ISNUMBER(INDEX($A:$A,LOOKUP(2,1/($A$1:INDIRECT("$A$"&amp;ROW($A307))&lt;&gt;""),ROW($A$1:INDIRECT("$A$"&amp;ROW($A307)))),1))),"",
$BA307+$BB307+10)</f>
        <v>85</v>
      </c>
      <c r="BE307" s="3" cm="1">
        <f t="array" aca="1" ref="BE307" ca="1">IF(NOT(ISNUMBER(INDEX($A:$A,LOOKUP(2,1/($A$1:INDIRECT("$A$"&amp;ROW($A307))&lt;&gt;""),ROW($A$1:INDIRECT("$A$"&amp;ROW($A307)))),1))),"",
$BC307*$BC307)</f>
        <v>5776</v>
      </c>
      <c r="BF307" s="3" cm="1">
        <f t="array" aca="1" ref="BF307" ca="1">IF(NOT(ISNUMBER(INDEX($A:$A,LOOKUP(2,1/($A$1:INDIRECT("$A$"&amp;ROW($A307))&lt;&gt;""),ROW($A$1:INDIRECT("$A$"&amp;ROW($A307)))),1))),"",
$BD307*$BD307)</f>
        <v>7225</v>
      </c>
      <c r="BG307" s="3" cm="1">
        <f t="array" aca="1" ref="BG307" ca="1">IF(NOT(ISNUMBER(INDEX($A:$A,LOOKUP(2,1/($A$1:INDIRECT("$A$"&amp;ROW($A307))&lt;&gt;""),ROW($A$1:INDIRECT("$A$"&amp;ROW($A307)))),1))),"",
_xlfn.FLOOR.MATH(1.5*_xlfn.FLOOR.MATH($AZ307*BA307/5)))</f>
        <v>1474</v>
      </c>
      <c r="BH307" s="3" cm="1">
        <f t="array" aca="1" ref="BH307" ca="1">IF(NOT(ISNUMBER(INDEX($A:$A, LOOKUP(2, 1 / ($A$1:INDIRECT("$A$"&amp;ROW($A307)) &lt;&gt; ""),ROW($A$1:INDIRECT("$A$"&amp;ROW($A307)))), 1))), "",
_xlfn.FLOOR.MATH($BG307/IF(OR(INDIRECT("$C$"&amp;LOOKUP(2, 1 / ($AY$1:INDIRECT("$AY$"&amp;ROW($AY307)-1) &lt;&gt; ""),ROW($AY$1:INDIRECT("$AY$"&amp;ROW($AY307)-1))))="Multi",
INDIRECT("$C$"&amp;LOOKUP(2, 1 / ($AY$1:INDIRECT("$AY$"&amp;ROW($AY307)-1) &lt;&gt; ""),ROW($AY$1:INDIRECT("$AY$"&amp;ROW($AY307)-1))))="Double"),2,1)))</f>
        <v>1474</v>
      </c>
      <c r="BI307" s="3" cm="1">
        <f t="array" aca="1" ref="BI307" ca="1">IF(NOT(ISNUMBER(INDEX($A:$A,LOOKUP(2,1/($A$1:INDIRECT("$A$"&amp;ROW($A307))&lt;&gt;""),ROW($A$1:INDIRECT("$A$"&amp;ROW($A307)))),1))),"",
VLOOKUP($BC307,GameFreakSQRT!$A$1:$B$200,2,FALSE))</f>
        <v>35708</v>
      </c>
      <c r="BJ307" s="3" cm="1">
        <f t="array" aca="1" ref="BJ307" ca="1">IF(NOT(ISNUMBER(INDEX($A:$A,LOOKUP(2,1/($A$1:INDIRECT("$A$"&amp;ROW($A307))&lt;&gt;""),ROW($A$1:INDIRECT("$A$"&amp;ROW($A307)))),1))),"",
VLOOKUP($BD307,GameFreakSQRT!$A$1:$B$200,2,FALSE))</f>
        <v>37763</v>
      </c>
      <c r="BK307" s="3" cm="1">
        <f t="array" aca="1" ref="BK307" ca="1">IF(NOT(ISNUMBER(INDEX($A:$A,LOOKUP(2,1/($A$1:INDIRECT("$A$"&amp;ROW($A307))&lt;&gt;""),ROW($A$1:INDIRECT("$A$"&amp;ROW($A307)))),1))),"",
_xlfn.FLOOR.MATH((($BI307*$BE307)*$BH307)/($BJ307*$BF307))+1)</f>
        <v>1115</v>
      </c>
      <c r="BL307" s="3" cm="1">
        <f t="array" aca="1" ref="BL307" ca="1">IF(NOT(ISNUMBER(INDEX($A:$A,LOOKUP(2,1/($A$1:INDIRECT("$A$"&amp;ROW($A307))&lt;&gt;""),ROW($A$1:INDIRECT("$A$"&amp;ROW($A307)))),1))),"",
_xlfn.FLOOR.MATH($BK307*IF(NOT(INDIRECT("$Z$"&amp;LOOKUP(2, 1 / ($AY$1:INDIRECT("$AY$"&amp;ROW($AY307)-1) &lt;&gt; ""),ROW($AY$1:INDIRECT("$AY$"&amp;ROW($AY307)-1))))=""),1.5,1)))</f>
        <v>1672</v>
      </c>
      <c r="BM307" s="3" cm="1">
        <f t="array" aca="1" ref="BM307" ca="1">IF(NOT(ISNUMBER(INDEX($A:$A, LOOKUP(2, 1 / ($A$1:INDIRECT("$A$"&amp;ROW($A307)) &lt;&gt; ""),ROW($A$1:INDIRECT("$A$"&amp;ROW($A307)))), 1))), "",
INDIRECT("$Y$"&amp;LOOKUP(2, 1 / ($AY$1:INDIRECT("$AY$"&amp;ROW($AY307)-1) &lt;&gt; ""),ROW($AY$1:INDIRECT("$AY$"&amp;ROW($AY307)-1)))))</f>
        <v>1672</v>
      </c>
      <c r="BN307" s="3" t="b">
        <f t="shared" ca="1" si="29"/>
        <v>1</v>
      </c>
    </row>
    <row r="308" spans="1:66" x14ac:dyDescent="0.45">
      <c r="A308" s="69"/>
      <c r="B308" s="69"/>
      <c r="C308" s="69"/>
      <c r="D308" s="69"/>
      <c r="E308" s="69"/>
      <c r="F308" s="56">
        <v>3</v>
      </c>
      <c r="G308" s="2" t="s">
        <v>583</v>
      </c>
      <c r="H308" s="2" t="s">
        <v>77</v>
      </c>
      <c r="I308" s="2">
        <v>35</v>
      </c>
      <c r="J308" s="2" t="s">
        <v>103</v>
      </c>
      <c r="K308" s="2" t="s">
        <v>139</v>
      </c>
      <c r="L308" s="2" t="s">
        <v>53</v>
      </c>
      <c r="M308" s="2" t="s">
        <v>374</v>
      </c>
      <c r="N308" s="2" t="s">
        <v>354</v>
      </c>
      <c r="O308" s="2" t="s">
        <v>484</v>
      </c>
      <c r="P308" s="2" t="s">
        <v>174</v>
      </c>
      <c r="Q308" s="2">
        <v>18</v>
      </c>
      <c r="R308" s="2">
        <f>_xlfn.FLOOR.MATH((((2*VLOOKUP(G308, 'EV and Base'!$A$1:$N$671, 9, FALSE))+$Q308)*$I308)/100)+$I308+10</f>
        <v>103</v>
      </c>
      <c r="S308" s="2">
        <f>_xlfn.FLOOR.MATH((_xlfn.FLOOR.MATH((((2*VLOOKUP($G308, 'EV and Base'!$A$1:$N$671, 10, FALSE))+$Q308)*$I308)/100)+5)*
IF(OR($J308="Lonely", $J308="Brave", $J308="Adamant", $J308="Naughty"), 1.1,
IF(OR($J308="Bold", $J308="Timid", $J308="Modest", $J308="Calm"), 0.9, 1)))</f>
        <v>72</v>
      </c>
      <c r="T308" s="2">
        <f>_xlfn.FLOOR.MATH((_xlfn.FLOOR.MATH((((2*VLOOKUP($G308, 'EV and Base'!$A$1:$N$671, 11, FALSE))+$Q308)*$I308)/100)+5)*
IF(OR($J308="Bold", $J308="Relaxed", $J308="Impish", $J308="Lax"), 1.1,
IF(OR($J308="Lonely", $J308="Hasty", $J308="Mild", $J308="Gentle"), 0.9, 1)))</f>
        <v>55</v>
      </c>
      <c r="U308" s="2">
        <f>_xlfn.FLOOR.MATH((_xlfn.FLOOR.MATH((((2*VLOOKUP($G308, 'EV and Base'!$A$1:$N$671, 12, FALSE))+$Q308)*$I308)/100)+5)*
IF(OR($J308="Modest", $J308="Mild", $J308="Quiet", $J308="Rash"), 1.1,
IF(OR($J308="Adamant", $J308="Impish", $J308="Jolly", $J308="Careful"), 0.9, 1)))</f>
        <v>64</v>
      </c>
      <c r="V308" s="2">
        <f>_xlfn.FLOOR.MATH((_xlfn.FLOOR.MATH((((2*VLOOKUP($G308, 'EV and Base'!$A$1:$N$671, 13, FALSE))+$Q308)*$I308)/100)+5)*
IF(OR($J308="Calm", $J308="Gentle", $J308="Sassy", $J308="Careful"), 1.1,
IF(OR($J308="Naughty", $J308="Lax", $J308="Naive", $J308="Rash"), 0.9, 1)))</f>
        <v>60</v>
      </c>
      <c r="W308" s="2">
        <f>_xlfn.FLOOR.MATH((_xlfn.FLOOR.MATH((((2*VLOOKUP($G308, 'EV and Base'!$A$1:$N$671, 14, FALSE))+$Q308)*$I308)/100)+5)*
IF(OR($J308="Timid", $J308="Hasty", $J308="Jolly", $J308="Naive"), 1.1,
IF(OR($J308="Brave", $J308="Relaxed", $J308="Quiet", $J308="Sassy"), 0.9, 1)))</f>
        <v>79</v>
      </c>
      <c r="X308" s="69"/>
      <c r="Y308" s="1">
        <v>2061</v>
      </c>
      <c r="Z308" s="1">
        <v>1</v>
      </c>
      <c r="AA308" s="23" t="str" cm="1">
        <f t="array" aca="1" ref="AA308" ca="1">IF(NOT(ISNUMBER(INDEX($A:$A,LOOKUP(2,1/($A$1:INDIRECT("$A$"&amp;ROW($A308))&lt;&gt;""),ROW($A$1:INDIRECT("$A$"&amp;ROW($A308)))),1))),"",
IF(NOT(ISNUMBER($A308)),$AA307,
IF($AB308&lt;16,"Lillipup",
IF($AB308&lt;32,"Herdier",
"Stoutland"))))</f>
        <v>Stoutland</v>
      </c>
      <c r="AB308" s="25" cm="1">
        <f t="array" aca="1" ref="AB308" ca="1">IF(NOT(ISNUMBER(INDEX($A:$A, LOOKUP(2, 1 / ($A$1:INDIRECT("$A$"&amp;ROW($A308)) &lt;&gt; ""),ROW($A$1:INDIRECT("$A$"&amp;ROW($A308)))), 1))), "",
VLOOKUP($AY308,'Medium-Slow'!$A$1:$B$101,2,TRUE))</f>
        <v>43</v>
      </c>
      <c r="AC308" s="23" cm="1">
        <f t="array" aca="1" ref="AC308" ca="1">IF(NOT(ISNUMBER(INDEX($A:$A, LOOKUP(2, 1 / ($A$1:INDIRECT("$A$"&amp;ROW($A308)) &lt;&gt; ""),ROW($A$1:INDIRECT("$A$"&amp;ROW($A308)))), 1))), "",
INDEX($AC:$AC, LOOKUP(2, 1 / ($AC$1:INDIRECT("$AC$"&amp;ROW($AC308)-1) &lt;&gt; ""),ROW($AC$1:INDIRECT("$AC$"&amp;ROW($AC308)-1))), 1)+
IF(INDEX($AC:$AC, LOOKUP(2, 1 / ($AC$1:INDIRECT("$AC$"&amp;ROW($AC308)-1) &lt;&gt; ""),ROW($AC$1:INDIRECT("$AC$"&amp;ROW($AC308)-1))), 1)+
INDEX($AD:$AD, LOOKUP(2, 1 / ($AD$1:INDIRECT("$AD$"&amp;ROW($AD308)-1) &lt;&gt; ""),ROW($AD$1:INDIRECT("$AD$"&amp;ROW($AD308)-1))), 1)+
INDEX($AE:$AE, LOOKUP(2, 1 / ($AE$1:INDIRECT("$AE$"&amp;ROW($AE308)-1) &lt;&gt; ""),ROW($AE$1:INDIRECT("$AE$"&amp;ROW($AD308)-1))), 1)+
INDEX($AE:$AF, LOOKUP(2, 1 / ($AF$1:INDIRECT("$AF$"&amp;ROW($AF308)-1) &lt;&gt; ""),ROW($AF$1:INDIRECT("$AF$"&amp;ROW($AD308)-1))), 1)+
INDEX($AG:$AG, LOOKUP(2, 1 / ($AG$1:INDIRECT("$AG$"&amp;ROW($AG308)-1) &lt;&gt; ""),ROW($AG$1:INDIRECT("$AG$"&amp;ROW($AD308)-1))), 1)+
INDEX($AH:$AH, LOOKUP(2, 1 / ($AH$1:INDIRECT("$AH$"&amp;ROW($AH308)-1) &lt;&gt; ""),ROW($AH$1:INDIRECT("$AH$"&amp;ROW($AD308)-1))), 1)&gt;=510,0,
IF(INDEX($AC:$AC, LOOKUP(2, 1 / ($AC$1:INDIRECT("$AC$"&amp;ROW($AC308)-1) &lt;&gt; ""),ROW($AC$1:INDIRECT("$AC$"&amp;ROW($AC308)-1))), 1)&gt;=255,0,
VLOOKUP(INDIRECT("$G$"&amp;LOOKUP(2, 1 / ($AC$1:INDIRECT("$AC$"&amp;ROW($AC308)-1) &lt;&gt; ""),ROW($AC$1:INDIRECT("$AC$"&amp;ROW($AC308)-1)))), 'EV and Base'!$A$1:$N$671, 3, FALSE))))</f>
        <v>10</v>
      </c>
      <c r="AD308" s="2" cm="1">
        <f t="array" aca="1" ref="AD308" ca="1">IF(NOT(ISNUMBER(INDEX($A:$A, LOOKUP(2, 1 / ($A$1:INDIRECT("$A$"&amp;ROW($A308)) &lt;&gt; ""),ROW($A$1:INDIRECT("$A$"&amp;ROW($A308)))), 1))), "",
INDEX($AD:$AD, LOOKUP(2, 1 / ($AD$1:INDIRECT("$AD$"&amp;ROW($AD308)-1) &lt;&gt; ""),ROW($AD$1:INDIRECT("$AD$"&amp;ROW($AD308)-1))), 1)+
IF(INDEX($AC:$AC, LOOKUP(2, 1 / ($AC$1:INDIRECT("$AC$"&amp;ROW($AC308)-1) &lt;&gt; ""),ROW($AC$1:INDIRECT("$AC$"&amp;ROW($AC308)-1))), 1)+
INDEX($AD:$AD, LOOKUP(2, 1 / ($AD$1:INDIRECT("$AD$"&amp;ROW($AD308)-1) &lt;&gt; ""),ROW($AD$1:INDIRECT("$AD$"&amp;ROW($AD308)-1))), 1)+
INDEX($AE:$AE, LOOKUP(2, 1 / ($AE$1:INDIRECT("$AE$"&amp;ROW($AE308)-1) &lt;&gt; ""),ROW($AE$1:INDIRECT("$AE$"&amp;ROW($AD308)-1))), 1)+
INDEX($AE:$AF, LOOKUP(2, 1 / ($AF$1:INDIRECT("$AF$"&amp;ROW($AF308)-1) &lt;&gt; ""),ROW($AF$1:INDIRECT("$AF$"&amp;ROW($AD308)-1))), 1)+
INDEX($AG:$AG, LOOKUP(2, 1 / ($AG$1:INDIRECT("$AG$"&amp;ROW($AG308)-1) &lt;&gt; ""),ROW($AG$1:INDIRECT("$AG$"&amp;ROW($AD308)-1))), 1)+
INDEX($AH:$AH, LOOKUP(2, 1 / ($AH$1:INDIRECT("$AH$"&amp;ROW($AH308)-1) &lt;&gt; ""),ROW($AH$1:INDIRECT("$AH$"&amp;ROW($AD308)-1))), 1)&gt;=510,0,
IF(INDEX($AD:$AD, LOOKUP(2, 1 / ($AD$1:INDIRECT("$AD$"&amp;ROW($AD308)-1) &lt;&gt; ""),ROW($AD$1:INDIRECT("$AD$"&amp;ROW($AD308)-1))), 1)&gt;=255,0,
VLOOKUP(INDIRECT("$G$"&amp;LOOKUP(2, 1 / ($AD$1:INDIRECT("$AD$"&amp;ROW($AD308)-1) &lt;&gt; ""),ROW($AD$1:INDIRECT("$AD$"&amp;ROW($AD308)-1)))), 'EV and Base'!$A$1:$N$671, 4, FALSE))))</f>
        <v>80</v>
      </c>
      <c r="AE308" s="2" cm="1">
        <f t="array" aca="1" ref="AE308" ca="1">IF(NOT(ISNUMBER(INDEX($A:$A,LOOKUP(2,1/($A$1:INDIRECT("$A$"&amp;ROW($A308))&lt;&gt;""),ROW($A$1:INDIRECT("$A$"&amp;ROW($A308)))),1))),"",
INDEX($AE:$AE,LOOKUP(2,1/($AE$1:INDIRECT("$AE$"&amp;ROW($AE308)-1)&lt;&gt;""),ROW($AE$1:INDIRECT("$AE$"&amp;ROW($AE308)-1))),1)+
IF(INDEX($AC:$AC,LOOKUP(2,1/($AC$1:INDIRECT("$AC$"&amp;ROW($AC308)-1)&lt;&gt;""),ROW($AC$1:INDIRECT("$AC$"&amp;ROW($AC308)-1))),1)+
INDEX($AD:$AD,LOOKUP(2,1/($AD$1:INDIRECT("$AD$"&amp;ROW($AD308)-1)&lt;&gt;""),ROW($AD$1:INDIRECT("$AD$"&amp;ROW($AD308)-1))),1)+
INDEX($AE:$AE,LOOKUP(2,1/($AE$1:INDIRECT("$AE$"&amp;ROW($AE308)-1)&lt;&gt;""),ROW($AE$1:INDIRECT("$AE$"&amp;ROW($AD308)-1))),1)+
INDEX($AE:$AF,LOOKUP(2,1/($AF$1:INDIRECT("$AF$"&amp;ROW($AF308)-1)&lt;&gt;""),ROW($AF$1:INDIRECT("$AF$"&amp;ROW($AD308)-1))),1)+
INDEX($AG:$AG,LOOKUP(2,1/($AG$1:INDIRECT("$AG$"&amp;ROW($AG308)-1)&lt;&gt;""),ROW($AG$1:INDIRECT("$AG$"&amp;ROW($AD308)-1))),1)+
INDEX($AH:$AH,LOOKUP(2,1/($AH$1:INDIRECT("$AH$"&amp;ROW($AH308)-1)&lt;&gt;""),ROW($AH$1:INDIRECT("$AH$"&amp;ROW($AD308)-1))),1)&gt;=510,0,
IF(INDEX($AE:$AE,LOOKUP(2,1/($AE$1:INDIRECT("$AE$"&amp;ROW($AE308)-1)&lt;&gt;""),ROW($AE$1:INDIRECT("$AE$"&amp;ROW($AE308)-1))),1)&gt;=255,0,
VLOOKUP(INDIRECT("$G$"&amp;LOOKUP(2,1/($AE$1:INDIRECT("$AE$"&amp;ROW($AE308)-1)&lt;&gt;""),ROW($AE$1:INDIRECT("$AE$"&amp;ROW($AE308)-1)))),'EV and Base'!$A$1:$N$671,5,FALSE))))</f>
        <v>10</v>
      </c>
      <c r="AF308" s="2" cm="1">
        <f t="array" aca="1" ref="AF308" ca="1">IF(NOT(ISNUMBER(INDEX($A:$A, LOOKUP(2, 1 / ($A$1:INDIRECT("$A$"&amp;ROW($A308)) &lt;&gt; ""),ROW($A$1:INDIRECT("$A$"&amp;ROW($A308)))), 1))), "",
INDEX($AF:$AF, LOOKUP(2, 1 / ($AF$1:INDIRECT("$AF$"&amp;ROW($AF308)-1) &lt;&gt; ""),ROW($AF$1:INDIRECT("$AF$"&amp;ROW($AF308)-1))), 1)+
IF(INDEX($AC:$AC, LOOKUP(2, 1 / ($AC$1:INDIRECT("$AC$"&amp;ROW($AC308)-1) &lt;&gt; ""),ROW($AC$1:INDIRECT("$AC$"&amp;ROW($AC308)-1))), 1)+
INDEX($AD:$AD, LOOKUP(2, 1 / ($AD$1:INDIRECT("$AD$"&amp;ROW($AD308)-1) &lt;&gt; ""),ROW($AD$1:INDIRECT("$AD$"&amp;ROW($AD308)-1))), 1)+
INDEX($AE:$AE, LOOKUP(2, 1 / ($AE$1:INDIRECT("$AE$"&amp;ROW($AE308)-1) &lt;&gt; ""),ROW($AE$1:INDIRECT("$AE$"&amp;ROW($AD308)-1))), 1)+
INDEX($AE:$AF, LOOKUP(2, 1 / ($AF$1:INDIRECT("$AF$"&amp;ROW($AF308)-1) &lt;&gt; ""),ROW($AF$1:INDIRECT("$AF$"&amp;ROW($AD308)-1))), 1)+
INDEX($AG:$AG, LOOKUP(2, 1 / ($AG$1:INDIRECT("$AG$"&amp;ROW($AG308)-1) &lt;&gt; ""),ROW($AG$1:INDIRECT("$AG$"&amp;ROW($AD308)-1))), 1)+
INDEX($AH:$AH, LOOKUP(2, 1 / ($AH$1:INDIRECT("$AH$"&amp;ROW($AH308)-1) &lt;&gt; ""),ROW($AH$1:INDIRECT("$AH$"&amp;ROW($AD308)-1))), 1)&gt;=510,0,
IF(INDEX($AF:$AF, LOOKUP(2, 1 / ($AF$1:INDIRECT("$AF$"&amp;ROW($AF308)-1) &lt;&gt; ""),ROW($AF$1:INDIRECT("$AF$"&amp;ROW($AF308)-1))), 1)&gt;=255,0,
VLOOKUP(INDIRECT("$G$"&amp;LOOKUP(2, 1 / ($AF$1:INDIRECT("$AF$"&amp;ROW($AF308)-1) &lt;&gt; ""),ROW($AF$1:INDIRECT("$AF$"&amp;ROW($AF308)-1)))), 'EV and Base'!$A$1:$N$671, 6, FALSE))))</f>
        <v>13</v>
      </c>
      <c r="AG308" s="2" cm="1">
        <f t="array" aca="1" ref="AG308" ca="1">IF(NOT(ISNUMBER(INDEX($A:$A, LOOKUP(2, 1 / ($A$1:INDIRECT("$A$"&amp;ROW($A308)) &lt;&gt; ""),ROW($A$1:INDIRECT("$A$"&amp;ROW($A308)))), 1))), "",
INDEX($AG:$AG, LOOKUP(2, 1 / ($AG$1:INDIRECT("$AG$"&amp;ROW($AG308)-1) &lt;&gt; ""),ROW($AG$1:INDIRECT("$AG$"&amp;ROW($AG308)-1))), 1)+
IF(INDEX($AC:$AC, LOOKUP(2, 1 / ($AC$1:INDIRECT("$AC$"&amp;ROW($AC308)-1) &lt;&gt; ""),ROW($AC$1:INDIRECT("$AC$"&amp;ROW($AC308)-1))), 1)+
INDEX($AD:$AD, LOOKUP(2, 1 / ($AD$1:INDIRECT("$AD$"&amp;ROW($AD308)-1) &lt;&gt; ""),ROW($AD$1:INDIRECT("$AD$"&amp;ROW($AD308)-1))), 1)+
INDEX($AE:$AE, LOOKUP(2, 1 / ($AE$1:INDIRECT("$AE$"&amp;ROW($AE308)-1) &lt;&gt; ""),ROW($AE$1:INDIRECT("$AE$"&amp;ROW($AD308)-1))), 1)+
INDEX($AE:$AF, LOOKUP(2, 1 / ($AF$1:INDIRECT("$AF$"&amp;ROW($AF308)-1) &lt;&gt; ""),ROW($AF$1:INDIRECT("$AF$"&amp;ROW($AD308)-1))), 1)+
INDEX($AG:$AG, LOOKUP(2, 1 / ($AG$1:INDIRECT("$AG$"&amp;ROW($AG308)-1) &lt;&gt; ""),ROW($AG$1:INDIRECT("$AG$"&amp;ROW($AD308)-1))), 1)+
INDEX($AH:$AH, LOOKUP(2, 1 / ($AH$1:INDIRECT("$AH$"&amp;ROW($AH308)-1) &lt;&gt; ""),ROW($AH$1:INDIRECT("$AH$"&amp;ROW($AD308)-1))), 1)&gt;=510,0,
IF(INDEX($AG:$AG, LOOKUP(2, 1 / ($AG$1:INDIRECT("$AG$"&amp;ROW($AG308)-1) &lt;&gt; ""),ROW($AG$1:INDIRECT("$AG$"&amp;ROW($AG308)-1))), 1)&gt;=255,0,
VLOOKUP(INDIRECT("$G$"&amp;LOOKUP(2, 1 / ($AG$1:INDIRECT("$AG$"&amp;ROW($AG308)-1) &lt;&gt; ""),ROW($AG$1:INDIRECT("$AG$"&amp;ROW($AG308)-1)))), 'EV and Base'!$A$1:$N$671, 7, FALSE))))</f>
        <v>0</v>
      </c>
      <c r="AH308" s="24" cm="1">
        <f t="array" aca="1" ref="AH308" ca="1">IF(NOT(ISNUMBER(INDEX($A:$A,LOOKUP(2,1/($A$1:INDIRECT("$A$"&amp;ROW($A308))&lt;&gt;""),ROW($A$1:INDIRECT("$A$"&amp;ROW($A308)))),1))),"",
INDEX($AH:$AH,LOOKUP(2,1/($AH$1:INDIRECT("$AH$"&amp;ROW($AH308)-1)&lt;&gt;""),ROW($AH$1:INDIRECT("$AH$"&amp;ROW($AH308)-1))),1)+
IF(INDEX($AC:$AC,LOOKUP(2,1/($AC$1:INDIRECT("$AC$"&amp;ROW($AC308)-1)&lt;&gt;""),ROW($AC$1:INDIRECT("$AC$"&amp;ROW($AC308)-1))),1)+
INDEX($AD:$AD,LOOKUP(2,1/($AD$1:INDIRECT("$AD$"&amp;ROW($AD308)-1)&lt;&gt;""),ROW($AD$1:INDIRECT("$AD$"&amp;ROW($AD308)-1))),1)+
INDEX($AE:$AE,LOOKUP(2,1/($AE$1:INDIRECT("$AE$"&amp;ROW($AE308)-1)&lt;&gt;""),ROW($AE$1:INDIRECT("$AE$"&amp;ROW($AD308)-1))),1)+
INDEX($AE:$AF,LOOKUP(2,1/($AF$1:INDIRECT("$AF$"&amp;ROW($AF308)-1)&lt;&gt;""),ROW($AF$1:INDIRECT("$AF$"&amp;ROW($AD308)-1))),1)+
INDEX($AG:$AG,LOOKUP(2,1/($AG$1:INDIRECT("$AG$"&amp;ROW($AG308)-1)&lt;&gt;""),ROW($AG$1:INDIRECT("$AG$"&amp;ROW($AD308)-1))),1)+
INDEX($AH:$AH,LOOKUP(2,1/($AH$1:INDIRECT("$AH$"&amp;ROW($AH308)-1)&lt;&gt;""),ROW($AH$1:INDIRECT("$AH$"&amp;ROW($AD308)-1))),1)&gt;=510,0,
IF(INDEX($AH:$AH,LOOKUP(2,1/($AH$1:INDIRECT("$AH$"&amp;ROW($AH308)-1)&lt;&gt;""),ROW($AH$1:INDIRECT("$AH$"&amp;ROW($AH308)-1))),1)&gt;=255,0,
VLOOKUP(INDIRECT("$G$"&amp;LOOKUP(2,1/($AH$1:INDIRECT("$AH$"&amp;ROW($AH308)-1)&lt;&gt;""),ROW($AH$1:INDIRECT("$AH$"&amp;ROW($AH308)-1)))),'EV and Base'!$A$1:$N$671,8,FALSE))))</f>
        <v>52</v>
      </c>
      <c r="AI308" s="29" cm="1">
        <f t="array" aca="1" ref="AI308" ca="1">IF(NOT(ISNUMBER(INDEX($A:$A,LOOKUP(2,1/($A$1:INDIRECT("$A$"&amp;ROW($A308))&lt;&gt;""),ROW($A$1:INDIRECT("$A$"&amp;ROW($A308)))),1))),"",
ROUNDDOWN((((2*VLOOKUP($AA308,'EV and Base'!$A$1:$N$671,9,FALSE))+31+ROUNDDOWN($AC308/4,0))*$AB308)/100,0)+$AB308+10)</f>
        <v>140</v>
      </c>
      <c r="AJ308" s="21" cm="1">
        <f t="array" aca="1" ref="AJ308" ca="1">IF(NOT(ISNUMBER(INDEX($A:$A, LOOKUP(2, 1 / ($A$1:INDIRECT("$A$"&amp;ROW($A308)) &lt;&gt; ""),ROW($A$1:INDIRECT("$A$"&amp;ROW($A308)))), 1))), "",
ROUNDDOWN((ROUNDDOWN((((2*VLOOKUP($AA308, 'EV and Base'!$A$1:$N$671, 10, FALSE))+31+ROUNDDOWN($AD308/4, 0))*$AB308)/100, 0)+5)*1.1, 0))</f>
        <v>123</v>
      </c>
      <c r="AK308" s="21" t="str" cm="1">
        <f t="array" aca="1" ref="AK308" ca="1">IF(NOT(ISNUMBER(INDEX($A:$A, LOOKUP(2, 1 / ($A$1:INDIRECT("$A$"&amp;ROW($A308)) &lt;&gt; ""),ROW($A$1:INDIRECT("$A$"&amp;ROW($A308)))), 1))), "",
ROUNDDOWN((ROUNDDOWN((((2*VLOOKUP($AA308, 'EV and Base'!$A$1:$N$671, 11, FALSE))+30+ROUNDDOWN($AE308/4, 0))*$AB308)/100, 0)+5), 0)
&amp;"-"&amp;
ROUNDDOWN((ROUNDDOWN((((2*VLOOKUP($AA308, 'EV and Base'!$A$1:$N$671, 11, FALSE))+31+ROUNDDOWN($AE308/4, 0))*$AB308)/100, 0)+5), 0))</f>
        <v>96-96</v>
      </c>
      <c r="AL308" s="21" t="str" cm="1">
        <f t="array" aca="1" ref="AL308" ca="1">IF(NOT(ISNUMBER(INDEX($A:$A, LOOKUP(2, 1 / ($A$1:INDIRECT("$A$"&amp;ROW($A308)) &lt;&gt; ""),ROW($A$1:INDIRECT("$A$"&amp;ROW($A308)))), 1))), "",
ROUNDDOWN((ROUNDDOWN((((2*VLOOKUP($AA308, 'EV and Base'!$A$1:$N$671, 12, FALSE))+0+ROUNDDOWN($AF308/4, 0))*$AB308)/100, 0)+5)*0.9, 0)
&amp;"-"&amp;
ROUNDDOWN((ROUNDDOWN((((2*VLOOKUP($AA308, 'EV and Base'!$A$1:$N$671, 12, FALSE))+31+ROUNDDOWN($AF308/4, 0))*$AB308)/100, 0)+5)*0.9, 0))</f>
        <v>39-52</v>
      </c>
      <c r="AM308" s="21" t="str" cm="1">
        <f t="array" aca="1" ref="AM308" ca="1">IF(NOT(ISNUMBER(INDEX($A:$A, LOOKUP(2, 1 / ($A$1:INDIRECT("$A$"&amp;ROW($A308)) &lt;&gt; ""),ROW($A$1:INDIRECT("$A$"&amp;ROW($A308)))), 1))), "",
ROUNDDOWN((ROUNDDOWN((((2*VLOOKUP($AA308, 'EV and Base'!$A$1:$N$671, 13, FALSE))+30+ROUNDDOWN($AG308/4, 0))*$AB308)/100, 0)+5), 0)
&amp;"-"&amp;
ROUNDDOWN((ROUNDDOWN((((2*VLOOKUP($AA308, 'EV and Base'!$A$1:$N$671, 13, FALSE))+31+ROUNDDOWN($AG308/4, 0))*$AB308)/100, 0)+5), 0))</f>
        <v>95-95</v>
      </c>
      <c r="AN308" s="25" cm="1">
        <f t="array" aca="1" ref="AN308" ca="1">IF(NOT(ISNUMBER(INDEX($A:$A, LOOKUP(2, 1 / ($A$1:INDIRECT("$A$"&amp;ROW($A308)) &lt;&gt; ""),ROW($A$1:INDIRECT("$A$"&amp;ROW($A308)))), 1))), "",
ROUNDDOWN((ROUNDDOWN((((2*VLOOKUP($AA308, 'EV and Base'!$A$1:$N$671, 14, FALSE))+31+ROUNDDOWN($AH308/4, 0))*$AB308)/100, 0)+5), 0))</f>
        <v>92</v>
      </c>
      <c r="AO308" s="23" cm="1">
        <f t="array" aca="1" ref="AO308" ca="1">IF(NOT(ISNUMBER(INDEX($A:$A, LOOKUP(2, 1 / ($A$1:INDIRECT("$A$"&amp;ROW($A308)) &lt;&gt; ""),ROW($A$1:INDIRECT("$A$"&amp;ROW($A308)))), 1))), "",
ROUNDDOWN((((2*VLOOKUP($AA308, 'EV and Base'!$A$1:$N$671, 9, FALSE))+31+ROUNDDOWN($AC308/4, 0))*$AB308)/100, 0)+$AB308+10)</f>
        <v>140</v>
      </c>
      <c r="AP308" s="2" cm="1">
        <f t="array" aca="1" ref="AP308" ca="1">IF(NOT(ISNUMBER(INDEX($A:$A, LOOKUP(2, 1 / ($A$1:INDIRECT("$A$"&amp;ROW($A308)) &lt;&gt; ""),ROW($A$1:INDIRECT("$A$"&amp;ROW($A308)))), 1))), "",
ROUNDDOWN((ROUNDDOWN((((2*VLOOKUP($AA308, 'EV and Base'!$A$1:$N$671, 10, FALSE))+31+ROUNDDOWN($AD308/4, 0))*$AB308)/100, 0)+5)*1.1, 0))</f>
        <v>123</v>
      </c>
      <c r="AQ308" s="2" cm="1">
        <f t="array" aca="1" ref="AQ308" ca="1">IF(NOT(ISNUMBER(INDEX($A:$A, LOOKUP(2, 1 / ($A$1:INDIRECT("$A$"&amp;ROW($A308)) &lt;&gt; ""),ROW($A$1:INDIRECT("$A$"&amp;ROW($A308)))), 1))), "",
ROUNDDOWN((ROUNDDOWN((((2*VLOOKUP($AA308, 'EV and Base'!$A$1:$N$671, 11, FALSE))+$AV$2+ROUNDDOWN($AE308/4, 0))*$AB308)/100, 0)+5), 0))</f>
        <v>96</v>
      </c>
      <c r="AR308" s="22" cm="1">
        <f t="array" aca="1" ref="AR308" ca="1">IF(NOT(ISNUMBER(INDEX($A:$A, LOOKUP(2, 1 / ($A$1:INDIRECT("$A$"&amp;ROW($A308)) &lt;&gt; ""),ROW($A$1:INDIRECT("$A$"&amp;ROW($A308)))), 1))), "",
ROUNDDOWN((ROUNDDOWN((((2*VLOOKUP($AA308, 'EV and Base'!$A$1:$N$671, 12, FALSE))+$AW$2+ROUNDDOWN($AF308/4, 0))*$AB308)/100, 0)+5)*0.9, 0))</f>
        <v>46</v>
      </c>
      <c r="AS308" s="2" cm="1">
        <f t="array" aca="1" ref="AS308" ca="1">IF(NOT(ISNUMBER(INDEX($A:$A, LOOKUP(2, 1 / ($A$1:INDIRECT("$A$"&amp;ROW($A308)) &lt;&gt; ""),ROW($A$1:INDIRECT("$A$"&amp;ROW($A308)))), 1))), "",
ROUNDDOWN((ROUNDDOWN((((2*VLOOKUP($AA308, 'EV and Base'!$A$1:$N$671, 13, FALSE))+$AX$2+ROUNDDOWN($AG308/4, 0))*$AB308)/100, 0)+5), 0))</f>
        <v>95</v>
      </c>
      <c r="AT308" s="24" cm="1">
        <f t="array" aca="1" ref="AT308" ca="1">IF(NOT(ISNUMBER(INDEX($A:$A, LOOKUP(2, 1 / ($A$1:INDIRECT("$A$"&amp;ROW($A308)) &lt;&gt; ""),ROW($A$1:INDIRECT("$A$"&amp;ROW($A308)))), 1))), "",
ROUNDDOWN((ROUNDDOWN((((2*VLOOKUP($AA308, 'EV and Base'!$A$1:$N$671, 14, FALSE))+31+ROUNDDOWN($AH308/4, 0))*$AB308)/100, 0)+5), 0))</f>
        <v>92</v>
      </c>
      <c r="AU308" s="28">
        <v>236</v>
      </c>
      <c r="AY308" cm="1">
        <f t="array" aca="1" ref="AY308" ca="1">IF(NOT(ISNUMBER(INDEX($A:$A,LOOKUP(2,1/($A$1:INDIRECT("$A$"&amp;ROW($A308))&lt;&gt;""),ROW($A$1:INDIRECT("$A$"&amp;ROW($A308)))),1))),"",
INDEX($AY:$AY,LOOKUP(2,1/($AY$1:INDIRECT("$AY$"&amp;ROW($AY308)-1)&lt;&gt;""),ROW($AY$1:INDIRECT("$AY$"&amp;ROW($AY308)-1))),1)+$BL308)</f>
        <v>71922</v>
      </c>
      <c r="AZ308" s="3" cm="1">
        <f t="array" aca="1" ref="AZ308" ca="1">IF(NOT(ISNUMBER(INDEX($A:$A, LOOKUP(2, 1 / ($A$1:INDIRECT("$A$"&amp;ROW($A308)) &lt;&gt; ""),ROW($A$1:INDIRECT("$A$"&amp;ROW($A308)))), 1))), "",
VLOOKUP(INDIRECT("$G$"&amp;LOOKUP(2, 1 / ($AY$1:INDIRECT("$AY$"&amp;ROW($AY308)-1) &lt;&gt; ""),ROW($AY$1:INDIRECT("$AY$"&amp;ROW($AY308)-1)))),'EV and Base'!A276:N946,2,FALSE))</f>
        <v>215</v>
      </c>
      <c r="BA308" s="3" cm="1">
        <f t="array" aca="1" ref="BA308" ca="1">IF(NOT(ISNUMBER(INDEX($A:$A, LOOKUP(2, 1 / ($A$1:INDIRECT("$A$"&amp;ROW($A308)) &lt;&gt; ""),ROW($A$1:INDIRECT("$A$"&amp;ROW($A308)))), 1))), "",
INDIRECT("$I$"&amp;LOOKUP(2, 1 / ($AY$1:INDIRECT("$AY$"&amp;ROW($AY308)-1) &lt;&gt; ""),ROW($AY$1:INDIRECT("$AY$"&amp;ROW($AY308)-1)))))</f>
        <v>33</v>
      </c>
      <c r="BB308" s="1" cm="1">
        <f t="array" aca="1" ref="BB308" ca="1">IF(NOT(ISNUMBER(INDEX($A:$A, LOOKUP(2, 1 / ($A$1:INDIRECT("$A$"&amp;ROW($A308)) &lt;&gt; ""),ROW($A$1:INDIRECT("$A$"&amp;ROW($A308)))), 1))), "",
INDIRECT("$AB$"&amp;LOOKUP(2, 1 / ($AY$1:INDIRECT("$AY$"&amp;ROW($AY308)-1) &lt;&gt; ""),ROW($AY$1:INDIRECT("$AY$"&amp;ROW($AY308)-1)))))</f>
        <v>42</v>
      </c>
      <c r="BC308" s="3" cm="1">
        <f t="array" aca="1" ref="BC308" ca="1">IF(NOT(ISNUMBER(INDEX($A:$A,LOOKUP(2,1/($A$1:INDIRECT("$A$"&amp;ROW($A308))&lt;&gt;""),ROW($A$1:INDIRECT("$A$"&amp;ROW($A308)))),1))),"",
$BA308+$BA308+10)</f>
        <v>76</v>
      </c>
      <c r="BD308" s="3" cm="1">
        <f t="array" aca="1" ref="BD308" ca="1">IF(NOT(ISNUMBER(INDEX($A:$A,LOOKUP(2,1/($A$1:INDIRECT("$A$"&amp;ROW($A308))&lt;&gt;""),ROW($A$1:INDIRECT("$A$"&amp;ROW($A308)))),1))),"",
$BA308+$BB308+10)</f>
        <v>85</v>
      </c>
      <c r="BE308" s="3" cm="1">
        <f t="array" aca="1" ref="BE308" ca="1">IF(NOT(ISNUMBER(INDEX($A:$A,LOOKUP(2,1/($A$1:INDIRECT("$A$"&amp;ROW($A308))&lt;&gt;""),ROW($A$1:INDIRECT("$A$"&amp;ROW($A308)))),1))),"",
$BC308*$BC308)</f>
        <v>5776</v>
      </c>
      <c r="BF308" s="3" cm="1">
        <f t="array" aca="1" ref="BF308" ca="1">IF(NOT(ISNUMBER(INDEX($A:$A,LOOKUP(2,1/($A$1:INDIRECT("$A$"&amp;ROW($A308))&lt;&gt;""),ROW($A$1:INDIRECT("$A$"&amp;ROW($A308)))),1))),"",
$BD308*$BD308)</f>
        <v>7225</v>
      </c>
      <c r="BG308" s="3" cm="1">
        <f t="array" aca="1" ref="BG308" ca="1">IF(NOT(ISNUMBER(INDEX($A:$A,LOOKUP(2,1/($A$1:INDIRECT("$A$"&amp;ROW($A308))&lt;&gt;""),ROW($A$1:INDIRECT("$A$"&amp;ROW($A308)))),1))),"",
_xlfn.FLOOR.MATH(1.5*_xlfn.FLOOR.MATH($AZ308*BA308/5)))</f>
        <v>2128</v>
      </c>
      <c r="BH308" s="3" cm="1">
        <f t="array" aca="1" ref="BH308" ca="1">IF(NOT(ISNUMBER(INDEX($A:$A, LOOKUP(2, 1 / ($A$1:INDIRECT("$A$"&amp;ROW($A308)) &lt;&gt; ""),ROW($A$1:INDIRECT("$A$"&amp;ROW($A308)))), 1))), "",
_xlfn.FLOOR.MATH($BG308/IF(OR(INDIRECT("$C$"&amp;LOOKUP(2, 1 / ($AY$1:INDIRECT("$AY$"&amp;ROW($AY308)-1) &lt;&gt; ""),ROW($AY$1:INDIRECT("$AY$"&amp;ROW($AY308)-1))))="Multi",
INDIRECT("$C$"&amp;LOOKUP(2, 1 / ($AY$1:INDIRECT("$AY$"&amp;ROW($AY308)-1) &lt;&gt; ""),ROW($AY$1:INDIRECT("$AY$"&amp;ROW($AY308)-1))))="Double"),2,1)))</f>
        <v>2128</v>
      </c>
      <c r="BI308" s="3" cm="1">
        <f t="array" aca="1" ref="BI308" ca="1">IF(NOT(ISNUMBER(INDEX($A:$A,LOOKUP(2,1/($A$1:INDIRECT("$A$"&amp;ROW($A308))&lt;&gt;""),ROW($A$1:INDIRECT("$A$"&amp;ROW($A308)))),1))),"",
VLOOKUP($BC308,GameFreakSQRT!$A$1:$B$200,2,FALSE))</f>
        <v>35708</v>
      </c>
      <c r="BJ308" s="3" cm="1">
        <f t="array" aca="1" ref="BJ308" ca="1">IF(NOT(ISNUMBER(INDEX($A:$A,LOOKUP(2,1/($A$1:INDIRECT("$A$"&amp;ROW($A308))&lt;&gt;""),ROW($A$1:INDIRECT("$A$"&amp;ROW($A308)))),1))),"",
VLOOKUP($BD308,GameFreakSQRT!$A$1:$B$200,2,FALSE))</f>
        <v>37763</v>
      </c>
      <c r="BK308" s="3" cm="1">
        <f t="array" aca="1" ref="BK308" ca="1">IF(NOT(ISNUMBER(INDEX($A:$A,LOOKUP(2,1/($A$1:INDIRECT("$A$"&amp;ROW($A308))&lt;&gt;""),ROW($A$1:INDIRECT("$A$"&amp;ROW($A308)))),1))),"",
_xlfn.FLOOR.MATH((($BI308*$BE308)*$BH308)/($BJ308*$BF308))+1)</f>
        <v>1609</v>
      </c>
      <c r="BL308" s="3" cm="1">
        <f t="array" aca="1" ref="BL308" ca="1">IF(NOT(ISNUMBER(INDEX($A:$A,LOOKUP(2,1/($A$1:INDIRECT("$A$"&amp;ROW($A308))&lt;&gt;""),ROW($A$1:INDIRECT("$A$"&amp;ROW($A308)))),1))),"",
_xlfn.FLOOR.MATH($BK308*IF(NOT(INDIRECT("$Z$"&amp;LOOKUP(2, 1 / ($AY$1:INDIRECT("$AY$"&amp;ROW($AY308)-1) &lt;&gt; ""),ROW($AY$1:INDIRECT("$AY$"&amp;ROW($AY308)-1))))=""),1.5,1)))</f>
        <v>2413</v>
      </c>
      <c r="BM308" s="3" cm="1">
        <f t="array" aca="1" ref="BM308" ca="1">IF(NOT(ISNUMBER(INDEX($A:$A, LOOKUP(2, 1 / ($A$1:INDIRECT("$A$"&amp;ROW($A308)) &lt;&gt; ""),ROW($A$1:INDIRECT("$A$"&amp;ROW($A308)))), 1))), "",
INDIRECT("$Y$"&amp;LOOKUP(2, 1 / ($AY$1:INDIRECT("$AY$"&amp;ROW($AY308)-1) &lt;&gt; ""),ROW($AY$1:INDIRECT("$AY$"&amp;ROW($AY308)-1)))))</f>
        <v>2413</v>
      </c>
      <c r="BN308" s="3" t="b">
        <f t="shared" ca="1" si="29"/>
        <v>1</v>
      </c>
    </row>
    <row r="309" spans="1:66" x14ac:dyDescent="0.45">
      <c r="A309" s="69" t="s">
        <v>75</v>
      </c>
      <c r="B309" s="69" t="s">
        <v>584</v>
      </c>
      <c r="C309" s="69" t="s">
        <v>46</v>
      </c>
      <c r="D309" s="69" t="s">
        <v>504</v>
      </c>
      <c r="E309" s="69" t="s">
        <v>48</v>
      </c>
      <c r="F309" s="56">
        <v>1</v>
      </c>
      <c r="G309" s="2" t="s">
        <v>345</v>
      </c>
      <c r="H309" s="2" t="s">
        <v>50</v>
      </c>
      <c r="I309" s="2">
        <v>30</v>
      </c>
      <c r="J309" s="2" t="s">
        <v>120</v>
      </c>
      <c r="K309" s="2" t="s">
        <v>346</v>
      </c>
      <c r="L309" s="2" t="s">
        <v>53</v>
      </c>
      <c r="M309" s="2" t="s">
        <v>348</v>
      </c>
      <c r="N309" s="2" t="s">
        <v>149</v>
      </c>
      <c r="O309" s="2" t="s">
        <v>436</v>
      </c>
      <c r="P309" s="2" t="s">
        <v>467</v>
      </c>
      <c r="Q309" s="2">
        <v>0</v>
      </c>
      <c r="R309" s="2">
        <f>_xlfn.FLOOR.MATH((((2*VLOOKUP(G309, 'EV and Base'!$A$1:$N$671, 9, FALSE))+$Q309)*$I309)/100)+$I309+10</f>
        <v>73</v>
      </c>
      <c r="S309" s="2">
        <f>_xlfn.FLOOR.MATH((_xlfn.FLOOR.MATH((((2*VLOOKUP($G309, 'EV and Base'!$A$1:$N$671, 10, FALSE))+$Q309)*$I309)/100)+5)*
IF(OR($J309="Lonely", $J309="Brave", $J309="Adamant", $J309="Naughty"), 1.1,
IF(OR($J309="Bold", $J309="Timid", $J309="Modest", $J309="Calm"), 0.9, 1)))</f>
        <v>55</v>
      </c>
      <c r="T309" s="2">
        <f>_xlfn.FLOOR.MATH((_xlfn.FLOOR.MATH((((2*VLOOKUP($G309, 'EV and Base'!$A$1:$N$671, 11, FALSE))+$Q309)*$I309)/100)+5)*
IF(OR($J309="Bold", $J309="Relaxed", $J309="Impish", $J309="Lax"), 1.1,
IF(OR($J309="Lonely", $J309="Hasty", $J309="Mild", $J309="Gentle"), 0.9, 1)))</f>
        <v>41</v>
      </c>
      <c r="U309" s="2">
        <f>_xlfn.FLOOR.MATH((_xlfn.FLOOR.MATH((((2*VLOOKUP($G309, 'EV and Base'!$A$1:$N$671, 12, FALSE))+$Q309)*$I309)/100)+5)*
IF(OR($J309="Modest", $J309="Mild", $J309="Quiet", $J309="Rash"), 1.1,
IF(OR($J309="Adamant", $J309="Impish", $J309="Jolly", $J309="Careful"), 0.9, 1)))</f>
        <v>50</v>
      </c>
      <c r="V309" s="2">
        <f>_xlfn.FLOOR.MATH((_xlfn.FLOOR.MATH((((2*VLOOKUP($G309, 'EV and Base'!$A$1:$N$671, 13, FALSE))+$Q309)*$I309)/100)+5)*
IF(OR($J309="Calm", $J309="Gentle", $J309="Sassy", $J309="Careful"), 1.1,
IF(OR($J309="Naughty", $J309="Lax", $J309="Naive", $J309="Rash"), 0.9, 1)))</f>
        <v>36</v>
      </c>
      <c r="W309" s="2">
        <f>_xlfn.FLOOR.MATH((_xlfn.FLOOR.MATH((((2*VLOOKUP($G309, 'EV and Base'!$A$1:$N$671, 14, FALSE))+$Q309)*$I309)/100)+5)*
IF(OR($J309="Timid", $J309="Hasty", $J309="Jolly", $J309="Naive"), 1.1,
IF(OR($J309="Brave", $J309="Relaxed", $J309="Quiet", $J309="Sassy"), 0.9, 1)))</f>
        <v>66</v>
      </c>
      <c r="X309" s="69">
        <v>960</v>
      </c>
      <c r="Z309" s="1">
        <v>1</v>
      </c>
      <c r="AA309" s="23" t="str" cm="1">
        <f t="array" aca="1" ref="AA309" ca="1">IF(NOT(ISNUMBER(INDEX($A:$A,LOOKUP(2,1/($A$1:INDIRECT("$A$"&amp;ROW($A309))&lt;&gt;""),ROW($A$1:INDIRECT("$A$"&amp;ROW($A309)))),1))),"",
IF(NOT(ISNUMBER($A309)),$AA308,
IF($AB309&lt;16,"Lillipup",
IF($AB309&lt;32,"Herdier",
"Stoutland"))))</f>
        <v/>
      </c>
      <c r="AB309" s="25" t="str" cm="1">
        <f t="array" aca="1" ref="AB309" ca="1">IF(NOT(ISNUMBER(INDEX($A:$A, LOOKUP(2, 1 / ($A$1:INDIRECT("$A$"&amp;ROW($A309)) &lt;&gt; ""),ROW($A$1:INDIRECT("$A$"&amp;ROW($A309)))), 1))), "",
VLOOKUP($AY309,'Medium-Slow'!$A$1:$B$101,2,TRUE))</f>
        <v/>
      </c>
      <c r="AC309" s="23" t="str" cm="1">
        <f t="array" aca="1" ref="AC309" ca="1">IF(NOT(ISNUMBER(INDEX($A:$A, LOOKUP(2, 1 / ($A$1:INDIRECT("$A$"&amp;ROW($A309)) &lt;&gt; ""),ROW($A$1:INDIRECT("$A$"&amp;ROW($A309)))), 1))), "",
INDEX($AC:$AC, LOOKUP(2, 1 / ($AC$1:INDIRECT("$AC$"&amp;ROW($AC309)-1) &lt;&gt; ""),ROW($AC$1:INDIRECT("$AC$"&amp;ROW($AC309)-1))), 1)+
IF(INDEX($AC:$AC, LOOKUP(2, 1 / ($AC$1:INDIRECT("$AC$"&amp;ROW($AC309)-1) &lt;&gt; ""),ROW($AC$1:INDIRECT("$AC$"&amp;ROW($AC309)-1))), 1)+
INDEX($AD:$AD, LOOKUP(2, 1 / ($AD$1:INDIRECT("$AD$"&amp;ROW($AD309)-1) &lt;&gt; ""),ROW($AD$1:INDIRECT("$AD$"&amp;ROW($AD309)-1))), 1)+
INDEX($AE:$AE, LOOKUP(2, 1 / ($AE$1:INDIRECT("$AE$"&amp;ROW($AE309)-1) &lt;&gt; ""),ROW($AE$1:INDIRECT("$AE$"&amp;ROW($AD309)-1))), 1)+
INDEX($AE:$AF, LOOKUP(2, 1 / ($AF$1:INDIRECT("$AF$"&amp;ROW($AF309)-1) &lt;&gt; ""),ROW($AF$1:INDIRECT("$AF$"&amp;ROW($AD309)-1))), 1)+
INDEX($AG:$AG, LOOKUP(2, 1 / ($AG$1:INDIRECT("$AG$"&amp;ROW($AG309)-1) &lt;&gt; ""),ROW($AG$1:INDIRECT("$AG$"&amp;ROW($AD309)-1))), 1)+
INDEX($AH:$AH, LOOKUP(2, 1 / ($AH$1:INDIRECT("$AH$"&amp;ROW($AH309)-1) &lt;&gt; ""),ROW($AH$1:INDIRECT("$AH$"&amp;ROW($AD309)-1))), 1)&gt;=510,0,
IF(INDEX($AC:$AC, LOOKUP(2, 1 / ($AC$1:INDIRECT("$AC$"&amp;ROW($AC309)-1) &lt;&gt; ""),ROW($AC$1:INDIRECT("$AC$"&amp;ROW($AC309)-1))), 1)&gt;=255,0,
VLOOKUP(INDIRECT("$G$"&amp;LOOKUP(2, 1 / ($AC$1:INDIRECT("$AC$"&amp;ROW($AC309)-1) &lt;&gt; ""),ROW($AC$1:INDIRECT("$AC$"&amp;ROW($AC309)-1)))), 'EV and Base'!$A$1:$N$671, 3, FALSE))))</f>
        <v/>
      </c>
      <c r="AD309" s="2" t="str" cm="1">
        <f t="array" aca="1" ref="AD309" ca="1">IF(NOT(ISNUMBER(INDEX($A:$A, LOOKUP(2, 1 / ($A$1:INDIRECT("$A$"&amp;ROW($A309)) &lt;&gt; ""),ROW($A$1:INDIRECT("$A$"&amp;ROW($A309)))), 1))), "",
INDEX($AD:$AD, LOOKUP(2, 1 / ($AD$1:INDIRECT("$AD$"&amp;ROW($AD309)-1) &lt;&gt; ""),ROW($AD$1:INDIRECT("$AD$"&amp;ROW($AD309)-1))), 1)+
IF(INDEX($AC:$AC, LOOKUP(2, 1 / ($AC$1:INDIRECT("$AC$"&amp;ROW($AC309)-1) &lt;&gt; ""),ROW($AC$1:INDIRECT("$AC$"&amp;ROW($AC309)-1))), 1)+
INDEX($AD:$AD, LOOKUP(2, 1 / ($AD$1:INDIRECT("$AD$"&amp;ROW($AD309)-1) &lt;&gt; ""),ROW($AD$1:INDIRECT("$AD$"&amp;ROW($AD309)-1))), 1)+
INDEX($AE:$AE, LOOKUP(2, 1 / ($AE$1:INDIRECT("$AE$"&amp;ROW($AE309)-1) &lt;&gt; ""),ROW($AE$1:INDIRECT("$AE$"&amp;ROW($AD309)-1))), 1)+
INDEX($AE:$AF, LOOKUP(2, 1 / ($AF$1:INDIRECT("$AF$"&amp;ROW($AF309)-1) &lt;&gt; ""),ROW($AF$1:INDIRECT("$AF$"&amp;ROW($AD309)-1))), 1)+
INDEX($AG:$AG, LOOKUP(2, 1 / ($AG$1:INDIRECT("$AG$"&amp;ROW($AG309)-1) &lt;&gt; ""),ROW($AG$1:INDIRECT("$AG$"&amp;ROW($AD309)-1))), 1)+
INDEX($AH:$AH, LOOKUP(2, 1 / ($AH$1:INDIRECT("$AH$"&amp;ROW($AH309)-1) &lt;&gt; ""),ROW($AH$1:INDIRECT("$AH$"&amp;ROW($AD309)-1))), 1)&gt;=510,0,
IF(INDEX($AD:$AD, LOOKUP(2, 1 / ($AD$1:INDIRECT("$AD$"&amp;ROW($AD309)-1) &lt;&gt; ""),ROW($AD$1:INDIRECT("$AD$"&amp;ROW($AD309)-1))), 1)&gt;=255,0,
VLOOKUP(INDIRECT("$G$"&amp;LOOKUP(2, 1 / ($AD$1:INDIRECT("$AD$"&amp;ROW($AD309)-1) &lt;&gt; ""),ROW($AD$1:INDIRECT("$AD$"&amp;ROW($AD309)-1)))), 'EV and Base'!$A$1:$N$671, 4, FALSE))))</f>
        <v/>
      </c>
      <c r="AE309" s="2" t="str" cm="1">
        <f t="array" aca="1" ref="AE309" ca="1">IF(NOT(ISNUMBER(INDEX($A:$A,LOOKUP(2,1/($A$1:INDIRECT("$A$"&amp;ROW($A309))&lt;&gt;""),ROW($A$1:INDIRECT("$A$"&amp;ROW($A309)))),1))),"",
INDEX($AE:$AE,LOOKUP(2,1/($AE$1:INDIRECT("$AE$"&amp;ROW($AE309)-1)&lt;&gt;""),ROW($AE$1:INDIRECT("$AE$"&amp;ROW($AE309)-1))),1)+
IF(INDEX($AC:$AC,LOOKUP(2,1/($AC$1:INDIRECT("$AC$"&amp;ROW($AC309)-1)&lt;&gt;""),ROW($AC$1:INDIRECT("$AC$"&amp;ROW($AC309)-1))),1)+
INDEX($AD:$AD,LOOKUP(2,1/($AD$1:INDIRECT("$AD$"&amp;ROW($AD309)-1)&lt;&gt;""),ROW($AD$1:INDIRECT("$AD$"&amp;ROW($AD309)-1))),1)+
INDEX($AE:$AE,LOOKUP(2,1/($AE$1:INDIRECT("$AE$"&amp;ROW($AE309)-1)&lt;&gt;""),ROW($AE$1:INDIRECT("$AE$"&amp;ROW($AD309)-1))),1)+
INDEX($AE:$AF,LOOKUP(2,1/($AF$1:INDIRECT("$AF$"&amp;ROW($AF309)-1)&lt;&gt;""),ROW($AF$1:INDIRECT("$AF$"&amp;ROW($AD309)-1))),1)+
INDEX($AG:$AG,LOOKUP(2,1/($AG$1:INDIRECT("$AG$"&amp;ROW($AG309)-1)&lt;&gt;""),ROW($AG$1:INDIRECT("$AG$"&amp;ROW($AD309)-1))),1)+
INDEX($AH:$AH,LOOKUP(2,1/($AH$1:INDIRECT("$AH$"&amp;ROW($AH309)-1)&lt;&gt;""),ROW($AH$1:INDIRECT("$AH$"&amp;ROW($AD309)-1))),1)&gt;=510,0,
IF(INDEX($AE:$AE,LOOKUP(2,1/($AE$1:INDIRECT("$AE$"&amp;ROW($AE309)-1)&lt;&gt;""),ROW($AE$1:INDIRECT("$AE$"&amp;ROW($AE309)-1))),1)&gt;=255,0,
VLOOKUP(INDIRECT("$G$"&amp;LOOKUP(2,1/($AE$1:INDIRECT("$AE$"&amp;ROW($AE309)-1)&lt;&gt;""),ROW($AE$1:INDIRECT("$AE$"&amp;ROW($AE309)-1)))),'EV and Base'!$A$1:$N$671,5,FALSE))))</f>
        <v/>
      </c>
      <c r="AF309" s="2" t="str" cm="1">
        <f t="array" aca="1" ref="AF309" ca="1">IF(NOT(ISNUMBER(INDEX($A:$A, LOOKUP(2, 1 / ($A$1:INDIRECT("$A$"&amp;ROW($A309)) &lt;&gt; ""),ROW($A$1:INDIRECT("$A$"&amp;ROW($A309)))), 1))), "",
INDEX($AF:$AF, LOOKUP(2, 1 / ($AF$1:INDIRECT("$AF$"&amp;ROW($AF309)-1) &lt;&gt; ""),ROW($AF$1:INDIRECT("$AF$"&amp;ROW($AF309)-1))), 1)+
IF(INDEX($AC:$AC, LOOKUP(2, 1 / ($AC$1:INDIRECT("$AC$"&amp;ROW($AC309)-1) &lt;&gt; ""),ROW($AC$1:INDIRECT("$AC$"&amp;ROW($AC309)-1))), 1)+
INDEX($AD:$AD, LOOKUP(2, 1 / ($AD$1:INDIRECT("$AD$"&amp;ROW($AD309)-1) &lt;&gt; ""),ROW($AD$1:INDIRECT("$AD$"&amp;ROW($AD309)-1))), 1)+
INDEX($AE:$AE, LOOKUP(2, 1 / ($AE$1:INDIRECT("$AE$"&amp;ROW($AE309)-1) &lt;&gt; ""),ROW($AE$1:INDIRECT("$AE$"&amp;ROW($AD309)-1))), 1)+
INDEX($AE:$AF, LOOKUP(2, 1 / ($AF$1:INDIRECT("$AF$"&amp;ROW($AF309)-1) &lt;&gt; ""),ROW($AF$1:INDIRECT("$AF$"&amp;ROW($AD309)-1))), 1)+
INDEX($AG:$AG, LOOKUP(2, 1 / ($AG$1:INDIRECT("$AG$"&amp;ROW($AG309)-1) &lt;&gt; ""),ROW($AG$1:INDIRECT("$AG$"&amp;ROW($AD309)-1))), 1)+
INDEX($AH:$AH, LOOKUP(2, 1 / ($AH$1:INDIRECT("$AH$"&amp;ROW($AH309)-1) &lt;&gt; ""),ROW($AH$1:INDIRECT("$AH$"&amp;ROW($AD309)-1))), 1)&gt;=510,0,
IF(INDEX($AF:$AF, LOOKUP(2, 1 / ($AF$1:INDIRECT("$AF$"&amp;ROW($AF309)-1) &lt;&gt; ""),ROW($AF$1:INDIRECT("$AF$"&amp;ROW($AF309)-1))), 1)&gt;=255,0,
VLOOKUP(INDIRECT("$G$"&amp;LOOKUP(2, 1 / ($AF$1:INDIRECT("$AF$"&amp;ROW($AF309)-1) &lt;&gt; ""),ROW($AF$1:INDIRECT("$AF$"&amp;ROW($AF309)-1)))), 'EV and Base'!$A$1:$N$671, 6, FALSE))))</f>
        <v/>
      </c>
      <c r="AG309" s="2" t="str" cm="1">
        <f t="array" aca="1" ref="AG309" ca="1">IF(NOT(ISNUMBER(INDEX($A:$A, LOOKUP(2, 1 / ($A$1:INDIRECT("$A$"&amp;ROW($A309)) &lt;&gt; ""),ROW($A$1:INDIRECT("$A$"&amp;ROW($A309)))), 1))), "",
INDEX($AG:$AG, LOOKUP(2, 1 / ($AG$1:INDIRECT("$AG$"&amp;ROW($AG309)-1) &lt;&gt; ""),ROW($AG$1:INDIRECT("$AG$"&amp;ROW($AG309)-1))), 1)+
IF(INDEX($AC:$AC, LOOKUP(2, 1 / ($AC$1:INDIRECT("$AC$"&amp;ROW($AC309)-1) &lt;&gt; ""),ROW($AC$1:INDIRECT("$AC$"&amp;ROW($AC309)-1))), 1)+
INDEX($AD:$AD, LOOKUP(2, 1 / ($AD$1:INDIRECT("$AD$"&amp;ROW($AD309)-1) &lt;&gt; ""),ROW($AD$1:INDIRECT("$AD$"&amp;ROW($AD309)-1))), 1)+
INDEX($AE:$AE, LOOKUP(2, 1 / ($AE$1:INDIRECT("$AE$"&amp;ROW($AE309)-1) &lt;&gt; ""),ROW($AE$1:INDIRECT("$AE$"&amp;ROW($AD309)-1))), 1)+
INDEX($AE:$AF, LOOKUP(2, 1 / ($AF$1:INDIRECT("$AF$"&amp;ROW($AF309)-1) &lt;&gt; ""),ROW($AF$1:INDIRECT("$AF$"&amp;ROW($AD309)-1))), 1)+
INDEX($AG:$AG, LOOKUP(2, 1 / ($AG$1:INDIRECT("$AG$"&amp;ROW($AG309)-1) &lt;&gt; ""),ROW($AG$1:INDIRECT("$AG$"&amp;ROW($AD309)-1))), 1)+
INDEX($AH:$AH, LOOKUP(2, 1 / ($AH$1:INDIRECT("$AH$"&amp;ROW($AH309)-1) &lt;&gt; ""),ROW($AH$1:INDIRECT("$AH$"&amp;ROW($AD309)-1))), 1)&gt;=510,0,
IF(INDEX($AG:$AG, LOOKUP(2, 1 / ($AG$1:INDIRECT("$AG$"&amp;ROW($AG309)-1) &lt;&gt; ""),ROW($AG$1:INDIRECT("$AG$"&amp;ROW($AG309)-1))), 1)&gt;=255,0,
VLOOKUP(INDIRECT("$G$"&amp;LOOKUP(2, 1 / ($AG$1:INDIRECT("$AG$"&amp;ROW($AG309)-1) &lt;&gt; ""),ROW($AG$1:INDIRECT("$AG$"&amp;ROW($AG309)-1)))), 'EV and Base'!$A$1:$N$671, 7, FALSE))))</f>
        <v/>
      </c>
      <c r="AH309" s="24" t="str" cm="1">
        <f t="array" aca="1" ref="AH309" ca="1">IF(NOT(ISNUMBER(INDEX($A:$A,LOOKUP(2,1/($A$1:INDIRECT("$A$"&amp;ROW($A309))&lt;&gt;""),ROW($A$1:INDIRECT("$A$"&amp;ROW($A309)))),1))),"",
INDEX($AH:$AH,LOOKUP(2,1/($AH$1:INDIRECT("$AH$"&amp;ROW($AH309)-1)&lt;&gt;""),ROW($AH$1:INDIRECT("$AH$"&amp;ROW($AH309)-1))),1)+
IF(INDEX($AC:$AC,LOOKUP(2,1/($AC$1:INDIRECT("$AC$"&amp;ROW($AC309)-1)&lt;&gt;""),ROW($AC$1:INDIRECT("$AC$"&amp;ROW($AC309)-1))),1)+
INDEX($AD:$AD,LOOKUP(2,1/($AD$1:INDIRECT("$AD$"&amp;ROW($AD309)-1)&lt;&gt;""),ROW($AD$1:INDIRECT("$AD$"&amp;ROW($AD309)-1))),1)+
INDEX($AE:$AE,LOOKUP(2,1/($AE$1:INDIRECT("$AE$"&amp;ROW($AE309)-1)&lt;&gt;""),ROW($AE$1:INDIRECT("$AE$"&amp;ROW($AD309)-1))),1)+
INDEX($AE:$AF,LOOKUP(2,1/($AF$1:INDIRECT("$AF$"&amp;ROW($AF309)-1)&lt;&gt;""),ROW($AF$1:INDIRECT("$AF$"&amp;ROW($AD309)-1))),1)+
INDEX($AG:$AG,LOOKUP(2,1/($AG$1:INDIRECT("$AG$"&amp;ROW($AG309)-1)&lt;&gt;""),ROW($AG$1:INDIRECT("$AG$"&amp;ROW($AD309)-1))),1)+
INDEX($AH:$AH,LOOKUP(2,1/($AH$1:INDIRECT("$AH$"&amp;ROW($AH309)-1)&lt;&gt;""),ROW($AH$1:INDIRECT("$AH$"&amp;ROW($AD309)-1))),1)&gt;=510,0,
IF(INDEX($AH:$AH,LOOKUP(2,1/($AH$1:INDIRECT("$AH$"&amp;ROW($AH309)-1)&lt;&gt;""),ROW($AH$1:INDIRECT("$AH$"&amp;ROW($AH309)-1))),1)&gt;=255,0,
VLOOKUP(INDIRECT("$G$"&amp;LOOKUP(2,1/($AH$1:INDIRECT("$AH$"&amp;ROW($AH309)-1)&lt;&gt;""),ROW($AH$1:INDIRECT("$AH$"&amp;ROW($AH309)-1)))),'EV and Base'!$A$1:$N$671,8,FALSE))))</f>
        <v/>
      </c>
      <c r="AI309" s="29" t="str" cm="1">
        <f t="array" aca="1" ref="AI309" ca="1">IF(NOT(ISNUMBER(INDEX($A:$A,LOOKUP(2,1/($A$1:INDIRECT("$A$"&amp;ROW($A309))&lt;&gt;""),ROW($A$1:INDIRECT("$A$"&amp;ROW($A309)))),1))),"",
ROUNDDOWN((((2*VLOOKUP($AA309,'EV and Base'!$A$1:$N$671,9,FALSE))+31+ROUNDDOWN($AC309/4,0))*$AB309)/100,0)+$AB309+10)</f>
        <v/>
      </c>
      <c r="AJ309" s="21" t="str" cm="1">
        <f t="array" aca="1" ref="AJ309" ca="1">IF(NOT(ISNUMBER(INDEX($A:$A, LOOKUP(2, 1 / ($A$1:INDIRECT("$A$"&amp;ROW($A309)) &lt;&gt; ""),ROW($A$1:INDIRECT("$A$"&amp;ROW($A309)))), 1))), "",
ROUNDDOWN((ROUNDDOWN((((2*VLOOKUP($AA309, 'EV and Base'!$A$1:$N$671, 10, FALSE))+31+ROUNDDOWN($AD309/4, 0))*$AB309)/100, 0)+5)*1.1, 0))</f>
        <v/>
      </c>
      <c r="AK309" s="21" t="str" cm="1">
        <f t="array" aca="1" ref="AK309" ca="1">IF(NOT(ISNUMBER(INDEX($A:$A, LOOKUP(2, 1 / ($A$1:INDIRECT("$A$"&amp;ROW($A309)) &lt;&gt; ""),ROW($A$1:INDIRECT("$A$"&amp;ROW($A309)))), 1))), "",
ROUNDDOWN((ROUNDDOWN((((2*VLOOKUP($AA309, 'EV and Base'!$A$1:$N$671, 11, FALSE))+30+ROUNDDOWN($AE309/4, 0))*$AB309)/100, 0)+5), 0)
&amp;"-"&amp;
ROUNDDOWN((ROUNDDOWN((((2*VLOOKUP($AA309, 'EV and Base'!$A$1:$N$671, 11, FALSE))+31+ROUNDDOWN($AE309/4, 0))*$AB309)/100, 0)+5), 0))</f>
        <v/>
      </c>
      <c r="AL309" s="21" t="str" cm="1">
        <f t="array" aca="1" ref="AL309" ca="1">IF(NOT(ISNUMBER(INDEX($A:$A, LOOKUP(2, 1 / ($A$1:INDIRECT("$A$"&amp;ROW($A309)) &lt;&gt; ""),ROW($A$1:INDIRECT("$A$"&amp;ROW($A309)))), 1))), "",
ROUNDDOWN((ROUNDDOWN((((2*VLOOKUP($AA309, 'EV and Base'!$A$1:$N$671, 12, FALSE))+0+ROUNDDOWN($AF309/4, 0))*$AB309)/100, 0)+5)*0.9, 0)
&amp;"-"&amp;
ROUNDDOWN((ROUNDDOWN((((2*VLOOKUP($AA309, 'EV and Base'!$A$1:$N$671, 12, FALSE))+31+ROUNDDOWN($AF309/4, 0))*$AB309)/100, 0)+5)*0.9, 0))</f>
        <v/>
      </c>
      <c r="AM309" s="21" t="str" cm="1">
        <f t="array" aca="1" ref="AM309" ca="1">IF(NOT(ISNUMBER(INDEX($A:$A, LOOKUP(2, 1 / ($A$1:INDIRECT("$A$"&amp;ROW($A309)) &lt;&gt; ""),ROW($A$1:INDIRECT("$A$"&amp;ROW($A309)))), 1))), "",
ROUNDDOWN((ROUNDDOWN((((2*VLOOKUP($AA309, 'EV and Base'!$A$1:$N$671, 13, FALSE))+30+ROUNDDOWN($AG309/4, 0))*$AB309)/100, 0)+5), 0)
&amp;"-"&amp;
ROUNDDOWN((ROUNDDOWN((((2*VLOOKUP($AA309, 'EV and Base'!$A$1:$N$671, 13, FALSE))+31+ROUNDDOWN($AG309/4, 0))*$AB309)/100, 0)+5), 0))</f>
        <v/>
      </c>
      <c r="AN309" s="25" t="str" cm="1">
        <f t="array" aca="1" ref="AN309" ca="1">IF(NOT(ISNUMBER(INDEX($A:$A, LOOKUP(2, 1 / ($A$1:INDIRECT("$A$"&amp;ROW($A309)) &lt;&gt; ""),ROW($A$1:INDIRECT("$A$"&amp;ROW($A309)))), 1))), "",
ROUNDDOWN((ROUNDDOWN((((2*VLOOKUP($AA309, 'EV and Base'!$A$1:$N$671, 14, FALSE))+31+ROUNDDOWN($AH309/4, 0))*$AB309)/100, 0)+5), 0))</f>
        <v/>
      </c>
      <c r="AO309" s="23" t="str" cm="1">
        <f t="array" aca="1" ref="AO309" ca="1">IF(NOT(ISNUMBER(INDEX($A:$A, LOOKUP(2, 1 / ($A$1:INDIRECT("$A$"&amp;ROW($A309)) &lt;&gt; ""),ROW($A$1:INDIRECT("$A$"&amp;ROW($A309)))), 1))), "",
ROUNDDOWN((((2*VLOOKUP($AA309, 'EV and Base'!$A$1:$N$671, 9, FALSE))+31+ROUNDDOWN($AC309/4, 0))*$AB309)/100, 0)+$AB309+10)</f>
        <v/>
      </c>
      <c r="AP309" s="2" t="str" cm="1">
        <f t="array" aca="1" ref="AP309" ca="1">IF(NOT(ISNUMBER(INDEX($A:$A, LOOKUP(2, 1 / ($A$1:INDIRECT("$A$"&amp;ROW($A309)) &lt;&gt; ""),ROW($A$1:INDIRECT("$A$"&amp;ROW($A309)))), 1))), "",
ROUNDDOWN((ROUNDDOWN((((2*VLOOKUP($AA309, 'EV and Base'!$A$1:$N$671, 10, FALSE))+31+ROUNDDOWN($AD309/4, 0))*$AB309)/100, 0)+5)*1.1, 0))</f>
        <v/>
      </c>
      <c r="AQ309" s="2" t="str" cm="1">
        <f t="array" aca="1" ref="AQ309" ca="1">IF(NOT(ISNUMBER(INDEX($A:$A, LOOKUP(2, 1 / ($A$1:INDIRECT("$A$"&amp;ROW($A309)) &lt;&gt; ""),ROW($A$1:INDIRECT("$A$"&amp;ROW($A309)))), 1))), "",
ROUNDDOWN((ROUNDDOWN((((2*VLOOKUP($AA309, 'EV and Base'!$A$1:$N$671, 11, FALSE))+$AV$2+ROUNDDOWN($AE309/4, 0))*$AB309)/100, 0)+5), 0))</f>
        <v/>
      </c>
      <c r="AR309" s="22" t="str" cm="1">
        <f t="array" aca="1" ref="AR309" ca="1">IF(NOT(ISNUMBER(INDEX($A:$A, LOOKUP(2, 1 / ($A$1:INDIRECT("$A$"&amp;ROW($A309)) &lt;&gt; ""),ROW($A$1:INDIRECT("$A$"&amp;ROW($A309)))), 1))), "",
ROUNDDOWN((ROUNDDOWN((((2*VLOOKUP($AA309, 'EV and Base'!$A$1:$N$671, 12, FALSE))+$AW$2+ROUNDDOWN($AF309/4, 0))*$AB309)/100, 0)+5)*0.9, 0))</f>
        <v/>
      </c>
      <c r="AS309" s="2" t="str" cm="1">
        <f t="array" aca="1" ref="AS309" ca="1">IF(NOT(ISNUMBER(INDEX($A:$A, LOOKUP(2, 1 / ($A$1:INDIRECT("$A$"&amp;ROW($A309)) &lt;&gt; ""),ROW($A$1:INDIRECT("$A$"&amp;ROW($A309)))), 1))), "",
ROUNDDOWN((ROUNDDOWN((((2*VLOOKUP($AA309, 'EV and Base'!$A$1:$N$671, 13, FALSE))+$AX$2+ROUNDDOWN($AG309/4, 0))*$AB309)/100, 0)+5), 0))</f>
        <v/>
      </c>
      <c r="AT309" s="24" t="str" cm="1">
        <f t="array" aca="1" ref="AT309" ca="1">IF(NOT(ISNUMBER(INDEX($A:$A, LOOKUP(2, 1 / ($A$1:INDIRECT("$A$"&amp;ROW($A309)) &lt;&gt; ""),ROW($A$1:INDIRECT("$A$"&amp;ROW($A309)))), 1))), "",
ROUNDDOWN((ROUNDDOWN((((2*VLOOKUP($AA309, 'EV and Base'!$A$1:$N$671, 14, FALSE))+31+ROUNDDOWN($AH309/4, 0))*$AB309)/100, 0)+5), 0))</f>
        <v/>
      </c>
      <c r="AU309" s="28"/>
      <c r="AY309" t="str" cm="1">
        <f t="array" aca="1" ref="AY309" ca="1">IF(NOT(ISNUMBER(INDEX($A:$A,LOOKUP(2,1/($A$1:INDIRECT("$A$"&amp;ROW($A309))&lt;&gt;""),ROW($A$1:INDIRECT("$A$"&amp;ROW($A309)))),1))),"",
INDEX($AY:$AY,LOOKUP(2,1/($AY$1:INDIRECT("$AY$"&amp;ROW($AY309)-1)&lt;&gt;""),ROW($AY$1:INDIRECT("$AY$"&amp;ROW($AY309)-1))),1)+$BL309)</f>
        <v/>
      </c>
      <c r="AZ309" s="3" t="str" cm="1">
        <f t="array" aca="1" ref="AZ309" ca="1">IF(NOT(ISNUMBER(INDEX($A:$A, LOOKUP(2, 1 / ($A$1:INDIRECT("$A$"&amp;ROW($A309)) &lt;&gt; ""),ROW($A$1:INDIRECT("$A$"&amp;ROW($A309)))), 1))), "",
VLOOKUP(INDIRECT("$G$"&amp;LOOKUP(2, 1 / ($AY$1:INDIRECT("$AY$"&amp;ROW($AY309)-1) &lt;&gt; ""),ROW($AY$1:INDIRECT("$AY$"&amp;ROW($AY309)-1)))),'EV and Base'!A277:N947,2,FALSE))</f>
        <v/>
      </c>
      <c r="BA309" s="3" t="str" cm="1">
        <f t="array" aca="1" ref="BA309" ca="1">IF(NOT(ISNUMBER(INDEX($A:$A, LOOKUP(2, 1 / ($A$1:INDIRECT("$A$"&amp;ROW($A309)) &lt;&gt; ""),ROW($A$1:INDIRECT("$A$"&amp;ROW($A309)))), 1))), "",
INDIRECT("$I$"&amp;LOOKUP(2, 1 / ($AY$1:INDIRECT("$AY$"&amp;ROW($AY309)-1) &lt;&gt; ""),ROW($AY$1:INDIRECT("$AY$"&amp;ROW($AY309)-1)))))</f>
        <v/>
      </c>
      <c r="BB309" s="1" t="str" cm="1">
        <f t="array" aca="1" ref="BB309" ca="1">IF(NOT(ISNUMBER(INDEX($A:$A, LOOKUP(2, 1 / ($A$1:INDIRECT("$A$"&amp;ROW($A309)) &lt;&gt; ""),ROW($A$1:INDIRECT("$A$"&amp;ROW($A309)))), 1))), "",
INDIRECT("$AB$"&amp;LOOKUP(2, 1 / ($AY$1:INDIRECT("$AY$"&amp;ROW($AY309)-1) &lt;&gt; ""),ROW($AY$1:INDIRECT("$AY$"&amp;ROW($AY309)-1)))))</f>
        <v/>
      </c>
      <c r="BC309" s="3" t="str" cm="1">
        <f t="array" aca="1" ref="BC309" ca="1">IF(NOT(ISNUMBER(INDEX($A:$A,LOOKUP(2,1/($A$1:INDIRECT("$A$"&amp;ROW($A309))&lt;&gt;""),ROW($A$1:INDIRECT("$A$"&amp;ROW($A309)))),1))),"",
$BA309+$BA309+10)</f>
        <v/>
      </c>
      <c r="BD309" s="3" t="str" cm="1">
        <f t="array" aca="1" ref="BD309" ca="1">IF(NOT(ISNUMBER(INDEX($A:$A,LOOKUP(2,1/($A$1:INDIRECT("$A$"&amp;ROW($A309))&lt;&gt;""),ROW($A$1:INDIRECT("$A$"&amp;ROW($A309)))),1))),"",
$BA309+$BB309+10)</f>
        <v/>
      </c>
      <c r="BE309" s="3" t="str" cm="1">
        <f t="array" aca="1" ref="BE309" ca="1">IF(NOT(ISNUMBER(INDEX($A:$A,LOOKUP(2,1/($A$1:INDIRECT("$A$"&amp;ROW($A309))&lt;&gt;""),ROW($A$1:INDIRECT("$A$"&amp;ROW($A309)))),1))),"",
$BC309*$BC309)</f>
        <v/>
      </c>
      <c r="BF309" s="3" t="str" cm="1">
        <f t="array" aca="1" ref="BF309" ca="1">IF(NOT(ISNUMBER(INDEX($A:$A,LOOKUP(2,1/($A$1:INDIRECT("$A$"&amp;ROW($A309))&lt;&gt;""),ROW($A$1:INDIRECT("$A$"&amp;ROW($A309)))),1))),"",
$BD309*$BD309)</f>
        <v/>
      </c>
      <c r="BG309" s="3" t="str" cm="1">
        <f t="array" aca="1" ref="BG309" ca="1">IF(NOT(ISNUMBER(INDEX($A:$A,LOOKUP(2,1/($A$1:INDIRECT("$A$"&amp;ROW($A309))&lt;&gt;""),ROW($A$1:INDIRECT("$A$"&amp;ROW($A309)))),1))),"",
_xlfn.FLOOR.MATH(1.5*_xlfn.FLOOR.MATH($AZ309*BA309/5)))</f>
        <v/>
      </c>
      <c r="BH309" s="3" t="str" cm="1">
        <f t="array" aca="1" ref="BH309" ca="1">IF(NOT(ISNUMBER(INDEX($A:$A, LOOKUP(2, 1 / ($A$1:INDIRECT("$A$"&amp;ROW($A309)) &lt;&gt; ""),ROW($A$1:INDIRECT("$A$"&amp;ROW($A309)))), 1))), "",
_xlfn.FLOOR.MATH($BG309/IF(OR(INDIRECT("$C$"&amp;LOOKUP(2, 1 / ($AY$1:INDIRECT("$AY$"&amp;ROW($AY309)-1) &lt;&gt; ""),ROW($AY$1:INDIRECT("$AY$"&amp;ROW($AY309)-1))))="Multi",
INDIRECT("$C$"&amp;LOOKUP(2, 1 / ($AY$1:INDIRECT("$AY$"&amp;ROW($AY309)-1) &lt;&gt; ""),ROW($AY$1:INDIRECT("$AY$"&amp;ROW($AY309)-1))))="Double"),2,1)))</f>
        <v/>
      </c>
      <c r="BI309" s="3" t="str" cm="1">
        <f t="array" aca="1" ref="BI309" ca="1">IF(NOT(ISNUMBER(INDEX($A:$A,LOOKUP(2,1/($A$1:INDIRECT("$A$"&amp;ROW($A309))&lt;&gt;""),ROW($A$1:INDIRECT("$A$"&amp;ROW($A309)))),1))),"",
VLOOKUP($BC309,GameFreakSQRT!$A$1:$B$200,2,FALSE))</f>
        <v/>
      </c>
      <c r="BJ309" s="3" t="str" cm="1">
        <f t="array" aca="1" ref="BJ309" ca="1">IF(NOT(ISNUMBER(INDEX($A:$A,LOOKUP(2,1/($A$1:INDIRECT("$A$"&amp;ROW($A309))&lt;&gt;""),ROW($A$1:INDIRECT("$A$"&amp;ROW($A309)))),1))),"",
VLOOKUP($BD309,GameFreakSQRT!$A$1:$B$200,2,FALSE))</f>
        <v/>
      </c>
      <c r="BK309" s="3" t="str" cm="1">
        <f t="array" aca="1" ref="BK309" ca="1">IF(NOT(ISNUMBER(INDEX($A:$A,LOOKUP(2,1/($A$1:INDIRECT("$A$"&amp;ROW($A309))&lt;&gt;""),ROW($A$1:INDIRECT("$A$"&amp;ROW($A309)))),1))),"",
_xlfn.FLOOR.MATH((($BI309*$BE309)*$BH309)/($BJ309*$BF309))+1)</f>
        <v/>
      </c>
      <c r="BL309" s="3" t="str" cm="1">
        <f t="array" aca="1" ref="BL309" ca="1">IF(NOT(ISNUMBER(INDEX($A:$A,LOOKUP(2,1/($A$1:INDIRECT("$A$"&amp;ROW($A309))&lt;&gt;""),ROW($A$1:INDIRECT("$A$"&amp;ROW($A309)))),1))),"",
_xlfn.FLOOR.MATH($BK309*IF(NOT(INDIRECT("$Z$"&amp;LOOKUP(2, 1 / ($AY$1:INDIRECT("$AY$"&amp;ROW($AY309)-1) &lt;&gt; ""),ROW($AY$1:INDIRECT("$AY$"&amp;ROW($AY309)-1))))=""),1.5,1)))</f>
        <v/>
      </c>
      <c r="BM309" s="3" t="str" cm="1">
        <f t="array" aca="1" ref="BM309" ca="1">IF(NOT(ISNUMBER(INDEX($A:$A, LOOKUP(2, 1 / ($A$1:INDIRECT("$A$"&amp;ROW($A309)) &lt;&gt; ""),ROW($A$1:INDIRECT("$A$"&amp;ROW($A309)))), 1))), "",
INDIRECT("$Y$"&amp;LOOKUP(2, 1 / ($AY$1:INDIRECT("$AY$"&amp;ROW($AY309)-1) &lt;&gt; ""),ROW($AY$1:INDIRECT("$AY$"&amp;ROW($AY309)-1)))))</f>
        <v/>
      </c>
      <c r="BN309" s="3" t="str">
        <f t="shared" ref="BN309:BN313" ca="1" si="30">IF(OR($BM309="",$BM309=0),"",BL309=BM309)</f>
        <v/>
      </c>
    </row>
    <row r="310" spans="1:66" x14ac:dyDescent="0.45">
      <c r="A310" s="69"/>
      <c r="B310" s="69"/>
      <c r="C310" s="69"/>
      <c r="D310" s="69"/>
      <c r="E310" s="69"/>
      <c r="F310" s="56">
        <v>2</v>
      </c>
      <c r="G310" s="2" t="s">
        <v>339</v>
      </c>
      <c r="H310" s="2" t="s">
        <v>50</v>
      </c>
      <c r="I310" s="2">
        <v>30</v>
      </c>
      <c r="J310" s="2" t="s">
        <v>92</v>
      </c>
      <c r="K310" s="2" t="s">
        <v>368</v>
      </c>
      <c r="L310" s="2" t="s">
        <v>53</v>
      </c>
      <c r="M310" s="2" t="s">
        <v>193</v>
      </c>
      <c r="N310" s="2" t="s">
        <v>233</v>
      </c>
      <c r="O310" s="2" t="s">
        <v>538</v>
      </c>
      <c r="P310" s="2" t="s">
        <v>539</v>
      </c>
      <c r="Q310" s="2">
        <v>0</v>
      </c>
      <c r="R310" s="2">
        <f>_xlfn.FLOOR.MATH((((2*VLOOKUP(G310, 'EV and Base'!$A$1:$N$671, 9, FALSE))+$Q310)*$I310)/100)+$I310+10</f>
        <v>83</v>
      </c>
      <c r="S310" s="2">
        <f>_xlfn.FLOOR.MATH((_xlfn.FLOOR.MATH((((2*VLOOKUP($G310, 'EV and Base'!$A$1:$N$671, 10, FALSE))+$Q310)*$I310)/100)+5)*
IF(OR($J310="Lonely", $J310="Brave", $J310="Adamant", $J310="Naughty"), 1.1,
IF(OR($J310="Bold", $J310="Timid", $J310="Modest", $J310="Calm"), 0.9, 1)))</f>
        <v>35</v>
      </c>
      <c r="T310" s="2">
        <f>_xlfn.FLOOR.MATH((_xlfn.FLOOR.MATH((((2*VLOOKUP($G310, 'EV and Base'!$A$1:$N$671, 11, FALSE))+$Q310)*$I310)/100)+5)*
IF(OR($J310="Bold", $J310="Relaxed", $J310="Impish", $J310="Lax"), 1.1,
IF(OR($J310="Lonely", $J310="Hasty", $J310="Mild", $J310="Gentle"), 0.9, 1)))</f>
        <v>53</v>
      </c>
      <c r="U310" s="2">
        <f>_xlfn.FLOOR.MATH((_xlfn.FLOOR.MATH((((2*VLOOKUP($G310, 'EV and Base'!$A$1:$N$671, 12, FALSE))+$Q310)*$I310)/100)+5)*
IF(OR($J310="Modest", $J310="Mild", $J310="Quiet", $J310="Rash"), 1.1,
IF(OR($J310="Adamant", $J310="Impish", $J310="Jolly", $J310="Careful"), 0.9, 1)))</f>
        <v>72</v>
      </c>
      <c r="V310" s="2">
        <f>_xlfn.FLOOR.MATH((_xlfn.FLOOR.MATH((((2*VLOOKUP($G310, 'EV and Base'!$A$1:$N$671, 13, FALSE))+$Q310)*$I310)/100)+5)*
IF(OR($J310="Calm", $J310="Gentle", $J310="Sassy", $J310="Careful"), 1.1,
IF(OR($J310="Naughty", $J310="Lax", $J310="Naive", $J310="Rash"), 0.9, 1)))</f>
        <v>53</v>
      </c>
      <c r="W310" s="2">
        <f>_xlfn.FLOOR.MATH((_xlfn.FLOOR.MATH((((2*VLOOKUP($G310, 'EV and Base'!$A$1:$N$671, 14, FALSE))+$Q310)*$I310)/100)+5)*
IF(OR($J310="Timid", $J310="Hasty", $J310="Jolly", $J310="Naive"), 1.1,
IF(OR($J310="Brave", $J310="Relaxed", $J310="Quiet", $J310="Sassy"), 0.9, 1)))</f>
        <v>63</v>
      </c>
      <c r="X310" s="69"/>
      <c r="Z310" s="1">
        <v>1</v>
      </c>
      <c r="AA310" s="23" t="str" cm="1">
        <f t="array" aca="1" ref="AA310" ca="1">IF(NOT(ISNUMBER(INDEX($A:$A,LOOKUP(2,1/($A$1:INDIRECT("$A$"&amp;ROW($A310))&lt;&gt;""),ROW($A$1:INDIRECT("$A$"&amp;ROW($A310)))),1))),"",
IF(NOT(ISNUMBER($A310)),$AA309,
IF($AB310&lt;16,"Lillipup",
IF($AB310&lt;32,"Herdier",
"Stoutland"))))</f>
        <v/>
      </c>
      <c r="AB310" s="25" t="str" cm="1">
        <f t="array" aca="1" ref="AB310" ca="1">IF(NOT(ISNUMBER(INDEX($A:$A, LOOKUP(2, 1 / ($A$1:INDIRECT("$A$"&amp;ROW($A310)) &lt;&gt; ""),ROW($A$1:INDIRECT("$A$"&amp;ROW($A310)))), 1))), "",
VLOOKUP($AY310,'Medium-Slow'!$A$1:$B$101,2,TRUE))</f>
        <v/>
      </c>
      <c r="AC310" s="23" t="str" cm="1">
        <f t="array" aca="1" ref="AC310" ca="1">IF(NOT(ISNUMBER(INDEX($A:$A, LOOKUP(2, 1 / ($A$1:INDIRECT("$A$"&amp;ROW($A310)) &lt;&gt; ""),ROW($A$1:INDIRECT("$A$"&amp;ROW($A310)))), 1))), "",
INDEX($AC:$AC, LOOKUP(2, 1 / ($AC$1:INDIRECT("$AC$"&amp;ROW($AC310)-1) &lt;&gt; ""),ROW($AC$1:INDIRECT("$AC$"&amp;ROW($AC310)-1))), 1)+
IF(INDEX($AC:$AC, LOOKUP(2, 1 / ($AC$1:INDIRECT("$AC$"&amp;ROW($AC310)-1) &lt;&gt; ""),ROW($AC$1:INDIRECT("$AC$"&amp;ROW($AC310)-1))), 1)+
INDEX($AD:$AD, LOOKUP(2, 1 / ($AD$1:INDIRECT("$AD$"&amp;ROW($AD310)-1) &lt;&gt; ""),ROW($AD$1:INDIRECT("$AD$"&amp;ROW($AD310)-1))), 1)+
INDEX($AE:$AE, LOOKUP(2, 1 / ($AE$1:INDIRECT("$AE$"&amp;ROW($AE310)-1) &lt;&gt; ""),ROW($AE$1:INDIRECT("$AE$"&amp;ROW($AD310)-1))), 1)+
INDEX($AE:$AF, LOOKUP(2, 1 / ($AF$1:INDIRECT("$AF$"&amp;ROW($AF310)-1) &lt;&gt; ""),ROW($AF$1:INDIRECT("$AF$"&amp;ROW($AD310)-1))), 1)+
INDEX($AG:$AG, LOOKUP(2, 1 / ($AG$1:INDIRECT("$AG$"&amp;ROW($AG310)-1) &lt;&gt; ""),ROW($AG$1:INDIRECT("$AG$"&amp;ROW($AD310)-1))), 1)+
INDEX($AH:$AH, LOOKUP(2, 1 / ($AH$1:INDIRECT("$AH$"&amp;ROW($AH310)-1) &lt;&gt; ""),ROW($AH$1:INDIRECT("$AH$"&amp;ROW($AD310)-1))), 1)&gt;=510,0,
IF(INDEX($AC:$AC, LOOKUP(2, 1 / ($AC$1:INDIRECT("$AC$"&amp;ROW($AC310)-1) &lt;&gt; ""),ROW($AC$1:INDIRECT("$AC$"&amp;ROW($AC310)-1))), 1)&gt;=255,0,
VLOOKUP(INDIRECT("$G$"&amp;LOOKUP(2, 1 / ($AC$1:INDIRECT("$AC$"&amp;ROW($AC310)-1) &lt;&gt; ""),ROW($AC$1:INDIRECT("$AC$"&amp;ROW($AC310)-1)))), 'EV and Base'!$A$1:$N$671, 3, FALSE))))</f>
        <v/>
      </c>
      <c r="AD310" s="2" t="str" cm="1">
        <f t="array" aca="1" ref="AD310" ca="1">IF(NOT(ISNUMBER(INDEX($A:$A, LOOKUP(2, 1 / ($A$1:INDIRECT("$A$"&amp;ROW($A310)) &lt;&gt; ""),ROW($A$1:INDIRECT("$A$"&amp;ROW($A310)))), 1))), "",
INDEX($AD:$AD, LOOKUP(2, 1 / ($AD$1:INDIRECT("$AD$"&amp;ROW($AD310)-1) &lt;&gt; ""),ROW($AD$1:INDIRECT("$AD$"&amp;ROW($AD310)-1))), 1)+
IF(INDEX($AC:$AC, LOOKUP(2, 1 / ($AC$1:INDIRECT("$AC$"&amp;ROW($AC310)-1) &lt;&gt; ""),ROW($AC$1:INDIRECT("$AC$"&amp;ROW($AC310)-1))), 1)+
INDEX($AD:$AD, LOOKUP(2, 1 / ($AD$1:INDIRECT("$AD$"&amp;ROW($AD310)-1) &lt;&gt; ""),ROW($AD$1:INDIRECT("$AD$"&amp;ROW($AD310)-1))), 1)+
INDEX($AE:$AE, LOOKUP(2, 1 / ($AE$1:INDIRECT("$AE$"&amp;ROW($AE310)-1) &lt;&gt; ""),ROW($AE$1:INDIRECT("$AE$"&amp;ROW($AD310)-1))), 1)+
INDEX($AE:$AF, LOOKUP(2, 1 / ($AF$1:INDIRECT("$AF$"&amp;ROW($AF310)-1) &lt;&gt; ""),ROW($AF$1:INDIRECT("$AF$"&amp;ROW($AD310)-1))), 1)+
INDEX($AG:$AG, LOOKUP(2, 1 / ($AG$1:INDIRECT("$AG$"&amp;ROW($AG310)-1) &lt;&gt; ""),ROW($AG$1:INDIRECT("$AG$"&amp;ROW($AD310)-1))), 1)+
INDEX($AH:$AH, LOOKUP(2, 1 / ($AH$1:INDIRECT("$AH$"&amp;ROW($AH310)-1) &lt;&gt; ""),ROW($AH$1:INDIRECT("$AH$"&amp;ROW($AD310)-1))), 1)&gt;=510,0,
IF(INDEX($AD:$AD, LOOKUP(2, 1 / ($AD$1:INDIRECT("$AD$"&amp;ROW($AD310)-1) &lt;&gt; ""),ROW($AD$1:INDIRECT("$AD$"&amp;ROW($AD310)-1))), 1)&gt;=255,0,
VLOOKUP(INDIRECT("$G$"&amp;LOOKUP(2, 1 / ($AD$1:INDIRECT("$AD$"&amp;ROW($AD310)-1) &lt;&gt; ""),ROW($AD$1:INDIRECT("$AD$"&amp;ROW($AD310)-1)))), 'EV and Base'!$A$1:$N$671, 4, FALSE))))</f>
        <v/>
      </c>
      <c r="AE310" s="2" t="str" cm="1">
        <f t="array" aca="1" ref="AE310" ca="1">IF(NOT(ISNUMBER(INDEX($A:$A,LOOKUP(2,1/($A$1:INDIRECT("$A$"&amp;ROW($A310))&lt;&gt;""),ROW($A$1:INDIRECT("$A$"&amp;ROW($A310)))),1))),"",
INDEX($AE:$AE,LOOKUP(2,1/($AE$1:INDIRECT("$AE$"&amp;ROW($AE310)-1)&lt;&gt;""),ROW($AE$1:INDIRECT("$AE$"&amp;ROW($AE310)-1))),1)+
IF(INDEX($AC:$AC,LOOKUP(2,1/($AC$1:INDIRECT("$AC$"&amp;ROW($AC310)-1)&lt;&gt;""),ROW($AC$1:INDIRECT("$AC$"&amp;ROW($AC310)-1))),1)+
INDEX($AD:$AD,LOOKUP(2,1/($AD$1:INDIRECT("$AD$"&amp;ROW($AD310)-1)&lt;&gt;""),ROW($AD$1:INDIRECT("$AD$"&amp;ROW($AD310)-1))),1)+
INDEX($AE:$AE,LOOKUP(2,1/($AE$1:INDIRECT("$AE$"&amp;ROW($AE310)-1)&lt;&gt;""),ROW($AE$1:INDIRECT("$AE$"&amp;ROW($AD310)-1))),1)+
INDEX($AE:$AF,LOOKUP(2,1/($AF$1:INDIRECT("$AF$"&amp;ROW($AF310)-1)&lt;&gt;""),ROW($AF$1:INDIRECT("$AF$"&amp;ROW($AD310)-1))),1)+
INDEX($AG:$AG,LOOKUP(2,1/($AG$1:INDIRECT("$AG$"&amp;ROW($AG310)-1)&lt;&gt;""),ROW($AG$1:INDIRECT("$AG$"&amp;ROW($AD310)-1))),1)+
INDEX($AH:$AH,LOOKUP(2,1/($AH$1:INDIRECT("$AH$"&amp;ROW($AH310)-1)&lt;&gt;""),ROW($AH$1:INDIRECT("$AH$"&amp;ROW($AD310)-1))),1)&gt;=510,0,
IF(INDEX($AE:$AE,LOOKUP(2,1/($AE$1:INDIRECT("$AE$"&amp;ROW($AE310)-1)&lt;&gt;""),ROW($AE$1:INDIRECT("$AE$"&amp;ROW($AE310)-1))),1)&gt;=255,0,
VLOOKUP(INDIRECT("$G$"&amp;LOOKUP(2,1/($AE$1:INDIRECT("$AE$"&amp;ROW($AE310)-1)&lt;&gt;""),ROW($AE$1:INDIRECT("$AE$"&amp;ROW($AE310)-1)))),'EV and Base'!$A$1:$N$671,5,FALSE))))</f>
        <v/>
      </c>
      <c r="AF310" s="2" t="str" cm="1">
        <f t="array" aca="1" ref="AF310" ca="1">IF(NOT(ISNUMBER(INDEX($A:$A, LOOKUP(2, 1 / ($A$1:INDIRECT("$A$"&amp;ROW($A310)) &lt;&gt; ""),ROW($A$1:INDIRECT("$A$"&amp;ROW($A310)))), 1))), "",
INDEX($AF:$AF, LOOKUP(2, 1 / ($AF$1:INDIRECT("$AF$"&amp;ROW($AF310)-1) &lt;&gt; ""),ROW($AF$1:INDIRECT("$AF$"&amp;ROW($AF310)-1))), 1)+
IF(INDEX($AC:$AC, LOOKUP(2, 1 / ($AC$1:INDIRECT("$AC$"&amp;ROW($AC310)-1) &lt;&gt; ""),ROW($AC$1:INDIRECT("$AC$"&amp;ROW($AC310)-1))), 1)+
INDEX($AD:$AD, LOOKUP(2, 1 / ($AD$1:INDIRECT("$AD$"&amp;ROW($AD310)-1) &lt;&gt; ""),ROW($AD$1:INDIRECT("$AD$"&amp;ROW($AD310)-1))), 1)+
INDEX($AE:$AE, LOOKUP(2, 1 / ($AE$1:INDIRECT("$AE$"&amp;ROW($AE310)-1) &lt;&gt; ""),ROW($AE$1:INDIRECT("$AE$"&amp;ROW($AD310)-1))), 1)+
INDEX($AE:$AF, LOOKUP(2, 1 / ($AF$1:INDIRECT("$AF$"&amp;ROW($AF310)-1) &lt;&gt; ""),ROW($AF$1:INDIRECT("$AF$"&amp;ROW($AD310)-1))), 1)+
INDEX($AG:$AG, LOOKUP(2, 1 / ($AG$1:INDIRECT("$AG$"&amp;ROW($AG310)-1) &lt;&gt; ""),ROW($AG$1:INDIRECT("$AG$"&amp;ROW($AD310)-1))), 1)+
INDEX($AH:$AH, LOOKUP(2, 1 / ($AH$1:INDIRECT("$AH$"&amp;ROW($AH310)-1) &lt;&gt; ""),ROW($AH$1:INDIRECT("$AH$"&amp;ROW($AD310)-1))), 1)&gt;=510,0,
IF(INDEX($AF:$AF, LOOKUP(2, 1 / ($AF$1:INDIRECT("$AF$"&amp;ROW($AF310)-1) &lt;&gt; ""),ROW($AF$1:INDIRECT("$AF$"&amp;ROW($AF310)-1))), 1)&gt;=255,0,
VLOOKUP(INDIRECT("$G$"&amp;LOOKUP(2, 1 / ($AF$1:INDIRECT("$AF$"&amp;ROW($AF310)-1) &lt;&gt; ""),ROW($AF$1:INDIRECT("$AF$"&amp;ROW($AF310)-1)))), 'EV and Base'!$A$1:$N$671, 6, FALSE))))</f>
        <v/>
      </c>
      <c r="AG310" s="2" t="str" cm="1">
        <f t="array" aca="1" ref="AG310" ca="1">IF(NOT(ISNUMBER(INDEX($A:$A, LOOKUP(2, 1 / ($A$1:INDIRECT("$A$"&amp;ROW($A310)) &lt;&gt; ""),ROW($A$1:INDIRECT("$A$"&amp;ROW($A310)))), 1))), "",
INDEX($AG:$AG, LOOKUP(2, 1 / ($AG$1:INDIRECT("$AG$"&amp;ROW($AG310)-1) &lt;&gt; ""),ROW($AG$1:INDIRECT("$AG$"&amp;ROW($AG310)-1))), 1)+
IF(INDEX($AC:$AC, LOOKUP(2, 1 / ($AC$1:INDIRECT("$AC$"&amp;ROW($AC310)-1) &lt;&gt; ""),ROW($AC$1:INDIRECT("$AC$"&amp;ROW($AC310)-1))), 1)+
INDEX($AD:$AD, LOOKUP(2, 1 / ($AD$1:INDIRECT("$AD$"&amp;ROW($AD310)-1) &lt;&gt; ""),ROW($AD$1:INDIRECT("$AD$"&amp;ROW($AD310)-1))), 1)+
INDEX($AE:$AE, LOOKUP(2, 1 / ($AE$1:INDIRECT("$AE$"&amp;ROW($AE310)-1) &lt;&gt; ""),ROW($AE$1:INDIRECT("$AE$"&amp;ROW($AD310)-1))), 1)+
INDEX($AE:$AF, LOOKUP(2, 1 / ($AF$1:INDIRECT("$AF$"&amp;ROW($AF310)-1) &lt;&gt; ""),ROW($AF$1:INDIRECT("$AF$"&amp;ROW($AD310)-1))), 1)+
INDEX($AG:$AG, LOOKUP(2, 1 / ($AG$1:INDIRECT("$AG$"&amp;ROW($AG310)-1) &lt;&gt; ""),ROW($AG$1:INDIRECT("$AG$"&amp;ROW($AD310)-1))), 1)+
INDEX($AH:$AH, LOOKUP(2, 1 / ($AH$1:INDIRECT("$AH$"&amp;ROW($AH310)-1) &lt;&gt; ""),ROW($AH$1:INDIRECT("$AH$"&amp;ROW($AD310)-1))), 1)&gt;=510,0,
IF(INDEX($AG:$AG, LOOKUP(2, 1 / ($AG$1:INDIRECT("$AG$"&amp;ROW($AG310)-1) &lt;&gt; ""),ROW($AG$1:INDIRECT("$AG$"&amp;ROW($AG310)-1))), 1)&gt;=255,0,
VLOOKUP(INDIRECT("$G$"&amp;LOOKUP(2, 1 / ($AG$1:INDIRECT("$AG$"&amp;ROW($AG310)-1) &lt;&gt; ""),ROW($AG$1:INDIRECT("$AG$"&amp;ROW($AG310)-1)))), 'EV and Base'!$A$1:$N$671, 7, FALSE))))</f>
        <v/>
      </c>
      <c r="AH310" s="24" t="str" cm="1">
        <f t="array" aca="1" ref="AH310" ca="1">IF(NOT(ISNUMBER(INDEX($A:$A,LOOKUP(2,1/($A$1:INDIRECT("$A$"&amp;ROW($A310))&lt;&gt;""),ROW($A$1:INDIRECT("$A$"&amp;ROW($A310)))),1))),"",
INDEX($AH:$AH,LOOKUP(2,1/($AH$1:INDIRECT("$AH$"&amp;ROW($AH310)-1)&lt;&gt;""),ROW($AH$1:INDIRECT("$AH$"&amp;ROW($AH310)-1))),1)+
IF(INDEX($AC:$AC,LOOKUP(2,1/($AC$1:INDIRECT("$AC$"&amp;ROW($AC310)-1)&lt;&gt;""),ROW($AC$1:INDIRECT("$AC$"&amp;ROW($AC310)-1))),1)+
INDEX($AD:$AD,LOOKUP(2,1/($AD$1:INDIRECT("$AD$"&amp;ROW($AD310)-1)&lt;&gt;""),ROW($AD$1:INDIRECT("$AD$"&amp;ROW($AD310)-1))),1)+
INDEX($AE:$AE,LOOKUP(2,1/($AE$1:INDIRECT("$AE$"&amp;ROW($AE310)-1)&lt;&gt;""),ROW($AE$1:INDIRECT("$AE$"&amp;ROW($AD310)-1))),1)+
INDEX($AE:$AF,LOOKUP(2,1/($AF$1:INDIRECT("$AF$"&amp;ROW($AF310)-1)&lt;&gt;""),ROW($AF$1:INDIRECT("$AF$"&amp;ROW($AD310)-1))),1)+
INDEX($AG:$AG,LOOKUP(2,1/($AG$1:INDIRECT("$AG$"&amp;ROW($AG310)-1)&lt;&gt;""),ROW($AG$1:INDIRECT("$AG$"&amp;ROW($AD310)-1))),1)+
INDEX($AH:$AH,LOOKUP(2,1/($AH$1:INDIRECT("$AH$"&amp;ROW($AH310)-1)&lt;&gt;""),ROW($AH$1:INDIRECT("$AH$"&amp;ROW($AD310)-1))),1)&gt;=510,0,
IF(INDEX($AH:$AH,LOOKUP(2,1/($AH$1:INDIRECT("$AH$"&amp;ROW($AH310)-1)&lt;&gt;""),ROW($AH$1:INDIRECT("$AH$"&amp;ROW($AH310)-1))),1)&gt;=255,0,
VLOOKUP(INDIRECT("$G$"&amp;LOOKUP(2,1/($AH$1:INDIRECT("$AH$"&amp;ROW($AH310)-1)&lt;&gt;""),ROW($AH$1:INDIRECT("$AH$"&amp;ROW($AH310)-1)))),'EV and Base'!$A$1:$N$671,8,FALSE))))</f>
        <v/>
      </c>
      <c r="AI310" s="29" t="str" cm="1">
        <f t="array" aca="1" ref="AI310" ca="1">IF(NOT(ISNUMBER(INDEX($A:$A,LOOKUP(2,1/($A$1:INDIRECT("$A$"&amp;ROW($A310))&lt;&gt;""),ROW($A$1:INDIRECT("$A$"&amp;ROW($A310)))),1))),"",
ROUNDDOWN((((2*VLOOKUP($AA310,'EV and Base'!$A$1:$N$671,9,FALSE))+31+ROUNDDOWN($AC310/4,0))*$AB310)/100,0)+$AB310+10)</f>
        <v/>
      </c>
      <c r="AJ310" s="21" t="str" cm="1">
        <f t="array" aca="1" ref="AJ310" ca="1">IF(NOT(ISNUMBER(INDEX($A:$A, LOOKUP(2, 1 / ($A$1:INDIRECT("$A$"&amp;ROW($A310)) &lt;&gt; ""),ROW($A$1:INDIRECT("$A$"&amp;ROW($A310)))), 1))), "",
ROUNDDOWN((ROUNDDOWN((((2*VLOOKUP($AA310, 'EV and Base'!$A$1:$N$671, 10, FALSE))+31+ROUNDDOWN($AD310/4, 0))*$AB310)/100, 0)+5)*1.1, 0))</f>
        <v/>
      </c>
      <c r="AK310" s="21" t="str" cm="1">
        <f t="array" aca="1" ref="AK310" ca="1">IF(NOT(ISNUMBER(INDEX($A:$A, LOOKUP(2, 1 / ($A$1:INDIRECT("$A$"&amp;ROW($A310)) &lt;&gt; ""),ROW($A$1:INDIRECT("$A$"&amp;ROW($A310)))), 1))), "",
ROUNDDOWN((ROUNDDOWN((((2*VLOOKUP($AA310, 'EV and Base'!$A$1:$N$671, 11, FALSE))+30+ROUNDDOWN($AE310/4, 0))*$AB310)/100, 0)+5), 0)
&amp;"-"&amp;
ROUNDDOWN((ROUNDDOWN((((2*VLOOKUP($AA310, 'EV and Base'!$A$1:$N$671, 11, FALSE))+31+ROUNDDOWN($AE310/4, 0))*$AB310)/100, 0)+5), 0))</f>
        <v/>
      </c>
      <c r="AL310" s="21" t="str" cm="1">
        <f t="array" aca="1" ref="AL310" ca="1">IF(NOT(ISNUMBER(INDEX($A:$A, LOOKUP(2, 1 / ($A$1:INDIRECT("$A$"&amp;ROW($A310)) &lt;&gt; ""),ROW($A$1:INDIRECT("$A$"&amp;ROW($A310)))), 1))), "",
ROUNDDOWN((ROUNDDOWN((((2*VLOOKUP($AA310, 'EV and Base'!$A$1:$N$671, 12, FALSE))+0+ROUNDDOWN($AF310/4, 0))*$AB310)/100, 0)+5)*0.9, 0)
&amp;"-"&amp;
ROUNDDOWN((ROUNDDOWN((((2*VLOOKUP($AA310, 'EV and Base'!$A$1:$N$671, 12, FALSE))+31+ROUNDDOWN($AF310/4, 0))*$AB310)/100, 0)+5)*0.9, 0))</f>
        <v/>
      </c>
      <c r="AM310" s="21" t="str" cm="1">
        <f t="array" aca="1" ref="AM310" ca="1">IF(NOT(ISNUMBER(INDEX($A:$A, LOOKUP(2, 1 / ($A$1:INDIRECT("$A$"&amp;ROW($A310)) &lt;&gt; ""),ROW($A$1:INDIRECT("$A$"&amp;ROW($A310)))), 1))), "",
ROUNDDOWN((ROUNDDOWN((((2*VLOOKUP($AA310, 'EV and Base'!$A$1:$N$671, 13, FALSE))+30+ROUNDDOWN($AG310/4, 0))*$AB310)/100, 0)+5), 0)
&amp;"-"&amp;
ROUNDDOWN((ROUNDDOWN((((2*VLOOKUP($AA310, 'EV and Base'!$A$1:$N$671, 13, FALSE))+31+ROUNDDOWN($AG310/4, 0))*$AB310)/100, 0)+5), 0))</f>
        <v/>
      </c>
      <c r="AN310" s="25" t="str" cm="1">
        <f t="array" aca="1" ref="AN310" ca="1">IF(NOT(ISNUMBER(INDEX($A:$A, LOOKUP(2, 1 / ($A$1:INDIRECT("$A$"&amp;ROW($A310)) &lt;&gt; ""),ROW($A$1:INDIRECT("$A$"&amp;ROW($A310)))), 1))), "",
ROUNDDOWN((ROUNDDOWN((((2*VLOOKUP($AA310, 'EV and Base'!$A$1:$N$671, 14, FALSE))+31+ROUNDDOWN($AH310/4, 0))*$AB310)/100, 0)+5), 0))</f>
        <v/>
      </c>
      <c r="AO310" s="23" t="str" cm="1">
        <f t="array" aca="1" ref="AO310" ca="1">IF(NOT(ISNUMBER(INDEX($A:$A, LOOKUP(2, 1 / ($A$1:INDIRECT("$A$"&amp;ROW($A310)) &lt;&gt; ""),ROW($A$1:INDIRECT("$A$"&amp;ROW($A310)))), 1))), "",
ROUNDDOWN((((2*VLOOKUP($AA310, 'EV and Base'!$A$1:$N$671, 9, FALSE))+31+ROUNDDOWN($AC310/4, 0))*$AB310)/100, 0)+$AB310+10)</f>
        <v/>
      </c>
      <c r="AP310" s="2" t="str" cm="1">
        <f t="array" aca="1" ref="AP310" ca="1">IF(NOT(ISNUMBER(INDEX($A:$A, LOOKUP(2, 1 / ($A$1:INDIRECT("$A$"&amp;ROW($A310)) &lt;&gt; ""),ROW($A$1:INDIRECT("$A$"&amp;ROW($A310)))), 1))), "",
ROUNDDOWN((ROUNDDOWN((((2*VLOOKUP($AA310, 'EV and Base'!$A$1:$N$671, 10, FALSE))+31+ROUNDDOWN($AD310/4, 0))*$AB310)/100, 0)+5)*1.1, 0))</f>
        <v/>
      </c>
      <c r="AQ310" s="2" t="str" cm="1">
        <f t="array" aca="1" ref="AQ310" ca="1">IF(NOT(ISNUMBER(INDEX($A:$A, LOOKUP(2, 1 / ($A$1:INDIRECT("$A$"&amp;ROW($A310)) &lt;&gt; ""),ROW($A$1:INDIRECT("$A$"&amp;ROW($A310)))), 1))), "",
ROUNDDOWN((ROUNDDOWN((((2*VLOOKUP($AA310, 'EV and Base'!$A$1:$N$671, 11, FALSE))+$AV$2+ROUNDDOWN($AE310/4, 0))*$AB310)/100, 0)+5), 0))</f>
        <v/>
      </c>
      <c r="AR310" s="22" t="str" cm="1">
        <f t="array" aca="1" ref="AR310" ca="1">IF(NOT(ISNUMBER(INDEX($A:$A, LOOKUP(2, 1 / ($A$1:INDIRECT("$A$"&amp;ROW($A310)) &lt;&gt; ""),ROW($A$1:INDIRECT("$A$"&amp;ROW($A310)))), 1))), "",
ROUNDDOWN((ROUNDDOWN((((2*VLOOKUP($AA310, 'EV and Base'!$A$1:$N$671, 12, FALSE))+$AW$2+ROUNDDOWN($AF310/4, 0))*$AB310)/100, 0)+5)*0.9, 0))</f>
        <v/>
      </c>
      <c r="AS310" s="2" t="str" cm="1">
        <f t="array" aca="1" ref="AS310" ca="1">IF(NOT(ISNUMBER(INDEX($A:$A, LOOKUP(2, 1 / ($A$1:INDIRECT("$A$"&amp;ROW($A310)) &lt;&gt; ""),ROW($A$1:INDIRECT("$A$"&amp;ROW($A310)))), 1))), "",
ROUNDDOWN((ROUNDDOWN((((2*VLOOKUP($AA310, 'EV and Base'!$A$1:$N$671, 13, FALSE))+$AX$2+ROUNDDOWN($AG310/4, 0))*$AB310)/100, 0)+5), 0))</f>
        <v/>
      </c>
      <c r="AT310" s="24" t="str" cm="1">
        <f t="array" aca="1" ref="AT310" ca="1">IF(NOT(ISNUMBER(INDEX($A:$A, LOOKUP(2, 1 / ($A$1:INDIRECT("$A$"&amp;ROW($A310)) &lt;&gt; ""),ROW($A$1:INDIRECT("$A$"&amp;ROW($A310)))), 1))), "",
ROUNDDOWN((ROUNDDOWN((((2*VLOOKUP($AA310, 'EV and Base'!$A$1:$N$671, 14, FALSE))+31+ROUNDDOWN($AH310/4, 0))*$AB310)/100, 0)+5), 0))</f>
        <v/>
      </c>
      <c r="AU310" s="28"/>
      <c r="AY310" t="str" cm="1">
        <f t="array" aca="1" ref="AY310" ca="1">IF(NOT(ISNUMBER(INDEX($A:$A,LOOKUP(2,1/($A$1:INDIRECT("$A$"&amp;ROW($A310))&lt;&gt;""),ROW($A$1:INDIRECT("$A$"&amp;ROW($A310)))),1))),"",
INDEX($AY:$AY,LOOKUP(2,1/($AY$1:INDIRECT("$AY$"&amp;ROW($AY310)-1)&lt;&gt;""),ROW($AY$1:INDIRECT("$AY$"&amp;ROW($AY310)-1))),1)+$BL310)</f>
        <v/>
      </c>
      <c r="AZ310" s="3" t="str" cm="1">
        <f t="array" aca="1" ref="AZ310" ca="1">IF(NOT(ISNUMBER(INDEX($A:$A, LOOKUP(2, 1 / ($A$1:INDIRECT("$A$"&amp;ROW($A310)) &lt;&gt; ""),ROW($A$1:INDIRECT("$A$"&amp;ROW($A310)))), 1))), "",
VLOOKUP(INDIRECT("$G$"&amp;LOOKUP(2, 1 / ($AY$1:INDIRECT("$AY$"&amp;ROW($AY310)-1) &lt;&gt; ""),ROW($AY$1:INDIRECT("$AY$"&amp;ROW($AY310)-1)))),'EV and Base'!A278:N948,2,FALSE))</f>
        <v/>
      </c>
      <c r="BA310" s="3" t="str" cm="1">
        <f t="array" aca="1" ref="BA310" ca="1">IF(NOT(ISNUMBER(INDEX($A:$A, LOOKUP(2, 1 / ($A$1:INDIRECT("$A$"&amp;ROW($A310)) &lt;&gt; ""),ROW($A$1:INDIRECT("$A$"&amp;ROW($A310)))), 1))), "",
INDIRECT("$I$"&amp;LOOKUP(2, 1 / ($AY$1:INDIRECT("$AY$"&amp;ROW($AY310)-1) &lt;&gt; ""),ROW($AY$1:INDIRECT("$AY$"&amp;ROW($AY310)-1)))))</f>
        <v/>
      </c>
      <c r="BB310" s="1" t="str" cm="1">
        <f t="array" aca="1" ref="BB310" ca="1">IF(NOT(ISNUMBER(INDEX($A:$A, LOOKUP(2, 1 / ($A$1:INDIRECT("$A$"&amp;ROW($A310)) &lt;&gt; ""),ROW($A$1:INDIRECT("$A$"&amp;ROW($A310)))), 1))), "",
INDIRECT("$AB$"&amp;LOOKUP(2, 1 / ($AY$1:INDIRECT("$AY$"&amp;ROW($AY310)-1) &lt;&gt; ""),ROW($AY$1:INDIRECT("$AY$"&amp;ROW($AY310)-1)))))</f>
        <v/>
      </c>
      <c r="BC310" s="3" t="str" cm="1">
        <f t="array" aca="1" ref="BC310" ca="1">IF(NOT(ISNUMBER(INDEX($A:$A,LOOKUP(2,1/($A$1:INDIRECT("$A$"&amp;ROW($A310))&lt;&gt;""),ROW($A$1:INDIRECT("$A$"&amp;ROW($A310)))),1))),"",
$BA310+$BA310+10)</f>
        <v/>
      </c>
      <c r="BD310" s="3" t="str" cm="1">
        <f t="array" aca="1" ref="BD310" ca="1">IF(NOT(ISNUMBER(INDEX($A:$A,LOOKUP(2,1/($A$1:INDIRECT("$A$"&amp;ROW($A310))&lt;&gt;""),ROW($A$1:INDIRECT("$A$"&amp;ROW($A310)))),1))),"",
$BA310+$BB310+10)</f>
        <v/>
      </c>
      <c r="BE310" s="3" t="str" cm="1">
        <f t="array" aca="1" ref="BE310" ca="1">IF(NOT(ISNUMBER(INDEX($A:$A,LOOKUP(2,1/($A$1:INDIRECT("$A$"&amp;ROW($A310))&lt;&gt;""),ROW($A$1:INDIRECT("$A$"&amp;ROW($A310)))),1))),"",
$BC310*$BC310)</f>
        <v/>
      </c>
      <c r="BF310" s="3" t="str" cm="1">
        <f t="array" aca="1" ref="BF310" ca="1">IF(NOT(ISNUMBER(INDEX($A:$A,LOOKUP(2,1/($A$1:INDIRECT("$A$"&amp;ROW($A310))&lt;&gt;""),ROW($A$1:INDIRECT("$A$"&amp;ROW($A310)))),1))),"",
$BD310*$BD310)</f>
        <v/>
      </c>
      <c r="BG310" s="3" t="str" cm="1">
        <f t="array" aca="1" ref="BG310" ca="1">IF(NOT(ISNUMBER(INDEX($A:$A,LOOKUP(2,1/($A$1:INDIRECT("$A$"&amp;ROW($A310))&lt;&gt;""),ROW($A$1:INDIRECT("$A$"&amp;ROW($A310)))),1))),"",
_xlfn.FLOOR.MATH(1.5*_xlfn.FLOOR.MATH($AZ310*BA310/5)))</f>
        <v/>
      </c>
      <c r="BH310" s="3" t="str" cm="1">
        <f t="array" aca="1" ref="BH310" ca="1">IF(NOT(ISNUMBER(INDEX($A:$A, LOOKUP(2, 1 / ($A$1:INDIRECT("$A$"&amp;ROW($A310)) &lt;&gt; ""),ROW($A$1:INDIRECT("$A$"&amp;ROW($A310)))), 1))), "",
_xlfn.FLOOR.MATH($BG310/IF(OR(INDIRECT("$C$"&amp;LOOKUP(2, 1 / ($AY$1:INDIRECT("$AY$"&amp;ROW($AY310)-1) &lt;&gt; ""),ROW($AY$1:INDIRECT("$AY$"&amp;ROW($AY310)-1))))="Multi",
INDIRECT("$C$"&amp;LOOKUP(2, 1 / ($AY$1:INDIRECT("$AY$"&amp;ROW($AY310)-1) &lt;&gt; ""),ROW($AY$1:INDIRECT("$AY$"&amp;ROW($AY310)-1))))="Double"),2,1)))</f>
        <v/>
      </c>
      <c r="BI310" s="3" t="str" cm="1">
        <f t="array" aca="1" ref="BI310" ca="1">IF(NOT(ISNUMBER(INDEX($A:$A,LOOKUP(2,1/($A$1:INDIRECT("$A$"&amp;ROW($A310))&lt;&gt;""),ROW($A$1:INDIRECT("$A$"&amp;ROW($A310)))),1))),"",
VLOOKUP($BC310,GameFreakSQRT!$A$1:$B$200,2,FALSE))</f>
        <v/>
      </c>
      <c r="BJ310" s="3" t="str" cm="1">
        <f t="array" aca="1" ref="BJ310" ca="1">IF(NOT(ISNUMBER(INDEX($A:$A,LOOKUP(2,1/($A$1:INDIRECT("$A$"&amp;ROW($A310))&lt;&gt;""),ROW($A$1:INDIRECT("$A$"&amp;ROW($A310)))),1))),"",
VLOOKUP($BD310,GameFreakSQRT!$A$1:$B$200,2,FALSE))</f>
        <v/>
      </c>
      <c r="BK310" s="3" t="str" cm="1">
        <f t="array" aca="1" ref="BK310" ca="1">IF(NOT(ISNUMBER(INDEX($A:$A,LOOKUP(2,1/($A$1:INDIRECT("$A$"&amp;ROW($A310))&lt;&gt;""),ROW($A$1:INDIRECT("$A$"&amp;ROW($A310)))),1))),"",
_xlfn.FLOOR.MATH((($BI310*$BE310)*$BH310)/($BJ310*$BF310))+1)</f>
        <v/>
      </c>
      <c r="BL310" s="3" t="str" cm="1">
        <f t="array" aca="1" ref="BL310" ca="1">IF(NOT(ISNUMBER(INDEX($A:$A,LOOKUP(2,1/($A$1:INDIRECT("$A$"&amp;ROW($A310))&lt;&gt;""),ROW($A$1:INDIRECT("$A$"&amp;ROW($A310)))),1))),"",
_xlfn.FLOOR.MATH($BK310*IF(NOT(INDIRECT("$Z$"&amp;LOOKUP(2, 1 / ($AY$1:INDIRECT("$AY$"&amp;ROW($AY310)-1) &lt;&gt; ""),ROW($AY$1:INDIRECT("$AY$"&amp;ROW($AY310)-1))))=""),1.5,1)))</f>
        <v/>
      </c>
      <c r="BM310" s="3" t="str" cm="1">
        <f t="array" aca="1" ref="BM310" ca="1">IF(NOT(ISNUMBER(INDEX($A:$A, LOOKUP(2, 1 / ($A$1:INDIRECT("$A$"&amp;ROW($A310)) &lt;&gt; ""),ROW($A$1:INDIRECT("$A$"&amp;ROW($A310)))), 1))), "",
INDIRECT("$Y$"&amp;LOOKUP(2, 1 / ($AY$1:INDIRECT("$AY$"&amp;ROW($AY310)-1) &lt;&gt; ""),ROW($AY$1:INDIRECT("$AY$"&amp;ROW($AY310)-1)))))</f>
        <v/>
      </c>
      <c r="BN310" s="3" t="str">
        <f t="shared" ca="1" si="30"/>
        <v/>
      </c>
    </row>
    <row r="311" spans="1:66" x14ac:dyDescent="0.45">
      <c r="A311" s="69" t="s">
        <v>75</v>
      </c>
      <c r="B311" s="69" t="s">
        <v>585</v>
      </c>
      <c r="C311" s="69" t="s">
        <v>46</v>
      </c>
      <c r="D311" s="69" t="s">
        <v>504</v>
      </c>
      <c r="E311" s="69" t="s">
        <v>48</v>
      </c>
      <c r="F311" s="56">
        <v>1</v>
      </c>
      <c r="G311" s="2" t="s">
        <v>586</v>
      </c>
      <c r="H311" s="2" t="s">
        <v>50</v>
      </c>
      <c r="I311" s="2">
        <v>29</v>
      </c>
      <c r="J311" s="2" t="s">
        <v>160</v>
      </c>
      <c r="K311" s="2" t="s">
        <v>587</v>
      </c>
      <c r="L311" s="2" t="s">
        <v>53</v>
      </c>
      <c r="M311" s="2" t="s">
        <v>54</v>
      </c>
      <c r="N311" s="2" t="s">
        <v>326</v>
      </c>
      <c r="O311" s="2" t="s">
        <v>347</v>
      </c>
      <c r="P311" s="2" t="s">
        <v>461</v>
      </c>
      <c r="Q311" s="2">
        <v>0</v>
      </c>
      <c r="R311" s="2">
        <f>_xlfn.FLOOR.MATH((((2*VLOOKUP(G311, 'EV and Base'!$A$1:$N$671, 9, FALSE))+$Q311)*$I311)/100)+$I311+10</f>
        <v>59</v>
      </c>
      <c r="S311" s="2">
        <f>_xlfn.FLOOR.MATH((_xlfn.FLOOR.MATH((((2*VLOOKUP($G311, 'EV and Base'!$A$1:$N$671, 10, FALSE))+$Q311)*$I311)/100)+5)*
IF(OR($J311="Lonely", $J311="Brave", $J311="Adamant", $J311="Naughty"), 1.1,
IF(OR($J311="Bold", $J311="Timid", $J311="Modest", $J311="Calm"), 0.9, 1)))</f>
        <v>36</v>
      </c>
      <c r="T311" s="2">
        <f>_xlfn.FLOOR.MATH((_xlfn.FLOOR.MATH((((2*VLOOKUP($G311, 'EV and Base'!$A$1:$N$671, 11, FALSE))+$Q311)*$I311)/100)+5)*
IF(OR($J311="Bold", $J311="Relaxed", $J311="Impish", $J311="Lax"), 1.1,
IF(OR($J311="Lonely", $J311="Hasty", $J311="Mild", $J311="Gentle"), 0.9, 1)))</f>
        <v>28</v>
      </c>
      <c r="U311" s="2">
        <f>_xlfn.FLOOR.MATH((_xlfn.FLOOR.MATH((((2*VLOOKUP($G311, 'EV and Base'!$A$1:$N$671, 12, FALSE))+$Q311)*$I311)/100)+5)*
IF(OR($J311="Modest", $J311="Mild", $J311="Quiet", $J311="Rash"), 1.1,
IF(OR($J311="Adamant", $J311="Impish", $J311="Jolly", $J311="Careful"), 0.9, 1)))</f>
        <v>34</v>
      </c>
      <c r="V311" s="2">
        <f>_xlfn.FLOOR.MATH((_xlfn.FLOOR.MATH((((2*VLOOKUP($G311, 'EV and Base'!$A$1:$N$671, 13, FALSE))+$Q311)*$I311)/100)+5)*
IF(OR($J311="Calm", $J311="Gentle", $J311="Sassy", $J311="Careful"), 1.1,
IF(OR($J311="Naughty", $J311="Lax", $J311="Naive", $J311="Rash"), 0.9, 1)))</f>
        <v>25</v>
      </c>
      <c r="W311" s="2">
        <f>_xlfn.FLOOR.MATH((_xlfn.FLOOR.MATH((((2*VLOOKUP($G311, 'EV and Base'!$A$1:$N$671, 14, FALSE))+$Q311)*$I311)/100)+5)*
IF(OR($J311="Timid", $J311="Hasty", $J311="Jolly", $J311="Naive"), 1.1,
IF(OR($J311="Brave", $J311="Relaxed", $J311="Quiet", $J311="Sassy"), 0.9, 1)))</f>
        <v>39</v>
      </c>
      <c r="X311" s="69">
        <v>928</v>
      </c>
      <c r="Z311" s="1">
        <v>1</v>
      </c>
      <c r="AA311" s="23" t="str" cm="1">
        <f t="array" aca="1" ref="AA311" ca="1">IF(NOT(ISNUMBER(INDEX($A:$A,LOOKUP(2,1/($A$1:INDIRECT("$A$"&amp;ROW($A311))&lt;&gt;""),ROW($A$1:INDIRECT("$A$"&amp;ROW($A311)))),1))),"",
IF(NOT(ISNUMBER($A311)),$AA310,
IF($AB311&lt;16,"Lillipup",
IF($AB311&lt;32,"Herdier",
"Stoutland"))))</f>
        <v/>
      </c>
      <c r="AB311" s="25" t="str" cm="1">
        <f t="array" aca="1" ref="AB311" ca="1">IF(NOT(ISNUMBER(INDEX($A:$A, LOOKUP(2, 1 / ($A$1:INDIRECT("$A$"&amp;ROW($A311)) &lt;&gt; ""),ROW($A$1:INDIRECT("$A$"&amp;ROW($A311)))), 1))), "",
VLOOKUP($AY311,'Medium-Slow'!$A$1:$B$101,2,TRUE))</f>
        <v/>
      </c>
      <c r="AC311" s="23" t="str" cm="1">
        <f t="array" aca="1" ref="AC311" ca="1">IF(NOT(ISNUMBER(INDEX($A:$A, LOOKUP(2, 1 / ($A$1:INDIRECT("$A$"&amp;ROW($A311)) &lt;&gt; ""),ROW($A$1:INDIRECT("$A$"&amp;ROW($A311)))), 1))), "",
INDEX($AC:$AC, LOOKUP(2, 1 / ($AC$1:INDIRECT("$AC$"&amp;ROW($AC311)-1) &lt;&gt; ""),ROW($AC$1:INDIRECT("$AC$"&amp;ROW($AC311)-1))), 1)+
IF(INDEX($AC:$AC, LOOKUP(2, 1 / ($AC$1:INDIRECT("$AC$"&amp;ROW($AC311)-1) &lt;&gt; ""),ROW($AC$1:INDIRECT("$AC$"&amp;ROW($AC311)-1))), 1)+
INDEX($AD:$AD, LOOKUP(2, 1 / ($AD$1:INDIRECT("$AD$"&amp;ROW($AD311)-1) &lt;&gt; ""),ROW($AD$1:INDIRECT("$AD$"&amp;ROW($AD311)-1))), 1)+
INDEX($AE:$AE, LOOKUP(2, 1 / ($AE$1:INDIRECT("$AE$"&amp;ROW($AE311)-1) &lt;&gt; ""),ROW($AE$1:INDIRECT("$AE$"&amp;ROW($AD311)-1))), 1)+
INDEX($AE:$AF, LOOKUP(2, 1 / ($AF$1:INDIRECT("$AF$"&amp;ROW($AF311)-1) &lt;&gt; ""),ROW($AF$1:INDIRECT("$AF$"&amp;ROW($AD311)-1))), 1)+
INDEX($AG:$AG, LOOKUP(2, 1 / ($AG$1:INDIRECT("$AG$"&amp;ROW($AG311)-1) &lt;&gt; ""),ROW($AG$1:INDIRECT("$AG$"&amp;ROW($AD311)-1))), 1)+
INDEX($AH:$AH, LOOKUP(2, 1 / ($AH$1:INDIRECT("$AH$"&amp;ROW($AH311)-1) &lt;&gt; ""),ROW($AH$1:INDIRECT("$AH$"&amp;ROW($AD311)-1))), 1)&gt;=510,0,
IF(INDEX($AC:$AC, LOOKUP(2, 1 / ($AC$1:INDIRECT("$AC$"&amp;ROW($AC311)-1) &lt;&gt; ""),ROW($AC$1:INDIRECT("$AC$"&amp;ROW($AC311)-1))), 1)&gt;=255,0,
VLOOKUP(INDIRECT("$G$"&amp;LOOKUP(2, 1 / ($AC$1:INDIRECT("$AC$"&amp;ROW($AC311)-1) &lt;&gt; ""),ROW($AC$1:INDIRECT("$AC$"&amp;ROW($AC311)-1)))), 'EV and Base'!$A$1:$N$671, 3, FALSE))))</f>
        <v/>
      </c>
      <c r="AD311" s="2" t="str" cm="1">
        <f t="array" aca="1" ref="AD311" ca="1">IF(NOT(ISNUMBER(INDEX($A:$A, LOOKUP(2, 1 / ($A$1:INDIRECT("$A$"&amp;ROW($A311)) &lt;&gt; ""),ROW($A$1:INDIRECT("$A$"&amp;ROW($A311)))), 1))), "",
INDEX($AD:$AD, LOOKUP(2, 1 / ($AD$1:INDIRECT("$AD$"&amp;ROW($AD311)-1) &lt;&gt; ""),ROW($AD$1:INDIRECT("$AD$"&amp;ROW($AD311)-1))), 1)+
IF(INDEX($AC:$AC, LOOKUP(2, 1 / ($AC$1:INDIRECT("$AC$"&amp;ROW($AC311)-1) &lt;&gt; ""),ROW($AC$1:INDIRECT("$AC$"&amp;ROW($AC311)-1))), 1)+
INDEX($AD:$AD, LOOKUP(2, 1 / ($AD$1:INDIRECT("$AD$"&amp;ROW($AD311)-1) &lt;&gt; ""),ROW($AD$1:INDIRECT("$AD$"&amp;ROW($AD311)-1))), 1)+
INDEX($AE:$AE, LOOKUP(2, 1 / ($AE$1:INDIRECT("$AE$"&amp;ROW($AE311)-1) &lt;&gt; ""),ROW($AE$1:INDIRECT("$AE$"&amp;ROW($AD311)-1))), 1)+
INDEX($AE:$AF, LOOKUP(2, 1 / ($AF$1:INDIRECT("$AF$"&amp;ROW($AF311)-1) &lt;&gt; ""),ROW($AF$1:INDIRECT("$AF$"&amp;ROW($AD311)-1))), 1)+
INDEX($AG:$AG, LOOKUP(2, 1 / ($AG$1:INDIRECT("$AG$"&amp;ROW($AG311)-1) &lt;&gt; ""),ROW($AG$1:INDIRECT("$AG$"&amp;ROW($AD311)-1))), 1)+
INDEX($AH:$AH, LOOKUP(2, 1 / ($AH$1:INDIRECT("$AH$"&amp;ROW($AH311)-1) &lt;&gt; ""),ROW($AH$1:INDIRECT("$AH$"&amp;ROW($AD311)-1))), 1)&gt;=510,0,
IF(INDEX($AD:$AD, LOOKUP(2, 1 / ($AD$1:INDIRECT("$AD$"&amp;ROW($AD311)-1) &lt;&gt; ""),ROW($AD$1:INDIRECT("$AD$"&amp;ROW($AD311)-1))), 1)&gt;=255,0,
VLOOKUP(INDIRECT("$G$"&amp;LOOKUP(2, 1 / ($AD$1:INDIRECT("$AD$"&amp;ROW($AD311)-1) &lt;&gt; ""),ROW($AD$1:INDIRECT("$AD$"&amp;ROW($AD311)-1)))), 'EV and Base'!$A$1:$N$671, 4, FALSE))))</f>
        <v/>
      </c>
      <c r="AE311" s="2" t="str" cm="1">
        <f t="array" aca="1" ref="AE311" ca="1">IF(NOT(ISNUMBER(INDEX($A:$A,LOOKUP(2,1/($A$1:INDIRECT("$A$"&amp;ROW($A311))&lt;&gt;""),ROW($A$1:INDIRECT("$A$"&amp;ROW($A311)))),1))),"",
INDEX($AE:$AE,LOOKUP(2,1/($AE$1:INDIRECT("$AE$"&amp;ROW($AE311)-1)&lt;&gt;""),ROW($AE$1:INDIRECT("$AE$"&amp;ROW($AE311)-1))),1)+
IF(INDEX($AC:$AC,LOOKUP(2,1/($AC$1:INDIRECT("$AC$"&amp;ROW($AC311)-1)&lt;&gt;""),ROW($AC$1:INDIRECT("$AC$"&amp;ROW($AC311)-1))),1)+
INDEX($AD:$AD,LOOKUP(2,1/($AD$1:INDIRECT("$AD$"&amp;ROW($AD311)-1)&lt;&gt;""),ROW($AD$1:INDIRECT("$AD$"&amp;ROW($AD311)-1))),1)+
INDEX($AE:$AE,LOOKUP(2,1/($AE$1:INDIRECT("$AE$"&amp;ROW($AE311)-1)&lt;&gt;""),ROW($AE$1:INDIRECT("$AE$"&amp;ROW($AD311)-1))),1)+
INDEX($AE:$AF,LOOKUP(2,1/($AF$1:INDIRECT("$AF$"&amp;ROW($AF311)-1)&lt;&gt;""),ROW($AF$1:INDIRECT("$AF$"&amp;ROW($AD311)-1))),1)+
INDEX($AG:$AG,LOOKUP(2,1/($AG$1:INDIRECT("$AG$"&amp;ROW($AG311)-1)&lt;&gt;""),ROW($AG$1:INDIRECT("$AG$"&amp;ROW($AD311)-1))),1)+
INDEX($AH:$AH,LOOKUP(2,1/($AH$1:INDIRECT("$AH$"&amp;ROW($AH311)-1)&lt;&gt;""),ROW($AH$1:INDIRECT("$AH$"&amp;ROW($AD311)-1))),1)&gt;=510,0,
IF(INDEX($AE:$AE,LOOKUP(2,1/($AE$1:INDIRECT("$AE$"&amp;ROW($AE311)-1)&lt;&gt;""),ROW($AE$1:INDIRECT("$AE$"&amp;ROW($AE311)-1))),1)&gt;=255,0,
VLOOKUP(INDIRECT("$G$"&amp;LOOKUP(2,1/($AE$1:INDIRECT("$AE$"&amp;ROW($AE311)-1)&lt;&gt;""),ROW($AE$1:INDIRECT("$AE$"&amp;ROW($AE311)-1)))),'EV and Base'!$A$1:$N$671,5,FALSE))))</f>
        <v/>
      </c>
      <c r="AF311" s="2" t="str" cm="1">
        <f t="array" aca="1" ref="AF311" ca="1">IF(NOT(ISNUMBER(INDEX($A:$A, LOOKUP(2, 1 / ($A$1:INDIRECT("$A$"&amp;ROW($A311)) &lt;&gt; ""),ROW($A$1:INDIRECT("$A$"&amp;ROW($A311)))), 1))), "",
INDEX($AF:$AF, LOOKUP(2, 1 / ($AF$1:INDIRECT("$AF$"&amp;ROW($AF311)-1) &lt;&gt; ""),ROW($AF$1:INDIRECT("$AF$"&amp;ROW($AF311)-1))), 1)+
IF(INDEX($AC:$AC, LOOKUP(2, 1 / ($AC$1:INDIRECT("$AC$"&amp;ROW($AC311)-1) &lt;&gt; ""),ROW($AC$1:INDIRECT("$AC$"&amp;ROW($AC311)-1))), 1)+
INDEX($AD:$AD, LOOKUP(2, 1 / ($AD$1:INDIRECT("$AD$"&amp;ROW($AD311)-1) &lt;&gt; ""),ROW($AD$1:INDIRECT("$AD$"&amp;ROW($AD311)-1))), 1)+
INDEX($AE:$AE, LOOKUP(2, 1 / ($AE$1:INDIRECT("$AE$"&amp;ROW($AE311)-1) &lt;&gt; ""),ROW($AE$1:INDIRECT("$AE$"&amp;ROW($AD311)-1))), 1)+
INDEX($AE:$AF, LOOKUP(2, 1 / ($AF$1:INDIRECT("$AF$"&amp;ROW($AF311)-1) &lt;&gt; ""),ROW($AF$1:INDIRECT("$AF$"&amp;ROW($AD311)-1))), 1)+
INDEX($AG:$AG, LOOKUP(2, 1 / ($AG$1:INDIRECT("$AG$"&amp;ROW($AG311)-1) &lt;&gt; ""),ROW($AG$1:INDIRECT("$AG$"&amp;ROW($AD311)-1))), 1)+
INDEX($AH:$AH, LOOKUP(2, 1 / ($AH$1:INDIRECT("$AH$"&amp;ROW($AH311)-1) &lt;&gt; ""),ROW($AH$1:INDIRECT("$AH$"&amp;ROW($AD311)-1))), 1)&gt;=510,0,
IF(INDEX($AF:$AF, LOOKUP(2, 1 / ($AF$1:INDIRECT("$AF$"&amp;ROW($AF311)-1) &lt;&gt; ""),ROW($AF$1:INDIRECT("$AF$"&amp;ROW($AF311)-1))), 1)&gt;=255,0,
VLOOKUP(INDIRECT("$G$"&amp;LOOKUP(2, 1 / ($AF$1:INDIRECT("$AF$"&amp;ROW($AF311)-1) &lt;&gt; ""),ROW($AF$1:INDIRECT("$AF$"&amp;ROW($AF311)-1)))), 'EV and Base'!$A$1:$N$671, 6, FALSE))))</f>
        <v/>
      </c>
      <c r="AG311" s="2" t="str" cm="1">
        <f t="array" aca="1" ref="AG311" ca="1">IF(NOT(ISNUMBER(INDEX($A:$A, LOOKUP(2, 1 / ($A$1:INDIRECT("$A$"&amp;ROW($A311)) &lt;&gt; ""),ROW($A$1:INDIRECT("$A$"&amp;ROW($A311)))), 1))), "",
INDEX($AG:$AG, LOOKUP(2, 1 / ($AG$1:INDIRECT("$AG$"&amp;ROW($AG311)-1) &lt;&gt; ""),ROW($AG$1:INDIRECT("$AG$"&amp;ROW($AG311)-1))), 1)+
IF(INDEX($AC:$AC, LOOKUP(2, 1 / ($AC$1:INDIRECT("$AC$"&amp;ROW($AC311)-1) &lt;&gt; ""),ROW($AC$1:INDIRECT("$AC$"&amp;ROW($AC311)-1))), 1)+
INDEX($AD:$AD, LOOKUP(2, 1 / ($AD$1:INDIRECT("$AD$"&amp;ROW($AD311)-1) &lt;&gt; ""),ROW($AD$1:INDIRECT("$AD$"&amp;ROW($AD311)-1))), 1)+
INDEX($AE:$AE, LOOKUP(2, 1 / ($AE$1:INDIRECT("$AE$"&amp;ROW($AE311)-1) &lt;&gt; ""),ROW($AE$1:INDIRECT("$AE$"&amp;ROW($AD311)-1))), 1)+
INDEX($AE:$AF, LOOKUP(2, 1 / ($AF$1:INDIRECT("$AF$"&amp;ROW($AF311)-1) &lt;&gt; ""),ROW($AF$1:INDIRECT("$AF$"&amp;ROW($AD311)-1))), 1)+
INDEX($AG:$AG, LOOKUP(2, 1 / ($AG$1:INDIRECT("$AG$"&amp;ROW($AG311)-1) &lt;&gt; ""),ROW($AG$1:INDIRECT("$AG$"&amp;ROW($AD311)-1))), 1)+
INDEX($AH:$AH, LOOKUP(2, 1 / ($AH$1:INDIRECT("$AH$"&amp;ROW($AH311)-1) &lt;&gt; ""),ROW($AH$1:INDIRECT("$AH$"&amp;ROW($AD311)-1))), 1)&gt;=510,0,
IF(INDEX($AG:$AG, LOOKUP(2, 1 / ($AG$1:INDIRECT("$AG$"&amp;ROW($AG311)-1) &lt;&gt; ""),ROW($AG$1:INDIRECT("$AG$"&amp;ROW($AG311)-1))), 1)&gt;=255,0,
VLOOKUP(INDIRECT("$G$"&amp;LOOKUP(2, 1 / ($AG$1:INDIRECT("$AG$"&amp;ROW($AG311)-1) &lt;&gt; ""),ROW($AG$1:INDIRECT("$AG$"&amp;ROW($AG311)-1)))), 'EV and Base'!$A$1:$N$671, 7, FALSE))))</f>
        <v/>
      </c>
      <c r="AH311" s="24" t="str" cm="1">
        <f t="array" aca="1" ref="AH311" ca="1">IF(NOT(ISNUMBER(INDEX($A:$A,LOOKUP(2,1/($A$1:INDIRECT("$A$"&amp;ROW($A311))&lt;&gt;""),ROW($A$1:INDIRECT("$A$"&amp;ROW($A311)))),1))),"",
INDEX($AH:$AH,LOOKUP(2,1/($AH$1:INDIRECT("$AH$"&amp;ROW($AH311)-1)&lt;&gt;""),ROW($AH$1:INDIRECT("$AH$"&amp;ROW($AH311)-1))),1)+
IF(INDEX($AC:$AC,LOOKUP(2,1/($AC$1:INDIRECT("$AC$"&amp;ROW($AC311)-1)&lt;&gt;""),ROW($AC$1:INDIRECT("$AC$"&amp;ROW($AC311)-1))),1)+
INDEX($AD:$AD,LOOKUP(2,1/($AD$1:INDIRECT("$AD$"&amp;ROW($AD311)-1)&lt;&gt;""),ROW($AD$1:INDIRECT("$AD$"&amp;ROW($AD311)-1))),1)+
INDEX($AE:$AE,LOOKUP(2,1/($AE$1:INDIRECT("$AE$"&amp;ROW($AE311)-1)&lt;&gt;""),ROW($AE$1:INDIRECT("$AE$"&amp;ROW($AD311)-1))),1)+
INDEX($AE:$AF,LOOKUP(2,1/($AF$1:INDIRECT("$AF$"&amp;ROW($AF311)-1)&lt;&gt;""),ROW($AF$1:INDIRECT("$AF$"&amp;ROW($AD311)-1))),1)+
INDEX($AG:$AG,LOOKUP(2,1/($AG$1:INDIRECT("$AG$"&amp;ROW($AG311)-1)&lt;&gt;""),ROW($AG$1:INDIRECT("$AG$"&amp;ROW($AD311)-1))),1)+
INDEX($AH:$AH,LOOKUP(2,1/($AH$1:INDIRECT("$AH$"&amp;ROW($AH311)-1)&lt;&gt;""),ROW($AH$1:INDIRECT("$AH$"&amp;ROW($AD311)-1))),1)&gt;=510,0,
IF(INDEX($AH:$AH,LOOKUP(2,1/($AH$1:INDIRECT("$AH$"&amp;ROW($AH311)-1)&lt;&gt;""),ROW($AH$1:INDIRECT("$AH$"&amp;ROW($AH311)-1))),1)&gt;=255,0,
VLOOKUP(INDIRECT("$G$"&amp;LOOKUP(2,1/($AH$1:INDIRECT("$AH$"&amp;ROW($AH311)-1)&lt;&gt;""),ROW($AH$1:INDIRECT("$AH$"&amp;ROW($AH311)-1)))),'EV and Base'!$A$1:$N$671,8,FALSE))))</f>
        <v/>
      </c>
      <c r="AI311" s="29" t="str" cm="1">
        <f t="array" aca="1" ref="AI311" ca="1">IF(NOT(ISNUMBER(INDEX($A:$A,LOOKUP(2,1/($A$1:INDIRECT("$A$"&amp;ROW($A311))&lt;&gt;""),ROW($A$1:INDIRECT("$A$"&amp;ROW($A311)))),1))),"",
ROUNDDOWN((((2*VLOOKUP($AA311,'EV and Base'!$A$1:$N$671,9,FALSE))+31+ROUNDDOWN($AC311/4,0))*$AB311)/100,0)+$AB311+10)</f>
        <v/>
      </c>
      <c r="AJ311" s="21" t="str" cm="1">
        <f t="array" aca="1" ref="AJ311" ca="1">IF(NOT(ISNUMBER(INDEX($A:$A, LOOKUP(2, 1 / ($A$1:INDIRECT("$A$"&amp;ROW($A311)) &lt;&gt; ""),ROW($A$1:INDIRECT("$A$"&amp;ROW($A311)))), 1))), "",
ROUNDDOWN((ROUNDDOWN((((2*VLOOKUP($AA311, 'EV and Base'!$A$1:$N$671, 10, FALSE))+31+ROUNDDOWN($AD311/4, 0))*$AB311)/100, 0)+5)*1.1, 0))</f>
        <v/>
      </c>
      <c r="AK311" s="21" t="str" cm="1">
        <f t="array" aca="1" ref="AK311" ca="1">IF(NOT(ISNUMBER(INDEX($A:$A, LOOKUP(2, 1 / ($A$1:INDIRECT("$A$"&amp;ROW($A311)) &lt;&gt; ""),ROW($A$1:INDIRECT("$A$"&amp;ROW($A311)))), 1))), "",
ROUNDDOWN((ROUNDDOWN((((2*VLOOKUP($AA311, 'EV and Base'!$A$1:$N$671, 11, FALSE))+30+ROUNDDOWN($AE311/4, 0))*$AB311)/100, 0)+5), 0)
&amp;"-"&amp;
ROUNDDOWN((ROUNDDOWN((((2*VLOOKUP($AA311, 'EV and Base'!$A$1:$N$671, 11, FALSE))+31+ROUNDDOWN($AE311/4, 0))*$AB311)/100, 0)+5), 0))</f>
        <v/>
      </c>
      <c r="AL311" s="21" t="str" cm="1">
        <f t="array" aca="1" ref="AL311" ca="1">IF(NOT(ISNUMBER(INDEX($A:$A, LOOKUP(2, 1 / ($A$1:INDIRECT("$A$"&amp;ROW($A311)) &lt;&gt; ""),ROW($A$1:INDIRECT("$A$"&amp;ROW($A311)))), 1))), "",
ROUNDDOWN((ROUNDDOWN((((2*VLOOKUP($AA311, 'EV and Base'!$A$1:$N$671, 12, FALSE))+0+ROUNDDOWN($AF311/4, 0))*$AB311)/100, 0)+5)*0.9, 0)
&amp;"-"&amp;
ROUNDDOWN((ROUNDDOWN((((2*VLOOKUP($AA311, 'EV and Base'!$A$1:$N$671, 12, FALSE))+31+ROUNDDOWN($AF311/4, 0))*$AB311)/100, 0)+5)*0.9, 0))</f>
        <v/>
      </c>
      <c r="AM311" s="21" t="str" cm="1">
        <f t="array" aca="1" ref="AM311" ca="1">IF(NOT(ISNUMBER(INDEX($A:$A, LOOKUP(2, 1 / ($A$1:INDIRECT("$A$"&amp;ROW($A311)) &lt;&gt; ""),ROW($A$1:INDIRECT("$A$"&amp;ROW($A311)))), 1))), "",
ROUNDDOWN((ROUNDDOWN((((2*VLOOKUP($AA311, 'EV and Base'!$A$1:$N$671, 13, FALSE))+30+ROUNDDOWN($AG311/4, 0))*$AB311)/100, 0)+5), 0)
&amp;"-"&amp;
ROUNDDOWN((ROUNDDOWN((((2*VLOOKUP($AA311, 'EV and Base'!$A$1:$N$671, 13, FALSE))+31+ROUNDDOWN($AG311/4, 0))*$AB311)/100, 0)+5), 0))</f>
        <v/>
      </c>
      <c r="AN311" s="25" t="str" cm="1">
        <f t="array" aca="1" ref="AN311" ca="1">IF(NOT(ISNUMBER(INDEX($A:$A, LOOKUP(2, 1 / ($A$1:INDIRECT("$A$"&amp;ROW($A311)) &lt;&gt; ""),ROW($A$1:INDIRECT("$A$"&amp;ROW($A311)))), 1))), "",
ROUNDDOWN((ROUNDDOWN((((2*VLOOKUP($AA311, 'EV and Base'!$A$1:$N$671, 14, FALSE))+31+ROUNDDOWN($AH311/4, 0))*$AB311)/100, 0)+5), 0))</f>
        <v/>
      </c>
      <c r="AO311" s="23" t="str" cm="1">
        <f t="array" aca="1" ref="AO311" ca="1">IF(NOT(ISNUMBER(INDEX($A:$A, LOOKUP(2, 1 / ($A$1:INDIRECT("$A$"&amp;ROW($A311)) &lt;&gt; ""),ROW($A$1:INDIRECT("$A$"&amp;ROW($A311)))), 1))), "",
ROUNDDOWN((((2*VLOOKUP($AA311, 'EV and Base'!$A$1:$N$671, 9, FALSE))+31+ROUNDDOWN($AC311/4, 0))*$AB311)/100, 0)+$AB311+10)</f>
        <v/>
      </c>
      <c r="AP311" s="2" t="str" cm="1">
        <f t="array" aca="1" ref="AP311" ca="1">IF(NOT(ISNUMBER(INDEX($A:$A, LOOKUP(2, 1 / ($A$1:INDIRECT("$A$"&amp;ROW($A311)) &lt;&gt; ""),ROW($A$1:INDIRECT("$A$"&amp;ROW($A311)))), 1))), "",
ROUNDDOWN((ROUNDDOWN((((2*VLOOKUP($AA311, 'EV and Base'!$A$1:$N$671, 10, FALSE))+31+ROUNDDOWN($AD311/4, 0))*$AB311)/100, 0)+5)*1.1, 0))</f>
        <v/>
      </c>
      <c r="AQ311" s="2" t="str" cm="1">
        <f t="array" aca="1" ref="AQ311" ca="1">IF(NOT(ISNUMBER(INDEX($A:$A, LOOKUP(2, 1 / ($A$1:INDIRECT("$A$"&amp;ROW($A311)) &lt;&gt; ""),ROW($A$1:INDIRECT("$A$"&amp;ROW($A311)))), 1))), "",
ROUNDDOWN((ROUNDDOWN((((2*VLOOKUP($AA311, 'EV and Base'!$A$1:$N$671, 11, FALSE))+$AV$2+ROUNDDOWN($AE311/4, 0))*$AB311)/100, 0)+5), 0))</f>
        <v/>
      </c>
      <c r="AR311" s="22" t="str" cm="1">
        <f t="array" aca="1" ref="AR311" ca="1">IF(NOT(ISNUMBER(INDEX($A:$A, LOOKUP(2, 1 / ($A$1:INDIRECT("$A$"&amp;ROW($A311)) &lt;&gt; ""),ROW($A$1:INDIRECT("$A$"&amp;ROW($A311)))), 1))), "",
ROUNDDOWN((ROUNDDOWN((((2*VLOOKUP($AA311, 'EV and Base'!$A$1:$N$671, 12, FALSE))+$AW$2+ROUNDDOWN($AF311/4, 0))*$AB311)/100, 0)+5)*0.9, 0))</f>
        <v/>
      </c>
      <c r="AS311" s="2" t="str" cm="1">
        <f t="array" aca="1" ref="AS311" ca="1">IF(NOT(ISNUMBER(INDEX($A:$A, LOOKUP(2, 1 / ($A$1:INDIRECT("$A$"&amp;ROW($A311)) &lt;&gt; ""),ROW($A$1:INDIRECT("$A$"&amp;ROW($A311)))), 1))), "",
ROUNDDOWN((ROUNDDOWN((((2*VLOOKUP($AA311, 'EV and Base'!$A$1:$N$671, 13, FALSE))+$AX$2+ROUNDDOWN($AG311/4, 0))*$AB311)/100, 0)+5), 0))</f>
        <v/>
      </c>
      <c r="AT311" s="24" t="str" cm="1">
        <f t="array" aca="1" ref="AT311" ca="1">IF(NOT(ISNUMBER(INDEX($A:$A, LOOKUP(2, 1 / ($A$1:INDIRECT("$A$"&amp;ROW($A311)) &lt;&gt; ""),ROW($A$1:INDIRECT("$A$"&amp;ROW($A311)))), 1))), "",
ROUNDDOWN((ROUNDDOWN((((2*VLOOKUP($AA311, 'EV and Base'!$A$1:$N$671, 14, FALSE))+31+ROUNDDOWN($AH311/4, 0))*$AB311)/100, 0)+5), 0))</f>
        <v/>
      </c>
      <c r="AU311" s="28"/>
      <c r="AY311" t="str" cm="1">
        <f t="array" aca="1" ref="AY311" ca="1">IF(NOT(ISNUMBER(INDEX($A:$A,LOOKUP(2,1/($A$1:INDIRECT("$A$"&amp;ROW($A311))&lt;&gt;""),ROW($A$1:INDIRECT("$A$"&amp;ROW($A311)))),1))),"",
INDEX($AY:$AY,LOOKUP(2,1/($AY$1:INDIRECT("$AY$"&amp;ROW($AY311)-1)&lt;&gt;""),ROW($AY$1:INDIRECT("$AY$"&amp;ROW($AY311)-1))),1)+$BL311)</f>
        <v/>
      </c>
      <c r="AZ311" s="3" t="str" cm="1">
        <f t="array" aca="1" ref="AZ311" ca="1">IF(NOT(ISNUMBER(INDEX($A:$A, LOOKUP(2, 1 / ($A$1:INDIRECT("$A$"&amp;ROW($A311)) &lt;&gt; ""),ROW($A$1:INDIRECT("$A$"&amp;ROW($A311)))), 1))), "",
VLOOKUP(INDIRECT("$G$"&amp;LOOKUP(2, 1 / ($AY$1:INDIRECT("$AY$"&amp;ROW($AY311)-1) &lt;&gt; ""),ROW($AY$1:INDIRECT("$AY$"&amp;ROW($AY311)-1)))),'EV and Base'!A279:N949,2,FALSE))</f>
        <v/>
      </c>
      <c r="BA311" s="3" t="str" cm="1">
        <f t="array" aca="1" ref="BA311" ca="1">IF(NOT(ISNUMBER(INDEX($A:$A, LOOKUP(2, 1 / ($A$1:INDIRECT("$A$"&amp;ROW($A311)) &lt;&gt; ""),ROW($A$1:INDIRECT("$A$"&amp;ROW($A311)))), 1))), "",
INDIRECT("$I$"&amp;LOOKUP(2, 1 / ($AY$1:INDIRECT("$AY$"&amp;ROW($AY311)-1) &lt;&gt; ""),ROW($AY$1:INDIRECT("$AY$"&amp;ROW($AY311)-1)))))</f>
        <v/>
      </c>
      <c r="BB311" s="1" t="str" cm="1">
        <f t="array" aca="1" ref="BB311" ca="1">IF(NOT(ISNUMBER(INDEX($A:$A, LOOKUP(2, 1 / ($A$1:INDIRECT("$A$"&amp;ROW($A311)) &lt;&gt; ""),ROW($A$1:INDIRECT("$A$"&amp;ROW($A311)))), 1))), "",
INDIRECT("$AB$"&amp;LOOKUP(2, 1 / ($AY$1:INDIRECT("$AY$"&amp;ROW($AY311)-1) &lt;&gt; ""),ROW($AY$1:INDIRECT("$AY$"&amp;ROW($AY311)-1)))))</f>
        <v/>
      </c>
      <c r="BC311" s="3" t="str" cm="1">
        <f t="array" aca="1" ref="BC311" ca="1">IF(NOT(ISNUMBER(INDEX($A:$A,LOOKUP(2,1/($A$1:INDIRECT("$A$"&amp;ROW($A311))&lt;&gt;""),ROW($A$1:INDIRECT("$A$"&amp;ROW($A311)))),1))),"",
$BA311+$BA311+10)</f>
        <v/>
      </c>
      <c r="BD311" s="3" t="str" cm="1">
        <f t="array" aca="1" ref="BD311" ca="1">IF(NOT(ISNUMBER(INDEX($A:$A,LOOKUP(2,1/($A$1:INDIRECT("$A$"&amp;ROW($A311))&lt;&gt;""),ROW($A$1:INDIRECT("$A$"&amp;ROW($A311)))),1))),"",
$BA311+$BB311+10)</f>
        <v/>
      </c>
      <c r="BE311" s="3" t="str" cm="1">
        <f t="array" aca="1" ref="BE311" ca="1">IF(NOT(ISNUMBER(INDEX($A:$A,LOOKUP(2,1/($A$1:INDIRECT("$A$"&amp;ROW($A311))&lt;&gt;""),ROW($A$1:INDIRECT("$A$"&amp;ROW($A311)))),1))),"",
$BC311*$BC311)</f>
        <v/>
      </c>
      <c r="BF311" s="3" t="str" cm="1">
        <f t="array" aca="1" ref="BF311" ca="1">IF(NOT(ISNUMBER(INDEX($A:$A,LOOKUP(2,1/($A$1:INDIRECT("$A$"&amp;ROW($A311))&lt;&gt;""),ROW($A$1:INDIRECT("$A$"&amp;ROW($A311)))),1))),"",
$BD311*$BD311)</f>
        <v/>
      </c>
      <c r="BG311" s="3" t="str" cm="1">
        <f t="array" aca="1" ref="BG311" ca="1">IF(NOT(ISNUMBER(INDEX($A:$A,LOOKUP(2,1/($A$1:INDIRECT("$A$"&amp;ROW($A311))&lt;&gt;""),ROW($A$1:INDIRECT("$A$"&amp;ROW($A311)))),1))),"",
_xlfn.FLOOR.MATH(1.5*_xlfn.FLOOR.MATH($AZ311*BA311/5)))</f>
        <v/>
      </c>
      <c r="BH311" s="3" t="str" cm="1">
        <f t="array" aca="1" ref="BH311" ca="1">IF(NOT(ISNUMBER(INDEX($A:$A, LOOKUP(2, 1 / ($A$1:INDIRECT("$A$"&amp;ROW($A311)) &lt;&gt; ""),ROW($A$1:INDIRECT("$A$"&amp;ROW($A311)))), 1))), "",
_xlfn.FLOOR.MATH($BG311/IF(OR(INDIRECT("$C$"&amp;LOOKUP(2, 1 / ($AY$1:INDIRECT("$AY$"&amp;ROW($AY311)-1) &lt;&gt; ""),ROW($AY$1:INDIRECT("$AY$"&amp;ROW($AY311)-1))))="Multi",
INDIRECT("$C$"&amp;LOOKUP(2, 1 / ($AY$1:INDIRECT("$AY$"&amp;ROW($AY311)-1) &lt;&gt; ""),ROW($AY$1:INDIRECT("$AY$"&amp;ROW($AY311)-1))))="Double"),2,1)))</f>
        <v/>
      </c>
      <c r="BI311" s="3" t="str" cm="1">
        <f t="array" aca="1" ref="BI311" ca="1">IF(NOT(ISNUMBER(INDEX($A:$A,LOOKUP(2,1/($A$1:INDIRECT("$A$"&amp;ROW($A311))&lt;&gt;""),ROW($A$1:INDIRECT("$A$"&amp;ROW($A311)))),1))),"",
VLOOKUP($BC311,GameFreakSQRT!$A$1:$B$200,2,FALSE))</f>
        <v/>
      </c>
      <c r="BJ311" s="3" t="str" cm="1">
        <f t="array" aca="1" ref="BJ311" ca="1">IF(NOT(ISNUMBER(INDEX($A:$A,LOOKUP(2,1/($A$1:INDIRECT("$A$"&amp;ROW($A311))&lt;&gt;""),ROW($A$1:INDIRECT("$A$"&amp;ROW($A311)))),1))),"",
VLOOKUP($BD311,GameFreakSQRT!$A$1:$B$200,2,FALSE))</f>
        <v/>
      </c>
      <c r="BK311" s="3" t="str" cm="1">
        <f t="array" aca="1" ref="BK311" ca="1">IF(NOT(ISNUMBER(INDEX($A:$A,LOOKUP(2,1/($A$1:INDIRECT("$A$"&amp;ROW($A311))&lt;&gt;""),ROW($A$1:INDIRECT("$A$"&amp;ROW($A311)))),1))),"",
_xlfn.FLOOR.MATH((($BI311*$BE311)*$BH311)/($BJ311*$BF311))+1)</f>
        <v/>
      </c>
      <c r="BL311" s="3" t="str" cm="1">
        <f t="array" aca="1" ref="BL311" ca="1">IF(NOT(ISNUMBER(INDEX($A:$A,LOOKUP(2,1/($A$1:INDIRECT("$A$"&amp;ROW($A311))&lt;&gt;""),ROW($A$1:INDIRECT("$A$"&amp;ROW($A311)))),1))),"",
_xlfn.FLOOR.MATH($BK311*IF(NOT(INDIRECT("$Z$"&amp;LOOKUP(2, 1 / ($AY$1:INDIRECT("$AY$"&amp;ROW($AY311)-1) &lt;&gt; ""),ROW($AY$1:INDIRECT("$AY$"&amp;ROW($AY311)-1))))=""),1.5,1)))</f>
        <v/>
      </c>
      <c r="BM311" s="3" t="str" cm="1">
        <f t="array" aca="1" ref="BM311" ca="1">IF(NOT(ISNUMBER(INDEX($A:$A, LOOKUP(2, 1 / ($A$1:INDIRECT("$A$"&amp;ROW($A311)) &lt;&gt; ""),ROW($A$1:INDIRECT("$A$"&amp;ROW($A311)))), 1))), "",
INDIRECT("$Y$"&amp;LOOKUP(2, 1 / ($AY$1:INDIRECT("$AY$"&amp;ROW($AY311)-1) &lt;&gt; ""),ROW($AY$1:INDIRECT("$AY$"&amp;ROW($AY311)-1)))))</f>
        <v/>
      </c>
      <c r="BN311" s="3" t="str">
        <f t="shared" ca="1" si="30"/>
        <v/>
      </c>
    </row>
    <row r="312" spans="1:66" x14ac:dyDescent="0.45">
      <c r="A312" s="69"/>
      <c r="B312" s="69"/>
      <c r="C312" s="69"/>
      <c r="D312" s="69"/>
      <c r="E312" s="69"/>
      <c r="F312" s="56">
        <v>2</v>
      </c>
      <c r="G312" s="2" t="s">
        <v>482</v>
      </c>
      <c r="H312" s="2" t="s">
        <v>50</v>
      </c>
      <c r="I312" s="2">
        <v>29</v>
      </c>
      <c r="J312" s="2" t="s">
        <v>197</v>
      </c>
      <c r="K312" s="2" t="s">
        <v>98</v>
      </c>
      <c r="L312" s="2" t="s">
        <v>53</v>
      </c>
      <c r="M312" s="2" t="s">
        <v>174</v>
      </c>
      <c r="N312" s="2" t="s">
        <v>483</v>
      </c>
      <c r="O312" s="2" t="s">
        <v>374</v>
      </c>
      <c r="P312" s="2" t="s">
        <v>484</v>
      </c>
      <c r="Q312" s="2">
        <v>0</v>
      </c>
      <c r="R312" s="2">
        <f>_xlfn.FLOOR.MATH((((2*VLOOKUP(G312, 'EV and Base'!$A$1:$N$671, 9, FALSE))+$Q312)*$I312)/100)+$I312+10</f>
        <v>74</v>
      </c>
      <c r="S312" s="2">
        <f>_xlfn.FLOOR.MATH((_xlfn.FLOOR.MATH((((2*VLOOKUP($G312, 'EV and Base'!$A$1:$N$671, 10, FALSE))+$Q312)*$I312)/100)+5)*
IF(OR($J312="Lonely", $J312="Brave", $J312="Adamant", $J312="Naughty"), 1.1,
IF(OR($J312="Bold", $J312="Timid", $J312="Modest", $J312="Calm"), 0.9, 1)))</f>
        <v>30</v>
      </c>
      <c r="T312" s="2">
        <f>_xlfn.FLOOR.MATH((_xlfn.FLOOR.MATH((((2*VLOOKUP($G312, 'EV and Base'!$A$1:$N$671, 11, FALSE))+$Q312)*$I312)/100)+5)*
IF(OR($J312="Bold", $J312="Relaxed", $J312="Impish", $J312="Lax"), 1.1,
IF(OR($J312="Lonely", $J312="Hasty", $J312="Mild", $J312="Gentle"), 0.9, 1)))</f>
        <v>30</v>
      </c>
      <c r="U312" s="2">
        <f>_xlfn.FLOOR.MATH((_xlfn.FLOOR.MATH((((2*VLOOKUP($G312, 'EV and Base'!$A$1:$N$671, 12, FALSE))+$Q312)*$I312)/100)+5)*
IF(OR($J312="Modest", $J312="Mild", $J312="Quiet", $J312="Rash"), 1.1,
IF(OR($J312="Adamant", $J312="Impish", $J312="Jolly", $J312="Careful"), 0.9, 1)))</f>
        <v>33</v>
      </c>
      <c r="V312" s="2">
        <f>_xlfn.FLOOR.MATH((_xlfn.FLOOR.MATH((((2*VLOOKUP($G312, 'EV and Base'!$A$1:$N$671, 13, FALSE))+$Q312)*$I312)/100)+5)*
IF(OR($J312="Calm", $J312="Gentle", $J312="Sassy", $J312="Careful"), 1.1,
IF(OR($J312="Naughty", $J312="Lax", $J312="Naive", $J312="Rash"), 0.9, 1)))</f>
        <v>34</v>
      </c>
      <c r="W312" s="2">
        <f>_xlfn.FLOOR.MATH((_xlfn.FLOOR.MATH((((2*VLOOKUP($G312, 'EV and Base'!$A$1:$N$671, 14, FALSE))+$Q312)*$I312)/100)+5)*
IF(OR($J312="Timid", $J312="Hasty", $J312="Jolly", $J312="Naive"), 1.1,
IF(OR($J312="Brave", $J312="Relaxed", $J312="Quiet", $J312="Sassy"), 0.9, 1)))</f>
        <v>36</v>
      </c>
      <c r="X312" s="69"/>
      <c r="Z312" s="1">
        <v>1</v>
      </c>
      <c r="AA312" s="23" t="str" cm="1">
        <f t="array" aca="1" ref="AA312" ca="1">IF(NOT(ISNUMBER(INDEX($A:$A,LOOKUP(2,1/($A$1:INDIRECT("$A$"&amp;ROW($A312))&lt;&gt;""),ROW($A$1:INDIRECT("$A$"&amp;ROW($A312)))),1))),"",
IF(NOT(ISNUMBER($A312)),$AA311,
IF($AB312&lt;16,"Lillipup",
IF($AB312&lt;32,"Herdier",
"Stoutland"))))</f>
        <v/>
      </c>
      <c r="AB312" s="25" t="str" cm="1">
        <f t="array" aca="1" ref="AB312" ca="1">IF(NOT(ISNUMBER(INDEX($A:$A, LOOKUP(2, 1 / ($A$1:INDIRECT("$A$"&amp;ROW($A312)) &lt;&gt; ""),ROW($A$1:INDIRECT("$A$"&amp;ROW($A312)))), 1))), "",
VLOOKUP($AY312,'Medium-Slow'!$A$1:$B$101,2,TRUE))</f>
        <v/>
      </c>
      <c r="AC312" s="23" t="str" cm="1">
        <f t="array" aca="1" ref="AC312" ca="1">IF(NOT(ISNUMBER(INDEX($A:$A, LOOKUP(2, 1 / ($A$1:INDIRECT("$A$"&amp;ROW($A312)) &lt;&gt; ""),ROW($A$1:INDIRECT("$A$"&amp;ROW($A312)))), 1))), "",
INDEX($AC:$AC, LOOKUP(2, 1 / ($AC$1:INDIRECT("$AC$"&amp;ROW($AC312)-1) &lt;&gt; ""),ROW($AC$1:INDIRECT("$AC$"&amp;ROW($AC312)-1))), 1)+
IF(INDEX($AC:$AC, LOOKUP(2, 1 / ($AC$1:INDIRECT("$AC$"&amp;ROW($AC312)-1) &lt;&gt; ""),ROW($AC$1:INDIRECT("$AC$"&amp;ROW($AC312)-1))), 1)+
INDEX($AD:$AD, LOOKUP(2, 1 / ($AD$1:INDIRECT("$AD$"&amp;ROW($AD312)-1) &lt;&gt; ""),ROW($AD$1:INDIRECT("$AD$"&amp;ROW($AD312)-1))), 1)+
INDEX($AE:$AE, LOOKUP(2, 1 / ($AE$1:INDIRECT("$AE$"&amp;ROW($AE312)-1) &lt;&gt; ""),ROW($AE$1:INDIRECT("$AE$"&amp;ROW($AD312)-1))), 1)+
INDEX($AE:$AF, LOOKUP(2, 1 / ($AF$1:INDIRECT("$AF$"&amp;ROW($AF312)-1) &lt;&gt; ""),ROW($AF$1:INDIRECT("$AF$"&amp;ROW($AD312)-1))), 1)+
INDEX($AG:$AG, LOOKUP(2, 1 / ($AG$1:INDIRECT("$AG$"&amp;ROW($AG312)-1) &lt;&gt; ""),ROW($AG$1:INDIRECT("$AG$"&amp;ROW($AD312)-1))), 1)+
INDEX($AH:$AH, LOOKUP(2, 1 / ($AH$1:INDIRECT("$AH$"&amp;ROW($AH312)-1) &lt;&gt; ""),ROW($AH$1:INDIRECT("$AH$"&amp;ROW($AD312)-1))), 1)&gt;=510,0,
IF(INDEX($AC:$AC, LOOKUP(2, 1 / ($AC$1:INDIRECT("$AC$"&amp;ROW($AC312)-1) &lt;&gt; ""),ROW($AC$1:INDIRECT("$AC$"&amp;ROW($AC312)-1))), 1)&gt;=255,0,
VLOOKUP(INDIRECT("$G$"&amp;LOOKUP(2, 1 / ($AC$1:INDIRECT("$AC$"&amp;ROW($AC312)-1) &lt;&gt; ""),ROW($AC$1:INDIRECT("$AC$"&amp;ROW($AC312)-1)))), 'EV and Base'!$A$1:$N$671, 3, FALSE))))</f>
        <v/>
      </c>
      <c r="AD312" s="2" t="str" cm="1">
        <f t="array" aca="1" ref="AD312" ca="1">IF(NOT(ISNUMBER(INDEX($A:$A, LOOKUP(2, 1 / ($A$1:INDIRECT("$A$"&amp;ROW($A312)) &lt;&gt; ""),ROW($A$1:INDIRECT("$A$"&amp;ROW($A312)))), 1))), "",
INDEX($AD:$AD, LOOKUP(2, 1 / ($AD$1:INDIRECT("$AD$"&amp;ROW($AD312)-1) &lt;&gt; ""),ROW($AD$1:INDIRECT("$AD$"&amp;ROW($AD312)-1))), 1)+
IF(INDEX($AC:$AC, LOOKUP(2, 1 / ($AC$1:INDIRECT("$AC$"&amp;ROW($AC312)-1) &lt;&gt; ""),ROW($AC$1:INDIRECT("$AC$"&amp;ROW($AC312)-1))), 1)+
INDEX($AD:$AD, LOOKUP(2, 1 / ($AD$1:INDIRECT("$AD$"&amp;ROW($AD312)-1) &lt;&gt; ""),ROW($AD$1:INDIRECT("$AD$"&amp;ROW($AD312)-1))), 1)+
INDEX($AE:$AE, LOOKUP(2, 1 / ($AE$1:INDIRECT("$AE$"&amp;ROW($AE312)-1) &lt;&gt; ""),ROW($AE$1:INDIRECT("$AE$"&amp;ROW($AD312)-1))), 1)+
INDEX($AE:$AF, LOOKUP(2, 1 / ($AF$1:INDIRECT("$AF$"&amp;ROW($AF312)-1) &lt;&gt; ""),ROW($AF$1:INDIRECT("$AF$"&amp;ROW($AD312)-1))), 1)+
INDEX($AG:$AG, LOOKUP(2, 1 / ($AG$1:INDIRECT("$AG$"&amp;ROW($AG312)-1) &lt;&gt; ""),ROW($AG$1:INDIRECT("$AG$"&amp;ROW($AD312)-1))), 1)+
INDEX($AH:$AH, LOOKUP(2, 1 / ($AH$1:INDIRECT("$AH$"&amp;ROW($AH312)-1) &lt;&gt; ""),ROW($AH$1:INDIRECT("$AH$"&amp;ROW($AD312)-1))), 1)&gt;=510,0,
IF(INDEX($AD:$AD, LOOKUP(2, 1 / ($AD$1:INDIRECT("$AD$"&amp;ROW($AD312)-1) &lt;&gt; ""),ROW($AD$1:INDIRECT("$AD$"&amp;ROW($AD312)-1))), 1)&gt;=255,0,
VLOOKUP(INDIRECT("$G$"&amp;LOOKUP(2, 1 / ($AD$1:INDIRECT("$AD$"&amp;ROW($AD312)-1) &lt;&gt; ""),ROW($AD$1:INDIRECT("$AD$"&amp;ROW($AD312)-1)))), 'EV and Base'!$A$1:$N$671, 4, FALSE))))</f>
        <v/>
      </c>
      <c r="AE312" s="2" t="str" cm="1">
        <f t="array" aca="1" ref="AE312" ca="1">IF(NOT(ISNUMBER(INDEX($A:$A,LOOKUP(2,1/($A$1:INDIRECT("$A$"&amp;ROW($A312))&lt;&gt;""),ROW($A$1:INDIRECT("$A$"&amp;ROW($A312)))),1))),"",
INDEX($AE:$AE,LOOKUP(2,1/($AE$1:INDIRECT("$AE$"&amp;ROW($AE312)-1)&lt;&gt;""),ROW($AE$1:INDIRECT("$AE$"&amp;ROW($AE312)-1))),1)+
IF(INDEX($AC:$AC,LOOKUP(2,1/($AC$1:INDIRECT("$AC$"&amp;ROW($AC312)-1)&lt;&gt;""),ROW($AC$1:INDIRECT("$AC$"&amp;ROW($AC312)-1))),1)+
INDEX($AD:$AD,LOOKUP(2,1/($AD$1:INDIRECT("$AD$"&amp;ROW($AD312)-1)&lt;&gt;""),ROW($AD$1:INDIRECT("$AD$"&amp;ROW($AD312)-1))),1)+
INDEX($AE:$AE,LOOKUP(2,1/($AE$1:INDIRECT("$AE$"&amp;ROW($AE312)-1)&lt;&gt;""),ROW($AE$1:INDIRECT("$AE$"&amp;ROW($AD312)-1))),1)+
INDEX($AE:$AF,LOOKUP(2,1/($AF$1:INDIRECT("$AF$"&amp;ROW($AF312)-1)&lt;&gt;""),ROW($AF$1:INDIRECT("$AF$"&amp;ROW($AD312)-1))),1)+
INDEX($AG:$AG,LOOKUP(2,1/($AG$1:INDIRECT("$AG$"&amp;ROW($AG312)-1)&lt;&gt;""),ROW($AG$1:INDIRECT("$AG$"&amp;ROW($AD312)-1))),1)+
INDEX($AH:$AH,LOOKUP(2,1/($AH$1:INDIRECT("$AH$"&amp;ROW($AH312)-1)&lt;&gt;""),ROW($AH$1:INDIRECT("$AH$"&amp;ROW($AD312)-1))),1)&gt;=510,0,
IF(INDEX($AE:$AE,LOOKUP(2,1/($AE$1:INDIRECT("$AE$"&amp;ROW($AE312)-1)&lt;&gt;""),ROW($AE$1:INDIRECT("$AE$"&amp;ROW($AE312)-1))),1)&gt;=255,0,
VLOOKUP(INDIRECT("$G$"&amp;LOOKUP(2,1/($AE$1:INDIRECT("$AE$"&amp;ROW($AE312)-1)&lt;&gt;""),ROW($AE$1:INDIRECT("$AE$"&amp;ROW($AE312)-1)))),'EV and Base'!$A$1:$N$671,5,FALSE))))</f>
        <v/>
      </c>
      <c r="AF312" s="2" t="str" cm="1">
        <f t="array" aca="1" ref="AF312" ca="1">IF(NOT(ISNUMBER(INDEX($A:$A, LOOKUP(2, 1 / ($A$1:INDIRECT("$A$"&amp;ROW($A312)) &lt;&gt; ""),ROW($A$1:INDIRECT("$A$"&amp;ROW($A312)))), 1))), "",
INDEX($AF:$AF, LOOKUP(2, 1 / ($AF$1:INDIRECT("$AF$"&amp;ROW($AF312)-1) &lt;&gt; ""),ROW($AF$1:INDIRECT("$AF$"&amp;ROW($AF312)-1))), 1)+
IF(INDEX($AC:$AC, LOOKUP(2, 1 / ($AC$1:INDIRECT("$AC$"&amp;ROW($AC312)-1) &lt;&gt; ""),ROW($AC$1:INDIRECT("$AC$"&amp;ROW($AC312)-1))), 1)+
INDEX($AD:$AD, LOOKUP(2, 1 / ($AD$1:INDIRECT("$AD$"&amp;ROW($AD312)-1) &lt;&gt; ""),ROW($AD$1:INDIRECT("$AD$"&amp;ROW($AD312)-1))), 1)+
INDEX($AE:$AE, LOOKUP(2, 1 / ($AE$1:INDIRECT("$AE$"&amp;ROW($AE312)-1) &lt;&gt; ""),ROW($AE$1:INDIRECT("$AE$"&amp;ROW($AD312)-1))), 1)+
INDEX($AE:$AF, LOOKUP(2, 1 / ($AF$1:INDIRECT("$AF$"&amp;ROW($AF312)-1) &lt;&gt; ""),ROW($AF$1:INDIRECT("$AF$"&amp;ROW($AD312)-1))), 1)+
INDEX($AG:$AG, LOOKUP(2, 1 / ($AG$1:INDIRECT("$AG$"&amp;ROW($AG312)-1) &lt;&gt; ""),ROW($AG$1:INDIRECT("$AG$"&amp;ROW($AD312)-1))), 1)+
INDEX($AH:$AH, LOOKUP(2, 1 / ($AH$1:INDIRECT("$AH$"&amp;ROW($AH312)-1) &lt;&gt; ""),ROW($AH$1:INDIRECT("$AH$"&amp;ROW($AD312)-1))), 1)&gt;=510,0,
IF(INDEX($AF:$AF, LOOKUP(2, 1 / ($AF$1:INDIRECT("$AF$"&amp;ROW($AF312)-1) &lt;&gt; ""),ROW($AF$1:INDIRECT("$AF$"&amp;ROW($AF312)-1))), 1)&gt;=255,0,
VLOOKUP(INDIRECT("$G$"&amp;LOOKUP(2, 1 / ($AF$1:INDIRECT("$AF$"&amp;ROW($AF312)-1) &lt;&gt; ""),ROW($AF$1:INDIRECT("$AF$"&amp;ROW($AF312)-1)))), 'EV and Base'!$A$1:$N$671, 6, FALSE))))</f>
        <v/>
      </c>
      <c r="AG312" s="2" t="str" cm="1">
        <f t="array" aca="1" ref="AG312" ca="1">IF(NOT(ISNUMBER(INDEX($A:$A, LOOKUP(2, 1 / ($A$1:INDIRECT("$A$"&amp;ROW($A312)) &lt;&gt; ""),ROW($A$1:INDIRECT("$A$"&amp;ROW($A312)))), 1))), "",
INDEX($AG:$AG, LOOKUP(2, 1 / ($AG$1:INDIRECT("$AG$"&amp;ROW($AG312)-1) &lt;&gt; ""),ROW($AG$1:INDIRECT("$AG$"&amp;ROW($AG312)-1))), 1)+
IF(INDEX($AC:$AC, LOOKUP(2, 1 / ($AC$1:INDIRECT("$AC$"&amp;ROW($AC312)-1) &lt;&gt; ""),ROW($AC$1:INDIRECT("$AC$"&amp;ROW($AC312)-1))), 1)+
INDEX($AD:$AD, LOOKUP(2, 1 / ($AD$1:INDIRECT("$AD$"&amp;ROW($AD312)-1) &lt;&gt; ""),ROW($AD$1:INDIRECT("$AD$"&amp;ROW($AD312)-1))), 1)+
INDEX($AE:$AE, LOOKUP(2, 1 / ($AE$1:INDIRECT("$AE$"&amp;ROW($AE312)-1) &lt;&gt; ""),ROW($AE$1:INDIRECT("$AE$"&amp;ROW($AD312)-1))), 1)+
INDEX($AE:$AF, LOOKUP(2, 1 / ($AF$1:INDIRECT("$AF$"&amp;ROW($AF312)-1) &lt;&gt; ""),ROW($AF$1:INDIRECT("$AF$"&amp;ROW($AD312)-1))), 1)+
INDEX($AG:$AG, LOOKUP(2, 1 / ($AG$1:INDIRECT("$AG$"&amp;ROW($AG312)-1) &lt;&gt; ""),ROW($AG$1:INDIRECT("$AG$"&amp;ROW($AD312)-1))), 1)+
INDEX($AH:$AH, LOOKUP(2, 1 / ($AH$1:INDIRECT("$AH$"&amp;ROW($AH312)-1) &lt;&gt; ""),ROW($AH$1:INDIRECT("$AH$"&amp;ROW($AD312)-1))), 1)&gt;=510,0,
IF(INDEX($AG:$AG, LOOKUP(2, 1 / ($AG$1:INDIRECT("$AG$"&amp;ROW($AG312)-1) &lt;&gt; ""),ROW($AG$1:INDIRECT("$AG$"&amp;ROW($AG312)-1))), 1)&gt;=255,0,
VLOOKUP(INDIRECT("$G$"&amp;LOOKUP(2, 1 / ($AG$1:INDIRECT("$AG$"&amp;ROW($AG312)-1) &lt;&gt; ""),ROW($AG$1:INDIRECT("$AG$"&amp;ROW($AG312)-1)))), 'EV and Base'!$A$1:$N$671, 7, FALSE))))</f>
        <v/>
      </c>
      <c r="AH312" s="24" t="str" cm="1">
        <f t="array" aca="1" ref="AH312" ca="1">IF(NOT(ISNUMBER(INDEX($A:$A,LOOKUP(2,1/($A$1:INDIRECT("$A$"&amp;ROW($A312))&lt;&gt;""),ROW($A$1:INDIRECT("$A$"&amp;ROW($A312)))),1))),"",
INDEX($AH:$AH,LOOKUP(2,1/($AH$1:INDIRECT("$AH$"&amp;ROW($AH312)-1)&lt;&gt;""),ROW($AH$1:INDIRECT("$AH$"&amp;ROW($AH312)-1))),1)+
IF(INDEX($AC:$AC,LOOKUP(2,1/($AC$1:INDIRECT("$AC$"&amp;ROW($AC312)-1)&lt;&gt;""),ROW($AC$1:INDIRECT("$AC$"&amp;ROW($AC312)-1))),1)+
INDEX($AD:$AD,LOOKUP(2,1/($AD$1:INDIRECT("$AD$"&amp;ROW($AD312)-1)&lt;&gt;""),ROW($AD$1:INDIRECT("$AD$"&amp;ROW($AD312)-1))),1)+
INDEX($AE:$AE,LOOKUP(2,1/($AE$1:INDIRECT("$AE$"&amp;ROW($AE312)-1)&lt;&gt;""),ROW($AE$1:INDIRECT("$AE$"&amp;ROW($AD312)-1))),1)+
INDEX($AE:$AF,LOOKUP(2,1/($AF$1:INDIRECT("$AF$"&amp;ROW($AF312)-1)&lt;&gt;""),ROW($AF$1:INDIRECT("$AF$"&amp;ROW($AD312)-1))),1)+
INDEX($AG:$AG,LOOKUP(2,1/($AG$1:INDIRECT("$AG$"&amp;ROW($AG312)-1)&lt;&gt;""),ROW($AG$1:INDIRECT("$AG$"&amp;ROW($AD312)-1))),1)+
INDEX($AH:$AH,LOOKUP(2,1/($AH$1:INDIRECT("$AH$"&amp;ROW($AH312)-1)&lt;&gt;""),ROW($AH$1:INDIRECT("$AH$"&amp;ROW($AD312)-1))),1)&gt;=510,0,
IF(INDEX($AH:$AH,LOOKUP(2,1/($AH$1:INDIRECT("$AH$"&amp;ROW($AH312)-1)&lt;&gt;""),ROW($AH$1:INDIRECT("$AH$"&amp;ROW($AH312)-1))),1)&gt;=255,0,
VLOOKUP(INDIRECT("$G$"&amp;LOOKUP(2,1/($AH$1:INDIRECT("$AH$"&amp;ROW($AH312)-1)&lt;&gt;""),ROW($AH$1:INDIRECT("$AH$"&amp;ROW($AH312)-1)))),'EV and Base'!$A$1:$N$671,8,FALSE))))</f>
        <v/>
      </c>
      <c r="AI312" s="29" t="str" cm="1">
        <f t="array" aca="1" ref="AI312" ca="1">IF(NOT(ISNUMBER(INDEX($A:$A,LOOKUP(2,1/($A$1:INDIRECT("$A$"&amp;ROW($A312))&lt;&gt;""),ROW($A$1:INDIRECT("$A$"&amp;ROW($A312)))),1))),"",
ROUNDDOWN((((2*VLOOKUP($AA312,'EV and Base'!$A$1:$N$671,9,FALSE))+31+ROUNDDOWN($AC312/4,0))*$AB312)/100,0)+$AB312+10)</f>
        <v/>
      </c>
      <c r="AJ312" s="21" t="str" cm="1">
        <f t="array" aca="1" ref="AJ312" ca="1">IF(NOT(ISNUMBER(INDEX($A:$A, LOOKUP(2, 1 / ($A$1:INDIRECT("$A$"&amp;ROW($A312)) &lt;&gt; ""),ROW($A$1:INDIRECT("$A$"&amp;ROW($A312)))), 1))), "",
ROUNDDOWN((ROUNDDOWN((((2*VLOOKUP($AA312, 'EV and Base'!$A$1:$N$671, 10, FALSE))+31+ROUNDDOWN($AD312/4, 0))*$AB312)/100, 0)+5)*1.1, 0))</f>
        <v/>
      </c>
      <c r="AK312" s="21" t="str" cm="1">
        <f t="array" aca="1" ref="AK312" ca="1">IF(NOT(ISNUMBER(INDEX($A:$A, LOOKUP(2, 1 / ($A$1:INDIRECT("$A$"&amp;ROW($A312)) &lt;&gt; ""),ROW($A$1:INDIRECT("$A$"&amp;ROW($A312)))), 1))), "",
ROUNDDOWN((ROUNDDOWN((((2*VLOOKUP($AA312, 'EV and Base'!$A$1:$N$671, 11, FALSE))+30+ROUNDDOWN($AE312/4, 0))*$AB312)/100, 0)+5), 0)
&amp;"-"&amp;
ROUNDDOWN((ROUNDDOWN((((2*VLOOKUP($AA312, 'EV and Base'!$A$1:$N$671, 11, FALSE))+31+ROUNDDOWN($AE312/4, 0))*$AB312)/100, 0)+5), 0))</f>
        <v/>
      </c>
      <c r="AL312" s="21" t="str" cm="1">
        <f t="array" aca="1" ref="AL312" ca="1">IF(NOT(ISNUMBER(INDEX($A:$A, LOOKUP(2, 1 / ($A$1:INDIRECT("$A$"&amp;ROW($A312)) &lt;&gt; ""),ROW($A$1:INDIRECT("$A$"&amp;ROW($A312)))), 1))), "",
ROUNDDOWN((ROUNDDOWN((((2*VLOOKUP($AA312, 'EV and Base'!$A$1:$N$671, 12, FALSE))+0+ROUNDDOWN($AF312/4, 0))*$AB312)/100, 0)+5)*0.9, 0)
&amp;"-"&amp;
ROUNDDOWN((ROUNDDOWN((((2*VLOOKUP($AA312, 'EV and Base'!$A$1:$N$671, 12, FALSE))+31+ROUNDDOWN($AF312/4, 0))*$AB312)/100, 0)+5)*0.9, 0))</f>
        <v/>
      </c>
      <c r="AM312" s="21" t="str" cm="1">
        <f t="array" aca="1" ref="AM312" ca="1">IF(NOT(ISNUMBER(INDEX($A:$A, LOOKUP(2, 1 / ($A$1:INDIRECT("$A$"&amp;ROW($A312)) &lt;&gt; ""),ROW($A$1:INDIRECT("$A$"&amp;ROW($A312)))), 1))), "",
ROUNDDOWN((ROUNDDOWN((((2*VLOOKUP($AA312, 'EV and Base'!$A$1:$N$671, 13, FALSE))+30+ROUNDDOWN($AG312/4, 0))*$AB312)/100, 0)+5), 0)
&amp;"-"&amp;
ROUNDDOWN((ROUNDDOWN((((2*VLOOKUP($AA312, 'EV and Base'!$A$1:$N$671, 13, FALSE))+31+ROUNDDOWN($AG312/4, 0))*$AB312)/100, 0)+5), 0))</f>
        <v/>
      </c>
      <c r="AN312" s="25" t="str" cm="1">
        <f t="array" aca="1" ref="AN312" ca="1">IF(NOT(ISNUMBER(INDEX($A:$A, LOOKUP(2, 1 / ($A$1:INDIRECT("$A$"&amp;ROW($A312)) &lt;&gt; ""),ROW($A$1:INDIRECT("$A$"&amp;ROW($A312)))), 1))), "",
ROUNDDOWN((ROUNDDOWN((((2*VLOOKUP($AA312, 'EV and Base'!$A$1:$N$671, 14, FALSE))+31+ROUNDDOWN($AH312/4, 0))*$AB312)/100, 0)+5), 0))</f>
        <v/>
      </c>
      <c r="AO312" s="23" t="str" cm="1">
        <f t="array" aca="1" ref="AO312" ca="1">IF(NOT(ISNUMBER(INDEX($A:$A, LOOKUP(2, 1 / ($A$1:INDIRECT("$A$"&amp;ROW($A312)) &lt;&gt; ""),ROW($A$1:INDIRECT("$A$"&amp;ROW($A312)))), 1))), "",
ROUNDDOWN((((2*VLOOKUP($AA312, 'EV and Base'!$A$1:$N$671, 9, FALSE))+31+ROUNDDOWN($AC312/4, 0))*$AB312)/100, 0)+$AB312+10)</f>
        <v/>
      </c>
      <c r="AP312" s="2" t="str" cm="1">
        <f t="array" aca="1" ref="AP312" ca="1">IF(NOT(ISNUMBER(INDEX($A:$A, LOOKUP(2, 1 / ($A$1:INDIRECT("$A$"&amp;ROW($A312)) &lt;&gt; ""),ROW($A$1:INDIRECT("$A$"&amp;ROW($A312)))), 1))), "",
ROUNDDOWN((ROUNDDOWN((((2*VLOOKUP($AA312, 'EV and Base'!$A$1:$N$671, 10, FALSE))+31+ROUNDDOWN($AD312/4, 0))*$AB312)/100, 0)+5)*1.1, 0))</f>
        <v/>
      </c>
      <c r="AQ312" s="2" t="str" cm="1">
        <f t="array" aca="1" ref="AQ312" ca="1">IF(NOT(ISNUMBER(INDEX($A:$A, LOOKUP(2, 1 / ($A$1:INDIRECT("$A$"&amp;ROW($A312)) &lt;&gt; ""),ROW($A$1:INDIRECT("$A$"&amp;ROW($A312)))), 1))), "",
ROUNDDOWN((ROUNDDOWN((((2*VLOOKUP($AA312, 'EV and Base'!$A$1:$N$671, 11, FALSE))+$AV$2+ROUNDDOWN($AE312/4, 0))*$AB312)/100, 0)+5), 0))</f>
        <v/>
      </c>
      <c r="AR312" s="22" t="str" cm="1">
        <f t="array" aca="1" ref="AR312" ca="1">IF(NOT(ISNUMBER(INDEX($A:$A, LOOKUP(2, 1 / ($A$1:INDIRECT("$A$"&amp;ROW($A312)) &lt;&gt; ""),ROW($A$1:INDIRECT("$A$"&amp;ROW($A312)))), 1))), "",
ROUNDDOWN((ROUNDDOWN((((2*VLOOKUP($AA312, 'EV and Base'!$A$1:$N$671, 12, FALSE))+$AW$2+ROUNDDOWN($AF312/4, 0))*$AB312)/100, 0)+5)*0.9, 0))</f>
        <v/>
      </c>
      <c r="AS312" s="2" t="str" cm="1">
        <f t="array" aca="1" ref="AS312" ca="1">IF(NOT(ISNUMBER(INDEX($A:$A, LOOKUP(2, 1 / ($A$1:INDIRECT("$A$"&amp;ROW($A312)) &lt;&gt; ""),ROW($A$1:INDIRECT("$A$"&amp;ROW($A312)))), 1))), "",
ROUNDDOWN((ROUNDDOWN((((2*VLOOKUP($AA312, 'EV and Base'!$A$1:$N$671, 13, FALSE))+$AX$2+ROUNDDOWN($AG312/4, 0))*$AB312)/100, 0)+5), 0))</f>
        <v/>
      </c>
      <c r="AT312" s="24" t="str" cm="1">
        <f t="array" aca="1" ref="AT312" ca="1">IF(NOT(ISNUMBER(INDEX($A:$A, LOOKUP(2, 1 / ($A$1:INDIRECT("$A$"&amp;ROW($A312)) &lt;&gt; ""),ROW($A$1:INDIRECT("$A$"&amp;ROW($A312)))), 1))), "",
ROUNDDOWN((ROUNDDOWN((((2*VLOOKUP($AA312, 'EV and Base'!$A$1:$N$671, 14, FALSE))+31+ROUNDDOWN($AH312/4, 0))*$AB312)/100, 0)+5), 0))</f>
        <v/>
      </c>
      <c r="AU312" s="28"/>
      <c r="AY312" t="str" cm="1">
        <f t="array" aca="1" ref="AY312" ca="1">IF(NOT(ISNUMBER(INDEX($A:$A,LOOKUP(2,1/($A$1:INDIRECT("$A$"&amp;ROW($A312))&lt;&gt;""),ROW($A$1:INDIRECT("$A$"&amp;ROW($A312)))),1))),"",
INDEX($AY:$AY,LOOKUP(2,1/($AY$1:INDIRECT("$AY$"&amp;ROW($AY312)-1)&lt;&gt;""),ROW($AY$1:INDIRECT("$AY$"&amp;ROW($AY312)-1))),1)+$BL312)</f>
        <v/>
      </c>
      <c r="AZ312" s="3" t="str" cm="1">
        <f t="array" aca="1" ref="AZ312" ca="1">IF(NOT(ISNUMBER(INDEX($A:$A, LOOKUP(2, 1 / ($A$1:INDIRECT("$A$"&amp;ROW($A312)) &lt;&gt; ""),ROW($A$1:INDIRECT("$A$"&amp;ROW($A312)))), 1))), "",
VLOOKUP(INDIRECT("$G$"&amp;LOOKUP(2, 1 / ($AY$1:INDIRECT("$AY$"&amp;ROW($AY312)-1) &lt;&gt; ""),ROW($AY$1:INDIRECT("$AY$"&amp;ROW($AY312)-1)))),'EV and Base'!A280:N950,2,FALSE))</f>
        <v/>
      </c>
      <c r="BA312" s="3" t="str" cm="1">
        <f t="array" aca="1" ref="BA312" ca="1">IF(NOT(ISNUMBER(INDEX($A:$A, LOOKUP(2, 1 / ($A$1:INDIRECT("$A$"&amp;ROW($A312)) &lt;&gt; ""),ROW($A$1:INDIRECT("$A$"&amp;ROW($A312)))), 1))), "",
INDIRECT("$I$"&amp;LOOKUP(2, 1 / ($AY$1:INDIRECT("$AY$"&amp;ROW($AY312)-1) &lt;&gt; ""),ROW($AY$1:INDIRECT("$AY$"&amp;ROW($AY312)-1)))))</f>
        <v/>
      </c>
      <c r="BB312" s="1" t="str" cm="1">
        <f t="array" aca="1" ref="BB312" ca="1">IF(NOT(ISNUMBER(INDEX($A:$A, LOOKUP(2, 1 / ($A$1:INDIRECT("$A$"&amp;ROW($A312)) &lt;&gt; ""),ROW($A$1:INDIRECT("$A$"&amp;ROW($A312)))), 1))), "",
INDIRECT("$AB$"&amp;LOOKUP(2, 1 / ($AY$1:INDIRECT("$AY$"&amp;ROW($AY312)-1) &lt;&gt; ""),ROW($AY$1:INDIRECT("$AY$"&amp;ROW($AY312)-1)))))</f>
        <v/>
      </c>
      <c r="BC312" s="3" t="str" cm="1">
        <f t="array" aca="1" ref="BC312" ca="1">IF(NOT(ISNUMBER(INDEX($A:$A,LOOKUP(2,1/($A$1:INDIRECT("$A$"&amp;ROW($A312))&lt;&gt;""),ROW($A$1:INDIRECT("$A$"&amp;ROW($A312)))),1))),"",
$BA312+$BA312+10)</f>
        <v/>
      </c>
      <c r="BD312" s="3" t="str" cm="1">
        <f t="array" aca="1" ref="BD312" ca="1">IF(NOT(ISNUMBER(INDEX($A:$A,LOOKUP(2,1/($A$1:INDIRECT("$A$"&amp;ROW($A312))&lt;&gt;""),ROW($A$1:INDIRECT("$A$"&amp;ROW($A312)))),1))),"",
$BA312+$BB312+10)</f>
        <v/>
      </c>
      <c r="BE312" s="3" t="str" cm="1">
        <f t="array" aca="1" ref="BE312" ca="1">IF(NOT(ISNUMBER(INDEX($A:$A,LOOKUP(2,1/($A$1:INDIRECT("$A$"&amp;ROW($A312))&lt;&gt;""),ROW($A$1:INDIRECT("$A$"&amp;ROW($A312)))),1))),"",
$BC312*$BC312)</f>
        <v/>
      </c>
      <c r="BF312" s="3" t="str" cm="1">
        <f t="array" aca="1" ref="BF312" ca="1">IF(NOT(ISNUMBER(INDEX($A:$A,LOOKUP(2,1/($A$1:INDIRECT("$A$"&amp;ROW($A312))&lt;&gt;""),ROW($A$1:INDIRECT("$A$"&amp;ROW($A312)))),1))),"",
$BD312*$BD312)</f>
        <v/>
      </c>
      <c r="BG312" s="3" t="str" cm="1">
        <f t="array" aca="1" ref="BG312" ca="1">IF(NOT(ISNUMBER(INDEX($A:$A,LOOKUP(2,1/($A$1:INDIRECT("$A$"&amp;ROW($A312))&lt;&gt;""),ROW($A$1:INDIRECT("$A$"&amp;ROW($A312)))),1))),"",
_xlfn.FLOOR.MATH(1.5*_xlfn.FLOOR.MATH($AZ312*BA312/5)))</f>
        <v/>
      </c>
      <c r="BH312" s="3" t="str" cm="1">
        <f t="array" aca="1" ref="BH312" ca="1">IF(NOT(ISNUMBER(INDEX($A:$A, LOOKUP(2, 1 / ($A$1:INDIRECT("$A$"&amp;ROW($A312)) &lt;&gt; ""),ROW($A$1:INDIRECT("$A$"&amp;ROW($A312)))), 1))), "",
_xlfn.FLOOR.MATH($BG312/IF(OR(INDIRECT("$C$"&amp;LOOKUP(2, 1 / ($AY$1:INDIRECT("$AY$"&amp;ROW($AY312)-1) &lt;&gt; ""),ROW($AY$1:INDIRECT("$AY$"&amp;ROW($AY312)-1))))="Multi",
INDIRECT("$C$"&amp;LOOKUP(2, 1 / ($AY$1:INDIRECT("$AY$"&amp;ROW($AY312)-1) &lt;&gt; ""),ROW($AY$1:INDIRECT("$AY$"&amp;ROW($AY312)-1))))="Double"),2,1)))</f>
        <v/>
      </c>
      <c r="BI312" s="3" t="str" cm="1">
        <f t="array" aca="1" ref="BI312" ca="1">IF(NOT(ISNUMBER(INDEX($A:$A,LOOKUP(2,1/($A$1:INDIRECT("$A$"&amp;ROW($A312))&lt;&gt;""),ROW($A$1:INDIRECT("$A$"&amp;ROW($A312)))),1))),"",
VLOOKUP($BC312,GameFreakSQRT!$A$1:$B$200,2,FALSE))</f>
        <v/>
      </c>
      <c r="BJ312" s="3" t="str" cm="1">
        <f t="array" aca="1" ref="BJ312" ca="1">IF(NOT(ISNUMBER(INDEX($A:$A,LOOKUP(2,1/($A$1:INDIRECT("$A$"&amp;ROW($A312))&lt;&gt;""),ROW($A$1:INDIRECT("$A$"&amp;ROW($A312)))),1))),"",
VLOOKUP($BD312,GameFreakSQRT!$A$1:$B$200,2,FALSE))</f>
        <v/>
      </c>
      <c r="BK312" s="3" t="str" cm="1">
        <f t="array" aca="1" ref="BK312" ca="1">IF(NOT(ISNUMBER(INDEX($A:$A,LOOKUP(2,1/($A$1:INDIRECT("$A$"&amp;ROW($A312))&lt;&gt;""),ROW($A$1:INDIRECT("$A$"&amp;ROW($A312)))),1))),"",
_xlfn.FLOOR.MATH((($BI312*$BE312)*$BH312)/($BJ312*$BF312))+1)</f>
        <v/>
      </c>
      <c r="BL312" s="3" t="str" cm="1">
        <f t="array" aca="1" ref="BL312" ca="1">IF(NOT(ISNUMBER(INDEX($A:$A,LOOKUP(2,1/($A$1:INDIRECT("$A$"&amp;ROW($A312))&lt;&gt;""),ROW($A$1:INDIRECT("$A$"&amp;ROW($A312)))),1))),"",
_xlfn.FLOOR.MATH($BK312*IF(NOT(INDIRECT("$Z$"&amp;LOOKUP(2, 1 / ($AY$1:INDIRECT("$AY$"&amp;ROW($AY312)-1) &lt;&gt; ""),ROW($AY$1:INDIRECT("$AY$"&amp;ROW($AY312)-1))))=""),1.5,1)))</f>
        <v/>
      </c>
      <c r="BM312" s="3" t="str" cm="1">
        <f t="array" aca="1" ref="BM312" ca="1">IF(NOT(ISNUMBER(INDEX($A:$A, LOOKUP(2, 1 / ($A$1:INDIRECT("$A$"&amp;ROW($A312)) &lt;&gt; ""),ROW($A$1:INDIRECT("$A$"&amp;ROW($A312)))), 1))), "",
INDIRECT("$Y$"&amp;LOOKUP(2, 1 / ($AY$1:INDIRECT("$AY$"&amp;ROW($AY312)-1) &lt;&gt; ""),ROW($AY$1:INDIRECT("$AY$"&amp;ROW($AY312)-1)))))</f>
        <v/>
      </c>
      <c r="BN312" s="3" t="str">
        <f t="shared" ca="1" si="30"/>
        <v/>
      </c>
    </row>
    <row r="313" spans="1:66" x14ac:dyDescent="0.45">
      <c r="A313" s="69"/>
      <c r="B313" s="69"/>
      <c r="C313" s="69"/>
      <c r="D313" s="69"/>
      <c r="E313" s="69"/>
      <c r="F313" s="56">
        <v>3</v>
      </c>
      <c r="G313" s="2" t="s">
        <v>359</v>
      </c>
      <c r="H313" s="2" t="s">
        <v>50</v>
      </c>
      <c r="I313" s="2">
        <v>29</v>
      </c>
      <c r="J313" s="2" t="s">
        <v>180</v>
      </c>
      <c r="K313" s="2" t="s">
        <v>139</v>
      </c>
      <c r="L313" s="2" t="s">
        <v>53</v>
      </c>
      <c r="M313" s="2" t="s">
        <v>233</v>
      </c>
      <c r="N313" s="2" t="s">
        <v>309</v>
      </c>
      <c r="O313" s="2" t="s">
        <v>142</v>
      </c>
      <c r="P313" s="2" t="s">
        <v>403</v>
      </c>
      <c r="Q313" s="2">
        <v>0</v>
      </c>
      <c r="R313" s="2">
        <f>_xlfn.FLOOR.MATH((((2*VLOOKUP(G313, 'EV and Base'!$A$1:$N$671, 9, FALSE))+$Q313)*$I313)/100)+$I313+10</f>
        <v>74</v>
      </c>
      <c r="S313" s="2">
        <f>_xlfn.FLOOR.MATH((_xlfn.FLOOR.MATH((((2*VLOOKUP($G313, 'EV and Base'!$A$1:$N$671, 10, FALSE))+$Q313)*$I313)/100)+5)*
IF(OR($J313="Lonely", $J313="Brave", $J313="Adamant", $J313="Naughty"), 1.1,
IF(OR($J313="Bold", $J313="Timid", $J313="Modest", $J313="Calm"), 0.9, 1)))</f>
        <v>49</v>
      </c>
      <c r="T313" s="2">
        <f>_xlfn.FLOOR.MATH((_xlfn.FLOOR.MATH((((2*VLOOKUP($G313, 'EV and Base'!$A$1:$N$671, 11, FALSE))+$Q313)*$I313)/100)+5)*
IF(OR($J313="Bold", $J313="Relaxed", $J313="Impish", $J313="Lax"), 1.1,
IF(OR($J313="Lonely", $J313="Hasty", $J313="Mild", $J313="Gentle"), 0.9, 1)))</f>
        <v>36</v>
      </c>
      <c r="U313" s="2">
        <f>_xlfn.FLOOR.MATH((_xlfn.FLOOR.MATH((((2*VLOOKUP($G313, 'EV and Base'!$A$1:$N$671, 12, FALSE))+$Q313)*$I313)/100)+5)*
IF(OR($J313="Modest", $J313="Mild", $J313="Quiet", $J313="Rash"), 1.1,
IF(OR($J313="Adamant", $J313="Impish", $J313="Jolly", $J313="Careful"), 0.9, 1)))</f>
        <v>34</v>
      </c>
      <c r="V313" s="2">
        <f>_xlfn.FLOOR.MATH((_xlfn.FLOOR.MATH((((2*VLOOKUP($G313, 'EV and Base'!$A$1:$N$671, 13, FALSE))+$Q313)*$I313)/100)+5)*
IF(OR($J313="Calm", $J313="Gentle", $J313="Sassy", $J313="Careful"), 1.1,
IF(OR($J313="Naughty", $J313="Lax", $J313="Naive", $J313="Rash"), 0.9, 1)))</f>
        <v>29</v>
      </c>
      <c r="W313" s="2">
        <f>_xlfn.FLOOR.MATH((_xlfn.FLOOR.MATH((((2*VLOOKUP($G313, 'EV and Base'!$A$1:$N$671, 14, FALSE))+$Q313)*$I313)/100)+5)*
IF(OR($J313="Timid", $J313="Hasty", $J313="Jolly", $J313="Naive"), 1.1,
IF(OR($J313="Brave", $J313="Relaxed", $J313="Quiet", $J313="Sassy"), 0.9, 1)))</f>
        <v>46</v>
      </c>
      <c r="X313" s="69"/>
      <c r="Z313" s="1">
        <v>1</v>
      </c>
      <c r="AA313" s="23" t="str" cm="1">
        <f t="array" aca="1" ref="AA313" ca="1">IF(NOT(ISNUMBER(INDEX($A:$A,LOOKUP(2,1/($A$1:INDIRECT("$A$"&amp;ROW($A313))&lt;&gt;""),ROW($A$1:INDIRECT("$A$"&amp;ROW($A313)))),1))),"",
IF(NOT(ISNUMBER($A313)),$AA312,
IF($AB313&lt;16,"Lillipup",
IF($AB313&lt;32,"Herdier",
"Stoutland"))))</f>
        <v/>
      </c>
      <c r="AB313" s="25" t="str" cm="1">
        <f t="array" aca="1" ref="AB313" ca="1">IF(NOT(ISNUMBER(INDEX($A:$A, LOOKUP(2, 1 / ($A$1:INDIRECT("$A$"&amp;ROW($A313)) &lt;&gt; ""),ROW($A$1:INDIRECT("$A$"&amp;ROW($A313)))), 1))), "",
VLOOKUP($AY313,'Medium-Slow'!$A$1:$B$101,2,TRUE))</f>
        <v/>
      </c>
      <c r="AC313" s="23" t="str" cm="1">
        <f t="array" aca="1" ref="AC313" ca="1">IF(NOT(ISNUMBER(INDEX($A:$A, LOOKUP(2, 1 / ($A$1:INDIRECT("$A$"&amp;ROW($A313)) &lt;&gt; ""),ROW($A$1:INDIRECT("$A$"&amp;ROW($A313)))), 1))), "",
INDEX($AC:$AC, LOOKUP(2, 1 / ($AC$1:INDIRECT("$AC$"&amp;ROW($AC313)-1) &lt;&gt; ""),ROW($AC$1:INDIRECT("$AC$"&amp;ROW($AC313)-1))), 1)+
IF(INDEX($AC:$AC, LOOKUP(2, 1 / ($AC$1:INDIRECT("$AC$"&amp;ROW($AC313)-1) &lt;&gt; ""),ROW($AC$1:INDIRECT("$AC$"&amp;ROW($AC313)-1))), 1)+
INDEX($AD:$AD, LOOKUP(2, 1 / ($AD$1:INDIRECT("$AD$"&amp;ROW($AD313)-1) &lt;&gt; ""),ROW($AD$1:INDIRECT("$AD$"&amp;ROW($AD313)-1))), 1)+
INDEX($AE:$AE, LOOKUP(2, 1 / ($AE$1:INDIRECT("$AE$"&amp;ROW($AE313)-1) &lt;&gt; ""),ROW($AE$1:INDIRECT("$AE$"&amp;ROW($AD313)-1))), 1)+
INDEX($AE:$AF, LOOKUP(2, 1 / ($AF$1:INDIRECT("$AF$"&amp;ROW($AF313)-1) &lt;&gt; ""),ROW($AF$1:INDIRECT("$AF$"&amp;ROW($AD313)-1))), 1)+
INDEX($AG:$AG, LOOKUP(2, 1 / ($AG$1:INDIRECT("$AG$"&amp;ROW($AG313)-1) &lt;&gt; ""),ROW($AG$1:INDIRECT("$AG$"&amp;ROW($AD313)-1))), 1)+
INDEX($AH:$AH, LOOKUP(2, 1 / ($AH$1:INDIRECT("$AH$"&amp;ROW($AH313)-1) &lt;&gt; ""),ROW($AH$1:INDIRECT("$AH$"&amp;ROW($AD313)-1))), 1)&gt;=510,0,
IF(INDEX($AC:$AC, LOOKUP(2, 1 / ($AC$1:INDIRECT("$AC$"&amp;ROW($AC313)-1) &lt;&gt; ""),ROW($AC$1:INDIRECT("$AC$"&amp;ROW($AC313)-1))), 1)&gt;=255,0,
VLOOKUP(INDIRECT("$G$"&amp;LOOKUP(2, 1 / ($AC$1:INDIRECT("$AC$"&amp;ROW($AC313)-1) &lt;&gt; ""),ROW($AC$1:INDIRECT("$AC$"&amp;ROW($AC313)-1)))), 'EV and Base'!$A$1:$N$671, 3, FALSE))))</f>
        <v/>
      </c>
      <c r="AD313" s="2" t="str" cm="1">
        <f t="array" aca="1" ref="AD313" ca="1">IF(NOT(ISNUMBER(INDEX($A:$A, LOOKUP(2, 1 / ($A$1:INDIRECT("$A$"&amp;ROW($A313)) &lt;&gt; ""),ROW($A$1:INDIRECT("$A$"&amp;ROW($A313)))), 1))), "",
INDEX($AD:$AD, LOOKUP(2, 1 / ($AD$1:INDIRECT("$AD$"&amp;ROW($AD313)-1) &lt;&gt; ""),ROW($AD$1:INDIRECT("$AD$"&amp;ROW($AD313)-1))), 1)+
IF(INDEX($AC:$AC, LOOKUP(2, 1 / ($AC$1:INDIRECT("$AC$"&amp;ROW($AC313)-1) &lt;&gt; ""),ROW($AC$1:INDIRECT("$AC$"&amp;ROW($AC313)-1))), 1)+
INDEX($AD:$AD, LOOKUP(2, 1 / ($AD$1:INDIRECT("$AD$"&amp;ROW($AD313)-1) &lt;&gt; ""),ROW($AD$1:INDIRECT("$AD$"&amp;ROW($AD313)-1))), 1)+
INDEX($AE:$AE, LOOKUP(2, 1 / ($AE$1:INDIRECT("$AE$"&amp;ROW($AE313)-1) &lt;&gt; ""),ROW($AE$1:INDIRECT("$AE$"&amp;ROW($AD313)-1))), 1)+
INDEX($AE:$AF, LOOKUP(2, 1 / ($AF$1:INDIRECT("$AF$"&amp;ROW($AF313)-1) &lt;&gt; ""),ROW($AF$1:INDIRECT("$AF$"&amp;ROW($AD313)-1))), 1)+
INDEX($AG:$AG, LOOKUP(2, 1 / ($AG$1:INDIRECT("$AG$"&amp;ROW($AG313)-1) &lt;&gt; ""),ROW($AG$1:INDIRECT("$AG$"&amp;ROW($AD313)-1))), 1)+
INDEX($AH:$AH, LOOKUP(2, 1 / ($AH$1:INDIRECT("$AH$"&amp;ROW($AH313)-1) &lt;&gt; ""),ROW($AH$1:INDIRECT("$AH$"&amp;ROW($AD313)-1))), 1)&gt;=510,0,
IF(INDEX($AD:$AD, LOOKUP(2, 1 / ($AD$1:INDIRECT("$AD$"&amp;ROW($AD313)-1) &lt;&gt; ""),ROW($AD$1:INDIRECT("$AD$"&amp;ROW($AD313)-1))), 1)&gt;=255,0,
VLOOKUP(INDIRECT("$G$"&amp;LOOKUP(2, 1 / ($AD$1:INDIRECT("$AD$"&amp;ROW($AD313)-1) &lt;&gt; ""),ROW($AD$1:INDIRECT("$AD$"&amp;ROW($AD313)-1)))), 'EV and Base'!$A$1:$N$671, 4, FALSE))))</f>
        <v/>
      </c>
      <c r="AE313" s="2" t="str" cm="1">
        <f t="array" aca="1" ref="AE313" ca="1">IF(NOT(ISNUMBER(INDEX($A:$A,LOOKUP(2,1/($A$1:INDIRECT("$A$"&amp;ROW($A313))&lt;&gt;""),ROW($A$1:INDIRECT("$A$"&amp;ROW($A313)))),1))),"",
INDEX($AE:$AE,LOOKUP(2,1/($AE$1:INDIRECT("$AE$"&amp;ROW($AE313)-1)&lt;&gt;""),ROW($AE$1:INDIRECT("$AE$"&amp;ROW($AE313)-1))),1)+
IF(INDEX($AC:$AC,LOOKUP(2,1/($AC$1:INDIRECT("$AC$"&amp;ROW($AC313)-1)&lt;&gt;""),ROW($AC$1:INDIRECT("$AC$"&amp;ROW($AC313)-1))),1)+
INDEX($AD:$AD,LOOKUP(2,1/($AD$1:INDIRECT("$AD$"&amp;ROW($AD313)-1)&lt;&gt;""),ROW($AD$1:INDIRECT("$AD$"&amp;ROW($AD313)-1))),1)+
INDEX($AE:$AE,LOOKUP(2,1/($AE$1:INDIRECT("$AE$"&amp;ROW($AE313)-1)&lt;&gt;""),ROW($AE$1:INDIRECT("$AE$"&amp;ROW($AD313)-1))),1)+
INDEX($AE:$AF,LOOKUP(2,1/($AF$1:INDIRECT("$AF$"&amp;ROW($AF313)-1)&lt;&gt;""),ROW($AF$1:INDIRECT("$AF$"&amp;ROW($AD313)-1))),1)+
INDEX($AG:$AG,LOOKUP(2,1/($AG$1:INDIRECT("$AG$"&amp;ROW($AG313)-1)&lt;&gt;""),ROW($AG$1:INDIRECT("$AG$"&amp;ROW($AD313)-1))),1)+
INDEX($AH:$AH,LOOKUP(2,1/($AH$1:INDIRECT("$AH$"&amp;ROW($AH313)-1)&lt;&gt;""),ROW($AH$1:INDIRECT("$AH$"&amp;ROW($AD313)-1))),1)&gt;=510,0,
IF(INDEX($AE:$AE,LOOKUP(2,1/($AE$1:INDIRECT("$AE$"&amp;ROW($AE313)-1)&lt;&gt;""),ROW($AE$1:INDIRECT("$AE$"&amp;ROW($AE313)-1))),1)&gt;=255,0,
VLOOKUP(INDIRECT("$G$"&amp;LOOKUP(2,1/($AE$1:INDIRECT("$AE$"&amp;ROW($AE313)-1)&lt;&gt;""),ROW($AE$1:INDIRECT("$AE$"&amp;ROW($AE313)-1)))),'EV and Base'!$A$1:$N$671,5,FALSE))))</f>
        <v/>
      </c>
      <c r="AF313" s="2" t="str" cm="1">
        <f t="array" aca="1" ref="AF313" ca="1">IF(NOT(ISNUMBER(INDEX($A:$A, LOOKUP(2, 1 / ($A$1:INDIRECT("$A$"&amp;ROW($A313)) &lt;&gt; ""),ROW($A$1:INDIRECT("$A$"&amp;ROW($A313)))), 1))), "",
INDEX($AF:$AF, LOOKUP(2, 1 / ($AF$1:INDIRECT("$AF$"&amp;ROW($AF313)-1) &lt;&gt; ""),ROW($AF$1:INDIRECT("$AF$"&amp;ROW($AF313)-1))), 1)+
IF(INDEX($AC:$AC, LOOKUP(2, 1 / ($AC$1:INDIRECT("$AC$"&amp;ROW($AC313)-1) &lt;&gt; ""),ROW($AC$1:INDIRECT("$AC$"&amp;ROW($AC313)-1))), 1)+
INDEX($AD:$AD, LOOKUP(2, 1 / ($AD$1:INDIRECT("$AD$"&amp;ROW($AD313)-1) &lt;&gt; ""),ROW($AD$1:INDIRECT("$AD$"&amp;ROW($AD313)-1))), 1)+
INDEX($AE:$AE, LOOKUP(2, 1 / ($AE$1:INDIRECT("$AE$"&amp;ROW($AE313)-1) &lt;&gt; ""),ROW($AE$1:INDIRECT("$AE$"&amp;ROW($AD313)-1))), 1)+
INDEX($AE:$AF, LOOKUP(2, 1 / ($AF$1:INDIRECT("$AF$"&amp;ROW($AF313)-1) &lt;&gt; ""),ROW($AF$1:INDIRECT("$AF$"&amp;ROW($AD313)-1))), 1)+
INDEX($AG:$AG, LOOKUP(2, 1 / ($AG$1:INDIRECT("$AG$"&amp;ROW($AG313)-1) &lt;&gt; ""),ROW($AG$1:INDIRECT("$AG$"&amp;ROW($AD313)-1))), 1)+
INDEX($AH:$AH, LOOKUP(2, 1 / ($AH$1:INDIRECT("$AH$"&amp;ROW($AH313)-1) &lt;&gt; ""),ROW($AH$1:INDIRECT("$AH$"&amp;ROW($AD313)-1))), 1)&gt;=510,0,
IF(INDEX($AF:$AF, LOOKUP(2, 1 / ($AF$1:INDIRECT("$AF$"&amp;ROW($AF313)-1) &lt;&gt; ""),ROW($AF$1:INDIRECT("$AF$"&amp;ROW($AF313)-1))), 1)&gt;=255,0,
VLOOKUP(INDIRECT("$G$"&amp;LOOKUP(2, 1 / ($AF$1:INDIRECT("$AF$"&amp;ROW($AF313)-1) &lt;&gt; ""),ROW($AF$1:INDIRECT("$AF$"&amp;ROW($AF313)-1)))), 'EV and Base'!$A$1:$N$671, 6, FALSE))))</f>
        <v/>
      </c>
      <c r="AG313" s="2" t="str" cm="1">
        <f t="array" aca="1" ref="AG313" ca="1">IF(NOT(ISNUMBER(INDEX($A:$A, LOOKUP(2, 1 / ($A$1:INDIRECT("$A$"&amp;ROW($A313)) &lt;&gt; ""),ROW($A$1:INDIRECT("$A$"&amp;ROW($A313)))), 1))), "",
INDEX($AG:$AG, LOOKUP(2, 1 / ($AG$1:INDIRECT("$AG$"&amp;ROW($AG313)-1) &lt;&gt; ""),ROW($AG$1:INDIRECT("$AG$"&amp;ROW($AG313)-1))), 1)+
IF(INDEX($AC:$AC, LOOKUP(2, 1 / ($AC$1:INDIRECT("$AC$"&amp;ROW($AC313)-1) &lt;&gt; ""),ROW($AC$1:INDIRECT("$AC$"&amp;ROW($AC313)-1))), 1)+
INDEX($AD:$AD, LOOKUP(2, 1 / ($AD$1:INDIRECT("$AD$"&amp;ROW($AD313)-1) &lt;&gt; ""),ROW($AD$1:INDIRECT("$AD$"&amp;ROW($AD313)-1))), 1)+
INDEX($AE:$AE, LOOKUP(2, 1 / ($AE$1:INDIRECT("$AE$"&amp;ROW($AE313)-1) &lt;&gt; ""),ROW($AE$1:INDIRECT("$AE$"&amp;ROW($AD313)-1))), 1)+
INDEX($AE:$AF, LOOKUP(2, 1 / ($AF$1:INDIRECT("$AF$"&amp;ROW($AF313)-1) &lt;&gt; ""),ROW($AF$1:INDIRECT("$AF$"&amp;ROW($AD313)-1))), 1)+
INDEX($AG:$AG, LOOKUP(2, 1 / ($AG$1:INDIRECT("$AG$"&amp;ROW($AG313)-1) &lt;&gt; ""),ROW($AG$1:INDIRECT("$AG$"&amp;ROW($AD313)-1))), 1)+
INDEX($AH:$AH, LOOKUP(2, 1 / ($AH$1:INDIRECT("$AH$"&amp;ROW($AH313)-1) &lt;&gt; ""),ROW($AH$1:INDIRECT("$AH$"&amp;ROW($AD313)-1))), 1)&gt;=510,0,
IF(INDEX($AG:$AG, LOOKUP(2, 1 / ($AG$1:INDIRECT("$AG$"&amp;ROW($AG313)-1) &lt;&gt; ""),ROW($AG$1:INDIRECT("$AG$"&amp;ROW($AG313)-1))), 1)&gt;=255,0,
VLOOKUP(INDIRECT("$G$"&amp;LOOKUP(2, 1 / ($AG$1:INDIRECT("$AG$"&amp;ROW($AG313)-1) &lt;&gt; ""),ROW($AG$1:INDIRECT("$AG$"&amp;ROW($AG313)-1)))), 'EV and Base'!$A$1:$N$671, 7, FALSE))))</f>
        <v/>
      </c>
      <c r="AH313" s="24" t="str" cm="1">
        <f t="array" aca="1" ref="AH313" ca="1">IF(NOT(ISNUMBER(INDEX($A:$A,LOOKUP(2,1/($A$1:INDIRECT("$A$"&amp;ROW($A313))&lt;&gt;""),ROW($A$1:INDIRECT("$A$"&amp;ROW($A313)))),1))),"",
INDEX($AH:$AH,LOOKUP(2,1/($AH$1:INDIRECT("$AH$"&amp;ROW($AH313)-1)&lt;&gt;""),ROW($AH$1:INDIRECT("$AH$"&amp;ROW($AH313)-1))),1)+
IF(INDEX($AC:$AC,LOOKUP(2,1/($AC$1:INDIRECT("$AC$"&amp;ROW($AC313)-1)&lt;&gt;""),ROW($AC$1:INDIRECT("$AC$"&amp;ROW($AC313)-1))),1)+
INDEX($AD:$AD,LOOKUP(2,1/($AD$1:INDIRECT("$AD$"&amp;ROW($AD313)-1)&lt;&gt;""),ROW($AD$1:INDIRECT("$AD$"&amp;ROW($AD313)-1))),1)+
INDEX($AE:$AE,LOOKUP(2,1/($AE$1:INDIRECT("$AE$"&amp;ROW($AE313)-1)&lt;&gt;""),ROW($AE$1:INDIRECT("$AE$"&amp;ROW($AD313)-1))),1)+
INDEX($AE:$AF,LOOKUP(2,1/($AF$1:INDIRECT("$AF$"&amp;ROW($AF313)-1)&lt;&gt;""),ROW($AF$1:INDIRECT("$AF$"&amp;ROW($AD313)-1))),1)+
INDEX($AG:$AG,LOOKUP(2,1/($AG$1:INDIRECT("$AG$"&amp;ROW($AG313)-1)&lt;&gt;""),ROW($AG$1:INDIRECT("$AG$"&amp;ROW($AD313)-1))),1)+
INDEX($AH:$AH,LOOKUP(2,1/($AH$1:INDIRECT("$AH$"&amp;ROW($AH313)-1)&lt;&gt;""),ROW($AH$1:INDIRECT("$AH$"&amp;ROW($AD313)-1))),1)&gt;=510,0,
IF(INDEX($AH:$AH,LOOKUP(2,1/($AH$1:INDIRECT("$AH$"&amp;ROW($AH313)-1)&lt;&gt;""),ROW($AH$1:INDIRECT("$AH$"&amp;ROW($AH313)-1))),1)&gt;=255,0,
VLOOKUP(INDIRECT("$G$"&amp;LOOKUP(2,1/($AH$1:INDIRECT("$AH$"&amp;ROW($AH313)-1)&lt;&gt;""),ROW($AH$1:INDIRECT("$AH$"&amp;ROW($AH313)-1)))),'EV and Base'!$A$1:$N$671,8,FALSE))))</f>
        <v/>
      </c>
      <c r="AI313" s="29" t="str" cm="1">
        <f t="array" aca="1" ref="AI313" ca="1">IF(NOT(ISNUMBER(INDEX($A:$A,LOOKUP(2,1/($A$1:INDIRECT("$A$"&amp;ROW($A313))&lt;&gt;""),ROW($A$1:INDIRECT("$A$"&amp;ROW($A313)))),1))),"",
ROUNDDOWN((((2*VLOOKUP($AA313,'EV and Base'!$A$1:$N$671,9,FALSE))+31+ROUNDDOWN($AC313/4,0))*$AB313)/100,0)+$AB313+10)</f>
        <v/>
      </c>
      <c r="AJ313" s="21" t="str" cm="1">
        <f t="array" aca="1" ref="AJ313" ca="1">IF(NOT(ISNUMBER(INDEX($A:$A, LOOKUP(2, 1 / ($A$1:INDIRECT("$A$"&amp;ROW($A313)) &lt;&gt; ""),ROW($A$1:INDIRECT("$A$"&amp;ROW($A313)))), 1))), "",
ROUNDDOWN((ROUNDDOWN((((2*VLOOKUP($AA313, 'EV and Base'!$A$1:$N$671, 10, FALSE))+31+ROUNDDOWN($AD313/4, 0))*$AB313)/100, 0)+5)*1.1, 0))</f>
        <v/>
      </c>
      <c r="AK313" s="21" t="str" cm="1">
        <f t="array" aca="1" ref="AK313" ca="1">IF(NOT(ISNUMBER(INDEX($A:$A, LOOKUP(2, 1 / ($A$1:INDIRECT("$A$"&amp;ROW($A313)) &lt;&gt; ""),ROW($A$1:INDIRECT("$A$"&amp;ROW($A313)))), 1))), "",
ROUNDDOWN((ROUNDDOWN((((2*VLOOKUP($AA313, 'EV and Base'!$A$1:$N$671, 11, FALSE))+30+ROUNDDOWN($AE313/4, 0))*$AB313)/100, 0)+5), 0)
&amp;"-"&amp;
ROUNDDOWN((ROUNDDOWN((((2*VLOOKUP($AA313, 'EV and Base'!$A$1:$N$671, 11, FALSE))+31+ROUNDDOWN($AE313/4, 0))*$AB313)/100, 0)+5), 0))</f>
        <v/>
      </c>
      <c r="AL313" s="21" t="str" cm="1">
        <f t="array" aca="1" ref="AL313" ca="1">IF(NOT(ISNUMBER(INDEX($A:$A, LOOKUP(2, 1 / ($A$1:INDIRECT("$A$"&amp;ROW($A313)) &lt;&gt; ""),ROW($A$1:INDIRECT("$A$"&amp;ROW($A313)))), 1))), "",
ROUNDDOWN((ROUNDDOWN((((2*VLOOKUP($AA313, 'EV and Base'!$A$1:$N$671, 12, FALSE))+0+ROUNDDOWN($AF313/4, 0))*$AB313)/100, 0)+5)*0.9, 0)
&amp;"-"&amp;
ROUNDDOWN((ROUNDDOWN((((2*VLOOKUP($AA313, 'EV and Base'!$A$1:$N$671, 12, FALSE))+31+ROUNDDOWN($AF313/4, 0))*$AB313)/100, 0)+5)*0.9, 0))</f>
        <v/>
      </c>
      <c r="AM313" s="21" t="str" cm="1">
        <f t="array" aca="1" ref="AM313" ca="1">IF(NOT(ISNUMBER(INDEX($A:$A, LOOKUP(2, 1 / ($A$1:INDIRECT("$A$"&amp;ROW($A313)) &lt;&gt; ""),ROW($A$1:INDIRECT("$A$"&amp;ROW($A313)))), 1))), "",
ROUNDDOWN((ROUNDDOWN((((2*VLOOKUP($AA313, 'EV and Base'!$A$1:$N$671, 13, FALSE))+30+ROUNDDOWN($AG313/4, 0))*$AB313)/100, 0)+5), 0)
&amp;"-"&amp;
ROUNDDOWN((ROUNDDOWN((((2*VLOOKUP($AA313, 'EV and Base'!$A$1:$N$671, 13, FALSE))+31+ROUNDDOWN($AG313/4, 0))*$AB313)/100, 0)+5), 0))</f>
        <v/>
      </c>
      <c r="AN313" s="25" t="str" cm="1">
        <f t="array" aca="1" ref="AN313" ca="1">IF(NOT(ISNUMBER(INDEX($A:$A, LOOKUP(2, 1 / ($A$1:INDIRECT("$A$"&amp;ROW($A313)) &lt;&gt; ""),ROW($A$1:INDIRECT("$A$"&amp;ROW($A313)))), 1))), "",
ROUNDDOWN((ROUNDDOWN((((2*VLOOKUP($AA313, 'EV and Base'!$A$1:$N$671, 14, FALSE))+31+ROUNDDOWN($AH313/4, 0))*$AB313)/100, 0)+5), 0))</f>
        <v/>
      </c>
      <c r="AO313" s="23" t="str" cm="1">
        <f t="array" aca="1" ref="AO313" ca="1">IF(NOT(ISNUMBER(INDEX($A:$A, LOOKUP(2, 1 / ($A$1:INDIRECT("$A$"&amp;ROW($A313)) &lt;&gt; ""),ROW($A$1:INDIRECT("$A$"&amp;ROW($A313)))), 1))), "",
ROUNDDOWN((((2*VLOOKUP($AA313, 'EV and Base'!$A$1:$N$671, 9, FALSE))+31+ROUNDDOWN($AC313/4, 0))*$AB313)/100, 0)+$AB313+10)</f>
        <v/>
      </c>
      <c r="AP313" s="2" t="str" cm="1">
        <f t="array" aca="1" ref="AP313" ca="1">IF(NOT(ISNUMBER(INDEX($A:$A, LOOKUP(2, 1 / ($A$1:INDIRECT("$A$"&amp;ROW($A313)) &lt;&gt; ""),ROW($A$1:INDIRECT("$A$"&amp;ROW($A313)))), 1))), "",
ROUNDDOWN((ROUNDDOWN((((2*VLOOKUP($AA313, 'EV and Base'!$A$1:$N$671, 10, FALSE))+31+ROUNDDOWN($AD313/4, 0))*$AB313)/100, 0)+5)*1.1, 0))</f>
        <v/>
      </c>
      <c r="AQ313" s="2" t="str" cm="1">
        <f t="array" aca="1" ref="AQ313" ca="1">IF(NOT(ISNUMBER(INDEX($A:$A, LOOKUP(2, 1 / ($A$1:INDIRECT("$A$"&amp;ROW($A313)) &lt;&gt; ""),ROW($A$1:INDIRECT("$A$"&amp;ROW($A313)))), 1))), "",
ROUNDDOWN((ROUNDDOWN((((2*VLOOKUP($AA313, 'EV and Base'!$A$1:$N$671, 11, FALSE))+$AV$2+ROUNDDOWN($AE313/4, 0))*$AB313)/100, 0)+5), 0))</f>
        <v/>
      </c>
      <c r="AR313" s="22" t="str" cm="1">
        <f t="array" aca="1" ref="AR313" ca="1">IF(NOT(ISNUMBER(INDEX($A:$A, LOOKUP(2, 1 / ($A$1:INDIRECT("$A$"&amp;ROW($A313)) &lt;&gt; ""),ROW($A$1:INDIRECT("$A$"&amp;ROW($A313)))), 1))), "",
ROUNDDOWN((ROUNDDOWN((((2*VLOOKUP($AA313, 'EV and Base'!$A$1:$N$671, 12, FALSE))+$AW$2+ROUNDDOWN($AF313/4, 0))*$AB313)/100, 0)+5)*0.9, 0))</f>
        <v/>
      </c>
      <c r="AS313" s="2" t="str" cm="1">
        <f t="array" aca="1" ref="AS313" ca="1">IF(NOT(ISNUMBER(INDEX($A:$A, LOOKUP(2, 1 / ($A$1:INDIRECT("$A$"&amp;ROW($A313)) &lt;&gt; ""),ROW($A$1:INDIRECT("$A$"&amp;ROW($A313)))), 1))), "",
ROUNDDOWN((ROUNDDOWN((((2*VLOOKUP($AA313, 'EV and Base'!$A$1:$N$671, 13, FALSE))+$AX$2+ROUNDDOWN($AG313/4, 0))*$AB313)/100, 0)+5), 0))</f>
        <v/>
      </c>
      <c r="AT313" s="24" t="str" cm="1">
        <f t="array" aca="1" ref="AT313" ca="1">IF(NOT(ISNUMBER(INDEX($A:$A, LOOKUP(2, 1 / ($A$1:INDIRECT("$A$"&amp;ROW($A313)) &lt;&gt; ""),ROW($A$1:INDIRECT("$A$"&amp;ROW($A313)))), 1))), "",
ROUNDDOWN((ROUNDDOWN((((2*VLOOKUP($AA313, 'EV and Base'!$A$1:$N$671, 14, FALSE))+31+ROUNDDOWN($AH313/4, 0))*$AB313)/100, 0)+5), 0))</f>
        <v/>
      </c>
      <c r="AU313" s="28"/>
      <c r="AY313" t="str" cm="1">
        <f t="array" aca="1" ref="AY313" ca="1">IF(NOT(ISNUMBER(INDEX($A:$A,LOOKUP(2,1/($A$1:INDIRECT("$A$"&amp;ROW($A313))&lt;&gt;""),ROW($A$1:INDIRECT("$A$"&amp;ROW($A313)))),1))),"",
INDEX($AY:$AY,LOOKUP(2,1/($AY$1:INDIRECT("$AY$"&amp;ROW($AY313)-1)&lt;&gt;""),ROW($AY$1:INDIRECT("$AY$"&amp;ROW($AY313)-1))),1)+$BL313)</f>
        <v/>
      </c>
      <c r="AZ313" s="3" t="str" cm="1">
        <f t="array" aca="1" ref="AZ313" ca="1">IF(NOT(ISNUMBER(INDEX($A:$A, LOOKUP(2, 1 / ($A$1:INDIRECT("$A$"&amp;ROW($A313)) &lt;&gt; ""),ROW($A$1:INDIRECT("$A$"&amp;ROW($A313)))), 1))), "",
VLOOKUP(INDIRECT("$G$"&amp;LOOKUP(2, 1 / ($AY$1:INDIRECT("$AY$"&amp;ROW($AY313)-1) &lt;&gt; ""),ROW($AY$1:INDIRECT("$AY$"&amp;ROW($AY313)-1)))),'EV and Base'!A281:N951,2,FALSE))</f>
        <v/>
      </c>
      <c r="BA313" s="3" t="str" cm="1">
        <f t="array" aca="1" ref="BA313" ca="1">IF(NOT(ISNUMBER(INDEX($A:$A, LOOKUP(2, 1 / ($A$1:INDIRECT("$A$"&amp;ROW($A313)) &lt;&gt; ""),ROW($A$1:INDIRECT("$A$"&amp;ROW($A313)))), 1))), "",
INDIRECT("$I$"&amp;LOOKUP(2, 1 / ($AY$1:INDIRECT("$AY$"&amp;ROW($AY313)-1) &lt;&gt; ""),ROW($AY$1:INDIRECT("$AY$"&amp;ROW($AY313)-1)))))</f>
        <v/>
      </c>
      <c r="BB313" s="1" t="str" cm="1">
        <f t="array" aca="1" ref="BB313" ca="1">IF(NOT(ISNUMBER(INDEX($A:$A, LOOKUP(2, 1 / ($A$1:INDIRECT("$A$"&amp;ROW($A313)) &lt;&gt; ""),ROW($A$1:INDIRECT("$A$"&amp;ROW($A313)))), 1))), "",
INDIRECT("$AB$"&amp;LOOKUP(2, 1 / ($AY$1:INDIRECT("$AY$"&amp;ROW($AY313)-1) &lt;&gt; ""),ROW($AY$1:INDIRECT("$AY$"&amp;ROW($AY313)-1)))))</f>
        <v/>
      </c>
      <c r="BC313" s="3" t="str" cm="1">
        <f t="array" aca="1" ref="BC313" ca="1">IF(NOT(ISNUMBER(INDEX($A:$A,LOOKUP(2,1/($A$1:INDIRECT("$A$"&amp;ROW($A313))&lt;&gt;""),ROW($A$1:INDIRECT("$A$"&amp;ROW($A313)))),1))),"",
$BA313+$BA313+10)</f>
        <v/>
      </c>
      <c r="BD313" s="3" t="str" cm="1">
        <f t="array" aca="1" ref="BD313" ca="1">IF(NOT(ISNUMBER(INDEX($A:$A,LOOKUP(2,1/($A$1:INDIRECT("$A$"&amp;ROW($A313))&lt;&gt;""),ROW($A$1:INDIRECT("$A$"&amp;ROW($A313)))),1))),"",
$BA313+$BB313+10)</f>
        <v/>
      </c>
      <c r="BE313" s="3" t="str" cm="1">
        <f t="array" aca="1" ref="BE313" ca="1">IF(NOT(ISNUMBER(INDEX($A:$A,LOOKUP(2,1/($A$1:INDIRECT("$A$"&amp;ROW($A313))&lt;&gt;""),ROW($A$1:INDIRECT("$A$"&amp;ROW($A313)))),1))),"",
$BC313*$BC313)</f>
        <v/>
      </c>
      <c r="BF313" s="3" t="str" cm="1">
        <f t="array" aca="1" ref="BF313" ca="1">IF(NOT(ISNUMBER(INDEX($A:$A,LOOKUP(2,1/($A$1:INDIRECT("$A$"&amp;ROW($A313))&lt;&gt;""),ROW($A$1:INDIRECT("$A$"&amp;ROW($A313)))),1))),"",
$BD313*$BD313)</f>
        <v/>
      </c>
      <c r="BG313" s="3" t="str" cm="1">
        <f t="array" aca="1" ref="BG313" ca="1">IF(NOT(ISNUMBER(INDEX($A:$A,LOOKUP(2,1/($A$1:INDIRECT("$A$"&amp;ROW($A313))&lt;&gt;""),ROW($A$1:INDIRECT("$A$"&amp;ROW($A313)))),1))),"",
_xlfn.FLOOR.MATH(1.5*_xlfn.FLOOR.MATH($AZ313*BA313/5)))</f>
        <v/>
      </c>
      <c r="BH313" s="3" t="str" cm="1">
        <f t="array" aca="1" ref="BH313" ca="1">IF(NOT(ISNUMBER(INDEX($A:$A, LOOKUP(2, 1 / ($A$1:INDIRECT("$A$"&amp;ROW($A313)) &lt;&gt; ""),ROW($A$1:INDIRECT("$A$"&amp;ROW($A313)))), 1))), "",
_xlfn.FLOOR.MATH($BG313/IF(OR(INDIRECT("$C$"&amp;LOOKUP(2, 1 / ($AY$1:INDIRECT("$AY$"&amp;ROW($AY313)-1) &lt;&gt; ""),ROW($AY$1:INDIRECT("$AY$"&amp;ROW($AY313)-1))))="Multi",
INDIRECT("$C$"&amp;LOOKUP(2, 1 / ($AY$1:INDIRECT("$AY$"&amp;ROW($AY313)-1) &lt;&gt; ""),ROW($AY$1:INDIRECT("$AY$"&amp;ROW($AY313)-1))))="Double"),2,1)))</f>
        <v/>
      </c>
      <c r="BI313" s="3" t="str" cm="1">
        <f t="array" aca="1" ref="BI313" ca="1">IF(NOT(ISNUMBER(INDEX($A:$A,LOOKUP(2,1/($A$1:INDIRECT("$A$"&amp;ROW($A313))&lt;&gt;""),ROW($A$1:INDIRECT("$A$"&amp;ROW($A313)))),1))),"",
VLOOKUP($BC313,GameFreakSQRT!$A$1:$B$200,2,FALSE))</f>
        <v/>
      </c>
      <c r="BJ313" s="3" t="str" cm="1">
        <f t="array" aca="1" ref="BJ313" ca="1">IF(NOT(ISNUMBER(INDEX($A:$A,LOOKUP(2,1/($A$1:INDIRECT("$A$"&amp;ROW($A313))&lt;&gt;""),ROW($A$1:INDIRECT("$A$"&amp;ROW($A313)))),1))),"",
VLOOKUP($BD313,GameFreakSQRT!$A$1:$B$200,2,FALSE))</f>
        <v/>
      </c>
      <c r="BK313" s="3" t="str" cm="1">
        <f t="array" aca="1" ref="BK313" ca="1">IF(NOT(ISNUMBER(INDEX($A:$A,LOOKUP(2,1/($A$1:INDIRECT("$A$"&amp;ROW($A313))&lt;&gt;""),ROW($A$1:INDIRECT("$A$"&amp;ROW($A313)))),1))),"",
_xlfn.FLOOR.MATH((($BI313*$BE313)*$BH313)/($BJ313*$BF313))+1)</f>
        <v/>
      </c>
      <c r="BL313" s="3" t="str" cm="1">
        <f t="array" aca="1" ref="BL313" ca="1">IF(NOT(ISNUMBER(INDEX($A:$A,LOOKUP(2,1/($A$1:INDIRECT("$A$"&amp;ROW($A313))&lt;&gt;""),ROW($A$1:INDIRECT("$A$"&amp;ROW($A313)))),1))),"",
_xlfn.FLOOR.MATH($BK313*IF(NOT(INDIRECT("$Z$"&amp;LOOKUP(2, 1 / ($AY$1:INDIRECT("$AY$"&amp;ROW($AY313)-1) &lt;&gt; ""),ROW($AY$1:INDIRECT("$AY$"&amp;ROW($AY313)-1))))=""),1.5,1)))</f>
        <v/>
      </c>
      <c r="BM313" s="3" t="str" cm="1">
        <f t="array" aca="1" ref="BM313" ca="1">IF(NOT(ISNUMBER(INDEX($A:$A, LOOKUP(2, 1 / ($A$1:INDIRECT("$A$"&amp;ROW($A313)) &lt;&gt; ""),ROW($A$1:INDIRECT("$A$"&amp;ROW($A313)))), 1))), "",
INDIRECT("$Y$"&amp;LOOKUP(2, 1 / ($AY$1:INDIRECT("$AY$"&amp;ROW($AY313)-1) &lt;&gt; ""),ROW($AY$1:INDIRECT("$AY$"&amp;ROW($AY313)-1)))))</f>
        <v/>
      </c>
      <c r="BN313" s="3" t="str">
        <f t="shared" ca="1" si="30"/>
        <v/>
      </c>
    </row>
    <row r="314" spans="1:66" x14ac:dyDescent="0.45">
      <c r="A314" s="69">
        <v>65</v>
      </c>
      <c r="B314" s="69" t="s">
        <v>57</v>
      </c>
      <c r="C314" s="69" t="s">
        <v>46</v>
      </c>
      <c r="D314" s="69" t="s">
        <v>588</v>
      </c>
      <c r="E314" s="69" t="s">
        <v>48</v>
      </c>
      <c r="F314" s="56">
        <v>1</v>
      </c>
      <c r="G314" s="2" t="s">
        <v>579</v>
      </c>
      <c r="H314" s="2" t="s">
        <v>50</v>
      </c>
      <c r="I314" s="2">
        <v>33</v>
      </c>
      <c r="J314" s="2" t="s">
        <v>92</v>
      </c>
      <c r="K314" s="2" t="s">
        <v>158</v>
      </c>
      <c r="L314" s="2" t="s">
        <v>589</v>
      </c>
      <c r="M314" s="2" t="s">
        <v>309</v>
      </c>
      <c r="N314" s="2" t="s">
        <v>142</v>
      </c>
      <c r="O314" s="2" t="s">
        <v>403</v>
      </c>
      <c r="P314" s="2" t="s">
        <v>484</v>
      </c>
      <c r="Q314" s="2">
        <v>24</v>
      </c>
      <c r="R314" s="2">
        <f>_xlfn.FLOOR.MATH((((2*VLOOKUP(G314, 'EV and Base'!$A$1:$N$671, 9, FALSE))+$Q314)*$I314)/100)+$I314+10</f>
        <v>103</v>
      </c>
      <c r="S314" s="2">
        <f>_xlfn.FLOOR.MATH((_xlfn.FLOOR.MATH((((2*VLOOKUP($G314, 'EV and Base'!$A$1:$N$671, 10, FALSE))+$Q314)*$I314)/100)+5)*
IF(OR($J314="Lonely", $J314="Brave", $J314="Adamant", $J314="Naughty"), 1.1,
IF(OR($J314="Bold", $J314="Timid", $J314="Modest", $J314="Calm"), 0.9, 1)))</f>
        <v>73</v>
      </c>
      <c r="T314" s="2">
        <f>_xlfn.FLOOR.MATH((_xlfn.FLOOR.MATH((((2*VLOOKUP($G314, 'EV and Base'!$A$1:$N$671, 11, FALSE))+$Q314)*$I314)/100)+5)*
IF(OR($J314="Bold", $J314="Relaxed", $J314="Impish", $J314="Lax"), 1.1,
IF(OR($J314="Lonely", $J314="Hasty", $J314="Mild", $J314="Gentle"), 0.9, 1)))</f>
        <v>65</v>
      </c>
      <c r="U314" s="2">
        <f>_xlfn.FLOOR.MATH((_xlfn.FLOOR.MATH((((2*VLOOKUP($G314, 'EV and Base'!$A$1:$N$671, 12, FALSE))+$Q314)*$I314)/100)+5)*
IF(OR($J314="Modest", $J314="Mild", $J314="Quiet", $J314="Rash"), 1.1,
IF(OR($J314="Adamant", $J314="Impish", $J314="Jolly", $J314="Careful"), 0.9, 1)))</f>
        <v>60</v>
      </c>
      <c r="V314" s="2">
        <f>_xlfn.FLOOR.MATH((_xlfn.FLOOR.MATH((((2*VLOOKUP($G314, 'EV and Base'!$A$1:$N$671, 13, FALSE))+$Q314)*$I314)/100)+5)*
IF(OR($J314="Calm", $J314="Gentle", $J314="Sassy", $J314="Careful"), 1.1,
IF(OR($J314="Naughty", $J314="Lax", $J314="Naive", $J314="Rash"), 0.9, 1)))</f>
        <v>49</v>
      </c>
      <c r="W314" s="2">
        <f>_xlfn.FLOOR.MATH((_xlfn.FLOOR.MATH((((2*VLOOKUP($G314, 'EV and Base'!$A$1:$N$671, 14, FALSE))+$Q314)*$I314)/100)+5)*
IF(OR($J314="Timid", $J314="Hasty", $J314="Jolly", $J314="Naive"), 1.1,
IF(OR($J314="Brave", $J314="Relaxed", $J314="Quiet", $J314="Sassy"), 0.9, 1)))</f>
        <v>74</v>
      </c>
      <c r="X314" s="69">
        <v>3500</v>
      </c>
      <c r="Y314" s="1">
        <v>2344</v>
      </c>
      <c r="Z314" s="1">
        <v>1</v>
      </c>
      <c r="AA314" s="23" t="str" cm="1">
        <f t="array" aca="1" ref="AA314" ca="1">IF(NOT(ISNUMBER(INDEX($A:$A,LOOKUP(2,1/($A$1:INDIRECT("$A$"&amp;ROW($A314))&lt;&gt;""),ROW($A$1:INDIRECT("$A$"&amp;ROW($A314)))),1))),"",
IF(NOT(ISNUMBER($A314)),$AA313,
IF($AB314&lt;16,"Lillipup",
IF($AB314&lt;32,"Herdier",
"Stoutland"))))</f>
        <v>Stoutland</v>
      </c>
      <c r="AB314" s="25" cm="1">
        <f t="array" aca="1" ref="AB314" ca="1">IF(NOT(ISNUMBER(INDEX($A:$A, LOOKUP(2, 1 / ($A$1:INDIRECT("$A$"&amp;ROW($A314)) &lt;&gt; ""),ROW($A$1:INDIRECT("$A$"&amp;ROW($A314)))), 1))), "",
VLOOKUP($AY314,'Medium-Slow'!$A$1:$B$101,2,TRUE))</f>
        <v>43</v>
      </c>
      <c r="AC314" s="23" cm="1">
        <f t="array" aca="1" ref="AC314" ca="1">IF(NOT(ISNUMBER(INDEX($A:$A, LOOKUP(2, 1 / ($A$1:INDIRECT("$A$"&amp;ROW($A314)) &lt;&gt; ""),ROW($A$1:INDIRECT("$A$"&amp;ROW($A314)))), 1))), "",
INDEX($AC:$AC, LOOKUP(2, 1 / ($AC$1:INDIRECT("$AC$"&amp;ROW($AC314)-1) &lt;&gt; ""),ROW($AC$1:INDIRECT("$AC$"&amp;ROW($AC314)-1))), 1)+
IF(INDEX($AC:$AC, LOOKUP(2, 1 / ($AC$1:INDIRECT("$AC$"&amp;ROW($AC314)-1) &lt;&gt; ""),ROW($AC$1:INDIRECT("$AC$"&amp;ROW($AC314)-1))), 1)+
INDEX($AD:$AD, LOOKUP(2, 1 / ($AD$1:INDIRECT("$AD$"&amp;ROW($AD314)-1) &lt;&gt; ""),ROW($AD$1:INDIRECT("$AD$"&amp;ROW($AD314)-1))), 1)+
INDEX($AE:$AE, LOOKUP(2, 1 / ($AE$1:INDIRECT("$AE$"&amp;ROW($AE314)-1) &lt;&gt; ""),ROW($AE$1:INDIRECT("$AE$"&amp;ROW($AD314)-1))), 1)+
INDEX($AE:$AF, LOOKUP(2, 1 / ($AF$1:INDIRECT("$AF$"&amp;ROW($AF314)-1) &lt;&gt; ""),ROW($AF$1:INDIRECT("$AF$"&amp;ROW($AD314)-1))), 1)+
INDEX($AG:$AG, LOOKUP(2, 1 / ($AG$1:INDIRECT("$AG$"&amp;ROW($AG314)-1) &lt;&gt; ""),ROW($AG$1:INDIRECT("$AG$"&amp;ROW($AD314)-1))), 1)+
INDEX($AH:$AH, LOOKUP(2, 1 / ($AH$1:INDIRECT("$AH$"&amp;ROW($AH314)-1) &lt;&gt; ""),ROW($AH$1:INDIRECT("$AH$"&amp;ROW($AD314)-1))), 1)&gt;=510,0,
IF(INDEX($AC:$AC, LOOKUP(2, 1 / ($AC$1:INDIRECT("$AC$"&amp;ROW($AC314)-1) &lt;&gt; ""),ROW($AC$1:INDIRECT("$AC$"&amp;ROW($AC314)-1))), 1)&gt;=255,0,
VLOOKUP(INDIRECT("$G$"&amp;LOOKUP(2, 1 / ($AC$1:INDIRECT("$AC$"&amp;ROW($AC314)-1) &lt;&gt; ""),ROW($AC$1:INDIRECT("$AC$"&amp;ROW($AC314)-1)))), 'EV and Base'!$A$1:$N$671, 3, FALSE))))</f>
        <v>10</v>
      </c>
      <c r="AD314" s="2" cm="1">
        <f t="array" aca="1" ref="AD314" ca="1">IF(NOT(ISNUMBER(INDEX($A:$A, LOOKUP(2, 1 / ($A$1:INDIRECT("$A$"&amp;ROW($A314)) &lt;&gt; ""),ROW($A$1:INDIRECT("$A$"&amp;ROW($A314)))), 1))), "",
INDEX($AD:$AD, LOOKUP(2, 1 / ($AD$1:INDIRECT("$AD$"&amp;ROW($AD314)-1) &lt;&gt; ""),ROW($AD$1:INDIRECT("$AD$"&amp;ROW($AD314)-1))), 1)+
IF(INDEX($AC:$AC, LOOKUP(2, 1 / ($AC$1:INDIRECT("$AC$"&amp;ROW($AC314)-1) &lt;&gt; ""),ROW($AC$1:INDIRECT("$AC$"&amp;ROW($AC314)-1))), 1)+
INDEX($AD:$AD, LOOKUP(2, 1 / ($AD$1:INDIRECT("$AD$"&amp;ROW($AD314)-1) &lt;&gt; ""),ROW($AD$1:INDIRECT("$AD$"&amp;ROW($AD314)-1))), 1)+
INDEX($AE:$AE, LOOKUP(2, 1 / ($AE$1:INDIRECT("$AE$"&amp;ROW($AE314)-1) &lt;&gt; ""),ROW($AE$1:INDIRECT("$AE$"&amp;ROW($AD314)-1))), 1)+
INDEX($AE:$AF, LOOKUP(2, 1 / ($AF$1:INDIRECT("$AF$"&amp;ROW($AF314)-1) &lt;&gt; ""),ROW($AF$1:INDIRECT("$AF$"&amp;ROW($AD314)-1))), 1)+
INDEX($AG:$AG, LOOKUP(2, 1 / ($AG$1:INDIRECT("$AG$"&amp;ROW($AG314)-1) &lt;&gt; ""),ROW($AG$1:INDIRECT("$AG$"&amp;ROW($AD314)-1))), 1)+
INDEX($AH:$AH, LOOKUP(2, 1 / ($AH$1:INDIRECT("$AH$"&amp;ROW($AH314)-1) &lt;&gt; ""),ROW($AH$1:INDIRECT("$AH$"&amp;ROW($AD314)-1))), 1)&gt;=510,0,
IF(INDEX($AD:$AD, LOOKUP(2, 1 / ($AD$1:INDIRECT("$AD$"&amp;ROW($AD314)-1) &lt;&gt; ""),ROW($AD$1:INDIRECT("$AD$"&amp;ROW($AD314)-1))), 1)&gt;=255,0,
VLOOKUP(INDIRECT("$G$"&amp;LOOKUP(2, 1 / ($AD$1:INDIRECT("$AD$"&amp;ROW($AD314)-1) &lt;&gt; ""),ROW($AD$1:INDIRECT("$AD$"&amp;ROW($AD314)-1)))), 'EV and Base'!$A$1:$N$671, 4, FALSE))))</f>
        <v>80</v>
      </c>
      <c r="AE314" s="2" cm="1">
        <f t="array" aca="1" ref="AE314" ca="1">IF(NOT(ISNUMBER(INDEX($A:$A,LOOKUP(2,1/($A$1:INDIRECT("$A$"&amp;ROW($A314))&lt;&gt;""),ROW($A$1:INDIRECT("$A$"&amp;ROW($A314)))),1))),"",
INDEX($AE:$AE,LOOKUP(2,1/($AE$1:INDIRECT("$AE$"&amp;ROW($AE314)-1)&lt;&gt;""),ROW($AE$1:INDIRECT("$AE$"&amp;ROW($AE314)-1))),1)+
IF(INDEX($AC:$AC,LOOKUP(2,1/($AC$1:INDIRECT("$AC$"&amp;ROW($AC314)-1)&lt;&gt;""),ROW($AC$1:INDIRECT("$AC$"&amp;ROW($AC314)-1))),1)+
INDEX($AD:$AD,LOOKUP(2,1/($AD$1:INDIRECT("$AD$"&amp;ROW($AD314)-1)&lt;&gt;""),ROW($AD$1:INDIRECT("$AD$"&amp;ROW($AD314)-1))),1)+
INDEX($AE:$AE,LOOKUP(2,1/($AE$1:INDIRECT("$AE$"&amp;ROW($AE314)-1)&lt;&gt;""),ROW($AE$1:INDIRECT("$AE$"&amp;ROW($AD314)-1))),1)+
INDEX($AE:$AF,LOOKUP(2,1/($AF$1:INDIRECT("$AF$"&amp;ROW($AF314)-1)&lt;&gt;""),ROW($AF$1:INDIRECT("$AF$"&amp;ROW($AD314)-1))),1)+
INDEX($AG:$AG,LOOKUP(2,1/($AG$1:INDIRECT("$AG$"&amp;ROW($AG314)-1)&lt;&gt;""),ROW($AG$1:INDIRECT("$AG$"&amp;ROW($AD314)-1))),1)+
INDEX($AH:$AH,LOOKUP(2,1/($AH$1:INDIRECT("$AH$"&amp;ROW($AH314)-1)&lt;&gt;""),ROW($AH$1:INDIRECT("$AH$"&amp;ROW($AD314)-1))),1)&gt;=510,0,
IF(INDEX($AE:$AE,LOOKUP(2,1/($AE$1:INDIRECT("$AE$"&amp;ROW($AE314)-1)&lt;&gt;""),ROW($AE$1:INDIRECT("$AE$"&amp;ROW($AE314)-1))),1)&gt;=255,0,
VLOOKUP(INDIRECT("$G$"&amp;LOOKUP(2,1/($AE$1:INDIRECT("$AE$"&amp;ROW($AE314)-1)&lt;&gt;""),ROW($AE$1:INDIRECT("$AE$"&amp;ROW($AE314)-1)))),'EV and Base'!$A$1:$N$671,5,FALSE))))</f>
        <v>10</v>
      </c>
      <c r="AF314" s="2" cm="1">
        <f t="array" aca="1" ref="AF314" ca="1">IF(NOT(ISNUMBER(INDEX($A:$A, LOOKUP(2, 1 / ($A$1:INDIRECT("$A$"&amp;ROW($A314)) &lt;&gt; ""),ROW($A$1:INDIRECT("$A$"&amp;ROW($A314)))), 1))), "",
INDEX($AF:$AF, LOOKUP(2, 1 / ($AF$1:INDIRECT("$AF$"&amp;ROW($AF314)-1) &lt;&gt; ""),ROW($AF$1:INDIRECT("$AF$"&amp;ROW($AF314)-1))), 1)+
IF(INDEX($AC:$AC, LOOKUP(2, 1 / ($AC$1:INDIRECT("$AC$"&amp;ROW($AC314)-1) &lt;&gt; ""),ROW($AC$1:INDIRECT("$AC$"&amp;ROW($AC314)-1))), 1)+
INDEX($AD:$AD, LOOKUP(2, 1 / ($AD$1:INDIRECT("$AD$"&amp;ROW($AD314)-1) &lt;&gt; ""),ROW($AD$1:INDIRECT("$AD$"&amp;ROW($AD314)-1))), 1)+
INDEX($AE:$AE, LOOKUP(2, 1 / ($AE$1:INDIRECT("$AE$"&amp;ROW($AE314)-1) &lt;&gt; ""),ROW($AE$1:INDIRECT("$AE$"&amp;ROW($AD314)-1))), 1)+
INDEX($AE:$AF, LOOKUP(2, 1 / ($AF$1:INDIRECT("$AF$"&amp;ROW($AF314)-1) &lt;&gt; ""),ROW($AF$1:INDIRECT("$AF$"&amp;ROW($AD314)-1))), 1)+
INDEX($AG:$AG, LOOKUP(2, 1 / ($AG$1:INDIRECT("$AG$"&amp;ROW($AG314)-1) &lt;&gt; ""),ROW($AG$1:INDIRECT("$AG$"&amp;ROW($AD314)-1))), 1)+
INDEX($AH:$AH, LOOKUP(2, 1 / ($AH$1:INDIRECT("$AH$"&amp;ROW($AH314)-1) &lt;&gt; ""),ROW($AH$1:INDIRECT("$AH$"&amp;ROW($AD314)-1))), 1)&gt;=510,0,
IF(INDEX($AF:$AF, LOOKUP(2, 1 / ($AF$1:INDIRECT("$AF$"&amp;ROW($AF314)-1) &lt;&gt; ""),ROW($AF$1:INDIRECT("$AF$"&amp;ROW($AF314)-1))), 1)&gt;=255,0,
VLOOKUP(INDIRECT("$G$"&amp;LOOKUP(2, 1 / ($AF$1:INDIRECT("$AF$"&amp;ROW($AF314)-1) &lt;&gt; ""),ROW($AF$1:INDIRECT("$AF$"&amp;ROW($AF314)-1)))), 'EV and Base'!$A$1:$N$671, 6, FALSE))))</f>
        <v>13</v>
      </c>
      <c r="AG314" s="2" cm="1">
        <f t="array" aca="1" ref="AG314" ca="1">IF(NOT(ISNUMBER(INDEX($A:$A, LOOKUP(2, 1 / ($A$1:INDIRECT("$A$"&amp;ROW($A314)) &lt;&gt; ""),ROW($A$1:INDIRECT("$A$"&amp;ROW($A314)))), 1))), "",
INDEX($AG:$AG, LOOKUP(2, 1 / ($AG$1:INDIRECT("$AG$"&amp;ROW($AG314)-1) &lt;&gt; ""),ROW($AG$1:INDIRECT("$AG$"&amp;ROW($AG314)-1))), 1)+
IF(INDEX($AC:$AC, LOOKUP(2, 1 / ($AC$1:INDIRECT("$AC$"&amp;ROW($AC314)-1) &lt;&gt; ""),ROW($AC$1:INDIRECT("$AC$"&amp;ROW($AC314)-1))), 1)+
INDEX($AD:$AD, LOOKUP(2, 1 / ($AD$1:INDIRECT("$AD$"&amp;ROW($AD314)-1) &lt;&gt; ""),ROW($AD$1:INDIRECT("$AD$"&amp;ROW($AD314)-1))), 1)+
INDEX($AE:$AE, LOOKUP(2, 1 / ($AE$1:INDIRECT("$AE$"&amp;ROW($AE314)-1) &lt;&gt; ""),ROW($AE$1:INDIRECT("$AE$"&amp;ROW($AD314)-1))), 1)+
INDEX($AE:$AF, LOOKUP(2, 1 / ($AF$1:INDIRECT("$AF$"&amp;ROW($AF314)-1) &lt;&gt; ""),ROW($AF$1:INDIRECT("$AF$"&amp;ROW($AD314)-1))), 1)+
INDEX($AG:$AG, LOOKUP(2, 1 / ($AG$1:INDIRECT("$AG$"&amp;ROW($AG314)-1) &lt;&gt; ""),ROW($AG$1:INDIRECT("$AG$"&amp;ROW($AD314)-1))), 1)+
INDEX($AH:$AH, LOOKUP(2, 1 / ($AH$1:INDIRECT("$AH$"&amp;ROW($AH314)-1) &lt;&gt; ""),ROW($AH$1:INDIRECT("$AH$"&amp;ROW($AD314)-1))), 1)&gt;=510,0,
IF(INDEX($AG:$AG, LOOKUP(2, 1 / ($AG$1:INDIRECT("$AG$"&amp;ROW($AG314)-1) &lt;&gt; ""),ROW($AG$1:INDIRECT("$AG$"&amp;ROW($AG314)-1))), 1)&gt;=255,0,
VLOOKUP(INDIRECT("$G$"&amp;LOOKUP(2, 1 / ($AG$1:INDIRECT("$AG$"&amp;ROW($AG314)-1) &lt;&gt; ""),ROW($AG$1:INDIRECT("$AG$"&amp;ROW($AG314)-1)))), 'EV and Base'!$A$1:$N$671, 7, FALSE))))</f>
        <v>0</v>
      </c>
      <c r="AH314" s="24" cm="1">
        <f t="array" aca="1" ref="AH314" ca="1">IF(NOT(ISNUMBER(INDEX($A:$A,LOOKUP(2,1/($A$1:INDIRECT("$A$"&amp;ROW($A314))&lt;&gt;""),ROW($A$1:INDIRECT("$A$"&amp;ROW($A314)))),1))),"",
INDEX($AH:$AH,LOOKUP(2,1/($AH$1:INDIRECT("$AH$"&amp;ROW($AH314)-1)&lt;&gt;""),ROW($AH$1:INDIRECT("$AH$"&amp;ROW($AH314)-1))),1)+
IF(INDEX($AC:$AC,LOOKUP(2,1/($AC$1:INDIRECT("$AC$"&amp;ROW($AC314)-1)&lt;&gt;""),ROW($AC$1:INDIRECT("$AC$"&amp;ROW($AC314)-1))),1)+
INDEX($AD:$AD,LOOKUP(2,1/($AD$1:INDIRECT("$AD$"&amp;ROW($AD314)-1)&lt;&gt;""),ROW($AD$1:INDIRECT("$AD$"&amp;ROW($AD314)-1))),1)+
INDEX($AE:$AE,LOOKUP(2,1/($AE$1:INDIRECT("$AE$"&amp;ROW($AE314)-1)&lt;&gt;""),ROW($AE$1:INDIRECT("$AE$"&amp;ROW($AD314)-1))),1)+
INDEX($AE:$AF,LOOKUP(2,1/($AF$1:INDIRECT("$AF$"&amp;ROW($AF314)-1)&lt;&gt;""),ROW($AF$1:INDIRECT("$AF$"&amp;ROW($AD314)-1))),1)+
INDEX($AG:$AG,LOOKUP(2,1/($AG$1:INDIRECT("$AG$"&amp;ROW($AG314)-1)&lt;&gt;""),ROW($AG$1:INDIRECT("$AG$"&amp;ROW($AD314)-1))),1)+
INDEX($AH:$AH,LOOKUP(2,1/($AH$1:INDIRECT("$AH$"&amp;ROW($AH314)-1)&lt;&gt;""),ROW($AH$1:INDIRECT("$AH$"&amp;ROW($AD314)-1))),1)&gt;=510,0,
IF(INDEX($AH:$AH,LOOKUP(2,1/($AH$1:INDIRECT("$AH$"&amp;ROW($AH314)-1)&lt;&gt;""),ROW($AH$1:INDIRECT("$AH$"&amp;ROW($AH314)-1))),1)&gt;=255,0,
VLOOKUP(INDIRECT("$G$"&amp;LOOKUP(2,1/($AH$1:INDIRECT("$AH$"&amp;ROW($AH314)-1)&lt;&gt;""),ROW($AH$1:INDIRECT("$AH$"&amp;ROW($AH314)-1)))),'EV and Base'!$A$1:$N$671,8,FALSE))))</f>
        <v>54</v>
      </c>
      <c r="AI314" s="29" cm="1">
        <f t="array" aca="1" ref="AI314" ca="1">IF(NOT(ISNUMBER(INDEX($A:$A,LOOKUP(2,1/($A$1:INDIRECT("$A$"&amp;ROW($A314))&lt;&gt;""),ROW($A$1:INDIRECT("$A$"&amp;ROW($A314)))),1))),"",
ROUNDDOWN((((2*VLOOKUP($AA314,'EV and Base'!$A$1:$N$671,9,FALSE))+31+ROUNDDOWN($AC314/4,0))*$AB314)/100,0)+$AB314+10)</f>
        <v>140</v>
      </c>
      <c r="AJ314" s="21" cm="1">
        <f t="array" aca="1" ref="AJ314" ca="1">IF(NOT(ISNUMBER(INDEX($A:$A, LOOKUP(2, 1 / ($A$1:INDIRECT("$A$"&amp;ROW($A314)) &lt;&gt; ""),ROW($A$1:INDIRECT("$A$"&amp;ROW($A314)))), 1))), "",
ROUNDDOWN((ROUNDDOWN((((2*VLOOKUP($AA314, 'EV and Base'!$A$1:$N$671, 10, FALSE))+31+ROUNDDOWN($AD314/4, 0))*$AB314)/100, 0)+5)*1.1, 0))</f>
        <v>123</v>
      </c>
      <c r="AK314" s="21" t="str" cm="1">
        <f t="array" aca="1" ref="AK314" ca="1">IF(NOT(ISNUMBER(INDEX($A:$A, LOOKUP(2, 1 / ($A$1:INDIRECT("$A$"&amp;ROW($A314)) &lt;&gt; ""),ROW($A$1:INDIRECT("$A$"&amp;ROW($A314)))), 1))), "",
ROUNDDOWN((ROUNDDOWN((((2*VLOOKUP($AA314, 'EV and Base'!$A$1:$N$671, 11, FALSE))+30+ROUNDDOWN($AE314/4, 0))*$AB314)/100, 0)+5), 0)
&amp;"-"&amp;
ROUNDDOWN((ROUNDDOWN((((2*VLOOKUP($AA314, 'EV and Base'!$A$1:$N$671, 11, FALSE))+31+ROUNDDOWN($AE314/4, 0))*$AB314)/100, 0)+5), 0))</f>
        <v>96-96</v>
      </c>
      <c r="AL314" s="21" t="str" cm="1">
        <f t="array" aca="1" ref="AL314" ca="1">IF(NOT(ISNUMBER(INDEX($A:$A, LOOKUP(2, 1 / ($A$1:INDIRECT("$A$"&amp;ROW($A314)) &lt;&gt; ""),ROW($A$1:INDIRECT("$A$"&amp;ROW($A314)))), 1))), "",
ROUNDDOWN((ROUNDDOWN((((2*VLOOKUP($AA314, 'EV and Base'!$A$1:$N$671, 12, FALSE))+0+ROUNDDOWN($AF314/4, 0))*$AB314)/100, 0)+5)*0.9, 0)
&amp;"-"&amp;
ROUNDDOWN((ROUNDDOWN((((2*VLOOKUP($AA314, 'EV and Base'!$A$1:$N$671, 12, FALSE))+31+ROUNDDOWN($AF314/4, 0))*$AB314)/100, 0)+5)*0.9, 0))</f>
        <v>39-52</v>
      </c>
      <c r="AM314" s="21" t="str" cm="1">
        <f t="array" aca="1" ref="AM314" ca="1">IF(NOT(ISNUMBER(INDEX($A:$A, LOOKUP(2, 1 / ($A$1:INDIRECT("$A$"&amp;ROW($A314)) &lt;&gt; ""),ROW($A$1:INDIRECT("$A$"&amp;ROW($A314)))), 1))), "",
ROUNDDOWN((ROUNDDOWN((((2*VLOOKUP($AA314, 'EV and Base'!$A$1:$N$671, 13, FALSE))+30+ROUNDDOWN($AG314/4, 0))*$AB314)/100, 0)+5), 0)
&amp;"-"&amp;
ROUNDDOWN((ROUNDDOWN((((2*VLOOKUP($AA314, 'EV and Base'!$A$1:$N$671, 13, FALSE))+31+ROUNDDOWN($AG314/4, 0))*$AB314)/100, 0)+5), 0))</f>
        <v>95-95</v>
      </c>
      <c r="AN314" s="25" cm="1">
        <f t="array" aca="1" ref="AN314" ca="1">IF(NOT(ISNUMBER(INDEX($A:$A, LOOKUP(2, 1 / ($A$1:INDIRECT("$A$"&amp;ROW($A314)) &lt;&gt; ""),ROW($A$1:INDIRECT("$A$"&amp;ROW($A314)))), 1))), "",
ROUNDDOWN((ROUNDDOWN((((2*VLOOKUP($AA314, 'EV and Base'!$A$1:$N$671, 14, FALSE))+31+ROUNDDOWN($AH314/4, 0))*$AB314)/100, 0)+5), 0))</f>
        <v>92</v>
      </c>
      <c r="AO314" s="23" cm="1">
        <f t="array" aca="1" ref="AO314" ca="1">IF(NOT(ISNUMBER(INDEX($A:$A, LOOKUP(2, 1 / ($A$1:INDIRECT("$A$"&amp;ROW($A314)) &lt;&gt; ""),ROW($A$1:INDIRECT("$A$"&amp;ROW($A314)))), 1))), "",
ROUNDDOWN((((2*VLOOKUP($AA314, 'EV and Base'!$A$1:$N$671, 9, FALSE))+31+ROUNDDOWN($AC314/4, 0))*$AB314)/100, 0)+$AB314+10)</f>
        <v>140</v>
      </c>
      <c r="AP314" s="2" cm="1">
        <f t="array" aca="1" ref="AP314" ca="1">IF(NOT(ISNUMBER(INDEX($A:$A, LOOKUP(2, 1 / ($A$1:INDIRECT("$A$"&amp;ROW($A314)) &lt;&gt; ""),ROW($A$1:INDIRECT("$A$"&amp;ROW($A314)))), 1))), "",
ROUNDDOWN((ROUNDDOWN((((2*VLOOKUP($AA314, 'EV and Base'!$A$1:$N$671, 10, FALSE))+31+ROUNDDOWN($AD314/4, 0))*$AB314)/100, 0)+5)*1.1, 0))</f>
        <v>123</v>
      </c>
      <c r="AQ314" s="2" cm="1">
        <f t="array" aca="1" ref="AQ314" ca="1">IF(NOT(ISNUMBER(INDEX($A:$A, LOOKUP(2, 1 / ($A$1:INDIRECT("$A$"&amp;ROW($A314)) &lt;&gt; ""),ROW($A$1:INDIRECT("$A$"&amp;ROW($A314)))), 1))), "",
ROUNDDOWN((ROUNDDOWN((((2*VLOOKUP($AA314, 'EV and Base'!$A$1:$N$671, 11, FALSE))+$AV$2+ROUNDDOWN($AE314/4, 0))*$AB314)/100, 0)+5), 0))</f>
        <v>96</v>
      </c>
      <c r="AR314" s="22" cm="1">
        <f t="array" aca="1" ref="AR314" ca="1">IF(NOT(ISNUMBER(INDEX($A:$A, LOOKUP(2, 1 / ($A$1:INDIRECT("$A$"&amp;ROW($A314)) &lt;&gt; ""),ROW($A$1:INDIRECT("$A$"&amp;ROW($A314)))), 1))), "",
ROUNDDOWN((ROUNDDOWN((((2*VLOOKUP($AA314, 'EV and Base'!$A$1:$N$671, 12, FALSE))+$AW$2+ROUNDDOWN($AF314/4, 0))*$AB314)/100, 0)+5)*0.9, 0))</f>
        <v>46</v>
      </c>
      <c r="AS314" s="2" cm="1">
        <f t="array" aca="1" ref="AS314" ca="1">IF(NOT(ISNUMBER(INDEX($A:$A, LOOKUP(2, 1 / ($A$1:INDIRECT("$A$"&amp;ROW($A314)) &lt;&gt; ""),ROW($A$1:INDIRECT("$A$"&amp;ROW($A314)))), 1))), "",
ROUNDDOWN((ROUNDDOWN((((2*VLOOKUP($AA314, 'EV and Base'!$A$1:$N$671, 13, FALSE))+$AX$2+ROUNDDOWN($AG314/4, 0))*$AB314)/100, 0)+5), 0))</f>
        <v>95</v>
      </c>
      <c r="AT314" s="24" cm="1">
        <f t="array" aca="1" ref="AT314" ca="1">IF(NOT(ISNUMBER(INDEX($A:$A, LOOKUP(2, 1 / ($A$1:INDIRECT("$A$"&amp;ROW($A314)) &lt;&gt; ""),ROW($A$1:INDIRECT("$A$"&amp;ROW($A314)))), 1))), "",
ROUNDDOWN((ROUNDDOWN((((2*VLOOKUP($AA314, 'EV and Base'!$A$1:$N$671, 14, FALSE))+31+ROUNDDOWN($AH314/4, 0))*$AB314)/100, 0)+5), 0))</f>
        <v>92</v>
      </c>
      <c r="AU314" s="28">
        <v>239</v>
      </c>
      <c r="AY314" cm="1">
        <f t="array" aca="1" ref="AY314" ca="1">IF(NOT(ISNUMBER(INDEX($A:$A,LOOKUP(2,1/($A$1:INDIRECT("$A$"&amp;ROW($A314))&lt;&gt;""),ROW($A$1:INDIRECT("$A$"&amp;ROW($A314)))),1))),"",
INDEX($AY:$AY,LOOKUP(2,1/($AY$1:INDIRECT("$AY$"&amp;ROW($AY314)-1)&lt;&gt;""),ROW($AY$1:INDIRECT("$AY$"&amp;ROW($AY314)-1))),1)+$BL314)</f>
        <v>73983</v>
      </c>
      <c r="AZ314" s="3" cm="1">
        <f t="array" aca="1" ref="AZ314" ca="1">IF(NOT(ISNUMBER(INDEX($A:$A, LOOKUP(2, 1 / ($A$1:INDIRECT("$A$"&amp;ROW($A314)) &lt;&gt; ""),ROW($A$1:INDIRECT("$A$"&amp;ROW($A314)))), 1))), "",
VLOOKUP(INDIRECT("$G$"&amp;LOOKUP(2, 1 / ($AY$1:INDIRECT("$AY$"&amp;ROW($AY314)-1) &lt;&gt; ""),ROW($AY$1:INDIRECT("$AY$"&amp;ROW($AY314)-1)))),'EV and Base'!A277:N947,2,FALSE))</f>
        <v>166</v>
      </c>
      <c r="BA314" s="3" cm="1">
        <f t="array" aca="1" ref="BA314" ca="1">IF(NOT(ISNUMBER(INDEX($A:$A, LOOKUP(2, 1 / ($A$1:INDIRECT("$A$"&amp;ROW($A314)) &lt;&gt; ""),ROW($A$1:INDIRECT("$A$"&amp;ROW($A314)))), 1))), "",
INDIRECT("$I$"&amp;LOOKUP(2, 1 / ($AY$1:INDIRECT("$AY$"&amp;ROW($AY314)-1) &lt;&gt; ""),ROW($AY$1:INDIRECT("$AY$"&amp;ROW($AY314)-1)))))</f>
        <v>35</v>
      </c>
      <c r="BB314" s="1" cm="1">
        <f t="array" aca="1" ref="BB314" ca="1">IF(NOT(ISNUMBER(INDEX($A:$A, LOOKUP(2, 1 / ($A$1:INDIRECT("$A$"&amp;ROW($A314)) &lt;&gt; ""),ROW($A$1:INDIRECT("$A$"&amp;ROW($A314)))), 1))), "",
INDIRECT("$AB$"&amp;LOOKUP(2, 1 / ($AY$1:INDIRECT("$AY$"&amp;ROW($AY314)-1) &lt;&gt; ""),ROW($AY$1:INDIRECT("$AY$"&amp;ROW($AY314)-1)))))</f>
        <v>43</v>
      </c>
      <c r="BC314" s="3" cm="1">
        <f t="array" aca="1" ref="BC314" ca="1">IF(NOT(ISNUMBER(INDEX($A:$A,LOOKUP(2,1/($A$1:INDIRECT("$A$"&amp;ROW($A314))&lt;&gt;""),ROW($A$1:INDIRECT("$A$"&amp;ROW($A314)))),1))),"",
$BA314+$BA314+10)</f>
        <v>80</v>
      </c>
      <c r="BD314" s="3" cm="1">
        <f t="array" aca="1" ref="BD314" ca="1">IF(NOT(ISNUMBER(INDEX($A:$A,LOOKUP(2,1/($A$1:INDIRECT("$A$"&amp;ROW($A314))&lt;&gt;""),ROW($A$1:INDIRECT("$A$"&amp;ROW($A314)))),1))),"",
$BA314+$BB314+10)</f>
        <v>88</v>
      </c>
      <c r="BE314" s="3" cm="1">
        <f t="array" aca="1" ref="BE314" ca="1">IF(NOT(ISNUMBER(INDEX($A:$A,LOOKUP(2,1/($A$1:INDIRECT("$A$"&amp;ROW($A314))&lt;&gt;""),ROW($A$1:INDIRECT("$A$"&amp;ROW($A314)))),1))),"",
$BC314*$BC314)</f>
        <v>6400</v>
      </c>
      <c r="BF314" s="3" cm="1">
        <f t="array" aca="1" ref="BF314" ca="1">IF(NOT(ISNUMBER(INDEX($A:$A,LOOKUP(2,1/($A$1:INDIRECT("$A$"&amp;ROW($A314))&lt;&gt;""),ROW($A$1:INDIRECT("$A$"&amp;ROW($A314)))),1))),"",
$BD314*$BD314)</f>
        <v>7744</v>
      </c>
      <c r="BG314" s="3" cm="1">
        <f t="array" aca="1" ref="BG314" ca="1">IF(NOT(ISNUMBER(INDEX($A:$A,LOOKUP(2,1/($A$1:INDIRECT("$A$"&amp;ROW($A314))&lt;&gt;""),ROW($A$1:INDIRECT("$A$"&amp;ROW($A314)))),1))),"",
_xlfn.FLOOR.MATH(1.5*_xlfn.FLOOR.MATH($AZ314*BA314/5)))</f>
        <v>1743</v>
      </c>
      <c r="BH314" s="3" cm="1">
        <f t="array" aca="1" ref="BH314" ca="1">IF(NOT(ISNUMBER(INDEX($A:$A, LOOKUP(2, 1 / ($A$1:INDIRECT("$A$"&amp;ROW($A314)) &lt;&gt; ""),ROW($A$1:INDIRECT("$A$"&amp;ROW($A314)))), 1))), "",
_xlfn.FLOOR.MATH($BG314/IF(OR(INDIRECT("$C$"&amp;LOOKUP(2, 1 / ($AY$1:INDIRECT("$AY$"&amp;ROW($AY314)-1) &lt;&gt; ""),ROW($AY$1:INDIRECT("$AY$"&amp;ROW($AY314)-1))))="Multi",
INDIRECT("$C$"&amp;LOOKUP(2, 1 / ($AY$1:INDIRECT("$AY$"&amp;ROW($AY314)-1) &lt;&gt; ""),ROW($AY$1:INDIRECT("$AY$"&amp;ROW($AY314)-1))))="Double"),2,1)))</f>
        <v>1743</v>
      </c>
      <c r="BI314" s="3" cm="1">
        <f t="array" aca="1" ref="BI314" ca="1">IF(NOT(ISNUMBER(INDEX($A:$A,LOOKUP(2,1/($A$1:INDIRECT("$A$"&amp;ROW($A314))&lt;&gt;""),ROW($A$1:INDIRECT("$A$"&amp;ROW($A314)))),1))),"",
VLOOKUP($BC314,GameFreakSQRT!$A$1:$B$200,2,FALSE))</f>
        <v>36636</v>
      </c>
      <c r="BJ314" s="3" cm="1">
        <f t="array" aca="1" ref="BJ314" ca="1">IF(NOT(ISNUMBER(INDEX($A:$A,LOOKUP(2,1/($A$1:INDIRECT("$A$"&amp;ROW($A314))&lt;&gt;""),ROW($A$1:INDIRECT("$A$"&amp;ROW($A314)))),1))),"",
VLOOKUP($BD314,GameFreakSQRT!$A$1:$B$200,2,FALSE))</f>
        <v>38424</v>
      </c>
      <c r="BK314" s="3" cm="1">
        <f t="array" aca="1" ref="BK314" ca="1">IF(NOT(ISNUMBER(INDEX($A:$A,LOOKUP(2,1/($A$1:INDIRECT("$A$"&amp;ROW($A314))&lt;&gt;""),ROW($A$1:INDIRECT("$A$"&amp;ROW($A314)))),1))),"",
_xlfn.FLOOR.MATH((($BI314*$BE314)*$BH314)/($BJ314*$BF314))+1)</f>
        <v>1374</v>
      </c>
      <c r="BL314" s="3" cm="1">
        <f t="array" aca="1" ref="BL314" ca="1">IF(NOT(ISNUMBER(INDEX($A:$A,LOOKUP(2,1/($A$1:INDIRECT("$A$"&amp;ROW($A314))&lt;&gt;""),ROW($A$1:INDIRECT("$A$"&amp;ROW($A314)))),1))),"",
_xlfn.FLOOR.MATH($BK314*IF(NOT(INDIRECT("$Z$"&amp;LOOKUP(2, 1 / ($AY$1:INDIRECT("$AY$"&amp;ROW($AY314)-1) &lt;&gt; ""),ROW($AY$1:INDIRECT("$AY$"&amp;ROW($AY314)-1))))=""),1.5,1)))</f>
        <v>2061</v>
      </c>
      <c r="BM314" s="3" cm="1">
        <f t="array" aca="1" ref="BM314" ca="1">IF(NOT(ISNUMBER(INDEX($A:$A, LOOKUP(2, 1 / ($A$1:INDIRECT("$A$"&amp;ROW($A314)) &lt;&gt; ""),ROW($A$1:INDIRECT("$A$"&amp;ROW($A314)))), 1))), "",
INDIRECT("$Y$"&amp;LOOKUP(2, 1 / ($AY$1:INDIRECT("$AY$"&amp;ROW($AY314)-1) &lt;&gt; ""),ROW($AY$1:INDIRECT("$AY$"&amp;ROW($AY314)-1)))))</f>
        <v>2061</v>
      </c>
      <c r="BN314" s="3" t="b">
        <f t="shared" ca="1" si="29"/>
        <v>1</v>
      </c>
    </row>
    <row r="315" spans="1:66" x14ac:dyDescent="0.45">
      <c r="A315" s="69"/>
      <c r="B315" s="69"/>
      <c r="C315" s="69"/>
      <c r="D315" s="69"/>
      <c r="E315" s="69"/>
      <c r="F315" s="56">
        <v>4</v>
      </c>
      <c r="G315" s="2" t="s">
        <v>310</v>
      </c>
      <c r="H315" s="2" t="s">
        <v>50</v>
      </c>
      <c r="I315" s="2">
        <v>35</v>
      </c>
      <c r="J315" s="2" t="s">
        <v>51</v>
      </c>
      <c r="K315" s="2" t="s">
        <v>60</v>
      </c>
      <c r="L315" s="2" t="s">
        <v>590</v>
      </c>
      <c r="M315" s="2" t="s">
        <v>314</v>
      </c>
      <c r="N315" s="2" t="s">
        <v>212</v>
      </c>
      <c r="O315" s="2" t="s">
        <v>185</v>
      </c>
      <c r="P315" s="2" t="s">
        <v>591</v>
      </c>
      <c r="Q315" s="2">
        <v>24</v>
      </c>
      <c r="R315" s="2">
        <f>_xlfn.FLOOR.MATH((((2*VLOOKUP(G315, 'EV and Base'!$A$1:$N$671, 9, FALSE))+$Q315)*$I315)/100)+$I315+10</f>
        <v>116</v>
      </c>
      <c r="S315" s="2">
        <f>_xlfn.FLOOR.MATH((_xlfn.FLOOR.MATH((((2*VLOOKUP($G315, 'EV and Base'!$A$1:$N$671, 10, FALSE))+$Q315)*$I315)/100)+5)*
IF(OR($J315="Lonely", $J315="Brave", $J315="Adamant", $J315="Naughty"), 1.1,
IF(OR($J315="Bold", $J315="Timid", $J315="Modest", $J315="Calm"), 0.9, 1)))</f>
        <v>78</v>
      </c>
      <c r="T315" s="2">
        <f>_xlfn.FLOOR.MATH((_xlfn.FLOOR.MATH((((2*VLOOKUP($G315, 'EV and Base'!$A$1:$N$671, 11, FALSE))+$Q315)*$I315)/100)+5)*
IF(OR($J315="Bold", $J315="Relaxed", $J315="Impish", $J315="Lax"), 1.1,
IF(OR($J315="Lonely", $J315="Hasty", $J315="Mild", $J315="Gentle"), 0.9, 1)))</f>
        <v>56</v>
      </c>
      <c r="U315" s="2">
        <f>_xlfn.FLOOR.MATH((_xlfn.FLOOR.MATH((((2*VLOOKUP($G315, 'EV and Base'!$A$1:$N$671, 12, FALSE))+$Q315)*$I315)/100)+5)*
IF(OR($J315="Modest", $J315="Mild", $J315="Quiet", $J315="Rash"), 1.1,
IF(OR($J315="Adamant", $J315="Impish", $J315="Jolly", $J315="Careful"), 0.9, 1)))</f>
        <v>62</v>
      </c>
      <c r="V315" s="2">
        <f>_xlfn.FLOOR.MATH((_xlfn.FLOOR.MATH((((2*VLOOKUP($G315, 'EV and Base'!$A$1:$N$671, 13, FALSE))+$Q315)*$I315)/100)+5)*
IF(OR($J315="Calm", $J315="Gentle", $J315="Sassy", $J315="Careful"), 1.1,
IF(OR($J315="Naughty", $J315="Lax", $J315="Naive", $J315="Rash"), 0.9, 1)))</f>
        <v>45</v>
      </c>
      <c r="W315" s="2">
        <f>_xlfn.FLOOR.MATH((_xlfn.FLOOR.MATH((((2*VLOOKUP($G315, 'EV and Base'!$A$1:$N$671, 14, FALSE))+$Q315)*$I315)/100)+5)*
IF(OR($J315="Timid", $J315="Hasty", $J315="Jolly", $J315="Naive"), 1.1,
IF(OR($J315="Brave", $J315="Relaxed", $J315="Quiet", $J315="Sassy"), 0.9, 1)))</f>
        <v>51</v>
      </c>
      <c r="X315" s="69"/>
      <c r="Y315" s="1">
        <v>1812</v>
      </c>
      <c r="Z315" s="1">
        <v>1</v>
      </c>
      <c r="AA315" s="23" t="str" cm="1">
        <f t="array" aca="1" ref="AA315" ca="1">IF(NOT(ISNUMBER(INDEX($A:$A,LOOKUP(2,1/($A$1:INDIRECT("$A$"&amp;ROW($A315))&lt;&gt;""),ROW($A$1:INDIRECT("$A$"&amp;ROW($A315)))),1))),"",
IF(NOT(ISNUMBER($A315)),$AA314,
IF($AB315&lt;16,"Lillipup",
IF($AB315&lt;32,"Herdier",
"Stoutland"))))</f>
        <v>Stoutland</v>
      </c>
      <c r="AB315" s="25" cm="1">
        <f t="array" aca="1" ref="AB315" ca="1">IF(NOT(ISNUMBER(INDEX($A:$A, LOOKUP(2, 1 / ($A$1:INDIRECT("$A$"&amp;ROW($A315)) &lt;&gt; ""),ROW($A$1:INDIRECT("$A$"&amp;ROW($A315)))), 1))), "",
VLOOKUP($AY315,'Medium-Slow'!$A$1:$B$101,2,TRUE))</f>
        <v>43</v>
      </c>
      <c r="AC315" s="23" cm="1">
        <f t="array" aca="1" ref="AC315" ca="1">IF(NOT(ISNUMBER(INDEX($A:$A, LOOKUP(2, 1 / ($A$1:INDIRECT("$A$"&amp;ROW($A315)) &lt;&gt; ""),ROW($A$1:INDIRECT("$A$"&amp;ROW($A315)))), 1))), "",
INDEX($AC:$AC, LOOKUP(2, 1 / ($AC$1:INDIRECT("$AC$"&amp;ROW($AC315)-1) &lt;&gt; ""),ROW($AC$1:INDIRECT("$AC$"&amp;ROW($AC315)-1))), 1)+
IF(INDEX($AC:$AC, LOOKUP(2, 1 / ($AC$1:INDIRECT("$AC$"&amp;ROW($AC315)-1) &lt;&gt; ""),ROW($AC$1:INDIRECT("$AC$"&amp;ROW($AC315)-1))), 1)+
INDEX($AD:$AD, LOOKUP(2, 1 / ($AD$1:INDIRECT("$AD$"&amp;ROW($AD315)-1) &lt;&gt; ""),ROW($AD$1:INDIRECT("$AD$"&amp;ROW($AD315)-1))), 1)+
INDEX($AE:$AE, LOOKUP(2, 1 / ($AE$1:INDIRECT("$AE$"&amp;ROW($AE315)-1) &lt;&gt; ""),ROW($AE$1:INDIRECT("$AE$"&amp;ROW($AD315)-1))), 1)+
INDEX($AE:$AF, LOOKUP(2, 1 / ($AF$1:INDIRECT("$AF$"&amp;ROW($AF315)-1) &lt;&gt; ""),ROW($AF$1:INDIRECT("$AF$"&amp;ROW($AD315)-1))), 1)+
INDEX($AG:$AG, LOOKUP(2, 1 / ($AG$1:INDIRECT("$AG$"&amp;ROW($AG315)-1) &lt;&gt; ""),ROW($AG$1:INDIRECT("$AG$"&amp;ROW($AD315)-1))), 1)+
INDEX($AH:$AH, LOOKUP(2, 1 / ($AH$1:INDIRECT("$AH$"&amp;ROW($AH315)-1) &lt;&gt; ""),ROW($AH$1:INDIRECT("$AH$"&amp;ROW($AD315)-1))), 1)&gt;=510,0,
IF(INDEX($AC:$AC, LOOKUP(2, 1 / ($AC$1:INDIRECT("$AC$"&amp;ROW($AC315)-1) &lt;&gt; ""),ROW($AC$1:INDIRECT("$AC$"&amp;ROW($AC315)-1))), 1)&gt;=255,0,
VLOOKUP(INDIRECT("$G$"&amp;LOOKUP(2, 1 / ($AC$1:INDIRECT("$AC$"&amp;ROW($AC315)-1) &lt;&gt; ""),ROW($AC$1:INDIRECT("$AC$"&amp;ROW($AC315)-1)))), 'EV and Base'!$A$1:$N$671, 3, FALSE))))</f>
        <v>10</v>
      </c>
      <c r="AD315" s="2" cm="1">
        <f t="array" aca="1" ref="AD315" ca="1">IF(NOT(ISNUMBER(INDEX($A:$A, LOOKUP(2, 1 / ($A$1:INDIRECT("$A$"&amp;ROW($A315)) &lt;&gt; ""),ROW($A$1:INDIRECT("$A$"&amp;ROW($A315)))), 1))), "",
INDEX($AD:$AD, LOOKUP(2, 1 / ($AD$1:INDIRECT("$AD$"&amp;ROW($AD315)-1) &lt;&gt; ""),ROW($AD$1:INDIRECT("$AD$"&amp;ROW($AD315)-1))), 1)+
IF(INDEX($AC:$AC, LOOKUP(2, 1 / ($AC$1:INDIRECT("$AC$"&amp;ROW($AC315)-1) &lt;&gt; ""),ROW($AC$1:INDIRECT("$AC$"&amp;ROW($AC315)-1))), 1)+
INDEX($AD:$AD, LOOKUP(2, 1 / ($AD$1:INDIRECT("$AD$"&amp;ROW($AD315)-1) &lt;&gt; ""),ROW($AD$1:INDIRECT("$AD$"&amp;ROW($AD315)-1))), 1)+
INDEX($AE:$AE, LOOKUP(2, 1 / ($AE$1:INDIRECT("$AE$"&amp;ROW($AE315)-1) &lt;&gt; ""),ROW($AE$1:INDIRECT("$AE$"&amp;ROW($AD315)-1))), 1)+
INDEX($AE:$AF, LOOKUP(2, 1 / ($AF$1:INDIRECT("$AF$"&amp;ROW($AF315)-1) &lt;&gt; ""),ROW($AF$1:INDIRECT("$AF$"&amp;ROW($AD315)-1))), 1)+
INDEX($AG:$AG, LOOKUP(2, 1 / ($AG$1:INDIRECT("$AG$"&amp;ROW($AG315)-1) &lt;&gt; ""),ROW($AG$1:INDIRECT("$AG$"&amp;ROW($AD315)-1))), 1)+
INDEX($AH:$AH, LOOKUP(2, 1 / ($AH$1:INDIRECT("$AH$"&amp;ROW($AH315)-1) &lt;&gt; ""),ROW($AH$1:INDIRECT("$AH$"&amp;ROW($AD315)-1))), 1)&gt;=510,0,
IF(INDEX($AD:$AD, LOOKUP(2, 1 / ($AD$1:INDIRECT("$AD$"&amp;ROW($AD315)-1) &lt;&gt; ""),ROW($AD$1:INDIRECT("$AD$"&amp;ROW($AD315)-1))), 1)&gt;=255,0,
VLOOKUP(INDIRECT("$G$"&amp;LOOKUP(2, 1 / ($AD$1:INDIRECT("$AD$"&amp;ROW($AD315)-1) &lt;&gt; ""),ROW($AD$1:INDIRECT("$AD$"&amp;ROW($AD315)-1)))), 'EV and Base'!$A$1:$N$671, 4, FALSE))))</f>
        <v>83</v>
      </c>
      <c r="AE315" s="2" cm="1">
        <f t="array" aca="1" ref="AE315" ca="1">IF(NOT(ISNUMBER(INDEX($A:$A,LOOKUP(2,1/($A$1:INDIRECT("$A$"&amp;ROW($A315))&lt;&gt;""),ROW($A$1:INDIRECT("$A$"&amp;ROW($A315)))),1))),"",
INDEX($AE:$AE,LOOKUP(2,1/($AE$1:INDIRECT("$AE$"&amp;ROW($AE315)-1)&lt;&gt;""),ROW($AE$1:INDIRECT("$AE$"&amp;ROW($AE315)-1))),1)+
IF(INDEX($AC:$AC,LOOKUP(2,1/($AC$1:INDIRECT("$AC$"&amp;ROW($AC315)-1)&lt;&gt;""),ROW($AC$1:INDIRECT("$AC$"&amp;ROW($AC315)-1))),1)+
INDEX($AD:$AD,LOOKUP(2,1/($AD$1:INDIRECT("$AD$"&amp;ROW($AD315)-1)&lt;&gt;""),ROW($AD$1:INDIRECT("$AD$"&amp;ROW($AD315)-1))),1)+
INDEX($AE:$AE,LOOKUP(2,1/($AE$1:INDIRECT("$AE$"&amp;ROW($AE315)-1)&lt;&gt;""),ROW($AE$1:INDIRECT("$AE$"&amp;ROW($AD315)-1))),1)+
INDEX($AE:$AF,LOOKUP(2,1/($AF$1:INDIRECT("$AF$"&amp;ROW($AF315)-1)&lt;&gt;""),ROW($AF$1:INDIRECT("$AF$"&amp;ROW($AD315)-1))),1)+
INDEX($AG:$AG,LOOKUP(2,1/($AG$1:INDIRECT("$AG$"&amp;ROW($AG315)-1)&lt;&gt;""),ROW($AG$1:INDIRECT("$AG$"&amp;ROW($AD315)-1))),1)+
INDEX($AH:$AH,LOOKUP(2,1/($AH$1:INDIRECT("$AH$"&amp;ROW($AH315)-1)&lt;&gt;""),ROW($AH$1:INDIRECT("$AH$"&amp;ROW($AD315)-1))),1)&gt;=510,0,
IF(INDEX($AE:$AE,LOOKUP(2,1/($AE$1:INDIRECT("$AE$"&amp;ROW($AE315)-1)&lt;&gt;""),ROW($AE$1:INDIRECT("$AE$"&amp;ROW($AE315)-1))),1)&gt;=255,0,
VLOOKUP(INDIRECT("$G$"&amp;LOOKUP(2,1/($AE$1:INDIRECT("$AE$"&amp;ROW($AE315)-1)&lt;&gt;""),ROW($AE$1:INDIRECT("$AE$"&amp;ROW($AE315)-1)))),'EV and Base'!$A$1:$N$671,5,FALSE))))</f>
        <v>10</v>
      </c>
      <c r="AF315" s="2" cm="1">
        <f t="array" aca="1" ref="AF315" ca="1">IF(NOT(ISNUMBER(INDEX($A:$A, LOOKUP(2, 1 / ($A$1:INDIRECT("$A$"&amp;ROW($A315)) &lt;&gt; ""),ROW($A$1:INDIRECT("$A$"&amp;ROW($A315)))), 1))), "",
INDEX($AF:$AF, LOOKUP(2, 1 / ($AF$1:INDIRECT("$AF$"&amp;ROW($AF315)-1) &lt;&gt; ""),ROW($AF$1:INDIRECT("$AF$"&amp;ROW($AF315)-1))), 1)+
IF(INDEX($AC:$AC, LOOKUP(2, 1 / ($AC$1:INDIRECT("$AC$"&amp;ROW($AC315)-1) &lt;&gt; ""),ROW($AC$1:INDIRECT("$AC$"&amp;ROW($AC315)-1))), 1)+
INDEX($AD:$AD, LOOKUP(2, 1 / ($AD$1:INDIRECT("$AD$"&amp;ROW($AD315)-1) &lt;&gt; ""),ROW($AD$1:INDIRECT("$AD$"&amp;ROW($AD315)-1))), 1)+
INDEX($AE:$AE, LOOKUP(2, 1 / ($AE$1:INDIRECT("$AE$"&amp;ROW($AE315)-1) &lt;&gt; ""),ROW($AE$1:INDIRECT("$AE$"&amp;ROW($AD315)-1))), 1)+
INDEX($AE:$AF, LOOKUP(2, 1 / ($AF$1:INDIRECT("$AF$"&amp;ROW($AF315)-1) &lt;&gt; ""),ROW($AF$1:INDIRECT("$AF$"&amp;ROW($AD315)-1))), 1)+
INDEX($AG:$AG, LOOKUP(2, 1 / ($AG$1:INDIRECT("$AG$"&amp;ROW($AG315)-1) &lt;&gt; ""),ROW($AG$1:INDIRECT("$AG$"&amp;ROW($AD315)-1))), 1)+
INDEX($AH:$AH, LOOKUP(2, 1 / ($AH$1:INDIRECT("$AH$"&amp;ROW($AH315)-1) &lt;&gt; ""),ROW($AH$1:INDIRECT("$AH$"&amp;ROW($AD315)-1))), 1)&gt;=510,0,
IF(INDEX($AF:$AF, LOOKUP(2, 1 / ($AF$1:INDIRECT("$AF$"&amp;ROW($AF315)-1) &lt;&gt; ""),ROW($AF$1:INDIRECT("$AF$"&amp;ROW($AF315)-1))), 1)&gt;=255,0,
VLOOKUP(INDIRECT("$G$"&amp;LOOKUP(2, 1 / ($AF$1:INDIRECT("$AF$"&amp;ROW($AF315)-1) &lt;&gt; ""),ROW($AF$1:INDIRECT("$AF$"&amp;ROW($AF315)-1)))), 'EV and Base'!$A$1:$N$671, 6, FALSE))))</f>
        <v>13</v>
      </c>
      <c r="AG315" s="2" cm="1">
        <f t="array" aca="1" ref="AG315" ca="1">IF(NOT(ISNUMBER(INDEX($A:$A, LOOKUP(2, 1 / ($A$1:INDIRECT("$A$"&amp;ROW($A315)) &lt;&gt; ""),ROW($A$1:INDIRECT("$A$"&amp;ROW($A315)))), 1))), "",
INDEX($AG:$AG, LOOKUP(2, 1 / ($AG$1:INDIRECT("$AG$"&amp;ROW($AG315)-1) &lt;&gt; ""),ROW($AG$1:INDIRECT("$AG$"&amp;ROW($AG315)-1))), 1)+
IF(INDEX($AC:$AC, LOOKUP(2, 1 / ($AC$1:INDIRECT("$AC$"&amp;ROW($AC315)-1) &lt;&gt; ""),ROW($AC$1:INDIRECT("$AC$"&amp;ROW($AC315)-1))), 1)+
INDEX($AD:$AD, LOOKUP(2, 1 / ($AD$1:INDIRECT("$AD$"&amp;ROW($AD315)-1) &lt;&gt; ""),ROW($AD$1:INDIRECT("$AD$"&amp;ROW($AD315)-1))), 1)+
INDEX($AE:$AE, LOOKUP(2, 1 / ($AE$1:INDIRECT("$AE$"&amp;ROW($AE315)-1) &lt;&gt; ""),ROW($AE$1:INDIRECT("$AE$"&amp;ROW($AD315)-1))), 1)+
INDEX($AE:$AF, LOOKUP(2, 1 / ($AF$1:INDIRECT("$AF$"&amp;ROW($AF315)-1) &lt;&gt; ""),ROW($AF$1:INDIRECT("$AF$"&amp;ROW($AD315)-1))), 1)+
INDEX($AG:$AG, LOOKUP(2, 1 / ($AG$1:INDIRECT("$AG$"&amp;ROW($AG315)-1) &lt;&gt; ""),ROW($AG$1:INDIRECT("$AG$"&amp;ROW($AD315)-1))), 1)+
INDEX($AH:$AH, LOOKUP(2, 1 / ($AH$1:INDIRECT("$AH$"&amp;ROW($AH315)-1) &lt;&gt; ""),ROW($AH$1:INDIRECT("$AH$"&amp;ROW($AD315)-1))), 1)&gt;=510,0,
IF(INDEX($AG:$AG, LOOKUP(2, 1 / ($AG$1:INDIRECT("$AG$"&amp;ROW($AG315)-1) &lt;&gt; ""),ROW($AG$1:INDIRECT("$AG$"&amp;ROW($AG315)-1))), 1)&gt;=255,0,
VLOOKUP(INDIRECT("$G$"&amp;LOOKUP(2, 1 / ($AG$1:INDIRECT("$AG$"&amp;ROW($AG315)-1) &lt;&gt; ""),ROW($AG$1:INDIRECT("$AG$"&amp;ROW($AG315)-1)))), 'EV and Base'!$A$1:$N$671, 7, FALSE))))</f>
        <v>0</v>
      </c>
      <c r="AH315" s="24" cm="1">
        <f t="array" aca="1" ref="AH315" ca="1">IF(NOT(ISNUMBER(INDEX($A:$A,LOOKUP(2,1/($A$1:INDIRECT("$A$"&amp;ROW($A315))&lt;&gt;""),ROW($A$1:INDIRECT("$A$"&amp;ROW($A315)))),1))),"",
INDEX($AH:$AH,LOOKUP(2,1/($AH$1:INDIRECT("$AH$"&amp;ROW($AH315)-1)&lt;&gt;""),ROW($AH$1:INDIRECT("$AH$"&amp;ROW($AH315)-1))),1)+
IF(INDEX($AC:$AC,LOOKUP(2,1/($AC$1:INDIRECT("$AC$"&amp;ROW($AC315)-1)&lt;&gt;""),ROW($AC$1:INDIRECT("$AC$"&amp;ROW($AC315)-1))),1)+
INDEX($AD:$AD,LOOKUP(2,1/($AD$1:INDIRECT("$AD$"&amp;ROW($AD315)-1)&lt;&gt;""),ROW($AD$1:INDIRECT("$AD$"&amp;ROW($AD315)-1))),1)+
INDEX($AE:$AE,LOOKUP(2,1/($AE$1:INDIRECT("$AE$"&amp;ROW($AE315)-1)&lt;&gt;""),ROW($AE$1:INDIRECT("$AE$"&amp;ROW($AD315)-1))),1)+
INDEX($AE:$AF,LOOKUP(2,1/($AF$1:INDIRECT("$AF$"&amp;ROW($AF315)-1)&lt;&gt;""),ROW($AF$1:INDIRECT("$AF$"&amp;ROW($AD315)-1))),1)+
INDEX($AG:$AG,LOOKUP(2,1/($AG$1:INDIRECT("$AG$"&amp;ROW($AG315)-1)&lt;&gt;""),ROW($AG$1:INDIRECT("$AG$"&amp;ROW($AD315)-1))),1)+
INDEX($AH:$AH,LOOKUP(2,1/($AH$1:INDIRECT("$AH$"&amp;ROW($AH315)-1)&lt;&gt;""),ROW($AH$1:INDIRECT("$AH$"&amp;ROW($AD315)-1))),1)&gt;=510,0,
IF(INDEX($AH:$AH,LOOKUP(2,1/($AH$1:INDIRECT("$AH$"&amp;ROW($AH315)-1)&lt;&gt;""),ROW($AH$1:INDIRECT("$AH$"&amp;ROW($AH315)-1))),1)&gt;=255,0,
VLOOKUP(INDIRECT("$G$"&amp;LOOKUP(2,1/($AH$1:INDIRECT("$AH$"&amp;ROW($AH315)-1)&lt;&gt;""),ROW($AH$1:INDIRECT("$AH$"&amp;ROW($AH315)-1)))),'EV and Base'!$A$1:$N$671,8,FALSE))))</f>
        <v>54</v>
      </c>
      <c r="AI315" s="29" cm="1">
        <f t="array" aca="1" ref="AI315" ca="1">IF(NOT(ISNUMBER(INDEX($A:$A,LOOKUP(2,1/($A$1:INDIRECT("$A$"&amp;ROW($A315))&lt;&gt;""),ROW($A$1:INDIRECT("$A$"&amp;ROW($A315)))),1))),"",
ROUNDDOWN((((2*VLOOKUP($AA315,'EV and Base'!$A$1:$N$671,9,FALSE))+31+ROUNDDOWN($AC315/4,0))*$AB315)/100,0)+$AB315+10)</f>
        <v>140</v>
      </c>
      <c r="AJ315" s="21" cm="1">
        <f t="array" aca="1" ref="AJ315" ca="1">IF(NOT(ISNUMBER(INDEX($A:$A, LOOKUP(2, 1 / ($A$1:INDIRECT("$A$"&amp;ROW($A315)) &lt;&gt; ""),ROW($A$1:INDIRECT("$A$"&amp;ROW($A315)))), 1))), "",
ROUNDDOWN((ROUNDDOWN((((2*VLOOKUP($AA315, 'EV and Base'!$A$1:$N$671, 10, FALSE))+31+ROUNDDOWN($AD315/4, 0))*$AB315)/100, 0)+5)*1.1, 0))</f>
        <v>123</v>
      </c>
      <c r="AK315" s="21" t="str" cm="1">
        <f t="array" aca="1" ref="AK315" ca="1">IF(NOT(ISNUMBER(INDEX($A:$A, LOOKUP(2, 1 / ($A$1:INDIRECT("$A$"&amp;ROW($A315)) &lt;&gt; ""),ROW($A$1:INDIRECT("$A$"&amp;ROW($A315)))), 1))), "",
ROUNDDOWN((ROUNDDOWN((((2*VLOOKUP($AA315, 'EV and Base'!$A$1:$N$671, 11, FALSE))+30+ROUNDDOWN($AE315/4, 0))*$AB315)/100, 0)+5), 0)
&amp;"-"&amp;
ROUNDDOWN((ROUNDDOWN((((2*VLOOKUP($AA315, 'EV and Base'!$A$1:$N$671, 11, FALSE))+31+ROUNDDOWN($AE315/4, 0))*$AB315)/100, 0)+5), 0))</f>
        <v>96-96</v>
      </c>
      <c r="AL315" s="21" t="str" cm="1">
        <f t="array" aca="1" ref="AL315" ca="1">IF(NOT(ISNUMBER(INDEX($A:$A, LOOKUP(2, 1 / ($A$1:INDIRECT("$A$"&amp;ROW($A315)) &lt;&gt; ""),ROW($A$1:INDIRECT("$A$"&amp;ROW($A315)))), 1))), "",
ROUNDDOWN((ROUNDDOWN((((2*VLOOKUP($AA315, 'EV and Base'!$A$1:$N$671, 12, FALSE))+0+ROUNDDOWN($AF315/4, 0))*$AB315)/100, 0)+5)*0.9, 0)
&amp;"-"&amp;
ROUNDDOWN((ROUNDDOWN((((2*VLOOKUP($AA315, 'EV and Base'!$A$1:$N$671, 12, FALSE))+31+ROUNDDOWN($AF315/4, 0))*$AB315)/100, 0)+5)*0.9, 0))</f>
        <v>39-52</v>
      </c>
      <c r="AM315" s="21" t="str" cm="1">
        <f t="array" aca="1" ref="AM315" ca="1">IF(NOT(ISNUMBER(INDEX($A:$A, LOOKUP(2, 1 / ($A$1:INDIRECT("$A$"&amp;ROW($A315)) &lt;&gt; ""),ROW($A$1:INDIRECT("$A$"&amp;ROW($A315)))), 1))), "",
ROUNDDOWN((ROUNDDOWN((((2*VLOOKUP($AA315, 'EV and Base'!$A$1:$N$671, 13, FALSE))+30+ROUNDDOWN($AG315/4, 0))*$AB315)/100, 0)+5), 0)
&amp;"-"&amp;
ROUNDDOWN((ROUNDDOWN((((2*VLOOKUP($AA315, 'EV and Base'!$A$1:$N$671, 13, FALSE))+31+ROUNDDOWN($AG315/4, 0))*$AB315)/100, 0)+5), 0))</f>
        <v>95-95</v>
      </c>
      <c r="AN315" s="25" cm="1">
        <f t="array" aca="1" ref="AN315" ca="1">IF(NOT(ISNUMBER(INDEX($A:$A, LOOKUP(2, 1 / ($A$1:INDIRECT("$A$"&amp;ROW($A315)) &lt;&gt; ""),ROW($A$1:INDIRECT("$A$"&amp;ROW($A315)))), 1))), "",
ROUNDDOWN((ROUNDDOWN((((2*VLOOKUP($AA315, 'EV and Base'!$A$1:$N$671, 14, FALSE))+31+ROUNDDOWN($AH315/4, 0))*$AB315)/100, 0)+5), 0))</f>
        <v>92</v>
      </c>
      <c r="AO315" s="23" cm="1">
        <f t="array" aca="1" ref="AO315" ca="1">IF(NOT(ISNUMBER(INDEX($A:$A, LOOKUP(2, 1 / ($A$1:INDIRECT("$A$"&amp;ROW($A315)) &lt;&gt; ""),ROW($A$1:INDIRECT("$A$"&amp;ROW($A315)))), 1))), "",
ROUNDDOWN((((2*VLOOKUP($AA315, 'EV and Base'!$A$1:$N$671, 9, FALSE))+31+ROUNDDOWN($AC315/4, 0))*$AB315)/100, 0)+$AB315+10)</f>
        <v>140</v>
      </c>
      <c r="AP315" s="2" cm="1">
        <f t="array" aca="1" ref="AP315" ca="1">IF(NOT(ISNUMBER(INDEX($A:$A, LOOKUP(2, 1 / ($A$1:INDIRECT("$A$"&amp;ROW($A315)) &lt;&gt; ""),ROW($A$1:INDIRECT("$A$"&amp;ROW($A315)))), 1))), "",
ROUNDDOWN((ROUNDDOWN((((2*VLOOKUP($AA315, 'EV and Base'!$A$1:$N$671, 10, FALSE))+31+ROUNDDOWN($AD315/4, 0))*$AB315)/100, 0)+5)*1.1, 0))</f>
        <v>123</v>
      </c>
      <c r="AQ315" s="2" cm="1">
        <f t="array" aca="1" ref="AQ315" ca="1">IF(NOT(ISNUMBER(INDEX($A:$A, LOOKUP(2, 1 / ($A$1:INDIRECT("$A$"&amp;ROW($A315)) &lt;&gt; ""),ROW($A$1:INDIRECT("$A$"&amp;ROW($A315)))), 1))), "",
ROUNDDOWN((ROUNDDOWN((((2*VLOOKUP($AA315, 'EV and Base'!$A$1:$N$671, 11, FALSE))+$AV$2+ROUNDDOWN($AE315/4, 0))*$AB315)/100, 0)+5), 0))</f>
        <v>96</v>
      </c>
      <c r="AR315" s="22" cm="1">
        <f t="array" aca="1" ref="AR315" ca="1">IF(NOT(ISNUMBER(INDEX($A:$A, LOOKUP(2, 1 / ($A$1:INDIRECT("$A$"&amp;ROW($A315)) &lt;&gt; ""),ROW($A$1:INDIRECT("$A$"&amp;ROW($A315)))), 1))), "",
ROUNDDOWN((ROUNDDOWN((((2*VLOOKUP($AA315, 'EV and Base'!$A$1:$N$671, 12, FALSE))+$AW$2+ROUNDDOWN($AF315/4, 0))*$AB315)/100, 0)+5)*0.9, 0))</f>
        <v>46</v>
      </c>
      <c r="AS315" s="2" cm="1">
        <f t="array" aca="1" ref="AS315" ca="1">IF(NOT(ISNUMBER(INDEX($A:$A, LOOKUP(2, 1 / ($A$1:INDIRECT("$A$"&amp;ROW($A315)) &lt;&gt; ""),ROW($A$1:INDIRECT("$A$"&amp;ROW($A315)))), 1))), "",
ROUNDDOWN((ROUNDDOWN((((2*VLOOKUP($AA315, 'EV and Base'!$A$1:$N$671, 13, FALSE))+$AX$2+ROUNDDOWN($AG315/4, 0))*$AB315)/100, 0)+5), 0))</f>
        <v>95</v>
      </c>
      <c r="AT315" s="24" cm="1">
        <f t="array" aca="1" ref="AT315" ca="1">IF(NOT(ISNUMBER(INDEX($A:$A, LOOKUP(2, 1 / ($A$1:INDIRECT("$A$"&amp;ROW($A315)) &lt;&gt; ""),ROW($A$1:INDIRECT("$A$"&amp;ROW($A315)))), 1))), "",
ROUNDDOWN((ROUNDDOWN((((2*VLOOKUP($AA315, 'EV and Base'!$A$1:$N$671, 14, FALSE))+31+ROUNDDOWN($AH315/4, 0))*$AB315)/100, 0)+5), 0))</f>
        <v>92</v>
      </c>
      <c r="AU315" s="28">
        <v>239</v>
      </c>
      <c r="AY315" cm="1">
        <f t="array" aca="1" ref="AY315" ca="1">IF(NOT(ISNUMBER(INDEX($A:$A,LOOKUP(2,1/($A$1:INDIRECT("$A$"&amp;ROW($A315))&lt;&gt;""),ROW($A$1:INDIRECT("$A$"&amp;ROW($A315)))),1))),"",
INDEX($AY:$AY,LOOKUP(2,1/($AY$1:INDIRECT("$AY$"&amp;ROW($AY315)-1)&lt;&gt;""),ROW($AY$1:INDIRECT("$AY$"&amp;ROW($AY315)-1))),1)+$BL315)</f>
        <v>76327</v>
      </c>
      <c r="AZ315" s="3" cm="1">
        <f t="array" aca="1" ref="AZ315" ca="1">IF(NOT(ISNUMBER(INDEX($A:$A, LOOKUP(2, 1 / ($A$1:INDIRECT("$A$"&amp;ROW($A315)) &lt;&gt; ""),ROW($A$1:INDIRECT("$A$"&amp;ROW($A315)))), 1))), "",
VLOOKUP(INDIRECT("$G$"&amp;LOOKUP(2, 1 / ($AY$1:INDIRECT("$AY$"&amp;ROW($AY315)-1) &lt;&gt; ""),ROW($AY$1:INDIRECT("$AY$"&amp;ROW($AY315)-1)))),'EV and Base'!A278:N948,2,FALSE))</f>
        <v>215</v>
      </c>
      <c r="BA315" s="3" cm="1">
        <f t="array" aca="1" ref="BA315" ca="1">IF(NOT(ISNUMBER(INDEX($A:$A, LOOKUP(2, 1 / ($A$1:INDIRECT("$A$"&amp;ROW($A315)) &lt;&gt; ""),ROW($A$1:INDIRECT("$A$"&amp;ROW($A315)))), 1))), "",
INDIRECT("$I$"&amp;LOOKUP(2, 1 / ($AY$1:INDIRECT("$AY$"&amp;ROW($AY315)-1) &lt;&gt; ""),ROW($AY$1:INDIRECT("$AY$"&amp;ROW($AY315)-1)))))</f>
        <v>33</v>
      </c>
      <c r="BB315" s="1" cm="1">
        <f t="array" aca="1" ref="BB315" ca="1">IF(NOT(ISNUMBER(INDEX($A:$A, LOOKUP(2, 1 / ($A$1:INDIRECT("$A$"&amp;ROW($A315)) &lt;&gt; ""),ROW($A$1:INDIRECT("$A$"&amp;ROW($A315)))), 1))), "",
INDIRECT("$AB$"&amp;LOOKUP(2, 1 / ($AY$1:INDIRECT("$AY$"&amp;ROW($AY315)-1) &lt;&gt; ""),ROW($AY$1:INDIRECT("$AY$"&amp;ROW($AY315)-1)))))</f>
        <v>43</v>
      </c>
      <c r="BC315" s="3" cm="1">
        <f t="array" aca="1" ref="BC315" ca="1">IF(NOT(ISNUMBER(INDEX($A:$A,LOOKUP(2,1/($A$1:INDIRECT("$A$"&amp;ROW($A315))&lt;&gt;""),ROW($A$1:INDIRECT("$A$"&amp;ROW($A315)))),1))),"",
$BA315+$BA315+10)</f>
        <v>76</v>
      </c>
      <c r="BD315" s="3" cm="1">
        <f t="array" aca="1" ref="BD315" ca="1">IF(NOT(ISNUMBER(INDEX($A:$A,LOOKUP(2,1/($A$1:INDIRECT("$A$"&amp;ROW($A315))&lt;&gt;""),ROW($A$1:INDIRECT("$A$"&amp;ROW($A315)))),1))),"",
$BA315+$BB315+10)</f>
        <v>86</v>
      </c>
      <c r="BE315" s="3" cm="1">
        <f t="array" aca="1" ref="BE315" ca="1">IF(NOT(ISNUMBER(INDEX($A:$A,LOOKUP(2,1/($A$1:INDIRECT("$A$"&amp;ROW($A315))&lt;&gt;""),ROW($A$1:INDIRECT("$A$"&amp;ROW($A315)))),1))),"",
$BC315*$BC315)</f>
        <v>5776</v>
      </c>
      <c r="BF315" s="3" cm="1">
        <f t="array" aca="1" ref="BF315" ca="1">IF(NOT(ISNUMBER(INDEX($A:$A,LOOKUP(2,1/($A$1:INDIRECT("$A$"&amp;ROW($A315))&lt;&gt;""),ROW($A$1:INDIRECT("$A$"&amp;ROW($A315)))),1))),"",
$BD315*$BD315)</f>
        <v>7396</v>
      </c>
      <c r="BG315" s="3" cm="1">
        <f t="array" aca="1" ref="BG315" ca="1">IF(NOT(ISNUMBER(INDEX($A:$A,LOOKUP(2,1/($A$1:INDIRECT("$A$"&amp;ROW($A315))&lt;&gt;""),ROW($A$1:INDIRECT("$A$"&amp;ROW($A315)))),1))),"",
_xlfn.FLOOR.MATH(1.5*_xlfn.FLOOR.MATH($AZ315*BA315/5)))</f>
        <v>2128</v>
      </c>
      <c r="BH315" s="3" cm="1">
        <f t="array" aca="1" ref="BH315" ca="1">IF(NOT(ISNUMBER(INDEX($A:$A, LOOKUP(2, 1 / ($A$1:INDIRECT("$A$"&amp;ROW($A315)) &lt;&gt; ""),ROW($A$1:INDIRECT("$A$"&amp;ROW($A315)))), 1))), "",
_xlfn.FLOOR.MATH($BG315/IF(OR(INDIRECT("$C$"&amp;LOOKUP(2, 1 / ($AY$1:INDIRECT("$AY$"&amp;ROW($AY315)-1) &lt;&gt; ""),ROW($AY$1:INDIRECT("$AY$"&amp;ROW($AY315)-1))))="Multi",
INDIRECT("$C$"&amp;LOOKUP(2, 1 / ($AY$1:INDIRECT("$AY$"&amp;ROW($AY315)-1) &lt;&gt; ""),ROW($AY$1:INDIRECT("$AY$"&amp;ROW($AY315)-1))))="Double"),2,1)))</f>
        <v>2128</v>
      </c>
      <c r="BI315" s="3" cm="1">
        <f t="array" aca="1" ref="BI315" ca="1">IF(NOT(ISNUMBER(INDEX($A:$A,LOOKUP(2,1/($A$1:INDIRECT("$A$"&amp;ROW($A315))&lt;&gt;""),ROW($A$1:INDIRECT("$A$"&amp;ROW($A315)))),1))),"",
VLOOKUP($BC315,GameFreakSQRT!$A$1:$B$200,2,FALSE))</f>
        <v>35708</v>
      </c>
      <c r="BJ315" s="3" cm="1">
        <f t="array" aca="1" ref="BJ315" ca="1">IF(NOT(ISNUMBER(INDEX($A:$A,LOOKUP(2,1/($A$1:INDIRECT("$A$"&amp;ROW($A315))&lt;&gt;""),ROW($A$1:INDIRECT("$A$"&amp;ROW($A315)))),1))),"",
VLOOKUP($BD315,GameFreakSQRT!$A$1:$B$200,2,FALSE))</f>
        <v>37985</v>
      </c>
      <c r="BK315" s="3" cm="1">
        <f t="array" aca="1" ref="BK315" ca="1">IF(NOT(ISNUMBER(INDEX($A:$A,LOOKUP(2,1/($A$1:INDIRECT("$A$"&amp;ROW($A315))&lt;&gt;""),ROW($A$1:INDIRECT("$A$"&amp;ROW($A315)))),1))),"",
_xlfn.FLOOR.MATH((($BI315*$BE315)*$BH315)/($BJ315*$BF315))+1)</f>
        <v>1563</v>
      </c>
      <c r="BL315" s="3" cm="1">
        <f t="array" aca="1" ref="BL315" ca="1">IF(NOT(ISNUMBER(INDEX($A:$A,LOOKUP(2,1/($A$1:INDIRECT("$A$"&amp;ROW($A315))&lt;&gt;""),ROW($A$1:INDIRECT("$A$"&amp;ROW($A315)))),1))),"",
_xlfn.FLOOR.MATH($BK315*IF(NOT(INDIRECT("$Z$"&amp;LOOKUP(2, 1 / ($AY$1:INDIRECT("$AY$"&amp;ROW($AY315)-1) &lt;&gt; ""),ROW($AY$1:INDIRECT("$AY$"&amp;ROW($AY315)-1))))=""),1.5,1)))</f>
        <v>2344</v>
      </c>
      <c r="BM315" s="3" cm="1">
        <f t="array" aca="1" ref="BM315" ca="1">IF(NOT(ISNUMBER(INDEX($A:$A, LOOKUP(2, 1 / ($A$1:INDIRECT("$A$"&amp;ROW($A315)) &lt;&gt; ""),ROW($A$1:INDIRECT("$A$"&amp;ROW($A315)))), 1))), "",
INDIRECT("$Y$"&amp;LOOKUP(2, 1 / ($AY$1:INDIRECT("$AY$"&amp;ROW($AY315)-1) &lt;&gt; ""),ROW($AY$1:INDIRECT("$AY$"&amp;ROW($AY315)-1)))))</f>
        <v>2344</v>
      </c>
      <c r="BN315" s="3" t="b">
        <f t="shared" ca="1" si="29"/>
        <v>1</v>
      </c>
    </row>
    <row r="316" spans="1:66" x14ac:dyDescent="0.45">
      <c r="A316" s="69"/>
      <c r="B316" s="69"/>
      <c r="C316" s="69"/>
      <c r="D316" s="69"/>
      <c r="E316" s="69"/>
      <c r="F316" s="56">
        <v>3</v>
      </c>
      <c r="G316" s="2" t="s">
        <v>507</v>
      </c>
      <c r="H316" s="2" t="s">
        <v>50</v>
      </c>
      <c r="I316" s="2">
        <v>33</v>
      </c>
      <c r="J316" s="2" t="s">
        <v>137</v>
      </c>
      <c r="K316" s="2" t="s">
        <v>107</v>
      </c>
      <c r="L316" s="2" t="s">
        <v>592</v>
      </c>
      <c r="M316" s="2" t="s">
        <v>73</v>
      </c>
      <c r="N316" s="2" t="s">
        <v>128</v>
      </c>
      <c r="O316" s="2" t="s">
        <v>135</v>
      </c>
      <c r="P316" s="2" t="s">
        <v>358</v>
      </c>
      <c r="Q316" s="2">
        <v>24</v>
      </c>
      <c r="R316" s="2">
        <f>_xlfn.FLOOR.MATH((((2*VLOOKUP(G316, 'EV and Base'!$A$1:$N$671, 9, FALSE))+$Q316)*$I316)/100)+$I316+10</f>
        <v>100</v>
      </c>
      <c r="S316" s="2">
        <f>_xlfn.FLOOR.MATH((_xlfn.FLOOR.MATH((((2*VLOOKUP($G316, 'EV and Base'!$A$1:$N$671, 10, FALSE))+$Q316)*$I316)/100)+5)*
IF(OR($J316="Lonely", $J316="Brave", $J316="Adamant", $J316="Naughty"), 1.1,
IF(OR($J316="Bold", $J316="Timid", $J316="Modest", $J316="Calm"), 0.9, 1)))</f>
        <v>84</v>
      </c>
      <c r="T316" s="2">
        <f>_xlfn.FLOOR.MATH((_xlfn.FLOOR.MATH((((2*VLOOKUP($G316, 'EV and Base'!$A$1:$N$671, 11, FALSE))+$Q316)*$I316)/100)+5)*
IF(OR($J316="Bold", $J316="Relaxed", $J316="Impish", $J316="Lax"), 1.1,
IF(OR($J316="Lonely", $J316="Hasty", $J316="Mild", $J316="Gentle"), 0.9, 1)))</f>
        <v>48</v>
      </c>
      <c r="U316" s="2">
        <f>_xlfn.FLOOR.MATH((_xlfn.FLOOR.MATH((((2*VLOOKUP($G316, 'EV and Base'!$A$1:$N$671, 12, FALSE))+$Q316)*$I316)/100)+5)*
IF(OR($J316="Modest", $J316="Mild", $J316="Quiet", $J316="Rash"), 1.1,
IF(OR($J316="Adamant", $J316="Impish", $J316="Jolly", $J316="Careful"), 0.9, 1)))</f>
        <v>77</v>
      </c>
      <c r="V316" s="2">
        <f>_xlfn.FLOOR.MATH((_xlfn.FLOOR.MATH((((2*VLOOKUP($G316, 'EV and Base'!$A$1:$N$671, 13, FALSE))+$Q316)*$I316)/100)+5)*
IF(OR($J316="Calm", $J316="Gentle", $J316="Sassy", $J316="Careful"), 1.1,
IF(OR($J316="Naughty", $J316="Lax", $J316="Naive", $J316="Rash"), 0.9, 1)))</f>
        <v>54</v>
      </c>
      <c r="W316" s="2">
        <f>_xlfn.FLOOR.MATH((_xlfn.FLOOR.MATH((((2*VLOOKUP($G316, 'EV and Base'!$A$1:$N$671, 14, FALSE))+$Q316)*$I316)/100)+5)*
IF(OR($J316="Timid", $J316="Hasty", $J316="Jolly", $J316="Naive"), 1.1,
IF(OR($J316="Brave", $J316="Relaxed", $J316="Quiet", $J316="Sassy"), 0.9, 1)))</f>
        <v>79</v>
      </c>
      <c r="X316" s="69"/>
      <c r="Y316" s="1">
        <v>1843</v>
      </c>
      <c r="Z316" s="1">
        <v>1</v>
      </c>
      <c r="AA316" s="23" t="str" cm="1">
        <f t="array" aca="1" ref="AA316" ca="1">IF(NOT(ISNUMBER(INDEX($A:$A,LOOKUP(2,1/($A$1:INDIRECT("$A$"&amp;ROW($A316))&lt;&gt;""),ROW($A$1:INDIRECT("$A$"&amp;ROW($A316)))),1))),"",
IF(NOT(ISNUMBER($A316)),$AA315,
IF($AB316&lt;16,"Lillipup",
IF($AB316&lt;32,"Herdier",
"Stoutland"))))</f>
        <v>Stoutland</v>
      </c>
      <c r="AB316" s="25" cm="1">
        <f t="array" aca="1" ref="AB316" ca="1">IF(NOT(ISNUMBER(INDEX($A:$A, LOOKUP(2, 1 / ($A$1:INDIRECT("$A$"&amp;ROW($A316)) &lt;&gt; ""),ROW($A$1:INDIRECT("$A$"&amp;ROW($A316)))), 1))), "",
VLOOKUP($AY316,'Medium-Slow'!$A$1:$B$101,2,TRUE))</f>
        <v>44</v>
      </c>
      <c r="AC316" s="23" cm="1">
        <f t="array" aca="1" ref="AC316" ca="1">IF(NOT(ISNUMBER(INDEX($A:$A, LOOKUP(2, 1 / ($A$1:INDIRECT("$A$"&amp;ROW($A316)) &lt;&gt; ""),ROW($A$1:INDIRECT("$A$"&amp;ROW($A316)))), 1))), "",
INDEX($AC:$AC, LOOKUP(2, 1 / ($AC$1:INDIRECT("$AC$"&amp;ROW($AC316)-1) &lt;&gt; ""),ROW($AC$1:INDIRECT("$AC$"&amp;ROW($AC316)-1))), 1)+
IF(INDEX($AC:$AC, LOOKUP(2, 1 / ($AC$1:INDIRECT("$AC$"&amp;ROW($AC316)-1) &lt;&gt; ""),ROW($AC$1:INDIRECT("$AC$"&amp;ROW($AC316)-1))), 1)+
INDEX($AD:$AD, LOOKUP(2, 1 / ($AD$1:INDIRECT("$AD$"&amp;ROW($AD316)-1) &lt;&gt; ""),ROW($AD$1:INDIRECT("$AD$"&amp;ROW($AD316)-1))), 1)+
INDEX($AE:$AE, LOOKUP(2, 1 / ($AE$1:INDIRECT("$AE$"&amp;ROW($AE316)-1) &lt;&gt; ""),ROW($AE$1:INDIRECT("$AE$"&amp;ROW($AD316)-1))), 1)+
INDEX($AE:$AF, LOOKUP(2, 1 / ($AF$1:INDIRECT("$AF$"&amp;ROW($AF316)-1) &lt;&gt; ""),ROW($AF$1:INDIRECT("$AF$"&amp;ROW($AD316)-1))), 1)+
INDEX($AG:$AG, LOOKUP(2, 1 / ($AG$1:INDIRECT("$AG$"&amp;ROW($AG316)-1) &lt;&gt; ""),ROW($AG$1:INDIRECT("$AG$"&amp;ROW($AD316)-1))), 1)+
INDEX($AH:$AH, LOOKUP(2, 1 / ($AH$1:INDIRECT("$AH$"&amp;ROW($AH316)-1) &lt;&gt; ""),ROW($AH$1:INDIRECT("$AH$"&amp;ROW($AD316)-1))), 1)&gt;=510,0,
IF(INDEX($AC:$AC, LOOKUP(2, 1 / ($AC$1:INDIRECT("$AC$"&amp;ROW($AC316)-1) &lt;&gt; ""),ROW($AC$1:INDIRECT("$AC$"&amp;ROW($AC316)-1))), 1)&gt;=255,0,
VLOOKUP(INDIRECT("$G$"&amp;LOOKUP(2, 1 / ($AC$1:INDIRECT("$AC$"&amp;ROW($AC316)-1) &lt;&gt; ""),ROW($AC$1:INDIRECT("$AC$"&amp;ROW($AC316)-1)))), 'EV and Base'!$A$1:$N$671, 3, FALSE))))</f>
        <v>10</v>
      </c>
      <c r="AD316" s="2" cm="1">
        <f t="array" aca="1" ref="AD316" ca="1">IF(NOT(ISNUMBER(INDEX($A:$A, LOOKUP(2, 1 / ($A$1:INDIRECT("$A$"&amp;ROW($A316)) &lt;&gt; ""),ROW($A$1:INDIRECT("$A$"&amp;ROW($A316)))), 1))), "",
INDEX($AD:$AD, LOOKUP(2, 1 / ($AD$1:INDIRECT("$AD$"&amp;ROW($AD316)-1) &lt;&gt; ""),ROW($AD$1:INDIRECT("$AD$"&amp;ROW($AD316)-1))), 1)+
IF(INDEX($AC:$AC, LOOKUP(2, 1 / ($AC$1:INDIRECT("$AC$"&amp;ROW($AC316)-1) &lt;&gt; ""),ROW($AC$1:INDIRECT("$AC$"&amp;ROW($AC316)-1))), 1)+
INDEX($AD:$AD, LOOKUP(2, 1 / ($AD$1:INDIRECT("$AD$"&amp;ROW($AD316)-1) &lt;&gt; ""),ROW($AD$1:INDIRECT("$AD$"&amp;ROW($AD316)-1))), 1)+
INDEX($AE:$AE, LOOKUP(2, 1 / ($AE$1:INDIRECT("$AE$"&amp;ROW($AE316)-1) &lt;&gt; ""),ROW($AE$1:INDIRECT("$AE$"&amp;ROW($AD316)-1))), 1)+
INDEX($AE:$AF, LOOKUP(2, 1 / ($AF$1:INDIRECT("$AF$"&amp;ROW($AF316)-1) &lt;&gt; ""),ROW($AF$1:INDIRECT("$AF$"&amp;ROW($AD316)-1))), 1)+
INDEX($AG:$AG, LOOKUP(2, 1 / ($AG$1:INDIRECT("$AG$"&amp;ROW($AG316)-1) &lt;&gt; ""),ROW($AG$1:INDIRECT("$AG$"&amp;ROW($AD316)-1))), 1)+
INDEX($AH:$AH, LOOKUP(2, 1 / ($AH$1:INDIRECT("$AH$"&amp;ROW($AH316)-1) &lt;&gt; ""),ROW($AH$1:INDIRECT("$AH$"&amp;ROW($AD316)-1))), 1)&gt;=510,0,
IF(INDEX($AD:$AD, LOOKUP(2, 1 / ($AD$1:INDIRECT("$AD$"&amp;ROW($AD316)-1) &lt;&gt; ""),ROW($AD$1:INDIRECT("$AD$"&amp;ROW($AD316)-1))), 1)&gt;=255,0,
VLOOKUP(INDIRECT("$G$"&amp;LOOKUP(2, 1 / ($AD$1:INDIRECT("$AD$"&amp;ROW($AD316)-1) &lt;&gt; ""),ROW($AD$1:INDIRECT("$AD$"&amp;ROW($AD316)-1)))), 'EV and Base'!$A$1:$N$671, 4, FALSE))))</f>
        <v>85</v>
      </c>
      <c r="AE316" s="2" cm="1">
        <f t="array" aca="1" ref="AE316" ca="1">IF(NOT(ISNUMBER(INDEX($A:$A,LOOKUP(2,1/($A$1:INDIRECT("$A$"&amp;ROW($A316))&lt;&gt;""),ROW($A$1:INDIRECT("$A$"&amp;ROW($A316)))),1))),"",
INDEX($AE:$AE,LOOKUP(2,1/($AE$1:INDIRECT("$AE$"&amp;ROW($AE316)-1)&lt;&gt;""),ROW($AE$1:INDIRECT("$AE$"&amp;ROW($AE316)-1))),1)+
IF(INDEX($AC:$AC,LOOKUP(2,1/($AC$1:INDIRECT("$AC$"&amp;ROW($AC316)-1)&lt;&gt;""),ROW($AC$1:INDIRECT("$AC$"&amp;ROW($AC316)-1))),1)+
INDEX($AD:$AD,LOOKUP(2,1/($AD$1:INDIRECT("$AD$"&amp;ROW($AD316)-1)&lt;&gt;""),ROW($AD$1:INDIRECT("$AD$"&amp;ROW($AD316)-1))),1)+
INDEX($AE:$AE,LOOKUP(2,1/($AE$1:INDIRECT("$AE$"&amp;ROW($AE316)-1)&lt;&gt;""),ROW($AE$1:INDIRECT("$AE$"&amp;ROW($AD316)-1))),1)+
INDEX($AE:$AF,LOOKUP(2,1/($AF$1:INDIRECT("$AF$"&amp;ROW($AF316)-1)&lt;&gt;""),ROW($AF$1:INDIRECT("$AF$"&amp;ROW($AD316)-1))),1)+
INDEX($AG:$AG,LOOKUP(2,1/($AG$1:INDIRECT("$AG$"&amp;ROW($AG316)-1)&lt;&gt;""),ROW($AG$1:INDIRECT("$AG$"&amp;ROW($AD316)-1))),1)+
INDEX($AH:$AH,LOOKUP(2,1/($AH$1:INDIRECT("$AH$"&amp;ROW($AH316)-1)&lt;&gt;""),ROW($AH$1:INDIRECT("$AH$"&amp;ROW($AD316)-1))),1)&gt;=510,0,
IF(INDEX($AE:$AE,LOOKUP(2,1/($AE$1:INDIRECT("$AE$"&amp;ROW($AE316)-1)&lt;&gt;""),ROW($AE$1:INDIRECT("$AE$"&amp;ROW($AE316)-1))),1)&gt;=255,0,
VLOOKUP(INDIRECT("$G$"&amp;LOOKUP(2,1/($AE$1:INDIRECT("$AE$"&amp;ROW($AE316)-1)&lt;&gt;""),ROW($AE$1:INDIRECT("$AE$"&amp;ROW($AE316)-1)))),'EV and Base'!$A$1:$N$671,5,FALSE))))</f>
        <v>10</v>
      </c>
      <c r="AF316" s="2" cm="1">
        <f t="array" aca="1" ref="AF316" ca="1">IF(NOT(ISNUMBER(INDEX($A:$A, LOOKUP(2, 1 / ($A$1:INDIRECT("$A$"&amp;ROW($A316)) &lt;&gt; ""),ROW($A$1:INDIRECT("$A$"&amp;ROW($A316)))), 1))), "",
INDEX($AF:$AF, LOOKUP(2, 1 / ($AF$1:INDIRECT("$AF$"&amp;ROW($AF316)-1) &lt;&gt; ""),ROW($AF$1:INDIRECT("$AF$"&amp;ROW($AF316)-1))), 1)+
IF(INDEX($AC:$AC, LOOKUP(2, 1 / ($AC$1:INDIRECT("$AC$"&amp;ROW($AC316)-1) &lt;&gt; ""),ROW($AC$1:INDIRECT("$AC$"&amp;ROW($AC316)-1))), 1)+
INDEX($AD:$AD, LOOKUP(2, 1 / ($AD$1:INDIRECT("$AD$"&amp;ROW($AD316)-1) &lt;&gt; ""),ROW($AD$1:INDIRECT("$AD$"&amp;ROW($AD316)-1))), 1)+
INDEX($AE:$AE, LOOKUP(2, 1 / ($AE$1:INDIRECT("$AE$"&amp;ROW($AE316)-1) &lt;&gt; ""),ROW($AE$1:INDIRECT("$AE$"&amp;ROW($AD316)-1))), 1)+
INDEX($AE:$AF, LOOKUP(2, 1 / ($AF$1:INDIRECT("$AF$"&amp;ROW($AF316)-1) &lt;&gt; ""),ROW($AF$1:INDIRECT("$AF$"&amp;ROW($AD316)-1))), 1)+
INDEX($AG:$AG, LOOKUP(2, 1 / ($AG$1:INDIRECT("$AG$"&amp;ROW($AG316)-1) &lt;&gt; ""),ROW($AG$1:INDIRECT("$AG$"&amp;ROW($AD316)-1))), 1)+
INDEX($AH:$AH, LOOKUP(2, 1 / ($AH$1:INDIRECT("$AH$"&amp;ROW($AH316)-1) &lt;&gt; ""),ROW($AH$1:INDIRECT("$AH$"&amp;ROW($AD316)-1))), 1)&gt;=510,0,
IF(INDEX($AF:$AF, LOOKUP(2, 1 / ($AF$1:INDIRECT("$AF$"&amp;ROW($AF316)-1) &lt;&gt; ""),ROW($AF$1:INDIRECT("$AF$"&amp;ROW($AF316)-1))), 1)&gt;=255,0,
VLOOKUP(INDIRECT("$G$"&amp;LOOKUP(2, 1 / ($AF$1:INDIRECT("$AF$"&amp;ROW($AF316)-1) &lt;&gt; ""),ROW($AF$1:INDIRECT("$AF$"&amp;ROW($AF316)-1)))), 'EV and Base'!$A$1:$N$671, 6, FALSE))))</f>
        <v>13</v>
      </c>
      <c r="AG316" s="2" cm="1">
        <f t="array" aca="1" ref="AG316" ca="1">IF(NOT(ISNUMBER(INDEX($A:$A, LOOKUP(2, 1 / ($A$1:INDIRECT("$A$"&amp;ROW($A316)) &lt;&gt; ""),ROW($A$1:INDIRECT("$A$"&amp;ROW($A316)))), 1))), "",
INDEX($AG:$AG, LOOKUP(2, 1 / ($AG$1:INDIRECT("$AG$"&amp;ROW($AG316)-1) &lt;&gt; ""),ROW($AG$1:INDIRECT("$AG$"&amp;ROW($AG316)-1))), 1)+
IF(INDEX($AC:$AC, LOOKUP(2, 1 / ($AC$1:INDIRECT("$AC$"&amp;ROW($AC316)-1) &lt;&gt; ""),ROW($AC$1:INDIRECT("$AC$"&amp;ROW($AC316)-1))), 1)+
INDEX($AD:$AD, LOOKUP(2, 1 / ($AD$1:INDIRECT("$AD$"&amp;ROW($AD316)-1) &lt;&gt; ""),ROW($AD$1:INDIRECT("$AD$"&amp;ROW($AD316)-1))), 1)+
INDEX($AE:$AE, LOOKUP(2, 1 / ($AE$1:INDIRECT("$AE$"&amp;ROW($AE316)-1) &lt;&gt; ""),ROW($AE$1:INDIRECT("$AE$"&amp;ROW($AD316)-1))), 1)+
INDEX($AE:$AF, LOOKUP(2, 1 / ($AF$1:INDIRECT("$AF$"&amp;ROW($AF316)-1) &lt;&gt; ""),ROW($AF$1:INDIRECT("$AF$"&amp;ROW($AD316)-1))), 1)+
INDEX($AG:$AG, LOOKUP(2, 1 / ($AG$1:INDIRECT("$AG$"&amp;ROW($AG316)-1) &lt;&gt; ""),ROW($AG$1:INDIRECT("$AG$"&amp;ROW($AD316)-1))), 1)+
INDEX($AH:$AH, LOOKUP(2, 1 / ($AH$1:INDIRECT("$AH$"&amp;ROW($AH316)-1) &lt;&gt; ""),ROW($AH$1:INDIRECT("$AH$"&amp;ROW($AD316)-1))), 1)&gt;=510,0,
IF(INDEX($AG:$AG, LOOKUP(2, 1 / ($AG$1:INDIRECT("$AG$"&amp;ROW($AG316)-1) &lt;&gt; ""),ROW($AG$1:INDIRECT("$AG$"&amp;ROW($AG316)-1))), 1)&gt;=255,0,
VLOOKUP(INDIRECT("$G$"&amp;LOOKUP(2, 1 / ($AG$1:INDIRECT("$AG$"&amp;ROW($AG316)-1) &lt;&gt; ""),ROW($AG$1:INDIRECT("$AG$"&amp;ROW($AG316)-1)))), 'EV and Base'!$A$1:$N$671, 7, FALSE))))</f>
        <v>0</v>
      </c>
      <c r="AH316" s="24" cm="1">
        <f t="array" aca="1" ref="AH316" ca="1">IF(NOT(ISNUMBER(INDEX($A:$A,LOOKUP(2,1/($A$1:INDIRECT("$A$"&amp;ROW($A316))&lt;&gt;""),ROW($A$1:INDIRECT("$A$"&amp;ROW($A316)))),1))),"",
INDEX($AH:$AH,LOOKUP(2,1/($AH$1:INDIRECT("$AH$"&amp;ROW($AH316)-1)&lt;&gt;""),ROW($AH$1:INDIRECT("$AH$"&amp;ROW($AH316)-1))),1)+
IF(INDEX($AC:$AC,LOOKUP(2,1/($AC$1:INDIRECT("$AC$"&amp;ROW($AC316)-1)&lt;&gt;""),ROW($AC$1:INDIRECT("$AC$"&amp;ROW($AC316)-1))),1)+
INDEX($AD:$AD,LOOKUP(2,1/($AD$1:INDIRECT("$AD$"&amp;ROW($AD316)-1)&lt;&gt;""),ROW($AD$1:INDIRECT("$AD$"&amp;ROW($AD316)-1))),1)+
INDEX($AE:$AE,LOOKUP(2,1/($AE$1:INDIRECT("$AE$"&amp;ROW($AE316)-1)&lt;&gt;""),ROW($AE$1:INDIRECT("$AE$"&amp;ROW($AD316)-1))),1)+
INDEX($AE:$AF,LOOKUP(2,1/($AF$1:INDIRECT("$AF$"&amp;ROW($AF316)-1)&lt;&gt;""),ROW($AF$1:INDIRECT("$AF$"&amp;ROW($AD316)-1))),1)+
INDEX($AG:$AG,LOOKUP(2,1/($AG$1:INDIRECT("$AG$"&amp;ROW($AG316)-1)&lt;&gt;""),ROW($AG$1:INDIRECT("$AG$"&amp;ROW($AD316)-1))),1)+
INDEX($AH:$AH,LOOKUP(2,1/($AH$1:INDIRECT("$AH$"&amp;ROW($AH316)-1)&lt;&gt;""),ROW($AH$1:INDIRECT("$AH$"&amp;ROW($AD316)-1))),1)&gt;=510,0,
IF(INDEX($AH:$AH,LOOKUP(2,1/($AH$1:INDIRECT("$AH$"&amp;ROW($AH316)-1)&lt;&gt;""),ROW($AH$1:INDIRECT("$AH$"&amp;ROW($AH316)-1))),1)&gt;=255,0,
VLOOKUP(INDIRECT("$G$"&amp;LOOKUP(2,1/($AH$1:INDIRECT("$AH$"&amp;ROW($AH316)-1)&lt;&gt;""),ROW($AH$1:INDIRECT("$AH$"&amp;ROW($AH316)-1)))),'EV and Base'!$A$1:$N$671,8,FALSE))))</f>
        <v>54</v>
      </c>
      <c r="AI316" s="29" cm="1">
        <f t="array" aca="1" ref="AI316" ca="1">IF(NOT(ISNUMBER(INDEX($A:$A,LOOKUP(2,1/($A$1:INDIRECT("$A$"&amp;ROW($A316))&lt;&gt;""),ROW($A$1:INDIRECT("$A$"&amp;ROW($A316)))),1))),"",
ROUNDDOWN((((2*VLOOKUP($AA316,'EV and Base'!$A$1:$N$671,9,FALSE))+31+ROUNDDOWN($AC316/4,0))*$AB316)/100,0)+$AB316+10)</f>
        <v>143</v>
      </c>
      <c r="AJ316" s="21" cm="1">
        <f t="array" aca="1" ref="AJ316" ca="1">IF(NOT(ISNUMBER(INDEX($A:$A, LOOKUP(2, 1 / ($A$1:INDIRECT("$A$"&amp;ROW($A316)) &lt;&gt; ""),ROW($A$1:INDIRECT("$A$"&amp;ROW($A316)))), 1))), "",
ROUNDDOWN((ROUNDDOWN((((2*VLOOKUP($AA316, 'EV and Base'!$A$1:$N$671, 10, FALSE))+31+ROUNDDOWN($AD316/4, 0))*$AB316)/100, 0)+5)*1.1, 0))</f>
        <v>126</v>
      </c>
      <c r="AK316" s="21" t="str" cm="1">
        <f t="array" aca="1" ref="AK316" ca="1">IF(NOT(ISNUMBER(INDEX($A:$A, LOOKUP(2, 1 / ($A$1:INDIRECT("$A$"&amp;ROW($A316)) &lt;&gt; ""),ROW($A$1:INDIRECT("$A$"&amp;ROW($A316)))), 1))), "",
ROUNDDOWN((ROUNDDOWN((((2*VLOOKUP($AA316, 'EV and Base'!$A$1:$N$671, 11, FALSE))+30+ROUNDDOWN($AE316/4, 0))*$AB316)/100, 0)+5), 0)
&amp;"-"&amp;
ROUNDDOWN((ROUNDDOWN((((2*VLOOKUP($AA316, 'EV and Base'!$A$1:$N$671, 11, FALSE))+31+ROUNDDOWN($AE316/4, 0))*$AB316)/100, 0)+5), 0))</f>
        <v>98-98</v>
      </c>
      <c r="AL316" s="21" t="str" cm="1">
        <f t="array" aca="1" ref="AL316" ca="1">IF(NOT(ISNUMBER(INDEX($A:$A, LOOKUP(2, 1 / ($A$1:INDIRECT("$A$"&amp;ROW($A316)) &lt;&gt; ""),ROW($A$1:INDIRECT("$A$"&amp;ROW($A316)))), 1))), "",
ROUNDDOWN((ROUNDDOWN((((2*VLOOKUP($AA316, 'EV and Base'!$A$1:$N$671, 12, FALSE))+0+ROUNDDOWN($AF316/4, 0))*$AB316)/100, 0)+5)*0.9, 0)
&amp;"-"&amp;
ROUNDDOWN((ROUNDDOWN((((2*VLOOKUP($AA316, 'EV and Base'!$A$1:$N$671, 12, FALSE))+31+ROUNDDOWN($AF316/4, 0))*$AB316)/100, 0)+5)*0.9, 0))</f>
        <v>40-53</v>
      </c>
      <c r="AM316" s="21" t="str" cm="1">
        <f t="array" aca="1" ref="AM316" ca="1">IF(NOT(ISNUMBER(INDEX($A:$A, LOOKUP(2, 1 / ($A$1:INDIRECT("$A$"&amp;ROW($A316)) &lt;&gt; ""),ROW($A$1:INDIRECT("$A$"&amp;ROW($A316)))), 1))), "",
ROUNDDOWN((ROUNDDOWN((((2*VLOOKUP($AA316, 'EV and Base'!$A$1:$N$671, 13, FALSE))+30+ROUNDDOWN($AG316/4, 0))*$AB316)/100, 0)+5), 0)
&amp;"-"&amp;
ROUNDDOWN((ROUNDDOWN((((2*VLOOKUP($AA316, 'EV and Base'!$A$1:$N$671, 13, FALSE))+31+ROUNDDOWN($AG316/4, 0))*$AB316)/100, 0)+5), 0))</f>
        <v>97-97</v>
      </c>
      <c r="AN316" s="25" cm="1">
        <f t="array" aca="1" ref="AN316" ca="1">IF(NOT(ISNUMBER(INDEX($A:$A, LOOKUP(2, 1 / ($A$1:INDIRECT("$A$"&amp;ROW($A316)) &lt;&gt; ""),ROW($A$1:INDIRECT("$A$"&amp;ROW($A316)))), 1))), "",
ROUNDDOWN((ROUNDDOWN((((2*VLOOKUP($AA316, 'EV and Base'!$A$1:$N$671, 14, FALSE))+31+ROUNDDOWN($AH316/4, 0))*$AB316)/100, 0)+5), 0))</f>
        <v>94</v>
      </c>
      <c r="AO316" s="23" cm="1">
        <f t="array" aca="1" ref="AO316" ca="1">IF(NOT(ISNUMBER(INDEX($A:$A, LOOKUP(2, 1 / ($A$1:INDIRECT("$A$"&amp;ROW($A316)) &lt;&gt; ""),ROW($A$1:INDIRECT("$A$"&amp;ROW($A316)))), 1))), "",
ROUNDDOWN((((2*VLOOKUP($AA316, 'EV and Base'!$A$1:$N$671, 9, FALSE))+31+ROUNDDOWN($AC316/4, 0))*$AB316)/100, 0)+$AB316+10)</f>
        <v>143</v>
      </c>
      <c r="AP316" s="2" cm="1">
        <f t="array" aca="1" ref="AP316" ca="1">IF(NOT(ISNUMBER(INDEX($A:$A, LOOKUP(2, 1 / ($A$1:INDIRECT("$A$"&amp;ROW($A316)) &lt;&gt; ""),ROW($A$1:INDIRECT("$A$"&amp;ROW($A316)))), 1))), "",
ROUNDDOWN((ROUNDDOWN((((2*VLOOKUP($AA316, 'EV and Base'!$A$1:$N$671, 10, FALSE))+31+ROUNDDOWN($AD316/4, 0))*$AB316)/100, 0)+5)*1.1, 0))</f>
        <v>126</v>
      </c>
      <c r="AQ316" s="2" cm="1">
        <f t="array" aca="1" ref="AQ316" ca="1">IF(NOT(ISNUMBER(INDEX($A:$A, LOOKUP(2, 1 / ($A$1:INDIRECT("$A$"&amp;ROW($A316)) &lt;&gt; ""),ROW($A$1:INDIRECT("$A$"&amp;ROW($A316)))), 1))), "",
ROUNDDOWN((ROUNDDOWN((((2*VLOOKUP($AA316, 'EV and Base'!$A$1:$N$671, 11, FALSE))+$AV$2+ROUNDDOWN($AE316/4, 0))*$AB316)/100, 0)+5), 0))</f>
        <v>98</v>
      </c>
      <c r="AR316" s="22" cm="1">
        <f t="array" aca="1" ref="AR316" ca="1">IF(NOT(ISNUMBER(INDEX($A:$A, LOOKUP(2, 1 / ($A$1:INDIRECT("$A$"&amp;ROW($A316)) &lt;&gt; ""),ROW($A$1:INDIRECT("$A$"&amp;ROW($A316)))), 1))), "",
ROUNDDOWN((ROUNDDOWN((((2*VLOOKUP($AA316, 'EV and Base'!$A$1:$N$671, 12, FALSE))+$AW$2+ROUNDDOWN($AF316/4, 0))*$AB316)/100, 0)+5)*0.9, 0))</f>
        <v>47</v>
      </c>
      <c r="AS316" s="2" cm="1">
        <f t="array" aca="1" ref="AS316" ca="1">IF(NOT(ISNUMBER(INDEX($A:$A, LOOKUP(2, 1 / ($A$1:INDIRECT("$A$"&amp;ROW($A316)) &lt;&gt; ""),ROW($A$1:INDIRECT("$A$"&amp;ROW($A316)))), 1))), "",
ROUNDDOWN((ROUNDDOWN((((2*VLOOKUP($AA316, 'EV and Base'!$A$1:$N$671, 13, FALSE))+$AX$2+ROUNDDOWN($AG316/4, 0))*$AB316)/100, 0)+5), 0))</f>
        <v>97</v>
      </c>
      <c r="AT316" s="24" cm="1">
        <f t="array" aca="1" ref="AT316" ca="1">IF(NOT(ISNUMBER(INDEX($A:$A, LOOKUP(2, 1 / ($A$1:INDIRECT("$A$"&amp;ROW($A316)) &lt;&gt; ""),ROW($A$1:INDIRECT("$A$"&amp;ROW($A316)))), 1))), "",
ROUNDDOWN((ROUNDDOWN((((2*VLOOKUP($AA316, 'EV and Base'!$A$1:$N$671, 14, FALSE))+31+ROUNDDOWN($AH316/4, 0))*$AB316)/100, 0)+5), 0))</f>
        <v>94</v>
      </c>
      <c r="AU316" s="28">
        <v>242</v>
      </c>
      <c r="AY316" cm="1">
        <f t="array" aca="1" ref="AY316" ca="1">IF(NOT(ISNUMBER(INDEX($A:$A,LOOKUP(2,1/($A$1:INDIRECT("$A$"&amp;ROW($A316))&lt;&gt;""),ROW($A$1:INDIRECT("$A$"&amp;ROW($A316)))),1))),"",
INDEX($AY:$AY,LOOKUP(2,1/($AY$1:INDIRECT("$AY$"&amp;ROW($AY316)-1)&lt;&gt;""),ROW($AY$1:INDIRECT("$AY$"&amp;ROW($AY316)-1))),1)+$BL316)</f>
        <v>78139</v>
      </c>
      <c r="AZ316" s="3" cm="1">
        <f t="array" aca="1" ref="AZ316" ca="1">IF(NOT(ISNUMBER(INDEX($A:$A, LOOKUP(2, 1 / ($A$1:INDIRECT("$A$"&amp;ROW($A316)) &lt;&gt; ""),ROW($A$1:INDIRECT("$A$"&amp;ROW($A316)))), 1))), "",
VLOOKUP(INDIRECT("$G$"&amp;LOOKUP(2, 1 / ($AY$1:INDIRECT("$AY$"&amp;ROW($AY316)-1) &lt;&gt; ""),ROW($AY$1:INDIRECT("$AY$"&amp;ROW($AY316)-1)))),'EV and Base'!A279:N949,2,FALSE))</f>
        <v>146</v>
      </c>
      <c r="BA316" s="3" cm="1">
        <f t="array" aca="1" ref="BA316" ca="1">IF(NOT(ISNUMBER(INDEX($A:$A, LOOKUP(2, 1 / ($A$1:INDIRECT("$A$"&amp;ROW($A316)) &lt;&gt; ""),ROW($A$1:INDIRECT("$A$"&amp;ROW($A316)))), 1))), "",
INDIRECT("$I$"&amp;LOOKUP(2, 1 / ($AY$1:INDIRECT("$AY$"&amp;ROW($AY316)-1) &lt;&gt; ""),ROW($AY$1:INDIRECT("$AY$"&amp;ROW($AY316)-1)))))</f>
        <v>35</v>
      </c>
      <c r="BB316" s="1" cm="1">
        <f t="array" aca="1" ref="BB316" ca="1">IF(NOT(ISNUMBER(INDEX($A:$A, LOOKUP(2, 1 / ($A$1:INDIRECT("$A$"&amp;ROW($A316)) &lt;&gt; ""),ROW($A$1:INDIRECT("$A$"&amp;ROW($A316)))), 1))), "",
INDIRECT("$AB$"&amp;LOOKUP(2, 1 / ($AY$1:INDIRECT("$AY$"&amp;ROW($AY316)-1) &lt;&gt; ""),ROW($AY$1:INDIRECT("$AY$"&amp;ROW($AY316)-1)))))</f>
        <v>43</v>
      </c>
      <c r="BC316" s="3" cm="1">
        <f t="array" aca="1" ref="BC316" ca="1">IF(NOT(ISNUMBER(INDEX($A:$A,LOOKUP(2,1/($A$1:INDIRECT("$A$"&amp;ROW($A316))&lt;&gt;""),ROW($A$1:INDIRECT("$A$"&amp;ROW($A316)))),1))),"",
$BA316+$BA316+10)</f>
        <v>80</v>
      </c>
      <c r="BD316" s="3" cm="1">
        <f t="array" aca="1" ref="BD316" ca="1">IF(NOT(ISNUMBER(INDEX($A:$A,LOOKUP(2,1/($A$1:INDIRECT("$A$"&amp;ROW($A316))&lt;&gt;""),ROW($A$1:INDIRECT("$A$"&amp;ROW($A316)))),1))),"",
$BA316+$BB316+10)</f>
        <v>88</v>
      </c>
      <c r="BE316" s="3" cm="1">
        <f t="array" aca="1" ref="BE316" ca="1">IF(NOT(ISNUMBER(INDEX($A:$A,LOOKUP(2,1/($A$1:INDIRECT("$A$"&amp;ROW($A316))&lt;&gt;""),ROW($A$1:INDIRECT("$A$"&amp;ROW($A316)))),1))),"",
$BC316*$BC316)</f>
        <v>6400</v>
      </c>
      <c r="BF316" s="3" cm="1">
        <f t="array" aca="1" ref="BF316" ca="1">IF(NOT(ISNUMBER(INDEX($A:$A,LOOKUP(2,1/($A$1:INDIRECT("$A$"&amp;ROW($A316))&lt;&gt;""),ROW($A$1:INDIRECT("$A$"&amp;ROW($A316)))),1))),"",
$BD316*$BD316)</f>
        <v>7744</v>
      </c>
      <c r="BG316" s="3" cm="1">
        <f t="array" aca="1" ref="BG316" ca="1">IF(NOT(ISNUMBER(INDEX($A:$A,LOOKUP(2,1/($A$1:INDIRECT("$A$"&amp;ROW($A316))&lt;&gt;""),ROW($A$1:INDIRECT("$A$"&amp;ROW($A316)))),1))),"",
_xlfn.FLOOR.MATH(1.5*_xlfn.FLOOR.MATH($AZ316*BA316/5)))</f>
        <v>1533</v>
      </c>
      <c r="BH316" s="3" cm="1">
        <f t="array" aca="1" ref="BH316" ca="1">IF(NOT(ISNUMBER(INDEX($A:$A, LOOKUP(2, 1 / ($A$1:INDIRECT("$A$"&amp;ROW($A316)) &lt;&gt; ""),ROW($A$1:INDIRECT("$A$"&amp;ROW($A316)))), 1))), "",
_xlfn.FLOOR.MATH($BG316/IF(OR(INDIRECT("$C$"&amp;LOOKUP(2, 1 / ($AY$1:INDIRECT("$AY$"&amp;ROW($AY316)-1) &lt;&gt; ""),ROW($AY$1:INDIRECT("$AY$"&amp;ROW($AY316)-1))))="Multi",
INDIRECT("$C$"&amp;LOOKUP(2, 1 / ($AY$1:INDIRECT("$AY$"&amp;ROW($AY316)-1) &lt;&gt; ""),ROW($AY$1:INDIRECT("$AY$"&amp;ROW($AY316)-1))))="Double"),2,1)))</f>
        <v>1533</v>
      </c>
      <c r="BI316" s="3" cm="1">
        <f t="array" aca="1" ref="BI316" ca="1">IF(NOT(ISNUMBER(INDEX($A:$A,LOOKUP(2,1/($A$1:INDIRECT("$A$"&amp;ROW($A316))&lt;&gt;""),ROW($A$1:INDIRECT("$A$"&amp;ROW($A316)))),1))),"",
VLOOKUP($BC316,GameFreakSQRT!$A$1:$B$200,2,FALSE))</f>
        <v>36636</v>
      </c>
      <c r="BJ316" s="3" cm="1">
        <f t="array" aca="1" ref="BJ316" ca="1">IF(NOT(ISNUMBER(INDEX($A:$A,LOOKUP(2,1/($A$1:INDIRECT("$A$"&amp;ROW($A316))&lt;&gt;""),ROW($A$1:INDIRECT("$A$"&amp;ROW($A316)))),1))),"",
VLOOKUP($BD316,GameFreakSQRT!$A$1:$B$200,2,FALSE))</f>
        <v>38424</v>
      </c>
      <c r="BK316" s="3" cm="1">
        <f t="array" aca="1" ref="BK316" ca="1">IF(NOT(ISNUMBER(INDEX($A:$A,LOOKUP(2,1/($A$1:INDIRECT("$A$"&amp;ROW($A316))&lt;&gt;""),ROW($A$1:INDIRECT("$A$"&amp;ROW($A316)))),1))),"",
_xlfn.FLOOR.MATH((($BI316*$BE316)*$BH316)/($BJ316*$BF316))+1)</f>
        <v>1208</v>
      </c>
      <c r="BL316" s="3" cm="1">
        <f t="array" aca="1" ref="BL316" ca="1">IF(NOT(ISNUMBER(INDEX($A:$A,LOOKUP(2,1/($A$1:INDIRECT("$A$"&amp;ROW($A316))&lt;&gt;""),ROW($A$1:INDIRECT("$A$"&amp;ROW($A316)))),1))),"",
_xlfn.FLOOR.MATH($BK316*IF(NOT(INDIRECT("$Z$"&amp;LOOKUP(2, 1 / ($AY$1:INDIRECT("$AY$"&amp;ROW($AY316)-1) &lt;&gt; ""),ROW($AY$1:INDIRECT("$AY$"&amp;ROW($AY316)-1))))=""),1.5,1)))</f>
        <v>1812</v>
      </c>
      <c r="BM316" s="3" cm="1">
        <f t="array" aca="1" ref="BM316" ca="1">IF(NOT(ISNUMBER(INDEX($A:$A, LOOKUP(2, 1 / ($A$1:INDIRECT("$A$"&amp;ROW($A316)) &lt;&gt; ""),ROW($A$1:INDIRECT("$A$"&amp;ROW($A316)))), 1))), "",
INDIRECT("$Y$"&amp;LOOKUP(2, 1 / ($AY$1:INDIRECT("$AY$"&amp;ROW($AY316)-1) &lt;&gt; ""),ROW($AY$1:INDIRECT("$AY$"&amp;ROW($AY316)-1)))))</f>
        <v>1812</v>
      </c>
      <c r="BN316" s="3" t="b">
        <f t="shared" ca="1" si="29"/>
        <v>1</v>
      </c>
    </row>
    <row r="317" spans="1:66" x14ac:dyDescent="0.45">
      <c r="A317" s="69"/>
      <c r="B317" s="69"/>
      <c r="C317" s="69"/>
      <c r="D317" s="69"/>
      <c r="E317" s="69"/>
      <c r="F317" s="56">
        <v>2</v>
      </c>
      <c r="G317" s="2" t="s">
        <v>315</v>
      </c>
      <c r="H317" s="2" t="s">
        <v>50</v>
      </c>
      <c r="I317" s="2">
        <v>33</v>
      </c>
      <c r="J317" s="2" t="s">
        <v>87</v>
      </c>
      <c r="K317" s="2" t="s">
        <v>65</v>
      </c>
      <c r="L317" s="2" t="s">
        <v>311</v>
      </c>
      <c r="M317" s="2" t="s">
        <v>235</v>
      </c>
      <c r="N317" s="2" t="s">
        <v>357</v>
      </c>
      <c r="O317" s="2" t="s">
        <v>417</v>
      </c>
      <c r="P317" s="2" t="s">
        <v>154</v>
      </c>
      <c r="Q317" s="2">
        <v>24</v>
      </c>
      <c r="R317" s="2">
        <f>_xlfn.FLOOR.MATH((((2*VLOOKUP(G317, 'EV and Base'!$A$1:$N$671, 9, FALSE))+$Q317)*$I317)/100)+$I317+10</f>
        <v>93</v>
      </c>
      <c r="S317" s="2">
        <f>_xlfn.FLOOR.MATH((_xlfn.FLOOR.MATH((((2*VLOOKUP($G317, 'EV and Base'!$A$1:$N$671, 10, FALSE))+$Q317)*$I317)/100)+5)*
IF(OR($J317="Lonely", $J317="Brave", $J317="Adamant", $J317="Naughty"), 1.1,
IF(OR($J317="Bold", $J317="Timid", $J317="Modest", $J317="Calm"), 0.9, 1)))</f>
        <v>71</v>
      </c>
      <c r="T317" s="2">
        <f>_xlfn.FLOOR.MATH((_xlfn.FLOOR.MATH((((2*VLOOKUP($G317, 'EV and Base'!$A$1:$N$671, 11, FALSE))+$Q317)*$I317)/100)+5)*
IF(OR($J317="Bold", $J317="Relaxed", $J317="Impish", $J317="Lax"), 1.1,
IF(OR($J317="Lonely", $J317="Hasty", $J317="Mild", $J317="Gentle"), 0.9, 1)))</f>
        <v>45</v>
      </c>
      <c r="U317" s="2">
        <f>_xlfn.FLOOR.MATH((_xlfn.FLOOR.MATH((((2*VLOOKUP($G317, 'EV and Base'!$A$1:$N$671, 12, FALSE))+$Q317)*$I317)/100)+5)*
IF(OR($J317="Modest", $J317="Mild", $J317="Quiet", $J317="Rash"), 1.1,
IF(OR($J317="Adamant", $J317="Impish", $J317="Jolly", $J317="Careful"), 0.9, 1)))</f>
        <v>71</v>
      </c>
      <c r="V317" s="2">
        <f>_xlfn.FLOOR.MATH((_xlfn.FLOOR.MATH((((2*VLOOKUP($G317, 'EV and Base'!$A$1:$N$671, 13, FALSE))+$Q317)*$I317)/100)+5)*
IF(OR($J317="Calm", $J317="Gentle", $J317="Sassy", $J317="Careful"), 1.1,
IF(OR($J317="Naughty", $J317="Lax", $J317="Naive", $J317="Rash"), 0.9, 1)))</f>
        <v>49</v>
      </c>
      <c r="W317" s="2">
        <f>_xlfn.FLOOR.MATH((_xlfn.FLOOR.MATH((((2*VLOOKUP($G317, 'EV and Base'!$A$1:$N$671, 14, FALSE))+$Q317)*$I317)/100)+5)*
IF(OR($J317="Timid", $J317="Hasty", $J317="Jolly", $J317="Naive"), 1.1,
IF(OR($J317="Brave", $J317="Relaxed", $J317="Quiet", $J317="Sassy"), 0.9, 1)))</f>
        <v>73</v>
      </c>
      <c r="X317" s="69"/>
      <c r="Y317" s="1">
        <v>1651</v>
      </c>
      <c r="Z317" s="1">
        <v>1</v>
      </c>
      <c r="AA317" s="23" t="str" cm="1">
        <f t="array" aca="1" ref="AA317" ca="1">IF(NOT(ISNUMBER(INDEX($A:$A,LOOKUP(2,1/($A$1:INDIRECT("$A$"&amp;ROW($A317))&lt;&gt;""),ROW($A$1:INDIRECT("$A$"&amp;ROW($A317)))),1))),"",
IF(NOT(ISNUMBER($A317)),$AA316,
IF($AB317&lt;16,"Lillipup",
IF($AB317&lt;32,"Herdier",
"Stoutland"))))</f>
        <v>Stoutland</v>
      </c>
      <c r="AB317" s="25" cm="1">
        <f t="array" aca="1" ref="AB317" ca="1">IF(NOT(ISNUMBER(INDEX($A:$A, LOOKUP(2, 1 / ($A$1:INDIRECT("$A$"&amp;ROW($A317)) &lt;&gt; ""),ROW($A$1:INDIRECT("$A$"&amp;ROW($A317)))), 1))), "",
VLOOKUP($AY317,'Medium-Slow'!$A$1:$B$101,2,TRUE))</f>
        <v>44</v>
      </c>
      <c r="AC317" s="23" cm="1">
        <f t="array" aca="1" ref="AC317" ca="1">IF(NOT(ISNUMBER(INDEX($A:$A, LOOKUP(2, 1 / ($A$1:INDIRECT("$A$"&amp;ROW($A317)) &lt;&gt; ""),ROW($A$1:INDIRECT("$A$"&amp;ROW($A317)))), 1))), "",
INDEX($AC:$AC, LOOKUP(2, 1 / ($AC$1:INDIRECT("$AC$"&amp;ROW($AC317)-1) &lt;&gt; ""),ROW($AC$1:INDIRECT("$AC$"&amp;ROW($AC317)-1))), 1)+
IF(INDEX($AC:$AC, LOOKUP(2, 1 / ($AC$1:INDIRECT("$AC$"&amp;ROW($AC317)-1) &lt;&gt; ""),ROW($AC$1:INDIRECT("$AC$"&amp;ROW($AC317)-1))), 1)+
INDEX($AD:$AD, LOOKUP(2, 1 / ($AD$1:INDIRECT("$AD$"&amp;ROW($AD317)-1) &lt;&gt; ""),ROW($AD$1:INDIRECT("$AD$"&amp;ROW($AD317)-1))), 1)+
INDEX($AE:$AE, LOOKUP(2, 1 / ($AE$1:INDIRECT("$AE$"&amp;ROW($AE317)-1) &lt;&gt; ""),ROW($AE$1:INDIRECT("$AE$"&amp;ROW($AD317)-1))), 1)+
INDEX($AE:$AF, LOOKUP(2, 1 / ($AF$1:INDIRECT("$AF$"&amp;ROW($AF317)-1) &lt;&gt; ""),ROW($AF$1:INDIRECT("$AF$"&amp;ROW($AD317)-1))), 1)+
INDEX($AG:$AG, LOOKUP(2, 1 / ($AG$1:INDIRECT("$AG$"&amp;ROW($AG317)-1) &lt;&gt; ""),ROW($AG$1:INDIRECT("$AG$"&amp;ROW($AD317)-1))), 1)+
INDEX($AH:$AH, LOOKUP(2, 1 / ($AH$1:INDIRECT("$AH$"&amp;ROW($AH317)-1) &lt;&gt; ""),ROW($AH$1:INDIRECT("$AH$"&amp;ROW($AD317)-1))), 1)&gt;=510,0,
IF(INDEX($AC:$AC, LOOKUP(2, 1 / ($AC$1:INDIRECT("$AC$"&amp;ROW($AC317)-1) &lt;&gt; ""),ROW($AC$1:INDIRECT("$AC$"&amp;ROW($AC317)-1))), 1)&gt;=255,0,
VLOOKUP(INDIRECT("$G$"&amp;LOOKUP(2, 1 / ($AC$1:INDIRECT("$AC$"&amp;ROW($AC317)-1) &lt;&gt; ""),ROW($AC$1:INDIRECT("$AC$"&amp;ROW($AC317)-1)))), 'EV and Base'!$A$1:$N$671, 3, FALSE))))</f>
        <v>10</v>
      </c>
      <c r="AD317" s="2" cm="1">
        <f t="array" aca="1" ref="AD317" ca="1">IF(NOT(ISNUMBER(INDEX($A:$A, LOOKUP(2, 1 / ($A$1:INDIRECT("$A$"&amp;ROW($A317)) &lt;&gt; ""),ROW($A$1:INDIRECT("$A$"&amp;ROW($A317)))), 1))), "",
INDEX($AD:$AD, LOOKUP(2, 1 / ($AD$1:INDIRECT("$AD$"&amp;ROW($AD317)-1) &lt;&gt; ""),ROW($AD$1:INDIRECT("$AD$"&amp;ROW($AD317)-1))), 1)+
IF(INDEX($AC:$AC, LOOKUP(2, 1 / ($AC$1:INDIRECT("$AC$"&amp;ROW($AC317)-1) &lt;&gt; ""),ROW($AC$1:INDIRECT("$AC$"&amp;ROW($AC317)-1))), 1)+
INDEX($AD:$AD, LOOKUP(2, 1 / ($AD$1:INDIRECT("$AD$"&amp;ROW($AD317)-1) &lt;&gt; ""),ROW($AD$1:INDIRECT("$AD$"&amp;ROW($AD317)-1))), 1)+
INDEX($AE:$AE, LOOKUP(2, 1 / ($AE$1:INDIRECT("$AE$"&amp;ROW($AE317)-1) &lt;&gt; ""),ROW($AE$1:INDIRECT("$AE$"&amp;ROW($AD317)-1))), 1)+
INDEX($AE:$AF, LOOKUP(2, 1 / ($AF$1:INDIRECT("$AF$"&amp;ROW($AF317)-1) &lt;&gt; ""),ROW($AF$1:INDIRECT("$AF$"&amp;ROW($AD317)-1))), 1)+
INDEX($AG:$AG, LOOKUP(2, 1 / ($AG$1:INDIRECT("$AG$"&amp;ROW($AG317)-1) &lt;&gt; ""),ROW($AG$1:INDIRECT("$AG$"&amp;ROW($AD317)-1))), 1)+
INDEX($AH:$AH, LOOKUP(2, 1 / ($AH$1:INDIRECT("$AH$"&amp;ROW($AH317)-1) &lt;&gt; ""),ROW($AH$1:INDIRECT("$AH$"&amp;ROW($AD317)-1))), 1)&gt;=510,0,
IF(INDEX($AD:$AD, LOOKUP(2, 1 / ($AD$1:INDIRECT("$AD$"&amp;ROW($AD317)-1) &lt;&gt; ""),ROW($AD$1:INDIRECT("$AD$"&amp;ROW($AD317)-1))), 1)&gt;=255,0,
VLOOKUP(INDIRECT("$G$"&amp;LOOKUP(2, 1 / ($AD$1:INDIRECT("$AD$"&amp;ROW($AD317)-1) &lt;&gt; ""),ROW($AD$1:INDIRECT("$AD$"&amp;ROW($AD317)-1)))), 'EV and Base'!$A$1:$N$671, 4, FALSE))))</f>
        <v>85</v>
      </c>
      <c r="AE317" s="2" cm="1">
        <f t="array" aca="1" ref="AE317" ca="1">IF(NOT(ISNUMBER(INDEX($A:$A,LOOKUP(2,1/($A$1:INDIRECT("$A$"&amp;ROW($A317))&lt;&gt;""),ROW($A$1:INDIRECT("$A$"&amp;ROW($A317)))),1))),"",
INDEX($AE:$AE,LOOKUP(2,1/($AE$1:INDIRECT("$AE$"&amp;ROW($AE317)-1)&lt;&gt;""),ROW($AE$1:INDIRECT("$AE$"&amp;ROW($AE317)-1))),1)+
IF(INDEX($AC:$AC,LOOKUP(2,1/($AC$1:INDIRECT("$AC$"&amp;ROW($AC317)-1)&lt;&gt;""),ROW($AC$1:INDIRECT("$AC$"&amp;ROW($AC317)-1))),1)+
INDEX($AD:$AD,LOOKUP(2,1/($AD$1:INDIRECT("$AD$"&amp;ROW($AD317)-1)&lt;&gt;""),ROW($AD$1:INDIRECT("$AD$"&amp;ROW($AD317)-1))),1)+
INDEX($AE:$AE,LOOKUP(2,1/($AE$1:INDIRECT("$AE$"&amp;ROW($AE317)-1)&lt;&gt;""),ROW($AE$1:INDIRECT("$AE$"&amp;ROW($AD317)-1))),1)+
INDEX($AE:$AF,LOOKUP(2,1/($AF$1:INDIRECT("$AF$"&amp;ROW($AF317)-1)&lt;&gt;""),ROW($AF$1:INDIRECT("$AF$"&amp;ROW($AD317)-1))),1)+
INDEX($AG:$AG,LOOKUP(2,1/($AG$1:INDIRECT("$AG$"&amp;ROW($AG317)-1)&lt;&gt;""),ROW($AG$1:INDIRECT("$AG$"&amp;ROW($AD317)-1))),1)+
INDEX($AH:$AH,LOOKUP(2,1/($AH$1:INDIRECT("$AH$"&amp;ROW($AH317)-1)&lt;&gt;""),ROW($AH$1:INDIRECT("$AH$"&amp;ROW($AD317)-1))),1)&gt;=510,0,
IF(INDEX($AE:$AE,LOOKUP(2,1/($AE$1:INDIRECT("$AE$"&amp;ROW($AE317)-1)&lt;&gt;""),ROW($AE$1:INDIRECT("$AE$"&amp;ROW($AE317)-1))),1)&gt;=255,0,
VLOOKUP(INDIRECT("$G$"&amp;LOOKUP(2,1/($AE$1:INDIRECT("$AE$"&amp;ROW($AE317)-1)&lt;&gt;""),ROW($AE$1:INDIRECT("$AE$"&amp;ROW($AE317)-1)))),'EV and Base'!$A$1:$N$671,5,FALSE))))</f>
        <v>10</v>
      </c>
      <c r="AF317" s="2" cm="1">
        <f t="array" aca="1" ref="AF317" ca="1">IF(NOT(ISNUMBER(INDEX($A:$A, LOOKUP(2, 1 / ($A$1:INDIRECT("$A$"&amp;ROW($A317)) &lt;&gt; ""),ROW($A$1:INDIRECT("$A$"&amp;ROW($A317)))), 1))), "",
INDEX($AF:$AF, LOOKUP(2, 1 / ($AF$1:INDIRECT("$AF$"&amp;ROW($AF317)-1) &lt;&gt; ""),ROW($AF$1:INDIRECT("$AF$"&amp;ROW($AF317)-1))), 1)+
IF(INDEX($AC:$AC, LOOKUP(2, 1 / ($AC$1:INDIRECT("$AC$"&amp;ROW($AC317)-1) &lt;&gt; ""),ROW($AC$1:INDIRECT("$AC$"&amp;ROW($AC317)-1))), 1)+
INDEX($AD:$AD, LOOKUP(2, 1 / ($AD$1:INDIRECT("$AD$"&amp;ROW($AD317)-1) &lt;&gt; ""),ROW($AD$1:INDIRECT("$AD$"&amp;ROW($AD317)-1))), 1)+
INDEX($AE:$AE, LOOKUP(2, 1 / ($AE$1:INDIRECT("$AE$"&amp;ROW($AE317)-1) &lt;&gt; ""),ROW($AE$1:INDIRECT("$AE$"&amp;ROW($AD317)-1))), 1)+
INDEX($AE:$AF, LOOKUP(2, 1 / ($AF$1:INDIRECT("$AF$"&amp;ROW($AF317)-1) &lt;&gt; ""),ROW($AF$1:INDIRECT("$AF$"&amp;ROW($AD317)-1))), 1)+
INDEX($AG:$AG, LOOKUP(2, 1 / ($AG$1:INDIRECT("$AG$"&amp;ROW($AG317)-1) &lt;&gt; ""),ROW($AG$1:INDIRECT("$AG$"&amp;ROW($AD317)-1))), 1)+
INDEX($AH:$AH, LOOKUP(2, 1 / ($AH$1:INDIRECT("$AH$"&amp;ROW($AH317)-1) &lt;&gt; ""),ROW($AH$1:INDIRECT("$AH$"&amp;ROW($AD317)-1))), 1)&gt;=510,0,
IF(INDEX($AF:$AF, LOOKUP(2, 1 / ($AF$1:INDIRECT("$AF$"&amp;ROW($AF317)-1) &lt;&gt; ""),ROW($AF$1:INDIRECT("$AF$"&amp;ROW($AF317)-1))), 1)&gt;=255,0,
VLOOKUP(INDIRECT("$G$"&amp;LOOKUP(2, 1 / ($AF$1:INDIRECT("$AF$"&amp;ROW($AF317)-1) &lt;&gt; ""),ROW($AF$1:INDIRECT("$AF$"&amp;ROW($AF317)-1)))), 'EV and Base'!$A$1:$N$671, 6, FALSE))))</f>
        <v>13</v>
      </c>
      <c r="AG317" s="2" cm="1">
        <f t="array" aca="1" ref="AG317" ca="1">IF(NOT(ISNUMBER(INDEX($A:$A, LOOKUP(2, 1 / ($A$1:INDIRECT("$A$"&amp;ROW($A317)) &lt;&gt; ""),ROW($A$1:INDIRECT("$A$"&amp;ROW($A317)))), 1))), "",
INDEX($AG:$AG, LOOKUP(2, 1 / ($AG$1:INDIRECT("$AG$"&amp;ROW($AG317)-1) &lt;&gt; ""),ROW($AG$1:INDIRECT("$AG$"&amp;ROW($AG317)-1))), 1)+
IF(INDEX($AC:$AC, LOOKUP(2, 1 / ($AC$1:INDIRECT("$AC$"&amp;ROW($AC317)-1) &lt;&gt; ""),ROW($AC$1:INDIRECT("$AC$"&amp;ROW($AC317)-1))), 1)+
INDEX($AD:$AD, LOOKUP(2, 1 / ($AD$1:INDIRECT("$AD$"&amp;ROW($AD317)-1) &lt;&gt; ""),ROW($AD$1:INDIRECT("$AD$"&amp;ROW($AD317)-1))), 1)+
INDEX($AE:$AE, LOOKUP(2, 1 / ($AE$1:INDIRECT("$AE$"&amp;ROW($AE317)-1) &lt;&gt; ""),ROW($AE$1:INDIRECT("$AE$"&amp;ROW($AD317)-1))), 1)+
INDEX($AE:$AF, LOOKUP(2, 1 / ($AF$1:INDIRECT("$AF$"&amp;ROW($AF317)-1) &lt;&gt; ""),ROW($AF$1:INDIRECT("$AF$"&amp;ROW($AD317)-1))), 1)+
INDEX($AG:$AG, LOOKUP(2, 1 / ($AG$1:INDIRECT("$AG$"&amp;ROW($AG317)-1) &lt;&gt; ""),ROW($AG$1:INDIRECT("$AG$"&amp;ROW($AD317)-1))), 1)+
INDEX($AH:$AH, LOOKUP(2, 1 / ($AH$1:INDIRECT("$AH$"&amp;ROW($AH317)-1) &lt;&gt; ""),ROW($AH$1:INDIRECT("$AH$"&amp;ROW($AD317)-1))), 1)&gt;=510,0,
IF(INDEX($AG:$AG, LOOKUP(2, 1 / ($AG$1:INDIRECT("$AG$"&amp;ROW($AG317)-1) &lt;&gt; ""),ROW($AG$1:INDIRECT("$AG$"&amp;ROW($AG317)-1))), 1)&gt;=255,0,
VLOOKUP(INDIRECT("$G$"&amp;LOOKUP(2, 1 / ($AG$1:INDIRECT("$AG$"&amp;ROW($AG317)-1) &lt;&gt; ""),ROW($AG$1:INDIRECT("$AG$"&amp;ROW($AG317)-1)))), 'EV and Base'!$A$1:$N$671, 7, FALSE))))</f>
        <v>0</v>
      </c>
      <c r="AH317" s="24" cm="1">
        <f t="array" aca="1" ref="AH317" ca="1">IF(NOT(ISNUMBER(INDEX($A:$A,LOOKUP(2,1/($A$1:INDIRECT("$A$"&amp;ROW($A317))&lt;&gt;""),ROW($A$1:INDIRECT("$A$"&amp;ROW($A317)))),1))),"",
INDEX($AH:$AH,LOOKUP(2,1/($AH$1:INDIRECT("$AH$"&amp;ROW($AH317)-1)&lt;&gt;""),ROW($AH$1:INDIRECT("$AH$"&amp;ROW($AH317)-1))),1)+
IF(INDEX($AC:$AC,LOOKUP(2,1/($AC$1:INDIRECT("$AC$"&amp;ROW($AC317)-1)&lt;&gt;""),ROW($AC$1:INDIRECT("$AC$"&amp;ROW($AC317)-1))),1)+
INDEX($AD:$AD,LOOKUP(2,1/($AD$1:INDIRECT("$AD$"&amp;ROW($AD317)-1)&lt;&gt;""),ROW($AD$1:INDIRECT("$AD$"&amp;ROW($AD317)-1))),1)+
INDEX($AE:$AE,LOOKUP(2,1/($AE$1:INDIRECT("$AE$"&amp;ROW($AE317)-1)&lt;&gt;""),ROW($AE$1:INDIRECT("$AE$"&amp;ROW($AD317)-1))),1)+
INDEX($AE:$AF,LOOKUP(2,1/($AF$1:INDIRECT("$AF$"&amp;ROW($AF317)-1)&lt;&gt;""),ROW($AF$1:INDIRECT("$AF$"&amp;ROW($AD317)-1))),1)+
INDEX($AG:$AG,LOOKUP(2,1/($AG$1:INDIRECT("$AG$"&amp;ROW($AG317)-1)&lt;&gt;""),ROW($AG$1:INDIRECT("$AG$"&amp;ROW($AD317)-1))),1)+
INDEX($AH:$AH,LOOKUP(2,1/($AH$1:INDIRECT("$AH$"&amp;ROW($AH317)-1)&lt;&gt;""),ROW($AH$1:INDIRECT("$AH$"&amp;ROW($AD317)-1))),1)&gt;=510,0,
IF(INDEX($AH:$AH,LOOKUP(2,1/($AH$1:INDIRECT("$AH$"&amp;ROW($AH317)-1)&lt;&gt;""),ROW($AH$1:INDIRECT("$AH$"&amp;ROW($AH317)-1))),1)&gt;=255,0,
VLOOKUP(INDIRECT("$G$"&amp;LOOKUP(2,1/($AH$1:INDIRECT("$AH$"&amp;ROW($AH317)-1)&lt;&gt;""),ROW($AH$1:INDIRECT("$AH$"&amp;ROW($AH317)-1)))),'EV and Base'!$A$1:$N$671,8,FALSE))))</f>
        <v>56</v>
      </c>
      <c r="AI317" s="29" cm="1">
        <f t="array" aca="1" ref="AI317" ca="1">IF(NOT(ISNUMBER(INDEX($A:$A,LOOKUP(2,1/($A$1:INDIRECT("$A$"&amp;ROW($A317))&lt;&gt;""),ROW($A$1:INDIRECT("$A$"&amp;ROW($A317)))),1))),"",
ROUNDDOWN((((2*VLOOKUP($AA317,'EV and Base'!$A$1:$N$671,9,FALSE))+31+ROUNDDOWN($AC317/4,0))*$AB317)/100,0)+$AB317+10)</f>
        <v>143</v>
      </c>
      <c r="AJ317" s="21" cm="1">
        <f t="array" aca="1" ref="AJ317" ca="1">IF(NOT(ISNUMBER(INDEX($A:$A, LOOKUP(2, 1 / ($A$1:INDIRECT("$A$"&amp;ROW($A317)) &lt;&gt; ""),ROW($A$1:INDIRECT("$A$"&amp;ROW($A317)))), 1))), "",
ROUNDDOWN((ROUNDDOWN((((2*VLOOKUP($AA317, 'EV and Base'!$A$1:$N$671, 10, FALSE))+31+ROUNDDOWN($AD317/4, 0))*$AB317)/100, 0)+5)*1.1, 0))</f>
        <v>126</v>
      </c>
      <c r="AK317" s="21" t="str" cm="1">
        <f t="array" aca="1" ref="AK317" ca="1">IF(NOT(ISNUMBER(INDEX($A:$A, LOOKUP(2, 1 / ($A$1:INDIRECT("$A$"&amp;ROW($A317)) &lt;&gt; ""),ROW($A$1:INDIRECT("$A$"&amp;ROW($A317)))), 1))), "",
ROUNDDOWN((ROUNDDOWN((((2*VLOOKUP($AA317, 'EV and Base'!$A$1:$N$671, 11, FALSE))+30+ROUNDDOWN($AE317/4, 0))*$AB317)/100, 0)+5), 0)
&amp;"-"&amp;
ROUNDDOWN((ROUNDDOWN((((2*VLOOKUP($AA317, 'EV and Base'!$A$1:$N$671, 11, FALSE))+31+ROUNDDOWN($AE317/4, 0))*$AB317)/100, 0)+5), 0))</f>
        <v>98-98</v>
      </c>
      <c r="AL317" s="21" t="str" cm="1">
        <f t="array" aca="1" ref="AL317" ca="1">IF(NOT(ISNUMBER(INDEX($A:$A, LOOKUP(2, 1 / ($A$1:INDIRECT("$A$"&amp;ROW($A317)) &lt;&gt; ""),ROW($A$1:INDIRECT("$A$"&amp;ROW($A317)))), 1))), "",
ROUNDDOWN((ROUNDDOWN((((2*VLOOKUP($AA317, 'EV and Base'!$A$1:$N$671, 12, FALSE))+0+ROUNDDOWN($AF317/4, 0))*$AB317)/100, 0)+5)*0.9, 0)
&amp;"-"&amp;
ROUNDDOWN((ROUNDDOWN((((2*VLOOKUP($AA317, 'EV and Base'!$A$1:$N$671, 12, FALSE))+31+ROUNDDOWN($AF317/4, 0))*$AB317)/100, 0)+5)*0.9, 0))</f>
        <v>40-53</v>
      </c>
      <c r="AM317" s="21" t="str" cm="1">
        <f t="array" aca="1" ref="AM317" ca="1">IF(NOT(ISNUMBER(INDEX($A:$A, LOOKUP(2, 1 / ($A$1:INDIRECT("$A$"&amp;ROW($A317)) &lt;&gt; ""),ROW($A$1:INDIRECT("$A$"&amp;ROW($A317)))), 1))), "",
ROUNDDOWN((ROUNDDOWN((((2*VLOOKUP($AA317, 'EV and Base'!$A$1:$N$671, 13, FALSE))+30+ROUNDDOWN($AG317/4, 0))*$AB317)/100, 0)+5), 0)
&amp;"-"&amp;
ROUNDDOWN((ROUNDDOWN((((2*VLOOKUP($AA317, 'EV and Base'!$A$1:$N$671, 13, FALSE))+31+ROUNDDOWN($AG317/4, 0))*$AB317)/100, 0)+5), 0))</f>
        <v>97-97</v>
      </c>
      <c r="AN317" s="25" cm="1">
        <f t="array" aca="1" ref="AN317" ca="1">IF(NOT(ISNUMBER(INDEX($A:$A, LOOKUP(2, 1 / ($A$1:INDIRECT("$A$"&amp;ROW($A317)) &lt;&gt; ""),ROW($A$1:INDIRECT("$A$"&amp;ROW($A317)))), 1))), "",
ROUNDDOWN((ROUNDDOWN((((2*VLOOKUP($AA317, 'EV and Base'!$A$1:$N$671, 14, FALSE))+31+ROUNDDOWN($AH317/4, 0))*$AB317)/100, 0)+5), 0))</f>
        <v>95</v>
      </c>
      <c r="AO317" s="23" cm="1">
        <f t="array" aca="1" ref="AO317" ca="1">IF(NOT(ISNUMBER(INDEX($A:$A, LOOKUP(2, 1 / ($A$1:INDIRECT("$A$"&amp;ROW($A317)) &lt;&gt; ""),ROW($A$1:INDIRECT("$A$"&amp;ROW($A317)))), 1))), "",
ROUNDDOWN((((2*VLOOKUP($AA317, 'EV and Base'!$A$1:$N$671, 9, FALSE))+31+ROUNDDOWN($AC317/4, 0))*$AB317)/100, 0)+$AB317+10)</f>
        <v>143</v>
      </c>
      <c r="AP317" s="2" cm="1">
        <f t="array" aca="1" ref="AP317" ca="1">IF(NOT(ISNUMBER(INDEX($A:$A, LOOKUP(2, 1 / ($A$1:INDIRECT("$A$"&amp;ROW($A317)) &lt;&gt; ""),ROW($A$1:INDIRECT("$A$"&amp;ROW($A317)))), 1))), "",
ROUNDDOWN((ROUNDDOWN((((2*VLOOKUP($AA317, 'EV and Base'!$A$1:$N$671, 10, FALSE))+31+ROUNDDOWN($AD317/4, 0))*$AB317)/100, 0)+5)*1.1, 0))</f>
        <v>126</v>
      </c>
      <c r="AQ317" s="2" cm="1">
        <f t="array" aca="1" ref="AQ317" ca="1">IF(NOT(ISNUMBER(INDEX($A:$A, LOOKUP(2, 1 / ($A$1:INDIRECT("$A$"&amp;ROW($A317)) &lt;&gt; ""),ROW($A$1:INDIRECT("$A$"&amp;ROW($A317)))), 1))), "",
ROUNDDOWN((ROUNDDOWN((((2*VLOOKUP($AA317, 'EV and Base'!$A$1:$N$671, 11, FALSE))+$AV$2+ROUNDDOWN($AE317/4, 0))*$AB317)/100, 0)+5), 0))</f>
        <v>98</v>
      </c>
      <c r="AR317" s="22" cm="1">
        <f t="array" aca="1" ref="AR317" ca="1">IF(NOT(ISNUMBER(INDEX($A:$A, LOOKUP(2, 1 / ($A$1:INDIRECT("$A$"&amp;ROW($A317)) &lt;&gt; ""),ROW($A$1:INDIRECT("$A$"&amp;ROW($A317)))), 1))), "",
ROUNDDOWN((ROUNDDOWN((((2*VLOOKUP($AA317, 'EV and Base'!$A$1:$N$671, 12, FALSE))+$AW$2+ROUNDDOWN($AF317/4, 0))*$AB317)/100, 0)+5)*0.9, 0))</f>
        <v>47</v>
      </c>
      <c r="AS317" s="2" cm="1">
        <f t="array" aca="1" ref="AS317" ca="1">IF(NOT(ISNUMBER(INDEX($A:$A, LOOKUP(2, 1 / ($A$1:INDIRECT("$A$"&amp;ROW($A317)) &lt;&gt; ""),ROW($A$1:INDIRECT("$A$"&amp;ROW($A317)))), 1))), "",
ROUNDDOWN((ROUNDDOWN((((2*VLOOKUP($AA317, 'EV and Base'!$A$1:$N$671, 13, FALSE))+$AX$2+ROUNDDOWN($AG317/4, 0))*$AB317)/100, 0)+5), 0))</f>
        <v>97</v>
      </c>
      <c r="AT317" s="24" cm="1">
        <f t="array" aca="1" ref="AT317" ca="1">IF(NOT(ISNUMBER(INDEX($A:$A, LOOKUP(2, 1 / ($A$1:INDIRECT("$A$"&amp;ROW($A317)) &lt;&gt; ""),ROW($A$1:INDIRECT("$A$"&amp;ROW($A317)))), 1))), "",
ROUNDDOWN((ROUNDDOWN((((2*VLOOKUP($AA317, 'EV and Base'!$A$1:$N$671, 14, FALSE))+31+ROUNDDOWN($AH317/4, 0))*$AB317)/100, 0)+5), 0))</f>
        <v>95</v>
      </c>
      <c r="AU317" s="28">
        <v>242</v>
      </c>
      <c r="AY317" cm="1">
        <f t="array" aca="1" ref="AY317" ca="1">IF(NOT(ISNUMBER(INDEX($A:$A,LOOKUP(2,1/($A$1:INDIRECT("$A$"&amp;ROW($A317))&lt;&gt;""),ROW($A$1:INDIRECT("$A$"&amp;ROW($A317)))),1))),"",
INDEX($AY:$AY,LOOKUP(2,1/($AY$1:INDIRECT("$AY$"&amp;ROW($AY317)-1)&lt;&gt;""),ROW($AY$1:INDIRECT("$AY$"&amp;ROW($AY317)-1))),1)+$BL317)</f>
        <v>79982</v>
      </c>
      <c r="AZ317" s="3" cm="1">
        <f t="array" aca="1" ref="AZ317" ca="1">IF(NOT(ISNUMBER(INDEX($A:$A, LOOKUP(2, 1 / ($A$1:INDIRECT("$A$"&amp;ROW($A317)) &lt;&gt; ""),ROW($A$1:INDIRECT("$A$"&amp;ROW($A317)))), 1))), "",
VLOOKUP(INDIRECT("$G$"&amp;LOOKUP(2, 1 / ($AY$1:INDIRECT("$AY$"&amp;ROW($AY317)-1) &lt;&gt; ""),ROW($AY$1:INDIRECT("$AY$"&amp;ROW($AY317)-1)))),'EV and Base'!A280:N950,2,FALSE))</f>
        <v>174</v>
      </c>
      <c r="BA317" s="3" cm="1">
        <f t="array" aca="1" ref="BA317" ca="1">IF(NOT(ISNUMBER(INDEX($A:$A, LOOKUP(2, 1 / ($A$1:INDIRECT("$A$"&amp;ROW($A317)) &lt;&gt; ""),ROW($A$1:INDIRECT("$A$"&amp;ROW($A317)))), 1))), "",
INDIRECT("$I$"&amp;LOOKUP(2, 1 / ($AY$1:INDIRECT("$AY$"&amp;ROW($AY317)-1) &lt;&gt; ""),ROW($AY$1:INDIRECT("$AY$"&amp;ROW($AY317)-1)))))</f>
        <v>33</v>
      </c>
      <c r="BB317" s="1" cm="1">
        <f t="array" aca="1" ref="BB317" ca="1">IF(NOT(ISNUMBER(INDEX($A:$A, LOOKUP(2, 1 / ($A$1:INDIRECT("$A$"&amp;ROW($A317)) &lt;&gt; ""),ROW($A$1:INDIRECT("$A$"&amp;ROW($A317)))), 1))), "",
INDIRECT("$AB$"&amp;LOOKUP(2, 1 / ($AY$1:INDIRECT("$AY$"&amp;ROW($AY317)-1) &lt;&gt; ""),ROW($AY$1:INDIRECT("$AY$"&amp;ROW($AY317)-1)))))</f>
        <v>44</v>
      </c>
      <c r="BC317" s="3" cm="1">
        <f t="array" aca="1" ref="BC317" ca="1">IF(NOT(ISNUMBER(INDEX($A:$A,LOOKUP(2,1/($A$1:INDIRECT("$A$"&amp;ROW($A317))&lt;&gt;""),ROW($A$1:INDIRECT("$A$"&amp;ROW($A317)))),1))),"",
$BA317+$BA317+10)</f>
        <v>76</v>
      </c>
      <c r="BD317" s="3" cm="1">
        <f t="array" aca="1" ref="BD317" ca="1">IF(NOT(ISNUMBER(INDEX($A:$A,LOOKUP(2,1/($A$1:INDIRECT("$A$"&amp;ROW($A317))&lt;&gt;""),ROW($A$1:INDIRECT("$A$"&amp;ROW($A317)))),1))),"",
$BA317+$BB317+10)</f>
        <v>87</v>
      </c>
      <c r="BE317" s="3" cm="1">
        <f t="array" aca="1" ref="BE317" ca="1">IF(NOT(ISNUMBER(INDEX($A:$A,LOOKUP(2,1/($A$1:INDIRECT("$A$"&amp;ROW($A317))&lt;&gt;""),ROW($A$1:INDIRECT("$A$"&amp;ROW($A317)))),1))),"",
$BC317*$BC317)</f>
        <v>5776</v>
      </c>
      <c r="BF317" s="3" cm="1">
        <f t="array" aca="1" ref="BF317" ca="1">IF(NOT(ISNUMBER(INDEX($A:$A,LOOKUP(2,1/($A$1:INDIRECT("$A$"&amp;ROW($A317))&lt;&gt;""),ROW($A$1:INDIRECT("$A$"&amp;ROW($A317)))),1))),"",
$BD317*$BD317)</f>
        <v>7569</v>
      </c>
      <c r="BG317" s="3" cm="1">
        <f t="array" aca="1" ref="BG317" ca="1">IF(NOT(ISNUMBER(INDEX($A:$A,LOOKUP(2,1/($A$1:INDIRECT("$A$"&amp;ROW($A317))&lt;&gt;""),ROW($A$1:INDIRECT("$A$"&amp;ROW($A317)))),1))),"",
_xlfn.FLOOR.MATH(1.5*_xlfn.FLOOR.MATH($AZ317*BA317/5)))</f>
        <v>1722</v>
      </c>
      <c r="BH317" s="3" cm="1">
        <f t="array" aca="1" ref="BH317" ca="1">IF(NOT(ISNUMBER(INDEX($A:$A, LOOKUP(2, 1 / ($A$1:INDIRECT("$A$"&amp;ROW($A317)) &lt;&gt; ""),ROW($A$1:INDIRECT("$A$"&amp;ROW($A317)))), 1))), "",
_xlfn.FLOOR.MATH($BG317/IF(OR(INDIRECT("$C$"&amp;LOOKUP(2, 1 / ($AY$1:INDIRECT("$AY$"&amp;ROW($AY317)-1) &lt;&gt; ""),ROW($AY$1:INDIRECT("$AY$"&amp;ROW($AY317)-1))))="Multi",
INDIRECT("$C$"&amp;LOOKUP(2, 1 / ($AY$1:INDIRECT("$AY$"&amp;ROW($AY317)-1) &lt;&gt; ""),ROW($AY$1:INDIRECT("$AY$"&amp;ROW($AY317)-1))))="Double"),2,1)))</f>
        <v>1722</v>
      </c>
      <c r="BI317" s="3" cm="1">
        <f t="array" aca="1" ref="BI317" ca="1">IF(NOT(ISNUMBER(INDEX($A:$A,LOOKUP(2,1/($A$1:INDIRECT("$A$"&amp;ROW($A317))&lt;&gt;""),ROW($A$1:INDIRECT("$A$"&amp;ROW($A317)))),1))),"",
VLOOKUP($BC317,GameFreakSQRT!$A$1:$B$200,2,FALSE))</f>
        <v>35708</v>
      </c>
      <c r="BJ317" s="3" cm="1">
        <f t="array" aca="1" ref="BJ317" ca="1">IF(NOT(ISNUMBER(INDEX($A:$A,LOOKUP(2,1/($A$1:INDIRECT("$A$"&amp;ROW($A317))&lt;&gt;""),ROW($A$1:INDIRECT("$A$"&amp;ROW($A317)))),1))),"",
VLOOKUP($BD317,GameFreakSQRT!$A$1:$B$200,2,FALSE))</f>
        <v>38205</v>
      </c>
      <c r="BK317" s="3" cm="1">
        <f t="array" aca="1" ref="BK317" ca="1">IF(NOT(ISNUMBER(INDEX($A:$A,LOOKUP(2,1/($A$1:INDIRECT("$A$"&amp;ROW($A317))&lt;&gt;""),ROW($A$1:INDIRECT("$A$"&amp;ROW($A317)))),1))),"",
_xlfn.FLOOR.MATH((($BI317*$BE317)*$BH317)/($BJ317*$BF317))+1)</f>
        <v>1229</v>
      </c>
      <c r="BL317" s="3" cm="1">
        <f t="array" aca="1" ref="BL317" ca="1">IF(NOT(ISNUMBER(INDEX($A:$A,LOOKUP(2,1/($A$1:INDIRECT("$A$"&amp;ROW($A317))&lt;&gt;""),ROW($A$1:INDIRECT("$A$"&amp;ROW($A317)))),1))),"",
_xlfn.FLOOR.MATH($BK317*IF(NOT(INDIRECT("$Z$"&amp;LOOKUP(2, 1 / ($AY$1:INDIRECT("$AY$"&amp;ROW($AY317)-1) &lt;&gt; ""),ROW($AY$1:INDIRECT("$AY$"&amp;ROW($AY317)-1))))=""),1.5,1)))</f>
        <v>1843</v>
      </c>
      <c r="BM317" s="3" cm="1">
        <f t="array" aca="1" ref="BM317" ca="1">IF(NOT(ISNUMBER(INDEX($A:$A, LOOKUP(2, 1 / ($A$1:INDIRECT("$A$"&amp;ROW($A317)) &lt;&gt; ""),ROW($A$1:INDIRECT("$A$"&amp;ROW($A317)))), 1))), "",
INDIRECT("$Y$"&amp;LOOKUP(2, 1 / ($AY$1:INDIRECT("$AY$"&amp;ROW($AY317)-1) &lt;&gt; ""),ROW($AY$1:INDIRECT("$AY$"&amp;ROW($AY317)-1)))))</f>
        <v>1843</v>
      </c>
      <c r="BN317" s="3" t="b">
        <f t="shared" ca="1" si="29"/>
        <v>1</v>
      </c>
    </row>
    <row r="318" spans="1:66" x14ac:dyDescent="0.45">
      <c r="A318" s="69">
        <v>66</v>
      </c>
      <c r="B318" s="69" t="s">
        <v>593</v>
      </c>
      <c r="C318" s="69" t="s">
        <v>46</v>
      </c>
      <c r="D318" s="69" t="s">
        <v>588</v>
      </c>
      <c r="E318" s="69" t="s">
        <v>48</v>
      </c>
      <c r="F318" s="56">
        <v>1</v>
      </c>
      <c r="G318" s="2" t="s">
        <v>470</v>
      </c>
      <c r="H318" s="2" t="s">
        <v>50</v>
      </c>
      <c r="I318" s="2">
        <v>34</v>
      </c>
      <c r="J318" s="2" t="s">
        <v>51</v>
      </c>
      <c r="K318" s="2" t="s">
        <v>161</v>
      </c>
      <c r="L318" s="2" t="s">
        <v>53</v>
      </c>
      <c r="M318" s="2" t="s">
        <v>364</v>
      </c>
      <c r="N318" s="2" t="s">
        <v>295</v>
      </c>
      <c r="O318" s="2" t="s">
        <v>471</v>
      </c>
      <c r="P318" s="2" t="s">
        <v>423</v>
      </c>
      <c r="Q318" s="2">
        <v>0</v>
      </c>
      <c r="R318" s="2">
        <f>_xlfn.FLOOR.MATH((((2*VLOOKUP(G318, 'EV and Base'!$A$1:$N$671, 9, FALSE))+$Q318)*$I318)/100)+$I318+10</f>
        <v>91</v>
      </c>
      <c r="S318" s="2">
        <f>_xlfn.FLOOR.MATH((_xlfn.FLOOR.MATH((((2*VLOOKUP($G318, 'EV and Base'!$A$1:$N$671, 10, FALSE))+$Q318)*$I318)/100)+5)*
IF(OR($J318="Lonely", $J318="Brave", $J318="Adamant", $J318="Naughty"), 1.1,
IF(OR($J318="Bold", $J318="Timid", $J318="Modest", $J318="Calm"), 0.9, 1)))</f>
        <v>76</v>
      </c>
      <c r="T318" s="2">
        <f>_xlfn.FLOOR.MATH((_xlfn.FLOOR.MATH((((2*VLOOKUP($G318, 'EV and Base'!$A$1:$N$671, 11, FALSE))+$Q318)*$I318)/100)+5)*
IF(OR($J318="Bold", $J318="Relaxed", $J318="Impish", $J318="Lax"), 1.1,
IF(OR($J318="Lonely", $J318="Hasty", $J318="Mild", $J318="Gentle"), 0.9, 1)))</f>
        <v>83</v>
      </c>
      <c r="U318" s="2">
        <f>_xlfn.FLOOR.MATH((_xlfn.FLOOR.MATH((((2*VLOOKUP($G318, 'EV and Base'!$A$1:$N$671, 12, FALSE))+$Q318)*$I318)/100)+5)*
IF(OR($J318="Modest", $J318="Mild", $J318="Quiet", $J318="Rash"), 1.1,
IF(OR($J318="Adamant", $J318="Impish", $J318="Jolly", $J318="Careful"), 0.9, 1)))</f>
        <v>39</v>
      </c>
      <c r="V318" s="2">
        <f>_xlfn.FLOOR.MATH((_xlfn.FLOOR.MATH((((2*VLOOKUP($G318, 'EV and Base'!$A$1:$N$671, 13, FALSE))+$Q318)*$I318)/100)+5)*
IF(OR($J318="Calm", $J318="Gentle", $J318="Sassy", $J318="Careful"), 1.1,
IF(OR($J318="Naughty", $J318="Lax", $J318="Naive", $J318="Rash"), 0.9, 1)))</f>
        <v>28</v>
      </c>
      <c r="W318" s="2">
        <f>_xlfn.FLOOR.MATH((_xlfn.FLOOR.MATH((((2*VLOOKUP($G318, 'EV and Base'!$A$1:$N$671, 14, FALSE))+$Q318)*$I318)/100)+5)*
IF(OR($J318="Timid", $J318="Hasty", $J318="Jolly", $J318="Naive"), 1.1,
IF(OR($J318="Brave", $J318="Relaxed", $J318="Quiet", $J318="Sassy"), 0.9, 1)))</f>
        <v>18</v>
      </c>
      <c r="X318" s="69">
        <v>1088</v>
      </c>
      <c r="Y318" s="1">
        <v>1549</v>
      </c>
      <c r="Z318" s="1">
        <v>1</v>
      </c>
      <c r="AA318" s="23" t="str" cm="1">
        <f t="array" aca="1" ref="AA318" ca="1">IF(NOT(ISNUMBER(INDEX($A:$A,LOOKUP(2,1/($A$1:INDIRECT("$A$"&amp;ROW($A318))&lt;&gt;""),ROW($A$1:INDIRECT("$A$"&amp;ROW($A318)))),1))),"",
IF(NOT(ISNUMBER($A318)),$AA317,
IF($AB318&lt;16,"Lillipup",
IF($AB318&lt;32,"Herdier",
"Stoutland"))))</f>
        <v>Stoutland</v>
      </c>
      <c r="AB318" s="25" cm="1">
        <f t="array" aca="1" ref="AB318" ca="1">IF(NOT(ISNUMBER(INDEX($A:$A, LOOKUP(2, 1 / ($A$1:INDIRECT("$A$"&amp;ROW($A318)) &lt;&gt; ""),ROW($A$1:INDIRECT("$A$"&amp;ROW($A318)))), 1))), "",
VLOOKUP($AY318,'Medium-Slow'!$A$1:$B$101,2,TRUE))</f>
        <v>44</v>
      </c>
      <c r="AC318" s="23" cm="1">
        <f t="array" aca="1" ref="AC318" ca="1">IF(NOT(ISNUMBER(INDEX($A:$A, LOOKUP(2, 1 / ($A$1:INDIRECT("$A$"&amp;ROW($A318)) &lt;&gt; ""),ROW($A$1:INDIRECT("$A$"&amp;ROW($A318)))), 1))), "",
INDEX($AC:$AC, LOOKUP(2, 1 / ($AC$1:INDIRECT("$AC$"&amp;ROW($AC318)-1) &lt;&gt; ""),ROW($AC$1:INDIRECT("$AC$"&amp;ROW($AC318)-1))), 1)+
IF(INDEX($AC:$AC, LOOKUP(2, 1 / ($AC$1:INDIRECT("$AC$"&amp;ROW($AC318)-1) &lt;&gt; ""),ROW($AC$1:INDIRECT("$AC$"&amp;ROW($AC318)-1))), 1)+
INDEX($AD:$AD, LOOKUP(2, 1 / ($AD$1:INDIRECT("$AD$"&amp;ROW($AD318)-1) &lt;&gt; ""),ROW($AD$1:INDIRECT("$AD$"&amp;ROW($AD318)-1))), 1)+
INDEX($AE:$AE, LOOKUP(2, 1 / ($AE$1:INDIRECT("$AE$"&amp;ROW($AE318)-1) &lt;&gt; ""),ROW($AE$1:INDIRECT("$AE$"&amp;ROW($AD318)-1))), 1)+
INDEX($AE:$AF, LOOKUP(2, 1 / ($AF$1:INDIRECT("$AF$"&amp;ROW($AF318)-1) &lt;&gt; ""),ROW($AF$1:INDIRECT("$AF$"&amp;ROW($AD318)-1))), 1)+
INDEX($AG:$AG, LOOKUP(2, 1 / ($AG$1:INDIRECT("$AG$"&amp;ROW($AG318)-1) &lt;&gt; ""),ROW($AG$1:INDIRECT("$AG$"&amp;ROW($AD318)-1))), 1)+
INDEX($AH:$AH, LOOKUP(2, 1 / ($AH$1:INDIRECT("$AH$"&amp;ROW($AH318)-1) &lt;&gt; ""),ROW($AH$1:INDIRECT("$AH$"&amp;ROW($AD318)-1))), 1)&gt;=510,0,
IF(INDEX($AC:$AC, LOOKUP(2, 1 / ($AC$1:INDIRECT("$AC$"&amp;ROW($AC318)-1) &lt;&gt; ""),ROW($AC$1:INDIRECT("$AC$"&amp;ROW($AC318)-1))), 1)&gt;=255,0,
VLOOKUP(INDIRECT("$G$"&amp;LOOKUP(2, 1 / ($AC$1:INDIRECT("$AC$"&amp;ROW($AC318)-1) &lt;&gt; ""),ROW($AC$1:INDIRECT("$AC$"&amp;ROW($AC318)-1)))), 'EV and Base'!$A$1:$N$671, 3, FALSE))))</f>
        <v>10</v>
      </c>
      <c r="AD318" s="2" cm="1">
        <f t="array" aca="1" ref="AD318" ca="1">IF(NOT(ISNUMBER(INDEX($A:$A, LOOKUP(2, 1 / ($A$1:INDIRECT("$A$"&amp;ROW($A318)) &lt;&gt; ""),ROW($A$1:INDIRECT("$A$"&amp;ROW($A318)))), 1))), "",
INDEX($AD:$AD, LOOKUP(2, 1 / ($AD$1:INDIRECT("$AD$"&amp;ROW($AD318)-1) &lt;&gt; ""),ROW($AD$1:INDIRECT("$AD$"&amp;ROW($AD318)-1))), 1)+
IF(INDEX($AC:$AC, LOOKUP(2, 1 / ($AC$1:INDIRECT("$AC$"&amp;ROW($AC318)-1) &lt;&gt; ""),ROW($AC$1:INDIRECT("$AC$"&amp;ROW($AC318)-1))), 1)+
INDEX($AD:$AD, LOOKUP(2, 1 / ($AD$1:INDIRECT("$AD$"&amp;ROW($AD318)-1) &lt;&gt; ""),ROW($AD$1:INDIRECT("$AD$"&amp;ROW($AD318)-1))), 1)+
INDEX($AE:$AE, LOOKUP(2, 1 / ($AE$1:INDIRECT("$AE$"&amp;ROW($AE318)-1) &lt;&gt; ""),ROW($AE$1:INDIRECT("$AE$"&amp;ROW($AD318)-1))), 1)+
INDEX($AE:$AF, LOOKUP(2, 1 / ($AF$1:INDIRECT("$AF$"&amp;ROW($AF318)-1) &lt;&gt; ""),ROW($AF$1:INDIRECT("$AF$"&amp;ROW($AD318)-1))), 1)+
INDEX($AG:$AG, LOOKUP(2, 1 / ($AG$1:INDIRECT("$AG$"&amp;ROW($AG318)-1) &lt;&gt; ""),ROW($AG$1:INDIRECT("$AG$"&amp;ROW($AD318)-1))), 1)+
INDEX($AH:$AH, LOOKUP(2, 1 / ($AH$1:INDIRECT("$AH$"&amp;ROW($AH318)-1) &lt;&gt; ""),ROW($AH$1:INDIRECT("$AH$"&amp;ROW($AD318)-1))), 1)&gt;=510,0,
IF(INDEX($AD:$AD, LOOKUP(2, 1 / ($AD$1:INDIRECT("$AD$"&amp;ROW($AD318)-1) &lt;&gt; ""),ROW($AD$1:INDIRECT("$AD$"&amp;ROW($AD318)-1))), 1)&gt;=255,0,
VLOOKUP(INDIRECT("$G$"&amp;LOOKUP(2, 1 / ($AD$1:INDIRECT("$AD$"&amp;ROW($AD318)-1) &lt;&gt; ""),ROW($AD$1:INDIRECT("$AD$"&amp;ROW($AD318)-1)))), 'EV and Base'!$A$1:$N$671, 4, FALSE))))</f>
        <v>85</v>
      </c>
      <c r="AE318" s="2" cm="1">
        <f t="array" aca="1" ref="AE318" ca="1">IF(NOT(ISNUMBER(INDEX($A:$A,LOOKUP(2,1/($A$1:INDIRECT("$A$"&amp;ROW($A318))&lt;&gt;""),ROW($A$1:INDIRECT("$A$"&amp;ROW($A318)))),1))),"",
INDEX($AE:$AE,LOOKUP(2,1/($AE$1:INDIRECT("$AE$"&amp;ROW($AE318)-1)&lt;&gt;""),ROW($AE$1:INDIRECT("$AE$"&amp;ROW($AE318)-1))),1)+
IF(INDEX($AC:$AC,LOOKUP(2,1/($AC$1:INDIRECT("$AC$"&amp;ROW($AC318)-1)&lt;&gt;""),ROW($AC$1:INDIRECT("$AC$"&amp;ROW($AC318)-1))),1)+
INDEX($AD:$AD,LOOKUP(2,1/($AD$1:INDIRECT("$AD$"&amp;ROW($AD318)-1)&lt;&gt;""),ROW($AD$1:INDIRECT("$AD$"&amp;ROW($AD318)-1))),1)+
INDEX($AE:$AE,LOOKUP(2,1/($AE$1:INDIRECT("$AE$"&amp;ROW($AE318)-1)&lt;&gt;""),ROW($AE$1:INDIRECT("$AE$"&amp;ROW($AD318)-1))),1)+
INDEX($AE:$AF,LOOKUP(2,1/($AF$1:INDIRECT("$AF$"&amp;ROW($AF318)-1)&lt;&gt;""),ROW($AF$1:INDIRECT("$AF$"&amp;ROW($AD318)-1))),1)+
INDEX($AG:$AG,LOOKUP(2,1/($AG$1:INDIRECT("$AG$"&amp;ROW($AG318)-1)&lt;&gt;""),ROW($AG$1:INDIRECT("$AG$"&amp;ROW($AD318)-1))),1)+
INDEX($AH:$AH,LOOKUP(2,1/($AH$1:INDIRECT("$AH$"&amp;ROW($AH318)-1)&lt;&gt;""),ROW($AH$1:INDIRECT("$AH$"&amp;ROW($AD318)-1))),1)&gt;=510,0,
IF(INDEX($AE:$AE,LOOKUP(2,1/($AE$1:INDIRECT("$AE$"&amp;ROW($AE318)-1)&lt;&gt;""),ROW($AE$1:INDIRECT("$AE$"&amp;ROW($AE318)-1))),1)&gt;=255,0,
VLOOKUP(INDIRECT("$G$"&amp;LOOKUP(2,1/($AE$1:INDIRECT("$AE$"&amp;ROW($AE318)-1)&lt;&gt;""),ROW($AE$1:INDIRECT("$AE$"&amp;ROW($AE318)-1)))),'EV and Base'!$A$1:$N$671,5,FALSE))))</f>
        <v>10</v>
      </c>
      <c r="AF318" s="2" cm="1">
        <f t="array" aca="1" ref="AF318" ca="1">IF(NOT(ISNUMBER(INDEX($A:$A, LOOKUP(2, 1 / ($A$1:INDIRECT("$A$"&amp;ROW($A318)) &lt;&gt; ""),ROW($A$1:INDIRECT("$A$"&amp;ROW($A318)))), 1))), "",
INDEX($AF:$AF, LOOKUP(2, 1 / ($AF$1:INDIRECT("$AF$"&amp;ROW($AF318)-1) &lt;&gt; ""),ROW($AF$1:INDIRECT("$AF$"&amp;ROW($AF318)-1))), 1)+
IF(INDEX($AC:$AC, LOOKUP(2, 1 / ($AC$1:INDIRECT("$AC$"&amp;ROW($AC318)-1) &lt;&gt; ""),ROW($AC$1:INDIRECT("$AC$"&amp;ROW($AC318)-1))), 1)+
INDEX($AD:$AD, LOOKUP(2, 1 / ($AD$1:INDIRECT("$AD$"&amp;ROW($AD318)-1) &lt;&gt; ""),ROW($AD$1:INDIRECT("$AD$"&amp;ROW($AD318)-1))), 1)+
INDEX($AE:$AE, LOOKUP(2, 1 / ($AE$1:INDIRECT("$AE$"&amp;ROW($AE318)-1) &lt;&gt; ""),ROW($AE$1:INDIRECT("$AE$"&amp;ROW($AD318)-1))), 1)+
INDEX($AE:$AF, LOOKUP(2, 1 / ($AF$1:INDIRECT("$AF$"&amp;ROW($AF318)-1) &lt;&gt; ""),ROW($AF$1:INDIRECT("$AF$"&amp;ROW($AD318)-1))), 1)+
INDEX($AG:$AG, LOOKUP(2, 1 / ($AG$1:INDIRECT("$AG$"&amp;ROW($AG318)-1) &lt;&gt; ""),ROW($AG$1:INDIRECT("$AG$"&amp;ROW($AD318)-1))), 1)+
INDEX($AH:$AH, LOOKUP(2, 1 / ($AH$1:INDIRECT("$AH$"&amp;ROW($AH318)-1) &lt;&gt; ""),ROW($AH$1:INDIRECT("$AH$"&amp;ROW($AD318)-1))), 1)&gt;=510,0,
IF(INDEX($AF:$AF, LOOKUP(2, 1 / ($AF$1:INDIRECT("$AF$"&amp;ROW($AF318)-1) &lt;&gt; ""),ROW($AF$1:INDIRECT("$AF$"&amp;ROW($AF318)-1))), 1)&gt;=255,0,
VLOOKUP(INDIRECT("$G$"&amp;LOOKUP(2, 1 / ($AF$1:INDIRECT("$AF$"&amp;ROW($AF318)-1) &lt;&gt; ""),ROW($AF$1:INDIRECT("$AF$"&amp;ROW($AF318)-1)))), 'EV and Base'!$A$1:$N$671, 6, FALSE))))</f>
        <v>13</v>
      </c>
      <c r="AG318" s="2" cm="1">
        <f t="array" aca="1" ref="AG318" ca="1">IF(NOT(ISNUMBER(INDEX($A:$A, LOOKUP(2, 1 / ($A$1:INDIRECT("$A$"&amp;ROW($A318)) &lt;&gt; ""),ROW($A$1:INDIRECT("$A$"&amp;ROW($A318)))), 1))), "",
INDEX($AG:$AG, LOOKUP(2, 1 / ($AG$1:INDIRECT("$AG$"&amp;ROW($AG318)-1) &lt;&gt; ""),ROW($AG$1:INDIRECT("$AG$"&amp;ROW($AG318)-1))), 1)+
IF(INDEX($AC:$AC, LOOKUP(2, 1 / ($AC$1:INDIRECT("$AC$"&amp;ROW($AC318)-1) &lt;&gt; ""),ROW($AC$1:INDIRECT("$AC$"&amp;ROW($AC318)-1))), 1)+
INDEX($AD:$AD, LOOKUP(2, 1 / ($AD$1:INDIRECT("$AD$"&amp;ROW($AD318)-1) &lt;&gt; ""),ROW($AD$1:INDIRECT("$AD$"&amp;ROW($AD318)-1))), 1)+
INDEX($AE:$AE, LOOKUP(2, 1 / ($AE$1:INDIRECT("$AE$"&amp;ROW($AE318)-1) &lt;&gt; ""),ROW($AE$1:INDIRECT("$AE$"&amp;ROW($AD318)-1))), 1)+
INDEX($AE:$AF, LOOKUP(2, 1 / ($AF$1:INDIRECT("$AF$"&amp;ROW($AF318)-1) &lt;&gt; ""),ROW($AF$1:INDIRECT("$AF$"&amp;ROW($AD318)-1))), 1)+
INDEX($AG:$AG, LOOKUP(2, 1 / ($AG$1:INDIRECT("$AG$"&amp;ROW($AG318)-1) &lt;&gt; ""),ROW($AG$1:INDIRECT("$AG$"&amp;ROW($AD318)-1))), 1)+
INDEX($AH:$AH, LOOKUP(2, 1 / ($AH$1:INDIRECT("$AH$"&amp;ROW($AH318)-1) &lt;&gt; ""),ROW($AH$1:INDIRECT("$AH$"&amp;ROW($AD318)-1))), 1)&gt;=510,0,
IF(INDEX($AG:$AG, LOOKUP(2, 1 / ($AG$1:INDIRECT("$AG$"&amp;ROW($AG318)-1) &lt;&gt; ""),ROW($AG$1:INDIRECT("$AG$"&amp;ROW($AG318)-1))), 1)&gt;=255,0,
VLOOKUP(INDIRECT("$G$"&amp;LOOKUP(2, 1 / ($AG$1:INDIRECT("$AG$"&amp;ROW($AG318)-1) &lt;&gt; ""),ROW($AG$1:INDIRECT("$AG$"&amp;ROW($AG318)-1)))), 'EV and Base'!$A$1:$N$671, 7, FALSE))))</f>
        <v>0</v>
      </c>
      <c r="AH318" s="24" cm="1">
        <f t="array" aca="1" ref="AH318" ca="1">IF(NOT(ISNUMBER(INDEX($A:$A,LOOKUP(2,1/($A$1:INDIRECT("$A$"&amp;ROW($A318))&lt;&gt;""),ROW($A$1:INDIRECT("$A$"&amp;ROW($A318)))),1))),"",
INDEX($AH:$AH,LOOKUP(2,1/($AH$1:INDIRECT("$AH$"&amp;ROW($AH318)-1)&lt;&gt;""),ROW($AH$1:INDIRECT("$AH$"&amp;ROW($AH318)-1))),1)+
IF(INDEX($AC:$AC,LOOKUP(2,1/($AC$1:INDIRECT("$AC$"&amp;ROW($AC318)-1)&lt;&gt;""),ROW($AC$1:INDIRECT("$AC$"&amp;ROW($AC318)-1))),1)+
INDEX($AD:$AD,LOOKUP(2,1/($AD$1:INDIRECT("$AD$"&amp;ROW($AD318)-1)&lt;&gt;""),ROW($AD$1:INDIRECT("$AD$"&amp;ROW($AD318)-1))),1)+
INDEX($AE:$AE,LOOKUP(2,1/($AE$1:INDIRECT("$AE$"&amp;ROW($AE318)-1)&lt;&gt;""),ROW($AE$1:INDIRECT("$AE$"&amp;ROW($AD318)-1))),1)+
INDEX($AE:$AF,LOOKUP(2,1/($AF$1:INDIRECT("$AF$"&amp;ROW($AF318)-1)&lt;&gt;""),ROW($AF$1:INDIRECT("$AF$"&amp;ROW($AD318)-1))),1)+
INDEX($AG:$AG,LOOKUP(2,1/($AG$1:INDIRECT("$AG$"&amp;ROW($AG318)-1)&lt;&gt;""),ROW($AG$1:INDIRECT("$AG$"&amp;ROW($AD318)-1))),1)+
INDEX($AH:$AH,LOOKUP(2,1/($AH$1:INDIRECT("$AH$"&amp;ROW($AH318)-1)&lt;&gt;""),ROW($AH$1:INDIRECT("$AH$"&amp;ROW($AD318)-1))),1)&gt;=510,0,
IF(INDEX($AH:$AH,LOOKUP(2,1/($AH$1:INDIRECT("$AH$"&amp;ROW($AH318)-1)&lt;&gt;""),ROW($AH$1:INDIRECT("$AH$"&amp;ROW($AH318)-1))),1)&gt;=255,0,
VLOOKUP(INDIRECT("$G$"&amp;LOOKUP(2,1/($AH$1:INDIRECT("$AH$"&amp;ROW($AH318)-1)&lt;&gt;""),ROW($AH$1:INDIRECT("$AH$"&amp;ROW($AH318)-1)))),'EV and Base'!$A$1:$N$671,8,FALSE))))</f>
        <v>58</v>
      </c>
      <c r="AI318" s="29" cm="1">
        <f t="array" aca="1" ref="AI318" ca="1">IF(NOT(ISNUMBER(INDEX($A:$A,LOOKUP(2,1/($A$1:INDIRECT("$A$"&amp;ROW($A318))&lt;&gt;""),ROW($A$1:INDIRECT("$A$"&amp;ROW($A318)))),1))),"",
ROUNDDOWN((((2*VLOOKUP($AA318,'EV and Base'!$A$1:$N$671,9,FALSE))+31+ROUNDDOWN($AC318/4,0))*$AB318)/100,0)+$AB318+10)</f>
        <v>143</v>
      </c>
      <c r="AJ318" s="21" cm="1">
        <f t="array" aca="1" ref="AJ318" ca="1">IF(NOT(ISNUMBER(INDEX($A:$A, LOOKUP(2, 1 / ($A$1:INDIRECT("$A$"&amp;ROW($A318)) &lt;&gt; ""),ROW($A$1:INDIRECT("$A$"&amp;ROW($A318)))), 1))), "",
ROUNDDOWN((ROUNDDOWN((((2*VLOOKUP($AA318, 'EV and Base'!$A$1:$N$671, 10, FALSE))+31+ROUNDDOWN($AD318/4, 0))*$AB318)/100, 0)+5)*1.1, 0))</f>
        <v>126</v>
      </c>
      <c r="AK318" s="21" t="str" cm="1">
        <f t="array" aca="1" ref="AK318" ca="1">IF(NOT(ISNUMBER(INDEX($A:$A, LOOKUP(2, 1 / ($A$1:INDIRECT("$A$"&amp;ROW($A318)) &lt;&gt; ""),ROW($A$1:INDIRECT("$A$"&amp;ROW($A318)))), 1))), "",
ROUNDDOWN((ROUNDDOWN((((2*VLOOKUP($AA318, 'EV and Base'!$A$1:$N$671, 11, FALSE))+30+ROUNDDOWN($AE318/4, 0))*$AB318)/100, 0)+5), 0)
&amp;"-"&amp;
ROUNDDOWN((ROUNDDOWN((((2*VLOOKUP($AA318, 'EV and Base'!$A$1:$N$671, 11, FALSE))+31+ROUNDDOWN($AE318/4, 0))*$AB318)/100, 0)+5), 0))</f>
        <v>98-98</v>
      </c>
      <c r="AL318" s="21" t="str" cm="1">
        <f t="array" aca="1" ref="AL318" ca="1">IF(NOT(ISNUMBER(INDEX($A:$A, LOOKUP(2, 1 / ($A$1:INDIRECT("$A$"&amp;ROW($A318)) &lt;&gt; ""),ROW($A$1:INDIRECT("$A$"&amp;ROW($A318)))), 1))), "",
ROUNDDOWN((ROUNDDOWN((((2*VLOOKUP($AA318, 'EV and Base'!$A$1:$N$671, 12, FALSE))+0+ROUNDDOWN($AF318/4, 0))*$AB318)/100, 0)+5)*0.9, 0)
&amp;"-"&amp;
ROUNDDOWN((ROUNDDOWN((((2*VLOOKUP($AA318, 'EV and Base'!$A$1:$N$671, 12, FALSE))+31+ROUNDDOWN($AF318/4, 0))*$AB318)/100, 0)+5)*0.9, 0))</f>
        <v>40-53</v>
      </c>
      <c r="AM318" s="21" t="str" cm="1">
        <f t="array" aca="1" ref="AM318" ca="1">IF(NOT(ISNUMBER(INDEX($A:$A, LOOKUP(2, 1 / ($A$1:INDIRECT("$A$"&amp;ROW($A318)) &lt;&gt; ""),ROW($A$1:INDIRECT("$A$"&amp;ROW($A318)))), 1))), "",
ROUNDDOWN((ROUNDDOWN((((2*VLOOKUP($AA318, 'EV and Base'!$A$1:$N$671, 13, FALSE))+30+ROUNDDOWN($AG318/4, 0))*$AB318)/100, 0)+5), 0)
&amp;"-"&amp;
ROUNDDOWN((ROUNDDOWN((((2*VLOOKUP($AA318, 'EV and Base'!$A$1:$N$671, 13, FALSE))+31+ROUNDDOWN($AG318/4, 0))*$AB318)/100, 0)+5), 0))</f>
        <v>97-97</v>
      </c>
      <c r="AN318" s="25" cm="1">
        <f t="array" aca="1" ref="AN318" ca="1">IF(NOT(ISNUMBER(INDEX($A:$A, LOOKUP(2, 1 / ($A$1:INDIRECT("$A$"&amp;ROW($A318)) &lt;&gt; ""),ROW($A$1:INDIRECT("$A$"&amp;ROW($A318)))), 1))), "",
ROUNDDOWN((ROUNDDOWN((((2*VLOOKUP($AA318, 'EV and Base'!$A$1:$N$671, 14, FALSE))+31+ROUNDDOWN($AH318/4, 0))*$AB318)/100, 0)+5), 0))</f>
        <v>95</v>
      </c>
      <c r="AO318" s="23" cm="1">
        <f t="array" aca="1" ref="AO318" ca="1">IF(NOT(ISNUMBER(INDEX($A:$A, LOOKUP(2, 1 / ($A$1:INDIRECT("$A$"&amp;ROW($A318)) &lt;&gt; ""),ROW($A$1:INDIRECT("$A$"&amp;ROW($A318)))), 1))), "",
ROUNDDOWN((((2*VLOOKUP($AA318, 'EV and Base'!$A$1:$N$671, 9, FALSE))+31+ROUNDDOWN($AC318/4, 0))*$AB318)/100, 0)+$AB318+10)</f>
        <v>143</v>
      </c>
      <c r="AP318" s="2" cm="1">
        <f t="array" aca="1" ref="AP318" ca="1">IF(NOT(ISNUMBER(INDEX($A:$A, LOOKUP(2, 1 / ($A$1:INDIRECT("$A$"&amp;ROW($A318)) &lt;&gt; ""),ROW($A$1:INDIRECT("$A$"&amp;ROW($A318)))), 1))), "",
ROUNDDOWN((ROUNDDOWN((((2*VLOOKUP($AA318, 'EV and Base'!$A$1:$N$671, 10, FALSE))+31+ROUNDDOWN($AD318/4, 0))*$AB318)/100, 0)+5)*1.1, 0))</f>
        <v>126</v>
      </c>
      <c r="AQ318" s="2" cm="1">
        <f t="array" aca="1" ref="AQ318" ca="1">IF(NOT(ISNUMBER(INDEX($A:$A, LOOKUP(2, 1 / ($A$1:INDIRECT("$A$"&amp;ROW($A318)) &lt;&gt; ""),ROW($A$1:INDIRECT("$A$"&amp;ROW($A318)))), 1))), "",
ROUNDDOWN((ROUNDDOWN((((2*VLOOKUP($AA318, 'EV and Base'!$A$1:$N$671, 11, FALSE))+$AV$2+ROUNDDOWN($AE318/4, 0))*$AB318)/100, 0)+5), 0))</f>
        <v>98</v>
      </c>
      <c r="AR318" s="22" cm="1">
        <f t="array" aca="1" ref="AR318" ca="1">IF(NOT(ISNUMBER(INDEX($A:$A, LOOKUP(2, 1 / ($A$1:INDIRECT("$A$"&amp;ROW($A318)) &lt;&gt; ""),ROW($A$1:INDIRECT("$A$"&amp;ROW($A318)))), 1))), "",
ROUNDDOWN((ROUNDDOWN((((2*VLOOKUP($AA318, 'EV and Base'!$A$1:$N$671, 12, FALSE))+$AW$2+ROUNDDOWN($AF318/4, 0))*$AB318)/100, 0)+5)*0.9, 0))</f>
        <v>47</v>
      </c>
      <c r="AS318" s="2" cm="1">
        <f t="array" aca="1" ref="AS318" ca="1">IF(NOT(ISNUMBER(INDEX($A:$A, LOOKUP(2, 1 / ($A$1:INDIRECT("$A$"&amp;ROW($A318)) &lt;&gt; ""),ROW($A$1:INDIRECT("$A$"&amp;ROW($A318)))), 1))), "",
ROUNDDOWN((ROUNDDOWN((((2*VLOOKUP($AA318, 'EV and Base'!$A$1:$N$671, 13, FALSE))+$AX$2+ROUNDDOWN($AG318/4, 0))*$AB318)/100, 0)+5), 0))</f>
        <v>97</v>
      </c>
      <c r="AT318" s="24" cm="1">
        <f t="array" aca="1" ref="AT318" ca="1">IF(NOT(ISNUMBER(INDEX($A:$A, LOOKUP(2, 1 / ($A$1:INDIRECT("$A$"&amp;ROW($A318)) &lt;&gt; ""),ROW($A$1:INDIRECT("$A$"&amp;ROW($A318)))), 1))), "",
ROUNDDOWN((ROUNDDOWN((((2*VLOOKUP($AA318, 'EV and Base'!$A$1:$N$671, 14, FALSE))+31+ROUNDDOWN($AH318/4, 0))*$AB318)/100, 0)+5), 0))</f>
        <v>95</v>
      </c>
      <c r="AU318" s="28">
        <v>242</v>
      </c>
      <c r="AY318" cm="1">
        <f t="array" aca="1" ref="AY318" ca="1">IF(NOT(ISNUMBER(INDEX($A:$A,LOOKUP(2,1/($A$1:INDIRECT("$A$"&amp;ROW($A318))&lt;&gt;""),ROW($A$1:INDIRECT("$A$"&amp;ROW($A318)))),1))),"",
INDEX($AY:$AY,LOOKUP(2,1/($AY$1:INDIRECT("$AY$"&amp;ROW($AY318)-1)&lt;&gt;""),ROW($AY$1:INDIRECT("$AY$"&amp;ROW($AY318)-1))),1)+$BL318)</f>
        <v>81633</v>
      </c>
      <c r="AZ318" s="3" cm="1">
        <f t="array" aca="1" ref="AZ318" ca="1">IF(NOT(ISNUMBER(INDEX($A:$A, LOOKUP(2, 1 / ($A$1:INDIRECT("$A$"&amp;ROW($A318)) &lt;&gt; ""),ROW($A$1:INDIRECT("$A$"&amp;ROW($A318)))), 1))), "",
VLOOKUP(INDIRECT("$G$"&amp;LOOKUP(2, 1 / ($AY$1:INDIRECT("$AY$"&amp;ROW($AY318)-1) &lt;&gt; ""),ROW($AY$1:INDIRECT("$AY$"&amp;ROW($AY318)-1)))),'EV and Base'!A281:N951,2,FALSE))</f>
        <v>156</v>
      </c>
      <c r="BA318" s="3" cm="1">
        <f t="array" aca="1" ref="BA318" ca="1">IF(NOT(ISNUMBER(INDEX($A:$A, LOOKUP(2, 1 / ($A$1:INDIRECT("$A$"&amp;ROW($A318)) &lt;&gt; ""),ROW($A$1:INDIRECT("$A$"&amp;ROW($A318)))), 1))), "",
INDIRECT("$I$"&amp;LOOKUP(2, 1 / ($AY$1:INDIRECT("$AY$"&amp;ROW($AY318)-1) &lt;&gt; ""),ROW($AY$1:INDIRECT("$AY$"&amp;ROW($AY318)-1)))))</f>
        <v>33</v>
      </c>
      <c r="BB318" s="1" cm="1">
        <f t="array" aca="1" ref="BB318" ca="1">IF(NOT(ISNUMBER(INDEX($A:$A, LOOKUP(2, 1 / ($A$1:INDIRECT("$A$"&amp;ROW($A318)) &lt;&gt; ""),ROW($A$1:INDIRECT("$A$"&amp;ROW($A318)))), 1))), "",
INDIRECT("$AB$"&amp;LOOKUP(2, 1 / ($AY$1:INDIRECT("$AY$"&amp;ROW($AY318)-1) &lt;&gt; ""),ROW($AY$1:INDIRECT("$AY$"&amp;ROW($AY318)-1)))))</f>
        <v>44</v>
      </c>
      <c r="BC318" s="3" cm="1">
        <f t="array" aca="1" ref="BC318" ca="1">IF(NOT(ISNUMBER(INDEX($A:$A,LOOKUP(2,1/($A$1:INDIRECT("$A$"&amp;ROW($A318))&lt;&gt;""),ROW($A$1:INDIRECT("$A$"&amp;ROW($A318)))),1))),"",
$BA318+$BA318+10)</f>
        <v>76</v>
      </c>
      <c r="BD318" s="3" cm="1">
        <f t="array" aca="1" ref="BD318" ca="1">IF(NOT(ISNUMBER(INDEX($A:$A,LOOKUP(2,1/($A$1:INDIRECT("$A$"&amp;ROW($A318))&lt;&gt;""),ROW($A$1:INDIRECT("$A$"&amp;ROW($A318)))),1))),"",
$BA318+$BB318+10)</f>
        <v>87</v>
      </c>
      <c r="BE318" s="3" cm="1">
        <f t="array" aca="1" ref="BE318" ca="1">IF(NOT(ISNUMBER(INDEX($A:$A,LOOKUP(2,1/($A$1:INDIRECT("$A$"&amp;ROW($A318))&lt;&gt;""),ROW($A$1:INDIRECT("$A$"&amp;ROW($A318)))),1))),"",
$BC318*$BC318)</f>
        <v>5776</v>
      </c>
      <c r="BF318" s="3" cm="1">
        <f t="array" aca="1" ref="BF318" ca="1">IF(NOT(ISNUMBER(INDEX($A:$A,LOOKUP(2,1/($A$1:INDIRECT("$A$"&amp;ROW($A318))&lt;&gt;""),ROW($A$1:INDIRECT("$A$"&amp;ROW($A318)))),1))),"",
$BD318*$BD318)</f>
        <v>7569</v>
      </c>
      <c r="BG318" s="3" cm="1">
        <f t="array" aca="1" ref="BG318" ca="1">IF(NOT(ISNUMBER(INDEX($A:$A,LOOKUP(2,1/($A$1:INDIRECT("$A$"&amp;ROW($A318))&lt;&gt;""),ROW($A$1:INDIRECT("$A$"&amp;ROW($A318)))),1))),"",
_xlfn.FLOOR.MATH(1.5*_xlfn.FLOOR.MATH($AZ318*BA318/5)))</f>
        <v>1543</v>
      </c>
      <c r="BH318" s="3" cm="1">
        <f t="array" aca="1" ref="BH318" ca="1">IF(NOT(ISNUMBER(INDEX($A:$A, LOOKUP(2, 1 / ($A$1:INDIRECT("$A$"&amp;ROW($A318)) &lt;&gt; ""),ROW($A$1:INDIRECT("$A$"&amp;ROW($A318)))), 1))), "",
_xlfn.FLOOR.MATH($BG318/IF(OR(INDIRECT("$C$"&amp;LOOKUP(2, 1 / ($AY$1:INDIRECT("$AY$"&amp;ROW($AY318)-1) &lt;&gt; ""),ROW($AY$1:INDIRECT("$AY$"&amp;ROW($AY318)-1))))="Multi",
INDIRECT("$C$"&amp;LOOKUP(2, 1 / ($AY$1:INDIRECT("$AY$"&amp;ROW($AY318)-1) &lt;&gt; ""),ROW($AY$1:INDIRECT("$AY$"&amp;ROW($AY318)-1))))="Double"),2,1)))</f>
        <v>1543</v>
      </c>
      <c r="BI318" s="3" cm="1">
        <f t="array" aca="1" ref="BI318" ca="1">IF(NOT(ISNUMBER(INDEX($A:$A,LOOKUP(2,1/($A$1:INDIRECT("$A$"&amp;ROW($A318))&lt;&gt;""),ROW($A$1:INDIRECT("$A$"&amp;ROW($A318)))),1))),"",
VLOOKUP($BC318,GameFreakSQRT!$A$1:$B$200,2,FALSE))</f>
        <v>35708</v>
      </c>
      <c r="BJ318" s="3" cm="1">
        <f t="array" aca="1" ref="BJ318" ca="1">IF(NOT(ISNUMBER(INDEX($A:$A,LOOKUP(2,1/($A$1:INDIRECT("$A$"&amp;ROW($A318))&lt;&gt;""),ROW($A$1:INDIRECT("$A$"&amp;ROW($A318)))),1))),"",
VLOOKUP($BD318,GameFreakSQRT!$A$1:$B$200,2,FALSE))</f>
        <v>38205</v>
      </c>
      <c r="BK318" s="3" cm="1">
        <f t="array" aca="1" ref="BK318" ca="1">IF(NOT(ISNUMBER(INDEX($A:$A,LOOKUP(2,1/($A$1:INDIRECT("$A$"&amp;ROW($A318))&lt;&gt;""),ROW($A$1:INDIRECT("$A$"&amp;ROW($A318)))),1))),"",
_xlfn.FLOOR.MATH((($BI318*$BE318)*$BH318)/($BJ318*$BF318))+1)</f>
        <v>1101</v>
      </c>
      <c r="BL318" s="3" cm="1">
        <f t="array" aca="1" ref="BL318" ca="1">IF(NOT(ISNUMBER(INDEX($A:$A,LOOKUP(2,1/($A$1:INDIRECT("$A$"&amp;ROW($A318))&lt;&gt;""),ROW($A$1:INDIRECT("$A$"&amp;ROW($A318)))),1))),"",
_xlfn.FLOOR.MATH($BK318*IF(NOT(INDIRECT("$Z$"&amp;LOOKUP(2, 1 / ($AY$1:INDIRECT("$AY$"&amp;ROW($AY318)-1) &lt;&gt; ""),ROW($AY$1:INDIRECT("$AY$"&amp;ROW($AY318)-1))))=""),1.5,1)))</f>
        <v>1651</v>
      </c>
      <c r="BM318" s="3" cm="1">
        <f t="array" aca="1" ref="BM318" ca="1">IF(NOT(ISNUMBER(INDEX($A:$A, LOOKUP(2, 1 / ($A$1:INDIRECT("$A$"&amp;ROW($A318)) &lt;&gt; ""),ROW($A$1:INDIRECT("$A$"&amp;ROW($A318)))), 1))), "",
INDIRECT("$Y$"&amp;LOOKUP(2, 1 / ($AY$1:INDIRECT("$AY$"&amp;ROW($AY318)-1) &lt;&gt; ""),ROW($AY$1:INDIRECT("$AY$"&amp;ROW($AY318)-1)))))</f>
        <v>1651</v>
      </c>
      <c r="BN318" s="3" t="b">
        <f t="shared" ca="1" si="29"/>
        <v>1</v>
      </c>
    </row>
    <row r="319" spans="1:66" x14ac:dyDescent="0.45">
      <c r="A319" s="69"/>
      <c r="B319" s="69"/>
      <c r="C319" s="69"/>
      <c r="D319" s="69"/>
      <c r="E319" s="69"/>
      <c r="F319" s="56">
        <v>2</v>
      </c>
      <c r="G319" s="2" t="s">
        <v>396</v>
      </c>
      <c r="H319" s="2" t="s">
        <v>50</v>
      </c>
      <c r="I319" s="2">
        <v>34</v>
      </c>
      <c r="J319" s="2" t="s">
        <v>132</v>
      </c>
      <c r="K319" s="2" t="s">
        <v>167</v>
      </c>
      <c r="L319" s="2" t="s">
        <v>53</v>
      </c>
      <c r="M319" s="2" t="s">
        <v>390</v>
      </c>
      <c r="N319" s="2" t="s">
        <v>254</v>
      </c>
      <c r="O319" s="2" t="s">
        <v>594</v>
      </c>
      <c r="P319" s="2" t="s">
        <v>423</v>
      </c>
      <c r="Q319" s="2">
        <v>0</v>
      </c>
      <c r="R319" s="2">
        <f>_xlfn.FLOOR.MATH((((2*VLOOKUP(G319, 'EV and Base'!$A$1:$N$671, 9, FALSE))+$Q319)*$I319)/100)+$I319+10</f>
        <v>101</v>
      </c>
      <c r="S319" s="2">
        <f>_xlfn.FLOOR.MATH((_xlfn.FLOOR.MATH((((2*VLOOKUP($G319, 'EV and Base'!$A$1:$N$671, 10, FALSE))+$Q319)*$I319)/100)+5)*
IF(OR($J319="Lonely", $J319="Brave", $J319="Adamant", $J319="Naughty"), 1.1,
IF(OR($J319="Bold", $J319="Timid", $J319="Modest", $J319="Calm"), 0.9, 1)))</f>
        <v>76</v>
      </c>
      <c r="T319" s="2">
        <f>_xlfn.FLOOR.MATH((_xlfn.FLOOR.MATH((((2*VLOOKUP($G319, 'EV and Base'!$A$1:$N$671, 11, FALSE))+$Q319)*$I319)/100)+5)*
IF(OR($J319="Bold", $J319="Relaxed", $J319="Impish", $J319="Lax"), 1.1,
IF(OR($J319="Lonely", $J319="Hasty", $J319="Mild", $J319="Gentle"), 0.9, 1)))</f>
        <v>68</v>
      </c>
      <c r="U319" s="2">
        <f>_xlfn.FLOOR.MATH((_xlfn.FLOOR.MATH((((2*VLOOKUP($G319, 'EV and Base'!$A$1:$N$671, 12, FALSE))+$Q319)*$I319)/100)+5)*
IF(OR($J319="Modest", $J319="Mild", $J319="Quiet", $J319="Rash"), 1.1,
IF(OR($J319="Adamant", $J319="Impish", $J319="Jolly", $J319="Careful"), 0.9, 1)))</f>
        <v>32</v>
      </c>
      <c r="V319" s="2">
        <f>_xlfn.FLOOR.MATH((_xlfn.FLOOR.MATH((((2*VLOOKUP($G319, 'EV and Base'!$A$1:$N$671, 13, FALSE))+$Q319)*$I319)/100)+5)*
IF(OR($J319="Calm", $J319="Gentle", $J319="Sassy", $J319="Careful"), 1.1,
IF(OR($J319="Naughty", $J319="Lax", $J319="Naive", $J319="Rash"), 0.9, 1)))</f>
        <v>39</v>
      </c>
      <c r="W319" s="2">
        <f>_xlfn.FLOOR.MATH((_xlfn.FLOOR.MATH((((2*VLOOKUP($G319, 'EV and Base'!$A$1:$N$671, 14, FALSE))+$Q319)*$I319)/100)+5)*
IF(OR($J319="Timid", $J319="Hasty", $J319="Jolly", $J319="Naive"), 1.1,
IF(OR($J319="Brave", $J319="Relaxed", $J319="Quiet", $J319="Sassy"), 0.9, 1)))</f>
        <v>28</v>
      </c>
      <c r="X319" s="69"/>
      <c r="Y319" s="1">
        <v>1606</v>
      </c>
      <c r="Z319" s="1">
        <v>1</v>
      </c>
      <c r="AA319" s="23" t="str" cm="1">
        <f t="array" aca="1" ref="AA319" ca="1">IF(NOT(ISNUMBER(INDEX($A:$A,LOOKUP(2,1/($A$1:INDIRECT("$A$"&amp;ROW($A319))&lt;&gt;""),ROW($A$1:INDIRECT("$A$"&amp;ROW($A319)))),1))),"",
IF(NOT(ISNUMBER($A319)),$AA318,
IF($AB319&lt;16,"Lillipup",
IF($AB319&lt;32,"Herdier",
"Stoutland"))))</f>
        <v>Stoutland</v>
      </c>
      <c r="AB319" s="25" cm="1">
        <f t="array" aca="1" ref="AB319" ca="1">IF(NOT(ISNUMBER(INDEX($A:$A, LOOKUP(2, 1 / ($A$1:INDIRECT("$A$"&amp;ROW($A319)) &lt;&gt; ""),ROW($A$1:INDIRECT("$A$"&amp;ROW($A319)))), 1))), "",
VLOOKUP($AY319,'Medium-Slow'!$A$1:$B$101,2,TRUE))</f>
        <v>44</v>
      </c>
      <c r="AC319" s="23" cm="1">
        <f t="array" aca="1" ref="AC319" ca="1">IF(NOT(ISNUMBER(INDEX($A:$A, LOOKUP(2, 1 / ($A$1:INDIRECT("$A$"&amp;ROW($A319)) &lt;&gt; ""),ROW($A$1:INDIRECT("$A$"&amp;ROW($A319)))), 1))), "",
INDEX($AC:$AC, LOOKUP(2, 1 / ($AC$1:INDIRECT("$AC$"&amp;ROW($AC319)-1) &lt;&gt; ""),ROW($AC$1:INDIRECT("$AC$"&amp;ROW($AC319)-1))), 1)+
IF(INDEX($AC:$AC, LOOKUP(2, 1 / ($AC$1:INDIRECT("$AC$"&amp;ROW($AC319)-1) &lt;&gt; ""),ROW($AC$1:INDIRECT("$AC$"&amp;ROW($AC319)-1))), 1)+
INDEX($AD:$AD, LOOKUP(2, 1 / ($AD$1:INDIRECT("$AD$"&amp;ROW($AD319)-1) &lt;&gt; ""),ROW($AD$1:INDIRECT("$AD$"&amp;ROW($AD319)-1))), 1)+
INDEX($AE:$AE, LOOKUP(2, 1 / ($AE$1:INDIRECT("$AE$"&amp;ROW($AE319)-1) &lt;&gt; ""),ROW($AE$1:INDIRECT("$AE$"&amp;ROW($AD319)-1))), 1)+
INDEX($AE:$AF, LOOKUP(2, 1 / ($AF$1:INDIRECT("$AF$"&amp;ROW($AF319)-1) &lt;&gt; ""),ROW($AF$1:INDIRECT("$AF$"&amp;ROW($AD319)-1))), 1)+
INDEX($AG:$AG, LOOKUP(2, 1 / ($AG$1:INDIRECT("$AG$"&amp;ROW($AG319)-1) &lt;&gt; ""),ROW($AG$1:INDIRECT("$AG$"&amp;ROW($AD319)-1))), 1)+
INDEX($AH:$AH, LOOKUP(2, 1 / ($AH$1:INDIRECT("$AH$"&amp;ROW($AH319)-1) &lt;&gt; ""),ROW($AH$1:INDIRECT("$AH$"&amp;ROW($AD319)-1))), 1)&gt;=510,0,
IF(INDEX($AC:$AC, LOOKUP(2, 1 / ($AC$1:INDIRECT("$AC$"&amp;ROW($AC319)-1) &lt;&gt; ""),ROW($AC$1:INDIRECT("$AC$"&amp;ROW($AC319)-1))), 1)&gt;=255,0,
VLOOKUP(INDIRECT("$G$"&amp;LOOKUP(2, 1 / ($AC$1:INDIRECT("$AC$"&amp;ROW($AC319)-1) &lt;&gt; ""),ROW($AC$1:INDIRECT("$AC$"&amp;ROW($AC319)-1)))), 'EV and Base'!$A$1:$N$671, 3, FALSE))))</f>
        <v>10</v>
      </c>
      <c r="AD319" s="2" cm="1">
        <f t="array" aca="1" ref="AD319" ca="1">IF(NOT(ISNUMBER(INDEX($A:$A, LOOKUP(2, 1 / ($A$1:INDIRECT("$A$"&amp;ROW($A319)) &lt;&gt; ""),ROW($A$1:INDIRECT("$A$"&amp;ROW($A319)))), 1))), "",
INDEX($AD:$AD, LOOKUP(2, 1 / ($AD$1:INDIRECT("$AD$"&amp;ROW($AD319)-1) &lt;&gt; ""),ROW($AD$1:INDIRECT("$AD$"&amp;ROW($AD319)-1))), 1)+
IF(INDEX($AC:$AC, LOOKUP(2, 1 / ($AC$1:INDIRECT("$AC$"&amp;ROW($AC319)-1) &lt;&gt; ""),ROW($AC$1:INDIRECT("$AC$"&amp;ROW($AC319)-1))), 1)+
INDEX($AD:$AD, LOOKUP(2, 1 / ($AD$1:INDIRECT("$AD$"&amp;ROW($AD319)-1) &lt;&gt; ""),ROW($AD$1:INDIRECT("$AD$"&amp;ROW($AD319)-1))), 1)+
INDEX($AE:$AE, LOOKUP(2, 1 / ($AE$1:INDIRECT("$AE$"&amp;ROW($AE319)-1) &lt;&gt; ""),ROW($AE$1:INDIRECT("$AE$"&amp;ROW($AD319)-1))), 1)+
INDEX($AE:$AF, LOOKUP(2, 1 / ($AF$1:INDIRECT("$AF$"&amp;ROW($AF319)-1) &lt;&gt; ""),ROW($AF$1:INDIRECT("$AF$"&amp;ROW($AD319)-1))), 1)+
INDEX($AG:$AG, LOOKUP(2, 1 / ($AG$1:INDIRECT("$AG$"&amp;ROW($AG319)-1) &lt;&gt; ""),ROW($AG$1:INDIRECT("$AG$"&amp;ROW($AD319)-1))), 1)+
INDEX($AH:$AH, LOOKUP(2, 1 / ($AH$1:INDIRECT("$AH$"&amp;ROW($AH319)-1) &lt;&gt; ""),ROW($AH$1:INDIRECT("$AH$"&amp;ROW($AD319)-1))), 1)&gt;=510,0,
IF(INDEX($AD:$AD, LOOKUP(2, 1 / ($AD$1:INDIRECT("$AD$"&amp;ROW($AD319)-1) &lt;&gt; ""),ROW($AD$1:INDIRECT("$AD$"&amp;ROW($AD319)-1))), 1)&gt;=255,0,
VLOOKUP(INDIRECT("$G$"&amp;LOOKUP(2, 1 / ($AD$1:INDIRECT("$AD$"&amp;ROW($AD319)-1) &lt;&gt; ""),ROW($AD$1:INDIRECT("$AD$"&amp;ROW($AD319)-1)))), 'EV and Base'!$A$1:$N$671, 4, FALSE))))</f>
        <v>86</v>
      </c>
      <c r="AE319" s="2" cm="1">
        <f t="array" aca="1" ref="AE319" ca="1">IF(NOT(ISNUMBER(INDEX($A:$A,LOOKUP(2,1/($A$1:INDIRECT("$A$"&amp;ROW($A319))&lt;&gt;""),ROW($A$1:INDIRECT("$A$"&amp;ROW($A319)))),1))),"",
INDEX($AE:$AE,LOOKUP(2,1/($AE$1:INDIRECT("$AE$"&amp;ROW($AE319)-1)&lt;&gt;""),ROW($AE$1:INDIRECT("$AE$"&amp;ROW($AE319)-1))),1)+
IF(INDEX($AC:$AC,LOOKUP(2,1/($AC$1:INDIRECT("$AC$"&amp;ROW($AC319)-1)&lt;&gt;""),ROW($AC$1:INDIRECT("$AC$"&amp;ROW($AC319)-1))),1)+
INDEX($AD:$AD,LOOKUP(2,1/($AD$1:INDIRECT("$AD$"&amp;ROW($AD319)-1)&lt;&gt;""),ROW($AD$1:INDIRECT("$AD$"&amp;ROW($AD319)-1))),1)+
INDEX($AE:$AE,LOOKUP(2,1/($AE$1:INDIRECT("$AE$"&amp;ROW($AE319)-1)&lt;&gt;""),ROW($AE$1:INDIRECT("$AE$"&amp;ROW($AD319)-1))),1)+
INDEX($AE:$AF,LOOKUP(2,1/($AF$1:INDIRECT("$AF$"&amp;ROW($AF319)-1)&lt;&gt;""),ROW($AF$1:INDIRECT("$AF$"&amp;ROW($AD319)-1))),1)+
INDEX($AG:$AG,LOOKUP(2,1/($AG$1:INDIRECT("$AG$"&amp;ROW($AG319)-1)&lt;&gt;""),ROW($AG$1:INDIRECT("$AG$"&amp;ROW($AD319)-1))),1)+
INDEX($AH:$AH,LOOKUP(2,1/($AH$1:INDIRECT("$AH$"&amp;ROW($AH319)-1)&lt;&gt;""),ROW($AH$1:INDIRECT("$AH$"&amp;ROW($AD319)-1))),1)&gt;=510,0,
IF(INDEX($AE:$AE,LOOKUP(2,1/($AE$1:INDIRECT("$AE$"&amp;ROW($AE319)-1)&lt;&gt;""),ROW($AE$1:INDIRECT("$AE$"&amp;ROW($AE319)-1))),1)&gt;=255,0,
VLOOKUP(INDIRECT("$G$"&amp;LOOKUP(2,1/($AE$1:INDIRECT("$AE$"&amp;ROW($AE319)-1)&lt;&gt;""),ROW($AE$1:INDIRECT("$AE$"&amp;ROW($AE319)-1)))),'EV and Base'!$A$1:$N$671,5,FALSE))))</f>
        <v>11</v>
      </c>
      <c r="AF319" s="2" cm="1">
        <f t="array" aca="1" ref="AF319" ca="1">IF(NOT(ISNUMBER(INDEX($A:$A, LOOKUP(2, 1 / ($A$1:INDIRECT("$A$"&amp;ROW($A319)) &lt;&gt; ""),ROW($A$1:INDIRECT("$A$"&amp;ROW($A319)))), 1))), "",
INDEX($AF:$AF, LOOKUP(2, 1 / ($AF$1:INDIRECT("$AF$"&amp;ROW($AF319)-1) &lt;&gt; ""),ROW($AF$1:INDIRECT("$AF$"&amp;ROW($AF319)-1))), 1)+
IF(INDEX($AC:$AC, LOOKUP(2, 1 / ($AC$1:INDIRECT("$AC$"&amp;ROW($AC319)-1) &lt;&gt; ""),ROW($AC$1:INDIRECT("$AC$"&amp;ROW($AC319)-1))), 1)+
INDEX($AD:$AD, LOOKUP(2, 1 / ($AD$1:INDIRECT("$AD$"&amp;ROW($AD319)-1) &lt;&gt; ""),ROW($AD$1:INDIRECT("$AD$"&amp;ROW($AD319)-1))), 1)+
INDEX($AE:$AE, LOOKUP(2, 1 / ($AE$1:INDIRECT("$AE$"&amp;ROW($AE319)-1) &lt;&gt; ""),ROW($AE$1:INDIRECT("$AE$"&amp;ROW($AD319)-1))), 1)+
INDEX($AE:$AF, LOOKUP(2, 1 / ($AF$1:INDIRECT("$AF$"&amp;ROW($AF319)-1) &lt;&gt; ""),ROW($AF$1:INDIRECT("$AF$"&amp;ROW($AD319)-1))), 1)+
INDEX($AG:$AG, LOOKUP(2, 1 / ($AG$1:INDIRECT("$AG$"&amp;ROW($AG319)-1) &lt;&gt; ""),ROW($AG$1:INDIRECT("$AG$"&amp;ROW($AD319)-1))), 1)+
INDEX($AH:$AH, LOOKUP(2, 1 / ($AH$1:INDIRECT("$AH$"&amp;ROW($AH319)-1) &lt;&gt; ""),ROW($AH$1:INDIRECT("$AH$"&amp;ROW($AD319)-1))), 1)&gt;=510,0,
IF(INDEX($AF:$AF, LOOKUP(2, 1 / ($AF$1:INDIRECT("$AF$"&amp;ROW($AF319)-1) &lt;&gt; ""),ROW($AF$1:INDIRECT("$AF$"&amp;ROW($AF319)-1))), 1)&gt;=255,0,
VLOOKUP(INDIRECT("$G$"&amp;LOOKUP(2, 1 / ($AF$1:INDIRECT("$AF$"&amp;ROW($AF319)-1) &lt;&gt; ""),ROW($AF$1:INDIRECT("$AF$"&amp;ROW($AF319)-1)))), 'EV and Base'!$A$1:$N$671, 6, FALSE))))</f>
        <v>13</v>
      </c>
      <c r="AG319" s="2" cm="1">
        <f t="array" aca="1" ref="AG319" ca="1">IF(NOT(ISNUMBER(INDEX($A:$A, LOOKUP(2, 1 / ($A$1:INDIRECT("$A$"&amp;ROW($A319)) &lt;&gt; ""),ROW($A$1:INDIRECT("$A$"&amp;ROW($A319)))), 1))), "",
INDEX($AG:$AG, LOOKUP(2, 1 / ($AG$1:INDIRECT("$AG$"&amp;ROW($AG319)-1) &lt;&gt; ""),ROW($AG$1:INDIRECT("$AG$"&amp;ROW($AG319)-1))), 1)+
IF(INDEX($AC:$AC, LOOKUP(2, 1 / ($AC$1:INDIRECT("$AC$"&amp;ROW($AC319)-1) &lt;&gt; ""),ROW($AC$1:INDIRECT("$AC$"&amp;ROW($AC319)-1))), 1)+
INDEX($AD:$AD, LOOKUP(2, 1 / ($AD$1:INDIRECT("$AD$"&amp;ROW($AD319)-1) &lt;&gt; ""),ROW($AD$1:INDIRECT("$AD$"&amp;ROW($AD319)-1))), 1)+
INDEX($AE:$AE, LOOKUP(2, 1 / ($AE$1:INDIRECT("$AE$"&amp;ROW($AE319)-1) &lt;&gt; ""),ROW($AE$1:INDIRECT("$AE$"&amp;ROW($AD319)-1))), 1)+
INDEX($AE:$AF, LOOKUP(2, 1 / ($AF$1:INDIRECT("$AF$"&amp;ROW($AF319)-1) &lt;&gt; ""),ROW($AF$1:INDIRECT("$AF$"&amp;ROW($AD319)-1))), 1)+
INDEX($AG:$AG, LOOKUP(2, 1 / ($AG$1:INDIRECT("$AG$"&amp;ROW($AG319)-1) &lt;&gt; ""),ROW($AG$1:INDIRECT("$AG$"&amp;ROW($AD319)-1))), 1)+
INDEX($AH:$AH, LOOKUP(2, 1 / ($AH$1:INDIRECT("$AH$"&amp;ROW($AH319)-1) &lt;&gt; ""),ROW($AH$1:INDIRECT("$AH$"&amp;ROW($AD319)-1))), 1)&gt;=510,0,
IF(INDEX($AG:$AG, LOOKUP(2, 1 / ($AG$1:INDIRECT("$AG$"&amp;ROW($AG319)-1) &lt;&gt; ""),ROW($AG$1:INDIRECT("$AG$"&amp;ROW($AG319)-1))), 1)&gt;=255,0,
VLOOKUP(INDIRECT("$G$"&amp;LOOKUP(2, 1 / ($AG$1:INDIRECT("$AG$"&amp;ROW($AG319)-1) &lt;&gt; ""),ROW($AG$1:INDIRECT("$AG$"&amp;ROW($AG319)-1)))), 'EV and Base'!$A$1:$N$671, 7, FALSE))))</f>
        <v>0</v>
      </c>
      <c r="AH319" s="24" cm="1">
        <f t="array" aca="1" ref="AH319" ca="1">IF(NOT(ISNUMBER(INDEX($A:$A,LOOKUP(2,1/($A$1:INDIRECT("$A$"&amp;ROW($A319))&lt;&gt;""),ROW($A$1:INDIRECT("$A$"&amp;ROW($A319)))),1))),"",
INDEX($AH:$AH,LOOKUP(2,1/($AH$1:INDIRECT("$AH$"&amp;ROW($AH319)-1)&lt;&gt;""),ROW($AH$1:INDIRECT("$AH$"&amp;ROW($AH319)-1))),1)+
IF(INDEX($AC:$AC,LOOKUP(2,1/($AC$1:INDIRECT("$AC$"&amp;ROW($AC319)-1)&lt;&gt;""),ROW($AC$1:INDIRECT("$AC$"&amp;ROW($AC319)-1))),1)+
INDEX($AD:$AD,LOOKUP(2,1/($AD$1:INDIRECT("$AD$"&amp;ROW($AD319)-1)&lt;&gt;""),ROW($AD$1:INDIRECT("$AD$"&amp;ROW($AD319)-1))),1)+
INDEX($AE:$AE,LOOKUP(2,1/($AE$1:INDIRECT("$AE$"&amp;ROW($AE319)-1)&lt;&gt;""),ROW($AE$1:INDIRECT("$AE$"&amp;ROW($AD319)-1))),1)+
INDEX($AE:$AF,LOOKUP(2,1/($AF$1:INDIRECT("$AF$"&amp;ROW($AF319)-1)&lt;&gt;""),ROW($AF$1:INDIRECT("$AF$"&amp;ROW($AD319)-1))),1)+
INDEX($AG:$AG,LOOKUP(2,1/($AG$1:INDIRECT("$AG$"&amp;ROW($AG319)-1)&lt;&gt;""),ROW($AG$1:INDIRECT("$AG$"&amp;ROW($AD319)-1))),1)+
INDEX($AH:$AH,LOOKUP(2,1/($AH$1:INDIRECT("$AH$"&amp;ROW($AH319)-1)&lt;&gt;""),ROW($AH$1:INDIRECT("$AH$"&amp;ROW($AD319)-1))),1)&gt;=510,0,
IF(INDEX($AH:$AH,LOOKUP(2,1/($AH$1:INDIRECT("$AH$"&amp;ROW($AH319)-1)&lt;&gt;""),ROW($AH$1:INDIRECT("$AH$"&amp;ROW($AH319)-1))),1)&gt;=255,0,
VLOOKUP(INDIRECT("$G$"&amp;LOOKUP(2,1/($AH$1:INDIRECT("$AH$"&amp;ROW($AH319)-1)&lt;&gt;""),ROW($AH$1:INDIRECT("$AH$"&amp;ROW($AH319)-1)))),'EV and Base'!$A$1:$N$671,8,FALSE))))</f>
        <v>58</v>
      </c>
      <c r="AI319" s="29" cm="1">
        <f t="array" aca="1" ref="AI319" ca="1">IF(NOT(ISNUMBER(INDEX($A:$A,LOOKUP(2,1/($A$1:INDIRECT("$A$"&amp;ROW($A319))&lt;&gt;""),ROW($A$1:INDIRECT("$A$"&amp;ROW($A319)))),1))),"",
ROUNDDOWN((((2*VLOOKUP($AA319,'EV and Base'!$A$1:$N$671,9,FALSE))+31+ROUNDDOWN($AC319/4,0))*$AB319)/100,0)+$AB319+10)</f>
        <v>143</v>
      </c>
      <c r="AJ319" s="21" cm="1">
        <f t="array" aca="1" ref="AJ319" ca="1">IF(NOT(ISNUMBER(INDEX($A:$A, LOOKUP(2, 1 / ($A$1:INDIRECT("$A$"&amp;ROW($A319)) &lt;&gt; ""),ROW($A$1:INDIRECT("$A$"&amp;ROW($A319)))), 1))), "",
ROUNDDOWN((ROUNDDOWN((((2*VLOOKUP($AA319, 'EV and Base'!$A$1:$N$671, 10, FALSE))+31+ROUNDDOWN($AD319/4, 0))*$AB319)/100, 0)+5)*1.1, 0))</f>
        <v>126</v>
      </c>
      <c r="AK319" s="21" t="str" cm="1">
        <f t="array" aca="1" ref="AK319" ca="1">IF(NOT(ISNUMBER(INDEX($A:$A, LOOKUP(2, 1 / ($A$1:INDIRECT("$A$"&amp;ROW($A319)) &lt;&gt; ""),ROW($A$1:INDIRECT("$A$"&amp;ROW($A319)))), 1))), "",
ROUNDDOWN((ROUNDDOWN((((2*VLOOKUP($AA319, 'EV and Base'!$A$1:$N$671, 11, FALSE))+30+ROUNDDOWN($AE319/4, 0))*$AB319)/100, 0)+5), 0)
&amp;"-"&amp;
ROUNDDOWN((ROUNDDOWN((((2*VLOOKUP($AA319, 'EV and Base'!$A$1:$N$671, 11, FALSE))+31+ROUNDDOWN($AE319/4, 0))*$AB319)/100, 0)+5), 0))</f>
        <v>98-98</v>
      </c>
      <c r="AL319" s="21" t="str" cm="1">
        <f t="array" aca="1" ref="AL319" ca="1">IF(NOT(ISNUMBER(INDEX($A:$A, LOOKUP(2, 1 / ($A$1:INDIRECT("$A$"&amp;ROW($A319)) &lt;&gt; ""),ROW($A$1:INDIRECT("$A$"&amp;ROW($A319)))), 1))), "",
ROUNDDOWN((ROUNDDOWN((((2*VLOOKUP($AA319, 'EV and Base'!$A$1:$N$671, 12, FALSE))+0+ROUNDDOWN($AF319/4, 0))*$AB319)/100, 0)+5)*0.9, 0)
&amp;"-"&amp;
ROUNDDOWN((ROUNDDOWN((((2*VLOOKUP($AA319, 'EV and Base'!$A$1:$N$671, 12, FALSE))+31+ROUNDDOWN($AF319/4, 0))*$AB319)/100, 0)+5)*0.9, 0))</f>
        <v>40-53</v>
      </c>
      <c r="AM319" s="21" t="str" cm="1">
        <f t="array" aca="1" ref="AM319" ca="1">IF(NOT(ISNUMBER(INDEX($A:$A, LOOKUP(2, 1 / ($A$1:INDIRECT("$A$"&amp;ROW($A319)) &lt;&gt; ""),ROW($A$1:INDIRECT("$A$"&amp;ROW($A319)))), 1))), "",
ROUNDDOWN((ROUNDDOWN((((2*VLOOKUP($AA319, 'EV and Base'!$A$1:$N$671, 13, FALSE))+30+ROUNDDOWN($AG319/4, 0))*$AB319)/100, 0)+5), 0)
&amp;"-"&amp;
ROUNDDOWN((ROUNDDOWN((((2*VLOOKUP($AA319, 'EV and Base'!$A$1:$N$671, 13, FALSE))+31+ROUNDDOWN($AG319/4, 0))*$AB319)/100, 0)+5), 0))</f>
        <v>97-97</v>
      </c>
      <c r="AN319" s="25" cm="1">
        <f t="array" aca="1" ref="AN319" ca="1">IF(NOT(ISNUMBER(INDEX($A:$A, LOOKUP(2, 1 / ($A$1:INDIRECT("$A$"&amp;ROW($A319)) &lt;&gt; ""),ROW($A$1:INDIRECT("$A$"&amp;ROW($A319)))), 1))), "",
ROUNDDOWN((ROUNDDOWN((((2*VLOOKUP($AA319, 'EV and Base'!$A$1:$N$671, 14, FALSE))+31+ROUNDDOWN($AH319/4, 0))*$AB319)/100, 0)+5), 0))</f>
        <v>95</v>
      </c>
      <c r="AO319" s="23" cm="1">
        <f t="array" aca="1" ref="AO319" ca="1">IF(NOT(ISNUMBER(INDEX($A:$A, LOOKUP(2, 1 / ($A$1:INDIRECT("$A$"&amp;ROW($A319)) &lt;&gt; ""),ROW($A$1:INDIRECT("$A$"&amp;ROW($A319)))), 1))), "",
ROUNDDOWN((((2*VLOOKUP($AA319, 'EV and Base'!$A$1:$N$671, 9, FALSE))+31+ROUNDDOWN($AC319/4, 0))*$AB319)/100, 0)+$AB319+10)</f>
        <v>143</v>
      </c>
      <c r="AP319" s="2" cm="1">
        <f t="array" aca="1" ref="AP319" ca="1">IF(NOT(ISNUMBER(INDEX($A:$A, LOOKUP(2, 1 / ($A$1:INDIRECT("$A$"&amp;ROW($A319)) &lt;&gt; ""),ROW($A$1:INDIRECT("$A$"&amp;ROW($A319)))), 1))), "",
ROUNDDOWN((ROUNDDOWN((((2*VLOOKUP($AA319, 'EV and Base'!$A$1:$N$671, 10, FALSE))+31+ROUNDDOWN($AD319/4, 0))*$AB319)/100, 0)+5)*1.1, 0))</f>
        <v>126</v>
      </c>
      <c r="AQ319" s="2" cm="1">
        <f t="array" aca="1" ref="AQ319" ca="1">IF(NOT(ISNUMBER(INDEX($A:$A, LOOKUP(2, 1 / ($A$1:INDIRECT("$A$"&amp;ROW($A319)) &lt;&gt; ""),ROW($A$1:INDIRECT("$A$"&amp;ROW($A319)))), 1))), "",
ROUNDDOWN((ROUNDDOWN((((2*VLOOKUP($AA319, 'EV and Base'!$A$1:$N$671, 11, FALSE))+$AV$2+ROUNDDOWN($AE319/4, 0))*$AB319)/100, 0)+5), 0))</f>
        <v>98</v>
      </c>
      <c r="AR319" s="22" cm="1">
        <f t="array" aca="1" ref="AR319" ca="1">IF(NOT(ISNUMBER(INDEX($A:$A, LOOKUP(2, 1 / ($A$1:INDIRECT("$A$"&amp;ROW($A319)) &lt;&gt; ""),ROW($A$1:INDIRECT("$A$"&amp;ROW($A319)))), 1))), "",
ROUNDDOWN((ROUNDDOWN((((2*VLOOKUP($AA319, 'EV and Base'!$A$1:$N$671, 12, FALSE))+$AW$2+ROUNDDOWN($AF319/4, 0))*$AB319)/100, 0)+5)*0.9, 0))</f>
        <v>47</v>
      </c>
      <c r="AS319" s="2" cm="1">
        <f t="array" aca="1" ref="AS319" ca="1">IF(NOT(ISNUMBER(INDEX($A:$A, LOOKUP(2, 1 / ($A$1:INDIRECT("$A$"&amp;ROW($A319)) &lt;&gt; ""),ROW($A$1:INDIRECT("$A$"&amp;ROW($A319)))), 1))), "",
ROUNDDOWN((ROUNDDOWN((((2*VLOOKUP($AA319, 'EV and Base'!$A$1:$N$671, 13, FALSE))+$AX$2+ROUNDDOWN($AG319/4, 0))*$AB319)/100, 0)+5), 0))</f>
        <v>97</v>
      </c>
      <c r="AT319" s="24" cm="1">
        <f t="array" aca="1" ref="AT319" ca="1">IF(NOT(ISNUMBER(INDEX($A:$A, LOOKUP(2, 1 / ($A$1:INDIRECT("$A$"&amp;ROW($A319)) &lt;&gt; ""),ROW($A$1:INDIRECT("$A$"&amp;ROW($A319)))), 1))), "",
ROUNDDOWN((ROUNDDOWN((((2*VLOOKUP($AA319, 'EV and Base'!$A$1:$N$671, 14, FALSE))+31+ROUNDDOWN($AH319/4, 0))*$AB319)/100, 0)+5), 0))</f>
        <v>95</v>
      </c>
      <c r="AU319" s="28">
        <v>242</v>
      </c>
      <c r="AY319" cm="1">
        <f t="array" aca="1" ref="AY319" ca="1">IF(NOT(ISNUMBER(INDEX($A:$A,LOOKUP(2,1/($A$1:INDIRECT("$A$"&amp;ROW($A319))&lt;&gt;""),ROW($A$1:INDIRECT("$A$"&amp;ROW($A319)))),1))),"",
INDEX($AY:$AY,LOOKUP(2,1/($AY$1:INDIRECT("$AY$"&amp;ROW($AY319)-1)&lt;&gt;""),ROW($AY$1:INDIRECT("$AY$"&amp;ROW($AY319)-1))),1)+$BL319)</f>
        <v>83182</v>
      </c>
      <c r="AZ319" s="3" cm="1">
        <f t="array" aca="1" ref="AZ319" ca="1">IF(NOT(ISNUMBER(INDEX($A:$A, LOOKUP(2, 1 / ($A$1:INDIRECT("$A$"&amp;ROW($A319)) &lt;&gt; ""),ROW($A$1:INDIRECT("$A$"&amp;ROW($A319)))), 1))), "",
VLOOKUP(INDIRECT("$G$"&amp;LOOKUP(2, 1 / ($AY$1:INDIRECT("$AY$"&amp;ROW($AY319)-1) &lt;&gt; ""),ROW($AY$1:INDIRECT("$AY$"&amp;ROW($AY319)-1)))),'EV and Base'!A282:N952,2,FALSE))</f>
        <v>137</v>
      </c>
      <c r="BA319" s="3" cm="1">
        <f t="array" aca="1" ref="BA319" ca="1">IF(NOT(ISNUMBER(INDEX($A:$A, LOOKUP(2, 1 / ($A$1:INDIRECT("$A$"&amp;ROW($A319)) &lt;&gt; ""),ROW($A$1:INDIRECT("$A$"&amp;ROW($A319)))), 1))), "",
INDIRECT("$I$"&amp;LOOKUP(2, 1 / ($AY$1:INDIRECT("$AY$"&amp;ROW($AY319)-1) &lt;&gt; ""),ROW($AY$1:INDIRECT("$AY$"&amp;ROW($AY319)-1)))))</f>
        <v>34</v>
      </c>
      <c r="BB319" s="1" cm="1">
        <f t="array" aca="1" ref="BB319" ca="1">IF(NOT(ISNUMBER(INDEX($A:$A, LOOKUP(2, 1 / ($A$1:INDIRECT("$A$"&amp;ROW($A319)) &lt;&gt; ""),ROW($A$1:INDIRECT("$A$"&amp;ROW($A319)))), 1))), "",
INDIRECT("$AB$"&amp;LOOKUP(2, 1 / ($AY$1:INDIRECT("$AY$"&amp;ROW($AY319)-1) &lt;&gt; ""),ROW($AY$1:INDIRECT("$AY$"&amp;ROW($AY319)-1)))))</f>
        <v>44</v>
      </c>
      <c r="BC319" s="3" cm="1">
        <f t="array" aca="1" ref="BC319" ca="1">IF(NOT(ISNUMBER(INDEX($A:$A,LOOKUP(2,1/($A$1:INDIRECT("$A$"&amp;ROW($A319))&lt;&gt;""),ROW($A$1:INDIRECT("$A$"&amp;ROW($A319)))),1))),"",
$BA319+$BA319+10)</f>
        <v>78</v>
      </c>
      <c r="BD319" s="3" cm="1">
        <f t="array" aca="1" ref="BD319" ca="1">IF(NOT(ISNUMBER(INDEX($A:$A,LOOKUP(2,1/($A$1:INDIRECT("$A$"&amp;ROW($A319))&lt;&gt;""),ROW($A$1:INDIRECT("$A$"&amp;ROW($A319)))),1))),"",
$BA319+$BB319+10)</f>
        <v>88</v>
      </c>
      <c r="BE319" s="3" cm="1">
        <f t="array" aca="1" ref="BE319" ca="1">IF(NOT(ISNUMBER(INDEX($A:$A,LOOKUP(2,1/($A$1:INDIRECT("$A$"&amp;ROW($A319))&lt;&gt;""),ROW($A$1:INDIRECT("$A$"&amp;ROW($A319)))),1))),"",
$BC319*$BC319)</f>
        <v>6084</v>
      </c>
      <c r="BF319" s="3" cm="1">
        <f t="array" aca="1" ref="BF319" ca="1">IF(NOT(ISNUMBER(INDEX($A:$A,LOOKUP(2,1/($A$1:INDIRECT("$A$"&amp;ROW($A319))&lt;&gt;""),ROW($A$1:INDIRECT("$A$"&amp;ROW($A319)))),1))),"",
$BD319*$BD319)</f>
        <v>7744</v>
      </c>
      <c r="BG319" s="3" cm="1">
        <f t="array" aca="1" ref="BG319" ca="1">IF(NOT(ISNUMBER(INDEX($A:$A,LOOKUP(2,1/($A$1:INDIRECT("$A$"&amp;ROW($A319))&lt;&gt;""),ROW($A$1:INDIRECT("$A$"&amp;ROW($A319)))),1))),"",
_xlfn.FLOOR.MATH(1.5*_xlfn.FLOOR.MATH($AZ319*BA319/5)))</f>
        <v>1396</v>
      </c>
      <c r="BH319" s="3" cm="1">
        <f t="array" aca="1" ref="BH319" ca="1">IF(NOT(ISNUMBER(INDEX($A:$A, LOOKUP(2, 1 / ($A$1:INDIRECT("$A$"&amp;ROW($A319)) &lt;&gt; ""),ROW($A$1:INDIRECT("$A$"&amp;ROW($A319)))), 1))), "",
_xlfn.FLOOR.MATH($BG319/IF(OR(INDIRECT("$C$"&amp;LOOKUP(2, 1 / ($AY$1:INDIRECT("$AY$"&amp;ROW($AY319)-1) &lt;&gt; ""),ROW($AY$1:INDIRECT("$AY$"&amp;ROW($AY319)-1))))="Multi",
INDIRECT("$C$"&amp;LOOKUP(2, 1 / ($AY$1:INDIRECT("$AY$"&amp;ROW($AY319)-1) &lt;&gt; ""),ROW($AY$1:INDIRECT("$AY$"&amp;ROW($AY319)-1))))="Double"),2,1)))</f>
        <v>1396</v>
      </c>
      <c r="BI319" s="3" cm="1">
        <f t="array" aca="1" ref="BI319" ca="1">IF(NOT(ISNUMBER(INDEX($A:$A,LOOKUP(2,1/($A$1:INDIRECT("$A$"&amp;ROW($A319))&lt;&gt;""),ROW($A$1:INDIRECT("$A$"&amp;ROW($A319)))),1))),"",
VLOOKUP($BC319,GameFreakSQRT!$A$1:$B$200,2,FALSE))</f>
        <v>36175</v>
      </c>
      <c r="BJ319" s="3" cm="1">
        <f t="array" aca="1" ref="BJ319" ca="1">IF(NOT(ISNUMBER(INDEX($A:$A,LOOKUP(2,1/($A$1:INDIRECT("$A$"&amp;ROW($A319))&lt;&gt;""),ROW($A$1:INDIRECT("$A$"&amp;ROW($A319)))),1))),"",
VLOOKUP($BD319,GameFreakSQRT!$A$1:$B$200,2,FALSE))</f>
        <v>38424</v>
      </c>
      <c r="BK319" s="3" cm="1">
        <f t="array" aca="1" ref="BK319" ca="1">IF(NOT(ISNUMBER(INDEX($A:$A,LOOKUP(2,1/($A$1:INDIRECT("$A$"&amp;ROW($A319))&lt;&gt;""),ROW($A$1:INDIRECT("$A$"&amp;ROW($A319)))),1))),"",
_xlfn.FLOOR.MATH((($BI319*$BE319)*$BH319)/($BJ319*$BF319))+1)</f>
        <v>1033</v>
      </c>
      <c r="BL319" s="3" cm="1">
        <f t="array" aca="1" ref="BL319" ca="1">IF(NOT(ISNUMBER(INDEX($A:$A,LOOKUP(2,1/($A$1:INDIRECT("$A$"&amp;ROW($A319))&lt;&gt;""),ROW($A$1:INDIRECT("$A$"&amp;ROW($A319)))),1))),"",
_xlfn.FLOOR.MATH($BK319*IF(NOT(INDIRECT("$Z$"&amp;LOOKUP(2, 1 / ($AY$1:INDIRECT("$AY$"&amp;ROW($AY319)-1) &lt;&gt; ""),ROW($AY$1:INDIRECT("$AY$"&amp;ROW($AY319)-1))))=""),1.5,1)))</f>
        <v>1549</v>
      </c>
      <c r="BM319" s="3" cm="1">
        <f t="array" aca="1" ref="BM319" ca="1">IF(NOT(ISNUMBER(INDEX($A:$A, LOOKUP(2, 1 / ($A$1:INDIRECT("$A$"&amp;ROW($A319)) &lt;&gt; ""),ROW($A$1:INDIRECT("$A$"&amp;ROW($A319)))), 1))), "",
INDIRECT("$Y$"&amp;LOOKUP(2, 1 / ($AY$1:INDIRECT("$AY$"&amp;ROW($AY319)-1) &lt;&gt; ""),ROW($AY$1:INDIRECT("$AY$"&amp;ROW($AY319)-1)))))</f>
        <v>1549</v>
      </c>
      <c r="BN319" s="3" t="b">
        <f t="shared" ca="1" si="29"/>
        <v>1</v>
      </c>
    </row>
    <row r="320" spans="1:66" x14ac:dyDescent="0.45">
      <c r="A320" s="69" t="s">
        <v>75</v>
      </c>
      <c r="B320" s="69" t="s">
        <v>595</v>
      </c>
      <c r="C320" s="69" t="s">
        <v>46</v>
      </c>
      <c r="D320" s="69" t="s">
        <v>588</v>
      </c>
      <c r="E320" s="69" t="s">
        <v>48</v>
      </c>
      <c r="F320" s="56">
        <v>1</v>
      </c>
      <c r="G320" s="2" t="s">
        <v>151</v>
      </c>
      <c r="H320" s="2" t="s">
        <v>50</v>
      </c>
      <c r="I320" s="2">
        <v>33</v>
      </c>
      <c r="J320" s="2" t="s">
        <v>51</v>
      </c>
      <c r="K320" s="2" t="s">
        <v>262</v>
      </c>
      <c r="L320" s="2" t="s">
        <v>53</v>
      </c>
      <c r="M320" s="2" t="s">
        <v>514</v>
      </c>
      <c r="N320" s="2" t="s">
        <v>429</v>
      </c>
      <c r="O320" s="2" t="s">
        <v>515</v>
      </c>
      <c r="P320" s="2" t="s">
        <v>484</v>
      </c>
      <c r="Q320" s="2">
        <v>0</v>
      </c>
      <c r="R320" s="2">
        <f>_xlfn.FLOOR.MATH((((2*VLOOKUP(G320, 'EV and Base'!$A$1:$N$671, 9, FALSE))+$Q320)*$I320)/100)+$I320+10</f>
        <v>79</v>
      </c>
      <c r="S320" s="2">
        <f>_xlfn.FLOOR.MATH((_xlfn.FLOOR.MATH((((2*VLOOKUP($G320, 'EV and Base'!$A$1:$N$671, 10, FALSE))+$Q320)*$I320)/100)+5)*
IF(OR($J320="Lonely", $J320="Brave", $J320="Adamant", $J320="Naughty"), 1.1,
IF(OR($J320="Bold", $J320="Timid", $J320="Modest", $J320="Calm"), 0.9, 1)))</f>
        <v>34</v>
      </c>
      <c r="T320" s="2">
        <f>_xlfn.FLOOR.MATH((_xlfn.FLOOR.MATH((((2*VLOOKUP($G320, 'EV and Base'!$A$1:$N$671, 11, FALSE))+$Q320)*$I320)/100)+5)*
IF(OR($J320="Bold", $J320="Relaxed", $J320="Impish", $J320="Lax"), 1.1,
IF(OR($J320="Lonely", $J320="Hasty", $J320="Mild", $J320="Gentle"), 0.9, 1)))</f>
        <v>36</v>
      </c>
      <c r="U320" s="2">
        <f>_xlfn.FLOOR.MATH((_xlfn.FLOOR.MATH((((2*VLOOKUP($G320, 'EV and Base'!$A$1:$N$671, 12, FALSE))+$Q320)*$I320)/100)+5)*
IF(OR($J320="Modest", $J320="Mild", $J320="Quiet", $J320="Rash"), 1.1,
IF(OR($J320="Adamant", $J320="Impish", $J320="Jolly", $J320="Careful"), 0.9, 1)))</f>
        <v>41</v>
      </c>
      <c r="V320" s="2">
        <f>_xlfn.FLOOR.MATH((_xlfn.FLOOR.MATH((((2*VLOOKUP($G320, 'EV and Base'!$A$1:$N$671, 13, FALSE))+$Q320)*$I320)/100)+5)*
IF(OR($J320="Calm", $J320="Gentle", $J320="Sassy", $J320="Careful"), 1.1,
IF(OR($J320="Naughty", $J320="Lax", $J320="Naive", $J320="Rash"), 0.9, 1)))</f>
        <v>29</v>
      </c>
      <c r="W320" s="2">
        <f>_xlfn.FLOOR.MATH((_xlfn.FLOOR.MATH((((2*VLOOKUP($G320, 'EV and Base'!$A$1:$N$671, 14, FALSE))+$Q320)*$I320)/100)+5)*
IF(OR($J320="Timid", $J320="Hasty", $J320="Jolly", $J320="Naive"), 1.1,
IF(OR($J320="Brave", $J320="Relaxed", $J320="Quiet", $J320="Sassy"), 0.9, 1)))</f>
        <v>52</v>
      </c>
      <c r="X320" s="69">
        <v>1056</v>
      </c>
      <c r="Z320" s="1">
        <v>1</v>
      </c>
      <c r="AA320" s="23" t="str" cm="1">
        <f t="array" aca="1" ref="AA320" ca="1">IF(NOT(ISNUMBER(INDEX($A:$A,LOOKUP(2,1/($A$1:INDIRECT("$A$"&amp;ROW($A320))&lt;&gt;""),ROW($A$1:INDIRECT("$A$"&amp;ROW($A320)))),1))),"",
IF(NOT(ISNUMBER($A320)),$AA319,
IF($AB320&lt;16,"Lillipup",
IF($AB320&lt;32,"Herdier",
"Stoutland"))))</f>
        <v/>
      </c>
      <c r="AB320" s="25" t="str" cm="1">
        <f t="array" aca="1" ref="AB320" ca="1">IF(NOT(ISNUMBER(INDEX($A:$A, LOOKUP(2, 1 / ($A$1:INDIRECT("$A$"&amp;ROW($A320)) &lt;&gt; ""),ROW($A$1:INDIRECT("$A$"&amp;ROW($A320)))), 1))), "",
VLOOKUP($AY320,'Medium-Slow'!$A$1:$B$101,2,TRUE))</f>
        <v/>
      </c>
      <c r="AC320" s="23" t="str" cm="1">
        <f t="array" aca="1" ref="AC320" ca="1">IF(NOT(ISNUMBER(INDEX($A:$A, LOOKUP(2, 1 / ($A$1:INDIRECT("$A$"&amp;ROW($A320)) &lt;&gt; ""),ROW($A$1:INDIRECT("$A$"&amp;ROW($A320)))), 1))), "",
INDEX($AC:$AC, LOOKUP(2, 1 / ($AC$1:INDIRECT("$AC$"&amp;ROW($AC320)-1) &lt;&gt; ""),ROW($AC$1:INDIRECT("$AC$"&amp;ROW($AC320)-1))), 1)+
IF(INDEX($AC:$AC, LOOKUP(2, 1 / ($AC$1:INDIRECT("$AC$"&amp;ROW($AC320)-1) &lt;&gt; ""),ROW($AC$1:INDIRECT("$AC$"&amp;ROW($AC320)-1))), 1)+
INDEX($AD:$AD, LOOKUP(2, 1 / ($AD$1:INDIRECT("$AD$"&amp;ROW($AD320)-1) &lt;&gt; ""),ROW($AD$1:INDIRECT("$AD$"&amp;ROW($AD320)-1))), 1)+
INDEX($AE:$AE, LOOKUP(2, 1 / ($AE$1:INDIRECT("$AE$"&amp;ROW($AE320)-1) &lt;&gt; ""),ROW($AE$1:INDIRECT("$AE$"&amp;ROW($AD320)-1))), 1)+
INDEX($AE:$AF, LOOKUP(2, 1 / ($AF$1:INDIRECT("$AF$"&amp;ROW($AF320)-1) &lt;&gt; ""),ROW($AF$1:INDIRECT("$AF$"&amp;ROW($AD320)-1))), 1)+
INDEX($AG:$AG, LOOKUP(2, 1 / ($AG$1:INDIRECT("$AG$"&amp;ROW($AG320)-1) &lt;&gt; ""),ROW($AG$1:INDIRECT("$AG$"&amp;ROW($AD320)-1))), 1)+
INDEX($AH:$AH, LOOKUP(2, 1 / ($AH$1:INDIRECT("$AH$"&amp;ROW($AH320)-1) &lt;&gt; ""),ROW($AH$1:INDIRECT("$AH$"&amp;ROW($AD320)-1))), 1)&gt;=510,0,
IF(INDEX($AC:$AC, LOOKUP(2, 1 / ($AC$1:INDIRECT("$AC$"&amp;ROW($AC320)-1) &lt;&gt; ""),ROW($AC$1:INDIRECT("$AC$"&amp;ROW($AC320)-1))), 1)&gt;=255,0,
VLOOKUP(INDIRECT("$G$"&amp;LOOKUP(2, 1 / ($AC$1:INDIRECT("$AC$"&amp;ROW($AC320)-1) &lt;&gt; ""),ROW($AC$1:INDIRECT("$AC$"&amp;ROW($AC320)-1)))), 'EV and Base'!$A$1:$N$671, 3, FALSE))))</f>
        <v/>
      </c>
      <c r="AD320" s="2" t="str" cm="1">
        <f t="array" aca="1" ref="AD320" ca="1">IF(NOT(ISNUMBER(INDEX($A:$A, LOOKUP(2, 1 / ($A$1:INDIRECT("$A$"&amp;ROW($A320)) &lt;&gt; ""),ROW($A$1:INDIRECT("$A$"&amp;ROW($A320)))), 1))), "",
INDEX($AD:$AD, LOOKUP(2, 1 / ($AD$1:INDIRECT("$AD$"&amp;ROW($AD320)-1) &lt;&gt; ""),ROW($AD$1:INDIRECT("$AD$"&amp;ROW($AD320)-1))), 1)+
IF(INDEX($AC:$AC, LOOKUP(2, 1 / ($AC$1:INDIRECT("$AC$"&amp;ROW($AC320)-1) &lt;&gt; ""),ROW($AC$1:INDIRECT("$AC$"&amp;ROW($AC320)-1))), 1)+
INDEX($AD:$AD, LOOKUP(2, 1 / ($AD$1:INDIRECT("$AD$"&amp;ROW($AD320)-1) &lt;&gt; ""),ROW($AD$1:INDIRECT("$AD$"&amp;ROW($AD320)-1))), 1)+
INDEX($AE:$AE, LOOKUP(2, 1 / ($AE$1:INDIRECT("$AE$"&amp;ROW($AE320)-1) &lt;&gt; ""),ROW($AE$1:INDIRECT("$AE$"&amp;ROW($AD320)-1))), 1)+
INDEX($AE:$AF, LOOKUP(2, 1 / ($AF$1:INDIRECT("$AF$"&amp;ROW($AF320)-1) &lt;&gt; ""),ROW($AF$1:INDIRECT("$AF$"&amp;ROW($AD320)-1))), 1)+
INDEX($AG:$AG, LOOKUP(2, 1 / ($AG$1:INDIRECT("$AG$"&amp;ROW($AG320)-1) &lt;&gt; ""),ROW($AG$1:INDIRECT("$AG$"&amp;ROW($AD320)-1))), 1)+
INDEX($AH:$AH, LOOKUP(2, 1 / ($AH$1:INDIRECT("$AH$"&amp;ROW($AH320)-1) &lt;&gt; ""),ROW($AH$1:INDIRECT("$AH$"&amp;ROW($AD320)-1))), 1)&gt;=510,0,
IF(INDEX($AD:$AD, LOOKUP(2, 1 / ($AD$1:INDIRECT("$AD$"&amp;ROW($AD320)-1) &lt;&gt; ""),ROW($AD$1:INDIRECT("$AD$"&amp;ROW($AD320)-1))), 1)&gt;=255,0,
VLOOKUP(INDIRECT("$G$"&amp;LOOKUP(2, 1 / ($AD$1:INDIRECT("$AD$"&amp;ROW($AD320)-1) &lt;&gt; ""),ROW($AD$1:INDIRECT("$AD$"&amp;ROW($AD320)-1)))), 'EV and Base'!$A$1:$N$671, 4, FALSE))))</f>
        <v/>
      </c>
      <c r="AE320" s="2" t="str" cm="1">
        <f t="array" aca="1" ref="AE320" ca="1">IF(NOT(ISNUMBER(INDEX($A:$A,LOOKUP(2,1/($A$1:INDIRECT("$A$"&amp;ROW($A320))&lt;&gt;""),ROW($A$1:INDIRECT("$A$"&amp;ROW($A320)))),1))),"",
INDEX($AE:$AE,LOOKUP(2,1/($AE$1:INDIRECT("$AE$"&amp;ROW($AE320)-1)&lt;&gt;""),ROW($AE$1:INDIRECT("$AE$"&amp;ROW($AE320)-1))),1)+
IF(INDEX($AC:$AC,LOOKUP(2,1/($AC$1:INDIRECT("$AC$"&amp;ROW($AC320)-1)&lt;&gt;""),ROW($AC$1:INDIRECT("$AC$"&amp;ROW($AC320)-1))),1)+
INDEX($AD:$AD,LOOKUP(2,1/($AD$1:INDIRECT("$AD$"&amp;ROW($AD320)-1)&lt;&gt;""),ROW($AD$1:INDIRECT("$AD$"&amp;ROW($AD320)-1))),1)+
INDEX($AE:$AE,LOOKUP(2,1/($AE$1:INDIRECT("$AE$"&amp;ROW($AE320)-1)&lt;&gt;""),ROW($AE$1:INDIRECT("$AE$"&amp;ROW($AD320)-1))),1)+
INDEX($AE:$AF,LOOKUP(2,1/($AF$1:INDIRECT("$AF$"&amp;ROW($AF320)-1)&lt;&gt;""),ROW($AF$1:INDIRECT("$AF$"&amp;ROW($AD320)-1))),1)+
INDEX($AG:$AG,LOOKUP(2,1/($AG$1:INDIRECT("$AG$"&amp;ROW($AG320)-1)&lt;&gt;""),ROW($AG$1:INDIRECT("$AG$"&amp;ROW($AD320)-1))),1)+
INDEX($AH:$AH,LOOKUP(2,1/($AH$1:INDIRECT("$AH$"&amp;ROW($AH320)-1)&lt;&gt;""),ROW($AH$1:INDIRECT("$AH$"&amp;ROW($AD320)-1))),1)&gt;=510,0,
IF(INDEX($AE:$AE,LOOKUP(2,1/($AE$1:INDIRECT("$AE$"&amp;ROW($AE320)-1)&lt;&gt;""),ROW($AE$1:INDIRECT("$AE$"&amp;ROW($AE320)-1))),1)&gt;=255,0,
VLOOKUP(INDIRECT("$G$"&amp;LOOKUP(2,1/($AE$1:INDIRECT("$AE$"&amp;ROW($AE320)-1)&lt;&gt;""),ROW($AE$1:INDIRECT("$AE$"&amp;ROW($AE320)-1)))),'EV and Base'!$A$1:$N$671,5,FALSE))))</f>
        <v/>
      </c>
      <c r="AF320" s="2" t="str" cm="1">
        <f t="array" aca="1" ref="AF320" ca="1">IF(NOT(ISNUMBER(INDEX($A:$A, LOOKUP(2, 1 / ($A$1:INDIRECT("$A$"&amp;ROW($A320)) &lt;&gt; ""),ROW($A$1:INDIRECT("$A$"&amp;ROW($A320)))), 1))), "",
INDEX($AF:$AF, LOOKUP(2, 1 / ($AF$1:INDIRECT("$AF$"&amp;ROW($AF320)-1) &lt;&gt; ""),ROW($AF$1:INDIRECT("$AF$"&amp;ROW($AF320)-1))), 1)+
IF(INDEX($AC:$AC, LOOKUP(2, 1 / ($AC$1:INDIRECT("$AC$"&amp;ROW($AC320)-1) &lt;&gt; ""),ROW($AC$1:INDIRECT("$AC$"&amp;ROW($AC320)-1))), 1)+
INDEX($AD:$AD, LOOKUP(2, 1 / ($AD$1:INDIRECT("$AD$"&amp;ROW($AD320)-1) &lt;&gt; ""),ROW($AD$1:INDIRECT("$AD$"&amp;ROW($AD320)-1))), 1)+
INDEX($AE:$AE, LOOKUP(2, 1 / ($AE$1:INDIRECT("$AE$"&amp;ROW($AE320)-1) &lt;&gt; ""),ROW($AE$1:INDIRECT("$AE$"&amp;ROW($AD320)-1))), 1)+
INDEX($AE:$AF, LOOKUP(2, 1 / ($AF$1:INDIRECT("$AF$"&amp;ROW($AF320)-1) &lt;&gt; ""),ROW($AF$1:INDIRECT("$AF$"&amp;ROW($AD320)-1))), 1)+
INDEX($AG:$AG, LOOKUP(2, 1 / ($AG$1:INDIRECT("$AG$"&amp;ROW($AG320)-1) &lt;&gt; ""),ROW($AG$1:INDIRECT("$AG$"&amp;ROW($AD320)-1))), 1)+
INDEX($AH:$AH, LOOKUP(2, 1 / ($AH$1:INDIRECT("$AH$"&amp;ROW($AH320)-1) &lt;&gt; ""),ROW($AH$1:INDIRECT("$AH$"&amp;ROW($AD320)-1))), 1)&gt;=510,0,
IF(INDEX($AF:$AF, LOOKUP(2, 1 / ($AF$1:INDIRECT("$AF$"&amp;ROW($AF320)-1) &lt;&gt; ""),ROW($AF$1:INDIRECT("$AF$"&amp;ROW($AF320)-1))), 1)&gt;=255,0,
VLOOKUP(INDIRECT("$G$"&amp;LOOKUP(2, 1 / ($AF$1:INDIRECT("$AF$"&amp;ROW($AF320)-1) &lt;&gt; ""),ROW($AF$1:INDIRECT("$AF$"&amp;ROW($AF320)-1)))), 'EV and Base'!$A$1:$N$671, 6, FALSE))))</f>
        <v/>
      </c>
      <c r="AG320" s="2" t="str" cm="1">
        <f t="array" aca="1" ref="AG320" ca="1">IF(NOT(ISNUMBER(INDEX($A:$A, LOOKUP(2, 1 / ($A$1:INDIRECT("$A$"&amp;ROW($A320)) &lt;&gt; ""),ROW($A$1:INDIRECT("$A$"&amp;ROW($A320)))), 1))), "",
INDEX($AG:$AG, LOOKUP(2, 1 / ($AG$1:INDIRECT("$AG$"&amp;ROW($AG320)-1) &lt;&gt; ""),ROW($AG$1:INDIRECT("$AG$"&amp;ROW($AG320)-1))), 1)+
IF(INDEX($AC:$AC, LOOKUP(2, 1 / ($AC$1:INDIRECT("$AC$"&amp;ROW($AC320)-1) &lt;&gt; ""),ROW($AC$1:INDIRECT("$AC$"&amp;ROW($AC320)-1))), 1)+
INDEX($AD:$AD, LOOKUP(2, 1 / ($AD$1:INDIRECT("$AD$"&amp;ROW($AD320)-1) &lt;&gt; ""),ROW($AD$1:INDIRECT("$AD$"&amp;ROW($AD320)-1))), 1)+
INDEX($AE:$AE, LOOKUP(2, 1 / ($AE$1:INDIRECT("$AE$"&amp;ROW($AE320)-1) &lt;&gt; ""),ROW($AE$1:INDIRECT("$AE$"&amp;ROW($AD320)-1))), 1)+
INDEX($AE:$AF, LOOKUP(2, 1 / ($AF$1:INDIRECT("$AF$"&amp;ROW($AF320)-1) &lt;&gt; ""),ROW($AF$1:INDIRECT("$AF$"&amp;ROW($AD320)-1))), 1)+
INDEX($AG:$AG, LOOKUP(2, 1 / ($AG$1:INDIRECT("$AG$"&amp;ROW($AG320)-1) &lt;&gt; ""),ROW($AG$1:INDIRECT("$AG$"&amp;ROW($AD320)-1))), 1)+
INDEX($AH:$AH, LOOKUP(2, 1 / ($AH$1:INDIRECT("$AH$"&amp;ROW($AH320)-1) &lt;&gt; ""),ROW($AH$1:INDIRECT("$AH$"&amp;ROW($AD320)-1))), 1)&gt;=510,0,
IF(INDEX($AG:$AG, LOOKUP(2, 1 / ($AG$1:INDIRECT("$AG$"&amp;ROW($AG320)-1) &lt;&gt; ""),ROW($AG$1:INDIRECT("$AG$"&amp;ROW($AG320)-1))), 1)&gt;=255,0,
VLOOKUP(INDIRECT("$G$"&amp;LOOKUP(2, 1 / ($AG$1:INDIRECT("$AG$"&amp;ROW($AG320)-1) &lt;&gt; ""),ROW($AG$1:INDIRECT("$AG$"&amp;ROW($AG320)-1)))), 'EV and Base'!$A$1:$N$671, 7, FALSE))))</f>
        <v/>
      </c>
      <c r="AH320" s="24" t="str" cm="1">
        <f t="array" aca="1" ref="AH320" ca="1">IF(NOT(ISNUMBER(INDEX($A:$A,LOOKUP(2,1/($A$1:INDIRECT("$A$"&amp;ROW($A320))&lt;&gt;""),ROW($A$1:INDIRECT("$A$"&amp;ROW($A320)))),1))),"",
INDEX($AH:$AH,LOOKUP(2,1/($AH$1:INDIRECT("$AH$"&amp;ROW($AH320)-1)&lt;&gt;""),ROW($AH$1:INDIRECT("$AH$"&amp;ROW($AH320)-1))),1)+
IF(INDEX($AC:$AC,LOOKUP(2,1/($AC$1:INDIRECT("$AC$"&amp;ROW($AC320)-1)&lt;&gt;""),ROW($AC$1:INDIRECT("$AC$"&amp;ROW($AC320)-1))),1)+
INDEX($AD:$AD,LOOKUP(2,1/($AD$1:INDIRECT("$AD$"&amp;ROW($AD320)-1)&lt;&gt;""),ROW($AD$1:INDIRECT("$AD$"&amp;ROW($AD320)-1))),1)+
INDEX($AE:$AE,LOOKUP(2,1/($AE$1:INDIRECT("$AE$"&amp;ROW($AE320)-1)&lt;&gt;""),ROW($AE$1:INDIRECT("$AE$"&amp;ROW($AD320)-1))),1)+
INDEX($AE:$AF,LOOKUP(2,1/($AF$1:INDIRECT("$AF$"&amp;ROW($AF320)-1)&lt;&gt;""),ROW($AF$1:INDIRECT("$AF$"&amp;ROW($AD320)-1))),1)+
INDEX($AG:$AG,LOOKUP(2,1/($AG$1:INDIRECT("$AG$"&amp;ROW($AG320)-1)&lt;&gt;""),ROW($AG$1:INDIRECT("$AG$"&amp;ROW($AD320)-1))),1)+
INDEX($AH:$AH,LOOKUP(2,1/($AH$1:INDIRECT("$AH$"&amp;ROW($AH320)-1)&lt;&gt;""),ROW($AH$1:INDIRECT("$AH$"&amp;ROW($AD320)-1))),1)&gt;=510,0,
IF(INDEX($AH:$AH,LOOKUP(2,1/($AH$1:INDIRECT("$AH$"&amp;ROW($AH320)-1)&lt;&gt;""),ROW($AH$1:INDIRECT("$AH$"&amp;ROW($AH320)-1))),1)&gt;=255,0,
VLOOKUP(INDIRECT("$G$"&amp;LOOKUP(2,1/($AH$1:INDIRECT("$AH$"&amp;ROW($AH320)-1)&lt;&gt;""),ROW($AH$1:INDIRECT("$AH$"&amp;ROW($AH320)-1)))),'EV and Base'!$A$1:$N$671,8,FALSE))))</f>
        <v/>
      </c>
      <c r="AI320" s="29" t="str" cm="1">
        <f t="array" aca="1" ref="AI320" ca="1">IF(NOT(ISNUMBER(INDEX($A:$A,LOOKUP(2,1/($A$1:INDIRECT("$A$"&amp;ROW($A320))&lt;&gt;""),ROW($A$1:INDIRECT("$A$"&amp;ROW($A320)))),1))),"",
ROUNDDOWN((((2*VLOOKUP($AA320,'EV and Base'!$A$1:$N$671,9,FALSE))+31+ROUNDDOWN($AC320/4,0))*$AB320)/100,0)+$AB320+10)</f>
        <v/>
      </c>
      <c r="AJ320" s="21" t="str" cm="1">
        <f t="array" aca="1" ref="AJ320" ca="1">IF(NOT(ISNUMBER(INDEX($A:$A, LOOKUP(2, 1 / ($A$1:INDIRECT("$A$"&amp;ROW($A320)) &lt;&gt; ""),ROW($A$1:INDIRECT("$A$"&amp;ROW($A320)))), 1))), "",
ROUNDDOWN((ROUNDDOWN((((2*VLOOKUP($AA320, 'EV and Base'!$A$1:$N$671, 10, FALSE))+31+ROUNDDOWN($AD320/4, 0))*$AB320)/100, 0)+5)*1.1, 0))</f>
        <v/>
      </c>
      <c r="AK320" s="21" t="str" cm="1">
        <f t="array" aca="1" ref="AK320" ca="1">IF(NOT(ISNUMBER(INDEX($A:$A, LOOKUP(2, 1 / ($A$1:INDIRECT("$A$"&amp;ROW($A320)) &lt;&gt; ""),ROW($A$1:INDIRECT("$A$"&amp;ROW($A320)))), 1))), "",
ROUNDDOWN((ROUNDDOWN((((2*VLOOKUP($AA320, 'EV and Base'!$A$1:$N$671, 11, FALSE))+30+ROUNDDOWN($AE320/4, 0))*$AB320)/100, 0)+5), 0)
&amp;"-"&amp;
ROUNDDOWN((ROUNDDOWN((((2*VLOOKUP($AA320, 'EV and Base'!$A$1:$N$671, 11, FALSE))+31+ROUNDDOWN($AE320/4, 0))*$AB320)/100, 0)+5), 0))</f>
        <v/>
      </c>
      <c r="AL320" s="21" t="str" cm="1">
        <f t="array" aca="1" ref="AL320" ca="1">IF(NOT(ISNUMBER(INDEX($A:$A, LOOKUP(2, 1 / ($A$1:INDIRECT("$A$"&amp;ROW($A320)) &lt;&gt; ""),ROW($A$1:INDIRECT("$A$"&amp;ROW($A320)))), 1))), "",
ROUNDDOWN((ROUNDDOWN((((2*VLOOKUP($AA320, 'EV and Base'!$A$1:$N$671, 12, FALSE))+0+ROUNDDOWN($AF320/4, 0))*$AB320)/100, 0)+5)*0.9, 0)
&amp;"-"&amp;
ROUNDDOWN((ROUNDDOWN((((2*VLOOKUP($AA320, 'EV and Base'!$A$1:$N$671, 12, FALSE))+31+ROUNDDOWN($AF320/4, 0))*$AB320)/100, 0)+5)*0.9, 0))</f>
        <v/>
      </c>
      <c r="AM320" s="21" t="str" cm="1">
        <f t="array" aca="1" ref="AM320" ca="1">IF(NOT(ISNUMBER(INDEX($A:$A, LOOKUP(2, 1 / ($A$1:INDIRECT("$A$"&amp;ROW($A320)) &lt;&gt; ""),ROW($A$1:INDIRECT("$A$"&amp;ROW($A320)))), 1))), "",
ROUNDDOWN((ROUNDDOWN((((2*VLOOKUP($AA320, 'EV and Base'!$A$1:$N$671, 13, FALSE))+30+ROUNDDOWN($AG320/4, 0))*$AB320)/100, 0)+5), 0)
&amp;"-"&amp;
ROUNDDOWN((ROUNDDOWN((((2*VLOOKUP($AA320, 'EV and Base'!$A$1:$N$671, 13, FALSE))+31+ROUNDDOWN($AG320/4, 0))*$AB320)/100, 0)+5), 0))</f>
        <v/>
      </c>
      <c r="AN320" s="25" t="str" cm="1">
        <f t="array" aca="1" ref="AN320" ca="1">IF(NOT(ISNUMBER(INDEX($A:$A, LOOKUP(2, 1 / ($A$1:INDIRECT("$A$"&amp;ROW($A320)) &lt;&gt; ""),ROW($A$1:INDIRECT("$A$"&amp;ROW($A320)))), 1))), "",
ROUNDDOWN((ROUNDDOWN((((2*VLOOKUP($AA320, 'EV and Base'!$A$1:$N$671, 14, FALSE))+31+ROUNDDOWN($AH320/4, 0))*$AB320)/100, 0)+5), 0))</f>
        <v/>
      </c>
      <c r="AO320" s="23" t="str" cm="1">
        <f t="array" aca="1" ref="AO320" ca="1">IF(NOT(ISNUMBER(INDEX($A:$A, LOOKUP(2, 1 / ($A$1:INDIRECT("$A$"&amp;ROW($A320)) &lt;&gt; ""),ROW($A$1:INDIRECT("$A$"&amp;ROW($A320)))), 1))), "",
ROUNDDOWN((((2*VLOOKUP($AA320, 'EV and Base'!$A$1:$N$671, 9, FALSE))+31+ROUNDDOWN($AC320/4, 0))*$AB320)/100, 0)+$AB320+10)</f>
        <v/>
      </c>
      <c r="AP320" s="2" t="str" cm="1">
        <f t="array" aca="1" ref="AP320" ca="1">IF(NOT(ISNUMBER(INDEX($A:$A, LOOKUP(2, 1 / ($A$1:INDIRECT("$A$"&amp;ROW($A320)) &lt;&gt; ""),ROW($A$1:INDIRECT("$A$"&amp;ROW($A320)))), 1))), "",
ROUNDDOWN((ROUNDDOWN((((2*VLOOKUP($AA320, 'EV and Base'!$A$1:$N$671, 10, FALSE))+31+ROUNDDOWN($AD320/4, 0))*$AB320)/100, 0)+5)*1.1, 0))</f>
        <v/>
      </c>
      <c r="AQ320" s="2" t="str" cm="1">
        <f t="array" aca="1" ref="AQ320" ca="1">IF(NOT(ISNUMBER(INDEX($A:$A, LOOKUP(2, 1 / ($A$1:INDIRECT("$A$"&amp;ROW($A320)) &lt;&gt; ""),ROW($A$1:INDIRECT("$A$"&amp;ROW($A320)))), 1))), "",
ROUNDDOWN((ROUNDDOWN((((2*VLOOKUP($AA320, 'EV and Base'!$A$1:$N$671, 11, FALSE))+$AV$2+ROUNDDOWN($AE320/4, 0))*$AB320)/100, 0)+5), 0))</f>
        <v/>
      </c>
      <c r="AR320" s="22" t="str" cm="1">
        <f t="array" aca="1" ref="AR320" ca="1">IF(NOT(ISNUMBER(INDEX($A:$A, LOOKUP(2, 1 / ($A$1:INDIRECT("$A$"&amp;ROW($A320)) &lt;&gt; ""),ROW($A$1:INDIRECT("$A$"&amp;ROW($A320)))), 1))), "",
ROUNDDOWN((ROUNDDOWN((((2*VLOOKUP($AA320, 'EV and Base'!$A$1:$N$671, 12, FALSE))+$AW$2+ROUNDDOWN($AF320/4, 0))*$AB320)/100, 0)+5)*0.9, 0))</f>
        <v/>
      </c>
      <c r="AS320" s="2" t="str" cm="1">
        <f t="array" aca="1" ref="AS320" ca="1">IF(NOT(ISNUMBER(INDEX($A:$A, LOOKUP(2, 1 / ($A$1:INDIRECT("$A$"&amp;ROW($A320)) &lt;&gt; ""),ROW($A$1:INDIRECT("$A$"&amp;ROW($A320)))), 1))), "",
ROUNDDOWN((ROUNDDOWN((((2*VLOOKUP($AA320, 'EV and Base'!$A$1:$N$671, 13, FALSE))+$AX$2+ROUNDDOWN($AG320/4, 0))*$AB320)/100, 0)+5), 0))</f>
        <v/>
      </c>
      <c r="AT320" s="24" t="str" cm="1">
        <f t="array" aca="1" ref="AT320" ca="1">IF(NOT(ISNUMBER(INDEX($A:$A, LOOKUP(2, 1 / ($A$1:INDIRECT("$A$"&amp;ROW($A320)) &lt;&gt; ""),ROW($A$1:INDIRECT("$A$"&amp;ROW($A320)))), 1))), "",
ROUNDDOWN((ROUNDDOWN((((2*VLOOKUP($AA320, 'EV and Base'!$A$1:$N$671, 14, FALSE))+31+ROUNDDOWN($AH320/4, 0))*$AB320)/100, 0)+5), 0))</f>
        <v/>
      </c>
      <c r="AU320" s="28"/>
      <c r="AY320" t="str" cm="1">
        <f t="array" aca="1" ref="AY320" ca="1">IF(NOT(ISNUMBER(INDEX($A:$A,LOOKUP(2,1/($A$1:INDIRECT("$A$"&amp;ROW($A320))&lt;&gt;""),ROW($A$1:INDIRECT("$A$"&amp;ROW($A320)))),1))),"",
INDEX($AY:$AY,LOOKUP(2,1/($AY$1:INDIRECT("$AY$"&amp;ROW($AY320)-1)&lt;&gt;""),ROW($AY$1:INDIRECT("$AY$"&amp;ROW($AY320)-1))),1)+$BL320)</f>
        <v/>
      </c>
      <c r="AZ320" s="3" t="str" cm="1">
        <f t="array" aca="1" ref="AZ320" ca="1">IF(NOT(ISNUMBER(INDEX($A:$A, LOOKUP(2, 1 / ($A$1:INDIRECT("$A$"&amp;ROW($A320)) &lt;&gt; ""),ROW($A$1:INDIRECT("$A$"&amp;ROW($A320)))), 1))), "",
VLOOKUP(INDIRECT("$G$"&amp;LOOKUP(2, 1 / ($AY$1:INDIRECT("$AY$"&amp;ROW($AY320)-1) &lt;&gt; ""),ROW($AY$1:INDIRECT("$AY$"&amp;ROW($AY320)-1)))),'EV and Base'!A283:N953,2,FALSE))</f>
        <v/>
      </c>
      <c r="BA320" s="3" t="str" cm="1">
        <f t="array" aca="1" ref="BA320" ca="1">IF(NOT(ISNUMBER(INDEX($A:$A, LOOKUP(2, 1 / ($A$1:INDIRECT("$A$"&amp;ROW($A320)) &lt;&gt; ""),ROW($A$1:INDIRECT("$A$"&amp;ROW($A320)))), 1))), "",
INDIRECT("$I$"&amp;LOOKUP(2, 1 / ($AY$1:INDIRECT("$AY$"&amp;ROW($AY320)-1) &lt;&gt; ""),ROW($AY$1:INDIRECT("$AY$"&amp;ROW($AY320)-1)))))</f>
        <v/>
      </c>
      <c r="BB320" s="1" t="str" cm="1">
        <f t="array" aca="1" ref="BB320" ca="1">IF(NOT(ISNUMBER(INDEX($A:$A, LOOKUP(2, 1 / ($A$1:INDIRECT("$A$"&amp;ROW($A320)) &lt;&gt; ""),ROW($A$1:INDIRECT("$A$"&amp;ROW($A320)))), 1))), "",
INDIRECT("$AB$"&amp;LOOKUP(2, 1 / ($AY$1:INDIRECT("$AY$"&amp;ROW($AY320)-1) &lt;&gt; ""),ROW($AY$1:INDIRECT("$AY$"&amp;ROW($AY320)-1)))))</f>
        <v/>
      </c>
      <c r="BC320" s="3" t="str" cm="1">
        <f t="array" aca="1" ref="BC320" ca="1">IF(NOT(ISNUMBER(INDEX($A:$A,LOOKUP(2,1/($A$1:INDIRECT("$A$"&amp;ROW($A320))&lt;&gt;""),ROW($A$1:INDIRECT("$A$"&amp;ROW($A320)))),1))),"",
$BA320+$BA320+10)</f>
        <v/>
      </c>
      <c r="BD320" s="3" t="str" cm="1">
        <f t="array" aca="1" ref="BD320" ca="1">IF(NOT(ISNUMBER(INDEX($A:$A,LOOKUP(2,1/($A$1:INDIRECT("$A$"&amp;ROW($A320))&lt;&gt;""),ROW($A$1:INDIRECT("$A$"&amp;ROW($A320)))),1))),"",
$BA320+$BB320+10)</f>
        <v/>
      </c>
      <c r="BE320" s="3" t="str" cm="1">
        <f t="array" aca="1" ref="BE320" ca="1">IF(NOT(ISNUMBER(INDEX($A:$A,LOOKUP(2,1/($A$1:INDIRECT("$A$"&amp;ROW($A320))&lt;&gt;""),ROW($A$1:INDIRECT("$A$"&amp;ROW($A320)))),1))),"",
$BC320*$BC320)</f>
        <v/>
      </c>
      <c r="BF320" s="3" t="str" cm="1">
        <f t="array" aca="1" ref="BF320" ca="1">IF(NOT(ISNUMBER(INDEX($A:$A,LOOKUP(2,1/($A$1:INDIRECT("$A$"&amp;ROW($A320))&lt;&gt;""),ROW($A$1:INDIRECT("$A$"&amp;ROW($A320)))),1))),"",
$BD320*$BD320)</f>
        <v/>
      </c>
      <c r="BG320" s="3" t="str" cm="1">
        <f t="array" aca="1" ref="BG320" ca="1">IF(NOT(ISNUMBER(INDEX($A:$A,LOOKUP(2,1/($A$1:INDIRECT("$A$"&amp;ROW($A320))&lt;&gt;""),ROW($A$1:INDIRECT("$A$"&amp;ROW($A320)))),1))),"",
_xlfn.FLOOR.MATH(1.5*_xlfn.FLOOR.MATH($AZ320*BA320/5)))</f>
        <v/>
      </c>
      <c r="BH320" s="3" t="str" cm="1">
        <f t="array" aca="1" ref="BH320" ca="1">IF(NOT(ISNUMBER(INDEX($A:$A, LOOKUP(2, 1 / ($A$1:INDIRECT("$A$"&amp;ROW($A320)) &lt;&gt; ""),ROW($A$1:INDIRECT("$A$"&amp;ROW($A320)))), 1))), "",
_xlfn.FLOOR.MATH($BG320/IF(OR(INDIRECT("$C$"&amp;LOOKUP(2, 1 / ($AY$1:INDIRECT("$AY$"&amp;ROW($AY320)-1) &lt;&gt; ""),ROW($AY$1:INDIRECT("$AY$"&amp;ROW($AY320)-1))))="Multi",
INDIRECT("$C$"&amp;LOOKUP(2, 1 / ($AY$1:INDIRECT("$AY$"&amp;ROW($AY320)-1) &lt;&gt; ""),ROW($AY$1:INDIRECT("$AY$"&amp;ROW($AY320)-1))))="Double"),2,1)))</f>
        <v/>
      </c>
      <c r="BI320" s="3" t="str" cm="1">
        <f t="array" aca="1" ref="BI320" ca="1">IF(NOT(ISNUMBER(INDEX($A:$A,LOOKUP(2,1/($A$1:INDIRECT("$A$"&amp;ROW($A320))&lt;&gt;""),ROW($A$1:INDIRECT("$A$"&amp;ROW($A320)))),1))),"",
VLOOKUP($BC320,GameFreakSQRT!$A$1:$B$200,2,FALSE))</f>
        <v/>
      </c>
      <c r="BJ320" s="3" t="str" cm="1">
        <f t="array" aca="1" ref="BJ320" ca="1">IF(NOT(ISNUMBER(INDEX($A:$A,LOOKUP(2,1/($A$1:INDIRECT("$A$"&amp;ROW($A320))&lt;&gt;""),ROW($A$1:INDIRECT("$A$"&amp;ROW($A320)))),1))),"",
VLOOKUP($BD320,GameFreakSQRT!$A$1:$B$200,2,FALSE))</f>
        <v/>
      </c>
      <c r="BK320" s="3" t="str" cm="1">
        <f t="array" aca="1" ref="BK320" ca="1">IF(NOT(ISNUMBER(INDEX($A:$A,LOOKUP(2,1/($A$1:INDIRECT("$A$"&amp;ROW($A320))&lt;&gt;""),ROW($A$1:INDIRECT("$A$"&amp;ROW($A320)))),1))),"",
_xlfn.FLOOR.MATH((($BI320*$BE320)*$BH320)/($BJ320*$BF320))+1)</f>
        <v/>
      </c>
      <c r="BL320" s="3" t="str" cm="1">
        <f t="array" aca="1" ref="BL320" ca="1">IF(NOT(ISNUMBER(INDEX($A:$A,LOOKUP(2,1/($A$1:INDIRECT("$A$"&amp;ROW($A320))&lt;&gt;""),ROW($A$1:INDIRECT("$A$"&amp;ROW($A320)))),1))),"",
_xlfn.FLOOR.MATH($BK320*IF(NOT(INDIRECT("$Z$"&amp;LOOKUP(2, 1 / ($AY$1:INDIRECT("$AY$"&amp;ROW($AY320)-1) &lt;&gt; ""),ROW($AY$1:INDIRECT("$AY$"&amp;ROW($AY320)-1))))=""),1.5,1)))</f>
        <v/>
      </c>
      <c r="BM320" s="3" t="str" cm="1">
        <f t="array" aca="1" ref="BM320" ca="1">IF(NOT(ISNUMBER(INDEX($A:$A, LOOKUP(2, 1 / ($A$1:INDIRECT("$A$"&amp;ROW($A320)) &lt;&gt; ""),ROW($A$1:INDIRECT("$A$"&amp;ROW($A320)))), 1))), "",
INDIRECT("$Y$"&amp;LOOKUP(2, 1 / ($AY$1:INDIRECT("$AY$"&amp;ROW($AY320)-1) &lt;&gt; ""),ROW($AY$1:INDIRECT("$AY$"&amp;ROW($AY320)-1)))))</f>
        <v/>
      </c>
      <c r="BN320" s="3" t="str">
        <f t="shared" ref="BN320:BN344" ca="1" si="31">IF(OR($BM320="",$BM320=0),"",BL320=BM320)</f>
        <v/>
      </c>
    </row>
    <row r="321" spans="1:66" x14ac:dyDescent="0.45">
      <c r="A321" s="69"/>
      <c r="B321" s="69"/>
      <c r="C321" s="69"/>
      <c r="D321" s="69"/>
      <c r="E321" s="69"/>
      <c r="F321" s="56">
        <v>3</v>
      </c>
      <c r="G321" s="2" t="s">
        <v>396</v>
      </c>
      <c r="H321" s="2" t="s">
        <v>50</v>
      </c>
      <c r="I321" s="2">
        <v>33</v>
      </c>
      <c r="J321" s="2" t="s">
        <v>223</v>
      </c>
      <c r="K321" s="2" t="s">
        <v>307</v>
      </c>
      <c r="L321" s="2" t="s">
        <v>53</v>
      </c>
      <c r="M321" s="2" t="s">
        <v>390</v>
      </c>
      <c r="N321" s="2" t="s">
        <v>254</v>
      </c>
      <c r="O321" s="2" t="s">
        <v>594</v>
      </c>
      <c r="P321" s="2" t="s">
        <v>423</v>
      </c>
      <c r="Q321" s="2">
        <v>0</v>
      </c>
      <c r="R321" s="2">
        <f>_xlfn.FLOOR.MATH((((2*VLOOKUP(G321, 'EV and Base'!$A$1:$N$671, 9, FALSE))+$Q321)*$I321)/100)+$I321+10</f>
        <v>99</v>
      </c>
      <c r="S321" s="2">
        <f>_xlfn.FLOOR.MATH((_xlfn.FLOOR.MATH((((2*VLOOKUP($G321, 'EV and Base'!$A$1:$N$671, 10, FALSE))+$Q321)*$I321)/100)+5)*
IF(OR($J321="Lonely", $J321="Brave", $J321="Adamant", $J321="Naughty"), 1.1,
IF(OR($J321="Bold", $J321="Timid", $J321="Modest", $J321="Calm"), 0.9, 1)))</f>
        <v>66</v>
      </c>
      <c r="T321" s="2">
        <f>_xlfn.FLOOR.MATH((_xlfn.FLOOR.MATH((((2*VLOOKUP($G321, 'EV and Base'!$A$1:$N$671, 11, FALSE))+$Q321)*$I321)/100)+5)*
IF(OR($J321="Bold", $J321="Relaxed", $J321="Impish", $J321="Lax"), 1.1,
IF(OR($J321="Lonely", $J321="Hasty", $J321="Mild", $J321="Gentle"), 0.9, 1)))</f>
        <v>61</v>
      </c>
      <c r="U321" s="2">
        <f>_xlfn.FLOOR.MATH((_xlfn.FLOOR.MATH((((2*VLOOKUP($G321, 'EV and Base'!$A$1:$N$671, 12, FALSE))+$Q321)*$I321)/100)+5)*
IF(OR($J321="Modest", $J321="Mild", $J321="Quiet", $J321="Rash"), 1.1,
IF(OR($J321="Adamant", $J321="Impish", $J321="Jolly", $J321="Careful"), 0.9, 1)))</f>
        <v>31</v>
      </c>
      <c r="V321" s="2">
        <f>_xlfn.FLOOR.MATH((_xlfn.FLOOR.MATH((((2*VLOOKUP($G321, 'EV and Base'!$A$1:$N$671, 13, FALSE))+$Q321)*$I321)/100)+5)*
IF(OR($J321="Calm", $J321="Gentle", $J321="Sassy", $J321="Careful"), 1.1,
IF(OR($J321="Naughty", $J321="Lax", $J321="Naive", $J321="Rash"), 0.9, 1)))</f>
        <v>41</v>
      </c>
      <c r="W321" s="2">
        <f>_xlfn.FLOOR.MATH((_xlfn.FLOOR.MATH((((2*VLOOKUP($G321, 'EV and Base'!$A$1:$N$671, 14, FALSE))+$Q321)*$I321)/100)+5)*
IF(OR($J321="Timid", $J321="Hasty", $J321="Jolly", $J321="Naive"), 1.1,
IF(OR($J321="Brave", $J321="Relaxed", $J321="Quiet", $J321="Sassy"), 0.9, 1)))</f>
        <v>31</v>
      </c>
      <c r="X321" s="69"/>
      <c r="Z321" s="1">
        <v>1</v>
      </c>
      <c r="AA321" s="23" t="str" cm="1">
        <f t="array" aca="1" ref="AA321" ca="1">IF(NOT(ISNUMBER(INDEX($A:$A,LOOKUP(2,1/($A$1:INDIRECT("$A$"&amp;ROW($A321))&lt;&gt;""),ROW($A$1:INDIRECT("$A$"&amp;ROW($A321)))),1))),"",
IF(NOT(ISNUMBER($A321)),$AA320,
IF($AB321&lt;16,"Lillipup",
IF($AB321&lt;32,"Herdier",
"Stoutland"))))</f>
        <v/>
      </c>
      <c r="AB321" s="25" t="str" cm="1">
        <f t="array" aca="1" ref="AB321" ca="1">IF(NOT(ISNUMBER(INDEX($A:$A, LOOKUP(2, 1 / ($A$1:INDIRECT("$A$"&amp;ROW($A321)) &lt;&gt; ""),ROW($A$1:INDIRECT("$A$"&amp;ROW($A321)))), 1))), "",
VLOOKUP($AY321,'Medium-Slow'!$A$1:$B$101,2,TRUE))</f>
        <v/>
      </c>
      <c r="AC321" s="23" t="str" cm="1">
        <f t="array" aca="1" ref="AC321" ca="1">IF(NOT(ISNUMBER(INDEX($A:$A, LOOKUP(2, 1 / ($A$1:INDIRECT("$A$"&amp;ROW($A321)) &lt;&gt; ""),ROW($A$1:INDIRECT("$A$"&amp;ROW($A321)))), 1))), "",
INDEX($AC:$AC, LOOKUP(2, 1 / ($AC$1:INDIRECT("$AC$"&amp;ROW($AC321)-1) &lt;&gt; ""),ROW($AC$1:INDIRECT("$AC$"&amp;ROW($AC321)-1))), 1)+
IF(INDEX($AC:$AC, LOOKUP(2, 1 / ($AC$1:INDIRECT("$AC$"&amp;ROW($AC321)-1) &lt;&gt; ""),ROW($AC$1:INDIRECT("$AC$"&amp;ROW($AC321)-1))), 1)+
INDEX($AD:$AD, LOOKUP(2, 1 / ($AD$1:INDIRECT("$AD$"&amp;ROW($AD321)-1) &lt;&gt; ""),ROW($AD$1:INDIRECT("$AD$"&amp;ROW($AD321)-1))), 1)+
INDEX($AE:$AE, LOOKUP(2, 1 / ($AE$1:INDIRECT("$AE$"&amp;ROW($AE321)-1) &lt;&gt; ""),ROW($AE$1:INDIRECT("$AE$"&amp;ROW($AD321)-1))), 1)+
INDEX($AE:$AF, LOOKUP(2, 1 / ($AF$1:INDIRECT("$AF$"&amp;ROW($AF321)-1) &lt;&gt; ""),ROW($AF$1:INDIRECT("$AF$"&amp;ROW($AD321)-1))), 1)+
INDEX($AG:$AG, LOOKUP(2, 1 / ($AG$1:INDIRECT("$AG$"&amp;ROW($AG321)-1) &lt;&gt; ""),ROW($AG$1:INDIRECT("$AG$"&amp;ROW($AD321)-1))), 1)+
INDEX($AH:$AH, LOOKUP(2, 1 / ($AH$1:INDIRECT("$AH$"&amp;ROW($AH321)-1) &lt;&gt; ""),ROW($AH$1:INDIRECT("$AH$"&amp;ROW($AD321)-1))), 1)&gt;=510,0,
IF(INDEX($AC:$AC, LOOKUP(2, 1 / ($AC$1:INDIRECT("$AC$"&amp;ROW($AC321)-1) &lt;&gt; ""),ROW($AC$1:INDIRECT("$AC$"&amp;ROW($AC321)-1))), 1)&gt;=255,0,
VLOOKUP(INDIRECT("$G$"&amp;LOOKUP(2, 1 / ($AC$1:INDIRECT("$AC$"&amp;ROW($AC321)-1) &lt;&gt; ""),ROW($AC$1:INDIRECT("$AC$"&amp;ROW($AC321)-1)))), 'EV and Base'!$A$1:$N$671, 3, FALSE))))</f>
        <v/>
      </c>
      <c r="AD321" s="2" t="str" cm="1">
        <f t="array" aca="1" ref="AD321" ca="1">IF(NOT(ISNUMBER(INDEX($A:$A, LOOKUP(2, 1 / ($A$1:INDIRECT("$A$"&amp;ROW($A321)) &lt;&gt; ""),ROW($A$1:INDIRECT("$A$"&amp;ROW($A321)))), 1))), "",
INDEX($AD:$AD, LOOKUP(2, 1 / ($AD$1:INDIRECT("$AD$"&amp;ROW($AD321)-1) &lt;&gt; ""),ROW($AD$1:INDIRECT("$AD$"&amp;ROW($AD321)-1))), 1)+
IF(INDEX($AC:$AC, LOOKUP(2, 1 / ($AC$1:INDIRECT("$AC$"&amp;ROW($AC321)-1) &lt;&gt; ""),ROW($AC$1:INDIRECT("$AC$"&amp;ROW($AC321)-1))), 1)+
INDEX($AD:$AD, LOOKUP(2, 1 / ($AD$1:INDIRECT("$AD$"&amp;ROW($AD321)-1) &lt;&gt; ""),ROW($AD$1:INDIRECT("$AD$"&amp;ROW($AD321)-1))), 1)+
INDEX($AE:$AE, LOOKUP(2, 1 / ($AE$1:INDIRECT("$AE$"&amp;ROW($AE321)-1) &lt;&gt; ""),ROW($AE$1:INDIRECT("$AE$"&amp;ROW($AD321)-1))), 1)+
INDEX($AE:$AF, LOOKUP(2, 1 / ($AF$1:INDIRECT("$AF$"&amp;ROW($AF321)-1) &lt;&gt; ""),ROW($AF$1:INDIRECT("$AF$"&amp;ROW($AD321)-1))), 1)+
INDEX($AG:$AG, LOOKUP(2, 1 / ($AG$1:INDIRECT("$AG$"&amp;ROW($AG321)-1) &lt;&gt; ""),ROW($AG$1:INDIRECT("$AG$"&amp;ROW($AD321)-1))), 1)+
INDEX($AH:$AH, LOOKUP(2, 1 / ($AH$1:INDIRECT("$AH$"&amp;ROW($AH321)-1) &lt;&gt; ""),ROW($AH$1:INDIRECT("$AH$"&amp;ROW($AD321)-1))), 1)&gt;=510,0,
IF(INDEX($AD:$AD, LOOKUP(2, 1 / ($AD$1:INDIRECT("$AD$"&amp;ROW($AD321)-1) &lt;&gt; ""),ROW($AD$1:INDIRECT("$AD$"&amp;ROW($AD321)-1))), 1)&gt;=255,0,
VLOOKUP(INDIRECT("$G$"&amp;LOOKUP(2, 1 / ($AD$1:INDIRECT("$AD$"&amp;ROW($AD321)-1) &lt;&gt; ""),ROW($AD$1:INDIRECT("$AD$"&amp;ROW($AD321)-1)))), 'EV and Base'!$A$1:$N$671, 4, FALSE))))</f>
        <v/>
      </c>
      <c r="AE321" s="2" t="str" cm="1">
        <f t="array" aca="1" ref="AE321" ca="1">IF(NOT(ISNUMBER(INDEX($A:$A,LOOKUP(2,1/($A$1:INDIRECT("$A$"&amp;ROW($A321))&lt;&gt;""),ROW($A$1:INDIRECT("$A$"&amp;ROW($A321)))),1))),"",
INDEX($AE:$AE,LOOKUP(2,1/($AE$1:INDIRECT("$AE$"&amp;ROW($AE321)-1)&lt;&gt;""),ROW($AE$1:INDIRECT("$AE$"&amp;ROW($AE321)-1))),1)+
IF(INDEX($AC:$AC,LOOKUP(2,1/($AC$1:INDIRECT("$AC$"&amp;ROW($AC321)-1)&lt;&gt;""),ROW($AC$1:INDIRECT("$AC$"&amp;ROW($AC321)-1))),1)+
INDEX($AD:$AD,LOOKUP(2,1/($AD$1:INDIRECT("$AD$"&amp;ROW($AD321)-1)&lt;&gt;""),ROW($AD$1:INDIRECT("$AD$"&amp;ROW($AD321)-1))),1)+
INDEX($AE:$AE,LOOKUP(2,1/($AE$1:INDIRECT("$AE$"&amp;ROW($AE321)-1)&lt;&gt;""),ROW($AE$1:INDIRECT("$AE$"&amp;ROW($AD321)-1))),1)+
INDEX($AE:$AF,LOOKUP(2,1/($AF$1:INDIRECT("$AF$"&amp;ROW($AF321)-1)&lt;&gt;""),ROW($AF$1:INDIRECT("$AF$"&amp;ROW($AD321)-1))),1)+
INDEX($AG:$AG,LOOKUP(2,1/($AG$1:INDIRECT("$AG$"&amp;ROW($AG321)-1)&lt;&gt;""),ROW($AG$1:INDIRECT("$AG$"&amp;ROW($AD321)-1))),1)+
INDEX($AH:$AH,LOOKUP(2,1/($AH$1:INDIRECT("$AH$"&amp;ROW($AH321)-1)&lt;&gt;""),ROW($AH$1:INDIRECT("$AH$"&amp;ROW($AD321)-1))),1)&gt;=510,0,
IF(INDEX($AE:$AE,LOOKUP(2,1/($AE$1:INDIRECT("$AE$"&amp;ROW($AE321)-1)&lt;&gt;""),ROW($AE$1:INDIRECT("$AE$"&amp;ROW($AE321)-1))),1)&gt;=255,0,
VLOOKUP(INDIRECT("$G$"&amp;LOOKUP(2,1/($AE$1:INDIRECT("$AE$"&amp;ROW($AE321)-1)&lt;&gt;""),ROW($AE$1:INDIRECT("$AE$"&amp;ROW($AE321)-1)))),'EV and Base'!$A$1:$N$671,5,FALSE))))</f>
        <v/>
      </c>
      <c r="AF321" s="2" t="str" cm="1">
        <f t="array" aca="1" ref="AF321" ca="1">IF(NOT(ISNUMBER(INDEX($A:$A, LOOKUP(2, 1 / ($A$1:INDIRECT("$A$"&amp;ROW($A321)) &lt;&gt; ""),ROW($A$1:INDIRECT("$A$"&amp;ROW($A321)))), 1))), "",
INDEX($AF:$AF, LOOKUP(2, 1 / ($AF$1:INDIRECT("$AF$"&amp;ROW($AF321)-1) &lt;&gt; ""),ROW($AF$1:INDIRECT("$AF$"&amp;ROW($AF321)-1))), 1)+
IF(INDEX($AC:$AC, LOOKUP(2, 1 / ($AC$1:INDIRECT("$AC$"&amp;ROW($AC321)-1) &lt;&gt; ""),ROW($AC$1:INDIRECT("$AC$"&amp;ROW($AC321)-1))), 1)+
INDEX($AD:$AD, LOOKUP(2, 1 / ($AD$1:INDIRECT("$AD$"&amp;ROW($AD321)-1) &lt;&gt; ""),ROW($AD$1:INDIRECT("$AD$"&amp;ROW($AD321)-1))), 1)+
INDEX($AE:$AE, LOOKUP(2, 1 / ($AE$1:INDIRECT("$AE$"&amp;ROW($AE321)-1) &lt;&gt; ""),ROW($AE$1:INDIRECT("$AE$"&amp;ROW($AD321)-1))), 1)+
INDEX($AE:$AF, LOOKUP(2, 1 / ($AF$1:INDIRECT("$AF$"&amp;ROW($AF321)-1) &lt;&gt; ""),ROW($AF$1:INDIRECT("$AF$"&amp;ROW($AD321)-1))), 1)+
INDEX($AG:$AG, LOOKUP(2, 1 / ($AG$1:INDIRECT("$AG$"&amp;ROW($AG321)-1) &lt;&gt; ""),ROW($AG$1:INDIRECT("$AG$"&amp;ROW($AD321)-1))), 1)+
INDEX($AH:$AH, LOOKUP(2, 1 / ($AH$1:INDIRECT("$AH$"&amp;ROW($AH321)-1) &lt;&gt; ""),ROW($AH$1:INDIRECT("$AH$"&amp;ROW($AD321)-1))), 1)&gt;=510,0,
IF(INDEX($AF:$AF, LOOKUP(2, 1 / ($AF$1:INDIRECT("$AF$"&amp;ROW($AF321)-1) &lt;&gt; ""),ROW($AF$1:INDIRECT("$AF$"&amp;ROW($AF321)-1))), 1)&gt;=255,0,
VLOOKUP(INDIRECT("$G$"&amp;LOOKUP(2, 1 / ($AF$1:INDIRECT("$AF$"&amp;ROW($AF321)-1) &lt;&gt; ""),ROW($AF$1:INDIRECT("$AF$"&amp;ROW($AF321)-1)))), 'EV and Base'!$A$1:$N$671, 6, FALSE))))</f>
        <v/>
      </c>
      <c r="AG321" s="2" t="str" cm="1">
        <f t="array" aca="1" ref="AG321" ca="1">IF(NOT(ISNUMBER(INDEX($A:$A, LOOKUP(2, 1 / ($A$1:INDIRECT("$A$"&amp;ROW($A321)) &lt;&gt; ""),ROW($A$1:INDIRECT("$A$"&amp;ROW($A321)))), 1))), "",
INDEX($AG:$AG, LOOKUP(2, 1 / ($AG$1:INDIRECT("$AG$"&amp;ROW($AG321)-1) &lt;&gt; ""),ROW($AG$1:INDIRECT("$AG$"&amp;ROW($AG321)-1))), 1)+
IF(INDEX($AC:$AC, LOOKUP(2, 1 / ($AC$1:INDIRECT("$AC$"&amp;ROW($AC321)-1) &lt;&gt; ""),ROW($AC$1:INDIRECT("$AC$"&amp;ROW($AC321)-1))), 1)+
INDEX($AD:$AD, LOOKUP(2, 1 / ($AD$1:INDIRECT("$AD$"&amp;ROW($AD321)-1) &lt;&gt; ""),ROW($AD$1:INDIRECT("$AD$"&amp;ROW($AD321)-1))), 1)+
INDEX($AE:$AE, LOOKUP(2, 1 / ($AE$1:INDIRECT("$AE$"&amp;ROW($AE321)-1) &lt;&gt; ""),ROW($AE$1:INDIRECT("$AE$"&amp;ROW($AD321)-1))), 1)+
INDEX($AE:$AF, LOOKUP(2, 1 / ($AF$1:INDIRECT("$AF$"&amp;ROW($AF321)-1) &lt;&gt; ""),ROW($AF$1:INDIRECT("$AF$"&amp;ROW($AD321)-1))), 1)+
INDEX($AG:$AG, LOOKUP(2, 1 / ($AG$1:INDIRECT("$AG$"&amp;ROW($AG321)-1) &lt;&gt; ""),ROW($AG$1:INDIRECT("$AG$"&amp;ROW($AD321)-1))), 1)+
INDEX($AH:$AH, LOOKUP(2, 1 / ($AH$1:INDIRECT("$AH$"&amp;ROW($AH321)-1) &lt;&gt; ""),ROW($AH$1:INDIRECT("$AH$"&amp;ROW($AD321)-1))), 1)&gt;=510,0,
IF(INDEX($AG:$AG, LOOKUP(2, 1 / ($AG$1:INDIRECT("$AG$"&amp;ROW($AG321)-1) &lt;&gt; ""),ROW($AG$1:INDIRECT("$AG$"&amp;ROW($AG321)-1))), 1)&gt;=255,0,
VLOOKUP(INDIRECT("$G$"&amp;LOOKUP(2, 1 / ($AG$1:INDIRECT("$AG$"&amp;ROW($AG321)-1) &lt;&gt; ""),ROW($AG$1:INDIRECT("$AG$"&amp;ROW($AG321)-1)))), 'EV and Base'!$A$1:$N$671, 7, FALSE))))</f>
        <v/>
      </c>
      <c r="AH321" s="24" t="str" cm="1">
        <f t="array" aca="1" ref="AH321" ca="1">IF(NOT(ISNUMBER(INDEX($A:$A,LOOKUP(2,1/($A$1:INDIRECT("$A$"&amp;ROW($A321))&lt;&gt;""),ROW($A$1:INDIRECT("$A$"&amp;ROW($A321)))),1))),"",
INDEX($AH:$AH,LOOKUP(2,1/($AH$1:INDIRECT("$AH$"&amp;ROW($AH321)-1)&lt;&gt;""),ROW($AH$1:INDIRECT("$AH$"&amp;ROW($AH321)-1))),1)+
IF(INDEX($AC:$AC,LOOKUP(2,1/($AC$1:INDIRECT("$AC$"&amp;ROW($AC321)-1)&lt;&gt;""),ROW($AC$1:INDIRECT("$AC$"&amp;ROW($AC321)-1))),1)+
INDEX($AD:$AD,LOOKUP(2,1/($AD$1:INDIRECT("$AD$"&amp;ROW($AD321)-1)&lt;&gt;""),ROW($AD$1:INDIRECT("$AD$"&amp;ROW($AD321)-1))),1)+
INDEX($AE:$AE,LOOKUP(2,1/($AE$1:INDIRECT("$AE$"&amp;ROW($AE321)-1)&lt;&gt;""),ROW($AE$1:INDIRECT("$AE$"&amp;ROW($AD321)-1))),1)+
INDEX($AE:$AF,LOOKUP(2,1/($AF$1:INDIRECT("$AF$"&amp;ROW($AF321)-1)&lt;&gt;""),ROW($AF$1:INDIRECT("$AF$"&amp;ROW($AD321)-1))),1)+
INDEX($AG:$AG,LOOKUP(2,1/($AG$1:INDIRECT("$AG$"&amp;ROW($AG321)-1)&lt;&gt;""),ROW($AG$1:INDIRECT("$AG$"&amp;ROW($AD321)-1))),1)+
INDEX($AH:$AH,LOOKUP(2,1/($AH$1:INDIRECT("$AH$"&amp;ROW($AH321)-1)&lt;&gt;""),ROW($AH$1:INDIRECT("$AH$"&amp;ROW($AD321)-1))),1)&gt;=510,0,
IF(INDEX($AH:$AH,LOOKUP(2,1/($AH$1:INDIRECT("$AH$"&amp;ROW($AH321)-1)&lt;&gt;""),ROW($AH$1:INDIRECT("$AH$"&amp;ROW($AH321)-1))),1)&gt;=255,0,
VLOOKUP(INDIRECT("$G$"&amp;LOOKUP(2,1/($AH$1:INDIRECT("$AH$"&amp;ROW($AH321)-1)&lt;&gt;""),ROW($AH$1:INDIRECT("$AH$"&amp;ROW($AH321)-1)))),'EV and Base'!$A$1:$N$671,8,FALSE))))</f>
        <v/>
      </c>
      <c r="AI321" s="29" t="str" cm="1">
        <f t="array" aca="1" ref="AI321" ca="1">IF(NOT(ISNUMBER(INDEX($A:$A,LOOKUP(2,1/($A$1:INDIRECT("$A$"&amp;ROW($A321))&lt;&gt;""),ROW($A$1:INDIRECT("$A$"&amp;ROW($A321)))),1))),"",
ROUNDDOWN((((2*VLOOKUP($AA321,'EV and Base'!$A$1:$N$671,9,FALSE))+31+ROUNDDOWN($AC321/4,0))*$AB321)/100,0)+$AB321+10)</f>
        <v/>
      </c>
      <c r="AJ321" s="21" t="str" cm="1">
        <f t="array" aca="1" ref="AJ321" ca="1">IF(NOT(ISNUMBER(INDEX($A:$A, LOOKUP(2, 1 / ($A$1:INDIRECT("$A$"&amp;ROW($A321)) &lt;&gt; ""),ROW($A$1:INDIRECT("$A$"&amp;ROW($A321)))), 1))), "",
ROUNDDOWN((ROUNDDOWN((((2*VLOOKUP($AA321, 'EV and Base'!$A$1:$N$671, 10, FALSE))+31+ROUNDDOWN($AD321/4, 0))*$AB321)/100, 0)+5)*1.1, 0))</f>
        <v/>
      </c>
      <c r="AK321" s="21" t="str" cm="1">
        <f t="array" aca="1" ref="AK321" ca="1">IF(NOT(ISNUMBER(INDEX($A:$A, LOOKUP(2, 1 / ($A$1:INDIRECT("$A$"&amp;ROW($A321)) &lt;&gt; ""),ROW($A$1:INDIRECT("$A$"&amp;ROW($A321)))), 1))), "",
ROUNDDOWN((ROUNDDOWN((((2*VLOOKUP($AA321, 'EV and Base'!$A$1:$N$671, 11, FALSE))+30+ROUNDDOWN($AE321/4, 0))*$AB321)/100, 0)+5), 0)
&amp;"-"&amp;
ROUNDDOWN((ROUNDDOWN((((2*VLOOKUP($AA321, 'EV and Base'!$A$1:$N$671, 11, FALSE))+31+ROUNDDOWN($AE321/4, 0))*$AB321)/100, 0)+5), 0))</f>
        <v/>
      </c>
      <c r="AL321" s="21" t="str" cm="1">
        <f t="array" aca="1" ref="AL321" ca="1">IF(NOT(ISNUMBER(INDEX($A:$A, LOOKUP(2, 1 / ($A$1:INDIRECT("$A$"&amp;ROW($A321)) &lt;&gt; ""),ROW($A$1:INDIRECT("$A$"&amp;ROW($A321)))), 1))), "",
ROUNDDOWN((ROUNDDOWN((((2*VLOOKUP($AA321, 'EV and Base'!$A$1:$N$671, 12, FALSE))+0+ROUNDDOWN($AF321/4, 0))*$AB321)/100, 0)+5)*0.9, 0)
&amp;"-"&amp;
ROUNDDOWN((ROUNDDOWN((((2*VLOOKUP($AA321, 'EV and Base'!$A$1:$N$671, 12, FALSE))+31+ROUNDDOWN($AF321/4, 0))*$AB321)/100, 0)+5)*0.9, 0))</f>
        <v/>
      </c>
      <c r="AM321" s="21" t="str" cm="1">
        <f t="array" aca="1" ref="AM321" ca="1">IF(NOT(ISNUMBER(INDEX($A:$A, LOOKUP(2, 1 / ($A$1:INDIRECT("$A$"&amp;ROW($A321)) &lt;&gt; ""),ROW($A$1:INDIRECT("$A$"&amp;ROW($A321)))), 1))), "",
ROUNDDOWN((ROUNDDOWN((((2*VLOOKUP($AA321, 'EV and Base'!$A$1:$N$671, 13, FALSE))+30+ROUNDDOWN($AG321/4, 0))*$AB321)/100, 0)+5), 0)
&amp;"-"&amp;
ROUNDDOWN((ROUNDDOWN((((2*VLOOKUP($AA321, 'EV and Base'!$A$1:$N$671, 13, FALSE))+31+ROUNDDOWN($AG321/4, 0))*$AB321)/100, 0)+5), 0))</f>
        <v/>
      </c>
      <c r="AN321" s="25" t="str" cm="1">
        <f t="array" aca="1" ref="AN321" ca="1">IF(NOT(ISNUMBER(INDEX($A:$A, LOOKUP(2, 1 / ($A$1:INDIRECT("$A$"&amp;ROW($A321)) &lt;&gt; ""),ROW($A$1:INDIRECT("$A$"&amp;ROW($A321)))), 1))), "",
ROUNDDOWN((ROUNDDOWN((((2*VLOOKUP($AA321, 'EV and Base'!$A$1:$N$671, 14, FALSE))+31+ROUNDDOWN($AH321/4, 0))*$AB321)/100, 0)+5), 0))</f>
        <v/>
      </c>
      <c r="AO321" s="23" t="str" cm="1">
        <f t="array" aca="1" ref="AO321" ca="1">IF(NOT(ISNUMBER(INDEX($A:$A, LOOKUP(2, 1 / ($A$1:INDIRECT("$A$"&amp;ROW($A321)) &lt;&gt; ""),ROW($A$1:INDIRECT("$A$"&amp;ROW($A321)))), 1))), "",
ROUNDDOWN((((2*VLOOKUP($AA321, 'EV and Base'!$A$1:$N$671, 9, FALSE))+31+ROUNDDOWN($AC321/4, 0))*$AB321)/100, 0)+$AB321+10)</f>
        <v/>
      </c>
      <c r="AP321" s="2" t="str" cm="1">
        <f t="array" aca="1" ref="AP321" ca="1">IF(NOT(ISNUMBER(INDEX($A:$A, LOOKUP(2, 1 / ($A$1:INDIRECT("$A$"&amp;ROW($A321)) &lt;&gt; ""),ROW($A$1:INDIRECT("$A$"&amp;ROW($A321)))), 1))), "",
ROUNDDOWN((ROUNDDOWN((((2*VLOOKUP($AA321, 'EV and Base'!$A$1:$N$671, 10, FALSE))+31+ROUNDDOWN($AD321/4, 0))*$AB321)/100, 0)+5)*1.1, 0))</f>
        <v/>
      </c>
      <c r="AQ321" s="2" t="str" cm="1">
        <f t="array" aca="1" ref="AQ321" ca="1">IF(NOT(ISNUMBER(INDEX($A:$A, LOOKUP(2, 1 / ($A$1:INDIRECT("$A$"&amp;ROW($A321)) &lt;&gt; ""),ROW($A$1:INDIRECT("$A$"&amp;ROW($A321)))), 1))), "",
ROUNDDOWN((ROUNDDOWN((((2*VLOOKUP($AA321, 'EV and Base'!$A$1:$N$671, 11, FALSE))+$AV$2+ROUNDDOWN($AE321/4, 0))*$AB321)/100, 0)+5), 0))</f>
        <v/>
      </c>
      <c r="AR321" s="22" t="str" cm="1">
        <f t="array" aca="1" ref="AR321" ca="1">IF(NOT(ISNUMBER(INDEX($A:$A, LOOKUP(2, 1 / ($A$1:INDIRECT("$A$"&amp;ROW($A321)) &lt;&gt; ""),ROW($A$1:INDIRECT("$A$"&amp;ROW($A321)))), 1))), "",
ROUNDDOWN((ROUNDDOWN((((2*VLOOKUP($AA321, 'EV and Base'!$A$1:$N$671, 12, FALSE))+$AW$2+ROUNDDOWN($AF321/4, 0))*$AB321)/100, 0)+5)*0.9, 0))</f>
        <v/>
      </c>
      <c r="AS321" s="2" t="str" cm="1">
        <f t="array" aca="1" ref="AS321" ca="1">IF(NOT(ISNUMBER(INDEX($A:$A, LOOKUP(2, 1 / ($A$1:INDIRECT("$A$"&amp;ROW($A321)) &lt;&gt; ""),ROW($A$1:INDIRECT("$A$"&amp;ROW($A321)))), 1))), "",
ROUNDDOWN((ROUNDDOWN((((2*VLOOKUP($AA321, 'EV and Base'!$A$1:$N$671, 13, FALSE))+$AX$2+ROUNDDOWN($AG321/4, 0))*$AB321)/100, 0)+5), 0))</f>
        <v/>
      </c>
      <c r="AT321" s="24" t="str" cm="1">
        <f t="array" aca="1" ref="AT321" ca="1">IF(NOT(ISNUMBER(INDEX($A:$A, LOOKUP(2, 1 / ($A$1:INDIRECT("$A$"&amp;ROW($A321)) &lt;&gt; ""),ROW($A$1:INDIRECT("$A$"&amp;ROW($A321)))), 1))), "",
ROUNDDOWN((ROUNDDOWN((((2*VLOOKUP($AA321, 'EV and Base'!$A$1:$N$671, 14, FALSE))+31+ROUNDDOWN($AH321/4, 0))*$AB321)/100, 0)+5), 0))</f>
        <v/>
      </c>
      <c r="AU321" s="28"/>
      <c r="AY321" t="str" cm="1">
        <f t="array" aca="1" ref="AY321" ca="1">IF(NOT(ISNUMBER(INDEX($A:$A,LOOKUP(2,1/($A$1:INDIRECT("$A$"&amp;ROW($A321))&lt;&gt;""),ROW($A$1:INDIRECT("$A$"&amp;ROW($A321)))),1))),"",
INDEX($AY:$AY,LOOKUP(2,1/($AY$1:INDIRECT("$AY$"&amp;ROW($AY321)-1)&lt;&gt;""),ROW($AY$1:INDIRECT("$AY$"&amp;ROW($AY321)-1))),1)+$BL321)</f>
        <v/>
      </c>
      <c r="AZ321" s="3" t="str" cm="1">
        <f t="array" aca="1" ref="AZ321" ca="1">IF(NOT(ISNUMBER(INDEX($A:$A, LOOKUP(2, 1 / ($A$1:INDIRECT("$A$"&amp;ROW($A321)) &lt;&gt; ""),ROW($A$1:INDIRECT("$A$"&amp;ROW($A321)))), 1))), "",
VLOOKUP(INDIRECT("$G$"&amp;LOOKUP(2, 1 / ($AY$1:INDIRECT("$AY$"&amp;ROW($AY321)-1) &lt;&gt; ""),ROW($AY$1:INDIRECT("$AY$"&amp;ROW($AY321)-1)))),'EV and Base'!A284:N954,2,FALSE))</f>
        <v/>
      </c>
      <c r="BA321" s="3" t="str" cm="1">
        <f t="array" aca="1" ref="BA321" ca="1">IF(NOT(ISNUMBER(INDEX($A:$A, LOOKUP(2, 1 / ($A$1:INDIRECT("$A$"&amp;ROW($A321)) &lt;&gt; ""),ROW($A$1:INDIRECT("$A$"&amp;ROW($A321)))), 1))), "",
INDIRECT("$I$"&amp;LOOKUP(2, 1 / ($AY$1:INDIRECT("$AY$"&amp;ROW($AY321)-1) &lt;&gt; ""),ROW($AY$1:INDIRECT("$AY$"&amp;ROW($AY321)-1)))))</f>
        <v/>
      </c>
      <c r="BB321" s="1" t="str" cm="1">
        <f t="array" aca="1" ref="BB321" ca="1">IF(NOT(ISNUMBER(INDEX($A:$A, LOOKUP(2, 1 / ($A$1:INDIRECT("$A$"&amp;ROW($A321)) &lt;&gt; ""),ROW($A$1:INDIRECT("$A$"&amp;ROW($A321)))), 1))), "",
INDIRECT("$AB$"&amp;LOOKUP(2, 1 / ($AY$1:INDIRECT("$AY$"&amp;ROW($AY321)-1) &lt;&gt; ""),ROW($AY$1:INDIRECT("$AY$"&amp;ROW($AY321)-1)))))</f>
        <v/>
      </c>
      <c r="BC321" s="3" t="str" cm="1">
        <f t="array" aca="1" ref="BC321" ca="1">IF(NOT(ISNUMBER(INDEX($A:$A,LOOKUP(2,1/($A$1:INDIRECT("$A$"&amp;ROW($A321))&lt;&gt;""),ROW($A$1:INDIRECT("$A$"&amp;ROW($A321)))),1))),"",
$BA321+$BA321+10)</f>
        <v/>
      </c>
      <c r="BD321" s="3" t="str" cm="1">
        <f t="array" aca="1" ref="BD321" ca="1">IF(NOT(ISNUMBER(INDEX($A:$A,LOOKUP(2,1/($A$1:INDIRECT("$A$"&amp;ROW($A321))&lt;&gt;""),ROW($A$1:INDIRECT("$A$"&amp;ROW($A321)))),1))),"",
$BA321+$BB321+10)</f>
        <v/>
      </c>
      <c r="BE321" s="3" t="str" cm="1">
        <f t="array" aca="1" ref="BE321" ca="1">IF(NOT(ISNUMBER(INDEX($A:$A,LOOKUP(2,1/($A$1:INDIRECT("$A$"&amp;ROW($A321))&lt;&gt;""),ROW($A$1:INDIRECT("$A$"&amp;ROW($A321)))),1))),"",
$BC321*$BC321)</f>
        <v/>
      </c>
      <c r="BF321" s="3" t="str" cm="1">
        <f t="array" aca="1" ref="BF321" ca="1">IF(NOT(ISNUMBER(INDEX($A:$A,LOOKUP(2,1/($A$1:INDIRECT("$A$"&amp;ROW($A321))&lt;&gt;""),ROW($A$1:INDIRECT("$A$"&amp;ROW($A321)))),1))),"",
$BD321*$BD321)</f>
        <v/>
      </c>
      <c r="BG321" s="3" t="str" cm="1">
        <f t="array" aca="1" ref="BG321" ca="1">IF(NOT(ISNUMBER(INDEX($A:$A,LOOKUP(2,1/($A$1:INDIRECT("$A$"&amp;ROW($A321))&lt;&gt;""),ROW($A$1:INDIRECT("$A$"&amp;ROW($A321)))),1))),"",
_xlfn.FLOOR.MATH(1.5*_xlfn.FLOOR.MATH($AZ321*BA321/5)))</f>
        <v/>
      </c>
      <c r="BH321" s="3" t="str" cm="1">
        <f t="array" aca="1" ref="BH321" ca="1">IF(NOT(ISNUMBER(INDEX($A:$A, LOOKUP(2, 1 / ($A$1:INDIRECT("$A$"&amp;ROW($A321)) &lt;&gt; ""),ROW($A$1:INDIRECT("$A$"&amp;ROW($A321)))), 1))), "",
_xlfn.FLOOR.MATH($BG321/IF(OR(INDIRECT("$C$"&amp;LOOKUP(2, 1 / ($AY$1:INDIRECT("$AY$"&amp;ROW($AY321)-1) &lt;&gt; ""),ROW($AY$1:INDIRECT("$AY$"&amp;ROW($AY321)-1))))="Multi",
INDIRECT("$C$"&amp;LOOKUP(2, 1 / ($AY$1:INDIRECT("$AY$"&amp;ROW($AY321)-1) &lt;&gt; ""),ROW($AY$1:INDIRECT("$AY$"&amp;ROW($AY321)-1))))="Double"),2,1)))</f>
        <v/>
      </c>
      <c r="BI321" s="3" t="str" cm="1">
        <f t="array" aca="1" ref="BI321" ca="1">IF(NOT(ISNUMBER(INDEX($A:$A,LOOKUP(2,1/($A$1:INDIRECT("$A$"&amp;ROW($A321))&lt;&gt;""),ROW($A$1:INDIRECT("$A$"&amp;ROW($A321)))),1))),"",
VLOOKUP($BC321,GameFreakSQRT!$A$1:$B$200,2,FALSE))</f>
        <v/>
      </c>
      <c r="BJ321" s="3" t="str" cm="1">
        <f t="array" aca="1" ref="BJ321" ca="1">IF(NOT(ISNUMBER(INDEX($A:$A,LOOKUP(2,1/($A$1:INDIRECT("$A$"&amp;ROW($A321))&lt;&gt;""),ROW($A$1:INDIRECT("$A$"&amp;ROW($A321)))),1))),"",
VLOOKUP($BD321,GameFreakSQRT!$A$1:$B$200,2,FALSE))</f>
        <v/>
      </c>
      <c r="BK321" s="3" t="str" cm="1">
        <f t="array" aca="1" ref="BK321" ca="1">IF(NOT(ISNUMBER(INDEX($A:$A,LOOKUP(2,1/($A$1:INDIRECT("$A$"&amp;ROW($A321))&lt;&gt;""),ROW($A$1:INDIRECT("$A$"&amp;ROW($A321)))),1))),"",
_xlfn.FLOOR.MATH((($BI321*$BE321)*$BH321)/($BJ321*$BF321))+1)</f>
        <v/>
      </c>
      <c r="BL321" s="3" t="str" cm="1">
        <f t="array" aca="1" ref="BL321" ca="1">IF(NOT(ISNUMBER(INDEX($A:$A,LOOKUP(2,1/($A$1:INDIRECT("$A$"&amp;ROW($A321))&lt;&gt;""),ROW($A$1:INDIRECT("$A$"&amp;ROW($A321)))),1))),"",
_xlfn.FLOOR.MATH($BK321*IF(NOT(INDIRECT("$Z$"&amp;LOOKUP(2, 1 / ($AY$1:INDIRECT("$AY$"&amp;ROW($AY321)-1) &lt;&gt; ""),ROW($AY$1:INDIRECT("$AY$"&amp;ROW($AY321)-1))))=""),1.5,1)))</f>
        <v/>
      </c>
      <c r="BM321" s="3" t="str" cm="1">
        <f t="array" aca="1" ref="BM321" ca="1">IF(NOT(ISNUMBER(INDEX($A:$A, LOOKUP(2, 1 / ($A$1:INDIRECT("$A$"&amp;ROW($A321)) &lt;&gt; ""),ROW($A$1:INDIRECT("$A$"&amp;ROW($A321)))), 1))), "",
INDIRECT("$Y$"&amp;LOOKUP(2, 1 / ($AY$1:INDIRECT("$AY$"&amp;ROW($AY321)-1) &lt;&gt; ""),ROW($AY$1:INDIRECT("$AY$"&amp;ROW($AY321)-1)))))</f>
        <v/>
      </c>
      <c r="BN321" s="3" t="str">
        <f t="shared" ca="1" si="31"/>
        <v/>
      </c>
    </row>
    <row r="322" spans="1:66" x14ac:dyDescent="0.45">
      <c r="A322" s="69"/>
      <c r="B322" s="69"/>
      <c r="C322" s="69"/>
      <c r="D322" s="69"/>
      <c r="E322" s="69"/>
      <c r="F322" s="56">
        <v>2</v>
      </c>
      <c r="G322" s="2" t="s">
        <v>470</v>
      </c>
      <c r="H322" s="2" t="s">
        <v>50</v>
      </c>
      <c r="I322" s="2">
        <v>33</v>
      </c>
      <c r="J322" s="2" t="s">
        <v>87</v>
      </c>
      <c r="K322" s="2" t="s">
        <v>161</v>
      </c>
      <c r="L322" s="2" t="s">
        <v>53</v>
      </c>
      <c r="M322" s="2" t="s">
        <v>364</v>
      </c>
      <c r="N322" s="2" t="s">
        <v>295</v>
      </c>
      <c r="O322" s="2" t="s">
        <v>471</v>
      </c>
      <c r="P322" s="2" t="s">
        <v>423</v>
      </c>
      <c r="Q322" s="2">
        <v>0</v>
      </c>
      <c r="R322" s="2">
        <f>_xlfn.FLOOR.MATH((((2*VLOOKUP(G322, 'EV and Base'!$A$1:$N$671, 9, FALSE))+$Q322)*$I322)/100)+$I322+10</f>
        <v>89</v>
      </c>
      <c r="S322" s="2">
        <f>_xlfn.FLOOR.MATH((_xlfn.FLOOR.MATH((((2*VLOOKUP($G322, 'EV and Base'!$A$1:$N$671, 10, FALSE))+$Q322)*$I322)/100)+5)*
IF(OR($J322="Lonely", $J322="Brave", $J322="Adamant", $J322="Naughty"), 1.1,
IF(OR($J322="Bold", $J322="Timid", $J322="Modest", $J322="Calm"), 0.9, 1)))</f>
        <v>74</v>
      </c>
      <c r="T322" s="2">
        <f>_xlfn.FLOOR.MATH((_xlfn.FLOOR.MATH((((2*VLOOKUP($G322, 'EV and Base'!$A$1:$N$671, 11, FALSE))+$Q322)*$I322)/100)+5)*
IF(OR($J322="Bold", $J322="Relaxed", $J322="Impish", $J322="Lax"), 1.1,
IF(OR($J322="Lonely", $J322="Hasty", $J322="Mild", $J322="Gentle"), 0.9, 1)))</f>
        <v>74</v>
      </c>
      <c r="U322" s="2">
        <f>_xlfn.FLOOR.MATH((_xlfn.FLOOR.MATH((((2*VLOOKUP($G322, 'EV and Base'!$A$1:$N$671, 12, FALSE))+$Q322)*$I322)/100)+5)*
IF(OR($J322="Modest", $J322="Mild", $J322="Quiet", $J322="Rash"), 1.1,
IF(OR($J322="Adamant", $J322="Impish", $J322="Jolly", $J322="Careful"), 0.9, 1)))</f>
        <v>38</v>
      </c>
      <c r="V322" s="2">
        <f>_xlfn.FLOOR.MATH((_xlfn.FLOOR.MATH((((2*VLOOKUP($G322, 'EV and Base'!$A$1:$N$671, 13, FALSE))+$Q322)*$I322)/100)+5)*
IF(OR($J322="Calm", $J322="Gentle", $J322="Sassy", $J322="Careful"), 1.1,
IF(OR($J322="Naughty", $J322="Lax", $J322="Naive", $J322="Rash"), 0.9, 1)))</f>
        <v>34</v>
      </c>
      <c r="W322" s="2">
        <f>_xlfn.FLOOR.MATH((_xlfn.FLOOR.MATH((((2*VLOOKUP($G322, 'EV and Base'!$A$1:$N$671, 14, FALSE))+$Q322)*$I322)/100)+5)*
IF(OR($J322="Timid", $J322="Hasty", $J322="Jolly", $J322="Naive"), 1.1,
IF(OR($J322="Brave", $J322="Relaxed", $J322="Quiet", $J322="Sassy"), 0.9, 1)))</f>
        <v>16</v>
      </c>
      <c r="X322" s="69"/>
      <c r="Z322" s="1">
        <v>1</v>
      </c>
      <c r="AA322" s="23" t="str" cm="1">
        <f t="array" aca="1" ref="AA322" ca="1">IF(NOT(ISNUMBER(INDEX($A:$A,LOOKUP(2,1/($A$1:INDIRECT("$A$"&amp;ROW($A322))&lt;&gt;""),ROW($A$1:INDIRECT("$A$"&amp;ROW($A322)))),1))),"",
IF(NOT(ISNUMBER($A322)),$AA321,
IF($AB322&lt;16,"Lillipup",
IF($AB322&lt;32,"Herdier",
"Stoutland"))))</f>
        <v/>
      </c>
      <c r="AB322" s="25" t="str" cm="1">
        <f t="array" aca="1" ref="AB322" ca="1">IF(NOT(ISNUMBER(INDEX($A:$A, LOOKUP(2, 1 / ($A$1:INDIRECT("$A$"&amp;ROW($A322)) &lt;&gt; ""),ROW($A$1:INDIRECT("$A$"&amp;ROW($A322)))), 1))), "",
VLOOKUP($AY322,'Medium-Slow'!$A$1:$B$101,2,TRUE))</f>
        <v/>
      </c>
      <c r="AC322" s="23" t="str" cm="1">
        <f t="array" aca="1" ref="AC322" ca="1">IF(NOT(ISNUMBER(INDEX($A:$A, LOOKUP(2, 1 / ($A$1:INDIRECT("$A$"&amp;ROW($A322)) &lt;&gt; ""),ROW($A$1:INDIRECT("$A$"&amp;ROW($A322)))), 1))), "",
INDEX($AC:$AC, LOOKUP(2, 1 / ($AC$1:INDIRECT("$AC$"&amp;ROW($AC322)-1) &lt;&gt; ""),ROW($AC$1:INDIRECT("$AC$"&amp;ROW($AC322)-1))), 1)+
IF(INDEX($AC:$AC, LOOKUP(2, 1 / ($AC$1:INDIRECT("$AC$"&amp;ROW($AC322)-1) &lt;&gt; ""),ROW($AC$1:INDIRECT("$AC$"&amp;ROW($AC322)-1))), 1)+
INDEX($AD:$AD, LOOKUP(2, 1 / ($AD$1:INDIRECT("$AD$"&amp;ROW($AD322)-1) &lt;&gt; ""),ROW($AD$1:INDIRECT("$AD$"&amp;ROW($AD322)-1))), 1)+
INDEX($AE:$AE, LOOKUP(2, 1 / ($AE$1:INDIRECT("$AE$"&amp;ROW($AE322)-1) &lt;&gt; ""),ROW($AE$1:INDIRECT("$AE$"&amp;ROW($AD322)-1))), 1)+
INDEX($AE:$AF, LOOKUP(2, 1 / ($AF$1:INDIRECT("$AF$"&amp;ROW($AF322)-1) &lt;&gt; ""),ROW($AF$1:INDIRECT("$AF$"&amp;ROW($AD322)-1))), 1)+
INDEX($AG:$AG, LOOKUP(2, 1 / ($AG$1:INDIRECT("$AG$"&amp;ROW($AG322)-1) &lt;&gt; ""),ROW($AG$1:INDIRECT("$AG$"&amp;ROW($AD322)-1))), 1)+
INDEX($AH:$AH, LOOKUP(2, 1 / ($AH$1:INDIRECT("$AH$"&amp;ROW($AH322)-1) &lt;&gt; ""),ROW($AH$1:INDIRECT("$AH$"&amp;ROW($AD322)-1))), 1)&gt;=510,0,
IF(INDEX($AC:$AC, LOOKUP(2, 1 / ($AC$1:INDIRECT("$AC$"&amp;ROW($AC322)-1) &lt;&gt; ""),ROW($AC$1:INDIRECT("$AC$"&amp;ROW($AC322)-1))), 1)&gt;=255,0,
VLOOKUP(INDIRECT("$G$"&amp;LOOKUP(2, 1 / ($AC$1:INDIRECT("$AC$"&amp;ROW($AC322)-1) &lt;&gt; ""),ROW($AC$1:INDIRECT("$AC$"&amp;ROW($AC322)-1)))), 'EV and Base'!$A$1:$N$671, 3, FALSE))))</f>
        <v/>
      </c>
      <c r="AD322" s="2" t="str" cm="1">
        <f t="array" aca="1" ref="AD322" ca="1">IF(NOT(ISNUMBER(INDEX($A:$A, LOOKUP(2, 1 / ($A$1:INDIRECT("$A$"&amp;ROW($A322)) &lt;&gt; ""),ROW($A$1:INDIRECT("$A$"&amp;ROW($A322)))), 1))), "",
INDEX($AD:$AD, LOOKUP(2, 1 / ($AD$1:INDIRECT("$AD$"&amp;ROW($AD322)-1) &lt;&gt; ""),ROW($AD$1:INDIRECT("$AD$"&amp;ROW($AD322)-1))), 1)+
IF(INDEX($AC:$AC, LOOKUP(2, 1 / ($AC$1:INDIRECT("$AC$"&amp;ROW($AC322)-1) &lt;&gt; ""),ROW($AC$1:INDIRECT("$AC$"&amp;ROW($AC322)-1))), 1)+
INDEX($AD:$AD, LOOKUP(2, 1 / ($AD$1:INDIRECT("$AD$"&amp;ROW($AD322)-1) &lt;&gt; ""),ROW($AD$1:INDIRECT("$AD$"&amp;ROW($AD322)-1))), 1)+
INDEX($AE:$AE, LOOKUP(2, 1 / ($AE$1:INDIRECT("$AE$"&amp;ROW($AE322)-1) &lt;&gt; ""),ROW($AE$1:INDIRECT("$AE$"&amp;ROW($AD322)-1))), 1)+
INDEX($AE:$AF, LOOKUP(2, 1 / ($AF$1:INDIRECT("$AF$"&amp;ROW($AF322)-1) &lt;&gt; ""),ROW($AF$1:INDIRECT("$AF$"&amp;ROW($AD322)-1))), 1)+
INDEX($AG:$AG, LOOKUP(2, 1 / ($AG$1:INDIRECT("$AG$"&amp;ROW($AG322)-1) &lt;&gt; ""),ROW($AG$1:INDIRECT("$AG$"&amp;ROW($AD322)-1))), 1)+
INDEX($AH:$AH, LOOKUP(2, 1 / ($AH$1:INDIRECT("$AH$"&amp;ROW($AH322)-1) &lt;&gt; ""),ROW($AH$1:INDIRECT("$AH$"&amp;ROW($AD322)-1))), 1)&gt;=510,0,
IF(INDEX($AD:$AD, LOOKUP(2, 1 / ($AD$1:INDIRECT("$AD$"&amp;ROW($AD322)-1) &lt;&gt; ""),ROW($AD$1:INDIRECT("$AD$"&amp;ROW($AD322)-1))), 1)&gt;=255,0,
VLOOKUP(INDIRECT("$G$"&amp;LOOKUP(2, 1 / ($AD$1:INDIRECT("$AD$"&amp;ROW($AD322)-1) &lt;&gt; ""),ROW($AD$1:INDIRECT("$AD$"&amp;ROW($AD322)-1)))), 'EV and Base'!$A$1:$N$671, 4, FALSE))))</f>
        <v/>
      </c>
      <c r="AE322" s="2" t="str" cm="1">
        <f t="array" aca="1" ref="AE322" ca="1">IF(NOT(ISNUMBER(INDEX($A:$A,LOOKUP(2,1/($A$1:INDIRECT("$A$"&amp;ROW($A322))&lt;&gt;""),ROW($A$1:INDIRECT("$A$"&amp;ROW($A322)))),1))),"",
INDEX($AE:$AE,LOOKUP(2,1/($AE$1:INDIRECT("$AE$"&amp;ROW($AE322)-1)&lt;&gt;""),ROW($AE$1:INDIRECT("$AE$"&amp;ROW($AE322)-1))),1)+
IF(INDEX($AC:$AC,LOOKUP(2,1/($AC$1:INDIRECT("$AC$"&amp;ROW($AC322)-1)&lt;&gt;""),ROW($AC$1:INDIRECT("$AC$"&amp;ROW($AC322)-1))),1)+
INDEX($AD:$AD,LOOKUP(2,1/($AD$1:INDIRECT("$AD$"&amp;ROW($AD322)-1)&lt;&gt;""),ROW($AD$1:INDIRECT("$AD$"&amp;ROW($AD322)-1))),1)+
INDEX($AE:$AE,LOOKUP(2,1/($AE$1:INDIRECT("$AE$"&amp;ROW($AE322)-1)&lt;&gt;""),ROW($AE$1:INDIRECT("$AE$"&amp;ROW($AD322)-1))),1)+
INDEX($AE:$AF,LOOKUP(2,1/($AF$1:INDIRECT("$AF$"&amp;ROW($AF322)-1)&lt;&gt;""),ROW($AF$1:INDIRECT("$AF$"&amp;ROW($AD322)-1))),1)+
INDEX($AG:$AG,LOOKUP(2,1/($AG$1:INDIRECT("$AG$"&amp;ROW($AG322)-1)&lt;&gt;""),ROW($AG$1:INDIRECT("$AG$"&amp;ROW($AD322)-1))),1)+
INDEX($AH:$AH,LOOKUP(2,1/($AH$1:INDIRECT("$AH$"&amp;ROW($AH322)-1)&lt;&gt;""),ROW($AH$1:INDIRECT("$AH$"&amp;ROW($AD322)-1))),1)&gt;=510,0,
IF(INDEX($AE:$AE,LOOKUP(2,1/($AE$1:INDIRECT("$AE$"&amp;ROW($AE322)-1)&lt;&gt;""),ROW($AE$1:INDIRECT("$AE$"&amp;ROW($AE322)-1))),1)&gt;=255,0,
VLOOKUP(INDIRECT("$G$"&amp;LOOKUP(2,1/($AE$1:INDIRECT("$AE$"&amp;ROW($AE322)-1)&lt;&gt;""),ROW($AE$1:INDIRECT("$AE$"&amp;ROW($AE322)-1)))),'EV and Base'!$A$1:$N$671,5,FALSE))))</f>
        <v/>
      </c>
      <c r="AF322" s="2" t="str" cm="1">
        <f t="array" aca="1" ref="AF322" ca="1">IF(NOT(ISNUMBER(INDEX($A:$A, LOOKUP(2, 1 / ($A$1:INDIRECT("$A$"&amp;ROW($A322)) &lt;&gt; ""),ROW($A$1:INDIRECT("$A$"&amp;ROW($A322)))), 1))), "",
INDEX($AF:$AF, LOOKUP(2, 1 / ($AF$1:INDIRECT("$AF$"&amp;ROW($AF322)-1) &lt;&gt; ""),ROW($AF$1:INDIRECT("$AF$"&amp;ROW($AF322)-1))), 1)+
IF(INDEX($AC:$AC, LOOKUP(2, 1 / ($AC$1:INDIRECT("$AC$"&amp;ROW($AC322)-1) &lt;&gt; ""),ROW($AC$1:INDIRECT("$AC$"&amp;ROW($AC322)-1))), 1)+
INDEX($AD:$AD, LOOKUP(2, 1 / ($AD$1:INDIRECT("$AD$"&amp;ROW($AD322)-1) &lt;&gt; ""),ROW($AD$1:INDIRECT("$AD$"&amp;ROW($AD322)-1))), 1)+
INDEX($AE:$AE, LOOKUP(2, 1 / ($AE$1:INDIRECT("$AE$"&amp;ROW($AE322)-1) &lt;&gt; ""),ROW($AE$1:INDIRECT("$AE$"&amp;ROW($AD322)-1))), 1)+
INDEX($AE:$AF, LOOKUP(2, 1 / ($AF$1:INDIRECT("$AF$"&amp;ROW($AF322)-1) &lt;&gt; ""),ROW($AF$1:INDIRECT("$AF$"&amp;ROW($AD322)-1))), 1)+
INDEX($AG:$AG, LOOKUP(2, 1 / ($AG$1:INDIRECT("$AG$"&amp;ROW($AG322)-1) &lt;&gt; ""),ROW($AG$1:INDIRECT("$AG$"&amp;ROW($AD322)-1))), 1)+
INDEX($AH:$AH, LOOKUP(2, 1 / ($AH$1:INDIRECT("$AH$"&amp;ROW($AH322)-1) &lt;&gt; ""),ROW($AH$1:INDIRECT("$AH$"&amp;ROW($AD322)-1))), 1)&gt;=510,0,
IF(INDEX($AF:$AF, LOOKUP(2, 1 / ($AF$1:INDIRECT("$AF$"&amp;ROW($AF322)-1) &lt;&gt; ""),ROW($AF$1:INDIRECT("$AF$"&amp;ROW($AF322)-1))), 1)&gt;=255,0,
VLOOKUP(INDIRECT("$G$"&amp;LOOKUP(2, 1 / ($AF$1:INDIRECT("$AF$"&amp;ROW($AF322)-1) &lt;&gt; ""),ROW($AF$1:INDIRECT("$AF$"&amp;ROW($AF322)-1)))), 'EV and Base'!$A$1:$N$671, 6, FALSE))))</f>
        <v/>
      </c>
      <c r="AG322" s="2" t="str" cm="1">
        <f t="array" aca="1" ref="AG322" ca="1">IF(NOT(ISNUMBER(INDEX($A:$A, LOOKUP(2, 1 / ($A$1:INDIRECT("$A$"&amp;ROW($A322)) &lt;&gt; ""),ROW($A$1:INDIRECT("$A$"&amp;ROW($A322)))), 1))), "",
INDEX($AG:$AG, LOOKUP(2, 1 / ($AG$1:INDIRECT("$AG$"&amp;ROW($AG322)-1) &lt;&gt; ""),ROW($AG$1:INDIRECT("$AG$"&amp;ROW($AG322)-1))), 1)+
IF(INDEX($AC:$AC, LOOKUP(2, 1 / ($AC$1:INDIRECT("$AC$"&amp;ROW($AC322)-1) &lt;&gt; ""),ROW($AC$1:INDIRECT("$AC$"&amp;ROW($AC322)-1))), 1)+
INDEX($AD:$AD, LOOKUP(2, 1 / ($AD$1:INDIRECT("$AD$"&amp;ROW($AD322)-1) &lt;&gt; ""),ROW($AD$1:INDIRECT("$AD$"&amp;ROW($AD322)-1))), 1)+
INDEX($AE:$AE, LOOKUP(2, 1 / ($AE$1:INDIRECT("$AE$"&amp;ROW($AE322)-1) &lt;&gt; ""),ROW($AE$1:INDIRECT("$AE$"&amp;ROW($AD322)-1))), 1)+
INDEX($AE:$AF, LOOKUP(2, 1 / ($AF$1:INDIRECT("$AF$"&amp;ROW($AF322)-1) &lt;&gt; ""),ROW($AF$1:INDIRECT("$AF$"&amp;ROW($AD322)-1))), 1)+
INDEX($AG:$AG, LOOKUP(2, 1 / ($AG$1:INDIRECT("$AG$"&amp;ROW($AG322)-1) &lt;&gt; ""),ROW($AG$1:INDIRECT("$AG$"&amp;ROW($AD322)-1))), 1)+
INDEX($AH:$AH, LOOKUP(2, 1 / ($AH$1:INDIRECT("$AH$"&amp;ROW($AH322)-1) &lt;&gt; ""),ROW($AH$1:INDIRECT("$AH$"&amp;ROW($AD322)-1))), 1)&gt;=510,0,
IF(INDEX($AG:$AG, LOOKUP(2, 1 / ($AG$1:INDIRECT("$AG$"&amp;ROW($AG322)-1) &lt;&gt; ""),ROW($AG$1:INDIRECT("$AG$"&amp;ROW($AG322)-1))), 1)&gt;=255,0,
VLOOKUP(INDIRECT("$G$"&amp;LOOKUP(2, 1 / ($AG$1:INDIRECT("$AG$"&amp;ROW($AG322)-1) &lt;&gt; ""),ROW($AG$1:INDIRECT("$AG$"&amp;ROW($AG322)-1)))), 'EV and Base'!$A$1:$N$671, 7, FALSE))))</f>
        <v/>
      </c>
      <c r="AH322" s="24" t="str" cm="1">
        <f t="array" aca="1" ref="AH322" ca="1">IF(NOT(ISNUMBER(INDEX($A:$A,LOOKUP(2,1/($A$1:INDIRECT("$A$"&amp;ROW($A322))&lt;&gt;""),ROW($A$1:INDIRECT("$A$"&amp;ROW($A322)))),1))),"",
INDEX($AH:$AH,LOOKUP(2,1/($AH$1:INDIRECT("$AH$"&amp;ROW($AH322)-1)&lt;&gt;""),ROW($AH$1:INDIRECT("$AH$"&amp;ROW($AH322)-1))),1)+
IF(INDEX($AC:$AC,LOOKUP(2,1/($AC$1:INDIRECT("$AC$"&amp;ROW($AC322)-1)&lt;&gt;""),ROW($AC$1:INDIRECT("$AC$"&amp;ROW($AC322)-1))),1)+
INDEX($AD:$AD,LOOKUP(2,1/($AD$1:INDIRECT("$AD$"&amp;ROW($AD322)-1)&lt;&gt;""),ROW($AD$1:INDIRECT("$AD$"&amp;ROW($AD322)-1))),1)+
INDEX($AE:$AE,LOOKUP(2,1/($AE$1:INDIRECT("$AE$"&amp;ROW($AE322)-1)&lt;&gt;""),ROW($AE$1:INDIRECT("$AE$"&amp;ROW($AD322)-1))),1)+
INDEX($AE:$AF,LOOKUP(2,1/($AF$1:INDIRECT("$AF$"&amp;ROW($AF322)-1)&lt;&gt;""),ROW($AF$1:INDIRECT("$AF$"&amp;ROW($AD322)-1))),1)+
INDEX($AG:$AG,LOOKUP(2,1/($AG$1:INDIRECT("$AG$"&amp;ROW($AG322)-1)&lt;&gt;""),ROW($AG$1:INDIRECT("$AG$"&amp;ROW($AD322)-1))),1)+
INDEX($AH:$AH,LOOKUP(2,1/($AH$1:INDIRECT("$AH$"&amp;ROW($AH322)-1)&lt;&gt;""),ROW($AH$1:INDIRECT("$AH$"&amp;ROW($AD322)-1))),1)&gt;=510,0,
IF(INDEX($AH:$AH,LOOKUP(2,1/($AH$1:INDIRECT("$AH$"&amp;ROW($AH322)-1)&lt;&gt;""),ROW($AH$1:INDIRECT("$AH$"&amp;ROW($AH322)-1))),1)&gt;=255,0,
VLOOKUP(INDIRECT("$G$"&amp;LOOKUP(2,1/($AH$1:INDIRECT("$AH$"&amp;ROW($AH322)-1)&lt;&gt;""),ROW($AH$1:INDIRECT("$AH$"&amp;ROW($AH322)-1)))),'EV and Base'!$A$1:$N$671,8,FALSE))))</f>
        <v/>
      </c>
      <c r="AI322" s="29" t="str" cm="1">
        <f t="array" aca="1" ref="AI322" ca="1">IF(NOT(ISNUMBER(INDEX($A:$A,LOOKUP(2,1/($A$1:INDIRECT("$A$"&amp;ROW($A322))&lt;&gt;""),ROW($A$1:INDIRECT("$A$"&amp;ROW($A322)))),1))),"",
ROUNDDOWN((((2*VLOOKUP($AA322,'EV and Base'!$A$1:$N$671,9,FALSE))+31+ROUNDDOWN($AC322/4,0))*$AB322)/100,0)+$AB322+10)</f>
        <v/>
      </c>
      <c r="AJ322" s="21" t="str" cm="1">
        <f t="array" aca="1" ref="AJ322" ca="1">IF(NOT(ISNUMBER(INDEX($A:$A, LOOKUP(2, 1 / ($A$1:INDIRECT("$A$"&amp;ROW($A322)) &lt;&gt; ""),ROW($A$1:INDIRECT("$A$"&amp;ROW($A322)))), 1))), "",
ROUNDDOWN((ROUNDDOWN((((2*VLOOKUP($AA322, 'EV and Base'!$A$1:$N$671, 10, FALSE))+31+ROUNDDOWN($AD322/4, 0))*$AB322)/100, 0)+5)*1.1, 0))</f>
        <v/>
      </c>
      <c r="AK322" s="21" t="str" cm="1">
        <f t="array" aca="1" ref="AK322" ca="1">IF(NOT(ISNUMBER(INDEX($A:$A, LOOKUP(2, 1 / ($A$1:INDIRECT("$A$"&amp;ROW($A322)) &lt;&gt; ""),ROW($A$1:INDIRECT("$A$"&amp;ROW($A322)))), 1))), "",
ROUNDDOWN((ROUNDDOWN((((2*VLOOKUP($AA322, 'EV and Base'!$A$1:$N$671, 11, FALSE))+30+ROUNDDOWN($AE322/4, 0))*$AB322)/100, 0)+5), 0)
&amp;"-"&amp;
ROUNDDOWN((ROUNDDOWN((((2*VLOOKUP($AA322, 'EV and Base'!$A$1:$N$671, 11, FALSE))+31+ROUNDDOWN($AE322/4, 0))*$AB322)/100, 0)+5), 0))</f>
        <v/>
      </c>
      <c r="AL322" s="21" t="str" cm="1">
        <f t="array" aca="1" ref="AL322" ca="1">IF(NOT(ISNUMBER(INDEX($A:$A, LOOKUP(2, 1 / ($A$1:INDIRECT("$A$"&amp;ROW($A322)) &lt;&gt; ""),ROW($A$1:INDIRECT("$A$"&amp;ROW($A322)))), 1))), "",
ROUNDDOWN((ROUNDDOWN((((2*VLOOKUP($AA322, 'EV and Base'!$A$1:$N$671, 12, FALSE))+0+ROUNDDOWN($AF322/4, 0))*$AB322)/100, 0)+5)*0.9, 0)
&amp;"-"&amp;
ROUNDDOWN((ROUNDDOWN((((2*VLOOKUP($AA322, 'EV and Base'!$A$1:$N$671, 12, FALSE))+31+ROUNDDOWN($AF322/4, 0))*$AB322)/100, 0)+5)*0.9, 0))</f>
        <v/>
      </c>
      <c r="AM322" s="21" t="str" cm="1">
        <f t="array" aca="1" ref="AM322" ca="1">IF(NOT(ISNUMBER(INDEX($A:$A, LOOKUP(2, 1 / ($A$1:INDIRECT("$A$"&amp;ROW($A322)) &lt;&gt; ""),ROW($A$1:INDIRECT("$A$"&amp;ROW($A322)))), 1))), "",
ROUNDDOWN((ROUNDDOWN((((2*VLOOKUP($AA322, 'EV and Base'!$A$1:$N$671, 13, FALSE))+30+ROUNDDOWN($AG322/4, 0))*$AB322)/100, 0)+5), 0)
&amp;"-"&amp;
ROUNDDOWN((ROUNDDOWN((((2*VLOOKUP($AA322, 'EV and Base'!$A$1:$N$671, 13, FALSE))+31+ROUNDDOWN($AG322/4, 0))*$AB322)/100, 0)+5), 0))</f>
        <v/>
      </c>
      <c r="AN322" s="25" t="str" cm="1">
        <f t="array" aca="1" ref="AN322" ca="1">IF(NOT(ISNUMBER(INDEX($A:$A, LOOKUP(2, 1 / ($A$1:INDIRECT("$A$"&amp;ROW($A322)) &lt;&gt; ""),ROW($A$1:INDIRECT("$A$"&amp;ROW($A322)))), 1))), "",
ROUNDDOWN((ROUNDDOWN((((2*VLOOKUP($AA322, 'EV and Base'!$A$1:$N$671, 14, FALSE))+31+ROUNDDOWN($AH322/4, 0))*$AB322)/100, 0)+5), 0))</f>
        <v/>
      </c>
      <c r="AO322" s="23" t="str" cm="1">
        <f t="array" aca="1" ref="AO322" ca="1">IF(NOT(ISNUMBER(INDEX($A:$A, LOOKUP(2, 1 / ($A$1:INDIRECT("$A$"&amp;ROW($A322)) &lt;&gt; ""),ROW($A$1:INDIRECT("$A$"&amp;ROW($A322)))), 1))), "",
ROUNDDOWN((((2*VLOOKUP($AA322, 'EV and Base'!$A$1:$N$671, 9, FALSE))+31+ROUNDDOWN($AC322/4, 0))*$AB322)/100, 0)+$AB322+10)</f>
        <v/>
      </c>
      <c r="AP322" s="2" t="str" cm="1">
        <f t="array" aca="1" ref="AP322" ca="1">IF(NOT(ISNUMBER(INDEX($A:$A, LOOKUP(2, 1 / ($A$1:INDIRECT("$A$"&amp;ROW($A322)) &lt;&gt; ""),ROW($A$1:INDIRECT("$A$"&amp;ROW($A322)))), 1))), "",
ROUNDDOWN((ROUNDDOWN((((2*VLOOKUP($AA322, 'EV and Base'!$A$1:$N$671, 10, FALSE))+31+ROUNDDOWN($AD322/4, 0))*$AB322)/100, 0)+5)*1.1, 0))</f>
        <v/>
      </c>
      <c r="AQ322" s="2" t="str" cm="1">
        <f t="array" aca="1" ref="AQ322" ca="1">IF(NOT(ISNUMBER(INDEX($A:$A, LOOKUP(2, 1 / ($A$1:INDIRECT("$A$"&amp;ROW($A322)) &lt;&gt; ""),ROW($A$1:INDIRECT("$A$"&amp;ROW($A322)))), 1))), "",
ROUNDDOWN((ROUNDDOWN((((2*VLOOKUP($AA322, 'EV and Base'!$A$1:$N$671, 11, FALSE))+$AV$2+ROUNDDOWN($AE322/4, 0))*$AB322)/100, 0)+5), 0))</f>
        <v/>
      </c>
      <c r="AR322" s="22" t="str" cm="1">
        <f t="array" aca="1" ref="AR322" ca="1">IF(NOT(ISNUMBER(INDEX($A:$A, LOOKUP(2, 1 / ($A$1:INDIRECT("$A$"&amp;ROW($A322)) &lt;&gt; ""),ROW($A$1:INDIRECT("$A$"&amp;ROW($A322)))), 1))), "",
ROUNDDOWN((ROUNDDOWN((((2*VLOOKUP($AA322, 'EV and Base'!$A$1:$N$671, 12, FALSE))+$AW$2+ROUNDDOWN($AF322/4, 0))*$AB322)/100, 0)+5)*0.9, 0))</f>
        <v/>
      </c>
      <c r="AS322" s="2" t="str" cm="1">
        <f t="array" aca="1" ref="AS322" ca="1">IF(NOT(ISNUMBER(INDEX($A:$A, LOOKUP(2, 1 / ($A$1:INDIRECT("$A$"&amp;ROW($A322)) &lt;&gt; ""),ROW($A$1:INDIRECT("$A$"&amp;ROW($A322)))), 1))), "",
ROUNDDOWN((ROUNDDOWN((((2*VLOOKUP($AA322, 'EV and Base'!$A$1:$N$671, 13, FALSE))+$AX$2+ROUNDDOWN($AG322/4, 0))*$AB322)/100, 0)+5), 0))</f>
        <v/>
      </c>
      <c r="AT322" s="24" t="str" cm="1">
        <f t="array" aca="1" ref="AT322" ca="1">IF(NOT(ISNUMBER(INDEX($A:$A, LOOKUP(2, 1 / ($A$1:INDIRECT("$A$"&amp;ROW($A322)) &lt;&gt; ""),ROW($A$1:INDIRECT("$A$"&amp;ROW($A322)))), 1))), "",
ROUNDDOWN((ROUNDDOWN((((2*VLOOKUP($AA322, 'EV and Base'!$A$1:$N$671, 14, FALSE))+31+ROUNDDOWN($AH322/4, 0))*$AB322)/100, 0)+5), 0))</f>
        <v/>
      </c>
      <c r="AU322" s="28"/>
      <c r="AY322" t="str" cm="1">
        <f t="array" aca="1" ref="AY322" ca="1">IF(NOT(ISNUMBER(INDEX($A:$A,LOOKUP(2,1/($A$1:INDIRECT("$A$"&amp;ROW($A322))&lt;&gt;""),ROW($A$1:INDIRECT("$A$"&amp;ROW($A322)))),1))),"",
INDEX($AY:$AY,LOOKUP(2,1/($AY$1:INDIRECT("$AY$"&amp;ROW($AY322)-1)&lt;&gt;""),ROW($AY$1:INDIRECT("$AY$"&amp;ROW($AY322)-1))),1)+$BL322)</f>
        <v/>
      </c>
      <c r="AZ322" s="3" t="str" cm="1">
        <f t="array" aca="1" ref="AZ322" ca="1">IF(NOT(ISNUMBER(INDEX($A:$A, LOOKUP(2, 1 / ($A$1:INDIRECT("$A$"&amp;ROW($A322)) &lt;&gt; ""),ROW($A$1:INDIRECT("$A$"&amp;ROW($A322)))), 1))), "",
VLOOKUP(INDIRECT("$G$"&amp;LOOKUP(2, 1 / ($AY$1:INDIRECT("$AY$"&amp;ROW($AY322)-1) &lt;&gt; ""),ROW($AY$1:INDIRECT("$AY$"&amp;ROW($AY322)-1)))),'EV and Base'!A285:N955,2,FALSE))</f>
        <v/>
      </c>
      <c r="BA322" s="3" t="str" cm="1">
        <f t="array" aca="1" ref="BA322" ca="1">IF(NOT(ISNUMBER(INDEX($A:$A, LOOKUP(2, 1 / ($A$1:INDIRECT("$A$"&amp;ROW($A322)) &lt;&gt; ""),ROW($A$1:INDIRECT("$A$"&amp;ROW($A322)))), 1))), "",
INDIRECT("$I$"&amp;LOOKUP(2, 1 / ($AY$1:INDIRECT("$AY$"&amp;ROW($AY322)-1) &lt;&gt; ""),ROW($AY$1:INDIRECT("$AY$"&amp;ROW($AY322)-1)))))</f>
        <v/>
      </c>
      <c r="BB322" s="1" t="str" cm="1">
        <f t="array" aca="1" ref="BB322" ca="1">IF(NOT(ISNUMBER(INDEX($A:$A, LOOKUP(2, 1 / ($A$1:INDIRECT("$A$"&amp;ROW($A322)) &lt;&gt; ""),ROW($A$1:INDIRECT("$A$"&amp;ROW($A322)))), 1))), "",
INDIRECT("$AB$"&amp;LOOKUP(2, 1 / ($AY$1:INDIRECT("$AY$"&amp;ROW($AY322)-1) &lt;&gt; ""),ROW($AY$1:INDIRECT("$AY$"&amp;ROW($AY322)-1)))))</f>
        <v/>
      </c>
      <c r="BC322" s="3" t="str" cm="1">
        <f t="array" aca="1" ref="BC322" ca="1">IF(NOT(ISNUMBER(INDEX($A:$A,LOOKUP(2,1/($A$1:INDIRECT("$A$"&amp;ROW($A322))&lt;&gt;""),ROW($A$1:INDIRECT("$A$"&amp;ROW($A322)))),1))),"",
$BA322+$BA322+10)</f>
        <v/>
      </c>
      <c r="BD322" s="3" t="str" cm="1">
        <f t="array" aca="1" ref="BD322" ca="1">IF(NOT(ISNUMBER(INDEX($A:$A,LOOKUP(2,1/($A$1:INDIRECT("$A$"&amp;ROW($A322))&lt;&gt;""),ROW($A$1:INDIRECT("$A$"&amp;ROW($A322)))),1))),"",
$BA322+$BB322+10)</f>
        <v/>
      </c>
      <c r="BE322" s="3" t="str" cm="1">
        <f t="array" aca="1" ref="BE322" ca="1">IF(NOT(ISNUMBER(INDEX($A:$A,LOOKUP(2,1/($A$1:INDIRECT("$A$"&amp;ROW($A322))&lt;&gt;""),ROW($A$1:INDIRECT("$A$"&amp;ROW($A322)))),1))),"",
$BC322*$BC322)</f>
        <v/>
      </c>
      <c r="BF322" s="3" t="str" cm="1">
        <f t="array" aca="1" ref="BF322" ca="1">IF(NOT(ISNUMBER(INDEX($A:$A,LOOKUP(2,1/($A$1:INDIRECT("$A$"&amp;ROW($A322))&lt;&gt;""),ROW($A$1:INDIRECT("$A$"&amp;ROW($A322)))),1))),"",
$BD322*$BD322)</f>
        <v/>
      </c>
      <c r="BG322" s="3" t="str" cm="1">
        <f t="array" aca="1" ref="BG322" ca="1">IF(NOT(ISNUMBER(INDEX($A:$A,LOOKUP(2,1/($A$1:INDIRECT("$A$"&amp;ROW($A322))&lt;&gt;""),ROW($A$1:INDIRECT("$A$"&amp;ROW($A322)))),1))),"",
_xlfn.FLOOR.MATH(1.5*_xlfn.FLOOR.MATH($AZ322*BA322/5)))</f>
        <v/>
      </c>
      <c r="BH322" s="3" t="str" cm="1">
        <f t="array" aca="1" ref="BH322" ca="1">IF(NOT(ISNUMBER(INDEX($A:$A, LOOKUP(2, 1 / ($A$1:INDIRECT("$A$"&amp;ROW($A322)) &lt;&gt; ""),ROW($A$1:INDIRECT("$A$"&amp;ROW($A322)))), 1))), "",
_xlfn.FLOOR.MATH($BG322/IF(OR(INDIRECT("$C$"&amp;LOOKUP(2, 1 / ($AY$1:INDIRECT("$AY$"&amp;ROW($AY322)-1) &lt;&gt; ""),ROW($AY$1:INDIRECT("$AY$"&amp;ROW($AY322)-1))))="Multi",
INDIRECT("$C$"&amp;LOOKUP(2, 1 / ($AY$1:INDIRECT("$AY$"&amp;ROW($AY322)-1) &lt;&gt; ""),ROW($AY$1:INDIRECT("$AY$"&amp;ROW($AY322)-1))))="Double"),2,1)))</f>
        <v/>
      </c>
      <c r="BI322" s="3" t="str" cm="1">
        <f t="array" aca="1" ref="BI322" ca="1">IF(NOT(ISNUMBER(INDEX($A:$A,LOOKUP(2,1/($A$1:INDIRECT("$A$"&amp;ROW($A322))&lt;&gt;""),ROW($A$1:INDIRECT("$A$"&amp;ROW($A322)))),1))),"",
VLOOKUP($BC322,GameFreakSQRT!$A$1:$B$200,2,FALSE))</f>
        <v/>
      </c>
      <c r="BJ322" s="3" t="str" cm="1">
        <f t="array" aca="1" ref="BJ322" ca="1">IF(NOT(ISNUMBER(INDEX($A:$A,LOOKUP(2,1/($A$1:INDIRECT("$A$"&amp;ROW($A322))&lt;&gt;""),ROW($A$1:INDIRECT("$A$"&amp;ROW($A322)))),1))),"",
VLOOKUP($BD322,GameFreakSQRT!$A$1:$B$200,2,FALSE))</f>
        <v/>
      </c>
      <c r="BK322" s="3" t="str" cm="1">
        <f t="array" aca="1" ref="BK322" ca="1">IF(NOT(ISNUMBER(INDEX($A:$A,LOOKUP(2,1/($A$1:INDIRECT("$A$"&amp;ROW($A322))&lt;&gt;""),ROW($A$1:INDIRECT("$A$"&amp;ROW($A322)))),1))),"",
_xlfn.FLOOR.MATH((($BI322*$BE322)*$BH322)/($BJ322*$BF322))+1)</f>
        <v/>
      </c>
      <c r="BL322" s="3" t="str" cm="1">
        <f t="array" aca="1" ref="BL322" ca="1">IF(NOT(ISNUMBER(INDEX($A:$A,LOOKUP(2,1/($A$1:INDIRECT("$A$"&amp;ROW($A322))&lt;&gt;""),ROW($A$1:INDIRECT("$A$"&amp;ROW($A322)))),1))),"",
_xlfn.FLOOR.MATH($BK322*IF(NOT(INDIRECT("$Z$"&amp;LOOKUP(2, 1 / ($AY$1:INDIRECT("$AY$"&amp;ROW($AY322)-1) &lt;&gt; ""),ROW($AY$1:INDIRECT("$AY$"&amp;ROW($AY322)-1))))=""),1.5,1)))</f>
        <v/>
      </c>
      <c r="BM322" s="3" t="str" cm="1">
        <f t="array" aca="1" ref="BM322" ca="1">IF(NOT(ISNUMBER(INDEX($A:$A, LOOKUP(2, 1 / ($A$1:INDIRECT("$A$"&amp;ROW($A322)) &lt;&gt; ""),ROW($A$1:INDIRECT("$A$"&amp;ROW($A322)))), 1))), "",
INDIRECT("$Y$"&amp;LOOKUP(2, 1 / ($AY$1:INDIRECT("$AY$"&amp;ROW($AY322)-1) &lt;&gt; ""),ROW($AY$1:INDIRECT("$AY$"&amp;ROW($AY322)-1)))))</f>
        <v/>
      </c>
      <c r="BN322" s="3" t="str">
        <f t="shared" ca="1" si="31"/>
        <v/>
      </c>
    </row>
    <row r="323" spans="1:66" x14ac:dyDescent="0.45">
      <c r="A323" s="69" t="s">
        <v>75</v>
      </c>
      <c r="B323" s="69" t="s">
        <v>596</v>
      </c>
      <c r="C323" s="69" t="s">
        <v>46</v>
      </c>
      <c r="D323" s="69" t="s">
        <v>588</v>
      </c>
      <c r="E323" s="69" t="s">
        <v>48</v>
      </c>
      <c r="F323" s="56">
        <v>1</v>
      </c>
      <c r="G323" s="2" t="s">
        <v>597</v>
      </c>
      <c r="H323" s="2" t="s">
        <v>77</v>
      </c>
      <c r="I323" s="2">
        <v>35</v>
      </c>
      <c r="J323" s="2" t="s">
        <v>106</v>
      </c>
      <c r="K323" s="2" t="s">
        <v>399</v>
      </c>
      <c r="L323" s="2" t="s">
        <v>53</v>
      </c>
      <c r="M323" s="2" t="s">
        <v>444</v>
      </c>
      <c r="N323" s="2" t="s">
        <v>403</v>
      </c>
      <c r="O323" s="2" t="s">
        <v>445</v>
      </c>
      <c r="P323" s="2" t="s">
        <v>598</v>
      </c>
      <c r="Q323" s="2">
        <v>12</v>
      </c>
      <c r="R323" s="2">
        <f>_xlfn.FLOOR.MATH((((2*VLOOKUP(G323, 'EV and Base'!$A$1:$N$671, 9, FALSE))+$Q323)*$I323)/100)+$I323+10</f>
        <v>84</v>
      </c>
      <c r="S323" s="2">
        <f>_xlfn.FLOOR.MATH((_xlfn.FLOOR.MATH((((2*VLOOKUP($G323, 'EV and Base'!$A$1:$N$671, 10, FALSE))+$Q323)*$I323)/100)+5)*
IF(OR($J323="Lonely", $J323="Brave", $J323="Adamant", $J323="Naughty"), 1.1,
IF(OR($J323="Bold", $J323="Timid", $J323="Modest", $J323="Calm"), 0.9, 1)))</f>
        <v>54</v>
      </c>
      <c r="T323" s="2">
        <f>_xlfn.FLOOR.MATH((_xlfn.FLOOR.MATH((((2*VLOOKUP($G323, 'EV and Base'!$A$1:$N$671, 11, FALSE))+$Q323)*$I323)/100)+5)*
IF(OR($J323="Bold", $J323="Relaxed", $J323="Impish", $J323="Lax"), 1.1,
IF(OR($J323="Lonely", $J323="Hasty", $J323="Mild", $J323="Gentle"), 0.9, 1)))</f>
        <v>54</v>
      </c>
      <c r="U323" s="2">
        <f>_xlfn.FLOOR.MATH((_xlfn.FLOOR.MATH((((2*VLOOKUP($G323, 'EV and Base'!$A$1:$N$671, 12, FALSE))+$Q323)*$I323)/100)+5)*
IF(OR($J323="Modest", $J323="Mild", $J323="Quiet", $J323="Rash"), 1.1,
IF(OR($J323="Adamant", $J323="Impish", $J323="Jolly", $J323="Careful"), 0.9, 1)))</f>
        <v>65</v>
      </c>
      <c r="V323" s="2">
        <f>_xlfn.FLOOR.MATH((_xlfn.FLOOR.MATH((((2*VLOOKUP($G323, 'EV and Base'!$A$1:$N$671, 13, FALSE))+$Q323)*$I323)/100)+5)*
IF(OR($J323="Calm", $J323="Gentle", $J323="Sassy", $J323="Careful"), 1.1,
IF(OR($J323="Naughty", $J323="Lax", $J323="Naive", $J323="Rash"), 0.9, 1)))</f>
        <v>54</v>
      </c>
      <c r="W323" s="2">
        <f>_xlfn.FLOOR.MATH((_xlfn.FLOOR.MATH((((2*VLOOKUP($G323, 'EV and Base'!$A$1:$N$671, 14, FALSE))+$Q323)*$I323)/100)+5)*
IF(OR($J323="Timid", $J323="Hasty", $J323="Jolly", $J323="Naive"), 1.1,
IF(OR($J323="Brave", $J323="Relaxed", $J323="Quiet", $J323="Sassy"), 0.9, 1)))</f>
        <v>55</v>
      </c>
      <c r="X323" s="69">
        <v>2100</v>
      </c>
      <c r="Z323" s="1">
        <v>1</v>
      </c>
      <c r="AA323" s="23" t="str" cm="1">
        <f t="array" aca="1" ref="AA323" ca="1">IF(NOT(ISNUMBER(INDEX($A:$A,LOOKUP(2,1/($A$1:INDIRECT("$A$"&amp;ROW($A323))&lt;&gt;""),ROW($A$1:INDIRECT("$A$"&amp;ROW($A323)))),1))),"",
IF(NOT(ISNUMBER($A323)),$AA322,
IF($AB323&lt;16,"Lillipup",
IF($AB323&lt;32,"Herdier",
"Stoutland"))))</f>
        <v/>
      </c>
      <c r="AB323" s="25" t="str" cm="1">
        <f t="array" aca="1" ref="AB323" ca="1">IF(NOT(ISNUMBER(INDEX($A:$A, LOOKUP(2, 1 / ($A$1:INDIRECT("$A$"&amp;ROW($A323)) &lt;&gt; ""),ROW($A$1:INDIRECT("$A$"&amp;ROW($A323)))), 1))), "",
VLOOKUP($AY323,'Medium-Slow'!$A$1:$B$101,2,TRUE))</f>
        <v/>
      </c>
      <c r="AC323" s="23" t="str" cm="1">
        <f t="array" aca="1" ref="AC323" ca="1">IF(NOT(ISNUMBER(INDEX($A:$A, LOOKUP(2, 1 / ($A$1:INDIRECT("$A$"&amp;ROW($A323)) &lt;&gt; ""),ROW($A$1:INDIRECT("$A$"&amp;ROW($A323)))), 1))), "",
INDEX($AC:$AC, LOOKUP(2, 1 / ($AC$1:INDIRECT("$AC$"&amp;ROW($AC323)-1) &lt;&gt; ""),ROW($AC$1:INDIRECT("$AC$"&amp;ROW($AC323)-1))), 1)+
IF(INDEX($AC:$AC, LOOKUP(2, 1 / ($AC$1:INDIRECT("$AC$"&amp;ROW($AC323)-1) &lt;&gt; ""),ROW($AC$1:INDIRECT("$AC$"&amp;ROW($AC323)-1))), 1)+
INDEX($AD:$AD, LOOKUP(2, 1 / ($AD$1:INDIRECT("$AD$"&amp;ROW($AD323)-1) &lt;&gt; ""),ROW($AD$1:INDIRECT("$AD$"&amp;ROW($AD323)-1))), 1)+
INDEX($AE:$AE, LOOKUP(2, 1 / ($AE$1:INDIRECT("$AE$"&amp;ROW($AE323)-1) &lt;&gt; ""),ROW($AE$1:INDIRECT("$AE$"&amp;ROW($AD323)-1))), 1)+
INDEX($AE:$AF, LOOKUP(2, 1 / ($AF$1:INDIRECT("$AF$"&amp;ROW($AF323)-1) &lt;&gt; ""),ROW($AF$1:INDIRECT("$AF$"&amp;ROW($AD323)-1))), 1)+
INDEX($AG:$AG, LOOKUP(2, 1 / ($AG$1:INDIRECT("$AG$"&amp;ROW($AG323)-1) &lt;&gt; ""),ROW($AG$1:INDIRECT("$AG$"&amp;ROW($AD323)-1))), 1)+
INDEX($AH:$AH, LOOKUP(2, 1 / ($AH$1:INDIRECT("$AH$"&amp;ROW($AH323)-1) &lt;&gt; ""),ROW($AH$1:INDIRECT("$AH$"&amp;ROW($AD323)-1))), 1)&gt;=510,0,
IF(INDEX($AC:$AC, LOOKUP(2, 1 / ($AC$1:INDIRECT("$AC$"&amp;ROW($AC323)-1) &lt;&gt; ""),ROW($AC$1:INDIRECT("$AC$"&amp;ROW($AC323)-1))), 1)&gt;=255,0,
VLOOKUP(INDIRECT("$G$"&amp;LOOKUP(2, 1 / ($AC$1:INDIRECT("$AC$"&amp;ROW($AC323)-1) &lt;&gt; ""),ROW($AC$1:INDIRECT("$AC$"&amp;ROW($AC323)-1)))), 'EV and Base'!$A$1:$N$671, 3, FALSE))))</f>
        <v/>
      </c>
      <c r="AD323" s="2" t="str" cm="1">
        <f t="array" aca="1" ref="AD323" ca="1">IF(NOT(ISNUMBER(INDEX($A:$A, LOOKUP(2, 1 / ($A$1:INDIRECT("$A$"&amp;ROW($A323)) &lt;&gt; ""),ROW($A$1:INDIRECT("$A$"&amp;ROW($A323)))), 1))), "",
INDEX($AD:$AD, LOOKUP(2, 1 / ($AD$1:INDIRECT("$AD$"&amp;ROW($AD323)-1) &lt;&gt; ""),ROW($AD$1:INDIRECT("$AD$"&amp;ROW($AD323)-1))), 1)+
IF(INDEX($AC:$AC, LOOKUP(2, 1 / ($AC$1:INDIRECT("$AC$"&amp;ROW($AC323)-1) &lt;&gt; ""),ROW($AC$1:INDIRECT("$AC$"&amp;ROW($AC323)-1))), 1)+
INDEX($AD:$AD, LOOKUP(2, 1 / ($AD$1:INDIRECT("$AD$"&amp;ROW($AD323)-1) &lt;&gt; ""),ROW($AD$1:INDIRECT("$AD$"&amp;ROW($AD323)-1))), 1)+
INDEX($AE:$AE, LOOKUP(2, 1 / ($AE$1:INDIRECT("$AE$"&amp;ROW($AE323)-1) &lt;&gt; ""),ROW($AE$1:INDIRECT("$AE$"&amp;ROW($AD323)-1))), 1)+
INDEX($AE:$AF, LOOKUP(2, 1 / ($AF$1:INDIRECT("$AF$"&amp;ROW($AF323)-1) &lt;&gt; ""),ROW($AF$1:INDIRECT("$AF$"&amp;ROW($AD323)-1))), 1)+
INDEX($AG:$AG, LOOKUP(2, 1 / ($AG$1:INDIRECT("$AG$"&amp;ROW($AG323)-1) &lt;&gt; ""),ROW($AG$1:INDIRECT("$AG$"&amp;ROW($AD323)-1))), 1)+
INDEX($AH:$AH, LOOKUP(2, 1 / ($AH$1:INDIRECT("$AH$"&amp;ROW($AH323)-1) &lt;&gt; ""),ROW($AH$1:INDIRECT("$AH$"&amp;ROW($AD323)-1))), 1)&gt;=510,0,
IF(INDEX($AD:$AD, LOOKUP(2, 1 / ($AD$1:INDIRECT("$AD$"&amp;ROW($AD323)-1) &lt;&gt; ""),ROW($AD$1:INDIRECT("$AD$"&amp;ROW($AD323)-1))), 1)&gt;=255,0,
VLOOKUP(INDIRECT("$G$"&amp;LOOKUP(2, 1 / ($AD$1:INDIRECT("$AD$"&amp;ROW($AD323)-1) &lt;&gt; ""),ROW($AD$1:INDIRECT("$AD$"&amp;ROW($AD323)-1)))), 'EV and Base'!$A$1:$N$671, 4, FALSE))))</f>
        <v/>
      </c>
      <c r="AE323" s="2" t="str" cm="1">
        <f t="array" aca="1" ref="AE323" ca="1">IF(NOT(ISNUMBER(INDEX($A:$A,LOOKUP(2,1/($A$1:INDIRECT("$A$"&amp;ROW($A323))&lt;&gt;""),ROW($A$1:INDIRECT("$A$"&amp;ROW($A323)))),1))),"",
INDEX($AE:$AE,LOOKUP(2,1/($AE$1:INDIRECT("$AE$"&amp;ROW($AE323)-1)&lt;&gt;""),ROW($AE$1:INDIRECT("$AE$"&amp;ROW($AE323)-1))),1)+
IF(INDEX($AC:$AC,LOOKUP(2,1/($AC$1:INDIRECT("$AC$"&amp;ROW($AC323)-1)&lt;&gt;""),ROW($AC$1:INDIRECT("$AC$"&amp;ROW($AC323)-1))),1)+
INDEX($AD:$AD,LOOKUP(2,1/($AD$1:INDIRECT("$AD$"&amp;ROW($AD323)-1)&lt;&gt;""),ROW($AD$1:INDIRECT("$AD$"&amp;ROW($AD323)-1))),1)+
INDEX($AE:$AE,LOOKUP(2,1/($AE$1:INDIRECT("$AE$"&amp;ROW($AE323)-1)&lt;&gt;""),ROW($AE$1:INDIRECT("$AE$"&amp;ROW($AD323)-1))),1)+
INDEX($AE:$AF,LOOKUP(2,1/($AF$1:INDIRECT("$AF$"&amp;ROW($AF323)-1)&lt;&gt;""),ROW($AF$1:INDIRECT("$AF$"&amp;ROW($AD323)-1))),1)+
INDEX($AG:$AG,LOOKUP(2,1/($AG$1:INDIRECT("$AG$"&amp;ROW($AG323)-1)&lt;&gt;""),ROW($AG$1:INDIRECT("$AG$"&amp;ROW($AD323)-1))),1)+
INDEX($AH:$AH,LOOKUP(2,1/($AH$1:INDIRECT("$AH$"&amp;ROW($AH323)-1)&lt;&gt;""),ROW($AH$1:INDIRECT("$AH$"&amp;ROW($AD323)-1))),1)&gt;=510,0,
IF(INDEX($AE:$AE,LOOKUP(2,1/($AE$1:INDIRECT("$AE$"&amp;ROW($AE323)-1)&lt;&gt;""),ROW($AE$1:INDIRECT("$AE$"&amp;ROW($AE323)-1))),1)&gt;=255,0,
VLOOKUP(INDIRECT("$G$"&amp;LOOKUP(2,1/($AE$1:INDIRECT("$AE$"&amp;ROW($AE323)-1)&lt;&gt;""),ROW($AE$1:INDIRECT("$AE$"&amp;ROW($AE323)-1)))),'EV and Base'!$A$1:$N$671,5,FALSE))))</f>
        <v/>
      </c>
      <c r="AF323" s="2" t="str" cm="1">
        <f t="array" aca="1" ref="AF323" ca="1">IF(NOT(ISNUMBER(INDEX($A:$A, LOOKUP(2, 1 / ($A$1:INDIRECT("$A$"&amp;ROW($A323)) &lt;&gt; ""),ROW($A$1:INDIRECT("$A$"&amp;ROW($A323)))), 1))), "",
INDEX($AF:$AF, LOOKUP(2, 1 / ($AF$1:INDIRECT("$AF$"&amp;ROW($AF323)-1) &lt;&gt; ""),ROW($AF$1:INDIRECT("$AF$"&amp;ROW($AF323)-1))), 1)+
IF(INDEX($AC:$AC, LOOKUP(2, 1 / ($AC$1:INDIRECT("$AC$"&amp;ROW($AC323)-1) &lt;&gt; ""),ROW($AC$1:INDIRECT("$AC$"&amp;ROW($AC323)-1))), 1)+
INDEX($AD:$AD, LOOKUP(2, 1 / ($AD$1:INDIRECT("$AD$"&amp;ROW($AD323)-1) &lt;&gt; ""),ROW($AD$1:INDIRECT("$AD$"&amp;ROW($AD323)-1))), 1)+
INDEX($AE:$AE, LOOKUP(2, 1 / ($AE$1:INDIRECT("$AE$"&amp;ROW($AE323)-1) &lt;&gt; ""),ROW($AE$1:INDIRECT("$AE$"&amp;ROW($AD323)-1))), 1)+
INDEX($AE:$AF, LOOKUP(2, 1 / ($AF$1:INDIRECT("$AF$"&amp;ROW($AF323)-1) &lt;&gt; ""),ROW($AF$1:INDIRECT("$AF$"&amp;ROW($AD323)-1))), 1)+
INDEX($AG:$AG, LOOKUP(2, 1 / ($AG$1:INDIRECT("$AG$"&amp;ROW($AG323)-1) &lt;&gt; ""),ROW($AG$1:INDIRECT("$AG$"&amp;ROW($AD323)-1))), 1)+
INDEX($AH:$AH, LOOKUP(2, 1 / ($AH$1:INDIRECT("$AH$"&amp;ROW($AH323)-1) &lt;&gt; ""),ROW($AH$1:INDIRECT("$AH$"&amp;ROW($AD323)-1))), 1)&gt;=510,0,
IF(INDEX($AF:$AF, LOOKUP(2, 1 / ($AF$1:INDIRECT("$AF$"&amp;ROW($AF323)-1) &lt;&gt; ""),ROW($AF$1:INDIRECT("$AF$"&amp;ROW($AF323)-1))), 1)&gt;=255,0,
VLOOKUP(INDIRECT("$G$"&amp;LOOKUP(2, 1 / ($AF$1:INDIRECT("$AF$"&amp;ROW($AF323)-1) &lt;&gt; ""),ROW($AF$1:INDIRECT("$AF$"&amp;ROW($AF323)-1)))), 'EV and Base'!$A$1:$N$671, 6, FALSE))))</f>
        <v/>
      </c>
      <c r="AG323" s="2" t="str" cm="1">
        <f t="array" aca="1" ref="AG323" ca="1">IF(NOT(ISNUMBER(INDEX($A:$A, LOOKUP(2, 1 / ($A$1:INDIRECT("$A$"&amp;ROW($A323)) &lt;&gt; ""),ROW($A$1:INDIRECT("$A$"&amp;ROW($A323)))), 1))), "",
INDEX($AG:$AG, LOOKUP(2, 1 / ($AG$1:INDIRECT("$AG$"&amp;ROW($AG323)-1) &lt;&gt; ""),ROW($AG$1:INDIRECT("$AG$"&amp;ROW($AG323)-1))), 1)+
IF(INDEX($AC:$AC, LOOKUP(2, 1 / ($AC$1:INDIRECT("$AC$"&amp;ROW($AC323)-1) &lt;&gt; ""),ROW($AC$1:INDIRECT("$AC$"&amp;ROW($AC323)-1))), 1)+
INDEX($AD:$AD, LOOKUP(2, 1 / ($AD$1:INDIRECT("$AD$"&amp;ROW($AD323)-1) &lt;&gt; ""),ROW($AD$1:INDIRECT("$AD$"&amp;ROW($AD323)-1))), 1)+
INDEX($AE:$AE, LOOKUP(2, 1 / ($AE$1:INDIRECT("$AE$"&amp;ROW($AE323)-1) &lt;&gt; ""),ROW($AE$1:INDIRECT("$AE$"&amp;ROW($AD323)-1))), 1)+
INDEX($AE:$AF, LOOKUP(2, 1 / ($AF$1:INDIRECT("$AF$"&amp;ROW($AF323)-1) &lt;&gt; ""),ROW($AF$1:INDIRECT("$AF$"&amp;ROW($AD323)-1))), 1)+
INDEX($AG:$AG, LOOKUP(2, 1 / ($AG$1:INDIRECT("$AG$"&amp;ROW($AG323)-1) &lt;&gt; ""),ROW($AG$1:INDIRECT("$AG$"&amp;ROW($AD323)-1))), 1)+
INDEX($AH:$AH, LOOKUP(2, 1 / ($AH$1:INDIRECT("$AH$"&amp;ROW($AH323)-1) &lt;&gt; ""),ROW($AH$1:INDIRECT("$AH$"&amp;ROW($AD323)-1))), 1)&gt;=510,0,
IF(INDEX($AG:$AG, LOOKUP(2, 1 / ($AG$1:INDIRECT("$AG$"&amp;ROW($AG323)-1) &lt;&gt; ""),ROW($AG$1:INDIRECT("$AG$"&amp;ROW($AG323)-1))), 1)&gt;=255,0,
VLOOKUP(INDIRECT("$G$"&amp;LOOKUP(2, 1 / ($AG$1:INDIRECT("$AG$"&amp;ROW($AG323)-1) &lt;&gt; ""),ROW($AG$1:INDIRECT("$AG$"&amp;ROW($AG323)-1)))), 'EV and Base'!$A$1:$N$671, 7, FALSE))))</f>
        <v/>
      </c>
      <c r="AH323" s="24" t="str" cm="1">
        <f t="array" aca="1" ref="AH323" ca="1">IF(NOT(ISNUMBER(INDEX($A:$A,LOOKUP(2,1/($A$1:INDIRECT("$A$"&amp;ROW($A323))&lt;&gt;""),ROW($A$1:INDIRECT("$A$"&amp;ROW($A323)))),1))),"",
INDEX($AH:$AH,LOOKUP(2,1/($AH$1:INDIRECT("$AH$"&amp;ROW($AH323)-1)&lt;&gt;""),ROW($AH$1:INDIRECT("$AH$"&amp;ROW($AH323)-1))),1)+
IF(INDEX($AC:$AC,LOOKUP(2,1/($AC$1:INDIRECT("$AC$"&amp;ROW($AC323)-1)&lt;&gt;""),ROW($AC$1:INDIRECT("$AC$"&amp;ROW($AC323)-1))),1)+
INDEX($AD:$AD,LOOKUP(2,1/($AD$1:INDIRECT("$AD$"&amp;ROW($AD323)-1)&lt;&gt;""),ROW($AD$1:INDIRECT("$AD$"&amp;ROW($AD323)-1))),1)+
INDEX($AE:$AE,LOOKUP(2,1/($AE$1:INDIRECT("$AE$"&amp;ROW($AE323)-1)&lt;&gt;""),ROW($AE$1:INDIRECT("$AE$"&amp;ROW($AD323)-1))),1)+
INDEX($AE:$AF,LOOKUP(2,1/($AF$1:INDIRECT("$AF$"&amp;ROW($AF323)-1)&lt;&gt;""),ROW($AF$1:INDIRECT("$AF$"&amp;ROW($AD323)-1))),1)+
INDEX($AG:$AG,LOOKUP(2,1/($AG$1:INDIRECT("$AG$"&amp;ROW($AG323)-1)&lt;&gt;""),ROW($AG$1:INDIRECT("$AG$"&amp;ROW($AD323)-1))),1)+
INDEX($AH:$AH,LOOKUP(2,1/($AH$1:INDIRECT("$AH$"&amp;ROW($AH323)-1)&lt;&gt;""),ROW($AH$1:INDIRECT("$AH$"&amp;ROW($AD323)-1))),1)&gt;=510,0,
IF(INDEX($AH:$AH,LOOKUP(2,1/($AH$1:INDIRECT("$AH$"&amp;ROW($AH323)-1)&lt;&gt;""),ROW($AH$1:INDIRECT("$AH$"&amp;ROW($AH323)-1))),1)&gt;=255,0,
VLOOKUP(INDIRECT("$G$"&amp;LOOKUP(2,1/($AH$1:INDIRECT("$AH$"&amp;ROW($AH323)-1)&lt;&gt;""),ROW($AH$1:INDIRECT("$AH$"&amp;ROW($AH323)-1)))),'EV and Base'!$A$1:$N$671,8,FALSE))))</f>
        <v/>
      </c>
      <c r="AI323" s="29" t="str" cm="1">
        <f t="array" aca="1" ref="AI323" ca="1">IF(NOT(ISNUMBER(INDEX($A:$A,LOOKUP(2,1/($A$1:INDIRECT("$A$"&amp;ROW($A323))&lt;&gt;""),ROW($A$1:INDIRECT("$A$"&amp;ROW($A323)))),1))),"",
ROUNDDOWN((((2*VLOOKUP($AA323,'EV and Base'!$A$1:$N$671,9,FALSE))+31+ROUNDDOWN($AC323/4,0))*$AB323)/100,0)+$AB323+10)</f>
        <v/>
      </c>
      <c r="AJ323" s="21" t="str" cm="1">
        <f t="array" aca="1" ref="AJ323" ca="1">IF(NOT(ISNUMBER(INDEX($A:$A, LOOKUP(2, 1 / ($A$1:INDIRECT("$A$"&amp;ROW($A323)) &lt;&gt; ""),ROW($A$1:INDIRECT("$A$"&amp;ROW($A323)))), 1))), "",
ROUNDDOWN((ROUNDDOWN((((2*VLOOKUP($AA323, 'EV and Base'!$A$1:$N$671, 10, FALSE))+31+ROUNDDOWN($AD323/4, 0))*$AB323)/100, 0)+5)*1.1, 0))</f>
        <v/>
      </c>
      <c r="AK323" s="21" t="str" cm="1">
        <f t="array" aca="1" ref="AK323" ca="1">IF(NOT(ISNUMBER(INDEX($A:$A, LOOKUP(2, 1 / ($A$1:INDIRECT("$A$"&amp;ROW($A323)) &lt;&gt; ""),ROW($A$1:INDIRECT("$A$"&amp;ROW($A323)))), 1))), "",
ROUNDDOWN((ROUNDDOWN((((2*VLOOKUP($AA323, 'EV and Base'!$A$1:$N$671, 11, FALSE))+30+ROUNDDOWN($AE323/4, 0))*$AB323)/100, 0)+5), 0)
&amp;"-"&amp;
ROUNDDOWN((ROUNDDOWN((((2*VLOOKUP($AA323, 'EV and Base'!$A$1:$N$671, 11, FALSE))+31+ROUNDDOWN($AE323/4, 0))*$AB323)/100, 0)+5), 0))</f>
        <v/>
      </c>
      <c r="AL323" s="21" t="str" cm="1">
        <f t="array" aca="1" ref="AL323" ca="1">IF(NOT(ISNUMBER(INDEX($A:$A, LOOKUP(2, 1 / ($A$1:INDIRECT("$A$"&amp;ROW($A323)) &lt;&gt; ""),ROW($A$1:INDIRECT("$A$"&amp;ROW($A323)))), 1))), "",
ROUNDDOWN((ROUNDDOWN((((2*VLOOKUP($AA323, 'EV and Base'!$A$1:$N$671, 12, FALSE))+0+ROUNDDOWN($AF323/4, 0))*$AB323)/100, 0)+5)*0.9, 0)
&amp;"-"&amp;
ROUNDDOWN((ROUNDDOWN((((2*VLOOKUP($AA323, 'EV and Base'!$A$1:$N$671, 12, FALSE))+31+ROUNDDOWN($AF323/4, 0))*$AB323)/100, 0)+5)*0.9, 0))</f>
        <v/>
      </c>
      <c r="AM323" s="21" t="str" cm="1">
        <f t="array" aca="1" ref="AM323" ca="1">IF(NOT(ISNUMBER(INDEX($A:$A, LOOKUP(2, 1 / ($A$1:INDIRECT("$A$"&amp;ROW($A323)) &lt;&gt; ""),ROW($A$1:INDIRECT("$A$"&amp;ROW($A323)))), 1))), "",
ROUNDDOWN((ROUNDDOWN((((2*VLOOKUP($AA323, 'EV and Base'!$A$1:$N$671, 13, FALSE))+30+ROUNDDOWN($AG323/4, 0))*$AB323)/100, 0)+5), 0)
&amp;"-"&amp;
ROUNDDOWN((ROUNDDOWN((((2*VLOOKUP($AA323, 'EV and Base'!$A$1:$N$671, 13, FALSE))+31+ROUNDDOWN($AG323/4, 0))*$AB323)/100, 0)+5), 0))</f>
        <v/>
      </c>
      <c r="AN323" s="25" t="str" cm="1">
        <f t="array" aca="1" ref="AN323" ca="1">IF(NOT(ISNUMBER(INDEX($A:$A, LOOKUP(2, 1 / ($A$1:INDIRECT("$A$"&amp;ROW($A323)) &lt;&gt; ""),ROW($A$1:INDIRECT("$A$"&amp;ROW($A323)))), 1))), "",
ROUNDDOWN((ROUNDDOWN((((2*VLOOKUP($AA323, 'EV and Base'!$A$1:$N$671, 14, FALSE))+31+ROUNDDOWN($AH323/4, 0))*$AB323)/100, 0)+5), 0))</f>
        <v/>
      </c>
      <c r="AO323" s="23" t="str" cm="1">
        <f t="array" aca="1" ref="AO323" ca="1">IF(NOT(ISNUMBER(INDEX($A:$A, LOOKUP(2, 1 / ($A$1:INDIRECT("$A$"&amp;ROW($A323)) &lt;&gt; ""),ROW($A$1:INDIRECT("$A$"&amp;ROW($A323)))), 1))), "",
ROUNDDOWN((((2*VLOOKUP($AA323, 'EV and Base'!$A$1:$N$671, 9, FALSE))+31+ROUNDDOWN($AC323/4, 0))*$AB323)/100, 0)+$AB323+10)</f>
        <v/>
      </c>
      <c r="AP323" s="2" t="str" cm="1">
        <f t="array" aca="1" ref="AP323" ca="1">IF(NOT(ISNUMBER(INDEX($A:$A, LOOKUP(2, 1 / ($A$1:INDIRECT("$A$"&amp;ROW($A323)) &lt;&gt; ""),ROW($A$1:INDIRECT("$A$"&amp;ROW($A323)))), 1))), "",
ROUNDDOWN((ROUNDDOWN((((2*VLOOKUP($AA323, 'EV and Base'!$A$1:$N$671, 10, FALSE))+31+ROUNDDOWN($AD323/4, 0))*$AB323)/100, 0)+5)*1.1, 0))</f>
        <v/>
      </c>
      <c r="AQ323" s="2" t="str" cm="1">
        <f t="array" aca="1" ref="AQ323" ca="1">IF(NOT(ISNUMBER(INDEX($A:$A, LOOKUP(2, 1 / ($A$1:INDIRECT("$A$"&amp;ROW($A323)) &lt;&gt; ""),ROW($A$1:INDIRECT("$A$"&amp;ROW($A323)))), 1))), "",
ROUNDDOWN((ROUNDDOWN((((2*VLOOKUP($AA323, 'EV and Base'!$A$1:$N$671, 11, FALSE))+$AV$2+ROUNDDOWN($AE323/4, 0))*$AB323)/100, 0)+5), 0))</f>
        <v/>
      </c>
      <c r="AR323" s="22" t="str" cm="1">
        <f t="array" aca="1" ref="AR323" ca="1">IF(NOT(ISNUMBER(INDEX($A:$A, LOOKUP(2, 1 / ($A$1:INDIRECT("$A$"&amp;ROW($A323)) &lt;&gt; ""),ROW($A$1:INDIRECT("$A$"&amp;ROW($A323)))), 1))), "",
ROUNDDOWN((ROUNDDOWN((((2*VLOOKUP($AA323, 'EV and Base'!$A$1:$N$671, 12, FALSE))+$AW$2+ROUNDDOWN($AF323/4, 0))*$AB323)/100, 0)+5)*0.9, 0))</f>
        <v/>
      </c>
      <c r="AS323" s="2" t="str" cm="1">
        <f t="array" aca="1" ref="AS323" ca="1">IF(NOT(ISNUMBER(INDEX($A:$A, LOOKUP(2, 1 / ($A$1:INDIRECT("$A$"&amp;ROW($A323)) &lt;&gt; ""),ROW($A$1:INDIRECT("$A$"&amp;ROW($A323)))), 1))), "",
ROUNDDOWN((ROUNDDOWN((((2*VLOOKUP($AA323, 'EV and Base'!$A$1:$N$671, 13, FALSE))+$AX$2+ROUNDDOWN($AG323/4, 0))*$AB323)/100, 0)+5), 0))</f>
        <v/>
      </c>
      <c r="AT323" s="24" t="str" cm="1">
        <f t="array" aca="1" ref="AT323" ca="1">IF(NOT(ISNUMBER(INDEX($A:$A, LOOKUP(2, 1 / ($A$1:INDIRECT("$A$"&amp;ROW($A323)) &lt;&gt; ""),ROW($A$1:INDIRECT("$A$"&amp;ROW($A323)))), 1))), "",
ROUNDDOWN((ROUNDDOWN((((2*VLOOKUP($AA323, 'EV and Base'!$A$1:$N$671, 14, FALSE))+31+ROUNDDOWN($AH323/4, 0))*$AB323)/100, 0)+5), 0))</f>
        <v/>
      </c>
      <c r="AU323" s="28"/>
      <c r="AY323" t="str" cm="1">
        <f t="array" aca="1" ref="AY323" ca="1">IF(NOT(ISNUMBER(INDEX($A:$A,LOOKUP(2,1/($A$1:INDIRECT("$A$"&amp;ROW($A323))&lt;&gt;""),ROW($A$1:INDIRECT("$A$"&amp;ROW($A323)))),1))),"",
INDEX($AY:$AY,LOOKUP(2,1/($AY$1:INDIRECT("$AY$"&amp;ROW($AY323)-1)&lt;&gt;""),ROW($AY$1:INDIRECT("$AY$"&amp;ROW($AY323)-1))),1)+$BL323)</f>
        <v/>
      </c>
      <c r="AZ323" s="3" t="str" cm="1">
        <f t="array" aca="1" ref="AZ323" ca="1">IF(NOT(ISNUMBER(INDEX($A:$A, LOOKUP(2, 1 / ($A$1:INDIRECT("$A$"&amp;ROW($A323)) &lt;&gt; ""),ROW($A$1:INDIRECT("$A$"&amp;ROW($A323)))), 1))), "",
VLOOKUP(INDIRECT("$G$"&amp;LOOKUP(2, 1 / ($AY$1:INDIRECT("$AY$"&amp;ROW($AY323)-1) &lt;&gt; ""),ROW($AY$1:INDIRECT("$AY$"&amp;ROW($AY323)-1)))),'EV and Base'!A286:N956,2,FALSE))</f>
        <v/>
      </c>
      <c r="BA323" s="3" t="str" cm="1">
        <f t="array" aca="1" ref="BA323" ca="1">IF(NOT(ISNUMBER(INDEX($A:$A, LOOKUP(2, 1 / ($A$1:INDIRECT("$A$"&amp;ROW($A323)) &lt;&gt; ""),ROW($A$1:INDIRECT("$A$"&amp;ROW($A323)))), 1))), "",
INDIRECT("$I$"&amp;LOOKUP(2, 1 / ($AY$1:INDIRECT("$AY$"&amp;ROW($AY323)-1) &lt;&gt; ""),ROW($AY$1:INDIRECT("$AY$"&amp;ROW($AY323)-1)))))</f>
        <v/>
      </c>
      <c r="BB323" s="1" t="str" cm="1">
        <f t="array" aca="1" ref="BB323" ca="1">IF(NOT(ISNUMBER(INDEX($A:$A, LOOKUP(2, 1 / ($A$1:INDIRECT("$A$"&amp;ROW($A323)) &lt;&gt; ""),ROW($A$1:INDIRECT("$A$"&amp;ROW($A323)))), 1))), "",
INDIRECT("$AB$"&amp;LOOKUP(2, 1 / ($AY$1:INDIRECT("$AY$"&amp;ROW($AY323)-1) &lt;&gt; ""),ROW($AY$1:INDIRECT("$AY$"&amp;ROW($AY323)-1)))))</f>
        <v/>
      </c>
      <c r="BC323" s="3" t="str" cm="1">
        <f t="array" aca="1" ref="BC323" ca="1">IF(NOT(ISNUMBER(INDEX($A:$A,LOOKUP(2,1/($A$1:INDIRECT("$A$"&amp;ROW($A323))&lt;&gt;""),ROW($A$1:INDIRECT("$A$"&amp;ROW($A323)))),1))),"",
$BA323+$BA323+10)</f>
        <v/>
      </c>
      <c r="BD323" s="3" t="str" cm="1">
        <f t="array" aca="1" ref="BD323" ca="1">IF(NOT(ISNUMBER(INDEX($A:$A,LOOKUP(2,1/($A$1:INDIRECT("$A$"&amp;ROW($A323))&lt;&gt;""),ROW($A$1:INDIRECT("$A$"&amp;ROW($A323)))),1))),"",
$BA323+$BB323+10)</f>
        <v/>
      </c>
      <c r="BE323" s="3" t="str" cm="1">
        <f t="array" aca="1" ref="BE323" ca="1">IF(NOT(ISNUMBER(INDEX($A:$A,LOOKUP(2,1/($A$1:INDIRECT("$A$"&amp;ROW($A323))&lt;&gt;""),ROW($A$1:INDIRECT("$A$"&amp;ROW($A323)))),1))),"",
$BC323*$BC323)</f>
        <v/>
      </c>
      <c r="BF323" s="3" t="str" cm="1">
        <f t="array" aca="1" ref="BF323" ca="1">IF(NOT(ISNUMBER(INDEX($A:$A,LOOKUP(2,1/($A$1:INDIRECT("$A$"&amp;ROW($A323))&lt;&gt;""),ROW($A$1:INDIRECT("$A$"&amp;ROW($A323)))),1))),"",
$BD323*$BD323)</f>
        <v/>
      </c>
      <c r="BG323" s="3" t="str" cm="1">
        <f t="array" aca="1" ref="BG323" ca="1">IF(NOT(ISNUMBER(INDEX($A:$A,LOOKUP(2,1/($A$1:INDIRECT("$A$"&amp;ROW($A323))&lt;&gt;""),ROW($A$1:INDIRECT("$A$"&amp;ROW($A323)))),1))),"",
_xlfn.FLOOR.MATH(1.5*_xlfn.FLOOR.MATH($AZ323*BA323/5)))</f>
        <v/>
      </c>
      <c r="BH323" s="3" t="str" cm="1">
        <f t="array" aca="1" ref="BH323" ca="1">IF(NOT(ISNUMBER(INDEX($A:$A, LOOKUP(2, 1 / ($A$1:INDIRECT("$A$"&amp;ROW($A323)) &lt;&gt; ""),ROW($A$1:INDIRECT("$A$"&amp;ROW($A323)))), 1))), "",
_xlfn.FLOOR.MATH($BG323/IF(OR(INDIRECT("$C$"&amp;LOOKUP(2, 1 / ($AY$1:INDIRECT("$AY$"&amp;ROW($AY323)-1) &lt;&gt; ""),ROW($AY$1:INDIRECT("$AY$"&amp;ROW($AY323)-1))))="Multi",
INDIRECT("$C$"&amp;LOOKUP(2, 1 / ($AY$1:INDIRECT("$AY$"&amp;ROW($AY323)-1) &lt;&gt; ""),ROW($AY$1:INDIRECT("$AY$"&amp;ROW($AY323)-1))))="Double"),2,1)))</f>
        <v/>
      </c>
      <c r="BI323" s="3" t="str" cm="1">
        <f t="array" aca="1" ref="BI323" ca="1">IF(NOT(ISNUMBER(INDEX($A:$A,LOOKUP(2,1/($A$1:INDIRECT("$A$"&amp;ROW($A323))&lt;&gt;""),ROW($A$1:INDIRECT("$A$"&amp;ROW($A323)))),1))),"",
VLOOKUP($BC323,GameFreakSQRT!$A$1:$B$200,2,FALSE))</f>
        <v/>
      </c>
      <c r="BJ323" s="3" t="str" cm="1">
        <f t="array" aca="1" ref="BJ323" ca="1">IF(NOT(ISNUMBER(INDEX($A:$A,LOOKUP(2,1/($A$1:INDIRECT("$A$"&amp;ROW($A323))&lt;&gt;""),ROW($A$1:INDIRECT("$A$"&amp;ROW($A323)))),1))),"",
VLOOKUP($BD323,GameFreakSQRT!$A$1:$B$200,2,FALSE))</f>
        <v/>
      </c>
      <c r="BK323" s="3" t="str" cm="1">
        <f t="array" aca="1" ref="BK323" ca="1">IF(NOT(ISNUMBER(INDEX($A:$A,LOOKUP(2,1/($A$1:INDIRECT("$A$"&amp;ROW($A323))&lt;&gt;""),ROW($A$1:INDIRECT("$A$"&amp;ROW($A323)))),1))),"",
_xlfn.FLOOR.MATH((($BI323*$BE323)*$BH323)/($BJ323*$BF323))+1)</f>
        <v/>
      </c>
      <c r="BL323" s="3" t="str" cm="1">
        <f t="array" aca="1" ref="BL323" ca="1">IF(NOT(ISNUMBER(INDEX($A:$A,LOOKUP(2,1/($A$1:INDIRECT("$A$"&amp;ROW($A323))&lt;&gt;""),ROW($A$1:INDIRECT("$A$"&amp;ROW($A323)))),1))),"",
_xlfn.FLOOR.MATH($BK323*IF(NOT(INDIRECT("$Z$"&amp;LOOKUP(2, 1 / ($AY$1:INDIRECT("$AY$"&amp;ROW($AY323)-1) &lt;&gt; ""),ROW($AY$1:INDIRECT("$AY$"&amp;ROW($AY323)-1))))=""),1.5,1)))</f>
        <v/>
      </c>
      <c r="BM323" s="3" t="str" cm="1">
        <f t="array" aca="1" ref="BM323" ca="1">IF(NOT(ISNUMBER(INDEX($A:$A, LOOKUP(2, 1 / ($A$1:INDIRECT("$A$"&amp;ROW($A323)) &lt;&gt; ""),ROW($A$1:INDIRECT("$A$"&amp;ROW($A323)))), 1))), "",
INDIRECT("$Y$"&amp;LOOKUP(2, 1 / ($AY$1:INDIRECT("$AY$"&amp;ROW($AY323)-1) &lt;&gt; ""),ROW($AY$1:INDIRECT("$AY$"&amp;ROW($AY323)-1)))))</f>
        <v/>
      </c>
      <c r="BN323" s="3" t="str">
        <f t="shared" ca="1" si="31"/>
        <v/>
      </c>
    </row>
    <row r="324" spans="1:66" x14ac:dyDescent="0.45">
      <c r="A324" s="69"/>
      <c r="B324" s="69"/>
      <c r="C324" s="69"/>
      <c r="D324" s="69"/>
      <c r="E324" s="69"/>
      <c r="F324" s="56">
        <v>2</v>
      </c>
      <c r="G324" s="2" t="s">
        <v>572</v>
      </c>
      <c r="H324" s="2" t="s">
        <v>77</v>
      </c>
      <c r="I324" s="2">
        <v>35</v>
      </c>
      <c r="J324" s="2" t="s">
        <v>223</v>
      </c>
      <c r="K324" s="2" t="s">
        <v>479</v>
      </c>
      <c r="L324" s="2" t="s">
        <v>53</v>
      </c>
      <c r="M324" s="2" t="s">
        <v>480</v>
      </c>
      <c r="N324" s="2" t="s">
        <v>481</v>
      </c>
      <c r="O324" s="2" t="s">
        <v>525</v>
      </c>
      <c r="P324" s="2" t="s">
        <v>599</v>
      </c>
      <c r="Q324" s="2">
        <v>12</v>
      </c>
      <c r="R324" s="2">
        <f>_xlfn.FLOOR.MATH((((2*VLOOKUP(G324, 'EV and Base'!$A$1:$N$671, 9, FALSE))+$Q324)*$I324)/100)+$I324+10</f>
        <v>91</v>
      </c>
      <c r="S324" s="2">
        <f>_xlfn.FLOOR.MATH((_xlfn.FLOOR.MATH((((2*VLOOKUP($G324, 'EV and Base'!$A$1:$N$671, 10, FALSE))+$Q324)*$I324)/100)+5)*
IF(OR($J324="Lonely", $J324="Brave", $J324="Adamant", $J324="Naughty"), 1.1,
IF(OR($J324="Bold", $J324="Timid", $J324="Modest", $J324="Calm"), 0.9, 1)))</f>
        <v>36</v>
      </c>
      <c r="T324" s="2">
        <f>_xlfn.FLOOR.MATH((_xlfn.FLOOR.MATH((((2*VLOOKUP($G324, 'EV and Base'!$A$1:$N$671, 11, FALSE))+$Q324)*$I324)/100)+5)*
IF(OR($J324="Bold", $J324="Relaxed", $J324="Impish", $J324="Lax"), 1.1,
IF(OR($J324="Lonely", $J324="Hasty", $J324="Mild", $J324="Gentle"), 0.9, 1)))</f>
        <v>58</v>
      </c>
      <c r="U324" s="2">
        <f>_xlfn.FLOOR.MATH((_xlfn.FLOOR.MATH((((2*VLOOKUP($G324, 'EV and Base'!$A$1:$N$671, 12, FALSE))+$Q324)*$I324)/100)+5)*
IF(OR($J324="Modest", $J324="Mild", $J324="Quiet", $J324="Rash"), 1.1,
IF(OR($J324="Adamant", $J324="Impish", $J324="Jolly", $J324="Careful"), 0.9, 1)))</f>
        <v>61</v>
      </c>
      <c r="V324" s="2">
        <f>_xlfn.FLOOR.MATH((_xlfn.FLOOR.MATH((((2*VLOOKUP($G324, 'EV and Base'!$A$1:$N$671, 13, FALSE))+$Q324)*$I324)/100)+5)*
IF(OR($J324="Calm", $J324="Gentle", $J324="Sassy", $J324="Careful"), 1.1,
IF(OR($J324="Naughty", $J324="Lax", $J324="Naive", $J324="Rash"), 0.9, 1)))</f>
        <v>74</v>
      </c>
      <c r="W324" s="2">
        <f>_xlfn.FLOOR.MATH((_xlfn.FLOOR.MATH((((2*VLOOKUP($G324, 'EV and Base'!$A$1:$N$671, 14, FALSE))+$Q324)*$I324)/100)+5)*
IF(OR($J324="Timid", $J324="Hasty", $J324="Jolly", $J324="Naive"), 1.1,
IF(OR($J324="Brave", $J324="Relaxed", $J324="Quiet", $J324="Sassy"), 0.9, 1)))</f>
        <v>47</v>
      </c>
      <c r="X324" s="69"/>
      <c r="Z324" s="1">
        <v>1</v>
      </c>
      <c r="AA324" s="23" t="str" cm="1">
        <f t="array" aca="1" ref="AA324" ca="1">IF(NOT(ISNUMBER(INDEX($A:$A,LOOKUP(2,1/($A$1:INDIRECT("$A$"&amp;ROW($A324))&lt;&gt;""),ROW($A$1:INDIRECT("$A$"&amp;ROW($A324)))),1))),"",
IF(NOT(ISNUMBER($A324)),$AA323,
IF($AB324&lt;16,"Lillipup",
IF($AB324&lt;32,"Herdier",
"Stoutland"))))</f>
        <v/>
      </c>
      <c r="AB324" s="25" t="str" cm="1">
        <f t="array" aca="1" ref="AB324" ca="1">IF(NOT(ISNUMBER(INDEX($A:$A, LOOKUP(2, 1 / ($A$1:INDIRECT("$A$"&amp;ROW($A324)) &lt;&gt; ""),ROW($A$1:INDIRECT("$A$"&amp;ROW($A324)))), 1))), "",
VLOOKUP($AY324,'Medium-Slow'!$A$1:$B$101,2,TRUE))</f>
        <v/>
      </c>
      <c r="AC324" s="23" t="str" cm="1">
        <f t="array" aca="1" ref="AC324" ca="1">IF(NOT(ISNUMBER(INDEX($A:$A, LOOKUP(2, 1 / ($A$1:INDIRECT("$A$"&amp;ROW($A324)) &lt;&gt; ""),ROW($A$1:INDIRECT("$A$"&amp;ROW($A324)))), 1))), "",
INDEX($AC:$AC, LOOKUP(2, 1 / ($AC$1:INDIRECT("$AC$"&amp;ROW($AC324)-1) &lt;&gt; ""),ROW($AC$1:INDIRECT("$AC$"&amp;ROW($AC324)-1))), 1)+
IF(INDEX($AC:$AC, LOOKUP(2, 1 / ($AC$1:INDIRECT("$AC$"&amp;ROW($AC324)-1) &lt;&gt; ""),ROW($AC$1:INDIRECT("$AC$"&amp;ROW($AC324)-1))), 1)+
INDEX($AD:$AD, LOOKUP(2, 1 / ($AD$1:INDIRECT("$AD$"&amp;ROW($AD324)-1) &lt;&gt; ""),ROW($AD$1:INDIRECT("$AD$"&amp;ROW($AD324)-1))), 1)+
INDEX($AE:$AE, LOOKUP(2, 1 / ($AE$1:INDIRECT("$AE$"&amp;ROW($AE324)-1) &lt;&gt; ""),ROW($AE$1:INDIRECT("$AE$"&amp;ROW($AD324)-1))), 1)+
INDEX($AE:$AF, LOOKUP(2, 1 / ($AF$1:INDIRECT("$AF$"&amp;ROW($AF324)-1) &lt;&gt; ""),ROW($AF$1:INDIRECT("$AF$"&amp;ROW($AD324)-1))), 1)+
INDEX($AG:$AG, LOOKUP(2, 1 / ($AG$1:INDIRECT("$AG$"&amp;ROW($AG324)-1) &lt;&gt; ""),ROW($AG$1:INDIRECT("$AG$"&amp;ROW($AD324)-1))), 1)+
INDEX($AH:$AH, LOOKUP(2, 1 / ($AH$1:INDIRECT("$AH$"&amp;ROW($AH324)-1) &lt;&gt; ""),ROW($AH$1:INDIRECT("$AH$"&amp;ROW($AD324)-1))), 1)&gt;=510,0,
IF(INDEX($AC:$AC, LOOKUP(2, 1 / ($AC$1:INDIRECT("$AC$"&amp;ROW($AC324)-1) &lt;&gt; ""),ROW($AC$1:INDIRECT("$AC$"&amp;ROW($AC324)-1))), 1)&gt;=255,0,
VLOOKUP(INDIRECT("$G$"&amp;LOOKUP(2, 1 / ($AC$1:INDIRECT("$AC$"&amp;ROW($AC324)-1) &lt;&gt; ""),ROW($AC$1:INDIRECT("$AC$"&amp;ROW($AC324)-1)))), 'EV and Base'!$A$1:$N$671, 3, FALSE))))</f>
        <v/>
      </c>
      <c r="AD324" s="2" t="str" cm="1">
        <f t="array" aca="1" ref="AD324" ca="1">IF(NOT(ISNUMBER(INDEX($A:$A, LOOKUP(2, 1 / ($A$1:INDIRECT("$A$"&amp;ROW($A324)) &lt;&gt; ""),ROW($A$1:INDIRECT("$A$"&amp;ROW($A324)))), 1))), "",
INDEX($AD:$AD, LOOKUP(2, 1 / ($AD$1:INDIRECT("$AD$"&amp;ROW($AD324)-1) &lt;&gt; ""),ROW($AD$1:INDIRECT("$AD$"&amp;ROW($AD324)-1))), 1)+
IF(INDEX($AC:$AC, LOOKUP(2, 1 / ($AC$1:INDIRECT("$AC$"&amp;ROW($AC324)-1) &lt;&gt; ""),ROW($AC$1:INDIRECT("$AC$"&amp;ROW($AC324)-1))), 1)+
INDEX($AD:$AD, LOOKUP(2, 1 / ($AD$1:INDIRECT("$AD$"&amp;ROW($AD324)-1) &lt;&gt; ""),ROW($AD$1:INDIRECT("$AD$"&amp;ROW($AD324)-1))), 1)+
INDEX($AE:$AE, LOOKUP(2, 1 / ($AE$1:INDIRECT("$AE$"&amp;ROW($AE324)-1) &lt;&gt; ""),ROW($AE$1:INDIRECT("$AE$"&amp;ROW($AD324)-1))), 1)+
INDEX($AE:$AF, LOOKUP(2, 1 / ($AF$1:INDIRECT("$AF$"&amp;ROW($AF324)-1) &lt;&gt; ""),ROW($AF$1:INDIRECT("$AF$"&amp;ROW($AD324)-1))), 1)+
INDEX($AG:$AG, LOOKUP(2, 1 / ($AG$1:INDIRECT("$AG$"&amp;ROW($AG324)-1) &lt;&gt; ""),ROW($AG$1:INDIRECT("$AG$"&amp;ROW($AD324)-1))), 1)+
INDEX($AH:$AH, LOOKUP(2, 1 / ($AH$1:INDIRECT("$AH$"&amp;ROW($AH324)-1) &lt;&gt; ""),ROW($AH$1:INDIRECT("$AH$"&amp;ROW($AD324)-1))), 1)&gt;=510,0,
IF(INDEX($AD:$AD, LOOKUP(2, 1 / ($AD$1:INDIRECT("$AD$"&amp;ROW($AD324)-1) &lt;&gt; ""),ROW($AD$1:INDIRECT("$AD$"&amp;ROW($AD324)-1))), 1)&gt;=255,0,
VLOOKUP(INDIRECT("$G$"&amp;LOOKUP(2, 1 / ($AD$1:INDIRECT("$AD$"&amp;ROW($AD324)-1) &lt;&gt; ""),ROW($AD$1:INDIRECT("$AD$"&amp;ROW($AD324)-1)))), 'EV and Base'!$A$1:$N$671, 4, FALSE))))</f>
        <v/>
      </c>
      <c r="AE324" s="2" t="str" cm="1">
        <f t="array" aca="1" ref="AE324" ca="1">IF(NOT(ISNUMBER(INDEX($A:$A,LOOKUP(2,1/($A$1:INDIRECT("$A$"&amp;ROW($A324))&lt;&gt;""),ROW($A$1:INDIRECT("$A$"&amp;ROW($A324)))),1))),"",
INDEX($AE:$AE,LOOKUP(2,1/($AE$1:INDIRECT("$AE$"&amp;ROW($AE324)-1)&lt;&gt;""),ROW($AE$1:INDIRECT("$AE$"&amp;ROW($AE324)-1))),1)+
IF(INDEX($AC:$AC,LOOKUP(2,1/($AC$1:INDIRECT("$AC$"&amp;ROW($AC324)-1)&lt;&gt;""),ROW($AC$1:INDIRECT("$AC$"&amp;ROW($AC324)-1))),1)+
INDEX($AD:$AD,LOOKUP(2,1/($AD$1:INDIRECT("$AD$"&amp;ROW($AD324)-1)&lt;&gt;""),ROW($AD$1:INDIRECT("$AD$"&amp;ROW($AD324)-1))),1)+
INDEX($AE:$AE,LOOKUP(2,1/($AE$1:INDIRECT("$AE$"&amp;ROW($AE324)-1)&lt;&gt;""),ROW($AE$1:INDIRECT("$AE$"&amp;ROW($AD324)-1))),1)+
INDEX($AE:$AF,LOOKUP(2,1/($AF$1:INDIRECT("$AF$"&amp;ROW($AF324)-1)&lt;&gt;""),ROW($AF$1:INDIRECT("$AF$"&amp;ROW($AD324)-1))),1)+
INDEX($AG:$AG,LOOKUP(2,1/($AG$1:INDIRECT("$AG$"&amp;ROW($AG324)-1)&lt;&gt;""),ROW($AG$1:INDIRECT("$AG$"&amp;ROW($AD324)-1))),1)+
INDEX($AH:$AH,LOOKUP(2,1/($AH$1:INDIRECT("$AH$"&amp;ROW($AH324)-1)&lt;&gt;""),ROW($AH$1:INDIRECT("$AH$"&amp;ROW($AD324)-1))),1)&gt;=510,0,
IF(INDEX($AE:$AE,LOOKUP(2,1/($AE$1:INDIRECT("$AE$"&amp;ROW($AE324)-1)&lt;&gt;""),ROW($AE$1:INDIRECT("$AE$"&amp;ROW($AE324)-1))),1)&gt;=255,0,
VLOOKUP(INDIRECT("$G$"&amp;LOOKUP(2,1/($AE$1:INDIRECT("$AE$"&amp;ROW($AE324)-1)&lt;&gt;""),ROW($AE$1:INDIRECT("$AE$"&amp;ROW($AE324)-1)))),'EV and Base'!$A$1:$N$671,5,FALSE))))</f>
        <v/>
      </c>
      <c r="AF324" s="2" t="str" cm="1">
        <f t="array" aca="1" ref="AF324" ca="1">IF(NOT(ISNUMBER(INDEX($A:$A, LOOKUP(2, 1 / ($A$1:INDIRECT("$A$"&amp;ROW($A324)) &lt;&gt; ""),ROW($A$1:INDIRECT("$A$"&amp;ROW($A324)))), 1))), "",
INDEX($AF:$AF, LOOKUP(2, 1 / ($AF$1:INDIRECT("$AF$"&amp;ROW($AF324)-1) &lt;&gt; ""),ROW($AF$1:INDIRECT("$AF$"&amp;ROW($AF324)-1))), 1)+
IF(INDEX($AC:$AC, LOOKUP(2, 1 / ($AC$1:INDIRECT("$AC$"&amp;ROW($AC324)-1) &lt;&gt; ""),ROW($AC$1:INDIRECT("$AC$"&amp;ROW($AC324)-1))), 1)+
INDEX($AD:$AD, LOOKUP(2, 1 / ($AD$1:INDIRECT("$AD$"&amp;ROW($AD324)-1) &lt;&gt; ""),ROW($AD$1:INDIRECT("$AD$"&amp;ROW($AD324)-1))), 1)+
INDEX($AE:$AE, LOOKUP(2, 1 / ($AE$1:INDIRECT("$AE$"&amp;ROW($AE324)-1) &lt;&gt; ""),ROW($AE$1:INDIRECT("$AE$"&amp;ROW($AD324)-1))), 1)+
INDEX($AE:$AF, LOOKUP(2, 1 / ($AF$1:INDIRECT("$AF$"&amp;ROW($AF324)-1) &lt;&gt; ""),ROW($AF$1:INDIRECT("$AF$"&amp;ROW($AD324)-1))), 1)+
INDEX($AG:$AG, LOOKUP(2, 1 / ($AG$1:INDIRECT("$AG$"&amp;ROW($AG324)-1) &lt;&gt; ""),ROW($AG$1:INDIRECT("$AG$"&amp;ROW($AD324)-1))), 1)+
INDEX($AH:$AH, LOOKUP(2, 1 / ($AH$1:INDIRECT("$AH$"&amp;ROW($AH324)-1) &lt;&gt; ""),ROW($AH$1:INDIRECT("$AH$"&amp;ROW($AD324)-1))), 1)&gt;=510,0,
IF(INDEX($AF:$AF, LOOKUP(2, 1 / ($AF$1:INDIRECT("$AF$"&amp;ROW($AF324)-1) &lt;&gt; ""),ROW($AF$1:INDIRECT("$AF$"&amp;ROW($AF324)-1))), 1)&gt;=255,0,
VLOOKUP(INDIRECT("$G$"&amp;LOOKUP(2, 1 / ($AF$1:INDIRECT("$AF$"&amp;ROW($AF324)-1) &lt;&gt; ""),ROW($AF$1:INDIRECT("$AF$"&amp;ROW($AF324)-1)))), 'EV and Base'!$A$1:$N$671, 6, FALSE))))</f>
        <v/>
      </c>
      <c r="AG324" s="2" t="str" cm="1">
        <f t="array" aca="1" ref="AG324" ca="1">IF(NOT(ISNUMBER(INDEX($A:$A, LOOKUP(2, 1 / ($A$1:INDIRECT("$A$"&amp;ROW($A324)) &lt;&gt; ""),ROW($A$1:INDIRECT("$A$"&amp;ROW($A324)))), 1))), "",
INDEX($AG:$AG, LOOKUP(2, 1 / ($AG$1:INDIRECT("$AG$"&amp;ROW($AG324)-1) &lt;&gt; ""),ROW($AG$1:INDIRECT("$AG$"&amp;ROW($AG324)-1))), 1)+
IF(INDEX($AC:$AC, LOOKUP(2, 1 / ($AC$1:INDIRECT("$AC$"&amp;ROW($AC324)-1) &lt;&gt; ""),ROW($AC$1:INDIRECT("$AC$"&amp;ROW($AC324)-1))), 1)+
INDEX($AD:$AD, LOOKUP(2, 1 / ($AD$1:INDIRECT("$AD$"&amp;ROW($AD324)-1) &lt;&gt; ""),ROW($AD$1:INDIRECT("$AD$"&amp;ROW($AD324)-1))), 1)+
INDEX($AE:$AE, LOOKUP(2, 1 / ($AE$1:INDIRECT("$AE$"&amp;ROW($AE324)-1) &lt;&gt; ""),ROW($AE$1:INDIRECT("$AE$"&amp;ROW($AD324)-1))), 1)+
INDEX($AE:$AF, LOOKUP(2, 1 / ($AF$1:INDIRECT("$AF$"&amp;ROW($AF324)-1) &lt;&gt; ""),ROW($AF$1:INDIRECT("$AF$"&amp;ROW($AD324)-1))), 1)+
INDEX($AG:$AG, LOOKUP(2, 1 / ($AG$1:INDIRECT("$AG$"&amp;ROW($AG324)-1) &lt;&gt; ""),ROW($AG$1:INDIRECT("$AG$"&amp;ROW($AD324)-1))), 1)+
INDEX($AH:$AH, LOOKUP(2, 1 / ($AH$1:INDIRECT("$AH$"&amp;ROW($AH324)-1) &lt;&gt; ""),ROW($AH$1:INDIRECT("$AH$"&amp;ROW($AD324)-1))), 1)&gt;=510,0,
IF(INDEX($AG:$AG, LOOKUP(2, 1 / ($AG$1:INDIRECT("$AG$"&amp;ROW($AG324)-1) &lt;&gt; ""),ROW($AG$1:INDIRECT("$AG$"&amp;ROW($AG324)-1))), 1)&gt;=255,0,
VLOOKUP(INDIRECT("$G$"&amp;LOOKUP(2, 1 / ($AG$1:INDIRECT("$AG$"&amp;ROW($AG324)-1) &lt;&gt; ""),ROW($AG$1:INDIRECT("$AG$"&amp;ROW($AG324)-1)))), 'EV and Base'!$A$1:$N$671, 7, FALSE))))</f>
        <v/>
      </c>
      <c r="AH324" s="24" t="str" cm="1">
        <f t="array" aca="1" ref="AH324" ca="1">IF(NOT(ISNUMBER(INDEX($A:$A,LOOKUP(2,1/($A$1:INDIRECT("$A$"&amp;ROW($A324))&lt;&gt;""),ROW($A$1:INDIRECT("$A$"&amp;ROW($A324)))),1))),"",
INDEX($AH:$AH,LOOKUP(2,1/($AH$1:INDIRECT("$AH$"&amp;ROW($AH324)-1)&lt;&gt;""),ROW($AH$1:INDIRECT("$AH$"&amp;ROW($AH324)-1))),1)+
IF(INDEX($AC:$AC,LOOKUP(2,1/($AC$1:INDIRECT("$AC$"&amp;ROW($AC324)-1)&lt;&gt;""),ROW($AC$1:INDIRECT("$AC$"&amp;ROW($AC324)-1))),1)+
INDEX($AD:$AD,LOOKUP(2,1/($AD$1:INDIRECT("$AD$"&amp;ROW($AD324)-1)&lt;&gt;""),ROW($AD$1:INDIRECT("$AD$"&amp;ROW($AD324)-1))),1)+
INDEX($AE:$AE,LOOKUP(2,1/($AE$1:INDIRECT("$AE$"&amp;ROW($AE324)-1)&lt;&gt;""),ROW($AE$1:INDIRECT("$AE$"&amp;ROW($AD324)-1))),1)+
INDEX($AE:$AF,LOOKUP(2,1/($AF$1:INDIRECT("$AF$"&amp;ROW($AF324)-1)&lt;&gt;""),ROW($AF$1:INDIRECT("$AF$"&amp;ROW($AD324)-1))),1)+
INDEX($AG:$AG,LOOKUP(2,1/($AG$1:INDIRECT("$AG$"&amp;ROW($AG324)-1)&lt;&gt;""),ROW($AG$1:INDIRECT("$AG$"&amp;ROW($AD324)-1))),1)+
INDEX($AH:$AH,LOOKUP(2,1/($AH$1:INDIRECT("$AH$"&amp;ROW($AH324)-1)&lt;&gt;""),ROW($AH$1:INDIRECT("$AH$"&amp;ROW($AD324)-1))),1)&gt;=510,0,
IF(INDEX($AH:$AH,LOOKUP(2,1/($AH$1:INDIRECT("$AH$"&amp;ROW($AH324)-1)&lt;&gt;""),ROW($AH$1:INDIRECT("$AH$"&amp;ROW($AH324)-1))),1)&gt;=255,0,
VLOOKUP(INDIRECT("$G$"&amp;LOOKUP(2,1/($AH$1:INDIRECT("$AH$"&amp;ROW($AH324)-1)&lt;&gt;""),ROW($AH$1:INDIRECT("$AH$"&amp;ROW($AH324)-1)))),'EV and Base'!$A$1:$N$671,8,FALSE))))</f>
        <v/>
      </c>
      <c r="AI324" s="29" t="str" cm="1">
        <f t="array" aca="1" ref="AI324" ca="1">IF(NOT(ISNUMBER(INDEX($A:$A,LOOKUP(2,1/($A$1:INDIRECT("$A$"&amp;ROW($A324))&lt;&gt;""),ROW($A$1:INDIRECT("$A$"&amp;ROW($A324)))),1))),"",
ROUNDDOWN((((2*VLOOKUP($AA324,'EV and Base'!$A$1:$N$671,9,FALSE))+31+ROUNDDOWN($AC324/4,0))*$AB324)/100,0)+$AB324+10)</f>
        <v/>
      </c>
      <c r="AJ324" s="21" t="str" cm="1">
        <f t="array" aca="1" ref="AJ324" ca="1">IF(NOT(ISNUMBER(INDEX($A:$A, LOOKUP(2, 1 / ($A$1:INDIRECT("$A$"&amp;ROW($A324)) &lt;&gt; ""),ROW($A$1:INDIRECT("$A$"&amp;ROW($A324)))), 1))), "",
ROUNDDOWN((ROUNDDOWN((((2*VLOOKUP($AA324, 'EV and Base'!$A$1:$N$671, 10, FALSE))+31+ROUNDDOWN($AD324/4, 0))*$AB324)/100, 0)+5)*1.1, 0))</f>
        <v/>
      </c>
      <c r="AK324" s="21" t="str" cm="1">
        <f t="array" aca="1" ref="AK324" ca="1">IF(NOT(ISNUMBER(INDEX($A:$A, LOOKUP(2, 1 / ($A$1:INDIRECT("$A$"&amp;ROW($A324)) &lt;&gt; ""),ROW($A$1:INDIRECT("$A$"&amp;ROW($A324)))), 1))), "",
ROUNDDOWN((ROUNDDOWN((((2*VLOOKUP($AA324, 'EV and Base'!$A$1:$N$671, 11, FALSE))+30+ROUNDDOWN($AE324/4, 0))*$AB324)/100, 0)+5), 0)
&amp;"-"&amp;
ROUNDDOWN((ROUNDDOWN((((2*VLOOKUP($AA324, 'EV and Base'!$A$1:$N$671, 11, FALSE))+31+ROUNDDOWN($AE324/4, 0))*$AB324)/100, 0)+5), 0))</f>
        <v/>
      </c>
      <c r="AL324" s="21" t="str" cm="1">
        <f t="array" aca="1" ref="AL324" ca="1">IF(NOT(ISNUMBER(INDEX($A:$A, LOOKUP(2, 1 / ($A$1:INDIRECT("$A$"&amp;ROW($A324)) &lt;&gt; ""),ROW($A$1:INDIRECT("$A$"&amp;ROW($A324)))), 1))), "",
ROUNDDOWN((ROUNDDOWN((((2*VLOOKUP($AA324, 'EV and Base'!$A$1:$N$671, 12, FALSE))+0+ROUNDDOWN($AF324/4, 0))*$AB324)/100, 0)+5)*0.9, 0)
&amp;"-"&amp;
ROUNDDOWN((ROUNDDOWN((((2*VLOOKUP($AA324, 'EV and Base'!$A$1:$N$671, 12, FALSE))+31+ROUNDDOWN($AF324/4, 0))*$AB324)/100, 0)+5)*0.9, 0))</f>
        <v/>
      </c>
      <c r="AM324" s="21" t="str" cm="1">
        <f t="array" aca="1" ref="AM324" ca="1">IF(NOT(ISNUMBER(INDEX($A:$A, LOOKUP(2, 1 / ($A$1:INDIRECT("$A$"&amp;ROW($A324)) &lt;&gt; ""),ROW($A$1:INDIRECT("$A$"&amp;ROW($A324)))), 1))), "",
ROUNDDOWN((ROUNDDOWN((((2*VLOOKUP($AA324, 'EV and Base'!$A$1:$N$671, 13, FALSE))+30+ROUNDDOWN($AG324/4, 0))*$AB324)/100, 0)+5), 0)
&amp;"-"&amp;
ROUNDDOWN((ROUNDDOWN((((2*VLOOKUP($AA324, 'EV and Base'!$A$1:$N$671, 13, FALSE))+31+ROUNDDOWN($AG324/4, 0))*$AB324)/100, 0)+5), 0))</f>
        <v/>
      </c>
      <c r="AN324" s="25" t="str" cm="1">
        <f t="array" aca="1" ref="AN324" ca="1">IF(NOT(ISNUMBER(INDEX($A:$A, LOOKUP(2, 1 / ($A$1:INDIRECT("$A$"&amp;ROW($A324)) &lt;&gt; ""),ROW($A$1:INDIRECT("$A$"&amp;ROW($A324)))), 1))), "",
ROUNDDOWN((ROUNDDOWN((((2*VLOOKUP($AA324, 'EV and Base'!$A$1:$N$671, 14, FALSE))+31+ROUNDDOWN($AH324/4, 0))*$AB324)/100, 0)+5), 0))</f>
        <v/>
      </c>
      <c r="AO324" s="23" t="str" cm="1">
        <f t="array" aca="1" ref="AO324" ca="1">IF(NOT(ISNUMBER(INDEX($A:$A, LOOKUP(2, 1 / ($A$1:INDIRECT("$A$"&amp;ROW($A324)) &lt;&gt; ""),ROW($A$1:INDIRECT("$A$"&amp;ROW($A324)))), 1))), "",
ROUNDDOWN((((2*VLOOKUP($AA324, 'EV and Base'!$A$1:$N$671, 9, FALSE))+31+ROUNDDOWN($AC324/4, 0))*$AB324)/100, 0)+$AB324+10)</f>
        <v/>
      </c>
      <c r="AP324" s="2" t="str" cm="1">
        <f t="array" aca="1" ref="AP324" ca="1">IF(NOT(ISNUMBER(INDEX($A:$A, LOOKUP(2, 1 / ($A$1:INDIRECT("$A$"&amp;ROW($A324)) &lt;&gt; ""),ROW($A$1:INDIRECT("$A$"&amp;ROW($A324)))), 1))), "",
ROUNDDOWN((ROUNDDOWN((((2*VLOOKUP($AA324, 'EV and Base'!$A$1:$N$671, 10, FALSE))+31+ROUNDDOWN($AD324/4, 0))*$AB324)/100, 0)+5)*1.1, 0))</f>
        <v/>
      </c>
      <c r="AQ324" s="2" t="str" cm="1">
        <f t="array" aca="1" ref="AQ324" ca="1">IF(NOT(ISNUMBER(INDEX($A:$A, LOOKUP(2, 1 / ($A$1:INDIRECT("$A$"&amp;ROW($A324)) &lt;&gt; ""),ROW($A$1:INDIRECT("$A$"&amp;ROW($A324)))), 1))), "",
ROUNDDOWN((ROUNDDOWN((((2*VLOOKUP($AA324, 'EV and Base'!$A$1:$N$671, 11, FALSE))+$AV$2+ROUNDDOWN($AE324/4, 0))*$AB324)/100, 0)+5), 0))</f>
        <v/>
      </c>
      <c r="AR324" s="22" t="str" cm="1">
        <f t="array" aca="1" ref="AR324" ca="1">IF(NOT(ISNUMBER(INDEX($A:$A, LOOKUP(2, 1 / ($A$1:INDIRECT("$A$"&amp;ROW($A324)) &lt;&gt; ""),ROW($A$1:INDIRECT("$A$"&amp;ROW($A324)))), 1))), "",
ROUNDDOWN((ROUNDDOWN((((2*VLOOKUP($AA324, 'EV and Base'!$A$1:$N$671, 12, FALSE))+$AW$2+ROUNDDOWN($AF324/4, 0))*$AB324)/100, 0)+5)*0.9, 0))</f>
        <v/>
      </c>
      <c r="AS324" s="2" t="str" cm="1">
        <f t="array" aca="1" ref="AS324" ca="1">IF(NOT(ISNUMBER(INDEX($A:$A, LOOKUP(2, 1 / ($A$1:INDIRECT("$A$"&amp;ROW($A324)) &lt;&gt; ""),ROW($A$1:INDIRECT("$A$"&amp;ROW($A324)))), 1))), "",
ROUNDDOWN((ROUNDDOWN((((2*VLOOKUP($AA324, 'EV and Base'!$A$1:$N$671, 13, FALSE))+$AX$2+ROUNDDOWN($AG324/4, 0))*$AB324)/100, 0)+5), 0))</f>
        <v/>
      </c>
      <c r="AT324" s="24" t="str" cm="1">
        <f t="array" aca="1" ref="AT324" ca="1">IF(NOT(ISNUMBER(INDEX($A:$A, LOOKUP(2, 1 / ($A$1:INDIRECT("$A$"&amp;ROW($A324)) &lt;&gt; ""),ROW($A$1:INDIRECT("$A$"&amp;ROW($A324)))), 1))), "",
ROUNDDOWN((ROUNDDOWN((((2*VLOOKUP($AA324, 'EV and Base'!$A$1:$N$671, 14, FALSE))+31+ROUNDDOWN($AH324/4, 0))*$AB324)/100, 0)+5), 0))</f>
        <v/>
      </c>
      <c r="AU324" s="28"/>
      <c r="AY324" t="str" cm="1">
        <f t="array" aca="1" ref="AY324" ca="1">IF(NOT(ISNUMBER(INDEX($A:$A,LOOKUP(2,1/($A$1:INDIRECT("$A$"&amp;ROW($A324))&lt;&gt;""),ROW($A$1:INDIRECT("$A$"&amp;ROW($A324)))),1))),"",
INDEX($AY:$AY,LOOKUP(2,1/($AY$1:INDIRECT("$AY$"&amp;ROW($AY324)-1)&lt;&gt;""),ROW($AY$1:INDIRECT("$AY$"&amp;ROW($AY324)-1))),1)+$BL324)</f>
        <v/>
      </c>
      <c r="AZ324" s="3" t="str" cm="1">
        <f t="array" aca="1" ref="AZ324" ca="1">IF(NOT(ISNUMBER(INDEX($A:$A, LOOKUP(2, 1 / ($A$1:INDIRECT("$A$"&amp;ROW($A324)) &lt;&gt; ""),ROW($A$1:INDIRECT("$A$"&amp;ROW($A324)))), 1))), "",
VLOOKUP(INDIRECT("$G$"&amp;LOOKUP(2, 1 / ($AY$1:INDIRECT("$AY$"&amp;ROW($AY324)-1) &lt;&gt; ""),ROW($AY$1:INDIRECT("$AY$"&amp;ROW($AY324)-1)))),'EV and Base'!A287:N957,2,FALSE))</f>
        <v/>
      </c>
      <c r="BA324" s="3" t="str" cm="1">
        <f t="array" aca="1" ref="BA324" ca="1">IF(NOT(ISNUMBER(INDEX($A:$A, LOOKUP(2, 1 / ($A$1:INDIRECT("$A$"&amp;ROW($A324)) &lt;&gt; ""),ROW($A$1:INDIRECT("$A$"&amp;ROW($A324)))), 1))), "",
INDIRECT("$I$"&amp;LOOKUP(2, 1 / ($AY$1:INDIRECT("$AY$"&amp;ROW($AY324)-1) &lt;&gt; ""),ROW($AY$1:INDIRECT("$AY$"&amp;ROW($AY324)-1)))))</f>
        <v/>
      </c>
      <c r="BB324" s="1" t="str" cm="1">
        <f t="array" aca="1" ref="BB324" ca="1">IF(NOT(ISNUMBER(INDEX($A:$A, LOOKUP(2, 1 / ($A$1:INDIRECT("$A$"&amp;ROW($A324)) &lt;&gt; ""),ROW($A$1:INDIRECT("$A$"&amp;ROW($A324)))), 1))), "",
INDIRECT("$AB$"&amp;LOOKUP(2, 1 / ($AY$1:INDIRECT("$AY$"&amp;ROW($AY324)-1) &lt;&gt; ""),ROW($AY$1:INDIRECT("$AY$"&amp;ROW($AY324)-1)))))</f>
        <v/>
      </c>
      <c r="BC324" s="3" t="str" cm="1">
        <f t="array" aca="1" ref="BC324" ca="1">IF(NOT(ISNUMBER(INDEX($A:$A,LOOKUP(2,1/($A$1:INDIRECT("$A$"&amp;ROW($A324))&lt;&gt;""),ROW($A$1:INDIRECT("$A$"&amp;ROW($A324)))),1))),"",
$BA324+$BA324+10)</f>
        <v/>
      </c>
      <c r="BD324" s="3" t="str" cm="1">
        <f t="array" aca="1" ref="BD324" ca="1">IF(NOT(ISNUMBER(INDEX($A:$A,LOOKUP(2,1/($A$1:INDIRECT("$A$"&amp;ROW($A324))&lt;&gt;""),ROW($A$1:INDIRECT("$A$"&amp;ROW($A324)))),1))),"",
$BA324+$BB324+10)</f>
        <v/>
      </c>
      <c r="BE324" s="3" t="str" cm="1">
        <f t="array" aca="1" ref="BE324" ca="1">IF(NOT(ISNUMBER(INDEX($A:$A,LOOKUP(2,1/($A$1:INDIRECT("$A$"&amp;ROW($A324))&lt;&gt;""),ROW($A$1:INDIRECT("$A$"&amp;ROW($A324)))),1))),"",
$BC324*$BC324)</f>
        <v/>
      </c>
      <c r="BF324" s="3" t="str" cm="1">
        <f t="array" aca="1" ref="BF324" ca="1">IF(NOT(ISNUMBER(INDEX($A:$A,LOOKUP(2,1/($A$1:INDIRECT("$A$"&amp;ROW($A324))&lt;&gt;""),ROW($A$1:INDIRECT("$A$"&amp;ROW($A324)))),1))),"",
$BD324*$BD324)</f>
        <v/>
      </c>
      <c r="BG324" s="3" t="str" cm="1">
        <f t="array" aca="1" ref="BG324" ca="1">IF(NOT(ISNUMBER(INDEX($A:$A,LOOKUP(2,1/($A$1:INDIRECT("$A$"&amp;ROW($A324))&lt;&gt;""),ROW($A$1:INDIRECT("$A$"&amp;ROW($A324)))),1))),"",
_xlfn.FLOOR.MATH(1.5*_xlfn.FLOOR.MATH($AZ324*BA324/5)))</f>
        <v/>
      </c>
      <c r="BH324" s="3" t="str" cm="1">
        <f t="array" aca="1" ref="BH324" ca="1">IF(NOT(ISNUMBER(INDEX($A:$A, LOOKUP(2, 1 / ($A$1:INDIRECT("$A$"&amp;ROW($A324)) &lt;&gt; ""),ROW($A$1:INDIRECT("$A$"&amp;ROW($A324)))), 1))), "",
_xlfn.FLOOR.MATH($BG324/IF(OR(INDIRECT("$C$"&amp;LOOKUP(2, 1 / ($AY$1:INDIRECT("$AY$"&amp;ROW($AY324)-1) &lt;&gt; ""),ROW($AY$1:INDIRECT("$AY$"&amp;ROW($AY324)-1))))="Multi",
INDIRECT("$C$"&amp;LOOKUP(2, 1 / ($AY$1:INDIRECT("$AY$"&amp;ROW($AY324)-1) &lt;&gt; ""),ROW($AY$1:INDIRECT("$AY$"&amp;ROW($AY324)-1))))="Double"),2,1)))</f>
        <v/>
      </c>
      <c r="BI324" s="3" t="str" cm="1">
        <f t="array" aca="1" ref="BI324" ca="1">IF(NOT(ISNUMBER(INDEX($A:$A,LOOKUP(2,1/($A$1:INDIRECT("$A$"&amp;ROW($A324))&lt;&gt;""),ROW($A$1:INDIRECT("$A$"&amp;ROW($A324)))),1))),"",
VLOOKUP($BC324,GameFreakSQRT!$A$1:$B$200,2,FALSE))</f>
        <v/>
      </c>
      <c r="BJ324" s="3" t="str" cm="1">
        <f t="array" aca="1" ref="BJ324" ca="1">IF(NOT(ISNUMBER(INDEX($A:$A,LOOKUP(2,1/($A$1:INDIRECT("$A$"&amp;ROW($A324))&lt;&gt;""),ROW($A$1:INDIRECT("$A$"&amp;ROW($A324)))),1))),"",
VLOOKUP($BD324,GameFreakSQRT!$A$1:$B$200,2,FALSE))</f>
        <v/>
      </c>
      <c r="BK324" s="3" t="str" cm="1">
        <f t="array" aca="1" ref="BK324" ca="1">IF(NOT(ISNUMBER(INDEX($A:$A,LOOKUP(2,1/($A$1:INDIRECT("$A$"&amp;ROW($A324))&lt;&gt;""),ROW($A$1:INDIRECT("$A$"&amp;ROW($A324)))),1))),"",
_xlfn.FLOOR.MATH((($BI324*$BE324)*$BH324)/($BJ324*$BF324))+1)</f>
        <v/>
      </c>
      <c r="BL324" s="3" t="str" cm="1">
        <f t="array" aca="1" ref="BL324" ca="1">IF(NOT(ISNUMBER(INDEX($A:$A,LOOKUP(2,1/($A$1:INDIRECT("$A$"&amp;ROW($A324))&lt;&gt;""),ROW($A$1:INDIRECT("$A$"&amp;ROW($A324)))),1))),"",
_xlfn.FLOOR.MATH($BK324*IF(NOT(INDIRECT("$Z$"&amp;LOOKUP(2, 1 / ($AY$1:INDIRECT("$AY$"&amp;ROW($AY324)-1) &lt;&gt; ""),ROW($AY$1:INDIRECT("$AY$"&amp;ROW($AY324)-1))))=""),1.5,1)))</f>
        <v/>
      </c>
      <c r="BM324" s="3" t="str" cm="1">
        <f t="array" aca="1" ref="BM324" ca="1">IF(NOT(ISNUMBER(INDEX($A:$A, LOOKUP(2, 1 / ($A$1:INDIRECT("$A$"&amp;ROW($A324)) &lt;&gt; ""),ROW($A$1:INDIRECT("$A$"&amp;ROW($A324)))), 1))), "",
INDIRECT("$Y$"&amp;LOOKUP(2, 1 / ($AY$1:INDIRECT("$AY$"&amp;ROW($AY324)-1) &lt;&gt; ""),ROW($AY$1:INDIRECT("$AY$"&amp;ROW($AY324)-1)))))</f>
        <v/>
      </c>
      <c r="BN324" s="3" t="str">
        <f t="shared" ca="1" si="31"/>
        <v/>
      </c>
    </row>
    <row r="325" spans="1:66" x14ac:dyDescent="0.45">
      <c r="A325" s="69"/>
      <c r="B325" s="69"/>
      <c r="C325" s="69"/>
      <c r="D325" s="69"/>
      <c r="E325" s="69"/>
      <c r="F325" s="56">
        <v>3</v>
      </c>
      <c r="G325" s="2" t="s">
        <v>562</v>
      </c>
      <c r="H325" s="2" t="s">
        <v>77</v>
      </c>
      <c r="I325" s="2">
        <v>35</v>
      </c>
      <c r="J325" s="2" t="s">
        <v>106</v>
      </c>
      <c r="K325" s="2" t="s">
        <v>340</v>
      </c>
      <c r="L325" s="2" t="s">
        <v>53</v>
      </c>
      <c r="M325" s="2" t="s">
        <v>480</v>
      </c>
      <c r="N325" s="2" t="s">
        <v>524</v>
      </c>
      <c r="O325" s="2" t="s">
        <v>525</v>
      </c>
      <c r="P325" s="2" t="s">
        <v>600</v>
      </c>
      <c r="Q325" s="2">
        <v>12</v>
      </c>
      <c r="R325" s="2">
        <f>_xlfn.FLOOR.MATH((((2*VLOOKUP(G325, 'EV and Base'!$A$1:$N$671, 9, FALSE))+$Q325)*$I325)/100)+$I325+10</f>
        <v>94</v>
      </c>
      <c r="S325" s="2">
        <f>_xlfn.FLOOR.MATH((_xlfn.FLOOR.MATH((((2*VLOOKUP($G325, 'EV and Base'!$A$1:$N$671, 10, FALSE))+$Q325)*$I325)/100)+5)*
IF(OR($J325="Lonely", $J325="Brave", $J325="Adamant", $J325="Naughty"), 1.1,
IF(OR($J325="Bold", $J325="Timid", $J325="Modest", $J325="Calm"), 0.9, 1)))</f>
        <v>37</v>
      </c>
      <c r="T325" s="2">
        <f>_xlfn.FLOOR.MATH((_xlfn.FLOOR.MATH((((2*VLOOKUP($G325, 'EV and Base'!$A$1:$N$671, 11, FALSE))+$Q325)*$I325)/100)+5)*
IF(OR($J325="Bold", $J325="Relaxed", $J325="Impish", $J325="Lax"), 1.1,
IF(OR($J325="Lonely", $J325="Hasty", $J325="Mild", $J325="Gentle"), 0.9, 1)))</f>
        <v>44</v>
      </c>
      <c r="U325" s="2">
        <f>_xlfn.FLOOR.MATH((_xlfn.FLOOR.MATH((((2*VLOOKUP($G325, 'EV and Base'!$A$1:$N$671, 12, FALSE))+$Q325)*$I325)/100)+5)*
IF(OR($J325="Modest", $J325="Mild", $J325="Quiet", $J325="Rash"), 1.1,
IF(OR($J325="Adamant", $J325="Impish", $J325="Jolly", $J325="Careful"), 0.9, 1)))</f>
        <v>96</v>
      </c>
      <c r="V325" s="2">
        <f>_xlfn.FLOOR.MATH((_xlfn.FLOOR.MATH((((2*VLOOKUP($G325, 'EV and Base'!$A$1:$N$671, 13, FALSE))+$Q325)*$I325)/100)+5)*
IF(OR($J325="Calm", $J325="Gentle", $J325="Sassy", $J325="Careful"), 1.1,
IF(OR($J325="Naughty", $J325="Lax", $J325="Naive", $J325="Rash"), 0.9, 1)))</f>
        <v>45</v>
      </c>
      <c r="W325" s="2">
        <f>_xlfn.FLOOR.MATH((_xlfn.FLOOR.MATH((((2*VLOOKUP($G325, 'EV and Base'!$A$1:$N$671, 14, FALSE))+$Q325)*$I325)/100)+5)*
IF(OR($J325="Timid", $J325="Hasty", $J325="Jolly", $J325="Naive"), 1.1,
IF(OR($J325="Brave", $J325="Relaxed", $J325="Quiet", $J325="Sassy"), 0.9, 1)))</f>
        <v>33</v>
      </c>
      <c r="X325" s="69"/>
      <c r="Z325" s="1">
        <v>1</v>
      </c>
      <c r="AA325" s="23" t="str" cm="1">
        <f t="array" aca="1" ref="AA325" ca="1">IF(NOT(ISNUMBER(INDEX($A:$A,LOOKUP(2,1/($A$1:INDIRECT("$A$"&amp;ROW($A325))&lt;&gt;""),ROW($A$1:INDIRECT("$A$"&amp;ROW($A325)))),1))),"",
IF(NOT(ISNUMBER($A325)),$AA324,
IF($AB325&lt;16,"Lillipup",
IF($AB325&lt;32,"Herdier",
"Stoutland"))))</f>
        <v/>
      </c>
      <c r="AB325" s="25" t="str" cm="1">
        <f t="array" aca="1" ref="AB325" ca="1">IF(NOT(ISNUMBER(INDEX($A:$A, LOOKUP(2, 1 / ($A$1:INDIRECT("$A$"&amp;ROW($A325)) &lt;&gt; ""),ROW($A$1:INDIRECT("$A$"&amp;ROW($A325)))), 1))), "",
VLOOKUP($AY325,'Medium-Slow'!$A$1:$B$101,2,TRUE))</f>
        <v/>
      </c>
      <c r="AC325" s="23" t="str" cm="1">
        <f t="array" aca="1" ref="AC325" ca="1">IF(NOT(ISNUMBER(INDEX($A:$A, LOOKUP(2, 1 / ($A$1:INDIRECT("$A$"&amp;ROW($A325)) &lt;&gt; ""),ROW($A$1:INDIRECT("$A$"&amp;ROW($A325)))), 1))), "",
INDEX($AC:$AC, LOOKUP(2, 1 / ($AC$1:INDIRECT("$AC$"&amp;ROW($AC325)-1) &lt;&gt; ""),ROW($AC$1:INDIRECT("$AC$"&amp;ROW($AC325)-1))), 1)+
IF(INDEX($AC:$AC, LOOKUP(2, 1 / ($AC$1:INDIRECT("$AC$"&amp;ROW($AC325)-1) &lt;&gt; ""),ROW($AC$1:INDIRECT("$AC$"&amp;ROW($AC325)-1))), 1)+
INDEX($AD:$AD, LOOKUP(2, 1 / ($AD$1:INDIRECT("$AD$"&amp;ROW($AD325)-1) &lt;&gt; ""),ROW($AD$1:INDIRECT("$AD$"&amp;ROW($AD325)-1))), 1)+
INDEX($AE:$AE, LOOKUP(2, 1 / ($AE$1:INDIRECT("$AE$"&amp;ROW($AE325)-1) &lt;&gt; ""),ROW($AE$1:INDIRECT("$AE$"&amp;ROW($AD325)-1))), 1)+
INDEX($AE:$AF, LOOKUP(2, 1 / ($AF$1:INDIRECT("$AF$"&amp;ROW($AF325)-1) &lt;&gt; ""),ROW($AF$1:INDIRECT("$AF$"&amp;ROW($AD325)-1))), 1)+
INDEX($AG:$AG, LOOKUP(2, 1 / ($AG$1:INDIRECT("$AG$"&amp;ROW($AG325)-1) &lt;&gt; ""),ROW($AG$1:INDIRECT("$AG$"&amp;ROW($AD325)-1))), 1)+
INDEX($AH:$AH, LOOKUP(2, 1 / ($AH$1:INDIRECT("$AH$"&amp;ROW($AH325)-1) &lt;&gt; ""),ROW($AH$1:INDIRECT("$AH$"&amp;ROW($AD325)-1))), 1)&gt;=510,0,
IF(INDEX($AC:$AC, LOOKUP(2, 1 / ($AC$1:INDIRECT("$AC$"&amp;ROW($AC325)-1) &lt;&gt; ""),ROW($AC$1:INDIRECT("$AC$"&amp;ROW($AC325)-1))), 1)&gt;=255,0,
VLOOKUP(INDIRECT("$G$"&amp;LOOKUP(2, 1 / ($AC$1:INDIRECT("$AC$"&amp;ROW($AC325)-1) &lt;&gt; ""),ROW($AC$1:INDIRECT("$AC$"&amp;ROW($AC325)-1)))), 'EV and Base'!$A$1:$N$671, 3, FALSE))))</f>
        <v/>
      </c>
      <c r="AD325" s="2" t="str" cm="1">
        <f t="array" aca="1" ref="AD325" ca="1">IF(NOT(ISNUMBER(INDEX($A:$A, LOOKUP(2, 1 / ($A$1:INDIRECT("$A$"&amp;ROW($A325)) &lt;&gt; ""),ROW($A$1:INDIRECT("$A$"&amp;ROW($A325)))), 1))), "",
INDEX($AD:$AD, LOOKUP(2, 1 / ($AD$1:INDIRECT("$AD$"&amp;ROW($AD325)-1) &lt;&gt; ""),ROW($AD$1:INDIRECT("$AD$"&amp;ROW($AD325)-1))), 1)+
IF(INDEX($AC:$AC, LOOKUP(2, 1 / ($AC$1:INDIRECT("$AC$"&amp;ROW($AC325)-1) &lt;&gt; ""),ROW($AC$1:INDIRECT("$AC$"&amp;ROW($AC325)-1))), 1)+
INDEX($AD:$AD, LOOKUP(2, 1 / ($AD$1:INDIRECT("$AD$"&amp;ROW($AD325)-1) &lt;&gt; ""),ROW($AD$1:INDIRECT("$AD$"&amp;ROW($AD325)-1))), 1)+
INDEX($AE:$AE, LOOKUP(2, 1 / ($AE$1:INDIRECT("$AE$"&amp;ROW($AE325)-1) &lt;&gt; ""),ROW($AE$1:INDIRECT("$AE$"&amp;ROW($AD325)-1))), 1)+
INDEX($AE:$AF, LOOKUP(2, 1 / ($AF$1:INDIRECT("$AF$"&amp;ROW($AF325)-1) &lt;&gt; ""),ROW($AF$1:INDIRECT("$AF$"&amp;ROW($AD325)-1))), 1)+
INDEX($AG:$AG, LOOKUP(2, 1 / ($AG$1:INDIRECT("$AG$"&amp;ROW($AG325)-1) &lt;&gt; ""),ROW($AG$1:INDIRECT("$AG$"&amp;ROW($AD325)-1))), 1)+
INDEX($AH:$AH, LOOKUP(2, 1 / ($AH$1:INDIRECT("$AH$"&amp;ROW($AH325)-1) &lt;&gt; ""),ROW($AH$1:INDIRECT("$AH$"&amp;ROW($AD325)-1))), 1)&gt;=510,0,
IF(INDEX($AD:$AD, LOOKUP(2, 1 / ($AD$1:INDIRECT("$AD$"&amp;ROW($AD325)-1) &lt;&gt; ""),ROW($AD$1:INDIRECT("$AD$"&amp;ROW($AD325)-1))), 1)&gt;=255,0,
VLOOKUP(INDIRECT("$G$"&amp;LOOKUP(2, 1 / ($AD$1:INDIRECT("$AD$"&amp;ROW($AD325)-1) &lt;&gt; ""),ROW($AD$1:INDIRECT("$AD$"&amp;ROW($AD325)-1)))), 'EV and Base'!$A$1:$N$671, 4, FALSE))))</f>
        <v/>
      </c>
      <c r="AE325" s="2" t="str" cm="1">
        <f t="array" aca="1" ref="AE325" ca="1">IF(NOT(ISNUMBER(INDEX($A:$A,LOOKUP(2,1/($A$1:INDIRECT("$A$"&amp;ROW($A325))&lt;&gt;""),ROW($A$1:INDIRECT("$A$"&amp;ROW($A325)))),1))),"",
INDEX($AE:$AE,LOOKUP(2,1/($AE$1:INDIRECT("$AE$"&amp;ROW($AE325)-1)&lt;&gt;""),ROW($AE$1:INDIRECT("$AE$"&amp;ROW($AE325)-1))),1)+
IF(INDEX($AC:$AC,LOOKUP(2,1/($AC$1:INDIRECT("$AC$"&amp;ROW($AC325)-1)&lt;&gt;""),ROW($AC$1:INDIRECT("$AC$"&amp;ROW($AC325)-1))),1)+
INDEX($AD:$AD,LOOKUP(2,1/($AD$1:INDIRECT("$AD$"&amp;ROW($AD325)-1)&lt;&gt;""),ROW($AD$1:INDIRECT("$AD$"&amp;ROW($AD325)-1))),1)+
INDEX($AE:$AE,LOOKUP(2,1/($AE$1:INDIRECT("$AE$"&amp;ROW($AE325)-1)&lt;&gt;""),ROW($AE$1:INDIRECT("$AE$"&amp;ROW($AD325)-1))),1)+
INDEX($AE:$AF,LOOKUP(2,1/($AF$1:INDIRECT("$AF$"&amp;ROW($AF325)-1)&lt;&gt;""),ROW($AF$1:INDIRECT("$AF$"&amp;ROW($AD325)-1))),1)+
INDEX($AG:$AG,LOOKUP(2,1/($AG$1:INDIRECT("$AG$"&amp;ROW($AG325)-1)&lt;&gt;""),ROW($AG$1:INDIRECT("$AG$"&amp;ROW($AD325)-1))),1)+
INDEX($AH:$AH,LOOKUP(2,1/($AH$1:INDIRECT("$AH$"&amp;ROW($AH325)-1)&lt;&gt;""),ROW($AH$1:INDIRECT("$AH$"&amp;ROW($AD325)-1))),1)&gt;=510,0,
IF(INDEX($AE:$AE,LOOKUP(2,1/($AE$1:INDIRECT("$AE$"&amp;ROW($AE325)-1)&lt;&gt;""),ROW($AE$1:INDIRECT("$AE$"&amp;ROW($AE325)-1))),1)&gt;=255,0,
VLOOKUP(INDIRECT("$G$"&amp;LOOKUP(2,1/($AE$1:INDIRECT("$AE$"&amp;ROW($AE325)-1)&lt;&gt;""),ROW($AE$1:INDIRECT("$AE$"&amp;ROW($AE325)-1)))),'EV and Base'!$A$1:$N$671,5,FALSE))))</f>
        <v/>
      </c>
      <c r="AF325" s="2" t="str" cm="1">
        <f t="array" aca="1" ref="AF325" ca="1">IF(NOT(ISNUMBER(INDEX($A:$A, LOOKUP(2, 1 / ($A$1:INDIRECT("$A$"&amp;ROW($A325)) &lt;&gt; ""),ROW($A$1:INDIRECT("$A$"&amp;ROW($A325)))), 1))), "",
INDEX($AF:$AF, LOOKUP(2, 1 / ($AF$1:INDIRECT("$AF$"&amp;ROW($AF325)-1) &lt;&gt; ""),ROW($AF$1:INDIRECT("$AF$"&amp;ROW($AF325)-1))), 1)+
IF(INDEX($AC:$AC, LOOKUP(2, 1 / ($AC$1:INDIRECT("$AC$"&amp;ROW($AC325)-1) &lt;&gt; ""),ROW($AC$1:INDIRECT("$AC$"&amp;ROW($AC325)-1))), 1)+
INDEX($AD:$AD, LOOKUP(2, 1 / ($AD$1:INDIRECT("$AD$"&amp;ROW($AD325)-1) &lt;&gt; ""),ROW($AD$1:INDIRECT("$AD$"&amp;ROW($AD325)-1))), 1)+
INDEX($AE:$AE, LOOKUP(2, 1 / ($AE$1:INDIRECT("$AE$"&amp;ROW($AE325)-1) &lt;&gt; ""),ROW($AE$1:INDIRECT("$AE$"&amp;ROW($AD325)-1))), 1)+
INDEX($AE:$AF, LOOKUP(2, 1 / ($AF$1:INDIRECT("$AF$"&amp;ROW($AF325)-1) &lt;&gt; ""),ROW($AF$1:INDIRECT("$AF$"&amp;ROW($AD325)-1))), 1)+
INDEX($AG:$AG, LOOKUP(2, 1 / ($AG$1:INDIRECT("$AG$"&amp;ROW($AG325)-1) &lt;&gt; ""),ROW($AG$1:INDIRECT("$AG$"&amp;ROW($AD325)-1))), 1)+
INDEX($AH:$AH, LOOKUP(2, 1 / ($AH$1:INDIRECT("$AH$"&amp;ROW($AH325)-1) &lt;&gt; ""),ROW($AH$1:INDIRECT("$AH$"&amp;ROW($AD325)-1))), 1)&gt;=510,0,
IF(INDEX($AF:$AF, LOOKUP(2, 1 / ($AF$1:INDIRECT("$AF$"&amp;ROW($AF325)-1) &lt;&gt; ""),ROW($AF$1:INDIRECT("$AF$"&amp;ROW($AF325)-1))), 1)&gt;=255,0,
VLOOKUP(INDIRECT("$G$"&amp;LOOKUP(2, 1 / ($AF$1:INDIRECT("$AF$"&amp;ROW($AF325)-1) &lt;&gt; ""),ROW($AF$1:INDIRECT("$AF$"&amp;ROW($AF325)-1)))), 'EV and Base'!$A$1:$N$671, 6, FALSE))))</f>
        <v/>
      </c>
      <c r="AG325" s="2" t="str" cm="1">
        <f t="array" aca="1" ref="AG325" ca="1">IF(NOT(ISNUMBER(INDEX($A:$A, LOOKUP(2, 1 / ($A$1:INDIRECT("$A$"&amp;ROW($A325)) &lt;&gt; ""),ROW($A$1:INDIRECT("$A$"&amp;ROW($A325)))), 1))), "",
INDEX($AG:$AG, LOOKUP(2, 1 / ($AG$1:INDIRECT("$AG$"&amp;ROW($AG325)-1) &lt;&gt; ""),ROW($AG$1:INDIRECT("$AG$"&amp;ROW($AG325)-1))), 1)+
IF(INDEX($AC:$AC, LOOKUP(2, 1 / ($AC$1:INDIRECT("$AC$"&amp;ROW($AC325)-1) &lt;&gt; ""),ROW($AC$1:INDIRECT("$AC$"&amp;ROW($AC325)-1))), 1)+
INDEX($AD:$AD, LOOKUP(2, 1 / ($AD$1:INDIRECT("$AD$"&amp;ROW($AD325)-1) &lt;&gt; ""),ROW($AD$1:INDIRECT("$AD$"&amp;ROW($AD325)-1))), 1)+
INDEX($AE:$AE, LOOKUP(2, 1 / ($AE$1:INDIRECT("$AE$"&amp;ROW($AE325)-1) &lt;&gt; ""),ROW($AE$1:INDIRECT("$AE$"&amp;ROW($AD325)-1))), 1)+
INDEX($AE:$AF, LOOKUP(2, 1 / ($AF$1:INDIRECT("$AF$"&amp;ROW($AF325)-1) &lt;&gt; ""),ROW($AF$1:INDIRECT("$AF$"&amp;ROW($AD325)-1))), 1)+
INDEX($AG:$AG, LOOKUP(2, 1 / ($AG$1:INDIRECT("$AG$"&amp;ROW($AG325)-1) &lt;&gt; ""),ROW($AG$1:INDIRECT("$AG$"&amp;ROW($AD325)-1))), 1)+
INDEX($AH:$AH, LOOKUP(2, 1 / ($AH$1:INDIRECT("$AH$"&amp;ROW($AH325)-1) &lt;&gt; ""),ROW($AH$1:INDIRECT("$AH$"&amp;ROW($AD325)-1))), 1)&gt;=510,0,
IF(INDEX($AG:$AG, LOOKUP(2, 1 / ($AG$1:INDIRECT("$AG$"&amp;ROW($AG325)-1) &lt;&gt; ""),ROW($AG$1:INDIRECT("$AG$"&amp;ROW($AG325)-1))), 1)&gt;=255,0,
VLOOKUP(INDIRECT("$G$"&amp;LOOKUP(2, 1 / ($AG$1:INDIRECT("$AG$"&amp;ROW($AG325)-1) &lt;&gt; ""),ROW($AG$1:INDIRECT("$AG$"&amp;ROW($AG325)-1)))), 'EV and Base'!$A$1:$N$671, 7, FALSE))))</f>
        <v/>
      </c>
      <c r="AH325" s="24" t="str" cm="1">
        <f t="array" aca="1" ref="AH325" ca="1">IF(NOT(ISNUMBER(INDEX($A:$A,LOOKUP(2,1/($A$1:INDIRECT("$A$"&amp;ROW($A325))&lt;&gt;""),ROW($A$1:INDIRECT("$A$"&amp;ROW($A325)))),1))),"",
INDEX($AH:$AH,LOOKUP(2,1/($AH$1:INDIRECT("$AH$"&amp;ROW($AH325)-1)&lt;&gt;""),ROW($AH$1:INDIRECT("$AH$"&amp;ROW($AH325)-1))),1)+
IF(INDEX($AC:$AC,LOOKUP(2,1/($AC$1:INDIRECT("$AC$"&amp;ROW($AC325)-1)&lt;&gt;""),ROW($AC$1:INDIRECT("$AC$"&amp;ROW($AC325)-1))),1)+
INDEX($AD:$AD,LOOKUP(2,1/($AD$1:INDIRECT("$AD$"&amp;ROW($AD325)-1)&lt;&gt;""),ROW($AD$1:INDIRECT("$AD$"&amp;ROW($AD325)-1))),1)+
INDEX($AE:$AE,LOOKUP(2,1/($AE$1:INDIRECT("$AE$"&amp;ROW($AE325)-1)&lt;&gt;""),ROW($AE$1:INDIRECT("$AE$"&amp;ROW($AD325)-1))),1)+
INDEX($AE:$AF,LOOKUP(2,1/($AF$1:INDIRECT("$AF$"&amp;ROW($AF325)-1)&lt;&gt;""),ROW($AF$1:INDIRECT("$AF$"&amp;ROW($AD325)-1))),1)+
INDEX($AG:$AG,LOOKUP(2,1/($AG$1:INDIRECT("$AG$"&amp;ROW($AG325)-1)&lt;&gt;""),ROW($AG$1:INDIRECT("$AG$"&amp;ROW($AD325)-1))),1)+
INDEX($AH:$AH,LOOKUP(2,1/($AH$1:INDIRECT("$AH$"&amp;ROW($AH325)-1)&lt;&gt;""),ROW($AH$1:INDIRECT("$AH$"&amp;ROW($AD325)-1))),1)&gt;=510,0,
IF(INDEX($AH:$AH,LOOKUP(2,1/($AH$1:INDIRECT("$AH$"&amp;ROW($AH325)-1)&lt;&gt;""),ROW($AH$1:INDIRECT("$AH$"&amp;ROW($AH325)-1))),1)&gt;=255,0,
VLOOKUP(INDIRECT("$G$"&amp;LOOKUP(2,1/($AH$1:INDIRECT("$AH$"&amp;ROW($AH325)-1)&lt;&gt;""),ROW($AH$1:INDIRECT("$AH$"&amp;ROW($AH325)-1)))),'EV and Base'!$A$1:$N$671,8,FALSE))))</f>
        <v/>
      </c>
      <c r="AI325" s="29" t="str" cm="1">
        <f t="array" aca="1" ref="AI325" ca="1">IF(NOT(ISNUMBER(INDEX($A:$A,LOOKUP(2,1/($A$1:INDIRECT("$A$"&amp;ROW($A325))&lt;&gt;""),ROW($A$1:INDIRECT("$A$"&amp;ROW($A325)))),1))),"",
ROUNDDOWN((((2*VLOOKUP($AA325,'EV and Base'!$A$1:$N$671,9,FALSE))+31+ROUNDDOWN($AC325/4,0))*$AB325)/100,0)+$AB325+10)</f>
        <v/>
      </c>
      <c r="AJ325" s="21" t="str" cm="1">
        <f t="array" aca="1" ref="AJ325" ca="1">IF(NOT(ISNUMBER(INDEX($A:$A, LOOKUP(2, 1 / ($A$1:INDIRECT("$A$"&amp;ROW($A325)) &lt;&gt; ""),ROW($A$1:INDIRECT("$A$"&amp;ROW($A325)))), 1))), "",
ROUNDDOWN((ROUNDDOWN((((2*VLOOKUP($AA325, 'EV and Base'!$A$1:$N$671, 10, FALSE))+31+ROUNDDOWN($AD325/4, 0))*$AB325)/100, 0)+5)*1.1, 0))</f>
        <v/>
      </c>
      <c r="AK325" s="21" t="str" cm="1">
        <f t="array" aca="1" ref="AK325" ca="1">IF(NOT(ISNUMBER(INDEX($A:$A, LOOKUP(2, 1 / ($A$1:INDIRECT("$A$"&amp;ROW($A325)) &lt;&gt; ""),ROW($A$1:INDIRECT("$A$"&amp;ROW($A325)))), 1))), "",
ROUNDDOWN((ROUNDDOWN((((2*VLOOKUP($AA325, 'EV and Base'!$A$1:$N$671, 11, FALSE))+30+ROUNDDOWN($AE325/4, 0))*$AB325)/100, 0)+5), 0)
&amp;"-"&amp;
ROUNDDOWN((ROUNDDOWN((((2*VLOOKUP($AA325, 'EV and Base'!$A$1:$N$671, 11, FALSE))+31+ROUNDDOWN($AE325/4, 0))*$AB325)/100, 0)+5), 0))</f>
        <v/>
      </c>
      <c r="AL325" s="21" t="str" cm="1">
        <f t="array" aca="1" ref="AL325" ca="1">IF(NOT(ISNUMBER(INDEX($A:$A, LOOKUP(2, 1 / ($A$1:INDIRECT("$A$"&amp;ROW($A325)) &lt;&gt; ""),ROW($A$1:INDIRECT("$A$"&amp;ROW($A325)))), 1))), "",
ROUNDDOWN((ROUNDDOWN((((2*VLOOKUP($AA325, 'EV and Base'!$A$1:$N$671, 12, FALSE))+0+ROUNDDOWN($AF325/4, 0))*$AB325)/100, 0)+5)*0.9, 0)
&amp;"-"&amp;
ROUNDDOWN((ROUNDDOWN((((2*VLOOKUP($AA325, 'EV and Base'!$A$1:$N$671, 12, FALSE))+31+ROUNDDOWN($AF325/4, 0))*$AB325)/100, 0)+5)*0.9, 0))</f>
        <v/>
      </c>
      <c r="AM325" s="21" t="str" cm="1">
        <f t="array" aca="1" ref="AM325" ca="1">IF(NOT(ISNUMBER(INDEX($A:$A, LOOKUP(2, 1 / ($A$1:INDIRECT("$A$"&amp;ROW($A325)) &lt;&gt; ""),ROW($A$1:INDIRECT("$A$"&amp;ROW($A325)))), 1))), "",
ROUNDDOWN((ROUNDDOWN((((2*VLOOKUP($AA325, 'EV and Base'!$A$1:$N$671, 13, FALSE))+30+ROUNDDOWN($AG325/4, 0))*$AB325)/100, 0)+5), 0)
&amp;"-"&amp;
ROUNDDOWN((ROUNDDOWN((((2*VLOOKUP($AA325, 'EV and Base'!$A$1:$N$671, 13, FALSE))+31+ROUNDDOWN($AG325/4, 0))*$AB325)/100, 0)+5), 0))</f>
        <v/>
      </c>
      <c r="AN325" s="25" t="str" cm="1">
        <f t="array" aca="1" ref="AN325" ca="1">IF(NOT(ISNUMBER(INDEX($A:$A, LOOKUP(2, 1 / ($A$1:INDIRECT("$A$"&amp;ROW($A325)) &lt;&gt; ""),ROW($A$1:INDIRECT("$A$"&amp;ROW($A325)))), 1))), "",
ROUNDDOWN((ROUNDDOWN((((2*VLOOKUP($AA325, 'EV and Base'!$A$1:$N$671, 14, FALSE))+31+ROUNDDOWN($AH325/4, 0))*$AB325)/100, 0)+5), 0))</f>
        <v/>
      </c>
      <c r="AO325" s="23" t="str" cm="1">
        <f t="array" aca="1" ref="AO325" ca="1">IF(NOT(ISNUMBER(INDEX($A:$A, LOOKUP(2, 1 / ($A$1:INDIRECT("$A$"&amp;ROW($A325)) &lt;&gt; ""),ROW($A$1:INDIRECT("$A$"&amp;ROW($A325)))), 1))), "",
ROUNDDOWN((((2*VLOOKUP($AA325, 'EV and Base'!$A$1:$N$671, 9, FALSE))+31+ROUNDDOWN($AC325/4, 0))*$AB325)/100, 0)+$AB325+10)</f>
        <v/>
      </c>
      <c r="AP325" s="2" t="str" cm="1">
        <f t="array" aca="1" ref="AP325" ca="1">IF(NOT(ISNUMBER(INDEX($A:$A, LOOKUP(2, 1 / ($A$1:INDIRECT("$A$"&amp;ROW($A325)) &lt;&gt; ""),ROW($A$1:INDIRECT("$A$"&amp;ROW($A325)))), 1))), "",
ROUNDDOWN((ROUNDDOWN((((2*VLOOKUP($AA325, 'EV and Base'!$A$1:$N$671, 10, FALSE))+31+ROUNDDOWN($AD325/4, 0))*$AB325)/100, 0)+5)*1.1, 0))</f>
        <v/>
      </c>
      <c r="AQ325" s="2" t="str" cm="1">
        <f t="array" aca="1" ref="AQ325" ca="1">IF(NOT(ISNUMBER(INDEX($A:$A, LOOKUP(2, 1 / ($A$1:INDIRECT("$A$"&amp;ROW($A325)) &lt;&gt; ""),ROW($A$1:INDIRECT("$A$"&amp;ROW($A325)))), 1))), "",
ROUNDDOWN((ROUNDDOWN((((2*VLOOKUP($AA325, 'EV and Base'!$A$1:$N$671, 11, FALSE))+$AV$2+ROUNDDOWN($AE325/4, 0))*$AB325)/100, 0)+5), 0))</f>
        <v/>
      </c>
      <c r="AR325" s="22" t="str" cm="1">
        <f t="array" aca="1" ref="AR325" ca="1">IF(NOT(ISNUMBER(INDEX($A:$A, LOOKUP(2, 1 / ($A$1:INDIRECT("$A$"&amp;ROW($A325)) &lt;&gt; ""),ROW($A$1:INDIRECT("$A$"&amp;ROW($A325)))), 1))), "",
ROUNDDOWN((ROUNDDOWN((((2*VLOOKUP($AA325, 'EV and Base'!$A$1:$N$671, 12, FALSE))+$AW$2+ROUNDDOWN($AF325/4, 0))*$AB325)/100, 0)+5)*0.9, 0))</f>
        <v/>
      </c>
      <c r="AS325" s="2" t="str" cm="1">
        <f t="array" aca="1" ref="AS325" ca="1">IF(NOT(ISNUMBER(INDEX($A:$A, LOOKUP(2, 1 / ($A$1:INDIRECT("$A$"&amp;ROW($A325)) &lt;&gt; ""),ROW($A$1:INDIRECT("$A$"&amp;ROW($A325)))), 1))), "",
ROUNDDOWN((ROUNDDOWN((((2*VLOOKUP($AA325, 'EV and Base'!$A$1:$N$671, 13, FALSE))+$AX$2+ROUNDDOWN($AG325/4, 0))*$AB325)/100, 0)+5), 0))</f>
        <v/>
      </c>
      <c r="AT325" s="24" t="str" cm="1">
        <f t="array" aca="1" ref="AT325" ca="1">IF(NOT(ISNUMBER(INDEX($A:$A, LOOKUP(2, 1 / ($A$1:INDIRECT("$A$"&amp;ROW($A325)) &lt;&gt; ""),ROW($A$1:INDIRECT("$A$"&amp;ROW($A325)))), 1))), "",
ROUNDDOWN((ROUNDDOWN((((2*VLOOKUP($AA325, 'EV and Base'!$A$1:$N$671, 14, FALSE))+31+ROUNDDOWN($AH325/4, 0))*$AB325)/100, 0)+5), 0))</f>
        <v/>
      </c>
      <c r="AU325" s="28"/>
      <c r="AY325" t="str" cm="1">
        <f t="array" aca="1" ref="AY325" ca="1">IF(NOT(ISNUMBER(INDEX($A:$A,LOOKUP(2,1/($A$1:INDIRECT("$A$"&amp;ROW($A325))&lt;&gt;""),ROW($A$1:INDIRECT("$A$"&amp;ROW($A325)))),1))),"",
INDEX($AY:$AY,LOOKUP(2,1/($AY$1:INDIRECT("$AY$"&amp;ROW($AY325)-1)&lt;&gt;""),ROW($AY$1:INDIRECT("$AY$"&amp;ROW($AY325)-1))),1)+$BL325)</f>
        <v/>
      </c>
      <c r="AZ325" s="3" t="str" cm="1">
        <f t="array" aca="1" ref="AZ325" ca="1">IF(NOT(ISNUMBER(INDEX($A:$A, LOOKUP(2, 1 / ($A$1:INDIRECT("$A$"&amp;ROW($A325)) &lt;&gt; ""),ROW($A$1:INDIRECT("$A$"&amp;ROW($A325)))), 1))), "",
VLOOKUP(INDIRECT("$G$"&amp;LOOKUP(2, 1 / ($AY$1:INDIRECT("$AY$"&amp;ROW($AY325)-1) &lt;&gt; ""),ROW($AY$1:INDIRECT("$AY$"&amp;ROW($AY325)-1)))),'EV and Base'!A288:N958,2,FALSE))</f>
        <v/>
      </c>
      <c r="BA325" s="3" t="str" cm="1">
        <f t="array" aca="1" ref="BA325" ca="1">IF(NOT(ISNUMBER(INDEX($A:$A, LOOKUP(2, 1 / ($A$1:INDIRECT("$A$"&amp;ROW($A325)) &lt;&gt; ""),ROW($A$1:INDIRECT("$A$"&amp;ROW($A325)))), 1))), "",
INDIRECT("$I$"&amp;LOOKUP(2, 1 / ($AY$1:INDIRECT("$AY$"&amp;ROW($AY325)-1) &lt;&gt; ""),ROW($AY$1:INDIRECT("$AY$"&amp;ROW($AY325)-1)))))</f>
        <v/>
      </c>
      <c r="BB325" s="1" t="str" cm="1">
        <f t="array" aca="1" ref="BB325" ca="1">IF(NOT(ISNUMBER(INDEX($A:$A, LOOKUP(2, 1 / ($A$1:INDIRECT("$A$"&amp;ROW($A325)) &lt;&gt; ""),ROW($A$1:INDIRECT("$A$"&amp;ROW($A325)))), 1))), "",
INDIRECT("$AB$"&amp;LOOKUP(2, 1 / ($AY$1:INDIRECT("$AY$"&amp;ROW($AY325)-1) &lt;&gt; ""),ROW($AY$1:INDIRECT("$AY$"&amp;ROW($AY325)-1)))))</f>
        <v/>
      </c>
      <c r="BC325" s="3" t="str" cm="1">
        <f t="array" aca="1" ref="BC325" ca="1">IF(NOT(ISNUMBER(INDEX($A:$A,LOOKUP(2,1/($A$1:INDIRECT("$A$"&amp;ROW($A325))&lt;&gt;""),ROW($A$1:INDIRECT("$A$"&amp;ROW($A325)))),1))),"",
$BA325+$BA325+10)</f>
        <v/>
      </c>
      <c r="BD325" s="3" t="str" cm="1">
        <f t="array" aca="1" ref="BD325" ca="1">IF(NOT(ISNUMBER(INDEX($A:$A,LOOKUP(2,1/($A$1:INDIRECT("$A$"&amp;ROW($A325))&lt;&gt;""),ROW($A$1:INDIRECT("$A$"&amp;ROW($A325)))),1))),"",
$BA325+$BB325+10)</f>
        <v/>
      </c>
      <c r="BE325" s="3" t="str" cm="1">
        <f t="array" aca="1" ref="BE325" ca="1">IF(NOT(ISNUMBER(INDEX($A:$A,LOOKUP(2,1/($A$1:INDIRECT("$A$"&amp;ROW($A325))&lt;&gt;""),ROW($A$1:INDIRECT("$A$"&amp;ROW($A325)))),1))),"",
$BC325*$BC325)</f>
        <v/>
      </c>
      <c r="BF325" s="3" t="str" cm="1">
        <f t="array" aca="1" ref="BF325" ca="1">IF(NOT(ISNUMBER(INDEX($A:$A,LOOKUP(2,1/($A$1:INDIRECT("$A$"&amp;ROW($A325))&lt;&gt;""),ROW($A$1:INDIRECT("$A$"&amp;ROW($A325)))),1))),"",
$BD325*$BD325)</f>
        <v/>
      </c>
      <c r="BG325" s="3" t="str" cm="1">
        <f t="array" aca="1" ref="BG325" ca="1">IF(NOT(ISNUMBER(INDEX($A:$A,LOOKUP(2,1/($A$1:INDIRECT("$A$"&amp;ROW($A325))&lt;&gt;""),ROW($A$1:INDIRECT("$A$"&amp;ROW($A325)))),1))),"",
_xlfn.FLOOR.MATH(1.5*_xlfn.FLOOR.MATH($AZ325*BA325/5)))</f>
        <v/>
      </c>
      <c r="BH325" s="3" t="str" cm="1">
        <f t="array" aca="1" ref="BH325" ca="1">IF(NOT(ISNUMBER(INDEX($A:$A, LOOKUP(2, 1 / ($A$1:INDIRECT("$A$"&amp;ROW($A325)) &lt;&gt; ""),ROW($A$1:INDIRECT("$A$"&amp;ROW($A325)))), 1))), "",
_xlfn.FLOOR.MATH($BG325/IF(OR(INDIRECT("$C$"&amp;LOOKUP(2, 1 / ($AY$1:INDIRECT("$AY$"&amp;ROW($AY325)-1) &lt;&gt; ""),ROW($AY$1:INDIRECT("$AY$"&amp;ROW($AY325)-1))))="Multi",
INDIRECT("$C$"&amp;LOOKUP(2, 1 / ($AY$1:INDIRECT("$AY$"&amp;ROW($AY325)-1) &lt;&gt; ""),ROW($AY$1:INDIRECT("$AY$"&amp;ROW($AY325)-1))))="Double"),2,1)))</f>
        <v/>
      </c>
      <c r="BI325" s="3" t="str" cm="1">
        <f t="array" aca="1" ref="BI325" ca="1">IF(NOT(ISNUMBER(INDEX($A:$A,LOOKUP(2,1/($A$1:INDIRECT("$A$"&amp;ROW($A325))&lt;&gt;""),ROW($A$1:INDIRECT("$A$"&amp;ROW($A325)))),1))),"",
VLOOKUP($BC325,GameFreakSQRT!$A$1:$B$200,2,FALSE))</f>
        <v/>
      </c>
      <c r="BJ325" s="3" t="str" cm="1">
        <f t="array" aca="1" ref="BJ325" ca="1">IF(NOT(ISNUMBER(INDEX($A:$A,LOOKUP(2,1/($A$1:INDIRECT("$A$"&amp;ROW($A325))&lt;&gt;""),ROW($A$1:INDIRECT("$A$"&amp;ROW($A325)))),1))),"",
VLOOKUP($BD325,GameFreakSQRT!$A$1:$B$200,2,FALSE))</f>
        <v/>
      </c>
      <c r="BK325" s="3" t="str" cm="1">
        <f t="array" aca="1" ref="BK325" ca="1">IF(NOT(ISNUMBER(INDEX($A:$A,LOOKUP(2,1/($A$1:INDIRECT("$A$"&amp;ROW($A325))&lt;&gt;""),ROW($A$1:INDIRECT("$A$"&amp;ROW($A325)))),1))),"",
_xlfn.FLOOR.MATH((($BI325*$BE325)*$BH325)/($BJ325*$BF325))+1)</f>
        <v/>
      </c>
      <c r="BL325" s="3" t="str" cm="1">
        <f t="array" aca="1" ref="BL325" ca="1">IF(NOT(ISNUMBER(INDEX($A:$A,LOOKUP(2,1/($A$1:INDIRECT("$A$"&amp;ROW($A325))&lt;&gt;""),ROW($A$1:INDIRECT("$A$"&amp;ROW($A325)))),1))),"",
_xlfn.FLOOR.MATH($BK325*IF(NOT(INDIRECT("$Z$"&amp;LOOKUP(2, 1 / ($AY$1:INDIRECT("$AY$"&amp;ROW($AY325)-1) &lt;&gt; ""),ROW($AY$1:INDIRECT("$AY$"&amp;ROW($AY325)-1))))=""),1.5,1)))</f>
        <v/>
      </c>
      <c r="BM325" s="3" t="str" cm="1">
        <f t="array" aca="1" ref="BM325" ca="1">IF(NOT(ISNUMBER(INDEX($A:$A, LOOKUP(2, 1 / ($A$1:INDIRECT("$A$"&amp;ROW($A325)) &lt;&gt; ""),ROW($A$1:INDIRECT("$A$"&amp;ROW($A325)))), 1))), "",
INDIRECT("$Y$"&amp;LOOKUP(2, 1 / ($AY$1:INDIRECT("$AY$"&amp;ROW($AY325)-1) &lt;&gt; ""),ROW($AY$1:INDIRECT("$AY$"&amp;ROW($AY325)-1)))))</f>
        <v/>
      </c>
      <c r="BN325" s="3" t="str">
        <f t="shared" ca="1" si="31"/>
        <v/>
      </c>
    </row>
    <row r="326" spans="1:66" x14ac:dyDescent="0.45">
      <c r="A326" s="56" t="s">
        <v>75</v>
      </c>
      <c r="B326" s="56" t="s">
        <v>601</v>
      </c>
      <c r="C326" s="56" t="s">
        <v>46</v>
      </c>
      <c r="D326" s="56" t="s">
        <v>588</v>
      </c>
      <c r="E326" s="56" t="s">
        <v>48</v>
      </c>
      <c r="F326" s="56">
        <v>1</v>
      </c>
      <c r="G326" s="2" t="s">
        <v>602</v>
      </c>
      <c r="H326" s="2" t="s">
        <v>50</v>
      </c>
      <c r="I326" s="2">
        <v>36</v>
      </c>
      <c r="J326" s="2" t="s">
        <v>64</v>
      </c>
      <c r="K326" s="2" t="s">
        <v>167</v>
      </c>
      <c r="L326" s="2" t="s">
        <v>53</v>
      </c>
      <c r="M326" s="2" t="s">
        <v>428</v>
      </c>
      <c r="N326" s="2" t="s">
        <v>603</v>
      </c>
      <c r="O326" s="2" t="s">
        <v>604</v>
      </c>
      <c r="P326" s="2" t="s">
        <v>594</v>
      </c>
      <c r="Q326" s="2">
        <v>12</v>
      </c>
      <c r="R326" s="2">
        <f>_xlfn.FLOOR.MATH((((2*VLOOKUP(G326, 'EV and Base'!$A$1:$N$671, 9, FALSE))+$Q326)*$I326)/100)+$I326+10</f>
        <v>136</v>
      </c>
      <c r="S326" s="2">
        <f>_xlfn.FLOOR.MATH((_xlfn.FLOOR.MATH((((2*VLOOKUP($G326, 'EV and Base'!$A$1:$N$671, 10, FALSE))+$Q326)*$I326)/100)+5)*
IF(OR($J326="Lonely", $J326="Brave", $J326="Adamant", $J326="Naughty"), 1.1,
IF(OR($J326="Bold", $J326="Timid", $J326="Modest", $J326="Calm"), 0.9, 1)))</f>
        <v>72</v>
      </c>
      <c r="T326" s="2">
        <f>_xlfn.FLOOR.MATH((_xlfn.FLOOR.MATH((((2*VLOOKUP($G326, 'EV and Base'!$A$1:$N$671, 11, FALSE))+$Q326)*$I326)/100)+5)*
IF(OR($J326="Bold", $J326="Relaxed", $J326="Impish", $J326="Lax"), 1.1,
IF(OR($J326="Lonely", $J326="Hasty", $J326="Mild", $J326="Gentle"), 0.9, 1)))</f>
        <v>70</v>
      </c>
      <c r="U326" s="2">
        <f>_xlfn.FLOOR.MATH((_xlfn.FLOOR.MATH((((2*VLOOKUP($G326, 'EV and Base'!$A$1:$N$671, 12, FALSE))+$Q326)*$I326)/100)+5)*
IF(OR($J326="Modest", $J326="Mild", $J326="Quiet", $J326="Rash"), 1.1,
IF(OR($J326="Adamant", $J326="Impish", $J326="Jolly", $J326="Careful"), 0.9, 1)))</f>
        <v>30</v>
      </c>
      <c r="V326" s="2">
        <f>_xlfn.FLOOR.MATH((_xlfn.FLOOR.MATH((((2*VLOOKUP($G326, 'EV and Base'!$A$1:$N$671, 13, FALSE))+$Q326)*$I326)/100)+5)*
IF(OR($J326="Calm", $J326="Gentle", $J326="Sassy", $J326="Careful"), 1.1,
IF(OR($J326="Naughty", $J326="Lax", $J326="Naive", $J326="Rash"), 0.9, 1)))</f>
        <v>70</v>
      </c>
      <c r="W326" s="2">
        <f>_xlfn.FLOOR.MATH((_xlfn.FLOOR.MATH((((2*VLOOKUP($G326, 'EV and Base'!$A$1:$N$671, 14, FALSE))+$Q326)*$I326)/100)+5)*
IF(OR($J326="Timid", $J326="Hasty", $J326="Jolly", $J326="Naive"), 1.1,
IF(OR($J326="Brave", $J326="Relaxed", $J326="Quiet", $J326="Sassy"), 0.9, 1)))</f>
        <v>45</v>
      </c>
      <c r="X326" s="56">
        <v>1152</v>
      </c>
      <c r="Z326" s="1">
        <v>1</v>
      </c>
      <c r="AA326" s="23" t="str" cm="1">
        <f t="array" aca="1" ref="AA326" ca="1">IF(NOT(ISNUMBER(INDEX($A:$A,LOOKUP(2,1/($A$1:INDIRECT("$A$"&amp;ROW($A326))&lt;&gt;""),ROW($A$1:INDIRECT("$A$"&amp;ROW($A326)))),1))),"",
IF(NOT(ISNUMBER($A326)),$AA325,
IF($AB326&lt;16,"Lillipup",
IF($AB326&lt;32,"Herdier",
"Stoutland"))))</f>
        <v/>
      </c>
      <c r="AB326" s="25" t="str" cm="1">
        <f t="array" aca="1" ref="AB326" ca="1">IF(NOT(ISNUMBER(INDEX($A:$A, LOOKUP(2, 1 / ($A$1:INDIRECT("$A$"&amp;ROW($A326)) &lt;&gt; ""),ROW($A$1:INDIRECT("$A$"&amp;ROW($A326)))), 1))), "",
VLOOKUP($AY326,'Medium-Slow'!$A$1:$B$101,2,TRUE))</f>
        <v/>
      </c>
      <c r="AC326" s="23" t="str" cm="1">
        <f t="array" aca="1" ref="AC326" ca="1">IF(NOT(ISNUMBER(INDEX($A:$A, LOOKUP(2, 1 / ($A$1:INDIRECT("$A$"&amp;ROW($A326)) &lt;&gt; ""),ROW($A$1:INDIRECT("$A$"&amp;ROW($A326)))), 1))), "",
INDEX($AC:$AC, LOOKUP(2, 1 / ($AC$1:INDIRECT("$AC$"&amp;ROW($AC326)-1) &lt;&gt; ""),ROW($AC$1:INDIRECT("$AC$"&amp;ROW($AC326)-1))), 1)+
IF(INDEX($AC:$AC, LOOKUP(2, 1 / ($AC$1:INDIRECT("$AC$"&amp;ROW($AC326)-1) &lt;&gt; ""),ROW($AC$1:INDIRECT("$AC$"&amp;ROW($AC326)-1))), 1)+
INDEX($AD:$AD, LOOKUP(2, 1 / ($AD$1:INDIRECT("$AD$"&amp;ROW($AD326)-1) &lt;&gt; ""),ROW($AD$1:INDIRECT("$AD$"&amp;ROW($AD326)-1))), 1)+
INDEX($AE:$AE, LOOKUP(2, 1 / ($AE$1:INDIRECT("$AE$"&amp;ROW($AE326)-1) &lt;&gt; ""),ROW($AE$1:INDIRECT("$AE$"&amp;ROW($AD326)-1))), 1)+
INDEX($AE:$AF, LOOKUP(2, 1 / ($AF$1:INDIRECT("$AF$"&amp;ROW($AF326)-1) &lt;&gt; ""),ROW($AF$1:INDIRECT("$AF$"&amp;ROW($AD326)-1))), 1)+
INDEX($AG:$AG, LOOKUP(2, 1 / ($AG$1:INDIRECT("$AG$"&amp;ROW($AG326)-1) &lt;&gt; ""),ROW($AG$1:INDIRECT("$AG$"&amp;ROW($AD326)-1))), 1)+
INDEX($AH:$AH, LOOKUP(2, 1 / ($AH$1:INDIRECT("$AH$"&amp;ROW($AH326)-1) &lt;&gt; ""),ROW($AH$1:INDIRECT("$AH$"&amp;ROW($AD326)-1))), 1)&gt;=510,0,
IF(INDEX($AC:$AC, LOOKUP(2, 1 / ($AC$1:INDIRECT("$AC$"&amp;ROW($AC326)-1) &lt;&gt; ""),ROW($AC$1:INDIRECT("$AC$"&amp;ROW($AC326)-1))), 1)&gt;=255,0,
VLOOKUP(INDIRECT("$G$"&amp;LOOKUP(2, 1 / ($AC$1:INDIRECT("$AC$"&amp;ROW($AC326)-1) &lt;&gt; ""),ROW($AC$1:INDIRECT("$AC$"&amp;ROW($AC326)-1)))), 'EV and Base'!$A$1:$N$671, 3, FALSE))))</f>
        <v/>
      </c>
      <c r="AD326" s="2" t="str" cm="1">
        <f t="array" aca="1" ref="AD326" ca="1">IF(NOT(ISNUMBER(INDEX($A:$A, LOOKUP(2, 1 / ($A$1:INDIRECT("$A$"&amp;ROW($A326)) &lt;&gt; ""),ROW($A$1:INDIRECT("$A$"&amp;ROW($A326)))), 1))), "",
INDEX($AD:$AD, LOOKUP(2, 1 / ($AD$1:INDIRECT("$AD$"&amp;ROW($AD326)-1) &lt;&gt; ""),ROW($AD$1:INDIRECT("$AD$"&amp;ROW($AD326)-1))), 1)+
IF(INDEX($AC:$AC, LOOKUP(2, 1 / ($AC$1:INDIRECT("$AC$"&amp;ROW($AC326)-1) &lt;&gt; ""),ROW($AC$1:INDIRECT("$AC$"&amp;ROW($AC326)-1))), 1)+
INDEX($AD:$AD, LOOKUP(2, 1 / ($AD$1:INDIRECT("$AD$"&amp;ROW($AD326)-1) &lt;&gt; ""),ROW($AD$1:INDIRECT("$AD$"&amp;ROW($AD326)-1))), 1)+
INDEX($AE:$AE, LOOKUP(2, 1 / ($AE$1:INDIRECT("$AE$"&amp;ROW($AE326)-1) &lt;&gt; ""),ROW($AE$1:INDIRECT("$AE$"&amp;ROW($AD326)-1))), 1)+
INDEX($AE:$AF, LOOKUP(2, 1 / ($AF$1:INDIRECT("$AF$"&amp;ROW($AF326)-1) &lt;&gt; ""),ROW($AF$1:INDIRECT("$AF$"&amp;ROW($AD326)-1))), 1)+
INDEX($AG:$AG, LOOKUP(2, 1 / ($AG$1:INDIRECT("$AG$"&amp;ROW($AG326)-1) &lt;&gt; ""),ROW($AG$1:INDIRECT("$AG$"&amp;ROW($AD326)-1))), 1)+
INDEX($AH:$AH, LOOKUP(2, 1 / ($AH$1:INDIRECT("$AH$"&amp;ROW($AH326)-1) &lt;&gt; ""),ROW($AH$1:INDIRECT("$AH$"&amp;ROW($AD326)-1))), 1)&gt;=510,0,
IF(INDEX($AD:$AD, LOOKUP(2, 1 / ($AD$1:INDIRECT("$AD$"&amp;ROW($AD326)-1) &lt;&gt; ""),ROW($AD$1:INDIRECT("$AD$"&amp;ROW($AD326)-1))), 1)&gt;=255,0,
VLOOKUP(INDIRECT("$G$"&amp;LOOKUP(2, 1 / ($AD$1:INDIRECT("$AD$"&amp;ROW($AD326)-1) &lt;&gt; ""),ROW($AD$1:INDIRECT("$AD$"&amp;ROW($AD326)-1)))), 'EV and Base'!$A$1:$N$671, 4, FALSE))))</f>
        <v/>
      </c>
      <c r="AE326" s="2" t="str" cm="1">
        <f t="array" aca="1" ref="AE326" ca="1">IF(NOT(ISNUMBER(INDEX($A:$A,LOOKUP(2,1/($A$1:INDIRECT("$A$"&amp;ROW($A326))&lt;&gt;""),ROW($A$1:INDIRECT("$A$"&amp;ROW($A326)))),1))),"",
INDEX($AE:$AE,LOOKUP(2,1/($AE$1:INDIRECT("$AE$"&amp;ROW($AE326)-1)&lt;&gt;""),ROW($AE$1:INDIRECT("$AE$"&amp;ROW($AE326)-1))),1)+
IF(INDEX($AC:$AC,LOOKUP(2,1/($AC$1:INDIRECT("$AC$"&amp;ROW($AC326)-1)&lt;&gt;""),ROW($AC$1:INDIRECT("$AC$"&amp;ROW($AC326)-1))),1)+
INDEX($AD:$AD,LOOKUP(2,1/($AD$1:INDIRECT("$AD$"&amp;ROW($AD326)-1)&lt;&gt;""),ROW($AD$1:INDIRECT("$AD$"&amp;ROW($AD326)-1))),1)+
INDEX($AE:$AE,LOOKUP(2,1/($AE$1:INDIRECT("$AE$"&amp;ROW($AE326)-1)&lt;&gt;""),ROW($AE$1:INDIRECT("$AE$"&amp;ROW($AD326)-1))),1)+
INDEX($AE:$AF,LOOKUP(2,1/($AF$1:INDIRECT("$AF$"&amp;ROW($AF326)-1)&lt;&gt;""),ROW($AF$1:INDIRECT("$AF$"&amp;ROW($AD326)-1))),1)+
INDEX($AG:$AG,LOOKUP(2,1/($AG$1:INDIRECT("$AG$"&amp;ROW($AG326)-1)&lt;&gt;""),ROW($AG$1:INDIRECT("$AG$"&amp;ROW($AD326)-1))),1)+
INDEX($AH:$AH,LOOKUP(2,1/($AH$1:INDIRECT("$AH$"&amp;ROW($AH326)-1)&lt;&gt;""),ROW($AH$1:INDIRECT("$AH$"&amp;ROW($AD326)-1))),1)&gt;=510,0,
IF(INDEX($AE:$AE,LOOKUP(2,1/($AE$1:INDIRECT("$AE$"&amp;ROW($AE326)-1)&lt;&gt;""),ROW($AE$1:INDIRECT("$AE$"&amp;ROW($AE326)-1))),1)&gt;=255,0,
VLOOKUP(INDIRECT("$G$"&amp;LOOKUP(2,1/($AE$1:INDIRECT("$AE$"&amp;ROW($AE326)-1)&lt;&gt;""),ROW($AE$1:INDIRECT("$AE$"&amp;ROW($AE326)-1)))),'EV and Base'!$A$1:$N$671,5,FALSE))))</f>
        <v/>
      </c>
      <c r="AF326" s="2" t="str" cm="1">
        <f t="array" aca="1" ref="AF326" ca="1">IF(NOT(ISNUMBER(INDEX($A:$A, LOOKUP(2, 1 / ($A$1:INDIRECT("$A$"&amp;ROW($A326)) &lt;&gt; ""),ROW($A$1:INDIRECT("$A$"&amp;ROW($A326)))), 1))), "",
INDEX($AF:$AF, LOOKUP(2, 1 / ($AF$1:INDIRECT("$AF$"&amp;ROW($AF326)-1) &lt;&gt; ""),ROW($AF$1:INDIRECT("$AF$"&amp;ROW($AF326)-1))), 1)+
IF(INDEX($AC:$AC, LOOKUP(2, 1 / ($AC$1:INDIRECT("$AC$"&amp;ROW($AC326)-1) &lt;&gt; ""),ROW($AC$1:INDIRECT("$AC$"&amp;ROW($AC326)-1))), 1)+
INDEX($AD:$AD, LOOKUP(2, 1 / ($AD$1:INDIRECT("$AD$"&amp;ROW($AD326)-1) &lt;&gt; ""),ROW($AD$1:INDIRECT("$AD$"&amp;ROW($AD326)-1))), 1)+
INDEX($AE:$AE, LOOKUP(2, 1 / ($AE$1:INDIRECT("$AE$"&amp;ROW($AE326)-1) &lt;&gt; ""),ROW($AE$1:INDIRECT("$AE$"&amp;ROW($AD326)-1))), 1)+
INDEX($AE:$AF, LOOKUP(2, 1 / ($AF$1:INDIRECT("$AF$"&amp;ROW($AF326)-1) &lt;&gt; ""),ROW($AF$1:INDIRECT("$AF$"&amp;ROW($AD326)-1))), 1)+
INDEX($AG:$AG, LOOKUP(2, 1 / ($AG$1:INDIRECT("$AG$"&amp;ROW($AG326)-1) &lt;&gt; ""),ROW($AG$1:INDIRECT("$AG$"&amp;ROW($AD326)-1))), 1)+
INDEX($AH:$AH, LOOKUP(2, 1 / ($AH$1:INDIRECT("$AH$"&amp;ROW($AH326)-1) &lt;&gt; ""),ROW($AH$1:INDIRECT("$AH$"&amp;ROW($AD326)-1))), 1)&gt;=510,0,
IF(INDEX($AF:$AF, LOOKUP(2, 1 / ($AF$1:INDIRECT("$AF$"&amp;ROW($AF326)-1) &lt;&gt; ""),ROW($AF$1:INDIRECT("$AF$"&amp;ROW($AF326)-1))), 1)&gt;=255,0,
VLOOKUP(INDIRECT("$G$"&amp;LOOKUP(2, 1 / ($AF$1:INDIRECT("$AF$"&amp;ROW($AF326)-1) &lt;&gt; ""),ROW($AF$1:INDIRECT("$AF$"&amp;ROW($AF326)-1)))), 'EV and Base'!$A$1:$N$671, 6, FALSE))))</f>
        <v/>
      </c>
      <c r="AG326" s="2" t="str" cm="1">
        <f t="array" aca="1" ref="AG326" ca="1">IF(NOT(ISNUMBER(INDEX($A:$A, LOOKUP(2, 1 / ($A$1:INDIRECT("$A$"&amp;ROW($A326)) &lt;&gt; ""),ROW($A$1:INDIRECT("$A$"&amp;ROW($A326)))), 1))), "",
INDEX($AG:$AG, LOOKUP(2, 1 / ($AG$1:INDIRECT("$AG$"&amp;ROW($AG326)-1) &lt;&gt; ""),ROW($AG$1:INDIRECT("$AG$"&amp;ROW($AG326)-1))), 1)+
IF(INDEX($AC:$AC, LOOKUP(2, 1 / ($AC$1:INDIRECT("$AC$"&amp;ROW($AC326)-1) &lt;&gt; ""),ROW($AC$1:INDIRECT("$AC$"&amp;ROW($AC326)-1))), 1)+
INDEX($AD:$AD, LOOKUP(2, 1 / ($AD$1:INDIRECT("$AD$"&amp;ROW($AD326)-1) &lt;&gt; ""),ROW($AD$1:INDIRECT("$AD$"&amp;ROW($AD326)-1))), 1)+
INDEX($AE:$AE, LOOKUP(2, 1 / ($AE$1:INDIRECT("$AE$"&amp;ROW($AE326)-1) &lt;&gt; ""),ROW($AE$1:INDIRECT("$AE$"&amp;ROW($AD326)-1))), 1)+
INDEX($AE:$AF, LOOKUP(2, 1 / ($AF$1:INDIRECT("$AF$"&amp;ROW($AF326)-1) &lt;&gt; ""),ROW($AF$1:INDIRECT("$AF$"&amp;ROW($AD326)-1))), 1)+
INDEX($AG:$AG, LOOKUP(2, 1 / ($AG$1:INDIRECT("$AG$"&amp;ROW($AG326)-1) &lt;&gt; ""),ROW($AG$1:INDIRECT("$AG$"&amp;ROW($AD326)-1))), 1)+
INDEX($AH:$AH, LOOKUP(2, 1 / ($AH$1:INDIRECT("$AH$"&amp;ROW($AH326)-1) &lt;&gt; ""),ROW($AH$1:INDIRECT("$AH$"&amp;ROW($AD326)-1))), 1)&gt;=510,0,
IF(INDEX($AG:$AG, LOOKUP(2, 1 / ($AG$1:INDIRECT("$AG$"&amp;ROW($AG326)-1) &lt;&gt; ""),ROW($AG$1:INDIRECT("$AG$"&amp;ROW($AG326)-1))), 1)&gt;=255,0,
VLOOKUP(INDIRECT("$G$"&amp;LOOKUP(2, 1 / ($AG$1:INDIRECT("$AG$"&amp;ROW($AG326)-1) &lt;&gt; ""),ROW($AG$1:INDIRECT("$AG$"&amp;ROW($AG326)-1)))), 'EV and Base'!$A$1:$N$671, 7, FALSE))))</f>
        <v/>
      </c>
      <c r="AH326" s="24" t="str" cm="1">
        <f t="array" aca="1" ref="AH326" ca="1">IF(NOT(ISNUMBER(INDEX($A:$A,LOOKUP(2,1/($A$1:INDIRECT("$A$"&amp;ROW($A326))&lt;&gt;""),ROW($A$1:INDIRECT("$A$"&amp;ROW($A326)))),1))),"",
INDEX($AH:$AH,LOOKUP(2,1/($AH$1:INDIRECT("$AH$"&amp;ROW($AH326)-1)&lt;&gt;""),ROW($AH$1:INDIRECT("$AH$"&amp;ROW($AH326)-1))),1)+
IF(INDEX($AC:$AC,LOOKUP(2,1/($AC$1:INDIRECT("$AC$"&amp;ROW($AC326)-1)&lt;&gt;""),ROW($AC$1:INDIRECT("$AC$"&amp;ROW($AC326)-1))),1)+
INDEX($AD:$AD,LOOKUP(2,1/($AD$1:INDIRECT("$AD$"&amp;ROW($AD326)-1)&lt;&gt;""),ROW($AD$1:INDIRECT("$AD$"&amp;ROW($AD326)-1))),1)+
INDEX($AE:$AE,LOOKUP(2,1/($AE$1:INDIRECT("$AE$"&amp;ROW($AE326)-1)&lt;&gt;""),ROW($AE$1:INDIRECT("$AE$"&amp;ROW($AD326)-1))),1)+
INDEX($AE:$AF,LOOKUP(2,1/($AF$1:INDIRECT("$AF$"&amp;ROW($AF326)-1)&lt;&gt;""),ROW($AF$1:INDIRECT("$AF$"&amp;ROW($AD326)-1))),1)+
INDEX($AG:$AG,LOOKUP(2,1/($AG$1:INDIRECT("$AG$"&amp;ROW($AG326)-1)&lt;&gt;""),ROW($AG$1:INDIRECT("$AG$"&amp;ROW($AD326)-1))),1)+
INDEX($AH:$AH,LOOKUP(2,1/($AH$1:INDIRECT("$AH$"&amp;ROW($AH326)-1)&lt;&gt;""),ROW($AH$1:INDIRECT("$AH$"&amp;ROW($AD326)-1))),1)&gt;=510,0,
IF(INDEX($AH:$AH,LOOKUP(2,1/($AH$1:INDIRECT("$AH$"&amp;ROW($AH326)-1)&lt;&gt;""),ROW($AH$1:INDIRECT("$AH$"&amp;ROW($AH326)-1))),1)&gt;=255,0,
VLOOKUP(INDIRECT("$G$"&amp;LOOKUP(2,1/($AH$1:INDIRECT("$AH$"&amp;ROW($AH326)-1)&lt;&gt;""),ROW($AH$1:INDIRECT("$AH$"&amp;ROW($AH326)-1)))),'EV and Base'!$A$1:$N$671,8,FALSE))))</f>
        <v/>
      </c>
      <c r="AI326" s="29" t="str" cm="1">
        <f t="array" aca="1" ref="AI326" ca="1">IF(NOT(ISNUMBER(INDEX($A:$A,LOOKUP(2,1/($A$1:INDIRECT("$A$"&amp;ROW($A326))&lt;&gt;""),ROW($A$1:INDIRECT("$A$"&amp;ROW($A326)))),1))),"",
ROUNDDOWN((((2*VLOOKUP($AA326,'EV and Base'!$A$1:$N$671,9,FALSE))+31+ROUNDDOWN($AC326/4,0))*$AB326)/100,0)+$AB326+10)</f>
        <v/>
      </c>
      <c r="AJ326" s="21" t="str" cm="1">
        <f t="array" aca="1" ref="AJ326" ca="1">IF(NOT(ISNUMBER(INDEX($A:$A, LOOKUP(2, 1 / ($A$1:INDIRECT("$A$"&amp;ROW($A326)) &lt;&gt; ""),ROW($A$1:INDIRECT("$A$"&amp;ROW($A326)))), 1))), "",
ROUNDDOWN((ROUNDDOWN((((2*VLOOKUP($AA326, 'EV and Base'!$A$1:$N$671, 10, FALSE))+31+ROUNDDOWN($AD326/4, 0))*$AB326)/100, 0)+5)*1.1, 0))</f>
        <v/>
      </c>
      <c r="AK326" s="21" t="str" cm="1">
        <f t="array" aca="1" ref="AK326" ca="1">IF(NOT(ISNUMBER(INDEX($A:$A, LOOKUP(2, 1 / ($A$1:INDIRECT("$A$"&amp;ROW($A326)) &lt;&gt; ""),ROW($A$1:INDIRECT("$A$"&amp;ROW($A326)))), 1))), "",
ROUNDDOWN((ROUNDDOWN((((2*VLOOKUP($AA326, 'EV and Base'!$A$1:$N$671, 11, FALSE))+30+ROUNDDOWN($AE326/4, 0))*$AB326)/100, 0)+5), 0)
&amp;"-"&amp;
ROUNDDOWN((ROUNDDOWN((((2*VLOOKUP($AA326, 'EV and Base'!$A$1:$N$671, 11, FALSE))+31+ROUNDDOWN($AE326/4, 0))*$AB326)/100, 0)+5), 0))</f>
        <v/>
      </c>
      <c r="AL326" s="21" t="str" cm="1">
        <f t="array" aca="1" ref="AL326" ca="1">IF(NOT(ISNUMBER(INDEX($A:$A, LOOKUP(2, 1 / ($A$1:INDIRECT("$A$"&amp;ROW($A326)) &lt;&gt; ""),ROW($A$1:INDIRECT("$A$"&amp;ROW($A326)))), 1))), "",
ROUNDDOWN((ROUNDDOWN((((2*VLOOKUP($AA326, 'EV and Base'!$A$1:$N$671, 12, FALSE))+0+ROUNDDOWN($AF326/4, 0))*$AB326)/100, 0)+5)*0.9, 0)
&amp;"-"&amp;
ROUNDDOWN((ROUNDDOWN((((2*VLOOKUP($AA326, 'EV and Base'!$A$1:$N$671, 12, FALSE))+31+ROUNDDOWN($AF326/4, 0))*$AB326)/100, 0)+5)*0.9, 0))</f>
        <v/>
      </c>
      <c r="AM326" s="21" t="str" cm="1">
        <f t="array" aca="1" ref="AM326" ca="1">IF(NOT(ISNUMBER(INDEX($A:$A, LOOKUP(2, 1 / ($A$1:INDIRECT("$A$"&amp;ROW($A326)) &lt;&gt; ""),ROW($A$1:INDIRECT("$A$"&amp;ROW($A326)))), 1))), "",
ROUNDDOWN((ROUNDDOWN((((2*VLOOKUP($AA326, 'EV and Base'!$A$1:$N$671, 13, FALSE))+30+ROUNDDOWN($AG326/4, 0))*$AB326)/100, 0)+5), 0)
&amp;"-"&amp;
ROUNDDOWN((ROUNDDOWN((((2*VLOOKUP($AA326, 'EV and Base'!$A$1:$N$671, 13, FALSE))+31+ROUNDDOWN($AG326/4, 0))*$AB326)/100, 0)+5), 0))</f>
        <v/>
      </c>
      <c r="AN326" s="25" t="str" cm="1">
        <f t="array" aca="1" ref="AN326" ca="1">IF(NOT(ISNUMBER(INDEX($A:$A, LOOKUP(2, 1 / ($A$1:INDIRECT("$A$"&amp;ROW($A326)) &lt;&gt; ""),ROW($A$1:INDIRECT("$A$"&amp;ROW($A326)))), 1))), "",
ROUNDDOWN((ROUNDDOWN((((2*VLOOKUP($AA326, 'EV and Base'!$A$1:$N$671, 14, FALSE))+31+ROUNDDOWN($AH326/4, 0))*$AB326)/100, 0)+5), 0))</f>
        <v/>
      </c>
      <c r="AO326" s="23" t="str" cm="1">
        <f t="array" aca="1" ref="AO326" ca="1">IF(NOT(ISNUMBER(INDEX($A:$A, LOOKUP(2, 1 / ($A$1:INDIRECT("$A$"&amp;ROW($A326)) &lt;&gt; ""),ROW($A$1:INDIRECT("$A$"&amp;ROW($A326)))), 1))), "",
ROUNDDOWN((((2*VLOOKUP($AA326, 'EV and Base'!$A$1:$N$671, 9, FALSE))+31+ROUNDDOWN($AC326/4, 0))*$AB326)/100, 0)+$AB326+10)</f>
        <v/>
      </c>
      <c r="AP326" s="2" t="str" cm="1">
        <f t="array" aca="1" ref="AP326" ca="1">IF(NOT(ISNUMBER(INDEX($A:$A, LOOKUP(2, 1 / ($A$1:INDIRECT("$A$"&amp;ROW($A326)) &lt;&gt; ""),ROW($A$1:INDIRECT("$A$"&amp;ROW($A326)))), 1))), "",
ROUNDDOWN((ROUNDDOWN((((2*VLOOKUP($AA326, 'EV and Base'!$A$1:$N$671, 10, FALSE))+31+ROUNDDOWN($AD326/4, 0))*$AB326)/100, 0)+5)*1.1, 0))</f>
        <v/>
      </c>
      <c r="AQ326" s="2" t="str" cm="1">
        <f t="array" aca="1" ref="AQ326" ca="1">IF(NOT(ISNUMBER(INDEX($A:$A, LOOKUP(2, 1 / ($A$1:INDIRECT("$A$"&amp;ROW($A326)) &lt;&gt; ""),ROW($A$1:INDIRECT("$A$"&amp;ROW($A326)))), 1))), "",
ROUNDDOWN((ROUNDDOWN((((2*VLOOKUP($AA326, 'EV and Base'!$A$1:$N$671, 11, FALSE))+$AV$2+ROUNDDOWN($AE326/4, 0))*$AB326)/100, 0)+5), 0))</f>
        <v/>
      </c>
      <c r="AR326" s="22" t="str" cm="1">
        <f t="array" aca="1" ref="AR326" ca="1">IF(NOT(ISNUMBER(INDEX($A:$A, LOOKUP(2, 1 / ($A$1:INDIRECT("$A$"&amp;ROW($A326)) &lt;&gt; ""),ROW($A$1:INDIRECT("$A$"&amp;ROW($A326)))), 1))), "",
ROUNDDOWN((ROUNDDOWN((((2*VLOOKUP($AA326, 'EV and Base'!$A$1:$N$671, 12, FALSE))+$AW$2+ROUNDDOWN($AF326/4, 0))*$AB326)/100, 0)+5)*0.9, 0))</f>
        <v/>
      </c>
      <c r="AS326" s="2" t="str" cm="1">
        <f t="array" aca="1" ref="AS326" ca="1">IF(NOT(ISNUMBER(INDEX($A:$A, LOOKUP(2, 1 / ($A$1:INDIRECT("$A$"&amp;ROW($A326)) &lt;&gt; ""),ROW($A$1:INDIRECT("$A$"&amp;ROW($A326)))), 1))), "",
ROUNDDOWN((ROUNDDOWN((((2*VLOOKUP($AA326, 'EV and Base'!$A$1:$N$671, 13, FALSE))+$AX$2+ROUNDDOWN($AG326/4, 0))*$AB326)/100, 0)+5), 0))</f>
        <v/>
      </c>
      <c r="AT326" s="24" t="str" cm="1">
        <f t="array" aca="1" ref="AT326" ca="1">IF(NOT(ISNUMBER(INDEX($A:$A, LOOKUP(2, 1 / ($A$1:INDIRECT("$A$"&amp;ROW($A326)) &lt;&gt; ""),ROW($A$1:INDIRECT("$A$"&amp;ROW($A326)))), 1))), "",
ROUNDDOWN((ROUNDDOWN((((2*VLOOKUP($AA326, 'EV and Base'!$A$1:$N$671, 14, FALSE))+31+ROUNDDOWN($AH326/4, 0))*$AB326)/100, 0)+5), 0))</f>
        <v/>
      </c>
      <c r="AU326" s="28"/>
      <c r="AY326" t="str" cm="1">
        <f t="array" aca="1" ref="AY326" ca="1">IF(NOT(ISNUMBER(INDEX($A:$A,LOOKUP(2,1/($A$1:INDIRECT("$A$"&amp;ROW($A326))&lt;&gt;""),ROW($A$1:INDIRECT("$A$"&amp;ROW($A326)))),1))),"",
INDEX($AY:$AY,LOOKUP(2,1/($AY$1:INDIRECT("$AY$"&amp;ROW($AY326)-1)&lt;&gt;""),ROW($AY$1:INDIRECT("$AY$"&amp;ROW($AY326)-1))),1)+$BL326)</f>
        <v/>
      </c>
      <c r="AZ326" s="3" t="str" cm="1">
        <f t="array" aca="1" ref="AZ326" ca="1">IF(NOT(ISNUMBER(INDEX($A:$A, LOOKUP(2, 1 / ($A$1:INDIRECT("$A$"&amp;ROW($A326)) &lt;&gt; ""),ROW($A$1:INDIRECT("$A$"&amp;ROW($A326)))), 1))), "",
VLOOKUP(INDIRECT("$G$"&amp;LOOKUP(2, 1 / ($AY$1:INDIRECT("$AY$"&amp;ROW($AY326)-1) &lt;&gt; ""),ROW($AY$1:INDIRECT("$AY$"&amp;ROW($AY326)-1)))),'EV and Base'!A289:N959,2,FALSE))</f>
        <v/>
      </c>
      <c r="BA326" s="3" t="str" cm="1">
        <f t="array" aca="1" ref="BA326" ca="1">IF(NOT(ISNUMBER(INDEX($A:$A, LOOKUP(2, 1 / ($A$1:INDIRECT("$A$"&amp;ROW($A326)) &lt;&gt; ""),ROW($A$1:INDIRECT("$A$"&amp;ROW($A326)))), 1))), "",
INDIRECT("$I$"&amp;LOOKUP(2, 1 / ($AY$1:INDIRECT("$AY$"&amp;ROW($AY326)-1) &lt;&gt; ""),ROW($AY$1:INDIRECT("$AY$"&amp;ROW($AY326)-1)))))</f>
        <v/>
      </c>
      <c r="BB326" s="1" t="str" cm="1">
        <f t="array" aca="1" ref="BB326" ca="1">IF(NOT(ISNUMBER(INDEX($A:$A, LOOKUP(2, 1 / ($A$1:INDIRECT("$A$"&amp;ROW($A326)) &lt;&gt; ""),ROW($A$1:INDIRECT("$A$"&amp;ROW($A326)))), 1))), "",
INDIRECT("$AB$"&amp;LOOKUP(2, 1 / ($AY$1:INDIRECT("$AY$"&amp;ROW($AY326)-1) &lt;&gt; ""),ROW($AY$1:INDIRECT("$AY$"&amp;ROW($AY326)-1)))))</f>
        <v/>
      </c>
      <c r="BC326" s="3" t="str" cm="1">
        <f t="array" aca="1" ref="BC326" ca="1">IF(NOT(ISNUMBER(INDEX($A:$A,LOOKUP(2,1/($A$1:INDIRECT("$A$"&amp;ROW($A326))&lt;&gt;""),ROW($A$1:INDIRECT("$A$"&amp;ROW($A326)))),1))),"",
$BA326+$BA326+10)</f>
        <v/>
      </c>
      <c r="BD326" s="3" t="str" cm="1">
        <f t="array" aca="1" ref="BD326" ca="1">IF(NOT(ISNUMBER(INDEX($A:$A,LOOKUP(2,1/($A$1:INDIRECT("$A$"&amp;ROW($A326))&lt;&gt;""),ROW($A$1:INDIRECT("$A$"&amp;ROW($A326)))),1))),"",
$BA326+$BB326+10)</f>
        <v/>
      </c>
      <c r="BE326" s="3" t="str" cm="1">
        <f t="array" aca="1" ref="BE326" ca="1">IF(NOT(ISNUMBER(INDEX($A:$A,LOOKUP(2,1/($A$1:INDIRECT("$A$"&amp;ROW($A326))&lt;&gt;""),ROW($A$1:INDIRECT("$A$"&amp;ROW($A326)))),1))),"",
$BC326*$BC326)</f>
        <v/>
      </c>
      <c r="BF326" s="3" t="str" cm="1">
        <f t="array" aca="1" ref="BF326" ca="1">IF(NOT(ISNUMBER(INDEX($A:$A,LOOKUP(2,1/($A$1:INDIRECT("$A$"&amp;ROW($A326))&lt;&gt;""),ROW($A$1:INDIRECT("$A$"&amp;ROW($A326)))),1))),"",
$BD326*$BD326)</f>
        <v/>
      </c>
      <c r="BG326" s="3" t="str" cm="1">
        <f t="array" aca="1" ref="BG326" ca="1">IF(NOT(ISNUMBER(INDEX($A:$A,LOOKUP(2,1/($A$1:INDIRECT("$A$"&amp;ROW($A326))&lt;&gt;""),ROW($A$1:INDIRECT("$A$"&amp;ROW($A326)))),1))),"",
_xlfn.FLOOR.MATH(1.5*_xlfn.FLOOR.MATH($AZ326*BA326/5)))</f>
        <v/>
      </c>
      <c r="BH326" s="3" t="str" cm="1">
        <f t="array" aca="1" ref="BH326" ca="1">IF(NOT(ISNUMBER(INDEX($A:$A, LOOKUP(2, 1 / ($A$1:INDIRECT("$A$"&amp;ROW($A326)) &lt;&gt; ""),ROW($A$1:INDIRECT("$A$"&amp;ROW($A326)))), 1))), "",
_xlfn.FLOOR.MATH($BG326/IF(OR(INDIRECT("$C$"&amp;LOOKUP(2, 1 / ($AY$1:INDIRECT("$AY$"&amp;ROW($AY326)-1) &lt;&gt; ""),ROW($AY$1:INDIRECT("$AY$"&amp;ROW($AY326)-1))))="Multi",
INDIRECT("$C$"&amp;LOOKUP(2, 1 / ($AY$1:INDIRECT("$AY$"&amp;ROW($AY326)-1) &lt;&gt; ""),ROW($AY$1:INDIRECT("$AY$"&amp;ROW($AY326)-1))))="Double"),2,1)))</f>
        <v/>
      </c>
      <c r="BI326" s="3" t="str" cm="1">
        <f t="array" aca="1" ref="BI326" ca="1">IF(NOT(ISNUMBER(INDEX($A:$A,LOOKUP(2,1/($A$1:INDIRECT("$A$"&amp;ROW($A326))&lt;&gt;""),ROW($A$1:INDIRECT("$A$"&amp;ROW($A326)))),1))),"",
VLOOKUP($BC326,GameFreakSQRT!$A$1:$B$200,2,FALSE))</f>
        <v/>
      </c>
      <c r="BJ326" s="3" t="str" cm="1">
        <f t="array" aca="1" ref="BJ326" ca="1">IF(NOT(ISNUMBER(INDEX($A:$A,LOOKUP(2,1/($A$1:INDIRECT("$A$"&amp;ROW($A326))&lt;&gt;""),ROW($A$1:INDIRECT("$A$"&amp;ROW($A326)))),1))),"",
VLOOKUP($BD326,GameFreakSQRT!$A$1:$B$200,2,FALSE))</f>
        <v/>
      </c>
      <c r="BK326" s="3" t="str" cm="1">
        <f t="array" aca="1" ref="BK326" ca="1">IF(NOT(ISNUMBER(INDEX($A:$A,LOOKUP(2,1/($A$1:INDIRECT("$A$"&amp;ROW($A326))&lt;&gt;""),ROW($A$1:INDIRECT("$A$"&amp;ROW($A326)))),1))),"",
_xlfn.FLOOR.MATH((($BI326*$BE326)*$BH326)/($BJ326*$BF326))+1)</f>
        <v/>
      </c>
      <c r="BL326" s="3" t="str" cm="1">
        <f t="array" aca="1" ref="BL326" ca="1">IF(NOT(ISNUMBER(INDEX($A:$A,LOOKUP(2,1/($A$1:INDIRECT("$A$"&amp;ROW($A326))&lt;&gt;""),ROW($A$1:INDIRECT("$A$"&amp;ROW($A326)))),1))),"",
_xlfn.FLOOR.MATH($BK326*IF(NOT(INDIRECT("$Z$"&amp;LOOKUP(2, 1 / ($AY$1:INDIRECT("$AY$"&amp;ROW($AY326)-1) &lt;&gt; ""),ROW($AY$1:INDIRECT("$AY$"&amp;ROW($AY326)-1))))=""),1.5,1)))</f>
        <v/>
      </c>
      <c r="BM326" s="3" t="str" cm="1">
        <f t="array" aca="1" ref="BM326" ca="1">IF(NOT(ISNUMBER(INDEX($A:$A, LOOKUP(2, 1 / ($A$1:INDIRECT("$A$"&amp;ROW($A326)) &lt;&gt; ""),ROW($A$1:INDIRECT("$A$"&amp;ROW($A326)))), 1))), "",
INDIRECT("$Y$"&amp;LOOKUP(2, 1 / ($AY$1:INDIRECT("$AY$"&amp;ROW($AY326)-1) &lt;&gt; ""),ROW($AY$1:INDIRECT("$AY$"&amp;ROW($AY326)-1)))))</f>
        <v/>
      </c>
      <c r="BN326" s="3" t="str">
        <f t="shared" ca="1" si="31"/>
        <v/>
      </c>
    </row>
    <row r="327" spans="1:66" x14ac:dyDescent="0.45">
      <c r="A327" s="69" t="s">
        <v>75</v>
      </c>
      <c r="B327" s="69" t="s">
        <v>605</v>
      </c>
      <c r="C327" s="69" t="s">
        <v>46</v>
      </c>
      <c r="D327" s="69" t="s">
        <v>588</v>
      </c>
      <c r="E327" s="69" t="s">
        <v>48</v>
      </c>
      <c r="F327" s="56">
        <v>1</v>
      </c>
      <c r="G327" s="2" t="s">
        <v>470</v>
      </c>
      <c r="H327" s="2" t="s">
        <v>50</v>
      </c>
      <c r="I327" s="2">
        <v>34</v>
      </c>
      <c r="J327" s="2" t="s">
        <v>64</v>
      </c>
      <c r="K327" s="2" t="s">
        <v>161</v>
      </c>
      <c r="L327" s="2" t="s">
        <v>53</v>
      </c>
      <c r="M327" s="2" t="s">
        <v>364</v>
      </c>
      <c r="N327" s="2" t="s">
        <v>295</v>
      </c>
      <c r="O327" s="2" t="s">
        <v>471</v>
      </c>
      <c r="P327" s="2" t="s">
        <v>423</v>
      </c>
      <c r="Q327" s="2">
        <v>0</v>
      </c>
      <c r="R327" s="2">
        <f>_xlfn.FLOOR.MATH((((2*VLOOKUP(G327, 'EV and Base'!$A$1:$N$671, 9, FALSE))+$Q327)*$I327)/100)+$I327+10</f>
        <v>91</v>
      </c>
      <c r="S327" s="2">
        <f>_xlfn.FLOOR.MATH((_xlfn.FLOOR.MATH((((2*VLOOKUP($G327, 'EV and Base'!$A$1:$N$671, 10, FALSE))+$Q327)*$I327)/100)+5)*
IF(OR($J327="Lonely", $J327="Brave", $J327="Adamant", $J327="Naughty"), 1.1,
IF(OR($J327="Bold", $J327="Timid", $J327="Modest", $J327="Calm"), 0.9, 1)))</f>
        <v>68</v>
      </c>
      <c r="T327" s="2">
        <f>_xlfn.FLOOR.MATH((_xlfn.FLOOR.MATH((((2*VLOOKUP($G327, 'EV and Base'!$A$1:$N$671, 11, FALSE))+$Q327)*$I327)/100)+5)*
IF(OR($J327="Bold", $J327="Relaxed", $J327="Impish", $J327="Lax"), 1.1,
IF(OR($J327="Lonely", $J327="Hasty", $J327="Mild", $J327="Gentle"), 0.9, 1)))</f>
        <v>76</v>
      </c>
      <c r="U327" s="2">
        <f>_xlfn.FLOOR.MATH((_xlfn.FLOOR.MATH((((2*VLOOKUP($G327, 'EV and Base'!$A$1:$N$671, 12, FALSE))+$Q327)*$I327)/100)+5)*
IF(OR($J327="Modest", $J327="Mild", $J327="Quiet", $J327="Rash"), 1.1,
IF(OR($J327="Adamant", $J327="Impish", $J327="Jolly", $J327="Careful"), 0.9, 1)))</f>
        <v>39</v>
      </c>
      <c r="V327" s="2">
        <f>_xlfn.FLOOR.MATH((_xlfn.FLOOR.MATH((((2*VLOOKUP($G327, 'EV and Base'!$A$1:$N$671, 13, FALSE))+$Q327)*$I327)/100)+5)*
IF(OR($J327="Calm", $J327="Gentle", $J327="Sassy", $J327="Careful"), 1.1,
IF(OR($J327="Naughty", $J327="Lax", $J327="Naive", $J327="Rash"), 0.9, 1)))</f>
        <v>32</v>
      </c>
      <c r="W327" s="2">
        <f>_xlfn.FLOOR.MATH((_xlfn.FLOOR.MATH((((2*VLOOKUP($G327, 'EV and Base'!$A$1:$N$671, 14, FALSE))+$Q327)*$I327)/100)+5)*
IF(OR($J327="Timid", $J327="Hasty", $J327="Jolly", $J327="Naive"), 1.1,
IF(OR($J327="Brave", $J327="Relaxed", $J327="Quiet", $J327="Sassy"), 0.9, 1)))</f>
        <v>19</v>
      </c>
      <c r="X327" s="69">
        <v>1360</v>
      </c>
      <c r="Z327" s="1">
        <v>1</v>
      </c>
      <c r="AA327" s="23" t="str" cm="1">
        <f t="array" aca="1" ref="AA327" ca="1">IF(NOT(ISNUMBER(INDEX($A:$A,LOOKUP(2,1/($A$1:INDIRECT("$A$"&amp;ROW($A327))&lt;&gt;""),ROW($A$1:INDIRECT("$A$"&amp;ROW($A327)))),1))),"",
IF(NOT(ISNUMBER($A327)),$AA326,
IF($AB327&lt;16,"Lillipup",
IF($AB327&lt;32,"Herdier",
"Stoutland"))))</f>
        <v/>
      </c>
      <c r="AB327" s="25" t="str" cm="1">
        <f t="array" aca="1" ref="AB327" ca="1">IF(NOT(ISNUMBER(INDEX($A:$A, LOOKUP(2, 1 / ($A$1:INDIRECT("$A$"&amp;ROW($A327)) &lt;&gt; ""),ROW($A$1:INDIRECT("$A$"&amp;ROW($A327)))), 1))), "",
VLOOKUP($AY327,'Medium-Slow'!$A$1:$B$101,2,TRUE))</f>
        <v/>
      </c>
      <c r="AC327" s="23" t="str" cm="1">
        <f t="array" aca="1" ref="AC327" ca="1">IF(NOT(ISNUMBER(INDEX($A:$A, LOOKUP(2, 1 / ($A$1:INDIRECT("$A$"&amp;ROW($A327)) &lt;&gt; ""),ROW($A$1:INDIRECT("$A$"&amp;ROW($A327)))), 1))), "",
INDEX($AC:$AC, LOOKUP(2, 1 / ($AC$1:INDIRECT("$AC$"&amp;ROW($AC327)-1) &lt;&gt; ""),ROW($AC$1:INDIRECT("$AC$"&amp;ROW($AC327)-1))), 1)+
IF(INDEX($AC:$AC, LOOKUP(2, 1 / ($AC$1:INDIRECT("$AC$"&amp;ROW($AC327)-1) &lt;&gt; ""),ROW($AC$1:INDIRECT("$AC$"&amp;ROW($AC327)-1))), 1)+
INDEX($AD:$AD, LOOKUP(2, 1 / ($AD$1:INDIRECT("$AD$"&amp;ROW($AD327)-1) &lt;&gt; ""),ROW($AD$1:INDIRECT("$AD$"&amp;ROW($AD327)-1))), 1)+
INDEX($AE:$AE, LOOKUP(2, 1 / ($AE$1:INDIRECT("$AE$"&amp;ROW($AE327)-1) &lt;&gt; ""),ROW($AE$1:INDIRECT("$AE$"&amp;ROW($AD327)-1))), 1)+
INDEX($AE:$AF, LOOKUP(2, 1 / ($AF$1:INDIRECT("$AF$"&amp;ROW($AF327)-1) &lt;&gt; ""),ROW($AF$1:INDIRECT("$AF$"&amp;ROW($AD327)-1))), 1)+
INDEX($AG:$AG, LOOKUP(2, 1 / ($AG$1:INDIRECT("$AG$"&amp;ROW($AG327)-1) &lt;&gt; ""),ROW($AG$1:INDIRECT("$AG$"&amp;ROW($AD327)-1))), 1)+
INDEX($AH:$AH, LOOKUP(2, 1 / ($AH$1:INDIRECT("$AH$"&amp;ROW($AH327)-1) &lt;&gt; ""),ROW($AH$1:INDIRECT("$AH$"&amp;ROW($AD327)-1))), 1)&gt;=510,0,
IF(INDEX($AC:$AC, LOOKUP(2, 1 / ($AC$1:INDIRECT("$AC$"&amp;ROW($AC327)-1) &lt;&gt; ""),ROW($AC$1:INDIRECT("$AC$"&amp;ROW($AC327)-1))), 1)&gt;=255,0,
VLOOKUP(INDIRECT("$G$"&amp;LOOKUP(2, 1 / ($AC$1:INDIRECT("$AC$"&amp;ROW($AC327)-1) &lt;&gt; ""),ROW($AC$1:INDIRECT("$AC$"&amp;ROW($AC327)-1)))), 'EV and Base'!$A$1:$N$671, 3, FALSE))))</f>
        <v/>
      </c>
      <c r="AD327" s="2" t="str" cm="1">
        <f t="array" aca="1" ref="AD327" ca="1">IF(NOT(ISNUMBER(INDEX($A:$A, LOOKUP(2, 1 / ($A$1:INDIRECT("$A$"&amp;ROW($A327)) &lt;&gt; ""),ROW($A$1:INDIRECT("$A$"&amp;ROW($A327)))), 1))), "",
INDEX($AD:$AD, LOOKUP(2, 1 / ($AD$1:INDIRECT("$AD$"&amp;ROW($AD327)-1) &lt;&gt; ""),ROW($AD$1:INDIRECT("$AD$"&amp;ROW($AD327)-1))), 1)+
IF(INDEX($AC:$AC, LOOKUP(2, 1 / ($AC$1:INDIRECT("$AC$"&amp;ROW($AC327)-1) &lt;&gt; ""),ROW($AC$1:INDIRECT("$AC$"&amp;ROW($AC327)-1))), 1)+
INDEX($AD:$AD, LOOKUP(2, 1 / ($AD$1:INDIRECT("$AD$"&amp;ROW($AD327)-1) &lt;&gt; ""),ROW($AD$1:INDIRECT("$AD$"&amp;ROW($AD327)-1))), 1)+
INDEX($AE:$AE, LOOKUP(2, 1 / ($AE$1:INDIRECT("$AE$"&amp;ROW($AE327)-1) &lt;&gt; ""),ROW($AE$1:INDIRECT("$AE$"&amp;ROW($AD327)-1))), 1)+
INDEX($AE:$AF, LOOKUP(2, 1 / ($AF$1:INDIRECT("$AF$"&amp;ROW($AF327)-1) &lt;&gt; ""),ROW($AF$1:INDIRECT("$AF$"&amp;ROW($AD327)-1))), 1)+
INDEX($AG:$AG, LOOKUP(2, 1 / ($AG$1:INDIRECT("$AG$"&amp;ROW($AG327)-1) &lt;&gt; ""),ROW($AG$1:INDIRECT("$AG$"&amp;ROW($AD327)-1))), 1)+
INDEX($AH:$AH, LOOKUP(2, 1 / ($AH$1:INDIRECT("$AH$"&amp;ROW($AH327)-1) &lt;&gt; ""),ROW($AH$1:INDIRECT("$AH$"&amp;ROW($AD327)-1))), 1)&gt;=510,0,
IF(INDEX($AD:$AD, LOOKUP(2, 1 / ($AD$1:INDIRECT("$AD$"&amp;ROW($AD327)-1) &lt;&gt; ""),ROW($AD$1:INDIRECT("$AD$"&amp;ROW($AD327)-1))), 1)&gt;=255,0,
VLOOKUP(INDIRECT("$G$"&amp;LOOKUP(2, 1 / ($AD$1:INDIRECT("$AD$"&amp;ROW($AD327)-1) &lt;&gt; ""),ROW($AD$1:INDIRECT("$AD$"&amp;ROW($AD327)-1)))), 'EV and Base'!$A$1:$N$671, 4, FALSE))))</f>
        <v/>
      </c>
      <c r="AE327" s="2" t="str" cm="1">
        <f t="array" aca="1" ref="AE327" ca="1">IF(NOT(ISNUMBER(INDEX($A:$A,LOOKUP(2,1/($A$1:INDIRECT("$A$"&amp;ROW($A327))&lt;&gt;""),ROW($A$1:INDIRECT("$A$"&amp;ROW($A327)))),1))),"",
INDEX($AE:$AE,LOOKUP(2,1/($AE$1:INDIRECT("$AE$"&amp;ROW($AE327)-1)&lt;&gt;""),ROW($AE$1:INDIRECT("$AE$"&amp;ROW($AE327)-1))),1)+
IF(INDEX($AC:$AC,LOOKUP(2,1/($AC$1:INDIRECT("$AC$"&amp;ROW($AC327)-1)&lt;&gt;""),ROW($AC$1:INDIRECT("$AC$"&amp;ROW($AC327)-1))),1)+
INDEX($AD:$AD,LOOKUP(2,1/($AD$1:INDIRECT("$AD$"&amp;ROW($AD327)-1)&lt;&gt;""),ROW($AD$1:INDIRECT("$AD$"&amp;ROW($AD327)-1))),1)+
INDEX($AE:$AE,LOOKUP(2,1/($AE$1:INDIRECT("$AE$"&amp;ROW($AE327)-1)&lt;&gt;""),ROW($AE$1:INDIRECT("$AE$"&amp;ROW($AD327)-1))),1)+
INDEX($AE:$AF,LOOKUP(2,1/($AF$1:INDIRECT("$AF$"&amp;ROW($AF327)-1)&lt;&gt;""),ROW($AF$1:INDIRECT("$AF$"&amp;ROW($AD327)-1))),1)+
INDEX($AG:$AG,LOOKUP(2,1/($AG$1:INDIRECT("$AG$"&amp;ROW($AG327)-1)&lt;&gt;""),ROW($AG$1:INDIRECT("$AG$"&amp;ROW($AD327)-1))),1)+
INDEX($AH:$AH,LOOKUP(2,1/($AH$1:INDIRECT("$AH$"&amp;ROW($AH327)-1)&lt;&gt;""),ROW($AH$1:INDIRECT("$AH$"&amp;ROW($AD327)-1))),1)&gt;=510,0,
IF(INDEX($AE:$AE,LOOKUP(2,1/($AE$1:INDIRECT("$AE$"&amp;ROW($AE327)-1)&lt;&gt;""),ROW($AE$1:INDIRECT("$AE$"&amp;ROW($AE327)-1))),1)&gt;=255,0,
VLOOKUP(INDIRECT("$G$"&amp;LOOKUP(2,1/($AE$1:INDIRECT("$AE$"&amp;ROW($AE327)-1)&lt;&gt;""),ROW($AE$1:INDIRECT("$AE$"&amp;ROW($AE327)-1)))),'EV and Base'!$A$1:$N$671,5,FALSE))))</f>
        <v/>
      </c>
      <c r="AF327" s="2" t="str" cm="1">
        <f t="array" aca="1" ref="AF327" ca="1">IF(NOT(ISNUMBER(INDEX($A:$A, LOOKUP(2, 1 / ($A$1:INDIRECT("$A$"&amp;ROW($A327)) &lt;&gt; ""),ROW($A$1:INDIRECT("$A$"&amp;ROW($A327)))), 1))), "",
INDEX($AF:$AF, LOOKUP(2, 1 / ($AF$1:INDIRECT("$AF$"&amp;ROW($AF327)-1) &lt;&gt; ""),ROW($AF$1:INDIRECT("$AF$"&amp;ROW($AF327)-1))), 1)+
IF(INDEX($AC:$AC, LOOKUP(2, 1 / ($AC$1:INDIRECT("$AC$"&amp;ROW($AC327)-1) &lt;&gt; ""),ROW($AC$1:INDIRECT("$AC$"&amp;ROW($AC327)-1))), 1)+
INDEX($AD:$AD, LOOKUP(2, 1 / ($AD$1:INDIRECT("$AD$"&amp;ROW($AD327)-1) &lt;&gt; ""),ROW($AD$1:INDIRECT("$AD$"&amp;ROW($AD327)-1))), 1)+
INDEX($AE:$AE, LOOKUP(2, 1 / ($AE$1:INDIRECT("$AE$"&amp;ROW($AE327)-1) &lt;&gt; ""),ROW($AE$1:INDIRECT("$AE$"&amp;ROW($AD327)-1))), 1)+
INDEX($AE:$AF, LOOKUP(2, 1 / ($AF$1:INDIRECT("$AF$"&amp;ROW($AF327)-1) &lt;&gt; ""),ROW($AF$1:INDIRECT("$AF$"&amp;ROW($AD327)-1))), 1)+
INDEX($AG:$AG, LOOKUP(2, 1 / ($AG$1:INDIRECT("$AG$"&amp;ROW($AG327)-1) &lt;&gt; ""),ROW($AG$1:INDIRECT("$AG$"&amp;ROW($AD327)-1))), 1)+
INDEX($AH:$AH, LOOKUP(2, 1 / ($AH$1:INDIRECT("$AH$"&amp;ROW($AH327)-1) &lt;&gt; ""),ROW($AH$1:INDIRECT("$AH$"&amp;ROW($AD327)-1))), 1)&gt;=510,0,
IF(INDEX($AF:$AF, LOOKUP(2, 1 / ($AF$1:INDIRECT("$AF$"&amp;ROW($AF327)-1) &lt;&gt; ""),ROW($AF$1:INDIRECT("$AF$"&amp;ROW($AF327)-1))), 1)&gt;=255,0,
VLOOKUP(INDIRECT("$G$"&amp;LOOKUP(2, 1 / ($AF$1:INDIRECT("$AF$"&amp;ROW($AF327)-1) &lt;&gt; ""),ROW($AF$1:INDIRECT("$AF$"&amp;ROW($AF327)-1)))), 'EV and Base'!$A$1:$N$671, 6, FALSE))))</f>
        <v/>
      </c>
      <c r="AG327" s="2" t="str" cm="1">
        <f t="array" aca="1" ref="AG327" ca="1">IF(NOT(ISNUMBER(INDEX($A:$A, LOOKUP(2, 1 / ($A$1:INDIRECT("$A$"&amp;ROW($A327)) &lt;&gt; ""),ROW($A$1:INDIRECT("$A$"&amp;ROW($A327)))), 1))), "",
INDEX($AG:$AG, LOOKUP(2, 1 / ($AG$1:INDIRECT("$AG$"&amp;ROW($AG327)-1) &lt;&gt; ""),ROW($AG$1:INDIRECT("$AG$"&amp;ROW($AG327)-1))), 1)+
IF(INDEX($AC:$AC, LOOKUP(2, 1 / ($AC$1:INDIRECT("$AC$"&amp;ROW($AC327)-1) &lt;&gt; ""),ROW($AC$1:INDIRECT("$AC$"&amp;ROW($AC327)-1))), 1)+
INDEX($AD:$AD, LOOKUP(2, 1 / ($AD$1:INDIRECT("$AD$"&amp;ROW($AD327)-1) &lt;&gt; ""),ROW($AD$1:INDIRECT("$AD$"&amp;ROW($AD327)-1))), 1)+
INDEX($AE:$AE, LOOKUP(2, 1 / ($AE$1:INDIRECT("$AE$"&amp;ROW($AE327)-1) &lt;&gt; ""),ROW($AE$1:INDIRECT("$AE$"&amp;ROW($AD327)-1))), 1)+
INDEX($AE:$AF, LOOKUP(2, 1 / ($AF$1:INDIRECT("$AF$"&amp;ROW($AF327)-1) &lt;&gt; ""),ROW($AF$1:INDIRECT("$AF$"&amp;ROW($AD327)-1))), 1)+
INDEX($AG:$AG, LOOKUP(2, 1 / ($AG$1:INDIRECT("$AG$"&amp;ROW($AG327)-1) &lt;&gt; ""),ROW($AG$1:INDIRECT("$AG$"&amp;ROW($AD327)-1))), 1)+
INDEX($AH:$AH, LOOKUP(2, 1 / ($AH$1:INDIRECT("$AH$"&amp;ROW($AH327)-1) &lt;&gt; ""),ROW($AH$1:INDIRECT("$AH$"&amp;ROW($AD327)-1))), 1)&gt;=510,0,
IF(INDEX($AG:$AG, LOOKUP(2, 1 / ($AG$1:INDIRECT("$AG$"&amp;ROW($AG327)-1) &lt;&gt; ""),ROW($AG$1:INDIRECT("$AG$"&amp;ROW($AG327)-1))), 1)&gt;=255,0,
VLOOKUP(INDIRECT("$G$"&amp;LOOKUP(2, 1 / ($AG$1:INDIRECT("$AG$"&amp;ROW($AG327)-1) &lt;&gt; ""),ROW($AG$1:INDIRECT("$AG$"&amp;ROW($AG327)-1)))), 'EV and Base'!$A$1:$N$671, 7, FALSE))))</f>
        <v/>
      </c>
      <c r="AH327" s="24" t="str" cm="1">
        <f t="array" aca="1" ref="AH327" ca="1">IF(NOT(ISNUMBER(INDEX($A:$A,LOOKUP(2,1/($A$1:INDIRECT("$A$"&amp;ROW($A327))&lt;&gt;""),ROW($A$1:INDIRECT("$A$"&amp;ROW($A327)))),1))),"",
INDEX($AH:$AH,LOOKUP(2,1/($AH$1:INDIRECT("$AH$"&amp;ROW($AH327)-1)&lt;&gt;""),ROW($AH$1:INDIRECT("$AH$"&amp;ROW($AH327)-1))),1)+
IF(INDEX($AC:$AC,LOOKUP(2,1/($AC$1:INDIRECT("$AC$"&amp;ROW($AC327)-1)&lt;&gt;""),ROW($AC$1:INDIRECT("$AC$"&amp;ROW($AC327)-1))),1)+
INDEX($AD:$AD,LOOKUP(2,1/($AD$1:INDIRECT("$AD$"&amp;ROW($AD327)-1)&lt;&gt;""),ROW($AD$1:INDIRECT("$AD$"&amp;ROW($AD327)-1))),1)+
INDEX($AE:$AE,LOOKUP(2,1/($AE$1:INDIRECT("$AE$"&amp;ROW($AE327)-1)&lt;&gt;""),ROW($AE$1:INDIRECT("$AE$"&amp;ROW($AD327)-1))),1)+
INDEX($AE:$AF,LOOKUP(2,1/($AF$1:INDIRECT("$AF$"&amp;ROW($AF327)-1)&lt;&gt;""),ROW($AF$1:INDIRECT("$AF$"&amp;ROW($AD327)-1))),1)+
INDEX($AG:$AG,LOOKUP(2,1/($AG$1:INDIRECT("$AG$"&amp;ROW($AG327)-1)&lt;&gt;""),ROW($AG$1:INDIRECT("$AG$"&amp;ROW($AD327)-1))),1)+
INDEX($AH:$AH,LOOKUP(2,1/($AH$1:INDIRECT("$AH$"&amp;ROW($AH327)-1)&lt;&gt;""),ROW($AH$1:INDIRECT("$AH$"&amp;ROW($AD327)-1))),1)&gt;=510,0,
IF(INDEX($AH:$AH,LOOKUP(2,1/($AH$1:INDIRECT("$AH$"&amp;ROW($AH327)-1)&lt;&gt;""),ROW($AH$1:INDIRECT("$AH$"&amp;ROW($AH327)-1))),1)&gt;=255,0,
VLOOKUP(INDIRECT("$G$"&amp;LOOKUP(2,1/($AH$1:INDIRECT("$AH$"&amp;ROW($AH327)-1)&lt;&gt;""),ROW($AH$1:INDIRECT("$AH$"&amp;ROW($AH327)-1)))),'EV and Base'!$A$1:$N$671,8,FALSE))))</f>
        <v/>
      </c>
      <c r="AI327" s="29" t="str" cm="1">
        <f t="array" aca="1" ref="AI327" ca="1">IF(NOT(ISNUMBER(INDEX($A:$A,LOOKUP(2,1/($A$1:INDIRECT("$A$"&amp;ROW($A327))&lt;&gt;""),ROW($A$1:INDIRECT("$A$"&amp;ROW($A327)))),1))),"",
ROUNDDOWN((((2*VLOOKUP($AA327,'EV and Base'!$A$1:$N$671,9,FALSE))+31+ROUNDDOWN($AC327/4,0))*$AB327)/100,0)+$AB327+10)</f>
        <v/>
      </c>
      <c r="AJ327" s="21" t="str" cm="1">
        <f t="array" aca="1" ref="AJ327" ca="1">IF(NOT(ISNUMBER(INDEX($A:$A, LOOKUP(2, 1 / ($A$1:INDIRECT("$A$"&amp;ROW($A327)) &lt;&gt; ""),ROW($A$1:INDIRECT("$A$"&amp;ROW($A327)))), 1))), "",
ROUNDDOWN((ROUNDDOWN((((2*VLOOKUP($AA327, 'EV and Base'!$A$1:$N$671, 10, FALSE))+31+ROUNDDOWN($AD327/4, 0))*$AB327)/100, 0)+5)*1.1, 0))</f>
        <v/>
      </c>
      <c r="AK327" s="21" t="str" cm="1">
        <f t="array" aca="1" ref="AK327" ca="1">IF(NOT(ISNUMBER(INDEX($A:$A, LOOKUP(2, 1 / ($A$1:INDIRECT("$A$"&amp;ROW($A327)) &lt;&gt; ""),ROW($A$1:INDIRECT("$A$"&amp;ROW($A327)))), 1))), "",
ROUNDDOWN((ROUNDDOWN((((2*VLOOKUP($AA327, 'EV and Base'!$A$1:$N$671, 11, FALSE))+30+ROUNDDOWN($AE327/4, 0))*$AB327)/100, 0)+5), 0)
&amp;"-"&amp;
ROUNDDOWN((ROUNDDOWN((((2*VLOOKUP($AA327, 'EV and Base'!$A$1:$N$671, 11, FALSE))+31+ROUNDDOWN($AE327/4, 0))*$AB327)/100, 0)+5), 0))</f>
        <v/>
      </c>
      <c r="AL327" s="21" t="str" cm="1">
        <f t="array" aca="1" ref="AL327" ca="1">IF(NOT(ISNUMBER(INDEX($A:$A, LOOKUP(2, 1 / ($A$1:INDIRECT("$A$"&amp;ROW($A327)) &lt;&gt; ""),ROW($A$1:INDIRECT("$A$"&amp;ROW($A327)))), 1))), "",
ROUNDDOWN((ROUNDDOWN((((2*VLOOKUP($AA327, 'EV and Base'!$A$1:$N$671, 12, FALSE))+0+ROUNDDOWN($AF327/4, 0))*$AB327)/100, 0)+5)*0.9, 0)
&amp;"-"&amp;
ROUNDDOWN((ROUNDDOWN((((2*VLOOKUP($AA327, 'EV and Base'!$A$1:$N$671, 12, FALSE))+31+ROUNDDOWN($AF327/4, 0))*$AB327)/100, 0)+5)*0.9, 0))</f>
        <v/>
      </c>
      <c r="AM327" s="21" t="str" cm="1">
        <f t="array" aca="1" ref="AM327" ca="1">IF(NOT(ISNUMBER(INDEX($A:$A, LOOKUP(2, 1 / ($A$1:INDIRECT("$A$"&amp;ROW($A327)) &lt;&gt; ""),ROW($A$1:INDIRECT("$A$"&amp;ROW($A327)))), 1))), "",
ROUNDDOWN((ROUNDDOWN((((2*VLOOKUP($AA327, 'EV and Base'!$A$1:$N$671, 13, FALSE))+30+ROUNDDOWN($AG327/4, 0))*$AB327)/100, 0)+5), 0)
&amp;"-"&amp;
ROUNDDOWN((ROUNDDOWN((((2*VLOOKUP($AA327, 'EV and Base'!$A$1:$N$671, 13, FALSE))+31+ROUNDDOWN($AG327/4, 0))*$AB327)/100, 0)+5), 0))</f>
        <v/>
      </c>
      <c r="AN327" s="25" t="str" cm="1">
        <f t="array" aca="1" ref="AN327" ca="1">IF(NOT(ISNUMBER(INDEX($A:$A, LOOKUP(2, 1 / ($A$1:INDIRECT("$A$"&amp;ROW($A327)) &lt;&gt; ""),ROW($A$1:INDIRECT("$A$"&amp;ROW($A327)))), 1))), "",
ROUNDDOWN((ROUNDDOWN((((2*VLOOKUP($AA327, 'EV and Base'!$A$1:$N$671, 14, FALSE))+31+ROUNDDOWN($AH327/4, 0))*$AB327)/100, 0)+5), 0))</f>
        <v/>
      </c>
      <c r="AO327" s="23" t="str" cm="1">
        <f t="array" aca="1" ref="AO327" ca="1">IF(NOT(ISNUMBER(INDEX($A:$A, LOOKUP(2, 1 / ($A$1:INDIRECT("$A$"&amp;ROW($A327)) &lt;&gt; ""),ROW($A$1:INDIRECT("$A$"&amp;ROW($A327)))), 1))), "",
ROUNDDOWN((((2*VLOOKUP($AA327, 'EV and Base'!$A$1:$N$671, 9, FALSE))+31+ROUNDDOWN($AC327/4, 0))*$AB327)/100, 0)+$AB327+10)</f>
        <v/>
      </c>
      <c r="AP327" s="2" t="str" cm="1">
        <f t="array" aca="1" ref="AP327" ca="1">IF(NOT(ISNUMBER(INDEX($A:$A, LOOKUP(2, 1 / ($A$1:INDIRECT("$A$"&amp;ROW($A327)) &lt;&gt; ""),ROW($A$1:INDIRECT("$A$"&amp;ROW($A327)))), 1))), "",
ROUNDDOWN((ROUNDDOWN((((2*VLOOKUP($AA327, 'EV and Base'!$A$1:$N$671, 10, FALSE))+31+ROUNDDOWN($AD327/4, 0))*$AB327)/100, 0)+5)*1.1, 0))</f>
        <v/>
      </c>
      <c r="AQ327" s="2" t="str" cm="1">
        <f t="array" aca="1" ref="AQ327" ca="1">IF(NOT(ISNUMBER(INDEX($A:$A, LOOKUP(2, 1 / ($A$1:INDIRECT("$A$"&amp;ROW($A327)) &lt;&gt; ""),ROW($A$1:INDIRECT("$A$"&amp;ROW($A327)))), 1))), "",
ROUNDDOWN((ROUNDDOWN((((2*VLOOKUP($AA327, 'EV and Base'!$A$1:$N$671, 11, FALSE))+$AV$2+ROUNDDOWN($AE327/4, 0))*$AB327)/100, 0)+5), 0))</f>
        <v/>
      </c>
      <c r="AR327" s="22" t="str" cm="1">
        <f t="array" aca="1" ref="AR327" ca="1">IF(NOT(ISNUMBER(INDEX($A:$A, LOOKUP(2, 1 / ($A$1:INDIRECT("$A$"&amp;ROW($A327)) &lt;&gt; ""),ROW($A$1:INDIRECT("$A$"&amp;ROW($A327)))), 1))), "",
ROUNDDOWN((ROUNDDOWN((((2*VLOOKUP($AA327, 'EV and Base'!$A$1:$N$671, 12, FALSE))+$AW$2+ROUNDDOWN($AF327/4, 0))*$AB327)/100, 0)+5)*0.9, 0))</f>
        <v/>
      </c>
      <c r="AS327" s="2" t="str" cm="1">
        <f t="array" aca="1" ref="AS327" ca="1">IF(NOT(ISNUMBER(INDEX($A:$A, LOOKUP(2, 1 / ($A$1:INDIRECT("$A$"&amp;ROW($A327)) &lt;&gt; ""),ROW($A$1:INDIRECT("$A$"&amp;ROW($A327)))), 1))), "",
ROUNDDOWN((ROUNDDOWN((((2*VLOOKUP($AA327, 'EV and Base'!$A$1:$N$671, 13, FALSE))+$AX$2+ROUNDDOWN($AG327/4, 0))*$AB327)/100, 0)+5), 0))</f>
        <v/>
      </c>
      <c r="AT327" s="24" t="str" cm="1">
        <f t="array" aca="1" ref="AT327" ca="1">IF(NOT(ISNUMBER(INDEX($A:$A, LOOKUP(2, 1 / ($A$1:INDIRECT("$A$"&amp;ROW($A327)) &lt;&gt; ""),ROW($A$1:INDIRECT("$A$"&amp;ROW($A327)))), 1))), "",
ROUNDDOWN((ROUNDDOWN((((2*VLOOKUP($AA327, 'EV and Base'!$A$1:$N$671, 14, FALSE))+31+ROUNDDOWN($AH327/4, 0))*$AB327)/100, 0)+5), 0))</f>
        <v/>
      </c>
      <c r="AU327" s="28"/>
      <c r="AY327" t="str" cm="1">
        <f t="array" aca="1" ref="AY327" ca="1">IF(NOT(ISNUMBER(INDEX($A:$A,LOOKUP(2,1/($A$1:INDIRECT("$A$"&amp;ROW($A327))&lt;&gt;""),ROW($A$1:INDIRECT("$A$"&amp;ROW($A327)))),1))),"",
INDEX($AY:$AY,LOOKUP(2,1/($AY$1:INDIRECT("$AY$"&amp;ROW($AY327)-1)&lt;&gt;""),ROW($AY$1:INDIRECT("$AY$"&amp;ROW($AY327)-1))),1)+$BL327)</f>
        <v/>
      </c>
      <c r="AZ327" s="3" t="str" cm="1">
        <f t="array" aca="1" ref="AZ327" ca="1">IF(NOT(ISNUMBER(INDEX($A:$A, LOOKUP(2, 1 / ($A$1:INDIRECT("$A$"&amp;ROW($A327)) &lt;&gt; ""),ROW($A$1:INDIRECT("$A$"&amp;ROW($A327)))), 1))), "",
VLOOKUP(INDIRECT("$G$"&amp;LOOKUP(2, 1 / ($AY$1:INDIRECT("$AY$"&amp;ROW($AY327)-1) &lt;&gt; ""),ROW($AY$1:INDIRECT("$AY$"&amp;ROW($AY327)-1)))),'EV and Base'!A290:N960,2,FALSE))</f>
        <v/>
      </c>
      <c r="BA327" s="3" t="str" cm="1">
        <f t="array" aca="1" ref="BA327" ca="1">IF(NOT(ISNUMBER(INDEX($A:$A, LOOKUP(2, 1 / ($A$1:INDIRECT("$A$"&amp;ROW($A327)) &lt;&gt; ""),ROW($A$1:INDIRECT("$A$"&amp;ROW($A327)))), 1))), "",
INDIRECT("$I$"&amp;LOOKUP(2, 1 / ($AY$1:INDIRECT("$AY$"&amp;ROW($AY327)-1) &lt;&gt; ""),ROW($AY$1:INDIRECT("$AY$"&amp;ROW($AY327)-1)))))</f>
        <v/>
      </c>
      <c r="BB327" s="1" t="str" cm="1">
        <f t="array" aca="1" ref="BB327" ca="1">IF(NOT(ISNUMBER(INDEX($A:$A, LOOKUP(2, 1 / ($A$1:INDIRECT("$A$"&amp;ROW($A327)) &lt;&gt; ""),ROW($A$1:INDIRECT("$A$"&amp;ROW($A327)))), 1))), "",
INDIRECT("$AB$"&amp;LOOKUP(2, 1 / ($AY$1:INDIRECT("$AY$"&amp;ROW($AY327)-1) &lt;&gt; ""),ROW($AY$1:INDIRECT("$AY$"&amp;ROW($AY327)-1)))))</f>
        <v/>
      </c>
      <c r="BC327" s="3" t="str" cm="1">
        <f t="array" aca="1" ref="BC327" ca="1">IF(NOT(ISNUMBER(INDEX($A:$A,LOOKUP(2,1/($A$1:INDIRECT("$A$"&amp;ROW($A327))&lt;&gt;""),ROW($A$1:INDIRECT("$A$"&amp;ROW($A327)))),1))),"",
$BA327+$BA327+10)</f>
        <v/>
      </c>
      <c r="BD327" s="3" t="str" cm="1">
        <f t="array" aca="1" ref="BD327" ca="1">IF(NOT(ISNUMBER(INDEX($A:$A,LOOKUP(2,1/($A$1:INDIRECT("$A$"&amp;ROW($A327))&lt;&gt;""),ROW($A$1:INDIRECT("$A$"&amp;ROW($A327)))),1))),"",
$BA327+$BB327+10)</f>
        <v/>
      </c>
      <c r="BE327" s="3" t="str" cm="1">
        <f t="array" aca="1" ref="BE327" ca="1">IF(NOT(ISNUMBER(INDEX($A:$A,LOOKUP(2,1/($A$1:INDIRECT("$A$"&amp;ROW($A327))&lt;&gt;""),ROW($A$1:INDIRECT("$A$"&amp;ROW($A327)))),1))),"",
$BC327*$BC327)</f>
        <v/>
      </c>
      <c r="BF327" s="3" t="str" cm="1">
        <f t="array" aca="1" ref="BF327" ca="1">IF(NOT(ISNUMBER(INDEX($A:$A,LOOKUP(2,1/($A$1:INDIRECT("$A$"&amp;ROW($A327))&lt;&gt;""),ROW($A$1:INDIRECT("$A$"&amp;ROW($A327)))),1))),"",
$BD327*$BD327)</f>
        <v/>
      </c>
      <c r="BG327" s="3" t="str" cm="1">
        <f t="array" aca="1" ref="BG327" ca="1">IF(NOT(ISNUMBER(INDEX($A:$A,LOOKUP(2,1/($A$1:INDIRECT("$A$"&amp;ROW($A327))&lt;&gt;""),ROW($A$1:INDIRECT("$A$"&amp;ROW($A327)))),1))),"",
_xlfn.FLOOR.MATH(1.5*_xlfn.FLOOR.MATH($AZ327*BA327/5)))</f>
        <v/>
      </c>
      <c r="BH327" s="3" t="str" cm="1">
        <f t="array" aca="1" ref="BH327" ca="1">IF(NOT(ISNUMBER(INDEX($A:$A, LOOKUP(2, 1 / ($A$1:INDIRECT("$A$"&amp;ROW($A327)) &lt;&gt; ""),ROW($A$1:INDIRECT("$A$"&amp;ROW($A327)))), 1))), "",
_xlfn.FLOOR.MATH($BG327/IF(OR(INDIRECT("$C$"&amp;LOOKUP(2, 1 / ($AY$1:INDIRECT("$AY$"&amp;ROW($AY327)-1) &lt;&gt; ""),ROW($AY$1:INDIRECT("$AY$"&amp;ROW($AY327)-1))))="Multi",
INDIRECT("$C$"&amp;LOOKUP(2, 1 / ($AY$1:INDIRECT("$AY$"&amp;ROW($AY327)-1) &lt;&gt; ""),ROW($AY$1:INDIRECT("$AY$"&amp;ROW($AY327)-1))))="Double"),2,1)))</f>
        <v/>
      </c>
      <c r="BI327" s="3" t="str" cm="1">
        <f t="array" aca="1" ref="BI327" ca="1">IF(NOT(ISNUMBER(INDEX($A:$A,LOOKUP(2,1/($A$1:INDIRECT("$A$"&amp;ROW($A327))&lt;&gt;""),ROW($A$1:INDIRECT("$A$"&amp;ROW($A327)))),1))),"",
VLOOKUP($BC327,GameFreakSQRT!$A$1:$B$200,2,FALSE))</f>
        <v/>
      </c>
      <c r="BJ327" s="3" t="str" cm="1">
        <f t="array" aca="1" ref="BJ327" ca="1">IF(NOT(ISNUMBER(INDEX($A:$A,LOOKUP(2,1/($A$1:INDIRECT("$A$"&amp;ROW($A327))&lt;&gt;""),ROW($A$1:INDIRECT("$A$"&amp;ROW($A327)))),1))),"",
VLOOKUP($BD327,GameFreakSQRT!$A$1:$B$200,2,FALSE))</f>
        <v/>
      </c>
      <c r="BK327" s="3" t="str" cm="1">
        <f t="array" aca="1" ref="BK327" ca="1">IF(NOT(ISNUMBER(INDEX($A:$A,LOOKUP(2,1/($A$1:INDIRECT("$A$"&amp;ROW($A327))&lt;&gt;""),ROW($A$1:INDIRECT("$A$"&amp;ROW($A327)))),1))),"",
_xlfn.FLOOR.MATH((($BI327*$BE327)*$BH327)/($BJ327*$BF327))+1)</f>
        <v/>
      </c>
      <c r="BL327" s="3" t="str" cm="1">
        <f t="array" aca="1" ref="BL327" ca="1">IF(NOT(ISNUMBER(INDEX($A:$A,LOOKUP(2,1/($A$1:INDIRECT("$A$"&amp;ROW($A327))&lt;&gt;""),ROW($A$1:INDIRECT("$A$"&amp;ROW($A327)))),1))),"",
_xlfn.FLOOR.MATH($BK327*IF(NOT(INDIRECT("$Z$"&amp;LOOKUP(2, 1 / ($AY$1:INDIRECT("$AY$"&amp;ROW($AY327)-1) &lt;&gt; ""),ROW($AY$1:INDIRECT("$AY$"&amp;ROW($AY327)-1))))=""),1.5,1)))</f>
        <v/>
      </c>
      <c r="BM327" s="3" t="str" cm="1">
        <f t="array" aca="1" ref="BM327" ca="1">IF(NOT(ISNUMBER(INDEX($A:$A, LOOKUP(2, 1 / ($A$1:INDIRECT("$A$"&amp;ROW($A327)) &lt;&gt; ""),ROW($A$1:INDIRECT("$A$"&amp;ROW($A327)))), 1))), "",
INDIRECT("$Y$"&amp;LOOKUP(2, 1 / ($AY$1:INDIRECT("$AY$"&amp;ROW($AY327)-1) &lt;&gt; ""),ROW($AY$1:INDIRECT("$AY$"&amp;ROW($AY327)-1)))))</f>
        <v/>
      </c>
      <c r="BN327" s="3" t="str">
        <f t="shared" ca="1" si="31"/>
        <v/>
      </c>
    </row>
    <row r="328" spans="1:66" x14ac:dyDescent="0.45">
      <c r="A328" s="69"/>
      <c r="B328" s="69"/>
      <c r="C328" s="69"/>
      <c r="D328" s="69"/>
      <c r="E328" s="69"/>
      <c r="F328" s="56">
        <v>2</v>
      </c>
      <c r="G328" s="2" t="s">
        <v>426</v>
      </c>
      <c r="H328" s="2" t="s">
        <v>50</v>
      </c>
      <c r="I328" s="2">
        <v>34</v>
      </c>
      <c r="J328" s="2" t="s">
        <v>95</v>
      </c>
      <c r="K328" s="2" t="s">
        <v>181</v>
      </c>
      <c r="L328" s="2" t="s">
        <v>53</v>
      </c>
      <c r="M328" s="2" t="s">
        <v>417</v>
      </c>
      <c r="N328" s="2" t="s">
        <v>418</v>
      </c>
      <c r="O328" s="2" t="s">
        <v>423</v>
      </c>
      <c r="P328" s="2" t="s">
        <v>606</v>
      </c>
      <c r="Q328" s="2">
        <v>0</v>
      </c>
      <c r="R328" s="2">
        <f>_xlfn.FLOOR.MATH((((2*VLOOKUP(G328, 'EV and Base'!$A$1:$N$671, 9, FALSE))+$Q328)*$I328)/100)+$I328+10</f>
        <v>118</v>
      </c>
      <c r="S328" s="2">
        <f>_xlfn.FLOOR.MATH((_xlfn.FLOOR.MATH((((2*VLOOKUP($G328, 'EV and Base'!$A$1:$N$671, 10, FALSE))+$Q328)*$I328)/100)+5)*
IF(OR($J328="Lonely", $J328="Brave", $J328="Adamant", $J328="Naughty"), 1.1,
IF(OR($J328="Bold", $J328="Timid", $J328="Modest", $J328="Calm"), 0.9, 1)))</f>
        <v>86</v>
      </c>
      <c r="T328" s="2">
        <f>_xlfn.FLOOR.MATH((_xlfn.FLOOR.MATH((((2*VLOOKUP($G328, 'EV and Base'!$A$1:$N$671, 11, FALSE))+$Q328)*$I328)/100)+5)*
IF(OR($J328="Bold", $J328="Relaxed", $J328="Impish", $J328="Lax"), 1.1,
IF(OR($J328="Lonely", $J328="Hasty", $J328="Mild", $J328="Gentle"), 0.9, 1)))</f>
        <v>49</v>
      </c>
      <c r="U328" s="2">
        <f>_xlfn.FLOOR.MATH((_xlfn.FLOOR.MATH((((2*VLOOKUP($G328, 'EV and Base'!$A$1:$N$671, 12, FALSE))+$Q328)*$I328)/100)+5)*
IF(OR($J328="Modest", $J328="Mild", $J328="Quiet", $J328="Rash"), 1.1,
IF(OR($J328="Adamant", $J328="Impish", $J328="Jolly", $J328="Careful"), 0.9, 1)))</f>
        <v>39</v>
      </c>
      <c r="V328" s="2">
        <f>_xlfn.FLOOR.MATH((_xlfn.FLOOR.MATH((((2*VLOOKUP($G328, 'EV and Base'!$A$1:$N$671, 13, FALSE))+$Q328)*$I328)/100)+5)*
IF(OR($J328="Calm", $J328="Gentle", $J328="Sassy", $J328="Careful"), 1.1,
IF(OR($J328="Naughty", $J328="Lax", $J328="Naive", $J328="Rash"), 0.9, 1)))</f>
        <v>49</v>
      </c>
      <c r="W328" s="2">
        <f>_xlfn.FLOOR.MATH((_xlfn.FLOOR.MATH((((2*VLOOKUP($G328, 'EV and Base'!$A$1:$N$671, 14, FALSE))+$Q328)*$I328)/100)+5)*
IF(OR($J328="Timid", $J328="Hasty", $J328="Jolly", $J328="Naive"), 1.1,
IF(OR($J328="Brave", $J328="Relaxed", $J328="Quiet", $J328="Sassy"), 0.9, 1)))</f>
        <v>64</v>
      </c>
      <c r="X328" s="69"/>
      <c r="Z328" s="1">
        <v>1</v>
      </c>
      <c r="AA328" s="23" t="str" cm="1">
        <f t="array" aca="1" ref="AA328" ca="1">IF(NOT(ISNUMBER(INDEX($A:$A,LOOKUP(2,1/($A$1:INDIRECT("$A$"&amp;ROW($A328))&lt;&gt;""),ROW($A$1:INDIRECT("$A$"&amp;ROW($A328)))),1))),"",
IF(NOT(ISNUMBER($A328)),$AA327,
IF($AB328&lt;16,"Lillipup",
IF($AB328&lt;32,"Herdier",
"Stoutland"))))</f>
        <v/>
      </c>
      <c r="AB328" s="25" t="str" cm="1">
        <f t="array" aca="1" ref="AB328" ca="1">IF(NOT(ISNUMBER(INDEX($A:$A, LOOKUP(2, 1 / ($A$1:INDIRECT("$A$"&amp;ROW($A328)) &lt;&gt; ""),ROW($A$1:INDIRECT("$A$"&amp;ROW($A328)))), 1))), "",
VLOOKUP($AY328,'Medium-Slow'!$A$1:$B$101,2,TRUE))</f>
        <v/>
      </c>
      <c r="AC328" s="23" t="str" cm="1">
        <f t="array" aca="1" ref="AC328" ca="1">IF(NOT(ISNUMBER(INDEX($A:$A, LOOKUP(2, 1 / ($A$1:INDIRECT("$A$"&amp;ROW($A328)) &lt;&gt; ""),ROW($A$1:INDIRECT("$A$"&amp;ROW($A328)))), 1))), "",
INDEX($AC:$AC, LOOKUP(2, 1 / ($AC$1:INDIRECT("$AC$"&amp;ROW($AC328)-1) &lt;&gt; ""),ROW($AC$1:INDIRECT("$AC$"&amp;ROW($AC328)-1))), 1)+
IF(INDEX($AC:$AC, LOOKUP(2, 1 / ($AC$1:INDIRECT("$AC$"&amp;ROW($AC328)-1) &lt;&gt; ""),ROW($AC$1:INDIRECT("$AC$"&amp;ROW($AC328)-1))), 1)+
INDEX($AD:$AD, LOOKUP(2, 1 / ($AD$1:INDIRECT("$AD$"&amp;ROW($AD328)-1) &lt;&gt; ""),ROW($AD$1:INDIRECT("$AD$"&amp;ROW($AD328)-1))), 1)+
INDEX($AE:$AE, LOOKUP(2, 1 / ($AE$1:INDIRECT("$AE$"&amp;ROW($AE328)-1) &lt;&gt; ""),ROW($AE$1:INDIRECT("$AE$"&amp;ROW($AD328)-1))), 1)+
INDEX($AE:$AF, LOOKUP(2, 1 / ($AF$1:INDIRECT("$AF$"&amp;ROW($AF328)-1) &lt;&gt; ""),ROW($AF$1:INDIRECT("$AF$"&amp;ROW($AD328)-1))), 1)+
INDEX($AG:$AG, LOOKUP(2, 1 / ($AG$1:INDIRECT("$AG$"&amp;ROW($AG328)-1) &lt;&gt; ""),ROW($AG$1:INDIRECT("$AG$"&amp;ROW($AD328)-1))), 1)+
INDEX($AH:$AH, LOOKUP(2, 1 / ($AH$1:INDIRECT("$AH$"&amp;ROW($AH328)-1) &lt;&gt; ""),ROW($AH$1:INDIRECT("$AH$"&amp;ROW($AD328)-1))), 1)&gt;=510,0,
IF(INDEX($AC:$AC, LOOKUP(2, 1 / ($AC$1:INDIRECT("$AC$"&amp;ROW($AC328)-1) &lt;&gt; ""),ROW($AC$1:INDIRECT("$AC$"&amp;ROW($AC328)-1))), 1)&gt;=255,0,
VLOOKUP(INDIRECT("$G$"&amp;LOOKUP(2, 1 / ($AC$1:INDIRECT("$AC$"&amp;ROW($AC328)-1) &lt;&gt; ""),ROW($AC$1:INDIRECT("$AC$"&amp;ROW($AC328)-1)))), 'EV and Base'!$A$1:$N$671, 3, FALSE))))</f>
        <v/>
      </c>
      <c r="AD328" s="2" t="str" cm="1">
        <f t="array" aca="1" ref="AD328" ca="1">IF(NOT(ISNUMBER(INDEX($A:$A, LOOKUP(2, 1 / ($A$1:INDIRECT("$A$"&amp;ROW($A328)) &lt;&gt; ""),ROW($A$1:INDIRECT("$A$"&amp;ROW($A328)))), 1))), "",
INDEX($AD:$AD, LOOKUP(2, 1 / ($AD$1:INDIRECT("$AD$"&amp;ROW($AD328)-1) &lt;&gt; ""),ROW($AD$1:INDIRECT("$AD$"&amp;ROW($AD328)-1))), 1)+
IF(INDEX($AC:$AC, LOOKUP(2, 1 / ($AC$1:INDIRECT("$AC$"&amp;ROW($AC328)-1) &lt;&gt; ""),ROW($AC$1:INDIRECT("$AC$"&amp;ROW($AC328)-1))), 1)+
INDEX($AD:$AD, LOOKUP(2, 1 / ($AD$1:INDIRECT("$AD$"&amp;ROW($AD328)-1) &lt;&gt; ""),ROW($AD$1:INDIRECT("$AD$"&amp;ROW($AD328)-1))), 1)+
INDEX($AE:$AE, LOOKUP(2, 1 / ($AE$1:INDIRECT("$AE$"&amp;ROW($AE328)-1) &lt;&gt; ""),ROW($AE$1:INDIRECT("$AE$"&amp;ROW($AD328)-1))), 1)+
INDEX($AE:$AF, LOOKUP(2, 1 / ($AF$1:INDIRECT("$AF$"&amp;ROW($AF328)-1) &lt;&gt; ""),ROW($AF$1:INDIRECT("$AF$"&amp;ROW($AD328)-1))), 1)+
INDEX($AG:$AG, LOOKUP(2, 1 / ($AG$1:INDIRECT("$AG$"&amp;ROW($AG328)-1) &lt;&gt; ""),ROW($AG$1:INDIRECT("$AG$"&amp;ROW($AD328)-1))), 1)+
INDEX($AH:$AH, LOOKUP(2, 1 / ($AH$1:INDIRECT("$AH$"&amp;ROW($AH328)-1) &lt;&gt; ""),ROW($AH$1:INDIRECT("$AH$"&amp;ROW($AD328)-1))), 1)&gt;=510,0,
IF(INDEX($AD:$AD, LOOKUP(2, 1 / ($AD$1:INDIRECT("$AD$"&amp;ROW($AD328)-1) &lt;&gt; ""),ROW($AD$1:INDIRECT("$AD$"&amp;ROW($AD328)-1))), 1)&gt;=255,0,
VLOOKUP(INDIRECT("$G$"&amp;LOOKUP(2, 1 / ($AD$1:INDIRECT("$AD$"&amp;ROW($AD328)-1) &lt;&gt; ""),ROW($AD$1:INDIRECT("$AD$"&amp;ROW($AD328)-1)))), 'EV and Base'!$A$1:$N$671, 4, FALSE))))</f>
        <v/>
      </c>
      <c r="AE328" s="2" t="str" cm="1">
        <f t="array" aca="1" ref="AE328" ca="1">IF(NOT(ISNUMBER(INDEX($A:$A,LOOKUP(2,1/($A$1:INDIRECT("$A$"&amp;ROW($A328))&lt;&gt;""),ROW($A$1:INDIRECT("$A$"&amp;ROW($A328)))),1))),"",
INDEX($AE:$AE,LOOKUP(2,1/($AE$1:INDIRECT("$AE$"&amp;ROW($AE328)-1)&lt;&gt;""),ROW($AE$1:INDIRECT("$AE$"&amp;ROW($AE328)-1))),1)+
IF(INDEX($AC:$AC,LOOKUP(2,1/($AC$1:INDIRECT("$AC$"&amp;ROW($AC328)-1)&lt;&gt;""),ROW($AC$1:INDIRECT("$AC$"&amp;ROW($AC328)-1))),1)+
INDEX($AD:$AD,LOOKUP(2,1/($AD$1:INDIRECT("$AD$"&amp;ROW($AD328)-1)&lt;&gt;""),ROW($AD$1:INDIRECT("$AD$"&amp;ROW($AD328)-1))),1)+
INDEX($AE:$AE,LOOKUP(2,1/($AE$1:INDIRECT("$AE$"&amp;ROW($AE328)-1)&lt;&gt;""),ROW($AE$1:INDIRECT("$AE$"&amp;ROW($AD328)-1))),1)+
INDEX($AE:$AF,LOOKUP(2,1/($AF$1:INDIRECT("$AF$"&amp;ROW($AF328)-1)&lt;&gt;""),ROW($AF$1:INDIRECT("$AF$"&amp;ROW($AD328)-1))),1)+
INDEX($AG:$AG,LOOKUP(2,1/($AG$1:INDIRECT("$AG$"&amp;ROW($AG328)-1)&lt;&gt;""),ROW($AG$1:INDIRECT("$AG$"&amp;ROW($AD328)-1))),1)+
INDEX($AH:$AH,LOOKUP(2,1/($AH$1:INDIRECT("$AH$"&amp;ROW($AH328)-1)&lt;&gt;""),ROW($AH$1:INDIRECT("$AH$"&amp;ROW($AD328)-1))),1)&gt;=510,0,
IF(INDEX($AE:$AE,LOOKUP(2,1/($AE$1:INDIRECT("$AE$"&amp;ROW($AE328)-1)&lt;&gt;""),ROW($AE$1:INDIRECT("$AE$"&amp;ROW($AE328)-1))),1)&gt;=255,0,
VLOOKUP(INDIRECT("$G$"&amp;LOOKUP(2,1/($AE$1:INDIRECT("$AE$"&amp;ROW($AE328)-1)&lt;&gt;""),ROW($AE$1:INDIRECT("$AE$"&amp;ROW($AE328)-1)))),'EV and Base'!$A$1:$N$671,5,FALSE))))</f>
        <v/>
      </c>
      <c r="AF328" s="2" t="str" cm="1">
        <f t="array" aca="1" ref="AF328" ca="1">IF(NOT(ISNUMBER(INDEX($A:$A, LOOKUP(2, 1 / ($A$1:INDIRECT("$A$"&amp;ROW($A328)) &lt;&gt; ""),ROW($A$1:INDIRECT("$A$"&amp;ROW($A328)))), 1))), "",
INDEX($AF:$AF, LOOKUP(2, 1 / ($AF$1:INDIRECT("$AF$"&amp;ROW($AF328)-1) &lt;&gt; ""),ROW($AF$1:INDIRECT("$AF$"&amp;ROW($AF328)-1))), 1)+
IF(INDEX($AC:$AC, LOOKUP(2, 1 / ($AC$1:INDIRECT("$AC$"&amp;ROW($AC328)-1) &lt;&gt; ""),ROW($AC$1:INDIRECT("$AC$"&amp;ROW($AC328)-1))), 1)+
INDEX($AD:$AD, LOOKUP(2, 1 / ($AD$1:INDIRECT("$AD$"&amp;ROW($AD328)-1) &lt;&gt; ""),ROW($AD$1:INDIRECT("$AD$"&amp;ROW($AD328)-1))), 1)+
INDEX($AE:$AE, LOOKUP(2, 1 / ($AE$1:INDIRECT("$AE$"&amp;ROW($AE328)-1) &lt;&gt; ""),ROW($AE$1:INDIRECT("$AE$"&amp;ROW($AD328)-1))), 1)+
INDEX($AE:$AF, LOOKUP(2, 1 / ($AF$1:INDIRECT("$AF$"&amp;ROW($AF328)-1) &lt;&gt; ""),ROW($AF$1:INDIRECT("$AF$"&amp;ROW($AD328)-1))), 1)+
INDEX($AG:$AG, LOOKUP(2, 1 / ($AG$1:INDIRECT("$AG$"&amp;ROW($AG328)-1) &lt;&gt; ""),ROW($AG$1:INDIRECT("$AG$"&amp;ROW($AD328)-1))), 1)+
INDEX($AH:$AH, LOOKUP(2, 1 / ($AH$1:INDIRECT("$AH$"&amp;ROW($AH328)-1) &lt;&gt; ""),ROW($AH$1:INDIRECT("$AH$"&amp;ROW($AD328)-1))), 1)&gt;=510,0,
IF(INDEX($AF:$AF, LOOKUP(2, 1 / ($AF$1:INDIRECT("$AF$"&amp;ROW($AF328)-1) &lt;&gt; ""),ROW($AF$1:INDIRECT("$AF$"&amp;ROW($AF328)-1))), 1)&gt;=255,0,
VLOOKUP(INDIRECT("$G$"&amp;LOOKUP(2, 1 / ($AF$1:INDIRECT("$AF$"&amp;ROW($AF328)-1) &lt;&gt; ""),ROW($AF$1:INDIRECT("$AF$"&amp;ROW($AF328)-1)))), 'EV and Base'!$A$1:$N$671, 6, FALSE))))</f>
        <v/>
      </c>
      <c r="AG328" s="2" t="str" cm="1">
        <f t="array" aca="1" ref="AG328" ca="1">IF(NOT(ISNUMBER(INDEX($A:$A, LOOKUP(2, 1 / ($A$1:INDIRECT("$A$"&amp;ROW($A328)) &lt;&gt; ""),ROW($A$1:INDIRECT("$A$"&amp;ROW($A328)))), 1))), "",
INDEX($AG:$AG, LOOKUP(2, 1 / ($AG$1:INDIRECT("$AG$"&amp;ROW($AG328)-1) &lt;&gt; ""),ROW($AG$1:INDIRECT("$AG$"&amp;ROW($AG328)-1))), 1)+
IF(INDEX($AC:$AC, LOOKUP(2, 1 / ($AC$1:INDIRECT("$AC$"&amp;ROW($AC328)-1) &lt;&gt; ""),ROW($AC$1:INDIRECT("$AC$"&amp;ROW($AC328)-1))), 1)+
INDEX($AD:$AD, LOOKUP(2, 1 / ($AD$1:INDIRECT("$AD$"&amp;ROW($AD328)-1) &lt;&gt; ""),ROW($AD$1:INDIRECT("$AD$"&amp;ROW($AD328)-1))), 1)+
INDEX($AE:$AE, LOOKUP(2, 1 / ($AE$1:INDIRECT("$AE$"&amp;ROW($AE328)-1) &lt;&gt; ""),ROW($AE$1:INDIRECT("$AE$"&amp;ROW($AD328)-1))), 1)+
INDEX($AE:$AF, LOOKUP(2, 1 / ($AF$1:INDIRECT("$AF$"&amp;ROW($AF328)-1) &lt;&gt; ""),ROW($AF$1:INDIRECT("$AF$"&amp;ROW($AD328)-1))), 1)+
INDEX($AG:$AG, LOOKUP(2, 1 / ($AG$1:INDIRECT("$AG$"&amp;ROW($AG328)-1) &lt;&gt; ""),ROW($AG$1:INDIRECT("$AG$"&amp;ROW($AD328)-1))), 1)+
INDEX($AH:$AH, LOOKUP(2, 1 / ($AH$1:INDIRECT("$AH$"&amp;ROW($AH328)-1) &lt;&gt; ""),ROW($AH$1:INDIRECT("$AH$"&amp;ROW($AD328)-1))), 1)&gt;=510,0,
IF(INDEX($AG:$AG, LOOKUP(2, 1 / ($AG$1:INDIRECT("$AG$"&amp;ROW($AG328)-1) &lt;&gt; ""),ROW($AG$1:INDIRECT("$AG$"&amp;ROW($AG328)-1))), 1)&gt;=255,0,
VLOOKUP(INDIRECT("$G$"&amp;LOOKUP(2, 1 / ($AG$1:INDIRECT("$AG$"&amp;ROW($AG328)-1) &lt;&gt; ""),ROW($AG$1:INDIRECT("$AG$"&amp;ROW($AG328)-1)))), 'EV and Base'!$A$1:$N$671, 7, FALSE))))</f>
        <v/>
      </c>
      <c r="AH328" s="24" t="str" cm="1">
        <f t="array" aca="1" ref="AH328" ca="1">IF(NOT(ISNUMBER(INDEX($A:$A,LOOKUP(2,1/($A$1:INDIRECT("$A$"&amp;ROW($A328))&lt;&gt;""),ROW($A$1:INDIRECT("$A$"&amp;ROW($A328)))),1))),"",
INDEX($AH:$AH,LOOKUP(2,1/($AH$1:INDIRECT("$AH$"&amp;ROW($AH328)-1)&lt;&gt;""),ROW($AH$1:INDIRECT("$AH$"&amp;ROW($AH328)-1))),1)+
IF(INDEX($AC:$AC,LOOKUP(2,1/($AC$1:INDIRECT("$AC$"&amp;ROW($AC328)-1)&lt;&gt;""),ROW($AC$1:INDIRECT("$AC$"&amp;ROW($AC328)-1))),1)+
INDEX($AD:$AD,LOOKUP(2,1/($AD$1:INDIRECT("$AD$"&amp;ROW($AD328)-1)&lt;&gt;""),ROW($AD$1:INDIRECT("$AD$"&amp;ROW($AD328)-1))),1)+
INDEX($AE:$AE,LOOKUP(2,1/($AE$1:INDIRECT("$AE$"&amp;ROW($AE328)-1)&lt;&gt;""),ROW($AE$1:INDIRECT("$AE$"&amp;ROW($AD328)-1))),1)+
INDEX($AE:$AF,LOOKUP(2,1/($AF$1:INDIRECT("$AF$"&amp;ROW($AF328)-1)&lt;&gt;""),ROW($AF$1:INDIRECT("$AF$"&amp;ROW($AD328)-1))),1)+
INDEX($AG:$AG,LOOKUP(2,1/($AG$1:INDIRECT("$AG$"&amp;ROW($AG328)-1)&lt;&gt;""),ROW($AG$1:INDIRECT("$AG$"&amp;ROW($AD328)-1))),1)+
INDEX($AH:$AH,LOOKUP(2,1/($AH$1:INDIRECT("$AH$"&amp;ROW($AH328)-1)&lt;&gt;""),ROW($AH$1:INDIRECT("$AH$"&amp;ROW($AD328)-1))),1)&gt;=510,0,
IF(INDEX($AH:$AH,LOOKUP(2,1/($AH$1:INDIRECT("$AH$"&amp;ROW($AH328)-1)&lt;&gt;""),ROW($AH$1:INDIRECT("$AH$"&amp;ROW($AH328)-1))),1)&gt;=255,0,
VLOOKUP(INDIRECT("$G$"&amp;LOOKUP(2,1/($AH$1:INDIRECT("$AH$"&amp;ROW($AH328)-1)&lt;&gt;""),ROW($AH$1:INDIRECT("$AH$"&amp;ROW($AH328)-1)))),'EV and Base'!$A$1:$N$671,8,FALSE))))</f>
        <v/>
      </c>
      <c r="AI328" s="29" t="str" cm="1">
        <f t="array" aca="1" ref="AI328" ca="1">IF(NOT(ISNUMBER(INDEX($A:$A,LOOKUP(2,1/($A$1:INDIRECT("$A$"&amp;ROW($A328))&lt;&gt;""),ROW($A$1:INDIRECT("$A$"&amp;ROW($A328)))),1))),"",
ROUNDDOWN((((2*VLOOKUP($AA328,'EV and Base'!$A$1:$N$671,9,FALSE))+31+ROUNDDOWN($AC328/4,0))*$AB328)/100,0)+$AB328+10)</f>
        <v/>
      </c>
      <c r="AJ328" s="21" t="str" cm="1">
        <f t="array" aca="1" ref="AJ328" ca="1">IF(NOT(ISNUMBER(INDEX($A:$A, LOOKUP(2, 1 / ($A$1:INDIRECT("$A$"&amp;ROW($A328)) &lt;&gt; ""),ROW($A$1:INDIRECT("$A$"&amp;ROW($A328)))), 1))), "",
ROUNDDOWN((ROUNDDOWN((((2*VLOOKUP($AA328, 'EV and Base'!$A$1:$N$671, 10, FALSE))+31+ROUNDDOWN($AD328/4, 0))*$AB328)/100, 0)+5)*1.1, 0))</f>
        <v/>
      </c>
      <c r="AK328" s="21" t="str" cm="1">
        <f t="array" aca="1" ref="AK328" ca="1">IF(NOT(ISNUMBER(INDEX($A:$A, LOOKUP(2, 1 / ($A$1:INDIRECT("$A$"&amp;ROW($A328)) &lt;&gt; ""),ROW($A$1:INDIRECT("$A$"&amp;ROW($A328)))), 1))), "",
ROUNDDOWN((ROUNDDOWN((((2*VLOOKUP($AA328, 'EV and Base'!$A$1:$N$671, 11, FALSE))+30+ROUNDDOWN($AE328/4, 0))*$AB328)/100, 0)+5), 0)
&amp;"-"&amp;
ROUNDDOWN((ROUNDDOWN((((2*VLOOKUP($AA328, 'EV and Base'!$A$1:$N$671, 11, FALSE))+31+ROUNDDOWN($AE328/4, 0))*$AB328)/100, 0)+5), 0))</f>
        <v/>
      </c>
      <c r="AL328" s="21" t="str" cm="1">
        <f t="array" aca="1" ref="AL328" ca="1">IF(NOT(ISNUMBER(INDEX($A:$A, LOOKUP(2, 1 / ($A$1:INDIRECT("$A$"&amp;ROW($A328)) &lt;&gt; ""),ROW($A$1:INDIRECT("$A$"&amp;ROW($A328)))), 1))), "",
ROUNDDOWN((ROUNDDOWN((((2*VLOOKUP($AA328, 'EV and Base'!$A$1:$N$671, 12, FALSE))+0+ROUNDDOWN($AF328/4, 0))*$AB328)/100, 0)+5)*0.9, 0)
&amp;"-"&amp;
ROUNDDOWN((ROUNDDOWN((((2*VLOOKUP($AA328, 'EV and Base'!$A$1:$N$671, 12, FALSE))+31+ROUNDDOWN($AF328/4, 0))*$AB328)/100, 0)+5)*0.9, 0))</f>
        <v/>
      </c>
      <c r="AM328" s="21" t="str" cm="1">
        <f t="array" aca="1" ref="AM328" ca="1">IF(NOT(ISNUMBER(INDEX($A:$A, LOOKUP(2, 1 / ($A$1:INDIRECT("$A$"&amp;ROW($A328)) &lt;&gt; ""),ROW($A$1:INDIRECT("$A$"&amp;ROW($A328)))), 1))), "",
ROUNDDOWN((ROUNDDOWN((((2*VLOOKUP($AA328, 'EV and Base'!$A$1:$N$671, 13, FALSE))+30+ROUNDDOWN($AG328/4, 0))*$AB328)/100, 0)+5), 0)
&amp;"-"&amp;
ROUNDDOWN((ROUNDDOWN((((2*VLOOKUP($AA328, 'EV and Base'!$A$1:$N$671, 13, FALSE))+31+ROUNDDOWN($AG328/4, 0))*$AB328)/100, 0)+5), 0))</f>
        <v/>
      </c>
      <c r="AN328" s="25" t="str" cm="1">
        <f t="array" aca="1" ref="AN328" ca="1">IF(NOT(ISNUMBER(INDEX($A:$A, LOOKUP(2, 1 / ($A$1:INDIRECT("$A$"&amp;ROW($A328)) &lt;&gt; ""),ROW($A$1:INDIRECT("$A$"&amp;ROW($A328)))), 1))), "",
ROUNDDOWN((ROUNDDOWN((((2*VLOOKUP($AA328, 'EV and Base'!$A$1:$N$671, 14, FALSE))+31+ROUNDDOWN($AH328/4, 0))*$AB328)/100, 0)+5), 0))</f>
        <v/>
      </c>
      <c r="AO328" s="23" t="str" cm="1">
        <f t="array" aca="1" ref="AO328" ca="1">IF(NOT(ISNUMBER(INDEX($A:$A, LOOKUP(2, 1 / ($A$1:INDIRECT("$A$"&amp;ROW($A328)) &lt;&gt; ""),ROW($A$1:INDIRECT("$A$"&amp;ROW($A328)))), 1))), "",
ROUNDDOWN((((2*VLOOKUP($AA328, 'EV and Base'!$A$1:$N$671, 9, FALSE))+31+ROUNDDOWN($AC328/4, 0))*$AB328)/100, 0)+$AB328+10)</f>
        <v/>
      </c>
      <c r="AP328" s="2" t="str" cm="1">
        <f t="array" aca="1" ref="AP328" ca="1">IF(NOT(ISNUMBER(INDEX($A:$A, LOOKUP(2, 1 / ($A$1:INDIRECT("$A$"&amp;ROW($A328)) &lt;&gt; ""),ROW($A$1:INDIRECT("$A$"&amp;ROW($A328)))), 1))), "",
ROUNDDOWN((ROUNDDOWN((((2*VLOOKUP($AA328, 'EV and Base'!$A$1:$N$671, 10, FALSE))+31+ROUNDDOWN($AD328/4, 0))*$AB328)/100, 0)+5)*1.1, 0))</f>
        <v/>
      </c>
      <c r="AQ328" s="2" t="str" cm="1">
        <f t="array" aca="1" ref="AQ328" ca="1">IF(NOT(ISNUMBER(INDEX($A:$A, LOOKUP(2, 1 / ($A$1:INDIRECT("$A$"&amp;ROW($A328)) &lt;&gt; ""),ROW($A$1:INDIRECT("$A$"&amp;ROW($A328)))), 1))), "",
ROUNDDOWN((ROUNDDOWN((((2*VLOOKUP($AA328, 'EV and Base'!$A$1:$N$671, 11, FALSE))+$AV$2+ROUNDDOWN($AE328/4, 0))*$AB328)/100, 0)+5), 0))</f>
        <v/>
      </c>
      <c r="AR328" s="22" t="str" cm="1">
        <f t="array" aca="1" ref="AR328" ca="1">IF(NOT(ISNUMBER(INDEX($A:$A, LOOKUP(2, 1 / ($A$1:INDIRECT("$A$"&amp;ROW($A328)) &lt;&gt; ""),ROW($A$1:INDIRECT("$A$"&amp;ROW($A328)))), 1))), "",
ROUNDDOWN((ROUNDDOWN((((2*VLOOKUP($AA328, 'EV and Base'!$A$1:$N$671, 12, FALSE))+$AW$2+ROUNDDOWN($AF328/4, 0))*$AB328)/100, 0)+5)*0.9, 0))</f>
        <v/>
      </c>
      <c r="AS328" s="2" t="str" cm="1">
        <f t="array" aca="1" ref="AS328" ca="1">IF(NOT(ISNUMBER(INDEX($A:$A, LOOKUP(2, 1 / ($A$1:INDIRECT("$A$"&amp;ROW($A328)) &lt;&gt; ""),ROW($A$1:INDIRECT("$A$"&amp;ROW($A328)))), 1))), "",
ROUNDDOWN((ROUNDDOWN((((2*VLOOKUP($AA328, 'EV and Base'!$A$1:$N$671, 13, FALSE))+$AX$2+ROUNDDOWN($AG328/4, 0))*$AB328)/100, 0)+5), 0))</f>
        <v/>
      </c>
      <c r="AT328" s="24" t="str" cm="1">
        <f t="array" aca="1" ref="AT328" ca="1">IF(NOT(ISNUMBER(INDEX($A:$A, LOOKUP(2, 1 / ($A$1:INDIRECT("$A$"&amp;ROW($A328)) &lt;&gt; ""),ROW($A$1:INDIRECT("$A$"&amp;ROW($A328)))), 1))), "",
ROUNDDOWN((ROUNDDOWN((((2*VLOOKUP($AA328, 'EV and Base'!$A$1:$N$671, 14, FALSE))+31+ROUNDDOWN($AH328/4, 0))*$AB328)/100, 0)+5), 0))</f>
        <v/>
      </c>
      <c r="AU328" s="28"/>
      <c r="AY328" t="str" cm="1">
        <f t="array" aca="1" ref="AY328" ca="1">IF(NOT(ISNUMBER(INDEX($A:$A,LOOKUP(2,1/($A$1:INDIRECT("$A$"&amp;ROW($A328))&lt;&gt;""),ROW($A$1:INDIRECT("$A$"&amp;ROW($A328)))),1))),"",
INDEX($AY:$AY,LOOKUP(2,1/($AY$1:INDIRECT("$AY$"&amp;ROW($AY328)-1)&lt;&gt;""),ROW($AY$1:INDIRECT("$AY$"&amp;ROW($AY328)-1))),1)+$BL328)</f>
        <v/>
      </c>
      <c r="AZ328" s="3" t="str" cm="1">
        <f t="array" aca="1" ref="AZ328" ca="1">IF(NOT(ISNUMBER(INDEX($A:$A, LOOKUP(2, 1 / ($A$1:INDIRECT("$A$"&amp;ROW($A328)) &lt;&gt; ""),ROW($A$1:INDIRECT("$A$"&amp;ROW($A328)))), 1))), "",
VLOOKUP(INDIRECT("$G$"&amp;LOOKUP(2, 1 / ($AY$1:INDIRECT("$AY$"&amp;ROW($AY328)-1) &lt;&gt; ""),ROW($AY$1:INDIRECT("$AY$"&amp;ROW($AY328)-1)))),'EV and Base'!A291:N961,2,FALSE))</f>
        <v/>
      </c>
      <c r="BA328" s="3" t="str" cm="1">
        <f t="array" aca="1" ref="BA328" ca="1">IF(NOT(ISNUMBER(INDEX($A:$A, LOOKUP(2, 1 / ($A$1:INDIRECT("$A$"&amp;ROW($A328)) &lt;&gt; ""),ROW($A$1:INDIRECT("$A$"&amp;ROW($A328)))), 1))), "",
INDIRECT("$I$"&amp;LOOKUP(2, 1 / ($AY$1:INDIRECT("$AY$"&amp;ROW($AY328)-1) &lt;&gt; ""),ROW($AY$1:INDIRECT("$AY$"&amp;ROW($AY328)-1)))))</f>
        <v/>
      </c>
      <c r="BB328" s="1" t="str" cm="1">
        <f t="array" aca="1" ref="BB328" ca="1">IF(NOT(ISNUMBER(INDEX($A:$A, LOOKUP(2, 1 / ($A$1:INDIRECT("$A$"&amp;ROW($A328)) &lt;&gt; ""),ROW($A$1:INDIRECT("$A$"&amp;ROW($A328)))), 1))), "",
INDIRECT("$AB$"&amp;LOOKUP(2, 1 / ($AY$1:INDIRECT("$AY$"&amp;ROW($AY328)-1) &lt;&gt; ""),ROW($AY$1:INDIRECT("$AY$"&amp;ROW($AY328)-1)))))</f>
        <v/>
      </c>
      <c r="BC328" s="3" t="str" cm="1">
        <f t="array" aca="1" ref="BC328" ca="1">IF(NOT(ISNUMBER(INDEX($A:$A,LOOKUP(2,1/($A$1:INDIRECT("$A$"&amp;ROW($A328))&lt;&gt;""),ROW($A$1:INDIRECT("$A$"&amp;ROW($A328)))),1))),"",
$BA328+$BA328+10)</f>
        <v/>
      </c>
      <c r="BD328" s="3" t="str" cm="1">
        <f t="array" aca="1" ref="BD328" ca="1">IF(NOT(ISNUMBER(INDEX($A:$A,LOOKUP(2,1/($A$1:INDIRECT("$A$"&amp;ROW($A328))&lt;&gt;""),ROW($A$1:INDIRECT("$A$"&amp;ROW($A328)))),1))),"",
$BA328+$BB328+10)</f>
        <v/>
      </c>
      <c r="BE328" s="3" t="str" cm="1">
        <f t="array" aca="1" ref="BE328" ca="1">IF(NOT(ISNUMBER(INDEX($A:$A,LOOKUP(2,1/($A$1:INDIRECT("$A$"&amp;ROW($A328))&lt;&gt;""),ROW($A$1:INDIRECT("$A$"&amp;ROW($A328)))),1))),"",
$BC328*$BC328)</f>
        <v/>
      </c>
      <c r="BF328" s="3" t="str" cm="1">
        <f t="array" aca="1" ref="BF328" ca="1">IF(NOT(ISNUMBER(INDEX($A:$A,LOOKUP(2,1/($A$1:INDIRECT("$A$"&amp;ROW($A328))&lt;&gt;""),ROW($A$1:INDIRECT("$A$"&amp;ROW($A328)))),1))),"",
$BD328*$BD328)</f>
        <v/>
      </c>
      <c r="BG328" s="3" t="str" cm="1">
        <f t="array" aca="1" ref="BG328" ca="1">IF(NOT(ISNUMBER(INDEX($A:$A,LOOKUP(2,1/($A$1:INDIRECT("$A$"&amp;ROW($A328))&lt;&gt;""),ROW($A$1:INDIRECT("$A$"&amp;ROW($A328)))),1))),"",
_xlfn.FLOOR.MATH(1.5*_xlfn.FLOOR.MATH($AZ328*BA328/5)))</f>
        <v/>
      </c>
      <c r="BH328" s="3" t="str" cm="1">
        <f t="array" aca="1" ref="BH328" ca="1">IF(NOT(ISNUMBER(INDEX($A:$A, LOOKUP(2, 1 / ($A$1:INDIRECT("$A$"&amp;ROW($A328)) &lt;&gt; ""),ROW($A$1:INDIRECT("$A$"&amp;ROW($A328)))), 1))), "",
_xlfn.FLOOR.MATH($BG328/IF(OR(INDIRECT("$C$"&amp;LOOKUP(2, 1 / ($AY$1:INDIRECT("$AY$"&amp;ROW($AY328)-1) &lt;&gt; ""),ROW($AY$1:INDIRECT("$AY$"&amp;ROW($AY328)-1))))="Multi",
INDIRECT("$C$"&amp;LOOKUP(2, 1 / ($AY$1:INDIRECT("$AY$"&amp;ROW($AY328)-1) &lt;&gt; ""),ROW($AY$1:INDIRECT("$AY$"&amp;ROW($AY328)-1))))="Double"),2,1)))</f>
        <v/>
      </c>
      <c r="BI328" s="3" t="str" cm="1">
        <f t="array" aca="1" ref="BI328" ca="1">IF(NOT(ISNUMBER(INDEX($A:$A,LOOKUP(2,1/($A$1:INDIRECT("$A$"&amp;ROW($A328))&lt;&gt;""),ROW($A$1:INDIRECT("$A$"&amp;ROW($A328)))),1))),"",
VLOOKUP($BC328,GameFreakSQRT!$A$1:$B$200,2,FALSE))</f>
        <v/>
      </c>
      <c r="BJ328" s="3" t="str" cm="1">
        <f t="array" aca="1" ref="BJ328" ca="1">IF(NOT(ISNUMBER(INDEX($A:$A,LOOKUP(2,1/($A$1:INDIRECT("$A$"&amp;ROW($A328))&lt;&gt;""),ROW($A$1:INDIRECT("$A$"&amp;ROW($A328)))),1))),"",
VLOOKUP($BD328,GameFreakSQRT!$A$1:$B$200,2,FALSE))</f>
        <v/>
      </c>
      <c r="BK328" s="3" t="str" cm="1">
        <f t="array" aca="1" ref="BK328" ca="1">IF(NOT(ISNUMBER(INDEX($A:$A,LOOKUP(2,1/($A$1:INDIRECT("$A$"&amp;ROW($A328))&lt;&gt;""),ROW($A$1:INDIRECT("$A$"&amp;ROW($A328)))),1))),"",
_xlfn.FLOOR.MATH((($BI328*$BE328)*$BH328)/($BJ328*$BF328))+1)</f>
        <v/>
      </c>
      <c r="BL328" s="3" t="str" cm="1">
        <f t="array" aca="1" ref="BL328" ca="1">IF(NOT(ISNUMBER(INDEX($A:$A,LOOKUP(2,1/($A$1:INDIRECT("$A$"&amp;ROW($A328))&lt;&gt;""),ROW($A$1:INDIRECT("$A$"&amp;ROW($A328)))),1))),"",
_xlfn.FLOOR.MATH($BK328*IF(NOT(INDIRECT("$Z$"&amp;LOOKUP(2, 1 / ($AY$1:INDIRECT("$AY$"&amp;ROW($AY328)-1) &lt;&gt; ""),ROW($AY$1:INDIRECT("$AY$"&amp;ROW($AY328)-1))))=""),1.5,1)))</f>
        <v/>
      </c>
      <c r="BM328" s="3" t="str" cm="1">
        <f t="array" aca="1" ref="BM328" ca="1">IF(NOT(ISNUMBER(INDEX($A:$A, LOOKUP(2, 1 / ($A$1:INDIRECT("$A$"&amp;ROW($A328)) &lt;&gt; ""),ROW($A$1:INDIRECT("$A$"&amp;ROW($A328)))), 1))), "",
INDIRECT("$Y$"&amp;LOOKUP(2, 1 / ($AY$1:INDIRECT("$AY$"&amp;ROW($AY328)-1) &lt;&gt; ""),ROW($AY$1:INDIRECT("$AY$"&amp;ROW($AY328)-1)))))</f>
        <v/>
      </c>
      <c r="BN328" s="3" t="str">
        <f t="shared" ca="1" si="31"/>
        <v/>
      </c>
    </row>
    <row r="329" spans="1:66" x14ac:dyDescent="0.45">
      <c r="A329" s="56" t="s">
        <v>75</v>
      </c>
      <c r="B329" s="56" t="s">
        <v>607</v>
      </c>
      <c r="C329" s="56" t="s">
        <v>46</v>
      </c>
      <c r="D329" s="56" t="s">
        <v>588</v>
      </c>
      <c r="E329" s="56" t="s">
        <v>48</v>
      </c>
      <c r="F329" s="56">
        <v>1</v>
      </c>
      <c r="G329" s="2" t="s">
        <v>513</v>
      </c>
      <c r="H329" s="2" t="s">
        <v>50</v>
      </c>
      <c r="I329" s="2">
        <v>35</v>
      </c>
      <c r="J329" s="2" t="s">
        <v>103</v>
      </c>
      <c r="K329" s="2" t="s">
        <v>262</v>
      </c>
      <c r="L329" s="2" t="s">
        <v>53</v>
      </c>
      <c r="M329" s="2" t="s">
        <v>514</v>
      </c>
      <c r="N329" s="2" t="s">
        <v>429</v>
      </c>
      <c r="O329" s="2" t="s">
        <v>515</v>
      </c>
      <c r="P329" s="2" t="s">
        <v>484</v>
      </c>
      <c r="Q329" s="2">
        <v>0</v>
      </c>
      <c r="R329" s="2">
        <f>_xlfn.FLOOR.MATH((((2*VLOOKUP(G329, 'EV and Base'!$A$1:$N$671, 9, FALSE))+$Q329)*$I329)/100)+$I329+10</f>
        <v>91</v>
      </c>
      <c r="S329" s="2">
        <f>_xlfn.FLOOR.MATH((_xlfn.FLOOR.MATH((((2*VLOOKUP($G329, 'EV and Base'!$A$1:$N$671, 10, FALSE))+$Q329)*$I329)/100)+5)*
IF(OR($J329="Lonely", $J329="Brave", $J329="Adamant", $J329="Naughty"), 1.1,
IF(OR($J329="Bold", $J329="Timid", $J329="Modest", $J329="Calm"), 0.9, 1)))</f>
        <v>44</v>
      </c>
      <c r="T329" s="2">
        <f>_xlfn.FLOOR.MATH((_xlfn.FLOOR.MATH((((2*VLOOKUP($G329, 'EV and Base'!$A$1:$N$671, 11, FALSE))+$Q329)*$I329)/100)+5)*
IF(OR($J329="Bold", $J329="Relaxed", $J329="Impish", $J329="Lax"), 1.1,
IF(OR($J329="Lonely", $J329="Hasty", $J329="Mild", $J329="Gentle"), 0.9, 1)))</f>
        <v>43</v>
      </c>
      <c r="U329" s="2">
        <f>_xlfn.FLOOR.MATH((_xlfn.FLOOR.MATH((((2*VLOOKUP($G329, 'EV and Base'!$A$1:$N$671, 12, FALSE))+$Q329)*$I329)/100)+5)*
IF(OR($J329="Modest", $J329="Mild", $J329="Quiet", $J329="Rash"), 1.1,
IF(OR($J329="Adamant", $J329="Impish", $J329="Jolly", $J329="Careful"), 0.9, 1)))</f>
        <v>52</v>
      </c>
      <c r="V329" s="2">
        <f>_xlfn.FLOOR.MATH((_xlfn.FLOOR.MATH((((2*VLOOKUP($G329, 'EV and Base'!$A$1:$N$671, 13, FALSE))+$Q329)*$I329)/100)+5)*
IF(OR($J329="Calm", $J329="Gentle", $J329="Sassy", $J329="Careful"), 1.1,
IF(OR($J329="Naughty", $J329="Lax", $J329="Naive", $J329="Rash"), 0.9, 1)))</f>
        <v>47</v>
      </c>
      <c r="W329" s="2">
        <f>_xlfn.FLOOR.MATH((_xlfn.FLOOR.MATH((((2*VLOOKUP($G329, 'EV and Base'!$A$1:$N$671, 14, FALSE))+$Q329)*$I329)/100)+5)*
IF(OR($J329="Timid", $J329="Hasty", $J329="Jolly", $J329="Naive"), 1.1,
IF(OR($J329="Brave", $J329="Relaxed", $J329="Quiet", $J329="Sassy"), 0.9, 1)))</f>
        <v>84</v>
      </c>
      <c r="X329" s="56">
        <v>1400</v>
      </c>
      <c r="Z329" s="1">
        <v>1</v>
      </c>
      <c r="AA329" s="23" t="str" cm="1">
        <f t="array" aca="1" ref="AA329" ca="1">IF(NOT(ISNUMBER(INDEX($A:$A,LOOKUP(2,1/($A$1:INDIRECT("$A$"&amp;ROW($A329))&lt;&gt;""),ROW($A$1:INDIRECT("$A$"&amp;ROW($A329)))),1))),"",
IF(NOT(ISNUMBER($A329)),$AA328,
IF($AB329&lt;16,"Lillipup",
IF($AB329&lt;32,"Herdier",
"Stoutland"))))</f>
        <v/>
      </c>
      <c r="AB329" s="25" t="str" cm="1">
        <f t="array" aca="1" ref="AB329" ca="1">IF(NOT(ISNUMBER(INDEX($A:$A, LOOKUP(2, 1 / ($A$1:INDIRECT("$A$"&amp;ROW($A329)) &lt;&gt; ""),ROW($A$1:INDIRECT("$A$"&amp;ROW($A329)))), 1))), "",
VLOOKUP($AY329,'Medium-Slow'!$A$1:$B$101,2,TRUE))</f>
        <v/>
      </c>
      <c r="AC329" s="23" t="str" cm="1">
        <f t="array" aca="1" ref="AC329" ca="1">IF(NOT(ISNUMBER(INDEX($A:$A, LOOKUP(2, 1 / ($A$1:INDIRECT("$A$"&amp;ROW($A329)) &lt;&gt; ""),ROW($A$1:INDIRECT("$A$"&amp;ROW($A329)))), 1))), "",
INDEX($AC:$AC, LOOKUP(2, 1 / ($AC$1:INDIRECT("$AC$"&amp;ROW($AC329)-1) &lt;&gt; ""),ROW($AC$1:INDIRECT("$AC$"&amp;ROW($AC329)-1))), 1)+
IF(INDEX($AC:$AC, LOOKUP(2, 1 / ($AC$1:INDIRECT("$AC$"&amp;ROW($AC329)-1) &lt;&gt; ""),ROW($AC$1:INDIRECT("$AC$"&amp;ROW($AC329)-1))), 1)+
INDEX($AD:$AD, LOOKUP(2, 1 / ($AD$1:INDIRECT("$AD$"&amp;ROW($AD329)-1) &lt;&gt; ""),ROW($AD$1:INDIRECT("$AD$"&amp;ROW($AD329)-1))), 1)+
INDEX($AE:$AE, LOOKUP(2, 1 / ($AE$1:INDIRECT("$AE$"&amp;ROW($AE329)-1) &lt;&gt; ""),ROW($AE$1:INDIRECT("$AE$"&amp;ROW($AD329)-1))), 1)+
INDEX($AE:$AF, LOOKUP(2, 1 / ($AF$1:INDIRECT("$AF$"&amp;ROW($AF329)-1) &lt;&gt; ""),ROW($AF$1:INDIRECT("$AF$"&amp;ROW($AD329)-1))), 1)+
INDEX($AG:$AG, LOOKUP(2, 1 / ($AG$1:INDIRECT("$AG$"&amp;ROW($AG329)-1) &lt;&gt; ""),ROW($AG$1:INDIRECT("$AG$"&amp;ROW($AD329)-1))), 1)+
INDEX($AH:$AH, LOOKUP(2, 1 / ($AH$1:INDIRECT("$AH$"&amp;ROW($AH329)-1) &lt;&gt; ""),ROW($AH$1:INDIRECT("$AH$"&amp;ROW($AD329)-1))), 1)&gt;=510,0,
IF(INDEX($AC:$AC, LOOKUP(2, 1 / ($AC$1:INDIRECT("$AC$"&amp;ROW($AC329)-1) &lt;&gt; ""),ROW($AC$1:INDIRECT("$AC$"&amp;ROW($AC329)-1))), 1)&gt;=255,0,
VLOOKUP(INDIRECT("$G$"&amp;LOOKUP(2, 1 / ($AC$1:INDIRECT("$AC$"&amp;ROW($AC329)-1) &lt;&gt; ""),ROW($AC$1:INDIRECT("$AC$"&amp;ROW($AC329)-1)))), 'EV and Base'!$A$1:$N$671, 3, FALSE))))</f>
        <v/>
      </c>
      <c r="AD329" s="2" t="str" cm="1">
        <f t="array" aca="1" ref="AD329" ca="1">IF(NOT(ISNUMBER(INDEX($A:$A, LOOKUP(2, 1 / ($A$1:INDIRECT("$A$"&amp;ROW($A329)) &lt;&gt; ""),ROW($A$1:INDIRECT("$A$"&amp;ROW($A329)))), 1))), "",
INDEX($AD:$AD, LOOKUP(2, 1 / ($AD$1:INDIRECT("$AD$"&amp;ROW($AD329)-1) &lt;&gt; ""),ROW($AD$1:INDIRECT("$AD$"&amp;ROW($AD329)-1))), 1)+
IF(INDEX($AC:$AC, LOOKUP(2, 1 / ($AC$1:INDIRECT("$AC$"&amp;ROW($AC329)-1) &lt;&gt; ""),ROW($AC$1:INDIRECT("$AC$"&amp;ROW($AC329)-1))), 1)+
INDEX($AD:$AD, LOOKUP(2, 1 / ($AD$1:INDIRECT("$AD$"&amp;ROW($AD329)-1) &lt;&gt; ""),ROW($AD$1:INDIRECT("$AD$"&amp;ROW($AD329)-1))), 1)+
INDEX($AE:$AE, LOOKUP(2, 1 / ($AE$1:INDIRECT("$AE$"&amp;ROW($AE329)-1) &lt;&gt; ""),ROW($AE$1:INDIRECT("$AE$"&amp;ROW($AD329)-1))), 1)+
INDEX($AE:$AF, LOOKUP(2, 1 / ($AF$1:INDIRECT("$AF$"&amp;ROW($AF329)-1) &lt;&gt; ""),ROW($AF$1:INDIRECT("$AF$"&amp;ROW($AD329)-1))), 1)+
INDEX($AG:$AG, LOOKUP(2, 1 / ($AG$1:INDIRECT("$AG$"&amp;ROW($AG329)-1) &lt;&gt; ""),ROW($AG$1:INDIRECT("$AG$"&amp;ROW($AD329)-1))), 1)+
INDEX($AH:$AH, LOOKUP(2, 1 / ($AH$1:INDIRECT("$AH$"&amp;ROW($AH329)-1) &lt;&gt; ""),ROW($AH$1:INDIRECT("$AH$"&amp;ROW($AD329)-1))), 1)&gt;=510,0,
IF(INDEX($AD:$AD, LOOKUP(2, 1 / ($AD$1:INDIRECT("$AD$"&amp;ROW($AD329)-1) &lt;&gt; ""),ROW($AD$1:INDIRECT("$AD$"&amp;ROW($AD329)-1))), 1)&gt;=255,0,
VLOOKUP(INDIRECT("$G$"&amp;LOOKUP(2, 1 / ($AD$1:INDIRECT("$AD$"&amp;ROW($AD329)-1) &lt;&gt; ""),ROW($AD$1:INDIRECT("$AD$"&amp;ROW($AD329)-1)))), 'EV and Base'!$A$1:$N$671, 4, FALSE))))</f>
        <v/>
      </c>
      <c r="AE329" s="2" t="str" cm="1">
        <f t="array" aca="1" ref="AE329" ca="1">IF(NOT(ISNUMBER(INDEX($A:$A,LOOKUP(2,1/($A$1:INDIRECT("$A$"&amp;ROW($A329))&lt;&gt;""),ROW($A$1:INDIRECT("$A$"&amp;ROW($A329)))),1))),"",
INDEX($AE:$AE,LOOKUP(2,1/($AE$1:INDIRECT("$AE$"&amp;ROW($AE329)-1)&lt;&gt;""),ROW($AE$1:INDIRECT("$AE$"&amp;ROW($AE329)-1))),1)+
IF(INDEX($AC:$AC,LOOKUP(2,1/($AC$1:INDIRECT("$AC$"&amp;ROW($AC329)-1)&lt;&gt;""),ROW($AC$1:INDIRECT("$AC$"&amp;ROW($AC329)-1))),1)+
INDEX($AD:$AD,LOOKUP(2,1/($AD$1:INDIRECT("$AD$"&amp;ROW($AD329)-1)&lt;&gt;""),ROW($AD$1:INDIRECT("$AD$"&amp;ROW($AD329)-1))),1)+
INDEX($AE:$AE,LOOKUP(2,1/($AE$1:INDIRECT("$AE$"&amp;ROW($AE329)-1)&lt;&gt;""),ROW($AE$1:INDIRECT("$AE$"&amp;ROW($AD329)-1))),1)+
INDEX($AE:$AF,LOOKUP(2,1/($AF$1:INDIRECT("$AF$"&amp;ROW($AF329)-1)&lt;&gt;""),ROW($AF$1:INDIRECT("$AF$"&amp;ROW($AD329)-1))),1)+
INDEX($AG:$AG,LOOKUP(2,1/($AG$1:INDIRECT("$AG$"&amp;ROW($AG329)-1)&lt;&gt;""),ROW($AG$1:INDIRECT("$AG$"&amp;ROW($AD329)-1))),1)+
INDEX($AH:$AH,LOOKUP(2,1/($AH$1:INDIRECT("$AH$"&amp;ROW($AH329)-1)&lt;&gt;""),ROW($AH$1:INDIRECT("$AH$"&amp;ROW($AD329)-1))),1)&gt;=510,0,
IF(INDEX($AE:$AE,LOOKUP(2,1/($AE$1:INDIRECT("$AE$"&amp;ROW($AE329)-1)&lt;&gt;""),ROW($AE$1:INDIRECT("$AE$"&amp;ROW($AE329)-1))),1)&gt;=255,0,
VLOOKUP(INDIRECT("$G$"&amp;LOOKUP(2,1/($AE$1:INDIRECT("$AE$"&amp;ROW($AE329)-1)&lt;&gt;""),ROW($AE$1:INDIRECT("$AE$"&amp;ROW($AE329)-1)))),'EV and Base'!$A$1:$N$671,5,FALSE))))</f>
        <v/>
      </c>
      <c r="AF329" s="2" t="str" cm="1">
        <f t="array" aca="1" ref="AF329" ca="1">IF(NOT(ISNUMBER(INDEX($A:$A, LOOKUP(2, 1 / ($A$1:INDIRECT("$A$"&amp;ROW($A329)) &lt;&gt; ""),ROW($A$1:INDIRECT("$A$"&amp;ROW($A329)))), 1))), "",
INDEX($AF:$AF, LOOKUP(2, 1 / ($AF$1:INDIRECT("$AF$"&amp;ROW($AF329)-1) &lt;&gt; ""),ROW($AF$1:INDIRECT("$AF$"&amp;ROW($AF329)-1))), 1)+
IF(INDEX($AC:$AC, LOOKUP(2, 1 / ($AC$1:INDIRECT("$AC$"&amp;ROW($AC329)-1) &lt;&gt; ""),ROW($AC$1:INDIRECT("$AC$"&amp;ROW($AC329)-1))), 1)+
INDEX($AD:$AD, LOOKUP(2, 1 / ($AD$1:INDIRECT("$AD$"&amp;ROW($AD329)-1) &lt;&gt; ""),ROW($AD$1:INDIRECT("$AD$"&amp;ROW($AD329)-1))), 1)+
INDEX($AE:$AE, LOOKUP(2, 1 / ($AE$1:INDIRECT("$AE$"&amp;ROW($AE329)-1) &lt;&gt; ""),ROW($AE$1:INDIRECT("$AE$"&amp;ROW($AD329)-1))), 1)+
INDEX($AE:$AF, LOOKUP(2, 1 / ($AF$1:INDIRECT("$AF$"&amp;ROW($AF329)-1) &lt;&gt; ""),ROW($AF$1:INDIRECT("$AF$"&amp;ROW($AD329)-1))), 1)+
INDEX($AG:$AG, LOOKUP(2, 1 / ($AG$1:INDIRECT("$AG$"&amp;ROW($AG329)-1) &lt;&gt; ""),ROW($AG$1:INDIRECT("$AG$"&amp;ROW($AD329)-1))), 1)+
INDEX($AH:$AH, LOOKUP(2, 1 / ($AH$1:INDIRECT("$AH$"&amp;ROW($AH329)-1) &lt;&gt; ""),ROW($AH$1:INDIRECT("$AH$"&amp;ROW($AD329)-1))), 1)&gt;=510,0,
IF(INDEX($AF:$AF, LOOKUP(2, 1 / ($AF$1:INDIRECT("$AF$"&amp;ROW($AF329)-1) &lt;&gt; ""),ROW($AF$1:INDIRECT("$AF$"&amp;ROW($AF329)-1))), 1)&gt;=255,0,
VLOOKUP(INDIRECT("$G$"&amp;LOOKUP(2, 1 / ($AF$1:INDIRECT("$AF$"&amp;ROW($AF329)-1) &lt;&gt; ""),ROW($AF$1:INDIRECT("$AF$"&amp;ROW($AF329)-1)))), 'EV and Base'!$A$1:$N$671, 6, FALSE))))</f>
        <v/>
      </c>
      <c r="AG329" s="2" t="str" cm="1">
        <f t="array" aca="1" ref="AG329" ca="1">IF(NOT(ISNUMBER(INDEX($A:$A, LOOKUP(2, 1 / ($A$1:INDIRECT("$A$"&amp;ROW($A329)) &lt;&gt; ""),ROW($A$1:INDIRECT("$A$"&amp;ROW($A329)))), 1))), "",
INDEX($AG:$AG, LOOKUP(2, 1 / ($AG$1:INDIRECT("$AG$"&amp;ROW($AG329)-1) &lt;&gt; ""),ROW($AG$1:INDIRECT("$AG$"&amp;ROW($AG329)-1))), 1)+
IF(INDEX($AC:$AC, LOOKUP(2, 1 / ($AC$1:INDIRECT("$AC$"&amp;ROW($AC329)-1) &lt;&gt; ""),ROW($AC$1:INDIRECT("$AC$"&amp;ROW($AC329)-1))), 1)+
INDEX($AD:$AD, LOOKUP(2, 1 / ($AD$1:INDIRECT("$AD$"&amp;ROW($AD329)-1) &lt;&gt; ""),ROW($AD$1:INDIRECT("$AD$"&amp;ROW($AD329)-1))), 1)+
INDEX($AE:$AE, LOOKUP(2, 1 / ($AE$1:INDIRECT("$AE$"&amp;ROW($AE329)-1) &lt;&gt; ""),ROW($AE$1:INDIRECT("$AE$"&amp;ROW($AD329)-1))), 1)+
INDEX($AE:$AF, LOOKUP(2, 1 / ($AF$1:INDIRECT("$AF$"&amp;ROW($AF329)-1) &lt;&gt; ""),ROW($AF$1:INDIRECT("$AF$"&amp;ROW($AD329)-1))), 1)+
INDEX($AG:$AG, LOOKUP(2, 1 / ($AG$1:INDIRECT("$AG$"&amp;ROW($AG329)-1) &lt;&gt; ""),ROW($AG$1:INDIRECT("$AG$"&amp;ROW($AD329)-1))), 1)+
INDEX($AH:$AH, LOOKUP(2, 1 / ($AH$1:INDIRECT("$AH$"&amp;ROW($AH329)-1) &lt;&gt; ""),ROW($AH$1:INDIRECT("$AH$"&amp;ROW($AD329)-1))), 1)&gt;=510,0,
IF(INDEX($AG:$AG, LOOKUP(2, 1 / ($AG$1:INDIRECT("$AG$"&amp;ROW($AG329)-1) &lt;&gt; ""),ROW($AG$1:INDIRECT("$AG$"&amp;ROW($AG329)-1))), 1)&gt;=255,0,
VLOOKUP(INDIRECT("$G$"&amp;LOOKUP(2, 1 / ($AG$1:INDIRECT("$AG$"&amp;ROW($AG329)-1) &lt;&gt; ""),ROW($AG$1:INDIRECT("$AG$"&amp;ROW($AG329)-1)))), 'EV and Base'!$A$1:$N$671, 7, FALSE))))</f>
        <v/>
      </c>
      <c r="AH329" s="24" t="str" cm="1">
        <f t="array" aca="1" ref="AH329" ca="1">IF(NOT(ISNUMBER(INDEX($A:$A,LOOKUP(2,1/($A$1:INDIRECT("$A$"&amp;ROW($A329))&lt;&gt;""),ROW($A$1:INDIRECT("$A$"&amp;ROW($A329)))),1))),"",
INDEX($AH:$AH,LOOKUP(2,1/($AH$1:INDIRECT("$AH$"&amp;ROW($AH329)-1)&lt;&gt;""),ROW($AH$1:INDIRECT("$AH$"&amp;ROW($AH329)-1))),1)+
IF(INDEX($AC:$AC,LOOKUP(2,1/($AC$1:INDIRECT("$AC$"&amp;ROW($AC329)-1)&lt;&gt;""),ROW($AC$1:INDIRECT("$AC$"&amp;ROW($AC329)-1))),1)+
INDEX($AD:$AD,LOOKUP(2,1/($AD$1:INDIRECT("$AD$"&amp;ROW($AD329)-1)&lt;&gt;""),ROW($AD$1:INDIRECT("$AD$"&amp;ROW($AD329)-1))),1)+
INDEX($AE:$AE,LOOKUP(2,1/($AE$1:INDIRECT("$AE$"&amp;ROW($AE329)-1)&lt;&gt;""),ROW($AE$1:INDIRECT("$AE$"&amp;ROW($AD329)-1))),1)+
INDEX($AE:$AF,LOOKUP(2,1/($AF$1:INDIRECT("$AF$"&amp;ROW($AF329)-1)&lt;&gt;""),ROW($AF$1:INDIRECT("$AF$"&amp;ROW($AD329)-1))),1)+
INDEX($AG:$AG,LOOKUP(2,1/($AG$1:INDIRECT("$AG$"&amp;ROW($AG329)-1)&lt;&gt;""),ROW($AG$1:INDIRECT("$AG$"&amp;ROW($AD329)-1))),1)+
INDEX($AH:$AH,LOOKUP(2,1/($AH$1:INDIRECT("$AH$"&amp;ROW($AH329)-1)&lt;&gt;""),ROW($AH$1:INDIRECT("$AH$"&amp;ROW($AD329)-1))),1)&gt;=510,0,
IF(INDEX($AH:$AH,LOOKUP(2,1/($AH$1:INDIRECT("$AH$"&amp;ROW($AH329)-1)&lt;&gt;""),ROW($AH$1:INDIRECT("$AH$"&amp;ROW($AH329)-1))),1)&gt;=255,0,
VLOOKUP(INDIRECT("$G$"&amp;LOOKUP(2,1/($AH$1:INDIRECT("$AH$"&amp;ROW($AH329)-1)&lt;&gt;""),ROW($AH$1:INDIRECT("$AH$"&amp;ROW($AH329)-1)))),'EV and Base'!$A$1:$N$671,8,FALSE))))</f>
        <v/>
      </c>
      <c r="AI329" s="29" t="str" cm="1">
        <f t="array" aca="1" ref="AI329" ca="1">IF(NOT(ISNUMBER(INDEX($A:$A,LOOKUP(2,1/($A$1:INDIRECT("$A$"&amp;ROW($A329))&lt;&gt;""),ROW($A$1:INDIRECT("$A$"&amp;ROW($A329)))),1))),"",
ROUNDDOWN((((2*VLOOKUP($AA329,'EV and Base'!$A$1:$N$671,9,FALSE))+31+ROUNDDOWN($AC329/4,0))*$AB329)/100,0)+$AB329+10)</f>
        <v/>
      </c>
      <c r="AJ329" s="21" t="str" cm="1">
        <f t="array" aca="1" ref="AJ329" ca="1">IF(NOT(ISNUMBER(INDEX($A:$A, LOOKUP(2, 1 / ($A$1:INDIRECT("$A$"&amp;ROW($A329)) &lt;&gt; ""),ROW($A$1:INDIRECT("$A$"&amp;ROW($A329)))), 1))), "",
ROUNDDOWN((ROUNDDOWN((((2*VLOOKUP($AA329, 'EV and Base'!$A$1:$N$671, 10, FALSE))+31+ROUNDDOWN($AD329/4, 0))*$AB329)/100, 0)+5)*1.1, 0))</f>
        <v/>
      </c>
      <c r="AK329" s="21" t="str" cm="1">
        <f t="array" aca="1" ref="AK329" ca="1">IF(NOT(ISNUMBER(INDEX($A:$A, LOOKUP(2, 1 / ($A$1:INDIRECT("$A$"&amp;ROW($A329)) &lt;&gt; ""),ROW($A$1:INDIRECT("$A$"&amp;ROW($A329)))), 1))), "",
ROUNDDOWN((ROUNDDOWN((((2*VLOOKUP($AA329, 'EV and Base'!$A$1:$N$671, 11, FALSE))+30+ROUNDDOWN($AE329/4, 0))*$AB329)/100, 0)+5), 0)
&amp;"-"&amp;
ROUNDDOWN((ROUNDDOWN((((2*VLOOKUP($AA329, 'EV and Base'!$A$1:$N$671, 11, FALSE))+31+ROUNDDOWN($AE329/4, 0))*$AB329)/100, 0)+5), 0))</f>
        <v/>
      </c>
      <c r="AL329" s="21" t="str" cm="1">
        <f t="array" aca="1" ref="AL329" ca="1">IF(NOT(ISNUMBER(INDEX($A:$A, LOOKUP(2, 1 / ($A$1:INDIRECT("$A$"&amp;ROW($A329)) &lt;&gt; ""),ROW($A$1:INDIRECT("$A$"&amp;ROW($A329)))), 1))), "",
ROUNDDOWN((ROUNDDOWN((((2*VLOOKUP($AA329, 'EV and Base'!$A$1:$N$671, 12, FALSE))+0+ROUNDDOWN($AF329/4, 0))*$AB329)/100, 0)+5)*0.9, 0)
&amp;"-"&amp;
ROUNDDOWN((ROUNDDOWN((((2*VLOOKUP($AA329, 'EV and Base'!$A$1:$N$671, 12, FALSE))+31+ROUNDDOWN($AF329/4, 0))*$AB329)/100, 0)+5)*0.9, 0))</f>
        <v/>
      </c>
      <c r="AM329" s="21" t="str" cm="1">
        <f t="array" aca="1" ref="AM329" ca="1">IF(NOT(ISNUMBER(INDEX($A:$A, LOOKUP(2, 1 / ($A$1:INDIRECT("$A$"&amp;ROW($A329)) &lt;&gt; ""),ROW($A$1:INDIRECT("$A$"&amp;ROW($A329)))), 1))), "",
ROUNDDOWN((ROUNDDOWN((((2*VLOOKUP($AA329, 'EV and Base'!$A$1:$N$671, 13, FALSE))+30+ROUNDDOWN($AG329/4, 0))*$AB329)/100, 0)+5), 0)
&amp;"-"&amp;
ROUNDDOWN((ROUNDDOWN((((2*VLOOKUP($AA329, 'EV and Base'!$A$1:$N$671, 13, FALSE))+31+ROUNDDOWN($AG329/4, 0))*$AB329)/100, 0)+5), 0))</f>
        <v/>
      </c>
      <c r="AN329" s="25" t="str" cm="1">
        <f t="array" aca="1" ref="AN329" ca="1">IF(NOT(ISNUMBER(INDEX($A:$A, LOOKUP(2, 1 / ($A$1:INDIRECT("$A$"&amp;ROW($A329)) &lt;&gt; ""),ROW($A$1:INDIRECT("$A$"&amp;ROW($A329)))), 1))), "",
ROUNDDOWN((ROUNDDOWN((((2*VLOOKUP($AA329, 'EV and Base'!$A$1:$N$671, 14, FALSE))+31+ROUNDDOWN($AH329/4, 0))*$AB329)/100, 0)+5), 0))</f>
        <v/>
      </c>
      <c r="AO329" s="23" t="str" cm="1">
        <f t="array" aca="1" ref="AO329" ca="1">IF(NOT(ISNUMBER(INDEX($A:$A, LOOKUP(2, 1 / ($A$1:INDIRECT("$A$"&amp;ROW($A329)) &lt;&gt; ""),ROW($A$1:INDIRECT("$A$"&amp;ROW($A329)))), 1))), "",
ROUNDDOWN((((2*VLOOKUP($AA329, 'EV and Base'!$A$1:$N$671, 9, FALSE))+31+ROUNDDOWN($AC329/4, 0))*$AB329)/100, 0)+$AB329+10)</f>
        <v/>
      </c>
      <c r="AP329" s="2" t="str" cm="1">
        <f t="array" aca="1" ref="AP329" ca="1">IF(NOT(ISNUMBER(INDEX($A:$A, LOOKUP(2, 1 / ($A$1:INDIRECT("$A$"&amp;ROW($A329)) &lt;&gt; ""),ROW($A$1:INDIRECT("$A$"&amp;ROW($A329)))), 1))), "",
ROUNDDOWN((ROUNDDOWN((((2*VLOOKUP($AA329, 'EV and Base'!$A$1:$N$671, 10, FALSE))+31+ROUNDDOWN($AD329/4, 0))*$AB329)/100, 0)+5)*1.1, 0))</f>
        <v/>
      </c>
      <c r="AQ329" s="2" t="str" cm="1">
        <f t="array" aca="1" ref="AQ329" ca="1">IF(NOT(ISNUMBER(INDEX($A:$A, LOOKUP(2, 1 / ($A$1:INDIRECT("$A$"&amp;ROW($A329)) &lt;&gt; ""),ROW($A$1:INDIRECT("$A$"&amp;ROW($A329)))), 1))), "",
ROUNDDOWN((ROUNDDOWN((((2*VLOOKUP($AA329, 'EV and Base'!$A$1:$N$671, 11, FALSE))+$AV$2+ROUNDDOWN($AE329/4, 0))*$AB329)/100, 0)+5), 0))</f>
        <v/>
      </c>
      <c r="AR329" s="22" t="str" cm="1">
        <f t="array" aca="1" ref="AR329" ca="1">IF(NOT(ISNUMBER(INDEX($A:$A, LOOKUP(2, 1 / ($A$1:INDIRECT("$A$"&amp;ROW($A329)) &lt;&gt; ""),ROW($A$1:INDIRECT("$A$"&amp;ROW($A329)))), 1))), "",
ROUNDDOWN((ROUNDDOWN((((2*VLOOKUP($AA329, 'EV and Base'!$A$1:$N$671, 12, FALSE))+$AW$2+ROUNDDOWN($AF329/4, 0))*$AB329)/100, 0)+5)*0.9, 0))</f>
        <v/>
      </c>
      <c r="AS329" s="2" t="str" cm="1">
        <f t="array" aca="1" ref="AS329" ca="1">IF(NOT(ISNUMBER(INDEX($A:$A, LOOKUP(2, 1 / ($A$1:INDIRECT("$A$"&amp;ROW($A329)) &lt;&gt; ""),ROW($A$1:INDIRECT("$A$"&amp;ROW($A329)))), 1))), "",
ROUNDDOWN((ROUNDDOWN((((2*VLOOKUP($AA329, 'EV and Base'!$A$1:$N$671, 13, FALSE))+$AX$2+ROUNDDOWN($AG329/4, 0))*$AB329)/100, 0)+5), 0))</f>
        <v/>
      </c>
      <c r="AT329" s="24" t="str" cm="1">
        <f t="array" aca="1" ref="AT329" ca="1">IF(NOT(ISNUMBER(INDEX($A:$A, LOOKUP(2, 1 / ($A$1:INDIRECT("$A$"&amp;ROW($A329)) &lt;&gt; ""),ROW($A$1:INDIRECT("$A$"&amp;ROW($A329)))), 1))), "",
ROUNDDOWN((ROUNDDOWN((((2*VLOOKUP($AA329, 'EV and Base'!$A$1:$N$671, 14, FALSE))+31+ROUNDDOWN($AH329/4, 0))*$AB329)/100, 0)+5), 0))</f>
        <v/>
      </c>
      <c r="AU329" s="28"/>
      <c r="AY329" t="str" cm="1">
        <f t="array" aca="1" ref="AY329" ca="1">IF(NOT(ISNUMBER(INDEX($A:$A,LOOKUP(2,1/($A$1:INDIRECT("$A$"&amp;ROW($A329))&lt;&gt;""),ROW($A$1:INDIRECT("$A$"&amp;ROW($A329)))),1))),"",
INDEX($AY:$AY,LOOKUP(2,1/($AY$1:INDIRECT("$AY$"&amp;ROW($AY329)-1)&lt;&gt;""),ROW($AY$1:INDIRECT("$AY$"&amp;ROW($AY329)-1))),1)+$BL329)</f>
        <v/>
      </c>
      <c r="AZ329" s="3" t="str" cm="1">
        <f t="array" aca="1" ref="AZ329" ca="1">IF(NOT(ISNUMBER(INDEX($A:$A, LOOKUP(2, 1 / ($A$1:INDIRECT("$A$"&amp;ROW($A329)) &lt;&gt; ""),ROW($A$1:INDIRECT("$A$"&amp;ROW($A329)))), 1))), "",
VLOOKUP(INDIRECT("$G$"&amp;LOOKUP(2, 1 / ($AY$1:INDIRECT("$AY$"&amp;ROW($AY329)-1) &lt;&gt; ""),ROW($AY$1:INDIRECT("$AY$"&amp;ROW($AY329)-1)))),'EV and Base'!A292:N962,2,FALSE))</f>
        <v/>
      </c>
      <c r="BA329" s="3" t="str" cm="1">
        <f t="array" aca="1" ref="BA329" ca="1">IF(NOT(ISNUMBER(INDEX($A:$A, LOOKUP(2, 1 / ($A$1:INDIRECT("$A$"&amp;ROW($A329)) &lt;&gt; ""),ROW($A$1:INDIRECT("$A$"&amp;ROW($A329)))), 1))), "",
INDIRECT("$I$"&amp;LOOKUP(2, 1 / ($AY$1:INDIRECT("$AY$"&amp;ROW($AY329)-1) &lt;&gt; ""),ROW($AY$1:INDIRECT("$AY$"&amp;ROW($AY329)-1)))))</f>
        <v/>
      </c>
      <c r="BB329" s="1" t="str" cm="1">
        <f t="array" aca="1" ref="BB329" ca="1">IF(NOT(ISNUMBER(INDEX($A:$A, LOOKUP(2, 1 / ($A$1:INDIRECT("$A$"&amp;ROW($A329)) &lt;&gt; ""),ROW($A$1:INDIRECT("$A$"&amp;ROW($A329)))), 1))), "",
INDIRECT("$AB$"&amp;LOOKUP(2, 1 / ($AY$1:INDIRECT("$AY$"&amp;ROW($AY329)-1) &lt;&gt; ""),ROW($AY$1:INDIRECT("$AY$"&amp;ROW($AY329)-1)))))</f>
        <v/>
      </c>
      <c r="BC329" s="3" t="str" cm="1">
        <f t="array" aca="1" ref="BC329" ca="1">IF(NOT(ISNUMBER(INDEX($A:$A,LOOKUP(2,1/($A$1:INDIRECT("$A$"&amp;ROW($A329))&lt;&gt;""),ROW($A$1:INDIRECT("$A$"&amp;ROW($A329)))),1))),"",
$BA329+$BA329+10)</f>
        <v/>
      </c>
      <c r="BD329" s="3" t="str" cm="1">
        <f t="array" aca="1" ref="BD329" ca="1">IF(NOT(ISNUMBER(INDEX($A:$A,LOOKUP(2,1/($A$1:INDIRECT("$A$"&amp;ROW($A329))&lt;&gt;""),ROW($A$1:INDIRECT("$A$"&amp;ROW($A329)))),1))),"",
$BA329+$BB329+10)</f>
        <v/>
      </c>
      <c r="BE329" s="3" t="str" cm="1">
        <f t="array" aca="1" ref="BE329" ca="1">IF(NOT(ISNUMBER(INDEX($A:$A,LOOKUP(2,1/($A$1:INDIRECT("$A$"&amp;ROW($A329))&lt;&gt;""),ROW($A$1:INDIRECT("$A$"&amp;ROW($A329)))),1))),"",
$BC329*$BC329)</f>
        <v/>
      </c>
      <c r="BF329" s="3" t="str" cm="1">
        <f t="array" aca="1" ref="BF329" ca="1">IF(NOT(ISNUMBER(INDEX($A:$A,LOOKUP(2,1/($A$1:INDIRECT("$A$"&amp;ROW($A329))&lt;&gt;""),ROW($A$1:INDIRECT("$A$"&amp;ROW($A329)))),1))),"",
$BD329*$BD329)</f>
        <v/>
      </c>
      <c r="BG329" s="3" t="str" cm="1">
        <f t="array" aca="1" ref="BG329" ca="1">IF(NOT(ISNUMBER(INDEX($A:$A,LOOKUP(2,1/($A$1:INDIRECT("$A$"&amp;ROW($A329))&lt;&gt;""),ROW($A$1:INDIRECT("$A$"&amp;ROW($A329)))),1))),"",
_xlfn.FLOOR.MATH(1.5*_xlfn.FLOOR.MATH($AZ329*BA329/5)))</f>
        <v/>
      </c>
      <c r="BH329" s="3" t="str" cm="1">
        <f t="array" aca="1" ref="BH329" ca="1">IF(NOT(ISNUMBER(INDEX($A:$A, LOOKUP(2, 1 / ($A$1:INDIRECT("$A$"&amp;ROW($A329)) &lt;&gt; ""),ROW($A$1:INDIRECT("$A$"&amp;ROW($A329)))), 1))), "",
_xlfn.FLOOR.MATH($BG329/IF(OR(INDIRECT("$C$"&amp;LOOKUP(2, 1 / ($AY$1:INDIRECT("$AY$"&amp;ROW($AY329)-1) &lt;&gt; ""),ROW($AY$1:INDIRECT("$AY$"&amp;ROW($AY329)-1))))="Multi",
INDIRECT("$C$"&amp;LOOKUP(2, 1 / ($AY$1:INDIRECT("$AY$"&amp;ROW($AY329)-1) &lt;&gt; ""),ROW($AY$1:INDIRECT("$AY$"&amp;ROW($AY329)-1))))="Double"),2,1)))</f>
        <v/>
      </c>
      <c r="BI329" s="3" t="str" cm="1">
        <f t="array" aca="1" ref="BI329" ca="1">IF(NOT(ISNUMBER(INDEX($A:$A,LOOKUP(2,1/($A$1:INDIRECT("$A$"&amp;ROW($A329))&lt;&gt;""),ROW($A$1:INDIRECT("$A$"&amp;ROW($A329)))),1))),"",
VLOOKUP($BC329,GameFreakSQRT!$A$1:$B$200,2,FALSE))</f>
        <v/>
      </c>
      <c r="BJ329" s="3" t="str" cm="1">
        <f t="array" aca="1" ref="BJ329" ca="1">IF(NOT(ISNUMBER(INDEX($A:$A,LOOKUP(2,1/($A$1:INDIRECT("$A$"&amp;ROW($A329))&lt;&gt;""),ROW($A$1:INDIRECT("$A$"&amp;ROW($A329)))),1))),"",
VLOOKUP($BD329,GameFreakSQRT!$A$1:$B$200,2,FALSE))</f>
        <v/>
      </c>
      <c r="BK329" s="3" t="str" cm="1">
        <f t="array" aca="1" ref="BK329" ca="1">IF(NOT(ISNUMBER(INDEX($A:$A,LOOKUP(2,1/($A$1:INDIRECT("$A$"&amp;ROW($A329))&lt;&gt;""),ROW($A$1:INDIRECT("$A$"&amp;ROW($A329)))),1))),"",
_xlfn.FLOOR.MATH((($BI329*$BE329)*$BH329)/($BJ329*$BF329))+1)</f>
        <v/>
      </c>
      <c r="BL329" s="3" t="str" cm="1">
        <f t="array" aca="1" ref="BL329" ca="1">IF(NOT(ISNUMBER(INDEX($A:$A,LOOKUP(2,1/($A$1:INDIRECT("$A$"&amp;ROW($A329))&lt;&gt;""),ROW($A$1:INDIRECT("$A$"&amp;ROW($A329)))),1))),"",
_xlfn.FLOOR.MATH($BK329*IF(NOT(INDIRECT("$Z$"&amp;LOOKUP(2, 1 / ($AY$1:INDIRECT("$AY$"&amp;ROW($AY329)-1) &lt;&gt; ""),ROW($AY$1:INDIRECT("$AY$"&amp;ROW($AY329)-1))))=""),1.5,1)))</f>
        <v/>
      </c>
      <c r="BM329" s="3" t="str" cm="1">
        <f t="array" aca="1" ref="BM329" ca="1">IF(NOT(ISNUMBER(INDEX($A:$A, LOOKUP(2, 1 / ($A$1:INDIRECT("$A$"&amp;ROW($A329)) &lt;&gt; ""),ROW($A$1:INDIRECT("$A$"&amp;ROW($A329)))), 1))), "",
INDIRECT("$Y$"&amp;LOOKUP(2, 1 / ($AY$1:INDIRECT("$AY$"&amp;ROW($AY329)-1) &lt;&gt; ""),ROW($AY$1:INDIRECT("$AY$"&amp;ROW($AY329)-1)))))</f>
        <v/>
      </c>
      <c r="BN329" s="3" t="str">
        <f t="shared" ca="1" si="31"/>
        <v/>
      </c>
    </row>
    <row r="330" spans="1:66" x14ac:dyDescent="0.45">
      <c r="A330" s="69" t="s">
        <v>75</v>
      </c>
      <c r="B330" s="69" t="s">
        <v>608</v>
      </c>
      <c r="C330" s="69" t="s">
        <v>46</v>
      </c>
      <c r="D330" s="69" t="s">
        <v>588</v>
      </c>
      <c r="E330" s="69" t="s">
        <v>48</v>
      </c>
      <c r="F330" s="56">
        <v>1</v>
      </c>
      <c r="G330" s="2" t="s">
        <v>470</v>
      </c>
      <c r="H330" s="2" t="s">
        <v>50</v>
      </c>
      <c r="I330" s="2">
        <v>33</v>
      </c>
      <c r="J330" s="2" t="s">
        <v>51</v>
      </c>
      <c r="K330" s="2" t="s">
        <v>161</v>
      </c>
      <c r="L330" s="2" t="s">
        <v>53</v>
      </c>
      <c r="M330" s="2" t="s">
        <v>364</v>
      </c>
      <c r="N330" s="2" t="s">
        <v>295</v>
      </c>
      <c r="O330" s="2" t="s">
        <v>471</v>
      </c>
      <c r="P330" s="2" t="s">
        <v>423</v>
      </c>
      <c r="Q330" s="2">
        <v>0</v>
      </c>
      <c r="R330" s="2">
        <f>_xlfn.FLOOR.MATH((((2*VLOOKUP(G330, 'EV and Base'!$A$1:$N$671, 9, FALSE))+$Q330)*$I330)/100)+$I330+10</f>
        <v>89</v>
      </c>
      <c r="S330" s="2">
        <f>_xlfn.FLOOR.MATH((_xlfn.FLOOR.MATH((((2*VLOOKUP($G330, 'EV and Base'!$A$1:$N$671, 10, FALSE))+$Q330)*$I330)/100)+5)*
IF(OR($J330="Lonely", $J330="Brave", $J330="Adamant", $J330="Naughty"), 1.1,
IF(OR($J330="Bold", $J330="Timid", $J330="Modest", $J330="Calm"), 0.9, 1)))</f>
        <v>74</v>
      </c>
      <c r="T330" s="2">
        <f>_xlfn.FLOOR.MATH((_xlfn.FLOOR.MATH((((2*VLOOKUP($G330, 'EV and Base'!$A$1:$N$671, 11, FALSE))+$Q330)*$I330)/100)+5)*
IF(OR($J330="Bold", $J330="Relaxed", $J330="Impish", $J330="Lax"), 1.1,
IF(OR($J330="Lonely", $J330="Hasty", $J330="Mild", $J330="Gentle"), 0.9, 1)))</f>
        <v>81</v>
      </c>
      <c r="U330" s="2">
        <f>_xlfn.FLOOR.MATH((_xlfn.FLOOR.MATH((((2*VLOOKUP($G330, 'EV and Base'!$A$1:$N$671, 12, FALSE))+$Q330)*$I330)/100)+5)*
IF(OR($J330="Modest", $J330="Mild", $J330="Quiet", $J330="Rash"), 1.1,
IF(OR($J330="Adamant", $J330="Impish", $J330="Jolly", $J330="Careful"), 0.9, 1)))</f>
        <v>38</v>
      </c>
      <c r="V330" s="2">
        <f>_xlfn.FLOOR.MATH((_xlfn.FLOOR.MATH((((2*VLOOKUP($G330, 'EV and Base'!$A$1:$N$671, 13, FALSE))+$Q330)*$I330)/100)+5)*
IF(OR($J330="Calm", $J330="Gentle", $J330="Sassy", $J330="Careful"), 1.1,
IF(OR($J330="Naughty", $J330="Lax", $J330="Naive", $J330="Rash"), 0.9, 1)))</f>
        <v>27</v>
      </c>
      <c r="W330" s="2">
        <f>_xlfn.FLOOR.MATH((_xlfn.FLOOR.MATH((((2*VLOOKUP($G330, 'EV and Base'!$A$1:$N$671, 14, FALSE))+$Q330)*$I330)/100)+5)*
IF(OR($J330="Timid", $J330="Hasty", $J330="Jolly", $J330="Naive"), 1.1,
IF(OR($J330="Brave", $J330="Relaxed", $J330="Quiet", $J330="Sassy"), 0.9, 1)))</f>
        <v>18</v>
      </c>
      <c r="X330" s="69">
        <v>1320</v>
      </c>
      <c r="Z330" s="1">
        <v>1</v>
      </c>
      <c r="AA330" s="23" t="str" cm="1">
        <f t="array" aca="1" ref="AA330" ca="1">IF(NOT(ISNUMBER(INDEX($A:$A,LOOKUP(2,1/($A$1:INDIRECT("$A$"&amp;ROW($A330))&lt;&gt;""),ROW($A$1:INDIRECT("$A$"&amp;ROW($A330)))),1))),"",
IF(NOT(ISNUMBER($A330)),$AA329,
IF($AB330&lt;16,"Lillipup",
IF($AB330&lt;32,"Herdier",
"Stoutland"))))</f>
        <v/>
      </c>
      <c r="AB330" s="25" t="str" cm="1">
        <f t="array" aca="1" ref="AB330" ca="1">IF(NOT(ISNUMBER(INDEX($A:$A, LOOKUP(2, 1 / ($A$1:INDIRECT("$A$"&amp;ROW($A330)) &lt;&gt; ""),ROW($A$1:INDIRECT("$A$"&amp;ROW($A330)))), 1))), "",
VLOOKUP($AY330,'Medium-Slow'!$A$1:$B$101,2,TRUE))</f>
        <v/>
      </c>
      <c r="AC330" s="23" t="str" cm="1">
        <f t="array" aca="1" ref="AC330" ca="1">IF(NOT(ISNUMBER(INDEX($A:$A, LOOKUP(2, 1 / ($A$1:INDIRECT("$A$"&amp;ROW($A330)) &lt;&gt; ""),ROW($A$1:INDIRECT("$A$"&amp;ROW($A330)))), 1))), "",
INDEX($AC:$AC, LOOKUP(2, 1 / ($AC$1:INDIRECT("$AC$"&amp;ROW($AC330)-1) &lt;&gt; ""),ROW($AC$1:INDIRECT("$AC$"&amp;ROW($AC330)-1))), 1)+
IF(INDEX($AC:$AC, LOOKUP(2, 1 / ($AC$1:INDIRECT("$AC$"&amp;ROW($AC330)-1) &lt;&gt; ""),ROW($AC$1:INDIRECT("$AC$"&amp;ROW($AC330)-1))), 1)+
INDEX($AD:$AD, LOOKUP(2, 1 / ($AD$1:INDIRECT("$AD$"&amp;ROW($AD330)-1) &lt;&gt; ""),ROW($AD$1:INDIRECT("$AD$"&amp;ROW($AD330)-1))), 1)+
INDEX($AE:$AE, LOOKUP(2, 1 / ($AE$1:INDIRECT("$AE$"&amp;ROW($AE330)-1) &lt;&gt; ""),ROW($AE$1:INDIRECT("$AE$"&amp;ROW($AD330)-1))), 1)+
INDEX($AE:$AF, LOOKUP(2, 1 / ($AF$1:INDIRECT("$AF$"&amp;ROW($AF330)-1) &lt;&gt; ""),ROW($AF$1:INDIRECT("$AF$"&amp;ROW($AD330)-1))), 1)+
INDEX($AG:$AG, LOOKUP(2, 1 / ($AG$1:INDIRECT("$AG$"&amp;ROW($AG330)-1) &lt;&gt; ""),ROW($AG$1:INDIRECT("$AG$"&amp;ROW($AD330)-1))), 1)+
INDEX($AH:$AH, LOOKUP(2, 1 / ($AH$1:INDIRECT("$AH$"&amp;ROW($AH330)-1) &lt;&gt; ""),ROW($AH$1:INDIRECT("$AH$"&amp;ROW($AD330)-1))), 1)&gt;=510,0,
IF(INDEX($AC:$AC, LOOKUP(2, 1 / ($AC$1:INDIRECT("$AC$"&amp;ROW($AC330)-1) &lt;&gt; ""),ROW($AC$1:INDIRECT("$AC$"&amp;ROW($AC330)-1))), 1)&gt;=255,0,
VLOOKUP(INDIRECT("$G$"&amp;LOOKUP(2, 1 / ($AC$1:INDIRECT("$AC$"&amp;ROW($AC330)-1) &lt;&gt; ""),ROW($AC$1:INDIRECT("$AC$"&amp;ROW($AC330)-1)))), 'EV and Base'!$A$1:$N$671, 3, FALSE))))</f>
        <v/>
      </c>
      <c r="AD330" s="2" t="str" cm="1">
        <f t="array" aca="1" ref="AD330" ca="1">IF(NOT(ISNUMBER(INDEX($A:$A, LOOKUP(2, 1 / ($A$1:INDIRECT("$A$"&amp;ROW($A330)) &lt;&gt; ""),ROW($A$1:INDIRECT("$A$"&amp;ROW($A330)))), 1))), "",
INDEX($AD:$AD, LOOKUP(2, 1 / ($AD$1:INDIRECT("$AD$"&amp;ROW($AD330)-1) &lt;&gt; ""),ROW($AD$1:INDIRECT("$AD$"&amp;ROW($AD330)-1))), 1)+
IF(INDEX($AC:$AC, LOOKUP(2, 1 / ($AC$1:INDIRECT("$AC$"&amp;ROW($AC330)-1) &lt;&gt; ""),ROW($AC$1:INDIRECT("$AC$"&amp;ROW($AC330)-1))), 1)+
INDEX($AD:$AD, LOOKUP(2, 1 / ($AD$1:INDIRECT("$AD$"&amp;ROW($AD330)-1) &lt;&gt; ""),ROW($AD$1:INDIRECT("$AD$"&amp;ROW($AD330)-1))), 1)+
INDEX($AE:$AE, LOOKUP(2, 1 / ($AE$1:INDIRECT("$AE$"&amp;ROW($AE330)-1) &lt;&gt; ""),ROW($AE$1:INDIRECT("$AE$"&amp;ROW($AD330)-1))), 1)+
INDEX($AE:$AF, LOOKUP(2, 1 / ($AF$1:INDIRECT("$AF$"&amp;ROW($AF330)-1) &lt;&gt; ""),ROW($AF$1:INDIRECT("$AF$"&amp;ROW($AD330)-1))), 1)+
INDEX($AG:$AG, LOOKUP(2, 1 / ($AG$1:INDIRECT("$AG$"&amp;ROW($AG330)-1) &lt;&gt; ""),ROW($AG$1:INDIRECT("$AG$"&amp;ROW($AD330)-1))), 1)+
INDEX($AH:$AH, LOOKUP(2, 1 / ($AH$1:INDIRECT("$AH$"&amp;ROW($AH330)-1) &lt;&gt; ""),ROW($AH$1:INDIRECT("$AH$"&amp;ROW($AD330)-1))), 1)&gt;=510,0,
IF(INDEX($AD:$AD, LOOKUP(2, 1 / ($AD$1:INDIRECT("$AD$"&amp;ROW($AD330)-1) &lt;&gt; ""),ROW($AD$1:INDIRECT("$AD$"&amp;ROW($AD330)-1))), 1)&gt;=255,0,
VLOOKUP(INDIRECT("$G$"&amp;LOOKUP(2, 1 / ($AD$1:INDIRECT("$AD$"&amp;ROW($AD330)-1) &lt;&gt; ""),ROW($AD$1:INDIRECT("$AD$"&amp;ROW($AD330)-1)))), 'EV and Base'!$A$1:$N$671, 4, FALSE))))</f>
        <v/>
      </c>
      <c r="AE330" s="2" t="str" cm="1">
        <f t="array" aca="1" ref="AE330" ca="1">IF(NOT(ISNUMBER(INDEX($A:$A,LOOKUP(2,1/($A$1:INDIRECT("$A$"&amp;ROW($A330))&lt;&gt;""),ROW($A$1:INDIRECT("$A$"&amp;ROW($A330)))),1))),"",
INDEX($AE:$AE,LOOKUP(2,1/($AE$1:INDIRECT("$AE$"&amp;ROW($AE330)-1)&lt;&gt;""),ROW($AE$1:INDIRECT("$AE$"&amp;ROW($AE330)-1))),1)+
IF(INDEX($AC:$AC,LOOKUP(2,1/($AC$1:INDIRECT("$AC$"&amp;ROW($AC330)-1)&lt;&gt;""),ROW($AC$1:INDIRECT("$AC$"&amp;ROW($AC330)-1))),1)+
INDEX($AD:$AD,LOOKUP(2,1/($AD$1:INDIRECT("$AD$"&amp;ROW($AD330)-1)&lt;&gt;""),ROW($AD$1:INDIRECT("$AD$"&amp;ROW($AD330)-1))),1)+
INDEX($AE:$AE,LOOKUP(2,1/($AE$1:INDIRECT("$AE$"&amp;ROW($AE330)-1)&lt;&gt;""),ROW($AE$1:INDIRECT("$AE$"&amp;ROW($AD330)-1))),1)+
INDEX($AE:$AF,LOOKUP(2,1/($AF$1:INDIRECT("$AF$"&amp;ROW($AF330)-1)&lt;&gt;""),ROW($AF$1:INDIRECT("$AF$"&amp;ROW($AD330)-1))),1)+
INDEX($AG:$AG,LOOKUP(2,1/($AG$1:INDIRECT("$AG$"&amp;ROW($AG330)-1)&lt;&gt;""),ROW($AG$1:INDIRECT("$AG$"&amp;ROW($AD330)-1))),1)+
INDEX($AH:$AH,LOOKUP(2,1/($AH$1:INDIRECT("$AH$"&amp;ROW($AH330)-1)&lt;&gt;""),ROW($AH$1:INDIRECT("$AH$"&amp;ROW($AD330)-1))),1)&gt;=510,0,
IF(INDEX($AE:$AE,LOOKUP(2,1/($AE$1:INDIRECT("$AE$"&amp;ROW($AE330)-1)&lt;&gt;""),ROW($AE$1:INDIRECT("$AE$"&amp;ROW($AE330)-1))),1)&gt;=255,0,
VLOOKUP(INDIRECT("$G$"&amp;LOOKUP(2,1/($AE$1:INDIRECT("$AE$"&amp;ROW($AE330)-1)&lt;&gt;""),ROW($AE$1:INDIRECT("$AE$"&amp;ROW($AE330)-1)))),'EV and Base'!$A$1:$N$671,5,FALSE))))</f>
        <v/>
      </c>
      <c r="AF330" s="2" t="str" cm="1">
        <f t="array" aca="1" ref="AF330" ca="1">IF(NOT(ISNUMBER(INDEX($A:$A, LOOKUP(2, 1 / ($A$1:INDIRECT("$A$"&amp;ROW($A330)) &lt;&gt; ""),ROW($A$1:INDIRECT("$A$"&amp;ROW($A330)))), 1))), "",
INDEX($AF:$AF, LOOKUP(2, 1 / ($AF$1:INDIRECT("$AF$"&amp;ROW($AF330)-1) &lt;&gt; ""),ROW($AF$1:INDIRECT("$AF$"&amp;ROW($AF330)-1))), 1)+
IF(INDEX($AC:$AC, LOOKUP(2, 1 / ($AC$1:INDIRECT("$AC$"&amp;ROW($AC330)-1) &lt;&gt; ""),ROW($AC$1:INDIRECT("$AC$"&amp;ROW($AC330)-1))), 1)+
INDEX($AD:$AD, LOOKUP(2, 1 / ($AD$1:INDIRECT("$AD$"&amp;ROW($AD330)-1) &lt;&gt; ""),ROW($AD$1:INDIRECT("$AD$"&amp;ROW($AD330)-1))), 1)+
INDEX($AE:$AE, LOOKUP(2, 1 / ($AE$1:INDIRECT("$AE$"&amp;ROW($AE330)-1) &lt;&gt; ""),ROW($AE$1:INDIRECT("$AE$"&amp;ROW($AD330)-1))), 1)+
INDEX($AE:$AF, LOOKUP(2, 1 / ($AF$1:INDIRECT("$AF$"&amp;ROW($AF330)-1) &lt;&gt; ""),ROW($AF$1:INDIRECT("$AF$"&amp;ROW($AD330)-1))), 1)+
INDEX($AG:$AG, LOOKUP(2, 1 / ($AG$1:INDIRECT("$AG$"&amp;ROW($AG330)-1) &lt;&gt; ""),ROW($AG$1:INDIRECT("$AG$"&amp;ROW($AD330)-1))), 1)+
INDEX($AH:$AH, LOOKUP(2, 1 / ($AH$1:INDIRECT("$AH$"&amp;ROW($AH330)-1) &lt;&gt; ""),ROW($AH$1:INDIRECT("$AH$"&amp;ROW($AD330)-1))), 1)&gt;=510,0,
IF(INDEX($AF:$AF, LOOKUP(2, 1 / ($AF$1:INDIRECT("$AF$"&amp;ROW($AF330)-1) &lt;&gt; ""),ROW($AF$1:INDIRECT("$AF$"&amp;ROW($AF330)-1))), 1)&gt;=255,0,
VLOOKUP(INDIRECT("$G$"&amp;LOOKUP(2, 1 / ($AF$1:INDIRECT("$AF$"&amp;ROW($AF330)-1) &lt;&gt; ""),ROW($AF$1:INDIRECT("$AF$"&amp;ROW($AF330)-1)))), 'EV and Base'!$A$1:$N$671, 6, FALSE))))</f>
        <v/>
      </c>
      <c r="AG330" s="2" t="str" cm="1">
        <f t="array" aca="1" ref="AG330" ca="1">IF(NOT(ISNUMBER(INDEX($A:$A, LOOKUP(2, 1 / ($A$1:INDIRECT("$A$"&amp;ROW($A330)) &lt;&gt; ""),ROW($A$1:INDIRECT("$A$"&amp;ROW($A330)))), 1))), "",
INDEX($AG:$AG, LOOKUP(2, 1 / ($AG$1:INDIRECT("$AG$"&amp;ROW($AG330)-1) &lt;&gt; ""),ROW($AG$1:INDIRECT("$AG$"&amp;ROW($AG330)-1))), 1)+
IF(INDEX($AC:$AC, LOOKUP(2, 1 / ($AC$1:INDIRECT("$AC$"&amp;ROW($AC330)-1) &lt;&gt; ""),ROW($AC$1:INDIRECT("$AC$"&amp;ROW($AC330)-1))), 1)+
INDEX($AD:$AD, LOOKUP(2, 1 / ($AD$1:INDIRECT("$AD$"&amp;ROW($AD330)-1) &lt;&gt; ""),ROW($AD$1:INDIRECT("$AD$"&amp;ROW($AD330)-1))), 1)+
INDEX($AE:$AE, LOOKUP(2, 1 / ($AE$1:INDIRECT("$AE$"&amp;ROW($AE330)-1) &lt;&gt; ""),ROW($AE$1:INDIRECT("$AE$"&amp;ROW($AD330)-1))), 1)+
INDEX($AE:$AF, LOOKUP(2, 1 / ($AF$1:INDIRECT("$AF$"&amp;ROW($AF330)-1) &lt;&gt; ""),ROW($AF$1:INDIRECT("$AF$"&amp;ROW($AD330)-1))), 1)+
INDEX($AG:$AG, LOOKUP(2, 1 / ($AG$1:INDIRECT("$AG$"&amp;ROW($AG330)-1) &lt;&gt; ""),ROW($AG$1:INDIRECT("$AG$"&amp;ROW($AD330)-1))), 1)+
INDEX($AH:$AH, LOOKUP(2, 1 / ($AH$1:INDIRECT("$AH$"&amp;ROW($AH330)-1) &lt;&gt; ""),ROW($AH$1:INDIRECT("$AH$"&amp;ROW($AD330)-1))), 1)&gt;=510,0,
IF(INDEX($AG:$AG, LOOKUP(2, 1 / ($AG$1:INDIRECT("$AG$"&amp;ROW($AG330)-1) &lt;&gt; ""),ROW($AG$1:INDIRECT("$AG$"&amp;ROW($AG330)-1))), 1)&gt;=255,0,
VLOOKUP(INDIRECT("$G$"&amp;LOOKUP(2, 1 / ($AG$1:INDIRECT("$AG$"&amp;ROW($AG330)-1) &lt;&gt; ""),ROW($AG$1:INDIRECT("$AG$"&amp;ROW($AG330)-1)))), 'EV and Base'!$A$1:$N$671, 7, FALSE))))</f>
        <v/>
      </c>
      <c r="AH330" s="24" t="str" cm="1">
        <f t="array" aca="1" ref="AH330" ca="1">IF(NOT(ISNUMBER(INDEX($A:$A,LOOKUP(2,1/($A$1:INDIRECT("$A$"&amp;ROW($A330))&lt;&gt;""),ROW($A$1:INDIRECT("$A$"&amp;ROW($A330)))),1))),"",
INDEX($AH:$AH,LOOKUP(2,1/($AH$1:INDIRECT("$AH$"&amp;ROW($AH330)-1)&lt;&gt;""),ROW($AH$1:INDIRECT("$AH$"&amp;ROW($AH330)-1))),1)+
IF(INDEX($AC:$AC,LOOKUP(2,1/($AC$1:INDIRECT("$AC$"&amp;ROW($AC330)-1)&lt;&gt;""),ROW($AC$1:INDIRECT("$AC$"&amp;ROW($AC330)-1))),1)+
INDEX($AD:$AD,LOOKUP(2,1/($AD$1:INDIRECT("$AD$"&amp;ROW($AD330)-1)&lt;&gt;""),ROW($AD$1:INDIRECT("$AD$"&amp;ROW($AD330)-1))),1)+
INDEX($AE:$AE,LOOKUP(2,1/($AE$1:INDIRECT("$AE$"&amp;ROW($AE330)-1)&lt;&gt;""),ROW($AE$1:INDIRECT("$AE$"&amp;ROW($AD330)-1))),1)+
INDEX($AE:$AF,LOOKUP(2,1/($AF$1:INDIRECT("$AF$"&amp;ROW($AF330)-1)&lt;&gt;""),ROW($AF$1:INDIRECT("$AF$"&amp;ROW($AD330)-1))),1)+
INDEX($AG:$AG,LOOKUP(2,1/($AG$1:INDIRECT("$AG$"&amp;ROW($AG330)-1)&lt;&gt;""),ROW($AG$1:INDIRECT("$AG$"&amp;ROW($AD330)-1))),1)+
INDEX($AH:$AH,LOOKUP(2,1/($AH$1:INDIRECT("$AH$"&amp;ROW($AH330)-1)&lt;&gt;""),ROW($AH$1:INDIRECT("$AH$"&amp;ROW($AD330)-1))),1)&gt;=510,0,
IF(INDEX($AH:$AH,LOOKUP(2,1/($AH$1:INDIRECT("$AH$"&amp;ROW($AH330)-1)&lt;&gt;""),ROW($AH$1:INDIRECT("$AH$"&amp;ROW($AH330)-1))),1)&gt;=255,0,
VLOOKUP(INDIRECT("$G$"&amp;LOOKUP(2,1/($AH$1:INDIRECT("$AH$"&amp;ROW($AH330)-1)&lt;&gt;""),ROW($AH$1:INDIRECT("$AH$"&amp;ROW($AH330)-1)))),'EV and Base'!$A$1:$N$671,8,FALSE))))</f>
        <v/>
      </c>
      <c r="AI330" s="29" t="str" cm="1">
        <f t="array" aca="1" ref="AI330" ca="1">IF(NOT(ISNUMBER(INDEX($A:$A,LOOKUP(2,1/($A$1:INDIRECT("$A$"&amp;ROW($A330))&lt;&gt;""),ROW($A$1:INDIRECT("$A$"&amp;ROW($A330)))),1))),"",
ROUNDDOWN((((2*VLOOKUP($AA330,'EV and Base'!$A$1:$N$671,9,FALSE))+31+ROUNDDOWN($AC330/4,0))*$AB330)/100,0)+$AB330+10)</f>
        <v/>
      </c>
      <c r="AJ330" s="21" t="str" cm="1">
        <f t="array" aca="1" ref="AJ330" ca="1">IF(NOT(ISNUMBER(INDEX($A:$A, LOOKUP(2, 1 / ($A$1:INDIRECT("$A$"&amp;ROW($A330)) &lt;&gt; ""),ROW($A$1:INDIRECT("$A$"&amp;ROW($A330)))), 1))), "",
ROUNDDOWN((ROUNDDOWN((((2*VLOOKUP($AA330, 'EV and Base'!$A$1:$N$671, 10, FALSE))+31+ROUNDDOWN($AD330/4, 0))*$AB330)/100, 0)+5)*1.1, 0))</f>
        <v/>
      </c>
      <c r="AK330" s="21" t="str" cm="1">
        <f t="array" aca="1" ref="AK330" ca="1">IF(NOT(ISNUMBER(INDEX($A:$A, LOOKUP(2, 1 / ($A$1:INDIRECT("$A$"&amp;ROW($A330)) &lt;&gt; ""),ROW($A$1:INDIRECT("$A$"&amp;ROW($A330)))), 1))), "",
ROUNDDOWN((ROUNDDOWN((((2*VLOOKUP($AA330, 'EV and Base'!$A$1:$N$671, 11, FALSE))+30+ROUNDDOWN($AE330/4, 0))*$AB330)/100, 0)+5), 0)
&amp;"-"&amp;
ROUNDDOWN((ROUNDDOWN((((2*VLOOKUP($AA330, 'EV and Base'!$A$1:$N$671, 11, FALSE))+31+ROUNDDOWN($AE330/4, 0))*$AB330)/100, 0)+5), 0))</f>
        <v/>
      </c>
      <c r="AL330" s="21" t="str" cm="1">
        <f t="array" aca="1" ref="AL330" ca="1">IF(NOT(ISNUMBER(INDEX($A:$A, LOOKUP(2, 1 / ($A$1:INDIRECT("$A$"&amp;ROW($A330)) &lt;&gt; ""),ROW($A$1:INDIRECT("$A$"&amp;ROW($A330)))), 1))), "",
ROUNDDOWN((ROUNDDOWN((((2*VLOOKUP($AA330, 'EV and Base'!$A$1:$N$671, 12, FALSE))+0+ROUNDDOWN($AF330/4, 0))*$AB330)/100, 0)+5)*0.9, 0)
&amp;"-"&amp;
ROUNDDOWN((ROUNDDOWN((((2*VLOOKUP($AA330, 'EV and Base'!$A$1:$N$671, 12, FALSE))+31+ROUNDDOWN($AF330/4, 0))*$AB330)/100, 0)+5)*0.9, 0))</f>
        <v/>
      </c>
      <c r="AM330" s="21" t="str" cm="1">
        <f t="array" aca="1" ref="AM330" ca="1">IF(NOT(ISNUMBER(INDEX($A:$A, LOOKUP(2, 1 / ($A$1:INDIRECT("$A$"&amp;ROW($A330)) &lt;&gt; ""),ROW($A$1:INDIRECT("$A$"&amp;ROW($A330)))), 1))), "",
ROUNDDOWN((ROUNDDOWN((((2*VLOOKUP($AA330, 'EV and Base'!$A$1:$N$671, 13, FALSE))+30+ROUNDDOWN($AG330/4, 0))*$AB330)/100, 0)+5), 0)
&amp;"-"&amp;
ROUNDDOWN((ROUNDDOWN((((2*VLOOKUP($AA330, 'EV and Base'!$A$1:$N$671, 13, FALSE))+31+ROUNDDOWN($AG330/4, 0))*$AB330)/100, 0)+5), 0))</f>
        <v/>
      </c>
      <c r="AN330" s="25" t="str" cm="1">
        <f t="array" aca="1" ref="AN330" ca="1">IF(NOT(ISNUMBER(INDEX($A:$A, LOOKUP(2, 1 / ($A$1:INDIRECT("$A$"&amp;ROW($A330)) &lt;&gt; ""),ROW($A$1:INDIRECT("$A$"&amp;ROW($A330)))), 1))), "",
ROUNDDOWN((ROUNDDOWN((((2*VLOOKUP($AA330, 'EV and Base'!$A$1:$N$671, 14, FALSE))+31+ROUNDDOWN($AH330/4, 0))*$AB330)/100, 0)+5), 0))</f>
        <v/>
      </c>
      <c r="AO330" s="23" t="str" cm="1">
        <f t="array" aca="1" ref="AO330" ca="1">IF(NOT(ISNUMBER(INDEX($A:$A, LOOKUP(2, 1 / ($A$1:INDIRECT("$A$"&amp;ROW($A330)) &lt;&gt; ""),ROW($A$1:INDIRECT("$A$"&amp;ROW($A330)))), 1))), "",
ROUNDDOWN((((2*VLOOKUP($AA330, 'EV and Base'!$A$1:$N$671, 9, FALSE))+31+ROUNDDOWN($AC330/4, 0))*$AB330)/100, 0)+$AB330+10)</f>
        <v/>
      </c>
      <c r="AP330" s="2" t="str" cm="1">
        <f t="array" aca="1" ref="AP330" ca="1">IF(NOT(ISNUMBER(INDEX($A:$A, LOOKUP(2, 1 / ($A$1:INDIRECT("$A$"&amp;ROW($A330)) &lt;&gt; ""),ROW($A$1:INDIRECT("$A$"&amp;ROW($A330)))), 1))), "",
ROUNDDOWN((ROUNDDOWN((((2*VLOOKUP($AA330, 'EV and Base'!$A$1:$N$671, 10, FALSE))+31+ROUNDDOWN($AD330/4, 0))*$AB330)/100, 0)+5)*1.1, 0))</f>
        <v/>
      </c>
      <c r="AQ330" s="2" t="str" cm="1">
        <f t="array" aca="1" ref="AQ330" ca="1">IF(NOT(ISNUMBER(INDEX($A:$A, LOOKUP(2, 1 / ($A$1:INDIRECT("$A$"&amp;ROW($A330)) &lt;&gt; ""),ROW($A$1:INDIRECT("$A$"&amp;ROW($A330)))), 1))), "",
ROUNDDOWN((ROUNDDOWN((((2*VLOOKUP($AA330, 'EV and Base'!$A$1:$N$671, 11, FALSE))+$AV$2+ROUNDDOWN($AE330/4, 0))*$AB330)/100, 0)+5), 0))</f>
        <v/>
      </c>
      <c r="AR330" s="22" t="str" cm="1">
        <f t="array" aca="1" ref="AR330" ca="1">IF(NOT(ISNUMBER(INDEX($A:$A, LOOKUP(2, 1 / ($A$1:INDIRECT("$A$"&amp;ROW($A330)) &lt;&gt; ""),ROW($A$1:INDIRECT("$A$"&amp;ROW($A330)))), 1))), "",
ROUNDDOWN((ROUNDDOWN((((2*VLOOKUP($AA330, 'EV and Base'!$A$1:$N$671, 12, FALSE))+$AW$2+ROUNDDOWN($AF330/4, 0))*$AB330)/100, 0)+5)*0.9, 0))</f>
        <v/>
      </c>
      <c r="AS330" s="2" t="str" cm="1">
        <f t="array" aca="1" ref="AS330" ca="1">IF(NOT(ISNUMBER(INDEX($A:$A, LOOKUP(2, 1 / ($A$1:INDIRECT("$A$"&amp;ROW($A330)) &lt;&gt; ""),ROW($A$1:INDIRECT("$A$"&amp;ROW($A330)))), 1))), "",
ROUNDDOWN((ROUNDDOWN((((2*VLOOKUP($AA330, 'EV and Base'!$A$1:$N$671, 13, FALSE))+$AX$2+ROUNDDOWN($AG330/4, 0))*$AB330)/100, 0)+5), 0))</f>
        <v/>
      </c>
      <c r="AT330" s="24" t="str" cm="1">
        <f t="array" aca="1" ref="AT330" ca="1">IF(NOT(ISNUMBER(INDEX($A:$A, LOOKUP(2, 1 / ($A$1:INDIRECT("$A$"&amp;ROW($A330)) &lt;&gt; ""),ROW($A$1:INDIRECT("$A$"&amp;ROW($A330)))), 1))), "",
ROUNDDOWN((ROUNDDOWN((((2*VLOOKUP($AA330, 'EV and Base'!$A$1:$N$671, 14, FALSE))+31+ROUNDDOWN($AH330/4, 0))*$AB330)/100, 0)+5), 0))</f>
        <v/>
      </c>
      <c r="AU330" s="28"/>
      <c r="AY330" t="str" cm="1">
        <f t="array" aca="1" ref="AY330" ca="1">IF(NOT(ISNUMBER(INDEX($A:$A,LOOKUP(2,1/($A$1:INDIRECT("$A$"&amp;ROW($A330))&lt;&gt;""),ROW($A$1:INDIRECT("$A$"&amp;ROW($A330)))),1))),"",
INDEX($AY:$AY,LOOKUP(2,1/($AY$1:INDIRECT("$AY$"&amp;ROW($AY330)-1)&lt;&gt;""),ROW($AY$1:INDIRECT("$AY$"&amp;ROW($AY330)-1))),1)+$BL330)</f>
        <v/>
      </c>
      <c r="AZ330" s="3" t="str" cm="1">
        <f t="array" aca="1" ref="AZ330" ca="1">IF(NOT(ISNUMBER(INDEX($A:$A, LOOKUP(2, 1 / ($A$1:INDIRECT("$A$"&amp;ROW($A330)) &lt;&gt; ""),ROW($A$1:INDIRECT("$A$"&amp;ROW($A330)))), 1))), "",
VLOOKUP(INDIRECT("$G$"&amp;LOOKUP(2, 1 / ($AY$1:INDIRECT("$AY$"&amp;ROW($AY330)-1) &lt;&gt; ""),ROW($AY$1:INDIRECT("$AY$"&amp;ROW($AY330)-1)))),'EV and Base'!A293:N963,2,FALSE))</f>
        <v/>
      </c>
      <c r="BA330" s="3" t="str" cm="1">
        <f t="array" aca="1" ref="BA330" ca="1">IF(NOT(ISNUMBER(INDEX($A:$A, LOOKUP(2, 1 / ($A$1:INDIRECT("$A$"&amp;ROW($A330)) &lt;&gt; ""),ROW($A$1:INDIRECT("$A$"&amp;ROW($A330)))), 1))), "",
INDIRECT("$I$"&amp;LOOKUP(2, 1 / ($AY$1:INDIRECT("$AY$"&amp;ROW($AY330)-1) &lt;&gt; ""),ROW($AY$1:INDIRECT("$AY$"&amp;ROW($AY330)-1)))))</f>
        <v/>
      </c>
      <c r="BB330" s="1" t="str" cm="1">
        <f t="array" aca="1" ref="BB330" ca="1">IF(NOT(ISNUMBER(INDEX($A:$A, LOOKUP(2, 1 / ($A$1:INDIRECT("$A$"&amp;ROW($A330)) &lt;&gt; ""),ROW($A$1:INDIRECT("$A$"&amp;ROW($A330)))), 1))), "",
INDIRECT("$AB$"&amp;LOOKUP(2, 1 / ($AY$1:INDIRECT("$AY$"&amp;ROW($AY330)-1) &lt;&gt; ""),ROW($AY$1:INDIRECT("$AY$"&amp;ROW($AY330)-1)))))</f>
        <v/>
      </c>
      <c r="BC330" s="3" t="str" cm="1">
        <f t="array" aca="1" ref="BC330" ca="1">IF(NOT(ISNUMBER(INDEX($A:$A,LOOKUP(2,1/($A$1:INDIRECT("$A$"&amp;ROW($A330))&lt;&gt;""),ROW($A$1:INDIRECT("$A$"&amp;ROW($A330)))),1))),"",
$BA330+$BA330+10)</f>
        <v/>
      </c>
      <c r="BD330" s="3" t="str" cm="1">
        <f t="array" aca="1" ref="BD330" ca="1">IF(NOT(ISNUMBER(INDEX($A:$A,LOOKUP(2,1/($A$1:INDIRECT("$A$"&amp;ROW($A330))&lt;&gt;""),ROW($A$1:INDIRECT("$A$"&amp;ROW($A330)))),1))),"",
$BA330+$BB330+10)</f>
        <v/>
      </c>
      <c r="BE330" s="3" t="str" cm="1">
        <f t="array" aca="1" ref="BE330" ca="1">IF(NOT(ISNUMBER(INDEX($A:$A,LOOKUP(2,1/($A$1:INDIRECT("$A$"&amp;ROW($A330))&lt;&gt;""),ROW($A$1:INDIRECT("$A$"&amp;ROW($A330)))),1))),"",
$BC330*$BC330)</f>
        <v/>
      </c>
      <c r="BF330" s="3" t="str" cm="1">
        <f t="array" aca="1" ref="BF330" ca="1">IF(NOT(ISNUMBER(INDEX($A:$A,LOOKUP(2,1/($A$1:INDIRECT("$A$"&amp;ROW($A330))&lt;&gt;""),ROW($A$1:INDIRECT("$A$"&amp;ROW($A330)))),1))),"",
$BD330*$BD330)</f>
        <v/>
      </c>
      <c r="BG330" s="3" t="str" cm="1">
        <f t="array" aca="1" ref="BG330" ca="1">IF(NOT(ISNUMBER(INDEX($A:$A,LOOKUP(2,1/($A$1:INDIRECT("$A$"&amp;ROW($A330))&lt;&gt;""),ROW($A$1:INDIRECT("$A$"&amp;ROW($A330)))),1))),"",
_xlfn.FLOOR.MATH(1.5*_xlfn.FLOOR.MATH($AZ330*BA330/5)))</f>
        <v/>
      </c>
      <c r="BH330" s="3" t="str" cm="1">
        <f t="array" aca="1" ref="BH330" ca="1">IF(NOT(ISNUMBER(INDEX($A:$A, LOOKUP(2, 1 / ($A$1:INDIRECT("$A$"&amp;ROW($A330)) &lt;&gt; ""),ROW($A$1:INDIRECT("$A$"&amp;ROW($A330)))), 1))), "",
_xlfn.FLOOR.MATH($BG330/IF(OR(INDIRECT("$C$"&amp;LOOKUP(2, 1 / ($AY$1:INDIRECT("$AY$"&amp;ROW($AY330)-1) &lt;&gt; ""),ROW($AY$1:INDIRECT("$AY$"&amp;ROW($AY330)-1))))="Multi",
INDIRECT("$C$"&amp;LOOKUP(2, 1 / ($AY$1:INDIRECT("$AY$"&amp;ROW($AY330)-1) &lt;&gt; ""),ROW($AY$1:INDIRECT("$AY$"&amp;ROW($AY330)-1))))="Double"),2,1)))</f>
        <v/>
      </c>
      <c r="BI330" s="3" t="str" cm="1">
        <f t="array" aca="1" ref="BI330" ca="1">IF(NOT(ISNUMBER(INDEX($A:$A,LOOKUP(2,1/($A$1:INDIRECT("$A$"&amp;ROW($A330))&lt;&gt;""),ROW($A$1:INDIRECT("$A$"&amp;ROW($A330)))),1))),"",
VLOOKUP($BC330,GameFreakSQRT!$A$1:$B$200,2,FALSE))</f>
        <v/>
      </c>
      <c r="BJ330" s="3" t="str" cm="1">
        <f t="array" aca="1" ref="BJ330" ca="1">IF(NOT(ISNUMBER(INDEX($A:$A,LOOKUP(2,1/($A$1:INDIRECT("$A$"&amp;ROW($A330))&lt;&gt;""),ROW($A$1:INDIRECT("$A$"&amp;ROW($A330)))),1))),"",
VLOOKUP($BD330,GameFreakSQRT!$A$1:$B$200,2,FALSE))</f>
        <v/>
      </c>
      <c r="BK330" s="3" t="str" cm="1">
        <f t="array" aca="1" ref="BK330" ca="1">IF(NOT(ISNUMBER(INDEX($A:$A,LOOKUP(2,1/($A$1:INDIRECT("$A$"&amp;ROW($A330))&lt;&gt;""),ROW($A$1:INDIRECT("$A$"&amp;ROW($A330)))),1))),"",
_xlfn.FLOOR.MATH((($BI330*$BE330)*$BH330)/($BJ330*$BF330))+1)</f>
        <v/>
      </c>
      <c r="BL330" s="3" t="str" cm="1">
        <f t="array" aca="1" ref="BL330" ca="1">IF(NOT(ISNUMBER(INDEX($A:$A,LOOKUP(2,1/($A$1:INDIRECT("$A$"&amp;ROW($A330))&lt;&gt;""),ROW($A$1:INDIRECT("$A$"&amp;ROW($A330)))),1))),"",
_xlfn.FLOOR.MATH($BK330*IF(NOT(INDIRECT("$Z$"&amp;LOOKUP(2, 1 / ($AY$1:INDIRECT("$AY$"&amp;ROW($AY330)-1) &lt;&gt; ""),ROW($AY$1:INDIRECT("$AY$"&amp;ROW($AY330)-1))))=""),1.5,1)))</f>
        <v/>
      </c>
      <c r="BM330" s="3" t="str" cm="1">
        <f t="array" aca="1" ref="BM330" ca="1">IF(NOT(ISNUMBER(INDEX($A:$A, LOOKUP(2, 1 / ($A$1:INDIRECT("$A$"&amp;ROW($A330)) &lt;&gt; ""),ROW($A$1:INDIRECT("$A$"&amp;ROW($A330)))), 1))), "",
INDIRECT("$Y$"&amp;LOOKUP(2, 1 / ($AY$1:INDIRECT("$AY$"&amp;ROW($AY330)-1) &lt;&gt; ""),ROW($AY$1:INDIRECT("$AY$"&amp;ROW($AY330)-1)))))</f>
        <v/>
      </c>
      <c r="BN330" s="3" t="str">
        <f t="shared" ca="1" si="31"/>
        <v/>
      </c>
    </row>
    <row r="331" spans="1:66" x14ac:dyDescent="0.45">
      <c r="A331" s="69"/>
      <c r="B331" s="69"/>
      <c r="C331" s="69"/>
      <c r="D331" s="69"/>
      <c r="E331" s="69"/>
      <c r="F331" s="56">
        <v>2</v>
      </c>
      <c r="G331" s="2" t="s">
        <v>470</v>
      </c>
      <c r="H331" s="2" t="s">
        <v>50</v>
      </c>
      <c r="I331" s="2">
        <v>33</v>
      </c>
      <c r="J331" s="2" t="s">
        <v>51</v>
      </c>
      <c r="K331" s="2" t="s">
        <v>161</v>
      </c>
      <c r="L331" s="2" t="s">
        <v>53</v>
      </c>
      <c r="M331" s="2" t="s">
        <v>364</v>
      </c>
      <c r="N331" s="2" t="s">
        <v>295</v>
      </c>
      <c r="O331" s="2" t="s">
        <v>471</v>
      </c>
      <c r="P331" s="2" t="s">
        <v>423</v>
      </c>
      <c r="Q331" s="2">
        <v>0</v>
      </c>
      <c r="R331" s="2">
        <f>_xlfn.FLOOR.MATH((((2*VLOOKUP(G331, 'EV and Base'!$A$1:$N$671, 9, FALSE))+$Q331)*$I331)/100)+$I331+10</f>
        <v>89</v>
      </c>
      <c r="S331" s="2">
        <f>_xlfn.FLOOR.MATH((_xlfn.FLOOR.MATH((((2*VLOOKUP($G331, 'EV and Base'!$A$1:$N$671, 10, FALSE))+$Q331)*$I331)/100)+5)*
IF(OR($J331="Lonely", $J331="Brave", $J331="Adamant", $J331="Naughty"), 1.1,
IF(OR($J331="Bold", $J331="Timid", $J331="Modest", $J331="Calm"), 0.9, 1)))</f>
        <v>74</v>
      </c>
      <c r="T331" s="2">
        <f>_xlfn.FLOOR.MATH((_xlfn.FLOOR.MATH((((2*VLOOKUP($G331, 'EV and Base'!$A$1:$N$671, 11, FALSE))+$Q331)*$I331)/100)+5)*
IF(OR($J331="Bold", $J331="Relaxed", $J331="Impish", $J331="Lax"), 1.1,
IF(OR($J331="Lonely", $J331="Hasty", $J331="Mild", $J331="Gentle"), 0.9, 1)))</f>
        <v>81</v>
      </c>
      <c r="U331" s="2">
        <f>_xlfn.FLOOR.MATH((_xlfn.FLOOR.MATH((((2*VLOOKUP($G331, 'EV and Base'!$A$1:$N$671, 12, FALSE))+$Q331)*$I331)/100)+5)*
IF(OR($J331="Modest", $J331="Mild", $J331="Quiet", $J331="Rash"), 1.1,
IF(OR($J331="Adamant", $J331="Impish", $J331="Jolly", $J331="Careful"), 0.9, 1)))</f>
        <v>38</v>
      </c>
      <c r="V331" s="2">
        <f>_xlfn.FLOOR.MATH((_xlfn.FLOOR.MATH((((2*VLOOKUP($G331, 'EV and Base'!$A$1:$N$671, 13, FALSE))+$Q331)*$I331)/100)+5)*
IF(OR($J331="Calm", $J331="Gentle", $J331="Sassy", $J331="Careful"), 1.1,
IF(OR($J331="Naughty", $J331="Lax", $J331="Naive", $J331="Rash"), 0.9, 1)))</f>
        <v>27</v>
      </c>
      <c r="W331" s="2">
        <f>_xlfn.FLOOR.MATH((_xlfn.FLOOR.MATH((((2*VLOOKUP($G331, 'EV and Base'!$A$1:$N$671, 14, FALSE))+$Q331)*$I331)/100)+5)*
IF(OR($J331="Timid", $J331="Hasty", $J331="Jolly", $J331="Naive"), 1.1,
IF(OR($J331="Brave", $J331="Relaxed", $J331="Quiet", $J331="Sassy"), 0.9, 1)))</f>
        <v>18</v>
      </c>
      <c r="X331" s="69"/>
      <c r="Z331" s="1">
        <v>1</v>
      </c>
      <c r="AA331" s="23" t="str" cm="1">
        <f t="array" aca="1" ref="AA331" ca="1">IF(NOT(ISNUMBER(INDEX($A:$A,LOOKUP(2,1/($A$1:INDIRECT("$A$"&amp;ROW($A331))&lt;&gt;""),ROW($A$1:INDIRECT("$A$"&amp;ROW($A331)))),1))),"",
IF(NOT(ISNUMBER($A331)),$AA330,
IF($AB331&lt;16,"Lillipup",
IF($AB331&lt;32,"Herdier",
"Stoutland"))))</f>
        <v/>
      </c>
      <c r="AB331" s="25" t="str" cm="1">
        <f t="array" aca="1" ref="AB331" ca="1">IF(NOT(ISNUMBER(INDEX($A:$A, LOOKUP(2, 1 / ($A$1:INDIRECT("$A$"&amp;ROW($A331)) &lt;&gt; ""),ROW($A$1:INDIRECT("$A$"&amp;ROW($A331)))), 1))), "",
VLOOKUP($AY331,'Medium-Slow'!$A$1:$B$101,2,TRUE))</f>
        <v/>
      </c>
      <c r="AC331" s="23" t="str" cm="1">
        <f t="array" aca="1" ref="AC331" ca="1">IF(NOT(ISNUMBER(INDEX($A:$A, LOOKUP(2, 1 / ($A$1:INDIRECT("$A$"&amp;ROW($A331)) &lt;&gt; ""),ROW($A$1:INDIRECT("$A$"&amp;ROW($A331)))), 1))), "",
INDEX($AC:$AC, LOOKUP(2, 1 / ($AC$1:INDIRECT("$AC$"&amp;ROW($AC331)-1) &lt;&gt; ""),ROW($AC$1:INDIRECT("$AC$"&amp;ROW($AC331)-1))), 1)+
IF(INDEX($AC:$AC, LOOKUP(2, 1 / ($AC$1:INDIRECT("$AC$"&amp;ROW($AC331)-1) &lt;&gt; ""),ROW($AC$1:INDIRECT("$AC$"&amp;ROW($AC331)-1))), 1)+
INDEX($AD:$AD, LOOKUP(2, 1 / ($AD$1:INDIRECT("$AD$"&amp;ROW($AD331)-1) &lt;&gt; ""),ROW($AD$1:INDIRECT("$AD$"&amp;ROW($AD331)-1))), 1)+
INDEX($AE:$AE, LOOKUP(2, 1 / ($AE$1:INDIRECT("$AE$"&amp;ROW($AE331)-1) &lt;&gt; ""),ROW($AE$1:INDIRECT("$AE$"&amp;ROW($AD331)-1))), 1)+
INDEX($AE:$AF, LOOKUP(2, 1 / ($AF$1:INDIRECT("$AF$"&amp;ROW($AF331)-1) &lt;&gt; ""),ROW($AF$1:INDIRECT("$AF$"&amp;ROW($AD331)-1))), 1)+
INDEX($AG:$AG, LOOKUP(2, 1 / ($AG$1:INDIRECT("$AG$"&amp;ROW($AG331)-1) &lt;&gt; ""),ROW($AG$1:INDIRECT("$AG$"&amp;ROW($AD331)-1))), 1)+
INDEX($AH:$AH, LOOKUP(2, 1 / ($AH$1:INDIRECT("$AH$"&amp;ROW($AH331)-1) &lt;&gt; ""),ROW($AH$1:INDIRECT("$AH$"&amp;ROW($AD331)-1))), 1)&gt;=510,0,
IF(INDEX($AC:$AC, LOOKUP(2, 1 / ($AC$1:INDIRECT("$AC$"&amp;ROW($AC331)-1) &lt;&gt; ""),ROW($AC$1:INDIRECT("$AC$"&amp;ROW($AC331)-1))), 1)&gt;=255,0,
VLOOKUP(INDIRECT("$G$"&amp;LOOKUP(2, 1 / ($AC$1:INDIRECT("$AC$"&amp;ROW($AC331)-1) &lt;&gt; ""),ROW($AC$1:INDIRECT("$AC$"&amp;ROW($AC331)-1)))), 'EV and Base'!$A$1:$N$671, 3, FALSE))))</f>
        <v/>
      </c>
      <c r="AD331" s="2" t="str" cm="1">
        <f t="array" aca="1" ref="AD331" ca="1">IF(NOT(ISNUMBER(INDEX($A:$A, LOOKUP(2, 1 / ($A$1:INDIRECT("$A$"&amp;ROW($A331)) &lt;&gt; ""),ROW($A$1:INDIRECT("$A$"&amp;ROW($A331)))), 1))), "",
INDEX($AD:$AD, LOOKUP(2, 1 / ($AD$1:INDIRECT("$AD$"&amp;ROW($AD331)-1) &lt;&gt; ""),ROW($AD$1:INDIRECT("$AD$"&amp;ROW($AD331)-1))), 1)+
IF(INDEX($AC:$AC, LOOKUP(2, 1 / ($AC$1:INDIRECT("$AC$"&amp;ROW($AC331)-1) &lt;&gt; ""),ROW($AC$1:INDIRECT("$AC$"&amp;ROW($AC331)-1))), 1)+
INDEX($AD:$AD, LOOKUP(2, 1 / ($AD$1:INDIRECT("$AD$"&amp;ROW($AD331)-1) &lt;&gt; ""),ROW($AD$1:INDIRECT("$AD$"&amp;ROW($AD331)-1))), 1)+
INDEX($AE:$AE, LOOKUP(2, 1 / ($AE$1:INDIRECT("$AE$"&amp;ROW($AE331)-1) &lt;&gt; ""),ROW($AE$1:INDIRECT("$AE$"&amp;ROW($AD331)-1))), 1)+
INDEX($AE:$AF, LOOKUP(2, 1 / ($AF$1:INDIRECT("$AF$"&amp;ROW($AF331)-1) &lt;&gt; ""),ROW($AF$1:INDIRECT("$AF$"&amp;ROW($AD331)-1))), 1)+
INDEX($AG:$AG, LOOKUP(2, 1 / ($AG$1:INDIRECT("$AG$"&amp;ROW($AG331)-1) &lt;&gt; ""),ROW($AG$1:INDIRECT("$AG$"&amp;ROW($AD331)-1))), 1)+
INDEX($AH:$AH, LOOKUP(2, 1 / ($AH$1:INDIRECT("$AH$"&amp;ROW($AH331)-1) &lt;&gt; ""),ROW($AH$1:INDIRECT("$AH$"&amp;ROW($AD331)-1))), 1)&gt;=510,0,
IF(INDEX($AD:$AD, LOOKUP(2, 1 / ($AD$1:INDIRECT("$AD$"&amp;ROW($AD331)-1) &lt;&gt; ""),ROW($AD$1:INDIRECT("$AD$"&amp;ROW($AD331)-1))), 1)&gt;=255,0,
VLOOKUP(INDIRECT("$G$"&amp;LOOKUP(2, 1 / ($AD$1:INDIRECT("$AD$"&amp;ROW($AD331)-1) &lt;&gt; ""),ROW($AD$1:INDIRECT("$AD$"&amp;ROW($AD331)-1)))), 'EV and Base'!$A$1:$N$671, 4, FALSE))))</f>
        <v/>
      </c>
      <c r="AE331" s="2" t="str" cm="1">
        <f t="array" aca="1" ref="AE331" ca="1">IF(NOT(ISNUMBER(INDEX($A:$A,LOOKUP(2,1/($A$1:INDIRECT("$A$"&amp;ROW($A331))&lt;&gt;""),ROW($A$1:INDIRECT("$A$"&amp;ROW($A331)))),1))),"",
INDEX($AE:$AE,LOOKUP(2,1/($AE$1:INDIRECT("$AE$"&amp;ROW($AE331)-1)&lt;&gt;""),ROW($AE$1:INDIRECT("$AE$"&amp;ROW($AE331)-1))),1)+
IF(INDEX($AC:$AC,LOOKUP(2,1/($AC$1:INDIRECT("$AC$"&amp;ROW($AC331)-1)&lt;&gt;""),ROW($AC$1:INDIRECT("$AC$"&amp;ROW($AC331)-1))),1)+
INDEX($AD:$AD,LOOKUP(2,1/($AD$1:INDIRECT("$AD$"&amp;ROW($AD331)-1)&lt;&gt;""),ROW($AD$1:INDIRECT("$AD$"&amp;ROW($AD331)-1))),1)+
INDEX($AE:$AE,LOOKUP(2,1/($AE$1:INDIRECT("$AE$"&amp;ROW($AE331)-1)&lt;&gt;""),ROW($AE$1:INDIRECT("$AE$"&amp;ROW($AD331)-1))),1)+
INDEX($AE:$AF,LOOKUP(2,1/($AF$1:INDIRECT("$AF$"&amp;ROW($AF331)-1)&lt;&gt;""),ROW($AF$1:INDIRECT("$AF$"&amp;ROW($AD331)-1))),1)+
INDEX($AG:$AG,LOOKUP(2,1/($AG$1:INDIRECT("$AG$"&amp;ROW($AG331)-1)&lt;&gt;""),ROW($AG$1:INDIRECT("$AG$"&amp;ROW($AD331)-1))),1)+
INDEX($AH:$AH,LOOKUP(2,1/($AH$1:INDIRECT("$AH$"&amp;ROW($AH331)-1)&lt;&gt;""),ROW($AH$1:INDIRECT("$AH$"&amp;ROW($AD331)-1))),1)&gt;=510,0,
IF(INDEX($AE:$AE,LOOKUP(2,1/($AE$1:INDIRECT("$AE$"&amp;ROW($AE331)-1)&lt;&gt;""),ROW($AE$1:INDIRECT("$AE$"&amp;ROW($AE331)-1))),1)&gt;=255,0,
VLOOKUP(INDIRECT("$G$"&amp;LOOKUP(2,1/($AE$1:INDIRECT("$AE$"&amp;ROW($AE331)-1)&lt;&gt;""),ROW($AE$1:INDIRECT("$AE$"&amp;ROW($AE331)-1)))),'EV and Base'!$A$1:$N$671,5,FALSE))))</f>
        <v/>
      </c>
      <c r="AF331" s="2" t="str" cm="1">
        <f t="array" aca="1" ref="AF331" ca="1">IF(NOT(ISNUMBER(INDEX($A:$A, LOOKUP(2, 1 / ($A$1:INDIRECT("$A$"&amp;ROW($A331)) &lt;&gt; ""),ROW($A$1:INDIRECT("$A$"&amp;ROW($A331)))), 1))), "",
INDEX($AF:$AF, LOOKUP(2, 1 / ($AF$1:INDIRECT("$AF$"&amp;ROW($AF331)-1) &lt;&gt; ""),ROW($AF$1:INDIRECT("$AF$"&amp;ROW($AF331)-1))), 1)+
IF(INDEX($AC:$AC, LOOKUP(2, 1 / ($AC$1:INDIRECT("$AC$"&amp;ROW($AC331)-1) &lt;&gt; ""),ROW($AC$1:INDIRECT("$AC$"&amp;ROW($AC331)-1))), 1)+
INDEX($AD:$AD, LOOKUP(2, 1 / ($AD$1:INDIRECT("$AD$"&amp;ROW($AD331)-1) &lt;&gt; ""),ROW($AD$1:INDIRECT("$AD$"&amp;ROW($AD331)-1))), 1)+
INDEX($AE:$AE, LOOKUP(2, 1 / ($AE$1:INDIRECT("$AE$"&amp;ROW($AE331)-1) &lt;&gt; ""),ROW($AE$1:INDIRECT("$AE$"&amp;ROW($AD331)-1))), 1)+
INDEX($AE:$AF, LOOKUP(2, 1 / ($AF$1:INDIRECT("$AF$"&amp;ROW($AF331)-1) &lt;&gt; ""),ROW($AF$1:INDIRECT("$AF$"&amp;ROW($AD331)-1))), 1)+
INDEX($AG:$AG, LOOKUP(2, 1 / ($AG$1:INDIRECT("$AG$"&amp;ROW($AG331)-1) &lt;&gt; ""),ROW($AG$1:INDIRECT("$AG$"&amp;ROW($AD331)-1))), 1)+
INDEX($AH:$AH, LOOKUP(2, 1 / ($AH$1:INDIRECT("$AH$"&amp;ROW($AH331)-1) &lt;&gt; ""),ROW($AH$1:INDIRECT("$AH$"&amp;ROW($AD331)-1))), 1)&gt;=510,0,
IF(INDEX($AF:$AF, LOOKUP(2, 1 / ($AF$1:INDIRECT("$AF$"&amp;ROW($AF331)-1) &lt;&gt; ""),ROW($AF$1:INDIRECT("$AF$"&amp;ROW($AF331)-1))), 1)&gt;=255,0,
VLOOKUP(INDIRECT("$G$"&amp;LOOKUP(2, 1 / ($AF$1:INDIRECT("$AF$"&amp;ROW($AF331)-1) &lt;&gt; ""),ROW($AF$1:INDIRECT("$AF$"&amp;ROW($AF331)-1)))), 'EV and Base'!$A$1:$N$671, 6, FALSE))))</f>
        <v/>
      </c>
      <c r="AG331" s="2" t="str" cm="1">
        <f t="array" aca="1" ref="AG331" ca="1">IF(NOT(ISNUMBER(INDEX($A:$A, LOOKUP(2, 1 / ($A$1:INDIRECT("$A$"&amp;ROW($A331)) &lt;&gt; ""),ROW($A$1:INDIRECT("$A$"&amp;ROW($A331)))), 1))), "",
INDEX($AG:$AG, LOOKUP(2, 1 / ($AG$1:INDIRECT("$AG$"&amp;ROW($AG331)-1) &lt;&gt; ""),ROW($AG$1:INDIRECT("$AG$"&amp;ROW($AG331)-1))), 1)+
IF(INDEX($AC:$AC, LOOKUP(2, 1 / ($AC$1:INDIRECT("$AC$"&amp;ROW($AC331)-1) &lt;&gt; ""),ROW($AC$1:INDIRECT("$AC$"&amp;ROW($AC331)-1))), 1)+
INDEX($AD:$AD, LOOKUP(2, 1 / ($AD$1:INDIRECT("$AD$"&amp;ROW($AD331)-1) &lt;&gt; ""),ROW($AD$1:INDIRECT("$AD$"&amp;ROW($AD331)-1))), 1)+
INDEX($AE:$AE, LOOKUP(2, 1 / ($AE$1:INDIRECT("$AE$"&amp;ROW($AE331)-1) &lt;&gt; ""),ROW($AE$1:INDIRECT("$AE$"&amp;ROW($AD331)-1))), 1)+
INDEX($AE:$AF, LOOKUP(2, 1 / ($AF$1:INDIRECT("$AF$"&amp;ROW($AF331)-1) &lt;&gt; ""),ROW($AF$1:INDIRECT("$AF$"&amp;ROW($AD331)-1))), 1)+
INDEX($AG:$AG, LOOKUP(2, 1 / ($AG$1:INDIRECT("$AG$"&amp;ROW($AG331)-1) &lt;&gt; ""),ROW($AG$1:INDIRECT("$AG$"&amp;ROW($AD331)-1))), 1)+
INDEX($AH:$AH, LOOKUP(2, 1 / ($AH$1:INDIRECT("$AH$"&amp;ROW($AH331)-1) &lt;&gt; ""),ROW($AH$1:INDIRECT("$AH$"&amp;ROW($AD331)-1))), 1)&gt;=510,0,
IF(INDEX($AG:$AG, LOOKUP(2, 1 / ($AG$1:INDIRECT("$AG$"&amp;ROW($AG331)-1) &lt;&gt; ""),ROW($AG$1:INDIRECT("$AG$"&amp;ROW($AG331)-1))), 1)&gt;=255,0,
VLOOKUP(INDIRECT("$G$"&amp;LOOKUP(2, 1 / ($AG$1:INDIRECT("$AG$"&amp;ROW($AG331)-1) &lt;&gt; ""),ROW($AG$1:INDIRECT("$AG$"&amp;ROW($AG331)-1)))), 'EV and Base'!$A$1:$N$671, 7, FALSE))))</f>
        <v/>
      </c>
      <c r="AH331" s="24" t="str" cm="1">
        <f t="array" aca="1" ref="AH331" ca="1">IF(NOT(ISNUMBER(INDEX($A:$A,LOOKUP(2,1/($A$1:INDIRECT("$A$"&amp;ROW($A331))&lt;&gt;""),ROW($A$1:INDIRECT("$A$"&amp;ROW($A331)))),1))),"",
INDEX($AH:$AH,LOOKUP(2,1/($AH$1:INDIRECT("$AH$"&amp;ROW($AH331)-1)&lt;&gt;""),ROW($AH$1:INDIRECT("$AH$"&amp;ROW($AH331)-1))),1)+
IF(INDEX($AC:$AC,LOOKUP(2,1/($AC$1:INDIRECT("$AC$"&amp;ROW($AC331)-1)&lt;&gt;""),ROW($AC$1:INDIRECT("$AC$"&amp;ROW($AC331)-1))),1)+
INDEX($AD:$AD,LOOKUP(2,1/($AD$1:INDIRECT("$AD$"&amp;ROW($AD331)-1)&lt;&gt;""),ROW($AD$1:INDIRECT("$AD$"&amp;ROW($AD331)-1))),1)+
INDEX($AE:$AE,LOOKUP(2,1/($AE$1:INDIRECT("$AE$"&amp;ROW($AE331)-1)&lt;&gt;""),ROW($AE$1:INDIRECT("$AE$"&amp;ROW($AD331)-1))),1)+
INDEX($AE:$AF,LOOKUP(2,1/($AF$1:INDIRECT("$AF$"&amp;ROW($AF331)-1)&lt;&gt;""),ROW($AF$1:INDIRECT("$AF$"&amp;ROW($AD331)-1))),1)+
INDEX($AG:$AG,LOOKUP(2,1/($AG$1:INDIRECT("$AG$"&amp;ROW($AG331)-1)&lt;&gt;""),ROW($AG$1:INDIRECT("$AG$"&amp;ROW($AD331)-1))),1)+
INDEX($AH:$AH,LOOKUP(2,1/($AH$1:INDIRECT("$AH$"&amp;ROW($AH331)-1)&lt;&gt;""),ROW($AH$1:INDIRECT("$AH$"&amp;ROW($AD331)-1))),1)&gt;=510,0,
IF(INDEX($AH:$AH,LOOKUP(2,1/($AH$1:INDIRECT("$AH$"&amp;ROW($AH331)-1)&lt;&gt;""),ROW($AH$1:INDIRECT("$AH$"&amp;ROW($AH331)-1))),1)&gt;=255,0,
VLOOKUP(INDIRECT("$G$"&amp;LOOKUP(2,1/($AH$1:INDIRECT("$AH$"&amp;ROW($AH331)-1)&lt;&gt;""),ROW($AH$1:INDIRECT("$AH$"&amp;ROW($AH331)-1)))),'EV and Base'!$A$1:$N$671,8,FALSE))))</f>
        <v/>
      </c>
      <c r="AI331" s="29" t="str" cm="1">
        <f t="array" aca="1" ref="AI331" ca="1">IF(NOT(ISNUMBER(INDEX($A:$A,LOOKUP(2,1/($A$1:INDIRECT("$A$"&amp;ROW($A331))&lt;&gt;""),ROW($A$1:INDIRECT("$A$"&amp;ROW($A331)))),1))),"",
ROUNDDOWN((((2*VLOOKUP($AA331,'EV and Base'!$A$1:$N$671,9,FALSE))+31+ROUNDDOWN($AC331/4,0))*$AB331)/100,0)+$AB331+10)</f>
        <v/>
      </c>
      <c r="AJ331" s="21" t="str" cm="1">
        <f t="array" aca="1" ref="AJ331" ca="1">IF(NOT(ISNUMBER(INDEX($A:$A, LOOKUP(2, 1 / ($A$1:INDIRECT("$A$"&amp;ROW($A331)) &lt;&gt; ""),ROW($A$1:INDIRECT("$A$"&amp;ROW($A331)))), 1))), "",
ROUNDDOWN((ROUNDDOWN((((2*VLOOKUP($AA331, 'EV and Base'!$A$1:$N$671, 10, FALSE))+31+ROUNDDOWN($AD331/4, 0))*$AB331)/100, 0)+5)*1.1, 0))</f>
        <v/>
      </c>
      <c r="AK331" s="21" t="str" cm="1">
        <f t="array" aca="1" ref="AK331" ca="1">IF(NOT(ISNUMBER(INDEX($A:$A, LOOKUP(2, 1 / ($A$1:INDIRECT("$A$"&amp;ROW($A331)) &lt;&gt; ""),ROW($A$1:INDIRECT("$A$"&amp;ROW($A331)))), 1))), "",
ROUNDDOWN((ROUNDDOWN((((2*VLOOKUP($AA331, 'EV and Base'!$A$1:$N$671, 11, FALSE))+30+ROUNDDOWN($AE331/4, 0))*$AB331)/100, 0)+5), 0)
&amp;"-"&amp;
ROUNDDOWN((ROUNDDOWN((((2*VLOOKUP($AA331, 'EV and Base'!$A$1:$N$671, 11, FALSE))+31+ROUNDDOWN($AE331/4, 0))*$AB331)/100, 0)+5), 0))</f>
        <v/>
      </c>
      <c r="AL331" s="21" t="str" cm="1">
        <f t="array" aca="1" ref="AL331" ca="1">IF(NOT(ISNUMBER(INDEX($A:$A, LOOKUP(2, 1 / ($A$1:INDIRECT("$A$"&amp;ROW($A331)) &lt;&gt; ""),ROW($A$1:INDIRECT("$A$"&amp;ROW($A331)))), 1))), "",
ROUNDDOWN((ROUNDDOWN((((2*VLOOKUP($AA331, 'EV and Base'!$A$1:$N$671, 12, FALSE))+0+ROUNDDOWN($AF331/4, 0))*$AB331)/100, 0)+5)*0.9, 0)
&amp;"-"&amp;
ROUNDDOWN((ROUNDDOWN((((2*VLOOKUP($AA331, 'EV and Base'!$A$1:$N$671, 12, FALSE))+31+ROUNDDOWN($AF331/4, 0))*$AB331)/100, 0)+5)*0.9, 0))</f>
        <v/>
      </c>
      <c r="AM331" s="21" t="str" cm="1">
        <f t="array" aca="1" ref="AM331" ca="1">IF(NOT(ISNUMBER(INDEX($A:$A, LOOKUP(2, 1 / ($A$1:INDIRECT("$A$"&amp;ROW($A331)) &lt;&gt; ""),ROW($A$1:INDIRECT("$A$"&amp;ROW($A331)))), 1))), "",
ROUNDDOWN((ROUNDDOWN((((2*VLOOKUP($AA331, 'EV and Base'!$A$1:$N$671, 13, FALSE))+30+ROUNDDOWN($AG331/4, 0))*$AB331)/100, 0)+5), 0)
&amp;"-"&amp;
ROUNDDOWN((ROUNDDOWN((((2*VLOOKUP($AA331, 'EV and Base'!$A$1:$N$671, 13, FALSE))+31+ROUNDDOWN($AG331/4, 0))*$AB331)/100, 0)+5), 0))</f>
        <v/>
      </c>
      <c r="AN331" s="25" t="str" cm="1">
        <f t="array" aca="1" ref="AN331" ca="1">IF(NOT(ISNUMBER(INDEX($A:$A, LOOKUP(2, 1 / ($A$1:INDIRECT("$A$"&amp;ROW($A331)) &lt;&gt; ""),ROW($A$1:INDIRECT("$A$"&amp;ROW($A331)))), 1))), "",
ROUNDDOWN((ROUNDDOWN((((2*VLOOKUP($AA331, 'EV and Base'!$A$1:$N$671, 14, FALSE))+31+ROUNDDOWN($AH331/4, 0))*$AB331)/100, 0)+5), 0))</f>
        <v/>
      </c>
      <c r="AO331" s="23" t="str" cm="1">
        <f t="array" aca="1" ref="AO331" ca="1">IF(NOT(ISNUMBER(INDEX($A:$A, LOOKUP(2, 1 / ($A$1:INDIRECT("$A$"&amp;ROW($A331)) &lt;&gt; ""),ROW($A$1:INDIRECT("$A$"&amp;ROW($A331)))), 1))), "",
ROUNDDOWN((((2*VLOOKUP($AA331, 'EV and Base'!$A$1:$N$671, 9, FALSE))+31+ROUNDDOWN($AC331/4, 0))*$AB331)/100, 0)+$AB331+10)</f>
        <v/>
      </c>
      <c r="AP331" s="2" t="str" cm="1">
        <f t="array" aca="1" ref="AP331" ca="1">IF(NOT(ISNUMBER(INDEX($A:$A, LOOKUP(2, 1 / ($A$1:INDIRECT("$A$"&amp;ROW($A331)) &lt;&gt; ""),ROW($A$1:INDIRECT("$A$"&amp;ROW($A331)))), 1))), "",
ROUNDDOWN((ROUNDDOWN((((2*VLOOKUP($AA331, 'EV and Base'!$A$1:$N$671, 10, FALSE))+31+ROUNDDOWN($AD331/4, 0))*$AB331)/100, 0)+5)*1.1, 0))</f>
        <v/>
      </c>
      <c r="AQ331" s="2" t="str" cm="1">
        <f t="array" aca="1" ref="AQ331" ca="1">IF(NOT(ISNUMBER(INDEX($A:$A, LOOKUP(2, 1 / ($A$1:INDIRECT("$A$"&amp;ROW($A331)) &lt;&gt; ""),ROW($A$1:INDIRECT("$A$"&amp;ROW($A331)))), 1))), "",
ROUNDDOWN((ROUNDDOWN((((2*VLOOKUP($AA331, 'EV and Base'!$A$1:$N$671, 11, FALSE))+$AV$2+ROUNDDOWN($AE331/4, 0))*$AB331)/100, 0)+5), 0))</f>
        <v/>
      </c>
      <c r="AR331" s="22" t="str" cm="1">
        <f t="array" aca="1" ref="AR331" ca="1">IF(NOT(ISNUMBER(INDEX($A:$A, LOOKUP(2, 1 / ($A$1:INDIRECT("$A$"&amp;ROW($A331)) &lt;&gt; ""),ROW($A$1:INDIRECT("$A$"&amp;ROW($A331)))), 1))), "",
ROUNDDOWN((ROUNDDOWN((((2*VLOOKUP($AA331, 'EV and Base'!$A$1:$N$671, 12, FALSE))+$AW$2+ROUNDDOWN($AF331/4, 0))*$AB331)/100, 0)+5)*0.9, 0))</f>
        <v/>
      </c>
      <c r="AS331" s="2" t="str" cm="1">
        <f t="array" aca="1" ref="AS331" ca="1">IF(NOT(ISNUMBER(INDEX($A:$A, LOOKUP(2, 1 / ($A$1:INDIRECT("$A$"&amp;ROW($A331)) &lt;&gt; ""),ROW($A$1:INDIRECT("$A$"&amp;ROW($A331)))), 1))), "",
ROUNDDOWN((ROUNDDOWN((((2*VLOOKUP($AA331, 'EV and Base'!$A$1:$N$671, 13, FALSE))+$AX$2+ROUNDDOWN($AG331/4, 0))*$AB331)/100, 0)+5), 0))</f>
        <v/>
      </c>
      <c r="AT331" s="24" t="str" cm="1">
        <f t="array" aca="1" ref="AT331" ca="1">IF(NOT(ISNUMBER(INDEX($A:$A, LOOKUP(2, 1 / ($A$1:INDIRECT("$A$"&amp;ROW($A331)) &lt;&gt; ""),ROW($A$1:INDIRECT("$A$"&amp;ROW($A331)))), 1))), "",
ROUNDDOWN((ROUNDDOWN((((2*VLOOKUP($AA331, 'EV and Base'!$A$1:$N$671, 14, FALSE))+31+ROUNDDOWN($AH331/4, 0))*$AB331)/100, 0)+5), 0))</f>
        <v/>
      </c>
      <c r="AU331" s="28"/>
      <c r="AY331" t="str" cm="1">
        <f t="array" aca="1" ref="AY331" ca="1">IF(NOT(ISNUMBER(INDEX($A:$A,LOOKUP(2,1/($A$1:INDIRECT("$A$"&amp;ROW($A331))&lt;&gt;""),ROW($A$1:INDIRECT("$A$"&amp;ROW($A331)))),1))),"",
INDEX($AY:$AY,LOOKUP(2,1/($AY$1:INDIRECT("$AY$"&amp;ROW($AY331)-1)&lt;&gt;""),ROW($AY$1:INDIRECT("$AY$"&amp;ROW($AY331)-1))),1)+$BL331)</f>
        <v/>
      </c>
      <c r="AZ331" s="3" t="str" cm="1">
        <f t="array" aca="1" ref="AZ331" ca="1">IF(NOT(ISNUMBER(INDEX($A:$A, LOOKUP(2, 1 / ($A$1:INDIRECT("$A$"&amp;ROW($A331)) &lt;&gt; ""),ROW($A$1:INDIRECT("$A$"&amp;ROW($A331)))), 1))), "",
VLOOKUP(INDIRECT("$G$"&amp;LOOKUP(2, 1 / ($AY$1:INDIRECT("$AY$"&amp;ROW($AY331)-1) &lt;&gt; ""),ROW($AY$1:INDIRECT("$AY$"&amp;ROW($AY331)-1)))),'EV and Base'!A294:N964,2,FALSE))</f>
        <v/>
      </c>
      <c r="BA331" s="3" t="str" cm="1">
        <f t="array" aca="1" ref="BA331" ca="1">IF(NOT(ISNUMBER(INDEX($A:$A, LOOKUP(2, 1 / ($A$1:INDIRECT("$A$"&amp;ROW($A331)) &lt;&gt; ""),ROW($A$1:INDIRECT("$A$"&amp;ROW($A331)))), 1))), "",
INDIRECT("$I$"&amp;LOOKUP(2, 1 / ($AY$1:INDIRECT("$AY$"&amp;ROW($AY331)-1) &lt;&gt; ""),ROW($AY$1:INDIRECT("$AY$"&amp;ROW($AY331)-1)))))</f>
        <v/>
      </c>
      <c r="BB331" s="1" t="str" cm="1">
        <f t="array" aca="1" ref="BB331" ca="1">IF(NOT(ISNUMBER(INDEX($A:$A, LOOKUP(2, 1 / ($A$1:INDIRECT("$A$"&amp;ROW($A331)) &lt;&gt; ""),ROW($A$1:INDIRECT("$A$"&amp;ROW($A331)))), 1))), "",
INDIRECT("$AB$"&amp;LOOKUP(2, 1 / ($AY$1:INDIRECT("$AY$"&amp;ROW($AY331)-1) &lt;&gt; ""),ROW($AY$1:INDIRECT("$AY$"&amp;ROW($AY331)-1)))))</f>
        <v/>
      </c>
      <c r="BC331" s="3" t="str" cm="1">
        <f t="array" aca="1" ref="BC331" ca="1">IF(NOT(ISNUMBER(INDEX($A:$A,LOOKUP(2,1/($A$1:INDIRECT("$A$"&amp;ROW($A331))&lt;&gt;""),ROW($A$1:INDIRECT("$A$"&amp;ROW($A331)))),1))),"",
$BA331+$BA331+10)</f>
        <v/>
      </c>
      <c r="BD331" s="3" t="str" cm="1">
        <f t="array" aca="1" ref="BD331" ca="1">IF(NOT(ISNUMBER(INDEX($A:$A,LOOKUP(2,1/($A$1:INDIRECT("$A$"&amp;ROW($A331))&lt;&gt;""),ROW($A$1:INDIRECT("$A$"&amp;ROW($A331)))),1))),"",
$BA331+$BB331+10)</f>
        <v/>
      </c>
      <c r="BE331" s="3" t="str" cm="1">
        <f t="array" aca="1" ref="BE331" ca="1">IF(NOT(ISNUMBER(INDEX($A:$A,LOOKUP(2,1/($A$1:INDIRECT("$A$"&amp;ROW($A331))&lt;&gt;""),ROW($A$1:INDIRECT("$A$"&amp;ROW($A331)))),1))),"",
$BC331*$BC331)</f>
        <v/>
      </c>
      <c r="BF331" s="3" t="str" cm="1">
        <f t="array" aca="1" ref="BF331" ca="1">IF(NOT(ISNUMBER(INDEX($A:$A,LOOKUP(2,1/($A$1:INDIRECT("$A$"&amp;ROW($A331))&lt;&gt;""),ROW($A$1:INDIRECT("$A$"&amp;ROW($A331)))),1))),"",
$BD331*$BD331)</f>
        <v/>
      </c>
      <c r="BG331" s="3" t="str" cm="1">
        <f t="array" aca="1" ref="BG331" ca="1">IF(NOT(ISNUMBER(INDEX($A:$A,LOOKUP(2,1/($A$1:INDIRECT("$A$"&amp;ROW($A331))&lt;&gt;""),ROW($A$1:INDIRECT("$A$"&amp;ROW($A331)))),1))),"",
_xlfn.FLOOR.MATH(1.5*_xlfn.FLOOR.MATH($AZ331*BA331/5)))</f>
        <v/>
      </c>
      <c r="BH331" s="3" t="str" cm="1">
        <f t="array" aca="1" ref="BH331" ca="1">IF(NOT(ISNUMBER(INDEX($A:$A, LOOKUP(2, 1 / ($A$1:INDIRECT("$A$"&amp;ROW($A331)) &lt;&gt; ""),ROW($A$1:INDIRECT("$A$"&amp;ROW($A331)))), 1))), "",
_xlfn.FLOOR.MATH($BG331/IF(OR(INDIRECT("$C$"&amp;LOOKUP(2, 1 / ($AY$1:INDIRECT("$AY$"&amp;ROW($AY331)-1) &lt;&gt; ""),ROW($AY$1:INDIRECT("$AY$"&amp;ROW($AY331)-1))))="Multi",
INDIRECT("$C$"&amp;LOOKUP(2, 1 / ($AY$1:INDIRECT("$AY$"&amp;ROW($AY331)-1) &lt;&gt; ""),ROW($AY$1:INDIRECT("$AY$"&amp;ROW($AY331)-1))))="Double"),2,1)))</f>
        <v/>
      </c>
      <c r="BI331" s="3" t="str" cm="1">
        <f t="array" aca="1" ref="BI331" ca="1">IF(NOT(ISNUMBER(INDEX($A:$A,LOOKUP(2,1/($A$1:INDIRECT("$A$"&amp;ROW($A331))&lt;&gt;""),ROW($A$1:INDIRECT("$A$"&amp;ROW($A331)))),1))),"",
VLOOKUP($BC331,GameFreakSQRT!$A$1:$B$200,2,FALSE))</f>
        <v/>
      </c>
      <c r="BJ331" s="3" t="str" cm="1">
        <f t="array" aca="1" ref="BJ331" ca="1">IF(NOT(ISNUMBER(INDEX($A:$A,LOOKUP(2,1/($A$1:INDIRECT("$A$"&amp;ROW($A331))&lt;&gt;""),ROW($A$1:INDIRECT("$A$"&amp;ROW($A331)))),1))),"",
VLOOKUP($BD331,GameFreakSQRT!$A$1:$B$200,2,FALSE))</f>
        <v/>
      </c>
      <c r="BK331" s="3" t="str" cm="1">
        <f t="array" aca="1" ref="BK331" ca="1">IF(NOT(ISNUMBER(INDEX($A:$A,LOOKUP(2,1/($A$1:INDIRECT("$A$"&amp;ROW($A331))&lt;&gt;""),ROW($A$1:INDIRECT("$A$"&amp;ROW($A331)))),1))),"",
_xlfn.FLOOR.MATH((($BI331*$BE331)*$BH331)/($BJ331*$BF331))+1)</f>
        <v/>
      </c>
      <c r="BL331" s="3" t="str" cm="1">
        <f t="array" aca="1" ref="BL331" ca="1">IF(NOT(ISNUMBER(INDEX($A:$A,LOOKUP(2,1/($A$1:INDIRECT("$A$"&amp;ROW($A331))&lt;&gt;""),ROW($A$1:INDIRECT("$A$"&amp;ROW($A331)))),1))),"",
_xlfn.FLOOR.MATH($BK331*IF(NOT(INDIRECT("$Z$"&amp;LOOKUP(2, 1 / ($AY$1:INDIRECT("$AY$"&amp;ROW($AY331)-1) &lt;&gt; ""),ROW($AY$1:INDIRECT("$AY$"&amp;ROW($AY331)-1))))=""),1.5,1)))</f>
        <v/>
      </c>
      <c r="BM331" s="3" t="str" cm="1">
        <f t="array" aca="1" ref="BM331" ca="1">IF(NOT(ISNUMBER(INDEX($A:$A, LOOKUP(2, 1 / ($A$1:INDIRECT("$A$"&amp;ROW($A331)) &lt;&gt; ""),ROW($A$1:INDIRECT("$A$"&amp;ROW($A331)))), 1))), "",
INDIRECT("$Y$"&amp;LOOKUP(2, 1 / ($AY$1:INDIRECT("$AY$"&amp;ROW($AY331)-1) &lt;&gt; ""),ROW($AY$1:INDIRECT("$AY$"&amp;ROW($AY331)-1)))))</f>
        <v/>
      </c>
      <c r="BN331" s="3" t="str">
        <f t="shared" ca="1" si="31"/>
        <v/>
      </c>
    </row>
    <row r="332" spans="1:66" x14ac:dyDescent="0.45">
      <c r="A332" s="69"/>
      <c r="B332" s="69"/>
      <c r="C332" s="69"/>
      <c r="D332" s="69"/>
      <c r="E332" s="69"/>
      <c r="F332" s="56">
        <v>3</v>
      </c>
      <c r="G332" s="2" t="s">
        <v>470</v>
      </c>
      <c r="H332" s="2" t="s">
        <v>50</v>
      </c>
      <c r="I332" s="2">
        <v>33</v>
      </c>
      <c r="J332" s="2" t="s">
        <v>51</v>
      </c>
      <c r="K332" s="2" t="s">
        <v>161</v>
      </c>
      <c r="L332" s="2" t="s">
        <v>53</v>
      </c>
      <c r="M332" s="2" t="s">
        <v>364</v>
      </c>
      <c r="N332" s="2" t="s">
        <v>295</v>
      </c>
      <c r="O332" s="2" t="s">
        <v>471</v>
      </c>
      <c r="P332" s="2" t="s">
        <v>423</v>
      </c>
      <c r="Q332" s="2">
        <v>0</v>
      </c>
      <c r="R332" s="2">
        <f>_xlfn.FLOOR.MATH((((2*VLOOKUP(G332, 'EV and Base'!$A$1:$N$671, 9, FALSE))+$Q332)*$I332)/100)+$I332+10</f>
        <v>89</v>
      </c>
      <c r="S332" s="2">
        <f>_xlfn.FLOOR.MATH((_xlfn.FLOOR.MATH((((2*VLOOKUP($G332, 'EV and Base'!$A$1:$N$671, 10, FALSE))+$Q332)*$I332)/100)+5)*
IF(OR($J332="Lonely", $J332="Brave", $J332="Adamant", $J332="Naughty"), 1.1,
IF(OR($J332="Bold", $J332="Timid", $J332="Modest", $J332="Calm"), 0.9, 1)))</f>
        <v>74</v>
      </c>
      <c r="T332" s="2">
        <f>_xlfn.FLOOR.MATH((_xlfn.FLOOR.MATH((((2*VLOOKUP($G332, 'EV and Base'!$A$1:$N$671, 11, FALSE))+$Q332)*$I332)/100)+5)*
IF(OR($J332="Bold", $J332="Relaxed", $J332="Impish", $J332="Lax"), 1.1,
IF(OR($J332="Lonely", $J332="Hasty", $J332="Mild", $J332="Gentle"), 0.9, 1)))</f>
        <v>81</v>
      </c>
      <c r="U332" s="2">
        <f>_xlfn.FLOOR.MATH((_xlfn.FLOOR.MATH((((2*VLOOKUP($G332, 'EV and Base'!$A$1:$N$671, 12, FALSE))+$Q332)*$I332)/100)+5)*
IF(OR($J332="Modest", $J332="Mild", $J332="Quiet", $J332="Rash"), 1.1,
IF(OR($J332="Adamant", $J332="Impish", $J332="Jolly", $J332="Careful"), 0.9, 1)))</f>
        <v>38</v>
      </c>
      <c r="V332" s="2">
        <f>_xlfn.FLOOR.MATH((_xlfn.FLOOR.MATH((((2*VLOOKUP($G332, 'EV and Base'!$A$1:$N$671, 13, FALSE))+$Q332)*$I332)/100)+5)*
IF(OR($J332="Calm", $J332="Gentle", $J332="Sassy", $J332="Careful"), 1.1,
IF(OR($J332="Naughty", $J332="Lax", $J332="Naive", $J332="Rash"), 0.9, 1)))</f>
        <v>27</v>
      </c>
      <c r="W332" s="2">
        <f>_xlfn.FLOOR.MATH((_xlfn.FLOOR.MATH((((2*VLOOKUP($G332, 'EV and Base'!$A$1:$N$671, 14, FALSE))+$Q332)*$I332)/100)+5)*
IF(OR($J332="Timid", $J332="Hasty", $J332="Jolly", $J332="Naive"), 1.1,
IF(OR($J332="Brave", $J332="Relaxed", $J332="Quiet", $J332="Sassy"), 0.9, 1)))</f>
        <v>18</v>
      </c>
      <c r="X332" s="69"/>
      <c r="Z332" s="1">
        <v>1</v>
      </c>
      <c r="AA332" s="23" t="str" cm="1">
        <f t="array" aca="1" ref="AA332" ca="1">IF(NOT(ISNUMBER(INDEX($A:$A,LOOKUP(2,1/($A$1:INDIRECT("$A$"&amp;ROW($A332))&lt;&gt;""),ROW($A$1:INDIRECT("$A$"&amp;ROW($A332)))),1))),"",
IF(NOT(ISNUMBER($A332)),$AA331,
IF($AB332&lt;16,"Lillipup",
IF($AB332&lt;32,"Herdier",
"Stoutland"))))</f>
        <v/>
      </c>
      <c r="AB332" s="25" t="str" cm="1">
        <f t="array" aca="1" ref="AB332" ca="1">IF(NOT(ISNUMBER(INDEX($A:$A, LOOKUP(2, 1 / ($A$1:INDIRECT("$A$"&amp;ROW($A332)) &lt;&gt; ""),ROW($A$1:INDIRECT("$A$"&amp;ROW($A332)))), 1))), "",
VLOOKUP($AY332,'Medium-Slow'!$A$1:$B$101,2,TRUE))</f>
        <v/>
      </c>
      <c r="AC332" s="23" t="str" cm="1">
        <f t="array" aca="1" ref="AC332" ca="1">IF(NOT(ISNUMBER(INDEX($A:$A, LOOKUP(2, 1 / ($A$1:INDIRECT("$A$"&amp;ROW($A332)) &lt;&gt; ""),ROW($A$1:INDIRECT("$A$"&amp;ROW($A332)))), 1))), "",
INDEX($AC:$AC, LOOKUP(2, 1 / ($AC$1:INDIRECT("$AC$"&amp;ROW($AC332)-1) &lt;&gt; ""),ROW($AC$1:INDIRECT("$AC$"&amp;ROW($AC332)-1))), 1)+
IF(INDEX($AC:$AC, LOOKUP(2, 1 / ($AC$1:INDIRECT("$AC$"&amp;ROW($AC332)-1) &lt;&gt; ""),ROW($AC$1:INDIRECT("$AC$"&amp;ROW($AC332)-1))), 1)+
INDEX($AD:$AD, LOOKUP(2, 1 / ($AD$1:INDIRECT("$AD$"&amp;ROW($AD332)-1) &lt;&gt; ""),ROW($AD$1:INDIRECT("$AD$"&amp;ROW($AD332)-1))), 1)+
INDEX($AE:$AE, LOOKUP(2, 1 / ($AE$1:INDIRECT("$AE$"&amp;ROW($AE332)-1) &lt;&gt; ""),ROW($AE$1:INDIRECT("$AE$"&amp;ROW($AD332)-1))), 1)+
INDEX($AE:$AF, LOOKUP(2, 1 / ($AF$1:INDIRECT("$AF$"&amp;ROW($AF332)-1) &lt;&gt; ""),ROW($AF$1:INDIRECT("$AF$"&amp;ROW($AD332)-1))), 1)+
INDEX($AG:$AG, LOOKUP(2, 1 / ($AG$1:INDIRECT("$AG$"&amp;ROW($AG332)-1) &lt;&gt; ""),ROW($AG$1:INDIRECT("$AG$"&amp;ROW($AD332)-1))), 1)+
INDEX($AH:$AH, LOOKUP(2, 1 / ($AH$1:INDIRECT("$AH$"&amp;ROW($AH332)-1) &lt;&gt; ""),ROW($AH$1:INDIRECT("$AH$"&amp;ROW($AD332)-1))), 1)&gt;=510,0,
IF(INDEX($AC:$AC, LOOKUP(2, 1 / ($AC$1:INDIRECT("$AC$"&amp;ROW($AC332)-1) &lt;&gt; ""),ROW($AC$1:INDIRECT("$AC$"&amp;ROW($AC332)-1))), 1)&gt;=255,0,
VLOOKUP(INDIRECT("$G$"&amp;LOOKUP(2, 1 / ($AC$1:INDIRECT("$AC$"&amp;ROW($AC332)-1) &lt;&gt; ""),ROW($AC$1:INDIRECT("$AC$"&amp;ROW($AC332)-1)))), 'EV and Base'!$A$1:$N$671, 3, FALSE))))</f>
        <v/>
      </c>
      <c r="AD332" s="2" t="str" cm="1">
        <f t="array" aca="1" ref="AD332" ca="1">IF(NOT(ISNUMBER(INDEX($A:$A, LOOKUP(2, 1 / ($A$1:INDIRECT("$A$"&amp;ROW($A332)) &lt;&gt; ""),ROW($A$1:INDIRECT("$A$"&amp;ROW($A332)))), 1))), "",
INDEX($AD:$AD, LOOKUP(2, 1 / ($AD$1:INDIRECT("$AD$"&amp;ROW($AD332)-1) &lt;&gt; ""),ROW($AD$1:INDIRECT("$AD$"&amp;ROW($AD332)-1))), 1)+
IF(INDEX($AC:$AC, LOOKUP(2, 1 / ($AC$1:INDIRECT("$AC$"&amp;ROW($AC332)-1) &lt;&gt; ""),ROW($AC$1:INDIRECT("$AC$"&amp;ROW($AC332)-1))), 1)+
INDEX($AD:$AD, LOOKUP(2, 1 / ($AD$1:INDIRECT("$AD$"&amp;ROW($AD332)-1) &lt;&gt; ""),ROW($AD$1:INDIRECT("$AD$"&amp;ROW($AD332)-1))), 1)+
INDEX($AE:$AE, LOOKUP(2, 1 / ($AE$1:INDIRECT("$AE$"&amp;ROW($AE332)-1) &lt;&gt; ""),ROW($AE$1:INDIRECT("$AE$"&amp;ROW($AD332)-1))), 1)+
INDEX($AE:$AF, LOOKUP(2, 1 / ($AF$1:INDIRECT("$AF$"&amp;ROW($AF332)-1) &lt;&gt; ""),ROW($AF$1:INDIRECT("$AF$"&amp;ROW($AD332)-1))), 1)+
INDEX($AG:$AG, LOOKUP(2, 1 / ($AG$1:INDIRECT("$AG$"&amp;ROW($AG332)-1) &lt;&gt; ""),ROW($AG$1:INDIRECT("$AG$"&amp;ROW($AD332)-1))), 1)+
INDEX($AH:$AH, LOOKUP(2, 1 / ($AH$1:INDIRECT("$AH$"&amp;ROW($AH332)-1) &lt;&gt; ""),ROW($AH$1:INDIRECT("$AH$"&amp;ROW($AD332)-1))), 1)&gt;=510,0,
IF(INDEX($AD:$AD, LOOKUP(2, 1 / ($AD$1:INDIRECT("$AD$"&amp;ROW($AD332)-1) &lt;&gt; ""),ROW($AD$1:INDIRECT("$AD$"&amp;ROW($AD332)-1))), 1)&gt;=255,0,
VLOOKUP(INDIRECT("$G$"&amp;LOOKUP(2, 1 / ($AD$1:INDIRECT("$AD$"&amp;ROW($AD332)-1) &lt;&gt; ""),ROW($AD$1:INDIRECT("$AD$"&amp;ROW($AD332)-1)))), 'EV and Base'!$A$1:$N$671, 4, FALSE))))</f>
        <v/>
      </c>
      <c r="AE332" s="2" t="str" cm="1">
        <f t="array" aca="1" ref="AE332" ca="1">IF(NOT(ISNUMBER(INDEX($A:$A,LOOKUP(2,1/($A$1:INDIRECT("$A$"&amp;ROW($A332))&lt;&gt;""),ROW($A$1:INDIRECT("$A$"&amp;ROW($A332)))),1))),"",
INDEX($AE:$AE,LOOKUP(2,1/($AE$1:INDIRECT("$AE$"&amp;ROW($AE332)-1)&lt;&gt;""),ROW($AE$1:INDIRECT("$AE$"&amp;ROW($AE332)-1))),1)+
IF(INDEX($AC:$AC,LOOKUP(2,1/($AC$1:INDIRECT("$AC$"&amp;ROW($AC332)-1)&lt;&gt;""),ROW($AC$1:INDIRECT("$AC$"&amp;ROW($AC332)-1))),1)+
INDEX($AD:$AD,LOOKUP(2,1/($AD$1:INDIRECT("$AD$"&amp;ROW($AD332)-1)&lt;&gt;""),ROW($AD$1:INDIRECT("$AD$"&amp;ROW($AD332)-1))),1)+
INDEX($AE:$AE,LOOKUP(2,1/($AE$1:INDIRECT("$AE$"&amp;ROW($AE332)-1)&lt;&gt;""),ROW($AE$1:INDIRECT("$AE$"&amp;ROW($AD332)-1))),1)+
INDEX($AE:$AF,LOOKUP(2,1/($AF$1:INDIRECT("$AF$"&amp;ROW($AF332)-1)&lt;&gt;""),ROW($AF$1:INDIRECT("$AF$"&amp;ROW($AD332)-1))),1)+
INDEX($AG:$AG,LOOKUP(2,1/($AG$1:INDIRECT("$AG$"&amp;ROW($AG332)-1)&lt;&gt;""),ROW($AG$1:INDIRECT("$AG$"&amp;ROW($AD332)-1))),1)+
INDEX($AH:$AH,LOOKUP(2,1/($AH$1:INDIRECT("$AH$"&amp;ROW($AH332)-1)&lt;&gt;""),ROW($AH$1:INDIRECT("$AH$"&amp;ROW($AD332)-1))),1)&gt;=510,0,
IF(INDEX($AE:$AE,LOOKUP(2,1/($AE$1:INDIRECT("$AE$"&amp;ROW($AE332)-1)&lt;&gt;""),ROW($AE$1:INDIRECT("$AE$"&amp;ROW($AE332)-1))),1)&gt;=255,0,
VLOOKUP(INDIRECT("$G$"&amp;LOOKUP(2,1/($AE$1:INDIRECT("$AE$"&amp;ROW($AE332)-1)&lt;&gt;""),ROW($AE$1:INDIRECT("$AE$"&amp;ROW($AE332)-1)))),'EV and Base'!$A$1:$N$671,5,FALSE))))</f>
        <v/>
      </c>
      <c r="AF332" s="2" t="str" cm="1">
        <f t="array" aca="1" ref="AF332" ca="1">IF(NOT(ISNUMBER(INDEX($A:$A, LOOKUP(2, 1 / ($A$1:INDIRECT("$A$"&amp;ROW($A332)) &lt;&gt; ""),ROW($A$1:INDIRECT("$A$"&amp;ROW($A332)))), 1))), "",
INDEX($AF:$AF, LOOKUP(2, 1 / ($AF$1:INDIRECT("$AF$"&amp;ROW($AF332)-1) &lt;&gt; ""),ROW($AF$1:INDIRECT("$AF$"&amp;ROW($AF332)-1))), 1)+
IF(INDEX($AC:$AC, LOOKUP(2, 1 / ($AC$1:INDIRECT("$AC$"&amp;ROW($AC332)-1) &lt;&gt; ""),ROW($AC$1:INDIRECT("$AC$"&amp;ROW($AC332)-1))), 1)+
INDEX($AD:$AD, LOOKUP(2, 1 / ($AD$1:INDIRECT("$AD$"&amp;ROW($AD332)-1) &lt;&gt; ""),ROW($AD$1:INDIRECT("$AD$"&amp;ROW($AD332)-1))), 1)+
INDEX($AE:$AE, LOOKUP(2, 1 / ($AE$1:INDIRECT("$AE$"&amp;ROW($AE332)-1) &lt;&gt; ""),ROW($AE$1:INDIRECT("$AE$"&amp;ROW($AD332)-1))), 1)+
INDEX($AE:$AF, LOOKUP(2, 1 / ($AF$1:INDIRECT("$AF$"&amp;ROW($AF332)-1) &lt;&gt; ""),ROW($AF$1:INDIRECT("$AF$"&amp;ROW($AD332)-1))), 1)+
INDEX($AG:$AG, LOOKUP(2, 1 / ($AG$1:INDIRECT("$AG$"&amp;ROW($AG332)-1) &lt;&gt; ""),ROW($AG$1:INDIRECT("$AG$"&amp;ROW($AD332)-1))), 1)+
INDEX($AH:$AH, LOOKUP(2, 1 / ($AH$1:INDIRECT("$AH$"&amp;ROW($AH332)-1) &lt;&gt; ""),ROW($AH$1:INDIRECT("$AH$"&amp;ROW($AD332)-1))), 1)&gt;=510,0,
IF(INDEX($AF:$AF, LOOKUP(2, 1 / ($AF$1:INDIRECT("$AF$"&amp;ROW($AF332)-1) &lt;&gt; ""),ROW($AF$1:INDIRECT("$AF$"&amp;ROW($AF332)-1))), 1)&gt;=255,0,
VLOOKUP(INDIRECT("$G$"&amp;LOOKUP(2, 1 / ($AF$1:INDIRECT("$AF$"&amp;ROW($AF332)-1) &lt;&gt; ""),ROW($AF$1:INDIRECT("$AF$"&amp;ROW($AF332)-1)))), 'EV and Base'!$A$1:$N$671, 6, FALSE))))</f>
        <v/>
      </c>
      <c r="AG332" s="2" t="str" cm="1">
        <f t="array" aca="1" ref="AG332" ca="1">IF(NOT(ISNUMBER(INDEX($A:$A, LOOKUP(2, 1 / ($A$1:INDIRECT("$A$"&amp;ROW($A332)) &lt;&gt; ""),ROW($A$1:INDIRECT("$A$"&amp;ROW($A332)))), 1))), "",
INDEX($AG:$AG, LOOKUP(2, 1 / ($AG$1:INDIRECT("$AG$"&amp;ROW($AG332)-1) &lt;&gt; ""),ROW($AG$1:INDIRECT("$AG$"&amp;ROW($AG332)-1))), 1)+
IF(INDEX($AC:$AC, LOOKUP(2, 1 / ($AC$1:INDIRECT("$AC$"&amp;ROW($AC332)-1) &lt;&gt; ""),ROW($AC$1:INDIRECT("$AC$"&amp;ROW($AC332)-1))), 1)+
INDEX($AD:$AD, LOOKUP(2, 1 / ($AD$1:INDIRECT("$AD$"&amp;ROW($AD332)-1) &lt;&gt; ""),ROW($AD$1:INDIRECT("$AD$"&amp;ROW($AD332)-1))), 1)+
INDEX($AE:$AE, LOOKUP(2, 1 / ($AE$1:INDIRECT("$AE$"&amp;ROW($AE332)-1) &lt;&gt; ""),ROW($AE$1:INDIRECT("$AE$"&amp;ROW($AD332)-1))), 1)+
INDEX($AE:$AF, LOOKUP(2, 1 / ($AF$1:INDIRECT("$AF$"&amp;ROW($AF332)-1) &lt;&gt; ""),ROW($AF$1:INDIRECT("$AF$"&amp;ROW($AD332)-1))), 1)+
INDEX($AG:$AG, LOOKUP(2, 1 / ($AG$1:INDIRECT("$AG$"&amp;ROW($AG332)-1) &lt;&gt; ""),ROW($AG$1:INDIRECT("$AG$"&amp;ROW($AD332)-1))), 1)+
INDEX($AH:$AH, LOOKUP(2, 1 / ($AH$1:INDIRECT("$AH$"&amp;ROW($AH332)-1) &lt;&gt; ""),ROW($AH$1:INDIRECT("$AH$"&amp;ROW($AD332)-1))), 1)&gt;=510,0,
IF(INDEX($AG:$AG, LOOKUP(2, 1 / ($AG$1:INDIRECT("$AG$"&amp;ROW($AG332)-1) &lt;&gt; ""),ROW($AG$1:INDIRECT("$AG$"&amp;ROW($AG332)-1))), 1)&gt;=255,0,
VLOOKUP(INDIRECT("$G$"&amp;LOOKUP(2, 1 / ($AG$1:INDIRECT("$AG$"&amp;ROW($AG332)-1) &lt;&gt; ""),ROW($AG$1:INDIRECT("$AG$"&amp;ROW($AG332)-1)))), 'EV and Base'!$A$1:$N$671, 7, FALSE))))</f>
        <v/>
      </c>
      <c r="AH332" s="24" t="str" cm="1">
        <f t="array" aca="1" ref="AH332" ca="1">IF(NOT(ISNUMBER(INDEX($A:$A,LOOKUP(2,1/($A$1:INDIRECT("$A$"&amp;ROW($A332))&lt;&gt;""),ROW($A$1:INDIRECT("$A$"&amp;ROW($A332)))),1))),"",
INDEX($AH:$AH,LOOKUP(2,1/($AH$1:INDIRECT("$AH$"&amp;ROW($AH332)-1)&lt;&gt;""),ROW($AH$1:INDIRECT("$AH$"&amp;ROW($AH332)-1))),1)+
IF(INDEX($AC:$AC,LOOKUP(2,1/($AC$1:INDIRECT("$AC$"&amp;ROW($AC332)-1)&lt;&gt;""),ROW($AC$1:INDIRECT("$AC$"&amp;ROW($AC332)-1))),1)+
INDEX($AD:$AD,LOOKUP(2,1/($AD$1:INDIRECT("$AD$"&amp;ROW($AD332)-1)&lt;&gt;""),ROW($AD$1:INDIRECT("$AD$"&amp;ROW($AD332)-1))),1)+
INDEX($AE:$AE,LOOKUP(2,1/($AE$1:INDIRECT("$AE$"&amp;ROW($AE332)-1)&lt;&gt;""),ROW($AE$1:INDIRECT("$AE$"&amp;ROW($AD332)-1))),1)+
INDEX($AE:$AF,LOOKUP(2,1/($AF$1:INDIRECT("$AF$"&amp;ROW($AF332)-1)&lt;&gt;""),ROW($AF$1:INDIRECT("$AF$"&amp;ROW($AD332)-1))),1)+
INDEX($AG:$AG,LOOKUP(2,1/($AG$1:INDIRECT("$AG$"&amp;ROW($AG332)-1)&lt;&gt;""),ROW($AG$1:INDIRECT("$AG$"&amp;ROW($AD332)-1))),1)+
INDEX($AH:$AH,LOOKUP(2,1/($AH$1:INDIRECT("$AH$"&amp;ROW($AH332)-1)&lt;&gt;""),ROW($AH$1:INDIRECT("$AH$"&amp;ROW($AD332)-1))),1)&gt;=510,0,
IF(INDEX($AH:$AH,LOOKUP(2,1/($AH$1:INDIRECT("$AH$"&amp;ROW($AH332)-1)&lt;&gt;""),ROW($AH$1:INDIRECT("$AH$"&amp;ROW($AH332)-1))),1)&gt;=255,0,
VLOOKUP(INDIRECT("$G$"&amp;LOOKUP(2,1/($AH$1:INDIRECT("$AH$"&amp;ROW($AH332)-1)&lt;&gt;""),ROW($AH$1:INDIRECT("$AH$"&amp;ROW($AH332)-1)))),'EV and Base'!$A$1:$N$671,8,FALSE))))</f>
        <v/>
      </c>
      <c r="AI332" s="29" t="str" cm="1">
        <f t="array" aca="1" ref="AI332" ca="1">IF(NOT(ISNUMBER(INDEX($A:$A,LOOKUP(2,1/($A$1:INDIRECT("$A$"&amp;ROW($A332))&lt;&gt;""),ROW($A$1:INDIRECT("$A$"&amp;ROW($A332)))),1))),"",
ROUNDDOWN((((2*VLOOKUP($AA332,'EV and Base'!$A$1:$N$671,9,FALSE))+31+ROUNDDOWN($AC332/4,0))*$AB332)/100,0)+$AB332+10)</f>
        <v/>
      </c>
      <c r="AJ332" s="21" t="str" cm="1">
        <f t="array" aca="1" ref="AJ332" ca="1">IF(NOT(ISNUMBER(INDEX($A:$A, LOOKUP(2, 1 / ($A$1:INDIRECT("$A$"&amp;ROW($A332)) &lt;&gt; ""),ROW($A$1:INDIRECT("$A$"&amp;ROW($A332)))), 1))), "",
ROUNDDOWN((ROUNDDOWN((((2*VLOOKUP($AA332, 'EV and Base'!$A$1:$N$671, 10, FALSE))+31+ROUNDDOWN($AD332/4, 0))*$AB332)/100, 0)+5)*1.1, 0))</f>
        <v/>
      </c>
      <c r="AK332" s="21" t="str" cm="1">
        <f t="array" aca="1" ref="AK332" ca="1">IF(NOT(ISNUMBER(INDEX($A:$A, LOOKUP(2, 1 / ($A$1:INDIRECT("$A$"&amp;ROW($A332)) &lt;&gt; ""),ROW($A$1:INDIRECT("$A$"&amp;ROW($A332)))), 1))), "",
ROUNDDOWN((ROUNDDOWN((((2*VLOOKUP($AA332, 'EV and Base'!$A$1:$N$671, 11, FALSE))+30+ROUNDDOWN($AE332/4, 0))*$AB332)/100, 0)+5), 0)
&amp;"-"&amp;
ROUNDDOWN((ROUNDDOWN((((2*VLOOKUP($AA332, 'EV and Base'!$A$1:$N$671, 11, FALSE))+31+ROUNDDOWN($AE332/4, 0))*$AB332)/100, 0)+5), 0))</f>
        <v/>
      </c>
      <c r="AL332" s="21" t="str" cm="1">
        <f t="array" aca="1" ref="AL332" ca="1">IF(NOT(ISNUMBER(INDEX($A:$A, LOOKUP(2, 1 / ($A$1:INDIRECT("$A$"&amp;ROW($A332)) &lt;&gt; ""),ROW($A$1:INDIRECT("$A$"&amp;ROW($A332)))), 1))), "",
ROUNDDOWN((ROUNDDOWN((((2*VLOOKUP($AA332, 'EV and Base'!$A$1:$N$671, 12, FALSE))+0+ROUNDDOWN($AF332/4, 0))*$AB332)/100, 0)+5)*0.9, 0)
&amp;"-"&amp;
ROUNDDOWN((ROUNDDOWN((((2*VLOOKUP($AA332, 'EV and Base'!$A$1:$N$671, 12, FALSE))+31+ROUNDDOWN($AF332/4, 0))*$AB332)/100, 0)+5)*0.9, 0))</f>
        <v/>
      </c>
      <c r="AM332" s="21" t="str" cm="1">
        <f t="array" aca="1" ref="AM332" ca="1">IF(NOT(ISNUMBER(INDEX($A:$A, LOOKUP(2, 1 / ($A$1:INDIRECT("$A$"&amp;ROW($A332)) &lt;&gt; ""),ROW($A$1:INDIRECT("$A$"&amp;ROW($A332)))), 1))), "",
ROUNDDOWN((ROUNDDOWN((((2*VLOOKUP($AA332, 'EV and Base'!$A$1:$N$671, 13, FALSE))+30+ROUNDDOWN($AG332/4, 0))*$AB332)/100, 0)+5), 0)
&amp;"-"&amp;
ROUNDDOWN((ROUNDDOWN((((2*VLOOKUP($AA332, 'EV and Base'!$A$1:$N$671, 13, FALSE))+31+ROUNDDOWN($AG332/4, 0))*$AB332)/100, 0)+5), 0))</f>
        <v/>
      </c>
      <c r="AN332" s="25" t="str" cm="1">
        <f t="array" aca="1" ref="AN332" ca="1">IF(NOT(ISNUMBER(INDEX($A:$A, LOOKUP(2, 1 / ($A$1:INDIRECT("$A$"&amp;ROW($A332)) &lt;&gt; ""),ROW($A$1:INDIRECT("$A$"&amp;ROW($A332)))), 1))), "",
ROUNDDOWN((ROUNDDOWN((((2*VLOOKUP($AA332, 'EV and Base'!$A$1:$N$671, 14, FALSE))+31+ROUNDDOWN($AH332/4, 0))*$AB332)/100, 0)+5), 0))</f>
        <v/>
      </c>
      <c r="AO332" s="23" t="str" cm="1">
        <f t="array" aca="1" ref="AO332" ca="1">IF(NOT(ISNUMBER(INDEX($A:$A, LOOKUP(2, 1 / ($A$1:INDIRECT("$A$"&amp;ROW($A332)) &lt;&gt; ""),ROW($A$1:INDIRECT("$A$"&amp;ROW($A332)))), 1))), "",
ROUNDDOWN((((2*VLOOKUP($AA332, 'EV and Base'!$A$1:$N$671, 9, FALSE))+31+ROUNDDOWN($AC332/4, 0))*$AB332)/100, 0)+$AB332+10)</f>
        <v/>
      </c>
      <c r="AP332" s="2" t="str" cm="1">
        <f t="array" aca="1" ref="AP332" ca="1">IF(NOT(ISNUMBER(INDEX($A:$A, LOOKUP(2, 1 / ($A$1:INDIRECT("$A$"&amp;ROW($A332)) &lt;&gt; ""),ROW($A$1:INDIRECT("$A$"&amp;ROW($A332)))), 1))), "",
ROUNDDOWN((ROUNDDOWN((((2*VLOOKUP($AA332, 'EV and Base'!$A$1:$N$671, 10, FALSE))+31+ROUNDDOWN($AD332/4, 0))*$AB332)/100, 0)+5)*1.1, 0))</f>
        <v/>
      </c>
      <c r="AQ332" s="2" t="str" cm="1">
        <f t="array" aca="1" ref="AQ332" ca="1">IF(NOT(ISNUMBER(INDEX($A:$A, LOOKUP(2, 1 / ($A$1:INDIRECT("$A$"&amp;ROW($A332)) &lt;&gt; ""),ROW($A$1:INDIRECT("$A$"&amp;ROW($A332)))), 1))), "",
ROUNDDOWN((ROUNDDOWN((((2*VLOOKUP($AA332, 'EV and Base'!$A$1:$N$671, 11, FALSE))+$AV$2+ROUNDDOWN($AE332/4, 0))*$AB332)/100, 0)+5), 0))</f>
        <v/>
      </c>
      <c r="AR332" s="22" t="str" cm="1">
        <f t="array" aca="1" ref="AR332" ca="1">IF(NOT(ISNUMBER(INDEX($A:$A, LOOKUP(2, 1 / ($A$1:INDIRECT("$A$"&amp;ROW($A332)) &lt;&gt; ""),ROW($A$1:INDIRECT("$A$"&amp;ROW($A332)))), 1))), "",
ROUNDDOWN((ROUNDDOWN((((2*VLOOKUP($AA332, 'EV and Base'!$A$1:$N$671, 12, FALSE))+$AW$2+ROUNDDOWN($AF332/4, 0))*$AB332)/100, 0)+5)*0.9, 0))</f>
        <v/>
      </c>
      <c r="AS332" s="2" t="str" cm="1">
        <f t="array" aca="1" ref="AS332" ca="1">IF(NOT(ISNUMBER(INDEX($A:$A, LOOKUP(2, 1 / ($A$1:INDIRECT("$A$"&amp;ROW($A332)) &lt;&gt; ""),ROW($A$1:INDIRECT("$A$"&amp;ROW($A332)))), 1))), "",
ROUNDDOWN((ROUNDDOWN((((2*VLOOKUP($AA332, 'EV and Base'!$A$1:$N$671, 13, FALSE))+$AX$2+ROUNDDOWN($AG332/4, 0))*$AB332)/100, 0)+5), 0))</f>
        <v/>
      </c>
      <c r="AT332" s="24" t="str" cm="1">
        <f t="array" aca="1" ref="AT332" ca="1">IF(NOT(ISNUMBER(INDEX($A:$A, LOOKUP(2, 1 / ($A$1:INDIRECT("$A$"&amp;ROW($A332)) &lt;&gt; ""),ROW($A$1:INDIRECT("$A$"&amp;ROW($A332)))), 1))), "",
ROUNDDOWN((ROUNDDOWN((((2*VLOOKUP($AA332, 'EV and Base'!$A$1:$N$671, 14, FALSE))+31+ROUNDDOWN($AH332/4, 0))*$AB332)/100, 0)+5), 0))</f>
        <v/>
      </c>
      <c r="AU332" s="28"/>
      <c r="AY332" t="str" cm="1">
        <f t="array" aca="1" ref="AY332" ca="1">IF(NOT(ISNUMBER(INDEX($A:$A,LOOKUP(2,1/($A$1:INDIRECT("$A$"&amp;ROW($A332))&lt;&gt;""),ROW($A$1:INDIRECT("$A$"&amp;ROW($A332)))),1))),"",
INDEX($AY:$AY,LOOKUP(2,1/($AY$1:INDIRECT("$AY$"&amp;ROW($AY332)-1)&lt;&gt;""),ROW($AY$1:INDIRECT("$AY$"&amp;ROW($AY332)-1))),1)+$BL332)</f>
        <v/>
      </c>
      <c r="AZ332" s="3" t="str" cm="1">
        <f t="array" aca="1" ref="AZ332" ca="1">IF(NOT(ISNUMBER(INDEX($A:$A, LOOKUP(2, 1 / ($A$1:INDIRECT("$A$"&amp;ROW($A332)) &lt;&gt; ""),ROW($A$1:INDIRECT("$A$"&amp;ROW($A332)))), 1))), "",
VLOOKUP(INDIRECT("$G$"&amp;LOOKUP(2, 1 / ($AY$1:INDIRECT("$AY$"&amp;ROW($AY332)-1) &lt;&gt; ""),ROW($AY$1:INDIRECT("$AY$"&amp;ROW($AY332)-1)))),'EV and Base'!A295:N965,2,FALSE))</f>
        <v/>
      </c>
      <c r="BA332" s="3" t="str" cm="1">
        <f t="array" aca="1" ref="BA332" ca="1">IF(NOT(ISNUMBER(INDEX($A:$A, LOOKUP(2, 1 / ($A$1:INDIRECT("$A$"&amp;ROW($A332)) &lt;&gt; ""),ROW($A$1:INDIRECT("$A$"&amp;ROW($A332)))), 1))), "",
INDIRECT("$I$"&amp;LOOKUP(2, 1 / ($AY$1:INDIRECT("$AY$"&amp;ROW($AY332)-1) &lt;&gt; ""),ROW($AY$1:INDIRECT("$AY$"&amp;ROW($AY332)-1)))))</f>
        <v/>
      </c>
      <c r="BB332" s="1" t="str" cm="1">
        <f t="array" aca="1" ref="BB332" ca="1">IF(NOT(ISNUMBER(INDEX($A:$A, LOOKUP(2, 1 / ($A$1:INDIRECT("$A$"&amp;ROW($A332)) &lt;&gt; ""),ROW($A$1:INDIRECT("$A$"&amp;ROW($A332)))), 1))), "",
INDIRECT("$AB$"&amp;LOOKUP(2, 1 / ($AY$1:INDIRECT("$AY$"&amp;ROW($AY332)-1) &lt;&gt; ""),ROW($AY$1:INDIRECT("$AY$"&amp;ROW($AY332)-1)))))</f>
        <v/>
      </c>
      <c r="BC332" s="3" t="str" cm="1">
        <f t="array" aca="1" ref="BC332" ca="1">IF(NOT(ISNUMBER(INDEX($A:$A,LOOKUP(2,1/($A$1:INDIRECT("$A$"&amp;ROW($A332))&lt;&gt;""),ROW($A$1:INDIRECT("$A$"&amp;ROW($A332)))),1))),"",
$BA332+$BA332+10)</f>
        <v/>
      </c>
      <c r="BD332" s="3" t="str" cm="1">
        <f t="array" aca="1" ref="BD332" ca="1">IF(NOT(ISNUMBER(INDEX($A:$A,LOOKUP(2,1/($A$1:INDIRECT("$A$"&amp;ROW($A332))&lt;&gt;""),ROW($A$1:INDIRECT("$A$"&amp;ROW($A332)))),1))),"",
$BA332+$BB332+10)</f>
        <v/>
      </c>
      <c r="BE332" s="3" t="str" cm="1">
        <f t="array" aca="1" ref="BE332" ca="1">IF(NOT(ISNUMBER(INDEX($A:$A,LOOKUP(2,1/($A$1:INDIRECT("$A$"&amp;ROW($A332))&lt;&gt;""),ROW($A$1:INDIRECT("$A$"&amp;ROW($A332)))),1))),"",
$BC332*$BC332)</f>
        <v/>
      </c>
      <c r="BF332" s="3" t="str" cm="1">
        <f t="array" aca="1" ref="BF332" ca="1">IF(NOT(ISNUMBER(INDEX($A:$A,LOOKUP(2,1/($A$1:INDIRECT("$A$"&amp;ROW($A332))&lt;&gt;""),ROW($A$1:INDIRECT("$A$"&amp;ROW($A332)))),1))),"",
$BD332*$BD332)</f>
        <v/>
      </c>
      <c r="BG332" s="3" t="str" cm="1">
        <f t="array" aca="1" ref="BG332" ca="1">IF(NOT(ISNUMBER(INDEX($A:$A,LOOKUP(2,1/($A$1:INDIRECT("$A$"&amp;ROW($A332))&lt;&gt;""),ROW($A$1:INDIRECT("$A$"&amp;ROW($A332)))),1))),"",
_xlfn.FLOOR.MATH(1.5*_xlfn.FLOOR.MATH($AZ332*BA332/5)))</f>
        <v/>
      </c>
      <c r="BH332" s="3" t="str" cm="1">
        <f t="array" aca="1" ref="BH332" ca="1">IF(NOT(ISNUMBER(INDEX($A:$A, LOOKUP(2, 1 / ($A$1:INDIRECT("$A$"&amp;ROW($A332)) &lt;&gt; ""),ROW($A$1:INDIRECT("$A$"&amp;ROW($A332)))), 1))), "",
_xlfn.FLOOR.MATH($BG332/IF(OR(INDIRECT("$C$"&amp;LOOKUP(2, 1 / ($AY$1:INDIRECT("$AY$"&amp;ROW($AY332)-1) &lt;&gt; ""),ROW($AY$1:INDIRECT("$AY$"&amp;ROW($AY332)-1))))="Multi",
INDIRECT("$C$"&amp;LOOKUP(2, 1 / ($AY$1:INDIRECT("$AY$"&amp;ROW($AY332)-1) &lt;&gt; ""),ROW($AY$1:INDIRECT("$AY$"&amp;ROW($AY332)-1))))="Double"),2,1)))</f>
        <v/>
      </c>
      <c r="BI332" s="3" t="str" cm="1">
        <f t="array" aca="1" ref="BI332" ca="1">IF(NOT(ISNUMBER(INDEX($A:$A,LOOKUP(2,1/($A$1:INDIRECT("$A$"&amp;ROW($A332))&lt;&gt;""),ROW($A$1:INDIRECT("$A$"&amp;ROW($A332)))),1))),"",
VLOOKUP($BC332,GameFreakSQRT!$A$1:$B$200,2,FALSE))</f>
        <v/>
      </c>
      <c r="BJ332" s="3" t="str" cm="1">
        <f t="array" aca="1" ref="BJ332" ca="1">IF(NOT(ISNUMBER(INDEX($A:$A,LOOKUP(2,1/($A$1:INDIRECT("$A$"&amp;ROW($A332))&lt;&gt;""),ROW($A$1:INDIRECT("$A$"&amp;ROW($A332)))),1))),"",
VLOOKUP($BD332,GameFreakSQRT!$A$1:$B$200,2,FALSE))</f>
        <v/>
      </c>
      <c r="BK332" s="3" t="str" cm="1">
        <f t="array" aca="1" ref="BK332" ca="1">IF(NOT(ISNUMBER(INDEX($A:$A,LOOKUP(2,1/($A$1:INDIRECT("$A$"&amp;ROW($A332))&lt;&gt;""),ROW($A$1:INDIRECT("$A$"&amp;ROW($A332)))),1))),"",
_xlfn.FLOOR.MATH((($BI332*$BE332)*$BH332)/($BJ332*$BF332))+1)</f>
        <v/>
      </c>
      <c r="BL332" s="3" t="str" cm="1">
        <f t="array" aca="1" ref="BL332" ca="1">IF(NOT(ISNUMBER(INDEX($A:$A,LOOKUP(2,1/($A$1:INDIRECT("$A$"&amp;ROW($A332))&lt;&gt;""),ROW($A$1:INDIRECT("$A$"&amp;ROW($A332)))),1))),"",
_xlfn.FLOOR.MATH($BK332*IF(NOT(INDIRECT("$Z$"&amp;LOOKUP(2, 1 / ($AY$1:INDIRECT("$AY$"&amp;ROW($AY332)-1) &lt;&gt; ""),ROW($AY$1:INDIRECT("$AY$"&amp;ROW($AY332)-1))))=""),1.5,1)))</f>
        <v/>
      </c>
      <c r="BM332" s="3" t="str" cm="1">
        <f t="array" aca="1" ref="BM332" ca="1">IF(NOT(ISNUMBER(INDEX($A:$A, LOOKUP(2, 1 / ($A$1:INDIRECT("$A$"&amp;ROW($A332)) &lt;&gt; ""),ROW($A$1:INDIRECT("$A$"&amp;ROW($A332)))), 1))), "",
INDIRECT("$Y$"&amp;LOOKUP(2, 1 / ($AY$1:INDIRECT("$AY$"&amp;ROW($AY332)-1) &lt;&gt; ""),ROW($AY$1:INDIRECT("$AY$"&amp;ROW($AY332)-1)))))</f>
        <v/>
      </c>
      <c r="BN332" s="3" t="str">
        <f t="shared" ca="1" si="31"/>
        <v/>
      </c>
    </row>
    <row r="333" spans="1:66" x14ac:dyDescent="0.45">
      <c r="A333" s="56" t="s">
        <v>75</v>
      </c>
      <c r="B333" s="56" t="s">
        <v>609</v>
      </c>
      <c r="C333" s="56" t="s">
        <v>46</v>
      </c>
      <c r="D333" s="56" t="s">
        <v>588</v>
      </c>
      <c r="E333" s="56" t="s">
        <v>48</v>
      </c>
      <c r="F333" s="56">
        <v>1</v>
      </c>
      <c r="G333" s="2" t="s">
        <v>426</v>
      </c>
      <c r="H333" s="2" t="s">
        <v>50</v>
      </c>
      <c r="I333" s="2">
        <v>35</v>
      </c>
      <c r="J333" s="2" t="s">
        <v>111</v>
      </c>
      <c r="K333" s="2" t="s">
        <v>414</v>
      </c>
      <c r="L333" s="2" t="s">
        <v>53</v>
      </c>
      <c r="M333" s="2" t="s">
        <v>417</v>
      </c>
      <c r="N333" s="2" t="s">
        <v>418</v>
      </c>
      <c r="O333" s="2" t="s">
        <v>423</v>
      </c>
      <c r="P333" s="2" t="s">
        <v>606</v>
      </c>
      <c r="Q333" s="2">
        <v>0</v>
      </c>
      <c r="R333" s="2">
        <f>_xlfn.FLOOR.MATH((((2*VLOOKUP(G333, 'EV and Base'!$A$1:$N$671, 9, FALSE))+$Q333)*$I333)/100)+$I333+10</f>
        <v>122</v>
      </c>
      <c r="S333" s="2">
        <f>_xlfn.FLOOR.MATH((_xlfn.FLOOR.MATH((((2*VLOOKUP($G333, 'EV and Base'!$A$1:$N$671, 10, FALSE))+$Q333)*$I333)/100)+5)*
IF(OR($J333="Lonely", $J333="Brave", $J333="Adamant", $J333="Naughty"), 1.1,
IF(OR($J333="Bold", $J333="Timid", $J333="Modest", $J333="Calm"), 0.9, 1)))</f>
        <v>108</v>
      </c>
      <c r="T333" s="2">
        <f>_xlfn.FLOOR.MATH((_xlfn.FLOOR.MATH((((2*VLOOKUP($G333, 'EV and Base'!$A$1:$N$671, 11, FALSE))+$Q333)*$I333)/100)+5)*
IF(OR($J333="Bold", $J333="Relaxed", $J333="Impish", $J333="Lax"), 1.1,
IF(OR($J333="Lonely", $J333="Hasty", $J333="Mild", $J333="Gentle"), 0.9, 1)))</f>
        <v>47</v>
      </c>
      <c r="U333" s="2">
        <f>_xlfn.FLOOR.MATH((_xlfn.FLOOR.MATH((((2*VLOOKUP($G333, 'EV and Base'!$A$1:$N$671, 12, FALSE))+$Q333)*$I333)/100)+5)*
IF(OR($J333="Modest", $J333="Mild", $J333="Quiet", $J333="Rash"), 1.1,
IF(OR($J333="Adamant", $J333="Impish", $J333="Jolly", $J333="Careful"), 0.9, 1)))</f>
        <v>40</v>
      </c>
      <c r="V333" s="2">
        <f>_xlfn.FLOOR.MATH((_xlfn.FLOOR.MATH((((2*VLOOKUP($G333, 'EV and Base'!$A$1:$N$671, 13, FALSE))+$Q333)*$I333)/100)+5)*
IF(OR($J333="Calm", $J333="Gentle", $J333="Sassy", $J333="Careful"), 1.1,
IF(OR($J333="Naughty", $J333="Lax", $J333="Naive", $J333="Rash"), 0.9, 1)))</f>
        <v>50</v>
      </c>
      <c r="W333" s="2">
        <f>_xlfn.FLOOR.MATH((_xlfn.FLOOR.MATH((((2*VLOOKUP($G333, 'EV and Base'!$A$1:$N$671, 14, FALSE))+$Q333)*$I333)/100)+5)*
IF(OR($J333="Timid", $J333="Hasty", $J333="Jolly", $J333="Naive"), 1.1,
IF(OR($J333="Brave", $J333="Relaxed", $J333="Quiet", $J333="Sassy"), 0.9, 1)))</f>
        <v>59</v>
      </c>
      <c r="X333" s="56">
        <v>1400</v>
      </c>
      <c r="Z333" s="1">
        <v>1</v>
      </c>
      <c r="AA333" s="23" t="str" cm="1">
        <f t="array" aca="1" ref="AA333" ca="1">IF(NOT(ISNUMBER(INDEX($A:$A,LOOKUP(2,1/($A$1:INDIRECT("$A$"&amp;ROW($A333))&lt;&gt;""),ROW($A$1:INDIRECT("$A$"&amp;ROW($A333)))),1))),"",
IF(NOT(ISNUMBER($A333)),$AA332,
IF($AB333&lt;16,"Lillipup",
IF($AB333&lt;32,"Herdier",
"Stoutland"))))</f>
        <v/>
      </c>
      <c r="AB333" s="25" t="str" cm="1">
        <f t="array" aca="1" ref="AB333" ca="1">IF(NOT(ISNUMBER(INDEX($A:$A, LOOKUP(2, 1 / ($A$1:INDIRECT("$A$"&amp;ROW($A333)) &lt;&gt; ""),ROW($A$1:INDIRECT("$A$"&amp;ROW($A333)))), 1))), "",
VLOOKUP($AY333,'Medium-Slow'!$A$1:$B$101,2,TRUE))</f>
        <v/>
      </c>
      <c r="AC333" s="23" t="str" cm="1">
        <f t="array" aca="1" ref="AC333" ca="1">IF(NOT(ISNUMBER(INDEX($A:$A, LOOKUP(2, 1 / ($A$1:INDIRECT("$A$"&amp;ROW($A333)) &lt;&gt; ""),ROW($A$1:INDIRECT("$A$"&amp;ROW($A333)))), 1))), "",
INDEX($AC:$AC, LOOKUP(2, 1 / ($AC$1:INDIRECT("$AC$"&amp;ROW($AC333)-1) &lt;&gt; ""),ROW($AC$1:INDIRECT("$AC$"&amp;ROW($AC333)-1))), 1)+
IF(INDEX($AC:$AC, LOOKUP(2, 1 / ($AC$1:INDIRECT("$AC$"&amp;ROW($AC333)-1) &lt;&gt; ""),ROW($AC$1:INDIRECT("$AC$"&amp;ROW($AC333)-1))), 1)+
INDEX($AD:$AD, LOOKUP(2, 1 / ($AD$1:INDIRECT("$AD$"&amp;ROW($AD333)-1) &lt;&gt; ""),ROW($AD$1:INDIRECT("$AD$"&amp;ROW($AD333)-1))), 1)+
INDEX($AE:$AE, LOOKUP(2, 1 / ($AE$1:INDIRECT("$AE$"&amp;ROW($AE333)-1) &lt;&gt; ""),ROW($AE$1:INDIRECT("$AE$"&amp;ROW($AD333)-1))), 1)+
INDEX($AE:$AF, LOOKUP(2, 1 / ($AF$1:INDIRECT("$AF$"&amp;ROW($AF333)-1) &lt;&gt; ""),ROW($AF$1:INDIRECT("$AF$"&amp;ROW($AD333)-1))), 1)+
INDEX($AG:$AG, LOOKUP(2, 1 / ($AG$1:INDIRECT("$AG$"&amp;ROW($AG333)-1) &lt;&gt; ""),ROW($AG$1:INDIRECT("$AG$"&amp;ROW($AD333)-1))), 1)+
INDEX($AH:$AH, LOOKUP(2, 1 / ($AH$1:INDIRECT("$AH$"&amp;ROW($AH333)-1) &lt;&gt; ""),ROW($AH$1:INDIRECT("$AH$"&amp;ROW($AD333)-1))), 1)&gt;=510,0,
IF(INDEX($AC:$AC, LOOKUP(2, 1 / ($AC$1:INDIRECT("$AC$"&amp;ROW($AC333)-1) &lt;&gt; ""),ROW($AC$1:INDIRECT("$AC$"&amp;ROW($AC333)-1))), 1)&gt;=255,0,
VLOOKUP(INDIRECT("$G$"&amp;LOOKUP(2, 1 / ($AC$1:INDIRECT("$AC$"&amp;ROW($AC333)-1) &lt;&gt; ""),ROW($AC$1:INDIRECT("$AC$"&amp;ROW($AC333)-1)))), 'EV and Base'!$A$1:$N$671, 3, FALSE))))</f>
        <v/>
      </c>
      <c r="AD333" s="2" t="str" cm="1">
        <f t="array" aca="1" ref="AD333" ca="1">IF(NOT(ISNUMBER(INDEX($A:$A, LOOKUP(2, 1 / ($A$1:INDIRECT("$A$"&amp;ROW($A333)) &lt;&gt; ""),ROW($A$1:INDIRECT("$A$"&amp;ROW($A333)))), 1))), "",
INDEX($AD:$AD, LOOKUP(2, 1 / ($AD$1:INDIRECT("$AD$"&amp;ROW($AD333)-1) &lt;&gt; ""),ROW($AD$1:INDIRECT("$AD$"&amp;ROW($AD333)-1))), 1)+
IF(INDEX($AC:$AC, LOOKUP(2, 1 / ($AC$1:INDIRECT("$AC$"&amp;ROW($AC333)-1) &lt;&gt; ""),ROW($AC$1:INDIRECT("$AC$"&amp;ROW($AC333)-1))), 1)+
INDEX($AD:$AD, LOOKUP(2, 1 / ($AD$1:INDIRECT("$AD$"&amp;ROW($AD333)-1) &lt;&gt; ""),ROW($AD$1:INDIRECT("$AD$"&amp;ROW($AD333)-1))), 1)+
INDEX($AE:$AE, LOOKUP(2, 1 / ($AE$1:INDIRECT("$AE$"&amp;ROW($AE333)-1) &lt;&gt; ""),ROW($AE$1:INDIRECT("$AE$"&amp;ROW($AD333)-1))), 1)+
INDEX($AE:$AF, LOOKUP(2, 1 / ($AF$1:INDIRECT("$AF$"&amp;ROW($AF333)-1) &lt;&gt; ""),ROW($AF$1:INDIRECT("$AF$"&amp;ROW($AD333)-1))), 1)+
INDEX($AG:$AG, LOOKUP(2, 1 / ($AG$1:INDIRECT("$AG$"&amp;ROW($AG333)-1) &lt;&gt; ""),ROW($AG$1:INDIRECT("$AG$"&amp;ROW($AD333)-1))), 1)+
INDEX($AH:$AH, LOOKUP(2, 1 / ($AH$1:INDIRECT("$AH$"&amp;ROW($AH333)-1) &lt;&gt; ""),ROW($AH$1:INDIRECT("$AH$"&amp;ROW($AD333)-1))), 1)&gt;=510,0,
IF(INDEX($AD:$AD, LOOKUP(2, 1 / ($AD$1:INDIRECT("$AD$"&amp;ROW($AD333)-1) &lt;&gt; ""),ROW($AD$1:INDIRECT("$AD$"&amp;ROW($AD333)-1))), 1)&gt;=255,0,
VLOOKUP(INDIRECT("$G$"&amp;LOOKUP(2, 1 / ($AD$1:INDIRECT("$AD$"&amp;ROW($AD333)-1) &lt;&gt; ""),ROW($AD$1:INDIRECT("$AD$"&amp;ROW($AD333)-1)))), 'EV and Base'!$A$1:$N$671, 4, FALSE))))</f>
        <v/>
      </c>
      <c r="AE333" s="2" t="str" cm="1">
        <f t="array" aca="1" ref="AE333" ca="1">IF(NOT(ISNUMBER(INDEX($A:$A,LOOKUP(2,1/($A$1:INDIRECT("$A$"&amp;ROW($A333))&lt;&gt;""),ROW($A$1:INDIRECT("$A$"&amp;ROW($A333)))),1))),"",
INDEX($AE:$AE,LOOKUP(2,1/($AE$1:INDIRECT("$AE$"&amp;ROW($AE333)-1)&lt;&gt;""),ROW($AE$1:INDIRECT("$AE$"&amp;ROW($AE333)-1))),1)+
IF(INDEX($AC:$AC,LOOKUP(2,1/($AC$1:INDIRECT("$AC$"&amp;ROW($AC333)-1)&lt;&gt;""),ROW($AC$1:INDIRECT("$AC$"&amp;ROW($AC333)-1))),1)+
INDEX($AD:$AD,LOOKUP(2,1/($AD$1:INDIRECT("$AD$"&amp;ROW($AD333)-1)&lt;&gt;""),ROW($AD$1:INDIRECT("$AD$"&amp;ROW($AD333)-1))),1)+
INDEX($AE:$AE,LOOKUP(2,1/($AE$1:INDIRECT("$AE$"&amp;ROW($AE333)-1)&lt;&gt;""),ROW($AE$1:INDIRECT("$AE$"&amp;ROW($AD333)-1))),1)+
INDEX($AE:$AF,LOOKUP(2,1/($AF$1:INDIRECT("$AF$"&amp;ROW($AF333)-1)&lt;&gt;""),ROW($AF$1:INDIRECT("$AF$"&amp;ROW($AD333)-1))),1)+
INDEX($AG:$AG,LOOKUP(2,1/($AG$1:INDIRECT("$AG$"&amp;ROW($AG333)-1)&lt;&gt;""),ROW($AG$1:INDIRECT("$AG$"&amp;ROW($AD333)-1))),1)+
INDEX($AH:$AH,LOOKUP(2,1/($AH$1:INDIRECT("$AH$"&amp;ROW($AH333)-1)&lt;&gt;""),ROW($AH$1:INDIRECT("$AH$"&amp;ROW($AD333)-1))),1)&gt;=510,0,
IF(INDEX($AE:$AE,LOOKUP(2,1/($AE$1:INDIRECT("$AE$"&amp;ROW($AE333)-1)&lt;&gt;""),ROW($AE$1:INDIRECT("$AE$"&amp;ROW($AE333)-1))),1)&gt;=255,0,
VLOOKUP(INDIRECT("$G$"&amp;LOOKUP(2,1/($AE$1:INDIRECT("$AE$"&amp;ROW($AE333)-1)&lt;&gt;""),ROW($AE$1:INDIRECT("$AE$"&amp;ROW($AE333)-1)))),'EV and Base'!$A$1:$N$671,5,FALSE))))</f>
        <v/>
      </c>
      <c r="AF333" s="2" t="str" cm="1">
        <f t="array" aca="1" ref="AF333" ca="1">IF(NOT(ISNUMBER(INDEX($A:$A, LOOKUP(2, 1 / ($A$1:INDIRECT("$A$"&amp;ROW($A333)) &lt;&gt; ""),ROW($A$1:INDIRECT("$A$"&amp;ROW($A333)))), 1))), "",
INDEX($AF:$AF, LOOKUP(2, 1 / ($AF$1:INDIRECT("$AF$"&amp;ROW($AF333)-1) &lt;&gt; ""),ROW($AF$1:INDIRECT("$AF$"&amp;ROW($AF333)-1))), 1)+
IF(INDEX($AC:$AC, LOOKUP(2, 1 / ($AC$1:INDIRECT("$AC$"&amp;ROW($AC333)-1) &lt;&gt; ""),ROW($AC$1:INDIRECT("$AC$"&amp;ROW($AC333)-1))), 1)+
INDEX($AD:$AD, LOOKUP(2, 1 / ($AD$1:INDIRECT("$AD$"&amp;ROW($AD333)-1) &lt;&gt; ""),ROW($AD$1:INDIRECT("$AD$"&amp;ROW($AD333)-1))), 1)+
INDEX($AE:$AE, LOOKUP(2, 1 / ($AE$1:INDIRECT("$AE$"&amp;ROW($AE333)-1) &lt;&gt; ""),ROW($AE$1:INDIRECT("$AE$"&amp;ROW($AD333)-1))), 1)+
INDEX($AE:$AF, LOOKUP(2, 1 / ($AF$1:INDIRECT("$AF$"&amp;ROW($AF333)-1) &lt;&gt; ""),ROW($AF$1:INDIRECT("$AF$"&amp;ROW($AD333)-1))), 1)+
INDEX($AG:$AG, LOOKUP(2, 1 / ($AG$1:INDIRECT("$AG$"&amp;ROW($AG333)-1) &lt;&gt; ""),ROW($AG$1:INDIRECT("$AG$"&amp;ROW($AD333)-1))), 1)+
INDEX($AH:$AH, LOOKUP(2, 1 / ($AH$1:INDIRECT("$AH$"&amp;ROW($AH333)-1) &lt;&gt; ""),ROW($AH$1:INDIRECT("$AH$"&amp;ROW($AD333)-1))), 1)&gt;=510,0,
IF(INDEX($AF:$AF, LOOKUP(2, 1 / ($AF$1:INDIRECT("$AF$"&amp;ROW($AF333)-1) &lt;&gt; ""),ROW($AF$1:INDIRECT("$AF$"&amp;ROW($AF333)-1))), 1)&gt;=255,0,
VLOOKUP(INDIRECT("$G$"&amp;LOOKUP(2, 1 / ($AF$1:INDIRECT("$AF$"&amp;ROW($AF333)-1) &lt;&gt; ""),ROW($AF$1:INDIRECT("$AF$"&amp;ROW($AF333)-1)))), 'EV and Base'!$A$1:$N$671, 6, FALSE))))</f>
        <v/>
      </c>
      <c r="AG333" s="2" t="str" cm="1">
        <f t="array" aca="1" ref="AG333" ca="1">IF(NOT(ISNUMBER(INDEX($A:$A, LOOKUP(2, 1 / ($A$1:INDIRECT("$A$"&amp;ROW($A333)) &lt;&gt; ""),ROW($A$1:INDIRECT("$A$"&amp;ROW($A333)))), 1))), "",
INDEX($AG:$AG, LOOKUP(2, 1 / ($AG$1:INDIRECT("$AG$"&amp;ROW($AG333)-1) &lt;&gt; ""),ROW($AG$1:INDIRECT("$AG$"&amp;ROW($AG333)-1))), 1)+
IF(INDEX($AC:$AC, LOOKUP(2, 1 / ($AC$1:INDIRECT("$AC$"&amp;ROW($AC333)-1) &lt;&gt; ""),ROW($AC$1:INDIRECT("$AC$"&amp;ROW($AC333)-1))), 1)+
INDEX($AD:$AD, LOOKUP(2, 1 / ($AD$1:INDIRECT("$AD$"&amp;ROW($AD333)-1) &lt;&gt; ""),ROW($AD$1:INDIRECT("$AD$"&amp;ROW($AD333)-1))), 1)+
INDEX($AE:$AE, LOOKUP(2, 1 / ($AE$1:INDIRECT("$AE$"&amp;ROW($AE333)-1) &lt;&gt; ""),ROW($AE$1:INDIRECT("$AE$"&amp;ROW($AD333)-1))), 1)+
INDEX($AE:$AF, LOOKUP(2, 1 / ($AF$1:INDIRECT("$AF$"&amp;ROW($AF333)-1) &lt;&gt; ""),ROW($AF$1:INDIRECT("$AF$"&amp;ROW($AD333)-1))), 1)+
INDEX($AG:$AG, LOOKUP(2, 1 / ($AG$1:INDIRECT("$AG$"&amp;ROW($AG333)-1) &lt;&gt; ""),ROW($AG$1:INDIRECT("$AG$"&amp;ROW($AD333)-1))), 1)+
INDEX($AH:$AH, LOOKUP(2, 1 / ($AH$1:INDIRECT("$AH$"&amp;ROW($AH333)-1) &lt;&gt; ""),ROW($AH$1:INDIRECT("$AH$"&amp;ROW($AD333)-1))), 1)&gt;=510,0,
IF(INDEX($AG:$AG, LOOKUP(2, 1 / ($AG$1:INDIRECT("$AG$"&amp;ROW($AG333)-1) &lt;&gt; ""),ROW($AG$1:INDIRECT("$AG$"&amp;ROW($AG333)-1))), 1)&gt;=255,0,
VLOOKUP(INDIRECT("$G$"&amp;LOOKUP(2, 1 / ($AG$1:INDIRECT("$AG$"&amp;ROW($AG333)-1) &lt;&gt; ""),ROW($AG$1:INDIRECT("$AG$"&amp;ROW($AG333)-1)))), 'EV and Base'!$A$1:$N$671, 7, FALSE))))</f>
        <v/>
      </c>
      <c r="AH333" s="24" t="str" cm="1">
        <f t="array" aca="1" ref="AH333" ca="1">IF(NOT(ISNUMBER(INDEX($A:$A,LOOKUP(2,1/($A$1:INDIRECT("$A$"&amp;ROW($A333))&lt;&gt;""),ROW($A$1:INDIRECT("$A$"&amp;ROW($A333)))),1))),"",
INDEX($AH:$AH,LOOKUP(2,1/($AH$1:INDIRECT("$AH$"&amp;ROW($AH333)-1)&lt;&gt;""),ROW($AH$1:INDIRECT("$AH$"&amp;ROW($AH333)-1))),1)+
IF(INDEX($AC:$AC,LOOKUP(2,1/($AC$1:INDIRECT("$AC$"&amp;ROW($AC333)-1)&lt;&gt;""),ROW($AC$1:INDIRECT("$AC$"&amp;ROW($AC333)-1))),1)+
INDEX($AD:$AD,LOOKUP(2,1/($AD$1:INDIRECT("$AD$"&amp;ROW($AD333)-1)&lt;&gt;""),ROW($AD$1:INDIRECT("$AD$"&amp;ROW($AD333)-1))),1)+
INDEX($AE:$AE,LOOKUP(2,1/($AE$1:INDIRECT("$AE$"&amp;ROW($AE333)-1)&lt;&gt;""),ROW($AE$1:INDIRECT("$AE$"&amp;ROW($AD333)-1))),1)+
INDEX($AE:$AF,LOOKUP(2,1/($AF$1:INDIRECT("$AF$"&amp;ROW($AF333)-1)&lt;&gt;""),ROW($AF$1:INDIRECT("$AF$"&amp;ROW($AD333)-1))),1)+
INDEX($AG:$AG,LOOKUP(2,1/($AG$1:INDIRECT("$AG$"&amp;ROW($AG333)-1)&lt;&gt;""),ROW($AG$1:INDIRECT("$AG$"&amp;ROW($AD333)-1))),1)+
INDEX($AH:$AH,LOOKUP(2,1/($AH$1:INDIRECT("$AH$"&amp;ROW($AH333)-1)&lt;&gt;""),ROW($AH$1:INDIRECT("$AH$"&amp;ROW($AD333)-1))),1)&gt;=510,0,
IF(INDEX($AH:$AH,LOOKUP(2,1/($AH$1:INDIRECT("$AH$"&amp;ROW($AH333)-1)&lt;&gt;""),ROW($AH$1:INDIRECT("$AH$"&amp;ROW($AH333)-1))),1)&gt;=255,0,
VLOOKUP(INDIRECT("$G$"&amp;LOOKUP(2,1/($AH$1:INDIRECT("$AH$"&amp;ROW($AH333)-1)&lt;&gt;""),ROW($AH$1:INDIRECT("$AH$"&amp;ROW($AH333)-1)))),'EV and Base'!$A$1:$N$671,8,FALSE))))</f>
        <v/>
      </c>
      <c r="AI333" s="29" t="str" cm="1">
        <f t="array" aca="1" ref="AI333" ca="1">IF(NOT(ISNUMBER(INDEX($A:$A,LOOKUP(2,1/($A$1:INDIRECT("$A$"&amp;ROW($A333))&lt;&gt;""),ROW($A$1:INDIRECT("$A$"&amp;ROW($A333)))),1))),"",
ROUNDDOWN((((2*VLOOKUP($AA333,'EV and Base'!$A$1:$N$671,9,FALSE))+31+ROUNDDOWN($AC333/4,0))*$AB333)/100,0)+$AB333+10)</f>
        <v/>
      </c>
      <c r="AJ333" s="21" t="str" cm="1">
        <f t="array" aca="1" ref="AJ333" ca="1">IF(NOT(ISNUMBER(INDEX($A:$A, LOOKUP(2, 1 / ($A$1:INDIRECT("$A$"&amp;ROW($A333)) &lt;&gt; ""),ROW($A$1:INDIRECT("$A$"&amp;ROW($A333)))), 1))), "",
ROUNDDOWN((ROUNDDOWN((((2*VLOOKUP($AA333, 'EV and Base'!$A$1:$N$671, 10, FALSE))+31+ROUNDDOWN($AD333/4, 0))*$AB333)/100, 0)+5)*1.1, 0))</f>
        <v/>
      </c>
      <c r="AK333" s="21" t="str" cm="1">
        <f t="array" aca="1" ref="AK333" ca="1">IF(NOT(ISNUMBER(INDEX($A:$A, LOOKUP(2, 1 / ($A$1:INDIRECT("$A$"&amp;ROW($A333)) &lt;&gt; ""),ROW($A$1:INDIRECT("$A$"&amp;ROW($A333)))), 1))), "",
ROUNDDOWN((ROUNDDOWN((((2*VLOOKUP($AA333, 'EV and Base'!$A$1:$N$671, 11, FALSE))+30+ROUNDDOWN($AE333/4, 0))*$AB333)/100, 0)+5), 0)
&amp;"-"&amp;
ROUNDDOWN((ROUNDDOWN((((2*VLOOKUP($AA333, 'EV and Base'!$A$1:$N$671, 11, FALSE))+31+ROUNDDOWN($AE333/4, 0))*$AB333)/100, 0)+5), 0))</f>
        <v/>
      </c>
      <c r="AL333" s="21" t="str" cm="1">
        <f t="array" aca="1" ref="AL333" ca="1">IF(NOT(ISNUMBER(INDEX($A:$A, LOOKUP(2, 1 / ($A$1:INDIRECT("$A$"&amp;ROW($A333)) &lt;&gt; ""),ROW($A$1:INDIRECT("$A$"&amp;ROW($A333)))), 1))), "",
ROUNDDOWN((ROUNDDOWN((((2*VLOOKUP($AA333, 'EV and Base'!$A$1:$N$671, 12, FALSE))+0+ROUNDDOWN($AF333/4, 0))*$AB333)/100, 0)+5)*0.9, 0)
&amp;"-"&amp;
ROUNDDOWN((ROUNDDOWN((((2*VLOOKUP($AA333, 'EV and Base'!$A$1:$N$671, 12, FALSE))+31+ROUNDDOWN($AF333/4, 0))*$AB333)/100, 0)+5)*0.9, 0))</f>
        <v/>
      </c>
      <c r="AM333" s="21" t="str" cm="1">
        <f t="array" aca="1" ref="AM333" ca="1">IF(NOT(ISNUMBER(INDEX($A:$A, LOOKUP(2, 1 / ($A$1:INDIRECT("$A$"&amp;ROW($A333)) &lt;&gt; ""),ROW($A$1:INDIRECT("$A$"&amp;ROW($A333)))), 1))), "",
ROUNDDOWN((ROUNDDOWN((((2*VLOOKUP($AA333, 'EV and Base'!$A$1:$N$671, 13, FALSE))+30+ROUNDDOWN($AG333/4, 0))*$AB333)/100, 0)+5), 0)
&amp;"-"&amp;
ROUNDDOWN((ROUNDDOWN((((2*VLOOKUP($AA333, 'EV and Base'!$A$1:$N$671, 13, FALSE))+31+ROUNDDOWN($AG333/4, 0))*$AB333)/100, 0)+5), 0))</f>
        <v/>
      </c>
      <c r="AN333" s="25" t="str" cm="1">
        <f t="array" aca="1" ref="AN333" ca="1">IF(NOT(ISNUMBER(INDEX($A:$A, LOOKUP(2, 1 / ($A$1:INDIRECT("$A$"&amp;ROW($A333)) &lt;&gt; ""),ROW($A$1:INDIRECT("$A$"&amp;ROW($A333)))), 1))), "",
ROUNDDOWN((ROUNDDOWN((((2*VLOOKUP($AA333, 'EV and Base'!$A$1:$N$671, 14, FALSE))+31+ROUNDDOWN($AH333/4, 0))*$AB333)/100, 0)+5), 0))</f>
        <v/>
      </c>
      <c r="AO333" s="23" t="str" cm="1">
        <f t="array" aca="1" ref="AO333" ca="1">IF(NOT(ISNUMBER(INDEX($A:$A, LOOKUP(2, 1 / ($A$1:INDIRECT("$A$"&amp;ROW($A333)) &lt;&gt; ""),ROW($A$1:INDIRECT("$A$"&amp;ROW($A333)))), 1))), "",
ROUNDDOWN((((2*VLOOKUP($AA333, 'EV and Base'!$A$1:$N$671, 9, FALSE))+31+ROUNDDOWN($AC333/4, 0))*$AB333)/100, 0)+$AB333+10)</f>
        <v/>
      </c>
      <c r="AP333" s="2" t="str" cm="1">
        <f t="array" aca="1" ref="AP333" ca="1">IF(NOT(ISNUMBER(INDEX($A:$A, LOOKUP(2, 1 / ($A$1:INDIRECT("$A$"&amp;ROW($A333)) &lt;&gt; ""),ROW($A$1:INDIRECT("$A$"&amp;ROW($A333)))), 1))), "",
ROUNDDOWN((ROUNDDOWN((((2*VLOOKUP($AA333, 'EV and Base'!$A$1:$N$671, 10, FALSE))+31+ROUNDDOWN($AD333/4, 0))*$AB333)/100, 0)+5)*1.1, 0))</f>
        <v/>
      </c>
      <c r="AQ333" s="2" t="str" cm="1">
        <f t="array" aca="1" ref="AQ333" ca="1">IF(NOT(ISNUMBER(INDEX($A:$A, LOOKUP(2, 1 / ($A$1:INDIRECT("$A$"&amp;ROW($A333)) &lt;&gt; ""),ROW($A$1:INDIRECT("$A$"&amp;ROW($A333)))), 1))), "",
ROUNDDOWN((ROUNDDOWN((((2*VLOOKUP($AA333, 'EV and Base'!$A$1:$N$671, 11, FALSE))+$AV$2+ROUNDDOWN($AE333/4, 0))*$AB333)/100, 0)+5), 0))</f>
        <v/>
      </c>
      <c r="AR333" s="22" t="str" cm="1">
        <f t="array" aca="1" ref="AR333" ca="1">IF(NOT(ISNUMBER(INDEX($A:$A, LOOKUP(2, 1 / ($A$1:INDIRECT("$A$"&amp;ROW($A333)) &lt;&gt; ""),ROW($A$1:INDIRECT("$A$"&amp;ROW($A333)))), 1))), "",
ROUNDDOWN((ROUNDDOWN((((2*VLOOKUP($AA333, 'EV and Base'!$A$1:$N$671, 12, FALSE))+$AW$2+ROUNDDOWN($AF333/4, 0))*$AB333)/100, 0)+5)*0.9, 0))</f>
        <v/>
      </c>
      <c r="AS333" s="2" t="str" cm="1">
        <f t="array" aca="1" ref="AS333" ca="1">IF(NOT(ISNUMBER(INDEX($A:$A, LOOKUP(2, 1 / ($A$1:INDIRECT("$A$"&amp;ROW($A333)) &lt;&gt; ""),ROW($A$1:INDIRECT("$A$"&amp;ROW($A333)))), 1))), "",
ROUNDDOWN((ROUNDDOWN((((2*VLOOKUP($AA333, 'EV and Base'!$A$1:$N$671, 13, FALSE))+$AX$2+ROUNDDOWN($AG333/4, 0))*$AB333)/100, 0)+5), 0))</f>
        <v/>
      </c>
      <c r="AT333" s="24" t="str" cm="1">
        <f t="array" aca="1" ref="AT333" ca="1">IF(NOT(ISNUMBER(INDEX($A:$A, LOOKUP(2, 1 / ($A$1:INDIRECT("$A$"&amp;ROW($A333)) &lt;&gt; ""),ROW($A$1:INDIRECT("$A$"&amp;ROW($A333)))), 1))), "",
ROUNDDOWN((ROUNDDOWN((((2*VLOOKUP($AA333, 'EV and Base'!$A$1:$N$671, 14, FALSE))+31+ROUNDDOWN($AH333/4, 0))*$AB333)/100, 0)+5), 0))</f>
        <v/>
      </c>
      <c r="AU333" s="28"/>
      <c r="AY333" t="str" cm="1">
        <f t="array" aca="1" ref="AY333" ca="1">IF(NOT(ISNUMBER(INDEX($A:$A,LOOKUP(2,1/($A$1:INDIRECT("$A$"&amp;ROW($A333))&lt;&gt;""),ROW($A$1:INDIRECT("$A$"&amp;ROW($A333)))),1))),"",
INDEX($AY:$AY,LOOKUP(2,1/($AY$1:INDIRECT("$AY$"&amp;ROW($AY333)-1)&lt;&gt;""),ROW($AY$1:INDIRECT("$AY$"&amp;ROW($AY333)-1))),1)+$BL333)</f>
        <v/>
      </c>
      <c r="AZ333" s="3" t="str" cm="1">
        <f t="array" aca="1" ref="AZ333" ca="1">IF(NOT(ISNUMBER(INDEX($A:$A, LOOKUP(2, 1 / ($A$1:INDIRECT("$A$"&amp;ROW($A333)) &lt;&gt; ""),ROW($A$1:INDIRECT("$A$"&amp;ROW($A333)))), 1))), "",
VLOOKUP(INDIRECT("$G$"&amp;LOOKUP(2, 1 / ($AY$1:INDIRECT("$AY$"&amp;ROW($AY333)-1) &lt;&gt; ""),ROW($AY$1:INDIRECT("$AY$"&amp;ROW($AY333)-1)))),'EV and Base'!A296:N966,2,FALSE))</f>
        <v/>
      </c>
      <c r="BA333" s="3" t="str" cm="1">
        <f t="array" aca="1" ref="BA333" ca="1">IF(NOT(ISNUMBER(INDEX($A:$A, LOOKUP(2, 1 / ($A$1:INDIRECT("$A$"&amp;ROW($A333)) &lt;&gt; ""),ROW($A$1:INDIRECT("$A$"&amp;ROW($A333)))), 1))), "",
INDIRECT("$I$"&amp;LOOKUP(2, 1 / ($AY$1:INDIRECT("$AY$"&amp;ROW($AY333)-1) &lt;&gt; ""),ROW($AY$1:INDIRECT("$AY$"&amp;ROW($AY333)-1)))))</f>
        <v/>
      </c>
      <c r="BB333" s="1" t="str" cm="1">
        <f t="array" aca="1" ref="BB333" ca="1">IF(NOT(ISNUMBER(INDEX($A:$A, LOOKUP(2, 1 / ($A$1:INDIRECT("$A$"&amp;ROW($A333)) &lt;&gt; ""),ROW($A$1:INDIRECT("$A$"&amp;ROW($A333)))), 1))), "",
INDIRECT("$AB$"&amp;LOOKUP(2, 1 / ($AY$1:INDIRECT("$AY$"&amp;ROW($AY333)-1) &lt;&gt; ""),ROW($AY$1:INDIRECT("$AY$"&amp;ROW($AY333)-1)))))</f>
        <v/>
      </c>
      <c r="BC333" s="3" t="str" cm="1">
        <f t="array" aca="1" ref="BC333" ca="1">IF(NOT(ISNUMBER(INDEX($A:$A,LOOKUP(2,1/($A$1:INDIRECT("$A$"&amp;ROW($A333))&lt;&gt;""),ROW($A$1:INDIRECT("$A$"&amp;ROW($A333)))),1))),"",
$BA333+$BA333+10)</f>
        <v/>
      </c>
      <c r="BD333" s="3" t="str" cm="1">
        <f t="array" aca="1" ref="BD333" ca="1">IF(NOT(ISNUMBER(INDEX($A:$A,LOOKUP(2,1/($A$1:INDIRECT("$A$"&amp;ROW($A333))&lt;&gt;""),ROW($A$1:INDIRECT("$A$"&amp;ROW($A333)))),1))),"",
$BA333+$BB333+10)</f>
        <v/>
      </c>
      <c r="BE333" s="3" t="str" cm="1">
        <f t="array" aca="1" ref="BE333" ca="1">IF(NOT(ISNUMBER(INDEX($A:$A,LOOKUP(2,1/($A$1:INDIRECT("$A$"&amp;ROW($A333))&lt;&gt;""),ROW($A$1:INDIRECT("$A$"&amp;ROW($A333)))),1))),"",
$BC333*$BC333)</f>
        <v/>
      </c>
      <c r="BF333" s="3" t="str" cm="1">
        <f t="array" aca="1" ref="BF333" ca="1">IF(NOT(ISNUMBER(INDEX($A:$A,LOOKUP(2,1/($A$1:INDIRECT("$A$"&amp;ROW($A333))&lt;&gt;""),ROW($A$1:INDIRECT("$A$"&amp;ROW($A333)))),1))),"",
$BD333*$BD333)</f>
        <v/>
      </c>
      <c r="BG333" s="3" t="str" cm="1">
        <f t="array" aca="1" ref="BG333" ca="1">IF(NOT(ISNUMBER(INDEX($A:$A,LOOKUP(2,1/($A$1:INDIRECT("$A$"&amp;ROW($A333))&lt;&gt;""),ROW($A$1:INDIRECT("$A$"&amp;ROW($A333)))),1))),"",
_xlfn.FLOOR.MATH(1.5*_xlfn.FLOOR.MATH($AZ333*BA333/5)))</f>
        <v/>
      </c>
      <c r="BH333" s="3" t="str" cm="1">
        <f t="array" aca="1" ref="BH333" ca="1">IF(NOT(ISNUMBER(INDEX($A:$A, LOOKUP(2, 1 / ($A$1:INDIRECT("$A$"&amp;ROW($A333)) &lt;&gt; ""),ROW($A$1:INDIRECT("$A$"&amp;ROW($A333)))), 1))), "",
_xlfn.FLOOR.MATH($BG333/IF(OR(INDIRECT("$C$"&amp;LOOKUP(2, 1 / ($AY$1:INDIRECT("$AY$"&amp;ROW($AY333)-1) &lt;&gt; ""),ROW($AY$1:INDIRECT("$AY$"&amp;ROW($AY333)-1))))="Multi",
INDIRECT("$C$"&amp;LOOKUP(2, 1 / ($AY$1:INDIRECT("$AY$"&amp;ROW($AY333)-1) &lt;&gt; ""),ROW($AY$1:INDIRECT("$AY$"&amp;ROW($AY333)-1))))="Double"),2,1)))</f>
        <v/>
      </c>
      <c r="BI333" s="3" t="str" cm="1">
        <f t="array" aca="1" ref="BI333" ca="1">IF(NOT(ISNUMBER(INDEX($A:$A,LOOKUP(2,1/($A$1:INDIRECT("$A$"&amp;ROW($A333))&lt;&gt;""),ROW($A$1:INDIRECT("$A$"&amp;ROW($A333)))),1))),"",
VLOOKUP($BC333,GameFreakSQRT!$A$1:$B$200,2,FALSE))</f>
        <v/>
      </c>
      <c r="BJ333" s="3" t="str" cm="1">
        <f t="array" aca="1" ref="BJ333" ca="1">IF(NOT(ISNUMBER(INDEX($A:$A,LOOKUP(2,1/($A$1:INDIRECT("$A$"&amp;ROW($A333))&lt;&gt;""),ROW($A$1:INDIRECT("$A$"&amp;ROW($A333)))),1))),"",
VLOOKUP($BD333,GameFreakSQRT!$A$1:$B$200,2,FALSE))</f>
        <v/>
      </c>
      <c r="BK333" s="3" t="str" cm="1">
        <f t="array" aca="1" ref="BK333" ca="1">IF(NOT(ISNUMBER(INDEX($A:$A,LOOKUP(2,1/($A$1:INDIRECT("$A$"&amp;ROW($A333))&lt;&gt;""),ROW($A$1:INDIRECT("$A$"&amp;ROW($A333)))),1))),"",
_xlfn.FLOOR.MATH((($BI333*$BE333)*$BH333)/($BJ333*$BF333))+1)</f>
        <v/>
      </c>
      <c r="BL333" s="3" t="str" cm="1">
        <f t="array" aca="1" ref="BL333" ca="1">IF(NOT(ISNUMBER(INDEX($A:$A,LOOKUP(2,1/($A$1:INDIRECT("$A$"&amp;ROW($A333))&lt;&gt;""),ROW($A$1:INDIRECT("$A$"&amp;ROW($A333)))),1))),"",
_xlfn.FLOOR.MATH($BK333*IF(NOT(INDIRECT("$Z$"&amp;LOOKUP(2, 1 / ($AY$1:INDIRECT("$AY$"&amp;ROW($AY333)-1) &lt;&gt; ""),ROW($AY$1:INDIRECT("$AY$"&amp;ROW($AY333)-1))))=""),1.5,1)))</f>
        <v/>
      </c>
      <c r="BM333" s="3" t="str" cm="1">
        <f t="array" aca="1" ref="BM333" ca="1">IF(NOT(ISNUMBER(INDEX($A:$A, LOOKUP(2, 1 / ($A$1:INDIRECT("$A$"&amp;ROW($A333)) &lt;&gt; ""),ROW($A$1:INDIRECT("$A$"&amp;ROW($A333)))), 1))), "",
INDIRECT("$Y$"&amp;LOOKUP(2, 1 / ($AY$1:INDIRECT("$AY$"&amp;ROW($AY333)-1) &lt;&gt; ""),ROW($AY$1:INDIRECT("$AY$"&amp;ROW($AY333)-1)))))</f>
        <v/>
      </c>
      <c r="BN333" s="3" t="str">
        <f t="shared" ca="1" si="31"/>
        <v/>
      </c>
    </row>
    <row r="334" spans="1:66" x14ac:dyDescent="0.45">
      <c r="A334" s="69" t="s">
        <v>75</v>
      </c>
      <c r="B334" s="69" t="s">
        <v>610</v>
      </c>
      <c r="C334" s="69" t="s">
        <v>46</v>
      </c>
      <c r="D334" s="69" t="s">
        <v>588</v>
      </c>
      <c r="E334" s="69" t="s">
        <v>48</v>
      </c>
      <c r="F334" s="56">
        <v>1</v>
      </c>
      <c r="G334" s="2" t="s">
        <v>562</v>
      </c>
      <c r="H334" s="2" t="s">
        <v>50</v>
      </c>
      <c r="I334" s="2">
        <v>34</v>
      </c>
      <c r="J334" s="2" t="s">
        <v>87</v>
      </c>
      <c r="K334" s="2" t="s">
        <v>523</v>
      </c>
      <c r="L334" s="2" t="s">
        <v>53</v>
      </c>
      <c r="M334" s="2" t="s">
        <v>480</v>
      </c>
      <c r="N334" s="2" t="s">
        <v>524</v>
      </c>
      <c r="O334" s="2" t="s">
        <v>525</v>
      </c>
      <c r="P334" s="2" t="s">
        <v>600</v>
      </c>
      <c r="Q334" s="2">
        <v>3</v>
      </c>
      <c r="R334" s="2">
        <f>_xlfn.FLOOR.MATH((((2*VLOOKUP(G334, 'EV and Base'!$A$1:$N$671, 9, FALSE))+$Q334)*$I334)/100)+$I334+10</f>
        <v>89</v>
      </c>
      <c r="S334" s="2">
        <f>_xlfn.FLOOR.MATH((_xlfn.FLOOR.MATH((((2*VLOOKUP($G334, 'EV and Base'!$A$1:$N$671, 10, FALSE))+$Q334)*$I334)/100)+5)*
IF(OR($J334="Lonely", $J334="Brave", $J334="Adamant", $J334="Naughty"), 1.1,
IF(OR($J334="Bold", $J334="Timid", $J334="Modest", $J334="Calm"), 0.9, 1)))</f>
        <v>33</v>
      </c>
      <c r="T334" s="2">
        <f>_xlfn.FLOOR.MATH((_xlfn.FLOOR.MATH((((2*VLOOKUP($G334, 'EV and Base'!$A$1:$N$671, 11, FALSE))+$Q334)*$I334)/100)+5)*
IF(OR($J334="Bold", $J334="Relaxed", $J334="Impish", $J334="Lax"), 1.1,
IF(OR($J334="Lonely", $J334="Hasty", $J334="Mild", $J334="Gentle"), 0.9, 1)))</f>
        <v>40</v>
      </c>
      <c r="U334" s="2">
        <f>_xlfn.FLOOR.MATH((_xlfn.FLOOR.MATH((((2*VLOOKUP($G334, 'EV and Base'!$A$1:$N$671, 12, FALSE))+$Q334)*$I334)/100)+5)*
IF(OR($J334="Modest", $J334="Mild", $J334="Quiet", $J334="Rash"), 1.1,
IF(OR($J334="Adamant", $J334="Impish", $J334="Jolly", $J334="Careful"), 0.9, 1)))</f>
        <v>91</v>
      </c>
      <c r="V334" s="2">
        <f>_xlfn.FLOOR.MATH((_xlfn.FLOOR.MATH((((2*VLOOKUP($G334, 'EV and Base'!$A$1:$N$671, 13, FALSE))+$Q334)*$I334)/100)+5)*
IF(OR($J334="Calm", $J334="Gentle", $J334="Sassy", $J334="Careful"), 1.1,
IF(OR($J334="Naughty", $J334="Lax", $J334="Naive", $J334="Rash"), 0.9, 1)))</f>
        <v>50</v>
      </c>
      <c r="W334" s="2">
        <f>_xlfn.FLOOR.MATH((_xlfn.FLOOR.MATH((((2*VLOOKUP($G334, 'EV and Base'!$A$1:$N$671, 14, FALSE))+$Q334)*$I334)/100)+5)*
IF(OR($J334="Timid", $J334="Hasty", $J334="Jolly", $J334="Naive"), 1.1,
IF(OR($J334="Brave", $J334="Relaxed", $J334="Quiet", $J334="Sassy"), 0.9, 1)))</f>
        <v>23</v>
      </c>
      <c r="X334" s="69">
        <v>2040</v>
      </c>
      <c r="Z334" s="1">
        <v>1</v>
      </c>
      <c r="AA334" s="23" t="str" cm="1">
        <f t="array" aca="1" ref="AA334" ca="1">IF(NOT(ISNUMBER(INDEX($A:$A,LOOKUP(2,1/($A$1:INDIRECT("$A$"&amp;ROW($A334))&lt;&gt;""),ROW($A$1:INDIRECT("$A$"&amp;ROW($A334)))),1))),"",
IF(NOT(ISNUMBER($A334)),$AA333,
IF($AB334&lt;16,"Lillipup",
IF($AB334&lt;32,"Herdier",
"Stoutland"))))</f>
        <v/>
      </c>
      <c r="AB334" s="25" t="str" cm="1">
        <f t="array" aca="1" ref="AB334" ca="1">IF(NOT(ISNUMBER(INDEX($A:$A, LOOKUP(2, 1 / ($A$1:INDIRECT("$A$"&amp;ROW($A334)) &lt;&gt; ""),ROW($A$1:INDIRECT("$A$"&amp;ROW($A334)))), 1))), "",
VLOOKUP($AY334,'Medium-Slow'!$A$1:$B$101,2,TRUE))</f>
        <v/>
      </c>
      <c r="AC334" s="23" t="str" cm="1">
        <f t="array" aca="1" ref="AC334" ca="1">IF(NOT(ISNUMBER(INDEX($A:$A, LOOKUP(2, 1 / ($A$1:INDIRECT("$A$"&amp;ROW($A334)) &lt;&gt; ""),ROW($A$1:INDIRECT("$A$"&amp;ROW($A334)))), 1))), "",
INDEX($AC:$AC, LOOKUP(2, 1 / ($AC$1:INDIRECT("$AC$"&amp;ROW($AC334)-1) &lt;&gt; ""),ROW($AC$1:INDIRECT("$AC$"&amp;ROW($AC334)-1))), 1)+
IF(INDEX($AC:$AC, LOOKUP(2, 1 / ($AC$1:INDIRECT("$AC$"&amp;ROW($AC334)-1) &lt;&gt; ""),ROW($AC$1:INDIRECT("$AC$"&amp;ROW($AC334)-1))), 1)+
INDEX($AD:$AD, LOOKUP(2, 1 / ($AD$1:INDIRECT("$AD$"&amp;ROW($AD334)-1) &lt;&gt; ""),ROW($AD$1:INDIRECT("$AD$"&amp;ROW($AD334)-1))), 1)+
INDEX($AE:$AE, LOOKUP(2, 1 / ($AE$1:INDIRECT("$AE$"&amp;ROW($AE334)-1) &lt;&gt; ""),ROW($AE$1:INDIRECT("$AE$"&amp;ROW($AD334)-1))), 1)+
INDEX($AE:$AF, LOOKUP(2, 1 / ($AF$1:INDIRECT("$AF$"&amp;ROW($AF334)-1) &lt;&gt; ""),ROW($AF$1:INDIRECT("$AF$"&amp;ROW($AD334)-1))), 1)+
INDEX($AG:$AG, LOOKUP(2, 1 / ($AG$1:INDIRECT("$AG$"&amp;ROW($AG334)-1) &lt;&gt; ""),ROW($AG$1:INDIRECT("$AG$"&amp;ROW($AD334)-1))), 1)+
INDEX($AH:$AH, LOOKUP(2, 1 / ($AH$1:INDIRECT("$AH$"&amp;ROW($AH334)-1) &lt;&gt; ""),ROW($AH$1:INDIRECT("$AH$"&amp;ROW($AD334)-1))), 1)&gt;=510,0,
IF(INDEX($AC:$AC, LOOKUP(2, 1 / ($AC$1:INDIRECT("$AC$"&amp;ROW($AC334)-1) &lt;&gt; ""),ROW($AC$1:INDIRECT("$AC$"&amp;ROW($AC334)-1))), 1)&gt;=255,0,
VLOOKUP(INDIRECT("$G$"&amp;LOOKUP(2, 1 / ($AC$1:INDIRECT("$AC$"&amp;ROW($AC334)-1) &lt;&gt; ""),ROW($AC$1:INDIRECT("$AC$"&amp;ROW($AC334)-1)))), 'EV and Base'!$A$1:$N$671, 3, FALSE))))</f>
        <v/>
      </c>
      <c r="AD334" s="2" t="str" cm="1">
        <f t="array" aca="1" ref="AD334" ca="1">IF(NOT(ISNUMBER(INDEX($A:$A, LOOKUP(2, 1 / ($A$1:INDIRECT("$A$"&amp;ROW($A334)) &lt;&gt; ""),ROW($A$1:INDIRECT("$A$"&amp;ROW($A334)))), 1))), "",
INDEX($AD:$AD, LOOKUP(2, 1 / ($AD$1:INDIRECT("$AD$"&amp;ROW($AD334)-1) &lt;&gt; ""),ROW($AD$1:INDIRECT("$AD$"&amp;ROW($AD334)-1))), 1)+
IF(INDEX($AC:$AC, LOOKUP(2, 1 / ($AC$1:INDIRECT("$AC$"&amp;ROW($AC334)-1) &lt;&gt; ""),ROW($AC$1:INDIRECT("$AC$"&amp;ROW($AC334)-1))), 1)+
INDEX($AD:$AD, LOOKUP(2, 1 / ($AD$1:INDIRECT("$AD$"&amp;ROW($AD334)-1) &lt;&gt; ""),ROW($AD$1:INDIRECT("$AD$"&amp;ROW($AD334)-1))), 1)+
INDEX($AE:$AE, LOOKUP(2, 1 / ($AE$1:INDIRECT("$AE$"&amp;ROW($AE334)-1) &lt;&gt; ""),ROW($AE$1:INDIRECT("$AE$"&amp;ROW($AD334)-1))), 1)+
INDEX($AE:$AF, LOOKUP(2, 1 / ($AF$1:INDIRECT("$AF$"&amp;ROW($AF334)-1) &lt;&gt; ""),ROW($AF$1:INDIRECT("$AF$"&amp;ROW($AD334)-1))), 1)+
INDEX($AG:$AG, LOOKUP(2, 1 / ($AG$1:INDIRECT("$AG$"&amp;ROW($AG334)-1) &lt;&gt; ""),ROW($AG$1:INDIRECT("$AG$"&amp;ROW($AD334)-1))), 1)+
INDEX($AH:$AH, LOOKUP(2, 1 / ($AH$1:INDIRECT("$AH$"&amp;ROW($AH334)-1) &lt;&gt; ""),ROW($AH$1:INDIRECT("$AH$"&amp;ROW($AD334)-1))), 1)&gt;=510,0,
IF(INDEX($AD:$AD, LOOKUP(2, 1 / ($AD$1:INDIRECT("$AD$"&amp;ROW($AD334)-1) &lt;&gt; ""),ROW($AD$1:INDIRECT("$AD$"&amp;ROW($AD334)-1))), 1)&gt;=255,0,
VLOOKUP(INDIRECT("$G$"&amp;LOOKUP(2, 1 / ($AD$1:INDIRECT("$AD$"&amp;ROW($AD334)-1) &lt;&gt; ""),ROW($AD$1:INDIRECT("$AD$"&amp;ROW($AD334)-1)))), 'EV and Base'!$A$1:$N$671, 4, FALSE))))</f>
        <v/>
      </c>
      <c r="AE334" s="2" t="str" cm="1">
        <f t="array" aca="1" ref="AE334" ca="1">IF(NOT(ISNUMBER(INDEX($A:$A,LOOKUP(2,1/($A$1:INDIRECT("$A$"&amp;ROW($A334))&lt;&gt;""),ROW($A$1:INDIRECT("$A$"&amp;ROW($A334)))),1))),"",
INDEX($AE:$AE,LOOKUP(2,1/($AE$1:INDIRECT("$AE$"&amp;ROW($AE334)-1)&lt;&gt;""),ROW($AE$1:INDIRECT("$AE$"&amp;ROW($AE334)-1))),1)+
IF(INDEX($AC:$AC,LOOKUP(2,1/($AC$1:INDIRECT("$AC$"&amp;ROW($AC334)-1)&lt;&gt;""),ROW($AC$1:INDIRECT("$AC$"&amp;ROW($AC334)-1))),1)+
INDEX($AD:$AD,LOOKUP(2,1/($AD$1:INDIRECT("$AD$"&amp;ROW($AD334)-1)&lt;&gt;""),ROW($AD$1:INDIRECT("$AD$"&amp;ROW($AD334)-1))),1)+
INDEX($AE:$AE,LOOKUP(2,1/($AE$1:INDIRECT("$AE$"&amp;ROW($AE334)-1)&lt;&gt;""),ROW($AE$1:INDIRECT("$AE$"&amp;ROW($AD334)-1))),1)+
INDEX($AE:$AF,LOOKUP(2,1/($AF$1:INDIRECT("$AF$"&amp;ROW($AF334)-1)&lt;&gt;""),ROW($AF$1:INDIRECT("$AF$"&amp;ROW($AD334)-1))),1)+
INDEX($AG:$AG,LOOKUP(2,1/($AG$1:INDIRECT("$AG$"&amp;ROW($AG334)-1)&lt;&gt;""),ROW($AG$1:INDIRECT("$AG$"&amp;ROW($AD334)-1))),1)+
INDEX($AH:$AH,LOOKUP(2,1/($AH$1:INDIRECT("$AH$"&amp;ROW($AH334)-1)&lt;&gt;""),ROW($AH$1:INDIRECT("$AH$"&amp;ROW($AD334)-1))),1)&gt;=510,0,
IF(INDEX($AE:$AE,LOOKUP(2,1/($AE$1:INDIRECT("$AE$"&amp;ROW($AE334)-1)&lt;&gt;""),ROW($AE$1:INDIRECT("$AE$"&amp;ROW($AE334)-1))),1)&gt;=255,0,
VLOOKUP(INDIRECT("$G$"&amp;LOOKUP(2,1/($AE$1:INDIRECT("$AE$"&amp;ROW($AE334)-1)&lt;&gt;""),ROW($AE$1:INDIRECT("$AE$"&amp;ROW($AE334)-1)))),'EV and Base'!$A$1:$N$671,5,FALSE))))</f>
        <v/>
      </c>
      <c r="AF334" s="2" t="str" cm="1">
        <f t="array" aca="1" ref="AF334" ca="1">IF(NOT(ISNUMBER(INDEX($A:$A, LOOKUP(2, 1 / ($A$1:INDIRECT("$A$"&amp;ROW($A334)) &lt;&gt; ""),ROW($A$1:INDIRECT("$A$"&amp;ROW($A334)))), 1))), "",
INDEX($AF:$AF, LOOKUP(2, 1 / ($AF$1:INDIRECT("$AF$"&amp;ROW($AF334)-1) &lt;&gt; ""),ROW($AF$1:INDIRECT("$AF$"&amp;ROW($AF334)-1))), 1)+
IF(INDEX($AC:$AC, LOOKUP(2, 1 / ($AC$1:INDIRECT("$AC$"&amp;ROW($AC334)-1) &lt;&gt; ""),ROW($AC$1:INDIRECT("$AC$"&amp;ROW($AC334)-1))), 1)+
INDEX($AD:$AD, LOOKUP(2, 1 / ($AD$1:INDIRECT("$AD$"&amp;ROW($AD334)-1) &lt;&gt; ""),ROW($AD$1:INDIRECT("$AD$"&amp;ROW($AD334)-1))), 1)+
INDEX($AE:$AE, LOOKUP(2, 1 / ($AE$1:INDIRECT("$AE$"&amp;ROW($AE334)-1) &lt;&gt; ""),ROW($AE$1:INDIRECT("$AE$"&amp;ROW($AD334)-1))), 1)+
INDEX($AE:$AF, LOOKUP(2, 1 / ($AF$1:INDIRECT("$AF$"&amp;ROW($AF334)-1) &lt;&gt; ""),ROW($AF$1:INDIRECT("$AF$"&amp;ROW($AD334)-1))), 1)+
INDEX($AG:$AG, LOOKUP(2, 1 / ($AG$1:INDIRECT("$AG$"&amp;ROW($AG334)-1) &lt;&gt; ""),ROW($AG$1:INDIRECT("$AG$"&amp;ROW($AD334)-1))), 1)+
INDEX($AH:$AH, LOOKUP(2, 1 / ($AH$1:INDIRECT("$AH$"&amp;ROW($AH334)-1) &lt;&gt; ""),ROW($AH$1:INDIRECT("$AH$"&amp;ROW($AD334)-1))), 1)&gt;=510,0,
IF(INDEX($AF:$AF, LOOKUP(2, 1 / ($AF$1:INDIRECT("$AF$"&amp;ROW($AF334)-1) &lt;&gt; ""),ROW($AF$1:INDIRECT("$AF$"&amp;ROW($AF334)-1))), 1)&gt;=255,0,
VLOOKUP(INDIRECT("$G$"&amp;LOOKUP(2, 1 / ($AF$1:INDIRECT("$AF$"&amp;ROW($AF334)-1) &lt;&gt; ""),ROW($AF$1:INDIRECT("$AF$"&amp;ROW($AF334)-1)))), 'EV and Base'!$A$1:$N$671, 6, FALSE))))</f>
        <v/>
      </c>
      <c r="AG334" s="2" t="str" cm="1">
        <f t="array" aca="1" ref="AG334" ca="1">IF(NOT(ISNUMBER(INDEX($A:$A, LOOKUP(2, 1 / ($A$1:INDIRECT("$A$"&amp;ROW($A334)) &lt;&gt; ""),ROW($A$1:INDIRECT("$A$"&amp;ROW($A334)))), 1))), "",
INDEX($AG:$AG, LOOKUP(2, 1 / ($AG$1:INDIRECT("$AG$"&amp;ROW($AG334)-1) &lt;&gt; ""),ROW($AG$1:INDIRECT("$AG$"&amp;ROW($AG334)-1))), 1)+
IF(INDEX($AC:$AC, LOOKUP(2, 1 / ($AC$1:INDIRECT("$AC$"&amp;ROW($AC334)-1) &lt;&gt; ""),ROW($AC$1:INDIRECT("$AC$"&amp;ROW($AC334)-1))), 1)+
INDEX($AD:$AD, LOOKUP(2, 1 / ($AD$1:INDIRECT("$AD$"&amp;ROW($AD334)-1) &lt;&gt; ""),ROW($AD$1:INDIRECT("$AD$"&amp;ROW($AD334)-1))), 1)+
INDEX($AE:$AE, LOOKUP(2, 1 / ($AE$1:INDIRECT("$AE$"&amp;ROW($AE334)-1) &lt;&gt; ""),ROW($AE$1:INDIRECT("$AE$"&amp;ROW($AD334)-1))), 1)+
INDEX($AE:$AF, LOOKUP(2, 1 / ($AF$1:INDIRECT("$AF$"&amp;ROW($AF334)-1) &lt;&gt; ""),ROW($AF$1:INDIRECT("$AF$"&amp;ROW($AD334)-1))), 1)+
INDEX($AG:$AG, LOOKUP(2, 1 / ($AG$1:INDIRECT("$AG$"&amp;ROW($AG334)-1) &lt;&gt; ""),ROW($AG$1:INDIRECT("$AG$"&amp;ROW($AD334)-1))), 1)+
INDEX($AH:$AH, LOOKUP(2, 1 / ($AH$1:INDIRECT("$AH$"&amp;ROW($AH334)-1) &lt;&gt; ""),ROW($AH$1:INDIRECT("$AH$"&amp;ROW($AD334)-1))), 1)&gt;=510,0,
IF(INDEX($AG:$AG, LOOKUP(2, 1 / ($AG$1:INDIRECT("$AG$"&amp;ROW($AG334)-1) &lt;&gt; ""),ROW($AG$1:INDIRECT("$AG$"&amp;ROW($AG334)-1))), 1)&gt;=255,0,
VLOOKUP(INDIRECT("$G$"&amp;LOOKUP(2, 1 / ($AG$1:INDIRECT("$AG$"&amp;ROW($AG334)-1) &lt;&gt; ""),ROW($AG$1:INDIRECT("$AG$"&amp;ROW($AG334)-1)))), 'EV and Base'!$A$1:$N$671, 7, FALSE))))</f>
        <v/>
      </c>
      <c r="AH334" s="24" t="str" cm="1">
        <f t="array" aca="1" ref="AH334" ca="1">IF(NOT(ISNUMBER(INDEX($A:$A,LOOKUP(2,1/($A$1:INDIRECT("$A$"&amp;ROW($A334))&lt;&gt;""),ROW($A$1:INDIRECT("$A$"&amp;ROW($A334)))),1))),"",
INDEX($AH:$AH,LOOKUP(2,1/($AH$1:INDIRECT("$AH$"&amp;ROW($AH334)-1)&lt;&gt;""),ROW($AH$1:INDIRECT("$AH$"&amp;ROW($AH334)-1))),1)+
IF(INDEX($AC:$AC,LOOKUP(2,1/($AC$1:INDIRECT("$AC$"&amp;ROW($AC334)-1)&lt;&gt;""),ROW($AC$1:INDIRECT("$AC$"&amp;ROW($AC334)-1))),1)+
INDEX($AD:$AD,LOOKUP(2,1/($AD$1:INDIRECT("$AD$"&amp;ROW($AD334)-1)&lt;&gt;""),ROW($AD$1:INDIRECT("$AD$"&amp;ROW($AD334)-1))),1)+
INDEX($AE:$AE,LOOKUP(2,1/($AE$1:INDIRECT("$AE$"&amp;ROW($AE334)-1)&lt;&gt;""),ROW($AE$1:INDIRECT("$AE$"&amp;ROW($AD334)-1))),1)+
INDEX($AE:$AF,LOOKUP(2,1/($AF$1:INDIRECT("$AF$"&amp;ROW($AF334)-1)&lt;&gt;""),ROW($AF$1:INDIRECT("$AF$"&amp;ROW($AD334)-1))),1)+
INDEX($AG:$AG,LOOKUP(2,1/($AG$1:INDIRECT("$AG$"&amp;ROW($AG334)-1)&lt;&gt;""),ROW($AG$1:INDIRECT("$AG$"&amp;ROW($AD334)-1))),1)+
INDEX($AH:$AH,LOOKUP(2,1/($AH$1:INDIRECT("$AH$"&amp;ROW($AH334)-1)&lt;&gt;""),ROW($AH$1:INDIRECT("$AH$"&amp;ROW($AD334)-1))),1)&gt;=510,0,
IF(INDEX($AH:$AH,LOOKUP(2,1/($AH$1:INDIRECT("$AH$"&amp;ROW($AH334)-1)&lt;&gt;""),ROW($AH$1:INDIRECT("$AH$"&amp;ROW($AH334)-1))),1)&gt;=255,0,
VLOOKUP(INDIRECT("$G$"&amp;LOOKUP(2,1/($AH$1:INDIRECT("$AH$"&amp;ROW($AH334)-1)&lt;&gt;""),ROW($AH$1:INDIRECT("$AH$"&amp;ROW($AH334)-1)))),'EV and Base'!$A$1:$N$671,8,FALSE))))</f>
        <v/>
      </c>
      <c r="AI334" s="29" t="str" cm="1">
        <f t="array" aca="1" ref="AI334" ca="1">IF(NOT(ISNUMBER(INDEX($A:$A,LOOKUP(2,1/($A$1:INDIRECT("$A$"&amp;ROW($A334))&lt;&gt;""),ROW($A$1:INDIRECT("$A$"&amp;ROW($A334)))),1))),"",
ROUNDDOWN((((2*VLOOKUP($AA334,'EV and Base'!$A$1:$N$671,9,FALSE))+31+ROUNDDOWN($AC334/4,0))*$AB334)/100,0)+$AB334+10)</f>
        <v/>
      </c>
      <c r="AJ334" s="21" t="str" cm="1">
        <f t="array" aca="1" ref="AJ334" ca="1">IF(NOT(ISNUMBER(INDEX($A:$A, LOOKUP(2, 1 / ($A$1:INDIRECT("$A$"&amp;ROW($A334)) &lt;&gt; ""),ROW($A$1:INDIRECT("$A$"&amp;ROW($A334)))), 1))), "",
ROUNDDOWN((ROUNDDOWN((((2*VLOOKUP($AA334, 'EV and Base'!$A$1:$N$671, 10, FALSE))+31+ROUNDDOWN($AD334/4, 0))*$AB334)/100, 0)+5)*1.1, 0))</f>
        <v/>
      </c>
      <c r="AK334" s="21" t="str" cm="1">
        <f t="array" aca="1" ref="AK334" ca="1">IF(NOT(ISNUMBER(INDEX($A:$A, LOOKUP(2, 1 / ($A$1:INDIRECT("$A$"&amp;ROW($A334)) &lt;&gt; ""),ROW($A$1:INDIRECT("$A$"&amp;ROW($A334)))), 1))), "",
ROUNDDOWN((ROUNDDOWN((((2*VLOOKUP($AA334, 'EV and Base'!$A$1:$N$671, 11, FALSE))+30+ROUNDDOWN($AE334/4, 0))*$AB334)/100, 0)+5), 0)
&amp;"-"&amp;
ROUNDDOWN((ROUNDDOWN((((2*VLOOKUP($AA334, 'EV and Base'!$A$1:$N$671, 11, FALSE))+31+ROUNDDOWN($AE334/4, 0))*$AB334)/100, 0)+5), 0))</f>
        <v/>
      </c>
      <c r="AL334" s="21" t="str" cm="1">
        <f t="array" aca="1" ref="AL334" ca="1">IF(NOT(ISNUMBER(INDEX($A:$A, LOOKUP(2, 1 / ($A$1:INDIRECT("$A$"&amp;ROW($A334)) &lt;&gt; ""),ROW($A$1:INDIRECT("$A$"&amp;ROW($A334)))), 1))), "",
ROUNDDOWN((ROUNDDOWN((((2*VLOOKUP($AA334, 'EV and Base'!$A$1:$N$671, 12, FALSE))+0+ROUNDDOWN($AF334/4, 0))*$AB334)/100, 0)+5)*0.9, 0)
&amp;"-"&amp;
ROUNDDOWN((ROUNDDOWN((((2*VLOOKUP($AA334, 'EV and Base'!$A$1:$N$671, 12, FALSE))+31+ROUNDDOWN($AF334/4, 0))*$AB334)/100, 0)+5)*0.9, 0))</f>
        <v/>
      </c>
      <c r="AM334" s="21" t="str" cm="1">
        <f t="array" aca="1" ref="AM334" ca="1">IF(NOT(ISNUMBER(INDEX($A:$A, LOOKUP(2, 1 / ($A$1:INDIRECT("$A$"&amp;ROW($A334)) &lt;&gt; ""),ROW($A$1:INDIRECT("$A$"&amp;ROW($A334)))), 1))), "",
ROUNDDOWN((ROUNDDOWN((((2*VLOOKUP($AA334, 'EV and Base'!$A$1:$N$671, 13, FALSE))+30+ROUNDDOWN($AG334/4, 0))*$AB334)/100, 0)+5), 0)
&amp;"-"&amp;
ROUNDDOWN((ROUNDDOWN((((2*VLOOKUP($AA334, 'EV and Base'!$A$1:$N$671, 13, FALSE))+31+ROUNDDOWN($AG334/4, 0))*$AB334)/100, 0)+5), 0))</f>
        <v/>
      </c>
      <c r="AN334" s="25" t="str" cm="1">
        <f t="array" aca="1" ref="AN334" ca="1">IF(NOT(ISNUMBER(INDEX($A:$A, LOOKUP(2, 1 / ($A$1:INDIRECT("$A$"&amp;ROW($A334)) &lt;&gt; ""),ROW($A$1:INDIRECT("$A$"&amp;ROW($A334)))), 1))), "",
ROUNDDOWN((ROUNDDOWN((((2*VLOOKUP($AA334, 'EV and Base'!$A$1:$N$671, 14, FALSE))+31+ROUNDDOWN($AH334/4, 0))*$AB334)/100, 0)+5), 0))</f>
        <v/>
      </c>
      <c r="AO334" s="23" t="str" cm="1">
        <f t="array" aca="1" ref="AO334" ca="1">IF(NOT(ISNUMBER(INDEX($A:$A, LOOKUP(2, 1 / ($A$1:INDIRECT("$A$"&amp;ROW($A334)) &lt;&gt; ""),ROW($A$1:INDIRECT("$A$"&amp;ROW($A334)))), 1))), "",
ROUNDDOWN((((2*VLOOKUP($AA334, 'EV and Base'!$A$1:$N$671, 9, FALSE))+31+ROUNDDOWN($AC334/4, 0))*$AB334)/100, 0)+$AB334+10)</f>
        <v/>
      </c>
      <c r="AP334" s="2" t="str" cm="1">
        <f t="array" aca="1" ref="AP334" ca="1">IF(NOT(ISNUMBER(INDEX($A:$A, LOOKUP(2, 1 / ($A$1:INDIRECT("$A$"&amp;ROW($A334)) &lt;&gt; ""),ROW($A$1:INDIRECT("$A$"&amp;ROW($A334)))), 1))), "",
ROUNDDOWN((ROUNDDOWN((((2*VLOOKUP($AA334, 'EV and Base'!$A$1:$N$671, 10, FALSE))+31+ROUNDDOWN($AD334/4, 0))*$AB334)/100, 0)+5)*1.1, 0))</f>
        <v/>
      </c>
      <c r="AQ334" s="2" t="str" cm="1">
        <f t="array" aca="1" ref="AQ334" ca="1">IF(NOT(ISNUMBER(INDEX($A:$A, LOOKUP(2, 1 / ($A$1:INDIRECT("$A$"&amp;ROW($A334)) &lt;&gt; ""),ROW($A$1:INDIRECT("$A$"&amp;ROW($A334)))), 1))), "",
ROUNDDOWN((ROUNDDOWN((((2*VLOOKUP($AA334, 'EV and Base'!$A$1:$N$671, 11, FALSE))+$AV$2+ROUNDDOWN($AE334/4, 0))*$AB334)/100, 0)+5), 0))</f>
        <v/>
      </c>
      <c r="AR334" s="22" t="str" cm="1">
        <f t="array" aca="1" ref="AR334" ca="1">IF(NOT(ISNUMBER(INDEX($A:$A, LOOKUP(2, 1 / ($A$1:INDIRECT("$A$"&amp;ROW($A334)) &lt;&gt; ""),ROW($A$1:INDIRECT("$A$"&amp;ROW($A334)))), 1))), "",
ROUNDDOWN((ROUNDDOWN((((2*VLOOKUP($AA334, 'EV and Base'!$A$1:$N$671, 12, FALSE))+$AW$2+ROUNDDOWN($AF334/4, 0))*$AB334)/100, 0)+5)*0.9, 0))</f>
        <v/>
      </c>
      <c r="AS334" s="2" t="str" cm="1">
        <f t="array" aca="1" ref="AS334" ca="1">IF(NOT(ISNUMBER(INDEX($A:$A, LOOKUP(2, 1 / ($A$1:INDIRECT("$A$"&amp;ROW($A334)) &lt;&gt; ""),ROW($A$1:INDIRECT("$A$"&amp;ROW($A334)))), 1))), "",
ROUNDDOWN((ROUNDDOWN((((2*VLOOKUP($AA334, 'EV and Base'!$A$1:$N$671, 13, FALSE))+$AX$2+ROUNDDOWN($AG334/4, 0))*$AB334)/100, 0)+5), 0))</f>
        <v/>
      </c>
      <c r="AT334" s="24" t="str" cm="1">
        <f t="array" aca="1" ref="AT334" ca="1">IF(NOT(ISNUMBER(INDEX($A:$A, LOOKUP(2, 1 / ($A$1:INDIRECT("$A$"&amp;ROW($A334)) &lt;&gt; ""),ROW($A$1:INDIRECT("$A$"&amp;ROW($A334)))), 1))), "",
ROUNDDOWN((ROUNDDOWN((((2*VLOOKUP($AA334, 'EV and Base'!$A$1:$N$671, 14, FALSE))+31+ROUNDDOWN($AH334/4, 0))*$AB334)/100, 0)+5), 0))</f>
        <v/>
      </c>
      <c r="AU334" s="28"/>
      <c r="AY334" t="str" cm="1">
        <f t="array" aca="1" ref="AY334" ca="1">IF(NOT(ISNUMBER(INDEX($A:$A,LOOKUP(2,1/($A$1:INDIRECT("$A$"&amp;ROW($A334))&lt;&gt;""),ROW($A$1:INDIRECT("$A$"&amp;ROW($A334)))),1))),"",
INDEX($AY:$AY,LOOKUP(2,1/($AY$1:INDIRECT("$AY$"&amp;ROW($AY334)-1)&lt;&gt;""),ROW($AY$1:INDIRECT("$AY$"&amp;ROW($AY334)-1))),1)+$BL334)</f>
        <v/>
      </c>
      <c r="AZ334" s="3" t="str" cm="1">
        <f t="array" aca="1" ref="AZ334" ca="1">IF(NOT(ISNUMBER(INDEX($A:$A, LOOKUP(2, 1 / ($A$1:INDIRECT("$A$"&amp;ROW($A334)) &lt;&gt; ""),ROW($A$1:INDIRECT("$A$"&amp;ROW($A334)))), 1))), "",
VLOOKUP(INDIRECT("$G$"&amp;LOOKUP(2, 1 / ($AY$1:INDIRECT("$AY$"&amp;ROW($AY334)-1) &lt;&gt; ""),ROW($AY$1:INDIRECT("$AY$"&amp;ROW($AY334)-1)))),'EV and Base'!A297:N967,2,FALSE))</f>
        <v/>
      </c>
      <c r="BA334" s="3" t="str" cm="1">
        <f t="array" aca="1" ref="BA334" ca="1">IF(NOT(ISNUMBER(INDEX($A:$A, LOOKUP(2, 1 / ($A$1:INDIRECT("$A$"&amp;ROW($A334)) &lt;&gt; ""),ROW($A$1:INDIRECT("$A$"&amp;ROW($A334)))), 1))), "",
INDIRECT("$I$"&amp;LOOKUP(2, 1 / ($AY$1:INDIRECT("$AY$"&amp;ROW($AY334)-1) &lt;&gt; ""),ROW($AY$1:INDIRECT("$AY$"&amp;ROW($AY334)-1)))))</f>
        <v/>
      </c>
      <c r="BB334" s="1" t="str" cm="1">
        <f t="array" aca="1" ref="BB334" ca="1">IF(NOT(ISNUMBER(INDEX($A:$A, LOOKUP(2, 1 / ($A$1:INDIRECT("$A$"&amp;ROW($A334)) &lt;&gt; ""),ROW($A$1:INDIRECT("$A$"&amp;ROW($A334)))), 1))), "",
INDIRECT("$AB$"&amp;LOOKUP(2, 1 / ($AY$1:INDIRECT("$AY$"&amp;ROW($AY334)-1) &lt;&gt; ""),ROW($AY$1:INDIRECT("$AY$"&amp;ROW($AY334)-1)))))</f>
        <v/>
      </c>
      <c r="BC334" s="3" t="str" cm="1">
        <f t="array" aca="1" ref="BC334" ca="1">IF(NOT(ISNUMBER(INDEX($A:$A,LOOKUP(2,1/($A$1:INDIRECT("$A$"&amp;ROW($A334))&lt;&gt;""),ROW($A$1:INDIRECT("$A$"&amp;ROW($A334)))),1))),"",
$BA334+$BA334+10)</f>
        <v/>
      </c>
      <c r="BD334" s="3" t="str" cm="1">
        <f t="array" aca="1" ref="BD334" ca="1">IF(NOT(ISNUMBER(INDEX($A:$A,LOOKUP(2,1/($A$1:INDIRECT("$A$"&amp;ROW($A334))&lt;&gt;""),ROW($A$1:INDIRECT("$A$"&amp;ROW($A334)))),1))),"",
$BA334+$BB334+10)</f>
        <v/>
      </c>
      <c r="BE334" s="3" t="str" cm="1">
        <f t="array" aca="1" ref="BE334" ca="1">IF(NOT(ISNUMBER(INDEX($A:$A,LOOKUP(2,1/($A$1:INDIRECT("$A$"&amp;ROW($A334))&lt;&gt;""),ROW($A$1:INDIRECT("$A$"&amp;ROW($A334)))),1))),"",
$BC334*$BC334)</f>
        <v/>
      </c>
      <c r="BF334" s="3" t="str" cm="1">
        <f t="array" aca="1" ref="BF334" ca="1">IF(NOT(ISNUMBER(INDEX($A:$A,LOOKUP(2,1/($A$1:INDIRECT("$A$"&amp;ROW($A334))&lt;&gt;""),ROW($A$1:INDIRECT("$A$"&amp;ROW($A334)))),1))),"",
$BD334*$BD334)</f>
        <v/>
      </c>
      <c r="BG334" s="3" t="str" cm="1">
        <f t="array" aca="1" ref="BG334" ca="1">IF(NOT(ISNUMBER(INDEX($A:$A,LOOKUP(2,1/($A$1:INDIRECT("$A$"&amp;ROW($A334))&lt;&gt;""),ROW($A$1:INDIRECT("$A$"&amp;ROW($A334)))),1))),"",
_xlfn.FLOOR.MATH(1.5*_xlfn.FLOOR.MATH($AZ334*BA334/5)))</f>
        <v/>
      </c>
      <c r="BH334" s="3" t="str" cm="1">
        <f t="array" aca="1" ref="BH334" ca="1">IF(NOT(ISNUMBER(INDEX($A:$A, LOOKUP(2, 1 / ($A$1:INDIRECT("$A$"&amp;ROW($A334)) &lt;&gt; ""),ROW($A$1:INDIRECT("$A$"&amp;ROW($A334)))), 1))), "",
_xlfn.FLOOR.MATH($BG334/IF(OR(INDIRECT("$C$"&amp;LOOKUP(2, 1 / ($AY$1:INDIRECT("$AY$"&amp;ROW($AY334)-1) &lt;&gt; ""),ROW($AY$1:INDIRECT("$AY$"&amp;ROW($AY334)-1))))="Multi",
INDIRECT("$C$"&amp;LOOKUP(2, 1 / ($AY$1:INDIRECT("$AY$"&amp;ROW($AY334)-1) &lt;&gt; ""),ROW($AY$1:INDIRECT("$AY$"&amp;ROW($AY334)-1))))="Double"),2,1)))</f>
        <v/>
      </c>
      <c r="BI334" s="3" t="str" cm="1">
        <f t="array" aca="1" ref="BI334" ca="1">IF(NOT(ISNUMBER(INDEX($A:$A,LOOKUP(2,1/($A$1:INDIRECT("$A$"&amp;ROW($A334))&lt;&gt;""),ROW($A$1:INDIRECT("$A$"&amp;ROW($A334)))),1))),"",
VLOOKUP($BC334,GameFreakSQRT!$A$1:$B$200,2,FALSE))</f>
        <v/>
      </c>
      <c r="BJ334" s="3" t="str" cm="1">
        <f t="array" aca="1" ref="BJ334" ca="1">IF(NOT(ISNUMBER(INDEX($A:$A,LOOKUP(2,1/($A$1:INDIRECT("$A$"&amp;ROW($A334))&lt;&gt;""),ROW($A$1:INDIRECT("$A$"&amp;ROW($A334)))),1))),"",
VLOOKUP($BD334,GameFreakSQRT!$A$1:$B$200,2,FALSE))</f>
        <v/>
      </c>
      <c r="BK334" s="3" t="str" cm="1">
        <f t="array" aca="1" ref="BK334" ca="1">IF(NOT(ISNUMBER(INDEX($A:$A,LOOKUP(2,1/($A$1:INDIRECT("$A$"&amp;ROW($A334))&lt;&gt;""),ROW($A$1:INDIRECT("$A$"&amp;ROW($A334)))),1))),"",
_xlfn.FLOOR.MATH((($BI334*$BE334)*$BH334)/($BJ334*$BF334))+1)</f>
        <v/>
      </c>
      <c r="BL334" s="3" t="str" cm="1">
        <f t="array" aca="1" ref="BL334" ca="1">IF(NOT(ISNUMBER(INDEX($A:$A,LOOKUP(2,1/($A$1:INDIRECT("$A$"&amp;ROW($A334))&lt;&gt;""),ROW($A$1:INDIRECT("$A$"&amp;ROW($A334)))),1))),"",
_xlfn.FLOOR.MATH($BK334*IF(NOT(INDIRECT("$Z$"&amp;LOOKUP(2, 1 / ($AY$1:INDIRECT("$AY$"&amp;ROW($AY334)-1) &lt;&gt; ""),ROW($AY$1:INDIRECT("$AY$"&amp;ROW($AY334)-1))))=""),1.5,1)))</f>
        <v/>
      </c>
      <c r="BM334" s="3" t="str" cm="1">
        <f t="array" aca="1" ref="BM334" ca="1">IF(NOT(ISNUMBER(INDEX($A:$A, LOOKUP(2, 1 / ($A$1:INDIRECT("$A$"&amp;ROW($A334)) &lt;&gt; ""),ROW($A$1:INDIRECT("$A$"&amp;ROW($A334)))), 1))), "",
INDIRECT("$Y$"&amp;LOOKUP(2, 1 / ($AY$1:INDIRECT("$AY$"&amp;ROW($AY334)-1) &lt;&gt; ""),ROW($AY$1:INDIRECT("$AY$"&amp;ROW($AY334)-1)))))</f>
        <v/>
      </c>
      <c r="BN334" s="3" t="str">
        <f t="shared" ca="1" si="31"/>
        <v/>
      </c>
    </row>
    <row r="335" spans="1:66" x14ac:dyDescent="0.45">
      <c r="A335" s="69"/>
      <c r="B335" s="69"/>
      <c r="C335" s="69"/>
      <c r="D335" s="69"/>
      <c r="E335" s="69"/>
      <c r="F335" s="56">
        <v>2</v>
      </c>
      <c r="G335" s="2" t="s">
        <v>430</v>
      </c>
      <c r="H335" s="2" t="s">
        <v>50</v>
      </c>
      <c r="I335" s="2">
        <v>34</v>
      </c>
      <c r="J335" s="2" t="s">
        <v>223</v>
      </c>
      <c r="K335" s="2" t="s">
        <v>121</v>
      </c>
      <c r="L335" s="2" t="s">
        <v>53</v>
      </c>
      <c r="M335" s="2" t="s">
        <v>123</v>
      </c>
      <c r="N335" s="2" t="s">
        <v>124</v>
      </c>
      <c r="O335" s="2" t="s">
        <v>193</v>
      </c>
      <c r="P335" s="2" t="s">
        <v>189</v>
      </c>
      <c r="Q335" s="2">
        <v>3</v>
      </c>
      <c r="R335" s="2">
        <f>_xlfn.FLOOR.MATH((((2*VLOOKUP(G335, 'EV and Base'!$A$1:$N$671, 9, FALSE))+$Q335)*$I335)/100)+$I335+10</f>
        <v>123</v>
      </c>
      <c r="S335" s="2">
        <f>_xlfn.FLOOR.MATH((_xlfn.FLOOR.MATH((((2*VLOOKUP($G335, 'EV and Base'!$A$1:$N$671, 10, FALSE))+$Q335)*$I335)/100)+5)*
IF(OR($J335="Lonely", $J335="Brave", $J335="Adamant", $J335="Naughty"), 1.1,
IF(OR($J335="Bold", $J335="Timid", $J335="Modest", $J335="Calm"), 0.9, 1)))</f>
        <v>38</v>
      </c>
      <c r="T335" s="2">
        <f>_xlfn.FLOOR.MATH((_xlfn.FLOOR.MATH((((2*VLOOKUP($G335, 'EV and Base'!$A$1:$N$671, 11, FALSE))+$Q335)*$I335)/100)+5)*
IF(OR($J335="Bold", $J335="Relaxed", $J335="Impish", $J335="Lax"), 1.1,
IF(OR($J335="Lonely", $J335="Hasty", $J335="Mild", $J335="Gentle"), 0.9, 1)))</f>
        <v>63</v>
      </c>
      <c r="U335" s="2">
        <f>_xlfn.FLOOR.MATH((_xlfn.FLOOR.MATH((((2*VLOOKUP($G335, 'EV and Base'!$A$1:$N$671, 12, FALSE))+$Q335)*$I335)/100)+5)*
IF(OR($J335="Modest", $J335="Mild", $J335="Quiet", $J335="Rash"), 1.1,
IF(OR($J335="Adamant", $J335="Impish", $J335="Jolly", $J335="Careful"), 0.9, 1)))</f>
        <v>78</v>
      </c>
      <c r="V335" s="2">
        <f>_xlfn.FLOOR.MATH((_xlfn.FLOOR.MATH((((2*VLOOKUP($G335, 'EV and Base'!$A$1:$N$671, 13, FALSE))+$Q335)*$I335)/100)+5)*
IF(OR($J335="Calm", $J335="Gentle", $J335="Sassy", $J335="Careful"), 1.1,
IF(OR($J335="Naughty", $J335="Lax", $J335="Naive", $J335="Rash"), 0.9, 1)))</f>
        <v>77</v>
      </c>
      <c r="W335" s="2">
        <f>_xlfn.FLOOR.MATH((_xlfn.FLOOR.MATH((((2*VLOOKUP($G335, 'EV and Base'!$A$1:$N$671, 14, FALSE))+$Q335)*$I335)/100)+5)*
IF(OR($J335="Timid", $J335="Hasty", $J335="Jolly", $J335="Naive"), 1.1,
IF(OR($J335="Brave", $J335="Relaxed", $J335="Quiet", $J335="Sassy"), 0.9, 1)))</f>
        <v>25</v>
      </c>
      <c r="X335" s="69"/>
      <c r="Z335" s="1">
        <v>1</v>
      </c>
      <c r="AA335" s="23" t="str" cm="1">
        <f t="array" aca="1" ref="AA335" ca="1">IF(NOT(ISNUMBER(INDEX($A:$A,LOOKUP(2,1/($A$1:INDIRECT("$A$"&amp;ROW($A335))&lt;&gt;""),ROW($A$1:INDIRECT("$A$"&amp;ROW($A335)))),1))),"",
IF(NOT(ISNUMBER($A335)),$AA334,
IF($AB335&lt;16,"Lillipup",
IF($AB335&lt;32,"Herdier",
"Stoutland"))))</f>
        <v/>
      </c>
      <c r="AB335" s="25" t="str" cm="1">
        <f t="array" aca="1" ref="AB335" ca="1">IF(NOT(ISNUMBER(INDEX($A:$A, LOOKUP(2, 1 / ($A$1:INDIRECT("$A$"&amp;ROW($A335)) &lt;&gt; ""),ROW($A$1:INDIRECT("$A$"&amp;ROW($A335)))), 1))), "",
VLOOKUP($AY335,'Medium-Slow'!$A$1:$B$101,2,TRUE))</f>
        <v/>
      </c>
      <c r="AC335" s="23" t="str" cm="1">
        <f t="array" aca="1" ref="AC335" ca="1">IF(NOT(ISNUMBER(INDEX($A:$A, LOOKUP(2, 1 / ($A$1:INDIRECT("$A$"&amp;ROW($A335)) &lt;&gt; ""),ROW($A$1:INDIRECT("$A$"&amp;ROW($A335)))), 1))), "",
INDEX($AC:$AC, LOOKUP(2, 1 / ($AC$1:INDIRECT("$AC$"&amp;ROW($AC335)-1) &lt;&gt; ""),ROW($AC$1:INDIRECT("$AC$"&amp;ROW($AC335)-1))), 1)+
IF(INDEX($AC:$AC, LOOKUP(2, 1 / ($AC$1:INDIRECT("$AC$"&amp;ROW($AC335)-1) &lt;&gt; ""),ROW($AC$1:INDIRECT("$AC$"&amp;ROW($AC335)-1))), 1)+
INDEX($AD:$AD, LOOKUP(2, 1 / ($AD$1:INDIRECT("$AD$"&amp;ROW($AD335)-1) &lt;&gt; ""),ROW($AD$1:INDIRECT("$AD$"&amp;ROW($AD335)-1))), 1)+
INDEX($AE:$AE, LOOKUP(2, 1 / ($AE$1:INDIRECT("$AE$"&amp;ROW($AE335)-1) &lt;&gt; ""),ROW($AE$1:INDIRECT("$AE$"&amp;ROW($AD335)-1))), 1)+
INDEX($AE:$AF, LOOKUP(2, 1 / ($AF$1:INDIRECT("$AF$"&amp;ROW($AF335)-1) &lt;&gt; ""),ROW($AF$1:INDIRECT("$AF$"&amp;ROW($AD335)-1))), 1)+
INDEX($AG:$AG, LOOKUP(2, 1 / ($AG$1:INDIRECT("$AG$"&amp;ROW($AG335)-1) &lt;&gt; ""),ROW($AG$1:INDIRECT("$AG$"&amp;ROW($AD335)-1))), 1)+
INDEX($AH:$AH, LOOKUP(2, 1 / ($AH$1:INDIRECT("$AH$"&amp;ROW($AH335)-1) &lt;&gt; ""),ROW($AH$1:INDIRECT("$AH$"&amp;ROW($AD335)-1))), 1)&gt;=510,0,
IF(INDEX($AC:$AC, LOOKUP(2, 1 / ($AC$1:INDIRECT("$AC$"&amp;ROW($AC335)-1) &lt;&gt; ""),ROW($AC$1:INDIRECT("$AC$"&amp;ROW($AC335)-1))), 1)&gt;=255,0,
VLOOKUP(INDIRECT("$G$"&amp;LOOKUP(2, 1 / ($AC$1:INDIRECT("$AC$"&amp;ROW($AC335)-1) &lt;&gt; ""),ROW($AC$1:INDIRECT("$AC$"&amp;ROW($AC335)-1)))), 'EV and Base'!$A$1:$N$671, 3, FALSE))))</f>
        <v/>
      </c>
      <c r="AD335" s="2" t="str" cm="1">
        <f t="array" aca="1" ref="AD335" ca="1">IF(NOT(ISNUMBER(INDEX($A:$A, LOOKUP(2, 1 / ($A$1:INDIRECT("$A$"&amp;ROW($A335)) &lt;&gt; ""),ROW($A$1:INDIRECT("$A$"&amp;ROW($A335)))), 1))), "",
INDEX($AD:$AD, LOOKUP(2, 1 / ($AD$1:INDIRECT("$AD$"&amp;ROW($AD335)-1) &lt;&gt; ""),ROW($AD$1:INDIRECT("$AD$"&amp;ROW($AD335)-1))), 1)+
IF(INDEX($AC:$AC, LOOKUP(2, 1 / ($AC$1:INDIRECT("$AC$"&amp;ROW($AC335)-1) &lt;&gt; ""),ROW($AC$1:INDIRECT("$AC$"&amp;ROW($AC335)-1))), 1)+
INDEX($AD:$AD, LOOKUP(2, 1 / ($AD$1:INDIRECT("$AD$"&amp;ROW($AD335)-1) &lt;&gt; ""),ROW($AD$1:INDIRECT("$AD$"&amp;ROW($AD335)-1))), 1)+
INDEX($AE:$AE, LOOKUP(2, 1 / ($AE$1:INDIRECT("$AE$"&amp;ROW($AE335)-1) &lt;&gt; ""),ROW($AE$1:INDIRECT("$AE$"&amp;ROW($AD335)-1))), 1)+
INDEX($AE:$AF, LOOKUP(2, 1 / ($AF$1:INDIRECT("$AF$"&amp;ROW($AF335)-1) &lt;&gt; ""),ROW($AF$1:INDIRECT("$AF$"&amp;ROW($AD335)-1))), 1)+
INDEX($AG:$AG, LOOKUP(2, 1 / ($AG$1:INDIRECT("$AG$"&amp;ROW($AG335)-1) &lt;&gt; ""),ROW($AG$1:INDIRECT("$AG$"&amp;ROW($AD335)-1))), 1)+
INDEX($AH:$AH, LOOKUP(2, 1 / ($AH$1:INDIRECT("$AH$"&amp;ROW($AH335)-1) &lt;&gt; ""),ROW($AH$1:INDIRECT("$AH$"&amp;ROW($AD335)-1))), 1)&gt;=510,0,
IF(INDEX($AD:$AD, LOOKUP(2, 1 / ($AD$1:INDIRECT("$AD$"&amp;ROW($AD335)-1) &lt;&gt; ""),ROW($AD$1:INDIRECT("$AD$"&amp;ROW($AD335)-1))), 1)&gt;=255,0,
VLOOKUP(INDIRECT("$G$"&amp;LOOKUP(2, 1 / ($AD$1:INDIRECT("$AD$"&amp;ROW($AD335)-1) &lt;&gt; ""),ROW($AD$1:INDIRECT("$AD$"&amp;ROW($AD335)-1)))), 'EV and Base'!$A$1:$N$671, 4, FALSE))))</f>
        <v/>
      </c>
      <c r="AE335" s="2" t="str" cm="1">
        <f t="array" aca="1" ref="AE335" ca="1">IF(NOT(ISNUMBER(INDEX($A:$A,LOOKUP(2,1/($A$1:INDIRECT("$A$"&amp;ROW($A335))&lt;&gt;""),ROW($A$1:INDIRECT("$A$"&amp;ROW($A335)))),1))),"",
INDEX($AE:$AE,LOOKUP(2,1/($AE$1:INDIRECT("$AE$"&amp;ROW($AE335)-1)&lt;&gt;""),ROW($AE$1:INDIRECT("$AE$"&amp;ROW($AE335)-1))),1)+
IF(INDEX($AC:$AC,LOOKUP(2,1/($AC$1:INDIRECT("$AC$"&amp;ROW($AC335)-1)&lt;&gt;""),ROW($AC$1:INDIRECT("$AC$"&amp;ROW($AC335)-1))),1)+
INDEX($AD:$AD,LOOKUP(2,1/($AD$1:INDIRECT("$AD$"&amp;ROW($AD335)-1)&lt;&gt;""),ROW($AD$1:INDIRECT("$AD$"&amp;ROW($AD335)-1))),1)+
INDEX($AE:$AE,LOOKUP(2,1/($AE$1:INDIRECT("$AE$"&amp;ROW($AE335)-1)&lt;&gt;""),ROW($AE$1:INDIRECT("$AE$"&amp;ROW($AD335)-1))),1)+
INDEX($AE:$AF,LOOKUP(2,1/($AF$1:INDIRECT("$AF$"&amp;ROW($AF335)-1)&lt;&gt;""),ROW($AF$1:INDIRECT("$AF$"&amp;ROW($AD335)-1))),1)+
INDEX($AG:$AG,LOOKUP(2,1/($AG$1:INDIRECT("$AG$"&amp;ROW($AG335)-1)&lt;&gt;""),ROW($AG$1:INDIRECT("$AG$"&amp;ROW($AD335)-1))),1)+
INDEX($AH:$AH,LOOKUP(2,1/($AH$1:INDIRECT("$AH$"&amp;ROW($AH335)-1)&lt;&gt;""),ROW($AH$1:INDIRECT("$AH$"&amp;ROW($AD335)-1))),1)&gt;=510,0,
IF(INDEX($AE:$AE,LOOKUP(2,1/($AE$1:INDIRECT("$AE$"&amp;ROW($AE335)-1)&lt;&gt;""),ROW($AE$1:INDIRECT("$AE$"&amp;ROW($AE335)-1))),1)&gt;=255,0,
VLOOKUP(INDIRECT("$G$"&amp;LOOKUP(2,1/($AE$1:INDIRECT("$AE$"&amp;ROW($AE335)-1)&lt;&gt;""),ROW($AE$1:INDIRECT("$AE$"&amp;ROW($AE335)-1)))),'EV and Base'!$A$1:$N$671,5,FALSE))))</f>
        <v/>
      </c>
      <c r="AF335" s="2" t="str" cm="1">
        <f t="array" aca="1" ref="AF335" ca="1">IF(NOT(ISNUMBER(INDEX($A:$A, LOOKUP(2, 1 / ($A$1:INDIRECT("$A$"&amp;ROW($A335)) &lt;&gt; ""),ROW($A$1:INDIRECT("$A$"&amp;ROW($A335)))), 1))), "",
INDEX($AF:$AF, LOOKUP(2, 1 / ($AF$1:INDIRECT("$AF$"&amp;ROW($AF335)-1) &lt;&gt; ""),ROW($AF$1:INDIRECT("$AF$"&amp;ROW($AF335)-1))), 1)+
IF(INDEX($AC:$AC, LOOKUP(2, 1 / ($AC$1:INDIRECT("$AC$"&amp;ROW($AC335)-1) &lt;&gt; ""),ROW($AC$1:INDIRECT("$AC$"&amp;ROW($AC335)-1))), 1)+
INDEX($AD:$AD, LOOKUP(2, 1 / ($AD$1:INDIRECT("$AD$"&amp;ROW($AD335)-1) &lt;&gt; ""),ROW($AD$1:INDIRECT("$AD$"&amp;ROW($AD335)-1))), 1)+
INDEX($AE:$AE, LOOKUP(2, 1 / ($AE$1:INDIRECT("$AE$"&amp;ROW($AE335)-1) &lt;&gt; ""),ROW($AE$1:INDIRECT("$AE$"&amp;ROW($AD335)-1))), 1)+
INDEX($AE:$AF, LOOKUP(2, 1 / ($AF$1:INDIRECT("$AF$"&amp;ROW($AF335)-1) &lt;&gt; ""),ROW($AF$1:INDIRECT("$AF$"&amp;ROW($AD335)-1))), 1)+
INDEX($AG:$AG, LOOKUP(2, 1 / ($AG$1:INDIRECT("$AG$"&amp;ROW($AG335)-1) &lt;&gt; ""),ROW($AG$1:INDIRECT("$AG$"&amp;ROW($AD335)-1))), 1)+
INDEX($AH:$AH, LOOKUP(2, 1 / ($AH$1:INDIRECT("$AH$"&amp;ROW($AH335)-1) &lt;&gt; ""),ROW($AH$1:INDIRECT("$AH$"&amp;ROW($AD335)-1))), 1)&gt;=510,0,
IF(INDEX($AF:$AF, LOOKUP(2, 1 / ($AF$1:INDIRECT("$AF$"&amp;ROW($AF335)-1) &lt;&gt; ""),ROW($AF$1:INDIRECT("$AF$"&amp;ROW($AF335)-1))), 1)&gt;=255,0,
VLOOKUP(INDIRECT("$G$"&amp;LOOKUP(2, 1 / ($AF$1:INDIRECT("$AF$"&amp;ROW($AF335)-1) &lt;&gt; ""),ROW($AF$1:INDIRECT("$AF$"&amp;ROW($AF335)-1)))), 'EV and Base'!$A$1:$N$671, 6, FALSE))))</f>
        <v/>
      </c>
      <c r="AG335" s="2" t="str" cm="1">
        <f t="array" aca="1" ref="AG335" ca="1">IF(NOT(ISNUMBER(INDEX($A:$A, LOOKUP(2, 1 / ($A$1:INDIRECT("$A$"&amp;ROW($A335)) &lt;&gt; ""),ROW($A$1:INDIRECT("$A$"&amp;ROW($A335)))), 1))), "",
INDEX($AG:$AG, LOOKUP(2, 1 / ($AG$1:INDIRECT("$AG$"&amp;ROW($AG335)-1) &lt;&gt; ""),ROW($AG$1:INDIRECT("$AG$"&amp;ROW($AG335)-1))), 1)+
IF(INDEX($AC:$AC, LOOKUP(2, 1 / ($AC$1:INDIRECT("$AC$"&amp;ROW($AC335)-1) &lt;&gt; ""),ROW($AC$1:INDIRECT("$AC$"&amp;ROW($AC335)-1))), 1)+
INDEX($AD:$AD, LOOKUP(2, 1 / ($AD$1:INDIRECT("$AD$"&amp;ROW($AD335)-1) &lt;&gt; ""),ROW($AD$1:INDIRECT("$AD$"&amp;ROW($AD335)-1))), 1)+
INDEX($AE:$AE, LOOKUP(2, 1 / ($AE$1:INDIRECT("$AE$"&amp;ROW($AE335)-1) &lt;&gt; ""),ROW($AE$1:INDIRECT("$AE$"&amp;ROW($AD335)-1))), 1)+
INDEX($AE:$AF, LOOKUP(2, 1 / ($AF$1:INDIRECT("$AF$"&amp;ROW($AF335)-1) &lt;&gt; ""),ROW($AF$1:INDIRECT("$AF$"&amp;ROW($AD335)-1))), 1)+
INDEX($AG:$AG, LOOKUP(2, 1 / ($AG$1:INDIRECT("$AG$"&amp;ROW($AG335)-1) &lt;&gt; ""),ROW($AG$1:INDIRECT("$AG$"&amp;ROW($AD335)-1))), 1)+
INDEX($AH:$AH, LOOKUP(2, 1 / ($AH$1:INDIRECT("$AH$"&amp;ROW($AH335)-1) &lt;&gt; ""),ROW($AH$1:INDIRECT("$AH$"&amp;ROW($AD335)-1))), 1)&gt;=510,0,
IF(INDEX($AG:$AG, LOOKUP(2, 1 / ($AG$1:INDIRECT("$AG$"&amp;ROW($AG335)-1) &lt;&gt; ""),ROW($AG$1:INDIRECT("$AG$"&amp;ROW($AG335)-1))), 1)&gt;=255,0,
VLOOKUP(INDIRECT("$G$"&amp;LOOKUP(2, 1 / ($AG$1:INDIRECT("$AG$"&amp;ROW($AG335)-1) &lt;&gt; ""),ROW($AG$1:INDIRECT("$AG$"&amp;ROW($AG335)-1)))), 'EV and Base'!$A$1:$N$671, 7, FALSE))))</f>
        <v/>
      </c>
      <c r="AH335" s="24" t="str" cm="1">
        <f t="array" aca="1" ref="AH335" ca="1">IF(NOT(ISNUMBER(INDEX($A:$A,LOOKUP(2,1/($A$1:INDIRECT("$A$"&amp;ROW($A335))&lt;&gt;""),ROW($A$1:INDIRECT("$A$"&amp;ROW($A335)))),1))),"",
INDEX($AH:$AH,LOOKUP(2,1/($AH$1:INDIRECT("$AH$"&amp;ROW($AH335)-1)&lt;&gt;""),ROW($AH$1:INDIRECT("$AH$"&amp;ROW($AH335)-1))),1)+
IF(INDEX($AC:$AC,LOOKUP(2,1/($AC$1:INDIRECT("$AC$"&amp;ROW($AC335)-1)&lt;&gt;""),ROW($AC$1:INDIRECT("$AC$"&amp;ROW($AC335)-1))),1)+
INDEX($AD:$AD,LOOKUP(2,1/($AD$1:INDIRECT("$AD$"&amp;ROW($AD335)-1)&lt;&gt;""),ROW($AD$1:INDIRECT("$AD$"&amp;ROW($AD335)-1))),1)+
INDEX($AE:$AE,LOOKUP(2,1/($AE$1:INDIRECT("$AE$"&amp;ROW($AE335)-1)&lt;&gt;""),ROW($AE$1:INDIRECT("$AE$"&amp;ROW($AD335)-1))),1)+
INDEX($AE:$AF,LOOKUP(2,1/($AF$1:INDIRECT("$AF$"&amp;ROW($AF335)-1)&lt;&gt;""),ROW($AF$1:INDIRECT("$AF$"&amp;ROW($AD335)-1))),1)+
INDEX($AG:$AG,LOOKUP(2,1/($AG$1:INDIRECT("$AG$"&amp;ROW($AG335)-1)&lt;&gt;""),ROW($AG$1:INDIRECT("$AG$"&amp;ROW($AD335)-1))),1)+
INDEX($AH:$AH,LOOKUP(2,1/($AH$1:INDIRECT("$AH$"&amp;ROW($AH335)-1)&lt;&gt;""),ROW($AH$1:INDIRECT("$AH$"&amp;ROW($AD335)-1))),1)&gt;=510,0,
IF(INDEX($AH:$AH,LOOKUP(2,1/($AH$1:INDIRECT("$AH$"&amp;ROW($AH335)-1)&lt;&gt;""),ROW($AH$1:INDIRECT("$AH$"&amp;ROW($AH335)-1))),1)&gt;=255,0,
VLOOKUP(INDIRECT("$G$"&amp;LOOKUP(2,1/($AH$1:INDIRECT("$AH$"&amp;ROW($AH335)-1)&lt;&gt;""),ROW($AH$1:INDIRECT("$AH$"&amp;ROW($AH335)-1)))),'EV and Base'!$A$1:$N$671,8,FALSE))))</f>
        <v/>
      </c>
      <c r="AI335" s="29" t="str" cm="1">
        <f t="array" aca="1" ref="AI335" ca="1">IF(NOT(ISNUMBER(INDEX($A:$A,LOOKUP(2,1/($A$1:INDIRECT("$A$"&amp;ROW($A335))&lt;&gt;""),ROW($A$1:INDIRECT("$A$"&amp;ROW($A335)))),1))),"",
ROUNDDOWN((((2*VLOOKUP($AA335,'EV and Base'!$A$1:$N$671,9,FALSE))+31+ROUNDDOWN($AC335/4,0))*$AB335)/100,0)+$AB335+10)</f>
        <v/>
      </c>
      <c r="AJ335" s="21" t="str" cm="1">
        <f t="array" aca="1" ref="AJ335" ca="1">IF(NOT(ISNUMBER(INDEX($A:$A, LOOKUP(2, 1 / ($A$1:INDIRECT("$A$"&amp;ROW($A335)) &lt;&gt; ""),ROW($A$1:INDIRECT("$A$"&amp;ROW($A335)))), 1))), "",
ROUNDDOWN((ROUNDDOWN((((2*VLOOKUP($AA335, 'EV and Base'!$A$1:$N$671, 10, FALSE))+31+ROUNDDOWN($AD335/4, 0))*$AB335)/100, 0)+5)*1.1, 0))</f>
        <v/>
      </c>
      <c r="AK335" s="21" t="str" cm="1">
        <f t="array" aca="1" ref="AK335" ca="1">IF(NOT(ISNUMBER(INDEX($A:$A, LOOKUP(2, 1 / ($A$1:INDIRECT("$A$"&amp;ROW($A335)) &lt;&gt; ""),ROW($A$1:INDIRECT("$A$"&amp;ROW($A335)))), 1))), "",
ROUNDDOWN((ROUNDDOWN((((2*VLOOKUP($AA335, 'EV and Base'!$A$1:$N$671, 11, FALSE))+30+ROUNDDOWN($AE335/4, 0))*$AB335)/100, 0)+5), 0)
&amp;"-"&amp;
ROUNDDOWN((ROUNDDOWN((((2*VLOOKUP($AA335, 'EV and Base'!$A$1:$N$671, 11, FALSE))+31+ROUNDDOWN($AE335/4, 0))*$AB335)/100, 0)+5), 0))</f>
        <v/>
      </c>
      <c r="AL335" s="21" t="str" cm="1">
        <f t="array" aca="1" ref="AL335" ca="1">IF(NOT(ISNUMBER(INDEX($A:$A, LOOKUP(2, 1 / ($A$1:INDIRECT("$A$"&amp;ROW($A335)) &lt;&gt; ""),ROW($A$1:INDIRECT("$A$"&amp;ROW($A335)))), 1))), "",
ROUNDDOWN((ROUNDDOWN((((2*VLOOKUP($AA335, 'EV and Base'!$A$1:$N$671, 12, FALSE))+0+ROUNDDOWN($AF335/4, 0))*$AB335)/100, 0)+5)*0.9, 0)
&amp;"-"&amp;
ROUNDDOWN((ROUNDDOWN((((2*VLOOKUP($AA335, 'EV and Base'!$A$1:$N$671, 12, FALSE))+31+ROUNDDOWN($AF335/4, 0))*$AB335)/100, 0)+5)*0.9, 0))</f>
        <v/>
      </c>
      <c r="AM335" s="21" t="str" cm="1">
        <f t="array" aca="1" ref="AM335" ca="1">IF(NOT(ISNUMBER(INDEX($A:$A, LOOKUP(2, 1 / ($A$1:INDIRECT("$A$"&amp;ROW($A335)) &lt;&gt; ""),ROW($A$1:INDIRECT("$A$"&amp;ROW($A335)))), 1))), "",
ROUNDDOWN((ROUNDDOWN((((2*VLOOKUP($AA335, 'EV and Base'!$A$1:$N$671, 13, FALSE))+30+ROUNDDOWN($AG335/4, 0))*$AB335)/100, 0)+5), 0)
&amp;"-"&amp;
ROUNDDOWN((ROUNDDOWN((((2*VLOOKUP($AA335, 'EV and Base'!$A$1:$N$671, 13, FALSE))+31+ROUNDDOWN($AG335/4, 0))*$AB335)/100, 0)+5), 0))</f>
        <v/>
      </c>
      <c r="AN335" s="25" t="str" cm="1">
        <f t="array" aca="1" ref="AN335" ca="1">IF(NOT(ISNUMBER(INDEX($A:$A, LOOKUP(2, 1 / ($A$1:INDIRECT("$A$"&amp;ROW($A335)) &lt;&gt; ""),ROW($A$1:INDIRECT("$A$"&amp;ROW($A335)))), 1))), "",
ROUNDDOWN((ROUNDDOWN((((2*VLOOKUP($AA335, 'EV and Base'!$A$1:$N$671, 14, FALSE))+31+ROUNDDOWN($AH335/4, 0))*$AB335)/100, 0)+5), 0))</f>
        <v/>
      </c>
      <c r="AO335" s="23" t="str" cm="1">
        <f t="array" aca="1" ref="AO335" ca="1">IF(NOT(ISNUMBER(INDEX($A:$A, LOOKUP(2, 1 / ($A$1:INDIRECT("$A$"&amp;ROW($A335)) &lt;&gt; ""),ROW($A$1:INDIRECT("$A$"&amp;ROW($A335)))), 1))), "",
ROUNDDOWN((((2*VLOOKUP($AA335, 'EV and Base'!$A$1:$N$671, 9, FALSE))+31+ROUNDDOWN($AC335/4, 0))*$AB335)/100, 0)+$AB335+10)</f>
        <v/>
      </c>
      <c r="AP335" s="2" t="str" cm="1">
        <f t="array" aca="1" ref="AP335" ca="1">IF(NOT(ISNUMBER(INDEX($A:$A, LOOKUP(2, 1 / ($A$1:INDIRECT("$A$"&amp;ROW($A335)) &lt;&gt; ""),ROW($A$1:INDIRECT("$A$"&amp;ROW($A335)))), 1))), "",
ROUNDDOWN((ROUNDDOWN((((2*VLOOKUP($AA335, 'EV and Base'!$A$1:$N$671, 10, FALSE))+31+ROUNDDOWN($AD335/4, 0))*$AB335)/100, 0)+5)*1.1, 0))</f>
        <v/>
      </c>
      <c r="AQ335" s="2" t="str" cm="1">
        <f t="array" aca="1" ref="AQ335" ca="1">IF(NOT(ISNUMBER(INDEX($A:$A, LOOKUP(2, 1 / ($A$1:INDIRECT("$A$"&amp;ROW($A335)) &lt;&gt; ""),ROW($A$1:INDIRECT("$A$"&amp;ROW($A335)))), 1))), "",
ROUNDDOWN((ROUNDDOWN((((2*VLOOKUP($AA335, 'EV and Base'!$A$1:$N$671, 11, FALSE))+$AV$2+ROUNDDOWN($AE335/4, 0))*$AB335)/100, 0)+5), 0))</f>
        <v/>
      </c>
      <c r="AR335" s="22" t="str" cm="1">
        <f t="array" aca="1" ref="AR335" ca="1">IF(NOT(ISNUMBER(INDEX($A:$A, LOOKUP(2, 1 / ($A$1:INDIRECT("$A$"&amp;ROW($A335)) &lt;&gt; ""),ROW($A$1:INDIRECT("$A$"&amp;ROW($A335)))), 1))), "",
ROUNDDOWN((ROUNDDOWN((((2*VLOOKUP($AA335, 'EV and Base'!$A$1:$N$671, 12, FALSE))+$AW$2+ROUNDDOWN($AF335/4, 0))*$AB335)/100, 0)+5)*0.9, 0))</f>
        <v/>
      </c>
      <c r="AS335" s="2" t="str" cm="1">
        <f t="array" aca="1" ref="AS335" ca="1">IF(NOT(ISNUMBER(INDEX($A:$A, LOOKUP(2, 1 / ($A$1:INDIRECT("$A$"&amp;ROW($A335)) &lt;&gt; ""),ROW($A$1:INDIRECT("$A$"&amp;ROW($A335)))), 1))), "",
ROUNDDOWN((ROUNDDOWN((((2*VLOOKUP($AA335, 'EV and Base'!$A$1:$N$671, 13, FALSE))+$AX$2+ROUNDDOWN($AG335/4, 0))*$AB335)/100, 0)+5), 0))</f>
        <v/>
      </c>
      <c r="AT335" s="24" t="str" cm="1">
        <f t="array" aca="1" ref="AT335" ca="1">IF(NOT(ISNUMBER(INDEX($A:$A, LOOKUP(2, 1 / ($A$1:INDIRECT("$A$"&amp;ROW($A335)) &lt;&gt; ""),ROW($A$1:INDIRECT("$A$"&amp;ROW($A335)))), 1))), "",
ROUNDDOWN((ROUNDDOWN((((2*VLOOKUP($AA335, 'EV and Base'!$A$1:$N$671, 14, FALSE))+31+ROUNDDOWN($AH335/4, 0))*$AB335)/100, 0)+5), 0))</f>
        <v/>
      </c>
      <c r="AU335" s="28"/>
      <c r="AY335" t="str" cm="1">
        <f t="array" aca="1" ref="AY335" ca="1">IF(NOT(ISNUMBER(INDEX($A:$A,LOOKUP(2,1/($A$1:INDIRECT("$A$"&amp;ROW($A335))&lt;&gt;""),ROW($A$1:INDIRECT("$A$"&amp;ROW($A335)))),1))),"",
INDEX($AY:$AY,LOOKUP(2,1/($AY$1:INDIRECT("$AY$"&amp;ROW($AY335)-1)&lt;&gt;""),ROW($AY$1:INDIRECT("$AY$"&amp;ROW($AY335)-1))),1)+$BL335)</f>
        <v/>
      </c>
      <c r="AZ335" s="3" t="str" cm="1">
        <f t="array" aca="1" ref="AZ335" ca="1">IF(NOT(ISNUMBER(INDEX($A:$A, LOOKUP(2, 1 / ($A$1:INDIRECT("$A$"&amp;ROW($A335)) &lt;&gt; ""),ROW($A$1:INDIRECT("$A$"&amp;ROW($A335)))), 1))), "",
VLOOKUP(INDIRECT("$G$"&amp;LOOKUP(2, 1 / ($AY$1:INDIRECT("$AY$"&amp;ROW($AY335)-1) &lt;&gt; ""),ROW($AY$1:INDIRECT("$AY$"&amp;ROW($AY335)-1)))),'EV and Base'!A298:N968,2,FALSE))</f>
        <v/>
      </c>
      <c r="BA335" s="3" t="str" cm="1">
        <f t="array" aca="1" ref="BA335" ca="1">IF(NOT(ISNUMBER(INDEX($A:$A, LOOKUP(2, 1 / ($A$1:INDIRECT("$A$"&amp;ROW($A335)) &lt;&gt; ""),ROW($A$1:INDIRECT("$A$"&amp;ROW($A335)))), 1))), "",
INDIRECT("$I$"&amp;LOOKUP(2, 1 / ($AY$1:INDIRECT("$AY$"&amp;ROW($AY335)-1) &lt;&gt; ""),ROW($AY$1:INDIRECT("$AY$"&amp;ROW($AY335)-1)))))</f>
        <v/>
      </c>
      <c r="BB335" s="1" t="str" cm="1">
        <f t="array" aca="1" ref="BB335" ca="1">IF(NOT(ISNUMBER(INDEX($A:$A, LOOKUP(2, 1 / ($A$1:INDIRECT("$A$"&amp;ROW($A335)) &lt;&gt; ""),ROW($A$1:INDIRECT("$A$"&amp;ROW($A335)))), 1))), "",
INDIRECT("$AB$"&amp;LOOKUP(2, 1 / ($AY$1:INDIRECT("$AY$"&amp;ROW($AY335)-1) &lt;&gt; ""),ROW($AY$1:INDIRECT("$AY$"&amp;ROW($AY335)-1)))))</f>
        <v/>
      </c>
      <c r="BC335" s="3" t="str" cm="1">
        <f t="array" aca="1" ref="BC335" ca="1">IF(NOT(ISNUMBER(INDEX($A:$A,LOOKUP(2,1/($A$1:INDIRECT("$A$"&amp;ROW($A335))&lt;&gt;""),ROW($A$1:INDIRECT("$A$"&amp;ROW($A335)))),1))),"",
$BA335+$BA335+10)</f>
        <v/>
      </c>
      <c r="BD335" s="3" t="str" cm="1">
        <f t="array" aca="1" ref="BD335" ca="1">IF(NOT(ISNUMBER(INDEX($A:$A,LOOKUP(2,1/($A$1:INDIRECT("$A$"&amp;ROW($A335))&lt;&gt;""),ROW($A$1:INDIRECT("$A$"&amp;ROW($A335)))),1))),"",
$BA335+$BB335+10)</f>
        <v/>
      </c>
      <c r="BE335" s="3" t="str" cm="1">
        <f t="array" aca="1" ref="BE335" ca="1">IF(NOT(ISNUMBER(INDEX($A:$A,LOOKUP(2,1/($A$1:INDIRECT("$A$"&amp;ROW($A335))&lt;&gt;""),ROW($A$1:INDIRECT("$A$"&amp;ROW($A335)))),1))),"",
$BC335*$BC335)</f>
        <v/>
      </c>
      <c r="BF335" s="3" t="str" cm="1">
        <f t="array" aca="1" ref="BF335" ca="1">IF(NOT(ISNUMBER(INDEX($A:$A,LOOKUP(2,1/($A$1:INDIRECT("$A$"&amp;ROW($A335))&lt;&gt;""),ROW($A$1:INDIRECT("$A$"&amp;ROW($A335)))),1))),"",
$BD335*$BD335)</f>
        <v/>
      </c>
      <c r="BG335" s="3" t="str" cm="1">
        <f t="array" aca="1" ref="BG335" ca="1">IF(NOT(ISNUMBER(INDEX($A:$A,LOOKUP(2,1/($A$1:INDIRECT("$A$"&amp;ROW($A335))&lt;&gt;""),ROW($A$1:INDIRECT("$A$"&amp;ROW($A335)))),1))),"",
_xlfn.FLOOR.MATH(1.5*_xlfn.FLOOR.MATH($AZ335*BA335/5)))</f>
        <v/>
      </c>
      <c r="BH335" s="3" t="str" cm="1">
        <f t="array" aca="1" ref="BH335" ca="1">IF(NOT(ISNUMBER(INDEX($A:$A, LOOKUP(2, 1 / ($A$1:INDIRECT("$A$"&amp;ROW($A335)) &lt;&gt; ""),ROW($A$1:INDIRECT("$A$"&amp;ROW($A335)))), 1))), "",
_xlfn.FLOOR.MATH($BG335/IF(OR(INDIRECT("$C$"&amp;LOOKUP(2, 1 / ($AY$1:INDIRECT("$AY$"&amp;ROW($AY335)-1) &lt;&gt; ""),ROW($AY$1:INDIRECT("$AY$"&amp;ROW($AY335)-1))))="Multi",
INDIRECT("$C$"&amp;LOOKUP(2, 1 / ($AY$1:INDIRECT("$AY$"&amp;ROW($AY335)-1) &lt;&gt; ""),ROW($AY$1:INDIRECT("$AY$"&amp;ROW($AY335)-1))))="Double"),2,1)))</f>
        <v/>
      </c>
      <c r="BI335" s="3" t="str" cm="1">
        <f t="array" aca="1" ref="BI335" ca="1">IF(NOT(ISNUMBER(INDEX($A:$A,LOOKUP(2,1/($A$1:INDIRECT("$A$"&amp;ROW($A335))&lt;&gt;""),ROW($A$1:INDIRECT("$A$"&amp;ROW($A335)))),1))),"",
VLOOKUP($BC335,GameFreakSQRT!$A$1:$B$200,2,FALSE))</f>
        <v/>
      </c>
      <c r="BJ335" s="3" t="str" cm="1">
        <f t="array" aca="1" ref="BJ335" ca="1">IF(NOT(ISNUMBER(INDEX($A:$A,LOOKUP(2,1/($A$1:INDIRECT("$A$"&amp;ROW($A335))&lt;&gt;""),ROW($A$1:INDIRECT("$A$"&amp;ROW($A335)))),1))),"",
VLOOKUP($BD335,GameFreakSQRT!$A$1:$B$200,2,FALSE))</f>
        <v/>
      </c>
      <c r="BK335" s="3" t="str" cm="1">
        <f t="array" aca="1" ref="BK335" ca="1">IF(NOT(ISNUMBER(INDEX($A:$A,LOOKUP(2,1/($A$1:INDIRECT("$A$"&amp;ROW($A335))&lt;&gt;""),ROW($A$1:INDIRECT("$A$"&amp;ROW($A335)))),1))),"",
_xlfn.FLOOR.MATH((($BI335*$BE335)*$BH335)/($BJ335*$BF335))+1)</f>
        <v/>
      </c>
      <c r="BL335" s="3" t="str" cm="1">
        <f t="array" aca="1" ref="BL335" ca="1">IF(NOT(ISNUMBER(INDEX($A:$A,LOOKUP(2,1/($A$1:INDIRECT("$A$"&amp;ROW($A335))&lt;&gt;""),ROW($A$1:INDIRECT("$A$"&amp;ROW($A335)))),1))),"",
_xlfn.FLOOR.MATH($BK335*IF(NOT(INDIRECT("$Z$"&amp;LOOKUP(2, 1 / ($AY$1:INDIRECT("$AY$"&amp;ROW($AY335)-1) &lt;&gt; ""),ROW($AY$1:INDIRECT("$AY$"&amp;ROW($AY335)-1))))=""),1.5,1)))</f>
        <v/>
      </c>
      <c r="BM335" s="3" t="str" cm="1">
        <f t="array" aca="1" ref="BM335" ca="1">IF(NOT(ISNUMBER(INDEX($A:$A, LOOKUP(2, 1 / ($A$1:INDIRECT("$A$"&amp;ROW($A335)) &lt;&gt; ""),ROW($A$1:INDIRECT("$A$"&amp;ROW($A335)))), 1))), "",
INDIRECT("$Y$"&amp;LOOKUP(2, 1 / ($AY$1:INDIRECT("$AY$"&amp;ROW($AY335)-1) &lt;&gt; ""),ROW($AY$1:INDIRECT("$AY$"&amp;ROW($AY335)-1)))))</f>
        <v/>
      </c>
      <c r="BN335" s="3" t="str">
        <f t="shared" ca="1" si="31"/>
        <v/>
      </c>
    </row>
    <row r="336" spans="1:66" x14ac:dyDescent="0.45">
      <c r="A336" s="69" t="s">
        <v>75</v>
      </c>
      <c r="B336" s="69" t="s">
        <v>611</v>
      </c>
      <c r="C336" s="69" t="s">
        <v>46</v>
      </c>
      <c r="D336" s="69" t="s">
        <v>612</v>
      </c>
      <c r="E336" s="69" t="s">
        <v>48</v>
      </c>
      <c r="F336" s="56">
        <v>1</v>
      </c>
      <c r="G336" s="2" t="s">
        <v>151</v>
      </c>
      <c r="H336" s="2" t="s">
        <v>50</v>
      </c>
      <c r="I336" s="2">
        <v>34</v>
      </c>
      <c r="J336" s="2" t="s">
        <v>223</v>
      </c>
      <c r="K336" s="2" t="s">
        <v>152</v>
      </c>
      <c r="L336" s="2" t="s">
        <v>53</v>
      </c>
      <c r="M336" s="2" t="s">
        <v>514</v>
      </c>
      <c r="N336" s="2" t="s">
        <v>429</v>
      </c>
      <c r="O336" s="2" t="s">
        <v>515</v>
      </c>
      <c r="P336" s="2" t="s">
        <v>484</v>
      </c>
      <c r="Q336" s="2">
        <v>0</v>
      </c>
      <c r="R336" s="2">
        <f>_xlfn.FLOOR.MATH((((2*VLOOKUP(G336, 'EV and Base'!$A$1:$N$671, 9, FALSE))+$Q336)*$I336)/100)+$I336+10</f>
        <v>81</v>
      </c>
      <c r="S336" s="2">
        <f>_xlfn.FLOOR.MATH((_xlfn.FLOOR.MATH((((2*VLOOKUP($G336, 'EV and Base'!$A$1:$N$671, 10, FALSE))+$Q336)*$I336)/100)+5)*
IF(OR($J336="Lonely", $J336="Brave", $J336="Adamant", $J336="Naughty"), 1.1,
IF(OR($J336="Bold", $J336="Timid", $J336="Modest", $J336="Calm"), 0.9, 1)))</f>
        <v>31</v>
      </c>
      <c r="T336" s="2">
        <f>_xlfn.FLOOR.MATH((_xlfn.FLOOR.MATH((((2*VLOOKUP($G336, 'EV and Base'!$A$1:$N$671, 11, FALSE))+$Q336)*$I336)/100)+5)*
IF(OR($J336="Bold", $J336="Relaxed", $J336="Impish", $J336="Lax"), 1.1,
IF(OR($J336="Lonely", $J336="Hasty", $J336="Mild", $J336="Gentle"), 0.9, 1)))</f>
        <v>34</v>
      </c>
      <c r="U336" s="2">
        <f>_xlfn.FLOOR.MATH((_xlfn.FLOOR.MATH((((2*VLOOKUP($G336, 'EV and Base'!$A$1:$N$671, 12, FALSE))+$Q336)*$I336)/100)+5)*
IF(OR($J336="Modest", $J336="Mild", $J336="Quiet", $J336="Rash"), 1.1,
IF(OR($J336="Adamant", $J336="Impish", $J336="Jolly", $J336="Careful"), 0.9, 1)))</f>
        <v>42</v>
      </c>
      <c r="V336" s="2">
        <f>_xlfn.FLOOR.MATH((_xlfn.FLOOR.MATH((((2*VLOOKUP($G336, 'EV and Base'!$A$1:$N$671, 13, FALSE))+$Q336)*$I336)/100)+5)*
IF(OR($J336="Calm", $J336="Gentle", $J336="Sassy", $J336="Careful"), 1.1,
IF(OR($J336="Naughty", $J336="Lax", $J336="Naive", $J336="Rash"), 0.9, 1)))</f>
        <v>37</v>
      </c>
      <c r="W336" s="2">
        <f>_xlfn.FLOOR.MATH((_xlfn.FLOOR.MATH((((2*VLOOKUP($G336, 'EV and Base'!$A$1:$N$671, 14, FALSE))+$Q336)*$I336)/100)+5)*
IF(OR($J336="Timid", $J336="Hasty", $J336="Jolly", $J336="Naive"), 1.1,
IF(OR($J336="Brave", $J336="Relaxed", $J336="Quiet", $J336="Sassy"), 0.9, 1)))</f>
        <v>53</v>
      </c>
      <c r="X336" s="69">
        <v>1088</v>
      </c>
      <c r="Z336" s="1">
        <v>1</v>
      </c>
      <c r="AA336" s="23" t="str" cm="1">
        <f t="array" aca="1" ref="AA336" ca="1">IF(NOT(ISNUMBER(INDEX($A:$A,LOOKUP(2,1/($A$1:INDIRECT("$A$"&amp;ROW($A336))&lt;&gt;""),ROW($A$1:INDIRECT("$A$"&amp;ROW($A336)))),1))),"",
IF(NOT(ISNUMBER($A336)),$AA335,
IF($AB336&lt;16,"Lillipup",
IF($AB336&lt;32,"Herdier",
"Stoutland"))))</f>
        <v/>
      </c>
      <c r="AB336" s="25" t="str" cm="1">
        <f t="array" aca="1" ref="AB336" ca="1">IF(NOT(ISNUMBER(INDEX($A:$A, LOOKUP(2, 1 / ($A$1:INDIRECT("$A$"&amp;ROW($A336)) &lt;&gt; ""),ROW($A$1:INDIRECT("$A$"&amp;ROW($A336)))), 1))), "",
VLOOKUP($AY336,'Medium-Slow'!$A$1:$B$101,2,TRUE))</f>
        <v/>
      </c>
      <c r="AC336" s="23" t="str" cm="1">
        <f t="array" aca="1" ref="AC336" ca="1">IF(NOT(ISNUMBER(INDEX($A:$A, LOOKUP(2, 1 / ($A$1:INDIRECT("$A$"&amp;ROW($A336)) &lt;&gt; ""),ROW($A$1:INDIRECT("$A$"&amp;ROW($A336)))), 1))), "",
INDEX($AC:$AC, LOOKUP(2, 1 / ($AC$1:INDIRECT("$AC$"&amp;ROW($AC336)-1) &lt;&gt; ""),ROW($AC$1:INDIRECT("$AC$"&amp;ROW($AC336)-1))), 1)+
IF(INDEX($AC:$AC, LOOKUP(2, 1 / ($AC$1:INDIRECT("$AC$"&amp;ROW($AC336)-1) &lt;&gt; ""),ROW($AC$1:INDIRECT("$AC$"&amp;ROW($AC336)-1))), 1)+
INDEX($AD:$AD, LOOKUP(2, 1 / ($AD$1:INDIRECT("$AD$"&amp;ROW($AD336)-1) &lt;&gt; ""),ROW($AD$1:INDIRECT("$AD$"&amp;ROW($AD336)-1))), 1)+
INDEX($AE:$AE, LOOKUP(2, 1 / ($AE$1:INDIRECT("$AE$"&amp;ROW($AE336)-1) &lt;&gt; ""),ROW($AE$1:INDIRECT("$AE$"&amp;ROW($AD336)-1))), 1)+
INDEX($AE:$AF, LOOKUP(2, 1 / ($AF$1:INDIRECT("$AF$"&amp;ROW($AF336)-1) &lt;&gt; ""),ROW($AF$1:INDIRECT("$AF$"&amp;ROW($AD336)-1))), 1)+
INDEX($AG:$AG, LOOKUP(2, 1 / ($AG$1:INDIRECT("$AG$"&amp;ROW($AG336)-1) &lt;&gt; ""),ROW($AG$1:INDIRECT("$AG$"&amp;ROW($AD336)-1))), 1)+
INDEX($AH:$AH, LOOKUP(2, 1 / ($AH$1:INDIRECT("$AH$"&amp;ROW($AH336)-1) &lt;&gt; ""),ROW($AH$1:INDIRECT("$AH$"&amp;ROW($AD336)-1))), 1)&gt;=510,0,
IF(INDEX($AC:$AC, LOOKUP(2, 1 / ($AC$1:INDIRECT("$AC$"&amp;ROW($AC336)-1) &lt;&gt; ""),ROW($AC$1:INDIRECT("$AC$"&amp;ROW($AC336)-1))), 1)&gt;=255,0,
VLOOKUP(INDIRECT("$G$"&amp;LOOKUP(2, 1 / ($AC$1:INDIRECT("$AC$"&amp;ROW($AC336)-1) &lt;&gt; ""),ROW($AC$1:INDIRECT("$AC$"&amp;ROW($AC336)-1)))), 'EV and Base'!$A$1:$N$671, 3, FALSE))))</f>
        <v/>
      </c>
      <c r="AD336" s="2" t="str" cm="1">
        <f t="array" aca="1" ref="AD336" ca="1">IF(NOT(ISNUMBER(INDEX($A:$A, LOOKUP(2, 1 / ($A$1:INDIRECT("$A$"&amp;ROW($A336)) &lt;&gt; ""),ROW($A$1:INDIRECT("$A$"&amp;ROW($A336)))), 1))), "",
INDEX($AD:$AD, LOOKUP(2, 1 / ($AD$1:INDIRECT("$AD$"&amp;ROW($AD336)-1) &lt;&gt; ""),ROW($AD$1:INDIRECT("$AD$"&amp;ROW($AD336)-1))), 1)+
IF(INDEX($AC:$AC, LOOKUP(2, 1 / ($AC$1:INDIRECT("$AC$"&amp;ROW($AC336)-1) &lt;&gt; ""),ROW($AC$1:INDIRECT("$AC$"&amp;ROW($AC336)-1))), 1)+
INDEX($AD:$AD, LOOKUP(2, 1 / ($AD$1:INDIRECT("$AD$"&amp;ROW($AD336)-1) &lt;&gt; ""),ROW($AD$1:INDIRECT("$AD$"&amp;ROW($AD336)-1))), 1)+
INDEX($AE:$AE, LOOKUP(2, 1 / ($AE$1:INDIRECT("$AE$"&amp;ROW($AE336)-1) &lt;&gt; ""),ROW($AE$1:INDIRECT("$AE$"&amp;ROW($AD336)-1))), 1)+
INDEX($AE:$AF, LOOKUP(2, 1 / ($AF$1:INDIRECT("$AF$"&amp;ROW($AF336)-1) &lt;&gt; ""),ROW($AF$1:INDIRECT("$AF$"&amp;ROW($AD336)-1))), 1)+
INDEX($AG:$AG, LOOKUP(2, 1 / ($AG$1:INDIRECT("$AG$"&amp;ROW($AG336)-1) &lt;&gt; ""),ROW($AG$1:INDIRECT("$AG$"&amp;ROW($AD336)-1))), 1)+
INDEX($AH:$AH, LOOKUP(2, 1 / ($AH$1:INDIRECT("$AH$"&amp;ROW($AH336)-1) &lt;&gt; ""),ROW($AH$1:INDIRECT("$AH$"&amp;ROW($AD336)-1))), 1)&gt;=510,0,
IF(INDEX($AD:$AD, LOOKUP(2, 1 / ($AD$1:INDIRECT("$AD$"&amp;ROW($AD336)-1) &lt;&gt; ""),ROW($AD$1:INDIRECT("$AD$"&amp;ROW($AD336)-1))), 1)&gt;=255,0,
VLOOKUP(INDIRECT("$G$"&amp;LOOKUP(2, 1 / ($AD$1:INDIRECT("$AD$"&amp;ROW($AD336)-1) &lt;&gt; ""),ROW($AD$1:INDIRECT("$AD$"&amp;ROW($AD336)-1)))), 'EV and Base'!$A$1:$N$671, 4, FALSE))))</f>
        <v/>
      </c>
      <c r="AE336" s="2" t="str" cm="1">
        <f t="array" aca="1" ref="AE336" ca="1">IF(NOT(ISNUMBER(INDEX($A:$A,LOOKUP(2,1/($A$1:INDIRECT("$A$"&amp;ROW($A336))&lt;&gt;""),ROW($A$1:INDIRECT("$A$"&amp;ROW($A336)))),1))),"",
INDEX($AE:$AE,LOOKUP(2,1/($AE$1:INDIRECT("$AE$"&amp;ROW($AE336)-1)&lt;&gt;""),ROW($AE$1:INDIRECT("$AE$"&amp;ROW($AE336)-1))),1)+
IF(INDEX($AC:$AC,LOOKUP(2,1/($AC$1:INDIRECT("$AC$"&amp;ROW($AC336)-1)&lt;&gt;""),ROW($AC$1:INDIRECT("$AC$"&amp;ROW($AC336)-1))),1)+
INDEX($AD:$AD,LOOKUP(2,1/($AD$1:INDIRECT("$AD$"&amp;ROW($AD336)-1)&lt;&gt;""),ROW($AD$1:INDIRECT("$AD$"&amp;ROW($AD336)-1))),1)+
INDEX($AE:$AE,LOOKUP(2,1/($AE$1:INDIRECT("$AE$"&amp;ROW($AE336)-1)&lt;&gt;""),ROW($AE$1:INDIRECT("$AE$"&amp;ROW($AD336)-1))),1)+
INDEX($AE:$AF,LOOKUP(2,1/($AF$1:INDIRECT("$AF$"&amp;ROW($AF336)-1)&lt;&gt;""),ROW($AF$1:INDIRECT("$AF$"&amp;ROW($AD336)-1))),1)+
INDEX($AG:$AG,LOOKUP(2,1/($AG$1:INDIRECT("$AG$"&amp;ROW($AG336)-1)&lt;&gt;""),ROW($AG$1:INDIRECT("$AG$"&amp;ROW($AD336)-1))),1)+
INDEX($AH:$AH,LOOKUP(2,1/($AH$1:INDIRECT("$AH$"&amp;ROW($AH336)-1)&lt;&gt;""),ROW($AH$1:INDIRECT("$AH$"&amp;ROW($AD336)-1))),1)&gt;=510,0,
IF(INDEX($AE:$AE,LOOKUP(2,1/($AE$1:INDIRECT("$AE$"&amp;ROW($AE336)-1)&lt;&gt;""),ROW($AE$1:INDIRECT("$AE$"&amp;ROW($AE336)-1))),1)&gt;=255,0,
VLOOKUP(INDIRECT("$G$"&amp;LOOKUP(2,1/($AE$1:INDIRECT("$AE$"&amp;ROW($AE336)-1)&lt;&gt;""),ROW($AE$1:INDIRECT("$AE$"&amp;ROW($AE336)-1)))),'EV and Base'!$A$1:$N$671,5,FALSE))))</f>
        <v/>
      </c>
      <c r="AF336" s="2" t="str" cm="1">
        <f t="array" aca="1" ref="AF336" ca="1">IF(NOT(ISNUMBER(INDEX($A:$A, LOOKUP(2, 1 / ($A$1:INDIRECT("$A$"&amp;ROW($A336)) &lt;&gt; ""),ROW($A$1:INDIRECT("$A$"&amp;ROW($A336)))), 1))), "",
INDEX($AF:$AF, LOOKUP(2, 1 / ($AF$1:INDIRECT("$AF$"&amp;ROW($AF336)-1) &lt;&gt; ""),ROW($AF$1:INDIRECT("$AF$"&amp;ROW($AF336)-1))), 1)+
IF(INDEX($AC:$AC, LOOKUP(2, 1 / ($AC$1:INDIRECT("$AC$"&amp;ROW($AC336)-1) &lt;&gt; ""),ROW($AC$1:INDIRECT("$AC$"&amp;ROW($AC336)-1))), 1)+
INDEX($AD:$AD, LOOKUP(2, 1 / ($AD$1:INDIRECT("$AD$"&amp;ROW($AD336)-1) &lt;&gt; ""),ROW($AD$1:INDIRECT("$AD$"&amp;ROW($AD336)-1))), 1)+
INDEX($AE:$AE, LOOKUP(2, 1 / ($AE$1:INDIRECT("$AE$"&amp;ROW($AE336)-1) &lt;&gt; ""),ROW($AE$1:INDIRECT("$AE$"&amp;ROW($AD336)-1))), 1)+
INDEX($AE:$AF, LOOKUP(2, 1 / ($AF$1:INDIRECT("$AF$"&amp;ROW($AF336)-1) &lt;&gt; ""),ROW($AF$1:INDIRECT("$AF$"&amp;ROW($AD336)-1))), 1)+
INDEX($AG:$AG, LOOKUP(2, 1 / ($AG$1:INDIRECT("$AG$"&amp;ROW($AG336)-1) &lt;&gt; ""),ROW($AG$1:INDIRECT("$AG$"&amp;ROW($AD336)-1))), 1)+
INDEX($AH:$AH, LOOKUP(2, 1 / ($AH$1:INDIRECT("$AH$"&amp;ROW($AH336)-1) &lt;&gt; ""),ROW($AH$1:INDIRECT("$AH$"&amp;ROW($AD336)-1))), 1)&gt;=510,0,
IF(INDEX($AF:$AF, LOOKUP(2, 1 / ($AF$1:INDIRECT("$AF$"&amp;ROW($AF336)-1) &lt;&gt; ""),ROW($AF$1:INDIRECT("$AF$"&amp;ROW($AF336)-1))), 1)&gt;=255,0,
VLOOKUP(INDIRECT("$G$"&amp;LOOKUP(2, 1 / ($AF$1:INDIRECT("$AF$"&amp;ROW($AF336)-1) &lt;&gt; ""),ROW($AF$1:INDIRECT("$AF$"&amp;ROW($AF336)-1)))), 'EV and Base'!$A$1:$N$671, 6, FALSE))))</f>
        <v/>
      </c>
      <c r="AG336" s="2" t="str" cm="1">
        <f t="array" aca="1" ref="AG336" ca="1">IF(NOT(ISNUMBER(INDEX($A:$A, LOOKUP(2, 1 / ($A$1:INDIRECT("$A$"&amp;ROW($A336)) &lt;&gt; ""),ROW($A$1:INDIRECT("$A$"&amp;ROW($A336)))), 1))), "",
INDEX($AG:$AG, LOOKUP(2, 1 / ($AG$1:INDIRECT("$AG$"&amp;ROW($AG336)-1) &lt;&gt; ""),ROW($AG$1:INDIRECT("$AG$"&amp;ROW($AG336)-1))), 1)+
IF(INDEX($AC:$AC, LOOKUP(2, 1 / ($AC$1:INDIRECT("$AC$"&amp;ROW($AC336)-1) &lt;&gt; ""),ROW($AC$1:INDIRECT("$AC$"&amp;ROW($AC336)-1))), 1)+
INDEX($AD:$AD, LOOKUP(2, 1 / ($AD$1:INDIRECT("$AD$"&amp;ROW($AD336)-1) &lt;&gt; ""),ROW($AD$1:INDIRECT("$AD$"&amp;ROW($AD336)-1))), 1)+
INDEX($AE:$AE, LOOKUP(2, 1 / ($AE$1:INDIRECT("$AE$"&amp;ROW($AE336)-1) &lt;&gt; ""),ROW($AE$1:INDIRECT("$AE$"&amp;ROW($AD336)-1))), 1)+
INDEX($AE:$AF, LOOKUP(2, 1 / ($AF$1:INDIRECT("$AF$"&amp;ROW($AF336)-1) &lt;&gt; ""),ROW($AF$1:INDIRECT("$AF$"&amp;ROW($AD336)-1))), 1)+
INDEX($AG:$AG, LOOKUP(2, 1 / ($AG$1:INDIRECT("$AG$"&amp;ROW($AG336)-1) &lt;&gt; ""),ROW($AG$1:INDIRECT("$AG$"&amp;ROW($AD336)-1))), 1)+
INDEX($AH:$AH, LOOKUP(2, 1 / ($AH$1:INDIRECT("$AH$"&amp;ROW($AH336)-1) &lt;&gt; ""),ROW($AH$1:INDIRECT("$AH$"&amp;ROW($AD336)-1))), 1)&gt;=510,0,
IF(INDEX($AG:$AG, LOOKUP(2, 1 / ($AG$1:INDIRECT("$AG$"&amp;ROW($AG336)-1) &lt;&gt; ""),ROW($AG$1:INDIRECT("$AG$"&amp;ROW($AG336)-1))), 1)&gt;=255,0,
VLOOKUP(INDIRECT("$G$"&amp;LOOKUP(2, 1 / ($AG$1:INDIRECT("$AG$"&amp;ROW($AG336)-1) &lt;&gt; ""),ROW($AG$1:INDIRECT("$AG$"&amp;ROW($AG336)-1)))), 'EV and Base'!$A$1:$N$671, 7, FALSE))))</f>
        <v/>
      </c>
      <c r="AH336" s="24" t="str" cm="1">
        <f t="array" aca="1" ref="AH336" ca="1">IF(NOT(ISNUMBER(INDEX($A:$A,LOOKUP(2,1/($A$1:INDIRECT("$A$"&amp;ROW($A336))&lt;&gt;""),ROW($A$1:INDIRECT("$A$"&amp;ROW($A336)))),1))),"",
INDEX($AH:$AH,LOOKUP(2,1/($AH$1:INDIRECT("$AH$"&amp;ROW($AH336)-1)&lt;&gt;""),ROW($AH$1:INDIRECT("$AH$"&amp;ROW($AH336)-1))),1)+
IF(INDEX($AC:$AC,LOOKUP(2,1/($AC$1:INDIRECT("$AC$"&amp;ROW($AC336)-1)&lt;&gt;""),ROW($AC$1:INDIRECT("$AC$"&amp;ROW($AC336)-1))),1)+
INDEX($AD:$AD,LOOKUP(2,1/($AD$1:INDIRECT("$AD$"&amp;ROW($AD336)-1)&lt;&gt;""),ROW($AD$1:INDIRECT("$AD$"&amp;ROW($AD336)-1))),1)+
INDEX($AE:$AE,LOOKUP(2,1/($AE$1:INDIRECT("$AE$"&amp;ROW($AE336)-1)&lt;&gt;""),ROW($AE$1:INDIRECT("$AE$"&amp;ROW($AD336)-1))),1)+
INDEX($AE:$AF,LOOKUP(2,1/($AF$1:INDIRECT("$AF$"&amp;ROW($AF336)-1)&lt;&gt;""),ROW($AF$1:INDIRECT("$AF$"&amp;ROW($AD336)-1))),1)+
INDEX($AG:$AG,LOOKUP(2,1/($AG$1:INDIRECT("$AG$"&amp;ROW($AG336)-1)&lt;&gt;""),ROW($AG$1:INDIRECT("$AG$"&amp;ROW($AD336)-1))),1)+
INDEX($AH:$AH,LOOKUP(2,1/($AH$1:INDIRECT("$AH$"&amp;ROW($AH336)-1)&lt;&gt;""),ROW($AH$1:INDIRECT("$AH$"&amp;ROW($AD336)-1))),1)&gt;=510,0,
IF(INDEX($AH:$AH,LOOKUP(2,1/($AH$1:INDIRECT("$AH$"&amp;ROW($AH336)-1)&lt;&gt;""),ROW($AH$1:INDIRECT("$AH$"&amp;ROW($AH336)-1))),1)&gt;=255,0,
VLOOKUP(INDIRECT("$G$"&amp;LOOKUP(2,1/($AH$1:INDIRECT("$AH$"&amp;ROW($AH336)-1)&lt;&gt;""),ROW($AH$1:INDIRECT("$AH$"&amp;ROW($AH336)-1)))),'EV and Base'!$A$1:$N$671,8,FALSE))))</f>
        <v/>
      </c>
      <c r="AI336" s="29" t="str" cm="1">
        <f t="array" aca="1" ref="AI336" ca="1">IF(NOT(ISNUMBER(INDEX($A:$A,LOOKUP(2,1/($A$1:INDIRECT("$A$"&amp;ROW($A336))&lt;&gt;""),ROW($A$1:INDIRECT("$A$"&amp;ROW($A336)))),1))),"",
ROUNDDOWN((((2*VLOOKUP($AA336,'EV and Base'!$A$1:$N$671,9,FALSE))+31+ROUNDDOWN($AC336/4,0))*$AB336)/100,0)+$AB336+10)</f>
        <v/>
      </c>
      <c r="AJ336" s="21" t="str" cm="1">
        <f t="array" aca="1" ref="AJ336" ca="1">IF(NOT(ISNUMBER(INDEX($A:$A, LOOKUP(2, 1 / ($A$1:INDIRECT("$A$"&amp;ROW($A336)) &lt;&gt; ""),ROW($A$1:INDIRECT("$A$"&amp;ROW($A336)))), 1))), "",
ROUNDDOWN((ROUNDDOWN((((2*VLOOKUP($AA336, 'EV and Base'!$A$1:$N$671, 10, FALSE))+31+ROUNDDOWN($AD336/4, 0))*$AB336)/100, 0)+5)*1.1, 0))</f>
        <v/>
      </c>
      <c r="AK336" s="21" t="str" cm="1">
        <f t="array" aca="1" ref="AK336" ca="1">IF(NOT(ISNUMBER(INDEX($A:$A, LOOKUP(2, 1 / ($A$1:INDIRECT("$A$"&amp;ROW($A336)) &lt;&gt; ""),ROW($A$1:INDIRECT("$A$"&amp;ROW($A336)))), 1))), "",
ROUNDDOWN((ROUNDDOWN((((2*VLOOKUP($AA336, 'EV and Base'!$A$1:$N$671, 11, FALSE))+30+ROUNDDOWN($AE336/4, 0))*$AB336)/100, 0)+5), 0)
&amp;"-"&amp;
ROUNDDOWN((ROUNDDOWN((((2*VLOOKUP($AA336, 'EV and Base'!$A$1:$N$671, 11, FALSE))+31+ROUNDDOWN($AE336/4, 0))*$AB336)/100, 0)+5), 0))</f>
        <v/>
      </c>
      <c r="AL336" s="21" t="str" cm="1">
        <f t="array" aca="1" ref="AL336" ca="1">IF(NOT(ISNUMBER(INDEX($A:$A, LOOKUP(2, 1 / ($A$1:INDIRECT("$A$"&amp;ROW($A336)) &lt;&gt; ""),ROW($A$1:INDIRECT("$A$"&amp;ROW($A336)))), 1))), "",
ROUNDDOWN((ROUNDDOWN((((2*VLOOKUP($AA336, 'EV and Base'!$A$1:$N$671, 12, FALSE))+0+ROUNDDOWN($AF336/4, 0))*$AB336)/100, 0)+5)*0.9, 0)
&amp;"-"&amp;
ROUNDDOWN((ROUNDDOWN((((2*VLOOKUP($AA336, 'EV and Base'!$A$1:$N$671, 12, FALSE))+31+ROUNDDOWN($AF336/4, 0))*$AB336)/100, 0)+5)*0.9, 0))</f>
        <v/>
      </c>
      <c r="AM336" s="21" t="str" cm="1">
        <f t="array" aca="1" ref="AM336" ca="1">IF(NOT(ISNUMBER(INDEX($A:$A, LOOKUP(2, 1 / ($A$1:INDIRECT("$A$"&amp;ROW($A336)) &lt;&gt; ""),ROW($A$1:INDIRECT("$A$"&amp;ROW($A336)))), 1))), "",
ROUNDDOWN((ROUNDDOWN((((2*VLOOKUP($AA336, 'EV and Base'!$A$1:$N$671, 13, FALSE))+30+ROUNDDOWN($AG336/4, 0))*$AB336)/100, 0)+5), 0)
&amp;"-"&amp;
ROUNDDOWN((ROUNDDOWN((((2*VLOOKUP($AA336, 'EV and Base'!$A$1:$N$671, 13, FALSE))+31+ROUNDDOWN($AG336/4, 0))*$AB336)/100, 0)+5), 0))</f>
        <v/>
      </c>
      <c r="AN336" s="25" t="str" cm="1">
        <f t="array" aca="1" ref="AN336" ca="1">IF(NOT(ISNUMBER(INDEX($A:$A, LOOKUP(2, 1 / ($A$1:INDIRECT("$A$"&amp;ROW($A336)) &lt;&gt; ""),ROW($A$1:INDIRECT("$A$"&amp;ROW($A336)))), 1))), "",
ROUNDDOWN((ROUNDDOWN((((2*VLOOKUP($AA336, 'EV and Base'!$A$1:$N$671, 14, FALSE))+31+ROUNDDOWN($AH336/4, 0))*$AB336)/100, 0)+5), 0))</f>
        <v/>
      </c>
      <c r="AO336" s="23" t="str" cm="1">
        <f t="array" aca="1" ref="AO336" ca="1">IF(NOT(ISNUMBER(INDEX($A:$A, LOOKUP(2, 1 / ($A$1:INDIRECT("$A$"&amp;ROW($A336)) &lt;&gt; ""),ROW($A$1:INDIRECT("$A$"&amp;ROW($A336)))), 1))), "",
ROUNDDOWN((((2*VLOOKUP($AA336, 'EV and Base'!$A$1:$N$671, 9, FALSE))+31+ROUNDDOWN($AC336/4, 0))*$AB336)/100, 0)+$AB336+10)</f>
        <v/>
      </c>
      <c r="AP336" s="2" t="str" cm="1">
        <f t="array" aca="1" ref="AP336" ca="1">IF(NOT(ISNUMBER(INDEX($A:$A, LOOKUP(2, 1 / ($A$1:INDIRECT("$A$"&amp;ROW($A336)) &lt;&gt; ""),ROW($A$1:INDIRECT("$A$"&amp;ROW($A336)))), 1))), "",
ROUNDDOWN((ROUNDDOWN((((2*VLOOKUP($AA336, 'EV and Base'!$A$1:$N$671, 10, FALSE))+31+ROUNDDOWN($AD336/4, 0))*$AB336)/100, 0)+5)*1.1, 0))</f>
        <v/>
      </c>
      <c r="AQ336" s="2" t="str" cm="1">
        <f t="array" aca="1" ref="AQ336" ca="1">IF(NOT(ISNUMBER(INDEX($A:$A, LOOKUP(2, 1 / ($A$1:INDIRECT("$A$"&amp;ROW($A336)) &lt;&gt; ""),ROW($A$1:INDIRECT("$A$"&amp;ROW($A336)))), 1))), "",
ROUNDDOWN((ROUNDDOWN((((2*VLOOKUP($AA336, 'EV and Base'!$A$1:$N$671, 11, FALSE))+$AV$2+ROUNDDOWN($AE336/4, 0))*$AB336)/100, 0)+5), 0))</f>
        <v/>
      </c>
      <c r="AR336" s="22" t="str" cm="1">
        <f t="array" aca="1" ref="AR336" ca="1">IF(NOT(ISNUMBER(INDEX($A:$A, LOOKUP(2, 1 / ($A$1:INDIRECT("$A$"&amp;ROW($A336)) &lt;&gt; ""),ROW($A$1:INDIRECT("$A$"&amp;ROW($A336)))), 1))), "",
ROUNDDOWN((ROUNDDOWN((((2*VLOOKUP($AA336, 'EV and Base'!$A$1:$N$671, 12, FALSE))+$AW$2+ROUNDDOWN($AF336/4, 0))*$AB336)/100, 0)+5)*0.9, 0))</f>
        <v/>
      </c>
      <c r="AS336" s="2" t="str" cm="1">
        <f t="array" aca="1" ref="AS336" ca="1">IF(NOT(ISNUMBER(INDEX($A:$A, LOOKUP(2, 1 / ($A$1:INDIRECT("$A$"&amp;ROW($A336)) &lt;&gt; ""),ROW($A$1:INDIRECT("$A$"&amp;ROW($A336)))), 1))), "",
ROUNDDOWN((ROUNDDOWN((((2*VLOOKUP($AA336, 'EV and Base'!$A$1:$N$671, 13, FALSE))+$AX$2+ROUNDDOWN($AG336/4, 0))*$AB336)/100, 0)+5), 0))</f>
        <v/>
      </c>
      <c r="AT336" s="24" t="str" cm="1">
        <f t="array" aca="1" ref="AT336" ca="1">IF(NOT(ISNUMBER(INDEX($A:$A, LOOKUP(2, 1 / ($A$1:INDIRECT("$A$"&amp;ROW($A336)) &lt;&gt; ""),ROW($A$1:INDIRECT("$A$"&amp;ROW($A336)))), 1))), "",
ROUNDDOWN((ROUNDDOWN((((2*VLOOKUP($AA336, 'EV and Base'!$A$1:$N$671, 14, FALSE))+31+ROUNDDOWN($AH336/4, 0))*$AB336)/100, 0)+5), 0))</f>
        <v/>
      </c>
      <c r="AU336" s="28"/>
      <c r="AY336" t="str" cm="1">
        <f t="array" aca="1" ref="AY336" ca="1">IF(NOT(ISNUMBER(INDEX($A:$A,LOOKUP(2,1/($A$1:INDIRECT("$A$"&amp;ROW($A336))&lt;&gt;""),ROW($A$1:INDIRECT("$A$"&amp;ROW($A336)))),1))),"",
INDEX($AY:$AY,LOOKUP(2,1/($AY$1:INDIRECT("$AY$"&amp;ROW($AY336)-1)&lt;&gt;""),ROW($AY$1:INDIRECT("$AY$"&amp;ROW($AY336)-1))),1)+$BL336)</f>
        <v/>
      </c>
      <c r="AZ336" s="3" t="str" cm="1">
        <f t="array" aca="1" ref="AZ336" ca="1">IF(NOT(ISNUMBER(INDEX($A:$A, LOOKUP(2, 1 / ($A$1:INDIRECT("$A$"&amp;ROW($A336)) &lt;&gt; ""),ROW($A$1:INDIRECT("$A$"&amp;ROW($A336)))), 1))), "",
VLOOKUP(INDIRECT("$G$"&amp;LOOKUP(2, 1 / ($AY$1:INDIRECT("$AY$"&amp;ROW($AY336)-1) &lt;&gt; ""),ROW($AY$1:INDIRECT("$AY$"&amp;ROW($AY336)-1)))),'EV and Base'!A299:N969,2,FALSE))</f>
        <v/>
      </c>
      <c r="BA336" s="3" t="str" cm="1">
        <f t="array" aca="1" ref="BA336" ca="1">IF(NOT(ISNUMBER(INDEX($A:$A, LOOKUP(2, 1 / ($A$1:INDIRECT("$A$"&amp;ROW($A336)) &lt;&gt; ""),ROW($A$1:INDIRECT("$A$"&amp;ROW($A336)))), 1))), "",
INDIRECT("$I$"&amp;LOOKUP(2, 1 / ($AY$1:INDIRECT("$AY$"&amp;ROW($AY336)-1) &lt;&gt; ""),ROW($AY$1:INDIRECT("$AY$"&amp;ROW($AY336)-1)))))</f>
        <v/>
      </c>
      <c r="BB336" s="1" t="str" cm="1">
        <f t="array" aca="1" ref="BB336" ca="1">IF(NOT(ISNUMBER(INDEX($A:$A, LOOKUP(2, 1 / ($A$1:INDIRECT("$A$"&amp;ROW($A336)) &lt;&gt; ""),ROW($A$1:INDIRECT("$A$"&amp;ROW($A336)))), 1))), "",
INDIRECT("$AB$"&amp;LOOKUP(2, 1 / ($AY$1:INDIRECT("$AY$"&amp;ROW($AY336)-1) &lt;&gt; ""),ROW($AY$1:INDIRECT("$AY$"&amp;ROW($AY336)-1)))))</f>
        <v/>
      </c>
      <c r="BC336" s="3" t="str" cm="1">
        <f t="array" aca="1" ref="BC336" ca="1">IF(NOT(ISNUMBER(INDEX($A:$A,LOOKUP(2,1/($A$1:INDIRECT("$A$"&amp;ROW($A336))&lt;&gt;""),ROW($A$1:INDIRECT("$A$"&amp;ROW($A336)))),1))),"",
$BA336+$BA336+10)</f>
        <v/>
      </c>
      <c r="BD336" s="3" t="str" cm="1">
        <f t="array" aca="1" ref="BD336" ca="1">IF(NOT(ISNUMBER(INDEX($A:$A,LOOKUP(2,1/($A$1:INDIRECT("$A$"&amp;ROW($A336))&lt;&gt;""),ROW($A$1:INDIRECT("$A$"&amp;ROW($A336)))),1))),"",
$BA336+$BB336+10)</f>
        <v/>
      </c>
      <c r="BE336" s="3" t="str" cm="1">
        <f t="array" aca="1" ref="BE336" ca="1">IF(NOT(ISNUMBER(INDEX($A:$A,LOOKUP(2,1/($A$1:INDIRECT("$A$"&amp;ROW($A336))&lt;&gt;""),ROW($A$1:INDIRECT("$A$"&amp;ROW($A336)))),1))),"",
$BC336*$BC336)</f>
        <v/>
      </c>
      <c r="BF336" s="3" t="str" cm="1">
        <f t="array" aca="1" ref="BF336" ca="1">IF(NOT(ISNUMBER(INDEX($A:$A,LOOKUP(2,1/($A$1:INDIRECT("$A$"&amp;ROW($A336))&lt;&gt;""),ROW($A$1:INDIRECT("$A$"&amp;ROW($A336)))),1))),"",
$BD336*$BD336)</f>
        <v/>
      </c>
      <c r="BG336" s="3" t="str" cm="1">
        <f t="array" aca="1" ref="BG336" ca="1">IF(NOT(ISNUMBER(INDEX($A:$A,LOOKUP(2,1/($A$1:INDIRECT("$A$"&amp;ROW($A336))&lt;&gt;""),ROW($A$1:INDIRECT("$A$"&amp;ROW($A336)))),1))),"",
_xlfn.FLOOR.MATH(1.5*_xlfn.FLOOR.MATH($AZ336*BA336/5)))</f>
        <v/>
      </c>
      <c r="BH336" s="3" t="str" cm="1">
        <f t="array" aca="1" ref="BH336" ca="1">IF(NOT(ISNUMBER(INDEX($A:$A, LOOKUP(2, 1 / ($A$1:INDIRECT("$A$"&amp;ROW($A336)) &lt;&gt; ""),ROW($A$1:INDIRECT("$A$"&amp;ROW($A336)))), 1))), "",
_xlfn.FLOOR.MATH($BG336/IF(OR(INDIRECT("$C$"&amp;LOOKUP(2, 1 / ($AY$1:INDIRECT("$AY$"&amp;ROW($AY336)-1) &lt;&gt; ""),ROW($AY$1:INDIRECT("$AY$"&amp;ROW($AY336)-1))))="Multi",
INDIRECT("$C$"&amp;LOOKUP(2, 1 / ($AY$1:INDIRECT("$AY$"&amp;ROW($AY336)-1) &lt;&gt; ""),ROW($AY$1:INDIRECT("$AY$"&amp;ROW($AY336)-1))))="Double"),2,1)))</f>
        <v/>
      </c>
      <c r="BI336" s="3" t="str" cm="1">
        <f t="array" aca="1" ref="BI336" ca="1">IF(NOT(ISNUMBER(INDEX($A:$A,LOOKUP(2,1/($A$1:INDIRECT("$A$"&amp;ROW($A336))&lt;&gt;""),ROW($A$1:INDIRECT("$A$"&amp;ROW($A336)))),1))),"",
VLOOKUP($BC336,GameFreakSQRT!$A$1:$B$200,2,FALSE))</f>
        <v/>
      </c>
      <c r="BJ336" s="3" t="str" cm="1">
        <f t="array" aca="1" ref="BJ336" ca="1">IF(NOT(ISNUMBER(INDEX($A:$A,LOOKUP(2,1/($A$1:INDIRECT("$A$"&amp;ROW($A336))&lt;&gt;""),ROW($A$1:INDIRECT("$A$"&amp;ROW($A336)))),1))),"",
VLOOKUP($BD336,GameFreakSQRT!$A$1:$B$200,2,FALSE))</f>
        <v/>
      </c>
      <c r="BK336" s="3" t="str" cm="1">
        <f t="array" aca="1" ref="BK336" ca="1">IF(NOT(ISNUMBER(INDEX($A:$A,LOOKUP(2,1/($A$1:INDIRECT("$A$"&amp;ROW($A336))&lt;&gt;""),ROW($A$1:INDIRECT("$A$"&amp;ROW($A336)))),1))),"",
_xlfn.FLOOR.MATH((($BI336*$BE336)*$BH336)/($BJ336*$BF336))+1)</f>
        <v/>
      </c>
      <c r="BL336" s="3" t="str" cm="1">
        <f t="array" aca="1" ref="BL336" ca="1">IF(NOT(ISNUMBER(INDEX($A:$A,LOOKUP(2,1/($A$1:INDIRECT("$A$"&amp;ROW($A336))&lt;&gt;""),ROW($A$1:INDIRECT("$A$"&amp;ROW($A336)))),1))),"",
_xlfn.FLOOR.MATH($BK336*IF(NOT(INDIRECT("$Z$"&amp;LOOKUP(2, 1 / ($AY$1:INDIRECT("$AY$"&amp;ROW($AY336)-1) &lt;&gt; ""),ROW($AY$1:INDIRECT("$AY$"&amp;ROW($AY336)-1))))=""),1.5,1)))</f>
        <v/>
      </c>
      <c r="BM336" s="3" t="str" cm="1">
        <f t="array" aca="1" ref="BM336" ca="1">IF(NOT(ISNUMBER(INDEX($A:$A, LOOKUP(2, 1 / ($A$1:INDIRECT("$A$"&amp;ROW($A336)) &lt;&gt; ""),ROW($A$1:INDIRECT("$A$"&amp;ROW($A336)))), 1))), "",
INDIRECT("$Y$"&amp;LOOKUP(2, 1 / ($AY$1:INDIRECT("$AY$"&amp;ROW($AY336)-1) &lt;&gt; ""),ROW($AY$1:INDIRECT("$AY$"&amp;ROW($AY336)-1)))))</f>
        <v/>
      </c>
      <c r="BN336" s="3" t="str">
        <f t="shared" ca="1" si="31"/>
        <v/>
      </c>
    </row>
    <row r="337" spans="1:66" x14ac:dyDescent="0.45">
      <c r="A337" s="69"/>
      <c r="B337" s="69"/>
      <c r="C337" s="69"/>
      <c r="D337" s="69"/>
      <c r="E337" s="69"/>
      <c r="F337" s="56">
        <v>2</v>
      </c>
      <c r="G337" s="2" t="s">
        <v>470</v>
      </c>
      <c r="H337" s="2" t="s">
        <v>50</v>
      </c>
      <c r="I337" s="2">
        <v>34</v>
      </c>
      <c r="J337" s="2" t="s">
        <v>59</v>
      </c>
      <c r="K337" s="2" t="s">
        <v>161</v>
      </c>
      <c r="L337" s="2" t="s">
        <v>53</v>
      </c>
      <c r="M337" s="2" t="s">
        <v>364</v>
      </c>
      <c r="N337" s="2" t="s">
        <v>295</v>
      </c>
      <c r="O337" s="2" t="s">
        <v>471</v>
      </c>
      <c r="P337" s="2" t="s">
        <v>423</v>
      </c>
      <c r="Q337" s="2">
        <v>0</v>
      </c>
      <c r="R337" s="2">
        <f>_xlfn.FLOOR.MATH((((2*VLOOKUP(G337, 'EV and Base'!$A$1:$N$671, 9, FALSE))+$Q337)*$I337)/100)+$I337+10</f>
        <v>91</v>
      </c>
      <c r="S337" s="2">
        <f>_xlfn.FLOOR.MATH((_xlfn.FLOOR.MATH((((2*VLOOKUP($G337, 'EV and Base'!$A$1:$N$671, 10, FALSE))+$Q337)*$I337)/100)+5)*
IF(OR($J337="Lonely", $J337="Brave", $J337="Adamant", $J337="Naughty"), 1.1,
IF(OR($J337="Bold", $J337="Timid", $J337="Modest", $J337="Calm"), 0.9, 1)))</f>
        <v>76</v>
      </c>
      <c r="T337" s="2">
        <f>_xlfn.FLOOR.MATH((_xlfn.FLOOR.MATH((((2*VLOOKUP($G337, 'EV and Base'!$A$1:$N$671, 11, FALSE))+$Q337)*$I337)/100)+5)*
IF(OR($J337="Bold", $J337="Relaxed", $J337="Impish", $J337="Lax"), 1.1,
IF(OR($J337="Lonely", $J337="Hasty", $J337="Mild", $J337="Gentle"), 0.9, 1)))</f>
        <v>83</v>
      </c>
      <c r="U337" s="2">
        <f>_xlfn.FLOOR.MATH((_xlfn.FLOOR.MATH((((2*VLOOKUP($G337, 'EV and Base'!$A$1:$N$671, 12, FALSE))+$Q337)*$I337)/100)+5)*
IF(OR($J337="Modest", $J337="Mild", $J337="Quiet", $J337="Rash"), 1.1,
IF(OR($J337="Adamant", $J337="Impish", $J337="Jolly", $J337="Careful"), 0.9, 1)))</f>
        <v>35</v>
      </c>
      <c r="V337" s="2">
        <f>_xlfn.FLOOR.MATH((_xlfn.FLOOR.MATH((((2*VLOOKUP($G337, 'EV and Base'!$A$1:$N$671, 13, FALSE))+$Q337)*$I337)/100)+5)*
IF(OR($J337="Calm", $J337="Gentle", $J337="Sassy", $J337="Careful"), 1.1,
IF(OR($J337="Naughty", $J337="Lax", $J337="Naive", $J337="Rash"), 0.9, 1)))</f>
        <v>32</v>
      </c>
      <c r="W337" s="2">
        <f>_xlfn.FLOOR.MATH((_xlfn.FLOOR.MATH((((2*VLOOKUP($G337, 'EV and Base'!$A$1:$N$671, 14, FALSE))+$Q337)*$I337)/100)+5)*
IF(OR($J337="Timid", $J337="Hasty", $J337="Jolly", $J337="Naive"), 1.1,
IF(OR($J337="Brave", $J337="Relaxed", $J337="Quiet", $J337="Sassy"), 0.9, 1)))</f>
        <v>18</v>
      </c>
      <c r="X337" s="69"/>
      <c r="Z337" s="1">
        <v>1</v>
      </c>
      <c r="AA337" s="23" t="str" cm="1">
        <f t="array" aca="1" ref="AA337" ca="1">IF(NOT(ISNUMBER(INDEX($A:$A,LOOKUP(2,1/($A$1:INDIRECT("$A$"&amp;ROW($A337))&lt;&gt;""),ROW($A$1:INDIRECT("$A$"&amp;ROW($A337)))),1))),"",
IF(NOT(ISNUMBER($A337)),$AA336,
IF($AB337&lt;16,"Lillipup",
IF($AB337&lt;32,"Herdier",
"Stoutland"))))</f>
        <v/>
      </c>
      <c r="AB337" s="25" t="str" cm="1">
        <f t="array" aca="1" ref="AB337" ca="1">IF(NOT(ISNUMBER(INDEX($A:$A, LOOKUP(2, 1 / ($A$1:INDIRECT("$A$"&amp;ROW($A337)) &lt;&gt; ""),ROW($A$1:INDIRECT("$A$"&amp;ROW($A337)))), 1))), "",
VLOOKUP($AY337,'Medium-Slow'!$A$1:$B$101,2,TRUE))</f>
        <v/>
      </c>
      <c r="AC337" s="23" t="str" cm="1">
        <f t="array" aca="1" ref="AC337" ca="1">IF(NOT(ISNUMBER(INDEX($A:$A, LOOKUP(2, 1 / ($A$1:INDIRECT("$A$"&amp;ROW($A337)) &lt;&gt; ""),ROW($A$1:INDIRECT("$A$"&amp;ROW($A337)))), 1))), "",
INDEX($AC:$AC, LOOKUP(2, 1 / ($AC$1:INDIRECT("$AC$"&amp;ROW($AC337)-1) &lt;&gt; ""),ROW($AC$1:INDIRECT("$AC$"&amp;ROW($AC337)-1))), 1)+
IF(INDEX($AC:$AC, LOOKUP(2, 1 / ($AC$1:INDIRECT("$AC$"&amp;ROW($AC337)-1) &lt;&gt; ""),ROW($AC$1:INDIRECT("$AC$"&amp;ROW($AC337)-1))), 1)+
INDEX($AD:$AD, LOOKUP(2, 1 / ($AD$1:INDIRECT("$AD$"&amp;ROW($AD337)-1) &lt;&gt; ""),ROW($AD$1:INDIRECT("$AD$"&amp;ROW($AD337)-1))), 1)+
INDEX($AE:$AE, LOOKUP(2, 1 / ($AE$1:INDIRECT("$AE$"&amp;ROW($AE337)-1) &lt;&gt; ""),ROW($AE$1:INDIRECT("$AE$"&amp;ROW($AD337)-1))), 1)+
INDEX($AE:$AF, LOOKUP(2, 1 / ($AF$1:INDIRECT("$AF$"&amp;ROW($AF337)-1) &lt;&gt; ""),ROW($AF$1:INDIRECT("$AF$"&amp;ROW($AD337)-1))), 1)+
INDEX($AG:$AG, LOOKUP(2, 1 / ($AG$1:INDIRECT("$AG$"&amp;ROW($AG337)-1) &lt;&gt; ""),ROW($AG$1:INDIRECT("$AG$"&amp;ROW($AD337)-1))), 1)+
INDEX($AH:$AH, LOOKUP(2, 1 / ($AH$1:INDIRECT("$AH$"&amp;ROW($AH337)-1) &lt;&gt; ""),ROW($AH$1:INDIRECT("$AH$"&amp;ROW($AD337)-1))), 1)&gt;=510,0,
IF(INDEX($AC:$AC, LOOKUP(2, 1 / ($AC$1:INDIRECT("$AC$"&amp;ROW($AC337)-1) &lt;&gt; ""),ROW($AC$1:INDIRECT("$AC$"&amp;ROW($AC337)-1))), 1)&gt;=255,0,
VLOOKUP(INDIRECT("$G$"&amp;LOOKUP(2, 1 / ($AC$1:INDIRECT("$AC$"&amp;ROW($AC337)-1) &lt;&gt; ""),ROW($AC$1:INDIRECT("$AC$"&amp;ROW($AC337)-1)))), 'EV and Base'!$A$1:$N$671, 3, FALSE))))</f>
        <v/>
      </c>
      <c r="AD337" s="2" t="str" cm="1">
        <f t="array" aca="1" ref="AD337" ca="1">IF(NOT(ISNUMBER(INDEX($A:$A, LOOKUP(2, 1 / ($A$1:INDIRECT("$A$"&amp;ROW($A337)) &lt;&gt; ""),ROW($A$1:INDIRECT("$A$"&amp;ROW($A337)))), 1))), "",
INDEX($AD:$AD, LOOKUP(2, 1 / ($AD$1:INDIRECT("$AD$"&amp;ROW($AD337)-1) &lt;&gt; ""),ROW($AD$1:INDIRECT("$AD$"&amp;ROW($AD337)-1))), 1)+
IF(INDEX($AC:$AC, LOOKUP(2, 1 / ($AC$1:INDIRECT("$AC$"&amp;ROW($AC337)-1) &lt;&gt; ""),ROW($AC$1:INDIRECT("$AC$"&amp;ROW($AC337)-1))), 1)+
INDEX($AD:$AD, LOOKUP(2, 1 / ($AD$1:INDIRECT("$AD$"&amp;ROW($AD337)-1) &lt;&gt; ""),ROW($AD$1:INDIRECT("$AD$"&amp;ROW($AD337)-1))), 1)+
INDEX($AE:$AE, LOOKUP(2, 1 / ($AE$1:INDIRECT("$AE$"&amp;ROW($AE337)-1) &lt;&gt; ""),ROW($AE$1:INDIRECT("$AE$"&amp;ROW($AD337)-1))), 1)+
INDEX($AE:$AF, LOOKUP(2, 1 / ($AF$1:INDIRECT("$AF$"&amp;ROW($AF337)-1) &lt;&gt; ""),ROW($AF$1:INDIRECT("$AF$"&amp;ROW($AD337)-1))), 1)+
INDEX($AG:$AG, LOOKUP(2, 1 / ($AG$1:INDIRECT("$AG$"&amp;ROW($AG337)-1) &lt;&gt; ""),ROW($AG$1:INDIRECT("$AG$"&amp;ROW($AD337)-1))), 1)+
INDEX($AH:$AH, LOOKUP(2, 1 / ($AH$1:INDIRECT("$AH$"&amp;ROW($AH337)-1) &lt;&gt; ""),ROW($AH$1:INDIRECT("$AH$"&amp;ROW($AD337)-1))), 1)&gt;=510,0,
IF(INDEX($AD:$AD, LOOKUP(2, 1 / ($AD$1:INDIRECT("$AD$"&amp;ROW($AD337)-1) &lt;&gt; ""),ROW($AD$1:INDIRECT("$AD$"&amp;ROW($AD337)-1))), 1)&gt;=255,0,
VLOOKUP(INDIRECT("$G$"&amp;LOOKUP(2, 1 / ($AD$1:INDIRECT("$AD$"&amp;ROW($AD337)-1) &lt;&gt; ""),ROW($AD$1:INDIRECT("$AD$"&amp;ROW($AD337)-1)))), 'EV and Base'!$A$1:$N$671, 4, FALSE))))</f>
        <v/>
      </c>
      <c r="AE337" s="2" t="str" cm="1">
        <f t="array" aca="1" ref="AE337" ca="1">IF(NOT(ISNUMBER(INDEX($A:$A,LOOKUP(2,1/($A$1:INDIRECT("$A$"&amp;ROW($A337))&lt;&gt;""),ROW($A$1:INDIRECT("$A$"&amp;ROW($A337)))),1))),"",
INDEX($AE:$AE,LOOKUP(2,1/($AE$1:INDIRECT("$AE$"&amp;ROW($AE337)-1)&lt;&gt;""),ROW($AE$1:INDIRECT("$AE$"&amp;ROW($AE337)-1))),1)+
IF(INDEX($AC:$AC,LOOKUP(2,1/($AC$1:INDIRECT("$AC$"&amp;ROW($AC337)-1)&lt;&gt;""),ROW($AC$1:INDIRECT("$AC$"&amp;ROW($AC337)-1))),1)+
INDEX($AD:$AD,LOOKUP(2,1/($AD$1:INDIRECT("$AD$"&amp;ROW($AD337)-1)&lt;&gt;""),ROW($AD$1:INDIRECT("$AD$"&amp;ROW($AD337)-1))),1)+
INDEX($AE:$AE,LOOKUP(2,1/($AE$1:INDIRECT("$AE$"&amp;ROW($AE337)-1)&lt;&gt;""),ROW($AE$1:INDIRECT("$AE$"&amp;ROW($AD337)-1))),1)+
INDEX($AE:$AF,LOOKUP(2,1/($AF$1:INDIRECT("$AF$"&amp;ROW($AF337)-1)&lt;&gt;""),ROW($AF$1:INDIRECT("$AF$"&amp;ROW($AD337)-1))),1)+
INDEX($AG:$AG,LOOKUP(2,1/($AG$1:INDIRECT("$AG$"&amp;ROW($AG337)-1)&lt;&gt;""),ROW($AG$1:INDIRECT("$AG$"&amp;ROW($AD337)-1))),1)+
INDEX($AH:$AH,LOOKUP(2,1/($AH$1:INDIRECT("$AH$"&amp;ROW($AH337)-1)&lt;&gt;""),ROW($AH$1:INDIRECT("$AH$"&amp;ROW($AD337)-1))),1)&gt;=510,0,
IF(INDEX($AE:$AE,LOOKUP(2,1/($AE$1:INDIRECT("$AE$"&amp;ROW($AE337)-1)&lt;&gt;""),ROW($AE$1:INDIRECT("$AE$"&amp;ROW($AE337)-1))),1)&gt;=255,0,
VLOOKUP(INDIRECT("$G$"&amp;LOOKUP(2,1/($AE$1:INDIRECT("$AE$"&amp;ROW($AE337)-1)&lt;&gt;""),ROW($AE$1:INDIRECT("$AE$"&amp;ROW($AE337)-1)))),'EV and Base'!$A$1:$N$671,5,FALSE))))</f>
        <v/>
      </c>
      <c r="AF337" s="2" t="str" cm="1">
        <f t="array" aca="1" ref="AF337" ca="1">IF(NOT(ISNUMBER(INDEX($A:$A, LOOKUP(2, 1 / ($A$1:INDIRECT("$A$"&amp;ROW($A337)) &lt;&gt; ""),ROW($A$1:INDIRECT("$A$"&amp;ROW($A337)))), 1))), "",
INDEX($AF:$AF, LOOKUP(2, 1 / ($AF$1:INDIRECT("$AF$"&amp;ROW($AF337)-1) &lt;&gt; ""),ROW($AF$1:INDIRECT("$AF$"&amp;ROW($AF337)-1))), 1)+
IF(INDEX($AC:$AC, LOOKUP(2, 1 / ($AC$1:INDIRECT("$AC$"&amp;ROW($AC337)-1) &lt;&gt; ""),ROW($AC$1:INDIRECT("$AC$"&amp;ROW($AC337)-1))), 1)+
INDEX($AD:$AD, LOOKUP(2, 1 / ($AD$1:INDIRECT("$AD$"&amp;ROW($AD337)-1) &lt;&gt; ""),ROW($AD$1:INDIRECT("$AD$"&amp;ROW($AD337)-1))), 1)+
INDEX($AE:$AE, LOOKUP(2, 1 / ($AE$1:INDIRECT("$AE$"&amp;ROW($AE337)-1) &lt;&gt; ""),ROW($AE$1:INDIRECT("$AE$"&amp;ROW($AD337)-1))), 1)+
INDEX($AE:$AF, LOOKUP(2, 1 / ($AF$1:INDIRECT("$AF$"&amp;ROW($AF337)-1) &lt;&gt; ""),ROW($AF$1:INDIRECT("$AF$"&amp;ROW($AD337)-1))), 1)+
INDEX($AG:$AG, LOOKUP(2, 1 / ($AG$1:INDIRECT("$AG$"&amp;ROW($AG337)-1) &lt;&gt; ""),ROW($AG$1:INDIRECT("$AG$"&amp;ROW($AD337)-1))), 1)+
INDEX($AH:$AH, LOOKUP(2, 1 / ($AH$1:INDIRECT("$AH$"&amp;ROW($AH337)-1) &lt;&gt; ""),ROW($AH$1:INDIRECT("$AH$"&amp;ROW($AD337)-1))), 1)&gt;=510,0,
IF(INDEX($AF:$AF, LOOKUP(2, 1 / ($AF$1:INDIRECT("$AF$"&amp;ROW($AF337)-1) &lt;&gt; ""),ROW($AF$1:INDIRECT("$AF$"&amp;ROW($AF337)-1))), 1)&gt;=255,0,
VLOOKUP(INDIRECT("$G$"&amp;LOOKUP(2, 1 / ($AF$1:INDIRECT("$AF$"&amp;ROW($AF337)-1) &lt;&gt; ""),ROW($AF$1:INDIRECT("$AF$"&amp;ROW($AF337)-1)))), 'EV and Base'!$A$1:$N$671, 6, FALSE))))</f>
        <v/>
      </c>
      <c r="AG337" s="2" t="str" cm="1">
        <f t="array" aca="1" ref="AG337" ca="1">IF(NOT(ISNUMBER(INDEX($A:$A, LOOKUP(2, 1 / ($A$1:INDIRECT("$A$"&amp;ROW($A337)) &lt;&gt; ""),ROW($A$1:INDIRECT("$A$"&amp;ROW($A337)))), 1))), "",
INDEX($AG:$AG, LOOKUP(2, 1 / ($AG$1:INDIRECT("$AG$"&amp;ROW($AG337)-1) &lt;&gt; ""),ROW($AG$1:INDIRECT("$AG$"&amp;ROW($AG337)-1))), 1)+
IF(INDEX($AC:$AC, LOOKUP(2, 1 / ($AC$1:INDIRECT("$AC$"&amp;ROW($AC337)-1) &lt;&gt; ""),ROW($AC$1:INDIRECT("$AC$"&amp;ROW($AC337)-1))), 1)+
INDEX($AD:$AD, LOOKUP(2, 1 / ($AD$1:INDIRECT("$AD$"&amp;ROW($AD337)-1) &lt;&gt; ""),ROW($AD$1:INDIRECT("$AD$"&amp;ROW($AD337)-1))), 1)+
INDEX($AE:$AE, LOOKUP(2, 1 / ($AE$1:INDIRECT("$AE$"&amp;ROW($AE337)-1) &lt;&gt; ""),ROW($AE$1:INDIRECT("$AE$"&amp;ROW($AD337)-1))), 1)+
INDEX($AE:$AF, LOOKUP(2, 1 / ($AF$1:INDIRECT("$AF$"&amp;ROW($AF337)-1) &lt;&gt; ""),ROW($AF$1:INDIRECT("$AF$"&amp;ROW($AD337)-1))), 1)+
INDEX($AG:$AG, LOOKUP(2, 1 / ($AG$1:INDIRECT("$AG$"&amp;ROW($AG337)-1) &lt;&gt; ""),ROW($AG$1:INDIRECT("$AG$"&amp;ROW($AD337)-1))), 1)+
INDEX($AH:$AH, LOOKUP(2, 1 / ($AH$1:INDIRECT("$AH$"&amp;ROW($AH337)-1) &lt;&gt; ""),ROW($AH$1:INDIRECT("$AH$"&amp;ROW($AD337)-1))), 1)&gt;=510,0,
IF(INDEX($AG:$AG, LOOKUP(2, 1 / ($AG$1:INDIRECT("$AG$"&amp;ROW($AG337)-1) &lt;&gt; ""),ROW($AG$1:INDIRECT("$AG$"&amp;ROW($AG337)-1))), 1)&gt;=255,0,
VLOOKUP(INDIRECT("$G$"&amp;LOOKUP(2, 1 / ($AG$1:INDIRECT("$AG$"&amp;ROW($AG337)-1) &lt;&gt; ""),ROW($AG$1:INDIRECT("$AG$"&amp;ROW($AG337)-1)))), 'EV and Base'!$A$1:$N$671, 7, FALSE))))</f>
        <v/>
      </c>
      <c r="AH337" s="24" t="str" cm="1">
        <f t="array" aca="1" ref="AH337" ca="1">IF(NOT(ISNUMBER(INDEX($A:$A,LOOKUP(2,1/($A$1:INDIRECT("$A$"&amp;ROW($A337))&lt;&gt;""),ROW($A$1:INDIRECT("$A$"&amp;ROW($A337)))),1))),"",
INDEX($AH:$AH,LOOKUP(2,1/($AH$1:INDIRECT("$AH$"&amp;ROW($AH337)-1)&lt;&gt;""),ROW($AH$1:INDIRECT("$AH$"&amp;ROW($AH337)-1))),1)+
IF(INDEX($AC:$AC,LOOKUP(2,1/($AC$1:INDIRECT("$AC$"&amp;ROW($AC337)-1)&lt;&gt;""),ROW($AC$1:INDIRECT("$AC$"&amp;ROW($AC337)-1))),1)+
INDEX($AD:$AD,LOOKUP(2,1/($AD$1:INDIRECT("$AD$"&amp;ROW($AD337)-1)&lt;&gt;""),ROW($AD$1:INDIRECT("$AD$"&amp;ROW($AD337)-1))),1)+
INDEX($AE:$AE,LOOKUP(2,1/($AE$1:INDIRECT("$AE$"&amp;ROW($AE337)-1)&lt;&gt;""),ROW($AE$1:INDIRECT("$AE$"&amp;ROW($AD337)-1))),1)+
INDEX($AE:$AF,LOOKUP(2,1/($AF$1:INDIRECT("$AF$"&amp;ROW($AF337)-1)&lt;&gt;""),ROW($AF$1:INDIRECT("$AF$"&amp;ROW($AD337)-1))),1)+
INDEX($AG:$AG,LOOKUP(2,1/($AG$1:INDIRECT("$AG$"&amp;ROW($AG337)-1)&lt;&gt;""),ROW($AG$1:INDIRECT("$AG$"&amp;ROW($AD337)-1))),1)+
INDEX($AH:$AH,LOOKUP(2,1/($AH$1:INDIRECT("$AH$"&amp;ROW($AH337)-1)&lt;&gt;""),ROW($AH$1:INDIRECT("$AH$"&amp;ROW($AD337)-1))),1)&gt;=510,0,
IF(INDEX($AH:$AH,LOOKUP(2,1/($AH$1:INDIRECT("$AH$"&amp;ROW($AH337)-1)&lt;&gt;""),ROW($AH$1:INDIRECT("$AH$"&amp;ROW($AH337)-1))),1)&gt;=255,0,
VLOOKUP(INDIRECT("$G$"&amp;LOOKUP(2,1/($AH$1:INDIRECT("$AH$"&amp;ROW($AH337)-1)&lt;&gt;""),ROW($AH$1:INDIRECT("$AH$"&amp;ROW($AH337)-1)))),'EV and Base'!$A$1:$N$671,8,FALSE))))</f>
        <v/>
      </c>
      <c r="AI337" s="29" t="str" cm="1">
        <f t="array" aca="1" ref="AI337" ca="1">IF(NOT(ISNUMBER(INDEX($A:$A,LOOKUP(2,1/($A$1:INDIRECT("$A$"&amp;ROW($A337))&lt;&gt;""),ROW($A$1:INDIRECT("$A$"&amp;ROW($A337)))),1))),"",
ROUNDDOWN((((2*VLOOKUP($AA337,'EV and Base'!$A$1:$N$671,9,FALSE))+31+ROUNDDOWN($AC337/4,0))*$AB337)/100,0)+$AB337+10)</f>
        <v/>
      </c>
      <c r="AJ337" s="21" t="str" cm="1">
        <f t="array" aca="1" ref="AJ337" ca="1">IF(NOT(ISNUMBER(INDEX($A:$A, LOOKUP(2, 1 / ($A$1:INDIRECT("$A$"&amp;ROW($A337)) &lt;&gt; ""),ROW($A$1:INDIRECT("$A$"&amp;ROW($A337)))), 1))), "",
ROUNDDOWN((ROUNDDOWN((((2*VLOOKUP($AA337, 'EV and Base'!$A$1:$N$671, 10, FALSE))+31+ROUNDDOWN($AD337/4, 0))*$AB337)/100, 0)+5)*1.1, 0))</f>
        <v/>
      </c>
      <c r="AK337" s="21" t="str" cm="1">
        <f t="array" aca="1" ref="AK337" ca="1">IF(NOT(ISNUMBER(INDEX($A:$A, LOOKUP(2, 1 / ($A$1:INDIRECT("$A$"&amp;ROW($A337)) &lt;&gt; ""),ROW($A$1:INDIRECT("$A$"&amp;ROW($A337)))), 1))), "",
ROUNDDOWN((ROUNDDOWN((((2*VLOOKUP($AA337, 'EV and Base'!$A$1:$N$671, 11, FALSE))+30+ROUNDDOWN($AE337/4, 0))*$AB337)/100, 0)+5), 0)
&amp;"-"&amp;
ROUNDDOWN((ROUNDDOWN((((2*VLOOKUP($AA337, 'EV and Base'!$A$1:$N$671, 11, FALSE))+31+ROUNDDOWN($AE337/4, 0))*$AB337)/100, 0)+5), 0))</f>
        <v/>
      </c>
      <c r="AL337" s="21" t="str" cm="1">
        <f t="array" aca="1" ref="AL337" ca="1">IF(NOT(ISNUMBER(INDEX($A:$A, LOOKUP(2, 1 / ($A$1:INDIRECT("$A$"&amp;ROW($A337)) &lt;&gt; ""),ROW($A$1:INDIRECT("$A$"&amp;ROW($A337)))), 1))), "",
ROUNDDOWN((ROUNDDOWN((((2*VLOOKUP($AA337, 'EV and Base'!$A$1:$N$671, 12, FALSE))+0+ROUNDDOWN($AF337/4, 0))*$AB337)/100, 0)+5)*0.9, 0)
&amp;"-"&amp;
ROUNDDOWN((ROUNDDOWN((((2*VLOOKUP($AA337, 'EV and Base'!$A$1:$N$671, 12, FALSE))+31+ROUNDDOWN($AF337/4, 0))*$AB337)/100, 0)+5)*0.9, 0))</f>
        <v/>
      </c>
      <c r="AM337" s="21" t="str" cm="1">
        <f t="array" aca="1" ref="AM337" ca="1">IF(NOT(ISNUMBER(INDEX($A:$A, LOOKUP(2, 1 / ($A$1:INDIRECT("$A$"&amp;ROW($A337)) &lt;&gt; ""),ROW($A$1:INDIRECT("$A$"&amp;ROW($A337)))), 1))), "",
ROUNDDOWN((ROUNDDOWN((((2*VLOOKUP($AA337, 'EV and Base'!$A$1:$N$671, 13, FALSE))+30+ROUNDDOWN($AG337/4, 0))*$AB337)/100, 0)+5), 0)
&amp;"-"&amp;
ROUNDDOWN((ROUNDDOWN((((2*VLOOKUP($AA337, 'EV and Base'!$A$1:$N$671, 13, FALSE))+31+ROUNDDOWN($AG337/4, 0))*$AB337)/100, 0)+5), 0))</f>
        <v/>
      </c>
      <c r="AN337" s="25" t="str" cm="1">
        <f t="array" aca="1" ref="AN337" ca="1">IF(NOT(ISNUMBER(INDEX($A:$A, LOOKUP(2, 1 / ($A$1:INDIRECT("$A$"&amp;ROW($A337)) &lt;&gt; ""),ROW($A$1:INDIRECT("$A$"&amp;ROW($A337)))), 1))), "",
ROUNDDOWN((ROUNDDOWN((((2*VLOOKUP($AA337, 'EV and Base'!$A$1:$N$671, 14, FALSE))+31+ROUNDDOWN($AH337/4, 0))*$AB337)/100, 0)+5), 0))</f>
        <v/>
      </c>
      <c r="AO337" s="23" t="str" cm="1">
        <f t="array" aca="1" ref="AO337" ca="1">IF(NOT(ISNUMBER(INDEX($A:$A, LOOKUP(2, 1 / ($A$1:INDIRECT("$A$"&amp;ROW($A337)) &lt;&gt; ""),ROW($A$1:INDIRECT("$A$"&amp;ROW($A337)))), 1))), "",
ROUNDDOWN((((2*VLOOKUP($AA337, 'EV and Base'!$A$1:$N$671, 9, FALSE))+31+ROUNDDOWN($AC337/4, 0))*$AB337)/100, 0)+$AB337+10)</f>
        <v/>
      </c>
      <c r="AP337" s="2" t="str" cm="1">
        <f t="array" aca="1" ref="AP337" ca="1">IF(NOT(ISNUMBER(INDEX($A:$A, LOOKUP(2, 1 / ($A$1:INDIRECT("$A$"&amp;ROW($A337)) &lt;&gt; ""),ROW($A$1:INDIRECT("$A$"&amp;ROW($A337)))), 1))), "",
ROUNDDOWN((ROUNDDOWN((((2*VLOOKUP($AA337, 'EV and Base'!$A$1:$N$671, 10, FALSE))+31+ROUNDDOWN($AD337/4, 0))*$AB337)/100, 0)+5)*1.1, 0))</f>
        <v/>
      </c>
      <c r="AQ337" s="2" t="str" cm="1">
        <f t="array" aca="1" ref="AQ337" ca="1">IF(NOT(ISNUMBER(INDEX($A:$A, LOOKUP(2, 1 / ($A$1:INDIRECT("$A$"&amp;ROW($A337)) &lt;&gt; ""),ROW($A$1:INDIRECT("$A$"&amp;ROW($A337)))), 1))), "",
ROUNDDOWN((ROUNDDOWN((((2*VLOOKUP($AA337, 'EV and Base'!$A$1:$N$671, 11, FALSE))+$AV$2+ROUNDDOWN($AE337/4, 0))*$AB337)/100, 0)+5), 0))</f>
        <v/>
      </c>
      <c r="AR337" s="22" t="str" cm="1">
        <f t="array" aca="1" ref="AR337" ca="1">IF(NOT(ISNUMBER(INDEX($A:$A, LOOKUP(2, 1 / ($A$1:INDIRECT("$A$"&amp;ROW($A337)) &lt;&gt; ""),ROW($A$1:INDIRECT("$A$"&amp;ROW($A337)))), 1))), "",
ROUNDDOWN((ROUNDDOWN((((2*VLOOKUP($AA337, 'EV and Base'!$A$1:$N$671, 12, FALSE))+$AW$2+ROUNDDOWN($AF337/4, 0))*$AB337)/100, 0)+5)*0.9, 0))</f>
        <v/>
      </c>
      <c r="AS337" s="2" t="str" cm="1">
        <f t="array" aca="1" ref="AS337" ca="1">IF(NOT(ISNUMBER(INDEX($A:$A, LOOKUP(2, 1 / ($A$1:INDIRECT("$A$"&amp;ROW($A337)) &lt;&gt; ""),ROW($A$1:INDIRECT("$A$"&amp;ROW($A337)))), 1))), "",
ROUNDDOWN((ROUNDDOWN((((2*VLOOKUP($AA337, 'EV and Base'!$A$1:$N$671, 13, FALSE))+$AX$2+ROUNDDOWN($AG337/4, 0))*$AB337)/100, 0)+5), 0))</f>
        <v/>
      </c>
      <c r="AT337" s="24" t="str" cm="1">
        <f t="array" aca="1" ref="AT337" ca="1">IF(NOT(ISNUMBER(INDEX($A:$A, LOOKUP(2, 1 / ($A$1:INDIRECT("$A$"&amp;ROW($A337)) &lt;&gt; ""),ROW($A$1:INDIRECT("$A$"&amp;ROW($A337)))), 1))), "",
ROUNDDOWN((ROUNDDOWN((((2*VLOOKUP($AA337, 'EV and Base'!$A$1:$N$671, 14, FALSE))+31+ROUNDDOWN($AH337/4, 0))*$AB337)/100, 0)+5), 0))</f>
        <v/>
      </c>
      <c r="AU337" s="28"/>
      <c r="AY337" t="str" cm="1">
        <f t="array" aca="1" ref="AY337" ca="1">IF(NOT(ISNUMBER(INDEX($A:$A,LOOKUP(2,1/($A$1:INDIRECT("$A$"&amp;ROW($A337))&lt;&gt;""),ROW($A$1:INDIRECT("$A$"&amp;ROW($A337)))),1))),"",
INDEX($AY:$AY,LOOKUP(2,1/($AY$1:INDIRECT("$AY$"&amp;ROW($AY337)-1)&lt;&gt;""),ROW($AY$1:INDIRECT("$AY$"&amp;ROW($AY337)-1))),1)+$BL337)</f>
        <v/>
      </c>
      <c r="AZ337" s="3" t="str" cm="1">
        <f t="array" aca="1" ref="AZ337" ca="1">IF(NOT(ISNUMBER(INDEX($A:$A, LOOKUP(2, 1 / ($A$1:INDIRECT("$A$"&amp;ROW($A337)) &lt;&gt; ""),ROW($A$1:INDIRECT("$A$"&amp;ROW($A337)))), 1))), "",
VLOOKUP(INDIRECT("$G$"&amp;LOOKUP(2, 1 / ($AY$1:INDIRECT("$AY$"&amp;ROW($AY337)-1) &lt;&gt; ""),ROW($AY$1:INDIRECT("$AY$"&amp;ROW($AY337)-1)))),'EV and Base'!A300:N970,2,FALSE))</f>
        <v/>
      </c>
      <c r="BA337" s="3" t="str" cm="1">
        <f t="array" aca="1" ref="BA337" ca="1">IF(NOT(ISNUMBER(INDEX($A:$A, LOOKUP(2, 1 / ($A$1:INDIRECT("$A$"&amp;ROW($A337)) &lt;&gt; ""),ROW($A$1:INDIRECT("$A$"&amp;ROW($A337)))), 1))), "",
INDIRECT("$I$"&amp;LOOKUP(2, 1 / ($AY$1:INDIRECT("$AY$"&amp;ROW($AY337)-1) &lt;&gt; ""),ROW($AY$1:INDIRECT("$AY$"&amp;ROW($AY337)-1)))))</f>
        <v/>
      </c>
      <c r="BB337" s="1" t="str" cm="1">
        <f t="array" aca="1" ref="BB337" ca="1">IF(NOT(ISNUMBER(INDEX($A:$A, LOOKUP(2, 1 / ($A$1:INDIRECT("$A$"&amp;ROW($A337)) &lt;&gt; ""),ROW($A$1:INDIRECT("$A$"&amp;ROW($A337)))), 1))), "",
INDIRECT("$AB$"&amp;LOOKUP(2, 1 / ($AY$1:INDIRECT("$AY$"&amp;ROW($AY337)-1) &lt;&gt; ""),ROW($AY$1:INDIRECT("$AY$"&amp;ROW($AY337)-1)))))</f>
        <v/>
      </c>
      <c r="BC337" s="3" t="str" cm="1">
        <f t="array" aca="1" ref="BC337" ca="1">IF(NOT(ISNUMBER(INDEX($A:$A,LOOKUP(2,1/($A$1:INDIRECT("$A$"&amp;ROW($A337))&lt;&gt;""),ROW($A$1:INDIRECT("$A$"&amp;ROW($A337)))),1))),"",
$BA337+$BA337+10)</f>
        <v/>
      </c>
      <c r="BD337" s="3" t="str" cm="1">
        <f t="array" aca="1" ref="BD337" ca="1">IF(NOT(ISNUMBER(INDEX($A:$A,LOOKUP(2,1/($A$1:INDIRECT("$A$"&amp;ROW($A337))&lt;&gt;""),ROW($A$1:INDIRECT("$A$"&amp;ROW($A337)))),1))),"",
$BA337+$BB337+10)</f>
        <v/>
      </c>
      <c r="BE337" s="3" t="str" cm="1">
        <f t="array" aca="1" ref="BE337" ca="1">IF(NOT(ISNUMBER(INDEX($A:$A,LOOKUP(2,1/($A$1:INDIRECT("$A$"&amp;ROW($A337))&lt;&gt;""),ROW($A$1:INDIRECT("$A$"&amp;ROW($A337)))),1))),"",
$BC337*$BC337)</f>
        <v/>
      </c>
      <c r="BF337" s="3" t="str" cm="1">
        <f t="array" aca="1" ref="BF337" ca="1">IF(NOT(ISNUMBER(INDEX($A:$A,LOOKUP(2,1/($A$1:INDIRECT("$A$"&amp;ROW($A337))&lt;&gt;""),ROW($A$1:INDIRECT("$A$"&amp;ROW($A337)))),1))),"",
$BD337*$BD337)</f>
        <v/>
      </c>
      <c r="BG337" s="3" t="str" cm="1">
        <f t="array" aca="1" ref="BG337" ca="1">IF(NOT(ISNUMBER(INDEX($A:$A,LOOKUP(2,1/($A$1:INDIRECT("$A$"&amp;ROW($A337))&lt;&gt;""),ROW($A$1:INDIRECT("$A$"&amp;ROW($A337)))),1))),"",
_xlfn.FLOOR.MATH(1.5*_xlfn.FLOOR.MATH($AZ337*BA337/5)))</f>
        <v/>
      </c>
      <c r="BH337" s="3" t="str" cm="1">
        <f t="array" aca="1" ref="BH337" ca="1">IF(NOT(ISNUMBER(INDEX($A:$A, LOOKUP(2, 1 / ($A$1:INDIRECT("$A$"&amp;ROW($A337)) &lt;&gt; ""),ROW($A$1:INDIRECT("$A$"&amp;ROW($A337)))), 1))), "",
_xlfn.FLOOR.MATH($BG337/IF(OR(INDIRECT("$C$"&amp;LOOKUP(2, 1 / ($AY$1:INDIRECT("$AY$"&amp;ROW($AY337)-1) &lt;&gt; ""),ROW($AY$1:INDIRECT("$AY$"&amp;ROW($AY337)-1))))="Multi",
INDIRECT("$C$"&amp;LOOKUP(2, 1 / ($AY$1:INDIRECT("$AY$"&amp;ROW($AY337)-1) &lt;&gt; ""),ROW($AY$1:INDIRECT("$AY$"&amp;ROW($AY337)-1))))="Double"),2,1)))</f>
        <v/>
      </c>
      <c r="BI337" s="3" t="str" cm="1">
        <f t="array" aca="1" ref="BI337" ca="1">IF(NOT(ISNUMBER(INDEX($A:$A,LOOKUP(2,1/($A$1:INDIRECT("$A$"&amp;ROW($A337))&lt;&gt;""),ROW($A$1:INDIRECT("$A$"&amp;ROW($A337)))),1))),"",
VLOOKUP($BC337,GameFreakSQRT!$A$1:$B$200,2,FALSE))</f>
        <v/>
      </c>
      <c r="BJ337" s="3" t="str" cm="1">
        <f t="array" aca="1" ref="BJ337" ca="1">IF(NOT(ISNUMBER(INDEX($A:$A,LOOKUP(2,1/($A$1:INDIRECT("$A$"&amp;ROW($A337))&lt;&gt;""),ROW($A$1:INDIRECT("$A$"&amp;ROW($A337)))),1))),"",
VLOOKUP($BD337,GameFreakSQRT!$A$1:$B$200,2,FALSE))</f>
        <v/>
      </c>
      <c r="BK337" s="3" t="str" cm="1">
        <f t="array" aca="1" ref="BK337" ca="1">IF(NOT(ISNUMBER(INDEX($A:$A,LOOKUP(2,1/($A$1:INDIRECT("$A$"&amp;ROW($A337))&lt;&gt;""),ROW($A$1:INDIRECT("$A$"&amp;ROW($A337)))),1))),"",
_xlfn.FLOOR.MATH((($BI337*$BE337)*$BH337)/($BJ337*$BF337))+1)</f>
        <v/>
      </c>
      <c r="BL337" s="3" t="str" cm="1">
        <f t="array" aca="1" ref="BL337" ca="1">IF(NOT(ISNUMBER(INDEX($A:$A,LOOKUP(2,1/($A$1:INDIRECT("$A$"&amp;ROW($A337))&lt;&gt;""),ROW($A$1:INDIRECT("$A$"&amp;ROW($A337)))),1))),"",
_xlfn.FLOOR.MATH($BK337*IF(NOT(INDIRECT("$Z$"&amp;LOOKUP(2, 1 / ($AY$1:INDIRECT("$AY$"&amp;ROW($AY337)-1) &lt;&gt; ""),ROW($AY$1:INDIRECT("$AY$"&amp;ROW($AY337)-1))))=""),1.5,1)))</f>
        <v/>
      </c>
      <c r="BM337" s="3" t="str" cm="1">
        <f t="array" aca="1" ref="BM337" ca="1">IF(NOT(ISNUMBER(INDEX($A:$A, LOOKUP(2, 1 / ($A$1:INDIRECT("$A$"&amp;ROW($A337)) &lt;&gt; ""),ROW($A$1:INDIRECT("$A$"&amp;ROW($A337)))), 1))), "",
INDIRECT("$Y$"&amp;LOOKUP(2, 1 / ($AY$1:INDIRECT("$AY$"&amp;ROW($AY337)-1) &lt;&gt; ""),ROW($AY$1:INDIRECT("$AY$"&amp;ROW($AY337)-1)))))</f>
        <v/>
      </c>
      <c r="BN337" s="3" t="str">
        <f t="shared" ca="1" si="31"/>
        <v/>
      </c>
    </row>
    <row r="338" spans="1:66" x14ac:dyDescent="0.45">
      <c r="A338" s="56" t="s">
        <v>75</v>
      </c>
      <c r="B338" s="56" t="s">
        <v>613</v>
      </c>
      <c r="C338" s="56" t="s">
        <v>46</v>
      </c>
      <c r="D338" s="56" t="s">
        <v>612</v>
      </c>
      <c r="E338" s="56" t="s">
        <v>48</v>
      </c>
      <c r="F338" s="56">
        <v>1</v>
      </c>
      <c r="G338" s="2" t="s">
        <v>614</v>
      </c>
      <c r="H338" s="2" t="s">
        <v>50</v>
      </c>
      <c r="I338" s="2">
        <v>36</v>
      </c>
      <c r="J338" s="2" t="s">
        <v>132</v>
      </c>
      <c r="K338" s="2" t="s">
        <v>615</v>
      </c>
      <c r="L338" s="2" t="s">
        <v>53</v>
      </c>
      <c r="M338" s="2" t="s">
        <v>616</v>
      </c>
      <c r="N338" s="2" t="s">
        <v>617</v>
      </c>
      <c r="O338" s="2" t="s">
        <v>337</v>
      </c>
      <c r="P338" s="2" t="s">
        <v>594</v>
      </c>
      <c r="Q338" s="2">
        <v>12</v>
      </c>
      <c r="R338" s="2">
        <f>_xlfn.FLOOR.MATH((((2*VLOOKUP(G338, 'EV and Base'!$A$1:$N$671, 9, FALSE))+$Q338)*$I338)/100)+$I338+10</f>
        <v>104</v>
      </c>
      <c r="S338" s="2">
        <f>_xlfn.FLOOR.MATH((_xlfn.FLOOR.MATH((((2*VLOOKUP($G338, 'EV and Base'!$A$1:$N$671, 10, FALSE))+$Q338)*$I338)/100)+5)*
IF(OR($J338="Lonely", $J338="Brave", $J338="Adamant", $J338="Naughty"), 1.1,
IF(OR($J338="Bold", $J338="Timid", $J338="Modest", $J338="Calm"), 0.9, 1)))</f>
        <v>99</v>
      </c>
      <c r="T338" s="2">
        <f>_xlfn.FLOOR.MATH((_xlfn.FLOOR.MATH((((2*VLOOKUP($G338, 'EV and Base'!$A$1:$N$671, 11, FALSE))+$Q338)*$I338)/100)+5)*
IF(OR($J338="Bold", $J338="Relaxed", $J338="Impish", $J338="Lax"), 1.1,
IF(OR($J338="Lonely", $J338="Hasty", $J338="Mild", $J338="Gentle"), 0.9, 1)))</f>
        <v>69</v>
      </c>
      <c r="U338" s="2">
        <f>_xlfn.FLOOR.MATH((_xlfn.FLOOR.MATH((((2*VLOOKUP($G338, 'EV and Base'!$A$1:$N$671, 12, FALSE))+$Q338)*$I338)/100)+5)*
IF(OR($J338="Modest", $J338="Mild", $J338="Quiet", $J338="Rash"), 1.1,
IF(OR($J338="Adamant", $J338="Impish", $J338="Jolly", $J338="Careful"), 0.9, 1)))</f>
        <v>30</v>
      </c>
      <c r="V338" s="2">
        <f>_xlfn.FLOOR.MATH((_xlfn.FLOOR.MATH((((2*VLOOKUP($G338, 'EV and Base'!$A$1:$N$671, 13, FALSE))+$Q338)*$I338)/100)+5)*
IF(OR($J338="Calm", $J338="Gentle", $J338="Sassy", $J338="Careful"), 1.1,
IF(OR($J338="Naughty", $J338="Lax", $J338="Naive", $J338="Rash"), 0.9, 1)))</f>
        <v>63</v>
      </c>
      <c r="W338" s="2">
        <f>_xlfn.FLOOR.MATH((_xlfn.FLOOR.MATH((((2*VLOOKUP($G338, 'EV and Base'!$A$1:$N$671, 14, FALSE))+$Q338)*$I338)/100)+5)*
IF(OR($J338="Timid", $J338="Hasty", $J338="Jolly", $J338="Naive"), 1.1,
IF(OR($J338="Brave", $J338="Relaxed", $J338="Quiet", $J338="Sassy"), 0.9, 1)))</f>
        <v>63</v>
      </c>
      <c r="X338" s="56">
        <v>1152</v>
      </c>
      <c r="Z338" s="1">
        <v>1</v>
      </c>
      <c r="AA338" s="23" t="str" cm="1">
        <f t="array" aca="1" ref="AA338" ca="1">IF(NOT(ISNUMBER(INDEX($A:$A,LOOKUP(2,1/($A$1:INDIRECT("$A$"&amp;ROW($A338))&lt;&gt;""),ROW($A$1:INDIRECT("$A$"&amp;ROW($A338)))),1))),"",
IF(NOT(ISNUMBER($A338)),$AA337,
IF($AB338&lt;16,"Lillipup",
IF($AB338&lt;32,"Herdier",
"Stoutland"))))</f>
        <v/>
      </c>
      <c r="AB338" s="25" t="str" cm="1">
        <f t="array" aca="1" ref="AB338" ca="1">IF(NOT(ISNUMBER(INDEX($A:$A, LOOKUP(2, 1 / ($A$1:INDIRECT("$A$"&amp;ROW($A338)) &lt;&gt; ""),ROW($A$1:INDIRECT("$A$"&amp;ROW($A338)))), 1))), "",
VLOOKUP($AY338,'Medium-Slow'!$A$1:$B$101,2,TRUE))</f>
        <v/>
      </c>
      <c r="AC338" s="23" t="str" cm="1">
        <f t="array" aca="1" ref="AC338" ca="1">IF(NOT(ISNUMBER(INDEX($A:$A, LOOKUP(2, 1 / ($A$1:INDIRECT("$A$"&amp;ROW($A338)) &lt;&gt; ""),ROW($A$1:INDIRECT("$A$"&amp;ROW($A338)))), 1))), "",
INDEX($AC:$AC, LOOKUP(2, 1 / ($AC$1:INDIRECT("$AC$"&amp;ROW($AC338)-1) &lt;&gt; ""),ROW($AC$1:INDIRECT("$AC$"&amp;ROW($AC338)-1))), 1)+
IF(INDEX($AC:$AC, LOOKUP(2, 1 / ($AC$1:INDIRECT("$AC$"&amp;ROW($AC338)-1) &lt;&gt; ""),ROW($AC$1:INDIRECT("$AC$"&amp;ROW($AC338)-1))), 1)+
INDEX($AD:$AD, LOOKUP(2, 1 / ($AD$1:INDIRECT("$AD$"&amp;ROW($AD338)-1) &lt;&gt; ""),ROW($AD$1:INDIRECT("$AD$"&amp;ROW($AD338)-1))), 1)+
INDEX($AE:$AE, LOOKUP(2, 1 / ($AE$1:INDIRECT("$AE$"&amp;ROW($AE338)-1) &lt;&gt; ""),ROW($AE$1:INDIRECT("$AE$"&amp;ROW($AD338)-1))), 1)+
INDEX($AE:$AF, LOOKUP(2, 1 / ($AF$1:INDIRECT("$AF$"&amp;ROW($AF338)-1) &lt;&gt; ""),ROW($AF$1:INDIRECT("$AF$"&amp;ROW($AD338)-1))), 1)+
INDEX($AG:$AG, LOOKUP(2, 1 / ($AG$1:INDIRECT("$AG$"&amp;ROW($AG338)-1) &lt;&gt; ""),ROW($AG$1:INDIRECT("$AG$"&amp;ROW($AD338)-1))), 1)+
INDEX($AH:$AH, LOOKUP(2, 1 / ($AH$1:INDIRECT("$AH$"&amp;ROW($AH338)-1) &lt;&gt; ""),ROW($AH$1:INDIRECT("$AH$"&amp;ROW($AD338)-1))), 1)&gt;=510,0,
IF(INDEX($AC:$AC, LOOKUP(2, 1 / ($AC$1:INDIRECT("$AC$"&amp;ROW($AC338)-1) &lt;&gt; ""),ROW($AC$1:INDIRECT("$AC$"&amp;ROW($AC338)-1))), 1)&gt;=255,0,
VLOOKUP(INDIRECT("$G$"&amp;LOOKUP(2, 1 / ($AC$1:INDIRECT("$AC$"&amp;ROW($AC338)-1) &lt;&gt; ""),ROW($AC$1:INDIRECT("$AC$"&amp;ROW($AC338)-1)))), 'EV and Base'!$A$1:$N$671, 3, FALSE))))</f>
        <v/>
      </c>
      <c r="AD338" s="2" t="str" cm="1">
        <f t="array" aca="1" ref="AD338" ca="1">IF(NOT(ISNUMBER(INDEX($A:$A, LOOKUP(2, 1 / ($A$1:INDIRECT("$A$"&amp;ROW($A338)) &lt;&gt; ""),ROW($A$1:INDIRECT("$A$"&amp;ROW($A338)))), 1))), "",
INDEX($AD:$AD, LOOKUP(2, 1 / ($AD$1:INDIRECT("$AD$"&amp;ROW($AD338)-1) &lt;&gt; ""),ROW($AD$1:INDIRECT("$AD$"&amp;ROW($AD338)-1))), 1)+
IF(INDEX($AC:$AC, LOOKUP(2, 1 / ($AC$1:INDIRECT("$AC$"&amp;ROW($AC338)-1) &lt;&gt; ""),ROW($AC$1:INDIRECT("$AC$"&amp;ROW($AC338)-1))), 1)+
INDEX($AD:$AD, LOOKUP(2, 1 / ($AD$1:INDIRECT("$AD$"&amp;ROW($AD338)-1) &lt;&gt; ""),ROW($AD$1:INDIRECT("$AD$"&amp;ROW($AD338)-1))), 1)+
INDEX($AE:$AE, LOOKUP(2, 1 / ($AE$1:INDIRECT("$AE$"&amp;ROW($AE338)-1) &lt;&gt; ""),ROW($AE$1:INDIRECT("$AE$"&amp;ROW($AD338)-1))), 1)+
INDEX($AE:$AF, LOOKUP(2, 1 / ($AF$1:INDIRECT("$AF$"&amp;ROW($AF338)-1) &lt;&gt; ""),ROW($AF$1:INDIRECT("$AF$"&amp;ROW($AD338)-1))), 1)+
INDEX($AG:$AG, LOOKUP(2, 1 / ($AG$1:INDIRECT("$AG$"&amp;ROW($AG338)-1) &lt;&gt; ""),ROW($AG$1:INDIRECT("$AG$"&amp;ROW($AD338)-1))), 1)+
INDEX($AH:$AH, LOOKUP(2, 1 / ($AH$1:INDIRECT("$AH$"&amp;ROW($AH338)-1) &lt;&gt; ""),ROW($AH$1:INDIRECT("$AH$"&amp;ROW($AD338)-1))), 1)&gt;=510,0,
IF(INDEX($AD:$AD, LOOKUP(2, 1 / ($AD$1:INDIRECT("$AD$"&amp;ROW($AD338)-1) &lt;&gt; ""),ROW($AD$1:INDIRECT("$AD$"&amp;ROW($AD338)-1))), 1)&gt;=255,0,
VLOOKUP(INDIRECT("$G$"&amp;LOOKUP(2, 1 / ($AD$1:INDIRECT("$AD$"&amp;ROW($AD338)-1) &lt;&gt; ""),ROW($AD$1:INDIRECT("$AD$"&amp;ROW($AD338)-1)))), 'EV and Base'!$A$1:$N$671, 4, FALSE))))</f>
        <v/>
      </c>
      <c r="AE338" s="2" t="str" cm="1">
        <f t="array" aca="1" ref="AE338" ca="1">IF(NOT(ISNUMBER(INDEX($A:$A,LOOKUP(2,1/($A$1:INDIRECT("$A$"&amp;ROW($A338))&lt;&gt;""),ROW($A$1:INDIRECT("$A$"&amp;ROW($A338)))),1))),"",
INDEX($AE:$AE,LOOKUP(2,1/($AE$1:INDIRECT("$AE$"&amp;ROW($AE338)-1)&lt;&gt;""),ROW($AE$1:INDIRECT("$AE$"&amp;ROW($AE338)-1))),1)+
IF(INDEX($AC:$AC,LOOKUP(2,1/($AC$1:INDIRECT("$AC$"&amp;ROW($AC338)-1)&lt;&gt;""),ROW($AC$1:INDIRECT("$AC$"&amp;ROW($AC338)-1))),1)+
INDEX($AD:$AD,LOOKUP(2,1/($AD$1:INDIRECT("$AD$"&amp;ROW($AD338)-1)&lt;&gt;""),ROW($AD$1:INDIRECT("$AD$"&amp;ROW($AD338)-1))),1)+
INDEX($AE:$AE,LOOKUP(2,1/($AE$1:INDIRECT("$AE$"&amp;ROW($AE338)-1)&lt;&gt;""),ROW($AE$1:INDIRECT("$AE$"&amp;ROW($AD338)-1))),1)+
INDEX($AE:$AF,LOOKUP(2,1/($AF$1:INDIRECT("$AF$"&amp;ROW($AF338)-1)&lt;&gt;""),ROW($AF$1:INDIRECT("$AF$"&amp;ROW($AD338)-1))),1)+
INDEX($AG:$AG,LOOKUP(2,1/($AG$1:INDIRECT("$AG$"&amp;ROW($AG338)-1)&lt;&gt;""),ROW($AG$1:INDIRECT("$AG$"&amp;ROW($AD338)-1))),1)+
INDEX($AH:$AH,LOOKUP(2,1/($AH$1:INDIRECT("$AH$"&amp;ROW($AH338)-1)&lt;&gt;""),ROW($AH$1:INDIRECT("$AH$"&amp;ROW($AD338)-1))),1)&gt;=510,0,
IF(INDEX($AE:$AE,LOOKUP(2,1/($AE$1:INDIRECT("$AE$"&amp;ROW($AE338)-1)&lt;&gt;""),ROW($AE$1:INDIRECT("$AE$"&amp;ROW($AE338)-1))),1)&gt;=255,0,
VLOOKUP(INDIRECT("$G$"&amp;LOOKUP(2,1/($AE$1:INDIRECT("$AE$"&amp;ROW($AE338)-1)&lt;&gt;""),ROW($AE$1:INDIRECT("$AE$"&amp;ROW($AE338)-1)))),'EV and Base'!$A$1:$N$671,5,FALSE))))</f>
        <v/>
      </c>
      <c r="AF338" s="2" t="str" cm="1">
        <f t="array" aca="1" ref="AF338" ca="1">IF(NOT(ISNUMBER(INDEX($A:$A, LOOKUP(2, 1 / ($A$1:INDIRECT("$A$"&amp;ROW($A338)) &lt;&gt; ""),ROW($A$1:INDIRECT("$A$"&amp;ROW($A338)))), 1))), "",
INDEX($AF:$AF, LOOKUP(2, 1 / ($AF$1:INDIRECT("$AF$"&amp;ROW($AF338)-1) &lt;&gt; ""),ROW($AF$1:INDIRECT("$AF$"&amp;ROW($AF338)-1))), 1)+
IF(INDEX($AC:$AC, LOOKUP(2, 1 / ($AC$1:INDIRECT("$AC$"&amp;ROW($AC338)-1) &lt;&gt; ""),ROW($AC$1:INDIRECT("$AC$"&amp;ROW($AC338)-1))), 1)+
INDEX($AD:$AD, LOOKUP(2, 1 / ($AD$1:INDIRECT("$AD$"&amp;ROW($AD338)-1) &lt;&gt; ""),ROW($AD$1:INDIRECT("$AD$"&amp;ROW($AD338)-1))), 1)+
INDEX($AE:$AE, LOOKUP(2, 1 / ($AE$1:INDIRECT("$AE$"&amp;ROW($AE338)-1) &lt;&gt; ""),ROW($AE$1:INDIRECT("$AE$"&amp;ROW($AD338)-1))), 1)+
INDEX($AE:$AF, LOOKUP(2, 1 / ($AF$1:INDIRECT("$AF$"&amp;ROW($AF338)-1) &lt;&gt; ""),ROW($AF$1:INDIRECT("$AF$"&amp;ROW($AD338)-1))), 1)+
INDEX($AG:$AG, LOOKUP(2, 1 / ($AG$1:INDIRECT("$AG$"&amp;ROW($AG338)-1) &lt;&gt; ""),ROW($AG$1:INDIRECT("$AG$"&amp;ROW($AD338)-1))), 1)+
INDEX($AH:$AH, LOOKUP(2, 1 / ($AH$1:INDIRECT("$AH$"&amp;ROW($AH338)-1) &lt;&gt; ""),ROW($AH$1:INDIRECT("$AH$"&amp;ROW($AD338)-1))), 1)&gt;=510,0,
IF(INDEX($AF:$AF, LOOKUP(2, 1 / ($AF$1:INDIRECT("$AF$"&amp;ROW($AF338)-1) &lt;&gt; ""),ROW($AF$1:INDIRECT("$AF$"&amp;ROW($AF338)-1))), 1)&gt;=255,0,
VLOOKUP(INDIRECT("$G$"&amp;LOOKUP(2, 1 / ($AF$1:INDIRECT("$AF$"&amp;ROW($AF338)-1) &lt;&gt; ""),ROW($AF$1:INDIRECT("$AF$"&amp;ROW($AF338)-1)))), 'EV and Base'!$A$1:$N$671, 6, FALSE))))</f>
        <v/>
      </c>
      <c r="AG338" s="2" t="str" cm="1">
        <f t="array" aca="1" ref="AG338" ca="1">IF(NOT(ISNUMBER(INDEX($A:$A, LOOKUP(2, 1 / ($A$1:INDIRECT("$A$"&amp;ROW($A338)) &lt;&gt; ""),ROW($A$1:INDIRECT("$A$"&amp;ROW($A338)))), 1))), "",
INDEX($AG:$AG, LOOKUP(2, 1 / ($AG$1:INDIRECT("$AG$"&amp;ROW($AG338)-1) &lt;&gt; ""),ROW($AG$1:INDIRECT("$AG$"&amp;ROW($AG338)-1))), 1)+
IF(INDEX($AC:$AC, LOOKUP(2, 1 / ($AC$1:INDIRECT("$AC$"&amp;ROW($AC338)-1) &lt;&gt; ""),ROW($AC$1:INDIRECT("$AC$"&amp;ROW($AC338)-1))), 1)+
INDEX($AD:$AD, LOOKUP(2, 1 / ($AD$1:INDIRECT("$AD$"&amp;ROW($AD338)-1) &lt;&gt; ""),ROW($AD$1:INDIRECT("$AD$"&amp;ROW($AD338)-1))), 1)+
INDEX($AE:$AE, LOOKUP(2, 1 / ($AE$1:INDIRECT("$AE$"&amp;ROW($AE338)-1) &lt;&gt; ""),ROW($AE$1:INDIRECT("$AE$"&amp;ROW($AD338)-1))), 1)+
INDEX($AE:$AF, LOOKUP(2, 1 / ($AF$1:INDIRECT("$AF$"&amp;ROW($AF338)-1) &lt;&gt; ""),ROW($AF$1:INDIRECT("$AF$"&amp;ROW($AD338)-1))), 1)+
INDEX($AG:$AG, LOOKUP(2, 1 / ($AG$1:INDIRECT("$AG$"&amp;ROW($AG338)-1) &lt;&gt; ""),ROW($AG$1:INDIRECT("$AG$"&amp;ROW($AD338)-1))), 1)+
INDEX($AH:$AH, LOOKUP(2, 1 / ($AH$1:INDIRECT("$AH$"&amp;ROW($AH338)-1) &lt;&gt; ""),ROW($AH$1:INDIRECT("$AH$"&amp;ROW($AD338)-1))), 1)&gt;=510,0,
IF(INDEX($AG:$AG, LOOKUP(2, 1 / ($AG$1:INDIRECT("$AG$"&amp;ROW($AG338)-1) &lt;&gt; ""),ROW($AG$1:INDIRECT("$AG$"&amp;ROW($AG338)-1))), 1)&gt;=255,0,
VLOOKUP(INDIRECT("$G$"&amp;LOOKUP(2, 1 / ($AG$1:INDIRECT("$AG$"&amp;ROW($AG338)-1) &lt;&gt; ""),ROW($AG$1:INDIRECT("$AG$"&amp;ROW($AG338)-1)))), 'EV and Base'!$A$1:$N$671, 7, FALSE))))</f>
        <v/>
      </c>
      <c r="AH338" s="24" t="str" cm="1">
        <f t="array" aca="1" ref="AH338" ca="1">IF(NOT(ISNUMBER(INDEX($A:$A,LOOKUP(2,1/($A$1:INDIRECT("$A$"&amp;ROW($A338))&lt;&gt;""),ROW($A$1:INDIRECT("$A$"&amp;ROW($A338)))),1))),"",
INDEX($AH:$AH,LOOKUP(2,1/($AH$1:INDIRECT("$AH$"&amp;ROW($AH338)-1)&lt;&gt;""),ROW($AH$1:INDIRECT("$AH$"&amp;ROW($AH338)-1))),1)+
IF(INDEX($AC:$AC,LOOKUP(2,1/($AC$1:INDIRECT("$AC$"&amp;ROW($AC338)-1)&lt;&gt;""),ROW($AC$1:INDIRECT("$AC$"&amp;ROW($AC338)-1))),1)+
INDEX($AD:$AD,LOOKUP(2,1/($AD$1:INDIRECT("$AD$"&amp;ROW($AD338)-1)&lt;&gt;""),ROW($AD$1:INDIRECT("$AD$"&amp;ROW($AD338)-1))),1)+
INDEX($AE:$AE,LOOKUP(2,1/($AE$1:INDIRECT("$AE$"&amp;ROW($AE338)-1)&lt;&gt;""),ROW($AE$1:INDIRECT("$AE$"&amp;ROW($AD338)-1))),1)+
INDEX($AE:$AF,LOOKUP(2,1/($AF$1:INDIRECT("$AF$"&amp;ROW($AF338)-1)&lt;&gt;""),ROW($AF$1:INDIRECT("$AF$"&amp;ROW($AD338)-1))),1)+
INDEX($AG:$AG,LOOKUP(2,1/($AG$1:INDIRECT("$AG$"&amp;ROW($AG338)-1)&lt;&gt;""),ROW($AG$1:INDIRECT("$AG$"&amp;ROW($AD338)-1))),1)+
INDEX($AH:$AH,LOOKUP(2,1/($AH$1:INDIRECT("$AH$"&amp;ROW($AH338)-1)&lt;&gt;""),ROW($AH$1:INDIRECT("$AH$"&amp;ROW($AD338)-1))),1)&gt;=510,0,
IF(INDEX($AH:$AH,LOOKUP(2,1/($AH$1:INDIRECT("$AH$"&amp;ROW($AH338)-1)&lt;&gt;""),ROW($AH$1:INDIRECT("$AH$"&amp;ROW($AH338)-1))),1)&gt;=255,0,
VLOOKUP(INDIRECT("$G$"&amp;LOOKUP(2,1/($AH$1:INDIRECT("$AH$"&amp;ROW($AH338)-1)&lt;&gt;""),ROW($AH$1:INDIRECT("$AH$"&amp;ROW($AH338)-1)))),'EV and Base'!$A$1:$N$671,8,FALSE))))</f>
        <v/>
      </c>
      <c r="AI338" s="29" t="str" cm="1">
        <f t="array" aca="1" ref="AI338" ca="1">IF(NOT(ISNUMBER(INDEX($A:$A,LOOKUP(2,1/($A$1:INDIRECT("$A$"&amp;ROW($A338))&lt;&gt;""),ROW($A$1:INDIRECT("$A$"&amp;ROW($A338)))),1))),"",
ROUNDDOWN((((2*VLOOKUP($AA338,'EV and Base'!$A$1:$N$671,9,FALSE))+31+ROUNDDOWN($AC338/4,0))*$AB338)/100,0)+$AB338+10)</f>
        <v/>
      </c>
      <c r="AJ338" s="21" t="str" cm="1">
        <f t="array" aca="1" ref="AJ338" ca="1">IF(NOT(ISNUMBER(INDEX($A:$A, LOOKUP(2, 1 / ($A$1:INDIRECT("$A$"&amp;ROW($A338)) &lt;&gt; ""),ROW($A$1:INDIRECT("$A$"&amp;ROW($A338)))), 1))), "",
ROUNDDOWN((ROUNDDOWN((((2*VLOOKUP($AA338, 'EV and Base'!$A$1:$N$671, 10, FALSE))+31+ROUNDDOWN($AD338/4, 0))*$AB338)/100, 0)+5)*1.1, 0))</f>
        <v/>
      </c>
      <c r="AK338" s="21" t="str" cm="1">
        <f t="array" aca="1" ref="AK338" ca="1">IF(NOT(ISNUMBER(INDEX($A:$A, LOOKUP(2, 1 / ($A$1:INDIRECT("$A$"&amp;ROW($A338)) &lt;&gt; ""),ROW($A$1:INDIRECT("$A$"&amp;ROW($A338)))), 1))), "",
ROUNDDOWN((ROUNDDOWN((((2*VLOOKUP($AA338, 'EV and Base'!$A$1:$N$671, 11, FALSE))+30+ROUNDDOWN($AE338/4, 0))*$AB338)/100, 0)+5), 0)
&amp;"-"&amp;
ROUNDDOWN((ROUNDDOWN((((2*VLOOKUP($AA338, 'EV and Base'!$A$1:$N$671, 11, FALSE))+31+ROUNDDOWN($AE338/4, 0))*$AB338)/100, 0)+5), 0))</f>
        <v/>
      </c>
      <c r="AL338" s="21" t="str" cm="1">
        <f t="array" aca="1" ref="AL338" ca="1">IF(NOT(ISNUMBER(INDEX($A:$A, LOOKUP(2, 1 / ($A$1:INDIRECT("$A$"&amp;ROW($A338)) &lt;&gt; ""),ROW($A$1:INDIRECT("$A$"&amp;ROW($A338)))), 1))), "",
ROUNDDOWN((ROUNDDOWN((((2*VLOOKUP($AA338, 'EV and Base'!$A$1:$N$671, 12, FALSE))+0+ROUNDDOWN($AF338/4, 0))*$AB338)/100, 0)+5)*0.9, 0)
&amp;"-"&amp;
ROUNDDOWN((ROUNDDOWN((((2*VLOOKUP($AA338, 'EV and Base'!$A$1:$N$671, 12, FALSE))+31+ROUNDDOWN($AF338/4, 0))*$AB338)/100, 0)+5)*0.9, 0))</f>
        <v/>
      </c>
      <c r="AM338" s="21" t="str" cm="1">
        <f t="array" aca="1" ref="AM338" ca="1">IF(NOT(ISNUMBER(INDEX($A:$A, LOOKUP(2, 1 / ($A$1:INDIRECT("$A$"&amp;ROW($A338)) &lt;&gt; ""),ROW($A$1:INDIRECT("$A$"&amp;ROW($A338)))), 1))), "",
ROUNDDOWN((ROUNDDOWN((((2*VLOOKUP($AA338, 'EV and Base'!$A$1:$N$671, 13, FALSE))+30+ROUNDDOWN($AG338/4, 0))*$AB338)/100, 0)+5), 0)
&amp;"-"&amp;
ROUNDDOWN((ROUNDDOWN((((2*VLOOKUP($AA338, 'EV and Base'!$A$1:$N$671, 13, FALSE))+31+ROUNDDOWN($AG338/4, 0))*$AB338)/100, 0)+5), 0))</f>
        <v/>
      </c>
      <c r="AN338" s="25" t="str" cm="1">
        <f t="array" aca="1" ref="AN338" ca="1">IF(NOT(ISNUMBER(INDEX($A:$A, LOOKUP(2, 1 / ($A$1:INDIRECT("$A$"&amp;ROW($A338)) &lt;&gt; ""),ROW($A$1:INDIRECT("$A$"&amp;ROW($A338)))), 1))), "",
ROUNDDOWN((ROUNDDOWN((((2*VLOOKUP($AA338, 'EV and Base'!$A$1:$N$671, 14, FALSE))+31+ROUNDDOWN($AH338/4, 0))*$AB338)/100, 0)+5), 0))</f>
        <v/>
      </c>
      <c r="AO338" s="23" t="str" cm="1">
        <f t="array" aca="1" ref="AO338" ca="1">IF(NOT(ISNUMBER(INDEX($A:$A, LOOKUP(2, 1 / ($A$1:INDIRECT("$A$"&amp;ROW($A338)) &lt;&gt; ""),ROW($A$1:INDIRECT("$A$"&amp;ROW($A338)))), 1))), "",
ROUNDDOWN((((2*VLOOKUP($AA338, 'EV and Base'!$A$1:$N$671, 9, FALSE))+31+ROUNDDOWN($AC338/4, 0))*$AB338)/100, 0)+$AB338+10)</f>
        <v/>
      </c>
      <c r="AP338" s="2" t="str" cm="1">
        <f t="array" aca="1" ref="AP338" ca="1">IF(NOT(ISNUMBER(INDEX($A:$A, LOOKUP(2, 1 / ($A$1:INDIRECT("$A$"&amp;ROW($A338)) &lt;&gt; ""),ROW($A$1:INDIRECT("$A$"&amp;ROW($A338)))), 1))), "",
ROUNDDOWN((ROUNDDOWN((((2*VLOOKUP($AA338, 'EV and Base'!$A$1:$N$671, 10, FALSE))+31+ROUNDDOWN($AD338/4, 0))*$AB338)/100, 0)+5)*1.1, 0))</f>
        <v/>
      </c>
      <c r="AQ338" s="2" t="str" cm="1">
        <f t="array" aca="1" ref="AQ338" ca="1">IF(NOT(ISNUMBER(INDEX($A:$A, LOOKUP(2, 1 / ($A$1:INDIRECT("$A$"&amp;ROW($A338)) &lt;&gt; ""),ROW($A$1:INDIRECT("$A$"&amp;ROW($A338)))), 1))), "",
ROUNDDOWN((ROUNDDOWN((((2*VLOOKUP($AA338, 'EV and Base'!$A$1:$N$671, 11, FALSE))+$AV$2+ROUNDDOWN($AE338/4, 0))*$AB338)/100, 0)+5), 0))</f>
        <v/>
      </c>
      <c r="AR338" s="22" t="str" cm="1">
        <f t="array" aca="1" ref="AR338" ca="1">IF(NOT(ISNUMBER(INDEX($A:$A, LOOKUP(2, 1 / ($A$1:INDIRECT("$A$"&amp;ROW($A338)) &lt;&gt; ""),ROW($A$1:INDIRECT("$A$"&amp;ROW($A338)))), 1))), "",
ROUNDDOWN((ROUNDDOWN((((2*VLOOKUP($AA338, 'EV and Base'!$A$1:$N$671, 12, FALSE))+$AW$2+ROUNDDOWN($AF338/4, 0))*$AB338)/100, 0)+5)*0.9, 0))</f>
        <v/>
      </c>
      <c r="AS338" s="2" t="str" cm="1">
        <f t="array" aca="1" ref="AS338" ca="1">IF(NOT(ISNUMBER(INDEX($A:$A, LOOKUP(2, 1 / ($A$1:INDIRECT("$A$"&amp;ROW($A338)) &lt;&gt; ""),ROW($A$1:INDIRECT("$A$"&amp;ROW($A338)))), 1))), "",
ROUNDDOWN((ROUNDDOWN((((2*VLOOKUP($AA338, 'EV and Base'!$A$1:$N$671, 13, FALSE))+$AX$2+ROUNDDOWN($AG338/4, 0))*$AB338)/100, 0)+5), 0))</f>
        <v/>
      </c>
      <c r="AT338" s="24" t="str" cm="1">
        <f t="array" aca="1" ref="AT338" ca="1">IF(NOT(ISNUMBER(INDEX($A:$A, LOOKUP(2, 1 / ($A$1:INDIRECT("$A$"&amp;ROW($A338)) &lt;&gt; ""),ROW($A$1:INDIRECT("$A$"&amp;ROW($A338)))), 1))), "",
ROUNDDOWN((ROUNDDOWN((((2*VLOOKUP($AA338, 'EV and Base'!$A$1:$N$671, 14, FALSE))+31+ROUNDDOWN($AH338/4, 0))*$AB338)/100, 0)+5), 0))</f>
        <v/>
      </c>
      <c r="AU338" s="28"/>
      <c r="AY338" t="str" cm="1">
        <f t="array" aca="1" ref="AY338" ca="1">IF(NOT(ISNUMBER(INDEX($A:$A,LOOKUP(2,1/($A$1:INDIRECT("$A$"&amp;ROW($A338))&lt;&gt;""),ROW($A$1:INDIRECT("$A$"&amp;ROW($A338)))),1))),"",
INDEX($AY:$AY,LOOKUP(2,1/($AY$1:INDIRECT("$AY$"&amp;ROW($AY338)-1)&lt;&gt;""),ROW($AY$1:INDIRECT("$AY$"&amp;ROW($AY338)-1))),1)+$BL338)</f>
        <v/>
      </c>
      <c r="AZ338" s="3" t="str" cm="1">
        <f t="array" aca="1" ref="AZ338" ca="1">IF(NOT(ISNUMBER(INDEX($A:$A, LOOKUP(2, 1 / ($A$1:INDIRECT("$A$"&amp;ROW($A338)) &lt;&gt; ""),ROW($A$1:INDIRECT("$A$"&amp;ROW($A338)))), 1))), "",
VLOOKUP(INDIRECT("$G$"&amp;LOOKUP(2, 1 / ($AY$1:INDIRECT("$AY$"&amp;ROW($AY338)-1) &lt;&gt; ""),ROW($AY$1:INDIRECT("$AY$"&amp;ROW($AY338)-1)))),'EV and Base'!A301:N971,2,FALSE))</f>
        <v/>
      </c>
      <c r="BA338" s="3" t="str" cm="1">
        <f t="array" aca="1" ref="BA338" ca="1">IF(NOT(ISNUMBER(INDEX($A:$A, LOOKUP(2, 1 / ($A$1:INDIRECT("$A$"&amp;ROW($A338)) &lt;&gt; ""),ROW($A$1:INDIRECT("$A$"&amp;ROW($A338)))), 1))), "",
INDIRECT("$I$"&amp;LOOKUP(2, 1 / ($AY$1:INDIRECT("$AY$"&amp;ROW($AY338)-1) &lt;&gt; ""),ROW($AY$1:INDIRECT("$AY$"&amp;ROW($AY338)-1)))))</f>
        <v/>
      </c>
      <c r="BB338" s="1" t="str" cm="1">
        <f t="array" aca="1" ref="BB338" ca="1">IF(NOT(ISNUMBER(INDEX($A:$A, LOOKUP(2, 1 / ($A$1:INDIRECT("$A$"&amp;ROW($A338)) &lt;&gt; ""),ROW($A$1:INDIRECT("$A$"&amp;ROW($A338)))), 1))), "",
INDIRECT("$AB$"&amp;LOOKUP(2, 1 / ($AY$1:INDIRECT("$AY$"&amp;ROW($AY338)-1) &lt;&gt; ""),ROW($AY$1:INDIRECT("$AY$"&amp;ROW($AY338)-1)))))</f>
        <v/>
      </c>
      <c r="BC338" s="3" t="str" cm="1">
        <f t="array" aca="1" ref="BC338" ca="1">IF(NOT(ISNUMBER(INDEX($A:$A,LOOKUP(2,1/($A$1:INDIRECT("$A$"&amp;ROW($A338))&lt;&gt;""),ROW($A$1:INDIRECT("$A$"&amp;ROW($A338)))),1))),"",
$BA338+$BA338+10)</f>
        <v/>
      </c>
      <c r="BD338" s="3" t="str" cm="1">
        <f t="array" aca="1" ref="BD338" ca="1">IF(NOT(ISNUMBER(INDEX($A:$A,LOOKUP(2,1/($A$1:INDIRECT("$A$"&amp;ROW($A338))&lt;&gt;""),ROW($A$1:INDIRECT("$A$"&amp;ROW($A338)))),1))),"",
$BA338+$BB338+10)</f>
        <v/>
      </c>
      <c r="BE338" s="3" t="str" cm="1">
        <f t="array" aca="1" ref="BE338" ca="1">IF(NOT(ISNUMBER(INDEX($A:$A,LOOKUP(2,1/($A$1:INDIRECT("$A$"&amp;ROW($A338))&lt;&gt;""),ROW($A$1:INDIRECT("$A$"&amp;ROW($A338)))),1))),"",
$BC338*$BC338)</f>
        <v/>
      </c>
      <c r="BF338" s="3" t="str" cm="1">
        <f t="array" aca="1" ref="BF338" ca="1">IF(NOT(ISNUMBER(INDEX($A:$A,LOOKUP(2,1/($A$1:INDIRECT("$A$"&amp;ROW($A338))&lt;&gt;""),ROW($A$1:INDIRECT("$A$"&amp;ROW($A338)))),1))),"",
$BD338*$BD338)</f>
        <v/>
      </c>
      <c r="BG338" s="3" t="str" cm="1">
        <f t="array" aca="1" ref="BG338" ca="1">IF(NOT(ISNUMBER(INDEX($A:$A,LOOKUP(2,1/($A$1:INDIRECT("$A$"&amp;ROW($A338))&lt;&gt;""),ROW($A$1:INDIRECT("$A$"&amp;ROW($A338)))),1))),"",
_xlfn.FLOOR.MATH(1.5*_xlfn.FLOOR.MATH($AZ338*BA338/5)))</f>
        <v/>
      </c>
      <c r="BH338" s="3" t="str" cm="1">
        <f t="array" aca="1" ref="BH338" ca="1">IF(NOT(ISNUMBER(INDEX($A:$A, LOOKUP(2, 1 / ($A$1:INDIRECT("$A$"&amp;ROW($A338)) &lt;&gt; ""),ROW($A$1:INDIRECT("$A$"&amp;ROW($A338)))), 1))), "",
_xlfn.FLOOR.MATH($BG338/IF(OR(INDIRECT("$C$"&amp;LOOKUP(2, 1 / ($AY$1:INDIRECT("$AY$"&amp;ROW($AY338)-1) &lt;&gt; ""),ROW($AY$1:INDIRECT("$AY$"&amp;ROW($AY338)-1))))="Multi",
INDIRECT("$C$"&amp;LOOKUP(2, 1 / ($AY$1:INDIRECT("$AY$"&amp;ROW($AY338)-1) &lt;&gt; ""),ROW($AY$1:INDIRECT("$AY$"&amp;ROW($AY338)-1))))="Double"),2,1)))</f>
        <v/>
      </c>
      <c r="BI338" s="3" t="str" cm="1">
        <f t="array" aca="1" ref="BI338" ca="1">IF(NOT(ISNUMBER(INDEX($A:$A,LOOKUP(2,1/($A$1:INDIRECT("$A$"&amp;ROW($A338))&lt;&gt;""),ROW($A$1:INDIRECT("$A$"&amp;ROW($A338)))),1))),"",
VLOOKUP($BC338,GameFreakSQRT!$A$1:$B$200,2,FALSE))</f>
        <v/>
      </c>
      <c r="BJ338" s="3" t="str" cm="1">
        <f t="array" aca="1" ref="BJ338" ca="1">IF(NOT(ISNUMBER(INDEX($A:$A,LOOKUP(2,1/($A$1:INDIRECT("$A$"&amp;ROW($A338))&lt;&gt;""),ROW($A$1:INDIRECT("$A$"&amp;ROW($A338)))),1))),"",
VLOOKUP($BD338,GameFreakSQRT!$A$1:$B$200,2,FALSE))</f>
        <v/>
      </c>
      <c r="BK338" s="3" t="str" cm="1">
        <f t="array" aca="1" ref="BK338" ca="1">IF(NOT(ISNUMBER(INDEX($A:$A,LOOKUP(2,1/($A$1:INDIRECT("$A$"&amp;ROW($A338))&lt;&gt;""),ROW($A$1:INDIRECT("$A$"&amp;ROW($A338)))),1))),"",
_xlfn.FLOOR.MATH((($BI338*$BE338)*$BH338)/($BJ338*$BF338))+1)</f>
        <v/>
      </c>
      <c r="BL338" s="3" t="str" cm="1">
        <f t="array" aca="1" ref="BL338" ca="1">IF(NOT(ISNUMBER(INDEX($A:$A,LOOKUP(2,1/($A$1:INDIRECT("$A$"&amp;ROW($A338))&lt;&gt;""),ROW($A$1:INDIRECT("$A$"&amp;ROW($A338)))),1))),"",
_xlfn.FLOOR.MATH($BK338*IF(NOT(INDIRECT("$Z$"&amp;LOOKUP(2, 1 / ($AY$1:INDIRECT("$AY$"&amp;ROW($AY338)-1) &lt;&gt; ""),ROW($AY$1:INDIRECT("$AY$"&amp;ROW($AY338)-1))))=""),1.5,1)))</f>
        <v/>
      </c>
      <c r="BM338" s="3" t="str" cm="1">
        <f t="array" aca="1" ref="BM338" ca="1">IF(NOT(ISNUMBER(INDEX($A:$A, LOOKUP(2, 1 / ($A$1:INDIRECT("$A$"&amp;ROW($A338)) &lt;&gt; ""),ROW($A$1:INDIRECT("$A$"&amp;ROW($A338)))), 1))), "",
INDIRECT("$Y$"&amp;LOOKUP(2, 1 / ($AY$1:INDIRECT("$AY$"&amp;ROW($AY338)-1) &lt;&gt; ""),ROW($AY$1:INDIRECT("$AY$"&amp;ROW($AY338)-1)))))</f>
        <v/>
      </c>
      <c r="BN338" s="3" t="str">
        <f t="shared" ref="BN338:BN339" ca="1" si="32">IF(OR($BM338="",$BM338=0),"",BL338=BM338)</f>
        <v/>
      </c>
    </row>
    <row r="339" spans="1:66" x14ac:dyDescent="0.45">
      <c r="A339" s="69" t="s">
        <v>75</v>
      </c>
      <c r="B339" s="69" t="s">
        <v>618</v>
      </c>
      <c r="C339" s="69" t="s">
        <v>46</v>
      </c>
      <c r="D339" s="69" t="s">
        <v>612</v>
      </c>
      <c r="E339" s="69" t="s">
        <v>48</v>
      </c>
      <c r="F339" s="56">
        <v>1</v>
      </c>
      <c r="G339" s="2" t="s">
        <v>396</v>
      </c>
      <c r="H339" s="2" t="s">
        <v>50</v>
      </c>
      <c r="I339" s="2">
        <v>34</v>
      </c>
      <c r="J339" s="2" t="s">
        <v>97</v>
      </c>
      <c r="K339" s="2" t="s">
        <v>167</v>
      </c>
      <c r="L339" s="2" t="s">
        <v>53</v>
      </c>
      <c r="M339" s="2" t="s">
        <v>390</v>
      </c>
      <c r="N339" s="2" t="s">
        <v>254</v>
      </c>
      <c r="O339" s="2" t="s">
        <v>594</v>
      </c>
      <c r="P339" s="2" t="s">
        <v>423</v>
      </c>
      <c r="Q339" s="2">
        <v>0</v>
      </c>
      <c r="R339" s="2">
        <f>_xlfn.FLOOR.MATH((((2*VLOOKUP(G339, 'EV and Base'!$A$1:$N$671, 9, FALSE))+$Q339)*$I339)/100)+$I339+10</f>
        <v>101</v>
      </c>
      <c r="S339" s="2">
        <f>_xlfn.FLOOR.MATH((_xlfn.FLOOR.MATH((((2*VLOOKUP($G339, 'EV and Base'!$A$1:$N$671, 10, FALSE))+$Q339)*$I339)/100)+5)*
IF(OR($J339="Lonely", $J339="Brave", $J339="Adamant", $J339="Naughty"), 1.1,
IF(OR($J339="Bold", $J339="Timid", $J339="Modest", $J339="Calm"), 0.9, 1)))</f>
        <v>76</v>
      </c>
      <c r="T339" s="2">
        <f>_xlfn.FLOOR.MATH((_xlfn.FLOOR.MATH((((2*VLOOKUP($G339, 'EV and Base'!$A$1:$N$671, 11, FALSE))+$Q339)*$I339)/100)+5)*
IF(OR($J339="Bold", $J339="Relaxed", $J339="Impish", $J339="Lax"), 1.1,
IF(OR($J339="Lonely", $J339="Hasty", $J339="Mild", $J339="Gentle"), 0.9, 1)))</f>
        <v>62</v>
      </c>
      <c r="U339" s="2">
        <f>_xlfn.FLOOR.MATH((_xlfn.FLOOR.MATH((((2*VLOOKUP($G339, 'EV and Base'!$A$1:$N$671, 12, FALSE))+$Q339)*$I339)/100)+5)*
IF(OR($J339="Modest", $J339="Mild", $J339="Quiet", $J339="Rash"), 1.1,
IF(OR($J339="Adamant", $J339="Impish", $J339="Jolly", $J339="Careful"), 0.9, 1)))</f>
        <v>32</v>
      </c>
      <c r="V339" s="2">
        <f>_xlfn.FLOOR.MATH((_xlfn.FLOOR.MATH((((2*VLOOKUP($G339, 'EV and Base'!$A$1:$N$671, 13, FALSE))+$Q339)*$I339)/100)+5)*
IF(OR($J339="Calm", $J339="Gentle", $J339="Sassy", $J339="Careful"), 1.1,
IF(OR($J339="Naughty", $J339="Lax", $J339="Naive", $J339="Rash"), 0.9, 1)))</f>
        <v>39</v>
      </c>
      <c r="W339" s="2">
        <f>_xlfn.FLOOR.MATH((_xlfn.FLOOR.MATH((((2*VLOOKUP($G339, 'EV and Base'!$A$1:$N$671, 14, FALSE))+$Q339)*$I339)/100)+5)*
IF(OR($J339="Timid", $J339="Hasty", $J339="Jolly", $J339="Naive"), 1.1,
IF(OR($J339="Brave", $J339="Relaxed", $J339="Quiet", $J339="Sassy"), 0.9, 1)))</f>
        <v>32</v>
      </c>
      <c r="X339" s="69">
        <v>1360</v>
      </c>
      <c r="Z339" s="1">
        <v>1</v>
      </c>
      <c r="AA339" s="23" t="str" cm="1">
        <f t="array" aca="1" ref="AA339" ca="1">IF(NOT(ISNUMBER(INDEX($A:$A,LOOKUP(2,1/($A$1:INDIRECT("$A$"&amp;ROW($A339))&lt;&gt;""),ROW($A$1:INDIRECT("$A$"&amp;ROW($A339)))),1))),"",
IF(NOT(ISNUMBER($A339)),$AA338,
IF($AB339&lt;16,"Lillipup",
IF($AB339&lt;32,"Herdier",
"Stoutland"))))</f>
        <v/>
      </c>
      <c r="AB339" s="25" t="str" cm="1">
        <f t="array" aca="1" ref="AB339" ca="1">IF(NOT(ISNUMBER(INDEX($A:$A, LOOKUP(2, 1 / ($A$1:INDIRECT("$A$"&amp;ROW($A339)) &lt;&gt; ""),ROW($A$1:INDIRECT("$A$"&amp;ROW($A339)))), 1))), "",
VLOOKUP($AY339,'Medium-Slow'!$A$1:$B$101,2,TRUE))</f>
        <v/>
      </c>
      <c r="AC339" s="23" t="str" cm="1">
        <f t="array" aca="1" ref="AC339" ca="1">IF(NOT(ISNUMBER(INDEX($A:$A, LOOKUP(2, 1 / ($A$1:INDIRECT("$A$"&amp;ROW($A339)) &lt;&gt; ""),ROW($A$1:INDIRECT("$A$"&amp;ROW($A339)))), 1))), "",
INDEX($AC:$AC, LOOKUP(2, 1 / ($AC$1:INDIRECT("$AC$"&amp;ROW($AC339)-1) &lt;&gt; ""),ROW($AC$1:INDIRECT("$AC$"&amp;ROW($AC339)-1))), 1)+
IF(INDEX($AC:$AC, LOOKUP(2, 1 / ($AC$1:INDIRECT("$AC$"&amp;ROW($AC339)-1) &lt;&gt; ""),ROW($AC$1:INDIRECT("$AC$"&amp;ROW($AC339)-1))), 1)+
INDEX($AD:$AD, LOOKUP(2, 1 / ($AD$1:INDIRECT("$AD$"&amp;ROW($AD339)-1) &lt;&gt; ""),ROW($AD$1:INDIRECT("$AD$"&amp;ROW($AD339)-1))), 1)+
INDEX($AE:$AE, LOOKUP(2, 1 / ($AE$1:INDIRECT("$AE$"&amp;ROW($AE339)-1) &lt;&gt; ""),ROW($AE$1:INDIRECT("$AE$"&amp;ROW($AD339)-1))), 1)+
INDEX($AE:$AF, LOOKUP(2, 1 / ($AF$1:INDIRECT("$AF$"&amp;ROW($AF339)-1) &lt;&gt; ""),ROW($AF$1:INDIRECT("$AF$"&amp;ROW($AD339)-1))), 1)+
INDEX($AG:$AG, LOOKUP(2, 1 / ($AG$1:INDIRECT("$AG$"&amp;ROW($AG339)-1) &lt;&gt; ""),ROW($AG$1:INDIRECT("$AG$"&amp;ROW($AD339)-1))), 1)+
INDEX($AH:$AH, LOOKUP(2, 1 / ($AH$1:INDIRECT("$AH$"&amp;ROW($AH339)-1) &lt;&gt; ""),ROW($AH$1:INDIRECT("$AH$"&amp;ROW($AD339)-1))), 1)&gt;=510,0,
IF(INDEX($AC:$AC, LOOKUP(2, 1 / ($AC$1:INDIRECT("$AC$"&amp;ROW($AC339)-1) &lt;&gt; ""),ROW($AC$1:INDIRECT("$AC$"&amp;ROW($AC339)-1))), 1)&gt;=255,0,
VLOOKUP(INDIRECT("$G$"&amp;LOOKUP(2, 1 / ($AC$1:INDIRECT("$AC$"&amp;ROW($AC339)-1) &lt;&gt; ""),ROW($AC$1:INDIRECT("$AC$"&amp;ROW($AC339)-1)))), 'EV and Base'!$A$1:$N$671, 3, FALSE))))</f>
        <v/>
      </c>
      <c r="AD339" s="2" t="str" cm="1">
        <f t="array" aca="1" ref="AD339" ca="1">IF(NOT(ISNUMBER(INDEX($A:$A, LOOKUP(2, 1 / ($A$1:INDIRECT("$A$"&amp;ROW($A339)) &lt;&gt; ""),ROW($A$1:INDIRECT("$A$"&amp;ROW($A339)))), 1))), "",
INDEX($AD:$AD, LOOKUP(2, 1 / ($AD$1:INDIRECT("$AD$"&amp;ROW($AD339)-1) &lt;&gt; ""),ROW($AD$1:INDIRECT("$AD$"&amp;ROW($AD339)-1))), 1)+
IF(INDEX($AC:$AC, LOOKUP(2, 1 / ($AC$1:INDIRECT("$AC$"&amp;ROW($AC339)-1) &lt;&gt; ""),ROW($AC$1:INDIRECT("$AC$"&amp;ROW($AC339)-1))), 1)+
INDEX($AD:$AD, LOOKUP(2, 1 / ($AD$1:INDIRECT("$AD$"&amp;ROW($AD339)-1) &lt;&gt; ""),ROW($AD$1:INDIRECT("$AD$"&amp;ROW($AD339)-1))), 1)+
INDEX($AE:$AE, LOOKUP(2, 1 / ($AE$1:INDIRECT("$AE$"&amp;ROW($AE339)-1) &lt;&gt; ""),ROW($AE$1:INDIRECT("$AE$"&amp;ROW($AD339)-1))), 1)+
INDEX($AE:$AF, LOOKUP(2, 1 / ($AF$1:INDIRECT("$AF$"&amp;ROW($AF339)-1) &lt;&gt; ""),ROW($AF$1:INDIRECT("$AF$"&amp;ROW($AD339)-1))), 1)+
INDEX($AG:$AG, LOOKUP(2, 1 / ($AG$1:INDIRECT("$AG$"&amp;ROW($AG339)-1) &lt;&gt; ""),ROW($AG$1:INDIRECT("$AG$"&amp;ROW($AD339)-1))), 1)+
INDEX($AH:$AH, LOOKUP(2, 1 / ($AH$1:INDIRECT("$AH$"&amp;ROW($AH339)-1) &lt;&gt; ""),ROW($AH$1:INDIRECT("$AH$"&amp;ROW($AD339)-1))), 1)&gt;=510,0,
IF(INDEX($AD:$AD, LOOKUP(2, 1 / ($AD$1:INDIRECT("$AD$"&amp;ROW($AD339)-1) &lt;&gt; ""),ROW($AD$1:INDIRECT("$AD$"&amp;ROW($AD339)-1))), 1)&gt;=255,0,
VLOOKUP(INDIRECT("$G$"&amp;LOOKUP(2, 1 / ($AD$1:INDIRECT("$AD$"&amp;ROW($AD339)-1) &lt;&gt; ""),ROW($AD$1:INDIRECT("$AD$"&amp;ROW($AD339)-1)))), 'EV and Base'!$A$1:$N$671, 4, FALSE))))</f>
        <v/>
      </c>
      <c r="AE339" s="2" t="str" cm="1">
        <f t="array" aca="1" ref="AE339" ca="1">IF(NOT(ISNUMBER(INDEX($A:$A,LOOKUP(2,1/($A$1:INDIRECT("$A$"&amp;ROW($A339))&lt;&gt;""),ROW($A$1:INDIRECT("$A$"&amp;ROW($A339)))),1))),"",
INDEX($AE:$AE,LOOKUP(2,1/($AE$1:INDIRECT("$AE$"&amp;ROW($AE339)-1)&lt;&gt;""),ROW($AE$1:INDIRECT("$AE$"&amp;ROW($AE339)-1))),1)+
IF(INDEX($AC:$AC,LOOKUP(2,1/($AC$1:INDIRECT("$AC$"&amp;ROW($AC339)-1)&lt;&gt;""),ROW($AC$1:INDIRECT("$AC$"&amp;ROW($AC339)-1))),1)+
INDEX($AD:$AD,LOOKUP(2,1/($AD$1:INDIRECT("$AD$"&amp;ROW($AD339)-1)&lt;&gt;""),ROW($AD$1:INDIRECT("$AD$"&amp;ROW($AD339)-1))),1)+
INDEX($AE:$AE,LOOKUP(2,1/($AE$1:INDIRECT("$AE$"&amp;ROW($AE339)-1)&lt;&gt;""),ROW($AE$1:INDIRECT("$AE$"&amp;ROW($AD339)-1))),1)+
INDEX($AE:$AF,LOOKUP(2,1/($AF$1:INDIRECT("$AF$"&amp;ROW($AF339)-1)&lt;&gt;""),ROW($AF$1:INDIRECT("$AF$"&amp;ROW($AD339)-1))),1)+
INDEX($AG:$AG,LOOKUP(2,1/($AG$1:INDIRECT("$AG$"&amp;ROW($AG339)-1)&lt;&gt;""),ROW($AG$1:INDIRECT("$AG$"&amp;ROW($AD339)-1))),1)+
INDEX($AH:$AH,LOOKUP(2,1/($AH$1:INDIRECT("$AH$"&amp;ROW($AH339)-1)&lt;&gt;""),ROW($AH$1:INDIRECT("$AH$"&amp;ROW($AD339)-1))),1)&gt;=510,0,
IF(INDEX($AE:$AE,LOOKUP(2,1/($AE$1:INDIRECT("$AE$"&amp;ROW($AE339)-1)&lt;&gt;""),ROW($AE$1:INDIRECT("$AE$"&amp;ROW($AE339)-1))),1)&gt;=255,0,
VLOOKUP(INDIRECT("$G$"&amp;LOOKUP(2,1/($AE$1:INDIRECT("$AE$"&amp;ROW($AE339)-1)&lt;&gt;""),ROW($AE$1:INDIRECT("$AE$"&amp;ROW($AE339)-1)))),'EV and Base'!$A$1:$N$671,5,FALSE))))</f>
        <v/>
      </c>
      <c r="AF339" s="2" t="str" cm="1">
        <f t="array" aca="1" ref="AF339" ca="1">IF(NOT(ISNUMBER(INDEX($A:$A, LOOKUP(2, 1 / ($A$1:INDIRECT("$A$"&amp;ROW($A339)) &lt;&gt; ""),ROW($A$1:INDIRECT("$A$"&amp;ROW($A339)))), 1))), "",
INDEX($AF:$AF, LOOKUP(2, 1 / ($AF$1:INDIRECT("$AF$"&amp;ROW($AF339)-1) &lt;&gt; ""),ROW($AF$1:INDIRECT("$AF$"&amp;ROW($AF339)-1))), 1)+
IF(INDEX($AC:$AC, LOOKUP(2, 1 / ($AC$1:INDIRECT("$AC$"&amp;ROW($AC339)-1) &lt;&gt; ""),ROW($AC$1:INDIRECT("$AC$"&amp;ROW($AC339)-1))), 1)+
INDEX($AD:$AD, LOOKUP(2, 1 / ($AD$1:INDIRECT("$AD$"&amp;ROW($AD339)-1) &lt;&gt; ""),ROW($AD$1:INDIRECT("$AD$"&amp;ROW($AD339)-1))), 1)+
INDEX($AE:$AE, LOOKUP(2, 1 / ($AE$1:INDIRECT("$AE$"&amp;ROW($AE339)-1) &lt;&gt; ""),ROW($AE$1:INDIRECT("$AE$"&amp;ROW($AD339)-1))), 1)+
INDEX($AE:$AF, LOOKUP(2, 1 / ($AF$1:INDIRECT("$AF$"&amp;ROW($AF339)-1) &lt;&gt; ""),ROW($AF$1:INDIRECT("$AF$"&amp;ROW($AD339)-1))), 1)+
INDEX($AG:$AG, LOOKUP(2, 1 / ($AG$1:INDIRECT("$AG$"&amp;ROW($AG339)-1) &lt;&gt; ""),ROW($AG$1:INDIRECT("$AG$"&amp;ROW($AD339)-1))), 1)+
INDEX($AH:$AH, LOOKUP(2, 1 / ($AH$1:INDIRECT("$AH$"&amp;ROW($AH339)-1) &lt;&gt; ""),ROW($AH$1:INDIRECT("$AH$"&amp;ROW($AD339)-1))), 1)&gt;=510,0,
IF(INDEX($AF:$AF, LOOKUP(2, 1 / ($AF$1:INDIRECT("$AF$"&amp;ROW($AF339)-1) &lt;&gt; ""),ROW($AF$1:INDIRECT("$AF$"&amp;ROW($AF339)-1))), 1)&gt;=255,0,
VLOOKUP(INDIRECT("$G$"&amp;LOOKUP(2, 1 / ($AF$1:INDIRECT("$AF$"&amp;ROW($AF339)-1) &lt;&gt; ""),ROW($AF$1:INDIRECT("$AF$"&amp;ROW($AF339)-1)))), 'EV and Base'!$A$1:$N$671, 6, FALSE))))</f>
        <v/>
      </c>
      <c r="AG339" s="2" t="str" cm="1">
        <f t="array" aca="1" ref="AG339" ca="1">IF(NOT(ISNUMBER(INDEX($A:$A, LOOKUP(2, 1 / ($A$1:INDIRECT("$A$"&amp;ROW($A339)) &lt;&gt; ""),ROW($A$1:INDIRECT("$A$"&amp;ROW($A339)))), 1))), "",
INDEX($AG:$AG, LOOKUP(2, 1 / ($AG$1:INDIRECT("$AG$"&amp;ROW($AG339)-1) &lt;&gt; ""),ROW($AG$1:INDIRECT("$AG$"&amp;ROW($AG339)-1))), 1)+
IF(INDEX($AC:$AC, LOOKUP(2, 1 / ($AC$1:INDIRECT("$AC$"&amp;ROW($AC339)-1) &lt;&gt; ""),ROW($AC$1:INDIRECT("$AC$"&amp;ROW($AC339)-1))), 1)+
INDEX($AD:$AD, LOOKUP(2, 1 / ($AD$1:INDIRECT("$AD$"&amp;ROW($AD339)-1) &lt;&gt; ""),ROW($AD$1:INDIRECT("$AD$"&amp;ROW($AD339)-1))), 1)+
INDEX($AE:$AE, LOOKUP(2, 1 / ($AE$1:INDIRECT("$AE$"&amp;ROW($AE339)-1) &lt;&gt; ""),ROW($AE$1:INDIRECT("$AE$"&amp;ROW($AD339)-1))), 1)+
INDEX($AE:$AF, LOOKUP(2, 1 / ($AF$1:INDIRECT("$AF$"&amp;ROW($AF339)-1) &lt;&gt; ""),ROW($AF$1:INDIRECT("$AF$"&amp;ROW($AD339)-1))), 1)+
INDEX($AG:$AG, LOOKUP(2, 1 / ($AG$1:INDIRECT("$AG$"&amp;ROW($AG339)-1) &lt;&gt; ""),ROW($AG$1:INDIRECT("$AG$"&amp;ROW($AD339)-1))), 1)+
INDEX($AH:$AH, LOOKUP(2, 1 / ($AH$1:INDIRECT("$AH$"&amp;ROW($AH339)-1) &lt;&gt; ""),ROW($AH$1:INDIRECT("$AH$"&amp;ROW($AD339)-1))), 1)&gt;=510,0,
IF(INDEX($AG:$AG, LOOKUP(2, 1 / ($AG$1:INDIRECT("$AG$"&amp;ROW($AG339)-1) &lt;&gt; ""),ROW($AG$1:INDIRECT("$AG$"&amp;ROW($AG339)-1))), 1)&gt;=255,0,
VLOOKUP(INDIRECT("$G$"&amp;LOOKUP(2, 1 / ($AG$1:INDIRECT("$AG$"&amp;ROW($AG339)-1) &lt;&gt; ""),ROW($AG$1:INDIRECT("$AG$"&amp;ROW($AG339)-1)))), 'EV and Base'!$A$1:$N$671, 7, FALSE))))</f>
        <v/>
      </c>
      <c r="AH339" s="24" t="str" cm="1">
        <f t="array" aca="1" ref="AH339" ca="1">IF(NOT(ISNUMBER(INDEX($A:$A,LOOKUP(2,1/($A$1:INDIRECT("$A$"&amp;ROW($A339))&lt;&gt;""),ROW($A$1:INDIRECT("$A$"&amp;ROW($A339)))),1))),"",
INDEX($AH:$AH,LOOKUP(2,1/($AH$1:INDIRECT("$AH$"&amp;ROW($AH339)-1)&lt;&gt;""),ROW($AH$1:INDIRECT("$AH$"&amp;ROW($AH339)-1))),1)+
IF(INDEX($AC:$AC,LOOKUP(2,1/($AC$1:INDIRECT("$AC$"&amp;ROW($AC339)-1)&lt;&gt;""),ROW($AC$1:INDIRECT("$AC$"&amp;ROW($AC339)-1))),1)+
INDEX($AD:$AD,LOOKUP(2,1/($AD$1:INDIRECT("$AD$"&amp;ROW($AD339)-1)&lt;&gt;""),ROW($AD$1:INDIRECT("$AD$"&amp;ROW($AD339)-1))),1)+
INDEX($AE:$AE,LOOKUP(2,1/($AE$1:INDIRECT("$AE$"&amp;ROW($AE339)-1)&lt;&gt;""),ROW($AE$1:INDIRECT("$AE$"&amp;ROW($AD339)-1))),1)+
INDEX($AE:$AF,LOOKUP(2,1/($AF$1:INDIRECT("$AF$"&amp;ROW($AF339)-1)&lt;&gt;""),ROW($AF$1:INDIRECT("$AF$"&amp;ROW($AD339)-1))),1)+
INDEX($AG:$AG,LOOKUP(2,1/($AG$1:INDIRECT("$AG$"&amp;ROW($AG339)-1)&lt;&gt;""),ROW($AG$1:INDIRECT("$AG$"&amp;ROW($AD339)-1))),1)+
INDEX($AH:$AH,LOOKUP(2,1/($AH$1:INDIRECT("$AH$"&amp;ROW($AH339)-1)&lt;&gt;""),ROW($AH$1:INDIRECT("$AH$"&amp;ROW($AD339)-1))),1)&gt;=510,0,
IF(INDEX($AH:$AH,LOOKUP(2,1/($AH$1:INDIRECT("$AH$"&amp;ROW($AH339)-1)&lt;&gt;""),ROW($AH$1:INDIRECT("$AH$"&amp;ROW($AH339)-1))),1)&gt;=255,0,
VLOOKUP(INDIRECT("$G$"&amp;LOOKUP(2,1/($AH$1:INDIRECT("$AH$"&amp;ROW($AH339)-1)&lt;&gt;""),ROW($AH$1:INDIRECT("$AH$"&amp;ROW($AH339)-1)))),'EV and Base'!$A$1:$N$671,8,FALSE))))</f>
        <v/>
      </c>
      <c r="AI339" s="29" t="str" cm="1">
        <f t="array" aca="1" ref="AI339" ca="1">IF(NOT(ISNUMBER(INDEX($A:$A,LOOKUP(2,1/($A$1:INDIRECT("$A$"&amp;ROW($A339))&lt;&gt;""),ROW($A$1:INDIRECT("$A$"&amp;ROW($A339)))),1))),"",
ROUNDDOWN((((2*VLOOKUP($AA339,'EV and Base'!$A$1:$N$671,9,FALSE))+31+ROUNDDOWN($AC339/4,0))*$AB339)/100,0)+$AB339+10)</f>
        <v/>
      </c>
      <c r="AJ339" s="21" t="str" cm="1">
        <f t="array" aca="1" ref="AJ339" ca="1">IF(NOT(ISNUMBER(INDEX($A:$A, LOOKUP(2, 1 / ($A$1:INDIRECT("$A$"&amp;ROW($A339)) &lt;&gt; ""),ROW($A$1:INDIRECT("$A$"&amp;ROW($A339)))), 1))), "",
ROUNDDOWN((ROUNDDOWN((((2*VLOOKUP($AA339, 'EV and Base'!$A$1:$N$671, 10, FALSE))+31+ROUNDDOWN($AD339/4, 0))*$AB339)/100, 0)+5)*1.1, 0))</f>
        <v/>
      </c>
      <c r="AK339" s="21" t="str" cm="1">
        <f t="array" aca="1" ref="AK339" ca="1">IF(NOT(ISNUMBER(INDEX($A:$A, LOOKUP(2, 1 / ($A$1:INDIRECT("$A$"&amp;ROW($A339)) &lt;&gt; ""),ROW($A$1:INDIRECT("$A$"&amp;ROW($A339)))), 1))), "",
ROUNDDOWN((ROUNDDOWN((((2*VLOOKUP($AA339, 'EV and Base'!$A$1:$N$671, 11, FALSE))+30+ROUNDDOWN($AE339/4, 0))*$AB339)/100, 0)+5), 0)
&amp;"-"&amp;
ROUNDDOWN((ROUNDDOWN((((2*VLOOKUP($AA339, 'EV and Base'!$A$1:$N$671, 11, FALSE))+31+ROUNDDOWN($AE339/4, 0))*$AB339)/100, 0)+5), 0))</f>
        <v/>
      </c>
      <c r="AL339" s="21" t="str" cm="1">
        <f t="array" aca="1" ref="AL339" ca="1">IF(NOT(ISNUMBER(INDEX($A:$A, LOOKUP(2, 1 / ($A$1:INDIRECT("$A$"&amp;ROW($A339)) &lt;&gt; ""),ROW($A$1:INDIRECT("$A$"&amp;ROW($A339)))), 1))), "",
ROUNDDOWN((ROUNDDOWN((((2*VLOOKUP($AA339, 'EV and Base'!$A$1:$N$671, 12, FALSE))+0+ROUNDDOWN($AF339/4, 0))*$AB339)/100, 0)+5)*0.9, 0)
&amp;"-"&amp;
ROUNDDOWN((ROUNDDOWN((((2*VLOOKUP($AA339, 'EV and Base'!$A$1:$N$671, 12, FALSE))+31+ROUNDDOWN($AF339/4, 0))*$AB339)/100, 0)+5)*0.9, 0))</f>
        <v/>
      </c>
      <c r="AM339" s="21" t="str" cm="1">
        <f t="array" aca="1" ref="AM339" ca="1">IF(NOT(ISNUMBER(INDEX($A:$A, LOOKUP(2, 1 / ($A$1:INDIRECT("$A$"&amp;ROW($A339)) &lt;&gt; ""),ROW($A$1:INDIRECT("$A$"&amp;ROW($A339)))), 1))), "",
ROUNDDOWN((ROUNDDOWN((((2*VLOOKUP($AA339, 'EV and Base'!$A$1:$N$671, 13, FALSE))+30+ROUNDDOWN($AG339/4, 0))*$AB339)/100, 0)+5), 0)
&amp;"-"&amp;
ROUNDDOWN((ROUNDDOWN((((2*VLOOKUP($AA339, 'EV and Base'!$A$1:$N$671, 13, FALSE))+31+ROUNDDOWN($AG339/4, 0))*$AB339)/100, 0)+5), 0))</f>
        <v/>
      </c>
      <c r="AN339" s="25" t="str" cm="1">
        <f t="array" aca="1" ref="AN339" ca="1">IF(NOT(ISNUMBER(INDEX($A:$A, LOOKUP(2, 1 / ($A$1:INDIRECT("$A$"&amp;ROW($A339)) &lt;&gt; ""),ROW($A$1:INDIRECT("$A$"&amp;ROW($A339)))), 1))), "",
ROUNDDOWN((ROUNDDOWN((((2*VLOOKUP($AA339, 'EV and Base'!$A$1:$N$671, 14, FALSE))+31+ROUNDDOWN($AH339/4, 0))*$AB339)/100, 0)+5), 0))</f>
        <v/>
      </c>
      <c r="AO339" s="23" t="str" cm="1">
        <f t="array" aca="1" ref="AO339" ca="1">IF(NOT(ISNUMBER(INDEX($A:$A, LOOKUP(2, 1 / ($A$1:INDIRECT("$A$"&amp;ROW($A339)) &lt;&gt; ""),ROW($A$1:INDIRECT("$A$"&amp;ROW($A339)))), 1))), "",
ROUNDDOWN((((2*VLOOKUP($AA339, 'EV and Base'!$A$1:$N$671, 9, FALSE))+31+ROUNDDOWN($AC339/4, 0))*$AB339)/100, 0)+$AB339+10)</f>
        <v/>
      </c>
      <c r="AP339" s="2" t="str" cm="1">
        <f t="array" aca="1" ref="AP339" ca="1">IF(NOT(ISNUMBER(INDEX($A:$A, LOOKUP(2, 1 / ($A$1:INDIRECT("$A$"&amp;ROW($A339)) &lt;&gt; ""),ROW($A$1:INDIRECT("$A$"&amp;ROW($A339)))), 1))), "",
ROUNDDOWN((ROUNDDOWN((((2*VLOOKUP($AA339, 'EV and Base'!$A$1:$N$671, 10, FALSE))+31+ROUNDDOWN($AD339/4, 0))*$AB339)/100, 0)+5)*1.1, 0))</f>
        <v/>
      </c>
      <c r="AQ339" s="2" t="str" cm="1">
        <f t="array" aca="1" ref="AQ339" ca="1">IF(NOT(ISNUMBER(INDEX($A:$A, LOOKUP(2, 1 / ($A$1:INDIRECT("$A$"&amp;ROW($A339)) &lt;&gt; ""),ROW($A$1:INDIRECT("$A$"&amp;ROW($A339)))), 1))), "",
ROUNDDOWN((ROUNDDOWN((((2*VLOOKUP($AA339, 'EV and Base'!$A$1:$N$671, 11, FALSE))+$AV$2+ROUNDDOWN($AE339/4, 0))*$AB339)/100, 0)+5), 0))</f>
        <v/>
      </c>
      <c r="AR339" s="22" t="str" cm="1">
        <f t="array" aca="1" ref="AR339" ca="1">IF(NOT(ISNUMBER(INDEX($A:$A, LOOKUP(2, 1 / ($A$1:INDIRECT("$A$"&amp;ROW($A339)) &lt;&gt; ""),ROW($A$1:INDIRECT("$A$"&amp;ROW($A339)))), 1))), "",
ROUNDDOWN((ROUNDDOWN((((2*VLOOKUP($AA339, 'EV and Base'!$A$1:$N$671, 12, FALSE))+$AW$2+ROUNDDOWN($AF339/4, 0))*$AB339)/100, 0)+5)*0.9, 0))</f>
        <v/>
      </c>
      <c r="AS339" s="2" t="str" cm="1">
        <f t="array" aca="1" ref="AS339" ca="1">IF(NOT(ISNUMBER(INDEX($A:$A, LOOKUP(2, 1 / ($A$1:INDIRECT("$A$"&amp;ROW($A339)) &lt;&gt; ""),ROW($A$1:INDIRECT("$A$"&amp;ROW($A339)))), 1))), "",
ROUNDDOWN((ROUNDDOWN((((2*VLOOKUP($AA339, 'EV and Base'!$A$1:$N$671, 13, FALSE))+$AX$2+ROUNDDOWN($AG339/4, 0))*$AB339)/100, 0)+5), 0))</f>
        <v/>
      </c>
      <c r="AT339" s="24" t="str" cm="1">
        <f t="array" aca="1" ref="AT339" ca="1">IF(NOT(ISNUMBER(INDEX($A:$A, LOOKUP(2, 1 / ($A$1:INDIRECT("$A$"&amp;ROW($A339)) &lt;&gt; ""),ROW($A$1:INDIRECT("$A$"&amp;ROW($A339)))), 1))), "",
ROUNDDOWN((ROUNDDOWN((((2*VLOOKUP($AA339, 'EV and Base'!$A$1:$N$671, 14, FALSE))+31+ROUNDDOWN($AH339/4, 0))*$AB339)/100, 0)+5), 0))</f>
        <v/>
      </c>
      <c r="AU339" s="28"/>
      <c r="AY339" t="str" cm="1">
        <f t="array" aca="1" ref="AY339" ca="1">IF(NOT(ISNUMBER(INDEX($A:$A,LOOKUP(2,1/($A$1:INDIRECT("$A$"&amp;ROW($A339))&lt;&gt;""),ROW($A$1:INDIRECT("$A$"&amp;ROW($A339)))),1))),"",
INDEX($AY:$AY,LOOKUP(2,1/($AY$1:INDIRECT("$AY$"&amp;ROW($AY339)-1)&lt;&gt;""),ROW($AY$1:INDIRECT("$AY$"&amp;ROW($AY339)-1))),1)+$BL339)</f>
        <v/>
      </c>
      <c r="AZ339" s="3" t="str" cm="1">
        <f t="array" aca="1" ref="AZ339" ca="1">IF(NOT(ISNUMBER(INDEX($A:$A, LOOKUP(2, 1 / ($A$1:INDIRECT("$A$"&amp;ROW($A339)) &lt;&gt; ""),ROW($A$1:INDIRECT("$A$"&amp;ROW($A339)))), 1))), "",
VLOOKUP(INDIRECT("$G$"&amp;LOOKUP(2, 1 / ($AY$1:INDIRECT("$AY$"&amp;ROW($AY339)-1) &lt;&gt; ""),ROW($AY$1:INDIRECT("$AY$"&amp;ROW($AY339)-1)))),'EV and Base'!A302:N972,2,FALSE))</f>
        <v/>
      </c>
      <c r="BA339" s="3" t="str" cm="1">
        <f t="array" aca="1" ref="BA339" ca="1">IF(NOT(ISNUMBER(INDEX($A:$A, LOOKUP(2, 1 / ($A$1:INDIRECT("$A$"&amp;ROW($A339)) &lt;&gt; ""),ROW($A$1:INDIRECT("$A$"&amp;ROW($A339)))), 1))), "",
INDIRECT("$I$"&amp;LOOKUP(2, 1 / ($AY$1:INDIRECT("$AY$"&amp;ROW($AY339)-1) &lt;&gt; ""),ROW($AY$1:INDIRECT("$AY$"&amp;ROW($AY339)-1)))))</f>
        <v/>
      </c>
      <c r="BB339" s="1" t="str" cm="1">
        <f t="array" aca="1" ref="BB339" ca="1">IF(NOT(ISNUMBER(INDEX($A:$A, LOOKUP(2, 1 / ($A$1:INDIRECT("$A$"&amp;ROW($A339)) &lt;&gt; ""),ROW($A$1:INDIRECT("$A$"&amp;ROW($A339)))), 1))), "",
INDIRECT("$AB$"&amp;LOOKUP(2, 1 / ($AY$1:INDIRECT("$AY$"&amp;ROW($AY339)-1) &lt;&gt; ""),ROW($AY$1:INDIRECT("$AY$"&amp;ROW($AY339)-1)))))</f>
        <v/>
      </c>
      <c r="BC339" s="3" t="str" cm="1">
        <f t="array" aca="1" ref="BC339" ca="1">IF(NOT(ISNUMBER(INDEX($A:$A,LOOKUP(2,1/($A$1:INDIRECT("$A$"&amp;ROW($A339))&lt;&gt;""),ROW($A$1:INDIRECT("$A$"&amp;ROW($A339)))),1))),"",
$BA339+$BA339+10)</f>
        <v/>
      </c>
      <c r="BD339" s="3" t="str" cm="1">
        <f t="array" aca="1" ref="BD339" ca="1">IF(NOT(ISNUMBER(INDEX($A:$A,LOOKUP(2,1/($A$1:INDIRECT("$A$"&amp;ROW($A339))&lt;&gt;""),ROW($A$1:INDIRECT("$A$"&amp;ROW($A339)))),1))),"",
$BA339+$BB339+10)</f>
        <v/>
      </c>
      <c r="BE339" s="3" t="str" cm="1">
        <f t="array" aca="1" ref="BE339" ca="1">IF(NOT(ISNUMBER(INDEX($A:$A,LOOKUP(2,1/($A$1:INDIRECT("$A$"&amp;ROW($A339))&lt;&gt;""),ROW($A$1:INDIRECT("$A$"&amp;ROW($A339)))),1))),"",
$BC339*$BC339)</f>
        <v/>
      </c>
      <c r="BF339" s="3" t="str" cm="1">
        <f t="array" aca="1" ref="BF339" ca="1">IF(NOT(ISNUMBER(INDEX($A:$A,LOOKUP(2,1/($A$1:INDIRECT("$A$"&amp;ROW($A339))&lt;&gt;""),ROW($A$1:INDIRECT("$A$"&amp;ROW($A339)))),1))),"",
$BD339*$BD339)</f>
        <v/>
      </c>
      <c r="BG339" s="3" t="str" cm="1">
        <f t="array" aca="1" ref="BG339" ca="1">IF(NOT(ISNUMBER(INDEX($A:$A,LOOKUP(2,1/($A$1:INDIRECT("$A$"&amp;ROW($A339))&lt;&gt;""),ROW($A$1:INDIRECT("$A$"&amp;ROW($A339)))),1))),"",
_xlfn.FLOOR.MATH(1.5*_xlfn.FLOOR.MATH($AZ339*BA339/5)))</f>
        <v/>
      </c>
      <c r="BH339" s="3" t="str" cm="1">
        <f t="array" aca="1" ref="BH339" ca="1">IF(NOT(ISNUMBER(INDEX($A:$A, LOOKUP(2, 1 / ($A$1:INDIRECT("$A$"&amp;ROW($A339)) &lt;&gt; ""),ROW($A$1:INDIRECT("$A$"&amp;ROW($A339)))), 1))), "",
_xlfn.FLOOR.MATH($BG339/IF(OR(INDIRECT("$C$"&amp;LOOKUP(2, 1 / ($AY$1:INDIRECT("$AY$"&amp;ROW($AY339)-1) &lt;&gt; ""),ROW($AY$1:INDIRECT("$AY$"&amp;ROW($AY339)-1))))="Multi",
INDIRECT("$C$"&amp;LOOKUP(2, 1 / ($AY$1:INDIRECT("$AY$"&amp;ROW($AY339)-1) &lt;&gt; ""),ROW($AY$1:INDIRECT("$AY$"&amp;ROW($AY339)-1))))="Double"),2,1)))</f>
        <v/>
      </c>
      <c r="BI339" s="3" t="str" cm="1">
        <f t="array" aca="1" ref="BI339" ca="1">IF(NOT(ISNUMBER(INDEX($A:$A,LOOKUP(2,1/($A$1:INDIRECT("$A$"&amp;ROW($A339))&lt;&gt;""),ROW($A$1:INDIRECT("$A$"&amp;ROW($A339)))),1))),"",
VLOOKUP($BC339,GameFreakSQRT!$A$1:$B$200,2,FALSE))</f>
        <v/>
      </c>
      <c r="BJ339" s="3" t="str" cm="1">
        <f t="array" aca="1" ref="BJ339" ca="1">IF(NOT(ISNUMBER(INDEX($A:$A,LOOKUP(2,1/($A$1:INDIRECT("$A$"&amp;ROW($A339))&lt;&gt;""),ROW($A$1:INDIRECT("$A$"&amp;ROW($A339)))),1))),"",
VLOOKUP($BD339,GameFreakSQRT!$A$1:$B$200,2,FALSE))</f>
        <v/>
      </c>
      <c r="BK339" s="3" t="str" cm="1">
        <f t="array" aca="1" ref="BK339" ca="1">IF(NOT(ISNUMBER(INDEX($A:$A,LOOKUP(2,1/($A$1:INDIRECT("$A$"&amp;ROW($A339))&lt;&gt;""),ROW($A$1:INDIRECT("$A$"&amp;ROW($A339)))),1))),"",
_xlfn.FLOOR.MATH((($BI339*$BE339)*$BH339)/($BJ339*$BF339))+1)</f>
        <v/>
      </c>
      <c r="BL339" s="3" t="str" cm="1">
        <f t="array" aca="1" ref="BL339" ca="1">IF(NOT(ISNUMBER(INDEX($A:$A,LOOKUP(2,1/($A$1:INDIRECT("$A$"&amp;ROW($A339))&lt;&gt;""),ROW($A$1:INDIRECT("$A$"&amp;ROW($A339)))),1))),"",
_xlfn.FLOOR.MATH($BK339*IF(NOT(INDIRECT("$Z$"&amp;LOOKUP(2, 1 / ($AY$1:INDIRECT("$AY$"&amp;ROW($AY339)-1) &lt;&gt; ""),ROW($AY$1:INDIRECT("$AY$"&amp;ROW($AY339)-1))))=""),1.5,1)))</f>
        <v/>
      </c>
      <c r="BM339" s="3" t="str" cm="1">
        <f t="array" aca="1" ref="BM339" ca="1">IF(NOT(ISNUMBER(INDEX($A:$A, LOOKUP(2, 1 / ($A$1:INDIRECT("$A$"&amp;ROW($A339)) &lt;&gt; ""),ROW($A$1:INDIRECT("$A$"&amp;ROW($A339)))), 1))), "",
INDIRECT("$Y$"&amp;LOOKUP(2, 1 / ($AY$1:INDIRECT("$AY$"&amp;ROW($AY339)-1) &lt;&gt; ""),ROW($AY$1:INDIRECT("$AY$"&amp;ROW($AY339)-1)))))</f>
        <v/>
      </c>
      <c r="BN339" s="3" t="str">
        <f t="shared" ca="1" si="32"/>
        <v/>
      </c>
    </row>
    <row r="340" spans="1:66" x14ac:dyDescent="0.45">
      <c r="A340" s="69"/>
      <c r="B340" s="69"/>
      <c r="C340" s="69"/>
      <c r="D340" s="69"/>
      <c r="E340" s="69"/>
      <c r="F340" s="56">
        <v>2</v>
      </c>
      <c r="G340" s="2" t="s">
        <v>470</v>
      </c>
      <c r="H340" s="2" t="s">
        <v>50</v>
      </c>
      <c r="I340" s="2">
        <v>34</v>
      </c>
      <c r="J340" s="2" t="s">
        <v>111</v>
      </c>
      <c r="K340" s="2" t="s">
        <v>161</v>
      </c>
      <c r="L340" s="2" t="s">
        <v>53</v>
      </c>
      <c r="M340" s="2" t="s">
        <v>364</v>
      </c>
      <c r="N340" s="2" t="s">
        <v>295</v>
      </c>
      <c r="O340" s="2" t="s">
        <v>471</v>
      </c>
      <c r="P340" s="2" t="s">
        <v>423</v>
      </c>
      <c r="Q340" s="2">
        <v>0</v>
      </c>
      <c r="R340" s="2">
        <f>_xlfn.FLOOR.MATH((((2*VLOOKUP(G340, 'EV and Base'!$A$1:$N$671, 9, FALSE))+$Q340)*$I340)/100)+$I340+10</f>
        <v>91</v>
      </c>
      <c r="S340" s="2">
        <f>_xlfn.FLOOR.MATH((_xlfn.FLOOR.MATH((((2*VLOOKUP($G340, 'EV and Base'!$A$1:$N$671, 10, FALSE))+$Q340)*$I340)/100)+5)*
IF(OR($J340="Lonely", $J340="Brave", $J340="Adamant", $J340="Naughty"), 1.1,
IF(OR($J340="Bold", $J340="Timid", $J340="Modest", $J340="Calm"), 0.9, 1)))</f>
        <v>83</v>
      </c>
      <c r="T340" s="2">
        <f>_xlfn.FLOOR.MATH((_xlfn.FLOOR.MATH((((2*VLOOKUP($G340, 'EV and Base'!$A$1:$N$671, 11, FALSE))+$Q340)*$I340)/100)+5)*
IF(OR($J340="Bold", $J340="Relaxed", $J340="Impish", $J340="Lax"), 1.1,
IF(OR($J340="Lonely", $J340="Hasty", $J340="Mild", $J340="Gentle"), 0.9, 1)))</f>
        <v>76</v>
      </c>
      <c r="U340" s="2">
        <f>_xlfn.FLOOR.MATH((_xlfn.FLOOR.MATH((((2*VLOOKUP($G340, 'EV and Base'!$A$1:$N$671, 12, FALSE))+$Q340)*$I340)/100)+5)*
IF(OR($J340="Modest", $J340="Mild", $J340="Quiet", $J340="Rash"), 1.1,
IF(OR($J340="Adamant", $J340="Impish", $J340="Jolly", $J340="Careful"), 0.9, 1)))</f>
        <v>39</v>
      </c>
      <c r="V340" s="2">
        <f>_xlfn.FLOOR.MATH((_xlfn.FLOOR.MATH((((2*VLOOKUP($G340, 'EV and Base'!$A$1:$N$671, 13, FALSE))+$Q340)*$I340)/100)+5)*
IF(OR($J340="Calm", $J340="Gentle", $J340="Sassy", $J340="Careful"), 1.1,
IF(OR($J340="Naughty", $J340="Lax", $J340="Naive", $J340="Rash"), 0.9, 1)))</f>
        <v>32</v>
      </c>
      <c r="W340" s="2">
        <f>_xlfn.FLOOR.MATH((_xlfn.FLOOR.MATH((((2*VLOOKUP($G340, 'EV and Base'!$A$1:$N$671, 14, FALSE))+$Q340)*$I340)/100)+5)*
IF(OR($J340="Timid", $J340="Hasty", $J340="Jolly", $J340="Naive"), 1.1,
IF(OR($J340="Brave", $J340="Relaxed", $J340="Quiet", $J340="Sassy"), 0.9, 1)))</f>
        <v>16</v>
      </c>
      <c r="X340" s="69"/>
      <c r="Z340" s="1">
        <v>1</v>
      </c>
      <c r="AA340" s="23" t="str" cm="1">
        <f t="array" aca="1" ref="AA340" ca="1">IF(NOT(ISNUMBER(INDEX($A:$A,LOOKUP(2,1/($A$1:INDIRECT("$A$"&amp;ROW($A340))&lt;&gt;""),ROW($A$1:INDIRECT("$A$"&amp;ROW($A340)))),1))),"",
IF(NOT(ISNUMBER($A340)),$AA339,
IF($AB340&lt;16,"Lillipup",
IF($AB340&lt;32,"Herdier",
"Stoutland"))))</f>
        <v/>
      </c>
      <c r="AB340" s="25" t="str" cm="1">
        <f t="array" aca="1" ref="AB340" ca="1">IF(NOT(ISNUMBER(INDEX($A:$A, LOOKUP(2, 1 / ($A$1:INDIRECT("$A$"&amp;ROW($A340)) &lt;&gt; ""),ROW($A$1:INDIRECT("$A$"&amp;ROW($A340)))), 1))), "",
VLOOKUP($AY340,'Medium-Slow'!$A$1:$B$101,2,TRUE))</f>
        <v/>
      </c>
      <c r="AC340" s="23" t="str" cm="1">
        <f t="array" aca="1" ref="AC340" ca="1">IF(NOT(ISNUMBER(INDEX($A:$A, LOOKUP(2, 1 / ($A$1:INDIRECT("$A$"&amp;ROW($A340)) &lt;&gt; ""),ROW($A$1:INDIRECT("$A$"&amp;ROW($A340)))), 1))), "",
INDEX($AC:$AC, LOOKUP(2, 1 / ($AC$1:INDIRECT("$AC$"&amp;ROW($AC340)-1) &lt;&gt; ""),ROW($AC$1:INDIRECT("$AC$"&amp;ROW($AC340)-1))), 1)+
IF(INDEX($AC:$AC, LOOKUP(2, 1 / ($AC$1:INDIRECT("$AC$"&amp;ROW($AC340)-1) &lt;&gt; ""),ROW($AC$1:INDIRECT("$AC$"&amp;ROW($AC340)-1))), 1)+
INDEX($AD:$AD, LOOKUP(2, 1 / ($AD$1:INDIRECT("$AD$"&amp;ROW($AD340)-1) &lt;&gt; ""),ROW($AD$1:INDIRECT("$AD$"&amp;ROW($AD340)-1))), 1)+
INDEX($AE:$AE, LOOKUP(2, 1 / ($AE$1:INDIRECT("$AE$"&amp;ROW($AE340)-1) &lt;&gt; ""),ROW($AE$1:INDIRECT("$AE$"&amp;ROW($AD340)-1))), 1)+
INDEX($AE:$AF, LOOKUP(2, 1 / ($AF$1:INDIRECT("$AF$"&amp;ROW($AF340)-1) &lt;&gt; ""),ROW($AF$1:INDIRECT("$AF$"&amp;ROW($AD340)-1))), 1)+
INDEX($AG:$AG, LOOKUP(2, 1 / ($AG$1:INDIRECT("$AG$"&amp;ROW($AG340)-1) &lt;&gt; ""),ROW($AG$1:INDIRECT("$AG$"&amp;ROW($AD340)-1))), 1)+
INDEX($AH:$AH, LOOKUP(2, 1 / ($AH$1:INDIRECT("$AH$"&amp;ROW($AH340)-1) &lt;&gt; ""),ROW($AH$1:INDIRECT("$AH$"&amp;ROW($AD340)-1))), 1)&gt;=510,0,
IF(INDEX($AC:$AC, LOOKUP(2, 1 / ($AC$1:INDIRECT("$AC$"&amp;ROW($AC340)-1) &lt;&gt; ""),ROW($AC$1:INDIRECT("$AC$"&amp;ROW($AC340)-1))), 1)&gt;=255,0,
VLOOKUP(INDIRECT("$G$"&amp;LOOKUP(2, 1 / ($AC$1:INDIRECT("$AC$"&amp;ROW($AC340)-1) &lt;&gt; ""),ROW($AC$1:INDIRECT("$AC$"&amp;ROW($AC340)-1)))), 'EV and Base'!$A$1:$N$671, 3, FALSE))))</f>
        <v/>
      </c>
      <c r="AD340" s="2" t="str" cm="1">
        <f t="array" aca="1" ref="AD340" ca="1">IF(NOT(ISNUMBER(INDEX($A:$A, LOOKUP(2, 1 / ($A$1:INDIRECT("$A$"&amp;ROW($A340)) &lt;&gt; ""),ROW($A$1:INDIRECT("$A$"&amp;ROW($A340)))), 1))), "",
INDEX($AD:$AD, LOOKUP(2, 1 / ($AD$1:INDIRECT("$AD$"&amp;ROW($AD340)-1) &lt;&gt; ""),ROW($AD$1:INDIRECT("$AD$"&amp;ROW($AD340)-1))), 1)+
IF(INDEX($AC:$AC, LOOKUP(2, 1 / ($AC$1:INDIRECT("$AC$"&amp;ROW($AC340)-1) &lt;&gt; ""),ROW($AC$1:INDIRECT("$AC$"&amp;ROW($AC340)-1))), 1)+
INDEX($AD:$AD, LOOKUP(2, 1 / ($AD$1:INDIRECT("$AD$"&amp;ROW($AD340)-1) &lt;&gt; ""),ROW($AD$1:INDIRECT("$AD$"&amp;ROW($AD340)-1))), 1)+
INDEX($AE:$AE, LOOKUP(2, 1 / ($AE$1:INDIRECT("$AE$"&amp;ROW($AE340)-1) &lt;&gt; ""),ROW($AE$1:INDIRECT("$AE$"&amp;ROW($AD340)-1))), 1)+
INDEX($AE:$AF, LOOKUP(2, 1 / ($AF$1:INDIRECT("$AF$"&amp;ROW($AF340)-1) &lt;&gt; ""),ROW($AF$1:INDIRECT("$AF$"&amp;ROW($AD340)-1))), 1)+
INDEX($AG:$AG, LOOKUP(2, 1 / ($AG$1:INDIRECT("$AG$"&amp;ROW($AG340)-1) &lt;&gt; ""),ROW($AG$1:INDIRECT("$AG$"&amp;ROW($AD340)-1))), 1)+
INDEX($AH:$AH, LOOKUP(2, 1 / ($AH$1:INDIRECT("$AH$"&amp;ROW($AH340)-1) &lt;&gt; ""),ROW($AH$1:INDIRECT("$AH$"&amp;ROW($AD340)-1))), 1)&gt;=510,0,
IF(INDEX($AD:$AD, LOOKUP(2, 1 / ($AD$1:INDIRECT("$AD$"&amp;ROW($AD340)-1) &lt;&gt; ""),ROW($AD$1:INDIRECT("$AD$"&amp;ROW($AD340)-1))), 1)&gt;=255,0,
VLOOKUP(INDIRECT("$G$"&amp;LOOKUP(2, 1 / ($AD$1:INDIRECT("$AD$"&amp;ROW($AD340)-1) &lt;&gt; ""),ROW($AD$1:INDIRECT("$AD$"&amp;ROW($AD340)-1)))), 'EV and Base'!$A$1:$N$671, 4, FALSE))))</f>
        <v/>
      </c>
      <c r="AE340" s="2" t="str" cm="1">
        <f t="array" aca="1" ref="AE340" ca="1">IF(NOT(ISNUMBER(INDEX($A:$A,LOOKUP(2,1/($A$1:INDIRECT("$A$"&amp;ROW($A340))&lt;&gt;""),ROW($A$1:INDIRECT("$A$"&amp;ROW($A340)))),1))),"",
INDEX($AE:$AE,LOOKUP(2,1/($AE$1:INDIRECT("$AE$"&amp;ROW($AE340)-1)&lt;&gt;""),ROW($AE$1:INDIRECT("$AE$"&amp;ROW($AE340)-1))),1)+
IF(INDEX($AC:$AC,LOOKUP(2,1/($AC$1:INDIRECT("$AC$"&amp;ROW($AC340)-1)&lt;&gt;""),ROW($AC$1:INDIRECT("$AC$"&amp;ROW($AC340)-1))),1)+
INDEX($AD:$AD,LOOKUP(2,1/($AD$1:INDIRECT("$AD$"&amp;ROW($AD340)-1)&lt;&gt;""),ROW($AD$1:INDIRECT("$AD$"&amp;ROW($AD340)-1))),1)+
INDEX($AE:$AE,LOOKUP(2,1/($AE$1:INDIRECT("$AE$"&amp;ROW($AE340)-1)&lt;&gt;""),ROW($AE$1:INDIRECT("$AE$"&amp;ROW($AD340)-1))),1)+
INDEX($AE:$AF,LOOKUP(2,1/($AF$1:INDIRECT("$AF$"&amp;ROW($AF340)-1)&lt;&gt;""),ROW($AF$1:INDIRECT("$AF$"&amp;ROW($AD340)-1))),1)+
INDEX($AG:$AG,LOOKUP(2,1/($AG$1:INDIRECT("$AG$"&amp;ROW($AG340)-1)&lt;&gt;""),ROW($AG$1:INDIRECT("$AG$"&amp;ROW($AD340)-1))),1)+
INDEX($AH:$AH,LOOKUP(2,1/($AH$1:INDIRECT("$AH$"&amp;ROW($AH340)-1)&lt;&gt;""),ROW($AH$1:INDIRECT("$AH$"&amp;ROW($AD340)-1))),1)&gt;=510,0,
IF(INDEX($AE:$AE,LOOKUP(2,1/($AE$1:INDIRECT("$AE$"&amp;ROW($AE340)-1)&lt;&gt;""),ROW($AE$1:INDIRECT("$AE$"&amp;ROW($AE340)-1))),1)&gt;=255,0,
VLOOKUP(INDIRECT("$G$"&amp;LOOKUP(2,1/($AE$1:INDIRECT("$AE$"&amp;ROW($AE340)-1)&lt;&gt;""),ROW($AE$1:INDIRECT("$AE$"&amp;ROW($AE340)-1)))),'EV and Base'!$A$1:$N$671,5,FALSE))))</f>
        <v/>
      </c>
      <c r="AF340" s="2" t="str" cm="1">
        <f t="array" aca="1" ref="AF340" ca="1">IF(NOT(ISNUMBER(INDEX($A:$A, LOOKUP(2, 1 / ($A$1:INDIRECT("$A$"&amp;ROW($A340)) &lt;&gt; ""),ROW($A$1:INDIRECT("$A$"&amp;ROW($A340)))), 1))), "",
INDEX($AF:$AF, LOOKUP(2, 1 / ($AF$1:INDIRECT("$AF$"&amp;ROW($AF340)-1) &lt;&gt; ""),ROW($AF$1:INDIRECT("$AF$"&amp;ROW($AF340)-1))), 1)+
IF(INDEX($AC:$AC, LOOKUP(2, 1 / ($AC$1:INDIRECT("$AC$"&amp;ROW($AC340)-1) &lt;&gt; ""),ROW($AC$1:INDIRECT("$AC$"&amp;ROW($AC340)-1))), 1)+
INDEX($AD:$AD, LOOKUP(2, 1 / ($AD$1:INDIRECT("$AD$"&amp;ROW($AD340)-1) &lt;&gt; ""),ROW($AD$1:INDIRECT("$AD$"&amp;ROW($AD340)-1))), 1)+
INDEX($AE:$AE, LOOKUP(2, 1 / ($AE$1:INDIRECT("$AE$"&amp;ROW($AE340)-1) &lt;&gt; ""),ROW($AE$1:INDIRECT("$AE$"&amp;ROW($AD340)-1))), 1)+
INDEX($AE:$AF, LOOKUP(2, 1 / ($AF$1:INDIRECT("$AF$"&amp;ROW($AF340)-1) &lt;&gt; ""),ROW($AF$1:INDIRECT("$AF$"&amp;ROW($AD340)-1))), 1)+
INDEX($AG:$AG, LOOKUP(2, 1 / ($AG$1:INDIRECT("$AG$"&amp;ROW($AG340)-1) &lt;&gt; ""),ROW($AG$1:INDIRECT("$AG$"&amp;ROW($AD340)-1))), 1)+
INDEX($AH:$AH, LOOKUP(2, 1 / ($AH$1:INDIRECT("$AH$"&amp;ROW($AH340)-1) &lt;&gt; ""),ROW($AH$1:INDIRECT("$AH$"&amp;ROW($AD340)-1))), 1)&gt;=510,0,
IF(INDEX($AF:$AF, LOOKUP(2, 1 / ($AF$1:INDIRECT("$AF$"&amp;ROW($AF340)-1) &lt;&gt; ""),ROW($AF$1:INDIRECT("$AF$"&amp;ROW($AF340)-1))), 1)&gt;=255,0,
VLOOKUP(INDIRECT("$G$"&amp;LOOKUP(2, 1 / ($AF$1:INDIRECT("$AF$"&amp;ROW($AF340)-1) &lt;&gt; ""),ROW($AF$1:INDIRECT("$AF$"&amp;ROW($AF340)-1)))), 'EV and Base'!$A$1:$N$671, 6, FALSE))))</f>
        <v/>
      </c>
      <c r="AG340" s="2" t="str" cm="1">
        <f t="array" aca="1" ref="AG340" ca="1">IF(NOT(ISNUMBER(INDEX($A:$A, LOOKUP(2, 1 / ($A$1:INDIRECT("$A$"&amp;ROW($A340)) &lt;&gt; ""),ROW($A$1:INDIRECT("$A$"&amp;ROW($A340)))), 1))), "",
INDEX($AG:$AG, LOOKUP(2, 1 / ($AG$1:INDIRECT("$AG$"&amp;ROW($AG340)-1) &lt;&gt; ""),ROW($AG$1:INDIRECT("$AG$"&amp;ROW($AG340)-1))), 1)+
IF(INDEX($AC:$AC, LOOKUP(2, 1 / ($AC$1:INDIRECT("$AC$"&amp;ROW($AC340)-1) &lt;&gt; ""),ROW($AC$1:INDIRECT("$AC$"&amp;ROW($AC340)-1))), 1)+
INDEX($AD:$AD, LOOKUP(2, 1 / ($AD$1:INDIRECT("$AD$"&amp;ROW($AD340)-1) &lt;&gt; ""),ROW($AD$1:INDIRECT("$AD$"&amp;ROW($AD340)-1))), 1)+
INDEX($AE:$AE, LOOKUP(2, 1 / ($AE$1:INDIRECT("$AE$"&amp;ROW($AE340)-1) &lt;&gt; ""),ROW($AE$1:INDIRECT("$AE$"&amp;ROW($AD340)-1))), 1)+
INDEX($AE:$AF, LOOKUP(2, 1 / ($AF$1:INDIRECT("$AF$"&amp;ROW($AF340)-1) &lt;&gt; ""),ROW($AF$1:INDIRECT("$AF$"&amp;ROW($AD340)-1))), 1)+
INDEX($AG:$AG, LOOKUP(2, 1 / ($AG$1:INDIRECT("$AG$"&amp;ROW($AG340)-1) &lt;&gt; ""),ROW($AG$1:INDIRECT("$AG$"&amp;ROW($AD340)-1))), 1)+
INDEX($AH:$AH, LOOKUP(2, 1 / ($AH$1:INDIRECT("$AH$"&amp;ROW($AH340)-1) &lt;&gt; ""),ROW($AH$1:INDIRECT("$AH$"&amp;ROW($AD340)-1))), 1)&gt;=510,0,
IF(INDEX($AG:$AG, LOOKUP(2, 1 / ($AG$1:INDIRECT("$AG$"&amp;ROW($AG340)-1) &lt;&gt; ""),ROW($AG$1:INDIRECT("$AG$"&amp;ROW($AG340)-1))), 1)&gt;=255,0,
VLOOKUP(INDIRECT("$G$"&amp;LOOKUP(2, 1 / ($AG$1:INDIRECT("$AG$"&amp;ROW($AG340)-1) &lt;&gt; ""),ROW($AG$1:INDIRECT("$AG$"&amp;ROW($AG340)-1)))), 'EV and Base'!$A$1:$N$671, 7, FALSE))))</f>
        <v/>
      </c>
      <c r="AH340" s="24" t="str" cm="1">
        <f t="array" aca="1" ref="AH340" ca="1">IF(NOT(ISNUMBER(INDEX($A:$A,LOOKUP(2,1/($A$1:INDIRECT("$A$"&amp;ROW($A340))&lt;&gt;""),ROW($A$1:INDIRECT("$A$"&amp;ROW($A340)))),1))),"",
INDEX($AH:$AH,LOOKUP(2,1/($AH$1:INDIRECT("$AH$"&amp;ROW($AH340)-1)&lt;&gt;""),ROW($AH$1:INDIRECT("$AH$"&amp;ROW($AH340)-1))),1)+
IF(INDEX($AC:$AC,LOOKUP(2,1/($AC$1:INDIRECT("$AC$"&amp;ROW($AC340)-1)&lt;&gt;""),ROW($AC$1:INDIRECT("$AC$"&amp;ROW($AC340)-1))),1)+
INDEX($AD:$AD,LOOKUP(2,1/($AD$1:INDIRECT("$AD$"&amp;ROW($AD340)-1)&lt;&gt;""),ROW($AD$1:INDIRECT("$AD$"&amp;ROW($AD340)-1))),1)+
INDEX($AE:$AE,LOOKUP(2,1/($AE$1:INDIRECT("$AE$"&amp;ROW($AE340)-1)&lt;&gt;""),ROW($AE$1:INDIRECT("$AE$"&amp;ROW($AD340)-1))),1)+
INDEX($AE:$AF,LOOKUP(2,1/($AF$1:INDIRECT("$AF$"&amp;ROW($AF340)-1)&lt;&gt;""),ROW($AF$1:INDIRECT("$AF$"&amp;ROW($AD340)-1))),1)+
INDEX($AG:$AG,LOOKUP(2,1/($AG$1:INDIRECT("$AG$"&amp;ROW($AG340)-1)&lt;&gt;""),ROW($AG$1:INDIRECT("$AG$"&amp;ROW($AD340)-1))),1)+
INDEX($AH:$AH,LOOKUP(2,1/($AH$1:INDIRECT("$AH$"&amp;ROW($AH340)-1)&lt;&gt;""),ROW($AH$1:INDIRECT("$AH$"&amp;ROW($AD340)-1))),1)&gt;=510,0,
IF(INDEX($AH:$AH,LOOKUP(2,1/($AH$1:INDIRECT("$AH$"&amp;ROW($AH340)-1)&lt;&gt;""),ROW($AH$1:INDIRECT("$AH$"&amp;ROW($AH340)-1))),1)&gt;=255,0,
VLOOKUP(INDIRECT("$G$"&amp;LOOKUP(2,1/($AH$1:INDIRECT("$AH$"&amp;ROW($AH340)-1)&lt;&gt;""),ROW($AH$1:INDIRECT("$AH$"&amp;ROW($AH340)-1)))),'EV and Base'!$A$1:$N$671,8,FALSE))))</f>
        <v/>
      </c>
      <c r="AI340" s="29" t="str" cm="1">
        <f t="array" aca="1" ref="AI340" ca="1">IF(NOT(ISNUMBER(INDEX($A:$A,LOOKUP(2,1/($A$1:INDIRECT("$A$"&amp;ROW($A340))&lt;&gt;""),ROW($A$1:INDIRECT("$A$"&amp;ROW($A340)))),1))),"",
ROUNDDOWN((((2*VLOOKUP($AA340,'EV and Base'!$A$1:$N$671,9,FALSE))+31+ROUNDDOWN($AC340/4,0))*$AB340)/100,0)+$AB340+10)</f>
        <v/>
      </c>
      <c r="AJ340" s="21" t="str" cm="1">
        <f t="array" aca="1" ref="AJ340" ca="1">IF(NOT(ISNUMBER(INDEX($A:$A, LOOKUP(2, 1 / ($A$1:INDIRECT("$A$"&amp;ROW($A340)) &lt;&gt; ""),ROW($A$1:INDIRECT("$A$"&amp;ROW($A340)))), 1))), "",
ROUNDDOWN((ROUNDDOWN((((2*VLOOKUP($AA340, 'EV and Base'!$A$1:$N$671, 10, FALSE))+31+ROUNDDOWN($AD340/4, 0))*$AB340)/100, 0)+5)*1.1, 0))</f>
        <v/>
      </c>
      <c r="AK340" s="21" t="str" cm="1">
        <f t="array" aca="1" ref="AK340" ca="1">IF(NOT(ISNUMBER(INDEX($A:$A, LOOKUP(2, 1 / ($A$1:INDIRECT("$A$"&amp;ROW($A340)) &lt;&gt; ""),ROW($A$1:INDIRECT("$A$"&amp;ROW($A340)))), 1))), "",
ROUNDDOWN((ROUNDDOWN((((2*VLOOKUP($AA340, 'EV and Base'!$A$1:$N$671, 11, FALSE))+30+ROUNDDOWN($AE340/4, 0))*$AB340)/100, 0)+5), 0)
&amp;"-"&amp;
ROUNDDOWN((ROUNDDOWN((((2*VLOOKUP($AA340, 'EV and Base'!$A$1:$N$671, 11, FALSE))+31+ROUNDDOWN($AE340/4, 0))*$AB340)/100, 0)+5), 0))</f>
        <v/>
      </c>
      <c r="AL340" s="21" t="str" cm="1">
        <f t="array" aca="1" ref="AL340" ca="1">IF(NOT(ISNUMBER(INDEX($A:$A, LOOKUP(2, 1 / ($A$1:INDIRECT("$A$"&amp;ROW($A340)) &lt;&gt; ""),ROW($A$1:INDIRECT("$A$"&amp;ROW($A340)))), 1))), "",
ROUNDDOWN((ROUNDDOWN((((2*VLOOKUP($AA340, 'EV and Base'!$A$1:$N$671, 12, FALSE))+0+ROUNDDOWN($AF340/4, 0))*$AB340)/100, 0)+5)*0.9, 0)
&amp;"-"&amp;
ROUNDDOWN((ROUNDDOWN((((2*VLOOKUP($AA340, 'EV and Base'!$A$1:$N$671, 12, FALSE))+31+ROUNDDOWN($AF340/4, 0))*$AB340)/100, 0)+5)*0.9, 0))</f>
        <v/>
      </c>
      <c r="AM340" s="21" t="str" cm="1">
        <f t="array" aca="1" ref="AM340" ca="1">IF(NOT(ISNUMBER(INDEX($A:$A, LOOKUP(2, 1 / ($A$1:INDIRECT("$A$"&amp;ROW($A340)) &lt;&gt; ""),ROW($A$1:INDIRECT("$A$"&amp;ROW($A340)))), 1))), "",
ROUNDDOWN((ROUNDDOWN((((2*VLOOKUP($AA340, 'EV and Base'!$A$1:$N$671, 13, FALSE))+30+ROUNDDOWN($AG340/4, 0))*$AB340)/100, 0)+5), 0)
&amp;"-"&amp;
ROUNDDOWN((ROUNDDOWN((((2*VLOOKUP($AA340, 'EV and Base'!$A$1:$N$671, 13, FALSE))+31+ROUNDDOWN($AG340/4, 0))*$AB340)/100, 0)+5), 0))</f>
        <v/>
      </c>
      <c r="AN340" s="25" t="str" cm="1">
        <f t="array" aca="1" ref="AN340" ca="1">IF(NOT(ISNUMBER(INDEX($A:$A, LOOKUP(2, 1 / ($A$1:INDIRECT("$A$"&amp;ROW($A340)) &lt;&gt; ""),ROW($A$1:INDIRECT("$A$"&amp;ROW($A340)))), 1))), "",
ROUNDDOWN((ROUNDDOWN((((2*VLOOKUP($AA340, 'EV and Base'!$A$1:$N$671, 14, FALSE))+31+ROUNDDOWN($AH340/4, 0))*$AB340)/100, 0)+5), 0))</f>
        <v/>
      </c>
      <c r="AO340" s="23" t="str" cm="1">
        <f t="array" aca="1" ref="AO340" ca="1">IF(NOT(ISNUMBER(INDEX($A:$A, LOOKUP(2, 1 / ($A$1:INDIRECT("$A$"&amp;ROW($A340)) &lt;&gt; ""),ROW($A$1:INDIRECT("$A$"&amp;ROW($A340)))), 1))), "",
ROUNDDOWN((((2*VLOOKUP($AA340, 'EV and Base'!$A$1:$N$671, 9, FALSE))+31+ROUNDDOWN($AC340/4, 0))*$AB340)/100, 0)+$AB340+10)</f>
        <v/>
      </c>
      <c r="AP340" s="2" t="str" cm="1">
        <f t="array" aca="1" ref="AP340" ca="1">IF(NOT(ISNUMBER(INDEX($A:$A, LOOKUP(2, 1 / ($A$1:INDIRECT("$A$"&amp;ROW($A340)) &lt;&gt; ""),ROW($A$1:INDIRECT("$A$"&amp;ROW($A340)))), 1))), "",
ROUNDDOWN((ROUNDDOWN((((2*VLOOKUP($AA340, 'EV and Base'!$A$1:$N$671, 10, FALSE))+31+ROUNDDOWN($AD340/4, 0))*$AB340)/100, 0)+5)*1.1, 0))</f>
        <v/>
      </c>
      <c r="AQ340" s="2" t="str" cm="1">
        <f t="array" aca="1" ref="AQ340" ca="1">IF(NOT(ISNUMBER(INDEX($A:$A, LOOKUP(2, 1 / ($A$1:INDIRECT("$A$"&amp;ROW($A340)) &lt;&gt; ""),ROW($A$1:INDIRECT("$A$"&amp;ROW($A340)))), 1))), "",
ROUNDDOWN((ROUNDDOWN((((2*VLOOKUP($AA340, 'EV and Base'!$A$1:$N$671, 11, FALSE))+$AV$2+ROUNDDOWN($AE340/4, 0))*$AB340)/100, 0)+5), 0))</f>
        <v/>
      </c>
      <c r="AR340" s="22" t="str" cm="1">
        <f t="array" aca="1" ref="AR340" ca="1">IF(NOT(ISNUMBER(INDEX($A:$A, LOOKUP(2, 1 / ($A$1:INDIRECT("$A$"&amp;ROW($A340)) &lt;&gt; ""),ROW($A$1:INDIRECT("$A$"&amp;ROW($A340)))), 1))), "",
ROUNDDOWN((ROUNDDOWN((((2*VLOOKUP($AA340, 'EV and Base'!$A$1:$N$671, 12, FALSE))+$AW$2+ROUNDDOWN($AF340/4, 0))*$AB340)/100, 0)+5)*0.9, 0))</f>
        <v/>
      </c>
      <c r="AS340" s="2" t="str" cm="1">
        <f t="array" aca="1" ref="AS340" ca="1">IF(NOT(ISNUMBER(INDEX($A:$A, LOOKUP(2, 1 / ($A$1:INDIRECT("$A$"&amp;ROW($A340)) &lt;&gt; ""),ROW($A$1:INDIRECT("$A$"&amp;ROW($A340)))), 1))), "",
ROUNDDOWN((ROUNDDOWN((((2*VLOOKUP($AA340, 'EV and Base'!$A$1:$N$671, 13, FALSE))+$AX$2+ROUNDDOWN($AG340/4, 0))*$AB340)/100, 0)+5), 0))</f>
        <v/>
      </c>
      <c r="AT340" s="24" t="str" cm="1">
        <f t="array" aca="1" ref="AT340" ca="1">IF(NOT(ISNUMBER(INDEX($A:$A, LOOKUP(2, 1 / ($A$1:INDIRECT("$A$"&amp;ROW($A340)) &lt;&gt; ""),ROW($A$1:INDIRECT("$A$"&amp;ROW($A340)))), 1))), "",
ROUNDDOWN((ROUNDDOWN((((2*VLOOKUP($AA340, 'EV and Base'!$A$1:$N$671, 14, FALSE))+31+ROUNDDOWN($AH340/4, 0))*$AB340)/100, 0)+5), 0))</f>
        <v/>
      </c>
      <c r="AU340" s="28"/>
      <c r="AY340" t="str" cm="1">
        <f t="array" aca="1" ref="AY340" ca="1">IF(NOT(ISNUMBER(INDEX($A:$A,LOOKUP(2,1/($A$1:INDIRECT("$A$"&amp;ROW($A340))&lt;&gt;""),ROW($A$1:INDIRECT("$A$"&amp;ROW($A340)))),1))),"",
INDEX($AY:$AY,LOOKUP(2,1/($AY$1:INDIRECT("$AY$"&amp;ROW($AY340)-1)&lt;&gt;""),ROW($AY$1:INDIRECT("$AY$"&amp;ROW($AY340)-1))),1)+$BL340)</f>
        <v/>
      </c>
      <c r="AZ340" s="3" t="str" cm="1">
        <f t="array" aca="1" ref="AZ340" ca="1">IF(NOT(ISNUMBER(INDEX($A:$A, LOOKUP(2, 1 / ($A$1:INDIRECT("$A$"&amp;ROW($A340)) &lt;&gt; ""),ROW($A$1:INDIRECT("$A$"&amp;ROW($A340)))), 1))), "",
VLOOKUP(INDIRECT("$G$"&amp;LOOKUP(2, 1 / ($AY$1:INDIRECT("$AY$"&amp;ROW($AY340)-1) &lt;&gt; ""),ROW($AY$1:INDIRECT("$AY$"&amp;ROW($AY340)-1)))),'EV and Base'!A302:N972,2,FALSE))</f>
        <v/>
      </c>
      <c r="BA340" s="3" t="str" cm="1">
        <f t="array" aca="1" ref="BA340" ca="1">IF(NOT(ISNUMBER(INDEX($A:$A, LOOKUP(2, 1 / ($A$1:INDIRECT("$A$"&amp;ROW($A340)) &lt;&gt; ""),ROW($A$1:INDIRECT("$A$"&amp;ROW($A340)))), 1))), "",
INDIRECT("$I$"&amp;LOOKUP(2, 1 / ($AY$1:INDIRECT("$AY$"&amp;ROW($AY340)-1) &lt;&gt; ""),ROW($AY$1:INDIRECT("$AY$"&amp;ROW($AY340)-1)))))</f>
        <v/>
      </c>
      <c r="BB340" s="1" t="str" cm="1">
        <f t="array" aca="1" ref="BB340" ca="1">IF(NOT(ISNUMBER(INDEX($A:$A, LOOKUP(2, 1 / ($A$1:INDIRECT("$A$"&amp;ROW($A340)) &lt;&gt; ""),ROW($A$1:INDIRECT("$A$"&amp;ROW($A340)))), 1))), "",
INDIRECT("$AB$"&amp;LOOKUP(2, 1 / ($AY$1:INDIRECT("$AY$"&amp;ROW($AY340)-1) &lt;&gt; ""),ROW($AY$1:INDIRECT("$AY$"&amp;ROW($AY340)-1)))))</f>
        <v/>
      </c>
      <c r="BC340" s="3" t="str" cm="1">
        <f t="array" aca="1" ref="BC340" ca="1">IF(NOT(ISNUMBER(INDEX($A:$A,LOOKUP(2,1/($A$1:INDIRECT("$A$"&amp;ROW($A340))&lt;&gt;""),ROW($A$1:INDIRECT("$A$"&amp;ROW($A340)))),1))),"",
$BA340+$BA340+10)</f>
        <v/>
      </c>
      <c r="BD340" s="3" t="str" cm="1">
        <f t="array" aca="1" ref="BD340" ca="1">IF(NOT(ISNUMBER(INDEX($A:$A,LOOKUP(2,1/($A$1:INDIRECT("$A$"&amp;ROW($A340))&lt;&gt;""),ROW($A$1:INDIRECT("$A$"&amp;ROW($A340)))),1))),"",
$BA340+$BB340+10)</f>
        <v/>
      </c>
      <c r="BE340" s="3" t="str" cm="1">
        <f t="array" aca="1" ref="BE340" ca="1">IF(NOT(ISNUMBER(INDEX($A:$A,LOOKUP(2,1/($A$1:INDIRECT("$A$"&amp;ROW($A340))&lt;&gt;""),ROW($A$1:INDIRECT("$A$"&amp;ROW($A340)))),1))),"",
$BC340*$BC340)</f>
        <v/>
      </c>
      <c r="BF340" s="3" t="str" cm="1">
        <f t="array" aca="1" ref="BF340" ca="1">IF(NOT(ISNUMBER(INDEX($A:$A,LOOKUP(2,1/($A$1:INDIRECT("$A$"&amp;ROW($A340))&lt;&gt;""),ROW($A$1:INDIRECT("$A$"&amp;ROW($A340)))),1))),"",
$BD340*$BD340)</f>
        <v/>
      </c>
      <c r="BG340" s="3" t="str" cm="1">
        <f t="array" aca="1" ref="BG340" ca="1">IF(NOT(ISNUMBER(INDEX($A:$A,LOOKUP(2,1/($A$1:INDIRECT("$A$"&amp;ROW($A340))&lt;&gt;""),ROW($A$1:INDIRECT("$A$"&amp;ROW($A340)))),1))),"",
_xlfn.FLOOR.MATH(1.5*_xlfn.FLOOR.MATH($AZ340*BA340/5)))</f>
        <v/>
      </c>
      <c r="BH340" s="3" t="str" cm="1">
        <f t="array" aca="1" ref="BH340" ca="1">IF(NOT(ISNUMBER(INDEX($A:$A, LOOKUP(2, 1 / ($A$1:INDIRECT("$A$"&amp;ROW($A340)) &lt;&gt; ""),ROW($A$1:INDIRECT("$A$"&amp;ROW($A340)))), 1))), "",
_xlfn.FLOOR.MATH($BG340/IF(OR(INDIRECT("$C$"&amp;LOOKUP(2, 1 / ($AY$1:INDIRECT("$AY$"&amp;ROW($AY340)-1) &lt;&gt; ""),ROW($AY$1:INDIRECT("$AY$"&amp;ROW($AY340)-1))))="Multi",
INDIRECT("$C$"&amp;LOOKUP(2, 1 / ($AY$1:INDIRECT("$AY$"&amp;ROW($AY340)-1) &lt;&gt; ""),ROW($AY$1:INDIRECT("$AY$"&amp;ROW($AY340)-1))))="Double"),2,1)))</f>
        <v/>
      </c>
      <c r="BI340" s="3" t="str" cm="1">
        <f t="array" aca="1" ref="BI340" ca="1">IF(NOT(ISNUMBER(INDEX($A:$A,LOOKUP(2,1/($A$1:INDIRECT("$A$"&amp;ROW($A340))&lt;&gt;""),ROW($A$1:INDIRECT("$A$"&amp;ROW($A340)))),1))),"",
VLOOKUP($BC340,GameFreakSQRT!$A$1:$B$200,2,FALSE))</f>
        <v/>
      </c>
      <c r="BJ340" s="3" t="str" cm="1">
        <f t="array" aca="1" ref="BJ340" ca="1">IF(NOT(ISNUMBER(INDEX($A:$A,LOOKUP(2,1/($A$1:INDIRECT("$A$"&amp;ROW($A340))&lt;&gt;""),ROW($A$1:INDIRECT("$A$"&amp;ROW($A340)))),1))),"",
VLOOKUP($BD340,GameFreakSQRT!$A$1:$B$200,2,FALSE))</f>
        <v/>
      </c>
      <c r="BK340" s="3" t="str" cm="1">
        <f t="array" aca="1" ref="BK340" ca="1">IF(NOT(ISNUMBER(INDEX($A:$A,LOOKUP(2,1/($A$1:INDIRECT("$A$"&amp;ROW($A340))&lt;&gt;""),ROW($A$1:INDIRECT("$A$"&amp;ROW($A340)))),1))),"",
_xlfn.FLOOR.MATH((($BI340*$BE340)*$BH340)/($BJ340*$BF340))+1)</f>
        <v/>
      </c>
      <c r="BL340" s="3" t="str" cm="1">
        <f t="array" aca="1" ref="BL340" ca="1">IF(NOT(ISNUMBER(INDEX($A:$A,LOOKUP(2,1/($A$1:INDIRECT("$A$"&amp;ROW($A340))&lt;&gt;""),ROW($A$1:INDIRECT("$A$"&amp;ROW($A340)))),1))),"",
_xlfn.FLOOR.MATH($BK340*IF(NOT(INDIRECT("$Z$"&amp;LOOKUP(2, 1 / ($AY$1:INDIRECT("$AY$"&amp;ROW($AY340)-1) &lt;&gt; ""),ROW($AY$1:INDIRECT("$AY$"&amp;ROW($AY340)-1))))=""),1.5,1)))</f>
        <v/>
      </c>
      <c r="BM340" s="3" t="str" cm="1">
        <f t="array" aca="1" ref="BM340" ca="1">IF(NOT(ISNUMBER(INDEX($A:$A, LOOKUP(2, 1 / ($A$1:INDIRECT("$A$"&amp;ROW($A340)) &lt;&gt; ""),ROW($A$1:INDIRECT("$A$"&amp;ROW($A340)))), 1))), "",
INDIRECT("$Y$"&amp;LOOKUP(2, 1 / ($AY$1:INDIRECT("$AY$"&amp;ROW($AY340)-1) &lt;&gt; ""),ROW($AY$1:INDIRECT("$AY$"&amp;ROW($AY340)-1)))))</f>
        <v/>
      </c>
      <c r="BN340" s="3" t="str">
        <f t="shared" ca="1" si="31"/>
        <v/>
      </c>
    </row>
    <row r="341" spans="1:66" x14ac:dyDescent="0.45">
      <c r="A341" s="69" t="s">
        <v>75</v>
      </c>
      <c r="B341" s="69" t="s">
        <v>619</v>
      </c>
      <c r="C341" s="69" t="s">
        <v>46</v>
      </c>
      <c r="D341" s="69" t="s">
        <v>620</v>
      </c>
      <c r="E341" s="69" t="s">
        <v>48</v>
      </c>
      <c r="F341" s="56">
        <v>1</v>
      </c>
      <c r="G341" s="2" t="s">
        <v>378</v>
      </c>
      <c r="H341" s="2" t="s">
        <v>50</v>
      </c>
      <c r="I341" s="2">
        <v>35</v>
      </c>
      <c r="J341" s="2" t="s">
        <v>180</v>
      </c>
      <c r="K341" s="2" t="s">
        <v>281</v>
      </c>
      <c r="L341" s="2" t="s">
        <v>53</v>
      </c>
      <c r="M341" s="2" t="s">
        <v>333</v>
      </c>
      <c r="N341" s="2" t="s">
        <v>336</v>
      </c>
      <c r="O341" s="2" t="s">
        <v>177</v>
      </c>
      <c r="P341" s="2" t="s">
        <v>416</v>
      </c>
      <c r="Q341" s="2">
        <v>12</v>
      </c>
      <c r="R341" s="2">
        <f>_xlfn.FLOOR.MATH((((2*VLOOKUP(G341, 'EV and Base'!$A$1:$N$671, 9, FALSE))+$Q341)*$I341)/100)+$I341+10</f>
        <v>91</v>
      </c>
      <c r="S341" s="2">
        <f>_xlfn.FLOOR.MATH((_xlfn.FLOOR.MATH((((2*VLOOKUP($G341, 'EV and Base'!$A$1:$N$671, 10, FALSE))+$Q341)*$I341)/100)+5)*
IF(OR($J341="Lonely", $J341="Brave", $J341="Adamant", $J341="Naughty"), 1.1,
IF(OR($J341="Bold", $J341="Timid", $J341="Modest", $J341="Calm"), 0.9, 1)))</f>
        <v>66</v>
      </c>
      <c r="T341" s="2">
        <f>_xlfn.FLOOR.MATH((_xlfn.FLOOR.MATH((((2*VLOOKUP($G341, 'EV and Base'!$A$1:$N$671, 11, FALSE))+$Q341)*$I341)/100)+5)*
IF(OR($J341="Bold", $J341="Relaxed", $J341="Impish", $J341="Lax"), 1.1,
IF(OR($J341="Lonely", $J341="Hasty", $J341="Mild", $J341="Gentle"), 0.9, 1)))</f>
        <v>36</v>
      </c>
      <c r="U341" s="2">
        <f>_xlfn.FLOOR.MATH((_xlfn.FLOOR.MATH((((2*VLOOKUP($G341, 'EV and Base'!$A$1:$N$671, 12, FALSE))+$Q341)*$I341)/100)+5)*
IF(OR($J341="Modest", $J341="Mild", $J341="Quiet", $J341="Rash"), 1.1,
IF(OR($J341="Adamant", $J341="Impish", $J341="Jolly", $J341="Careful"), 0.9, 1)))</f>
        <v>40</v>
      </c>
      <c r="V341" s="2">
        <f>_xlfn.FLOOR.MATH((_xlfn.FLOOR.MATH((((2*VLOOKUP($G341, 'EV and Base'!$A$1:$N$671, 13, FALSE))+$Q341)*$I341)/100)+5)*
IF(OR($J341="Calm", $J341="Gentle", $J341="Sassy", $J341="Careful"), 1.1,
IF(OR($J341="Naughty", $J341="Lax", $J341="Naive", $J341="Rash"), 0.9, 1)))</f>
        <v>40</v>
      </c>
      <c r="W341" s="2">
        <f>_xlfn.FLOOR.MATH((_xlfn.FLOOR.MATH((((2*VLOOKUP($G341, 'EV and Base'!$A$1:$N$671, 14, FALSE))+$Q341)*$I341)/100)+5)*
IF(OR($J341="Timid", $J341="Hasty", $J341="Jolly", $J341="Naive"), 1.1,
IF(OR($J341="Brave", $J341="Relaxed", $J341="Quiet", $J341="Sassy"), 0.9, 1)))</f>
        <v>67</v>
      </c>
      <c r="X341" s="69">
        <v>2100</v>
      </c>
      <c r="Z341" s="1">
        <v>1</v>
      </c>
      <c r="AA341" s="23" t="str" cm="1">
        <f t="array" aca="1" ref="AA341" ca="1">IF(NOT(ISNUMBER(INDEX($A:$A,LOOKUP(2,1/($A$1:INDIRECT("$A$"&amp;ROW($A341))&lt;&gt;""),ROW($A$1:INDIRECT("$A$"&amp;ROW($A341)))),1))),"",
IF(NOT(ISNUMBER($A341)),$AA340,
IF($AB341&lt;16,"Lillipup",
IF($AB341&lt;32,"Herdier",
"Stoutland"))))</f>
        <v/>
      </c>
      <c r="AB341" s="25" t="str" cm="1">
        <f t="array" aca="1" ref="AB341" ca="1">IF(NOT(ISNUMBER(INDEX($A:$A, LOOKUP(2, 1 / ($A$1:INDIRECT("$A$"&amp;ROW($A341)) &lt;&gt; ""),ROW($A$1:INDIRECT("$A$"&amp;ROW($A341)))), 1))), "",
VLOOKUP($AY341,'Medium-Slow'!$A$1:$B$101,2,TRUE))</f>
        <v/>
      </c>
      <c r="AC341" s="23" t="str" cm="1">
        <f t="array" aca="1" ref="AC341" ca="1">IF(NOT(ISNUMBER(INDEX($A:$A, LOOKUP(2, 1 / ($A$1:INDIRECT("$A$"&amp;ROW($A341)) &lt;&gt; ""),ROW($A$1:INDIRECT("$A$"&amp;ROW($A341)))), 1))), "",
INDEX($AC:$AC, LOOKUP(2, 1 / ($AC$1:INDIRECT("$AC$"&amp;ROW($AC341)-1) &lt;&gt; ""),ROW($AC$1:INDIRECT("$AC$"&amp;ROW($AC341)-1))), 1)+
IF(INDEX($AC:$AC, LOOKUP(2, 1 / ($AC$1:INDIRECT("$AC$"&amp;ROW($AC341)-1) &lt;&gt; ""),ROW($AC$1:INDIRECT("$AC$"&amp;ROW($AC341)-1))), 1)+
INDEX($AD:$AD, LOOKUP(2, 1 / ($AD$1:INDIRECT("$AD$"&amp;ROW($AD341)-1) &lt;&gt; ""),ROW($AD$1:INDIRECT("$AD$"&amp;ROW($AD341)-1))), 1)+
INDEX($AE:$AE, LOOKUP(2, 1 / ($AE$1:INDIRECT("$AE$"&amp;ROW($AE341)-1) &lt;&gt; ""),ROW($AE$1:INDIRECT("$AE$"&amp;ROW($AD341)-1))), 1)+
INDEX($AE:$AF, LOOKUP(2, 1 / ($AF$1:INDIRECT("$AF$"&amp;ROW($AF341)-1) &lt;&gt; ""),ROW($AF$1:INDIRECT("$AF$"&amp;ROW($AD341)-1))), 1)+
INDEX($AG:$AG, LOOKUP(2, 1 / ($AG$1:INDIRECT("$AG$"&amp;ROW($AG341)-1) &lt;&gt; ""),ROW($AG$1:INDIRECT("$AG$"&amp;ROW($AD341)-1))), 1)+
INDEX($AH:$AH, LOOKUP(2, 1 / ($AH$1:INDIRECT("$AH$"&amp;ROW($AH341)-1) &lt;&gt; ""),ROW($AH$1:INDIRECT("$AH$"&amp;ROW($AD341)-1))), 1)&gt;=510,0,
IF(INDEX($AC:$AC, LOOKUP(2, 1 / ($AC$1:INDIRECT("$AC$"&amp;ROW($AC341)-1) &lt;&gt; ""),ROW($AC$1:INDIRECT("$AC$"&amp;ROW($AC341)-1))), 1)&gt;=255,0,
VLOOKUP(INDIRECT("$G$"&amp;LOOKUP(2, 1 / ($AC$1:INDIRECT("$AC$"&amp;ROW($AC341)-1) &lt;&gt; ""),ROW($AC$1:INDIRECT("$AC$"&amp;ROW($AC341)-1)))), 'EV and Base'!$A$1:$N$671, 3, FALSE))))</f>
        <v/>
      </c>
      <c r="AD341" s="2" t="str" cm="1">
        <f t="array" aca="1" ref="AD341" ca="1">IF(NOT(ISNUMBER(INDEX($A:$A, LOOKUP(2, 1 / ($A$1:INDIRECT("$A$"&amp;ROW($A341)) &lt;&gt; ""),ROW($A$1:INDIRECT("$A$"&amp;ROW($A341)))), 1))), "",
INDEX($AD:$AD, LOOKUP(2, 1 / ($AD$1:INDIRECT("$AD$"&amp;ROW($AD341)-1) &lt;&gt; ""),ROW($AD$1:INDIRECT("$AD$"&amp;ROW($AD341)-1))), 1)+
IF(INDEX($AC:$AC, LOOKUP(2, 1 / ($AC$1:INDIRECT("$AC$"&amp;ROW($AC341)-1) &lt;&gt; ""),ROW($AC$1:INDIRECT("$AC$"&amp;ROW($AC341)-1))), 1)+
INDEX($AD:$AD, LOOKUP(2, 1 / ($AD$1:INDIRECT("$AD$"&amp;ROW($AD341)-1) &lt;&gt; ""),ROW($AD$1:INDIRECT("$AD$"&amp;ROW($AD341)-1))), 1)+
INDEX($AE:$AE, LOOKUP(2, 1 / ($AE$1:INDIRECT("$AE$"&amp;ROW($AE341)-1) &lt;&gt; ""),ROW($AE$1:INDIRECT("$AE$"&amp;ROW($AD341)-1))), 1)+
INDEX($AE:$AF, LOOKUP(2, 1 / ($AF$1:INDIRECT("$AF$"&amp;ROW($AF341)-1) &lt;&gt; ""),ROW($AF$1:INDIRECT("$AF$"&amp;ROW($AD341)-1))), 1)+
INDEX($AG:$AG, LOOKUP(2, 1 / ($AG$1:INDIRECT("$AG$"&amp;ROW($AG341)-1) &lt;&gt; ""),ROW($AG$1:INDIRECT("$AG$"&amp;ROW($AD341)-1))), 1)+
INDEX($AH:$AH, LOOKUP(2, 1 / ($AH$1:INDIRECT("$AH$"&amp;ROW($AH341)-1) &lt;&gt; ""),ROW($AH$1:INDIRECT("$AH$"&amp;ROW($AD341)-1))), 1)&gt;=510,0,
IF(INDEX($AD:$AD, LOOKUP(2, 1 / ($AD$1:INDIRECT("$AD$"&amp;ROW($AD341)-1) &lt;&gt; ""),ROW($AD$1:INDIRECT("$AD$"&amp;ROW($AD341)-1))), 1)&gt;=255,0,
VLOOKUP(INDIRECT("$G$"&amp;LOOKUP(2, 1 / ($AD$1:INDIRECT("$AD$"&amp;ROW($AD341)-1) &lt;&gt; ""),ROW($AD$1:INDIRECT("$AD$"&amp;ROW($AD341)-1)))), 'EV and Base'!$A$1:$N$671, 4, FALSE))))</f>
        <v/>
      </c>
      <c r="AE341" s="2" t="str" cm="1">
        <f t="array" aca="1" ref="AE341" ca="1">IF(NOT(ISNUMBER(INDEX($A:$A,LOOKUP(2,1/($A$1:INDIRECT("$A$"&amp;ROW($A341))&lt;&gt;""),ROW($A$1:INDIRECT("$A$"&amp;ROW($A341)))),1))),"",
INDEX($AE:$AE,LOOKUP(2,1/($AE$1:INDIRECT("$AE$"&amp;ROW($AE341)-1)&lt;&gt;""),ROW($AE$1:INDIRECT("$AE$"&amp;ROW($AE341)-1))),1)+
IF(INDEX($AC:$AC,LOOKUP(2,1/($AC$1:INDIRECT("$AC$"&amp;ROW($AC341)-1)&lt;&gt;""),ROW($AC$1:INDIRECT("$AC$"&amp;ROW($AC341)-1))),1)+
INDEX($AD:$AD,LOOKUP(2,1/($AD$1:INDIRECT("$AD$"&amp;ROW($AD341)-1)&lt;&gt;""),ROW($AD$1:INDIRECT("$AD$"&amp;ROW($AD341)-1))),1)+
INDEX($AE:$AE,LOOKUP(2,1/($AE$1:INDIRECT("$AE$"&amp;ROW($AE341)-1)&lt;&gt;""),ROW($AE$1:INDIRECT("$AE$"&amp;ROW($AD341)-1))),1)+
INDEX($AE:$AF,LOOKUP(2,1/($AF$1:INDIRECT("$AF$"&amp;ROW($AF341)-1)&lt;&gt;""),ROW($AF$1:INDIRECT("$AF$"&amp;ROW($AD341)-1))),1)+
INDEX($AG:$AG,LOOKUP(2,1/($AG$1:INDIRECT("$AG$"&amp;ROW($AG341)-1)&lt;&gt;""),ROW($AG$1:INDIRECT("$AG$"&amp;ROW($AD341)-1))),1)+
INDEX($AH:$AH,LOOKUP(2,1/($AH$1:INDIRECT("$AH$"&amp;ROW($AH341)-1)&lt;&gt;""),ROW($AH$1:INDIRECT("$AH$"&amp;ROW($AD341)-1))),1)&gt;=510,0,
IF(INDEX($AE:$AE,LOOKUP(2,1/($AE$1:INDIRECT("$AE$"&amp;ROW($AE341)-1)&lt;&gt;""),ROW($AE$1:INDIRECT("$AE$"&amp;ROW($AE341)-1))),1)&gt;=255,0,
VLOOKUP(INDIRECT("$G$"&amp;LOOKUP(2,1/($AE$1:INDIRECT("$AE$"&amp;ROW($AE341)-1)&lt;&gt;""),ROW($AE$1:INDIRECT("$AE$"&amp;ROW($AE341)-1)))),'EV and Base'!$A$1:$N$671,5,FALSE))))</f>
        <v/>
      </c>
      <c r="AF341" s="2" t="str" cm="1">
        <f t="array" aca="1" ref="AF341" ca="1">IF(NOT(ISNUMBER(INDEX($A:$A, LOOKUP(2, 1 / ($A$1:INDIRECT("$A$"&amp;ROW($A341)) &lt;&gt; ""),ROW($A$1:INDIRECT("$A$"&amp;ROW($A341)))), 1))), "",
INDEX($AF:$AF, LOOKUP(2, 1 / ($AF$1:INDIRECT("$AF$"&amp;ROW($AF341)-1) &lt;&gt; ""),ROW($AF$1:INDIRECT("$AF$"&amp;ROW($AF341)-1))), 1)+
IF(INDEX($AC:$AC, LOOKUP(2, 1 / ($AC$1:INDIRECT("$AC$"&amp;ROW($AC341)-1) &lt;&gt; ""),ROW($AC$1:INDIRECT("$AC$"&amp;ROW($AC341)-1))), 1)+
INDEX($AD:$AD, LOOKUP(2, 1 / ($AD$1:INDIRECT("$AD$"&amp;ROW($AD341)-1) &lt;&gt; ""),ROW($AD$1:INDIRECT("$AD$"&amp;ROW($AD341)-1))), 1)+
INDEX($AE:$AE, LOOKUP(2, 1 / ($AE$1:INDIRECT("$AE$"&amp;ROW($AE341)-1) &lt;&gt; ""),ROW($AE$1:INDIRECT("$AE$"&amp;ROW($AD341)-1))), 1)+
INDEX($AE:$AF, LOOKUP(2, 1 / ($AF$1:INDIRECT("$AF$"&amp;ROW($AF341)-1) &lt;&gt; ""),ROW($AF$1:INDIRECT("$AF$"&amp;ROW($AD341)-1))), 1)+
INDEX($AG:$AG, LOOKUP(2, 1 / ($AG$1:INDIRECT("$AG$"&amp;ROW($AG341)-1) &lt;&gt; ""),ROW($AG$1:INDIRECT("$AG$"&amp;ROW($AD341)-1))), 1)+
INDEX($AH:$AH, LOOKUP(2, 1 / ($AH$1:INDIRECT("$AH$"&amp;ROW($AH341)-1) &lt;&gt; ""),ROW($AH$1:INDIRECT("$AH$"&amp;ROW($AD341)-1))), 1)&gt;=510,0,
IF(INDEX($AF:$AF, LOOKUP(2, 1 / ($AF$1:INDIRECT("$AF$"&amp;ROW($AF341)-1) &lt;&gt; ""),ROW($AF$1:INDIRECT("$AF$"&amp;ROW($AF341)-1))), 1)&gt;=255,0,
VLOOKUP(INDIRECT("$G$"&amp;LOOKUP(2, 1 / ($AF$1:INDIRECT("$AF$"&amp;ROW($AF341)-1) &lt;&gt; ""),ROW($AF$1:INDIRECT("$AF$"&amp;ROW($AF341)-1)))), 'EV and Base'!$A$1:$N$671, 6, FALSE))))</f>
        <v/>
      </c>
      <c r="AG341" s="2" t="str" cm="1">
        <f t="array" aca="1" ref="AG341" ca="1">IF(NOT(ISNUMBER(INDEX($A:$A, LOOKUP(2, 1 / ($A$1:INDIRECT("$A$"&amp;ROW($A341)) &lt;&gt; ""),ROW($A$1:INDIRECT("$A$"&amp;ROW($A341)))), 1))), "",
INDEX($AG:$AG, LOOKUP(2, 1 / ($AG$1:INDIRECT("$AG$"&amp;ROW($AG341)-1) &lt;&gt; ""),ROW($AG$1:INDIRECT("$AG$"&amp;ROW($AG341)-1))), 1)+
IF(INDEX($AC:$AC, LOOKUP(2, 1 / ($AC$1:INDIRECT("$AC$"&amp;ROW($AC341)-1) &lt;&gt; ""),ROW($AC$1:INDIRECT("$AC$"&amp;ROW($AC341)-1))), 1)+
INDEX($AD:$AD, LOOKUP(2, 1 / ($AD$1:INDIRECT("$AD$"&amp;ROW($AD341)-1) &lt;&gt; ""),ROW($AD$1:INDIRECT("$AD$"&amp;ROW($AD341)-1))), 1)+
INDEX($AE:$AE, LOOKUP(2, 1 / ($AE$1:INDIRECT("$AE$"&amp;ROW($AE341)-1) &lt;&gt; ""),ROW($AE$1:INDIRECT("$AE$"&amp;ROW($AD341)-1))), 1)+
INDEX($AE:$AF, LOOKUP(2, 1 / ($AF$1:INDIRECT("$AF$"&amp;ROW($AF341)-1) &lt;&gt; ""),ROW($AF$1:INDIRECT("$AF$"&amp;ROW($AD341)-1))), 1)+
INDEX($AG:$AG, LOOKUP(2, 1 / ($AG$1:INDIRECT("$AG$"&amp;ROW($AG341)-1) &lt;&gt; ""),ROW($AG$1:INDIRECT("$AG$"&amp;ROW($AD341)-1))), 1)+
INDEX($AH:$AH, LOOKUP(2, 1 / ($AH$1:INDIRECT("$AH$"&amp;ROW($AH341)-1) &lt;&gt; ""),ROW($AH$1:INDIRECT("$AH$"&amp;ROW($AD341)-1))), 1)&gt;=510,0,
IF(INDEX($AG:$AG, LOOKUP(2, 1 / ($AG$1:INDIRECT("$AG$"&amp;ROW($AG341)-1) &lt;&gt; ""),ROW($AG$1:INDIRECT("$AG$"&amp;ROW($AG341)-1))), 1)&gt;=255,0,
VLOOKUP(INDIRECT("$G$"&amp;LOOKUP(2, 1 / ($AG$1:INDIRECT("$AG$"&amp;ROW($AG341)-1) &lt;&gt; ""),ROW($AG$1:INDIRECT("$AG$"&amp;ROW($AG341)-1)))), 'EV and Base'!$A$1:$N$671, 7, FALSE))))</f>
        <v/>
      </c>
      <c r="AH341" s="24" t="str" cm="1">
        <f t="array" aca="1" ref="AH341" ca="1">IF(NOT(ISNUMBER(INDEX($A:$A,LOOKUP(2,1/($A$1:INDIRECT("$A$"&amp;ROW($A341))&lt;&gt;""),ROW($A$1:INDIRECT("$A$"&amp;ROW($A341)))),1))),"",
INDEX($AH:$AH,LOOKUP(2,1/($AH$1:INDIRECT("$AH$"&amp;ROW($AH341)-1)&lt;&gt;""),ROW($AH$1:INDIRECT("$AH$"&amp;ROW($AH341)-1))),1)+
IF(INDEX($AC:$AC,LOOKUP(2,1/($AC$1:INDIRECT("$AC$"&amp;ROW($AC341)-1)&lt;&gt;""),ROW($AC$1:INDIRECT("$AC$"&amp;ROW($AC341)-1))),1)+
INDEX($AD:$AD,LOOKUP(2,1/($AD$1:INDIRECT("$AD$"&amp;ROW($AD341)-1)&lt;&gt;""),ROW($AD$1:INDIRECT("$AD$"&amp;ROW($AD341)-1))),1)+
INDEX($AE:$AE,LOOKUP(2,1/($AE$1:INDIRECT("$AE$"&amp;ROW($AE341)-1)&lt;&gt;""),ROW($AE$1:INDIRECT("$AE$"&amp;ROW($AD341)-1))),1)+
INDEX($AE:$AF,LOOKUP(2,1/($AF$1:INDIRECT("$AF$"&amp;ROW($AF341)-1)&lt;&gt;""),ROW($AF$1:INDIRECT("$AF$"&amp;ROW($AD341)-1))),1)+
INDEX($AG:$AG,LOOKUP(2,1/($AG$1:INDIRECT("$AG$"&amp;ROW($AG341)-1)&lt;&gt;""),ROW($AG$1:INDIRECT("$AG$"&amp;ROW($AD341)-1))),1)+
INDEX($AH:$AH,LOOKUP(2,1/($AH$1:INDIRECT("$AH$"&amp;ROW($AH341)-1)&lt;&gt;""),ROW($AH$1:INDIRECT("$AH$"&amp;ROW($AD341)-1))),1)&gt;=510,0,
IF(INDEX($AH:$AH,LOOKUP(2,1/($AH$1:INDIRECT("$AH$"&amp;ROW($AH341)-1)&lt;&gt;""),ROW($AH$1:INDIRECT("$AH$"&amp;ROW($AH341)-1))),1)&gt;=255,0,
VLOOKUP(INDIRECT("$G$"&amp;LOOKUP(2,1/($AH$1:INDIRECT("$AH$"&amp;ROW($AH341)-1)&lt;&gt;""),ROW($AH$1:INDIRECT("$AH$"&amp;ROW($AH341)-1)))),'EV and Base'!$A$1:$N$671,8,FALSE))))</f>
        <v/>
      </c>
      <c r="AI341" s="29" t="str" cm="1">
        <f t="array" aca="1" ref="AI341" ca="1">IF(NOT(ISNUMBER(INDEX($A:$A,LOOKUP(2,1/($A$1:INDIRECT("$A$"&amp;ROW($A341))&lt;&gt;""),ROW($A$1:INDIRECT("$A$"&amp;ROW($A341)))),1))),"",
ROUNDDOWN((((2*VLOOKUP($AA341,'EV and Base'!$A$1:$N$671,9,FALSE))+31+ROUNDDOWN($AC341/4,0))*$AB341)/100,0)+$AB341+10)</f>
        <v/>
      </c>
      <c r="AJ341" s="21" t="str" cm="1">
        <f t="array" aca="1" ref="AJ341" ca="1">IF(NOT(ISNUMBER(INDEX($A:$A, LOOKUP(2, 1 / ($A$1:INDIRECT("$A$"&amp;ROW($A341)) &lt;&gt; ""),ROW($A$1:INDIRECT("$A$"&amp;ROW($A341)))), 1))), "",
ROUNDDOWN((ROUNDDOWN((((2*VLOOKUP($AA341, 'EV and Base'!$A$1:$N$671, 10, FALSE))+31+ROUNDDOWN($AD341/4, 0))*$AB341)/100, 0)+5)*1.1, 0))</f>
        <v/>
      </c>
      <c r="AK341" s="21" t="str" cm="1">
        <f t="array" aca="1" ref="AK341" ca="1">IF(NOT(ISNUMBER(INDEX($A:$A, LOOKUP(2, 1 / ($A$1:INDIRECT("$A$"&amp;ROW($A341)) &lt;&gt; ""),ROW($A$1:INDIRECT("$A$"&amp;ROW($A341)))), 1))), "",
ROUNDDOWN((ROUNDDOWN((((2*VLOOKUP($AA341, 'EV and Base'!$A$1:$N$671, 11, FALSE))+30+ROUNDDOWN($AE341/4, 0))*$AB341)/100, 0)+5), 0)
&amp;"-"&amp;
ROUNDDOWN((ROUNDDOWN((((2*VLOOKUP($AA341, 'EV and Base'!$A$1:$N$671, 11, FALSE))+31+ROUNDDOWN($AE341/4, 0))*$AB341)/100, 0)+5), 0))</f>
        <v/>
      </c>
      <c r="AL341" s="21" t="str" cm="1">
        <f t="array" aca="1" ref="AL341" ca="1">IF(NOT(ISNUMBER(INDEX($A:$A, LOOKUP(2, 1 / ($A$1:INDIRECT("$A$"&amp;ROW($A341)) &lt;&gt; ""),ROW($A$1:INDIRECT("$A$"&amp;ROW($A341)))), 1))), "",
ROUNDDOWN((ROUNDDOWN((((2*VLOOKUP($AA341, 'EV and Base'!$A$1:$N$671, 12, FALSE))+0+ROUNDDOWN($AF341/4, 0))*$AB341)/100, 0)+5)*0.9, 0)
&amp;"-"&amp;
ROUNDDOWN((ROUNDDOWN((((2*VLOOKUP($AA341, 'EV and Base'!$A$1:$N$671, 12, FALSE))+31+ROUNDDOWN($AF341/4, 0))*$AB341)/100, 0)+5)*0.9, 0))</f>
        <v/>
      </c>
      <c r="AM341" s="21" t="str" cm="1">
        <f t="array" aca="1" ref="AM341" ca="1">IF(NOT(ISNUMBER(INDEX($A:$A, LOOKUP(2, 1 / ($A$1:INDIRECT("$A$"&amp;ROW($A341)) &lt;&gt; ""),ROW($A$1:INDIRECT("$A$"&amp;ROW($A341)))), 1))), "",
ROUNDDOWN((ROUNDDOWN((((2*VLOOKUP($AA341, 'EV and Base'!$A$1:$N$671, 13, FALSE))+30+ROUNDDOWN($AG341/4, 0))*$AB341)/100, 0)+5), 0)
&amp;"-"&amp;
ROUNDDOWN((ROUNDDOWN((((2*VLOOKUP($AA341, 'EV and Base'!$A$1:$N$671, 13, FALSE))+31+ROUNDDOWN($AG341/4, 0))*$AB341)/100, 0)+5), 0))</f>
        <v/>
      </c>
      <c r="AN341" s="25" t="str" cm="1">
        <f t="array" aca="1" ref="AN341" ca="1">IF(NOT(ISNUMBER(INDEX($A:$A, LOOKUP(2, 1 / ($A$1:INDIRECT("$A$"&amp;ROW($A341)) &lt;&gt; ""),ROW($A$1:INDIRECT("$A$"&amp;ROW($A341)))), 1))), "",
ROUNDDOWN((ROUNDDOWN((((2*VLOOKUP($AA341, 'EV and Base'!$A$1:$N$671, 14, FALSE))+31+ROUNDDOWN($AH341/4, 0))*$AB341)/100, 0)+5), 0))</f>
        <v/>
      </c>
      <c r="AO341" s="23" t="str" cm="1">
        <f t="array" aca="1" ref="AO341" ca="1">IF(NOT(ISNUMBER(INDEX($A:$A, LOOKUP(2, 1 / ($A$1:INDIRECT("$A$"&amp;ROW($A341)) &lt;&gt; ""),ROW($A$1:INDIRECT("$A$"&amp;ROW($A341)))), 1))), "",
ROUNDDOWN((((2*VLOOKUP($AA341, 'EV and Base'!$A$1:$N$671, 9, FALSE))+31+ROUNDDOWN($AC341/4, 0))*$AB341)/100, 0)+$AB341+10)</f>
        <v/>
      </c>
      <c r="AP341" s="2" t="str" cm="1">
        <f t="array" aca="1" ref="AP341" ca="1">IF(NOT(ISNUMBER(INDEX($A:$A, LOOKUP(2, 1 / ($A$1:INDIRECT("$A$"&amp;ROW($A341)) &lt;&gt; ""),ROW($A$1:INDIRECT("$A$"&amp;ROW($A341)))), 1))), "",
ROUNDDOWN((ROUNDDOWN((((2*VLOOKUP($AA341, 'EV and Base'!$A$1:$N$671, 10, FALSE))+31+ROUNDDOWN($AD341/4, 0))*$AB341)/100, 0)+5)*1.1, 0))</f>
        <v/>
      </c>
      <c r="AQ341" s="2" t="str" cm="1">
        <f t="array" aca="1" ref="AQ341" ca="1">IF(NOT(ISNUMBER(INDEX($A:$A, LOOKUP(2, 1 / ($A$1:INDIRECT("$A$"&amp;ROW($A341)) &lt;&gt; ""),ROW($A$1:INDIRECT("$A$"&amp;ROW($A341)))), 1))), "",
ROUNDDOWN((ROUNDDOWN((((2*VLOOKUP($AA341, 'EV and Base'!$A$1:$N$671, 11, FALSE))+$AV$2+ROUNDDOWN($AE341/4, 0))*$AB341)/100, 0)+5), 0))</f>
        <v/>
      </c>
      <c r="AR341" s="22" t="str" cm="1">
        <f t="array" aca="1" ref="AR341" ca="1">IF(NOT(ISNUMBER(INDEX($A:$A, LOOKUP(2, 1 / ($A$1:INDIRECT("$A$"&amp;ROW($A341)) &lt;&gt; ""),ROW($A$1:INDIRECT("$A$"&amp;ROW($A341)))), 1))), "",
ROUNDDOWN((ROUNDDOWN((((2*VLOOKUP($AA341, 'EV and Base'!$A$1:$N$671, 12, FALSE))+$AW$2+ROUNDDOWN($AF341/4, 0))*$AB341)/100, 0)+5)*0.9, 0))</f>
        <v/>
      </c>
      <c r="AS341" s="2" t="str" cm="1">
        <f t="array" aca="1" ref="AS341" ca="1">IF(NOT(ISNUMBER(INDEX($A:$A, LOOKUP(2, 1 / ($A$1:INDIRECT("$A$"&amp;ROW($A341)) &lt;&gt; ""),ROW($A$1:INDIRECT("$A$"&amp;ROW($A341)))), 1))), "",
ROUNDDOWN((ROUNDDOWN((((2*VLOOKUP($AA341, 'EV and Base'!$A$1:$N$671, 13, FALSE))+$AX$2+ROUNDDOWN($AG341/4, 0))*$AB341)/100, 0)+5), 0))</f>
        <v/>
      </c>
      <c r="AT341" s="24" t="str" cm="1">
        <f t="array" aca="1" ref="AT341" ca="1">IF(NOT(ISNUMBER(INDEX($A:$A, LOOKUP(2, 1 / ($A$1:INDIRECT("$A$"&amp;ROW($A341)) &lt;&gt; ""),ROW($A$1:INDIRECT("$A$"&amp;ROW($A341)))), 1))), "",
ROUNDDOWN((ROUNDDOWN((((2*VLOOKUP($AA341, 'EV and Base'!$A$1:$N$671, 14, FALSE))+31+ROUNDDOWN($AH341/4, 0))*$AB341)/100, 0)+5), 0))</f>
        <v/>
      </c>
      <c r="AU341" s="28"/>
      <c r="AY341" t="str" cm="1">
        <f t="array" aca="1" ref="AY341" ca="1">IF(NOT(ISNUMBER(INDEX($A:$A,LOOKUP(2,1/($A$1:INDIRECT("$A$"&amp;ROW($A341))&lt;&gt;""),ROW($A$1:INDIRECT("$A$"&amp;ROW($A341)))),1))),"",
INDEX($AY:$AY,LOOKUP(2,1/($AY$1:INDIRECT("$AY$"&amp;ROW($AY341)-1)&lt;&gt;""),ROW($AY$1:INDIRECT("$AY$"&amp;ROW($AY341)-1))),1)+$BL341)</f>
        <v/>
      </c>
      <c r="AZ341" s="3" t="str" cm="1">
        <f t="array" aca="1" ref="AZ341" ca="1">IF(NOT(ISNUMBER(INDEX($A:$A, LOOKUP(2, 1 / ($A$1:INDIRECT("$A$"&amp;ROW($A341)) &lt;&gt; ""),ROW($A$1:INDIRECT("$A$"&amp;ROW($A341)))), 1))), "",
VLOOKUP(INDIRECT("$G$"&amp;LOOKUP(2, 1 / ($AY$1:INDIRECT("$AY$"&amp;ROW($AY341)-1) &lt;&gt; ""),ROW($AY$1:INDIRECT("$AY$"&amp;ROW($AY341)-1)))),'EV and Base'!A303:N973,2,FALSE))</f>
        <v/>
      </c>
      <c r="BA341" s="3" t="str" cm="1">
        <f t="array" aca="1" ref="BA341" ca="1">IF(NOT(ISNUMBER(INDEX($A:$A, LOOKUP(2, 1 / ($A$1:INDIRECT("$A$"&amp;ROW($A341)) &lt;&gt; ""),ROW($A$1:INDIRECT("$A$"&amp;ROW($A341)))), 1))), "",
INDIRECT("$I$"&amp;LOOKUP(2, 1 / ($AY$1:INDIRECT("$AY$"&amp;ROW($AY341)-1) &lt;&gt; ""),ROW($AY$1:INDIRECT("$AY$"&amp;ROW($AY341)-1)))))</f>
        <v/>
      </c>
      <c r="BB341" s="1" t="str" cm="1">
        <f t="array" aca="1" ref="BB341" ca="1">IF(NOT(ISNUMBER(INDEX($A:$A, LOOKUP(2, 1 / ($A$1:INDIRECT("$A$"&amp;ROW($A341)) &lt;&gt; ""),ROW($A$1:INDIRECT("$A$"&amp;ROW($A341)))), 1))), "",
INDIRECT("$AB$"&amp;LOOKUP(2, 1 / ($AY$1:INDIRECT("$AY$"&amp;ROW($AY341)-1) &lt;&gt; ""),ROW($AY$1:INDIRECT("$AY$"&amp;ROW($AY341)-1)))))</f>
        <v/>
      </c>
      <c r="BC341" s="3" t="str" cm="1">
        <f t="array" aca="1" ref="BC341" ca="1">IF(NOT(ISNUMBER(INDEX($A:$A,LOOKUP(2,1/($A$1:INDIRECT("$A$"&amp;ROW($A341))&lt;&gt;""),ROW($A$1:INDIRECT("$A$"&amp;ROW($A341)))),1))),"",
$BA341+$BA341+10)</f>
        <v/>
      </c>
      <c r="BD341" s="3" t="str" cm="1">
        <f t="array" aca="1" ref="BD341" ca="1">IF(NOT(ISNUMBER(INDEX($A:$A,LOOKUP(2,1/($A$1:INDIRECT("$A$"&amp;ROW($A341))&lt;&gt;""),ROW($A$1:INDIRECT("$A$"&amp;ROW($A341)))),1))),"",
$BA341+$BB341+10)</f>
        <v/>
      </c>
      <c r="BE341" s="3" t="str" cm="1">
        <f t="array" aca="1" ref="BE341" ca="1">IF(NOT(ISNUMBER(INDEX($A:$A,LOOKUP(2,1/($A$1:INDIRECT("$A$"&amp;ROW($A341))&lt;&gt;""),ROW($A$1:INDIRECT("$A$"&amp;ROW($A341)))),1))),"",
$BC341*$BC341)</f>
        <v/>
      </c>
      <c r="BF341" s="3" t="str" cm="1">
        <f t="array" aca="1" ref="BF341" ca="1">IF(NOT(ISNUMBER(INDEX($A:$A,LOOKUP(2,1/($A$1:INDIRECT("$A$"&amp;ROW($A341))&lt;&gt;""),ROW($A$1:INDIRECT("$A$"&amp;ROW($A341)))),1))),"",
$BD341*$BD341)</f>
        <v/>
      </c>
      <c r="BG341" s="3" t="str" cm="1">
        <f t="array" aca="1" ref="BG341" ca="1">IF(NOT(ISNUMBER(INDEX($A:$A,LOOKUP(2,1/($A$1:INDIRECT("$A$"&amp;ROW($A341))&lt;&gt;""),ROW($A$1:INDIRECT("$A$"&amp;ROW($A341)))),1))),"",
_xlfn.FLOOR.MATH(1.5*_xlfn.FLOOR.MATH($AZ341*BA341/5)))</f>
        <v/>
      </c>
      <c r="BH341" s="3" t="str" cm="1">
        <f t="array" aca="1" ref="BH341" ca="1">IF(NOT(ISNUMBER(INDEX($A:$A, LOOKUP(2, 1 / ($A$1:INDIRECT("$A$"&amp;ROW($A341)) &lt;&gt; ""),ROW($A$1:INDIRECT("$A$"&amp;ROW($A341)))), 1))), "",
_xlfn.FLOOR.MATH($BG341/IF(OR(INDIRECT("$C$"&amp;LOOKUP(2, 1 / ($AY$1:INDIRECT("$AY$"&amp;ROW($AY341)-1) &lt;&gt; ""),ROW($AY$1:INDIRECT("$AY$"&amp;ROW($AY341)-1))))="Multi",
INDIRECT("$C$"&amp;LOOKUP(2, 1 / ($AY$1:INDIRECT("$AY$"&amp;ROW($AY341)-1) &lt;&gt; ""),ROW($AY$1:INDIRECT("$AY$"&amp;ROW($AY341)-1))))="Double"),2,1)))</f>
        <v/>
      </c>
      <c r="BI341" s="3" t="str" cm="1">
        <f t="array" aca="1" ref="BI341" ca="1">IF(NOT(ISNUMBER(INDEX($A:$A,LOOKUP(2,1/($A$1:INDIRECT("$A$"&amp;ROW($A341))&lt;&gt;""),ROW($A$1:INDIRECT("$A$"&amp;ROW($A341)))),1))),"",
VLOOKUP($BC341,GameFreakSQRT!$A$1:$B$200,2,FALSE))</f>
        <v/>
      </c>
      <c r="BJ341" s="3" t="str" cm="1">
        <f t="array" aca="1" ref="BJ341" ca="1">IF(NOT(ISNUMBER(INDEX($A:$A,LOOKUP(2,1/($A$1:INDIRECT("$A$"&amp;ROW($A341))&lt;&gt;""),ROW($A$1:INDIRECT("$A$"&amp;ROW($A341)))),1))),"",
VLOOKUP($BD341,GameFreakSQRT!$A$1:$B$200,2,FALSE))</f>
        <v/>
      </c>
      <c r="BK341" s="3" t="str" cm="1">
        <f t="array" aca="1" ref="BK341" ca="1">IF(NOT(ISNUMBER(INDEX($A:$A,LOOKUP(2,1/($A$1:INDIRECT("$A$"&amp;ROW($A341))&lt;&gt;""),ROW($A$1:INDIRECT("$A$"&amp;ROW($A341)))),1))),"",
_xlfn.FLOOR.MATH((($BI341*$BE341)*$BH341)/($BJ341*$BF341))+1)</f>
        <v/>
      </c>
      <c r="BL341" s="3" t="str" cm="1">
        <f t="array" aca="1" ref="BL341" ca="1">IF(NOT(ISNUMBER(INDEX($A:$A,LOOKUP(2,1/($A$1:INDIRECT("$A$"&amp;ROW($A341))&lt;&gt;""),ROW($A$1:INDIRECT("$A$"&amp;ROW($A341)))),1))),"",
_xlfn.FLOOR.MATH($BK341*IF(NOT(INDIRECT("$Z$"&amp;LOOKUP(2, 1 / ($AY$1:INDIRECT("$AY$"&amp;ROW($AY341)-1) &lt;&gt; ""),ROW($AY$1:INDIRECT("$AY$"&amp;ROW($AY341)-1))))=""),1.5,1)))</f>
        <v/>
      </c>
      <c r="BM341" s="3" t="str" cm="1">
        <f t="array" aca="1" ref="BM341" ca="1">IF(NOT(ISNUMBER(INDEX($A:$A, LOOKUP(2, 1 / ($A$1:INDIRECT("$A$"&amp;ROW($A341)) &lt;&gt; ""),ROW($A$1:INDIRECT("$A$"&amp;ROW($A341)))), 1))), "",
INDIRECT("$Y$"&amp;LOOKUP(2, 1 / ($AY$1:INDIRECT("$AY$"&amp;ROW($AY341)-1) &lt;&gt; ""),ROW($AY$1:INDIRECT("$AY$"&amp;ROW($AY341)-1)))))</f>
        <v/>
      </c>
      <c r="BN341" s="3" t="str">
        <f t="shared" ca="1" si="31"/>
        <v/>
      </c>
    </row>
    <row r="342" spans="1:66" x14ac:dyDescent="0.45">
      <c r="A342" s="69"/>
      <c r="B342" s="69"/>
      <c r="C342" s="69"/>
      <c r="D342" s="69"/>
      <c r="E342" s="69"/>
      <c r="F342" s="56">
        <v>2</v>
      </c>
      <c r="G342" s="2" t="s">
        <v>372</v>
      </c>
      <c r="H342" s="2" t="s">
        <v>50</v>
      </c>
      <c r="I342" s="2">
        <v>35</v>
      </c>
      <c r="J342" s="2" t="s">
        <v>197</v>
      </c>
      <c r="K342" s="2" t="s">
        <v>171</v>
      </c>
      <c r="L342" s="2" t="s">
        <v>53</v>
      </c>
      <c r="M342" s="2" t="s">
        <v>374</v>
      </c>
      <c r="N342" s="2" t="s">
        <v>320</v>
      </c>
      <c r="O342" s="2" t="s">
        <v>412</v>
      </c>
      <c r="P342" s="2" t="s">
        <v>621</v>
      </c>
      <c r="Q342" s="2">
        <v>12</v>
      </c>
      <c r="R342" s="2">
        <f>_xlfn.FLOOR.MATH((((2*VLOOKUP(G342, 'EV and Base'!$A$1:$N$671, 9, FALSE))+$Q342)*$I342)/100)+$I342+10</f>
        <v>101</v>
      </c>
      <c r="S342" s="2">
        <f>_xlfn.FLOOR.MATH((_xlfn.FLOOR.MATH((((2*VLOOKUP($G342, 'EV and Base'!$A$1:$N$671, 10, FALSE))+$Q342)*$I342)/100)+5)*
IF(OR($J342="Lonely", $J342="Brave", $J342="Adamant", $J342="Naughty"), 1.1,
IF(OR($J342="Bold", $J342="Timid", $J342="Modest", $J342="Calm"), 0.9, 1)))</f>
        <v>54</v>
      </c>
      <c r="T342" s="2">
        <f>_xlfn.FLOOR.MATH((_xlfn.FLOOR.MATH((((2*VLOOKUP($G342, 'EV and Base'!$A$1:$N$671, 11, FALSE))+$Q342)*$I342)/100)+5)*
IF(OR($J342="Bold", $J342="Relaxed", $J342="Impish", $J342="Lax"), 1.1,
IF(OR($J342="Lonely", $J342="Hasty", $J342="Mild", $J342="Gentle"), 0.9, 1)))</f>
        <v>42</v>
      </c>
      <c r="U342" s="2">
        <f>_xlfn.FLOOR.MATH((_xlfn.FLOOR.MATH((((2*VLOOKUP($G342, 'EV and Base'!$A$1:$N$671, 12, FALSE))+$Q342)*$I342)/100)+5)*
IF(OR($J342="Modest", $J342="Mild", $J342="Quiet", $J342="Rash"), 1.1,
IF(OR($J342="Adamant", $J342="Impish", $J342="Jolly", $J342="Careful"), 0.9, 1)))</f>
        <v>59</v>
      </c>
      <c r="V342" s="2">
        <f>_xlfn.FLOOR.MATH((_xlfn.FLOOR.MATH((((2*VLOOKUP($G342, 'EV and Base'!$A$1:$N$671, 13, FALSE))+$Q342)*$I342)/100)+5)*
IF(OR($J342="Calm", $J342="Gentle", $J342="Sassy", $J342="Careful"), 1.1,
IF(OR($J342="Naughty", $J342="Lax", $J342="Naive", $J342="Rash"), 0.9, 1)))</f>
        <v>47</v>
      </c>
      <c r="W342" s="2">
        <f>_xlfn.FLOOR.MATH((_xlfn.FLOOR.MATH((((2*VLOOKUP($G342, 'EV and Base'!$A$1:$N$671, 14, FALSE))+$Q342)*$I342)/100)+5)*
IF(OR($J342="Timid", $J342="Hasty", $J342="Jolly", $J342="Naive"), 1.1,
IF(OR($J342="Brave", $J342="Relaxed", $J342="Quiet", $J342="Sassy"), 0.9, 1)))</f>
        <v>57</v>
      </c>
      <c r="X342" s="69"/>
      <c r="Z342" s="1">
        <v>1</v>
      </c>
      <c r="AA342" s="23" t="str" cm="1">
        <f t="array" aca="1" ref="AA342" ca="1">IF(NOT(ISNUMBER(INDEX($A:$A,LOOKUP(2,1/($A$1:INDIRECT("$A$"&amp;ROW($A342))&lt;&gt;""),ROW($A$1:INDIRECT("$A$"&amp;ROW($A342)))),1))),"",
IF(NOT(ISNUMBER($A342)),$AA341,
IF($AB342&lt;16,"Lillipup",
IF($AB342&lt;32,"Herdier",
"Stoutland"))))</f>
        <v/>
      </c>
      <c r="AB342" s="25" t="str" cm="1">
        <f t="array" aca="1" ref="AB342" ca="1">IF(NOT(ISNUMBER(INDEX($A:$A, LOOKUP(2, 1 / ($A$1:INDIRECT("$A$"&amp;ROW($A342)) &lt;&gt; ""),ROW($A$1:INDIRECT("$A$"&amp;ROW($A342)))), 1))), "",
VLOOKUP($AY342,'Medium-Slow'!$A$1:$B$101,2,TRUE))</f>
        <v/>
      </c>
      <c r="AC342" s="23" t="str" cm="1">
        <f t="array" aca="1" ref="AC342" ca="1">IF(NOT(ISNUMBER(INDEX($A:$A, LOOKUP(2, 1 / ($A$1:INDIRECT("$A$"&amp;ROW($A342)) &lt;&gt; ""),ROW($A$1:INDIRECT("$A$"&amp;ROW($A342)))), 1))), "",
INDEX($AC:$AC, LOOKUP(2, 1 / ($AC$1:INDIRECT("$AC$"&amp;ROW($AC342)-1) &lt;&gt; ""),ROW($AC$1:INDIRECT("$AC$"&amp;ROW($AC342)-1))), 1)+
IF(INDEX($AC:$AC, LOOKUP(2, 1 / ($AC$1:INDIRECT("$AC$"&amp;ROW($AC342)-1) &lt;&gt; ""),ROW($AC$1:INDIRECT("$AC$"&amp;ROW($AC342)-1))), 1)+
INDEX($AD:$AD, LOOKUP(2, 1 / ($AD$1:INDIRECT("$AD$"&amp;ROW($AD342)-1) &lt;&gt; ""),ROW($AD$1:INDIRECT("$AD$"&amp;ROW($AD342)-1))), 1)+
INDEX($AE:$AE, LOOKUP(2, 1 / ($AE$1:INDIRECT("$AE$"&amp;ROW($AE342)-1) &lt;&gt; ""),ROW($AE$1:INDIRECT("$AE$"&amp;ROW($AD342)-1))), 1)+
INDEX($AE:$AF, LOOKUP(2, 1 / ($AF$1:INDIRECT("$AF$"&amp;ROW($AF342)-1) &lt;&gt; ""),ROW($AF$1:INDIRECT("$AF$"&amp;ROW($AD342)-1))), 1)+
INDEX($AG:$AG, LOOKUP(2, 1 / ($AG$1:INDIRECT("$AG$"&amp;ROW($AG342)-1) &lt;&gt; ""),ROW($AG$1:INDIRECT("$AG$"&amp;ROW($AD342)-1))), 1)+
INDEX($AH:$AH, LOOKUP(2, 1 / ($AH$1:INDIRECT("$AH$"&amp;ROW($AH342)-1) &lt;&gt; ""),ROW($AH$1:INDIRECT("$AH$"&amp;ROW($AD342)-1))), 1)&gt;=510,0,
IF(INDEX($AC:$AC, LOOKUP(2, 1 / ($AC$1:INDIRECT("$AC$"&amp;ROW($AC342)-1) &lt;&gt; ""),ROW($AC$1:INDIRECT("$AC$"&amp;ROW($AC342)-1))), 1)&gt;=255,0,
VLOOKUP(INDIRECT("$G$"&amp;LOOKUP(2, 1 / ($AC$1:INDIRECT("$AC$"&amp;ROW($AC342)-1) &lt;&gt; ""),ROW($AC$1:INDIRECT("$AC$"&amp;ROW($AC342)-1)))), 'EV and Base'!$A$1:$N$671, 3, FALSE))))</f>
        <v/>
      </c>
      <c r="AD342" s="2" t="str" cm="1">
        <f t="array" aca="1" ref="AD342" ca="1">IF(NOT(ISNUMBER(INDEX($A:$A, LOOKUP(2, 1 / ($A$1:INDIRECT("$A$"&amp;ROW($A342)) &lt;&gt; ""),ROW($A$1:INDIRECT("$A$"&amp;ROW($A342)))), 1))), "",
INDEX($AD:$AD, LOOKUP(2, 1 / ($AD$1:INDIRECT("$AD$"&amp;ROW($AD342)-1) &lt;&gt; ""),ROW($AD$1:INDIRECT("$AD$"&amp;ROW($AD342)-1))), 1)+
IF(INDEX($AC:$AC, LOOKUP(2, 1 / ($AC$1:INDIRECT("$AC$"&amp;ROW($AC342)-1) &lt;&gt; ""),ROW($AC$1:INDIRECT("$AC$"&amp;ROW($AC342)-1))), 1)+
INDEX($AD:$AD, LOOKUP(2, 1 / ($AD$1:INDIRECT("$AD$"&amp;ROW($AD342)-1) &lt;&gt; ""),ROW($AD$1:INDIRECT("$AD$"&amp;ROW($AD342)-1))), 1)+
INDEX($AE:$AE, LOOKUP(2, 1 / ($AE$1:INDIRECT("$AE$"&amp;ROW($AE342)-1) &lt;&gt; ""),ROW($AE$1:INDIRECT("$AE$"&amp;ROW($AD342)-1))), 1)+
INDEX($AE:$AF, LOOKUP(2, 1 / ($AF$1:INDIRECT("$AF$"&amp;ROW($AF342)-1) &lt;&gt; ""),ROW($AF$1:INDIRECT("$AF$"&amp;ROW($AD342)-1))), 1)+
INDEX($AG:$AG, LOOKUP(2, 1 / ($AG$1:INDIRECT("$AG$"&amp;ROW($AG342)-1) &lt;&gt; ""),ROW($AG$1:INDIRECT("$AG$"&amp;ROW($AD342)-1))), 1)+
INDEX($AH:$AH, LOOKUP(2, 1 / ($AH$1:INDIRECT("$AH$"&amp;ROW($AH342)-1) &lt;&gt; ""),ROW($AH$1:INDIRECT("$AH$"&amp;ROW($AD342)-1))), 1)&gt;=510,0,
IF(INDEX($AD:$AD, LOOKUP(2, 1 / ($AD$1:INDIRECT("$AD$"&amp;ROW($AD342)-1) &lt;&gt; ""),ROW($AD$1:INDIRECT("$AD$"&amp;ROW($AD342)-1))), 1)&gt;=255,0,
VLOOKUP(INDIRECT("$G$"&amp;LOOKUP(2, 1 / ($AD$1:INDIRECT("$AD$"&amp;ROW($AD342)-1) &lt;&gt; ""),ROW($AD$1:INDIRECT("$AD$"&amp;ROW($AD342)-1)))), 'EV and Base'!$A$1:$N$671, 4, FALSE))))</f>
        <v/>
      </c>
      <c r="AE342" s="2" t="str" cm="1">
        <f t="array" aca="1" ref="AE342" ca="1">IF(NOT(ISNUMBER(INDEX($A:$A,LOOKUP(2,1/($A$1:INDIRECT("$A$"&amp;ROW($A342))&lt;&gt;""),ROW($A$1:INDIRECT("$A$"&amp;ROW($A342)))),1))),"",
INDEX($AE:$AE,LOOKUP(2,1/($AE$1:INDIRECT("$AE$"&amp;ROW($AE342)-1)&lt;&gt;""),ROW($AE$1:INDIRECT("$AE$"&amp;ROW($AE342)-1))),1)+
IF(INDEX($AC:$AC,LOOKUP(2,1/($AC$1:INDIRECT("$AC$"&amp;ROW($AC342)-1)&lt;&gt;""),ROW($AC$1:INDIRECT("$AC$"&amp;ROW($AC342)-1))),1)+
INDEX($AD:$AD,LOOKUP(2,1/($AD$1:INDIRECT("$AD$"&amp;ROW($AD342)-1)&lt;&gt;""),ROW($AD$1:INDIRECT("$AD$"&amp;ROW($AD342)-1))),1)+
INDEX($AE:$AE,LOOKUP(2,1/($AE$1:INDIRECT("$AE$"&amp;ROW($AE342)-1)&lt;&gt;""),ROW($AE$1:INDIRECT("$AE$"&amp;ROW($AD342)-1))),1)+
INDEX($AE:$AF,LOOKUP(2,1/($AF$1:INDIRECT("$AF$"&amp;ROW($AF342)-1)&lt;&gt;""),ROW($AF$1:INDIRECT("$AF$"&amp;ROW($AD342)-1))),1)+
INDEX($AG:$AG,LOOKUP(2,1/($AG$1:INDIRECT("$AG$"&amp;ROW($AG342)-1)&lt;&gt;""),ROW($AG$1:INDIRECT("$AG$"&amp;ROW($AD342)-1))),1)+
INDEX($AH:$AH,LOOKUP(2,1/($AH$1:INDIRECT("$AH$"&amp;ROW($AH342)-1)&lt;&gt;""),ROW($AH$1:INDIRECT("$AH$"&amp;ROW($AD342)-1))),1)&gt;=510,0,
IF(INDEX($AE:$AE,LOOKUP(2,1/($AE$1:INDIRECT("$AE$"&amp;ROW($AE342)-1)&lt;&gt;""),ROW($AE$1:INDIRECT("$AE$"&amp;ROW($AE342)-1))),1)&gt;=255,0,
VLOOKUP(INDIRECT("$G$"&amp;LOOKUP(2,1/($AE$1:INDIRECT("$AE$"&amp;ROW($AE342)-1)&lt;&gt;""),ROW($AE$1:INDIRECT("$AE$"&amp;ROW($AE342)-1)))),'EV and Base'!$A$1:$N$671,5,FALSE))))</f>
        <v/>
      </c>
      <c r="AF342" s="2" t="str" cm="1">
        <f t="array" aca="1" ref="AF342" ca="1">IF(NOT(ISNUMBER(INDEX($A:$A, LOOKUP(2, 1 / ($A$1:INDIRECT("$A$"&amp;ROW($A342)) &lt;&gt; ""),ROW($A$1:INDIRECT("$A$"&amp;ROW($A342)))), 1))), "",
INDEX($AF:$AF, LOOKUP(2, 1 / ($AF$1:INDIRECT("$AF$"&amp;ROW($AF342)-1) &lt;&gt; ""),ROW($AF$1:INDIRECT("$AF$"&amp;ROW($AF342)-1))), 1)+
IF(INDEX($AC:$AC, LOOKUP(2, 1 / ($AC$1:INDIRECT("$AC$"&amp;ROW($AC342)-1) &lt;&gt; ""),ROW($AC$1:INDIRECT("$AC$"&amp;ROW($AC342)-1))), 1)+
INDEX($AD:$AD, LOOKUP(2, 1 / ($AD$1:INDIRECT("$AD$"&amp;ROW($AD342)-1) &lt;&gt; ""),ROW($AD$1:INDIRECT("$AD$"&amp;ROW($AD342)-1))), 1)+
INDEX($AE:$AE, LOOKUP(2, 1 / ($AE$1:INDIRECT("$AE$"&amp;ROW($AE342)-1) &lt;&gt; ""),ROW($AE$1:INDIRECT("$AE$"&amp;ROW($AD342)-1))), 1)+
INDEX($AE:$AF, LOOKUP(2, 1 / ($AF$1:INDIRECT("$AF$"&amp;ROW($AF342)-1) &lt;&gt; ""),ROW($AF$1:INDIRECT("$AF$"&amp;ROW($AD342)-1))), 1)+
INDEX($AG:$AG, LOOKUP(2, 1 / ($AG$1:INDIRECT("$AG$"&amp;ROW($AG342)-1) &lt;&gt; ""),ROW($AG$1:INDIRECT("$AG$"&amp;ROW($AD342)-1))), 1)+
INDEX($AH:$AH, LOOKUP(2, 1 / ($AH$1:INDIRECT("$AH$"&amp;ROW($AH342)-1) &lt;&gt; ""),ROW($AH$1:INDIRECT("$AH$"&amp;ROW($AD342)-1))), 1)&gt;=510,0,
IF(INDEX($AF:$AF, LOOKUP(2, 1 / ($AF$1:INDIRECT("$AF$"&amp;ROW($AF342)-1) &lt;&gt; ""),ROW($AF$1:INDIRECT("$AF$"&amp;ROW($AF342)-1))), 1)&gt;=255,0,
VLOOKUP(INDIRECT("$G$"&amp;LOOKUP(2, 1 / ($AF$1:INDIRECT("$AF$"&amp;ROW($AF342)-1) &lt;&gt; ""),ROW($AF$1:INDIRECT("$AF$"&amp;ROW($AF342)-1)))), 'EV and Base'!$A$1:$N$671, 6, FALSE))))</f>
        <v/>
      </c>
      <c r="AG342" s="2" t="str" cm="1">
        <f t="array" aca="1" ref="AG342" ca="1">IF(NOT(ISNUMBER(INDEX($A:$A, LOOKUP(2, 1 / ($A$1:INDIRECT("$A$"&amp;ROW($A342)) &lt;&gt; ""),ROW($A$1:INDIRECT("$A$"&amp;ROW($A342)))), 1))), "",
INDEX($AG:$AG, LOOKUP(2, 1 / ($AG$1:INDIRECT("$AG$"&amp;ROW($AG342)-1) &lt;&gt; ""),ROW($AG$1:INDIRECT("$AG$"&amp;ROW($AG342)-1))), 1)+
IF(INDEX($AC:$AC, LOOKUP(2, 1 / ($AC$1:INDIRECT("$AC$"&amp;ROW($AC342)-1) &lt;&gt; ""),ROW($AC$1:INDIRECT("$AC$"&amp;ROW($AC342)-1))), 1)+
INDEX($AD:$AD, LOOKUP(2, 1 / ($AD$1:INDIRECT("$AD$"&amp;ROW($AD342)-1) &lt;&gt; ""),ROW($AD$1:INDIRECT("$AD$"&amp;ROW($AD342)-1))), 1)+
INDEX($AE:$AE, LOOKUP(2, 1 / ($AE$1:INDIRECT("$AE$"&amp;ROW($AE342)-1) &lt;&gt; ""),ROW($AE$1:INDIRECT("$AE$"&amp;ROW($AD342)-1))), 1)+
INDEX($AE:$AF, LOOKUP(2, 1 / ($AF$1:INDIRECT("$AF$"&amp;ROW($AF342)-1) &lt;&gt; ""),ROW($AF$1:INDIRECT("$AF$"&amp;ROW($AD342)-1))), 1)+
INDEX($AG:$AG, LOOKUP(2, 1 / ($AG$1:INDIRECT("$AG$"&amp;ROW($AG342)-1) &lt;&gt; ""),ROW($AG$1:INDIRECT("$AG$"&amp;ROW($AD342)-1))), 1)+
INDEX($AH:$AH, LOOKUP(2, 1 / ($AH$1:INDIRECT("$AH$"&amp;ROW($AH342)-1) &lt;&gt; ""),ROW($AH$1:INDIRECT("$AH$"&amp;ROW($AD342)-1))), 1)&gt;=510,0,
IF(INDEX($AG:$AG, LOOKUP(2, 1 / ($AG$1:INDIRECT("$AG$"&amp;ROW($AG342)-1) &lt;&gt; ""),ROW($AG$1:INDIRECT("$AG$"&amp;ROW($AG342)-1))), 1)&gt;=255,0,
VLOOKUP(INDIRECT("$G$"&amp;LOOKUP(2, 1 / ($AG$1:INDIRECT("$AG$"&amp;ROW($AG342)-1) &lt;&gt; ""),ROW($AG$1:INDIRECT("$AG$"&amp;ROW($AG342)-1)))), 'EV and Base'!$A$1:$N$671, 7, FALSE))))</f>
        <v/>
      </c>
      <c r="AH342" s="24" t="str" cm="1">
        <f t="array" aca="1" ref="AH342" ca="1">IF(NOT(ISNUMBER(INDEX($A:$A,LOOKUP(2,1/($A$1:INDIRECT("$A$"&amp;ROW($A342))&lt;&gt;""),ROW($A$1:INDIRECT("$A$"&amp;ROW($A342)))),1))),"",
INDEX($AH:$AH,LOOKUP(2,1/($AH$1:INDIRECT("$AH$"&amp;ROW($AH342)-1)&lt;&gt;""),ROW($AH$1:INDIRECT("$AH$"&amp;ROW($AH342)-1))),1)+
IF(INDEX($AC:$AC,LOOKUP(2,1/($AC$1:INDIRECT("$AC$"&amp;ROW($AC342)-1)&lt;&gt;""),ROW($AC$1:INDIRECT("$AC$"&amp;ROW($AC342)-1))),1)+
INDEX($AD:$AD,LOOKUP(2,1/($AD$1:INDIRECT("$AD$"&amp;ROW($AD342)-1)&lt;&gt;""),ROW($AD$1:INDIRECT("$AD$"&amp;ROW($AD342)-1))),1)+
INDEX($AE:$AE,LOOKUP(2,1/($AE$1:INDIRECT("$AE$"&amp;ROW($AE342)-1)&lt;&gt;""),ROW($AE$1:INDIRECT("$AE$"&amp;ROW($AD342)-1))),1)+
INDEX($AE:$AF,LOOKUP(2,1/($AF$1:INDIRECT("$AF$"&amp;ROW($AF342)-1)&lt;&gt;""),ROW($AF$1:INDIRECT("$AF$"&amp;ROW($AD342)-1))),1)+
INDEX($AG:$AG,LOOKUP(2,1/($AG$1:INDIRECT("$AG$"&amp;ROW($AG342)-1)&lt;&gt;""),ROW($AG$1:INDIRECT("$AG$"&amp;ROW($AD342)-1))),1)+
INDEX($AH:$AH,LOOKUP(2,1/($AH$1:INDIRECT("$AH$"&amp;ROW($AH342)-1)&lt;&gt;""),ROW($AH$1:INDIRECT("$AH$"&amp;ROW($AD342)-1))),1)&gt;=510,0,
IF(INDEX($AH:$AH,LOOKUP(2,1/($AH$1:INDIRECT("$AH$"&amp;ROW($AH342)-1)&lt;&gt;""),ROW($AH$1:INDIRECT("$AH$"&amp;ROW($AH342)-1))),1)&gt;=255,0,
VLOOKUP(INDIRECT("$G$"&amp;LOOKUP(2,1/($AH$1:INDIRECT("$AH$"&amp;ROW($AH342)-1)&lt;&gt;""),ROW($AH$1:INDIRECT("$AH$"&amp;ROW($AH342)-1)))),'EV and Base'!$A$1:$N$671,8,FALSE))))</f>
        <v/>
      </c>
      <c r="AI342" s="29" t="str" cm="1">
        <f t="array" aca="1" ref="AI342" ca="1">IF(NOT(ISNUMBER(INDEX($A:$A,LOOKUP(2,1/($A$1:INDIRECT("$A$"&amp;ROW($A342))&lt;&gt;""),ROW($A$1:INDIRECT("$A$"&amp;ROW($A342)))),1))),"",
ROUNDDOWN((((2*VLOOKUP($AA342,'EV and Base'!$A$1:$N$671,9,FALSE))+31+ROUNDDOWN($AC342/4,0))*$AB342)/100,0)+$AB342+10)</f>
        <v/>
      </c>
      <c r="AJ342" s="21" t="str" cm="1">
        <f t="array" aca="1" ref="AJ342" ca="1">IF(NOT(ISNUMBER(INDEX($A:$A, LOOKUP(2, 1 / ($A$1:INDIRECT("$A$"&amp;ROW($A342)) &lt;&gt; ""),ROW($A$1:INDIRECT("$A$"&amp;ROW($A342)))), 1))), "",
ROUNDDOWN((ROUNDDOWN((((2*VLOOKUP($AA342, 'EV and Base'!$A$1:$N$671, 10, FALSE))+31+ROUNDDOWN($AD342/4, 0))*$AB342)/100, 0)+5)*1.1, 0))</f>
        <v/>
      </c>
      <c r="AK342" s="21" t="str" cm="1">
        <f t="array" aca="1" ref="AK342" ca="1">IF(NOT(ISNUMBER(INDEX($A:$A, LOOKUP(2, 1 / ($A$1:INDIRECT("$A$"&amp;ROW($A342)) &lt;&gt; ""),ROW($A$1:INDIRECT("$A$"&amp;ROW($A342)))), 1))), "",
ROUNDDOWN((ROUNDDOWN((((2*VLOOKUP($AA342, 'EV and Base'!$A$1:$N$671, 11, FALSE))+30+ROUNDDOWN($AE342/4, 0))*$AB342)/100, 0)+5), 0)
&amp;"-"&amp;
ROUNDDOWN((ROUNDDOWN((((2*VLOOKUP($AA342, 'EV and Base'!$A$1:$N$671, 11, FALSE))+31+ROUNDDOWN($AE342/4, 0))*$AB342)/100, 0)+5), 0))</f>
        <v/>
      </c>
      <c r="AL342" s="21" t="str" cm="1">
        <f t="array" aca="1" ref="AL342" ca="1">IF(NOT(ISNUMBER(INDEX($A:$A, LOOKUP(2, 1 / ($A$1:INDIRECT("$A$"&amp;ROW($A342)) &lt;&gt; ""),ROW($A$1:INDIRECT("$A$"&amp;ROW($A342)))), 1))), "",
ROUNDDOWN((ROUNDDOWN((((2*VLOOKUP($AA342, 'EV and Base'!$A$1:$N$671, 12, FALSE))+0+ROUNDDOWN($AF342/4, 0))*$AB342)/100, 0)+5)*0.9, 0)
&amp;"-"&amp;
ROUNDDOWN((ROUNDDOWN((((2*VLOOKUP($AA342, 'EV and Base'!$A$1:$N$671, 12, FALSE))+31+ROUNDDOWN($AF342/4, 0))*$AB342)/100, 0)+5)*0.9, 0))</f>
        <v/>
      </c>
      <c r="AM342" s="21" t="str" cm="1">
        <f t="array" aca="1" ref="AM342" ca="1">IF(NOT(ISNUMBER(INDEX($A:$A, LOOKUP(2, 1 / ($A$1:INDIRECT("$A$"&amp;ROW($A342)) &lt;&gt; ""),ROW($A$1:INDIRECT("$A$"&amp;ROW($A342)))), 1))), "",
ROUNDDOWN((ROUNDDOWN((((2*VLOOKUP($AA342, 'EV and Base'!$A$1:$N$671, 13, FALSE))+30+ROUNDDOWN($AG342/4, 0))*$AB342)/100, 0)+5), 0)
&amp;"-"&amp;
ROUNDDOWN((ROUNDDOWN((((2*VLOOKUP($AA342, 'EV and Base'!$A$1:$N$671, 13, FALSE))+31+ROUNDDOWN($AG342/4, 0))*$AB342)/100, 0)+5), 0))</f>
        <v/>
      </c>
      <c r="AN342" s="25" t="str" cm="1">
        <f t="array" aca="1" ref="AN342" ca="1">IF(NOT(ISNUMBER(INDEX($A:$A, LOOKUP(2, 1 / ($A$1:INDIRECT("$A$"&amp;ROW($A342)) &lt;&gt; ""),ROW($A$1:INDIRECT("$A$"&amp;ROW($A342)))), 1))), "",
ROUNDDOWN((ROUNDDOWN((((2*VLOOKUP($AA342, 'EV and Base'!$A$1:$N$671, 14, FALSE))+31+ROUNDDOWN($AH342/4, 0))*$AB342)/100, 0)+5), 0))</f>
        <v/>
      </c>
      <c r="AO342" s="23" t="str" cm="1">
        <f t="array" aca="1" ref="AO342" ca="1">IF(NOT(ISNUMBER(INDEX($A:$A, LOOKUP(2, 1 / ($A$1:INDIRECT("$A$"&amp;ROW($A342)) &lt;&gt; ""),ROW($A$1:INDIRECT("$A$"&amp;ROW($A342)))), 1))), "",
ROUNDDOWN((((2*VLOOKUP($AA342, 'EV and Base'!$A$1:$N$671, 9, FALSE))+31+ROUNDDOWN($AC342/4, 0))*$AB342)/100, 0)+$AB342+10)</f>
        <v/>
      </c>
      <c r="AP342" s="2" t="str" cm="1">
        <f t="array" aca="1" ref="AP342" ca="1">IF(NOT(ISNUMBER(INDEX($A:$A, LOOKUP(2, 1 / ($A$1:INDIRECT("$A$"&amp;ROW($A342)) &lt;&gt; ""),ROW($A$1:INDIRECT("$A$"&amp;ROW($A342)))), 1))), "",
ROUNDDOWN((ROUNDDOWN((((2*VLOOKUP($AA342, 'EV and Base'!$A$1:$N$671, 10, FALSE))+31+ROUNDDOWN($AD342/4, 0))*$AB342)/100, 0)+5)*1.1, 0))</f>
        <v/>
      </c>
      <c r="AQ342" s="2" t="str" cm="1">
        <f t="array" aca="1" ref="AQ342" ca="1">IF(NOT(ISNUMBER(INDEX($A:$A, LOOKUP(2, 1 / ($A$1:INDIRECT("$A$"&amp;ROW($A342)) &lt;&gt; ""),ROW($A$1:INDIRECT("$A$"&amp;ROW($A342)))), 1))), "",
ROUNDDOWN((ROUNDDOWN((((2*VLOOKUP($AA342, 'EV and Base'!$A$1:$N$671, 11, FALSE))+$AV$2+ROUNDDOWN($AE342/4, 0))*$AB342)/100, 0)+5), 0))</f>
        <v/>
      </c>
      <c r="AR342" s="22" t="str" cm="1">
        <f t="array" aca="1" ref="AR342" ca="1">IF(NOT(ISNUMBER(INDEX($A:$A, LOOKUP(2, 1 / ($A$1:INDIRECT("$A$"&amp;ROW($A342)) &lt;&gt; ""),ROW($A$1:INDIRECT("$A$"&amp;ROW($A342)))), 1))), "",
ROUNDDOWN((ROUNDDOWN((((2*VLOOKUP($AA342, 'EV and Base'!$A$1:$N$671, 12, FALSE))+$AW$2+ROUNDDOWN($AF342/4, 0))*$AB342)/100, 0)+5)*0.9, 0))</f>
        <v/>
      </c>
      <c r="AS342" s="2" t="str" cm="1">
        <f t="array" aca="1" ref="AS342" ca="1">IF(NOT(ISNUMBER(INDEX($A:$A, LOOKUP(2, 1 / ($A$1:INDIRECT("$A$"&amp;ROW($A342)) &lt;&gt; ""),ROW($A$1:INDIRECT("$A$"&amp;ROW($A342)))), 1))), "",
ROUNDDOWN((ROUNDDOWN((((2*VLOOKUP($AA342, 'EV and Base'!$A$1:$N$671, 13, FALSE))+$AX$2+ROUNDDOWN($AG342/4, 0))*$AB342)/100, 0)+5), 0))</f>
        <v/>
      </c>
      <c r="AT342" s="24" t="str" cm="1">
        <f t="array" aca="1" ref="AT342" ca="1">IF(NOT(ISNUMBER(INDEX($A:$A, LOOKUP(2, 1 / ($A$1:INDIRECT("$A$"&amp;ROW($A342)) &lt;&gt; ""),ROW($A$1:INDIRECT("$A$"&amp;ROW($A342)))), 1))), "",
ROUNDDOWN((ROUNDDOWN((((2*VLOOKUP($AA342, 'EV and Base'!$A$1:$N$671, 14, FALSE))+31+ROUNDDOWN($AH342/4, 0))*$AB342)/100, 0)+5), 0))</f>
        <v/>
      </c>
      <c r="AU342" s="28"/>
      <c r="AY342" t="str" cm="1">
        <f t="array" aca="1" ref="AY342" ca="1">IF(NOT(ISNUMBER(INDEX($A:$A,LOOKUP(2,1/($A$1:INDIRECT("$A$"&amp;ROW($A342))&lt;&gt;""),ROW($A$1:INDIRECT("$A$"&amp;ROW($A342)))),1))),"",
INDEX($AY:$AY,LOOKUP(2,1/($AY$1:INDIRECT("$AY$"&amp;ROW($AY342)-1)&lt;&gt;""),ROW($AY$1:INDIRECT("$AY$"&amp;ROW($AY342)-1))),1)+$BL342)</f>
        <v/>
      </c>
      <c r="AZ342" s="3" t="str" cm="1">
        <f t="array" aca="1" ref="AZ342" ca="1">IF(NOT(ISNUMBER(INDEX($A:$A, LOOKUP(2, 1 / ($A$1:INDIRECT("$A$"&amp;ROW($A342)) &lt;&gt; ""),ROW($A$1:INDIRECT("$A$"&amp;ROW($A342)))), 1))), "",
VLOOKUP(INDIRECT("$G$"&amp;LOOKUP(2, 1 / ($AY$1:INDIRECT("$AY$"&amp;ROW($AY342)-1) &lt;&gt; ""),ROW($AY$1:INDIRECT("$AY$"&amp;ROW($AY342)-1)))),'EV and Base'!A304:N974,2,FALSE))</f>
        <v/>
      </c>
      <c r="BA342" s="3" t="str" cm="1">
        <f t="array" aca="1" ref="BA342" ca="1">IF(NOT(ISNUMBER(INDEX($A:$A, LOOKUP(2, 1 / ($A$1:INDIRECT("$A$"&amp;ROW($A342)) &lt;&gt; ""),ROW($A$1:INDIRECT("$A$"&amp;ROW($A342)))), 1))), "",
INDIRECT("$I$"&amp;LOOKUP(2, 1 / ($AY$1:INDIRECT("$AY$"&amp;ROW($AY342)-1) &lt;&gt; ""),ROW($AY$1:INDIRECT("$AY$"&amp;ROW($AY342)-1)))))</f>
        <v/>
      </c>
      <c r="BB342" s="1" t="str" cm="1">
        <f t="array" aca="1" ref="BB342" ca="1">IF(NOT(ISNUMBER(INDEX($A:$A, LOOKUP(2, 1 / ($A$1:INDIRECT("$A$"&amp;ROW($A342)) &lt;&gt; ""),ROW($A$1:INDIRECT("$A$"&amp;ROW($A342)))), 1))), "",
INDIRECT("$AB$"&amp;LOOKUP(2, 1 / ($AY$1:INDIRECT("$AY$"&amp;ROW($AY342)-1) &lt;&gt; ""),ROW($AY$1:INDIRECT("$AY$"&amp;ROW($AY342)-1)))))</f>
        <v/>
      </c>
      <c r="BC342" s="3" t="str" cm="1">
        <f t="array" aca="1" ref="BC342" ca="1">IF(NOT(ISNUMBER(INDEX($A:$A,LOOKUP(2,1/($A$1:INDIRECT("$A$"&amp;ROW($A342))&lt;&gt;""),ROW($A$1:INDIRECT("$A$"&amp;ROW($A342)))),1))),"",
$BA342+$BA342+10)</f>
        <v/>
      </c>
      <c r="BD342" s="3" t="str" cm="1">
        <f t="array" aca="1" ref="BD342" ca="1">IF(NOT(ISNUMBER(INDEX($A:$A,LOOKUP(2,1/($A$1:INDIRECT("$A$"&amp;ROW($A342))&lt;&gt;""),ROW($A$1:INDIRECT("$A$"&amp;ROW($A342)))),1))),"",
$BA342+$BB342+10)</f>
        <v/>
      </c>
      <c r="BE342" s="3" t="str" cm="1">
        <f t="array" aca="1" ref="BE342" ca="1">IF(NOT(ISNUMBER(INDEX($A:$A,LOOKUP(2,1/($A$1:INDIRECT("$A$"&amp;ROW($A342))&lt;&gt;""),ROW($A$1:INDIRECT("$A$"&amp;ROW($A342)))),1))),"",
$BC342*$BC342)</f>
        <v/>
      </c>
      <c r="BF342" s="3" t="str" cm="1">
        <f t="array" aca="1" ref="BF342" ca="1">IF(NOT(ISNUMBER(INDEX($A:$A,LOOKUP(2,1/($A$1:INDIRECT("$A$"&amp;ROW($A342))&lt;&gt;""),ROW($A$1:INDIRECT("$A$"&amp;ROW($A342)))),1))),"",
$BD342*$BD342)</f>
        <v/>
      </c>
      <c r="BG342" s="3" t="str" cm="1">
        <f t="array" aca="1" ref="BG342" ca="1">IF(NOT(ISNUMBER(INDEX($A:$A,LOOKUP(2,1/($A$1:INDIRECT("$A$"&amp;ROW($A342))&lt;&gt;""),ROW($A$1:INDIRECT("$A$"&amp;ROW($A342)))),1))),"",
_xlfn.FLOOR.MATH(1.5*_xlfn.FLOOR.MATH($AZ342*BA342/5)))</f>
        <v/>
      </c>
      <c r="BH342" s="3" t="str" cm="1">
        <f t="array" aca="1" ref="BH342" ca="1">IF(NOT(ISNUMBER(INDEX($A:$A, LOOKUP(2, 1 / ($A$1:INDIRECT("$A$"&amp;ROW($A342)) &lt;&gt; ""),ROW($A$1:INDIRECT("$A$"&amp;ROW($A342)))), 1))), "",
_xlfn.FLOOR.MATH($BG342/IF(OR(INDIRECT("$C$"&amp;LOOKUP(2, 1 / ($AY$1:INDIRECT("$AY$"&amp;ROW($AY342)-1) &lt;&gt; ""),ROW($AY$1:INDIRECT("$AY$"&amp;ROW($AY342)-1))))="Multi",
INDIRECT("$C$"&amp;LOOKUP(2, 1 / ($AY$1:INDIRECT("$AY$"&amp;ROW($AY342)-1) &lt;&gt; ""),ROW($AY$1:INDIRECT("$AY$"&amp;ROW($AY342)-1))))="Double"),2,1)))</f>
        <v/>
      </c>
      <c r="BI342" s="3" t="str" cm="1">
        <f t="array" aca="1" ref="BI342" ca="1">IF(NOT(ISNUMBER(INDEX($A:$A,LOOKUP(2,1/($A$1:INDIRECT("$A$"&amp;ROW($A342))&lt;&gt;""),ROW($A$1:INDIRECT("$A$"&amp;ROW($A342)))),1))),"",
VLOOKUP($BC342,GameFreakSQRT!$A$1:$B$200,2,FALSE))</f>
        <v/>
      </c>
      <c r="BJ342" s="3" t="str" cm="1">
        <f t="array" aca="1" ref="BJ342" ca="1">IF(NOT(ISNUMBER(INDEX($A:$A,LOOKUP(2,1/($A$1:INDIRECT("$A$"&amp;ROW($A342))&lt;&gt;""),ROW($A$1:INDIRECT("$A$"&amp;ROW($A342)))),1))),"",
VLOOKUP($BD342,GameFreakSQRT!$A$1:$B$200,2,FALSE))</f>
        <v/>
      </c>
      <c r="BK342" s="3" t="str" cm="1">
        <f t="array" aca="1" ref="BK342" ca="1">IF(NOT(ISNUMBER(INDEX($A:$A,LOOKUP(2,1/($A$1:INDIRECT("$A$"&amp;ROW($A342))&lt;&gt;""),ROW($A$1:INDIRECT("$A$"&amp;ROW($A342)))),1))),"",
_xlfn.FLOOR.MATH((($BI342*$BE342)*$BH342)/($BJ342*$BF342))+1)</f>
        <v/>
      </c>
      <c r="BL342" s="3" t="str" cm="1">
        <f t="array" aca="1" ref="BL342" ca="1">IF(NOT(ISNUMBER(INDEX($A:$A,LOOKUP(2,1/($A$1:INDIRECT("$A$"&amp;ROW($A342))&lt;&gt;""),ROW($A$1:INDIRECT("$A$"&amp;ROW($A342)))),1))),"",
_xlfn.FLOOR.MATH($BK342*IF(NOT(INDIRECT("$Z$"&amp;LOOKUP(2, 1 / ($AY$1:INDIRECT("$AY$"&amp;ROW($AY342)-1) &lt;&gt; ""),ROW($AY$1:INDIRECT("$AY$"&amp;ROW($AY342)-1))))=""),1.5,1)))</f>
        <v/>
      </c>
      <c r="BM342" s="3" t="str" cm="1">
        <f t="array" aca="1" ref="BM342" ca="1">IF(NOT(ISNUMBER(INDEX($A:$A, LOOKUP(2, 1 / ($A$1:INDIRECT("$A$"&amp;ROW($A342)) &lt;&gt; ""),ROW($A$1:INDIRECT("$A$"&amp;ROW($A342)))), 1))), "",
INDIRECT("$Y$"&amp;LOOKUP(2, 1 / ($AY$1:INDIRECT("$AY$"&amp;ROW($AY342)-1) &lt;&gt; ""),ROW($AY$1:INDIRECT("$AY$"&amp;ROW($AY342)-1)))))</f>
        <v/>
      </c>
      <c r="BN342" s="3" t="str">
        <f t="shared" ca="1" si="31"/>
        <v/>
      </c>
    </row>
    <row r="343" spans="1:66" x14ac:dyDescent="0.45">
      <c r="A343" s="69"/>
      <c r="B343" s="69"/>
      <c r="C343" s="69"/>
      <c r="D343" s="69"/>
      <c r="E343" s="69"/>
      <c r="F343" s="56">
        <v>3</v>
      </c>
      <c r="G343" s="2" t="s">
        <v>622</v>
      </c>
      <c r="H343" s="22" t="s">
        <v>56</v>
      </c>
      <c r="I343" s="2">
        <v>35</v>
      </c>
      <c r="J343" s="2" t="s">
        <v>59</v>
      </c>
      <c r="K343" s="2" t="s">
        <v>457</v>
      </c>
      <c r="L343" s="2" t="s">
        <v>53</v>
      </c>
      <c r="M343" s="2" t="s">
        <v>459</v>
      </c>
      <c r="N343" s="2" t="s">
        <v>460</v>
      </c>
      <c r="O343" s="2" t="s">
        <v>461</v>
      </c>
      <c r="P343" s="2" t="s">
        <v>623</v>
      </c>
      <c r="Q343" s="2">
        <v>12</v>
      </c>
      <c r="R343" s="2">
        <f>_xlfn.FLOOR.MATH((((2*VLOOKUP(G343, 'EV and Base'!$A$1:$N$671, 9, FALSE))+$Q343)*$I343)/100)+$I343+10</f>
        <v>91</v>
      </c>
      <c r="S343" s="2">
        <f>_xlfn.FLOOR.MATH((_xlfn.FLOOR.MATH((((2*VLOOKUP($G343, 'EV and Base'!$A$1:$N$671, 10, FALSE))+$Q343)*$I343)/100)+5)*
IF(OR($J343="Lonely", $J343="Brave", $J343="Adamant", $J343="Naughty"), 1.1,
IF(OR($J343="Bold", $J343="Timid", $J343="Modest", $J343="Calm"), 0.9, 1)))</f>
        <v>65</v>
      </c>
      <c r="T343" s="2">
        <f>_xlfn.FLOOR.MATH((_xlfn.FLOOR.MATH((((2*VLOOKUP($G343, 'EV and Base'!$A$1:$N$671, 11, FALSE))+$Q343)*$I343)/100)+5)*
IF(OR($J343="Bold", $J343="Relaxed", $J343="Impish", $J343="Lax"), 1.1,
IF(OR($J343="Lonely", $J343="Hasty", $J343="Mild", $J343="Gentle"), 0.9, 1)))</f>
        <v>82</v>
      </c>
      <c r="U343" s="2">
        <f>_xlfn.FLOOR.MATH((_xlfn.FLOOR.MATH((((2*VLOOKUP($G343, 'EV and Base'!$A$1:$N$671, 12, FALSE))+$Q343)*$I343)/100)+5)*
IF(OR($J343="Modest", $J343="Mild", $J343="Quiet", $J343="Rash"), 1.1,
IF(OR($J343="Adamant", $J343="Impish", $J343="Jolly", $J343="Careful"), 0.9, 1)))</f>
        <v>52</v>
      </c>
      <c r="V343" s="2">
        <f>_xlfn.FLOOR.MATH((_xlfn.FLOOR.MATH((((2*VLOOKUP($G343, 'EV and Base'!$A$1:$N$671, 13, FALSE))+$Q343)*$I343)/100)+5)*
IF(OR($J343="Calm", $J343="Gentle", $J343="Sassy", $J343="Careful"), 1.1,
IF(OR($J343="Naughty", $J343="Lax", $J343="Naive", $J343="Rash"), 0.9, 1)))</f>
        <v>68</v>
      </c>
      <c r="W343" s="2">
        <f>_xlfn.FLOOR.MATH((_xlfn.FLOOR.MATH((((2*VLOOKUP($G343, 'EV and Base'!$A$1:$N$671, 14, FALSE))+$Q343)*$I343)/100)+5)*
IF(OR($J343="Timid", $J343="Hasty", $J343="Jolly", $J343="Naive"), 1.1,
IF(OR($J343="Brave", $J343="Relaxed", $J343="Quiet", $J343="Sassy"), 0.9, 1)))</f>
        <v>44</v>
      </c>
      <c r="X343" s="69"/>
      <c r="Z343" s="1">
        <v>1</v>
      </c>
      <c r="AA343" s="23" t="str" cm="1">
        <f t="array" aca="1" ref="AA343" ca="1">IF(NOT(ISNUMBER(INDEX($A:$A,LOOKUP(2,1/($A$1:INDIRECT("$A$"&amp;ROW($A343))&lt;&gt;""),ROW($A$1:INDIRECT("$A$"&amp;ROW($A343)))),1))),"",
IF(NOT(ISNUMBER($A343)),$AA342,
IF($AB343&lt;16,"Lillipup",
IF($AB343&lt;32,"Herdier",
"Stoutland"))))</f>
        <v/>
      </c>
      <c r="AB343" s="25" t="str" cm="1">
        <f t="array" aca="1" ref="AB343" ca="1">IF(NOT(ISNUMBER(INDEX($A:$A, LOOKUP(2, 1 / ($A$1:INDIRECT("$A$"&amp;ROW($A343)) &lt;&gt; ""),ROW($A$1:INDIRECT("$A$"&amp;ROW($A343)))), 1))), "",
VLOOKUP($AY343,'Medium-Slow'!$A$1:$B$101,2,TRUE))</f>
        <v/>
      </c>
      <c r="AC343" s="23" t="str" cm="1">
        <f t="array" aca="1" ref="AC343" ca="1">IF(NOT(ISNUMBER(INDEX($A:$A, LOOKUP(2, 1 / ($A$1:INDIRECT("$A$"&amp;ROW($A343)) &lt;&gt; ""),ROW($A$1:INDIRECT("$A$"&amp;ROW($A343)))), 1))), "",
INDEX($AC:$AC, LOOKUP(2, 1 / ($AC$1:INDIRECT("$AC$"&amp;ROW($AC343)-1) &lt;&gt; ""),ROW($AC$1:INDIRECT("$AC$"&amp;ROW($AC343)-1))), 1)+
IF(INDEX($AC:$AC, LOOKUP(2, 1 / ($AC$1:INDIRECT("$AC$"&amp;ROW($AC343)-1) &lt;&gt; ""),ROW($AC$1:INDIRECT("$AC$"&amp;ROW($AC343)-1))), 1)+
INDEX($AD:$AD, LOOKUP(2, 1 / ($AD$1:INDIRECT("$AD$"&amp;ROW($AD343)-1) &lt;&gt; ""),ROW($AD$1:INDIRECT("$AD$"&amp;ROW($AD343)-1))), 1)+
INDEX($AE:$AE, LOOKUP(2, 1 / ($AE$1:INDIRECT("$AE$"&amp;ROW($AE343)-1) &lt;&gt; ""),ROW($AE$1:INDIRECT("$AE$"&amp;ROW($AD343)-1))), 1)+
INDEX($AE:$AF, LOOKUP(2, 1 / ($AF$1:INDIRECT("$AF$"&amp;ROW($AF343)-1) &lt;&gt; ""),ROW($AF$1:INDIRECT("$AF$"&amp;ROW($AD343)-1))), 1)+
INDEX($AG:$AG, LOOKUP(2, 1 / ($AG$1:INDIRECT("$AG$"&amp;ROW($AG343)-1) &lt;&gt; ""),ROW($AG$1:INDIRECT("$AG$"&amp;ROW($AD343)-1))), 1)+
INDEX($AH:$AH, LOOKUP(2, 1 / ($AH$1:INDIRECT("$AH$"&amp;ROW($AH343)-1) &lt;&gt; ""),ROW($AH$1:INDIRECT("$AH$"&amp;ROW($AD343)-1))), 1)&gt;=510,0,
IF(INDEX($AC:$AC, LOOKUP(2, 1 / ($AC$1:INDIRECT("$AC$"&amp;ROW($AC343)-1) &lt;&gt; ""),ROW($AC$1:INDIRECT("$AC$"&amp;ROW($AC343)-1))), 1)&gt;=255,0,
VLOOKUP(INDIRECT("$G$"&amp;LOOKUP(2, 1 / ($AC$1:INDIRECT("$AC$"&amp;ROW($AC343)-1) &lt;&gt; ""),ROW($AC$1:INDIRECT("$AC$"&amp;ROW($AC343)-1)))), 'EV and Base'!$A$1:$N$671, 3, FALSE))))</f>
        <v/>
      </c>
      <c r="AD343" s="2" t="str" cm="1">
        <f t="array" aca="1" ref="AD343" ca="1">IF(NOT(ISNUMBER(INDEX($A:$A, LOOKUP(2, 1 / ($A$1:INDIRECT("$A$"&amp;ROW($A343)) &lt;&gt; ""),ROW($A$1:INDIRECT("$A$"&amp;ROW($A343)))), 1))), "",
INDEX($AD:$AD, LOOKUP(2, 1 / ($AD$1:INDIRECT("$AD$"&amp;ROW($AD343)-1) &lt;&gt; ""),ROW($AD$1:INDIRECT("$AD$"&amp;ROW($AD343)-1))), 1)+
IF(INDEX($AC:$AC, LOOKUP(2, 1 / ($AC$1:INDIRECT("$AC$"&amp;ROW($AC343)-1) &lt;&gt; ""),ROW($AC$1:INDIRECT("$AC$"&amp;ROW($AC343)-1))), 1)+
INDEX($AD:$AD, LOOKUP(2, 1 / ($AD$1:INDIRECT("$AD$"&amp;ROW($AD343)-1) &lt;&gt; ""),ROW($AD$1:INDIRECT("$AD$"&amp;ROW($AD343)-1))), 1)+
INDEX($AE:$AE, LOOKUP(2, 1 / ($AE$1:INDIRECT("$AE$"&amp;ROW($AE343)-1) &lt;&gt; ""),ROW($AE$1:INDIRECT("$AE$"&amp;ROW($AD343)-1))), 1)+
INDEX($AE:$AF, LOOKUP(2, 1 / ($AF$1:INDIRECT("$AF$"&amp;ROW($AF343)-1) &lt;&gt; ""),ROW($AF$1:INDIRECT("$AF$"&amp;ROW($AD343)-1))), 1)+
INDEX($AG:$AG, LOOKUP(2, 1 / ($AG$1:INDIRECT("$AG$"&amp;ROW($AG343)-1) &lt;&gt; ""),ROW($AG$1:INDIRECT("$AG$"&amp;ROW($AD343)-1))), 1)+
INDEX($AH:$AH, LOOKUP(2, 1 / ($AH$1:INDIRECT("$AH$"&amp;ROW($AH343)-1) &lt;&gt; ""),ROW($AH$1:INDIRECT("$AH$"&amp;ROW($AD343)-1))), 1)&gt;=510,0,
IF(INDEX($AD:$AD, LOOKUP(2, 1 / ($AD$1:INDIRECT("$AD$"&amp;ROW($AD343)-1) &lt;&gt; ""),ROW($AD$1:INDIRECT("$AD$"&amp;ROW($AD343)-1))), 1)&gt;=255,0,
VLOOKUP(INDIRECT("$G$"&amp;LOOKUP(2, 1 / ($AD$1:INDIRECT("$AD$"&amp;ROW($AD343)-1) &lt;&gt; ""),ROW($AD$1:INDIRECT("$AD$"&amp;ROW($AD343)-1)))), 'EV and Base'!$A$1:$N$671, 4, FALSE))))</f>
        <v/>
      </c>
      <c r="AE343" s="2" t="str" cm="1">
        <f t="array" aca="1" ref="AE343" ca="1">IF(NOT(ISNUMBER(INDEX($A:$A,LOOKUP(2,1/($A$1:INDIRECT("$A$"&amp;ROW($A343))&lt;&gt;""),ROW($A$1:INDIRECT("$A$"&amp;ROW($A343)))),1))),"",
INDEX($AE:$AE,LOOKUP(2,1/($AE$1:INDIRECT("$AE$"&amp;ROW($AE343)-1)&lt;&gt;""),ROW($AE$1:INDIRECT("$AE$"&amp;ROW($AE343)-1))),1)+
IF(INDEX($AC:$AC,LOOKUP(2,1/($AC$1:INDIRECT("$AC$"&amp;ROW($AC343)-1)&lt;&gt;""),ROW($AC$1:INDIRECT("$AC$"&amp;ROW($AC343)-1))),1)+
INDEX($AD:$AD,LOOKUP(2,1/($AD$1:INDIRECT("$AD$"&amp;ROW($AD343)-1)&lt;&gt;""),ROW($AD$1:INDIRECT("$AD$"&amp;ROW($AD343)-1))),1)+
INDEX($AE:$AE,LOOKUP(2,1/($AE$1:INDIRECT("$AE$"&amp;ROW($AE343)-1)&lt;&gt;""),ROW($AE$1:INDIRECT("$AE$"&amp;ROW($AD343)-1))),1)+
INDEX($AE:$AF,LOOKUP(2,1/($AF$1:INDIRECT("$AF$"&amp;ROW($AF343)-1)&lt;&gt;""),ROW($AF$1:INDIRECT("$AF$"&amp;ROW($AD343)-1))),1)+
INDEX($AG:$AG,LOOKUP(2,1/($AG$1:INDIRECT("$AG$"&amp;ROW($AG343)-1)&lt;&gt;""),ROW($AG$1:INDIRECT("$AG$"&amp;ROW($AD343)-1))),1)+
INDEX($AH:$AH,LOOKUP(2,1/($AH$1:INDIRECT("$AH$"&amp;ROW($AH343)-1)&lt;&gt;""),ROW($AH$1:INDIRECT("$AH$"&amp;ROW($AD343)-1))),1)&gt;=510,0,
IF(INDEX($AE:$AE,LOOKUP(2,1/($AE$1:INDIRECT("$AE$"&amp;ROW($AE343)-1)&lt;&gt;""),ROW($AE$1:INDIRECT("$AE$"&amp;ROW($AE343)-1))),1)&gt;=255,0,
VLOOKUP(INDIRECT("$G$"&amp;LOOKUP(2,1/($AE$1:INDIRECT("$AE$"&amp;ROW($AE343)-1)&lt;&gt;""),ROW($AE$1:INDIRECT("$AE$"&amp;ROW($AE343)-1)))),'EV and Base'!$A$1:$N$671,5,FALSE))))</f>
        <v/>
      </c>
      <c r="AF343" s="2" t="str" cm="1">
        <f t="array" aca="1" ref="AF343" ca="1">IF(NOT(ISNUMBER(INDEX($A:$A, LOOKUP(2, 1 / ($A$1:INDIRECT("$A$"&amp;ROW($A343)) &lt;&gt; ""),ROW($A$1:INDIRECT("$A$"&amp;ROW($A343)))), 1))), "",
INDEX($AF:$AF, LOOKUP(2, 1 / ($AF$1:INDIRECT("$AF$"&amp;ROW($AF343)-1) &lt;&gt; ""),ROW($AF$1:INDIRECT("$AF$"&amp;ROW($AF343)-1))), 1)+
IF(INDEX($AC:$AC, LOOKUP(2, 1 / ($AC$1:INDIRECT("$AC$"&amp;ROW($AC343)-1) &lt;&gt; ""),ROW($AC$1:INDIRECT("$AC$"&amp;ROW($AC343)-1))), 1)+
INDEX($AD:$AD, LOOKUP(2, 1 / ($AD$1:INDIRECT("$AD$"&amp;ROW($AD343)-1) &lt;&gt; ""),ROW($AD$1:INDIRECT("$AD$"&amp;ROW($AD343)-1))), 1)+
INDEX($AE:$AE, LOOKUP(2, 1 / ($AE$1:INDIRECT("$AE$"&amp;ROW($AE343)-1) &lt;&gt; ""),ROW($AE$1:INDIRECT("$AE$"&amp;ROW($AD343)-1))), 1)+
INDEX($AE:$AF, LOOKUP(2, 1 / ($AF$1:INDIRECT("$AF$"&amp;ROW($AF343)-1) &lt;&gt; ""),ROW($AF$1:INDIRECT("$AF$"&amp;ROW($AD343)-1))), 1)+
INDEX($AG:$AG, LOOKUP(2, 1 / ($AG$1:INDIRECT("$AG$"&amp;ROW($AG343)-1) &lt;&gt; ""),ROW($AG$1:INDIRECT("$AG$"&amp;ROW($AD343)-1))), 1)+
INDEX($AH:$AH, LOOKUP(2, 1 / ($AH$1:INDIRECT("$AH$"&amp;ROW($AH343)-1) &lt;&gt; ""),ROW($AH$1:INDIRECT("$AH$"&amp;ROW($AD343)-1))), 1)&gt;=510,0,
IF(INDEX($AF:$AF, LOOKUP(2, 1 / ($AF$1:INDIRECT("$AF$"&amp;ROW($AF343)-1) &lt;&gt; ""),ROW($AF$1:INDIRECT("$AF$"&amp;ROW($AF343)-1))), 1)&gt;=255,0,
VLOOKUP(INDIRECT("$G$"&amp;LOOKUP(2, 1 / ($AF$1:INDIRECT("$AF$"&amp;ROW($AF343)-1) &lt;&gt; ""),ROW($AF$1:INDIRECT("$AF$"&amp;ROW($AF343)-1)))), 'EV and Base'!$A$1:$N$671, 6, FALSE))))</f>
        <v/>
      </c>
      <c r="AG343" s="2" t="str" cm="1">
        <f t="array" aca="1" ref="AG343" ca="1">IF(NOT(ISNUMBER(INDEX($A:$A, LOOKUP(2, 1 / ($A$1:INDIRECT("$A$"&amp;ROW($A343)) &lt;&gt; ""),ROW($A$1:INDIRECT("$A$"&amp;ROW($A343)))), 1))), "",
INDEX($AG:$AG, LOOKUP(2, 1 / ($AG$1:INDIRECT("$AG$"&amp;ROW($AG343)-1) &lt;&gt; ""),ROW($AG$1:INDIRECT("$AG$"&amp;ROW($AG343)-1))), 1)+
IF(INDEX($AC:$AC, LOOKUP(2, 1 / ($AC$1:INDIRECT("$AC$"&amp;ROW($AC343)-1) &lt;&gt; ""),ROW($AC$1:INDIRECT("$AC$"&amp;ROW($AC343)-1))), 1)+
INDEX($AD:$AD, LOOKUP(2, 1 / ($AD$1:INDIRECT("$AD$"&amp;ROW($AD343)-1) &lt;&gt; ""),ROW($AD$1:INDIRECT("$AD$"&amp;ROW($AD343)-1))), 1)+
INDEX($AE:$AE, LOOKUP(2, 1 / ($AE$1:INDIRECT("$AE$"&amp;ROW($AE343)-1) &lt;&gt; ""),ROW($AE$1:INDIRECT("$AE$"&amp;ROW($AD343)-1))), 1)+
INDEX($AE:$AF, LOOKUP(2, 1 / ($AF$1:INDIRECT("$AF$"&amp;ROW($AF343)-1) &lt;&gt; ""),ROW($AF$1:INDIRECT("$AF$"&amp;ROW($AD343)-1))), 1)+
INDEX($AG:$AG, LOOKUP(2, 1 / ($AG$1:INDIRECT("$AG$"&amp;ROW($AG343)-1) &lt;&gt; ""),ROW($AG$1:INDIRECT("$AG$"&amp;ROW($AD343)-1))), 1)+
INDEX($AH:$AH, LOOKUP(2, 1 / ($AH$1:INDIRECT("$AH$"&amp;ROW($AH343)-1) &lt;&gt; ""),ROW($AH$1:INDIRECT("$AH$"&amp;ROW($AD343)-1))), 1)&gt;=510,0,
IF(INDEX($AG:$AG, LOOKUP(2, 1 / ($AG$1:INDIRECT("$AG$"&amp;ROW($AG343)-1) &lt;&gt; ""),ROW($AG$1:INDIRECT("$AG$"&amp;ROW($AG343)-1))), 1)&gt;=255,0,
VLOOKUP(INDIRECT("$G$"&amp;LOOKUP(2, 1 / ($AG$1:INDIRECT("$AG$"&amp;ROW($AG343)-1) &lt;&gt; ""),ROW($AG$1:INDIRECT("$AG$"&amp;ROW($AG343)-1)))), 'EV and Base'!$A$1:$N$671, 7, FALSE))))</f>
        <v/>
      </c>
      <c r="AH343" s="24" t="str" cm="1">
        <f t="array" aca="1" ref="AH343" ca="1">IF(NOT(ISNUMBER(INDEX($A:$A,LOOKUP(2,1/($A$1:INDIRECT("$A$"&amp;ROW($A343))&lt;&gt;""),ROW($A$1:INDIRECT("$A$"&amp;ROW($A343)))),1))),"",
INDEX($AH:$AH,LOOKUP(2,1/($AH$1:INDIRECT("$AH$"&amp;ROW($AH343)-1)&lt;&gt;""),ROW($AH$1:INDIRECT("$AH$"&amp;ROW($AH343)-1))),1)+
IF(INDEX($AC:$AC,LOOKUP(2,1/($AC$1:INDIRECT("$AC$"&amp;ROW($AC343)-1)&lt;&gt;""),ROW($AC$1:INDIRECT("$AC$"&amp;ROW($AC343)-1))),1)+
INDEX($AD:$AD,LOOKUP(2,1/($AD$1:INDIRECT("$AD$"&amp;ROW($AD343)-1)&lt;&gt;""),ROW($AD$1:INDIRECT("$AD$"&amp;ROW($AD343)-1))),1)+
INDEX($AE:$AE,LOOKUP(2,1/($AE$1:INDIRECT("$AE$"&amp;ROW($AE343)-1)&lt;&gt;""),ROW($AE$1:INDIRECT("$AE$"&amp;ROW($AD343)-1))),1)+
INDEX($AE:$AF,LOOKUP(2,1/($AF$1:INDIRECT("$AF$"&amp;ROW($AF343)-1)&lt;&gt;""),ROW($AF$1:INDIRECT("$AF$"&amp;ROW($AD343)-1))),1)+
INDEX($AG:$AG,LOOKUP(2,1/($AG$1:INDIRECT("$AG$"&amp;ROW($AG343)-1)&lt;&gt;""),ROW($AG$1:INDIRECT("$AG$"&amp;ROW($AD343)-1))),1)+
INDEX($AH:$AH,LOOKUP(2,1/($AH$1:INDIRECT("$AH$"&amp;ROW($AH343)-1)&lt;&gt;""),ROW($AH$1:INDIRECT("$AH$"&amp;ROW($AD343)-1))),1)&gt;=510,0,
IF(INDEX($AH:$AH,LOOKUP(2,1/($AH$1:INDIRECT("$AH$"&amp;ROW($AH343)-1)&lt;&gt;""),ROW($AH$1:INDIRECT("$AH$"&amp;ROW($AH343)-1))),1)&gt;=255,0,
VLOOKUP(INDIRECT("$G$"&amp;LOOKUP(2,1/($AH$1:INDIRECT("$AH$"&amp;ROW($AH343)-1)&lt;&gt;""),ROW($AH$1:INDIRECT("$AH$"&amp;ROW($AH343)-1)))),'EV and Base'!$A$1:$N$671,8,FALSE))))</f>
        <v/>
      </c>
      <c r="AI343" s="29" t="str" cm="1">
        <f t="array" aca="1" ref="AI343" ca="1">IF(NOT(ISNUMBER(INDEX($A:$A,LOOKUP(2,1/($A$1:INDIRECT("$A$"&amp;ROW($A343))&lt;&gt;""),ROW($A$1:INDIRECT("$A$"&amp;ROW($A343)))),1))),"",
ROUNDDOWN((((2*VLOOKUP($AA343,'EV and Base'!$A$1:$N$671,9,FALSE))+31+ROUNDDOWN($AC343/4,0))*$AB343)/100,0)+$AB343+10)</f>
        <v/>
      </c>
      <c r="AJ343" s="21" t="str" cm="1">
        <f t="array" aca="1" ref="AJ343" ca="1">IF(NOT(ISNUMBER(INDEX($A:$A, LOOKUP(2, 1 / ($A$1:INDIRECT("$A$"&amp;ROW($A343)) &lt;&gt; ""),ROW($A$1:INDIRECT("$A$"&amp;ROW($A343)))), 1))), "",
ROUNDDOWN((ROUNDDOWN((((2*VLOOKUP($AA343, 'EV and Base'!$A$1:$N$671, 10, FALSE))+31+ROUNDDOWN($AD343/4, 0))*$AB343)/100, 0)+5)*1.1, 0))</f>
        <v/>
      </c>
      <c r="AK343" s="21" t="str" cm="1">
        <f t="array" aca="1" ref="AK343" ca="1">IF(NOT(ISNUMBER(INDEX($A:$A, LOOKUP(2, 1 / ($A$1:INDIRECT("$A$"&amp;ROW($A343)) &lt;&gt; ""),ROW($A$1:INDIRECT("$A$"&amp;ROW($A343)))), 1))), "",
ROUNDDOWN((ROUNDDOWN((((2*VLOOKUP($AA343, 'EV and Base'!$A$1:$N$671, 11, FALSE))+30+ROUNDDOWN($AE343/4, 0))*$AB343)/100, 0)+5), 0)
&amp;"-"&amp;
ROUNDDOWN((ROUNDDOWN((((2*VLOOKUP($AA343, 'EV and Base'!$A$1:$N$671, 11, FALSE))+31+ROUNDDOWN($AE343/4, 0))*$AB343)/100, 0)+5), 0))</f>
        <v/>
      </c>
      <c r="AL343" s="21" t="str" cm="1">
        <f t="array" aca="1" ref="AL343" ca="1">IF(NOT(ISNUMBER(INDEX($A:$A, LOOKUP(2, 1 / ($A$1:INDIRECT("$A$"&amp;ROW($A343)) &lt;&gt; ""),ROW($A$1:INDIRECT("$A$"&amp;ROW($A343)))), 1))), "",
ROUNDDOWN((ROUNDDOWN((((2*VLOOKUP($AA343, 'EV and Base'!$A$1:$N$671, 12, FALSE))+0+ROUNDDOWN($AF343/4, 0))*$AB343)/100, 0)+5)*0.9, 0)
&amp;"-"&amp;
ROUNDDOWN((ROUNDDOWN((((2*VLOOKUP($AA343, 'EV and Base'!$A$1:$N$671, 12, FALSE))+31+ROUNDDOWN($AF343/4, 0))*$AB343)/100, 0)+5)*0.9, 0))</f>
        <v/>
      </c>
      <c r="AM343" s="21" t="str" cm="1">
        <f t="array" aca="1" ref="AM343" ca="1">IF(NOT(ISNUMBER(INDEX($A:$A, LOOKUP(2, 1 / ($A$1:INDIRECT("$A$"&amp;ROW($A343)) &lt;&gt; ""),ROW($A$1:INDIRECT("$A$"&amp;ROW($A343)))), 1))), "",
ROUNDDOWN((ROUNDDOWN((((2*VLOOKUP($AA343, 'EV and Base'!$A$1:$N$671, 13, FALSE))+30+ROUNDDOWN($AG343/4, 0))*$AB343)/100, 0)+5), 0)
&amp;"-"&amp;
ROUNDDOWN((ROUNDDOWN((((2*VLOOKUP($AA343, 'EV and Base'!$A$1:$N$671, 13, FALSE))+31+ROUNDDOWN($AG343/4, 0))*$AB343)/100, 0)+5), 0))</f>
        <v/>
      </c>
      <c r="AN343" s="25" t="str" cm="1">
        <f t="array" aca="1" ref="AN343" ca="1">IF(NOT(ISNUMBER(INDEX($A:$A, LOOKUP(2, 1 / ($A$1:INDIRECT("$A$"&amp;ROW($A343)) &lt;&gt; ""),ROW($A$1:INDIRECT("$A$"&amp;ROW($A343)))), 1))), "",
ROUNDDOWN((ROUNDDOWN((((2*VLOOKUP($AA343, 'EV and Base'!$A$1:$N$671, 14, FALSE))+31+ROUNDDOWN($AH343/4, 0))*$AB343)/100, 0)+5), 0))</f>
        <v/>
      </c>
      <c r="AO343" s="23" t="str" cm="1">
        <f t="array" aca="1" ref="AO343" ca="1">IF(NOT(ISNUMBER(INDEX($A:$A, LOOKUP(2, 1 / ($A$1:INDIRECT("$A$"&amp;ROW($A343)) &lt;&gt; ""),ROW($A$1:INDIRECT("$A$"&amp;ROW($A343)))), 1))), "",
ROUNDDOWN((((2*VLOOKUP($AA343, 'EV and Base'!$A$1:$N$671, 9, FALSE))+31+ROUNDDOWN($AC343/4, 0))*$AB343)/100, 0)+$AB343+10)</f>
        <v/>
      </c>
      <c r="AP343" s="2" t="str" cm="1">
        <f t="array" aca="1" ref="AP343" ca="1">IF(NOT(ISNUMBER(INDEX($A:$A, LOOKUP(2, 1 / ($A$1:INDIRECT("$A$"&amp;ROW($A343)) &lt;&gt; ""),ROW($A$1:INDIRECT("$A$"&amp;ROW($A343)))), 1))), "",
ROUNDDOWN((ROUNDDOWN((((2*VLOOKUP($AA343, 'EV and Base'!$A$1:$N$671, 10, FALSE))+31+ROUNDDOWN($AD343/4, 0))*$AB343)/100, 0)+5)*1.1, 0))</f>
        <v/>
      </c>
      <c r="AQ343" s="2" t="str" cm="1">
        <f t="array" aca="1" ref="AQ343" ca="1">IF(NOT(ISNUMBER(INDEX($A:$A, LOOKUP(2, 1 / ($A$1:INDIRECT("$A$"&amp;ROW($A343)) &lt;&gt; ""),ROW($A$1:INDIRECT("$A$"&amp;ROW($A343)))), 1))), "",
ROUNDDOWN((ROUNDDOWN((((2*VLOOKUP($AA343, 'EV and Base'!$A$1:$N$671, 11, FALSE))+$AV$2+ROUNDDOWN($AE343/4, 0))*$AB343)/100, 0)+5), 0))</f>
        <v/>
      </c>
      <c r="AR343" s="22" t="str" cm="1">
        <f t="array" aca="1" ref="AR343" ca="1">IF(NOT(ISNUMBER(INDEX($A:$A, LOOKUP(2, 1 / ($A$1:INDIRECT("$A$"&amp;ROW($A343)) &lt;&gt; ""),ROW($A$1:INDIRECT("$A$"&amp;ROW($A343)))), 1))), "",
ROUNDDOWN((ROUNDDOWN((((2*VLOOKUP($AA343, 'EV and Base'!$A$1:$N$671, 12, FALSE))+$AW$2+ROUNDDOWN($AF343/4, 0))*$AB343)/100, 0)+5)*0.9, 0))</f>
        <v/>
      </c>
      <c r="AS343" s="2" t="str" cm="1">
        <f t="array" aca="1" ref="AS343" ca="1">IF(NOT(ISNUMBER(INDEX($A:$A, LOOKUP(2, 1 / ($A$1:INDIRECT("$A$"&amp;ROW($A343)) &lt;&gt; ""),ROW($A$1:INDIRECT("$A$"&amp;ROW($A343)))), 1))), "",
ROUNDDOWN((ROUNDDOWN((((2*VLOOKUP($AA343, 'EV and Base'!$A$1:$N$671, 13, FALSE))+$AX$2+ROUNDDOWN($AG343/4, 0))*$AB343)/100, 0)+5), 0))</f>
        <v/>
      </c>
      <c r="AT343" s="24" t="str" cm="1">
        <f t="array" aca="1" ref="AT343" ca="1">IF(NOT(ISNUMBER(INDEX($A:$A, LOOKUP(2, 1 / ($A$1:INDIRECT("$A$"&amp;ROW($A343)) &lt;&gt; ""),ROW($A$1:INDIRECT("$A$"&amp;ROW($A343)))), 1))), "",
ROUNDDOWN((ROUNDDOWN((((2*VLOOKUP($AA343, 'EV and Base'!$A$1:$N$671, 14, FALSE))+31+ROUNDDOWN($AH343/4, 0))*$AB343)/100, 0)+5), 0))</f>
        <v/>
      </c>
      <c r="AU343" s="28"/>
      <c r="AY343" t="str" cm="1">
        <f t="array" aca="1" ref="AY343" ca="1">IF(NOT(ISNUMBER(INDEX($A:$A,LOOKUP(2,1/($A$1:INDIRECT("$A$"&amp;ROW($A343))&lt;&gt;""),ROW($A$1:INDIRECT("$A$"&amp;ROW($A343)))),1))),"",
INDEX($AY:$AY,LOOKUP(2,1/($AY$1:INDIRECT("$AY$"&amp;ROW($AY343)-1)&lt;&gt;""),ROW($AY$1:INDIRECT("$AY$"&amp;ROW($AY343)-1))),1)+$BL343)</f>
        <v/>
      </c>
      <c r="AZ343" s="3" t="str" cm="1">
        <f t="array" aca="1" ref="AZ343" ca="1">IF(NOT(ISNUMBER(INDEX($A:$A, LOOKUP(2, 1 / ($A$1:INDIRECT("$A$"&amp;ROW($A343)) &lt;&gt; ""),ROW($A$1:INDIRECT("$A$"&amp;ROW($A343)))), 1))), "",
VLOOKUP(INDIRECT("$G$"&amp;LOOKUP(2, 1 / ($AY$1:INDIRECT("$AY$"&amp;ROW($AY343)-1) &lt;&gt; ""),ROW($AY$1:INDIRECT("$AY$"&amp;ROW($AY343)-1)))),'EV and Base'!A305:N975,2,FALSE))</f>
        <v/>
      </c>
      <c r="BA343" s="3" t="str" cm="1">
        <f t="array" aca="1" ref="BA343" ca="1">IF(NOT(ISNUMBER(INDEX($A:$A, LOOKUP(2, 1 / ($A$1:INDIRECT("$A$"&amp;ROW($A343)) &lt;&gt; ""),ROW($A$1:INDIRECT("$A$"&amp;ROW($A343)))), 1))), "",
INDIRECT("$I$"&amp;LOOKUP(2, 1 / ($AY$1:INDIRECT("$AY$"&amp;ROW($AY343)-1) &lt;&gt; ""),ROW($AY$1:INDIRECT("$AY$"&amp;ROW($AY343)-1)))))</f>
        <v/>
      </c>
      <c r="BB343" s="1" t="str" cm="1">
        <f t="array" aca="1" ref="BB343" ca="1">IF(NOT(ISNUMBER(INDEX($A:$A, LOOKUP(2, 1 / ($A$1:INDIRECT("$A$"&amp;ROW($A343)) &lt;&gt; ""),ROW($A$1:INDIRECT("$A$"&amp;ROW($A343)))), 1))), "",
INDIRECT("$AB$"&amp;LOOKUP(2, 1 / ($AY$1:INDIRECT("$AY$"&amp;ROW($AY343)-1) &lt;&gt; ""),ROW($AY$1:INDIRECT("$AY$"&amp;ROW($AY343)-1)))))</f>
        <v/>
      </c>
      <c r="BC343" s="3" t="str" cm="1">
        <f t="array" aca="1" ref="BC343" ca="1">IF(NOT(ISNUMBER(INDEX($A:$A,LOOKUP(2,1/($A$1:INDIRECT("$A$"&amp;ROW($A343))&lt;&gt;""),ROW($A$1:INDIRECT("$A$"&amp;ROW($A343)))),1))),"",
$BA343+$BA343+10)</f>
        <v/>
      </c>
      <c r="BD343" s="3" t="str" cm="1">
        <f t="array" aca="1" ref="BD343" ca="1">IF(NOT(ISNUMBER(INDEX($A:$A,LOOKUP(2,1/($A$1:INDIRECT("$A$"&amp;ROW($A343))&lt;&gt;""),ROW($A$1:INDIRECT("$A$"&amp;ROW($A343)))),1))),"",
$BA343+$BB343+10)</f>
        <v/>
      </c>
      <c r="BE343" s="3" t="str" cm="1">
        <f t="array" aca="1" ref="BE343" ca="1">IF(NOT(ISNUMBER(INDEX($A:$A,LOOKUP(2,1/($A$1:INDIRECT("$A$"&amp;ROW($A343))&lt;&gt;""),ROW($A$1:INDIRECT("$A$"&amp;ROW($A343)))),1))),"",
$BC343*$BC343)</f>
        <v/>
      </c>
      <c r="BF343" s="3" t="str" cm="1">
        <f t="array" aca="1" ref="BF343" ca="1">IF(NOT(ISNUMBER(INDEX($A:$A,LOOKUP(2,1/($A$1:INDIRECT("$A$"&amp;ROW($A343))&lt;&gt;""),ROW($A$1:INDIRECT("$A$"&amp;ROW($A343)))),1))),"",
$BD343*$BD343)</f>
        <v/>
      </c>
      <c r="BG343" s="3" t="str" cm="1">
        <f t="array" aca="1" ref="BG343" ca="1">IF(NOT(ISNUMBER(INDEX($A:$A,LOOKUP(2,1/($A$1:INDIRECT("$A$"&amp;ROW($A343))&lt;&gt;""),ROW($A$1:INDIRECT("$A$"&amp;ROW($A343)))),1))),"",
_xlfn.FLOOR.MATH(1.5*_xlfn.FLOOR.MATH($AZ343*BA343/5)))</f>
        <v/>
      </c>
      <c r="BH343" s="3" t="str" cm="1">
        <f t="array" aca="1" ref="BH343" ca="1">IF(NOT(ISNUMBER(INDEX($A:$A, LOOKUP(2, 1 / ($A$1:INDIRECT("$A$"&amp;ROW($A343)) &lt;&gt; ""),ROW($A$1:INDIRECT("$A$"&amp;ROW($A343)))), 1))), "",
_xlfn.FLOOR.MATH($BG343/IF(OR(INDIRECT("$C$"&amp;LOOKUP(2, 1 / ($AY$1:INDIRECT("$AY$"&amp;ROW($AY343)-1) &lt;&gt; ""),ROW($AY$1:INDIRECT("$AY$"&amp;ROW($AY343)-1))))="Multi",
INDIRECT("$C$"&amp;LOOKUP(2, 1 / ($AY$1:INDIRECT("$AY$"&amp;ROW($AY343)-1) &lt;&gt; ""),ROW($AY$1:INDIRECT("$AY$"&amp;ROW($AY343)-1))))="Double"),2,1)))</f>
        <v/>
      </c>
      <c r="BI343" s="3" t="str" cm="1">
        <f t="array" aca="1" ref="BI343" ca="1">IF(NOT(ISNUMBER(INDEX($A:$A,LOOKUP(2,1/($A$1:INDIRECT("$A$"&amp;ROW($A343))&lt;&gt;""),ROW($A$1:INDIRECT("$A$"&amp;ROW($A343)))),1))),"",
VLOOKUP($BC343,GameFreakSQRT!$A$1:$B$200,2,FALSE))</f>
        <v/>
      </c>
      <c r="BJ343" s="3" t="str" cm="1">
        <f t="array" aca="1" ref="BJ343" ca="1">IF(NOT(ISNUMBER(INDEX($A:$A,LOOKUP(2,1/($A$1:INDIRECT("$A$"&amp;ROW($A343))&lt;&gt;""),ROW($A$1:INDIRECT("$A$"&amp;ROW($A343)))),1))),"",
VLOOKUP($BD343,GameFreakSQRT!$A$1:$B$200,2,FALSE))</f>
        <v/>
      </c>
      <c r="BK343" s="3" t="str" cm="1">
        <f t="array" aca="1" ref="BK343" ca="1">IF(NOT(ISNUMBER(INDEX($A:$A,LOOKUP(2,1/($A$1:INDIRECT("$A$"&amp;ROW($A343))&lt;&gt;""),ROW($A$1:INDIRECT("$A$"&amp;ROW($A343)))),1))),"",
_xlfn.FLOOR.MATH((($BI343*$BE343)*$BH343)/($BJ343*$BF343))+1)</f>
        <v/>
      </c>
      <c r="BL343" s="3" t="str" cm="1">
        <f t="array" aca="1" ref="BL343" ca="1">IF(NOT(ISNUMBER(INDEX($A:$A,LOOKUP(2,1/($A$1:INDIRECT("$A$"&amp;ROW($A343))&lt;&gt;""),ROW($A$1:INDIRECT("$A$"&amp;ROW($A343)))),1))),"",
_xlfn.FLOOR.MATH($BK343*IF(NOT(INDIRECT("$Z$"&amp;LOOKUP(2, 1 / ($AY$1:INDIRECT("$AY$"&amp;ROW($AY343)-1) &lt;&gt; ""),ROW($AY$1:INDIRECT("$AY$"&amp;ROW($AY343)-1))))=""),1.5,1)))</f>
        <v/>
      </c>
      <c r="BM343" s="3" t="str" cm="1">
        <f t="array" aca="1" ref="BM343" ca="1">IF(NOT(ISNUMBER(INDEX($A:$A, LOOKUP(2, 1 / ($A$1:INDIRECT("$A$"&amp;ROW($A343)) &lt;&gt; ""),ROW($A$1:INDIRECT("$A$"&amp;ROW($A343)))), 1))), "",
INDIRECT("$Y$"&amp;LOOKUP(2, 1 / ($AY$1:INDIRECT("$AY$"&amp;ROW($AY343)-1) &lt;&gt; ""),ROW($AY$1:INDIRECT("$AY$"&amp;ROW($AY343)-1)))))</f>
        <v/>
      </c>
      <c r="BN343" s="3" t="str">
        <f t="shared" ca="1" si="31"/>
        <v/>
      </c>
    </row>
    <row r="344" spans="1:66" x14ac:dyDescent="0.45">
      <c r="A344" s="69">
        <v>67</v>
      </c>
      <c r="B344" s="69" t="s">
        <v>624</v>
      </c>
      <c r="C344" s="69" t="s">
        <v>46</v>
      </c>
      <c r="D344" s="69" t="s">
        <v>625</v>
      </c>
      <c r="E344" s="69" t="s">
        <v>48</v>
      </c>
      <c r="F344" s="56">
        <v>1</v>
      </c>
      <c r="G344" s="2" t="s">
        <v>626</v>
      </c>
      <c r="H344" s="2" t="s">
        <v>50</v>
      </c>
      <c r="I344" s="2">
        <v>35</v>
      </c>
      <c r="J344" s="2" t="s">
        <v>111</v>
      </c>
      <c r="K344" s="2" t="s">
        <v>627</v>
      </c>
      <c r="L344" s="2" t="s">
        <v>53</v>
      </c>
      <c r="M344" s="2" t="s">
        <v>496</v>
      </c>
      <c r="N344" s="2" t="s">
        <v>382</v>
      </c>
      <c r="O344" s="2" t="s">
        <v>453</v>
      </c>
      <c r="P344" s="2" t="s">
        <v>418</v>
      </c>
      <c r="Q344" s="2">
        <v>12</v>
      </c>
      <c r="R344" s="2">
        <f>_xlfn.FLOOR.MATH((((2*VLOOKUP(G344, 'EV and Base'!$A$1:$N$671, 9, FALSE))+$Q344)*$I344)/100)+$I344+10</f>
        <v>87</v>
      </c>
      <c r="S344" s="2">
        <f>_xlfn.FLOOR.MATH((_xlfn.FLOOR.MATH((((2*VLOOKUP($G344, 'EV and Base'!$A$1:$N$671, 10, FALSE))+$Q344)*$I344)/100)+5)*
IF(OR($J344="Lonely", $J344="Brave", $J344="Adamant", $J344="Naughty"), 1.1,
IF(OR($J344="Bold", $J344="Timid", $J344="Modest", $J344="Calm"), 0.9, 1)))</f>
        <v>63</v>
      </c>
      <c r="T344" s="2">
        <f>_xlfn.FLOOR.MATH((_xlfn.FLOOR.MATH((((2*VLOOKUP($G344, 'EV and Base'!$A$1:$N$671, 11, FALSE))+$Q344)*$I344)/100)+5)*
IF(OR($J344="Bold", $J344="Relaxed", $J344="Impish", $J344="Lax"), 1.1,
IF(OR($J344="Lonely", $J344="Hasty", $J344="Mild", $J344="Gentle"), 0.9, 1)))</f>
        <v>37</v>
      </c>
      <c r="U344" s="2">
        <f>_xlfn.FLOOR.MATH((_xlfn.FLOOR.MATH((((2*VLOOKUP($G344, 'EV and Base'!$A$1:$N$671, 12, FALSE))+$Q344)*$I344)/100)+5)*
IF(OR($J344="Modest", $J344="Mild", $J344="Quiet", $J344="Rash"), 1.1,
IF(OR($J344="Adamant", $J344="Impish", $J344="Jolly", $J344="Careful"), 0.9, 1)))</f>
        <v>51</v>
      </c>
      <c r="V344" s="2">
        <f>_xlfn.FLOOR.MATH((_xlfn.FLOOR.MATH((((2*VLOOKUP($G344, 'EV and Base'!$A$1:$N$671, 13, FALSE))+$Q344)*$I344)/100)+5)*
IF(OR($J344="Calm", $J344="Gentle", $J344="Sassy", $J344="Careful"), 1.1,
IF(OR($J344="Naughty", $J344="Lax", $J344="Naive", $J344="Rash"), 0.9, 1)))</f>
        <v>37</v>
      </c>
      <c r="W344" s="2">
        <f>_xlfn.FLOOR.MATH((_xlfn.FLOOR.MATH((((2*VLOOKUP($G344, 'EV and Base'!$A$1:$N$671, 14, FALSE))+$Q344)*$I344)/100)+5)*
IF(OR($J344="Timid", $J344="Hasty", $J344="Jolly", $J344="Naive"), 1.1,
IF(OR($J344="Brave", $J344="Relaxed", $J344="Quiet", $J344="Sassy"), 0.9, 1)))</f>
        <v>33</v>
      </c>
      <c r="X344" s="69">
        <v>1120</v>
      </c>
      <c r="Y344" s="1">
        <v>715</v>
      </c>
      <c r="Z344" s="1">
        <v>1</v>
      </c>
      <c r="AA344" s="23" t="str" cm="1">
        <f t="array" aca="1" ref="AA344" ca="1">IF(NOT(ISNUMBER(INDEX($A:$A,LOOKUP(2,1/($A$1:INDIRECT("$A$"&amp;ROW($A344))&lt;&gt;""),ROW($A$1:INDIRECT("$A$"&amp;ROW($A344)))),1))),"",
IF(NOT(ISNUMBER($A344)),$AA343,
IF($AB344&lt;16,"Lillipup",
IF($AB344&lt;32,"Herdier",
"Stoutland"))))</f>
        <v>Stoutland</v>
      </c>
      <c r="AB344" s="25" cm="1">
        <f t="array" aca="1" ref="AB344" ca="1">IF(NOT(ISNUMBER(INDEX($A:$A, LOOKUP(2, 1 / ($A$1:INDIRECT("$A$"&amp;ROW($A344)) &lt;&gt; ""),ROW($A$1:INDIRECT("$A$"&amp;ROW($A344)))), 1))), "",
VLOOKUP($AY344,'Medium-Slow'!$A$1:$B$101,2,TRUE))</f>
        <v>45</v>
      </c>
      <c r="AC344" s="23" cm="1">
        <f t="array" aca="1" ref="AC344" ca="1">IF(NOT(ISNUMBER(INDEX($A:$A, LOOKUP(2, 1 / ($A$1:INDIRECT("$A$"&amp;ROW($A344)) &lt;&gt; ""),ROW($A$1:INDIRECT("$A$"&amp;ROW($A344)))), 1))), "",
INDEX($AC:$AC, LOOKUP(2, 1 / ($AC$1:INDIRECT("$AC$"&amp;ROW($AC344)-1) &lt;&gt; ""),ROW($AC$1:INDIRECT("$AC$"&amp;ROW($AC344)-1))), 1)+
IF(INDEX($AC:$AC, LOOKUP(2, 1 / ($AC$1:INDIRECT("$AC$"&amp;ROW($AC344)-1) &lt;&gt; ""),ROW($AC$1:INDIRECT("$AC$"&amp;ROW($AC344)-1))), 1)+
INDEX($AD:$AD, LOOKUP(2, 1 / ($AD$1:INDIRECT("$AD$"&amp;ROW($AD344)-1) &lt;&gt; ""),ROW($AD$1:INDIRECT("$AD$"&amp;ROW($AD344)-1))), 1)+
INDEX($AE:$AE, LOOKUP(2, 1 / ($AE$1:INDIRECT("$AE$"&amp;ROW($AE344)-1) &lt;&gt; ""),ROW($AE$1:INDIRECT("$AE$"&amp;ROW($AD344)-1))), 1)+
INDEX($AE:$AF, LOOKUP(2, 1 / ($AF$1:INDIRECT("$AF$"&amp;ROW($AF344)-1) &lt;&gt; ""),ROW($AF$1:INDIRECT("$AF$"&amp;ROW($AD344)-1))), 1)+
INDEX($AG:$AG, LOOKUP(2, 1 / ($AG$1:INDIRECT("$AG$"&amp;ROW($AG344)-1) &lt;&gt; ""),ROW($AG$1:INDIRECT("$AG$"&amp;ROW($AD344)-1))), 1)+
INDEX($AH:$AH, LOOKUP(2, 1 / ($AH$1:INDIRECT("$AH$"&amp;ROW($AH344)-1) &lt;&gt; ""),ROW($AH$1:INDIRECT("$AH$"&amp;ROW($AD344)-1))), 1)&gt;=510,0,
IF(INDEX($AC:$AC, LOOKUP(2, 1 / ($AC$1:INDIRECT("$AC$"&amp;ROW($AC344)-1) &lt;&gt; ""),ROW($AC$1:INDIRECT("$AC$"&amp;ROW($AC344)-1))), 1)&gt;=255,0,
VLOOKUP(INDIRECT("$G$"&amp;LOOKUP(2, 1 / ($AC$1:INDIRECT("$AC$"&amp;ROW($AC344)-1) &lt;&gt; ""),ROW($AC$1:INDIRECT("$AC$"&amp;ROW($AC344)-1)))), 'EV and Base'!$A$1:$N$671, 3, FALSE))))</f>
        <v>10</v>
      </c>
      <c r="AD344" s="2" cm="1">
        <f t="array" aca="1" ref="AD344" ca="1">IF(NOT(ISNUMBER(INDEX($A:$A, LOOKUP(2, 1 / ($A$1:INDIRECT("$A$"&amp;ROW($A344)) &lt;&gt; ""),ROW($A$1:INDIRECT("$A$"&amp;ROW($A344)))), 1))), "",
INDEX($AD:$AD, LOOKUP(2, 1 / ($AD$1:INDIRECT("$AD$"&amp;ROW($AD344)-1) &lt;&gt; ""),ROW($AD$1:INDIRECT("$AD$"&amp;ROW($AD344)-1))), 1)+
IF(INDEX($AC:$AC, LOOKUP(2, 1 / ($AC$1:INDIRECT("$AC$"&amp;ROW($AC344)-1) &lt;&gt; ""),ROW($AC$1:INDIRECT("$AC$"&amp;ROW($AC344)-1))), 1)+
INDEX($AD:$AD, LOOKUP(2, 1 / ($AD$1:INDIRECT("$AD$"&amp;ROW($AD344)-1) &lt;&gt; ""),ROW($AD$1:INDIRECT("$AD$"&amp;ROW($AD344)-1))), 1)+
INDEX($AE:$AE, LOOKUP(2, 1 / ($AE$1:INDIRECT("$AE$"&amp;ROW($AE344)-1) &lt;&gt; ""),ROW($AE$1:INDIRECT("$AE$"&amp;ROW($AD344)-1))), 1)+
INDEX($AE:$AF, LOOKUP(2, 1 / ($AF$1:INDIRECT("$AF$"&amp;ROW($AF344)-1) &lt;&gt; ""),ROW($AF$1:INDIRECT("$AF$"&amp;ROW($AD344)-1))), 1)+
INDEX($AG:$AG, LOOKUP(2, 1 / ($AG$1:INDIRECT("$AG$"&amp;ROW($AG344)-1) &lt;&gt; ""),ROW($AG$1:INDIRECT("$AG$"&amp;ROW($AD344)-1))), 1)+
INDEX($AH:$AH, LOOKUP(2, 1 / ($AH$1:INDIRECT("$AH$"&amp;ROW($AH344)-1) &lt;&gt; ""),ROW($AH$1:INDIRECT("$AH$"&amp;ROW($AD344)-1))), 1)&gt;=510,0,
IF(INDEX($AD:$AD, LOOKUP(2, 1 / ($AD$1:INDIRECT("$AD$"&amp;ROW($AD344)-1) &lt;&gt; ""),ROW($AD$1:INDIRECT("$AD$"&amp;ROW($AD344)-1))), 1)&gt;=255,0,
VLOOKUP(INDIRECT("$G$"&amp;LOOKUP(2, 1 / ($AD$1:INDIRECT("$AD$"&amp;ROW($AD344)-1) &lt;&gt; ""),ROW($AD$1:INDIRECT("$AD$"&amp;ROW($AD344)-1)))), 'EV and Base'!$A$1:$N$671, 4, FALSE))))</f>
        <v>88</v>
      </c>
      <c r="AE344" s="2" cm="1">
        <f t="array" aca="1" ref="AE344" ca="1">IF(NOT(ISNUMBER(INDEX($A:$A,LOOKUP(2,1/($A$1:INDIRECT("$A$"&amp;ROW($A344))&lt;&gt;""),ROW($A$1:INDIRECT("$A$"&amp;ROW($A344)))),1))),"",
INDEX($AE:$AE,LOOKUP(2,1/($AE$1:INDIRECT("$AE$"&amp;ROW($AE344)-1)&lt;&gt;""),ROW($AE$1:INDIRECT("$AE$"&amp;ROW($AE344)-1))),1)+
IF(INDEX($AC:$AC,LOOKUP(2,1/($AC$1:INDIRECT("$AC$"&amp;ROW($AC344)-1)&lt;&gt;""),ROW($AC$1:INDIRECT("$AC$"&amp;ROW($AC344)-1))),1)+
INDEX($AD:$AD,LOOKUP(2,1/($AD$1:INDIRECT("$AD$"&amp;ROW($AD344)-1)&lt;&gt;""),ROW($AD$1:INDIRECT("$AD$"&amp;ROW($AD344)-1))),1)+
INDEX($AE:$AE,LOOKUP(2,1/($AE$1:INDIRECT("$AE$"&amp;ROW($AE344)-1)&lt;&gt;""),ROW($AE$1:INDIRECT("$AE$"&amp;ROW($AD344)-1))),1)+
INDEX($AE:$AF,LOOKUP(2,1/($AF$1:INDIRECT("$AF$"&amp;ROW($AF344)-1)&lt;&gt;""),ROW($AF$1:INDIRECT("$AF$"&amp;ROW($AD344)-1))),1)+
INDEX($AG:$AG,LOOKUP(2,1/($AG$1:INDIRECT("$AG$"&amp;ROW($AG344)-1)&lt;&gt;""),ROW($AG$1:INDIRECT("$AG$"&amp;ROW($AD344)-1))),1)+
INDEX($AH:$AH,LOOKUP(2,1/($AH$1:INDIRECT("$AH$"&amp;ROW($AH344)-1)&lt;&gt;""),ROW($AH$1:INDIRECT("$AH$"&amp;ROW($AD344)-1))),1)&gt;=510,0,
IF(INDEX($AE:$AE,LOOKUP(2,1/($AE$1:INDIRECT("$AE$"&amp;ROW($AE344)-1)&lt;&gt;""),ROW($AE$1:INDIRECT("$AE$"&amp;ROW($AE344)-1))),1)&gt;=255,0,
VLOOKUP(INDIRECT("$G$"&amp;LOOKUP(2,1/($AE$1:INDIRECT("$AE$"&amp;ROW($AE344)-1)&lt;&gt;""),ROW($AE$1:INDIRECT("$AE$"&amp;ROW($AE344)-1)))),'EV and Base'!$A$1:$N$671,5,FALSE))))</f>
        <v>11</v>
      </c>
      <c r="AF344" s="2" cm="1">
        <f t="array" aca="1" ref="AF344" ca="1">IF(NOT(ISNUMBER(INDEX($A:$A, LOOKUP(2, 1 / ($A$1:INDIRECT("$A$"&amp;ROW($A344)) &lt;&gt; ""),ROW($A$1:INDIRECT("$A$"&amp;ROW($A344)))), 1))), "",
INDEX($AF:$AF, LOOKUP(2, 1 / ($AF$1:INDIRECT("$AF$"&amp;ROW($AF344)-1) &lt;&gt; ""),ROW($AF$1:INDIRECT("$AF$"&amp;ROW($AF344)-1))), 1)+
IF(INDEX($AC:$AC, LOOKUP(2, 1 / ($AC$1:INDIRECT("$AC$"&amp;ROW($AC344)-1) &lt;&gt; ""),ROW($AC$1:INDIRECT("$AC$"&amp;ROW($AC344)-1))), 1)+
INDEX($AD:$AD, LOOKUP(2, 1 / ($AD$1:INDIRECT("$AD$"&amp;ROW($AD344)-1) &lt;&gt; ""),ROW($AD$1:INDIRECT("$AD$"&amp;ROW($AD344)-1))), 1)+
INDEX($AE:$AE, LOOKUP(2, 1 / ($AE$1:INDIRECT("$AE$"&amp;ROW($AE344)-1) &lt;&gt; ""),ROW($AE$1:INDIRECT("$AE$"&amp;ROW($AD344)-1))), 1)+
INDEX($AE:$AF, LOOKUP(2, 1 / ($AF$1:INDIRECT("$AF$"&amp;ROW($AF344)-1) &lt;&gt; ""),ROW($AF$1:INDIRECT("$AF$"&amp;ROW($AD344)-1))), 1)+
INDEX($AG:$AG, LOOKUP(2, 1 / ($AG$1:INDIRECT("$AG$"&amp;ROW($AG344)-1) &lt;&gt; ""),ROW($AG$1:INDIRECT("$AG$"&amp;ROW($AD344)-1))), 1)+
INDEX($AH:$AH, LOOKUP(2, 1 / ($AH$1:INDIRECT("$AH$"&amp;ROW($AH344)-1) &lt;&gt; ""),ROW($AH$1:INDIRECT("$AH$"&amp;ROW($AD344)-1))), 1)&gt;=510,0,
IF(INDEX($AF:$AF, LOOKUP(2, 1 / ($AF$1:INDIRECT("$AF$"&amp;ROW($AF344)-1) &lt;&gt; ""),ROW($AF$1:INDIRECT("$AF$"&amp;ROW($AF344)-1))), 1)&gt;=255,0,
VLOOKUP(INDIRECT("$G$"&amp;LOOKUP(2, 1 / ($AF$1:INDIRECT("$AF$"&amp;ROW($AF344)-1) &lt;&gt; ""),ROW($AF$1:INDIRECT("$AF$"&amp;ROW($AF344)-1)))), 'EV and Base'!$A$1:$N$671, 6, FALSE))))</f>
        <v>13</v>
      </c>
      <c r="AG344" s="2" cm="1">
        <f t="array" aca="1" ref="AG344" ca="1">IF(NOT(ISNUMBER(INDEX($A:$A, LOOKUP(2, 1 / ($A$1:INDIRECT("$A$"&amp;ROW($A344)) &lt;&gt; ""),ROW($A$1:INDIRECT("$A$"&amp;ROW($A344)))), 1))), "",
INDEX($AG:$AG, LOOKUP(2, 1 / ($AG$1:INDIRECT("$AG$"&amp;ROW($AG344)-1) &lt;&gt; ""),ROW($AG$1:INDIRECT("$AG$"&amp;ROW($AG344)-1))), 1)+
IF(INDEX($AC:$AC, LOOKUP(2, 1 / ($AC$1:INDIRECT("$AC$"&amp;ROW($AC344)-1) &lt;&gt; ""),ROW($AC$1:INDIRECT("$AC$"&amp;ROW($AC344)-1))), 1)+
INDEX($AD:$AD, LOOKUP(2, 1 / ($AD$1:INDIRECT("$AD$"&amp;ROW($AD344)-1) &lt;&gt; ""),ROW($AD$1:INDIRECT("$AD$"&amp;ROW($AD344)-1))), 1)+
INDEX($AE:$AE, LOOKUP(2, 1 / ($AE$1:INDIRECT("$AE$"&amp;ROW($AE344)-1) &lt;&gt; ""),ROW($AE$1:INDIRECT("$AE$"&amp;ROW($AD344)-1))), 1)+
INDEX($AE:$AF, LOOKUP(2, 1 / ($AF$1:INDIRECT("$AF$"&amp;ROW($AF344)-1) &lt;&gt; ""),ROW($AF$1:INDIRECT("$AF$"&amp;ROW($AD344)-1))), 1)+
INDEX($AG:$AG, LOOKUP(2, 1 / ($AG$1:INDIRECT("$AG$"&amp;ROW($AG344)-1) &lt;&gt; ""),ROW($AG$1:INDIRECT("$AG$"&amp;ROW($AD344)-1))), 1)+
INDEX($AH:$AH, LOOKUP(2, 1 / ($AH$1:INDIRECT("$AH$"&amp;ROW($AH344)-1) &lt;&gt; ""),ROW($AH$1:INDIRECT("$AH$"&amp;ROW($AD344)-1))), 1)&gt;=510,0,
IF(INDEX($AG:$AG, LOOKUP(2, 1 / ($AG$1:INDIRECT("$AG$"&amp;ROW($AG344)-1) &lt;&gt; ""),ROW($AG$1:INDIRECT("$AG$"&amp;ROW($AG344)-1))), 1)&gt;=255,0,
VLOOKUP(INDIRECT("$G$"&amp;LOOKUP(2, 1 / ($AG$1:INDIRECT("$AG$"&amp;ROW($AG344)-1) &lt;&gt; ""),ROW($AG$1:INDIRECT("$AG$"&amp;ROW($AG344)-1)))), 'EV and Base'!$A$1:$N$671, 7, FALSE))))</f>
        <v>0</v>
      </c>
      <c r="AH344" s="24" cm="1">
        <f t="array" aca="1" ref="AH344" ca="1">IF(NOT(ISNUMBER(INDEX($A:$A,LOOKUP(2,1/($A$1:INDIRECT("$A$"&amp;ROW($A344))&lt;&gt;""),ROW($A$1:INDIRECT("$A$"&amp;ROW($A344)))),1))),"",
INDEX($AH:$AH,LOOKUP(2,1/($AH$1:INDIRECT("$AH$"&amp;ROW($AH344)-1)&lt;&gt;""),ROW($AH$1:INDIRECT("$AH$"&amp;ROW($AH344)-1))),1)+
IF(INDEX($AC:$AC,LOOKUP(2,1/($AC$1:INDIRECT("$AC$"&amp;ROW($AC344)-1)&lt;&gt;""),ROW($AC$1:INDIRECT("$AC$"&amp;ROW($AC344)-1))),1)+
INDEX($AD:$AD,LOOKUP(2,1/($AD$1:INDIRECT("$AD$"&amp;ROW($AD344)-1)&lt;&gt;""),ROW($AD$1:INDIRECT("$AD$"&amp;ROW($AD344)-1))),1)+
INDEX($AE:$AE,LOOKUP(2,1/($AE$1:INDIRECT("$AE$"&amp;ROW($AE344)-1)&lt;&gt;""),ROW($AE$1:INDIRECT("$AE$"&amp;ROW($AD344)-1))),1)+
INDEX($AE:$AF,LOOKUP(2,1/($AF$1:INDIRECT("$AF$"&amp;ROW($AF344)-1)&lt;&gt;""),ROW($AF$1:INDIRECT("$AF$"&amp;ROW($AD344)-1))),1)+
INDEX($AG:$AG,LOOKUP(2,1/($AG$1:INDIRECT("$AG$"&amp;ROW($AG344)-1)&lt;&gt;""),ROW($AG$1:INDIRECT("$AG$"&amp;ROW($AD344)-1))),1)+
INDEX($AH:$AH,LOOKUP(2,1/($AH$1:INDIRECT("$AH$"&amp;ROW($AH344)-1)&lt;&gt;""),ROW($AH$1:INDIRECT("$AH$"&amp;ROW($AD344)-1))),1)&gt;=510,0,
IF(INDEX($AH:$AH,LOOKUP(2,1/($AH$1:INDIRECT("$AH$"&amp;ROW($AH344)-1)&lt;&gt;""),ROW($AH$1:INDIRECT("$AH$"&amp;ROW($AH344)-1))),1)&gt;=255,0,
VLOOKUP(INDIRECT("$G$"&amp;LOOKUP(2,1/($AH$1:INDIRECT("$AH$"&amp;ROW($AH344)-1)&lt;&gt;""),ROW($AH$1:INDIRECT("$AH$"&amp;ROW($AH344)-1)))),'EV and Base'!$A$1:$N$671,8,FALSE))))</f>
        <v>58</v>
      </c>
      <c r="AI344" s="29" cm="1">
        <f t="array" aca="1" ref="AI344" ca="1">IF(NOT(ISNUMBER(INDEX($A:$A,LOOKUP(2,1/($A$1:INDIRECT("$A$"&amp;ROW($A344))&lt;&gt;""),ROW($A$1:INDIRECT("$A$"&amp;ROW($A344)))),1))),"",
ROUNDDOWN((((2*VLOOKUP($AA344,'EV and Base'!$A$1:$N$671,9,FALSE))+31+ROUNDDOWN($AC344/4,0))*$AB344)/100,0)+$AB344+10)</f>
        <v>146</v>
      </c>
      <c r="AJ344" s="21" cm="1">
        <f t="array" aca="1" ref="AJ344" ca="1">IF(NOT(ISNUMBER(INDEX($A:$A, LOOKUP(2, 1 / ($A$1:INDIRECT("$A$"&amp;ROW($A344)) &lt;&gt; ""),ROW($A$1:INDIRECT("$A$"&amp;ROW($A344)))), 1))), "",
ROUNDDOWN((ROUNDDOWN((((2*VLOOKUP($AA344, 'EV and Base'!$A$1:$N$671, 10, FALSE))+31+ROUNDDOWN($AD344/4, 0))*$AB344)/100, 0)+5)*1.1, 0))</f>
        <v>129</v>
      </c>
      <c r="AK344" s="21" t="str" cm="1">
        <f t="array" aca="1" ref="AK344" ca="1">IF(NOT(ISNUMBER(INDEX($A:$A, LOOKUP(2, 1 / ($A$1:INDIRECT("$A$"&amp;ROW($A344)) &lt;&gt; ""),ROW($A$1:INDIRECT("$A$"&amp;ROW($A344)))), 1))), "",
ROUNDDOWN((ROUNDDOWN((((2*VLOOKUP($AA344, 'EV and Base'!$A$1:$N$671, 11, FALSE))+30+ROUNDDOWN($AE344/4, 0))*$AB344)/100, 0)+5), 0)
&amp;"-"&amp;
ROUNDDOWN((ROUNDDOWN((((2*VLOOKUP($AA344, 'EV and Base'!$A$1:$N$671, 11, FALSE))+31+ROUNDDOWN($AE344/4, 0))*$AB344)/100, 0)+5), 0))</f>
        <v>100-100</v>
      </c>
      <c r="AL344" s="21" t="str" cm="1">
        <f t="array" aca="1" ref="AL344" ca="1">IF(NOT(ISNUMBER(INDEX($A:$A, LOOKUP(2, 1 / ($A$1:INDIRECT("$A$"&amp;ROW($A344)) &lt;&gt; ""),ROW($A$1:INDIRECT("$A$"&amp;ROW($A344)))), 1))), "",
ROUNDDOWN((ROUNDDOWN((((2*VLOOKUP($AA344, 'EV and Base'!$A$1:$N$671, 12, FALSE))+0+ROUNDDOWN($AF344/4, 0))*$AB344)/100, 0)+5)*0.9, 0)
&amp;"-"&amp;
ROUNDDOWN((ROUNDDOWN((((2*VLOOKUP($AA344, 'EV and Base'!$A$1:$N$671, 12, FALSE))+31+ROUNDDOWN($AF344/4, 0))*$AB344)/100, 0)+5)*0.9, 0))</f>
        <v>41-54</v>
      </c>
      <c r="AM344" s="21" t="str" cm="1">
        <f t="array" aca="1" ref="AM344" ca="1">IF(NOT(ISNUMBER(INDEX($A:$A, LOOKUP(2, 1 / ($A$1:INDIRECT("$A$"&amp;ROW($A344)) &lt;&gt; ""),ROW($A$1:INDIRECT("$A$"&amp;ROW($A344)))), 1))), "",
ROUNDDOWN((ROUNDDOWN((((2*VLOOKUP($AA344, 'EV and Base'!$A$1:$N$671, 13, FALSE))+30+ROUNDDOWN($AG344/4, 0))*$AB344)/100, 0)+5), 0)
&amp;"-"&amp;
ROUNDDOWN((ROUNDDOWN((((2*VLOOKUP($AA344, 'EV and Base'!$A$1:$N$671, 13, FALSE))+31+ROUNDDOWN($AG344/4, 0))*$AB344)/100, 0)+5), 0))</f>
        <v>99-99</v>
      </c>
      <c r="AN344" s="25" cm="1">
        <f t="array" aca="1" ref="AN344" ca="1">IF(NOT(ISNUMBER(INDEX($A:$A, LOOKUP(2, 1 / ($A$1:INDIRECT("$A$"&amp;ROW($A344)) &lt;&gt; ""),ROW($A$1:INDIRECT("$A$"&amp;ROW($A344)))), 1))), "",
ROUNDDOWN((ROUNDDOWN((((2*VLOOKUP($AA344, 'EV and Base'!$A$1:$N$671, 14, FALSE))+31+ROUNDDOWN($AH344/4, 0))*$AB344)/100, 0)+5), 0))</f>
        <v>97</v>
      </c>
      <c r="AO344" s="23" cm="1">
        <f t="array" aca="1" ref="AO344" ca="1">IF(NOT(ISNUMBER(INDEX($A:$A, LOOKUP(2, 1 / ($A$1:INDIRECT("$A$"&amp;ROW($A344)) &lt;&gt; ""),ROW($A$1:INDIRECT("$A$"&amp;ROW($A344)))), 1))), "",
ROUNDDOWN((((2*VLOOKUP($AA344, 'EV and Base'!$A$1:$N$671, 9, FALSE))+31+ROUNDDOWN($AC344/4, 0))*$AB344)/100, 0)+$AB344+10)</f>
        <v>146</v>
      </c>
      <c r="AP344" s="2" cm="1">
        <f t="array" aca="1" ref="AP344" ca="1">IF(NOT(ISNUMBER(INDEX($A:$A, LOOKUP(2, 1 / ($A$1:INDIRECT("$A$"&amp;ROW($A344)) &lt;&gt; ""),ROW($A$1:INDIRECT("$A$"&amp;ROW($A344)))), 1))), "",
ROUNDDOWN((ROUNDDOWN((((2*VLOOKUP($AA344, 'EV and Base'!$A$1:$N$671, 10, FALSE))+31+ROUNDDOWN($AD344/4, 0))*$AB344)/100, 0)+5)*1.1, 0))</f>
        <v>129</v>
      </c>
      <c r="AQ344" s="2" cm="1">
        <f t="array" aca="1" ref="AQ344" ca="1">IF(NOT(ISNUMBER(INDEX($A:$A, LOOKUP(2, 1 / ($A$1:INDIRECT("$A$"&amp;ROW($A344)) &lt;&gt; ""),ROW($A$1:INDIRECT("$A$"&amp;ROW($A344)))), 1))), "",
ROUNDDOWN((ROUNDDOWN((((2*VLOOKUP($AA344, 'EV and Base'!$A$1:$N$671, 11, FALSE))+$AV$2+ROUNDDOWN($AE344/4, 0))*$AB344)/100, 0)+5), 0))</f>
        <v>100</v>
      </c>
      <c r="AR344" s="22" cm="1">
        <f t="array" aca="1" ref="AR344" ca="1">IF(NOT(ISNUMBER(INDEX($A:$A, LOOKUP(2, 1 / ($A$1:INDIRECT("$A$"&amp;ROW($A344)) &lt;&gt; ""),ROW($A$1:INDIRECT("$A$"&amp;ROW($A344)))), 1))), "",
ROUNDDOWN((ROUNDDOWN((((2*VLOOKUP($AA344, 'EV and Base'!$A$1:$N$671, 12, FALSE))+$AW$2+ROUNDDOWN($AF344/4, 0))*$AB344)/100, 0)+5)*0.9, 0))</f>
        <v>48</v>
      </c>
      <c r="AS344" s="2" cm="1">
        <f t="array" aca="1" ref="AS344" ca="1">IF(NOT(ISNUMBER(INDEX($A:$A, LOOKUP(2, 1 / ($A$1:INDIRECT("$A$"&amp;ROW($A344)) &lt;&gt; ""),ROW($A$1:INDIRECT("$A$"&amp;ROW($A344)))), 1))), "",
ROUNDDOWN((ROUNDDOWN((((2*VLOOKUP($AA344, 'EV and Base'!$A$1:$N$671, 13, FALSE))+$AX$2+ROUNDDOWN($AG344/4, 0))*$AB344)/100, 0)+5), 0))</f>
        <v>99</v>
      </c>
      <c r="AT344" s="24" cm="1">
        <f t="array" aca="1" ref="AT344" ca="1">IF(NOT(ISNUMBER(INDEX($A:$A, LOOKUP(2, 1 / ($A$1:INDIRECT("$A$"&amp;ROW($A344)) &lt;&gt; ""),ROW($A$1:INDIRECT("$A$"&amp;ROW($A344)))), 1))), "",
ROUNDDOWN((ROUNDDOWN((((2*VLOOKUP($AA344, 'EV and Base'!$A$1:$N$671, 14, FALSE))+31+ROUNDDOWN($AH344/4, 0))*$AB344)/100, 0)+5), 0))</f>
        <v>97</v>
      </c>
      <c r="AU344" s="28">
        <v>245</v>
      </c>
      <c r="AY344" cm="1">
        <f t="array" aca="1" ref="AY344" ca="1">IF(NOT(ISNUMBER(INDEX($A:$A,LOOKUP(2,1/($A$1:INDIRECT("$A$"&amp;ROW($A344))&lt;&gt;""),ROW($A$1:INDIRECT("$A$"&amp;ROW($A344)))),1))),"",
INDEX($AY:$AY,LOOKUP(2,1/($AY$1:INDIRECT("$AY$"&amp;ROW($AY344)-1)&lt;&gt;""),ROW($AY$1:INDIRECT("$AY$"&amp;ROW($AY344)-1))),1)+$BL344)</f>
        <v>84788</v>
      </c>
      <c r="AZ344" s="3" cm="1">
        <f t="array" aca="1" ref="AZ344" ca="1">IF(NOT(ISNUMBER(INDEX($A:$A, LOOKUP(2, 1 / ($A$1:INDIRECT("$A$"&amp;ROW($A344)) &lt;&gt; ""),ROW($A$1:INDIRECT("$A$"&amp;ROW($A344)))), 1))), "",
VLOOKUP(INDIRECT("$G$"&amp;LOOKUP(2, 1 / ($AY$1:INDIRECT("$AY$"&amp;ROW($AY344)-1) &lt;&gt; ""),ROW($AY$1:INDIRECT("$AY$"&amp;ROW($AY344)-1)))),'EV and Base'!A306:N976,2,FALSE))</f>
        <v>142</v>
      </c>
      <c r="BA344" s="3" cm="1">
        <f t="array" aca="1" ref="BA344" ca="1">IF(NOT(ISNUMBER(INDEX($A:$A, LOOKUP(2, 1 / ($A$1:INDIRECT("$A$"&amp;ROW($A344)) &lt;&gt; ""),ROW($A$1:INDIRECT("$A$"&amp;ROW($A344)))), 1))), "",
INDIRECT("$I$"&amp;LOOKUP(2, 1 / ($AY$1:INDIRECT("$AY$"&amp;ROW($AY344)-1) &lt;&gt; ""),ROW($AY$1:INDIRECT("$AY$"&amp;ROW($AY344)-1)))))</f>
        <v>34</v>
      </c>
      <c r="BB344" s="1" cm="1">
        <f t="array" aca="1" ref="BB344" ca="1">IF(NOT(ISNUMBER(INDEX($A:$A, LOOKUP(2, 1 / ($A$1:INDIRECT("$A$"&amp;ROW($A344)) &lt;&gt; ""),ROW($A$1:INDIRECT("$A$"&amp;ROW($A344)))), 1))), "",
INDIRECT("$AB$"&amp;LOOKUP(2, 1 / ($AY$1:INDIRECT("$AY$"&amp;ROW($AY344)-1) &lt;&gt; ""),ROW($AY$1:INDIRECT("$AY$"&amp;ROW($AY344)-1)))))</f>
        <v>44</v>
      </c>
      <c r="BC344" s="3" cm="1">
        <f t="array" aca="1" ref="BC344" ca="1">IF(NOT(ISNUMBER(INDEX($A:$A,LOOKUP(2,1/($A$1:INDIRECT("$A$"&amp;ROW($A344))&lt;&gt;""),ROW($A$1:INDIRECT("$A$"&amp;ROW($A344)))),1))),"",
$BA344+$BA344+10)</f>
        <v>78</v>
      </c>
      <c r="BD344" s="3" cm="1">
        <f t="array" aca="1" ref="BD344" ca="1">IF(NOT(ISNUMBER(INDEX($A:$A,LOOKUP(2,1/($A$1:INDIRECT("$A$"&amp;ROW($A344))&lt;&gt;""),ROW($A$1:INDIRECT("$A$"&amp;ROW($A344)))),1))),"",
$BA344+$BB344+10)</f>
        <v>88</v>
      </c>
      <c r="BE344" s="3" cm="1">
        <f t="array" aca="1" ref="BE344" ca="1">IF(NOT(ISNUMBER(INDEX($A:$A,LOOKUP(2,1/($A$1:INDIRECT("$A$"&amp;ROW($A344))&lt;&gt;""),ROW($A$1:INDIRECT("$A$"&amp;ROW($A344)))),1))),"",
$BC344*$BC344)</f>
        <v>6084</v>
      </c>
      <c r="BF344" s="3" cm="1">
        <f t="array" aca="1" ref="BF344" ca="1">IF(NOT(ISNUMBER(INDEX($A:$A,LOOKUP(2,1/($A$1:INDIRECT("$A$"&amp;ROW($A344))&lt;&gt;""),ROW($A$1:INDIRECT("$A$"&amp;ROW($A344)))),1))),"",
$BD344*$BD344)</f>
        <v>7744</v>
      </c>
      <c r="BG344" s="3" cm="1">
        <f t="array" aca="1" ref="BG344" ca="1">IF(NOT(ISNUMBER(INDEX($A:$A,LOOKUP(2,1/($A$1:INDIRECT("$A$"&amp;ROW($A344))&lt;&gt;""),ROW($A$1:INDIRECT("$A$"&amp;ROW($A344)))),1))),"",
_xlfn.FLOOR.MATH(1.5*_xlfn.FLOOR.MATH($AZ344*BA344/5)))</f>
        <v>1447</v>
      </c>
      <c r="BH344" s="3" cm="1">
        <f t="array" aca="1" ref="BH344" ca="1">IF(NOT(ISNUMBER(INDEX($A:$A, LOOKUP(2, 1 / ($A$1:INDIRECT("$A$"&amp;ROW($A344)) &lt;&gt; ""),ROW($A$1:INDIRECT("$A$"&amp;ROW($A344)))), 1))), "",
_xlfn.FLOOR.MATH($BG344/IF(OR(INDIRECT("$C$"&amp;LOOKUP(2, 1 / ($AY$1:INDIRECT("$AY$"&amp;ROW($AY344)-1) &lt;&gt; ""),ROW($AY$1:INDIRECT("$AY$"&amp;ROW($AY344)-1))))="Multi",
INDIRECT("$C$"&amp;LOOKUP(2, 1 / ($AY$1:INDIRECT("$AY$"&amp;ROW($AY344)-1) &lt;&gt; ""),ROW($AY$1:INDIRECT("$AY$"&amp;ROW($AY344)-1))))="Double"),2,1)))</f>
        <v>1447</v>
      </c>
      <c r="BI344" s="3" cm="1">
        <f t="array" aca="1" ref="BI344" ca="1">IF(NOT(ISNUMBER(INDEX($A:$A,LOOKUP(2,1/($A$1:INDIRECT("$A$"&amp;ROW($A344))&lt;&gt;""),ROW($A$1:INDIRECT("$A$"&amp;ROW($A344)))),1))),"",
VLOOKUP($BC344,GameFreakSQRT!$A$1:$B$200,2,FALSE))</f>
        <v>36175</v>
      </c>
      <c r="BJ344" s="3" cm="1">
        <f t="array" aca="1" ref="BJ344" ca="1">IF(NOT(ISNUMBER(INDEX($A:$A,LOOKUP(2,1/($A$1:INDIRECT("$A$"&amp;ROW($A344))&lt;&gt;""),ROW($A$1:INDIRECT("$A$"&amp;ROW($A344)))),1))),"",
VLOOKUP($BD344,GameFreakSQRT!$A$1:$B$200,2,FALSE))</f>
        <v>38424</v>
      </c>
      <c r="BK344" s="3" cm="1">
        <f t="array" aca="1" ref="BK344" ca="1">IF(NOT(ISNUMBER(INDEX($A:$A,LOOKUP(2,1/($A$1:INDIRECT("$A$"&amp;ROW($A344))&lt;&gt;""),ROW($A$1:INDIRECT("$A$"&amp;ROW($A344)))),1))),"",
_xlfn.FLOOR.MATH((($BI344*$BE344)*$BH344)/($BJ344*$BF344))+1)</f>
        <v>1071</v>
      </c>
      <c r="BL344" s="3" cm="1">
        <f t="array" aca="1" ref="BL344" ca="1">IF(NOT(ISNUMBER(INDEX($A:$A,LOOKUP(2,1/($A$1:INDIRECT("$A$"&amp;ROW($A344))&lt;&gt;""),ROW($A$1:INDIRECT("$A$"&amp;ROW($A344)))),1))),"",
_xlfn.FLOOR.MATH($BK344*IF(NOT(INDIRECT("$Z$"&amp;LOOKUP(2, 1 / ($AY$1:INDIRECT("$AY$"&amp;ROW($AY344)-1) &lt;&gt; ""),ROW($AY$1:INDIRECT("$AY$"&amp;ROW($AY344)-1))))=""),1.5,1)))</f>
        <v>1606</v>
      </c>
      <c r="BM344" s="3" cm="1">
        <f t="array" aca="1" ref="BM344" ca="1">IF(NOT(ISNUMBER(INDEX($A:$A, LOOKUP(2, 1 / ($A$1:INDIRECT("$A$"&amp;ROW($A344)) &lt;&gt; ""),ROW($A$1:INDIRECT("$A$"&amp;ROW($A344)))), 1))), "",
INDIRECT("$Y$"&amp;LOOKUP(2, 1 / ($AY$1:INDIRECT("$AY$"&amp;ROW($AY344)-1) &lt;&gt; ""),ROW($AY$1:INDIRECT("$AY$"&amp;ROW($AY344)-1)))))</f>
        <v>1606</v>
      </c>
      <c r="BN344" s="3" t="b">
        <f t="shared" ca="1" si="31"/>
        <v>1</v>
      </c>
    </row>
    <row r="345" spans="1:66" x14ac:dyDescent="0.45">
      <c r="A345" s="69"/>
      <c r="B345" s="69"/>
      <c r="C345" s="69"/>
      <c r="D345" s="69"/>
      <c r="E345" s="69"/>
      <c r="F345" s="56">
        <v>3</v>
      </c>
      <c r="G345" s="2" t="s">
        <v>628</v>
      </c>
      <c r="H345" s="22" t="s">
        <v>56</v>
      </c>
      <c r="I345" s="2">
        <v>35</v>
      </c>
      <c r="J345" s="2" t="s">
        <v>134</v>
      </c>
      <c r="K345" s="2" t="s">
        <v>587</v>
      </c>
      <c r="L345" s="2" t="s">
        <v>53</v>
      </c>
      <c r="M345" s="2" t="s">
        <v>629</v>
      </c>
      <c r="N345" s="2" t="s">
        <v>630</v>
      </c>
      <c r="O345" s="2" t="s">
        <v>598</v>
      </c>
      <c r="P345" s="2" t="s">
        <v>631</v>
      </c>
      <c r="Q345" s="2">
        <v>12</v>
      </c>
      <c r="R345" s="2">
        <f>_xlfn.FLOOR.MATH((((2*VLOOKUP(G345, 'EV and Base'!$A$1:$N$671, 9, FALSE))+$Q345)*$I345)/100)+$I345+10</f>
        <v>98</v>
      </c>
      <c r="S345" s="2">
        <f>_xlfn.FLOOR.MATH((_xlfn.FLOOR.MATH((((2*VLOOKUP($G345, 'EV and Base'!$A$1:$N$671, 10, FALSE))+$Q345)*$I345)/100)+5)*
IF(OR($J345="Lonely", $J345="Brave", $J345="Adamant", $J345="Naughty"), 1.1,
IF(OR($J345="Bold", $J345="Timid", $J345="Modest", $J345="Calm"), 0.9, 1)))</f>
        <v>48</v>
      </c>
      <c r="T345" s="2">
        <f>_xlfn.FLOOR.MATH((_xlfn.FLOOR.MATH((((2*VLOOKUP($G345, 'EV and Base'!$A$1:$N$671, 11, FALSE))+$Q345)*$I345)/100)+5)*
IF(OR($J345="Bold", $J345="Relaxed", $J345="Impish", $J345="Lax"), 1.1,
IF(OR($J345="Lonely", $J345="Hasty", $J345="Mild", $J345="Gentle"), 0.9, 1)))</f>
        <v>30</v>
      </c>
      <c r="U345" s="2">
        <f>_xlfn.FLOOR.MATH((_xlfn.FLOOR.MATH((((2*VLOOKUP($G345, 'EV and Base'!$A$1:$N$671, 12, FALSE))+$Q345)*$I345)/100)+5)*
IF(OR($J345="Modest", $J345="Mild", $J345="Quiet", $J345="Rash"), 1.1,
IF(OR($J345="Adamant", $J345="Impish", $J345="Jolly", $J345="Careful"), 0.9, 1)))</f>
        <v>67</v>
      </c>
      <c r="V345" s="2">
        <f>_xlfn.FLOOR.MATH((_xlfn.FLOOR.MATH((((2*VLOOKUP($G345, 'EV and Base'!$A$1:$N$671, 13, FALSE))+$Q345)*$I345)/100)+5)*
IF(OR($J345="Calm", $J345="Gentle", $J345="Sassy", $J345="Careful"), 1.1,
IF(OR($J345="Naughty", $J345="Lax", $J345="Naive", $J345="Rash"), 0.9, 1)))</f>
        <v>103</v>
      </c>
      <c r="W345" s="2">
        <f>_xlfn.FLOOR.MATH((_xlfn.FLOOR.MATH((((2*VLOOKUP($G345, 'EV and Base'!$A$1:$N$671, 14, FALSE))+$Q345)*$I345)/100)+5)*
IF(OR($J345="Timid", $J345="Hasty", $J345="Jolly", $J345="Naive"), 1.1,
IF(OR($J345="Brave", $J345="Relaxed", $J345="Quiet", $J345="Sassy"), 0.9, 1)))</f>
        <v>82</v>
      </c>
      <c r="X345" s="69"/>
      <c r="Y345" s="1">
        <v>1995</v>
      </c>
      <c r="Z345" s="1">
        <v>1</v>
      </c>
      <c r="AA345" s="23" t="str" cm="1">
        <f t="array" aca="1" ref="AA345" ca="1">IF(NOT(ISNUMBER(INDEX($A:$A,LOOKUP(2,1/($A$1:INDIRECT("$A$"&amp;ROW($A345))&lt;&gt;""),ROW($A$1:INDIRECT("$A$"&amp;ROW($A345)))),1))),"",
IF(NOT(ISNUMBER($A345)),$AA344,
IF($AB345&lt;16,"Lillipup",
IF($AB345&lt;32,"Herdier",
"Stoutland"))))</f>
        <v>Stoutland</v>
      </c>
      <c r="AB345" s="25" cm="1">
        <f t="array" aca="1" ref="AB345" ca="1">IF(NOT(ISNUMBER(INDEX($A:$A, LOOKUP(2, 1 / ($A$1:INDIRECT("$A$"&amp;ROW($A345)) &lt;&gt; ""),ROW($A$1:INDIRECT("$A$"&amp;ROW($A345)))), 1))), "",
VLOOKUP($AY345,'Medium-Slow'!$A$1:$B$101,2,TRUE))</f>
        <v>45</v>
      </c>
      <c r="AC345" s="23" cm="1">
        <f t="array" aca="1" ref="AC345" ca="1">IF(NOT(ISNUMBER(INDEX($A:$A, LOOKUP(2, 1 / ($A$1:INDIRECT("$A$"&amp;ROW($A345)) &lt;&gt; ""),ROW($A$1:INDIRECT("$A$"&amp;ROW($A345)))), 1))), "",
INDEX($AC:$AC, LOOKUP(2, 1 / ($AC$1:INDIRECT("$AC$"&amp;ROW($AC345)-1) &lt;&gt; ""),ROW($AC$1:INDIRECT("$AC$"&amp;ROW($AC345)-1))), 1)+
IF(INDEX($AC:$AC, LOOKUP(2, 1 / ($AC$1:INDIRECT("$AC$"&amp;ROW($AC345)-1) &lt;&gt; ""),ROW($AC$1:INDIRECT("$AC$"&amp;ROW($AC345)-1))), 1)+
INDEX($AD:$AD, LOOKUP(2, 1 / ($AD$1:INDIRECT("$AD$"&amp;ROW($AD345)-1) &lt;&gt; ""),ROW($AD$1:INDIRECT("$AD$"&amp;ROW($AD345)-1))), 1)+
INDEX($AE:$AE, LOOKUP(2, 1 / ($AE$1:INDIRECT("$AE$"&amp;ROW($AE345)-1) &lt;&gt; ""),ROW($AE$1:INDIRECT("$AE$"&amp;ROW($AD345)-1))), 1)+
INDEX($AE:$AF, LOOKUP(2, 1 / ($AF$1:INDIRECT("$AF$"&amp;ROW($AF345)-1) &lt;&gt; ""),ROW($AF$1:INDIRECT("$AF$"&amp;ROW($AD345)-1))), 1)+
INDEX($AG:$AG, LOOKUP(2, 1 / ($AG$1:INDIRECT("$AG$"&amp;ROW($AG345)-1) &lt;&gt; ""),ROW($AG$1:INDIRECT("$AG$"&amp;ROW($AD345)-1))), 1)+
INDEX($AH:$AH, LOOKUP(2, 1 / ($AH$1:INDIRECT("$AH$"&amp;ROW($AH345)-1) &lt;&gt; ""),ROW($AH$1:INDIRECT("$AH$"&amp;ROW($AD345)-1))), 1)&gt;=510,0,
IF(INDEX($AC:$AC, LOOKUP(2, 1 / ($AC$1:INDIRECT("$AC$"&amp;ROW($AC345)-1) &lt;&gt; ""),ROW($AC$1:INDIRECT("$AC$"&amp;ROW($AC345)-1))), 1)&gt;=255,0,
VLOOKUP(INDIRECT("$G$"&amp;LOOKUP(2, 1 / ($AC$1:INDIRECT("$AC$"&amp;ROW($AC345)-1) &lt;&gt; ""),ROW($AC$1:INDIRECT("$AC$"&amp;ROW($AC345)-1)))), 'EV and Base'!$A$1:$N$671, 3, FALSE))))</f>
        <v>10</v>
      </c>
      <c r="AD345" s="2" cm="1">
        <f t="array" aca="1" ref="AD345" ca="1">IF(NOT(ISNUMBER(INDEX($A:$A, LOOKUP(2, 1 / ($A$1:INDIRECT("$A$"&amp;ROW($A345)) &lt;&gt; ""),ROW($A$1:INDIRECT("$A$"&amp;ROW($A345)))), 1))), "",
INDEX($AD:$AD, LOOKUP(2, 1 / ($AD$1:INDIRECT("$AD$"&amp;ROW($AD345)-1) &lt;&gt; ""),ROW($AD$1:INDIRECT("$AD$"&amp;ROW($AD345)-1))), 1)+
IF(INDEX($AC:$AC, LOOKUP(2, 1 / ($AC$1:INDIRECT("$AC$"&amp;ROW($AC345)-1) &lt;&gt; ""),ROW($AC$1:INDIRECT("$AC$"&amp;ROW($AC345)-1))), 1)+
INDEX($AD:$AD, LOOKUP(2, 1 / ($AD$1:INDIRECT("$AD$"&amp;ROW($AD345)-1) &lt;&gt; ""),ROW($AD$1:INDIRECT("$AD$"&amp;ROW($AD345)-1))), 1)+
INDEX($AE:$AE, LOOKUP(2, 1 / ($AE$1:INDIRECT("$AE$"&amp;ROW($AE345)-1) &lt;&gt; ""),ROW($AE$1:INDIRECT("$AE$"&amp;ROW($AD345)-1))), 1)+
INDEX($AE:$AF, LOOKUP(2, 1 / ($AF$1:INDIRECT("$AF$"&amp;ROW($AF345)-1) &lt;&gt; ""),ROW($AF$1:INDIRECT("$AF$"&amp;ROW($AD345)-1))), 1)+
INDEX($AG:$AG, LOOKUP(2, 1 / ($AG$1:INDIRECT("$AG$"&amp;ROW($AG345)-1) &lt;&gt; ""),ROW($AG$1:INDIRECT("$AG$"&amp;ROW($AD345)-1))), 1)+
INDEX($AH:$AH, LOOKUP(2, 1 / ($AH$1:INDIRECT("$AH$"&amp;ROW($AH345)-1) &lt;&gt; ""),ROW($AH$1:INDIRECT("$AH$"&amp;ROW($AD345)-1))), 1)&gt;=510,0,
IF(INDEX($AD:$AD, LOOKUP(2, 1 / ($AD$1:INDIRECT("$AD$"&amp;ROW($AD345)-1) &lt;&gt; ""),ROW($AD$1:INDIRECT("$AD$"&amp;ROW($AD345)-1))), 1)&gt;=255,0,
VLOOKUP(INDIRECT("$G$"&amp;LOOKUP(2, 1 / ($AD$1:INDIRECT("$AD$"&amp;ROW($AD345)-1) &lt;&gt; ""),ROW($AD$1:INDIRECT("$AD$"&amp;ROW($AD345)-1)))), 'EV and Base'!$A$1:$N$671, 4, FALSE))))</f>
        <v>89</v>
      </c>
      <c r="AE345" s="2" cm="1">
        <f t="array" aca="1" ref="AE345" ca="1">IF(NOT(ISNUMBER(INDEX($A:$A,LOOKUP(2,1/($A$1:INDIRECT("$A$"&amp;ROW($A345))&lt;&gt;""),ROW($A$1:INDIRECT("$A$"&amp;ROW($A345)))),1))),"",
INDEX($AE:$AE,LOOKUP(2,1/($AE$1:INDIRECT("$AE$"&amp;ROW($AE345)-1)&lt;&gt;""),ROW($AE$1:INDIRECT("$AE$"&amp;ROW($AE345)-1))),1)+
IF(INDEX($AC:$AC,LOOKUP(2,1/($AC$1:INDIRECT("$AC$"&amp;ROW($AC345)-1)&lt;&gt;""),ROW($AC$1:INDIRECT("$AC$"&amp;ROW($AC345)-1))),1)+
INDEX($AD:$AD,LOOKUP(2,1/($AD$1:INDIRECT("$AD$"&amp;ROW($AD345)-1)&lt;&gt;""),ROW($AD$1:INDIRECT("$AD$"&amp;ROW($AD345)-1))),1)+
INDEX($AE:$AE,LOOKUP(2,1/($AE$1:INDIRECT("$AE$"&amp;ROW($AE345)-1)&lt;&gt;""),ROW($AE$1:INDIRECT("$AE$"&amp;ROW($AD345)-1))),1)+
INDEX($AE:$AF,LOOKUP(2,1/($AF$1:INDIRECT("$AF$"&amp;ROW($AF345)-1)&lt;&gt;""),ROW($AF$1:INDIRECT("$AF$"&amp;ROW($AD345)-1))),1)+
INDEX($AG:$AG,LOOKUP(2,1/($AG$1:INDIRECT("$AG$"&amp;ROW($AG345)-1)&lt;&gt;""),ROW($AG$1:INDIRECT("$AG$"&amp;ROW($AD345)-1))),1)+
INDEX($AH:$AH,LOOKUP(2,1/($AH$1:INDIRECT("$AH$"&amp;ROW($AH345)-1)&lt;&gt;""),ROW($AH$1:INDIRECT("$AH$"&amp;ROW($AD345)-1))),1)&gt;=510,0,
IF(INDEX($AE:$AE,LOOKUP(2,1/($AE$1:INDIRECT("$AE$"&amp;ROW($AE345)-1)&lt;&gt;""),ROW($AE$1:INDIRECT("$AE$"&amp;ROW($AE345)-1))),1)&gt;=255,0,
VLOOKUP(INDIRECT("$G$"&amp;LOOKUP(2,1/($AE$1:INDIRECT("$AE$"&amp;ROW($AE345)-1)&lt;&gt;""),ROW($AE$1:INDIRECT("$AE$"&amp;ROW($AE345)-1)))),'EV and Base'!$A$1:$N$671,5,FALSE))))</f>
        <v>11</v>
      </c>
      <c r="AF345" s="2" cm="1">
        <f t="array" aca="1" ref="AF345" ca="1">IF(NOT(ISNUMBER(INDEX($A:$A, LOOKUP(2, 1 / ($A$1:INDIRECT("$A$"&amp;ROW($A345)) &lt;&gt; ""),ROW($A$1:INDIRECT("$A$"&amp;ROW($A345)))), 1))), "",
INDEX($AF:$AF, LOOKUP(2, 1 / ($AF$1:INDIRECT("$AF$"&amp;ROW($AF345)-1) &lt;&gt; ""),ROW($AF$1:INDIRECT("$AF$"&amp;ROW($AF345)-1))), 1)+
IF(INDEX($AC:$AC, LOOKUP(2, 1 / ($AC$1:INDIRECT("$AC$"&amp;ROW($AC345)-1) &lt;&gt; ""),ROW($AC$1:INDIRECT("$AC$"&amp;ROW($AC345)-1))), 1)+
INDEX($AD:$AD, LOOKUP(2, 1 / ($AD$1:INDIRECT("$AD$"&amp;ROW($AD345)-1) &lt;&gt; ""),ROW($AD$1:INDIRECT("$AD$"&amp;ROW($AD345)-1))), 1)+
INDEX($AE:$AE, LOOKUP(2, 1 / ($AE$1:INDIRECT("$AE$"&amp;ROW($AE345)-1) &lt;&gt; ""),ROW($AE$1:INDIRECT("$AE$"&amp;ROW($AD345)-1))), 1)+
INDEX($AE:$AF, LOOKUP(2, 1 / ($AF$1:INDIRECT("$AF$"&amp;ROW($AF345)-1) &lt;&gt; ""),ROW($AF$1:INDIRECT("$AF$"&amp;ROW($AD345)-1))), 1)+
INDEX($AG:$AG, LOOKUP(2, 1 / ($AG$1:INDIRECT("$AG$"&amp;ROW($AG345)-1) &lt;&gt; ""),ROW($AG$1:INDIRECT("$AG$"&amp;ROW($AD345)-1))), 1)+
INDEX($AH:$AH, LOOKUP(2, 1 / ($AH$1:INDIRECT("$AH$"&amp;ROW($AH345)-1) &lt;&gt; ""),ROW($AH$1:INDIRECT("$AH$"&amp;ROW($AD345)-1))), 1)&gt;=510,0,
IF(INDEX($AF:$AF, LOOKUP(2, 1 / ($AF$1:INDIRECT("$AF$"&amp;ROW($AF345)-1) &lt;&gt; ""),ROW($AF$1:INDIRECT("$AF$"&amp;ROW($AF345)-1))), 1)&gt;=255,0,
VLOOKUP(INDIRECT("$G$"&amp;LOOKUP(2, 1 / ($AF$1:INDIRECT("$AF$"&amp;ROW($AF345)-1) &lt;&gt; ""),ROW($AF$1:INDIRECT("$AF$"&amp;ROW($AF345)-1)))), 'EV and Base'!$A$1:$N$671, 6, FALSE))))</f>
        <v>13</v>
      </c>
      <c r="AG345" s="2" cm="1">
        <f t="array" aca="1" ref="AG345" ca="1">IF(NOT(ISNUMBER(INDEX($A:$A, LOOKUP(2, 1 / ($A$1:INDIRECT("$A$"&amp;ROW($A345)) &lt;&gt; ""),ROW($A$1:INDIRECT("$A$"&amp;ROW($A345)))), 1))), "",
INDEX($AG:$AG, LOOKUP(2, 1 / ($AG$1:INDIRECT("$AG$"&amp;ROW($AG345)-1) &lt;&gt; ""),ROW($AG$1:INDIRECT("$AG$"&amp;ROW($AG345)-1))), 1)+
IF(INDEX($AC:$AC, LOOKUP(2, 1 / ($AC$1:INDIRECT("$AC$"&amp;ROW($AC345)-1) &lt;&gt; ""),ROW($AC$1:INDIRECT("$AC$"&amp;ROW($AC345)-1))), 1)+
INDEX($AD:$AD, LOOKUP(2, 1 / ($AD$1:INDIRECT("$AD$"&amp;ROW($AD345)-1) &lt;&gt; ""),ROW($AD$1:INDIRECT("$AD$"&amp;ROW($AD345)-1))), 1)+
INDEX($AE:$AE, LOOKUP(2, 1 / ($AE$1:INDIRECT("$AE$"&amp;ROW($AE345)-1) &lt;&gt; ""),ROW($AE$1:INDIRECT("$AE$"&amp;ROW($AD345)-1))), 1)+
INDEX($AE:$AF, LOOKUP(2, 1 / ($AF$1:INDIRECT("$AF$"&amp;ROW($AF345)-1) &lt;&gt; ""),ROW($AF$1:INDIRECT("$AF$"&amp;ROW($AD345)-1))), 1)+
INDEX($AG:$AG, LOOKUP(2, 1 / ($AG$1:INDIRECT("$AG$"&amp;ROW($AG345)-1) &lt;&gt; ""),ROW($AG$1:INDIRECT("$AG$"&amp;ROW($AD345)-1))), 1)+
INDEX($AH:$AH, LOOKUP(2, 1 / ($AH$1:INDIRECT("$AH$"&amp;ROW($AH345)-1) &lt;&gt; ""),ROW($AH$1:INDIRECT("$AH$"&amp;ROW($AD345)-1))), 1)&gt;=510,0,
IF(INDEX($AG:$AG, LOOKUP(2, 1 / ($AG$1:INDIRECT("$AG$"&amp;ROW($AG345)-1) &lt;&gt; ""),ROW($AG$1:INDIRECT("$AG$"&amp;ROW($AG345)-1))), 1)&gt;=255,0,
VLOOKUP(INDIRECT("$G$"&amp;LOOKUP(2, 1 / ($AG$1:INDIRECT("$AG$"&amp;ROW($AG345)-1) &lt;&gt; ""),ROW($AG$1:INDIRECT("$AG$"&amp;ROW($AG345)-1)))), 'EV and Base'!$A$1:$N$671, 7, FALSE))))</f>
        <v>0</v>
      </c>
      <c r="AH345" s="24" cm="1">
        <f t="array" aca="1" ref="AH345" ca="1">IF(NOT(ISNUMBER(INDEX($A:$A,LOOKUP(2,1/($A$1:INDIRECT("$A$"&amp;ROW($A345))&lt;&gt;""),ROW($A$1:INDIRECT("$A$"&amp;ROW($A345)))),1))),"",
INDEX($AH:$AH,LOOKUP(2,1/($AH$1:INDIRECT("$AH$"&amp;ROW($AH345)-1)&lt;&gt;""),ROW($AH$1:INDIRECT("$AH$"&amp;ROW($AH345)-1))),1)+
IF(INDEX($AC:$AC,LOOKUP(2,1/($AC$1:INDIRECT("$AC$"&amp;ROW($AC345)-1)&lt;&gt;""),ROW($AC$1:INDIRECT("$AC$"&amp;ROW($AC345)-1))),1)+
INDEX($AD:$AD,LOOKUP(2,1/($AD$1:INDIRECT("$AD$"&amp;ROW($AD345)-1)&lt;&gt;""),ROW($AD$1:INDIRECT("$AD$"&amp;ROW($AD345)-1))),1)+
INDEX($AE:$AE,LOOKUP(2,1/($AE$1:INDIRECT("$AE$"&amp;ROW($AE345)-1)&lt;&gt;""),ROW($AE$1:INDIRECT("$AE$"&amp;ROW($AD345)-1))),1)+
INDEX($AE:$AF,LOOKUP(2,1/($AF$1:INDIRECT("$AF$"&amp;ROW($AF345)-1)&lt;&gt;""),ROW($AF$1:INDIRECT("$AF$"&amp;ROW($AD345)-1))),1)+
INDEX($AG:$AG,LOOKUP(2,1/($AG$1:INDIRECT("$AG$"&amp;ROW($AG345)-1)&lt;&gt;""),ROW($AG$1:INDIRECT("$AG$"&amp;ROW($AD345)-1))),1)+
INDEX($AH:$AH,LOOKUP(2,1/($AH$1:INDIRECT("$AH$"&amp;ROW($AH345)-1)&lt;&gt;""),ROW($AH$1:INDIRECT("$AH$"&amp;ROW($AD345)-1))),1)&gt;=510,0,
IF(INDEX($AH:$AH,LOOKUP(2,1/($AH$1:INDIRECT("$AH$"&amp;ROW($AH345)-1)&lt;&gt;""),ROW($AH$1:INDIRECT("$AH$"&amp;ROW($AH345)-1))),1)&gt;=255,0,
VLOOKUP(INDIRECT("$G$"&amp;LOOKUP(2,1/($AH$1:INDIRECT("$AH$"&amp;ROW($AH345)-1)&lt;&gt;""),ROW($AH$1:INDIRECT("$AH$"&amp;ROW($AH345)-1)))),'EV and Base'!$A$1:$N$671,8,FALSE))))</f>
        <v>58</v>
      </c>
      <c r="AI345" s="29" cm="1">
        <f t="array" aca="1" ref="AI345" ca="1">IF(NOT(ISNUMBER(INDEX($A:$A,LOOKUP(2,1/($A$1:INDIRECT("$A$"&amp;ROW($A345))&lt;&gt;""),ROW($A$1:INDIRECT("$A$"&amp;ROW($A345)))),1))),"",
ROUNDDOWN((((2*VLOOKUP($AA345,'EV and Base'!$A$1:$N$671,9,FALSE))+31+ROUNDDOWN($AC345/4,0))*$AB345)/100,0)+$AB345+10)</f>
        <v>146</v>
      </c>
      <c r="AJ345" s="21" cm="1">
        <f t="array" aca="1" ref="AJ345" ca="1">IF(NOT(ISNUMBER(INDEX($A:$A, LOOKUP(2, 1 / ($A$1:INDIRECT("$A$"&amp;ROW($A345)) &lt;&gt; ""),ROW($A$1:INDIRECT("$A$"&amp;ROW($A345)))), 1))), "",
ROUNDDOWN((ROUNDDOWN((((2*VLOOKUP($AA345, 'EV and Base'!$A$1:$N$671, 10, FALSE))+31+ROUNDDOWN($AD345/4, 0))*$AB345)/100, 0)+5)*1.1, 0))</f>
        <v>129</v>
      </c>
      <c r="AK345" s="21" t="str" cm="1">
        <f t="array" aca="1" ref="AK345" ca="1">IF(NOT(ISNUMBER(INDEX($A:$A, LOOKUP(2, 1 / ($A$1:INDIRECT("$A$"&amp;ROW($A345)) &lt;&gt; ""),ROW($A$1:INDIRECT("$A$"&amp;ROW($A345)))), 1))), "",
ROUNDDOWN((ROUNDDOWN((((2*VLOOKUP($AA345, 'EV and Base'!$A$1:$N$671, 11, FALSE))+30+ROUNDDOWN($AE345/4, 0))*$AB345)/100, 0)+5), 0)
&amp;"-"&amp;
ROUNDDOWN((ROUNDDOWN((((2*VLOOKUP($AA345, 'EV and Base'!$A$1:$N$671, 11, FALSE))+31+ROUNDDOWN($AE345/4, 0))*$AB345)/100, 0)+5), 0))</f>
        <v>100-100</v>
      </c>
      <c r="AL345" s="21" t="str" cm="1">
        <f t="array" aca="1" ref="AL345" ca="1">IF(NOT(ISNUMBER(INDEX($A:$A, LOOKUP(2, 1 / ($A$1:INDIRECT("$A$"&amp;ROW($A345)) &lt;&gt; ""),ROW($A$1:INDIRECT("$A$"&amp;ROW($A345)))), 1))), "",
ROUNDDOWN((ROUNDDOWN((((2*VLOOKUP($AA345, 'EV and Base'!$A$1:$N$671, 12, FALSE))+0+ROUNDDOWN($AF345/4, 0))*$AB345)/100, 0)+5)*0.9, 0)
&amp;"-"&amp;
ROUNDDOWN((ROUNDDOWN((((2*VLOOKUP($AA345, 'EV and Base'!$A$1:$N$671, 12, FALSE))+31+ROUNDDOWN($AF345/4, 0))*$AB345)/100, 0)+5)*0.9, 0))</f>
        <v>41-54</v>
      </c>
      <c r="AM345" s="21" t="str" cm="1">
        <f t="array" aca="1" ref="AM345" ca="1">IF(NOT(ISNUMBER(INDEX($A:$A, LOOKUP(2, 1 / ($A$1:INDIRECT("$A$"&amp;ROW($A345)) &lt;&gt; ""),ROW($A$1:INDIRECT("$A$"&amp;ROW($A345)))), 1))), "",
ROUNDDOWN((ROUNDDOWN((((2*VLOOKUP($AA345, 'EV and Base'!$A$1:$N$671, 13, FALSE))+30+ROUNDDOWN($AG345/4, 0))*$AB345)/100, 0)+5), 0)
&amp;"-"&amp;
ROUNDDOWN((ROUNDDOWN((((2*VLOOKUP($AA345, 'EV and Base'!$A$1:$N$671, 13, FALSE))+31+ROUNDDOWN($AG345/4, 0))*$AB345)/100, 0)+5), 0))</f>
        <v>99-99</v>
      </c>
      <c r="AN345" s="25" cm="1">
        <f t="array" aca="1" ref="AN345" ca="1">IF(NOT(ISNUMBER(INDEX($A:$A, LOOKUP(2, 1 / ($A$1:INDIRECT("$A$"&amp;ROW($A345)) &lt;&gt; ""),ROW($A$1:INDIRECT("$A$"&amp;ROW($A345)))), 1))), "",
ROUNDDOWN((ROUNDDOWN((((2*VLOOKUP($AA345, 'EV and Base'!$A$1:$N$671, 14, FALSE))+31+ROUNDDOWN($AH345/4, 0))*$AB345)/100, 0)+5), 0))</f>
        <v>97</v>
      </c>
      <c r="AO345" s="23" cm="1">
        <f t="array" aca="1" ref="AO345" ca="1">IF(NOT(ISNUMBER(INDEX($A:$A, LOOKUP(2, 1 / ($A$1:INDIRECT("$A$"&amp;ROW($A345)) &lt;&gt; ""),ROW($A$1:INDIRECT("$A$"&amp;ROW($A345)))), 1))), "",
ROUNDDOWN((((2*VLOOKUP($AA345, 'EV and Base'!$A$1:$N$671, 9, FALSE))+31+ROUNDDOWN($AC345/4, 0))*$AB345)/100, 0)+$AB345+10)</f>
        <v>146</v>
      </c>
      <c r="AP345" s="2" cm="1">
        <f t="array" aca="1" ref="AP345" ca="1">IF(NOT(ISNUMBER(INDEX($A:$A, LOOKUP(2, 1 / ($A$1:INDIRECT("$A$"&amp;ROW($A345)) &lt;&gt; ""),ROW($A$1:INDIRECT("$A$"&amp;ROW($A345)))), 1))), "",
ROUNDDOWN((ROUNDDOWN((((2*VLOOKUP($AA345, 'EV and Base'!$A$1:$N$671, 10, FALSE))+31+ROUNDDOWN($AD345/4, 0))*$AB345)/100, 0)+5)*1.1, 0))</f>
        <v>129</v>
      </c>
      <c r="AQ345" s="2" cm="1">
        <f t="array" aca="1" ref="AQ345" ca="1">IF(NOT(ISNUMBER(INDEX($A:$A, LOOKUP(2, 1 / ($A$1:INDIRECT("$A$"&amp;ROW($A345)) &lt;&gt; ""),ROW($A$1:INDIRECT("$A$"&amp;ROW($A345)))), 1))), "",
ROUNDDOWN((ROUNDDOWN((((2*VLOOKUP($AA345, 'EV and Base'!$A$1:$N$671, 11, FALSE))+$AV$2+ROUNDDOWN($AE345/4, 0))*$AB345)/100, 0)+5), 0))</f>
        <v>100</v>
      </c>
      <c r="AR345" s="22" cm="1">
        <f t="array" aca="1" ref="AR345" ca="1">IF(NOT(ISNUMBER(INDEX($A:$A, LOOKUP(2, 1 / ($A$1:INDIRECT("$A$"&amp;ROW($A345)) &lt;&gt; ""),ROW($A$1:INDIRECT("$A$"&amp;ROW($A345)))), 1))), "",
ROUNDDOWN((ROUNDDOWN((((2*VLOOKUP($AA345, 'EV and Base'!$A$1:$N$671, 12, FALSE))+$AW$2+ROUNDDOWN($AF345/4, 0))*$AB345)/100, 0)+5)*0.9, 0))</f>
        <v>48</v>
      </c>
      <c r="AS345" s="2" cm="1">
        <f t="array" aca="1" ref="AS345" ca="1">IF(NOT(ISNUMBER(INDEX($A:$A, LOOKUP(2, 1 / ($A$1:INDIRECT("$A$"&amp;ROW($A345)) &lt;&gt; ""),ROW($A$1:INDIRECT("$A$"&amp;ROW($A345)))), 1))), "",
ROUNDDOWN((ROUNDDOWN((((2*VLOOKUP($AA345, 'EV and Base'!$A$1:$N$671, 13, FALSE))+$AX$2+ROUNDDOWN($AG345/4, 0))*$AB345)/100, 0)+5), 0))</f>
        <v>99</v>
      </c>
      <c r="AT345" s="24" cm="1">
        <f t="array" aca="1" ref="AT345" ca="1">IF(NOT(ISNUMBER(INDEX($A:$A, LOOKUP(2, 1 / ($A$1:INDIRECT("$A$"&amp;ROW($A345)) &lt;&gt; ""),ROW($A$1:INDIRECT("$A$"&amp;ROW($A345)))), 1))), "",
ROUNDDOWN((ROUNDDOWN((((2*VLOOKUP($AA345, 'EV and Base'!$A$1:$N$671, 14, FALSE))+31+ROUNDDOWN($AH345/4, 0))*$AB345)/100, 0)+5), 0))</f>
        <v>97</v>
      </c>
      <c r="AU345" s="28">
        <v>245</v>
      </c>
      <c r="AY345" cm="1">
        <f t="array" aca="1" ref="AY345" ca="1">IF(NOT(ISNUMBER(INDEX($A:$A,LOOKUP(2,1/($A$1:INDIRECT("$A$"&amp;ROW($A345))&lt;&gt;""),ROW($A$1:INDIRECT("$A$"&amp;ROW($A345)))),1))),"",
INDEX($AY:$AY,LOOKUP(2,1/($AY$1:INDIRECT("$AY$"&amp;ROW($AY345)-1)&lt;&gt;""),ROW($AY$1:INDIRECT("$AY$"&amp;ROW($AY345)-1))),1)+$BL345)</f>
        <v>85503</v>
      </c>
      <c r="AZ345" s="3" cm="1">
        <f t="array" aca="1" ref="AZ345" ca="1">IF(NOT(ISNUMBER(INDEX($A:$A, LOOKUP(2, 1 / ($A$1:INDIRECT("$A$"&amp;ROW($A345)) &lt;&gt; ""),ROW($A$1:INDIRECT("$A$"&amp;ROW($A345)))), 1))), "",
VLOOKUP(INDIRECT("$G$"&amp;LOOKUP(2, 1 / ($AY$1:INDIRECT("$AY$"&amp;ROW($AY345)-1) &lt;&gt; ""),ROW($AY$1:INDIRECT("$AY$"&amp;ROW($AY345)-1)))),'EV and Base'!A284:N954,2,FALSE))</f>
        <v>61</v>
      </c>
      <c r="BA345" s="3" cm="1">
        <f t="array" aca="1" ref="BA345" ca="1">IF(NOT(ISNUMBER(INDEX($A:$A, LOOKUP(2, 1 / ($A$1:INDIRECT("$A$"&amp;ROW($A345)) &lt;&gt; ""),ROW($A$1:INDIRECT("$A$"&amp;ROW($A345)))), 1))), "",
INDIRECT("$I$"&amp;LOOKUP(2, 1 / ($AY$1:INDIRECT("$AY$"&amp;ROW($AY345)-1) &lt;&gt; ""),ROW($AY$1:INDIRECT("$AY$"&amp;ROW($AY345)-1)))))</f>
        <v>35</v>
      </c>
      <c r="BB345" s="1" cm="1">
        <f t="array" aca="1" ref="BB345" ca="1">IF(NOT(ISNUMBER(INDEX($A:$A, LOOKUP(2, 1 / ($A$1:INDIRECT("$A$"&amp;ROW($A345)) &lt;&gt; ""),ROW($A$1:INDIRECT("$A$"&amp;ROW($A345)))), 1))), "",
INDIRECT("$AB$"&amp;LOOKUP(2, 1 / ($AY$1:INDIRECT("$AY$"&amp;ROW($AY345)-1) &lt;&gt; ""),ROW($AY$1:INDIRECT("$AY$"&amp;ROW($AY345)-1)))))</f>
        <v>45</v>
      </c>
      <c r="BC345" s="3" cm="1">
        <f t="array" aca="1" ref="BC345" ca="1">IF(NOT(ISNUMBER(INDEX($A:$A,LOOKUP(2,1/($A$1:INDIRECT("$A$"&amp;ROW($A345))&lt;&gt;""),ROW($A$1:INDIRECT("$A$"&amp;ROW($A345)))),1))),"",
$BA345+$BA345+10)</f>
        <v>80</v>
      </c>
      <c r="BD345" s="3" cm="1">
        <f t="array" aca="1" ref="BD345" ca="1">IF(NOT(ISNUMBER(INDEX($A:$A,LOOKUP(2,1/($A$1:INDIRECT("$A$"&amp;ROW($A345))&lt;&gt;""),ROW($A$1:INDIRECT("$A$"&amp;ROW($A345)))),1))),"",
$BA345+$BB345+10)</f>
        <v>90</v>
      </c>
      <c r="BE345" s="3" cm="1">
        <f t="array" aca="1" ref="BE345" ca="1">IF(NOT(ISNUMBER(INDEX($A:$A,LOOKUP(2,1/($A$1:INDIRECT("$A$"&amp;ROW($A345))&lt;&gt;""),ROW($A$1:INDIRECT("$A$"&amp;ROW($A345)))),1))),"",
$BC345*$BC345)</f>
        <v>6400</v>
      </c>
      <c r="BF345" s="3" cm="1">
        <f t="array" aca="1" ref="BF345" ca="1">IF(NOT(ISNUMBER(INDEX($A:$A,LOOKUP(2,1/($A$1:INDIRECT("$A$"&amp;ROW($A345))&lt;&gt;""),ROW($A$1:INDIRECT("$A$"&amp;ROW($A345)))),1))),"",
$BD345*$BD345)</f>
        <v>8100</v>
      </c>
      <c r="BG345" s="3" cm="1">
        <f t="array" aca="1" ref="BG345" ca="1">IF(NOT(ISNUMBER(INDEX($A:$A,LOOKUP(2,1/($A$1:INDIRECT("$A$"&amp;ROW($A345))&lt;&gt;""),ROW($A$1:INDIRECT("$A$"&amp;ROW($A345)))),1))),"",
_xlfn.FLOOR.MATH(1.5*_xlfn.FLOOR.MATH($AZ345*BA345/5)))</f>
        <v>640</v>
      </c>
      <c r="BH345" s="3" cm="1">
        <f t="array" aca="1" ref="BH345" ca="1">IF(NOT(ISNUMBER(INDEX($A:$A, LOOKUP(2, 1 / ($A$1:INDIRECT("$A$"&amp;ROW($A345)) &lt;&gt; ""),ROW($A$1:INDIRECT("$A$"&amp;ROW($A345)))), 1))), "",
_xlfn.FLOOR.MATH($BG345/IF(OR(INDIRECT("$C$"&amp;LOOKUP(2, 1 / ($AY$1:INDIRECT("$AY$"&amp;ROW($AY345)-1) &lt;&gt; ""),ROW($AY$1:INDIRECT("$AY$"&amp;ROW($AY345)-1))))="Multi",
INDIRECT("$C$"&amp;LOOKUP(2, 1 / ($AY$1:INDIRECT("$AY$"&amp;ROW($AY345)-1) &lt;&gt; ""),ROW($AY$1:INDIRECT("$AY$"&amp;ROW($AY345)-1))))="Double"),2,1)))</f>
        <v>640</v>
      </c>
      <c r="BI345" s="3" cm="1">
        <f t="array" aca="1" ref="BI345" ca="1">IF(NOT(ISNUMBER(INDEX($A:$A,LOOKUP(2,1/($A$1:INDIRECT("$A$"&amp;ROW($A345))&lt;&gt;""),ROW($A$1:INDIRECT("$A$"&amp;ROW($A345)))),1))),"",
VLOOKUP($BC345,GameFreakSQRT!$A$1:$B$200,2,FALSE))</f>
        <v>36636</v>
      </c>
      <c r="BJ345" s="3" cm="1">
        <f t="array" aca="1" ref="BJ345" ca="1">IF(NOT(ISNUMBER(INDEX($A:$A,LOOKUP(2,1/($A$1:INDIRECT("$A$"&amp;ROW($A345))&lt;&gt;""),ROW($A$1:INDIRECT("$A$"&amp;ROW($A345)))),1))),"",
VLOOKUP($BD345,GameFreakSQRT!$A$1:$B$200,2,FALSE))</f>
        <v>38858</v>
      </c>
      <c r="BK345" s="3" cm="1">
        <f t="array" aca="1" ref="BK345" ca="1">IF(NOT(ISNUMBER(INDEX($A:$A,LOOKUP(2,1/($A$1:INDIRECT("$A$"&amp;ROW($A345))&lt;&gt;""),ROW($A$1:INDIRECT("$A$"&amp;ROW($A345)))),1))),"",
_xlfn.FLOOR.MATH((($BI345*$BE345)*$BH345)/($BJ345*$BF345))+1)</f>
        <v>477</v>
      </c>
      <c r="BL345" s="3" cm="1">
        <f t="array" aca="1" ref="BL345" ca="1">IF(NOT(ISNUMBER(INDEX($A:$A,LOOKUP(2,1/($A$1:INDIRECT("$A$"&amp;ROW($A345))&lt;&gt;""),ROW($A$1:INDIRECT("$A$"&amp;ROW($A345)))),1))),"",
_xlfn.FLOOR.MATH($BK345*IF(NOT(INDIRECT("$Z$"&amp;LOOKUP(2, 1 / ($AY$1:INDIRECT("$AY$"&amp;ROW($AY345)-1) &lt;&gt; ""),ROW($AY$1:INDIRECT("$AY$"&amp;ROW($AY345)-1))))=""),1.5,1)))</f>
        <v>715</v>
      </c>
      <c r="BM345" s="3" cm="1">
        <f t="array" aca="1" ref="BM345" ca="1">IF(NOT(ISNUMBER(INDEX($A:$A, LOOKUP(2, 1 / ($A$1:INDIRECT("$A$"&amp;ROW($A345)) &lt;&gt; ""),ROW($A$1:INDIRECT("$A$"&amp;ROW($A345)))), 1))), "",
INDIRECT("$Y$"&amp;LOOKUP(2, 1 / ($AY$1:INDIRECT("$AY$"&amp;ROW($AY345)-1) &lt;&gt; ""),ROW($AY$1:INDIRECT("$AY$"&amp;ROW($AY345)-1)))))</f>
        <v>715</v>
      </c>
      <c r="BN345" s="3" t="b">
        <f t="shared" ca="1" si="29"/>
        <v>1</v>
      </c>
    </row>
    <row r="346" spans="1:66" x14ac:dyDescent="0.45">
      <c r="A346" s="69"/>
      <c r="B346" s="69"/>
      <c r="C346" s="69"/>
      <c r="D346" s="69"/>
      <c r="E346" s="69"/>
      <c r="F346" s="56">
        <v>2</v>
      </c>
      <c r="G346" s="2" t="s">
        <v>626</v>
      </c>
      <c r="H346" s="2" t="s">
        <v>50</v>
      </c>
      <c r="I346" s="2">
        <v>35</v>
      </c>
      <c r="J346" s="2" t="s">
        <v>111</v>
      </c>
      <c r="K346" s="2" t="s">
        <v>627</v>
      </c>
      <c r="L346" s="2" t="s">
        <v>53</v>
      </c>
      <c r="M346" s="2" t="s">
        <v>496</v>
      </c>
      <c r="N346" s="2" t="s">
        <v>382</v>
      </c>
      <c r="O346" s="2" t="s">
        <v>453</v>
      </c>
      <c r="P346" s="2" t="s">
        <v>418</v>
      </c>
      <c r="Q346" s="2">
        <v>12</v>
      </c>
      <c r="R346" s="2">
        <f>_xlfn.FLOOR.MATH((((2*VLOOKUP(G346, 'EV and Base'!$A$1:$N$671, 9, FALSE))+$Q346)*$I346)/100)+$I346+10</f>
        <v>87</v>
      </c>
      <c r="S346" s="2">
        <f>_xlfn.FLOOR.MATH((_xlfn.FLOOR.MATH((((2*VLOOKUP($G346, 'EV and Base'!$A$1:$N$671, 10, FALSE))+$Q346)*$I346)/100)+5)*
IF(OR($J346="Lonely", $J346="Brave", $J346="Adamant", $J346="Naughty"), 1.1,
IF(OR($J346="Bold", $J346="Timid", $J346="Modest", $J346="Calm"), 0.9, 1)))</f>
        <v>63</v>
      </c>
      <c r="T346" s="2">
        <f>_xlfn.FLOOR.MATH((_xlfn.FLOOR.MATH((((2*VLOOKUP($G346, 'EV and Base'!$A$1:$N$671, 11, FALSE))+$Q346)*$I346)/100)+5)*
IF(OR($J346="Bold", $J346="Relaxed", $J346="Impish", $J346="Lax"), 1.1,
IF(OR($J346="Lonely", $J346="Hasty", $J346="Mild", $J346="Gentle"), 0.9, 1)))</f>
        <v>37</v>
      </c>
      <c r="U346" s="2">
        <f>_xlfn.FLOOR.MATH((_xlfn.FLOOR.MATH((((2*VLOOKUP($G346, 'EV and Base'!$A$1:$N$671, 12, FALSE))+$Q346)*$I346)/100)+5)*
IF(OR($J346="Modest", $J346="Mild", $J346="Quiet", $J346="Rash"), 1.1,
IF(OR($J346="Adamant", $J346="Impish", $J346="Jolly", $J346="Careful"), 0.9, 1)))</f>
        <v>51</v>
      </c>
      <c r="V346" s="2">
        <f>_xlfn.FLOOR.MATH((_xlfn.FLOOR.MATH((((2*VLOOKUP($G346, 'EV and Base'!$A$1:$N$671, 13, FALSE))+$Q346)*$I346)/100)+5)*
IF(OR($J346="Calm", $J346="Gentle", $J346="Sassy", $J346="Careful"), 1.1,
IF(OR($J346="Naughty", $J346="Lax", $J346="Naive", $J346="Rash"), 0.9, 1)))</f>
        <v>37</v>
      </c>
      <c r="W346" s="2">
        <f>_xlfn.FLOOR.MATH((_xlfn.FLOOR.MATH((((2*VLOOKUP($G346, 'EV and Base'!$A$1:$N$671, 14, FALSE))+$Q346)*$I346)/100)+5)*
IF(OR($J346="Timid", $J346="Hasty", $J346="Jolly", $J346="Naive"), 1.1,
IF(OR($J346="Brave", $J346="Relaxed", $J346="Quiet", $J346="Sassy"), 0.9, 1)))</f>
        <v>33</v>
      </c>
      <c r="X346" s="69"/>
      <c r="Y346" s="1">
        <v>715</v>
      </c>
      <c r="Z346" s="1">
        <v>1</v>
      </c>
      <c r="AA346" s="23" t="str" cm="1">
        <f t="array" aca="1" ref="AA346" ca="1">IF(NOT(ISNUMBER(INDEX($A:$A,LOOKUP(2,1/($A$1:INDIRECT("$A$"&amp;ROW($A346))&lt;&gt;""),ROW($A$1:INDIRECT("$A$"&amp;ROW($A346)))),1))),"",
IF(NOT(ISNUMBER($A346)),$AA345,
IF($AB346&lt;16,"Lillipup",
IF($AB346&lt;32,"Herdier",
"Stoutland"))))</f>
        <v>Stoutland</v>
      </c>
      <c r="AB346" s="25" cm="1">
        <f t="array" aca="1" ref="AB346" ca="1">IF(NOT(ISNUMBER(INDEX($A:$A, LOOKUP(2, 1 / ($A$1:INDIRECT("$A$"&amp;ROW($A346)) &lt;&gt; ""),ROW($A$1:INDIRECT("$A$"&amp;ROW($A346)))), 1))), "",
VLOOKUP($AY346,'Medium-Slow'!$A$1:$B$101,2,TRUE))</f>
        <v>45</v>
      </c>
      <c r="AC346" s="23" cm="1">
        <f t="array" aca="1" ref="AC346" ca="1">IF(NOT(ISNUMBER(INDEX($A:$A, LOOKUP(2, 1 / ($A$1:INDIRECT("$A$"&amp;ROW($A346)) &lt;&gt; ""),ROW($A$1:INDIRECT("$A$"&amp;ROW($A346)))), 1))), "",
INDEX($AC:$AC, LOOKUP(2, 1 / ($AC$1:INDIRECT("$AC$"&amp;ROW($AC346)-1) &lt;&gt; ""),ROW($AC$1:INDIRECT("$AC$"&amp;ROW($AC346)-1))), 1)+
IF(INDEX($AC:$AC, LOOKUP(2, 1 / ($AC$1:INDIRECT("$AC$"&amp;ROW($AC346)-1) &lt;&gt; ""),ROW($AC$1:INDIRECT("$AC$"&amp;ROW($AC346)-1))), 1)+
INDEX($AD:$AD, LOOKUP(2, 1 / ($AD$1:INDIRECT("$AD$"&amp;ROW($AD346)-1) &lt;&gt; ""),ROW($AD$1:INDIRECT("$AD$"&amp;ROW($AD346)-1))), 1)+
INDEX($AE:$AE, LOOKUP(2, 1 / ($AE$1:INDIRECT("$AE$"&amp;ROW($AE346)-1) &lt;&gt; ""),ROW($AE$1:INDIRECT("$AE$"&amp;ROW($AD346)-1))), 1)+
INDEX($AE:$AF, LOOKUP(2, 1 / ($AF$1:INDIRECT("$AF$"&amp;ROW($AF346)-1) &lt;&gt; ""),ROW($AF$1:INDIRECT("$AF$"&amp;ROW($AD346)-1))), 1)+
INDEX($AG:$AG, LOOKUP(2, 1 / ($AG$1:INDIRECT("$AG$"&amp;ROW($AG346)-1) &lt;&gt; ""),ROW($AG$1:INDIRECT("$AG$"&amp;ROW($AD346)-1))), 1)+
INDEX($AH:$AH, LOOKUP(2, 1 / ($AH$1:INDIRECT("$AH$"&amp;ROW($AH346)-1) &lt;&gt; ""),ROW($AH$1:INDIRECT("$AH$"&amp;ROW($AD346)-1))), 1)&gt;=510,0,
IF(INDEX($AC:$AC, LOOKUP(2, 1 / ($AC$1:INDIRECT("$AC$"&amp;ROW($AC346)-1) &lt;&gt; ""),ROW($AC$1:INDIRECT("$AC$"&amp;ROW($AC346)-1))), 1)&gt;=255,0,
VLOOKUP(INDIRECT("$G$"&amp;LOOKUP(2, 1 / ($AC$1:INDIRECT("$AC$"&amp;ROW($AC346)-1) &lt;&gt; ""),ROW($AC$1:INDIRECT("$AC$"&amp;ROW($AC346)-1)))), 'EV and Base'!$A$1:$N$671, 3, FALSE))))</f>
        <v>10</v>
      </c>
      <c r="AD346" s="2" cm="1">
        <f t="array" aca="1" ref="AD346" ca="1">IF(NOT(ISNUMBER(INDEX($A:$A, LOOKUP(2, 1 / ($A$1:INDIRECT("$A$"&amp;ROW($A346)) &lt;&gt; ""),ROW($A$1:INDIRECT("$A$"&amp;ROW($A346)))), 1))), "",
INDEX($AD:$AD, LOOKUP(2, 1 / ($AD$1:INDIRECT("$AD$"&amp;ROW($AD346)-1) &lt;&gt; ""),ROW($AD$1:INDIRECT("$AD$"&amp;ROW($AD346)-1))), 1)+
IF(INDEX($AC:$AC, LOOKUP(2, 1 / ($AC$1:INDIRECT("$AC$"&amp;ROW($AC346)-1) &lt;&gt; ""),ROW($AC$1:INDIRECT("$AC$"&amp;ROW($AC346)-1))), 1)+
INDEX($AD:$AD, LOOKUP(2, 1 / ($AD$1:INDIRECT("$AD$"&amp;ROW($AD346)-1) &lt;&gt; ""),ROW($AD$1:INDIRECT("$AD$"&amp;ROW($AD346)-1))), 1)+
INDEX($AE:$AE, LOOKUP(2, 1 / ($AE$1:INDIRECT("$AE$"&amp;ROW($AE346)-1) &lt;&gt; ""),ROW($AE$1:INDIRECT("$AE$"&amp;ROW($AD346)-1))), 1)+
INDEX($AE:$AF, LOOKUP(2, 1 / ($AF$1:INDIRECT("$AF$"&amp;ROW($AF346)-1) &lt;&gt; ""),ROW($AF$1:INDIRECT("$AF$"&amp;ROW($AD346)-1))), 1)+
INDEX($AG:$AG, LOOKUP(2, 1 / ($AG$1:INDIRECT("$AG$"&amp;ROW($AG346)-1) &lt;&gt; ""),ROW($AG$1:INDIRECT("$AG$"&amp;ROW($AD346)-1))), 1)+
INDEX($AH:$AH, LOOKUP(2, 1 / ($AH$1:INDIRECT("$AH$"&amp;ROW($AH346)-1) &lt;&gt; ""),ROW($AH$1:INDIRECT("$AH$"&amp;ROW($AD346)-1))), 1)&gt;=510,0,
IF(INDEX($AD:$AD, LOOKUP(2, 1 / ($AD$1:INDIRECT("$AD$"&amp;ROW($AD346)-1) &lt;&gt; ""),ROW($AD$1:INDIRECT("$AD$"&amp;ROW($AD346)-1))), 1)&gt;=255,0,
VLOOKUP(INDIRECT("$G$"&amp;LOOKUP(2, 1 / ($AD$1:INDIRECT("$AD$"&amp;ROW($AD346)-1) &lt;&gt; ""),ROW($AD$1:INDIRECT("$AD$"&amp;ROW($AD346)-1)))), 'EV and Base'!$A$1:$N$671, 4, FALSE))))</f>
        <v>89</v>
      </c>
      <c r="AE346" s="2" cm="1">
        <f t="array" aca="1" ref="AE346" ca="1">IF(NOT(ISNUMBER(INDEX($A:$A,LOOKUP(2,1/($A$1:INDIRECT("$A$"&amp;ROW($A346))&lt;&gt;""),ROW($A$1:INDIRECT("$A$"&amp;ROW($A346)))),1))),"",
INDEX($AE:$AE,LOOKUP(2,1/($AE$1:INDIRECT("$AE$"&amp;ROW($AE346)-1)&lt;&gt;""),ROW($AE$1:INDIRECT("$AE$"&amp;ROW($AE346)-1))),1)+
IF(INDEX($AC:$AC,LOOKUP(2,1/($AC$1:INDIRECT("$AC$"&amp;ROW($AC346)-1)&lt;&gt;""),ROW($AC$1:INDIRECT("$AC$"&amp;ROW($AC346)-1))),1)+
INDEX($AD:$AD,LOOKUP(2,1/($AD$1:INDIRECT("$AD$"&amp;ROW($AD346)-1)&lt;&gt;""),ROW($AD$1:INDIRECT("$AD$"&amp;ROW($AD346)-1))),1)+
INDEX($AE:$AE,LOOKUP(2,1/($AE$1:INDIRECT("$AE$"&amp;ROW($AE346)-1)&lt;&gt;""),ROW($AE$1:INDIRECT("$AE$"&amp;ROW($AD346)-1))),1)+
INDEX($AE:$AF,LOOKUP(2,1/($AF$1:INDIRECT("$AF$"&amp;ROW($AF346)-1)&lt;&gt;""),ROW($AF$1:INDIRECT("$AF$"&amp;ROW($AD346)-1))),1)+
INDEX($AG:$AG,LOOKUP(2,1/($AG$1:INDIRECT("$AG$"&amp;ROW($AG346)-1)&lt;&gt;""),ROW($AG$1:INDIRECT("$AG$"&amp;ROW($AD346)-1))),1)+
INDEX($AH:$AH,LOOKUP(2,1/($AH$1:INDIRECT("$AH$"&amp;ROW($AH346)-1)&lt;&gt;""),ROW($AH$1:INDIRECT("$AH$"&amp;ROW($AD346)-1))),1)&gt;=510,0,
IF(INDEX($AE:$AE,LOOKUP(2,1/($AE$1:INDIRECT("$AE$"&amp;ROW($AE346)-1)&lt;&gt;""),ROW($AE$1:INDIRECT("$AE$"&amp;ROW($AE346)-1))),1)&gt;=255,0,
VLOOKUP(INDIRECT("$G$"&amp;LOOKUP(2,1/($AE$1:INDIRECT("$AE$"&amp;ROW($AE346)-1)&lt;&gt;""),ROW($AE$1:INDIRECT("$AE$"&amp;ROW($AE346)-1)))),'EV and Base'!$A$1:$N$671,5,FALSE))))</f>
        <v>11</v>
      </c>
      <c r="AF346" s="2" cm="1">
        <f t="array" aca="1" ref="AF346" ca="1">IF(NOT(ISNUMBER(INDEX($A:$A, LOOKUP(2, 1 / ($A$1:INDIRECT("$A$"&amp;ROW($A346)) &lt;&gt; ""),ROW($A$1:INDIRECT("$A$"&amp;ROW($A346)))), 1))), "",
INDEX($AF:$AF, LOOKUP(2, 1 / ($AF$1:INDIRECT("$AF$"&amp;ROW($AF346)-1) &lt;&gt; ""),ROW($AF$1:INDIRECT("$AF$"&amp;ROW($AF346)-1))), 1)+
IF(INDEX($AC:$AC, LOOKUP(2, 1 / ($AC$1:INDIRECT("$AC$"&amp;ROW($AC346)-1) &lt;&gt; ""),ROW($AC$1:INDIRECT("$AC$"&amp;ROW($AC346)-1))), 1)+
INDEX($AD:$AD, LOOKUP(2, 1 / ($AD$1:INDIRECT("$AD$"&amp;ROW($AD346)-1) &lt;&gt; ""),ROW($AD$1:INDIRECT("$AD$"&amp;ROW($AD346)-1))), 1)+
INDEX($AE:$AE, LOOKUP(2, 1 / ($AE$1:INDIRECT("$AE$"&amp;ROW($AE346)-1) &lt;&gt; ""),ROW($AE$1:INDIRECT("$AE$"&amp;ROW($AD346)-1))), 1)+
INDEX($AE:$AF, LOOKUP(2, 1 / ($AF$1:INDIRECT("$AF$"&amp;ROW($AF346)-1) &lt;&gt; ""),ROW($AF$1:INDIRECT("$AF$"&amp;ROW($AD346)-1))), 1)+
INDEX($AG:$AG, LOOKUP(2, 1 / ($AG$1:INDIRECT("$AG$"&amp;ROW($AG346)-1) &lt;&gt; ""),ROW($AG$1:INDIRECT("$AG$"&amp;ROW($AD346)-1))), 1)+
INDEX($AH:$AH, LOOKUP(2, 1 / ($AH$1:INDIRECT("$AH$"&amp;ROW($AH346)-1) &lt;&gt; ""),ROW($AH$1:INDIRECT("$AH$"&amp;ROW($AD346)-1))), 1)&gt;=510,0,
IF(INDEX($AF:$AF, LOOKUP(2, 1 / ($AF$1:INDIRECT("$AF$"&amp;ROW($AF346)-1) &lt;&gt; ""),ROW($AF$1:INDIRECT("$AF$"&amp;ROW($AF346)-1))), 1)&gt;=255,0,
VLOOKUP(INDIRECT("$G$"&amp;LOOKUP(2, 1 / ($AF$1:INDIRECT("$AF$"&amp;ROW($AF346)-1) &lt;&gt; ""),ROW($AF$1:INDIRECT("$AF$"&amp;ROW($AF346)-1)))), 'EV and Base'!$A$1:$N$671, 6, FALSE))))</f>
        <v>13</v>
      </c>
      <c r="AG346" s="2" cm="1">
        <f t="array" aca="1" ref="AG346" ca="1">IF(NOT(ISNUMBER(INDEX($A:$A, LOOKUP(2, 1 / ($A$1:INDIRECT("$A$"&amp;ROW($A346)) &lt;&gt; ""),ROW($A$1:INDIRECT("$A$"&amp;ROW($A346)))), 1))), "",
INDEX($AG:$AG, LOOKUP(2, 1 / ($AG$1:INDIRECT("$AG$"&amp;ROW($AG346)-1) &lt;&gt; ""),ROW($AG$1:INDIRECT("$AG$"&amp;ROW($AG346)-1))), 1)+
IF(INDEX($AC:$AC, LOOKUP(2, 1 / ($AC$1:INDIRECT("$AC$"&amp;ROW($AC346)-1) &lt;&gt; ""),ROW($AC$1:INDIRECT("$AC$"&amp;ROW($AC346)-1))), 1)+
INDEX($AD:$AD, LOOKUP(2, 1 / ($AD$1:INDIRECT("$AD$"&amp;ROW($AD346)-1) &lt;&gt; ""),ROW($AD$1:INDIRECT("$AD$"&amp;ROW($AD346)-1))), 1)+
INDEX($AE:$AE, LOOKUP(2, 1 / ($AE$1:INDIRECT("$AE$"&amp;ROW($AE346)-1) &lt;&gt; ""),ROW($AE$1:INDIRECT("$AE$"&amp;ROW($AD346)-1))), 1)+
INDEX($AE:$AF, LOOKUP(2, 1 / ($AF$1:INDIRECT("$AF$"&amp;ROW($AF346)-1) &lt;&gt; ""),ROW($AF$1:INDIRECT("$AF$"&amp;ROW($AD346)-1))), 1)+
INDEX($AG:$AG, LOOKUP(2, 1 / ($AG$1:INDIRECT("$AG$"&amp;ROW($AG346)-1) &lt;&gt; ""),ROW($AG$1:INDIRECT("$AG$"&amp;ROW($AD346)-1))), 1)+
INDEX($AH:$AH, LOOKUP(2, 1 / ($AH$1:INDIRECT("$AH$"&amp;ROW($AH346)-1) &lt;&gt; ""),ROW($AH$1:INDIRECT("$AH$"&amp;ROW($AD346)-1))), 1)&gt;=510,0,
IF(INDEX($AG:$AG, LOOKUP(2, 1 / ($AG$1:INDIRECT("$AG$"&amp;ROW($AG346)-1) &lt;&gt; ""),ROW($AG$1:INDIRECT("$AG$"&amp;ROW($AG346)-1))), 1)&gt;=255,0,
VLOOKUP(INDIRECT("$G$"&amp;LOOKUP(2, 1 / ($AG$1:INDIRECT("$AG$"&amp;ROW($AG346)-1) &lt;&gt; ""),ROW($AG$1:INDIRECT("$AG$"&amp;ROW($AG346)-1)))), 'EV and Base'!$A$1:$N$671, 7, FALSE))))</f>
        <v>2</v>
      </c>
      <c r="AH346" s="24" cm="1">
        <f t="array" aca="1" ref="AH346" ca="1">IF(NOT(ISNUMBER(INDEX($A:$A,LOOKUP(2,1/($A$1:INDIRECT("$A$"&amp;ROW($A346))&lt;&gt;""),ROW($A$1:INDIRECT("$A$"&amp;ROW($A346)))),1))),"",
INDEX($AH:$AH,LOOKUP(2,1/($AH$1:INDIRECT("$AH$"&amp;ROW($AH346)-1)&lt;&gt;""),ROW($AH$1:INDIRECT("$AH$"&amp;ROW($AH346)-1))),1)+
IF(INDEX($AC:$AC,LOOKUP(2,1/($AC$1:INDIRECT("$AC$"&amp;ROW($AC346)-1)&lt;&gt;""),ROW($AC$1:INDIRECT("$AC$"&amp;ROW($AC346)-1))),1)+
INDEX($AD:$AD,LOOKUP(2,1/($AD$1:INDIRECT("$AD$"&amp;ROW($AD346)-1)&lt;&gt;""),ROW($AD$1:INDIRECT("$AD$"&amp;ROW($AD346)-1))),1)+
INDEX($AE:$AE,LOOKUP(2,1/($AE$1:INDIRECT("$AE$"&amp;ROW($AE346)-1)&lt;&gt;""),ROW($AE$1:INDIRECT("$AE$"&amp;ROW($AD346)-1))),1)+
INDEX($AE:$AF,LOOKUP(2,1/($AF$1:INDIRECT("$AF$"&amp;ROW($AF346)-1)&lt;&gt;""),ROW($AF$1:INDIRECT("$AF$"&amp;ROW($AD346)-1))),1)+
INDEX($AG:$AG,LOOKUP(2,1/($AG$1:INDIRECT("$AG$"&amp;ROW($AG346)-1)&lt;&gt;""),ROW($AG$1:INDIRECT("$AG$"&amp;ROW($AD346)-1))),1)+
INDEX($AH:$AH,LOOKUP(2,1/($AH$1:INDIRECT("$AH$"&amp;ROW($AH346)-1)&lt;&gt;""),ROW($AH$1:INDIRECT("$AH$"&amp;ROW($AD346)-1))),1)&gt;=510,0,
IF(INDEX($AH:$AH,LOOKUP(2,1/($AH$1:INDIRECT("$AH$"&amp;ROW($AH346)-1)&lt;&gt;""),ROW($AH$1:INDIRECT("$AH$"&amp;ROW($AH346)-1))),1)&gt;=255,0,
VLOOKUP(INDIRECT("$G$"&amp;LOOKUP(2,1/($AH$1:INDIRECT("$AH$"&amp;ROW($AH346)-1)&lt;&gt;""),ROW($AH$1:INDIRECT("$AH$"&amp;ROW($AH346)-1)))),'EV and Base'!$A$1:$N$671,8,FALSE))))</f>
        <v>58</v>
      </c>
      <c r="AI346" s="29" cm="1">
        <f t="array" aca="1" ref="AI346" ca="1">IF(NOT(ISNUMBER(INDEX($A:$A,LOOKUP(2,1/($A$1:INDIRECT("$A$"&amp;ROW($A346))&lt;&gt;""),ROW($A$1:INDIRECT("$A$"&amp;ROW($A346)))),1))),"",
ROUNDDOWN((((2*VLOOKUP($AA346,'EV and Base'!$A$1:$N$671,9,FALSE))+31+ROUNDDOWN($AC346/4,0))*$AB346)/100,0)+$AB346+10)</f>
        <v>146</v>
      </c>
      <c r="AJ346" s="21" cm="1">
        <f t="array" aca="1" ref="AJ346" ca="1">IF(NOT(ISNUMBER(INDEX($A:$A, LOOKUP(2, 1 / ($A$1:INDIRECT("$A$"&amp;ROW($A346)) &lt;&gt; ""),ROW($A$1:INDIRECT("$A$"&amp;ROW($A346)))), 1))), "",
ROUNDDOWN((ROUNDDOWN((((2*VLOOKUP($AA346, 'EV and Base'!$A$1:$N$671, 10, FALSE))+31+ROUNDDOWN($AD346/4, 0))*$AB346)/100, 0)+5)*1.1, 0))</f>
        <v>129</v>
      </c>
      <c r="AK346" s="21" t="str" cm="1">
        <f t="array" aca="1" ref="AK346" ca="1">IF(NOT(ISNUMBER(INDEX($A:$A, LOOKUP(2, 1 / ($A$1:INDIRECT("$A$"&amp;ROW($A346)) &lt;&gt; ""),ROW($A$1:INDIRECT("$A$"&amp;ROW($A346)))), 1))), "",
ROUNDDOWN((ROUNDDOWN((((2*VLOOKUP($AA346, 'EV and Base'!$A$1:$N$671, 11, FALSE))+30+ROUNDDOWN($AE346/4, 0))*$AB346)/100, 0)+5), 0)
&amp;"-"&amp;
ROUNDDOWN((ROUNDDOWN((((2*VLOOKUP($AA346, 'EV and Base'!$A$1:$N$671, 11, FALSE))+31+ROUNDDOWN($AE346/4, 0))*$AB346)/100, 0)+5), 0))</f>
        <v>100-100</v>
      </c>
      <c r="AL346" s="21" t="str" cm="1">
        <f t="array" aca="1" ref="AL346" ca="1">IF(NOT(ISNUMBER(INDEX($A:$A, LOOKUP(2, 1 / ($A$1:INDIRECT("$A$"&amp;ROW($A346)) &lt;&gt; ""),ROW($A$1:INDIRECT("$A$"&amp;ROW($A346)))), 1))), "",
ROUNDDOWN((ROUNDDOWN((((2*VLOOKUP($AA346, 'EV and Base'!$A$1:$N$671, 12, FALSE))+0+ROUNDDOWN($AF346/4, 0))*$AB346)/100, 0)+5)*0.9, 0)
&amp;"-"&amp;
ROUNDDOWN((ROUNDDOWN((((2*VLOOKUP($AA346, 'EV and Base'!$A$1:$N$671, 12, FALSE))+31+ROUNDDOWN($AF346/4, 0))*$AB346)/100, 0)+5)*0.9, 0))</f>
        <v>41-54</v>
      </c>
      <c r="AM346" s="21" t="str" cm="1">
        <f t="array" aca="1" ref="AM346" ca="1">IF(NOT(ISNUMBER(INDEX($A:$A, LOOKUP(2, 1 / ($A$1:INDIRECT("$A$"&amp;ROW($A346)) &lt;&gt; ""),ROW($A$1:INDIRECT("$A$"&amp;ROW($A346)))), 1))), "",
ROUNDDOWN((ROUNDDOWN((((2*VLOOKUP($AA346, 'EV and Base'!$A$1:$N$671, 13, FALSE))+30+ROUNDDOWN($AG346/4, 0))*$AB346)/100, 0)+5), 0)
&amp;"-"&amp;
ROUNDDOWN((ROUNDDOWN((((2*VLOOKUP($AA346, 'EV and Base'!$A$1:$N$671, 13, FALSE))+31+ROUNDDOWN($AG346/4, 0))*$AB346)/100, 0)+5), 0))</f>
        <v>99-99</v>
      </c>
      <c r="AN346" s="25" cm="1">
        <f t="array" aca="1" ref="AN346" ca="1">IF(NOT(ISNUMBER(INDEX($A:$A, LOOKUP(2, 1 / ($A$1:INDIRECT("$A$"&amp;ROW($A346)) &lt;&gt; ""),ROW($A$1:INDIRECT("$A$"&amp;ROW($A346)))), 1))), "",
ROUNDDOWN((ROUNDDOWN((((2*VLOOKUP($AA346, 'EV and Base'!$A$1:$N$671, 14, FALSE))+31+ROUNDDOWN($AH346/4, 0))*$AB346)/100, 0)+5), 0))</f>
        <v>97</v>
      </c>
      <c r="AO346" s="23" cm="1">
        <f t="array" aca="1" ref="AO346" ca="1">IF(NOT(ISNUMBER(INDEX($A:$A, LOOKUP(2, 1 / ($A$1:INDIRECT("$A$"&amp;ROW($A346)) &lt;&gt; ""),ROW($A$1:INDIRECT("$A$"&amp;ROW($A346)))), 1))), "",
ROUNDDOWN((((2*VLOOKUP($AA346, 'EV and Base'!$A$1:$N$671, 9, FALSE))+31+ROUNDDOWN($AC346/4, 0))*$AB346)/100, 0)+$AB346+10)</f>
        <v>146</v>
      </c>
      <c r="AP346" s="2" cm="1">
        <f t="array" aca="1" ref="AP346" ca="1">IF(NOT(ISNUMBER(INDEX($A:$A, LOOKUP(2, 1 / ($A$1:INDIRECT("$A$"&amp;ROW($A346)) &lt;&gt; ""),ROW($A$1:INDIRECT("$A$"&amp;ROW($A346)))), 1))), "",
ROUNDDOWN((ROUNDDOWN((((2*VLOOKUP($AA346, 'EV and Base'!$A$1:$N$671, 10, FALSE))+31+ROUNDDOWN($AD346/4, 0))*$AB346)/100, 0)+5)*1.1, 0))</f>
        <v>129</v>
      </c>
      <c r="AQ346" s="2" cm="1">
        <f t="array" aca="1" ref="AQ346" ca="1">IF(NOT(ISNUMBER(INDEX($A:$A, LOOKUP(2, 1 / ($A$1:INDIRECT("$A$"&amp;ROW($A346)) &lt;&gt; ""),ROW($A$1:INDIRECT("$A$"&amp;ROW($A346)))), 1))), "",
ROUNDDOWN((ROUNDDOWN((((2*VLOOKUP($AA346, 'EV and Base'!$A$1:$N$671, 11, FALSE))+$AV$2+ROUNDDOWN($AE346/4, 0))*$AB346)/100, 0)+5), 0))</f>
        <v>100</v>
      </c>
      <c r="AR346" s="22" cm="1">
        <f t="array" aca="1" ref="AR346" ca="1">IF(NOT(ISNUMBER(INDEX($A:$A, LOOKUP(2, 1 / ($A$1:INDIRECT("$A$"&amp;ROW($A346)) &lt;&gt; ""),ROW($A$1:INDIRECT("$A$"&amp;ROW($A346)))), 1))), "",
ROUNDDOWN((ROUNDDOWN((((2*VLOOKUP($AA346, 'EV and Base'!$A$1:$N$671, 12, FALSE))+$AW$2+ROUNDDOWN($AF346/4, 0))*$AB346)/100, 0)+5)*0.9, 0))</f>
        <v>48</v>
      </c>
      <c r="AS346" s="2" cm="1">
        <f t="array" aca="1" ref="AS346" ca="1">IF(NOT(ISNUMBER(INDEX($A:$A, LOOKUP(2, 1 / ($A$1:INDIRECT("$A$"&amp;ROW($A346)) &lt;&gt; ""),ROW($A$1:INDIRECT("$A$"&amp;ROW($A346)))), 1))), "",
ROUNDDOWN((ROUNDDOWN((((2*VLOOKUP($AA346, 'EV and Base'!$A$1:$N$671, 13, FALSE))+$AX$2+ROUNDDOWN($AG346/4, 0))*$AB346)/100, 0)+5), 0))</f>
        <v>99</v>
      </c>
      <c r="AT346" s="24" cm="1">
        <f t="array" aca="1" ref="AT346" ca="1">IF(NOT(ISNUMBER(INDEX($A:$A, LOOKUP(2, 1 / ($A$1:INDIRECT("$A$"&amp;ROW($A346)) &lt;&gt; ""),ROW($A$1:INDIRECT("$A$"&amp;ROW($A346)))), 1))), "",
ROUNDDOWN((ROUNDDOWN((((2*VLOOKUP($AA346, 'EV and Base'!$A$1:$N$671, 14, FALSE))+31+ROUNDDOWN($AH346/4, 0))*$AB346)/100, 0)+5), 0))</f>
        <v>97</v>
      </c>
      <c r="AU346" s="28">
        <v>245</v>
      </c>
      <c r="AY346" cm="1">
        <f t="array" aca="1" ref="AY346" ca="1">IF(NOT(ISNUMBER(INDEX($A:$A,LOOKUP(2,1/($A$1:INDIRECT("$A$"&amp;ROW($A346))&lt;&gt;""),ROW($A$1:INDIRECT("$A$"&amp;ROW($A346)))),1))),"",
INDEX($AY:$AY,LOOKUP(2,1/($AY$1:INDIRECT("$AY$"&amp;ROW($AY346)-1)&lt;&gt;""),ROW($AY$1:INDIRECT("$AY$"&amp;ROW($AY346)-1))),1)+$BL346)</f>
        <v>87498</v>
      </c>
      <c r="AZ346" s="3" cm="1">
        <f t="array" aca="1" ref="AZ346" ca="1">IF(NOT(ISNUMBER(INDEX($A:$A, LOOKUP(2, 1 / ($A$1:INDIRECT("$A$"&amp;ROW($A346)) &lt;&gt; ""),ROW($A$1:INDIRECT("$A$"&amp;ROW($A346)))), 1))), "",
VLOOKUP(INDIRECT("$G$"&amp;LOOKUP(2, 1 / ($AY$1:INDIRECT("$AY$"&amp;ROW($AY346)-1) &lt;&gt; ""),ROW($AY$1:INDIRECT("$AY$"&amp;ROW($AY346)-1)))),'EV and Base'!A285:N955,2,FALSE))</f>
        <v>170</v>
      </c>
      <c r="BA346" s="3" cm="1">
        <f t="array" aca="1" ref="BA346" ca="1">IF(NOT(ISNUMBER(INDEX($A:$A, LOOKUP(2, 1 / ($A$1:INDIRECT("$A$"&amp;ROW($A346)) &lt;&gt; ""),ROW($A$1:INDIRECT("$A$"&amp;ROW($A346)))), 1))), "",
INDIRECT("$I$"&amp;LOOKUP(2, 1 / ($AY$1:INDIRECT("$AY$"&amp;ROW($AY346)-1) &lt;&gt; ""),ROW($AY$1:INDIRECT("$AY$"&amp;ROW($AY346)-1)))))</f>
        <v>35</v>
      </c>
      <c r="BB346" s="1" cm="1">
        <f t="array" aca="1" ref="BB346" ca="1">IF(NOT(ISNUMBER(INDEX($A:$A, LOOKUP(2, 1 / ($A$1:INDIRECT("$A$"&amp;ROW($A346)) &lt;&gt; ""),ROW($A$1:INDIRECT("$A$"&amp;ROW($A346)))), 1))), "",
INDIRECT("$AB$"&amp;LOOKUP(2, 1 / ($AY$1:INDIRECT("$AY$"&amp;ROW($AY346)-1) &lt;&gt; ""),ROW($AY$1:INDIRECT("$AY$"&amp;ROW($AY346)-1)))))</f>
        <v>45</v>
      </c>
      <c r="BC346" s="3" cm="1">
        <f t="array" aca="1" ref="BC346" ca="1">IF(NOT(ISNUMBER(INDEX($A:$A,LOOKUP(2,1/($A$1:INDIRECT("$A$"&amp;ROW($A346))&lt;&gt;""),ROW($A$1:INDIRECT("$A$"&amp;ROW($A346)))),1))),"",
$BA346+$BA346+10)</f>
        <v>80</v>
      </c>
      <c r="BD346" s="3" cm="1">
        <f t="array" aca="1" ref="BD346" ca="1">IF(NOT(ISNUMBER(INDEX($A:$A,LOOKUP(2,1/($A$1:INDIRECT("$A$"&amp;ROW($A346))&lt;&gt;""),ROW($A$1:INDIRECT("$A$"&amp;ROW($A346)))),1))),"",
$BA346+$BB346+10)</f>
        <v>90</v>
      </c>
      <c r="BE346" s="3" cm="1">
        <f t="array" aca="1" ref="BE346" ca="1">IF(NOT(ISNUMBER(INDEX($A:$A,LOOKUP(2,1/($A$1:INDIRECT("$A$"&amp;ROW($A346))&lt;&gt;""),ROW($A$1:INDIRECT("$A$"&amp;ROW($A346)))),1))),"",
$BC346*$BC346)</f>
        <v>6400</v>
      </c>
      <c r="BF346" s="3" cm="1">
        <f t="array" aca="1" ref="BF346" ca="1">IF(NOT(ISNUMBER(INDEX($A:$A,LOOKUP(2,1/($A$1:INDIRECT("$A$"&amp;ROW($A346))&lt;&gt;""),ROW($A$1:INDIRECT("$A$"&amp;ROW($A346)))),1))),"",
$BD346*$BD346)</f>
        <v>8100</v>
      </c>
      <c r="BG346" s="3" cm="1">
        <f t="array" aca="1" ref="BG346" ca="1">IF(NOT(ISNUMBER(INDEX($A:$A,LOOKUP(2,1/($A$1:INDIRECT("$A$"&amp;ROW($A346))&lt;&gt;""),ROW($A$1:INDIRECT("$A$"&amp;ROW($A346)))),1))),"",
_xlfn.FLOOR.MATH(1.5*_xlfn.FLOOR.MATH($AZ346*BA346/5)))</f>
        <v>1785</v>
      </c>
      <c r="BH346" s="3" cm="1">
        <f t="array" aca="1" ref="BH346" ca="1">IF(NOT(ISNUMBER(INDEX($A:$A, LOOKUP(2, 1 / ($A$1:INDIRECT("$A$"&amp;ROW($A346)) &lt;&gt; ""),ROW($A$1:INDIRECT("$A$"&amp;ROW($A346)))), 1))), "",
_xlfn.FLOOR.MATH($BG346/IF(OR(INDIRECT("$C$"&amp;LOOKUP(2, 1 / ($AY$1:INDIRECT("$AY$"&amp;ROW($AY346)-1) &lt;&gt; ""),ROW($AY$1:INDIRECT("$AY$"&amp;ROW($AY346)-1))))="Multi",
INDIRECT("$C$"&amp;LOOKUP(2, 1 / ($AY$1:INDIRECT("$AY$"&amp;ROW($AY346)-1) &lt;&gt; ""),ROW($AY$1:INDIRECT("$AY$"&amp;ROW($AY346)-1))))="Double"),2,1)))</f>
        <v>1785</v>
      </c>
      <c r="BI346" s="3" cm="1">
        <f t="array" aca="1" ref="BI346" ca="1">IF(NOT(ISNUMBER(INDEX($A:$A,LOOKUP(2,1/($A$1:INDIRECT("$A$"&amp;ROW($A346))&lt;&gt;""),ROW($A$1:INDIRECT("$A$"&amp;ROW($A346)))),1))),"",
VLOOKUP($BC346,GameFreakSQRT!$A$1:$B$200,2,FALSE))</f>
        <v>36636</v>
      </c>
      <c r="BJ346" s="3" cm="1">
        <f t="array" aca="1" ref="BJ346" ca="1">IF(NOT(ISNUMBER(INDEX($A:$A,LOOKUP(2,1/($A$1:INDIRECT("$A$"&amp;ROW($A346))&lt;&gt;""),ROW($A$1:INDIRECT("$A$"&amp;ROW($A346)))),1))),"",
VLOOKUP($BD346,GameFreakSQRT!$A$1:$B$200,2,FALSE))</f>
        <v>38858</v>
      </c>
      <c r="BK346" s="3" cm="1">
        <f t="array" aca="1" ref="BK346" ca="1">IF(NOT(ISNUMBER(INDEX($A:$A,LOOKUP(2,1/($A$1:INDIRECT("$A$"&amp;ROW($A346))&lt;&gt;""),ROW($A$1:INDIRECT("$A$"&amp;ROW($A346)))),1))),"",
_xlfn.FLOOR.MATH((($BI346*$BE346)*$BH346)/($BJ346*$BF346))+1)</f>
        <v>1330</v>
      </c>
      <c r="BL346" s="3" cm="1">
        <f t="array" aca="1" ref="BL346" ca="1">IF(NOT(ISNUMBER(INDEX($A:$A,LOOKUP(2,1/($A$1:INDIRECT("$A$"&amp;ROW($A346))&lt;&gt;""),ROW($A$1:INDIRECT("$A$"&amp;ROW($A346)))),1))),"",
_xlfn.FLOOR.MATH($BK346*IF(NOT(INDIRECT("$Z$"&amp;LOOKUP(2, 1 / ($AY$1:INDIRECT("$AY$"&amp;ROW($AY346)-1) &lt;&gt; ""),ROW($AY$1:INDIRECT("$AY$"&amp;ROW($AY346)-1))))=""),1.5,1)))</f>
        <v>1995</v>
      </c>
      <c r="BM346" s="3" cm="1">
        <f t="array" aca="1" ref="BM346" ca="1">IF(NOT(ISNUMBER(INDEX($A:$A, LOOKUP(2, 1 / ($A$1:INDIRECT("$A$"&amp;ROW($A346)) &lt;&gt; ""),ROW($A$1:INDIRECT("$A$"&amp;ROW($A346)))), 1))), "",
INDIRECT("$Y$"&amp;LOOKUP(2, 1 / ($AY$1:INDIRECT("$AY$"&amp;ROW($AY346)-1) &lt;&gt; ""),ROW($AY$1:INDIRECT("$AY$"&amp;ROW($AY346)-1)))))</f>
        <v>1995</v>
      </c>
      <c r="BN346" s="3" t="b">
        <f t="shared" ca="1" si="29"/>
        <v>1</v>
      </c>
    </row>
    <row r="347" spans="1:66" x14ac:dyDescent="0.45">
      <c r="A347" s="56">
        <v>68</v>
      </c>
      <c r="B347" s="56" t="s">
        <v>632</v>
      </c>
      <c r="C347" s="56" t="s">
        <v>46</v>
      </c>
      <c r="D347" s="56" t="s">
        <v>625</v>
      </c>
      <c r="E347" s="56" t="s">
        <v>48</v>
      </c>
      <c r="F347" s="56">
        <v>1</v>
      </c>
      <c r="G347" s="2" t="s">
        <v>628</v>
      </c>
      <c r="H347" s="22" t="s">
        <v>56</v>
      </c>
      <c r="I347" s="2">
        <v>37</v>
      </c>
      <c r="J347" s="2" t="s">
        <v>180</v>
      </c>
      <c r="K347" s="2" t="s">
        <v>587</v>
      </c>
      <c r="L347" s="2" t="s">
        <v>53</v>
      </c>
      <c r="M347" s="2" t="s">
        <v>598</v>
      </c>
      <c r="N347" s="2" t="s">
        <v>631</v>
      </c>
      <c r="O347" s="2" t="s">
        <v>538</v>
      </c>
      <c r="P347" s="2" t="s">
        <v>539</v>
      </c>
      <c r="Q347" s="2">
        <v>12</v>
      </c>
      <c r="R347" s="2">
        <f>_xlfn.FLOOR.MATH((((2*VLOOKUP(G347, 'EV and Base'!$A$1:$N$671, 9, FALSE))+$Q347)*$I347)/100)+$I347+10</f>
        <v>103</v>
      </c>
      <c r="S347" s="2">
        <f>_xlfn.FLOOR.MATH((_xlfn.FLOOR.MATH((((2*VLOOKUP($G347, 'EV and Base'!$A$1:$N$671, 10, FALSE))+$Q347)*$I347)/100)+5)*
IF(OR($J347="Lonely", $J347="Brave", $J347="Adamant", $J347="Naughty"), 1.1,
IF(OR($J347="Bold", $J347="Timid", $J347="Modest", $J347="Calm"), 0.9, 1)))</f>
        <v>46</v>
      </c>
      <c r="T347" s="2">
        <f>_xlfn.FLOOR.MATH((_xlfn.FLOOR.MATH((((2*VLOOKUP($G347, 'EV and Base'!$A$1:$N$671, 11, FALSE))+$Q347)*$I347)/100)+5)*
IF(OR($J347="Bold", $J347="Relaxed", $J347="Impish", $J347="Lax"), 1.1,
IF(OR($J347="Lonely", $J347="Hasty", $J347="Mild", $J347="Gentle"), 0.9, 1)))</f>
        <v>27</v>
      </c>
      <c r="U347" s="2">
        <f>_xlfn.FLOOR.MATH((_xlfn.FLOOR.MATH((((2*VLOOKUP($G347, 'EV and Base'!$A$1:$N$671, 12, FALSE))+$Q347)*$I347)/100)+5)*
IF(OR($J347="Modest", $J347="Mild", $J347="Quiet", $J347="Rash"), 1.1,
IF(OR($J347="Adamant", $J347="Impish", $J347="Jolly", $J347="Careful"), 0.9, 1)))</f>
        <v>79</v>
      </c>
      <c r="V347" s="2">
        <f>_xlfn.FLOOR.MATH((_xlfn.FLOOR.MATH((((2*VLOOKUP($G347, 'EV and Base'!$A$1:$N$671, 13, FALSE))+$Q347)*$I347)/100)+5)*
IF(OR($J347="Calm", $J347="Gentle", $J347="Sassy", $J347="Careful"), 1.1,
IF(OR($J347="Naughty", $J347="Lax", $J347="Naive", $J347="Rash"), 0.9, 1)))</f>
        <v>109</v>
      </c>
      <c r="W347" s="2">
        <f>_xlfn.FLOOR.MATH((_xlfn.FLOOR.MATH((((2*VLOOKUP($G347, 'EV and Base'!$A$1:$N$671, 14, FALSE))+$Q347)*$I347)/100)+5)*
IF(OR($J347="Timid", $J347="Hasty", $J347="Jolly", $J347="Naive"), 1.1,
IF(OR($J347="Brave", $J347="Relaxed", $J347="Quiet", $J347="Sassy"), 0.9, 1)))</f>
        <v>95</v>
      </c>
      <c r="X347" s="56">
        <v>1184</v>
      </c>
      <c r="Y347" s="1">
        <v>2256</v>
      </c>
      <c r="Z347" s="1">
        <v>1</v>
      </c>
      <c r="AA347" s="23" t="str" cm="1">
        <f t="array" aca="1" ref="AA347" ca="1">IF(NOT(ISNUMBER(INDEX($A:$A,LOOKUP(2,1/($A$1:INDIRECT("$A$"&amp;ROW($A347))&lt;&gt;""),ROW($A$1:INDIRECT("$A$"&amp;ROW($A347)))),1))),"",
IF(NOT(ISNUMBER($A347)),$AA346,
IF($AB347&lt;16,"Lillipup",
IF($AB347&lt;32,"Herdier",
"Stoutland"))))</f>
        <v>Stoutland</v>
      </c>
      <c r="AB347" s="25" cm="1">
        <f t="array" aca="1" ref="AB347" ca="1">IF(NOT(ISNUMBER(INDEX($A:$A, LOOKUP(2, 1 / ($A$1:INDIRECT("$A$"&amp;ROW($A347)) &lt;&gt; ""),ROW($A$1:INDIRECT("$A$"&amp;ROW($A347)))), 1))), "",
VLOOKUP($AY347,'Medium-Slow'!$A$1:$B$101,2,TRUE))</f>
        <v>45</v>
      </c>
      <c r="AC347" s="23" cm="1">
        <f t="array" aca="1" ref="AC347" ca="1">IF(NOT(ISNUMBER(INDEX($A:$A, LOOKUP(2, 1 / ($A$1:INDIRECT("$A$"&amp;ROW($A347)) &lt;&gt; ""),ROW($A$1:INDIRECT("$A$"&amp;ROW($A347)))), 1))), "",
INDEX($AC:$AC, LOOKUP(2, 1 / ($AC$1:INDIRECT("$AC$"&amp;ROW($AC347)-1) &lt;&gt; ""),ROW($AC$1:INDIRECT("$AC$"&amp;ROW($AC347)-1))), 1)+
IF(INDEX($AC:$AC, LOOKUP(2, 1 / ($AC$1:INDIRECT("$AC$"&amp;ROW($AC347)-1) &lt;&gt; ""),ROW($AC$1:INDIRECT("$AC$"&amp;ROW($AC347)-1))), 1)+
INDEX($AD:$AD, LOOKUP(2, 1 / ($AD$1:INDIRECT("$AD$"&amp;ROW($AD347)-1) &lt;&gt; ""),ROW($AD$1:INDIRECT("$AD$"&amp;ROW($AD347)-1))), 1)+
INDEX($AE:$AE, LOOKUP(2, 1 / ($AE$1:INDIRECT("$AE$"&amp;ROW($AE347)-1) &lt;&gt; ""),ROW($AE$1:INDIRECT("$AE$"&amp;ROW($AD347)-1))), 1)+
INDEX($AE:$AF, LOOKUP(2, 1 / ($AF$1:INDIRECT("$AF$"&amp;ROW($AF347)-1) &lt;&gt; ""),ROW($AF$1:INDIRECT("$AF$"&amp;ROW($AD347)-1))), 1)+
INDEX($AG:$AG, LOOKUP(2, 1 / ($AG$1:INDIRECT("$AG$"&amp;ROW($AG347)-1) &lt;&gt; ""),ROW($AG$1:INDIRECT("$AG$"&amp;ROW($AD347)-1))), 1)+
INDEX($AH:$AH, LOOKUP(2, 1 / ($AH$1:INDIRECT("$AH$"&amp;ROW($AH347)-1) &lt;&gt; ""),ROW($AH$1:INDIRECT("$AH$"&amp;ROW($AD347)-1))), 1)&gt;=510,0,
IF(INDEX($AC:$AC, LOOKUP(2, 1 / ($AC$1:INDIRECT("$AC$"&amp;ROW($AC347)-1) &lt;&gt; ""),ROW($AC$1:INDIRECT("$AC$"&amp;ROW($AC347)-1))), 1)&gt;=255,0,
VLOOKUP(INDIRECT("$G$"&amp;LOOKUP(2, 1 / ($AC$1:INDIRECT("$AC$"&amp;ROW($AC347)-1) &lt;&gt; ""),ROW($AC$1:INDIRECT("$AC$"&amp;ROW($AC347)-1)))), 'EV and Base'!$A$1:$N$671, 3, FALSE))))</f>
        <v>10</v>
      </c>
      <c r="AD347" s="2" cm="1">
        <f t="array" aca="1" ref="AD347" ca="1">IF(NOT(ISNUMBER(INDEX($A:$A, LOOKUP(2, 1 / ($A$1:INDIRECT("$A$"&amp;ROW($A347)) &lt;&gt; ""),ROW($A$1:INDIRECT("$A$"&amp;ROW($A347)))), 1))), "",
INDEX($AD:$AD, LOOKUP(2, 1 / ($AD$1:INDIRECT("$AD$"&amp;ROW($AD347)-1) &lt;&gt; ""),ROW($AD$1:INDIRECT("$AD$"&amp;ROW($AD347)-1))), 1)+
IF(INDEX($AC:$AC, LOOKUP(2, 1 / ($AC$1:INDIRECT("$AC$"&amp;ROW($AC347)-1) &lt;&gt; ""),ROW($AC$1:INDIRECT("$AC$"&amp;ROW($AC347)-1))), 1)+
INDEX($AD:$AD, LOOKUP(2, 1 / ($AD$1:INDIRECT("$AD$"&amp;ROW($AD347)-1) &lt;&gt; ""),ROW($AD$1:INDIRECT("$AD$"&amp;ROW($AD347)-1))), 1)+
INDEX($AE:$AE, LOOKUP(2, 1 / ($AE$1:INDIRECT("$AE$"&amp;ROW($AE347)-1) &lt;&gt; ""),ROW($AE$1:INDIRECT("$AE$"&amp;ROW($AD347)-1))), 1)+
INDEX($AE:$AF, LOOKUP(2, 1 / ($AF$1:INDIRECT("$AF$"&amp;ROW($AF347)-1) &lt;&gt; ""),ROW($AF$1:INDIRECT("$AF$"&amp;ROW($AD347)-1))), 1)+
INDEX($AG:$AG, LOOKUP(2, 1 / ($AG$1:INDIRECT("$AG$"&amp;ROW($AG347)-1) &lt;&gt; ""),ROW($AG$1:INDIRECT("$AG$"&amp;ROW($AD347)-1))), 1)+
INDEX($AH:$AH, LOOKUP(2, 1 / ($AH$1:INDIRECT("$AH$"&amp;ROW($AH347)-1) &lt;&gt; ""),ROW($AH$1:INDIRECT("$AH$"&amp;ROW($AD347)-1))), 1)&gt;=510,0,
IF(INDEX($AD:$AD, LOOKUP(2, 1 / ($AD$1:INDIRECT("$AD$"&amp;ROW($AD347)-1) &lt;&gt; ""),ROW($AD$1:INDIRECT("$AD$"&amp;ROW($AD347)-1))), 1)&gt;=255,0,
VLOOKUP(INDIRECT("$G$"&amp;LOOKUP(2, 1 / ($AD$1:INDIRECT("$AD$"&amp;ROW($AD347)-1) &lt;&gt; ""),ROW($AD$1:INDIRECT("$AD$"&amp;ROW($AD347)-1)))), 'EV and Base'!$A$1:$N$671, 4, FALSE))))</f>
        <v>90</v>
      </c>
      <c r="AE347" s="2" cm="1">
        <f t="array" aca="1" ref="AE347" ca="1">IF(NOT(ISNUMBER(INDEX($A:$A,LOOKUP(2,1/($A$1:INDIRECT("$A$"&amp;ROW($A347))&lt;&gt;""),ROW($A$1:INDIRECT("$A$"&amp;ROW($A347)))),1))),"",
INDEX($AE:$AE,LOOKUP(2,1/($AE$1:INDIRECT("$AE$"&amp;ROW($AE347)-1)&lt;&gt;""),ROW($AE$1:INDIRECT("$AE$"&amp;ROW($AE347)-1))),1)+
IF(INDEX($AC:$AC,LOOKUP(2,1/($AC$1:INDIRECT("$AC$"&amp;ROW($AC347)-1)&lt;&gt;""),ROW($AC$1:INDIRECT("$AC$"&amp;ROW($AC347)-1))),1)+
INDEX($AD:$AD,LOOKUP(2,1/($AD$1:INDIRECT("$AD$"&amp;ROW($AD347)-1)&lt;&gt;""),ROW($AD$1:INDIRECT("$AD$"&amp;ROW($AD347)-1))),1)+
INDEX($AE:$AE,LOOKUP(2,1/($AE$1:INDIRECT("$AE$"&amp;ROW($AE347)-1)&lt;&gt;""),ROW($AE$1:INDIRECT("$AE$"&amp;ROW($AD347)-1))),1)+
INDEX($AE:$AF,LOOKUP(2,1/($AF$1:INDIRECT("$AF$"&amp;ROW($AF347)-1)&lt;&gt;""),ROW($AF$1:INDIRECT("$AF$"&amp;ROW($AD347)-1))),1)+
INDEX($AG:$AG,LOOKUP(2,1/($AG$1:INDIRECT("$AG$"&amp;ROW($AG347)-1)&lt;&gt;""),ROW($AG$1:INDIRECT("$AG$"&amp;ROW($AD347)-1))),1)+
INDEX($AH:$AH,LOOKUP(2,1/($AH$1:INDIRECT("$AH$"&amp;ROW($AH347)-1)&lt;&gt;""),ROW($AH$1:INDIRECT("$AH$"&amp;ROW($AD347)-1))),1)&gt;=510,0,
IF(INDEX($AE:$AE,LOOKUP(2,1/($AE$1:INDIRECT("$AE$"&amp;ROW($AE347)-1)&lt;&gt;""),ROW($AE$1:INDIRECT("$AE$"&amp;ROW($AE347)-1))),1)&gt;=255,0,
VLOOKUP(INDIRECT("$G$"&amp;LOOKUP(2,1/($AE$1:INDIRECT("$AE$"&amp;ROW($AE347)-1)&lt;&gt;""),ROW($AE$1:INDIRECT("$AE$"&amp;ROW($AE347)-1)))),'EV and Base'!$A$1:$N$671,5,FALSE))))</f>
        <v>11</v>
      </c>
      <c r="AF347" s="2" cm="1">
        <f t="array" aca="1" ref="AF347" ca="1">IF(NOT(ISNUMBER(INDEX($A:$A, LOOKUP(2, 1 / ($A$1:INDIRECT("$A$"&amp;ROW($A347)) &lt;&gt; ""),ROW($A$1:INDIRECT("$A$"&amp;ROW($A347)))), 1))), "",
INDEX($AF:$AF, LOOKUP(2, 1 / ($AF$1:INDIRECT("$AF$"&amp;ROW($AF347)-1) &lt;&gt; ""),ROW($AF$1:INDIRECT("$AF$"&amp;ROW($AF347)-1))), 1)+
IF(INDEX($AC:$AC, LOOKUP(2, 1 / ($AC$1:INDIRECT("$AC$"&amp;ROW($AC347)-1) &lt;&gt; ""),ROW($AC$1:INDIRECT("$AC$"&amp;ROW($AC347)-1))), 1)+
INDEX($AD:$AD, LOOKUP(2, 1 / ($AD$1:INDIRECT("$AD$"&amp;ROW($AD347)-1) &lt;&gt; ""),ROW($AD$1:INDIRECT("$AD$"&amp;ROW($AD347)-1))), 1)+
INDEX($AE:$AE, LOOKUP(2, 1 / ($AE$1:INDIRECT("$AE$"&amp;ROW($AE347)-1) &lt;&gt; ""),ROW($AE$1:INDIRECT("$AE$"&amp;ROW($AD347)-1))), 1)+
INDEX($AE:$AF, LOOKUP(2, 1 / ($AF$1:INDIRECT("$AF$"&amp;ROW($AF347)-1) &lt;&gt; ""),ROW($AF$1:INDIRECT("$AF$"&amp;ROW($AD347)-1))), 1)+
INDEX($AG:$AG, LOOKUP(2, 1 / ($AG$1:INDIRECT("$AG$"&amp;ROW($AG347)-1) &lt;&gt; ""),ROW($AG$1:INDIRECT("$AG$"&amp;ROW($AD347)-1))), 1)+
INDEX($AH:$AH, LOOKUP(2, 1 / ($AH$1:INDIRECT("$AH$"&amp;ROW($AH347)-1) &lt;&gt; ""),ROW($AH$1:INDIRECT("$AH$"&amp;ROW($AD347)-1))), 1)&gt;=510,0,
IF(INDEX($AF:$AF, LOOKUP(2, 1 / ($AF$1:INDIRECT("$AF$"&amp;ROW($AF347)-1) &lt;&gt; ""),ROW($AF$1:INDIRECT("$AF$"&amp;ROW($AF347)-1))), 1)&gt;=255,0,
VLOOKUP(INDIRECT("$G$"&amp;LOOKUP(2, 1 / ($AF$1:INDIRECT("$AF$"&amp;ROW($AF347)-1) &lt;&gt; ""),ROW($AF$1:INDIRECT("$AF$"&amp;ROW($AF347)-1)))), 'EV and Base'!$A$1:$N$671, 6, FALSE))))</f>
        <v>13</v>
      </c>
      <c r="AG347" s="2" cm="1">
        <f t="array" aca="1" ref="AG347" ca="1">IF(NOT(ISNUMBER(INDEX($A:$A, LOOKUP(2, 1 / ($A$1:INDIRECT("$A$"&amp;ROW($A347)) &lt;&gt; ""),ROW($A$1:INDIRECT("$A$"&amp;ROW($A347)))), 1))), "",
INDEX($AG:$AG, LOOKUP(2, 1 / ($AG$1:INDIRECT("$AG$"&amp;ROW($AG347)-1) &lt;&gt; ""),ROW($AG$1:INDIRECT("$AG$"&amp;ROW($AG347)-1))), 1)+
IF(INDEX($AC:$AC, LOOKUP(2, 1 / ($AC$1:INDIRECT("$AC$"&amp;ROW($AC347)-1) &lt;&gt; ""),ROW($AC$1:INDIRECT("$AC$"&amp;ROW($AC347)-1))), 1)+
INDEX($AD:$AD, LOOKUP(2, 1 / ($AD$1:INDIRECT("$AD$"&amp;ROW($AD347)-1) &lt;&gt; ""),ROW($AD$1:INDIRECT("$AD$"&amp;ROW($AD347)-1))), 1)+
INDEX($AE:$AE, LOOKUP(2, 1 / ($AE$1:INDIRECT("$AE$"&amp;ROW($AE347)-1) &lt;&gt; ""),ROW($AE$1:INDIRECT("$AE$"&amp;ROW($AD347)-1))), 1)+
INDEX($AE:$AF, LOOKUP(2, 1 / ($AF$1:INDIRECT("$AF$"&amp;ROW($AF347)-1) &lt;&gt; ""),ROW($AF$1:INDIRECT("$AF$"&amp;ROW($AD347)-1))), 1)+
INDEX($AG:$AG, LOOKUP(2, 1 / ($AG$1:INDIRECT("$AG$"&amp;ROW($AG347)-1) &lt;&gt; ""),ROW($AG$1:INDIRECT("$AG$"&amp;ROW($AD347)-1))), 1)+
INDEX($AH:$AH, LOOKUP(2, 1 / ($AH$1:INDIRECT("$AH$"&amp;ROW($AH347)-1) &lt;&gt; ""),ROW($AH$1:INDIRECT("$AH$"&amp;ROW($AD347)-1))), 1)&gt;=510,0,
IF(INDEX($AG:$AG, LOOKUP(2, 1 / ($AG$1:INDIRECT("$AG$"&amp;ROW($AG347)-1) &lt;&gt; ""),ROW($AG$1:INDIRECT("$AG$"&amp;ROW($AG347)-1))), 1)&gt;=255,0,
VLOOKUP(INDIRECT("$G$"&amp;LOOKUP(2, 1 / ($AG$1:INDIRECT("$AG$"&amp;ROW($AG347)-1) &lt;&gt; ""),ROW($AG$1:INDIRECT("$AG$"&amp;ROW($AG347)-1)))), 'EV and Base'!$A$1:$N$671, 7, FALSE))))</f>
        <v>2</v>
      </c>
      <c r="AH347" s="24" cm="1">
        <f t="array" aca="1" ref="AH347" ca="1">IF(NOT(ISNUMBER(INDEX($A:$A,LOOKUP(2,1/($A$1:INDIRECT("$A$"&amp;ROW($A347))&lt;&gt;""),ROW($A$1:INDIRECT("$A$"&amp;ROW($A347)))),1))),"",
INDEX($AH:$AH,LOOKUP(2,1/($AH$1:INDIRECT("$AH$"&amp;ROW($AH347)-1)&lt;&gt;""),ROW($AH$1:INDIRECT("$AH$"&amp;ROW($AH347)-1))),1)+
IF(INDEX($AC:$AC,LOOKUP(2,1/($AC$1:INDIRECT("$AC$"&amp;ROW($AC347)-1)&lt;&gt;""),ROW($AC$1:INDIRECT("$AC$"&amp;ROW($AC347)-1))),1)+
INDEX($AD:$AD,LOOKUP(2,1/($AD$1:INDIRECT("$AD$"&amp;ROW($AD347)-1)&lt;&gt;""),ROW($AD$1:INDIRECT("$AD$"&amp;ROW($AD347)-1))),1)+
INDEX($AE:$AE,LOOKUP(2,1/($AE$1:INDIRECT("$AE$"&amp;ROW($AE347)-1)&lt;&gt;""),ROW($AE$1:INDIRECT("$AE$"&amp;ROW($AD347)-1))),1)+
INDEX($AE:$AF,LOOKUP(2,1/($AF$1:INDIRECT("$AF$"&amp;ROW($AF347)-1)&lt;&gt;""),ROW($AF$1:INDIRECT("$AF$"&amp;ROW($AD347)-1))),1)+
INDEX($AG:$AG,LOOKUP(2,1/($AG$1:INDIRECT("$AG$"&amp;ROW($AG347)-1)&lt;&gt;""),ROW($AG$1:INDIRECT("$AG$"&amp;ROW($AD347)-1))),1)+
INDEX($AH:$AH,LOOKUP(2,1/($AH$1:INDIRECT("$AH$"&amp;ROW($AH347)-1)&lt;&gt;""),ROW($AH$1:INDIRECT("$AH$"&amp;ROW($AD347)-1))),1)&gt;=510,0,
IF(INDEX($AH:$AH,LOOKUP(2,1/($AH$1:INDIRECT("$AH$"&amp;ROW($AH347)-1)&lt;&gt;""),ROW($AH$1:INDIRECT("$AH$"&amp;ROW($AH347)-1))),1)&gt;=255,0,
VLOOKUP(INDIRECT("$G$"&amp;LOOKUP(2,1/($AH$1:INDIRECT("$AH$"&amp;ROW($AH347)-1)&lt;&gt;""),ROW($AH$1:INDIRECT("$AH$"&amp;ROW($AH347)-1)))),'EV and Base'!$A$1:$N$671,8,FALSE))))</f>
        <v>58</v>
      </c>
      <c r="AI347" s="29" cm="1">
        <f t="array" aca="1" ref="AI347" ca="1">IF(NOT(ISNUMBER(INDEX($A:$A,LOOKUP(2,1/($A$1:INDIRECT("$A$"&amp;ROW($A347))&lt;&gt;""),ROW($A$1:INDIRECT("$A$"&amp;ROW($A347)))),1))),"",
ROUNDDOWN((((2*VLOOKUP($AA347,'EV and Base'!$A$1:$N$671,9,FALSE))+31+ROUNDDOWN($AC347/4,0))*$AB347)/100,0)+$AB347+10)</f>
        <v>146</v>
      </c>
      <c r="AJ347" s="21" cm="1">
        <f t="array" aca="1" ref="AJ347" ca="1">IF(NOT(ISNUMBER(INDEX($A:$A, LOOKUP(2, 1 / ($A$1:INDIRECT("$A$"&amp;ROW($A347)) &lt;&gt; ""),ROW($A$1:INDIRECT("$A$"&amp;ROW($A347)))), 1))), "",
ROUNDDOWN((ROUNDDOWN((((2*VLOOKUP($AA347, 'EV and Base'!$A$1:$N$671, 10, FALSE))+31+ROUNDDOWN($AD347/4, 0))*$AB347)/100, 0)+5)*1.1, 0))</f>
        <v>129</v>
      </c>
      <c r="AK347" s="21" t="str" cm="1">
        <f t="array" aca="1" ref="AK347" ca="1">IF(NOT(ISNUMBER(INDEX($A:$A, LOOKUP(2, 1 / ($A$1:INDIRECT("$A$"&amp;ROW($A347)) &lt;&gt; ""),ROW($A$1:INDIRECT("$A$"&amp;ROW($A347)))), 1))), "",
ROUNDDOWN((ROUNDDOWN((((2*VLOOKUP($AA347, 'EV and Base'!$A$1:$N$671, 11, FALSE))+30+ROUNDDOWN($AE347/4, 0))*$AB347)/100, 0)+5), 0)
&amp;"-"&amp;
ROUNDDOWN((ROUNDDOWN((((2*VLOOKUP($AA347, 'EV and Base'!$A$1:$N$671, 11, FALSE))+31+ROUNDDOWN($AE347/4, 0))*$AB347)/100, 0)+5), 0))</f>
        <v>100-100</v>
      </c>
      <c r="AL347" s="21" t="str" cm="1">
        <f t="array" aca="1" ref="AL347" ca="1">IF(NOT(ISNUMBER(INDEX($A:$A, LOOKUP(2, 1 / ($A$1:INDIRECT("$A$"&amp;ROW($A347)) &lt;&gt; ""),ROW($A$1:INDIRECT("$A$"&amp;ROW($A347)))), 1))), "",
ROUNDDOWN((ROUNDDOWN((((2*VLOOKUP($AA347, 'EV and Base'!$A$1:$N$671, 12, FALSE))+0+ROUNDDOWN($AF347/4, 0))*$AB347)/100, 0)+5)*0.9, 0)
&amp;"-"&amp;
ROUNDDOWN((ROUNDDOWN((((2*VLOOKUP($AA347, 'EV and Base'!$A$1:$N$671, 12, FALSE))+31+ROUNDDOWN($AF347/4, 0))*$AB347)/100, 0)+5)*0.9, 0))</f>
        <v>41-54</v>
      </c>
      <c r="AM347" s="21" t="str" cm="1">
        <f t="array" aca="1" ref="AM347" ca="1">IF(NOT(ISNUMBER(INDEX($A:$A, LOOKUP(2, 1 / ($A$1:INDIRECT("$A$"&amp;ROW($A347)) &lt;&gt; ""),ROW($A$1:INDIRECT("$A$"&amp;ROW($A347)))), 1))), "",
ROUNDDOWN((ROUNDDOWN((((2*VLOOKUP($AA347, 'EV and Base'!$A$1:$N$671, 13, FALSE))+30+ROUNDDOWN($AG347/4, 0))*$AB347)/100, 0)+5), 0)
&amp;"-"&amp;
ROUNDDOWN((ROUNDDOWN((((2*VLOOKUP($AA347, 'EV and Base'!$A$1:$N$671, 13, FALSE))+31+ROUNDDOWN($AG347/4, 0))*$AB347)/100, 0)+5), 0))</f>
        <v>99-99</v>
      </c>
      <c r="AN347" s="25" cm="1">
        <f t="array" aca="1" ref="AN347" ca="1">IF(NOT(ISNUMBER(INDEX($A:$A, LOOKUP(2, 1 / ($A$1:INDIRECT("$A$"&amp;ROW($A347)) &lt;&gt; ""),ROW($A$1:INDIRECT("$A$"&amp;ROW($A347)))), 1))), "",
ROUNDDOWN((ROUNDDOWN((((2*VLOOKUP($AA347, 'EV and Base'!$A$1:$N$671, 14, FALSE))+31+ROUNDDOWN($AH347/4, 0))*$AB347)/100, 0)+5), 0))</f>
        <v>97</v>
      </c>
      <c r="AO347" s="23" cm="1">
        <f t="array" aca="1" ref="AO347" ca="1">IF(NOT(ISNUMBER(INDEX($A:$A, LOOKUP(2, 1 / ($A$1:INDIRECT("$A$"&amp;ROW($A347)) &lt;&gt; ""),ROW($A$1:INDIRECT("$A$"&amp;ROW($A347)))), 1))), "",
ROUNDDOWN((((2*VLOOKUP($AA347, 'EV and Base'!$A$1:$N$671, 9, FALSE))+31+ROUNDDOWN($AC347/4, 0))*$AB347)/100, 0)+$AB347+10)</f>
        <v>146</v>
      </c>
      <c r="AP347" s="2" cm="1">
        <f t="array" aca="1" ref="AP347" ca="1">IF(NOT(ISNUMBER(INDEX($A:$A, LOOKUP(2, 1 / ($A$1:INDIRECT("$A$"&amp;ROW($A347)) &lt;&gt; ""),ROW($A$1:INDIRECT("$A$"&amp;ROW($A347)))), 1))), "",
ROUNDDOWN((ROUNDDOWN((((2*VLOOKUP($AA347, 'EV and Base'!$A$1:$N$671, 10, FALSE))+31+ROUNDDOWN($AD347/4, 0))*$AB347)/100, 0)+5)*1.1, 0))</f>
        <v>129</v>
      </c>
      <c r="AQ347" s="2" cm="1">
        <f t="array" aca="1" ref="AQ347" ca="1">IF(NOT(ISNUMBER(INDEX($A:$A, LOOKUP(2, 1 / ($A$1:INDIRECT("$A$"&amp;ROW($A347)) &lt;&gt; ""),ROW($A$1:INDIRECT("$A$"&amp;ROW($A347)))), 1))), "",
ROUNDDOWN((ROUNDDOWN((((2*VLOOKUP($AA347, 'EV and Base'!$A$1:$N$671, 11, FALSE))+$AV$2+ROUNDDOWN($AE347/4, 0))*$AB347)/100, 0)+5), 0))</f>
        <v>100</v>
      </c>
      <c r="AR347" s="22" cm="1">
        <f t="array" aca="1" ref="AR347" ca="1">IF(NOT(ISNUMBER(INDEX($A:$A, LOOKUP(2, 1 / ($A$1:INDIRECT("$A$"&amp;ROW($A347)) &lt;&gt; ""),ROW($A$1:INDIRECT("$A$"&amp;ROW($A347)))), 1))), "",
ROUNDDOWN((ROUNDDOWN((((2*VLOOKUP($AA347, 'EV and Base'!$A$1:$N$671, 12, FALSE))+$AW$2+ROUNDDOWN($AF347/4, 0))*$AB347)/100, 0)+5)*0.9, 0))</f>
        <v>48</v>
      </c>
      <c r="AS347" s="2" cm="1">
        <f t="array" aca="1" ref="AS347" ca="1">IF(NOT(ISNUMBER(INDEX($A:$A, LOOKUP(2, 1 / ($A$1:INDIRECT("$A$"&amp;ROW($A347)) &lt;&gt; ""),ROW($A$1:INDIRECT("$A$"&amp;ROW($A347)))), 1))), "",
ROUNDDOWN((ROUNDDOWN((((2*VLOOKUP($AA347, 'EV and Base'!$A$1:$N$671, 13, FALSE))+$AX$2+ROUNDDOWN($AG347/4, 0))*$AB347)/100, 0)+5), 0))</f>
        <v>99</v>
      </c>
      <c r="AT347" s="24" cm="1">
        <f t="array" aca="1" ref="AT347" ca="1">IF(NOT(ISNUMBER(INDEX($A:$A, LOOKUP(2, 1 / ($A$1:INDIRECT("$A$"&amp;ROW($A347)) &lt;&gt; ""),ROW($A$1:INDIRECT("$A$"&amp;ROW($A347)))), 1))), "",
ROUNDDOWN((ROUNDDOWN((((2*VLOOKUP($AA347, 'EV and Base'!$A$1:$N$671, 14, FALSE))+31+ROUNDDOWN($AH347/4, 0))*$AB347)/100, 0)+5), 0))</f>
        <v>97</v>
      </c>
      <c r="AU347" s="28">
        <v>245</v>
      </c>
      <c r="AY347" cm="1">
        <f t="array" aca="1" ref="AY347" ca="1">IF(NOT(ISNUMBER(INDEX($A:$A,LOOKUP(2,1/($A$1:INDIRECT("$A$"&amp;ROW($A347))&lt;&gt;""),ROW($A$1:INDIRECT("$A$"&amp;ROW($A347)))),1))),"",
INDEX($AY:$AY,LOOKUP(2,1/($AY$1:INDIRECT("$AY$"&amp;ROW($AY347)-1)&lt;&gt;""),ROW($AY$1:INDIRECT("$AY$"&amp;ROW($AY347)-1))),1)+$BL347)</f>
        <v>88213</v>
      </c>
      <c r="AZ347" s="3" cm="1">
        <f t="array" aca="1" ref="AZ347" ca="1">IF(NOT(ISNUMBER(INDEX($A:$A, LOOKUP(2, 1 / ($A$1:INDIRECT("$A$"&amp;ROW($A347)) &lt;&gt; ""),ROW($A$1:INDIRECT("$A$"&amp;ROW($A347)))), 1))), "",
VLOOKUP(INDIRECT("$G$"&amp;LOOKUP(2, 1 / ($AY$1:INDIRECT("$AY$"&amp;ROW($AY347)-1) &lt;&gt; ""),ROW($AY$1:INDIRECT("$AY$"&amp;ROW($AY347)-1)))),'EV and Base'!A286:N956,2,FALSE))</f>
        <v>61</v>
      </c>
      <c r="BA347" s="3" cm="1">
        <f t="array" aca="1" ref="BA347" ca="1">IF(NOT(ISNUMBER(INDEX($A:$A, LOOKUP(2, 1 / ($A$1:INDIRECT("$A$"&amp;ROW($A347)) &lt;&gt; ""),ROW($A$1:INDIRECT("$A$"&amp;ROW($A347)))), 1))), "",
INDIRECT("$I$"&amp;LOOKUP(2, 1 / ($AY$1:INDIRECT("$AY$"&amp;ROW($AY347)-1) &lt;&gt; ""),ROW($AY$1:INDIRECT("$AY$"&amp;ROW($AY347)-1)))))</f>
        <v>35</v>
      </c>
      <c r="BB347" s="1" cm="1">
        <f t="array" aca="1" ref="BB347" ca="1">IF(NOT(ISNUMBER(INDEX($A:$A, LOOKUP(2, 1 / ($A$1:INDIRECT("$A$"&amp;ROW($A347)) &lt;&gt; ""),ROW($A$1:INDIRECT("$A$"&amp;ROW($A347)))), 1))), "",
INDIRECT("$AB$"&amp;LOOKUP(2, 1 / ($AY$1:INDIRECT("$AY$"&amp;ROW($AY347)-1) &lt;&gt; ""),ROW($AY$1:INDIRECT("$AY$"&amp;ROW($AY347)-1)))))</f>
        <v>45</v>
      </c>
      <c r="BC347" s="3" cm="1">
        <f t="array" aca="1" ref="BC347" ca="1">IF(NOT(ISNUMBER(INDEX($A:$A,LOOKUP(2,1/($A$1:INDIRECT("$A$"&amp;ROW($A347))&lt;&gt;""),ROW($A$1:INDIRECT("$A$"&amp;ROW($A347)))),1))),"",
$BA347+$BA347+10)</f>
        <v>80</v>
      </c>
      <c r="BD347" s="3" cm="1">
        <f t="array" aca="1" ref="BD347" ca="1">IF(NOT(ISNUMBER(INDEX($A:$A,LOOKUP(2,1/($A$1:INDIRECT("$A$"&amp;ROW($A347))&lt;&gt;""),ROW($A$1:INDIRECT("$A$"&amp;ROW($A347)))),1))),"",
$BA347+$BB347+10)</f>
        <v>90</v>
      </c>
      <c r="BE347" s="3" cm="1">
        <f t="array" aca="1" ref="BE347" ca="1">IF(NOT(ISNUMBER(INDEX($A:$A,LOOKUP(2,1/($A$1:INDIRECT("$A$"&amp;ROW($A347))&lt;&gt;""),ROW($A$1:INDIRECT("$A$"&amp;ROW($A347)))),1))),"",
$BC347*$BC347)</f>
        <v>6400</v>
      </c>
      <c r="BF347" s="3" cm="1">
        <f t="array" aca="1" ref="BF347" ca="1">IF(NOT(ISNUMBER(INDEX($A:$A,LOOKUP(2,1/($A$1:INDIRECT("$A$"&amp;ROW($A347))&lt;&gt;""),ROW($A$1:INDIRECT("$A$"&amp;ROW($A347)))),1))),"",
$BD347*$BD347)</f>
        <v>8100</v>
      </c>
      <c r="BG347" s="3" cm="1">
        <f t="array" aca="1" ref="BG347" ca="1">IF(NOT(ISNUMBER(INDEX($A:$A,LOOKUP(2,1/($A$1:INDIRECT("$A$"&amp;ROW($A347))&lt;&gt;""),ROW($A$1:INDIRECT("$A$"&amp;ROW($A347)))),1))),"",
_xlfn.FLOOR.MATH(1.5*_xlfn.FLOOR.MATH($AZ347*BA347/5)))</f>
        <v>640</v>
      </c>
      <c r="BH347" s="3" cm="1">
        <f t="array" aca="1" ref="BH347" ca="1">IF(NOT(ISNUMBER(INDEX($A:$A, LOOKUP(2, 1 / ($A$1:INDIRECT("$A$"&amp;ROW($A347)) &lt;&gt; ""),ROW($A$1:INDIRECT("$A$"&amp;ROW($A347)))), 1))), "",
_xlfn.FLOOR.MATH($BG347/IF(OR(INDIRECT("$C$"&amp;LOOKUP(2, 1 / ($AY$1:INDIRECT("$AY$"&amp;ROW($AY347)-1) &lt;&gt; ""),ROW($AY$1:INDIRECT("$AY$"&amp;ROW($AY347)-1))))="Multi",
INDIRECT("$C$"&amp;LOOKUP(2, 1 / ($AY$1:INDIRECT("$AY$"&amp;ROW($AY347)-1) &lt;&gt; ""),ROW($AY$1:INDIRECT("$AY$"&amp;ROW($AY347)-1))))="Double"),2,1)))</f>
        <v>640</v>
      </c>
      <c r="BI347" s="3" cm="1">
        <f t="array" aca="1" ref="BI347" ca="1">IF(NOT(ISNUMBER(INDEX($A:$A,LOOKUP(2,1/($A$1:INDIRECT("$A$"&amp;ROW($A347))&lt;&gt;""),ROW($A$1:INDIRECT("$A$"&amp;ROW($A347)))),1))),"",
VLOOKUP($BC347,GameFreakSQRT!$A$1:$B$200,2,FALSE))</f>
        <v>36636</v>
      </c>
      <c r="BJ347" s="3" cm="1">
        <f t="array" aca="1" ref="BJ347" ca="1">IF(NOT(ISNUMBER(INDEX($A:$A,LOOKUP(2,1/($A$1:INDIRECT("$A$"&amp;ROW($A347))&lt;&gt;""),ROW($A$1:INDIRECT("$A$"&amp;ROW($A347)))),1))),"",
VLOOKUP($BD347,GameFreakSQRT!$A$1:$B$200,2,FALSE))</f>
        <v>38858</v>
      </c>
      <c r="BK347" s="3" cm="1">
        <f t="array" aca="1" ref="BK347" ca="1">IF(NOT(ISNUMBER(INDEX($A:$A,LOOKUP(2,1/($A$1:INDIRECT("$A$"&amp;ROW($A347))&lt;&gt;""),ROW($A$1:INDIRECT("$A$"&amp;ROW($A347)))),1))),"",
_xlfn.FLOOR.MATH((($BI347*$BE347)*$BH347)/($BJ347*$BF347))+1)</f>
        <v>477</v>
      </c>
      <c r="BL347" s="3" cm="1">
        <f t="array" aca="1" ref="BL347" ca="1">IF(NOT(ISNUMBER(INDEX($A:$A,LOOKUP(2,1/($A$1:INDIRECT("$A$"&amp;ROW($A347))&lt;&gt;""),ROW($A$1:INDIRECT("$A$"&amp;ROW($A347)))),1))),"",
_xlfn.FLOOR.MATH($BK347*IF(NOT(INDIRECT("$Z$"&amp;LOOKUP(2, 1 / ($AY$1:INDIRECT("$AY$"&amp;ROW($AY347)-1) &lt;&gt; ""),ROW($AY$1:INDIRECT("$AY$"&amp;ROW($AY347)-1))))=""),1.5,1)))</f>
        <v>715</v>
      </c>
      <c r="BM347" s="3" cm="1">
        <f t="array" aca="1" ref="BM347" ca="1">IF(NOT(ISNUMBER(INDEX($A:$A, LOOKUP(2, 1 / ($A$1:INDIRECT("$A$"&amp;ROW($A347)) &lt;&gt; ""),ROW($A$1:INDIRECT("$A$"&amp;ROW($A347)))), 1))), "",
INDIRECT("$Y$"&amp;LOOKUP(2, 1 / ($AY$1:INDIRECT("$AY$"&amp;ROW($AY347)-1) &lt;&gt; ""),ROW($AY$1:INDIRECT("$AY$"&amp;ROW($AY347)-1)))))</f>
        <v>715</v>
      </c>
      <c r="BN347" s="3" t="b">
        <f t="shared" ca="1" si="29"/>
        <v>1</v>
      </c>
    </row>
    <row r="348" spans="1:66" x14ac:dyDescent="0.45">
      <c r="A348" s="56">
        <v>69</v>
      </c>
      <c r="B348" s="56" t="s">
        <v>633</v>
      </c>
      <c r="C348" s="56" t="s">
        <v>46</v>
      </c>
      <c r="D348" s="56" t="s">
        <v>625</v>
      </c>
      <c r="E348" s="56" t="s">
        <v>48</v>
      </c>
      <c r="F348" s="56">
        <v>1</v>
      </c>
      <c r="G348" s="2" t="s">
        <v>626</v>
      </c>
      <c r="H348" s="2" t="s">
        <v>50</v>
      </c>
      <c r="I348" s="2">
        <v>37</v>
      </c>
      <c r="J348" s="2" t="s">
        <v>82</v>
      </c>
      <c r="K348" s="2" t="s">
        <v>627</v>
      </c>
      <c r="L348" s="2" t="s">
        <v>53</v>
      </c>
      <c r="M348" s="2" t="s">
        <v>382</v>
      </c>
      <c r="N348" s="2" t="s">
        <v>453</v>
      </c>
      <c r="O348" s="2" t="s">
        <v>418</v>
      </c>
      <c r="P348" s="2" t="s">
        <v>634</v>
      </c>
      <c r="Q348" s="2">
        <v>12</v>
      </c>
      <c r="R348" s="2">
        <f>_xlfn.FLOOR.MATH((((2*VLOOKUP(G348, 'EV and Base'!$A$1:$N$671, 9, FALSE))+$Q348)*$I348)/100)+$I348+10</f>
        <v>92</v>
      </c>
      <c r="S348" s="2">
        <f>_xlfn.FLOOR.MATH((_xlfn.FLOOR.MATH((((2*VLOOKUP($G348, 'EV and Base'!$A$1:$N$671, 10, FALSE))+$Q348)*$I348)/100)+5)*
IF(OR($J348="Lonely", $J348="Brave", $J348="Adamant", $J348="Naughty"), 1.1,
IF(OR($J348="Bold", $J348="Timid", $J348="Modest", $J348="Calm"), 0.9, 1)))</f>
        <v>61</v>
      </c>
      <c r="T348" s="2">
        <f>_xlfn.FLOOR.MATH((_xlfn.FLOOR.MATH((((2*VLOOKUP($G348, 'EV and Base'!$A$1:$N$671, 11, FALSE))+$Q348)*$I348)/100)+5)*
IF(OR($J348="Bold", $J348="Relaxed", $J348="Impish", $J348="Lax"), 1.1,
IF(OR($J348="Lonely", $J348="Hasty", $J348="Mild", $J348="Gentle"), 0.9, 1)))</f>
        <v>39</v>
      </c>
      <c r="U348" s="2">
        <f>_xlfn.FLOOR.MATH((_xlfn.FLOOR.MATH((((2*VLOOKUP($G348, 'EV and Base'!$A$1:$N$671, 12, FALSE))+$Q348)*$I348)/100)+5)*
IF(OR($J348="Modest", $J348="Mild", $J348="Quiet", $J348="Rash"), 1.1,
IF(OR($J348="Adamant", $J348="Impish", $J348="Jolly", $J348="Careful"), 0.9, 1)))</f>
        <v>58</v>
      </c>
      <c r="V348" s="2">
        <f>_xlfn.FLOOR.MATH((_xlfn.FLOOR.MATH((((2*VLOOKUP($G348, 'EV and Base'!$A$1:$N$671, 13, FALSE))+$Q348)*$I348)/100)+5)*
IF(OR($J348="Calm", $J348="Gentle", $J348="Sassy", $J348="Careful"), 1.1,
IF(OR($J348="Naughty", $J348="Lax", $J348="Naive", $J348="Rash"), 0.9, 1)))</f>
        <v>39</v>
      </c>
      <c r="W348" s="2">
        <f>_xlfn.FLOOR.MATH((_xlfn.FLOOR.MATH((((2*VLOOKUP($G348, 'EV and Base'!$A$1:$N$671, 14, FALSE))+$Q348)*$I348)/100)+5)*
IF(OR($J348="Timid", $J348="Hasty", $J348="Jolly", $J348="Naive"), 1.1,
IF(OR($J348="Brave", $J348="Relaxed", $J348="Quiet", $J348="Sassy"), 0.9, 1)))</f>
        <v>35</v>
      </c>
      <c r="X348" s="56">
        <v>1184</v>
      </c>
      <c r="Y348" s="1">
        <v>787</v>
      </c>
      <c r="Z348" s="1">
        <v>1</v>
      </c>
      <c r="AA348" s="23" t="str" cm="1">
        <f t="array" aca="1" ref="AA348" ca="1">IF(NOT(ISNUMBER(INDEX($A:$A,LOOKUP(2,1/($A$1:INDIRECT("$A$"&amp;ROW($A348))&lt;&gt;""),ROW($A$1:INDIRECT("$A$"&amp;ROW($A348)))),1))),"",
IF(NOT(ISNUMBER($A348)),$AA347,
IF($AB348&lt;16,"Lillipup",
IF($AB348&lt;32,"Herdier",
"Stoutland"))))</f>
        <v>Stoutland</v>
      </c>
      <c r="AB348" s="25" cm="1">
        <f t="array" aca="1" ref="AB348" ca="1">IF(NOT(ISNUMBER(INDEX($A:$A, LOOKUP(2, 1 / ($A$1:INDIRECT("$A$"&amp;ROW($A348)) &lt;&gt; ""),ROW($A$1:INDIRECT("$A$"&amp;ROW($A348)))), 1))), "",
VLOOKUP($AY348,'Medium-Slow'!$A$1:$B$101,2,TRUE))</f>
        <v>46</v>
      </c>
      <c r="AC348" s="23" cm="1">
        <f t="array" aca="1" ref="AC348" ca="1">IF(NOT(ISNUMBER(INDEX($A:$A, LOOKUP(2, 1 / ($A$1:INDIRECT("$A$"&amp;ROW($A348)) &lt;&gt; ""),ROW($A$1:INDIRECT("$A$"&amp;ROW($A348)))), 1))), "",
INDEX($AC:$AC, LOOKUP(2, 1 / ($AC$1:INDIRECT("$AC$"&amp;ROW($AC348)-1) &lt;&gt; ""),ROW($AC$1:INDIRECT("$AC$"&amp;ROW($AC348)-1))), 1)+
IF(INDEX($AC:$AC, LOOKUP(2, 1 / ($AC$1:INDIRECT("$AC$"&amp;ROW($AC348)-1) &lt;&gt; ""),ROW($AC$1:INDIRECT("$AC$"&amp;ROW($AC348)-1))), 1)+
INDEX($AD:$AD, LOOKUP(2, 1 / ($AD$1:INDIRECT("$AD$"&amp;ROW($AD348)-1) &lt;&gt; ""),ROW($AD$1:INDIRECT("$AD$"&amp;ROW($AD348)-1))), 1)+
INDEX($AE:$AE, LOOKUP(2, 1 / ($AE$1:INDIRECT("$AE$"&amp;ROW($AE348)-1) &lt;&gt; ""),ROW($AE$1:INDIRECT("$AE$"&amp;ROW($AD348)-1))), 1)+
INDEX($AE:$AF, LOOKUP(2, 1 / ($AF$1:INDIRECT("$AF$"&amp;ROW($AF348)-1) &lt;&gt; ""),ROW($AF$1:INDIRECT("$AF$"&amp;ROW($AD348)-1))), 1)+
INDEX($AG:$AG, LOOKUP(2, 1 / ($AG$1:INDIRECT("$AG$"&amp;ROW($AG348)-1) &lt;&gt; ""),ROW($AG$1:INDIRECT("$AG$"&amp;ROW($AD348)-1))), 1)+
INDEX($AH:$AH, LOOKUP(2, 1 / ($AH$1:INDIRECT("$AH$"&amp;ROW($AH348)-1) &lt;&gt; ""),ROW($AH$1:INDIRECT("$AH$"&amp;ROW($AD348)-1))), 1)&gt;=510,0,
IF(INDEX($AC:$AC, LOOKUP(2, 1 / ($AC$1:INDIRECT("$AC$"&amp;ROW($AC348)-1) &lt;&gt; ""),ROW($AC$1:INDIRECT("$AC$"&amp;ROW($AC348)-1))), 1)&gt;=255,0,
VLOOKUP(INDIRECT("$G$"&amp;LOOKUP(2, 1 / ($AC$1:INDIRECT("$AC$"&amp;ROW($AC348)-1) &lt;&gt; ""),ROW($AC$1:INDIRECT("$AC$"&amp;ROW($AC348)-1)))), 'EV and Base'!$A$1:$N$671, 3, FALSE))))</f>
        <v>10</v>
      </c>
      <c r="AD348" s="2" cm="1">
        <f t="array" aca="1" ref="AD348" ca="1">IF(NOT(ISNUMBER(INDEX($A:$A, LOOKUP(2, 1 / ($A$1:INDIRECT("$A$"&amp;ROW($A348)) &lt;&gt; ""),ROW($A$1:INDIRECT("$A$"&amp;ROW($A348)))), 1))), "",
INDEX($AD:$AD, LOOKUP(2, 1 / ($AD$1:INDIRECT("$AD$"&amp;ROW($AD348)-1) &lt;&gt; ""),ROW($AD$1:INDIRECT("$AD$"&amp;ROW($AD348)-1))), 1)+
IF(INDEX($AC:$AC, LOOKUP(2, 1 / ($AC$1:INDIRECT("$AC$"&amp;ROW($AC348)-1) &lt;&gt; ""),ROW($AC$1:INDIRECT("$AC$"&amp;ROW($AC348)-1))), 1)+
INDEX($AD:$AD, LOOKUP(2, 1 / ($AD$1:INDIRECT("$AD$"&amp;ROW($AD348)-1) &lt;&gt; ""),ROW($AD$1:INDIRECT("$AD$"&amp;ROW($AD348)-1))), 1)+
INDEX($AE:$AE, LOOKUP(2, 1 / ($AE$1:INDIRECT("$AE$"&amp;ROW($AE348)-1) &lt;&gt; ""),ROW($AE$1:INDIRECT("$AE$"&amp;ROW($AD348)-1))), 1)+
INDEX($AE:$AF, LOOKUP(2, 1 / ($AF$1:INDIRECT("$AF$"&amp;ROW($AF348)-1) &lt;&gt; ""),ROW($AF$1:INDIRECT("$AF$"&amp;ROW($AD348)-1))), 1)+
INDEX($AG:$AG, LOOKUP(2, 1 / ($AG$1:INDIRECT("$AG$"&amp;ROW($AG348)-1) &lt;&gt; ""),ROW($AG$1:INDIRECT("$AG$"&amp;ROW($AD348)-1))), 1)+
INDEX($AH:$AH, LOOKUP(2, 1 / ($AH$1:INDIRECT("$AH$"&amp;ROW($AH348)-1) &lt;&gt; ""),ROW($AH$1:INDIRECT("$AH$"&amp;ROW($AD348)-1))), 1)&gt;=510,0,
IF(INDEX($AD:$AD, LOOKUP(2, 1 / ($AD$1:INDIRECT("$AD$"&amp;ROW($AD348)-1) &lt;&gt; ""),ROW($AD$1:INDIRECT("$AD$"&amp;ROW($AD348)-1))), 1)&gt;=255,0,
VLOOKUP(INDIRECT("$G$"&amp;LOOKUP(2, 1 / ($AD$1:INDIRECT("$AD$"&amp;ROW($AD348)-1) &lt;&gt; ""),ROW($AD$1:INDIRECT("$AD$"&amp;ROW($AD348)-1)))), 'EV and Base'!$A$1:$N$671, 4, FALSE))))</f>
        <v>90</v>
      </c>
      <c r="AE348" s="2" cm="1">
        <f t="array" aca="1" ref="AE348" ca="1">IF(NOT(ISNUMBER(INDEX($A:$A,LOOKUP(2,1/($A$1:INDIRECT("$A$"&amp;ROW($A348))&lt;&gt;""),ROW($A$1:INDIRECT("$A$"&amp;ROW($A348)))),1))),"",
INDEX($AE:$AE,LOOKUP(2,1/($AE$1:INDIRECT("$AE$"&amp;ROW($AE348)-1)&lt;&gt;""),ROW($AE$1:INDIRECT("$AE$"&amp;ROW($AE348)-1))),1)+
IF(INDEX($AC:$AC,LOOKUP(2,1/($AC$1:INDIRECT("$AC$"&amp;ROW($AC348)-1)&lt;&gt;""),ROW($AC$1:INDIRECT("$AC$"&amp;ROW($AC348)-1))),1)+
INDEX($AD:$AD,LOOKUP(2,1/($AD$1:INDIRECT("$AD$"&amp;ROW($AD348)-1)&lt;&gt;""),ROW($AD$1:INDIRECT("$AD$"&amp;ROW($AD348)-1))),1)+
INDEX($AE:$AE,LOOKUP(2,1/($AE$1:INDIRECT("$AE$"&amp;ROW($AE348)-1)&lt;&gt;""),ROW($AE$1:INDIRECT("$AE$"&amp;ROW($AD348)-1))),1)+
INDEX($AE:$AF,LOOKUP(2,1/($AF$1:INDIRECT("$AF$"&amp;ROW($AF348)-1)&lt;&gt;""),ROW($AF$1:INDIRECT("$AF$"&amp;ROW($AD348)-1))),1)+
INDEX($AG:$AG,LOOKUP(2,1/($AG$1:INDIRECT("$AG$"&amp;ROW($AG348)-1)&lt;&gt;""),ROW($AG$1:INDIRECT("$AG$"&amp;ROW($AD348)-1))),1)+
INDEX($AH:$AH,LOOKUP(2,1/($AH$1:INDIRECT("$AH$"&amp;ROW($AH348)-1)&lt;&gt;""),ROW($AH$1:INDIRECT("$AH$"&amp;ROW($AD348)-1))),1)&gt;=510,0,
IF(INDEX($AE:$AE,LOOKUP(2,1/($AE$1:INDIRECT("$AE$"&amp;ROW($AE348)-1)&lt;&gt;""),ROW($AE$1:INDIRECT("$AE$"&amp;ROW($AE348)-1))),1)&gt;=255,0,
VLOOKUP(INDIRECT("$G$"&amp;LOOKUP(2,1/($AE$1:INDIRECT("$AE$"&amp;ROW($AE348)-1)&lt;&gt;""),ROW($AE$1:INDIRECT("$AE$"&amp;ROW($AE348)-1)))),'EV and Base'!$A$1:$N$671,5,FALSE))))</f>
        <v>11</v>
      </c>
      <c r="AF348" s="2" cm="1">
        <f t="array" aca="1" ref="AF348" ca="1">IF(NOT(ISNUMBER(INDEX($A:$A, LOOKUP(2, 1 / ($A$1:INDIRECT("$A$"&amp;ROW($A348)) &lt;&gt; ""),ROW($A$1:INDIRECT("$A$"&amp;ROW($A348)))), 1))), "",
INDEX($AF:$AF, LOOKUP(2, 1 / ($AF$1:INDIRECT("$AF$"&amp;ROW($AF348)-1) &lt;&gt; ""),ROW($AF$1:INDIRECT("$AF$"&amp;ROW($AF348)-1))), 1)+
IF(INDEX($AC:$AC, LOOKUP(2, 1 / ($AC$1:INDIRECT("$AC$"&amp;ROW($AC348)-1) &lt;&gt; ""),ROW($AC$1:INDIRECT("$AC$"&amp;ROW($AC348)-1))), 1)+
INDEX($AD:$AD, LOOKUP(2, 1 / ($AD$1:INDIRECT("$AD$"&amp;ROW($AD348)-1) &lt;&gt; ""),ROW($AD$1:INDIRECT("$AD$"&amp;ROW($AD348)-1))), 1)+
INDEX($AE:$AE, LOOKUP(2, 1 / ($AE$1:INDIRECT("$AE$"&amp;ROW($AE348)-1) &lt;&gt; ""),ROW($AE$1:INDIRECT("$AE$"&amp;ROW($AD348)-1))), 1)+
INDEX($AE:$AF, LOOKUP(2, 1 / ($AF$1:INDIRECT("$AF$"&amp;ROW($AF348)-1) &lt;&gt; ""),ROW($AF$1:INDIRECT("$AF$"&amp;ROW($AD348)-1))), 1)+
INDEX($AG:$AG, LOOKUP(2, 1 / ($AG$1:INDIRECT("$AG$"&amp;ROW($AG348)-1) &lt;&gt; ""),ROW($AG$1:INDIRECT("$AG$"&amp;ROW($AD348)-1))), 1)+
INDEX($AH:$AH, LOOKUP(2, 1 / ($AH$1:INDIRECT("$AH$"&amp;ROW($AH348)-1) &lt;&gt; ""),ROW($AH$1:INDIRECT("$AH$"&amp;ROW($AD348)-1))), 1)&gt;=510,0,
IF(INDEX($AF:$AF, LOOKUP(2, 1 / ($AF$1:INDIRECT("$AF$"&amp;ROW($AF348)-1) &lt;&gt; ""),ROW($AF$1:INDIRECT("$AF$"&amp;ROW($AF348)-1))), 1)&gt;=255,0,
VLOOKUP(INDIRECT("$G$"&amp;LOOKUP(2, 1 / ($AF$1:INDIRECT("$AF$"&amp;ROW($AF348)-1) &lt;&gt; ""),ROW($AF$1:INDIRECT("$AF$"&amp;ROW($AF348)-1)))), 'EV and Base'!$A$1:$N$671, 6, FALSE))))</f>
        <v>13</v>
      </c>
      <c r="AG348" s="2" cm="1">
        <f t="array" aca="1" ref="AG348" ca="1">IF(NOT(ISNUMBER(INDEX($A:$A, LOOKUP(2, 1 / ($A$1:INDIRECT("$A$"&amp;ROW($A348)) &lt;&gt; ""),ROW($A$1:INDIRECT("$A$"&amp;ROW($A348)))), 1))), "",
INDEX($AG:$AG, LOOKUP(2, 1 / ($AG$1:INDIRECT("$AG$"&amp;ROW($AG348)-1) &lt;&gt; ""),ROW($AG$1:INDIRECT("$AG$"&amp;ROW($AG348)-1))), 1)+
IF(INDEX($AC:$AC, LOOKUP(2, 1 / ($AC$1:INDIRECT("$AC$"&amp;ROW($AC348)-1) &lt;&gt; ""),ROW($AC$1:INDIRECT("$AC$"&amp;ROW($AC348)-1))), 1)+
INDEX($AD:$AD, LOOKUP(2, 1 / ($AD$1:INDIRECT("$AD$"&amp;ROW($AD348)-1) &lt;&gt; ""),ROW($AD$1:INDIRECT("$AD$"&amp;ROW($AD348)-1))), 1)+
INDEX($AE:$AE, LOOKUP(2, 1 / ($AE$1:INDIRECT("$AE$"&amp;ROW($AE348)-1) &lt;&gt; ""),ROW($AE$1:INDIRECT("$AE$"&amp;ROW($AD348)-1))), 1)+
INDEX($AE:$AF, LOOKUP(2, 1 / ($AF$1:INDIRECT("$AF$"&amp;ROW($AF348)-1) &lt;&gt; ""),ROW($AF$1:INDIRECT("$AF$"&amp;ROW($AD348)-1))), 1)+
INDEX($AG:$AG, LOOKUP(2, 1 / ($AG$1:INDIRECT("$AG$"&amp;ROW($AG348)-1) &lt;&gt; ""),ROW($AG$1:INDIRECT("$AG$"&amp;ROW($AD348)-1))), 1)+
INDEX($AH:$AH, LOOKUP(2, 1 / ($AH$1:INDIRECT("$AH$"&amp;ROW($AH348)-1) &lt;&gt; ""),ROW($AH$1:INDIRECT("$AH$"&amp;ROW($AD348)-1))), 1)&gt;=510,0,
IF(INDEX($AG:$AG, LOOKUP(2, 1 / ($AG$1:INDIRECT("$AG$"&amp;ROW($AG348)-1) &lt;&gt; ""),ROW($AG$1:INDIRECT("$AG$"&amp;ROW($AG348)-1))), 1)&gt;=255,0,
VLOOKUP(INDIRECT("$G$"&amp;LOOKUP(2, 1 / ($AG$1:INDIRECT("$AG$"&amp;ROW($AG348)-1) &lt;&gt; ""),ROW($AG$1:INDIRECT("$AG$"&amp;ROW($AG348)-1)))), 'EV and Base'!$A$1:$N$671, 7, FALSE))))</f>
        <v>4</v>
      </c>
      <c r="AH348" s="24" cm="1">
        <f t="array" aca="1" ref="AH348" ca="1">IF(NOT(ISNUMBER(INDEX($A:$A,LOOKUP(2,1/($A$1:INDIRECT("$A$"&amp;ROW($A348))&lt;&gt;""),ROW($A$1:INDIRECT("$A$"&amp;ROW($A348)))),1))),"",
INDEX($AH:$AH,LOOKUP(2,1/($AH$1:INDIRECT("$AH$"&amp;ROW($AH348)-1)&lt;&gt;""),ROW($AH$1:INDIRECT("$AH$"&amp;ROW($AH348)-1))),1)+
IF(INDEX($AC:$AC,LOOKUP(2,1/($AC$1:INDIRECT("$AC$"&amp;ROW($AC348)-1)&lt;&gt;""),ROW($AC$1:INDIRECT("$AC$"&amp;ROW($AC348)-1))),1)+
INDEX($AD:$AD,LOOKUP(2,1/($AD$1:INDIRECT("$AD$"&amp;ROW($AD348)-1)&lt;&gt;""),ROW($AD$1:INDIRECT("$AD$"&amp;ROW($AD348)-1))),1)+
INDEX($AE:$AE,LOOKUP(2,1/($AE$1:INDIRECT("$AE$"&amp;ROW($AE348)-1)&lt;&gt;""),ROW($AE$1:INDIRECT("$AE$"&amp;ROW($AD348)-1))),1)+
INDEX($AE:$AF,LOOKUP(2,1/($AF$1:INDIRECT("$AF$"&amp;ROW($AF348)-1)&lt;&gt;""),ROW($AF$1:INDIRECT("$AF$"&amp;ROW($AD348)-1))),1)+
INDEX($AG:$AG,LOOKUP(2,1/($AG$1:INDIRECT("$AG$"&amp;ROW($AG348)-1)&lt;&gt;""),ROW($AG$1:INDIRECT("$AG$"&amp;ROW($AD348)-1))),1)+
INDEX($AH:$AH,LOOKUP(2,1/($AH$1:INDIRECT("$AH$"&amp;ROW($AH348)-1)&lt;&gt;""),ROW($AH$1:INDIRECT("$AH$"&amp;ROW($AD348)-1))),1)&gt;=510,0,
IF(INDEX($AH:$AH,LOOKUP(2,1/($AH$1:INDIRECT("$AH$"&amp;ROW($AH348)-1)&lt;&gt;""),ROW($AH$1:INDIRECT("$AH$"&amp;ROW($AH348)-1))),1)&gt;=255,0,
VLOOKUP(INDIRECT("$G$"&amp;LOOKUP(2,1/($AH$1:INDIRECT("$AH$"&amp;ROW($AH348)-1)&lt;&gt;""),ROW($AH$1:INDIRECT("$AH$"&amp;ROW($AH348)-1)))),'EV and Base'!$A$1:$N$671,8,FALSE))))</f>
        <v>58</v>
      </c>
      <c r="AI348" s="29" cm="1">
        <f t="array" aca="1" ref="AI348" ca="1">IF(NOT(ISNUMBER(INDEX($A:$A,LOOKUP(2,1/($A$1:INDIRECT("$A$"&amp;ROW($A348))&lt;&gt;""),ROW($A$1:INDIRECT("$A$"&amp;ROW($A348)))),1))),"",
ROUNDDOWN((((2*VLOOKUP($AA348,'EV and Base'!$A$1:$N$671,9,FALSE))+31+ROUNDDOWN($AC348/4,0))*$AB348)/100,0)+$AB348+10)</f>
        <v>149</v>
      </c>
      <c r="AJ348" s="21" cm="1">
        <f t="array" aca="1" ref="AJ348" ca="1">IF(NOT(ISNUMBER(INDEX($A:$A, LOOKUP(2, 1 / ($A$1:INDIRECT("$A$"&amp;ROW($A348)) &lt;&gt; ""),ROW($A$1:INDIRECT("$A$"&amp;ROW($A348)))), 1))), "",
ROUNDDOWN((ROUNDDOWN((((2*VLOOKUP($AA348, 'EV and Base'!$A$1:$N$671, 10, FALSE))+31+ROUNDDOWN($AD348/4, 0))*$AB348)/100, 0)+5)*1.1, 0))</f>
        <v>133</v>
      </c>
      <c r="AK348" s="21" t="str" cm="1">
        <f t="array" aca="1" ref="AK348" ca="1">IF(NOT(ISNUMBER(INDEX($A:$A, LOOKUP(2, 1 / ($A$1:INDIRECT("$A$"&amp;ROW($A348)) &lt;&gt; ""),ROW($A$1:INDIRECT("$A$"&amp;ROW($A348)))), 1))), "",
ROUNDDOWN((ROUNDDOWN((((2*VLOOKUP($AA348, 'EV and Base'!$A$1:$N$671, 11, FALSE))+30+ROUNDDOWN($AE348/4, 0))*$AB348)/100, 0)+5), 0)
&amp;"-"&amp;
ROUNDDOWN((ROUNDDOWN((((2*VLOOKUP($AA348, 'EV and Base'!$A$1:$N$671, 11, FALSE))+31+ROUNDDOWN($AE348/4, 0))*$AB348)/100, 0)+5), 0))</f>
        <v>102-102</v>
      </c>
      <c r="AL348" s="21" t="str" cm="1">
        <f t="array" aca="1" ref="AL348" ca="1">IF(NOT(ISNUMBER(INDEX($A:$A, LOOKUP(2, 1 / ($A$1:INDIRECT("$A$"&amp;ROW($A348)) &lt;&gt; ""),ROW($A$1:INDIRECT("$A$"&amp;ROW($A348)))), 1))), "",
ROUNDDOWN((ROUNDDOWN((((2*VLOOKUP($AA348, 'EV and Base'!$A$1:$N$671, 12, FALSE))+0+ROUNDDOWN($AF348/4, 0))*$AB348)/100, 0)+5)*0.9, 0)
&amp;"-"&amp;
ROUNDDOWN((ROUNDDOWN((((2*VLOOKUP($AA348, 'EV and Base'!$A$1:$N$671, 12, FALSE))+31+ROUNDDOWN($AF348/4, 0))*$AB348)/100, 0)+5)*0.9, 0))</f>
        <v>42-55</v>
      </c>
      <c r="AM348" s="21" t="str" cm="1">
        <f t="array" aca="1" ref="AM348" ca="1">IF(NOT(ISNUMBER(INDEX($A:$A, LOOKUP(2, 1 / ($A$1:INDIRECT("$A$"&amp;ROW($A348)) &lt;&gt; ""),ROW($A$1:INDIRECT("$A$"&amp;ROW($A348)))), 1))), "",
ROUNDDOWN((ROUNDDOWN((((2*VLOOKUP($AA348, 'EV and Base'!$A$1:$N$671, 13, FALSE))+30+ROUNDDOWN($AG348/4, 0))*$AB348)/100, 0)+5), 0)
&amp;"-"&amp;
ROUNDDOWN((ROUNDDOWN((((2*VLOOKUP($AA348, 'EV and Base'!$A$1:$N$671, 13, FALSE))+31+ROUNDDOWN($AG348/4, 0))*$AB348)/100, 0)+5), 0))</f>
        <v>102-102</v>
      </c>
      <c r="AN348" s="25" cm="1">
        <f t="array" aca="1" ref="AN348" ca="1">IF(NOT(ISNUMBER(INDEX($A:$A, LOOKUP(2, 1 / ($A$1:INDIRECT("$A$"&amp;ROW($A348)) &lt;&gt; ""),ROW($A$1:INDIRECT("$A$"&amp;ROW($A348)))), 1))), "",
ROUNDDOWN((ROUNDDOWN((((2*VLOOKUP($AA348, 'EV and Base'!$A$1:$N$671, 14, FALSE))+31+ROUNDDOWN($AH348/4, 0))*$AB348)/100, 0)+5), 0))</f>
        <v>99</v>
      </c>
      <c r="AO348" s="23" cm="1">
        <f t="array" aca="1" ref="AO348" ca="1">IF(NOT(ISNUMBER(INDEX($A:$A, LOOKUP(2, 1 / ($A$1:INDIRECT("$A$"&amp;ROW($A348)) &lt;&gt; ""),ROW($A$1:INDIRECT("$A$"&amp;ROW($A348)))), 1))), "",
ROUNDDOWN((((2*VLOOKUP($AA348, 'EV and Base'!$A$1:$N$671, 9, FALSE))+31+ROUNDDOWN($AC348/4, 0))*$AB348)/100, 0)+$AB348+10)</f>
        <v>149</v>
      </c>
      <c r="AP348" s="2" cm="1">
        <f t="array" aca="1" ref="AP348" ca="1">IF(NOT(ISNUMBER(INDEX($A:$A, LOOKUP(2, 1 / ($A$1:INDIRECT("$A$"&amp;ROW($A348)) &lt;&gt; ""),ROW($A$1:INDIRECT("$A$"&amp;ROW($A348)))), 1))), "",
ROUNDDOWN((ROUNDDOWN((((2*VLOOKUP($AA348, 'EV and Base'!$A$1:$N$671, 10, FALSE))+31+ROUNDDOWN($AD348/4, 0))*$AB348)/100, 0)+5)*1.1, 0))</f>
        <v>133</v>
      </c>
      <c r="AQ348" s="2" cm="1">
        <f t="array" aca="1" ref="AQ348" ca="1">IF(NOT(ISNUMBER(INDEX($A:$A, LOOKUP(2, 1 / ($A$1:INDIRECT("$A$"&amp;ROW($A348)) &lt;&gt; ""),ROW($A$1:INDIRECT("$A$"&amp;ROW($A348)))), 1))), "",
ROUNDDOWN((ROUNDDOWN((((2*VLOOKUP($AA348, 'EV and Base'!$A$1:$N$671, 11, FALSE))+$AV$2+ROUNDDOWN($AE348/4, 0))*$AB348)/100, 0)+5), 0))</f>
        <v>102</v>
      </c>
      <c r="AR348" s="22" cm="1">
        <f t="array" aca="1" ref="AR348" ca="1">IF(NOT(ISNUMBER(INDEX($A:$A, LOOKUP(2, 1 / ($A$1:INDIRECT("$A$"&amp;ROW($A348)) &lt;&gt; ""),ROW($A$1:INDIRECT("$A$"&amp;ROW($A348)))), 1))), "",
ROUNDDOWN((ROUNDDOWN((((2*VLOOKUP($AA348, 'EV and Base'!$A$1:$N$671, 12, FALSE))+$AW$2+ROUNDDOWN($AF348/4, 0))*$AB348)/100, 0)+5)*0.9, 0))</f>
        <v>49</v>
      </c>
      <c r="AS348" s="2" cm="1">
        <f t="array" aca="1" ref="AS348" ca="1">IF(NOT(ISNUMBER(INDEX($A:$A, LOOKUP(2, 1 / ($A$1:INDIRECT("$A$"&amp;ROW($A348)) &lt;&gt; ""),ROW($A$1:INDIRECT("$A$"&amp;ROW($A348)))), 1))), "",
ROUNDDOWN((ROUNDDOWN((((2*VLOOKUP($AA348, 'EV and Base'!$A$1:$N$671, 13, FALSE))+$AX$2+ROUNDDOWN($AG348/4, 0))*$AB348)/100, 0)+5), 0))</f>
        <v>102</v>
      </c>
      <c r="AT348" s="24" cm="1">
        <f t="array" aca="1" ref="AT348" ca="1">IF(NOT(ISNUMBER(INDEX($A:$A, LOOKUP(2, 1 / ($A$1:INDIRECT("$A$"&amp;ROW($A348)) &lt;&gt; ""),ROW($A$1:INDIRECT("$A$"&amp;ROW($A348)))), 1))), "",
ROUNDDOWN((ROUNDDOWN((((2*VLOOKUP($AA348, 'EV and Base'!$A$1:$N$671, 14, FALSE))+31+ROUNDDOWN($AH348/4, 0))*$AB348)/100, 0)+5), 0))</f>
        <v>99</v>
      </c>
      <c r="AU348" s="28">
        <v>248</v>
      </c>
      <c r="AY348" cm="1">
        <f t="array" aca="1" ref="AY348" ca="1">IF(NOT(ISNUMBER(INDEX($A:$A,LOOKUP(2,1/($A$1:INDIRECT("$A$"&amp;ROW($A348))&lt;&gt;""),ROW($A$1:INDIRECT("$A$"&amp;ROW($A348)))),1))),"",
INDEX($AY:$AY,LOOKUP(2,1/($AY$1:INDIRECT("$AY$"&amp;ROW($AY348)-1)&lt;&gt;""),ROW($AY$1:INDIRECT("$AY$"&amp;ROW($AY348)-1))),1)+$BL348)</f>
        <v>90469</v>
      </c>
      <c r="AZ348" s="3" cm="1">
        <f t="array" aca="1" ref="AZ348" ca="1">IF(NOT(ISNUMBER(INDEX($A:$A, LOOKUP(2, 1 / ($A$1:INDIRECT("$A$"&amp;ROW($A348)) &lt;&gt; ""),ROW($A$1:INDIRECT("$A$"&amp;ROW($A348)))), 1))), "",
VLOOKUP(INDIRECT("$G$"&amp;LOOKUP(2, 1 / ($AY$1:INDIRECT("$AY$"&amp;ROW($AY348)-1) &lt;&gt; ""),ROW($AY$1:INDIRECT("$AY$"&amp;ROW($AY348)-1)))),'EV and Base'!A287:N957,2,FALSE))</f>
        <v>170</v>
      </c>
      <c r="BA348" s="3" cm="1">
        <f t="array" aca="1" ref="BA348" ca="1">IF(NOT(ISNUMBER(INDEX($A:$A, LOOKUP(2, 1 / ($A$1:INDIRECT("$A$"&amp;ROW($A348)) &lt;&gt; ""),ROW($A$1:INDIRECT("$A$"&amp;ROW($A348)))), 1))), "",
INDIRECT("$I$"&amp;LOOKUP(2, 1 / ($AY$1:INDIRECT("$AY$"&amp;ROW($AY348)-1) &lt;&gt; ""),ROW($AY$1:INDIRECT("$AY$"&amp;ROW($AY348)-1)))))</f>
        <v>37</v>
      </c>
      <c r="BB348" s="1" cm="1">
        <f t="array" aca="1" ref="BB348" ca="1">IF(NOT(ISNUMBER(INDEX($A:$A, LOOKUP(2, 1 / ($A$1:INDIRECT("$A$"&amp;ROW($A348)) &lt;&gt; ""),ROW($A$1:INDIRECT("$A$"&amp;ROW($A348)))), 1))), "",
INDIRECT("$AB$"&amp;LOOKUP(2, 1 / ($AY$1:INDIRECT("$AY$"&amp;ROW($AY348)-1) &lt;&gt; ""),ROW($AY$1:INDIRECT("$AY$"&amp;ROW($AY348)-1)))))</f>
        <v>45</v>
      </c>
      <c r="BC348" s="3" cm="1">
        <f t="array" aca="1" ref="BC348" ca="1">IF(NOT(ISNUMBER(INDEX($A:$A,LOOKUP(2,1/($A$1:INDIRECT("$A$"&amp;ROW($A348))&lt;&gt;""),ROW($A$1:INDIRECT("$A$"&amp;ROW($A348)))),1))),"",
$BA348+$BA348+10)</f>
        <v>84</v>
      </c>
      <c r="BD348" s="3" cm="1">
        <f t="array" aca="1" ref="BD348" ca="1">IF(NOT(ISNUMBER(INDEX($A:$A,LOOKUP(2,1/($A$1:INDIRECT("$A$"&amp;ROW($A348))&lt;&gt;""),ROW($A$1:INDIRECT("$A$"&amp;ROW($A348)))),1))),"",
$BA348+$BB348+10)</f>
        <v>92</v>
      </c>
      <c r="BE348" s="3" cm="1">
        <f t="array" aca="1" ref="BE348" ca="1">IF(NOT(ISNUMBER(INDEX($A:$A,LOOKUP(2,1/($A$1:INDIRECT("$A$"&amp;ROW($A348))&lt;&gt;""),ROW($A$1:INDIRECT("$A$"&amp;ROW($A348)))),1))),"",
$BC348*$BC348)</f>
        <v>7056</v>
      </c>
      <c r="BF348" s="3" cm="1">
        <f t="array" aca="1" ref="BF348" ca="1">IF(NOT(ISNUMBER(INDEX($A:$A,LOOKUP(2,1/($A$1:INDIRECT("$A$"&amp;ROW($A348))&lt;&gt;""),ROW($A$1:INDIRECT("$A$"&amp;ROW($A348)))),1))),"",
$BD348*$BD348)</f>
        <v>8464</v>
      </c>
      <c r="BG348" s="3" cm="1">
        <f t="array" aca="1" ref="BG348" ca="1">IF(NOT(ISNUMBER(INDEX($A:$A,LOOKUP(2,1/($A$1:INDIRECT("$A$"&amp;ROW($A348))&lt;&gt;""),ROW($A$1:INDIRECT("$A$"&amp;ROW($A348)))),1))),"",
_xlfn.FLOOR.MATH(1.5*_xlfn.FLOOR.MATH($AZ348*BA348/5)))</f>
        <v>1887</v>
      </c>
      <c r="BH348" s="3" cm="1">
        <f t="array" aca="1" ref="BH348" ca="1">IF(NOT(ISNUMBER(INDEX($A:$A, LOOKUP(2, 1 / ($A$1:INDIRECT("$A$"&amp;ROW($A348)) &lt;&gt; ""),ROW($A$1:INDIRECT("$A$"&amp;ROW($A348)))), 1))), "",
_xlfn.FLOOR.MATH($BG348/IF(OR(INDIRECT("$C$"&amp;LOOKUP(2, 1 / ($AY$1:INDIRECT("$AY$"&amp;ROW($AY348)-1) &lt;&gt; ""),ROW($AY$1:INDIRECT("$AY$"&amp;ROW($AY348)-1))))="Multi",
INDIRECT("$C$"&amp;LOOKUP(2, 1 / ($AY$1:INDIRECT("$AY$"&amp;ROW($AY348)-1) &lt;&gt; ""),ROW($AY$1:INDIRECT("$AY$"&amp;ROW($AY348)-1))))="Double"),2,1)))</f>
        <v>1887</v>
      </c>
      <c r="BI348" s="3" cm="1">
        <f t="array" aca="1" ref="BI348" ca="1">IF(NOT(ISNUMBER(INDEX($A:$A,LOOKUP(2,1/($A$1:INDIRECT("$A$"&amp;ROW($A348))&lt;&gt;""),ROW($A$1:INDIRECT("$A$"&amp;ROW($A348)))),1))),"",
VLOOKUP($BC348,GameFreakSQRT!$A$1:$B$200,2,FALSE))</f>
        <v>37540</v>
      </c>
      <c r="BJ348" s="3" cm="1">
        <f t="array" aca="1" ref="BJ348" ca="1">IF(NOT(ISNUMBER(INDEX($A:$A,LOOKUP(2,1/($A$1:INDIRECT("$A$"&amp;ROW($A348))&lt;&gt;""),ROW($A$1:INDIRECT("$A$"&amp;ROW($A348)))),1))),"",
VLOOKUP($BD348,GameFreakSQRT!$A$1:$B$200,2,FALSE))</f>
        <v>39287</v>
      </c>
      <c r="BK348" s="3" cm="1">
        <f t="array" aca="1" ref="BK348" ca="1">IF(NOT(ISNUMBER(INDEX($A:$A,LOOKUP(2,1/($A$1:INDIRECT("$A$"&amp;ROW($A348))&lt;&gt;""),ROW($A$1:INDIRECT("$A$"&amp;ROW($A348)))),1))),"",
_xlfn.FLOOR.MATH((($BI348*$BE348)*$BH348)/($BJ348*$BF348))+1)</f>
        <v>1504</v>
      </c>
      <c r="BL348" s="3" cm="1">
        <f t="array" aca="1" ref="BL348" ca="1">IF(NOT(ISNUMBER(INDEX($A:$A,LOOKUP(2,1/($A$1:INDIRECT("$A$"&amp;ROW($A348))&lt;&gt;""),ROW($A$1:INDIRECT("$A$"&amp;ROW($A348)))),1))),"",
_xlfn.FLOOR.MATH($BK348*IF(NOT(INDIRECT("$Z$"&amp;LOOKUP(2, 1 / ($AY$1:INDIRECT("$AY$"&amp;ROW($AY348)-1) &lt;&gt; ""),ROW($AY$1:INDIRECT("$AY$"&amp;ROW($AY348)-1))))=""),1.5,1)))</f>
        <v>2256</v>
      </c>
      <c r="BM348" s="3" cm="1">
        <f t="array" aca="1" ref="BM348" ca="1">IF(NOT(ISNUMBER(INDEX($A:$A, LOOKUP(2, 1 / ($A$1:INDIRECT("$A$"&amp;ROW($A348)) &lt;&gt; ""),ROW($A$1:INDIRECT("$A$"&amp;ROW($A348)))), 1))), "",
INDIRECT("$Y$"&amp;LOOKUP(2, 1 / ($AY$1:INDIRECT("$AY$"&amp;ROW($AY348)-1) &lt;&gt; ""),ROW($AY$1:INDIRECT("$AY$"&amp;ROW($AY348)-1)))))</f>
        <v>2256</v>
      </c>
      <c r="BN348" s="3" t="b">
        <f t="shared" ca="1" si="29"/>
        <v>1</v>
      </c>
    </row>
    <row r="349" spans="1:66" x14ac:dyDescent="0.45">
      <c r="A349" s="69">
        <v>70</v>
      </c>
      <c r="B349" s="69" t="s">
        <v>635</v>
      </c>
      <c r="C349" s="69" t="s">
        <v>46</v>
      </c>
      <c r="D349" s="69" t="s">
        <v>625</v>
      </c>
      <c r="E349" s="69" t="s">
        <v>48</v>
      </c>
      <c r="F349" s="56">
        <v>1</v>
      </c>
      <c r="G349" s="2" t="s">
        <v>626</v>
      </c>
      <c r="H349" s="2" t="s">
        <v>77</v>
      </c>
      <c r="I349" s="2">
        <v>36</v>
      </c>
      <c r="J349" s="2" t="s">
        <v>95</v>
      </c>
      <c r="K349" s="2" t="s">
        <v>627</v>
      </c>
      <c r="L349" s="2" t="s">
        <v>53</v>
      </c>
      <c r="M349" s="2" t="s">
        <v>382</v>
      </c>
      <c r="N349" s="2" t="s">
        <v>453</v>
      </c>
      <c r="O349" s="2" t="s">
        <v>418</v>
      </c>
      <c r="P349" s="2" t="s">
        <v>634</v>
      </c>
      <c r="Q349" s="2">
        <v>12</v>
      </c>
      <c r="R349" s="2">
        <f>_xlfn.FLOOR.MATH((((2*VLOOKUP(G349, 'EV and Base'!$A$1:$N$671, 9, FALSE))+$Q349)*$I349)/100)+$I349+10</f>
        <v>89</v>
      </c>
      <c r="S349" s="2">
        <f>_xlfn.FLOOR.MATH((_xlfn.FLOOR.MATH((((2*VLOOKUP($G349, 'EV and Base'!$A$1:$N$671, 10, FALSE))+$Q349)*$I349)/100)+5)*
IF(OR($J349="Lonely", $J349="Brave", $J349="Adamant", $J349="Naughty"), 1.1,
IF(OR($J349="Bold", $J349="Timid", $J349="Modest", $J349="Calm"), 0.9, 1)))</f>
        <v>53</v>
      </c>
      <c r="T349" s="2">
        <f>_xlfn.FLOOR.MATH((_xlfn.FLOOR.MATH((((2*VLOOKUP($G349, 'EV and Base'!$A$1:$N$671, 11, FALSE))+$Q349)*$I349)/100)+5)*
IF(OR($J349="Bold", $J349="Relaxed", $J349="Impish", $J349="Lax"), 1.1,
IF(OR($J349="Lonely", $J349="Hasty", $J349="Mild", $J349="Gentle"), 0.9, 1)))</f>
        <v>41</v>
      </c>
      <c r="U349" s="2">
        <f>_xlfn.FLOOR.MATH((_xlfn.FLOOR.MATH((((2*VLOOKUP($G349, 'EV and Base'!$A$1:$N$671, 12, FALSE))+$Q349)*$I349)/100)+5)*
IF(OR($J349="Modest", $J349="Mild", $J349="Quiet", $J349="Rash"), 1.1,
IF(OR($J349="Adamant", $J349="Impish", $J349="Jolly", $J349="Careful"), 0.9, 1)))</f>
        <v>52</v>
      </c>
      <c r="V349" s="2">
        <f>_xlfn.FLOOR.MATH((_xlfn.FLOOR.MATH((((2*VLOOKUP($G349, 'EV and Base'!$A$1:$N$671, 13, FALSE))+$Q349)*$I349)/100)+5)*
IF(OR($J349="Calm", $J349="Gentle", $J349="Sassy", $J349="Careful"), 1.1,
IF(OR($J349="Naughty", $J349="Lax", $J349="Naive", $J349="Rash"), 0.9, 1)))</f>
        <v>38</v>
      </c>
      <c r="W349" s="2">
        <f>_xlfn.FLOOR.MATH((_xlfn.FLOOR.MATH((((2*VLOOKUP($G349, 'EV and Base'!$A$1:$N$671, 14, FALSE))+$Q349)*$I349)/100)+5)*
IF(OR($J349="Timid", $J349="Hasty", $J349="Jolly", $J349="Naive"), 1.1,
IF(OR($J349="Brave", $J349="Relaxed", $J349="Quiet", $J349="Sassy"), 0.9, 1)))</f>
        <v>38</v>
      </c>
      <c r="X349" s="69">
        <v>1152</v>
      </c>
      <c r="Y349" s="1">
        <v>741</v>
      </c>
      <c r="Z349" s="1">
        <v>1</v>
      </c>
      <c r="AA349" s="23" t="str" cm="1">
        <f t="array" aca="1" ref="AA349" ca="1">IF(NOT(ISNUMBER(INDEX($A:$A,LOOKUP(2,1/($A$1:INDIRECT("$A$"&amp;ROW($A349))&lt;&gt;""),ROW($A$1:INDIRECT("$A$"&amp;ROW($A349)))),1))),"",
IF(NOT(ISNUMBER($A349)),$AA348,
IF($AB349&lt;16,"Lillipup",
IF($AB349&lt;32,"Herdier",
"Stoutland"))))</f>
        <v>Stoutland</v>
      </c>
      <c r="AB349" s="25" cm="1">
        <f t="array" aca="1" ref="AB349" ca="1">IF(NOT(ISNUMBER(INDEX($A:$A, LOOKUP(2, 1 / ($A$1:INDIRECT("$A$"&amp;ROW($A349)) &lt;&gt; ""),ROW($A$1:INDIRECT("$A$"&amp;ROW($A349)))), 1))), "",
VLOOKUP($AY349,'Medium-Slow'!$A$1:$B$101,2,TRUE))</f>
        <v>46</v>
      </c>
      <c r="AC349" s="23" cm="1">
        <f t="array" aca="1" ref="AC349" ca="1">IF(NOT(ISNUMBER(INDEX($A:$A, LOOKUP(2, 1 / ($A$1:INDIRECT("$A$"&amp;ROW($A349)) &lt;&gt; ""),ROW($A$1:INDIRECT("$A$"&amp;ROW($A349)))), 1))), "",
INDEX($AC:$AC, LOOKUP(2, 1 / ($AC$1:INDIRECT("$AC$"&amp;ROW($AC349)-1) &lt;&gt; ""),ROW($AC$1:INDIRECT("$AC$"&amp;ROW($AC349)-1))), 1)+
IF(INDEX($AC:$AC, LOOKUP(2, 1 / ($AC$1:INDIRECT("$AC$"&amp;ROW($AC349)-1) &lt;&gt; ""),ROW($AC$1:INDIRECT("$AC$"&amp;ROW($AC349)-1))), 1)+
INDEX($AD:$AD, LOOKUP(2, 1 / ($AD$1:INDIRECT("$AD$"&amp;ROW($AD349)-1) &lt;&gt; ""),ROW($AD$1:INDIRECT("$AD$"&amp;ROW($AD349)-1))), 1)+
INDEX($AE:$AE, LOOKUP(2, 1 / ($AE$1:INDIRECT("$AE$"&amp;ROW($AE349)-1) &lt;&gt; ""),ROW($AE$1:INDIRECT("$AE$"&amp;ROW($AD349)-1))), 1)+
INDEX($AE:$AF, LOOKUP(2, 1 / ($AF$1:INDIRECT("$AF$"&amp;ROW($AF349)-1) &lt;&gt; ""),ROW($AF$1:INDIRECT("$AF$"&amp;ROW($AD349)-1))), 1)+
INDEX($AG:$AG, LOOKUP(2, 1 / ($AG$1:INDIRECT("$AG$"&amp;ROW($AG349)-1) &lt;&gt; ""),ROW($AG$1:INDIRECT("$AG$"&amp;ROW($AD349)-1))), 1)+
INDEX($AH:$AH, LOOKUP(2, 1 / ($AH$1:INDIRECT("$AH$"&amp;ROW($AH349)-1) &lt;&gt; ""),ROW($AH$1:INDIRECT("$AH$"&amp;ROW($AD349)-1))), 1)&gt;=510,0,
IF(INDEX($AC:$AC, LOOKUP(2, 1 / ($AC$1:INDIRECT("$AC$"&amp;ROW($AC349)-1) &lt;&gt; ""),ROW($AC$1:INDIRECT("$AC$"&amp;ROW($AC349)-1))), 1)&gt;=255,0,
VLOOKUP(INDIRECT("$G$"&amp;LOOKUP(2, 1 / ($AC$1:INDIRECT("$AC$"&amp;ROW($AC349)-1) &lt;&gt; ""),ROW($AC$1:INDIRECT("$AC$"&amp;ROW($AC349)-1)))), 'EV and Base'!$A$1:$N$671, 3, FALSE))))</f>
        <v>10</v>
      </c>
      <c r="AD349" s="2" cm="1">
        <f t="array" aca="1" ref="AD349" ca="1">IF(NOT(ISNUMBER(INDEX($A:$A, LOOKUP(2, 1 / ($A$1:INDIRECT("$A$"&amp;ROW($A349)) &lt;&gt; ""),ROW($A$1:INDIRECT("$A$"&amp;ROW($A349)))), 1))), "",
INDEX($AD:$AD, LOOKUP(2, 1 / ($AD$1:INDIRECT("$AD$"&amp;ROW($AD349)-1) &lt;&gt; ""),ROW($AD$1:INDIRECT("$AD$"&amp;ROW($AD349)-1))), 1)+
IF(INDEX($AC:$AC, LOOKUP(2, 1 / ($AC$1:INDIRECT("$AC$"&amp;ROW($AC349)-1) &lt;&gt; ""),ROW($AC$1:INDIRECT("$AC$"&amp;ROW($AC349)-1))), 1)+
INDEX($AD:$AD, LOOKUP(2, 1 / ($AD$1:INDIRECT("$AD$"&amp;ROW($AD349)-1) &lt;&gt; ""),ROW($AD$1:INDIRECT("$AD$"&amp;ROW($AD349)-1))), 1)+
INDEX($AE:$AE, LOOKUP(2, 1 / ($AE$1:INDIRECT("$AE$"&amp;ROW($AE349)-1) &lt;&gt; ""),ROW($AE$1:INDIRECT("$AE$"&amp;ROW($AD349)-1))), 1)+
INDEX($AE:$AF, LOOKUP(2, 1 / ($AF$1:INDIRECT("$AF$"&amp;ROW($AF349)-1) &lt;&gt; ""),ROW($AF$1:INDIRECT("$AF$"&amp;ROW($AD349)-1))), 1)+
INDEX($AG:$AG, LOOKUP(2, 1 / ($AG$1:INDIRECT("$AG$"&amp;ROW($AG349)-1) &lt;&gt; ""),ROW($AG$1:INDIRECT("$AG$"&amp;ROW($AD349)-1))), 1)+
INDEX($AH:$AH, LOOKUP(2, 1 / ($AH$1:INDIRECT("$AH$"&amp;ROW($AH349)-1) &lt;&gt; ""),ROW($AH$1:INDIRECT("$AH$"&amp;ROW($AD349)-1))), 1)&gt;=510,0,
IF(INDEX($AD:$AD, LOOKUP(2, 1 / ($AD$1:INDIRECT("$AD$"&amp;ROW($AD349)-1) &lt;&gt; ""),ROW($AD$1:INDIRECT("$AD$"&amp;ROW($AD349)-1))), 1)&gt;=255,0,
VLOOKUP(INDIRECT("$G$"&amp;LOOKUP(2, 1 / ($AD$1:INDIRECT("$AD$"&amp;ROW($AD349)-1) &lt;&gt; ""),ROW($AD$1:INDIRECT("$AD$"&amp;ROW($AD349)-1)))), 'EV and Base'!$A$1:$N$671, 4, FALSE))))</f>
        <v>91</v>
      </c>
      <c r="AE349" s="2" cm="1">
        <f t="array" aca="1" ref="AE349" ca="1">IF(NOT(ISNUMBER(INDEX($A:$A,LOOKUP(2,1/($A$1:INDIRECT("$A$"&amp;ROW($A349))&lt;&gt;""),ROW($A$1:INDIRECT("$A$"&amp;ROW($A349)))),1))),"",
INDEX($AE:$AE,LOOKUP(2,1/($AE$1:INDIRECT("$AE$"&amp;ROW($AE349)-1)&lt;&gt;""),ROW($AE$1:INDIRECT("$AE$"&amp;ROW($AE349)-1))),1)+
IF(INDEX($AC:$AC,LOOKUP(2,1/($AC$1:INDIRECT("$AC$"&amp;ROW($AC349)-1)&lt;&gt;""),ROW($AC$1:INDIRECT("$AC$"&amp;ROW($AC349)-1))),1)+
INDEX($AD:$AD,LOOKUP(2,1/($AD$1:INDIRECT("$AD$"&amp;ROW($AD349)-1)&lt;&gt;""),ROW($AD$1:INDIRECT("$AD$"&amp;ROW($AD349)-1))),1)+
INDEX($AE:$AE,LOOKUP(2,1/($AE$1:INDIRECT("$AE$"&amp;ROW($AE349)-1)&lt;&gt;""),ROW($AE$1:INDIRECT("$AE$"&amp;ROW($AD349)-1))),1)+
INDEX($AE:$AF,LOOKUP(2,1/($AF$1:INDIRECT("$AF$"&amp;ROW($AF349)-1)&lt;&gt;""),ROW($AF$1:INDIRECT("$AF$"&amp;ROW($AD349)-1))),1)+
INDEX($AG:$AG,LOOKUP(2,1/($AG$1:INDIRECT("$AG$"&amp;ROW($AG349)-1)&lt;&gt;""),ROW($AG$1:INDIRECT("$AG$"&amp;ROW($AD349)-1))),1)+
INDEX($AH:$AH,LOOKUP(2,1/($AH$1:INDIRECT("$AH$"&amp;ROW($AH349)-1)&lt;&gt;""),ROW($AH$1:INDIRECT("$AH$"&amp;ROW($AD349)-1))),1)&gt;=510,0,
IF(INDEX($AE:$AE,LOOKUP(2,1/($AE$1:INDIRECT("$AE$"&amp;ROW($AE349)-1)&lt;&gt;""),ROW($AE$1:INDIRECT("$AE$"&amp;ROW($AE349)-1))),1)&gt;=255,0,
VLOOKUP(INDIRECT("$G$"&amp;LOOKUP(2,1/($AE$1:INDIRECT("$AE$"&amp;ROW($AE349)-1)&lt;&gt;""),ROW($AE$1:INDIRECT("$AE$"&amp;ROW($AE349)-1)))),'EV and Base'!$A$1:$N$671,5,FALSE))))</f>
        <v>11</v>
      </c>
      <c r="AF349" s="2" cm="1">
        <f t="array" aca="1" ref="AF349" ca="1">IF(NOT(ISNUMBER(INDEX($A:$A, LOOKUP(2, 1 / ($A$1:INDIRECT("$A$"&amp;ROW($A349)) &lt;&gt; ""),ROW($A$1:INDIRECT("$A$"&amp;ROW($A349)))), 1))), "",
INDEX($AF:$AF, LOOKUP(2, 1 / ($AF$1:INDIRECT("$AF$"&amp;ROW($AF349)-1) &lt;&gt; ""),ROW($AF$1:INDIRECT("$AF$"&amp;ROW($AF349)-1))), 1)+
IF(INDEX($AC:$AC, LOOKUP(2, 1 / ($AC$1:INDIRECT("$AC$"&amp;ROW($AC349)-1) &lt;&gt; ""),ROW($AC$1:INDIRECT("$AC$"&amp;ROW($AC349)-1))), 1)+
INDEX($AD:$AD, LOOKUP(2, 1 / ($AD$1:INDIRECT("$AD$"&amp;ROW($AD349)-1) &lt;&gt; ""),ROW($AD$1:INDIRECT("$AD$"&amp;ROW($AD349)-1))), 1)+
INDEX($AE:$AE, LOOKUP(2, 1 / ($AE$1:INDIRECT("$AE$"&amp;ROW($AE349)-1) &lt;&gt; ""),ROW($AE$1:INDIRECT("$AE$"&amp;ROW($AD349)-1))), 1)+
INDEX($AE:$AF, LOOKUP(2, 1 / ($AF$1:INDIRECT("$AF$"&amp;ROW($AF349)-1) &lt;&gt; ""),ROW($AF$1:INDIRECT("$AF$"&amp;ROW($AD349)-1))), 1)+
INDEX($AG:$AG, LOOKUP(2, 1 / ($AG$1:INDIRECT("$AG$"&amp;ROW($AG349)-1) &lt;&gt; ""),ROW($AG$1:INDIRECT("$AG$"&amp;ROW($AD349)-1))), 1)+
INDEX($AH:$AH, LOOKUP(2, 1 / ($AH$1:INDIRECT("$AH$"&amp;ROW($AH349)-1) &lt;&gt; ""),ROW($AH$1:INDIRECT("$AH$"&amp;ROW($AD349)-1))), 1)&gt;=510,0,
IF(INDEX($AF:$AF, LOOKUP(2, 1 / ($AF$1:INDIRECT("$AF$"&amp;ROW($AF349)-1) &lt;&gt; ""),ROW($AF$1:INDIRECT("$AF$"&amp;ROW($AF349)-1))), 1)&gt;=255,0,
VLOOKUP(INDIRECT("$G$"&amp;LOOKUP(2, 1 / ($AF$1:INDIRECT("$AF$"&amp;ROW($AF349)-1) &lt;&gt; ""),ROW($AF$1:INDIRECT("$AF$"&amp;ROW($AF349)-1)))), 'EV and Base'!$A$1:$N$671, 6, FALSE))))</f>
        <v>13</v>
      </c>
      <c r="AG349" s="2" cm="1">
        <f t="array" aca="1" ref="AG349" ca="1">IF(NOT(ISNUMBER(INDEX($A:$A, LOOKUP(2, 1 / ($A$1:INDIRECT("$A$"&amp;ROW($A349)) &lt;&gt; ""),ROW($A$1:INDIRECT("$A$"&amp;ROW($A349)))), 1))), "",
INDEX($AG:$AG, LOOKUP(2, 1 / ($AG$1:INDIRECT("$AG$"&amp;ROW($AG349)-1) &lt;&gt; ""),ROW($AG$1:INDIRECT("$AG$"&amp;ROW($AG349)-1))), 1)+
IF(INDEX($AC:$AC, LOOKUP(2, 1 / ($AC$1:INDIRECT("$AC$"&amp;ROW($AC349)-1) &lt;&gt; ""),ROW($AC$1:INDIRECT("$AC$"&amp;ROW($AC349)-1))), 1)+
INDEX($AD:$AD, LOOKUP(2, 1 / ($AD$1:INDIRECT("$AD$"&amp;ROW($AD349)-1) &lt;&gt; ""),ROW($AD$1:INDIRECT("$AD$"&amp;ROW($AD349)-1))), 1)+
INDEX($AE:$AE, LOOKUP(2, 1 / ($AE$1:INDIRECT("$AE$"&amp;ROW($AE349)-1) &lt;&gt; ""),ROW($AE$1:INDIRECT("$AE$"&amp;ROW($AD349)-1))), 1)+
INDEX($AE:$AF, LOOKUP(2, 1 / ($AF$1:INDIRECT("$AF$"&amp;ROW($AF349)-1) &lt;&gt; ""),ROW($AF$1:INDIRECT("$AF$"&amp;ROW($AD349)-1))), 1)+
INDEX($AG:$AG, LOOKUP(2, 1 / ($AG$1:INDIRECT("$AG$"&amp;ROW($AG349)-1) &lt;&gt; ""),ROW($AG$1:INDIRECT("$AG$"&amp;ROW($AD349)-1))), 1)+
INDEX($AH:$AH, LOOKUP(2, 1 / ($AH$1:INDIRECT("$AH$"&amp;ROW($AH349)-1) &lt;&gt; ""),ROW($AH$1:INDIRECT("$AH$"&amp;ROW($AD349)-1))), 1)&gt;=510,0,
IF(INDEX($AG:$AG, LOOKUP(2, 1 / ($AG$1:INDIRECT("$AG$"&amp;ROW($AG349)-1) &lt;&gt; ""),ROW($AG$1:INDIRECT("$AG$"&amp;ROW($AG349)-1))), 1)&gt;=255,0,
VLOOKUP(INDIRECT("$G$"&amp;LOOKUP(2, 1 / ($AG$1:INDIRECT("$AG$"&amp;ROW($AG349)-1) &lt;&gt; ""),ROW($AG$1:INDIRECT("$AG$"&amp;ROW($AG349)-1)))), 'EV and Base'!$A$1:$N$671, 7, FALSE))))</f>
        <v>4</v>
      </c>
      <c r="AH349" s="24" cm="1">
        <f t="array" aca="1" ref="AH349" ca="1">IF(NOT(ISNUMBER(INDEX($A:$A,LOOKUP(2,1/($A$1:INDIRECT("$A$"&amp;ROW($A349))&lt;&gt;""),ROW($A$1:INDIRECT("$A$"&amp;ROW($A349)))),1))),"",
INDEX($AH:$AH,LOOKUP(2,1/($AH$1:INDIRECT("$AH$"&amp;ROW($AH349)-1)&lt;&gt;""),ROW($AH$1:INDIRECT("$AH$"&amp;ROW($AH349)-1))),1)+
IF(INDEX($AC:$AC,LOOKUP(2,1/($AC$1:INDIRECT("$AC$"&amp;ROW($AC349)-1)&lt;&gt;""),ROW($AC$1:INDIRECT("$AC$"&amp;ROW($AC349)-1))),1)+
INDEX($AD:$AD,LOOKUP(2,1/($AD$1:INDIRECT("$AD$"&amp;ROW($AD349)-1)&lt;&gt;""),ROW($AD$1:INDIRECT("$AD$"&amp;ROW($AD349)-1))),1)+
INDEX($AE:$AE,LOOKUP(2,1/($AE$1:INDIRECT("$AE$"&amp;ROW($AE349)-1)&lt;&gt;""),ROW($AE$1:INDIRECT("$AE$"&amp;ROW($AD349)-1))),1)+
INDEX($AE:$AF,LOOKUP(2,1/($AF$1:INDIRECT("$AF$"&amp;ROW($AF349)-1)&lt;&gt;""),ROW($AF$1:INDIRECT("$AF$"&amp;ROW($AD349)-1))),1)+
INDEX($AG:$AG,LOOKUP(2,1/($AG$1:INDIRECT("$AG$"&amp;ROW($AG349)-1)&lt;&gt;""),ROW($AG$1:INDIRECT("$AG$"&amp;ROW($AD349)-1))),1)+
INDEX($AH:$AH,LOOKUP(2,1/($AH$1:INDIRECT("$AH$"&amp;ROW($AH349)-1)&lt;&gt;""),ROW($AH$1:INDIRECT("$AH$"&amp;ROW($AD349)-1))),1)&gt;=510,0,
IF(INDEX($AH:$AH,LOOKUP(2,1/($AH$1:INDIRECT("$AH$"&amp;ROW($AH349)-1)&lt;&gt;""),ROW($AH$1:INDIRECT("$AH$"&amp;ROW($AH349)-1))),1)&gt;=255,0,
VLOOKUP(INDIRECT("$G$"&amp;LOOKUP(2,1/($AH$1:INDIRECT("$AH$"&amp;ROW($AH349)-1)&lt;&gt;""),ROW($AH$1:INDIRECT("$AH$"&amp;ROW($AH349)-1)))),'EV and Base'!$A$1:$N$671,8,FALSE))))</f>
        <v>58</v>
      </c>
      <c r="AI349" s="29" cm="1">
        <f t="array" aca="1" ref="AI349" ca="1">IF(NOT(ISNUMBER(INDEX($A:$A,LOOKUP(2,1/($A$1:INDIRECT("$A$"&amp;ROW($A349))&lt;&gt;""),ROW($A$1:INDIRECT("$A$"&amp;ROW($A349)))),1))),"",
ROUNDDOWN((((2*VLOOKUP($AA349,'EV and Base'!$A$1:$N$671,9,FALSE))+31+ROUNDDOWN($AC349/4,0))*$AB349)/100,0)+$AB349+10)</f>
        <v>149</v>
      </c>
      <c r="AJ349" s="21" cm="1">
        <f t="array" aca="1" ref="AJ349" ca="1">IF(NOT(ISNUMBER(INDEX($A:$A, LOOKUP(2, 1 / ($A$1:INDIRECT("$A$"&amp;ROW($A349)) &lt;&gt; ""),ROW($A$1:INDIRECT("$A$"&amp;ROW($A349)))), 1))), "",
ROUNDDOWN((ROUNDDOWN((((2*VLOOKUP($AA349, 'EV and Base'!$A$1:$N$671, 10, FALSE))+31+ROUNDDOWN($AD349/4, 0))*$AB349)/100, 0)+5)*1.1, 0))</f>
        <v>133</v>
      </c>
      <c r="AK349" s="21" t="str" cm="1">
        <f t="array" aca="1" ref="AK349" ca="1">IF(NOT(ISNUMBER(INDEX($A:$A, LOOKUP(2, 1 / ($A$1:INDIRECT("$A$"&amp;ROW($A349)) &lt;&gt; ""),ROW($A$1:INDIRECT("$A$"&amp;ROW($A349)))), 1))), "",
ROUNDDOWN((ROUNDDOWN((((2*VLOOKUP($AA349, 'EV and Base'!$A$1:$N$671, 11, FALSE))+30+ROUNDDOWN($AE349/4, 0))*$AB349)/100, 0)+5), 0)
&amp;"-"&amp;
ROUNDDOWN((ROUNDDOWN((((2*VLOOKUP($AA349, 'EV and Base'!$A$1:$N$671, 11, FALSE))+31+ROUNDDOWN($AE349/4, 0))*$AB349)/100, 0)+5), 0))</f>
        <v>102-102</v>
      </c>
      <c r="AL349" s="21" t="str" cm="1">
        <f t="array" aca="1" ref="AL349" ca="1">IF(NOT(ISNUMBER(INDEX($A:$A, LOOKUP(2, 1 / ($A$1:INDIRECT("$A$"&amp;ROW($A349)) &lt;&gt; ""),ROW($A$1:INDIRECT("$A$"&amp;ROW($A349)))), 1))), "",
ROUNDDOWN((ROUNDDOWN((((2*VLOOKUP($AA349, 'EV and Base'!$A$1:$N$671, 12, FALSE))+0+ROUNDDOWN($AF349/4, 0))*$AB349)/100, 0)+5)*0.9, 0)
&amp;"-"&amp;
ROUNDDOWN((ROUNDDOWN((((2*VLOOKUP($AA349, 'EV and Base'!$A$1:$N$671, 12, FALSE))+31+ROUNDDOWN($AF349/4, 0))*$AB349)/100, 0)+5)*0.9, 0))</f>
        <v>42-55</v>
      </c>
      <c r="AM349" s="21" t="str" cm="1">
        <f t="array" aca="1" ref="AM349" ca="1">IF(NOT(ISNUMBER(INDEX($A:$A, LOOKUP(2, 1 / ($A$1:INDIRECT("$A$"&amp;ROW($A349)) &lt;&gt; ""),ROW($A$1:INDIRECT("$A$"&amp;ROW($A349)))), 1))), "",
ROUNDDOWN((ROUNDDOWN((((2*VLOOKUP($AA349, 'EV and Base'!$A$1:$N$671, 13, FALSE))+30+ROUNDDOWN($AG349/4, 0))*$AB349)/100, 0)+5), 0)
&amp;"-"&amp;
ROUNDDOWN((ROUNDDOWN((((2*VLOOKUP($AA349, 'EV and Base'!$A$1:$N$671, 13, FALSE))+31+ROUNDDOWN($AG349/4, 0))*$AB349)/100, 0)+5), 0))</f>
        <v>102-102</v>
      </c>
      <c r="AN349" s="25" cm="1">
        <f t="array" aca="1" ref="AN349" ca="1">IF(NOT(ISNUMBER(INDEX($A:$A, LOOKUP(2, 1 / ($A$1:INDIRECT("$A$"&amp;ROW($A349)) &lt;&gt; ""),ROW($A$1:INDIRECT("$A$"&amp;ROW($A349)))), 1))), "",
ROUNDDOWN((ROUNDDOWN((((2*VLOOKUP($AA349, 'EV and Base'!$A$1:$N$671, 14, FALSE))+31+ROUNDDOWN($AH349/4, 0))*$AB349)/100, 0)+5), 0))</f>
        <v>99</v>
      </c>
      <c r="AO349" s="23" cm="1">
        <f t="array" aca="1" ref="AO349" ca="1">IF(NOT(ISNUMBER(INDEX($A:$A, LOOKUP(2, 1 / ($A$1:INDIRECT("$A$"&amp;ROW($A349)) &lt;&gt; ""),ROW($A$1:INDIRECT("$A$"&amp;ROW($A349)))), 1))), "",
ROUNDDOWN((((2*VLOOKUP($AA349, 'EV and Base'!$A$1:$N$671, 9, FALSE))+31+ROUNDDOWN($AC349/4, 0))*$AB349)/100, 0)+$AB349+10)</f>
        <v>149</v>
      </c>
      <c r="AP349" s="2" cm="1">
        <f t="array" aca="1" ref="AP349" ca="1">IF(NOT(ISNUMBER(INDEX($A:$A, LOOKUP(2, 1 / ($A$1:INDIRECT("$A$"&amp;ROW($A349)) &lt;&gt; ""),ROW($A$1:INDIRECT("$A$"&amp;ROW($A349)))), 1))), "",
ROUNDDOWN((ROUNDDOWN((((2*VLOOKUP($AA349, 'EV and Base'!$A$1:$N$671, 10, FALSE))+31+ROUNDDOWN($AD349/4, 0))*$AB349)/100, 0)+5)*1.1, 0))</f>
        <v>133</v>
      </c>
      <c r="AQ349" s="2" cm="1">
        <f t="array" aca="1" ref="AQ349" ca="1">IF(NOT(ISNUMBER(INDEX($A:$A, LOOKUP(2, 1 / ($A$1:INDIRECT("$A$"&amp;ROW($A349)) &lt;&gt; ""),ROW($A$1:INDIRECT("$A$"&amp;ROW($A349)))), 1))), "",
ROUNDDOWN((ROUNDDOWN((((2*VLOOKUP($AA349, 'EV and Base'!$A$1:$N$671, 11, FALSE))+$AV$2+ROUNDDOWN($AE349/4, 0))*$AB349)/100, 0)+5), 0))</f>
        <v>102</v>
      </c>
      <c r="AR349" s="22" cm="1">
        <f t="array" aca="1" ref="AR349" ca="1">IF(NOT(ISNUMBER(INDEX($A:$A, LOOKUP(2, 1 / ($A$1:INDIRECT("$A$"&amp;ROW($A349)) &lt;&gt; ""),ROW($A$1:INDIRECT("$A$"&amp;ROW($A349)))), 1))), "",
ROUNDDOWN((ROUNDDOWN((((2*VLOOKUP($AA349, 'EV and Base'!$A$1:$N$671, 12, FALSE))+$AW$2+ROUNDDOWN($AF349/4, 0))*$AB349)/100, 0)+5)*0.9, 0))</f>
        <v>49</v>
      </c>
      <c r="AS349" s="2" cm="1">
        <f t="array" aca="1" ref="AS349" ca="1">IF(NOT(ISNUMBER(INDEX($A:$A, LOOKUP(2, 1 / ($A$1:INDIRECT("$A$"&amp;ROW($A349)) &lt;&gt; ""),ROW($A$1:INDIRECT("$A$"&amp;ROW($A349)))), 1))), "",
ROUNDDOWN((ROUNDDOWN((((2*VLOOKUP($AA349, 'EV and Base'!$A$1:$N$671, 13, FALSE))+$AX$2+ROUNDDOWN($AG349/4, 0))*$AB349)/100, 0)+5), 0))</f>
        <v>102</v>
      </c>
      <c r="AT349" s="24" cm="1">
        <f t="array" aca="1" ref="AT349" ca="1">IF(NOT(ISNUMBER(INDEX($A:$A, LOOKUP(2, 1 / ($A$1:INDIRECT("$A$"&amp;ROW($A349)) &lt;&gt; ""),ROW($A$1:INDIRECT("$A$"&amp;ROW($A349)))), 1))), "",
ROUNDDOWN((ROUNDDOWN((((2*VLOOKUP($AA349, 'EV and Base'!$A$1:$N$671, 14, FALSE))+31+ROUNDDOWN($AH349/4, 0))*$AB349)/100, 0)+5), 0))</f>
        <v>99</v>
      </c>
      <c r="AU349" s="28">
        <v>248</v>
      </c>
      <c r="AY349" cm="1">
        <f t="array" aca="1" ref="AY349" ca="1">IF(NOT(ISNUMBER(INDEX($A:$A,LOOKUP(2,1/($A$1:INDIRECT("$A$"&amp;ROW($A349))&lt;&gt;""),ROW($A$1:INDIRECT("$A$"&amp;ROW($A349)))),1))),"",
INDEX($AY:$AY,LOOKUP(2,1/($AY$1:INDIRECT("$AY$"&amp;ROW($AY349)-1)&lt;&gt;""),ROW($AY$1:INDIRECT("$AY$"&amp;ROW($AY349)-1))),1)+$BL349)</f>
        <v>91256</v>
      </c>
      <c r="AZ349" s="3" cm="1">
        <f t="array" aca="1" ref="AZ349" ca="1">IF(NOT(ISNUMBER(INDEX($A:$A, LOOKUP(2, 1 / ($A$1:INDIRECT("$A$"&amp;ROW($A349)) &lt;&gt; ""),ROW($A$1:INDIRECT("$A$"&amp;ROW($A349)))), 1))), "",
VLOOKUP(INDIRECT("$G$"&amp;LOOKUP(2, 1 / ($AY$1:INDIRECT("$AY$"&amp;ROW($AY349)-1) &lt;&gt; ""),ROW($AY$1:INDIRECT("$AY$"&amp;ROW($AY349)-1)))),'EV and Base'!A288:N958,2,FALSE))</f>
        <v>61</v>
      </c>
      <c r="BA349" s="3" cm="1">
        <f t="array" aca="1" ref="BA349" ca="1">IF(NOT(ISNUMBER(INDEX($A:$A, LOOKUP(2, 1 / ($A$1:INDIRECT("$A$"&amp;ROW($A349)) &lt;&gt; ""),ROW($A$1:INDIRECT("$A$"&amp;ROW($A349)))), 1))), "",
INDIRECT("$I$"&amp;LOOKUP(2, 1 / ($AY$1:INDIRECT("$AY$"&amp;ROW($AY349)-1) &lt;&gt; ""),ROW($AY$1:INDIRECT("$AY$"&amp;ROW($AY349)-1)))))</f>
        <v>37</v>
      </c>
      <c r="BB349" s="1" cm="1">
        <f t="array" aca="1" ref="BB349" ca="1">IF(NOT(ISNUMBER(INDEX($A:$A, LOOKUP(2, 1 / ($A$1:INDIRECT("$A$"&amp;ROW($A349)) &lt;&gt; ""),ROW($A$1:INDIRECT("$A$"&amp;ROW($A349)))), 1))), "",
INDIRECT("$AB$"&amp;LOOKUP(2, 1 / ($AY$1:INDIRECT("$AY$"&amp;ROW($AY349)-1) &lt;&gt; ""),ROW($AY$1:INDIRECT("$AY$"&amp;ROW($AY349)-1)))))</f>
        <v>46</v>
      </c>
      <c r="BC349" s="3" cm="1">
        <f t="array" aca="1" ref="BC349" ca="1">IF(NOT(ISNUMBER(INDEX($A:$A,LOOKUP(2,1/($A$1:INDIRECT("$A$"&amp;ROW($A349))&lt;&gt;""),ROW($A$1:INDIRECT("$A$"&amp;ROW($A349)))),1))),"",
$BA349+$BA349+10)</f>
        <v>84</v>
      </c>
      <c r="BD349" s="3" cm="1">
        <f t="array" aca="1" ref="BD349" ca="1">IF(NOT(ISNUMBER(INDEX($A:$A,LOOKUP(2,1/($A$1:INDIRECT("$A$"&amp;ROW($A349))&lt;&gt;""),ROW($A$1:INDIRECT("$A$"&amp;ROW($A349)))),1))),"",
$BA349+$BB349+10)</f>
        <v>93</v>
      </c>
      <c r="BE349" s="3" cm="1">
        <f t="array" aca="1" ref="BE349" ca="1">IF(NOT(ISNUMBER(INDEX($A:$A,LOOKUP(2,1/($A$1:INDIRECT("$A$"&amp;ROW($A349))&lt;&gt;""),ROW($A$1:INDIRECT("$A$"&amp;ROW($A349)))),1))),"",
$BC349*$BC349)</f>
        <v>7056</v>
      </c>
      <c r="BF349" s="3" cm="1">
        <f t="array" aca="1" ref="BF349" ca="1">IF(NOT(ISNUMBER(INDEX($A:$A,LOOKUP(2,1/($A$1:INDIRECT("$A$"&amp;ROW($A349))&lt;&gt;""),ROW($A$1:INDIRECT("$A$"&amp;ROW($A349)))),1))),"",
$BD349*$BD349)</f>
        <v>8649</v>
      </c>
      <c r="BG349" s="3" cm="1">
        <f t="array" aca="1" ref="BG349" ca="1">IF(NOT(ISNUMBER(INDEX($A:$A,LOOKUP(2,1/($A$1:INDIRECT("$A$"&amp;ROW($A349))&lt;&gt;""),ROW($A$1:INDIRECT("$A$"&amp;ROW($A349)))),1))),"",
_xlfn.FLOOR.MATH(1.5*_xlfn.FLOOR.MATH($AZ349*BA349/5)))</f>
        <v>676</v>
      </c>
      <c r="BH349" s="3" cm="1">
        <f t="array" aca="1" ref="BH349" ca="1">IF(NOT(ISNUMBER(INDEX($A:$A, LOOKUP(2, 1 / ($A$1:INDIRECT("$A$"&amp;ROW($A349)) &lt;&gt; ""),ROW($A$1:INDIRECT("$A$"&amp;ROW($A349)))), 1))), "",
_xlfn.FLOOR.MATH($BG349/IF(OR(INDIRECT("$C$"&amp;LOOKUP(2, 1 / ($AY$1:INDIRECT("$AY$"&amp;ROW($AY349)-1) &lt;&gt; ""),ROW($AY$1:INDIRECT("$AY$"&amp;ROW($AY349)-1))))="Multi",
INDIRECT("$C$"&amp;LOOKUP(2, 1 / ($AY$1:INDIRECT("$AY$"&amp;ROW($AY349)-1) &lt;&gt; ""),ROW($AY$1:INDIRECT("$AY$"&amp;ROW($AY349)-1))))="Double"),2,1)))</f>
        <v>676</v>
      </c>
      <c r="BI349" s="3" cm="1">
        <f t="array" aca="1" ref="BI349" ca="1">IF(NOT(ISNUMBER(INDEX($A:$A,LOOKUP(2,1/($A$1:INDIRECT("$A$"&amp;ROW($A349))&lt;&gt;""),ROW($A$1:INDIRECT("$A$"&amp;ROW($A349)))),1))),"",
VLOOKUP($BC349,GameFreakSQRT!$A$1:$B$200,2,FALSE))</f>
        <v>37540</v>
      </c>
      <c r="BJ349" s="3" cm="1">
        <f t="array" aca="1" ref="BJ349" ca="1">IF(NOT(ISNUMBER(INDEX($A:$A,LOOKUP(2,1/($A$1:INDIRECT("$A$"&amp;ROW($A349))&lt;&gt;""),ROW($A$1:INDIRECT("$A$"&amp;ROW($A349)))),1))),"",
VLOOKUP($BD349,GameFreakSQRT!$A$1:$B$200,2,FALSE))</f>
        <v>39500</v>
      </c>
      <c r="BK349" s="3" cm="1">
        <f t="array" aca="1" ref="BK349" ca="1">IF(NOT(ISNUMBER(INDEX($A:$A,LOOKUP(2,1/($A$1:INDIRECT("$A$"&amp;ROW($A349))&lt;&gt;""),ROW($A$1:INDIRECT("$A$"&amp;ROW($A349)))),1))),"",
_xlfn.FLOOR.MATH((($BI349*$BE349)*$BH349)/($BJ349*$BF349))+1)</f>
        <v>525</v>
      </c>
      <c r="BL349" s="3" cm="1">
        <f t="array" aca="1" ref="BL349" ca="1">IF(NOT(ISNUMBER(INDEX($A:$A,LOOKUP(2,1/($A$1:INDIRECT("$A$"&amp;ROW($A349))&lt;&gt;""),ROW($A$1:INDIRECT("$A$"&amp;ROW($A349)))),1))),"",
_xlfn.FLOOR.MATH($BK349*IF(NOT(INDIRECT("$Z$"&amp;LOOKUP(2, 1 / ($AY$1:INDIRECT("$AY$"&amp;ROW($AY349)-1) &lt;&gt; ""),ROW($AY$1:INDIRECT("$AY$"&amp;ROW($AY349)-1))))=""),1.5,1)))</f>
        <v>787</v>
      </c>
      <c r="BM349" s="3" cm="1">
        <f t="array" aca="1" ref="BM349" ca="1">IF(NOT(ISNUMBER(INDEX($A:$A, LOOKUP(2, 1 / ($A$1:INDIRECT("$A$"&amp;ROW($A349)) &lt;&gt; ""),ROW($A$1:INDIRECT("$A$"&amp;ROW($A349)))), 1))), "",
INDIRECT("$Y$"&amp;LOOKUP(2, 1 / ($AY$1:INDIRECT("$AY$"&amp;ROW($AY349)-1) &lt;&gt; ""),ROW($AY$1:INDIRECT("$AY$"&amp;ROW($AY349)-1)))))</f>
        <v>787</v>
      </c>
      <c r="BN349" s="3" t="b">
        <f t="shared" ca="1" si="29"/>
        <v>1</v>
      </c>
    </row>
    <row r="350" spans="1:66" x14ac:dyDescent="0.45">
      <c r="A350" s="69"/>
      <c r="B350" s="69"/>
      <c r="C350" s="69"/>
      <c r="D350" s="69"/>
      <c r="E350" s="69"/>
      <c r="F350" s="56">
        <v>2</v>
      </c>
      <c r="G350" s="2" t="s">
        <v>597</v>
      </c>
      <c r="H350" s="2" t="s">
        <v>77</v>
      </c>
      <c r="I350" s="2">
        <v>36</v>
      </c>
      <c r="J350" s="2" t="s">
        <v>120</v>
      </c>
      <c r="K350" s="2" t="s">
        <v>399</v>
      </c>
      <c r="L350" s="2" t="s">
        <v>53</v>
      </c>
      <c r="M350" s="2" t="s">
        <v>403</v>
      </c>
      <c r="N350" s="2" t="s">
        <v>445</v>
      </c>
      <c r="O350" s="2" t="s">
        <v>598</v>
      </c>
      <c r="P350" s="2" t="s">
        <v>631</v>
      </c>
      <c r="Q350" s="2">
        <v>12</v>
      </c>
      <c r="R350" s="2">
        <f>_xlfn.FLOOR.MATH((((2*VLOOKUP(G350, 'EV and Base'!$A$1:$N$671, 9, FALSE))+$Q350)*$I350)/100)+$I350+10</f>
        <v>87</v>
      </c>
      <c r="S350" s="2">
        <f>_xlfn.FLOOR.MATH((_xlfn.FLOOR.MATH((((2*VLOOKUP($G350, 'EV and Base'!$A$1:$N$671, 10, FALSE))+$Q350)*$I350)/100)+5)*
IF(OR($J350="Lonely", $J350="Brave", $J350="Adamant", $J350="Naughty"), 1.1,
IF(OR($J350="Bold", $J350="Timid", $J350="Modest", $J350="Calm"), 0.9, 1)))</f>
        <v>61</v>
      </c>
      <c r="T350" s="2">
        <f>_xlfn.FLOOR.MATH((_xlfn.FLOOR.MATH((((2*VLOOKUP($G350, 'EV and Base'!$A$1:$N$671, 11, FALSE))+$Q350)*$I350)/100)+5)*
IF(OR($J350="Bold", $J350="Relaxed", $J350="Impish", $J350="Lax"), 1.1,
IF(OR($J350="Lonely", $J350="Hasty", $J350="Mild", $J350="Gentle"), 0.9, 1)))</f>
        <v>56</v>
      </c>
      <c r="U350" s="2">
        <f>_xlfn.FLOOR.MATH((_xlfn.FLOOR.MATH((((2*VLOOKUP($G350, 'EV and Base'!$A$1:$N$671, 12, FALSE))+$Q350)*$I350)/100)+5)*
IF(OR($J350="Modest", $J350="Mild", $J350="Quiet", $J350="Rash"), 1.1,
IF(OR($J350="Adamant", $J350="Impish", $J350="Jolly", $J350="Careful"), 0.9, 1)))</f>
        <v>66</v>
      </c>
      <c r="V350" s="2">
        <f>_xlfn.FLOOR.MATH((_xlfn.FLOOR.MATH((((2*VLOOKUP($G350, 'EV and Base'!$A$1:$N$671, 13, FALSE))+$Q350)*$I350)/100)+5)*
IF(OR($J350="Calm", $J350="Gentle", $J350="Sassy", $J350="Careful"), 1.1,
IF(OR($J350="Naughty", $J350="Lax", $J350="Naive", $J350="Rash"), 0.9, 1)))</f>
        <v>56</v>
      </c>
      <c r="W350" s="2">
        <f>_xlfn.FLOOR.MATH((_xlfn.FLOOR.MATH((((2*VLOOKUP($G350, 'EV and Base'!$A$1:$N$671, 14, FALSE))+$Q350)*$I350)/100)+5)*
IF(OR($J350="Timid", $J350="Hasty", $J350="Jolly", $J350="Naive"), 1.1,
IF(OR($J350="Brave", $J350="Relaxed", $J350="Quiet", $J350="Sassy"), 0.9, 1)))</f>
        <v>51</v>
      </c>
      <c r="X350" s="69"/>
      <c r="Y350" s="1">
        <v>1675</v>
      </c>
      <c r="Z350" s="1">
        <v>1</v>
      </c>
      <c r="AA350" s="23" t="str" cm="1">
        <f t="array" aca="1" ref="AA350" ca="1">IF(NOT(ISNUMBER(INDEX($A:$A,LOOKUP(2,1/($A$1:INDIRECT("$A$"&amp;ROW($A350))&lt;&gt;""),ROW($A$1:INDIRECT("$A$"&amp;ROW($A350)))),1))),"",
IF(NOT(ISNUMBER($A350)),$AA349,
IF($AB350&lt;16,"Lillipup",
IF($AB350&lt;32,"Herdier",
"Stoutland"))))</f>
        <v>Stoutland</v>
      </c>
      <c r="AB350" s="25" cm="1">
        <f t="array" aca="1" ref="AB350" ca="1">IF(NOT(ISNUMBER(INDEX($A:$A, LOOKUP(2, 1 / ($A$1:INDIRECT("$A$"&amp;ROW($A350)) &lt;&gt; ""),ROW($A$1:INDIRECT("$A$"&amp;ROW($A350)))), 1))), "",
VLOOKUP($AY350,'Medium-Slow'!$A$1:$B$101,2,TRUE))</f>
        <v>46</v>
      </c>
      <c r="AC350" s="23" cm="1">
        <f t="array" aca="1" ref="AC350" ca="1">IF(NOT(ISNUMBER(INDEX($A:$A, LOOKUP(2, 1 / ($A$1:INDIRECT("$A$"&amp;ROW($A350)) &lt;&gt; ""),ROW($A$1:INDIRECT("$A$"&amp;ROW($A350)))), 1))), "",
INDEX($AC:$AC, LOOKUP(2, 1 / ($AC$1:INDIRECT("$AC$"&amp;ROW($AC350)-1) &lt;&gt; ""),ROW($AC$1:INDIRECT("$AC$"&amp;ROW($AC350)-1))), 1)+
IF(INDEX($AC:$AC, LOOKUP(2, 1 / ($AC$1:INDIRECT("$AC$"&amp;ROW($AC350)-1) &lt;&gt; ""),ROW($AC$1:INDIRECT("$AC$"&amp;ROW($AC350)-1))), 1)+
INDEX($AD:$AD, LOOKUP(2, 1 / ($AD$1:INDIRECT("$AD$"&amp;ROW($AD350)-1) &lt;&gt; ""),ROW($AD$1:INDIRECT("$AD$"&amp;ROW($AD350)-1))), 1)+
INDEX($AE:$AE, LOOKUP(2, 1 / ($AE$1:INDIRECT("$AE$"&amp;ROW($AE350)-1) &lt;&gt; ""),ROW($AE$1:INDIRECT("$AE$"&amp;ROW($AD350)-1))), 1)+
INDEX($AE:$AF, LOOKUP(2, 1 / ($AF$1:INDIRECT("$AF$"&amp;ROW($AF350)-1) &lt;&gt; ""),ROW($AF$1:INDIRECT("$AF$"&amp;ROW($AD350)-1))), 1)+
INDEX($AG:$AG, LOOKUP(2, 1 / ($AG$1:INDIRECT("$AG$"&amp;ROW($AG350)-1) &lt;&gt; ""),ROW($AG$1:INDIRECT("$AG$"&amp;ROW($AD350)-1))), 1)+
INDEX($AH:$AH, LOOKUP(2, 1 / ($AH$1:INDIRECT("$AH$"&amp;ROW($AH350)-1) &lt;&gt; ""),ROW($AH$1:INDIRECT("$AH$"&amp;ROW($AD350)-1))), 1)&gt;=510,0,
IF(INDEX($AC:$AC, LOOKUP(2, 1 / ($AC$1:INDIRECT("$AC$"&amp;ROW($AC350)-1) &lt;&gt; ""),ROW($AC$1:INDIRECT("$AC$"&amp;ROW($AC350)-1))), 1)&gt;=255,0,
VLOOKUP(INDIRECT("$G$"&amp;LOOKUP(2, 1 / ($AC$1:INDIRECT("$AC$"&amp;ROW($AC350)-1) &lt;&gt; ""),ROW($AC$1:INDIRECT("$AC$"&amp;ROW($AC350)-1)))), 'EV and Base'!$A$1:$N$671, 3, FALSE))))</f>
        <v>10</v>
      </c>
      <c r="AD350" s="2" cm="1">
        <f t="array" aca="1" ref="AD350" ca="1">IF(NOT(ISNUMBER(INDEX($A:$A, LOOKUP(2, 1 / ($A$1:INDIRECT("$A$"&amp;ROW($A350)) &lt;&gt; ""),ROW($A$1:INDIRECT("$A$"&amp;ROW($A350)))), 1))), "",
INDEX($AD:$AD, LOOKUP(2, 1 / ($AD$1:INDIRECT("$AD$"&amp;ROW($AD350)-1) &lt;&gt; ""),ROW($AD$1:INDIRECT("$AD$"&amp;ROW($AD350)-1))), 1)+
IF(INDEX($AC:$AC, LOOKUP(2, 1 / ($AC$1:INDIRECT("$AC$"&amp;ROW($AC350)-1) &lt;&gt; ""),ROW($AC$1:INDIRECT("$AC$"&amp;ROW($AC350)-1))), 1)+
INDEX($AD:$AD, LOOKUP(2, 1 / ($AD$1:INDIRECT("$AD$"&amp;ROW($AD350)-1) &lt;&gt; ""),ROW($AD$1:INDIRECT("$AD$"&amp;ROW($AD350)-1))), 1)+
INDEX($AE:$AE, LOOKUP(2, 1 / ($AE$1:INDIRECT("$AE$"&amp;ROW($AE350)-1) &lt;&gt; ""),ROW($AE$1:INDIRECT("$AE$"&amp;ROW($AD350)-1))), 1)+
INDEX($AE:$AF, LOOKUP(2, 1 / ($AF$1:INDIRECT("$AF$"&amp;ROW($AF350)-1) &lt;&gt; ""),ROW($AF$1:INDIRECT("$AF$"&amp;ROW($AD350)-1))), 1)+
INDEX($AG:$AG, LOOKUP(2, 1 / ($AG$1:INDIRECT("$AG$"&amp;ROW($AG350)-1) &lt;&gt; ""),ROW($AG$1:INDIRECT("$AG$"&amp;ROW($AD350)-1))), 1)+
INDEX($AH:$AH, LOOKUP(2, 1 / ($AH$1:INDIRECT("$AH$"&amp;ROW($AH350)-1) &lt;&gt; ""),ROW($AH$1:INDIRECT("$AH$"&amp;ROW($AD350)-1))), 1)&gt;=510,0,
IF(INDEX($AD:$AD, LOOKUP(2, 1 / ($AD$1:INDIRECT("$AD$"&amp;ROW($AD350)-1) &lt;&gt; ""),ROW($AD$1:INDIRECT("$AD$"&amp;ROW($AD350)-1))), 1)&gt;=255,0,
VLOOKUP(INDIRECT("$G$"&amp;LOOKUP(2, 1 / ($AD$1:INDIRECT("$AD$"&amp;ROW($AD350)-1) &lt;&gt; ""),ROW($AD$1:INDIRECT("$AD$"&amp;ROW($AD350)-1)))), 'EV and Base'!$A$1:$N$671, 4, FALSE))))</f>
        <v>92</v>
      </c>
      <c r="AE350" s="2" cm="1">
        <f t="array" aca="1" ref="AE350" ca="1">IF(NOT(ISNUMBER(INDEX($A:$A,LOOKUP(2,1/($A$1:INDIRECT("$A$"&amp;ROW($A350))&lt;&gt;""),ROW($A$1:INDIRECT("$A$"&amp;ROW($A350)))),1))),"",
INDEX($AE:$AE,LOOKUP(2,1/($AE$1:INDIRECT("$AE$"&amp;ROW($AE350)-1)&lt;&gt;""),ROW($AE$1:INDIRECT("$AE$"&amp;ROW($AE350)-1))),1)+
IF(INDEX($AC:$AC,LOOKUP(2,1/($AC$1:INDIRECT("$AC$"&amp;ROW($AC350)-1)&lt;&gt;""),ROW($AC$1:INDIRECT("$AC$"&amp;ROW($AC350)-1))),1)+
INDEX($AD:$AD,LOOKUP(2,1/($AD$1:INDIRECT("$AD$"&amp;ROW($AD350)-1)&lt;&gt;""),ROW($AD$1:INDIRECT("$AD$"&amp;ROW($AD350)-1))),1)+
INDEX($AE:$AE,LOOKUP(2,1/($AE$1:INDIRECT("$AE$"&amp;ROW($AE350)-1)&lt;&gt;""),ROW($AE$1:INDIRECT("$AE$"&amp;ROW($AD350)-1))),1)+
INDEX($AE:$AF,LOOKUP(2,1/($AF$1:INDIRECT("$AF$"&amp;ROW($AF350)-1)&lt;&gt;""),ROW($AF$1:INDIRECT("$AF$"&amp;ROW($AD350)-1))),1)+
INDEX($AG:$AG,LOOKUP(2,1/($AG$1:INDIRECT("$AG$"&amp;ROW($AG350)-1)&lt;&gt;""),ROW($AG$1:INDIRECT("$AG$"&amp;ROW($AD350)-1))),1)+
INDEX($AH:$AH,LOOKUP(2,1/($AH$1:INDIRECT("$AH$"&amp;ROW($AH350)-1)&lt;&gt;""),ROW($AH$1:INDIRECT("$AH$"&amp;ROW($AD350)-1))),1)&gt;=510,0,
IF(INDEX($AE:$AE,LOOKUP(2,1/($AE$1:INDIRECT("$AE$"&amp;ROW($AE350)-1)&lt;&gt;""),ROW($AE$1:INDIRECT("$AE$"&amp;ROW($AE350)-1))),1)&gt;=255,0,
VLOOKUP(INDIRECT("$G$"&amp;LOOKUP(2,1/($AE$1:INDIRECT("$AE$"&amp;ROW($AE350)-1)&lt;&gt;""),ROW($AE$1:INDIRECT("$AE$"&amp;ROW($AE350)-1)))),'EV and Base'!$A$1:$N$671,5,FALSE))))</f>
        <v>11</v>
      </c>
      <c r="AF350" s="2" cm="1">
        <f t="array" aca="1" ref="AF350" ca="1">IF(NOT(ISNUMBER(INDEX($A:$A, LOOKUP(2, 1 / ($A$1:INDIRECT("$A$"&amp;ROW($A350)) &lt;&gt; ""),ROW($A$1:INDIRECT("$A$"&amp;ROW($A350)))), 1))), "",
INDEX($AF:$AF, LOOKUP(2, 1 / ($AF$1:INDIRECT("$AF$"&amp;ROW($AF350)-1) &lt;&gt; ""),ROW($AF$1:INDIRECT("$AF$"&amp;ROW($AF350)-1))), 1)+
IF(INDEX($AC:$AC, LOOKUP(2, 1 / ($AC$1:INDIRECT("$AC$"&amp;ROW($AC350)-1) &lt;&gt; ""),ROW($AC$1:INDIRECT("$AC$"&amp;ROW($AC350)-1))), 1)+
INDEX($AD:$AD, LOOKUP(2, 1 / ($AD$1:INDIRECT("$AD$"&amp;ROW($AD350)-1) &lt;&gt; ""),ROW($AD$1:INDIRECT("$AD$"&amp;ROW($AD350)-1))), 1)+
INDEX($AE:$AE, LOOKUP(2, 1 / ($AE$1:INDIRECT("$AE$"&amp;ROW($AE350)-1) &lt;&gt; ""),ROW($AE$1:INDIRECT("$AE$"&amp;ROW($AD350)-1))), 1)+
INDEX($AE:$AF, LOOKUP(2, 1 / ($AF$1:INDIRECT("$AF$"&amp;ROW($AF350)-1) &lt;&gt; ""),ROW($AF$1:INDIRECT("$AF$"&amp;ROW($AD350)-1))), 1)+
INDEX($AG:$AG, LOOKUP(2, 1 / ($AG$1:INDIRECT("$AG$"&amp;ROW($AG350)-1) &lt;&gt; ""),ROW($AG$1:INDIRECT("$AG$"&amp;ROW($AD350)-1))), 1)+
INDEX($AH:$AH, LOOKUP(2, 1 / ($AH$1:INDIRECT("$AH$"&amp;ROW($AH350)-1) &lt;&gt; ""),ROW($AH$1:INDIRECT("$AH$"&amp;ROW($AD350)-1))), 1)&gt;=510,0,
IF(INDEX($AF:$AF, LOOKUP(2, 1 / ($AF$1:INDIRECT("$AF$"&amp;ROW($AF350)-1) &lt;&gt; ""),ROW($AF$1:INDIRECT("$AF$"&amp;ROW($AF350)-1))), 1)&gt;=255,0,
VLOOKUP(INDIRECT("$G$"&amp;LOOKUP(2, 1 / ($AF$1:INDIRECT("$AF$"&amp;ROW($AF350)-1) &lt;&gt; ""),ROW($AF$1:INDIRECT("$AF$"&amp;ROW($AF350)-1)))), 'EV and Base'!$A$1:$N$671, 6, FALSE))))</f>
        <v>13</v>
      </c>
      <c r="AG350" s="2" cm="1">
        <f t="array" aca="1" ref="AG350" ca="1">IF(NOT(ISNUMBER(INDEX($A:$A, LOOKUP(2, 1 / ($A$1:INDIRECT("$A$"&amp;ROW($A350)) &lt;&gt; ""),ROW($A$1:INDIRECT("$A$"&amp;ROW($A350)))), 1))), "",
INDEX($AG:$AG, LOOKUP(2, 1 / ($AG$1:INDIRECT("$AG$"&amp;ROW($AG350)-1) &lt;&gt; ""),ROW($AG$1:INDIRECT("$AG$"&amp;ROW($AG350)-1))), 1)+
IF(INDEX($AC:$AC, LOOKUP(2, 1 / ($AC$1:INDIRECT("$AC$"&amp;ROW($AC350)-1) &lt;&gt; ""),ROW($AC$1:INDIRECT("$AC$"&amp;ROW($AC350)-1))), 1)+
INDEX($AD:$AD, LOOKUP(2, 1 / ($AD$1:INDIRECT("$AD$"&amp;ROW($AD350)-1) &lt;&gt; ""),ROW($AD$1:INDIRECT("$AD$"&amp;ROW($AD350)-1))), 1)+
INDEX($AE:$AE, LOOKUP(2, 1 / ($AE$1:INDIRECT("$AE$"&amp;ROW($AE350)-1) &lt;&gt; ""),ROW($AE$1:INDIRECT("$AE$"&amp;ROW($AD350)-1))), 1)+
INDEX($AE:$AF, LOOKUP(2, 1 / ($AF$1:INDIRECT("$AF$"&amp;ROW($AF350)-1) &lt;&gt; ""),ROW($AF$1:INDIRECT("$AF$"&amp;ROW($AD350)-1))), 1)+
INDEX($AG:$AG, LOOKUP(2, 1 / ($AG$1:INDIRECT("$AG$"&amp;ROW($AG350)-1) &lt;&gt; ""),ROW($AG$1:INDIRECT("$AG$"&amp;ROW($AD350)-1))), 1)+
INDEX($AH:$AH, LOOKUP(2, 1 / ($AH$1:INDIRECT("$AH$"&amp;ROW($AH350)-1) &lt;&gt; ""),ROW($AH$1:INDIRECT("$AH$"&amp;ROW($AD350)-1))), 1)&gt;=510,0,
IF(INDEX($AG:$AG, LOOKUP(2, 1 / ($AG$1:INDIRECT("$AG$"&amp;ROW($AG350)-1) &lt;&gt; ""),ROW($AG$1:INDIRECT("$AG$"&amp;ROW($AG350)-1))), 1)&gt;=255,0,
VLOOKUP(INDIRECT("$G$"&amp;LOOKUP(2, 1 / ($AG$1:INDIRECT("$AG$"&amp;ROW($AG350)-1) &lt;&gt; ""),ROW($AG$1:INDIRECT("$AG$"&amp;ROW($AG350)-1)))), 'EV and Base'!$A$1:$N$671, 7, FALSE))))</f>
        <v>4</v>
      </c>
      <c r="AH350" s="24" cm="1">
        <f t="array" aca="1" ref="AH350" ca="1">IF(NOT(ISNUMBER(INDEX($A:$A,LOOKUP(2,1/($A$1:INDIRECT("$A$"&amp;ROW($A350))&lt;&gt;""),ROW($A$1:INDIRECT("$A$"&amp;ROW($A350)))),1))),"",
INDEX($AH:$AH,LOOKUP(2,1/($AH$1:INDIRECT("$AH$"&amp;ROW($AH350)-1)&lt;&gt;""),ROW($AH$1:INDIRECT("$AH$"&amp;ROW($AH350)-1))),1)+
IF(INDEX($AC:$AC,LOOKUP(2,1/($AC$1:INDIRECT("$AC$"&amp;ROW($AC350)-1)&lt;&gt;""),ROW($AC$1:INDIRECT("$AC$"&amp;ROW($AC350)-1))),1)+
INDEX($AD:$AD,LOOKUP(2,1/($AD$1:INDIRECT("$AD$"&amp;ROW($AD350)-1)&lt;&gt;""),ROW($AD$1:INDIRECT("$AD$"&amp;ROW($AD350)-1))),1)+
INDEX($AE:$AE,LOOKUP(2,1/($AE$1:INDIRECT("$AE$"&amp;ROW($AE350)-1)&lt;&gt;""),ROW($AE$1:INDIRECT("$AE$"&amp;ROW($AD350)-1))),1)+
INDEX($AE:$AF,LOOKUP(2,1/($AF$1:INDIRECT("$AF$"&amp;ROW($AF350)-1)&lt;&gt;""),ROW($AF$1:INDIRECT("$AF$"&amp;ROW($AD350)-1))),1)+
INDEX($AG:$AG,LOOKUP(2,1/($AG$1:INDIRECT("$AG$"&amp;ROW($AG350)-1)&lt;&gt;""),ROW($AG$1:INDIRECT("$AG$"&amp;ROW($AD350)-1))),1)+
INDEX($AH:$AH,LOOKUP(2,1/($AH$1:INDIRECT("$AH$"&amp;ROW($AH350)-1)&lt;&gt;""),ROW($AH$1:INDIRECT("$AH$"&amp;ROW($AD350)-1))),1)&gt;=510,0,
IF(INDEX($AH:$AH,LOOKUP(2,1/($AH$1:INDIRECT("$AH$"&amp;ROW($AH350)-1)&lt;&gt;""),ROW($AH$1:INDIRECT("$AH$"&amp;ROW($AH350)-1))),1)&gt;=255,0,
VLOOKUP(INDIRECT("$G$"&amp;LOOKUP(2,1/($AH$1:INDIRECT("$AH$"&amp;ROW($AH350)-1)&lt;&gt;""),ROW($AH$1:INDIRECT("$AH$"&amp;ROW($AH350)-1)))),'EV and Base'!$A$1:$N$671,8,FALSE))))</f>
        <v>58</v>
      </c>
      <c r="AI350" s="29" cm="1">
        <f t="array" aca="1" ref="AI350" ca="1">IF(NOT(ISNUMBER(INDEX($A:$A,LOOKUP(2,1/($A$1:INDIRECT("$A$"&amp;ROW($A350))&lt;&gt;""),ROW($A$1:INDIRECT("$A$"&amp;ROW($A350)))),1))),"",
ROUNDDOWN((((2*VLOOKUP($AA350,'EV and Base'!$A$1:$N$671,9,FALSE))+31+ROUNDDOWN($AC350/4,0))*$AB350)/100,0)+$AB350+10)</f>
        <v>149</v>
      </c>
      <c r="AJ350" s="21" cm="1">
        <f t="array" aca="1" ref="AJ350" ca="1">IF(NOT(ISNUMBER(INDEX($A:$A, LOOKUP(2, 1 / ($A$1:INDIRECT("$A$"&amp;ROW($A350)) &lt;&gt; ""),ROW($A$1:INDIRECT("$A$"&amp;ROW($A350)))), 1))), "",
ROUNDDOWN((ROUNDDOWN((((2*VLOOKUP($AA350, 'EV and Base'!$A$1:$N$671, 10, FALSE))+31+ROUNDDOWN($AD350/4, 0))*$AB350)/100, 0)+5)*1.1, 0))</f>
        <v>133</v>
      </c>
      <c r="AK350" s="21" t="str" cm="1">
        <f t="array" aca="1" ref="AK350" ca="1">IF(NOT(ISNUMBER(INDEX($A:$A, LOOKUP(2, 1 / ($A$1:INDIRECT("$A$"&amp;ROW($A350)) &lt;&gt; ""),ROW($A$1:INDIRECT("$A$"&amp;ROW($A350)))), 1))), "",
ROUNDDOWN((ROUNDDOWN((((2*VLOOKUP($AA350, 'EV and Base'!$A$1:$N$671, 11, FALSE))+30+ROUNDDOWN($AE350/4, 0))*$AB350)/100, 0)+5), 0)
&amp;"-"&amp;
ROUNDDOWN((ROUNDDOWN((((2*VLOOKUP($AA350, 'EV and Base'!$A$1:$N$671, 11, FALSE))+31+ROUNDDOWN($AE350/4, 0))*$AB350)/100, 0)+5), 0))</f>
        <v>102-102</v>
      </c>
      <c r="AL350" s="21" t="str" cm="1">
        <f t="array" aca="1" ref="AL350" ca="1">IF(NOT(ISNUMBER(INDEX($A:$A, LOOKUP(2, 1 / ($A$1:INDIRECT("$A$"&amp;ROW($A350)) &lt;&gt; ""),ROW($A$1:INDIRECT("$A$"&amp;ROW($A350)))), 1))), "",
ROUNDDOWN((ROUNDDOWN((((2*VLOOKUP($AA350, 'EV and Base'!$A$1:$N$671, 12, FALSE))+0+ROUNDDOWN($AF350/4, 0))*$AB350)/100, 0)+5)*0.9, 0)
&amp;"-"&amp;
ROUNDDOWN((ROUNDDOWN((((2*VLOOKUP($AA350, 'EV and Base'!$A$1:$N$671, 12, FALSE))+31+ROUNDDOWN($AF350/4, 0))*$AB350)/100, 0)+5)*0.9, 0))</f>
        <v>42-55</v>
      </c>
      <c r="AM350" s="21" t="str" cm="1">
        <f t="array" aca="1" ref="AM350" ca="1">IF(NOT(ISNUMBER(INDEX($A:$A, LOOKUP(2, 1 / ($A$1:INDIRECT("$A$"&amp;ROW($A350)) &lt;&gt; ""),ROW($A$1:INDIRECT("$A$"&amp;ROW($A350)))), 1))), "",
ROUNDDOWN((ROUNDDOWN((((2*VLOOKUP($AA350, 'EV and Base'!$A$1:$N$671, 13, FALSE))+30+ROUNDDOWN($AG350/4, 0))*$AB350)/100, 0)+5), 0)
&amp;"-"&amp;
ROUNDDOWN((ROUNDDOWN((((2*VLOOKUP($AA350, 'EV and Base'!$A$1:$N$671, 13, FALSE))+31+ROUNDDOWN($AG350/4, 0))*$AB350)/100, 0)+5), 0))</f>
        <v>102-102</v>
      </c>
      <c r="AN350" s="25" cm="1">
        <f t="array" aca="1" ref="AN350" ca="1">IF(NOT(ISNUMBER(INDEX($A:$A, LOOKUP(2, 1 / ($A$1:INDIRECT("$A$"&amp;ROW($A350)) &lt;&gt; ""),ROW($A$1:INDIRECT("$A$"&amp;ROW($A350)))), 1))), "",
ROUNDDOWN((ROUNDDOWN((((2*VLOOKUP($AA350, 'EV and Base'!$A$1:$N$671, 14, FALSE))+31+ROUNDDOWN($AH350/4, 0))*$AB350)/100, 0)+5), 0))</f>
        <v>99</v>
      </c>
      <c r="AO350" s="23" cm="1">
        <f t="array" aca="1" ref="AO350" ca="1">IF(NOT(ISNUMBER(INDEX($A:$A, LOOKUP(2, 1 / ($A$1:INDIRECT("$A$"&amp;ROW($A350)) &lt;&gt; ""),ROW($A$1:INDIRECT("$A$"&amp;ROW($A350)))), 1))), "",
ROUNDDOWN((((2*VLOOKUP($AA350, 'EV and Base'!$A$1:$N$671, 9, FALSE))+31+ROUNDDOWN($AC350/4, 0))*$AB350)/100, 0)+$AB350+10)</f>
        <v>149</v>
      </c>
      <c r="AP350" s="2" cm="1">
        <f t="array" aca="1" ref="AP350" ca="1">IF(NOT(ISNUMBER(INDEX($A:$A, LOOKUP(2, 1 / ($A$1:INDIRECT("$A$"&amp;ROW($A350)) &lt;&gt; ""),ROW($A$1:INDIRECT("$A$"&amp;ROW($A350)))), 1))), "",
ROUNDDOWN((ROUNDDOWN((((2*VLOOKUP($AA350, 'EV and Base'!$A$1:$N$671, 10, FALSE))+31+ROUNDDOWN($AD350/4, 0))*$AB350)/100, 0)+5)*1.1, 0))</f>
        <v>133</v>
      </c>
      <c r="AQ350" s="2" cm="1">
        <f t="array" aca="1" ref="AQ350" ca="1">IF(NOT(ISNUMBER(INDEX($A:$A, LOOKUP(2, 1 / ($A$1:INDIRECT("$A$"&amp;ROW($A350)) &lt;&gt; ""),ROW($A$1:INDIRECT("$A$"&amp;ROW($A350)))), 1))), "",
ROUNDDOWN((ROUNDDOWN((((2*VLOOKUP($AA350, 'EV and Base'!$A$1:$N$671, 11, FALSE))+$AV$2+ROUNDDOWN($AE350/4, 0))*$AB350)/100, 0)+5), 0))</f>
        <v>102</v>
      </c>
      <c r="AR350" s="22" cm="1">
        <f t="array" aca="1" ref="AR350" ca="1">IF(NOT(ISNUMBER(INDEX($A:$A, LOOKUP(2, 1 / ($A$1:INDIRECT("$A$"&amp;ROW($A350)) &lt;&gt; ""),ROW($A$1:INDIRECT("$A$"&amp;ROW($A350)))), 1))), "",
ROUNDDOWN((ROUNDDOWN((((2*VLOOKUP($AA350, 'EV and Base'!$A$1:$N$671, 12, FALSE))+$AW$2+ROUNDDOWN($AF350/4, 0))*$AB350)/100, 0)+5)*0.9, 0))</f>
        <v>49</v>
      </c>
      <c r="AS350" s="2" cm="1">
        <f t="array" aca="1" ref="AS350" ca="1">IF(NOT(ISNUMBER(INDEX($A:$A, LOOKUP(2, 1 / ($A$1:INDIRECT("$A$"&amp;ROW($A350)) &lt;&gt; ""),ROW($A$1:INDIRECT("$A$"&amp;ROW($A350)))), 1))), "",
ROUNDDOWN((ROUNDDOWN((((2*VLOOKUP($AA350, 'EV and Base'!$A$1:$N$671, 13, FALSE))+$AX$2+ROUNDDOWN($AG350/4, 0))*$AB350)/100, 0)+5), 0))</f>
        <v>102</v>
      </c>
      <c r="AT350" s="24" cm="1">
        <f t="array" aca="1" ref="AT350" ca="1">IF(NOT(ISNUMBER(INDEX($A:$A, LOOKUP(2, 1 / ($A$1:INDIRECT("$A$"&amp;ROW($A350)) &lt;&gt; ""),ROW($A$1:INDIRECT("$A$"&amp;ROW($A350)))), 1))), "",
ROUNDDOWN((ROUNDDOWN((((2*VLOOKUP($AA350, 'EV and Base'!$A$1:$N$671, 14, FALSE))+31+ROUNDDOWN($AH350/4, 0))*$AB350)/100, 0)+5), 0))</f>
        <v>99</v>
      </c>
      <c r="AU350" s="28">
        <v>248</v>
      </c>
      <c r="AY350" cm="1">
        <f t="array" aca="1" ref="AY350" ca="1">IF(NOT(ISNUMBER(INDEX($A:$A,LOOKUP(2,1/($A$1:INDIRECT("$A$"&amp;ROW($A350))&lt;&gt;""),ROW($A$1:INDIRECT("$A$"&amp;ROW($A350)))),1))),"",
INDEX($AY:$AY,LOOKUP(2,1/($AY$1:INDIRECT("$AY$"&amp;ROW($AY350)-1)&lt;&gt;""),ROW($AY$1:INDIRECT("$AY$"&amp;ROW($AY350)-1))),1)+$BL350)</f>
        <v>91997</v>
      </c>
      <c r="AZ350" s="3" cm="1">
        <f t="array" aca="1" ref="AZ350" ca="1">IF(NOT(ISNUMBER(INDEX($A:$A, LOOKUP(2, 1 / ($A$1:INDIRECT("$A$"&amp;ROW($A350)) &lt;&gt; ""),ROW($A$1:INDIRECT("$A$"&amp;ROW($A350)))), 1))), "",
VLOOKUP(INDIRECT("$G$"&amp;LOOKUP(2, 1 / ($AY$1:INDIRECT("$AY$"&amp;ROW($AY350)-1) &lt;&gt; ""),ROW($AY$1:INDIRECT("$AY$"&amp;ROW($AY350)-1)))),'EV and Base'!A289:N959,2,FALSE))</f>
        <v>61</v>
      </c>
      <c r="BA350" s="3" cm="1">
        <f t="array" aca="1" ref="BA350" ca="1">IF(NOT(ISNUMBER(INDEX($A:$A, LOOKUP(2, 1 / ($A$1:INDIRECT("$A$"&amp;ROW($A350)) &lt;&gt; ""),ROW($A$1:INDIRECT("$A$"&amp;ROW($A350)))), 1))), "",
INDIRECT("$I$"&amp;LOOKUP(2, 1 / ($AY$1:INDIRECT("$AY$"&amp;ROW($AY350)-1) &lt;&gt; ""),ROW($AY$1:INDIRECT("$AY$"&amp;ROW($AY350)-1)))))</f>
        <v>36</v>
      </c>
      <c r="BB350" s="1" cm="1">
        <f t="array" aca="1" ref="BB350" ca="1">IF(NOT(ISNUMBER(INDEX($A:$A, LOOKUP(2, 1 / ($A$1:INDIRECT("$A$"&amp;ROW($A350)) &lt;&gt; ""),ROW($A$1:INDIRECT("$A$"&amp;ROW($A350)))), 1))), "",
INDIRECT("$AB$"&amp;LOOKUP(2, 1 / ($AY$1:INDIRECT("$AY$"&amp;ROW($AY350)-1) &lt;&gt; ""),ROW($AY$1:INDIRECT("$AY$"&amp;ROW($AY350)-1)))))</f>
        <v>46</v>
      </c>
      <c r="BC350" s="3" cm="1">
        <f t="array" aca="1" ref="BC350" ca="1">IF(NOT(ISNUMBER(INDEX($A:$A,LOOKUP(2,1/($A$1:INDIRECT("$A$"&amp;ROW($A350))&lt;&gt;""),ROW($A$1:INDIRECT("$A$"&amp;ROW($A350)))),1))),"",
$BA350+$BA350+10)</f>
        <v>82</v>
      </c>
      <c r="BD350" s="3" cm="1">
        <f t="array" aca="1" ref="BD350" ca="1">IF(NOT(ISNUMBER(INDEX($A:$A,LOOKUP(2,1/($A$1:INDIRECT("$A$"&amp;ROW($A350))&lt;&gt;""),ROW($A$1:INDIRECT("$A$"&amp;ROW($A350)))),1))),"",
$BA350+$BB350+10)</f>
        <v>92</v>
      </c>
      <c r="BE350" s="3" cm="1">
        <f t="array" aca="1" ref="BE350" ca="1">IF(NOT(ISNUMBER(INDEX($A:$A,LOOKUP(2,1/($A$1:INDIRECT("$A$"&amp;ROW($A350))&lt;&gt;""),ROW($A$1:INDIRECT("$A$"&amp;ROW($A350)))),1))),"",
$BC350*$BC350)</f>
        <v>6724</v>
      </c>
      <c r="BF350" s="3" cm="1">
        <f t="array" aca="1" ref="BF350" ca="1">IF(NOT(ISNUMBER(INDEX($A:$A,LOOKUP(2,1/($A$1:INDIRECT("$A$"&amp;ROW($A350))&lt;&gt;""),ROW($A$1:INDIRECT("$A$"&amp;ROW($A350)))),1))),"",
$BD350*$BD350)</f>
        <v>8464</v>
      </c>
      <c r="BG350" s="3" cm="1">
        <f t="array" aca="1" ref="BG350" ca="1">IF(NOT(ISNUMBER(INDEX($A:$A,LOOKUP(2,1/($A$1:INDIRECT("$A$"&amp;ROW($A350))&lt;&gt;""),ROW($A$1:INDIRECT("$A$"&amp;ROW($A350)))),1))),"",
_xlfn.FLOOR.MATH(1.5*_xlfn.FLOOR.MATH($AZ350*BA350/5)))</f>
        <v>658</v>
      </c>
      <c r="BH350" s="3" cm="1">
        <f t="array" aca="1" ref="BH350" ca="1">IF(NOT(ISNUMBER(INDEX($A:$A, LOOKUP(2, 1 / ($A$1:INDIRECT("$A$"&amp;ROW($A350)) &lt;&gt; ""),ROW($A$1:INDIRECT("$A$"&amp;ROW($A350)))), 1))), "",
_xlfn.FLOOR.MATH($BG350/IF(OR(INDIRECT("$C$"&amp;LOOKUP(2, 1 / ($AY$1:INDIRECT("$AY$"&amp;ROW($AY350)-1) &lt;&gt; ""),ROW($AY$1:INDIRECT("$AY$"&amp;ROW($AY350)-1))))="Multi",
INDIRECT("$C$"&amp;LOOKUP(2, 1 / ($AY$1:INDIRECT("$AY$"&amp;ROW($AY350)-1) &lt;&gt; ""),ROW($AY$1:INDIRECT("$AY$"&amp;ROW($AY350)-1))))="Double"),2,1)))</f>
        <v>658</v>
      </c>
      <c r="BI350" s="3" cm="1">
        <f t="array" aca="1" ref="BI350" ca="1">IF(NOT(ISNUMBER(INDEX($A:$A,LOOKUP(2,1/($A$1:INDIRECT("$A$"&amp;ROW($A350))&lt;&gt;""),ROW($A$1:INDIRECT("$A$"&amp;ROW($A350)))),1))),"",
VLOOKUP($BC350,GameFreakSQRT!$A$1:$B$200,2,FALSE))</f>
        <v>37091</v>
      </c>
      <c r="BJ350" s="3" cm="1">
        <f t="array" aca="1" ref="BJ350" ca="1">IF(NOT(ISNUMBER(INDEX($A:$A,LOOKUP(2,1/($A$1:INDIRECT("$A$"&amp;ROW($A350))&lt;&gt;""),ROW($A$1:INDIRECT("$A$"&amp;ROW($A350)))),1))),"",
VLOOKUP($BD350,GameFreakSQRT!$A$1:$B$200,2,FALSE))</f>
        <v>39287</v>
      </c>
      <c r="BK350" s="3" cm="1">
        <f t="array" aca="1" ref="BK350" ca="1">IF(NOT(ISNUMBER(INDEX($A:$A,LOOKUP(2,1/($A$1:INDIRECT("$A$"&amp;ROW($A350))&lt;&gt;""),ROW($A$1:INDIRECT("$A$"&amp;ROW($A350)))),1))),"",
_xlfn.FLOOR.MATH((($BI350*$BE350)*$BH350)/($BJ350*$BF350))+1)</f>
        <v>494</v>
      </c>
      <c r="BL350" s="3" cm="1">
        <f t="array" aca="1" ref="BL350" ca="1">IF(NOT(ISNUMBER(INDEX($A:$A,LOOKUP(2,1/($A$1:INDIRECT("$A$"&amp;ROW($A350))&lt;&gt;""),ROW($A$1:INDIRECT("$A$"&amp;ROW($A350)))),1))),"",
_xlfn.FLOOR.MATH($BK350*IF(NOT(INDIRECT("$Z$"&amp;LOOKUP(2, 1 / ($AY$1:INDIRECT("$AY$"&amp;ROW($AY350)-1) &lt;&gt; ""),ROW($AY$1:INDIRECT("$AY$"&amp;ROW($AY350)-1))))=""),1.5,1)))</f>
        <v>741</v>
      </c>
      <c r="BM350" s="3" cm="1">
        <f t="array" aca="1" ref="BM350" ca="1">IF(NOT(ISNUMBER(INDEX($A:$A, LOOKUP(2, 1 / ($A$1:INDIRECT("$A$"&amp;ROW($A350)) &lt;&gt; ""),ROW($A$1:INDIRECT("$A$"&amp;ROW($A350)))), 1))), "",
INDIRECT("$Y$"&amp;LOOKUP(2, 1 / ($AY$1:INDIRECT("$AY$"&amp;ROW($AY350)-1) &lt;&gt; ""),ROW($AY$1:INDIRECT("$AY$"&amp;ROW($AY350)-1)))))</f>
        <v>741</v>
      </c>
      <c r="BN350" s="3" t="b">
        <f t="shared" ca="1" si="29"/>
        <v>1</v>
      </c>
    </row>
    <row r="351" spans="1:66" x14ac:dyDescent="0.45">
      <c r="A351" s="69">
        <v>71</v>
      </c>
      <c r="B351" s="69" t="s">
        <v>636</v>
      </c>
      <c r="C351" s="69" t="s">
        <v>46</v>
      </c>
      <c r="D351" s="69" t="s">
        <v>625</v>
      </c>
      <c r="E351" s="69" t="s">
        <v>48</v>
      </c>
      <c r="F351" s="56">
        <v>1</v>
      </c>
      <c r="G351" s="2" t="s">
        <v>597</v>
      </c>
      <c r="H351" s="2" t="s">
        <v>77</v>
      </c>
      <c r="I351" s="2">
        <v>36</v>
      </c>
      <c r="J351" s="2" t="s">
        <v>85</v>
      </c>
      <c r="K351" s="2" t="s">
        <v>399</v>
      </c>
      <c r="L351" s="2" t="s">
        <v>53</v>
      </c>
      <c r="M351" s="2" t="s">
        <v>403</v>
      </c>
      <c r="N351" s="2" t="s">
        <v>445</v>
      </c>
      <c r="O351" s="2" t="s">
        <v>598</v>
      </c>
      <c r="P351" s="2" t="s">
        <v>631</v>
      </c>
      <c r="Q351" s="2">
        <v>12</v>
      </c>
      <c r="R351" s="2">
        <f>_xlfn.FLOOR.MATH((((2*VLOOKUP(G351, 'EV and Base'!$A$1:$N$671, 9, FALSE))+$Q351)*$I351)/100)+$I351+10</f>
        <v>87</v>
      </c>
      <c r="S351" s="2">
        <f>_xlfn.FLOOR.MATH((_xlfn.FLOOR.MATH((((2*VLOOKUP($G351, 'EV and Base'!$A$1:$N$671, 10, FALSE))+$Q351)*$I351)/100)+5)*
IF(OR($J351="Lonely", $J351="Brave", $J351="Adamant", $J351="Naughty"), 1.1,
IF(OR($J351="Bold", $J351="Timid", $J351="Modest", $J351="Calm"), 0.9, 1)))</f>
        <v>56</v>
      </c>
      <c r="T351" s="2">
        <f>_xlfn.FLOOR.MATH((_xlfn.FLOOR.MATH((((2*VLOOKUP($G351, 'EV and Base'!$A$1:$N$671, 11, FALSE))+$Q351)*$I351)/100)+5)*
IF(OR($J351="Bold", $J351="Relaxed", $J351="Impish", $J351="Lax"), 1.1,
IF(OR($J351="Lonely", $J351="Hasty", $J351="Mild", $J351="Gentle"), 0.9, 1)))</f>
        <v>50</v>
      </c>
      <c r="U351" s="2">
        <f>_xlfn.FLOOR.MATH((_xlfn.FLOOR.MATH((((2*VLOOKUP($G351, 'EV and Base'!$A$1:$N$671, 12, FALSE))+$Q351)*$I351)/100)+5)*
IF(OR($J351="Modest", $J351="Mild", $J351="Quiet", $J351="Rash"), 1.1,
IF(OR($J351="Adamant", $J351="Impish", $J351="Jolly", $J351="Careful"), 0.9, 1)))</f>
        <v>66</v>
      </c>
      <c r="V351" s="2">
        <f>_xlfn.FLOOR.MATH((_xlfn.FLOOR.MATH((((2*VLOOKUP($G351, 'EV and Base'!$A$1:$N$671, 13, FALSE))+$Q351)*$I351)/100)+5)*
IF(OR($J351="Calm", $J351="Gentle", $J351="Sassy", $J351="Careful"), 1.1,
IF(OR($J351="Naughty", $J351="Lax", $J351="Naive", $J351="Rash"), 0.9, 1)))</f>
        <v>69</v>
      </c>
      <c r="W351" s="2">
        <f>_xlfn.FLOOR.MATH((_xlfn.FLOOR.MATH((((2*VLOOKUP($G351, 'EV and Base'!$A$1:$N$671, 14, FALSE))+$Q351)*$I351)/100)+5)*
IF(OR($J351="Timid", $J351="Hasty", $J351="Jolly", $J351="Naive"), 1.1,
IF(OR($J351="Brave", $J351="Relaxed", $J351="Quiet", $J351="Sassy"), 0.9, 1)))</f>
        <v>51</v>
      </c>
      <c r="X351" s="69">
        <v>1152</v>
      </c>
      <c r="Y351" s="1">
        <v>1675</v>
      </c>
      <c r="Z351" s="1">
        <v>1</v>
      </c>
      <c r="AA351" s="23" t="str" cm="1">
        <f t="array" aca="1" ref="AA351" ca="1">IF(NOT(ISNUMBER(INDEX($A:$A,LOOKUP(2,1/($A$1:INDIRECT("$A$"&amp;ROW($A351))&lt;&gt;""),ROW($A$1:INDIRECT("$A$"&amp;ROW($A351)))),1))),"",
IF(NOT(ISNUMBER($A351)),$AA350,
IF($AB351&lt;16,"Lillipup",
IF($AB351&lt;32,"Herdier",
"Stoutland"))))</f>
        <v>Stoutland</v>
      </c>
      <c r="AB351" s="25" cm="1">
        <f t="array" aca="1" ref="AB351" ca="1">IF(NOT(ISNUMBER(INDEX($A:$A, LOOKUP(2, 1 / ($A$1:INDIRECT("$A$"&amp;ROW($A351)) &lt;&gt; ""),ROW($A$1:INDIRECT("$A$"&amp;ROW($A351)))), 1))), "",
VLOOKUP($AY351,'Medium-Slow'!$A$1:$B$101,2,TRUE))</f>
        <v>46</v>
      </c>
      <c r="AC351" s="23" cm="1">
        <f t="array" aca="1" ref="AC351" ca="1">IF(NOT(ISNUMBER(INDEX($A:$A, LOOKUP(2, 1 / ($A$1:INDIRECT("$A$"&amp;ROW($A351)) &lt;&gt; ""),ROW($A$1:INDIRECT("$A$"&amp;ROW($A351)))), 1))), "",
INDEX($AC:$AC, LOOKUP(2, 1 / ($AC$1:INDIRECT("$AC$"&amp;ROW($AC351)-1) &lt;&gt; ""),ROW($AC$1:INDIRECT("$AC$"&amp;ROW($AC351)-1))), 1)+
IF(INDEX($AC:$AC, LOOKUP(2, 1 / ($AC$1:INDIRECT("$AC$"&amp;ROW($AC351)-1) &lt;&gt; ""),ROW($AC$1:INDIRECT("$AC$"&amp;ROW($AC351)-1))), 1)+
INDEX($AD:$AD, LOOKUP(2, 1 / ($AD$1:INDIRECT("$AD$"&amp;ROW($AD351)-1) &lt;&gt; ""),ROW($AD$1:INDIRECT("$AD$"&amp;ROW($AD351)-1))), 1)+
INDEX($AE:$AE, LOOKUP(2, 1 / ($AE$1:INDIRECT("$AE$"&amp;ROW($AE351)-1) &lt;&gt; ""),ROW($AE$1:INDIRECT("$AE$"&amp;ROW($AD351)-1))), 1)+
INDEX($AE:$AF, LOOKUP(2, 1 / ($AF$1:INDIRECT("$AF$"&amp;ROW($AF351)-1) &lt;&gt; ""),ROW($AF$1:INDIRECT("$AF$"&amp;ROW($AD351)-1))), 1)+
INDEX($AG:$AG, LOOKUP(2, 1 / ($AG$1:INDIRECT("$AG$"&amp;ROW($AG351)-1) &lt;&gt; ""),ROW($AG$1:INDIRECT("$AG$"&amp;ROW($AD351)-1))), 1)+
INDEX($AH:$AH, LOOKUP(2, 1 / ($AH$1:INDIRECT("$AH$"&amp;ROW($AH351)-1) &lt;&gt; ""),ROW($AH$1:INDIRECT("$AH$"&amp;ROW($AD351)-1))), 1)&gt;=510,0,
IF(INDEX($AC:$AC, LOOKUP(2, 1 / ($AC$1:INDIRECT("$AC$"&amp;ROW($AC351)-1) &lt;&gt; ""),ROW($AC$1:INDIRECT("$AC$"&amp;ROW($AC351)-1))), 1)&gt;=255,0,
VLOOKUP(INDIRECT("$G$"&amp;LOOKUP(2, 1 / ($AC$1:INDIRECT("$AC$"&amp;ROW($AC351)-1) &lt;&gt; ""),ROW($AC$1:INDIRECT("$AC$"&amp;ROW($AC351)-1)))), 'EV and Base'!$A$1:$N$671, 3, FALSE))))</f>
        <v>10</v>
      </c>
      <c r="AD351" s="2" cm="1">
        <f t="array" aca="1" ref="AD351" ca="1">IF(NOT(ISNUMBER(INDEX($A:$A, LOOKUP(2, 1 / ($A$1:INDIRECT("$A$"&amp;ROW($A351)) &lt;&gt; ""),ROW($A$1:INDIRECT("$A$"&amp;ROW($A351)))), 1))), "",
INDEX($AD:$AD, LOOKUP(2, 1 / ($AD$1:INDIRECT("$AD$"&amp;ROW($AD351)-1) &lt;&gt; ""),ROW($AD$1:INDIRECT("$AD$"&amp;ROW($AD351)-1))), 1)+
IF(INDEX($AC:$AC, LOOKUP(2, 1 / ($AC$1:INDIRECT("$AC$"&amp;ROW($AC351)-1) &lt;&gt; ""),ROW($AC$1:INDIRECT("$AC$"&amp;ROW($AC351)-1))), 1)+
INDEX($AD:$AD, LOOKUP(2, 1 / ($AD$1:INDIRECT("$AD$"&amp;ROW($AD351)-1) &lt;&gt; ""),ROW($AD$1:INDIRECT("$AD$"&amp;ROW($AD351)-1))), 1)+
INDEX($AE:$AE, LOOKUP(2, 1 / ($AE$1:INDIRECT("$AE$"&amp;ROW($AE351)-1) &lt;&gt; ""),ROW($AE$1:INDIRECT("$AE$"&amp;ROW($AD351)-1))), 1)+
INDEX($AE:$AF, LOOKUP(2, 1 / ($AF$1:INDIRECT("$AF$"&amp;ROW($AF351)-1) &lt;&gt; ""),ROW($AF$1:INDIRECT("$AF$"&amp;ROW($AD351)-1))), 1)+
INDEX($AG:$AG, LOOKUP(2, 1 / ($AG$1:INDIRECT("$AG$"&amp;ROW($AG351)-1) &lt;&gt; ""),ROW($AG$1:INDIRECT("$AG$"&amp;ROW($AD351)-1))), 1)+
INDEX($AH:$AH, LOOKUP(2, 1 / ($AH$1:INDIRECT("$AH$"&amp;ROW($AH351)-1) &lt;&gt; ""),ROW($AH$1:INDIRECT("$AH$"&amp;ROW($AD351)-1))), 1)&gt;=510,0,
IF(INDEX($AD:$AD, LOOKUP(2, 1 / ($AD$1:INDIRECT("$AD$"&amp;ROW($AD351)-1) &lt;&gt; ""),ROW($AD$1:INDIRECT("$AD$"&amp;ROW($AD351)-1))), 1)&gt;=255,0,
VLOOKUP(INDIRECT("$G$"&amp;LOOKUP(2, 1 / ($AD$1:INDIRECT("$AD$"&amp;ROW($AD351)-1) &lt;&gt; ""),ROW($AD$1:INDIRECT("$AD$"&amp;ROW($AD351)-1)))), 'EV and Base'!$A$1:$N$671, 4, FALSE))))</f>
        <v>92</v>
      </c>
      <c r="AE351" s="2" cm="1">
        <f t="array" aca="1" ref="AE351" ca="1">IF(NOT(ISNUMBER(INDEX($A:$A,LOOKUP(2,1/($A$1:INDIRECT("$A$"&amp;ROW($A351))&lt;&gt;""),ROW($A$1:INDIRECT("$A$"&amp;ROW($A351)))),1))),"",
INDEX($AE:$AE,LOOKUP(2,1/($AE$1:INDIRECT("$AE$"&amp;ROW($AE351)-1)&lt;&gt;""),ROW($AE$1:INDIRECT("$AE$"&amp;ROW($AE351)-1))),1)+
IF(INDEX($AC:$AC,LOOKUP(2,1/($AC$1:INDIRECT("$AC$"&amp;ROW($AC351)-1)&lt;&gt;""),ROW($AC$1:INDIRECT("$AC$"&amp;ROW($AC351)-1))),1)+
INDEX($AD:$AD,LOOKUP(2,1/($AD$1:INDIRECT("$AD$"&amp;ROW($AD351)-1)&lt;&gt;""),ROW($AD$1:INDIRECT("$AD$"&amp;ROW($AD351)-1))),1)+
INDEX($AE:$AE,LOOKUP(2,1/($AE$1:INDIRECT("$AE$"&amp;ROW($AE351)-1)&lt;&gt;""),ROW($AE$1:INDIRECT("$AE$"&amp;ROW($AD351)-1))),1)+
INDEX($AE:$AF,LOOKUP(2,1/($AF$1:INDIRECT("$AF$"&amp;ROW($AF351)-1)&lt;&gt;""),ROW($AF$1:INDIRECT("$AF$"&amp;ROW($AD351)-1))),1)+
INDEX($AG:$AG,LOOKUP(2,1/($AG$1:INDIRECT("$AG$"&amp;ROW($AG351)-1)&lt;&gt;""),ROW($AG$1:INDIRECT("$AG$"&amp;ROW($AD351)-1))),1)+
INDEX($AH:$AH,LOOKUP(2,1/($AH$1:INDIRECT("$AH$"&amp;ROW($AH351)-1)&lt;&gt;""),ROW($AH$1:INDIRECT("$AH$"&amp;ROW($AD351)-1))),1)&gt;=510,0,
IF(INDEX($AE:$AE,LOOKUP(2,1/($AE$1:INDIRECT("$AE$"&amp;ROW($AE351)-1)&lt;&gt;""),ROW($AE$1:INDIRECT("$AE$"&amp;ROW($AE351)-1))),1)&gt;=255,0,
VLOOKUP(INDIRECT("$G$"&amp;LOOKUP(2,1/($AE$1:INDIRECT("$AE$"&amp;ROW($AE351)-1)&lt;&gt;""),ROW($AE$1:INDIRECT("$AE$"&amp;ROW($AE351)-1)))),'EV and Base'!$A$1:$N$671,5,FALSE))))</f>
        <v>11</v>
      </c>
      <c r="AF351" s="2" cm="1">
        <f t="array" aca="1" ref="AF351" ca="1">IF(NOT(ISNUMBER(INDEX($A:$A, LOOKUP(2, 1 / ($A$1:INDIRECT("$A$"&amp;ROW($A351)) &lt;&gt; ""),ROW($A$1:INDIRECT("$A$"&amp;ROW($A351)))), 1))), "",
INDEX($AF:$AF, LOOKUP(2, 1 / ($AF$1:INDIRECT("$AF$"&amp;ROW($AF351)-1) &lt;&gt; ""),ROW($AF$1:INDIRECT("$AF$"&amp;ROW($AF351)-1))), 1)+
IF(INDEX($AC:$AC, LOOKUP(2, 1 / ($AC$1:INDIRECT("$AC$"&amp;ROW($AC351)-1) &lt;&gt; ""),ROW($AC$1:INDIRECT("$AC$"&amp;ROW($AC351)-1))), 1)+
INDEX($AD:$AD, LOOKUP(2, 1 / ($AD$1:INDIRECT("$AD$"&amp;ROW($AD351)-1) &lt;&gt; ""),ROW($AD$1:INDIRECT("$AD$"&amp;ROW($AD351)-1))), 1)+
INDEX($AE:$AE, LOOKUP(2, 1 / ($AE$1:INDIRECT("$AE$"&amp;ROW($AE351)-1) &lt;&gt; ""),ROW($AE$1:INDIRECT("$AE$"&amp;ROW($AD351)-1))), 1)+
INDEX($AE:$AF, LOOKUP(2, 1 / ($AF$1:INDIRECT("$AF$"&amp;ROW($AF351)-1) &lt;&gt; ""),ROW($AF$1:INDIRECT("$AF$"&amp;ROW($AD351)-1))), 1)+
INDEX($AG:$AG, LOOKUP(2, 1 / ($AG$1:INDIRECT("$AG$"&amp;ROW($AG351)-1) &lt;&gt; ""),ROW($AG$1:INDIRECT("$AG$"&amp;ROW($AD351)-1))), 1)+
INDEX($AH:$AH, LOOKUP(2, 1 / ($AH$1:INDIRECT("$AH$"&amp;ROW($AH351)-1) &lt;&gt; ""),ROW($AH$1:INDIRECT("$AH$"&amp;ROW($AD351)-1))), 1)&gt;=510,0,
IF(INDEX($AF:$AF, LOOKUP(2, 1 / ($AF$1:INDIRECT("$AF$"&amp;ROW($AF351)-1) &lt;&gt; ""),ROW($AF$1:INDIRECT("$AF$"&amp;ROW($AF351)-1))), 1)&gt;=255,0,
VLOOKUP(INDIRECT("$G$"&amp;LOOKUP(2, 1 / ($AF$1:INDIRECT("$AF$"&amp;ROW($AF351)-1) &lt;&gt; ""),ROW($AF$1:INDIRECT("$AF$"&amp;ROW($AF351)-1)))), 'EV and Base'!$A$1:$N$671, 6, FALSE))))</f>
        <v>15</v>
      </c>
      <c r="AG351" s="2" cm="1">
        <f t="array" aca="1" ref="AG351" ca="1">IF(NOT(ISNUMBER(INDEX($A:$A, LOOKUP(2, 1 / ($A$1:INDIRECT("$A$"&amp;ROW($A351)) &lt;&gt; ""),ROW($A$1:INDIRECT("$A$"&amp;ROW($A351)))), 1))), "",
INDEX($AG:$AG, LOOKUP(2, 1 / ($AG$1:INDIRECT("$AG$"&amp;ROW($AG351)-1) &lt;&gt; ""),ROW($AG$1:INDIRECT("$AG$"&amp;ROW($AG351)-1))), 1)+
IF(INDEX($AC:$AC, LOOKUP(2, 1 / ($AC$1:INDIRECT("$AC$"&amp;ROW($AC351)-1) &lt;&gt; ""),ROW($AC$1:INDIRECT("$AC$"&amp;ROW($AC351)-1))), 1)+
INDEX($AD:$AD, LOOKUP(2, 1 / ($AD$1:INDIRECT("$AD$"&amp;ROW($AD351)-1) &lt;&gt; ""),ROW($AD$1:INDIRECT("$AD$"&amp;ROW($AD351)-1))), 1)+
INDEX($AE:$AE, LOOKUP(2, 1 / ($AE$1:INDIRECT("$AE$"&amp;ROW($AE351)-1) &lt;&gt; ""),ROW($AE$1:INDIRECT("$AE$"&amp;ROW($AD351)-1))), 1)+
INDEX($AE:$AF, LOOKUP(2, 1 / ($AF$1:INDIRECT("$AF$"&amp;ROW($AF351)-1) &lt;&gt; ""),ROW($AF$1:INDIRECT("$AF$"&amp;ROW($AD351)-1))), 1)+
INDEX($AG:$AG, LOOKUP(2, 1 / ($AG$1:INDIRECT("$AG$"&amp;ROW($AG351)-1) &lt;&gt; ""),ROW($AG$1:INDIRECT("$AG$"&amp;ROW($AD351)-1))), 1)+
INDEX($AH:$AH, LOOKUP(2, 1 / ($AH$1:INDIRECT("$AH$"&amp;ROW($AH351)-1) &lt;&gt; ""),ROW($AH$1:INDIRECT("$AH$"&amp;ROW($AD351)-1))), 1)&gt;=510,0,
IF(INDEX($AG:$AG, LOOKUP(2, 1 / ($AG$1:INDIRECT("$AG$"&amp;ROW($AG351)-1) &lt;&gt; ""),ROW($AG$1:INDIRECT("$AG$"&amp;ROW($AG351)-1))), 1)&gt;=255,0,
VLOOKUP(INDIRECT("$G$"&amp;LOOKUP(2, 1 / ($AG$1:INDIRECT("$AG$"&amp;ROW($AG351)-1) &lt;&gt; ""),ROW($AG$1:INDIRECT("$AG$"&amp;ROW($AG351)-1)))), 'EV and Base'!$A$1:$N$671, 7, FALSE))))</f>
        <v>4</v>
      </c>
      <c r="AH351" s="24" cm="1">
        <f t="array" aca="1" ref="AH351" ca="1">IF(NOT(ISNUMBER(INDEX($A:$A,LOOKUP(2,1/($A$1:INDIRECT("$A$"&amp;ROW($A351))&lt;&gt;""),ROW($A$1:INDIRECT("$A$"&amp;ROW($A351)))),1))),"",
INDEX($AH:$AH,LOOKUP(2,1/($AH$1:INDIRECT("$AH$"&amp;ROW($AH351)-1)&lt;&gt;""),ROW($AH$1:INDIRECT("$AH$"&amp;ROW($AH351)-1))),1)+
IF(INDEX($AC:$AC,LOOKUP(2,1/($AC$1:INDIRECT("$AC$"&amp;ROW($AC351)-1)&lt;&gt;""),ROW($AC$1:INDIRECT("$AC$"&amp;ROW($AC351)-1))),1)+
INDEX($AD:$AD,LOOKUP(2,1/($AD$1:INDIRECT("$AD$"&amp;ROW($AD351)-1)&lt;&gt;""),ROW($AD$1:INDIRECT("$AD$"&amp;ROW($AD351)-1))),1)+
INDEX($AE:$AE,LOOKUP(2,1/($AE$1:INDIRECT("$AE$"&amp;ROW($AE351)-1)&lt;&gt;""),ROW($AE$1:INDIRECT("$AE$"&amp;ROW($AD351)-1))),1)+
INDEX($AE:$AF,LOOKUP(2,1/($AF$1:INDIRECT("$AF$"&amp;ROW($AF351)-1)&lt;&gt;""),ROW($AF$1:INDIRECT("$AF$"&amp;ROW($AD351)-1))),1)+
INDEX($AG:$AG,LOOKUP(2,1/($AG$1:INDIRECT("$AG$"&amp;ROW($AG351)-1)&lt;&gt;""),ROW($AG$1:INDIRECT("$AG$"&amp;ROW($AD351)-1))),1)+
INDEX($AH:$AH,LOOKUP(2,1/($AH$1:INDIRECT("$AH$"&amp;ROW($AH351)-1)&lt;&gt;""),ROW($AH$1:INDIRECT("$AH$"&amp;ROW($AD351)-1))),1)&gt;=510,0,
IF(INDEX($AH:$AH,LOOKUP(2,1/($AH$1:INDIRECT("$AH$"&amp;ROW($AH351)-1)&lt;&gt;""),ROW($AH$1:INDIRECT("$AH$"&amp;ROW($AH351)-1))),1)&gt;=255,0,
VLOOKUP(INDIRECT("$G$"&amp;LOOKUP(2,1/($AH$1:INDIRECT("$AH$"&amp;ROW($AH351)-1)&lt;&gt;""),ROW($AH$1:INDIRECT("$AH$"&amp;ROW($AH351)-1)))),'EV and Base'!$A$1:$N$671,8,FALSE))))</f>
        <v>58</v>
      </c>
      <c r="AI351" s="29" cm="1">
        <f t="array" aca="1" ref="AI351" ca="1">IF(NOT(ISNUMBER(INDEX($A:$A,LOOKUP(2,1/($A$1:INDIRECT("$A$"&amp;ROW($A351))&lt;&gt;""),ROW($A$1:INDIRECT("$A$"&amp;ROW($A351)))),1))),"",
ROUNDDOWN((((2*VLOOKUP($AA351,'EV and Base'!$A$1:$N$671,9,FALSE))+31+ROUNDDOWN($AC351/4,0))*$AB351)/100,0)+$AB351+10)</f>
        <v>149</v>
      </c>
      <c r="AJ351" s="21" cm="1">
        <f t="array" aca="1" ref="AJ351" ca="1">IF(NOT(ISNUMBER(INDEX($A:$A, LOOKUP(2, 1 / ($A$1:INDIRECT("$A$"&amp;ROW($A351)) &lt;&gt; ""),ROW($A$1:INDIRECT("$A$"&amp;ROW($A351)))), 1))), "",
ROUNDDOWN((ROUNDDOWN((((2*VLOOKUP($AA351, 'EV and Base'!$A$1:$N$671, 10, FALSE))+31+ROUNDDOWN($AD351/4, 0))*$AB351)/100, 0)+5)*1.1, 0))</f>
        <v>133</v>
      </c>
      <c r="AK351" s="21" t="str" cm="1">
        <f t="array" aca="1" ref="AK351" ca="1">IF(NOT(ISNUMBER(INDEX($A:$A, LOOKUP(2, 1 / ($A$1:INDIRECT("$A$"&amp;ROW($A351)) &lt;&gt; ""),ROW($A$1:INDIRECT("$A$"&amp;ROW($A351)))), 1))), "",
ROUNDDOWN((ROUNDDOWN((((2*VLOOKUP($AA351, 'EV and Base'!$A$1:$N$671, 11, FALSE))+30+ROUNDDOWN($AE351/4, 0))*$AB351)/100, 0)+5), 0)
&amp;"-"&amp;
ROUNDDOWN((ROUNDDOWN((((2*VLOOKUP($AA351, 'EV and Base'!$A$1:$N$671, 11, FALSE))+31+ROUNDDOWN($AE351/4, 0))*$AB351)/100, 0)+5), 0))</f>
        <v>102-102</v>
      </c>
      <c r="AL351" s="21" t="str" cm="1">
        <f t="array" aca="1" ref="AL351" ca="1">IF(NOT(ISNUMBER(INDEX($A:$A, LOOKUP(2, 1 / ($A$1:INDIRECT("$A$"&amp;ROW($A351)) &lt;&gt; ""),ROW($A$1:INDIRECT("$A$"&amp;ROW($A351)))), 1))), "",
ROUNDDOWN((ROUNDDOWN((((2*VLOOKUP($AA351, 'EV and Base'!$A$1:$N$671, 12, FALSE))+0+ROUNDDOWN($AF351/4, 0))*$AB351)/100, 0)+5)*0.9, 0)
&amp;"-"&amp;
ROUNDDOWN((ROUNDDOWN((((2*VLOOKUP($AA351, 'EV and Base'!$A$1:$N$671, 12, FALSE))+31+ROUNDDOWN($AF351/4, 0))*$AB351)/100, 0)+5)*0.9, 0))</f>
        <v>42-55</v>
      </c>
      <c r="AM351" s="21" t="str" cm="1">
        <f t="array" aca="1" ref="AM351" ca="1">IF(NOT(ISNUMBER(INDEX($A:$A, LOOKUP(2, 1 / ($A$1:INDIRECT("$A$"&amp;ROW($A351)) &lt;&gt; ""),ROW($A$1:INDIRECT("$A$"&amp;ROW($A351)))), 1))), "",
ROUNDDOWN((ROUNDDOWN((((2*VLOOKUP($AA351, 'EV and Base'!$A$1:$N$671, 13, FALSE))+30+ROUNDDOWN($AG351/4, 0))*$AB351)/100, 0)+5), 0)
&amp;"-"&amp;
ROUNDDOWN((ROUNDDOWN((((2*VLOOKUP($AA351, 'EV and Base'!$A$1:$N$671, 13, FALSE))+31+ROUNDDOWN($AG351/4, 0))*$AB351)/100, 0)+5), 0))</f>
        <v>102-102</v>
      </c>
      <c r="AN351" s="25" cm="1">
        <f t="array" aca="1" ref="AN351" ca="1">IF(NOT(ISNUMBER(INDEX($A:$A, LOOKUP(2, 1 / ($A$1:INDIRECT("$A$"&amp;ROW($A351)) &lt;&gt; ""),ROW($A$1:INDIRECT("$A$"&amp;ROW($A351)))), 1))), "",
ROUNDDOWN((ROUNDDOWN((((2*VLOOKUP($AA351, 'EV and Base'!$A$1:$N$671, 14, FALSE))+31+ROUNDDOWN($AH351/4, 0))*$AB351)/100, 0)+5), 0))</f>
        <v>99</v>
      </c>
      <c r="AO351" s="23" cm="1">
        <f t="array" aca="1" ref="AO351" ca="1">IF(NOT(ISNUMBER(INDEX($A:$A, LOOKUP(2, 1 / ($A$1:INDIRECT("$A$"&amp;ROW($A351)) &lt;&gt; ""),ROW($A$1:INDIRECT("$A$"&amp;ROW($A351)))), 1))), "",
ROUNDDOWN((((2*VLOOKUP($AA351, 'EV and Base'!$A$1:$N$671, 9, FALSE))+31+ROUNDDOWN($AC351/4, 0))*$AB351)/100, 0)+$AB351+10)</f>
        <v>149</v>
      </c>
      <c r="AP351" s="2" cm="1">
        <f t="array" aca="1" ref="AP351" ca="1">IF(NOT(ISNUMBER(INDEX($A:$A, LOOKUP(2, 1 / ($A$1:INDIRECT("$A$"&amp;ROW($A351)) &lt;&gt; ""),ROW($A$1:INDIRECT("$A$"&amp;ROW($A351)))), 1))), "",
ROUNDDOWN((ROUNDDOWN((((2*VLOOKUP($AA351, 'EV and Base'!$A$1:$N$671, 10, FALSE))+31+ROUNDDOWN($AD351/4, 0))*$AB351)/100, 0)+5)*1.1, 0))</f>
        <v>133</v>
      </c>
      <c r="AQ351" s="2" cm="1">
        <f t="array" aca="1" ref="AQ351" ca="1">IF(NOT(ISNUMBER(INDEX($A:$A, LOOKUP(2, 1 / ($A$1:INDIRECT("$A$"&amp;ROW($A351)) &lt;&gt; ""),ROW($A$1:INDIRECT("$A$"&amp;ROW($A351)))), 1))), "",
ROUNDDOWN((ROUNDDOWN((((2*VLOOKUP($AA351, 'EV and Base'!$A$1:$N$671, 11, FALSE))+$AV$2+ROUNDDOWN($AE351/4, 0))*$AB351)/100, 0)+5), 0))</f>
        <v>102</v>
      </c>
      <c r="AR351" s="22" cm="1">
        <f t="array" aca="1" ref="AR351" ca="1">IF(NOT(ISNUMBER(INDEX($A:$A, LOOKUP(2, 1 / ($A$1:INDIRECT("$A$"&amp;ROW($A351)) &lt;&gt; ""),ROW($A$1:INDIRECT("$A$"&amp;ROW($A351)))), 1))), "",
ROUNDDOWN((ROUNDDOWN((((2*VLOOKUP($AA351, 'EV and Base'!$A$1:$N$671, 12, FALSE))+$AW$2+ROUNDDOWN($AF351/4, 0))*$AB351)/100, 0)+5)*0.9, 0))</f>
        <v>49</v>
      </c>
      <c r="AS351" s="2" cm="1">
        <f t="array" aca="1" ref="AS351" ca="1">IF(NOT(ISNUMBER(INDEX($A:$A, LOOKUP(2, 1 / ($A$1:INDIRECT("$A$"&amp;ROW($A351)) &lt;&gt; ""),ROW($A$1:INDIRECT("$A$"&amp;ROW($A351)))), 1))), "",
ROUNDDOWN((ROUNDDOWN((((2*VLOOKUP($AA351, 'EV and Base'!$A$1:$N$671, 13, FALSE))+$AX$2+ROUNDDOWN($AG351/4, 0))*$AB351)/100, 0)+5), 0))</f>
        <v>102</v>
      </c>
      <c r="AT351" s="24" cm="1">
        <f t="array" aca="1" ref="AT351" ca="1">IF(NOT(ISNUMBER(INDEX($A:$A, LOOKUP(2, 1 / ($A$1:INDIRECT("$A$"&amp;ROW($A351)) &lt;&gt; ""),ROW($A$1:INDIRECT("$A$"&amp;ROW($A351)))), 1))), "",
ROUNDDOWN((ROUNDDOWN((((2*VLOOKUP($AA351, 'EV and Base'!$A$1:$N$671, 14, FALSE))+31+ROUNDDOWN($AH351/4, 0))*$AB351)/100, 0)+5), 0))</f>
        <v>99</v>
      </c>
      <c r="AU351" s="28">
        <v>248</v>
      </c>
      <c r="AY351" cm="1">
        <f t="array" aca="1" ref="AY351" ca="1">IF(NOT(ISNUMBER(INDEX($A:$A,LOOKUP(2,1/($A$1:INDIRECT("$A$"&amp;ROW($A351))&lt;&gt;""),ROW($A$1:INDIRECT("$A$"&amp;ROW($A351)))),1))),"",
INDEX($AY:$AY,LOOKUP(2,1/($AY$1:INDIRECT("$AY$"&amp;ROW($AY351)-1)&lt;&gt;""),ROW($AY$1:INDIRECT("$AY$"&amp;ROW($AY351)-1))),1)+$BL351)</f>
        <v>93672</v>
      </c>
      <c r="AZ351" s="3" cm="1">
        <f t="array" aca="1" ref="AZ351" ca="1">IF(NOT(ISNUMBER(INDEX($A:$A, LOOKUP(2, 1 / ($A$1:INDIRECT("$A$"&amp;ROW($A351)) &lt;&gt; ""),ROW($A$1:INDIRECT("$A$"&amp;ROW($A351)))), 1))), "",
VLOOKUP(INDIRECT("$G$"&amp;LOOKUP(2, 1 / ($AY$1:INDIRECT("$AY$"&amp;ROW($AY351)-1) &lt;&gt; ""),ROW($AY$1:INDIRECT("$AY$"&amp;ROW($AY351)-1)))),'EV and Base'!A290:N960,2,FALSE))</f>
        <v>138</v>
      </c>
      <c r="BA351" s="3" cm="1">
        <f t="array" aca="1" ref="BA351" ca="1">IF(NOT(ISNUMBER(INDEX($A:$A, LOOKUP(2, 1 / ($A$1:INDIRECT("$A$"&amp;ROW($A351)) &lt;&gt; ""),ROW($A$1:INDIRECT("$A$"&amp;ROW($A351)))), 1))), "",
INDIRECT("$I$"&amp;LOOKUP(2, 1 / ($AY$1:INDIRECT("$AY$"&amp;ROW($AY351)-1) &lt;&gt; ""),ROW($AY$1:INDIRECT("$AY$"&amp;ROW($AY351)-1)))))</f>
        <v>36</v>
      </c>
      <c r="BB351" s="1" cm="1">
        <f t="array" aca="1" ref="BB351" ca="1">IF(NOT(ISNUMBER(INDEX($A:$A, LOOKUP(2, 1 / ($A$1:INDIRECT("$A$"&amp;ROW($A351)) &lt;&gt; ""),ROW($A$1:INDIRECT("$A$"&amp;ROW($A351)))), 1))), "",
INDIRECT("$AB$"&amp;LOOKUP(2, 1 / ($AY$1:INDIRECT("$AY$"&amp;ROW($AY351)-1) &lt;&gt; ""),ROW($AY$1:INDIRECT("$AY$"&amp;ROW($AY351)-1)))))</f>
        <v>46</v>
      </c>
      <c r="BC351" s="3" cm="1">
        <f t="array" aca="1" ref="BC351" ca="1">IF(NOT(ISNUMBER(INDEX($A:$A,LOOKUP(2,1/($A$1:INDIRECT("$A$"&amp;ROW($A351))&lt;&gt;""),ROW($A$1:INDIRECT("$A$"&amp;ROW($A351)))),1))),"",
$BA351+$BA351+10)</f>
        <v>82</v>
      </c>
      <c r="BD351" s="3" cm="1">
        <f t="array" aca="1" ref="BD351" ca="1">IF(NOT(ISNUMBER(INDEX($A:$A,LOOKUP(2,1/($A$1:INDIRECT("$A$"&amp;ROW($A351))&lt;&gt;""),ROW($A$1:INDIRECT("$A$"&amp;ROW($A351)))),1))),"",
$BA351+$BB351+10)</f>
        <v>92</v>
      </c>
      <c r="BE351" s="3" cm="1">
        <f t="array" aca="1" ref="BE351" ca="1">IF(NOT(ISNUMBER(INDEX($A:$A,LOOKUP(2,1/($A$1:INDIRECT("$A$"&amp;ROW($A351))&lt;&gt;""),ROW($A$1:INDIRECT("$A$"&amp;ROW($A351)))),1))),"",
$BC351*$BC351)</f>
        <v>6724</v>
      </c>
      <c r="BF351" s="3" cm="1">
        <f t="array" aca="1" ref="BF351" ca="1">IF(NOT(ISNUMBER(INDEX($A:$A,LOOKUP(2,1/($A$1:INDIRECT("$A$"&amp;ROW($A351))&lt;&gt;""),ROW($A$1:INDIRECT("$A$"&amp;ROW($A351)))),1))),"",
$BD351*$BD351)</f>
        <v>8464</v>
      </c>
      <c r="BG351" s="3" cm="1">
        <f t="array" aca="1" ref="BG351" ca="1">IF(NOT(ISNUMBER(INDEX($A:$A,LOOKUP(2,1/($A$1:INDIRECT("$A$"&amp;ROW($A351))&lt;&gt;""),ROW($A$1:INDIRECT("$A$"&amp;ROW($A351)))),1))),"",
_xlfn.FLOOR.MATH(1.5*_xlfn.FLOOR.MATH($AZ351*BA351/5)))</f>
        <v>1489</v>
      </c>
      <c r="BH351" s="3" cm="1">
        <f t="array" aca="1" ref="BH351" ca="1">IF(NOT(ISNUMBER(INDEX($A:$A, LOOKUP(2, 1 / ($A$1:INDIRECT("$A$"&amp;ROW($A351)) &lt;&gt; ""),ROW($A$1:INDIRECT("$A$"&amp;ROW($A351)))), 1))), "",
_xlfn.FLOOR.MATH($BG351/IF(OR(INDIRECT("$C$"&amp;LOOKUP(2, 1 / ($AY$1:INDIRECT("$AY$"&amp;ROW($AY351)-1) &lt;&gt; ""),ROW($AY$1:INDIRECT("$AY$"&amp;ROW($AY351)-1))))="Multi",
INDIRECT("$C$"&amp;LOOKUP(2, 1 / ($AY$1:INDIRECT("$AY$"&amp;ROW($AY351)-1) &lt;&gt; ""),ROW($AY$1:INDIRECT("$AY$"&amp;ROW($AY351)-1))))="Double"),2,1)))</f>
        <v>1489</v>
      </c>
      <c r="BI351" s="3" cm="1">
        <f t="array" aca="1" ref="BI351" ca="1">IF(NOT(ISNUMBER(INDEX($A:$A,LOOKUP(2,1/($A$1:INDIRECT("$A$"&amp;ROW($A351))&lt;&gt;""),ROW($A$1:INDIRECT("$A$"&amp;ROW($A351)))),1))),"",
VLOOKUP($BC351,GameFreakSQRT!$A$1:$B$200,2,FALSE))</f>
        <v>37091</v>
      </c>
      <c r="BJ351" s="3" cm="1">
        <f t="array" aca="1" ref="BJ351" ca="1">IF(NOT(ISNUMBER(INDEX($A:$A,LOOKUP(2,1/($A$1:INDIRECT("$A$"&amp;ROW($A351))&lt;&gt;""),ROW($A$1:INDIRECT("$A$"&amp;ROW($A351)))),1))),"",
VLOOKUP($BD351,GameFreakSQRT!$A$1:$B$200,2,FALSE))</f>
        <v>39287</v>
      </c>
      <c r="BK351" s="3" cm="1">
        <f t="array" aca="1" ref="BK351" ca="1">IF(NOT(ISNUMBER(INDEX($A:$A,LOOKUP(2,1/($A$1:INDIRECT("$A$"&amp;ROW($A351))&lt;&gt;""),ROW($A$1:INDIRECT("$A$"&amp;ROW($A351)))),1))),"",
_xlfn.FLOOR.MATH((($BI351*$BE351)*$BH351)/($BJ351*$BF351))+1)</f>
        <v>1117</v>
      </c>
      <c r="BL351" s="3" cm="1">
        <f t="array" aca="1" ref="BL351" ca="1">IF(NOT(ISNUMBER(INDEX($A:$A,LOOKUP(2,1/($A$1:INDIRECT("$A$"&amp;ROW($A351))&lt;&gt;""),ROW($A$1:INDIRECT("$A$"&amp;ROW($A351)))),1))),"",
_xlfn.FLOOR.MATH($BK351*IF(NOT(INDIRECT("$Z$"&amp;LOOKUP(2, 1 / ($AY$1:INDIRECT("$AY$"&amp;ROW($AY351)-1) &lt;&gt; ""),ROW($AY$1:INDIRECT("$AY$"&amp;ROW($AY351)-1))))=""),1.5,1)))</f>
        <v>1675</v>
      </c>
      <c r="BM351" s="3" cm="1">
        <f t="array" aca="1" ref="BM351" ca="1">IF(NOT(ISNUMBER(INDEX($A:$A, LOOKUP(2, 1 / ($A$1:INDIRECT("$A$"&amp;ROW($A351)) &lt;&gt; ""),ROW($A$1:INDIRECT("$A$"&amp;ROW($A351)))), 1))), "",
INDIRECT("$Y$"&amp;LOOKUP(2, 1 / ($AY$1:INDIRECT("$AY$"&amp;ROW($AY351)-1) &lt;&gt; ""),ROW($AY$1:INDIRECT("$AY$"&amp;ROW($AY351)-1)))))</f>
        <v>1675</v>
      </c>
      <c r="BN351" s="3" t="b">
        <f t="shared" ca="1" si="29"/>
        <v>1</v>
      </c>
    </row>
    <row r="352" spans="1:66" x14ac:dyDescent="0.45">
      <c r="A352" s="69"/>
      <c r="B352" s="69"/>
      <c r="C352" s="69"/>
      <c r="D352" s="69"/>
      <c r="E352" s="69"/>
      <c r="F352" s="56">
        <v>2</v>
      </c>
      <c r="G352" s="2" t="s">
        <v>597</v>
      </c>
      <c r="H352" s="2" t="s">
        <v>77</v>
      </c>
      <c r="I352" s="2">
        <v>36</v>
      </c>
      <c r="J352" s="2" t="s">
        <v>85</v>
      </c>
      <c r="K352" s="2" t="s">
        <v>399</v>
      </c>
      <c r="L352" s="2" t="s">
        <v>53</v>
      </c>
      <c r="M352" s="2" t="s">
        <v>403</v>
      </c>
      <c r="N352" s="2" t="s">
        <v>445</v>
      </c>
      <c r="O352" s="2" t="s">
        <v>598</v>
      </c>
      <c r="P352" s="2" t="s">
        <v>631</v>
      </c>
      <c r="Q352" s="2">
        <v>12</v>
      </c>
      <c r="R352" s="2">
        <f>_xlfn.FLOOR.MATH((((2*VLOOKUP(G352, 'EV and Base'!$A$1:$N$671, 9, FALSE))+$Q352)*$I352)/100)+$I352+10</f>
        <v>87</v>
      </c>
      <c r="S352" s="2">
        <f>_xlfn.FLOOR.MATH((_xlfn.FLOOR.MATH((((2*VLOOKUP($G352, 'EV and Base'!$A$1:$N$671, 10, FALSE))+$Q352)*$I352)/100)+5)*
IF(OR($J352="Lonely", $J352="Brave", $J352="Adamant", $J352="Naughty"), 1.1,
IF(OR($J352="Bold", $J352="Timid", $J352="Modest", $J352="Calm"), 0.9, 1)))</f>
        <v>56</v>
      </c>
      <c r="T352" s="2">
        <f>_xlfn.FLOOR.MATH((_xlfn.FLOOR.MATH((((2*VLOOKUP($G352, 'EV and Base'!$A$1:$N$671, 11, FALSE))+$Q352)*$I352)/100)+5)*
IF(OR($J352="Bold", $J352="Relaxed", $J352="Impish", $J352="Lax"), 1.1,
IF(OR($J352="Lonely", $J352="Hasty", $J352="Mild", $J352="Gentle"), 0.9, 1)))</f>
        <v>50</v>
      </c>
      <c r="U352" s="2">
        <f>_xlfn.FLOOR.MATH((_xlfn.FLOOR.MATH((((2*VLOOKUP($G352, 'EV and Base'!$A$1:$N$671, 12, FALSE))+$Q352)*$I352)/100)+5)*
IF(OR($J352="Modest", $J352="Mild", $J352="Quiet", $J352="Rash"), 1.1,
IF(OR($J352="Adamant", $J352="Impish", $J352="Jolly", $J352="Careful"), 0.9, 1)))</f>
        <v>66</v>
      </c>
      <c r="V352" s="2">
        <f>_xlfn.FLOOR.MATH((_xlfn.FLOOR.MATH((((2*VLOOKUP($G352, 'EV and Base'!$A$1:$N$671, 13, FALSE))+$Q352)*$I352)/100)+5)*
IF(OR($J352="Calm", $J352="Gentle", $J352="Sassy", $J352="Careful"), 1.1,
IF(OR($J352="Naughty", $J352="Lax", $J352="Naive", $J352="Rash"), 0.9, 1)))</f>
        <v>69</v>
      </c>
      <c r="W352" s="2">
        <f>_xlfn.FLOOR.MATH((_xlfn.FLOOR.MATH((((2*VLOOKUP($G352, 'EV and Base'!$A$1:$N$671, 14, FALSE))+$Q352)*$I352)/100)+5)*
IF(OR($J352="Timid", $J352="Hasty", $J352="Jolly", $J352="Naive"), 1.1,
IF(OR($J352="Brave", $J352="Relaxed", $J352="Quiet", $J352="Sassy"), 0.9, 1)))</f>
        <v>51</v>
      </c>
      <c r="X352" s="69"/>
      <c r="Y352" s="1">
        <v>1675</v>
      </c>
      <c r="Z352" s="1">
        <v>1</v>
      </c>
      <c r="AA352" s="23" t="str" cm="1">
        <f t="array" aca="1" ref="AA352" ca="1">IF(NOT(ISNUMBER(INDEX($A:$A,LOOKUP(2,1/($A$1:INDIRECT("$A$"&amp;ROW($A352))&lt;&gt;""),ROW($A$1:INDIRECT("$A$"&amp;ROW($A352)))),1))),"",
IF(NOT(ISNUMBER($A352)),$AA351,
IF($AB352&lt;16,"Lillipup",
IF($AB352&lt;32,"Herdier",
"Stoutland"))))</f>
        <v>Stoutland</v>
      </c>
      <c r="AB352" s="25" cm="1">
        <f t="array" aca="1" ref="AB352" ca="1">IF(NOT(ISNUMBER(INDEX($A:$A, LOOKUP(2, 1 / ($A$1:INDIRECT("$A$"&amp;ROW($A352)) &lt;&gt; ""),ROW($A$1:INDIRECT("$A$"&amp;ROW($A352)))), 1))), "",
VLOOKUP($AY352,'Medium-Slow'!$A$1:$B$101,2,TRUE))</f>
        <v>46</v>
      </c>
      <c r="AC352" s="23" cm="1">
        <f t="array" aca="1" ref="AC352" ca="1">IF(NOT(ISNUMBER(INDEX($A:$A, LOOKUP(2, 1 / ($A$1:INDIRECT("$A$"&amp;ROW($A352)) &lt;&gt; ""),ROW($A$1:INDIRECT("$A$"&amp;ROW($A352)))), 1))), "",
INDEX($AC:$AC, LOOKUP(2, 1 / ($AC$1:INDIRECT("$AC$"&amp;ROW($AC352)-1) &lt;&gt; ""),ROW($AC$1:INDIRECT("$AC$"&amp;ROW($AC352)-1))), 1)+
IF(INDEX($AC:$AC, LOOKUP(2, 1 / ($AC$1:INDIRECT("$AC$"&amp;ROW($AC352)-1) &lt;&gt; ""),ROW($AC$1:INDIRECT("$AC$"&amp;ROW($AC352)-1))), 1)+
INDEX($AD:$AD, LOOKUP(2, 1 / ($AD$1:INDIRECT("$AD$"&amp;ROW($AD352)-1) &lt;&gt; ""),ROW($AD$1:INDIRECT("$AD$"&amp;ROW($AD352)-1))), 1)+
INDEX($AE:$AE, LOOKUP(2, 1 / ($AE$1:INDIRECT("$AE$"&amp;ROW($AE352)-1) &lt;&gt; ""),ROW($AE$1:INDIRECT("$AE$"&amp;ROW($AD352)-1))), 1)+
INDEX($AE:$AF, LOOKUP(2, 1 / ($AF$1:INDIRECT("$AF$"&amp;ROW($AF352)-1) &lt;&gt; ""),ROW($AF$1:INDIRECT("$AF$"&amp;ROW($AD352)-1))), 1)+
INDEX($AG:$AG, LOOKUP(2, 1 / ($AG$1:INDIRECT("$AG$"&amp;ROW($AG352)-1) &lt;&gt; ""),ROW($AG$1:INDIRECT("$AG$"&amp;ROW($AD352)-1))), 1)+
INDEX($AH:$AH, LOOKUP(2, 1 / ($AH$1:INDIRECT("$AH$"&amp;ROW($AH352)-1) &lt;&gt; ""),ROW($AH$1:INDIRECT("$AH$"&amp;ROW($AD352)-1))), 1)&gt;=510,0,
IF(INDEX($AC:$AC, LOOKUP(2, 1 / ($AC$1:INDIRECT("$AC$"&amp;ROW($AC352)-1) &lt;&gt; ""),ROW($AC$1:INDIRECT("$AC$"&amp;ROW($AC352)-1))), 1)&gt;=255,0,
VLOOKUP(INDIRECT("$G$"&amp;LOOKUP(2, 1 / ($AC$1:INDIRECT("$AC$"&amp;ROW($AC352)-1) &lt;&gt; ""),ROW($AC$1:INDIRECT("$AC$"&amp;ROW($AC352)-1)))), 'EV and Base'!$A$1:$N$671, 3, FALSE))))</f>
        <v>10</v>
      </c>
      <c r="AD352" s="2" cm="1">
        <f t="array" aca="1" ref="AD352" ca="1">IF(NOT(ISNUMBER(INDEX($A:$A, LOOKUP(2, 1 / ($A$1:INDIRECT("$A$"&amp;ROW($A352)) &lt;&gt; ""),ROW($A$1:INDIRECT("$A$"&amp;ROW($A352)))), 1))), "",
INDEX($AD:$AD, LOOKUP(2, 1 / ($AD$1:INDIRECT("$AD$"&amp;ROW($AD352)-1) &lt;&gt; ""),ROW($AD$1:INDIRECT("$AD$"&amp;ROW($AD352)-1))), 1)+
IF(INDEX($AC:$AC, LOOKUP(2, 1 / ($AC$1:INDIRECT("$AC$"&amp;ROW($AC352)-1) &lt;&gt; ""),ROW($AC$1:INDIRECT("$AC$"&amp;ROW($AC352)-1))), 1)+
INDEX($AD:$AD, LOOKUP(2, 1 / ($AD$1:INDIRECT("$AD$"&amp;ROW($AD352)-1) &lt;&gt; ""),ROW($AD$1:INDIRECT("$AD$"&amp;ROW($AD352)-1))), 1)+
INDEX($AE:$AE, LOOKUP(2, 1 / ($AE$1:INDIRECT("$AE$"&amp;ROW($AE352)-1) &lt;&gt; ""),ROW($AE$1:INDIRECT("$AE$"&amp;ROW($AD352)-1))), 1)+
INDEX($AE:$AF, LOOKUP(2, 1 / ($AF$1:INDIRECT("$AF$"&amp;ROW($AF352)-1) &lt;&gt; ""),ROW($AF$1:INDIRECT("$AF$"&amp;ROW($AD352)-1))), 1)+
INDEX($AG:$AG, LOOKUP(2, 1 / ($AG$1:INDIRECT("$AG$"&amp;ROW($AG352)-1) &lt;&gt; ""),ROW($AG$1:INDIRECT("$AG$"&amp;ROW($AD352)-1))), 1)+
INDEX($AH:$AH, LOOKUP(2, 1 / ($AH$1:INDIRECT("$AH$"&amp;ROW($AH352)-1) &lt;&gt; ""),ROW($AH$1:INDIRECT("$AH$"&amp;ROW($AD352)-1))), 1)&gt;=510,0,
IF(INDEX($AD:$AD, LOOKUP(2, 1 / ($AD$1:INDIRECT("$AD$"&amp;ROW($AD352)-1) &lt;&gt; ""),ROW($AD$1:INDIRECT("$AD$"&amp;ROW($AD352)-1))), 1)&gt;=255,0,
VLOOKUP(INDIRECT("$G$"&amp;LOOKUP(2, 1 / ($AD$1:INDIRECT("$AD$"&amp;ROW($AD352)-1) &lt;&gt; ""),ROW($AD$1:INDIRECT("$AD$"&amp;ROW($AD352)-1)))), 'EV and Base'!$A$1:$N$671, 4, FALSE))))</f>
        <v>92</v>
      </c>
      <c r="AE352" s="2" cm="1">
        <f t="array" aca="1" ref="AE352" ca="1">IF(NOT(ISNUMBER(INDEX($A:$A,LOOKUP(2,1/($A$1:INDIRECT("$A$"&amp;ROW($A352))&lt;&gt;""),ROW($A$1:INDIRECT("$A$"&amp;ROW($A352)))),1))),"",
INDEX($AE:$AE,LOOKUP(2,1/($AE$1:INDIRECT("$AE$"&amp;ROW($AE352)-1)&lt;&gt;""),ROW($AE$1:INDIRECT("$AE$"&amp;ROW($AE352)-1))),1)+
IF(INDEX($AC:$AC,LOOKUP(2,1/($AC$1:INDIRECT("$AC$"&amp;ROW($AC352)-1)&lt;&gt;""),ROW($AC$1:INDIRECT("$AC$"&amp;ROW($AC352)-1))),1)+
INDEX($AD:$AD,LOOKUP(2,1/($AD$1:INDIRECT("$AD$"&amp;ROW($AD352)-1)&lt;&gt;""),ROW($AD$1:INDIRECT("$AD$"&amp;ROW($AD352)-1))),1)+
INDEX($AE:$AE,LOOKUP(2,1/($AE$1:INDIRECT("$AE$"&amp;ROW($AE352)-1)&lt;&gt;""),ROW($AE$1:INDIRECT("$AE$"&amp;ROW($AD352)-1))),1)+
INDEX($AE:$AF,LOOKUP(2,1/($AF$1:INDIRECT("$AF$"&amp;ROW($AF352)-1)&lt;&gt;""),ROW($AF$1:INDIRECT("$AF$"&amp;ROW($AD352)-1))),1)+
INDEX($AG:$AG,LOOKUP(2,1/($AG$1:INDIRECT("$AG$"&amp;ROW($AG352)-1)&lt;&gt;""),ROW($AG$1:INDIRECT("$AG$"&amp;ROW($AD352)-1))),1)+
INDEX($AH:$AH,LOOKUP(2,1/($AH$1:INDIRECT("$AH$"&amp;ROW($AH352)-1)&lt;&gt;""),ROW($AH$1:INDIRECT("$AH$"&amp;ROW($AD352)-1))),1)&gt;=510,0,
IF(INDEX($AE:$AE,LOOKUP(2,1/($AE$1:INDIRECT("$AE$"&amp;ROW($AE352)-1)&lt;&gt;""),ROW($AE$1:INDIRECT("$AE$"&amp;ROW($AE352)-1))),1)&gt;=255,0,
VLOOKUP(INDIRECT("$G$"&amp;LOOKUP(2,1/($AE$1:INDIRECT("$AE$"&amp;ROW($AE352)-1)&lt;&gt;""),ROW($AE$1:INDIRECT("$AE$"&amp;ROW($AE352)-1)))),'EV and Base'!$A$1:$N$671,5,FALSE))))</f>
        <v>11</v>
      </c>
      <c r="AF352" s="2" cm="1">
        <f t="array" aca="1" ref="AF352" ca="1">IF(NOT(ISNUMBER(INDEX($A:$A, LOOKUP(2, 1 / ($A$1:INDIRECT("$A$"&amp;ROW($A352)) &lt;&gt; ""),ROW($A$1:INDIRECT("$A$"&amp;ROW($A352)))), 1))), "",
INDEX($AF:$AF, LOOKUP(2, 1 / ($AF$1:INDIRECT("$AF$"&amp;ROW($AF352)-1) &lt;&gt; ""),ROW($AF$1:INDIRECT("$AF$"&amp;ROW($AF352)-1))), 1)+
IF(INDEX($AC:$AC, LOOKUP(2, 1 / ($AC$1:INDIRECT("$AC$"&amp;ROW($AC352)-1) &lt;&gt; ""),ROW($AC$1:INDIRECT("$AC$"&amp;ROW($AC352)-1))), 1)+
INDEX($AD:$AD, LOOKUP(2, 1 / ($AD$1:INDIRECT("$AD$"&amp;ROW($AD352)-1) &lt;&gt; ""),ROW($AD$1:INDIRECT("$AD$"&amp;ROW($AD352)-1))), 1)+
INDEX($AE:$AE, LOOKUP(2, 1 / ($AE$1:INDIRECT("$AE$"&amp;ROW($AE352)-1) &lt;&gt; ""),ROW($AE$1:INDIRECT("$AE$"&amp;ROW($AD352)-1))), 1)+
INDEX($AE:$AF, LOOKUP(2, 1 / ($AF$1:INDIRECT("$AF$"&amp;ROW($AF352)-1) &lt;&gt; ""),ROW($AF$1:INDIRECT("$AF$"&amp;ROW($AD352)-1))), 1)+
INDEX($AG:$AG, LOOKUP(2, 1 / ($AG$1:INDIRECT("$AG$"&amp;ROW($AG352)-1) &lt;&gt; ""),ROW($AG$1:INDIRECT("$AG$"&amp;ROW($AD352)-1))), 1)+
INDEX($AH:$AH, LOOKUP(2, 1 / ($AH$1:INDIRECT("$AH$"&amp;ROW($AH352)-1) &lt;&gt; ""),ROW($AH$1:INDIRECT("$AH$"&amp;ROW($AD352)-1))), 1)&gt;=510,0,
IF(INDEX($AF:$AF, LOOKUP(2, 1 / ($AF$1:INDIRECT("$AF$"&amp;ROW($AF352)-1) &lt;&gt; ""),ROW($AF$1:INDIRECT("$AF$"&amp;ROW($AF352)-1))), 1)&gt;=255,0,
VLOOKUP(INDIRECT("$G$"&amp;LOOKUP(2, 1 / ($AF$1:INDIRECT("$AF$"&amp;ROW($AF352)-1) &lt;&gt; ""),ROW($AF$1:INDIRECT("$AF$"&amp;ROW($AF352)-1)))), 'EV and Base'!$A$1:$N$671, 6, FALSE))))</f>
        <v>17</v>
      </c>
      <c r="AG352" s="2" cm="1">
        <f t="array" aca="1" ref="AG352" ca="1">IF(NOT(ISNUMBER(INDEX($A:$A, LOOKUP(2, 1 / ($A$1:INDIRECT("$A$"&amp;ROW($A352)) &lt;&gt; ""),ROW($A$1:INDIRECT("$A$"&amp;ROW($A352)))), 1))), "",
INDEX($AG:$AG, LOOKUP(2, 1 / ($AG$1:INDIRECT("$AG$"&amp;ROW($AG352)-1) &lt;&gt; ""),ROW($AG$1:INDIRECT("$AG$"&amp;ROW($AG352)-1))), 1)+
IF(INDEX($AC:$AC, LOOKUP(2, 1 / ($AC$1:INDIRECT("$AC$"&amp;ROW($AC352)-1) &lt;&gt; ""),ROW($AC$1:INDIRECT("$AC$"&amp;ROW($AC352)-1))), 1)+
INDEX($AD:$AD, LOOKUP(2, 1 / ($AD$1:INDIRECT("$AD$"&amp;ROW($AD352)-1) &lt;&gt; ""),ROW($AD$1:INDIRECT("$AD$"&amp;ROW($AD352)-1))), 1)+
INDEX($AE:$AE, LOOKUP(2, 1 / ($AE$1:INDIRECT("$AE$"&amp;ROW($AE352)-1) &lt;&gt; ""),ROW($AE$1:INDIRECT("$AE$"&amp;ROW($AD352)-1))), 1)+
INDEX($AE:$AF, LOOKUP(2, 1 / ($AF$1:INDIRECT("$AF$"&amp;ROW($AF352)-1) &lt;&gt; ""),ROW($AF$1:INDIRECT("$AF$"&amp;ROW($AD352)-1))), 1)+
INDEX($AG:$AG, LOOKUP(2, 1 / ($AG$1:INDIRECT("$AG$"&amp;ROW($AG352)-1) &lt;&gt; ""),ROW($AG$1:INDIRECT("$AG$"&amp;ROW($AD352)-1))), 1)+
INDEX($AH:$AH, LOOKUP(2, 1 / ($AH$1:INDIRECT("$AH$"&amp;ROW($AH352)-1) &lt;&gt; ""),ROW($AH$1:INDIRECT("$AH$"&amp;ROW($AD352)-1))), 1)&gt;=510,0,
IF(INDEX($AG:$AG, LOOKUP(2, 1 / ($AG$1:INDIRECT("$AG$"&amp;ROW($AG352)-1) &lt;&gt; ""),ROW($AG$1:INDIRECT("$AG$"&amp;ROW($AG352)-1))), 1)&gt;=255,0,
VLOOKUP(INDIRECT("$G$"&amp;LOOKUP(2, 1 / ($AG$1:INDIRECT("$AG$"&amp;ROW($AG352)-1) &lt;&gt; ""),ROW($AG$1:INDIRECT("$AG$"&amp;ROW($AG352)-1)))), 'EV and Base'!$A$1:$N$671, 7, FALSE))))</f>
        <v>4</v>
      </c>
      <c r="AH352" s="24" cm="1">
        <f t="array" aca="1" ref="AH352" ca="1">IF(NOT(ISNUMBER(INDEX($A:$A,LOOKUP(2,1/($A$1:INDIRECT("$A$"&amp;ROW($A352))&lt;&gt;""),ROW($A$1:INDIRECT("$A$"&amp;ROW($A352)))),1))),"",
INDEX($AH:$AH,LOOKUP(2,1/($AH$1:INDIRECT("$AH$"&amp;ROW($AH352)-1)&lt;&gt;""),ROW($AH$1:INDIRECT("$AH$"&amp;ROW($AH352)-1))),1)+
IF(INDEX($AC:$AC,LOOKUP(2,1/($AC$1:INDIRECT("$AC$"&amp;ROW($AC352)-1)&lt;&gt;""),ROW($AC$1:INDIRECT("$AC$"&amp;ROW($AC352)-1))),1)+
INDEX($AD:$AD,LOOKUP(2,1/($AD$1:INDIRECT("$AD$"&amp;ROW($AD352)-1)&lt;&gt;""),ROW($AD$1:INDIRECT("$AD$"&amp;ROW($AD352)-1))),1)+
INDEX($AE:$AE,LOOKUP(2,1/($AE$1:INDIRECT("$AE$"&amp;ROW($AE352)-1)&lt;&gt;""),ROW($AE$1:INDIRECT("$AE$"&amp;ROW($AD352)-1))),1)+
INDEX($AE:$AF,LOOKUP(2,1/($AF$1:INDIRECT("$AF$"&amp;ROW($AF352)-1)&lt;&gt;""),ROW($AF$1:INDIRECT("$AF$"&amp;ROW($AD352)-1))),1)+
INDEX($AG:$AG,LOOKUP(2,1/($AG$1:INDIRECT("$AG$"&amp;ROW($AG352)-1)&lt;&gt;""),ROW($AG$1:INDIRECT("$AG$"&amp;ROW($AD352)-1))),1)+
INDEX($AH:$AH,LOOKUP(2,1/($AH$1:INDIRECT("$AH$"&amp;ROW($AH352)-1)&lt;&gt;""),ROW($AH$1:INDIRECT("$AH$"&amp;ROW($AD352)-1))),1)&gt;=510,0,
IF(INDEX($AH:$AH,LOOKUP(2,1/($AH$1:INDIRECT("$AH$"&amp;ROW($AH352)-1)&lt;&gt;""),ROW($AH$1:INDIRECT("$AH$"&amp;ROW($AH352)-1))),1)&gt;=255,0,
VLOOKUP(INDIRECT("$G$"&amp;LOOKUP(2,1/($AH$1:INDIRECT("$AH$"&amp;ROW($AH352)-1)&lt;&gt;""),ROW($AH$1:INDIRECT("$AH$"&amp;ROW($AH352)-1)))),'EV and Base'!$A$1:$N$671,8,FALSE))))</f>
        <v>58</v>
      </c>
      <c r="AI352" s="29" cm="1">
        <f t="array" aca="1" ref="AI352" ca="1">IF(NOT(ISNUMBER(INDEX($A:$A,LOOKUP(2,1/($A$1:INDIRECT("$A$"&amp;ROW($A352))&lt;&gt;""),ROW($A$1:INDIRECT("$A$"&amp;ROW($A352)))),1))),"",
ROUNDDOWN((((2*VLOOKUP($AA352,'EV and Base'!$A$1:$N$671,9,FALSE))+31+ROUNDDOWN($AC352/4,0))*$AB352)/100,0)+$AB352+10)</f>
        <v>149</v>
      </c>
      <c r="AJ352" s="21" cm="1">
        <f t="array" aca="1" ref="AJ352" ca="1">IF(NOT(ISNUMBER(INDEX($A:$A, LOOKUP(2, 1 / ($A$1:INDIRECT("$A$"&amp;ROW($A352)) &lt;&gt; ""),ROW($A$1:INDIRECT("$A$"&amp;ROW($A352)))), 1))), "",
ROUNDDOWN((ROUNDDOWN((((2*VLOOKUP($AA352, 'EV and Base'!$A$1:$N$671, 10, FALSE))+31+ROUNDDOWN($AD352/4, 0))*$AB352)/100, 0)+5)*1.1, 0))</f>
        <v>133</v>
      </c>
      <c r="AK352" s="21" t="str" cm="1">
        <f t="array" aca="1" ref="AK352" ca="1">IF(NOT(ISNUMBER(INDEX($A:$A, LOOKUP(2, 1 / ($A$1:INDIRECT("$A$"&amp;ROW($A352)) &lt;&gt; ""),ROW($A$1:INDIRECT("$A$"&amp;ROW($A352)))), 1))), "",
ROUNDDOWN((ROUNDDOWN((((2*VLOOKUP($AA352, 'EV and Base'!$A$1:$N$671, 11, FALSE))+30+ROUNDDOWN($AE352/4, 0))*$AB352)/100, 0)+5), 0)
&amp;"-"&amp;
ROUNDDOWN((ROUNDDOWN((((2*VLOOKUP($AA352, 'EV and Base'!$A$1:$N$671, 11, FALSE))+31+ROUNDDOWN($AE352/4, 0))*$AB352)/100, 0)+5), 0))</f>
        <v>102-102</v>
      </c>
      <c r="AL352" s="21" t="str" cm="1">
        <f t="array" aca="1" ref="AL352" ca="1">IF(NOT(ISNUMBER(INDEX($A:$A, LOOKUP(2, 1 / ($A$1:INDIRECT("$A$"&amp;ROW($A352)) &lt;&gt; ""),ROW($A$1:INDIRECT("$A$"&amp;ROW($A352)))), 1))), "",
ROUNDDOWN((ROUNDDOWN((((2*VLOOKUP($AA352, 'EV and Base'!$A$1:$N$671, 12, FALSE))+0+ROUNDDOWN($AF352/4, 0))*$AB352)/100, 0)+5)*0.9, 0)
&amp;"-"&amp;
ROUNDDOWN((ROUNDDOWN((((2*VLOOKUP($AA352, 'EV and Base'!$A$1:$N$671, 12, FALSE))+31+ROUNDDOWN($AF352/4, 0))*$AB352)/100, 0)+5)*0.9, 0))</f>
        <v>43-55</v>
      </c>
      <c r="AM352" s="21" t="str" cm="1">
        <f t="array" aca="1" ref="AM352" ca="1">IF(NOT(ISNUMBER(INDEX($A:$A, LOOKUP(2, 1 / ($A$1:INDIRECT("$A$"&amp;ROW($A352)) &lt;&gt; ""),ROW($A$1:INDIRECT("$A$"&amp;ROW($A352)))), 1))), "",
ROUNDDOWN((ROUNDDOWN((((2*VLOOKUP($AA352, 'EV and Base'!$A$1:$N$671, 13, FALSE))+30+ROUNDDOWN($AG352/4, 0))*$AB352)/100, 0)+5), 0)
&amp;"-"&amp;
ROUNDDOWN((ROUNDDOWN((((2*VLOOKUP($AA352, 'EV and Base'!$A$1:$N$671, 13, FALSE))+31+ROUNDDOWN($AG352/4, 0))*$AB352)/100, 0)+5), 0))</f>
        <v>102-102</v>
      </c>
      <c r="AN352" s="25" cm="1">
        <f t="array" aca="1" ref="AN352" ca="1">IF(NOT(ISNUMBER(INDEX($A:$A, LOOKUP(2, 1 / ($A$1:INDIRECT("$A$"&amp;ROW($A352)) &lt;&gt; ""),ROW($A$1:INDIRECT("$A$"&amp;ROW($A352)))), 1))), "",
ROUNDDOWN((ROUNDDOWN((((2*VLOOKUP($AA352, 'EV and Base'!$A$1:$N$671, 14, FALSE))+31+ROUNDDOWN($AH352/4, 0))*$AB352)/100, 0)+5), 0))</f>
        <v>99</v>
      </c>
      <c r="AO352" s="23" cm="1">
        <f t="array" aca="1" ref="AO352" ca="1">IF(NOT(ISNUMBER(INDEX($A:$A, LOOKUP(2, 1 / ($A$1:INDIRECT("$A$"&amp;ROW($A352)) &lt;&gt; ""),ROW($A$1:INDIRECT("$A$"&amp;ROW($A352)))), 1))), "",
ROUNDDOWN((((2*VLOOKUP($AA352, 'EV and Base'!$A$1:$N$671, 9, FALSE))+31+ROUNDDOWN($AC352/4, 0))*$AB352)/100, 0)+$AB352+10)</f>
        <v>149</v>
      </c>
      <c r="AP352" s="2" cm="1">
        <f t="array" aca="1" ref="AP352" ca="1">IF(NOT(ISNUMBER(INDEX($A:$A, LOOKUP(2, 1 / ($A$1:INDIRECT("$A$"&amp;ROW($A352)) &lt;&gt; ""),ROW($A$1:INDIRECT("$A$"&amp;ROW($A352)))), 1))), "",
ROUNDDOWN((ROUNDDOWN((((2*VLOOKUP($AA352, 'EV and Base'!$A$1:$N$671, 10, FALSE))+31+ROUNDDOWN($AD352/4, 0))*$AB352)/100, 0)+5)*1.1, 0))</f>
        <v>133</v>
      </c>
      <c r="AQ352" s="2" cm="1">
        <f t="array" aca="1" ref="AQ352" ca="1">IF(NOT(ISNUMBER(INDEX($A:$A, LOOKUP(2, 1 / ($A$1:INDIRECT("$A$"&amp;ROW($A352)) &lt;&gt; ""),ROW($A$1:INDIRECT("$A$"&amp;ROW($A352)))), 1))), "",
ROUNDDOWN((ROUNDDOWN((((2*VLOOKUP($AA352, 'EV and Base'!$A$1:$N$671, 11, FALSE))+$AV$2+ROUNDDOWN($AE352/4, 0))*$AB352)/100, 0)+5), 0))</f>
        <v>102</v>
      </c>
      <c r="AR352" s="22" cm="1">
        <f t="array" aca="1" ref="AR352" ca="1">IF(NOT(ISNUMBER(INDEX($A:$A, LOOKUP(2, 1 / ($A$1:INDIRECT("$A$"&amp;ROW($A352)) &lt;&gt; ""),ROW($A$1:INDIRECT("$A$"&amp;ROW($A352)))), 1))), "",
ROUNDDOWN((ROUNDDOWN((((2*VLOOKUP($AA352, 'EV and Base'!$A$1:$N$671, 12, FALSE))+$AW$2+ROUNDDOWN($AF352/4, 0))*$AB352)/100, 0)+5)*0.9, 0))</f>
        <v>50</v>
      </c>
      <c r="AS352" s="2" cm="1">
        <f t="array" aca="1" ref="AS352" ca="1">IF(NOT(ISNUMBER(INDEX($A:$A, LOOKUP(2, 1 / ($A$1:INDIRECT("$A$"&amp;ROW($A352)) &lt;&gt; ""),ROW($A$1:INDIRECT("$A$"&amp;ROW($A352)))), 1))), "",
ROUNDDOWN((ROUNDDOWN((((2*VLOOKUP($AA352, 'EV and Base'!$A$1:$N$671, 13, FALSE))+$AX$2+ROUNDDOWN($AG352/4, 0))*$AB352)/100, 0)+5), 0))</f>
        <v>102</v>
      </c>
      <c r="AT352" s="24" cm="1">
        <f t="array" aca="1" ref="AT352" ca="1">IF(NOT(ISNUMBER(INDEX($A:$A, LOOKUP(2, 1 / ($A$1:INDIRECT("$A$"&amp;ROW($A352)) &lt;&gt; ""),ROW($A$1:INDIRECT("$A$"&amp;ROW($A352)))), 1))), "",
ROUNDDOWN((ROUNDDOWN((((2*VLOOKUP($AA352, 'EV and Base'!$A$1:$N$671, 14, FALSE))+31+ROUNDDOWN($AH352/4, 0))*$AB352)/100, 0)+5), 0))</f>
        <v>99</v>
      </c>
      <c r="AU352" s="28">
        <v>248</v>
      </c>
      <c r="AY352" cm="1">
        <f t="array" aca="1" ref="AY352" ca="1">IF(NOT(ISNUMBER(INDEX($A:$A,LOOKUP(2,1/($A$1:INDIRECT("$A$"&amp;ROW($A352))&lt;&gt;""),ROW($A$1:INDIRECT("$A$"&amp;ROW($A352)))),1))),"",
INDEX($AY:$AY,LOOKUP(2,1/($AY$1:INDIRECT("$AY$"&amp;ROW($AY352)-1)&lt;&gt;""),ROW($AY$1:INDIRECT("$AY$"&amp;ROW($AY352)-1))),1)+$BL352)</f>
        <v>95347</v>
      </c>
      <c r="AZ352" s="3" cm="1">
        <f t="array" aca="1" ref="AZ352" ca="1">IF(NOT(ISNUMBER(INDEX($A:$A, LOOKUP(2, 1 / ($A$1:INDIRECT("$A$"&amp;ROW($A352)) &lt;&gt; ""),ROW($A$1:INDIRECT("$A$"&amp;ROW($A352)))), 1))), "",
VLOOKUP(INDIRECT("$G$"&amp;LOOKUP(2, 1 / ($AY$1:INDIRECT("$AY$"&amp;ROW($AY352)-1) &lt;&gt; ""),ROW($AY$1:INDIRECT("$AY$"&amp;ROW($AY352)-1)))),'EV and Base'!A291:N961,2,FALSE))</f>
        <v>138</v>
      </c>
      <c r="BA352" s="3" cm="1">
        <f t="array" aca="1" ref="BA352" ca="1">IF(NOT(ISNUMBER(INDEX($A:$A, LOOKUP(2, 1 / ($A$1:INDIRECT("$A$"&amp;ROW($A352)) &lt;&gt; ""),ROW($A$1:INDIRECT("$A$"&amp;ROW($A352)))), 1))), "",
INDIRECT("$I$"&amp;LOOKUP(2, 1 / ($AY$1:INDIRECT("$AY$"&amp;ROW($AY352)-1) &lt;&gt; ""),ROW($AY$1:INDIRECT("$AY$"&amp;ROW($AY352)-1)))))</f>
        <v>36</v>
      </c>
      <c r="BB352" s="1" cm="1">
        <f t="array" aca="1" ref="BB352" ca="1">IF(NOT(ISNUMBER(INDEX($A:$A, LOOKUP(2, 1 / ($A$1:INDIRECT("$A$"&amp;ROW($A352)) &lt;&gt; ""),ROW($A$1:INDIRECT("$A$"&amp;ROW($A352)))), 1))), "",
INDIRECT("$AB$"&amp;LOOKUP(2, 1 / ($AY$1:INDIRECT("$AY$"&amp;ROW($AY352)-1) &lt;&gt; ""),ROW($AY$1:INDIRECT("$AY$"&amp;ROW($AY352)-1)))))</f>
        <v>46</v>
      </c>
      <c r="BC352" s="3" cm="1">
        <f t="array" aca="1" ref="BC352" ca="1">IF(NOT(ISNUMBER(INDEX($A:$A,LOOKUP(2,1/($A$1:INDIRECT("$A$"&amp;ROW($A352))&lt;&gt;""),ROW($A$1:INDIRECT("$A$"&amp;ROW($A352)))),1))),"",
$BA352+$BA352+10)</f>
        <v>82</v>
      </c>
      <c r="BD352" s="3" cm="1">
        <f t="array" aca="1" ref="BD352" ca="1">IF(NOT(ISNUMBER(INDEX($A:$A,LOOKUP(2,1/($A$1:INDIRECT("$A$"&amp;ROW($A352))&lt;&gt;""),ROW($A$1:INDIRECT("$A$"&amp;ROW($A352)))),1))),"",
$BA352+$BB352+10)</f>
        <v>92</v>
      </c>
      <c r="BE352" s="3" cm="1">
        <f t="array" aca="1" ref="BE352" ca="1">IF(NOT(ISNUMBER(INDEX($A:$A,LOOKUP(2,1/($A$1:INDIRECT("$A$"&amp;ROW($A352))&lt;&gt;""),ROW($A$1:INDIRECT("$A$"&amp;ROW($A352)))),1))),"",
$BC352*$BC352)</f>
        <v>6724</v>
      </c>
      <c r="BF352" s="3" cm="1">
        <f t="array" aca="1" ref="BF352" ca="1">IF(NOT(ISNUMBER(INDEX($A:$A,LOOKUP(2,1/($A$1:INDIRECT("$A$"&amp;ROW($A352))&lt;&gt;""),ROW($A$1:INDIRECT("$A$"&amp;ROW($A352)))),1))),"",
$BD352*$BD352)</f>
        <v>8464</v>
      </c>
      <c r="BG352" s="3" cm="1">
        <f t="array" aca="1" ref="BG352" ca="1">IF(NOT(ISNUMBER(INDEX($A:$A,LOOKUP(2,1/($A$1:INDIRECT("$A$"&amp;ROW($A352))&lt;&gt;""),ROW($A$1:INDIRECT("$A$"&amp;ROW($A352)))),1))),"",
_xlfn.FLOOR.MATH(1.5*_xlfn.FLOOR.MATH($AZ352*BA352/5)))</f>
        <v>1489</v>
      </c>
      <c r="BH352" s="3" cm="1">
        <f t="array" aca="1" ref="BH352" ca="1">IF(NOT(ISNUMBER(INDEX($A:$A, LOOKUP(2, 1 / ($A$1:INDIRECT("$A$"&amp;ROW($A352)) &lt;&gt; ""),ROW($A$1:INDIRECT("$A$"&amp;ROW($A352)))), 1))), "",
_xlfn.FLOOR.MATH($BG352/IF(OR(INDIRECT("$C$"&amp;LOOKUP(2, 1 / ($AY$1:INDIRECT("$AY$"&amp;ROW($AY352)-1) &lt;&gt; ""),ROW($AY$1:INDIRECT("$AY$"&amp;ROW($AY352)-1))))="Multi",
INDIRECT("$C$"&amp;LOOKUP(2, 1 / ($AY$1:INDIRECT("$AY$"&amp;ROW($AY352)-1) &lt;&gt; ""),ROW($AY$1:INDIRECT("$AY$"&amp;ROW($AY352)-1))))="Double"),2,1)))</f>
        <v>1489</v>
      </c>
      <c r="BI352" s="3" cm="1">
        <f t="array" aca="1" ref="BI352" ca="1">IF(NOT(ISNUMBER(INDEX($A:$A,LOOKUP(2,1/($A$1:INDIRECT("$A$"&amp;ROW($A352))&lt;&gt;""),ROW($A$1:INDIRECT("$A$"&amp;ROW($A352)))),1))),"",
VLOOKUP($BC352,GameFreakSQRT!$A$1:$B$200,2,FALSE))</f>
        <v>37091</v>
      </c>
      <c r="BJ352" s="3" cm="1">
        <f t="array" aca="1" ref="BJ352" ca="1">IF(NOT(ISNUMBER(INDEX($A:$A,LOOKUP(2,1/($A$1:INDIRECT("$A$"&amp;ROW($A352))&lt;&gt;""),ROW($A$1:INDIRECT("$A$"&amp;ROW($A352)))),1))),"",
VLOOKUP($BD352,GameFreakSQRT!$A$1:$B$200,2,FALSE))</f>
        <v>39287</v>
      </c>
      <c r="BK352" s="3" cm="1">
        <f t="array" aca="1" ref="BK352" ca="1">IF(NOT(ISNUMBER(INDEX($A:$A,LOOKUP(2,1/($A$1:INDIRECT("$A$"&amp;ROW($A352))&lt;&gt;""),ROW($A$1:INDIRECT("$A$"&amp;ROW($A352)))),1))),"",
_xlfn.FLOOR.MATH((($BI352*$BE352)*$BH352)/($BJ352*$BF352))+1)</f>
        <v>1117</v>
      </c>
      <c r="BL352" s="3" cm="1">
        <f t="array" aca="1" ref="BL352" ca="1">IF(NOT(ISNUMBER(INDEX($A:$A,LOOKUP(2,1/($A$1:INDIRECT("$A$"&amp;ROW($A352))&lt;&gt;""),ROW($A$1:INDIRECT("$A$"&amp;ROW($A352)))),1))),"",
_xlfn.FLOOR.MATH($BK352*IF(NOT(INDIRECT("$Z$"&amp;LOOKUP(2, 1 / ($AY$1:INDIRECT("$AY$"&amp;ROW($AY352)-1) &lt;&gt; ""),ROW($AY$1:INDIRECT("$AY$"&amp;ROW($AY352)-1))))=""),1.5,1)))</f>
        <v>1675</v>
      </c>
      <c r="BM352" s="3" cm="1">
        <f t="array" aca="1" ref="BM352" ca="1">IF(NOT(ISNUMBER(INDEX($A:$A, LOOKUP(2, 1 / ($A$1:INDIRECT("$A$"&amp;ROW($A352)) &lt;&gt; ""),ROW($A$1:INDIRECT("$A$"&amp;ROW($A352)))), 1))), "",
INDIRECT("$Y$"&amp;LOOKUP(2, 1 / ($AY$1:INDIRECT("$AY$"&amp;ROW($AY352)-1) &lt;&gt; ""),ROW($AY$1:INDIRECT("$AY$"&amp;ROW($AY352)-1)))))</f>
        <v>1675</v>
      </c>
      <c r="BN352" s="3" t="b">
        <f t="shared" ca="1" si="29"/>
        <v>1</v>
      </c>
    </row>
    <row r="353" spans="1:66" x14ac:dyDescent="0.45">
      <c r="A353" s="69" t="s">
        <v>75</v>
      </c>
      <c r="B353" s="69" t="s">
        <v>637</v>
      </c>
      <c r="C353" s="69" t="s">
        <v>46</v>
      </c>
      <c r="D353" s="69" t="s">
        <v>625</v>
      </c>
      <c r="E353" s="69" t="s">
        <v>48</v>
      </c>
      <c r="F353" s="56">
        <v>1</v>
      </c>
      <c r="G353" s="2" t="s">
        <v>597</v>
      </c>
      <c r="H353" s="2" t="s">
        <v>50</v>
      </c>
      <c r="I353" s="2">
        <v>36</v>
      </c>
      <c r="J353" s="2" t="s">
        <v>59</v>
      </c>
      <c r="K353" s="2" t="s">
        <v>399</v>
      </c>
      <c r="L353" s="2" t="s">
        <v>53</v>
      </c>
      <c r="M353" s="2" t="s">
        <v>403</v>
      </c>
      <c r="N353" s="2" t="s">
        <v>445</v>
      </c>
      <c r="O353" s="2" t="s">
        <v>598</v>
      </c>
      <c r="P353" s="2" t="s">
        <v>631</v>
      </c>
      <c r="Q353" s="2">
        <v>12</v>
      </c>
      <c r="R353" s="2">
        <f>_xlfn.FLOOR.MATH((((2*VLOOKUP(G353, 'EV and Base'!$A$1:$N$671, 9, FALSE))+$Q353)*$I353)/100)+$I353+10</f>
        <v>87</v>
      </c>
      <c r="S353" s="2">
        <f>_xlfn.FLOOR.MATH((_xlfn.FLOOR.MATH((((2*VLOOKUP($G353, 'EV and Base'!$A$1:$N$671, 10, FALSE))+$Q353)*$I353)/100)+5)*
IF(OR($J353="Lonely", $J353="Brave", $J353="Adamant", $J353="Naughty"), 1.1,
IF(OR($J353="Bold", $J353="Timid", $J353="Modest", $J353="Calm"), 0.9, 1)))</f>
        <v>56</v>
      </c>
      <c r="T353" s="2">
        <f>_xlfn.FLOOR.MATH((_xlfn.FLOOR.MATH((((2*VLOOKUP($G353, 'EV and Base'!$A$1:$N$671, 11, FALSE))+$Q353)*$I353)/100)+5)*
IF(OR($J353="Bold", $J353="Relaxed", $J353="Impish", $J353="Lax"), 1.1,
IF(OR($J353="Lonely", $J353="Hasty", $J353="Mild", $J353="Gentle"), 0.9, 1)))</f>
        <v>61</v>
      </c>
      <c r="U353" s="2">
        <f>_xlfn.FLOOR.MATH((_xlfn.FLOOR.MATH((((2*VLOOKUP($G353, 'EV and Base'!$A$1:$N$671, 12, FALSE))+$Q353)*$I353)/100)+5)*
IF(OR($J353="Modest", $J353="Mild", $J353="Quiet", $J353="Rash"), 1.1,
IF(OR($J353="Adamant", $J353="Impish", $J353="Jolly", $J353="Careful"), 0.9, 1)))</f>
        <v>59</v>
      </c>
      <c r="V353" s="2">
        <f>_xlfn.FLOOR.MATH((_xlfn.FLOOR.MATH((((2*VLOOKUP($G353, 'EV and Base'!$A$1:$N$671, 13, FALSE))+$Q353)*$I353)/100)+5)*
IF(OR($J353="Calm", $J353="Gentle", $J353="Sassy", $J353="Careful"), 1.1,
IF(OR($J353="Naughty", $J353="Lax", $J353="Naive", $J353="Rash"), 0.9, 1)))</f>
        <v>63</v>
      </c>
      <c r="W353" s="2">
        <f>_xlfn.FLOOR.MATH((_xlfn.FLOOR.MATH((((2*VLOOKUP($G353, 'EV and Base'!$A$1:$N$671, 14, FALSE))+$Q353)*$I353)/100)+5)*
IF(OR($J353="Timid", $J353="Hasty", $J353="Jolly", $J353="Naive"), 1.1,
IF(OR($J353="Brave", $J353="Relaxed", $J353="Quiet", $J353="Sassy"), 0.9, 1)))</f>
        <v>51</v>
      </c>
      <c r="X353" s="69">
        <v>1152</v>
      </c>
      <c r="Z353" s="1">
        <v>1</v>
      </c>
      <c r="AA353" s="23" t="str" cm="1">
        <f t="array" aca="1" ref="AA353" ca="1">IF(NOT(ISNUMBER(INDEX($A:$A,LOOKUP(2,1/($A$1:INDIRECT("$A$"&amp;ROW($A353))&lt;&gt;""),ROW($A$1:INDIRECT("$A$"&amp;ROW($A353)))),1))),"",
IF(NOT(ISNUMBER($A353)),$AA352,
IF($AB353&lt;16,"Lillipup",
IF($AB353&lt;32,"Herdier",
"Stoutland"))))</f>
        <v/>
      </c>
      <c r="AB353" s="25" t="str" cm="1">
        <f t="array" aca="1" ref="AB353" ca="1">IF(NOT(ISNUMBER(INDEX($A:$A, LOOKUP(2, 1 / ($A$1:INDIRECT("$A$"&amp;ROW($A353)) &lt;&gt; ""),ROW($A$1:INDIRECT("$A$"&amp;ROW($A353)))), 1))), "",
VLOOKUP($AY353,'Medium-Slow'!$A$1:$B$101,2,TRUE))</f>
        <v/>
      </c>
      <c r="AC353" s="23" t="str" cm="1">
        <f t="array" aca="1" ref="AC353" ca="1">IF(NOT(ISNUMBER(INDEX($A:$A, LOOKUP(2, 1 / ($A$1:INDIRECT("$A$"&amp;ROW($A353)) &lt;&gt; ""),ROW($A$1:INDIRECT("$A$"&amp;ROW($A353)))), 1))), "",
INDEX($AC:$AC, LOOKUP(2, 1 / ($AC$1:INDIRECT("$AC$"&amp;ROW($AC353)-1) &lt;&gt; ""),ROW($AC$1:INDIRECT("$AC$"&amp;ROW($AC353)-1))), 1)+
IF(INDEX($AC:$AC, LOOKUP(2, 1 / ($AC$1:INDIRECT("$AC$"&amp;ROW($AC353)-1) &lt;&gt; ""),ROW($AC$1:INDIRECT("$AC$"&amp;ROW($AC353)-1))), 1)+
INDEX($AD:$AD, LOOKUP(2, 1 / ($AD$1:INDIRECT("$AD$"&amp;ROW($AD353)-1) &lt;&gt; ""),ROW($AD$1:INDIRECT("$AD$"&amp;ROW($AD353)-1))), 1)+
INDEX($AE:$AE, LOOKUP(2, 1 / ($AE$1:INDIRECT("$AE$"&amp;ROW($AE353)-1) &lt;&gt; ""),ROW($AE$1:INDIRECT("$AE$"&amp;ROW($AD353)-1))), 1)+
INDEX($AE:$AF, LOOKUP(2, 1 / ($AF$1:INDIRECT("$AF$"&amp;ROW($AF353)-1) &lt;&gt; ""),ROW($AF$1:INDIRECT("$AF$"&amp;ROW($AD353)-1))), 1)+
INDEX($AG:$AG, LOOKUP(2, 1 / ($AG$1:INDIRECT("$AG$"&amp;ROW($AG353)-1) &lt;&gt; ""),ROW($AG$1:INDIRECT("$AG$"&amp;ROW($AD353)-1))), 1)+
INDEX($AH:$AH, LOOKUP(2, 1 / ($AH$1:INDIRECT("$AH$"&amp;ROW($AH353)-1) &lt;&gt; ""),ROW($AH$1:INDIRECT("$AH$"&amp;ROW($AD353)-1))), 1)&gt;=510,0,
IF(INDEX($AC:$AC, LOOKUP(2, 1 / ($AC$1:INDIRECT("$AC$"&amp;ROW($AC353)-1) &lt;&gt; ""),ROW($AC$1:INDIRECT("$AC$"&amp;ROW($AC353)-1))), 1)&gt;=255,0,
VLOOKUP(INDIRECT("$G$"&amp;LOOKUP(2, 1 / ($AC$1:INDIRECT("$AC$"&amp;ROW($AC353)-1) &lt;&gt; ""),ROW($AC$1:INDIRECT("$AC$"&amp;ROW($AC353)-1)))), 'EV and Base'!$A$1:$N$671, 3, FALSE))))</f>
        <v/>
      </c>
      <c r="AD353" s="2" t="str" cm="1">
        <f t="array" aca="1" ref="AD353" ca="1">IF(NOT(ISNUMBER(INDEX($A:$A, LOOKUP(2, 1 / ($A$1:INDIRECT("$A$"&amp;ROW($A353)) &lt;&gt; ""),ROW($A$1:INDIRECT("$A$"&amp;ROW($A353)))), 1))), "",
INDEX($AD:$AD, LOOKUP(2, 1 / ($AD$1:INDIRECT("$AD$"&amp;ROW($AD353)-1) &lt;&gt; ""),ROW($AD$1:INDIRECT("$AD$"&amp;ROW($AD353)-1))), 1)+
IF(INDEX($AC:$AC, LOOKUP(2, 1 / ($AC$1:INDIRECT("$AC$"&amp;ROW($AC353)-1) &lt;&gt; ""),ROW($AC$1:INDIRECT("$AC$"&amp;ROW($AC353)-1))), 1)+
INDEX($AD:$AD, LOOKUP(2, 1 / ($AD$1:INDIRECT("$AD$"&amp;ROW($AD353)-1) &lt;&gt; ""),ROW($AD$1:INDIRECT("$AD$"&amp;ROW($AD353)-1))), 1)+
INDEX($AE:$AE, LOOKUP(2, 1 / ($AE$1:INDIRECT("$AE$"&amp;ROW($AE353)-1) &lt;&gt; ""),ROW($AE$1:INDIRECT("$AE$"&amp;ROW($AD353)-1))), 1)+
INDEX($AE:$AF, LOOKUP(2, 1 / ($AF$1:INDIRECT("$AF$"&amp;ROW($AF353)-1) &lt;&gt; ""),ROW($AF$1:INDIRECT("$AF$"&amp;ROW($AD353)-1))), 1)+
INDEX($AG:$AG, LOOKUP(2, 1 / ($AG$1:INDIRECT("$AG$"&amp;ROW($AG353)-1) &lt;&gt; ""),ROW($AG$1:INDIRECT("$AG$"&amp;ROW($AD353)-1))), 1)+
INDEX($AH:$AH, LOOKUP(2, 1 / ($AH$1:INDIRECT("$AH$"&amp;ROW($AH353)-1) &lt;&gt; ""),ROW($AH$1:INDIRECT("$AH$"&amp;ROW($AD353)-1))), 1)&gt;=510,0,
IF(INDEX($AD:$AD, LOOKUP(2, 1 / ($AD$1:INDIRECT("$AD$"&amp;ROW($AD353)-1) &lt;&gt; ""),ROW($AD$1:INDIRECT("$AD$"&amp;ROW($AD353)-1))), 1)&gt;=255,0,
VLOOKUP(INDIRECT("$G$"&amp;LOOKUP(2, 1 / ($AD$1:INDIRECT("$AD$"&amp;ROW($AD353)-1) &lt;&gt; ""),ROW($AD$1:INDIRECT("$AD$"&amp;ROW($AD353)-1)))), 'EV and Base'!$A$1:$N$671, 4, FALSE))))</f>
        <v/>
      </c>
      <c r="AE353" s="2" t="str" cm="1">
        <f t="array" aca="1" ref="AE353" ca="1">IF(NOT(ISNUMBER(INDEX($A:$A,LOOKUP(2,1/($A$1:INDIRECT("$A$"&amp;ROW($A353))&lt;&gt;""),ROW($A$1:INDIRECT("$A$"&amp;ROW($A353)))),1))),"",
INDEX($AE:$AE,LOOKUP(2,1/($AE$1:INDIRECT("$AE$"&amp;ROW($AE353)-1)&lt;&gt;""),ROW($AE$1:INDIRECT("$AE$"&amp;ROW($AE353)-1))),1)+
IF(INDEX($AC:$AC,LOOKUP(2,1/($AC$1:INDIRECT("$AC$"&amp;ROW($AC353)-1)&lt;&gt;""),ROW($AC$1:INDIRECT("$AC$"&amp;ROW($AC353)-1))),1)+
INDEX($AD:$AD,LOOKUP(2,1/($AD$1:INDIRECT("$AD$"&amp;ROW($AD353)-1)&lt;&gt;""),ROW($AD$1:INDIRECT("$AD$"&amp;ROW($AD353)-1))),1)+
INDEX($AE:$AE,LOOKUP(2,1/($AE$1:INDIRECT("$AE$"&amp;ROW($AE353)-1)&lt;&gt;""),ROW($AE$1:INDIRECT("$AE$"&amp;ROW($AD353)-1))),1)+
INDEX($AE:$AF,LOOKUP(2,1/($AF$1:INDIRECT("$AF$"&amp;ROW($AF353)-1)&lt;&gt;""),ROW($AF$1:INDIRECT("$AF$"&amp;ROW($AD353)-1))),1)+
INDEX($AG:$AG,LOOKUP(2,1/($AG$1:INDIRECT("$AG$"&amp;ROW($AG353)-1)&lt;&gt;""),ROW($AG$1:INDIRECT("$AG$"&amp;ROW($AD353)-1))),1)+
INDEX($AH:$AH,LOOKUP(2,1/($AH$1:INDIRECT("$AH$"&amp;ROW($AH353)-1)&lt;&gt;""),ROW($AH$1:INDIRECT("$AH$"&amp;ROW($AD353)-1))),1)&gt;=510,0,
IF(INDEX($AE:$AE,LOOKUP(2,1/($AE$1:INDIRECT("$AE$"&amp;ROW($AE353)-1)&lt;&gt;""),ROW($AE$1:INDIRECT("$AE$"&amp;ROW($AE353)-1))),1)&gt;=255,0,
VLOOKUP(INDIRECT("$G$"&amp;LOOKUP(2,1/($AE$1:INDIRECT("$AE$"&amp;ROW($AE353)-1)&lt;&gt;""),ROW($AE$1:INDIRECT("$AE$"&amp;ROW($AE353)-1)))),'EV and Base'!$A$1:$N$671,5,FALSE))))</f>
        <v/>
      </c>
      <c r="AF353" s="2" t="str" cm="1">
        <f t="array" aca="1" ref="AF353" ca="1">IF(NOT(ISNUMBER(INDEX($A:$A, LOOKUP(2, 1 / ($A$1:INDIRECT("$A$"&amp;ROW($A353)) &lt;&gt; ""),ROW($A$1:INDIRECT("$A$"&amp;ROW($A353)))), 1))), "",
INDEX($AF:$AF, LOOKUP(2, 1 / ($AF$1:INDIRECT("$AF$"&amp;ROW($AF353)-1) &lt;&gt; ""),ROW($AF$1:INDIRECT("$AF$"&amp;ROW($AF353)-1))), 1)+
IF(INDEX($AC:$AC, LOOKUP(2, 1 / ($AC$1:INDIRECT("$AC$"&amp;ROW($AC353)-1) &lt;&gt; ""),ROW($AC$1:INDIRECT("$AC$"&amp;ROW($AC353)-1))), 1)+
INDEX($AD:$AD, LOOKUP(2, 1 / ($AD$1:INDIRECT("$AD$"&amp;ROW($AD353)-1) &lt;&gt; ""),ROW($AD$1:INDIRECT("$AD$"&amp;ROW($AD353)-1))), 1)+
INDEX($AE:$AE, LOOKUP(2, 1 / ($AE$1:INDIRECT("$AE$"&amp;ROW($AE353)-1) &lt;&gt; ""),ROW($AE$1:INDIRECT("$AE$"&amp;ROW($AD353)-1))), 1)+
INDEX($AE:$AF, LOOKUP(2, 1 / ($AF$1:INDIRECT("$AF$"&amp;ROW($AF353)-1) &lt;&gt; ""),ROW($AF$1:INDIRECT("$AF$"&amp;ROW($AD353)-1))), 1)+
INDEX($AG:$AG, LOOKUP(2, 1 / ($AG$1:INDIRECT("$AG$"&amp;ROW($AG353)-1) &lt;&gt; ""),ROW($AG$1:INDIRECT("$AG$"&amp;ROW($AD353)-1))), 1)+
INDEX($AH:$AH, LOOKUP(2, 1 / ($AH$1:INDIRECT("$AH$"&amp;ROW($AH353)-1) &lt;&gt; ""),ROW($AH$1:INDIRECT("$AH$"&amp;ROW($AD353)-1))), 1)&gt;=510,0,
IF(INDEX($AF:$AF, LOOKUP(2, 1 / ($AF$1:INDIRECT("$AF$"&amp;ROW($AF353)-1) &lt;&gt; ""),ROW($AF$1:INDIRECT("$AF$"&amp;ROW($AF353)-1))), 1)&gt;=255,0,
VLOOKUP(INDIRECT("$G$"&amp;LOOKUP(2, 1 / ($AF$1:INDIRECT("$AF$"&amp;ROW($AF353)-1) &lt;&gt; ""),ROW($AF$1:INDIRECT("$AF$"&amp;ROW($AF353)-1)))), 'EV and Base'!$A$1:$N$671, 6, FALSE))))</f>
        <v/>
      </c>
      <c r="AG353" s="2" t="str" cm="1">
        <f t="array" aca="1" ref="AG353" ca="1">IF(NOT(ISNUMBER(INDEX($A:$A, LOOKUP(2, 1 / ($A$1:INDIRECT("$A$"&amp;ROW($A353)) &lt;&gt; ""),ROW($A$1:INDIRECT("$A$"&amp;ROW($A353)))), 1))), "",
INDEX($AG:$AG, LOOKUP(2, 1 / ($AG$1:INDIRECT("$AG$"&amp;ROW($AG353)-1) &lt;&gt; ""),ROW($AG$1:INDIRECT("$AG$"&amp;ROW($AG353)-1))), 1)+
IF(INDEX($AC:$AC, LOOKUP(2, 1 / ($AC$1:INDIRECT("$AC$"&amp;ROW($AC353)-1) &lt;&gt; ""),ROW($AC$1:INDIRECT("$AC$"&amp;ROW($AC353)-1))), 1)+
INDEX($AD:$AD, LOOKUP(2, 1 / ($AD$1:INDIRECT("$AD$"&amp;ROW($AD353)-1) &lt;&gt; ""),ROW($AD$1:INDIRECT("$AD$"&amp;ROW($AD353)-1))), 1)+
INDEX($AE:$AE, LOOKUP(2, 1 / ($AE$1:INDIRECT("$AE$"&amp;ROW($AE353)-1) &lt;&gt; ""),ROW($AE$1:INDIRECT("$AE$"&amp;ROW($AD353)-1))), 1)+
INDEX($AE:$AF, LOOKUP(2, 1 / ($AF$1:INDIRECT("$AF$"&amp;ROW($AF353)-1) &lt;&gt; ""),ROW($AF$1:INDIRECT("$AF$"&amp;ROW($AD353)-1))), 1)+
INDEX($AG:$AG, LOOKUP(2, 1 / ($AG$1:INDIRECT("$AG$"&amp;ROW($AG353)-1) &lt;&gt; ""),ROW($AG$1:INDIRECT("$AG$"&amp;ROW($AD353)-1))), 1)+
INDEX($AH:$AH, LOOKUP(2, 1 / ($AH$1:INDIRECT("$AH$"&amp;ROW($AH353)-1) &lt;&gt; ""),ROW($AH$1:INDIRECT("$AH$"&amp;ROW($AD353)-1))), 1)&gt;=510,0,
IF(INDEX($AG:$AG, LOOKUP(2, 1 / ($AG$1:INDIRECT("$AG$"&amp;ROW($AG353)-1) &lt;&gt; ""),ROW($AG$1:INDIRECT("$AG$"&amp;ROW($AG353)-1))), 1)&gt;=255,0,
VLOOKUP(INDIRECT("$G$"&amp;LOOKUP(2, 1 / ($AG$1:INDIRECT("$AG$"&amp;ROW($AG353)-1) &lt;&gt; ""),ROW($AG$1:INDIRECT("$AG$"&amp;ROW($AG353)-1)))), 'EV and Base'!$A$1:$N$671, 7, FALSE))))</f>
        <v/>
      </c>
      <c r="AH353" s="24" t="str" cm="1">
        <f t="array" aca="1" ref="AH353" ca="1">IF(NOT(ISNUMBER(INDEX($A:$A,LOOKUP(2,1/($A$1:INDIRECT("$A$"&amp;ROW($A353))&lt;&gt;""),ROW($A$1:INDIRECT("$A$"&amp;ROW($A353)))),1))),"",
INDEX($AH:$AH,LOOKUP(2,1/($AH$1:INDIRECT("$AH$"&amp;ROW($AH353)-1)&lt;&gt;""),ROW($AH$1:INDIRECT("$AH$"&amp;ROW($AH353)-1))),1)+
IF(INDEX($AC:$AC,LOOKUP(2,1/($AC$1:INDIRECT("$AC$"&amp;ROW($AC353)-1)&lt;&gt;""),ROW($AC$1:INDIRECT("$AC$"&amp;ROW($AC353)-1))),1)+
INDEX($AD:$AD,LOOKUP(2,1/($AD$1:INDIRECT("$AD$"&amp;ROW($AD353)-1)&lt;&gt;""),ROW($AD$1:INDIRECT("$AD$"&amp;ROW($AD353)-1))),1)+
INDEX($AE:$AE,LOOKUP(2,1/($AE$1:INDIRECT("$AE$"&amp;ROW($AE353)-1)&lt;&gt;""),ROW($AE$1:INDIRECT("$AE$"&amp;ROW($AD353)-1))),1)+
INDEX($AE:$AF,LOOKUP(2,1/($AF$1:INDIRECT("$AF$"&amp;ROW($AF353)-1)&lt;&gt;""),ROW($AF$1:INDIRECT("$AF$"&amp;ROW($AD353)-1))),1)+
INDEX($AG:$AG,LOOKUP(2,1/($AG$1:INDIRECT("$AG$"&amp;ROW($AG353)-1)&lt;&gt;""),ROW($AG$1:INDIRECT("$AG$"&amp;ROW($AD353)-1))),1)+
INDEX($AH:$AH,LOOKUP(2,1/($AH$1:INDIRECT("$AH$"&amp;ROW($AH353)-1)&lt;&gt;""),ROW($AH$1:INDIRECT("$AH$"&amp;ROW($AD353)-1))),1)&gt;=510,0,
IF(INDEX($AH:$AH,LOOKUP(2,1/($AH$1:INDIRECT("$AH$"&amp;ROW($AH353)-1)&lt;&gt;""),ROW($AH$1:INDIRECT("$AH$"&amp;ROW($AH353)-1))),1)&gt;=255,0,
VLOOKUP(INDIRECT("$G$"&amp;LOOKUP(2,1/($AH$1:INDIRECT("$AH$"&amp;ROW($AH353)-1)&lt;&gt;""),ROW($AH$1:INDIRECT("$AH$"&amp;ROW($AH353)-1)))),'EV and Base'!$A$1:$N$671,8,FALSE))))</f>
        <v/>
      </c>
      <c r="AI353" s="29" t="str" cm="1">
        <f t="array" aca="1" ref="AI353" ca="1">IF(NOT(ISNUMBER(INDEX($A:$A,LOOKUP(2,1/($A$1:INDIRECT("$A$"&amp;ROW($A353))&lt;&gt;""),ROW($A$1:INDIRECT("$A$"&amp;ROW($A353)))),1))),"",
ROUNDDOWN((((2*VLOOKUP($AA353,'EV and Base'!$A$1:$N$671,9,FALSE))+31+ROUNDDOWN($AC353/4,0))*$AB353)/100,0)+$AB353+10)</f>
        <v/>
      </c>
      <c r="AJ353" s="21" t="str" cm="1">
        <f t="array" aca="1" ref="AJ353" ca="1">IF(NOT(ISNUMBER(INDEX($A:$A, LOOKUP(2, 1 / ($A$1:INDIRECT("$A$"&amp;ROW($A353)) &lt;&gt; ""),ROW($A$1:INDIRECT("$A$"&amp;ROW($A353)))), 1))), "",
ROUNDDOWN((ROUNDDOWN((((2*VLOOKUP($AA353, 'EV and Base'!$A$1:$N$671, 10, FALSE))+31+ROUNDDOWN($AD353/4, 0))*$AB353)/100, 0)+5)*1.1, 0))</f>
        <v/>
      </c>
      <c r="AK353" s="21" t="str" cm="1">
        <f t="array" aca="1" ref="AK353" ca="1">IF(NOT(ISNUMBER(INDEX($A:$A, LOOKUP(2, 1 / ($A$1:INDIRECT("$A$"&amp;ROW($A353)) &lt;&gt; ""),ROW($A$1:INDIRECT("$A$"&amp;ROW($A353)))), 1))), "",
ROUNDDOWN((ROUNDDOWN((((2*VLOOKUP($AA353, 'EV and Base'!$A$1:$N$671, 11, FALSE))+30+ROUNDDOWN($AE353/4, 0))*$AB353)/100, 0)+5), 0)
&amp;"-"&amp;
ROUNDDOWN((ROUNDDOWN((((2*VLOOKUP($AA353, 'EV and Base'!$A$1:$N$671, 11, FALSE))+31+ROUNDDOWN($AE353/4, 0))*$AB353)/100, 0)+5), 0))</f>
        <v/>
      </c>
      <c r="AL353" s="21" t="str" cm="1">
        <f t="array" aca="1" ref="AL353" ca="1">IF(NOT(ISNUMBER(INDEX($A:$A, LOOKUP(2, 1 / ($A$1:INDIRECT("$A$"&amp;ROW($A353)) &lt;&gt; ""),ROW($A$1:INDIRECT("$A$"&amp;ROW($A353)))), 1))), "",
ROUNDDOWN((ROUNDDOWN((((2*VLOOKUP($AA353, 'EV and Base'!$A$1:$N$671, 12, FALSE))+0+ROUNDDOWN($AF353/4, 0))*$AB353)/100, 0)+5)*0.9, 0)
&amp;"-"&amp;
ROUNDDOWN((ROUNDDOWN((((2*VLOOKUP($AA353, 'EV and Base'!$A$1:$N$671, 12, FALSE))+31+ROUNDDOWN($AF353/4, 0))*$AB353)/100, 0)+5)*0.9, 0))</f>
        <v/>
      </c>
      <c r="AM353" s="21" t="str" cm="1">
        <f t="array" aca="1" ref="AM353" ca="1">IF(NOT(ISNUMBER(INDEX($A:$A, LOOKUP(2, 1 / ($A$1:INDIRECT("$A$"&amp;ROW($A353)) &lt;&gt; ""),ROW($A$1:INDIRECT("$A$"&amp;ROW($A353)))), 1))), "",
ROUNDDOWN((ROUNDDOWN((((2*VLOOKUP($AA353, 'EV and Base'!$A$1:$N$671, 13, FALSE))+30+ROUNDDOWN($AG353/4, 0))*$AB353)/100, 0)+5), 0)
&amp;"-"&amp;
ROUNDDOWN((ROUNDDOWN((((2*VLOOKUP($AA353, 'EV and Base'!$A$1:$N$671, 13, FALSE))+31+ROUNDDOWN($AG353/4, 0))*$AB353)/100, 0)+5), 0))</f>
        <v/>
      </c>
      <c r="AN353" s="25" t="str" cm="1">
        <f t="array" aca="1" ref="AN353" ca="1">IF(NOT(ISNUMBER(INDEX($A:$A, LOOKUP(2, 1 / ($A$1:INDIRECT("$A$"&amp;ROW($A353)) &lt;&gt; ""),ROW($A$1:INDIRECT("$A$"&amp;ROW($A353)))), 1))), "",
ROUNDDOWN((ROUNDDOWN((((2*VLOOKUP($AA353, 'EV and Base'!$A$1:$N$671, 14, FALSE))+31+ROUNDDOWN($AH353/4, 0))*$AB353)/100, 0)+5), 0))</f>
        <v/>
      </c>
      <c r="AO353" s="23" t="str" cm="1">
        <f t="array" aca="1" ref="AO353" ca="1">IF(NOT(ISNUMBER(INDEX($A:$A, LOOKUP(2, 1 / ($A$1:INDIRECT("$A$"&amp;ROW($A353)) &lt;&gt; ""),ROW($A$1:INDIRECT("$A$"&amp;ROW($A353)))), 1))), "",
ROUNDDOWN((((2*VLOOKUP($AA353, 'EV and Base'!$A$1:$N$671, 9, FALSE))+31+ROUNDDOWN($AC353/4, 0))*$AB353)/100, 0)+$AB353+10)</f>
        <v/>
      </c>
      <c r="AP353" s="2" t="str" cm="1">
        <f t="array" aca="1" ref="AP353" ca="1">IF(NOT(ISNUMBER(INDEX($A:$A, LOOKUP(2, 1 / ($A$1:INDIRECT("$A$"&amp;ROW($A353)) &lt;&gt; ""),ROW($A$1:INDIRECT("$A$"&amp;ROW($A353)))), 1))), "",
ROUNDDOWN((ROUNDDOWN((((2*VLOOKUP($AA353, 'EV and Base'!$A$1:$N$671, 10, FALSE))+31+ROUNDDOWN($AD353/4, 0))*$AB353)/100, 0)+5)*1.1, 0))</f>
        <v/>
      </c>
      <c r="AQ353" s="2" t="str" cm="1">
        <f t="array" aca="1" ref="AQ353" ca="1">IF(NOT(ISNUMBER(INDEX($A:$A, LOOKUP(2, 1 / ($A$1:INDIRECT("$A$"&amp;ROW($A353)) &lt;&gt; ""),ROW($A$1:INDIRECT("$A$"&amp;ROW($A353)))), 1))), "",
ROUNDDOWN((ROUNDDOWN((((2*VLOOKUP($AA353, 'EV and Base'!$A$1:$N$671, 11, FALSE))+$AV$2+ROUNDDOWN($AE353/4, 0))*$AB353)/100, 0)+5), 0))</f>
        <v/>
      </c>
      <c r="AR353" s="22" t="str" cm="1">
        <f t="array" aca="1" ref="AR353" ca="1">IF(NOT(ISNUMBER(INDEX($A:$A, LOOKUP(2, 1 / ($A$1:INDIRECT("$A$"&amp;ROW($A353)) &lt;&gt; ""),ROW($A$1:INDIRECT("$A$"&amp;ROW($A353)))), 1))), "",
ROUNDDOWN((ROUNDDOWN((((2*VLOOKUP($AA353, 'EV and Base'!$A$1:$N$671, 12, FALSE))+$AW$2+ROUNDDOWN($AF353/4, 0))*$AB353)/100, 0)+5)*0.9, 0))</f>
        <v/>
      </c>
      <c r="AS353" s="2" t="str" cm="1">
        <f t="array" aca="1" ref="AS353" ca="1">IF(NOT(ISNUMBER(INDEX($A:$A, LOOKUP(2, 1 / ($A$1:INDIRECT("$A$"&amp;ROW($A353)) &lt;&gt; ""),ROW($A$1:INDIRECT("$A$"&amp;ROW($A353)))), 1))), "",
ROUNDDOWN((ROUNDDOWN((((2*VLOOKUP($AA353, 'EV and Base'!$A$1:$N$671, 13, FALSE))+$AX$2+ROUNDDOWN($AG353/4, 0))*$AB353)/100, 0)+5), 0))</f>
        <v/>
      </c>
      <c r="AT353" s="24" t="str" cm="1">
        <f t="array" aca="1" ref="AT353" ca="1">IF(NOT(ISNUMBER(INDEX($A:$A, LOOKUP(2, 1 / ($A$1:INDIRECT("$A$"&amp;ROW($A353)) &lt;&gt; ""),ROW($A$1:INDIRECT("$A$"&amp;ROW($A353)))), 1))), "",
ROUNDDOWN((ROUNDDOWN((((2*VLOOKUP($AA353, 'EV and Base'!$A$1:$N$671, 14, FALSE))+31+ROUNDDOWN($AH353/4, 0))*$AB353)/100, 0)+5), 0))</f>
        <v/>
      </c>
      <c r="AU353" s="28"/>
      <c r="AY353" t="str" cm="1">
        <f t="array" aca="1" ref="AY353" ca="1">IF(NOT(ISNUMBER(INDEX($A:$A,LOOKUP(2,1/($A$1:INDIRECT("$A$"&amp;ROW($A353))&lt;&gt;""),ROW($A$1:INDIRECT("$A$"&amp;ROW($A353)))),1))),"",
INDEX($AY:$AY,LOOKUP(2,1/($AY$1:INDIRECT("$AY$"&amp;ROW($AY353)-1)&lt;&gt;""),ROW($AY$1:INDIRECT("$AY$"&amp;ROW($AY353)-1))),1)+$BL353)</f>
        <v/>
      </c>
      <c r="AZ353" s="3" t="str" cm="1">
        <f t="array" aca="1" ref="AZ353" ca="1">IF(NOT(ISNUMBER(INDEX($A:$A, LOOKUP(2, 1 / ($A$1:INDIRECT("$A$"&amp;ROW($A353)) &lt;&gt; ""),ROW($A$1:INDIRECT("$A$"&amp;ROW($A353)))), 1))), "",
VLOOKUP(INDIRECT("$G$"&amp;LOOKUP(2, 1 / ($AY$1:INDIRECT("$AY$"&amp;ROW($AY353)-1) &lt;&gt; ""),ROW($AY$1:INDIRECT("$AY$"&amp;ROW($AY353)-1)))),'EV and Base'!A292:N962,2,FALSE))</f>
        <v/>
      </c>
      <c r="BA353" s="3" t="str" cm="1">
        <f t="array" aca="1" ref="BA353" ca="1">IF(NOT(ISNUMBER(INDEX($A:$A, LOOKUP(2, 1 / ($A$1:INDIRECT("$A$"&amp;ROW($A353)) &lt;&gt; ""),ROW($A$1:INDIRECT("$A$"&amp;ROW($A353)))), 1))), "",
INDIRECT("$I$"&amp;LOOKUP(2, 1 / ($AY$1:INDIRECT("$AY$"&amp;ROW($AY353)-1) &lt;&gt; ""),ROW($AY$1:INDIRECT("$AY$"&amp;ROW($AY353)-1)))))</f>
        <v/>
      </c>
      <c r="BB353" s="1" t="str" cm="1">
        <f t="array" aca="1" ref="BB353" ca="1">IF(NOT(ISNUMBER(INDEX($A:$A, LOOKUP(2, 1 / ($A$1:INDIRECT("$A$"&amp;ROW($A353)) &lt;&gt; ""),ROW($A$1:INDIRECT("$A$"&amp;ROW($A353)))), 1))), "",
INDIRECT("$AB$"&amp;LOOKUP(2, 1 / ($AY$1:INDIRECT("$AY$"&amp;ROW($AY353)-1) &lt;&gt; ""),ROW($AY$1:INDIRECT("$AY$"&amp;ROW($AY353)-1)))))</f>
        <v/>
      </c>
      <c r="BC353" s="3" t="str" cm="1">
        <f t="array" aca="1" ref="BC353" ca="1">IF(NOT(ISNUMBER(INDEX($A:$A,LOOKUP(2,1/($A$1:INDIRECT("$A$"&amp;ROW($A353))&lt;&gt;""),ROW($A$1:INDIRECT("$A$"&amp;ROW($A353)))),1))),"",
$BA353+$BA353+10)</f>
        <v/>
      </c>
      <c r="BD353" s="3" t="str" cm="1">
        <f t="array" aca="1" ref="BD353" ca="1">IF(NOT(ISNUMBER(INDEX($A:$A,LOOKUP(2,1/($A$1:INDIRECT("$A$"&amp;ROW($A353))&lt;&gt;""),ROW($A$1:INDIRECT("$A$"&amp;ROW($A353)))),1))),"",
$BA353+$BB353+10)</f>
        <v/>
      </c>
      <c r="BE353" s="3" t="str" cm="1">
        <f t="array" aca="1" ref="BE353" ca="1">IF(NOT(ISNUMBER(INDEX($A:$A,LOOKUP(2,1/($A$1:INDIRECT("$A$"&amp;ROW($A353))&lt;&gt;""),ROW($A$1:INDIRECT("$A$"&amp;ROW($A353)))),1))),"",
$BC353*$BC353)</f>
        <v/>
      </c>
      <c r="BF353" s="3" t="str" cm="1">
        <f t="array" aca="1" ref="BF353" ca="1">IF(NOT(ISNUMBER(INDEX($A:$A,LOOKUP(2,1/($A$1:INDIRECT("$A$"&amp;ROW($A353))&lt;&gt;""),ROW($A$1:INDIRECT("$A$"&amp;ROW($A353)))),1))),"",
$BD353*$BD353)</f>
        <v/>
      </c>
      <c r="BG353" s="3" t="str" cm="1">
        <f t="array" aca="1" ref="BG353" ca="1">IF(NOT(ISNUMBER(INDEX($A:$A,LOOKUP(2,1/($A$1:INDIRECT("$A$"&amp;ROW($A353))&lt;&gt;""),ROW($A$1:INDIRECT("$A$"&amp;ROW($A353)))),1))),"",
_xlfn.FLOOR.MATH(1.5*_xlfn.FLOOR.MATH($AZ353*BA353/5)))</f>
        <v/>
      </c>
      <c r="BH353" s="3" t="str" cm="1">
        <f t="array" aca="1" ref="BH353" ca="1">IF(NOT(ISNUMBER(INDEX($A:$A, LOOKUP(2, 1 / ($A$1:INDIRECT("$A$"&amp;ROW($A353)) &lt;&gt; ""),ROW($A$1:INDIRECT("$A$"&amp;ROW($A353)))), 1))), "",
_xlfn.FLOOR.MATH($BG353/IF(OR(INDIRECT("$C$"&amp;LOOKUP(2, 1 / ($AY$1:INDIRECT("$AY$"&amp;ROW($AY353)-1) &lt;&gt; ""),ROW($AY$1:INDIRECT("$AY$"&amp;ROW($AY353)-1))))="Multi",
INDIRECT("$C$"&amp;LOOKUP(2, 1 / ($AY$1:INDIRECT("$AY$"&amp;ROW($AY353)-1) &lt;&gt; ""),ROW($AY$1:INDIRECT("$AY$"&amp;ROW($AY353)-1))))="Double"),2,1)))</f>
        <v/>
      </c>
      <c r="BI353" s="3" t="str" cm="1">
        <f t="array" aca="1" ref="BI353" ca="1">IF(NOT(ISNUMBER(INDEX($A:$A,LOOKUP(2,1/($A$1:INDIRECT("$A$"&amp;ROW($A353))&lt;&gt;""),ROW($A$1:INDIRECT("$A$"&amp;ROW($A353)))),1))),"",
VLOOKUP($BC353,GameFreakSQRT!$A$1:$B$200,2,FALSE))</f>
        <v/>
      </c>
      <c r="BJ353" s="3" t="str" cm="1">
        <f t="array" aca="1" ref="BJ353" ca="1">IF(NOT(ISNUMBER(INDEX($A:$A,LOOKUP(2,1/($A$1:INDIRECT("$A$"&amp;ROW($A353))&lt;&gt;""),ROW($A$1:INDIRECT("$A$"&amp;ROW($A353)))),1))),"",
VLOOKUP($BD353,GameFreakSQRT!$A$1:$B$200,2,FALSE))</f>
        <v/>
      </c>
      <c r="BK353" s="3" t="str" cm="1">
        <f t="array" aca="1" ref="BK353" ca="1">IF(NOT(ISNUMBER(INDEX($A:$A,LOOKUP(2,1/($A$1:INDIRECT("$A$"&amp;ROW($A353))&lt;&gt;""),ROW($A$1:INDIRECT("$A$"&amp;ROW($A353)))),1))),"",
_xlfn.FLOOR.MATH((($BI353*$BE353)*$BH353)/($BJ353*$BF353))+1)</f>
        <v/>
      </c>
      <c r="BL353" s="3" t="str" cm="1">
        <f t="array" aca="1" ref="BL353" ca="1">IF(NOT(ISNUMBER(INDEX($A:$A,LOOKUP(2,1/($A$1:INDIRECT("$A$"&amp;ROW($A353))&lt;&gt;""),ROW($A$1:INDIRECT("$A$"&amp;ROW($A353)))),1))),"",
_xlfn.FLOOR.MATH($BK353*IF(NOT(INDIRECT("$Z$"&amp;LOOKUP(2, 1 / ($AY$1:INDIRECT("$AY$"&amp;ROW($AY353)-1) &lt;&gt; ""),ROW($AY$1:INDIRECT("$AY$"&amp;ROW($AY353)-1))))=""),1.5,1)))</f>
        <v/>
      </c>
      <c r="BM353" s="3" t="str" cm="1">
        <f t="array" aca="1" ref="BM353" ca="1">IF(NOT(ISNUMBER(INDEX($A:$A, LOOKUP(2, 1 / ($A$1:INDIRECT("$A$"&amp;ROW($A353)) &lt;&gt; ""),ROW($A$1:INDIRECT("$A$"&amp;ROW($A353)))), 1))), "",
INDIRECT("$Y$"&amp;LOOKUP(2, 1 / ($AY$1:INDIRECT("$AY$"&amp;ROW($AY353)-1) &lt;&gt; ""),ROW($AY$1:INDIRECT("$AY$"&amp;ROW($AY353)-1)))))</f>
        <v/>
      </c>
      <c r="BN353" s="3" t="str">
        <f t="shared" ref="BN353:BN359" ca="1" si="33">IF(OR($BM353="",$BM353=0),"",BL353=BM353)</f>
        <v/>
      </c>
    </row>
    <row r="354" spans="1:66" x14ac:dyDescent="0.45">
      <c r="A354" s="69"/>
      <c r="B354" s="69"/>
      <c r="C354" s="69"/>
      <c r="D354" s="69"/>
      <c r="E354" s="69"/>
      <c r="F354" s="56">
        <v>2</v>
      </c>
      <c r="G354" s="2" t="s">
        <v>626</v>
      </c>
      <c r="H354" s="2" t="s">
        <v>50</v>
      </c>
      <c r="I354" s="2">
        <v>36</v>
      </c>
      <c r="J354" s="2" t="s">
        <v>82</v>
      </c>
      <c r="K354" s="2" t="s">
        <v>627</v>
      </c>
      <c r="L354" s="2" t="s">
        <v>53</v>
      </c>
      <c r="M354" s="2" t="s">
        <v>382</v>
      </c>
      <c r="N354" s="2" t="s">
        <v>453</v>
      </c>
      <c r="O354" s="2" t="s">
        <v>418</v>
      </c>
      <c r="P354" s="2" t="s">
        <v>634</v>
      </c>
      <c r="Q354" s="2">
        <v>12</v>
      </c>
      <c r="R354" s="2">
        <f>_xlfn.FLOOR.MATH((((2*VLOOKUP(G354, 'EV and Base'!$A$1:$N$671, 9, FALSE))+$Q354)*$I354)/100)+$I354+10</f>
        <v>89</v>
      </c>
      <c r="S354" s="2">
        <f>_xlfn.FLOOR.MATH((_xlfn.FLOOR.MATH((((2*VLOOKUP($G354, 'EV and Base'!$A$1:$N$671, 10, FALSE))+$Q354)*$I354)/100)+5)*
IF(OR($J354="Lonely", $J354="Brave", $J354="Adamant", $J354="Naughty"), 1.1,
IF(OR($J354="Bold", $J354="Timid", $J354="Modest", $J354="Calm"), 0.9, 1)))</f>
        <v>59</v>
      </c>
      <c r="T354" s="2">
        <f>_xlfn.FLOOR.MATH((_xlfn.FLOOR.MATH((((2*VLOOKUP($G354, 'EV and Base'!$A$1:$N$671, 11, FALSE))+$Q354)*$I354)/100)+5)*
IF(OR($J354="Bold", $J354="Relaxed", $J354="Impish", $J354="Lax"), 1.1,
IF(OR($J354="Lonely", $J354="Hasty", $J354="Mild", $J354="Gentle"), 0.9, 1)))</f>
        <v>38</v>
      </c>
      <c r="U354" s="2">
        <f>_xlfn.FLOOR.MATH((_xlfn.FLOOR.MATH((((2*VLOOKUP($G354, 'EV and Base'!$A$1:$N$671, 12, FALSE))+$Q354)*$I354)/100)+5)*
IF(OR($J354="Modest", $J354="Mild", $J354="Quiet", $J354="Rash"), 1.1,
IF(OR($J354="Adamant", $J354="Impish", $J354="Jolly", $J354="Careful"), 0.9, 1)))</f>
        <v>57</v>
      </c>
      <c r="V354" s="2">
        <f>_xlfn.FLOOR.MATH((_xlfn.FLOOR.MATH((((2*VLOOKUP($G354, 'EV and Base'!$A$1:$N$671, 13, FALSE))+$Q354)*$I354)/100)+5)*
IF(OR($J354="Calm", $J354="Gentle", $J354="Sassy", $J354="Careful"), 1.1,
IF(OR($J354="Naughty", $J354="Lax", $J354="Naive", $J354="Rash"), 0.9, 1)))</f>
        <v>38</v>
      </c>
      <c r="W354" s="2">
        <f>_xlfn.FLOOR.MATH((_xlfn.FLOOR.MATH((((2*VLOOKUP($G354, 'EV and Base'!$A$1:$N$671, 14, FALSE))+$Q354)*$I354)/100)+5)*
IF(OR($J354="Timid", $J354="Hasty", $J354="Jolly", $J354="Naive"), 1.1,
IF(OR($J354="Brave", $J354="Relaxed", $J354="Quiet", $J354="Sassy"), 0.9, 1)))</f>
        <v>34</v>
      </c>
      <c r="X354" s="69"/>
      <c r="Z354" s="1">
        <v>1</v>
      </c>
      <c r="AA354" s="23" t="str" cm="1">
        <f t="array" aca="1" ref="AA354" ca="1">IF(NOT(ISNUMBER(INDEX($A:$A,LOOKUP(2,1/($A$1:INDIRECT("$A$"&amp;ROW($A354))&lt;&gt;""),ROW($A$1:INDIRECT("$A$"&amp;ROW($A354)))),1))),"",
IF(NOT(ISNUMBER($A354)),$AA353,
IF($AB354&lt;16,"Lillipup",
IF($AB354&lt;32,"Herdier",
"Stoutland"))))</f>
        <v/>
      </c>
      <c r="AB354" s="25" t="str" cm="1">
        <f t="array" aca="1" ref="AB354" ca="1">IF(NOT(ISNUMBER(INDEX($A:$A, LOOKUP(2, 1 / ($A$1:INDIRECT("$A$"&amp;ROW($A354)) &lt;&gt; ""),ROW($A$1:INDIRECT("$A$"&amp;ROW($A354)))), 1))), "",
VLOOKUP($AY354,'Medium-Slow'!$A$1:$B$101,2,TRUE))</f>
        <v/>
      </c>
      <c r="AC354" s="23" t="str" cm="1">
        <f t="array" aca="1" ref="AC354" ca="1">IF(NOT(ISNUMBER(INDEX($A:$A, LOOKUP(2, 1 / ($A$1:INDIRECT("$A$"&amp;ROW($A354)) &lt;&gt; ""),ROW($A$1:INDIRECT("$A$"&amp;ROW($A354)))), 1))), "",
INDEX($AC:$AC, LOOKUP(2, 1 / ($AC$1:INDIRECT("$AC$"&amp;ROW($AC354)-1) &lt;&gt; ""),ROW($AC$1:INDIRECT("$AC$"&amp;ROW($AC354)-1))), 1)+
IF(INDEX($AC:$AC, LOOKUP(2, 1 / ($AC$1:INDIRECT("$AC$"&amp;ROW($AC354)-1) &lt;&gt; ""),ROW($AC$1:INDIRECT("$AC$"&amp;ROW($AC354)-1))), 1)+
INDEX($AD:$AD, LOOKUP(2, 1 / ($AD$1:INDIRECT("$AD$"&amp;ROW($AD354)-1) &lt;&gt; ""),ROW($AD$1:INDIRECT("$AD$"&amp;ROW($AD354)-1))), 1)+
INDEX($AE:$AE, LOOKUP(2, 1 / ($AE$1:INDIRECT("$AE$"&amp;ROW($AE354)-1) &lt;&gt; ""),ROW($AE$1:INDIRECT("$AE$"&amp;ROW($AD354)-1))), 1)+
INDEX($AE:$AF, LOOKUP(2, 1 / ($AF$1:INDIRECT("$AF$"&amp;ROW($AF354)-1) &lt;&gt; ""),ROW($AF$1:INDIRECT("$AF$"&amp;ROW($AD354)-1))), 1)+
INDEX($AG:$AG, LOOKUP(2, 1 / ($AG$1:INDIRECT("$AG$"&amp;ROW($AG354)-1) &lt;&gt; ""),ROW($AG$1:INDIRECT("$AG$"&amp;ROW($AD354)-1))), 1)+
INDEX($AH:$AH, LOOKUP(2, 1 / ($AH$1:INDIRECT("$AH$"&amp;ROW($AH354)-1) &lt;&gt; ""),ROW($AH$1:INDIRECT("$AH$"&amp;ROW($AD354)-1))), 1)&gt;=510,0,
IF(INDEX($AC:$AC, LOOKUP(2, 1 / ($AC$1:INDIRECT("$AC$"&amp;ROW($AC354)-1) &lt;&gt; ""),ROW($AC$1:INDIRECT("$AC$"&amp;ROW($AC354)-1))), 1)&gt;=255,0,
VLOOKUP(INDIRECT("$G$"&amp;LOOKUP(2, 1 / ($AC$1:INDIRECT("$AC$"&amp;ROW($AC354)-1) &lt;&gt; ""),ROW($AC$1:INDIRECT("$AC$"&amp;ROW($AC354)-1)))), 'EV and Base'!$A$1:$N$671, 3, FALSE))))</f>
        <v/>
      </c>
      <c r="AD354" s="2" t="str" cm="1">
        <f t="array" aca="1" ref="AD354" ca="1">IF(NOT(ISNUMBER(INDEX($A:$A, LOOKUP(2, 1 / ($A$1:INDIRECT("$A$"&amp;ROW($A354)) &lt;&gt; ""),ROW($A$1:INDIRECT("$A$"&amp;ROW($A354)))), 1))), "",
INDEX($AD:$AD, LOOKUP(2, 1 / ($AD$1:INDIRECT("$AD$"&amp;ROW($AD354)-1) &lt;&gt; ""),ROW($AD$1:INDIRECT("$AD$"&amp;ROW($AD354)-1))), 1)+
IF(INDEX($AC:$AC, LOOKUP(2, 1 / ($AC$1:INDIRECT("$AC$"&amp;ROW($AC354)-1) &lt;&gt; ""),ROW($AC$1:INDIRECT("$AC$"&amp;ROW($AC354)-1))), 1)+
INDEX($AD:$AD, LOOKUP(2, 1 / ($AD$1:INDIRECT("$AD$"&amp;ROW($AD354)-1) &lt;&gt; ""),ROW($AD$1:INDIRECT("$AD$"&amp;ROW($AD354)-1))), 1)+
INDEX($AE:$AE, LOOKUP(2, 1 / ($AE$1:INDIRECT("$AE$"&amp;ROW($AE354)-1) &lt;&gt; ""),ROW($AE$1:INDIRECT("$AE$"&amp;ROW($AD354)-1))), 1)+
INDEX($AE:$AF, LOOKUP(2, 1 / ($AF$1:INDIRECT("$AF$"&amp;ROW($AF354)-1) &lt;&gt; ""),ROW($AF$1:INDIRECT("$AF$"&amp;ROW($AD354)-1))), 1)+
INDEX($AG:$AG, LOOKUP(2, 1 / ($AG$1:INDIRECT("$AG$"&amp;ROW($AG354)-1) &lt;&gt; ""),ROW($AG$1:INDIRECT("$AG$"&amp;ROW($AD354)-1))), 1)+
INDEX($AH:$AH, LOOKUP(2, 1 / ($AH$1:INDIRECT("$AH$"&amp;ROW($AH354)-1) &lt;&gt; ""),ROW($AH$1:INDIRECT("$AH$"&amp;ROW($AD354)-1))), 1)&gt;=510,0,
IF(INDEX($AD:$AD, LOOKUP(2, 1 / ($AD$1:INDIRECT("$AD$"&amp;ROW($AD354)-1) &lt;&gt; ""),ROW($AD$1:INDIRECT("$AD$"&amp;ROW($AD354)-1))), 1)&gt;=255,0,
VLOOKUP(INDIRECT("$G$"&amp;LOOKUP(2, 1 / ($AD$1:INDIRECT("$AD$"&amp;ROW($AD354)-1) &lt;&gt; ""),ROW($AD$1:INDIRECT("$AD$"&amp;ROW($AD354)-1)))), 'EV and Base'!$A$1:$N$671, 4, FALSE))))</f>
        <v/>
      </c>
      <c r="AE354" s="2" t="str" cm="1">
        <f t="array" aca="1" ref="AE354" ca="1">IF(NOT(ISNUMBER(INDEX($A:$A,LOOKUP(2,1/($A$1:INDIRECT("$A$"&amp;ROW($A354))&lt;&gt;""),ROW($A$1:INDIRECT("$A$"&amp;ROW($A354)))),1))),"",
INDEX($AE:$AE,LOOKUP(2,1/($AE$1:INDIRECT("$AE$"&amp;ROW($AE354)-1)&lt;&gt;""),ROW($AE$1:INDIRECT("$AE$"&amp;ROW($AE354)-1))),1)+
IF(INDEX($AC:$AC,LOOKUP(2,1/($AC$1:INDIRECT("$AC$"&amp;ROW($AC354)-1)&lt;&gt;""),ROW($AC$1:INDIRECT("$AC$"&amp;ROW($AC354)-1))),1)+
INDEX($AD:$AD,LOOKUP(2,1/($AD$1:INDIRECT("$AD$"&amp;ROW($AD354)-1)&lt;&gt;""),ROW($AD$1:INDIRECT("$AD$"&amp;ROW($AD354)-1))),1)+
INDEX($AE:$AE,LOOKUP(2,1/($AE$1:INDIRECT("$AE$"&amp;ROW($AE354)-1)&lt;&gt;""),ROW($AE$1:INDIRECT("$AE$"&amp;ROW($AD354)-1))),1)+
INDEX($AE:$AF,LOOKUP(2,1/($AF$1:INDIRECT("$AF$"&amp;ROW($AF354)-1)&lt;&gt;""),ROW($AF$1:INDIRECT("$AF$"&amp;ROW($AD354)-1))),1)+
INDEX($AG:$AG,LOOKUP(2,1/($AG$1:INDIRECT("$AG$"&amp;ROW($AG354)-1)&lt;&gt;""),ROW($AG$1:INDIRECT("$AG$"&amp;ROW($AD354)-1))),1)+
INDEX($AH:$AH,LOOKUP(2,1/($AH$1:INDIRECT("$AH$"&amp;ROW($AH354)-1)&lt;&gt;""),ROW($AH$1:INDIRECT("$AH$"&amp;ROW($AD354)-1))),1)&gt;=510,0,
IF(INDEX($AE:$AE,LOOKUP(2,1/($AE$1:INDIRECT("$AE$"&amp;ROW($AE354)-1)&lt;&gt;""),ROW($AE$1:INDIRECT("$AE$"&amp;ROW($AE354)-1))),1)&gt;=255,0,
VLOOKUP(INDIRECT("$G$"&amp;LOOKUP(2,1/($AE$1:INDIRECT("$AE$"&amp;ROW($AE354)-1)&lt;&gt;""),ROW($AE$1:INDIRECT("$AE$"&amp;ROW($AE354)-1)))),'EV and Base'!$A$1:$N$671,5,FALSE))))</f>
        <v/>
      </c>
      <c r="AF354" s="2" t="str" cm="1">
        <f t="array" aca="1" ref="AF354" ca="1">IF(NOT(ISNUMBER(INDEX($A:$A, LOOKUP(2, 1 / ($A$1:INDIRECT("$A$"&amp;ROW($A354)) &lt;&gt; ""),ROW($A$1:INDIRECT("$A$"&amp;ROW($A354)))), 1))), "",
INDEX($AF:$AF, LOOKUP(2, 1 / ($AF$1:INDIRECT("$AF$"&amp;ROW($AF354)-1) &lt;&gt; ""),ROW($AF$1:INDIRECT("$AF$"&amp;ROW($AF354)-1))), 1)+
IF(INDEX($AC:$AC, LOOKUP(2, 1 / ($AC$1:INDIRECT("$AC$"&amp;ROW($AC354)-1) &lt;&gt; ""),ROW($AC$1:INDIRECT("$AC$"&amp;ROW($AC354)-1))), 1)+
INDEX($AD:$AD, LOOKUP(2, 1 / ($AD$1:INDIRECT("$AD$"&amp;ROW($AD354)-1) &lt;&gt; ""),ROW($AD$1:INDIRECT("$AD$"&amp;ROW($AD354)-1))), 1)+
INDEX($AE:$AE, LOOKUP(2, 1 / ($AE$1:INDIRECT("$AE$"&amp;ROW($AE354)-1) &lt;&gt; ""),ROW($AE$1:INDIRECT("$AE$"&amp;ROW($AD354)-1))), 1)+
INDEX($AE:$AF, LOOKUP(2, 1 / ($AF$1:INDIRECT("$AF$"&amp;ROW($AF354)-1) &lt;&gt; ""),ROW($AF$1:INDIRECT("$AF$"&amp;ROW($AD354)-1))), 1)+
INDEX($AG:$AG, LOOKUP(2, 1 / ($AG$1:INDIRECT("$AG$"&amp;ROW($AG354)-1) &lt;&gt; ""),ROW($AG$1:INDIRECT("$AG$"&amp;ROW($AD354)-1))), 1)+
INDEX($AH:$AH, LOOKUP(2, 1 / ($AH$1:INDIRECT("$AH$"&amp;ROW($AH354)-1) &lt;&gt; ""),ROW($AH$1:INDIRECT("$AH$"&amp;ROW($AD354)-1))), 1)&gt;=510,0,
IF(INDEX($AF:$AF, LOOKUP(2, 1 / ($AF$1:INDIRECT("$AF$"&amp;ROW($AF354)-1) &lt;&gt; ""),ROW($AF$1:INDIRECT("$AF$"&amp;ROW($AF354)-1))), 1)&gt;=255,0,
VLOOKUP(INDIRECT("$G$"&amp;LOOKUP(2, 1 / ($AF$1:INDIRECT("$AF$"&amp;ROW($AF354)-1) &lt;&gt; ""),ROW($AF$1:INDIRECT("$AF$"&amp;ROW($AF354)-1)))), 'EV and Base'!$A$1:$N$671, 6, FALSE))))</f>
        <v/>
      </c>
      <c r="AG354" s="2" t="str" cm="1">
        <f t="array" aca="1" ref="AG354" ca="1">IF(NOT(ISNUMBER(INDEX($A:$A, LOOKUP(2, 1 / ($A$1:INDIRECT("$A$"&amp;ROW($A354)) &lt;&gt; ""),ROW($A$1:INDIRECT("$A$"&amp;ROW($A354)))), 1))), "",
INDEX($AG:$AG, LOOKUP(2, 1 / ($AG$1:INDIRECT("$AG$"&amp;ROW($AG354)-1) &lt;&gt; ""),ROW($AG$1:INDIRECT("$AG$"&amp;ROW($AG354)-1))), 1)+
IF(INDEX($AC:$AC, LOOKUP(2, 1 / ($AC$1:INDIRECT("$AC$"&amp;ROW($AC354)-1) &lt;&gt; ""),ROW($AC$1:INDIRECT("$AC$"&amp;ROW($AC354)-1))), 1)+
INDEX($AD:$AD, LOOKUP(2, 1 / ($AD$1:INDIRECT("$AD$"&amp;ROW($AD354)-1) &lt;&gt; ""),ROW($AD$1:INDIRECT("$AD$"&amp;ROW($AD354)-1))), 1)+
INDEX($AE:$AE, LOOKUP(2, 1 / ($AE$1:INDIRECT("$AE$"&amp;ROW($AE354)-1) &lt;&gt; ""),ROW($AE$1:INDIRECT("$AE$"&amp;ROW($AD354)-1))), 1)+
INDEX($AE:$AF, LOOKUP(2, 1 / ($AF$1:INDIRECT("$AF$"&amp;ROW($AF354)-1) &lt;&gt; ""),ROW($AF$1:INDIRECT("$AF$"&amp;ROW($AD354)-1))), 1)+
INDEX($AG:$AG, LOOKUP(2, 1 / ($AG$1:INDIRECT("$AG$"&amp;ROW($AG354)-1) &lt;&gt; ""),ROW($AG$1:INDIRECT("$AG$"&amp;ROW($AD354)-1))), 1)+
INDEX($AH:$AH, LOOKUP(2, 1 / ($AH$1:INDIRECT("$AH$"&amp;ROW($AH354)-1) &lt;&gt; ""),ROW($AH$1:INDIRECT("$AH$"&amp;ROW($AD354)-1))), 1)&gt;=510,0,
IF(INDEX($AG:$AG, LOOKUP(2, 1 / ($AG$1:INDIRECT("$AG$"&amp;ROW($AG354)-1) &lt;&gt; ""),ROW($AG$1:INDIRECT("$AG$"&amp;ROW($AG354)-1))), 1)&gt;=255,0,
VLOOKUP(INDIRECT("$G$"&amp;LOOKUP(2, 1 / ($AG$1:INDIRECT("$AG$"&amp;ROW($AG354)-1) &lt;&gt; ""),ROW($AG$1:INDIRECT("$AG$"&amp;ROW($AG354)-1)))), 'EV and Base'!$A$1:$N$671, 7, FALSE))))</f>
        <v/>
      </c>
      <c r="AH354" s="24" t="str" cm="1">
        <f t="array" aca="1" ref="AH354" ca="1">IF(NOT(ISNUMBER(INDEX($A:$A,LOOKUP(2,1/($A$1:INDIRECT("$A$"&amp;ROW($A354))&lt;&gt;""),ROW($A$1:INDIRECT("$A$"&amp;ROW($A354)))),1))),"",
INDEX($AH:$AH,LOOKUP(2,1/($AH$1:INDIRECT("$AH$"&amp;ROW($AH354)-1)&lt;&gt;""),ROW($AH$1:INDIRECT("$AH$"&amp;ROW($AH354)-1))),1)+
IF(INDEX($AC:$AC,LOOKUP(2,1/($AC$1:INDIRECT("$AC$"&amp;ROW($AC354)-1)&lt;&gt;""),ROW($AC$1:INDIRECT("$AC$"&amp;ROW($AC354)-1))),1)+
INDEX($AD:$AD,LOOKUP(2,1/($AD$1:INDIRECT("$AD$"&amp;ROW($AD354)-1)&lt;&gt;""),ROW($AD$1:INDIRECT("$AD$"&amp;ROW($AD354)-1))),1)+
INDEX($AE:$AE,LOOKUP(2,1/($AE$1:INDIRECT("$AE$"&amp;ROW($AE354)-1)&lt;&gt;""),ROW($AE$1:INDIRECT("$AE$"&amp;ROW($AD354)-1))),1)+
INDEX($AE:$AF,LOOKUP(2,1/($AF$1:INDIRECT("$AF$"&amp;ROW($AF354)-1)&lt;&gt;""),ROW($AF$1:INDIRECT("$AF$"&amp;ROW($AD354)-1))),1)+
INDEX($AG:$AG,LOOKUP(2,1/($AG$1:INDIRECT("$AG$"&amp;ROW($AG354)-1)&lt;&gt;""),ROW($AG$1:INDIRECT("$AG$"&amp;ROW($AD354)-1))),1)+
INDEX($AH:$AH,LOOKUP(2,1/($AH$1:INDIRECT("$AH$"&amp;ROW($AH354)-1)&lt;&gt;""),ROW($AH$1:INDIRECT("$AH$"&amp;ROW($AD354)-1))),1)&gt;=510,0,
IF(INDEX($AH:$AH,LOOKUP(2,1/($AH$1:INDIRECT("$AH$"&amp;ROW($AH354)-1)&lt;&gt;""),ROW($AH$1:INDIRECT("$AH$"&amp;ROW($AH354)-1))),1)&gt;=255,0,
VLOOKUP(INDIRECT("$G$"&amp;LOOKUP(2,1/($AH$1:INDIRECT("$AH$"&amp;ROW($AH354)-1)&lt;&gt;""),ROW($AH$1:INDIRECT("$AH$"&amp;ROW($AH354)-1)))),'EV and Base'!$A$1:$N$671,8,FALSE))))</f>
        <v/>
      </c>
      <c r="AI354" s="29" t="str" cm="1">
        <f t="array" aca="1" ref="AI354" ca="1">IF(NOT(ISNUMBER(INDEX($A:$A,LOOKUP(2,1/($A$1:INDIRECT("$A$"&amp;ROW($A354))&lt;&gt;""),ROW($A$1:INDIRECT("$A$"&amp;ROW($A354)))),1))),"",
ROUNDDOWN((((2*VLOOKUP($AA354,'EV and Base'!$A$1:$N$671,9,FALSE))+31+ROUNDDOWN($AC354/4,0))*$AB354)/100,0)+$AB354+10)</f>
        <v/>
      </c>
      <c r="AJ354" s="21" t="str" cm="1">
        <f t="array" aca="1" ref="AJ354" ca="1">IF(NOT(ISNUMBER(INDEX($A:$A, LOOKUP(2, 1 / ($A$1:INDIRECT("$A$"&amp;ROW($A354)) &lt;&gt; ""),ROW($A$1:INDIRECT("$A$"&amp;ROW($A354)))), 1))), "",
ROUNDDOWN((ROUNDDOWN((((2*VLOOKUP($AA354, 'EV and Base'!$A$1:$N$671, 10, FALSE))+31+ROUNDDOWN($AD354/4, 0))*$AB354)/100, 0)+5)*1.1, 0))</f>
        <v/>
      </c>
      <c r="AK354" s="21" t="str" cm="1">
        <f t="array" aca="1" ref="AK354" ca="1">IF(NOT(ISNUMBER(INDEX($A:$A, LOOKUP(2, 1 / ($A$1:INDIRECT("$A$"&amp;ROW($A354)) &lt;&gt; ""),ROW($A$1:INDIRECT("$A$"&amp;ROW($A354)))), 1))), "",
ROUNDDOWN((ROUNDDOWN((((2*VLOOKUP($AA354, 'EV and Base'!$A$1:$N$671, 11, FALSE))+30+ROUNDDOWN($AE354/4, 0))*$AB354)/100, 0)+5), 0)
&amp;"-"&amp;
ROUNDDOWN((ROUNDDOWN((((2*VLOOKUP($AA354, 'EV and Base'!$A$1:$N$671, 11, FALSE))+31+ROUNDDOWN($AE354/4, 0))*$AB354)/100, 0)+5), 0))</f>
        <v/>
      </c>
      <c r="AL354" s="21" t="str" cm="1">
        <f t="array" aca="1" ref="AL354" ca="1">IF(NOT(ISNUMBER(INDEX($A:$A, LOOKUP(2, 1 / ($A$1:INDIRECT("$A$"&amp;ROW($A354)) &lt;&gt; ""),ROW($A$1:INDIRECT("$A$"&amp;ROW($A354)))), 1))), "",
ROUNDDOWN((ROUNDDOWN((((2*VLOOKUP($AA354, 'EV and Base'!$A$1:$N$671, 12, FALSE))+0+ROUNDDOWN($AF354/4, 0))*$AB354)/100, 0)+5)*0.9, 0)
&amp;"-"&amp;
ROUNDDOWN((ROUNDDOWN((((2*VLOOKUP($AA354, 'EV and Base'!$A$1:$N$671, 12, FALSE))+31+ROUNDDOWN($AF354/4, 0))*$AB354)/100, 0)+5)*0.9, 0))</f>
        <v/>
      </c>
      <c r="AM354" s="21" t="str" cm="1">
        <f t="array" aca="1" ref="AM354" ca="1">IF(NOT(ISNUMBER(INDEX($A:$A, LOOKUP(2, 1 / ($A$1:INDIRECT("$A$"&amp;ROW($A354)) &lt;&gt; ""),ROW($A$1:INDIRECT("$A$"&amp;ROW($A354)))), 1))), "",
ROUNDDOWN((ROUNDDOWN((((2*VLOOKUP($AA354, 'EV and Base'!$A$1:$N$671, 13, FALSE))+30+ROUNDDOWN($AG354/4, 0))*$AB354)/100, 0)+5), 0)
&amp;"-"&amp;
ROUNDDOWN((ROUNDDOWN((((2*VLOOKUP($AA354, 'EV and Base'!$A$1:$N$671, 13, FALSE))+31+ROUNDDOWN($AG354/4, 0))*$AB354)/100, 0)+5), 0))</f>
        <v/>
      </c>
      <c r="AN354" s="25" t="str" cm="1">
        <f t="array" aca="1" ref="AN354" ca="1">IF(NOT(ISNUMBER(INDEX($A:$A, LOOKUP(2, 1 / ($A$1:INDIRECT("$A$"&amp;ROW($A354)) &lt;&gt; ""),ROW($A$1:INDIRECT("$A$"&amp;ROW($A354)))), 1))), "",
ROUNDDOWN((ROUNDDOWN((((2*VLOOKUP($AA354, 'EV and Base'!$A$1:$N$671, 14, FALSE))+31+ROUNDDOWN($AH354/4, 0))*$AB354)/100, 0)+5), 0))</f>
        <v/>
      </c>
      <c r="AO354" s="23" t="str" cm="1">
        <f t="array" aca="1" ref="AO354" ca="1">IF(NOT(ISNUMBER(INDEX($A:$A, LOOKUP(2, 1 / ($A$1:INDIRECT("$A$"&amp;ROW($A354)) &lt;&gt; ""),ROW($A$1:INDIRECT("$A$"&amp;ROW($A354)))), 1))), "",
ROUNDDOWN((((2*VLOOKUP($AA354, 'EV and Base'!$A$1:$N$671, 9, FALSE))+31+ROUNDDOWN($AC354/4, 0))*$AB354)/100, 0)+$AB354+10)</f>
        <v/>
      </c>
      <c r="AP354" s="2" t="str" cm="1">
        <f t="array" aca="1" ref="AP354" ca="1">IF(NOT(ISNUMBER(INDEX($A:$A, LOOKUP(2, 1 / ($A$1:INDIRECT("$A$"&amp;ROW($A354)) &lt;&gt; ""),ROW($A$1:INDIRECT("$A$"&amp;ROW($A354)))), 1))), "",
ROUNDDOWN((ROUNDDOWN((((2*VLOOKUP($AA354, 'EV and Base'!$A$1:$N$671, 10, FALSE))+31+ROUNDDOWN($AD354/4, 0))*$AB354)/100, 0)+5)*1.1, 0))</f>
        <v/>
      </c>
      <c r="AQ354" s="2" t="str" cm="1">
        <f t="array" aca="1" ref="AQ354" ca="1">IF(NOT(ISNUMBER(INDEX($A:$A, LOOKUP(2, 1 / ($A$1:INDIRECT("$A$"&amp;ROW($A354)) &lt;&gt; ""),ROW($A$1:INDIRECT("$A$"&amp;ROW($A354)))), 1))), "",
ROUNDDOWN((ROUNDDOWN((((2*VLOOKUP($AA354, 'EV and Base'!$A$1:$N$671, 11, FALSE))+$AV$2+ROUNDDOWN($AE354/4, 0))*$AB354)/100, 0)+5), 0))</f>
        <v/>
      </c>
      <c r="AR354" s="22" t="str" cm="1">
        <f t="array" aca="1" ref="AR354" ca="1">IF(NOT(ISNUMBER(INDEX($A:$A, LOOKUP(2, 1 / ($A$1:INDIRECT("$A$"&amp;ROW($A354)) &lt;&gt; ""),ROW($A$1:INDIRECT("$A$"&amp;ROW($A354)))), 1))), "",
ROUNDDOWN((ROUNDDOWN((((2*VLOOKUP($AA354, 'EV and Base'!$A$1:$N$671, 12, FALSE))+$AW$2+ROUNDDOWN($AF354/4, 0))*$AB354)/100, 0)+5)*0.9, 0))</f>
        <v/>
      </c>
      <c r="AS354" s="2" t="str" cm="1">
        <f t="array" aca="1" ref="AS354" ca="1">IF(NOT(ISNUMBER(INDEX($A:$A, LOOKUP(2, 1 / ($A$1:INDIRECT("$A$"&amp;ROW($A354)) &lt;&gt; ""),ROW($A$1:INDIRECT("$A$"&amp;ROW($A354)))), 1))), "",
ROUNDDOWN((ROUNDDOWN((((2*VLOOKUP($AA354, 'EV and Base'!$A$1:$N$671, 13, FALSE))+$AX$2+ROUNDDOWN($AG354/4, 0))*$AB354)/100, 0)+5), 0))</f>
        <v/>
      </c>
      <c r="AT354" s="24" t="str" cm="1">
        <f t="array" aca="1" ref="AT354" ca="1">IF(NOT(ISNUMBER(INDEX($A:$A, LOOKUP(2, 1 / ($A$1:INDIRECT("$A$"&amp;ROW($A354)) &lt;&gt; ""),ROW($A$1:INDIRECT("$A$"&amp;ROW($A354)))), 1))), "",
ROUNDDOWN((ROUNDDOWN((((2*VLOOKUP($AA354, 'EV and Base'!$A$1:$N$671, 14, FALSE))+31+ROUNDDOWN($AH354/4, 0))*$AB354)/100, 0)+5), 0))</f>
        <v/>
      </c>
      <c r="AU354" s="28"/>
      <c r="AY354" t="str" cm="1">
        <f t="array" aca="1" ref="AY354" ca="1">IF(NOT(ISNUMBER(INDEX($A:$A,LOOKUP(2,1/($A$1:INDIRECT("$A$"&amp;ROW($A354))&lt;&gt;""),ROW($A$1:INDIRECT("$A$"&amp;ROW($A354)))),1))),"",
INDEX($AY:$AY,LOOKUP(2,1/($AY$1:INDIRECT("$AY$"&amp;ROW($AY354)-1)&lt;&gt;""),ROW($AY$1:INDIRECT("$AY$"&amp;ROW($AY354)-1))),1)+$BL354)</f>
        <v/>
      </c>
      <c r="AZ354" s="3" t="str" cm="1">
        <f t="array" aca="1" ref="AZ354" ca="1">IF(NOT(ISNUMBER(INDEX($A:$A, LOOKUP(2, 1 / ($A$1:INDIRECT("$A$"&amp;ROW($A354)) &lt;&gt; ""),ROW($A$1:INDIRECT("$A$"&amp;ROW($A354)))), 1))), "",
VLOOKUP(INDIRECT("$G$"&amp;LOOKUP(2, 1 / ($AY$1:INDIRECT("$AY$"&amp;ROW($AY354)-1) &lt;&gt; ""),ROW($AY$1:INDIRECT("$AY$"&amp;ROW($AY354)-1)))),'EV and Base'!A293:N963,2,FALSE))</f>
        <v/>
      </c>
      <c r="BA354" s="3" t="str" cm="1">
        <f t="array" aca="1" ref="BA354" ca="1">IF(NOT(ISNUMBER(INDEX($A:$A, LOOKUP(2, 1 / ($A$1:INDIRECT("$A$"&amp;ROW($A354)) &lt;&gt; ""),ROW($A$1:INDIRECT("$A$"&amp;ROW($A354)))), 1))), "",
INDIRECT("$I$"&amp;LOOKUP(2, 1 / ($AY$1:INDIRECT("$AY$"&amp;ROW($AY354)-1) &lt;&gt; ""),ROW($AY$1:INDIRECT("$AY$"&amp;ROW($AY354)-1)))))</f>
        <v/>
      </c>
      <c r="BB354" s="1" t="str" cm="1">
        <f t="array" aca="1" ref="BB354" ca="1">IF(NOT(ISNUMBER(INDEX($A:$A, LOOKUP(2, 1 / ($A$1:INDIRECT("$A$"&amp;ROW($A354)) &lt;&gt; ""),ROW($A$1:INDIRECT("$A$"&amp;ROW($A354)))), 1))), "",
INDIRECT("$AB$"&amp;LOOKUP(2, 1 / ($AY$1:INDIRECT("$AY$"&amp;ROW($AY354)-1) &lt;&gt; ""),ROW($AY$1:INDIRECT("$AY$"&amp;ROW($AY354)-1)))))</f>
        <v/>
      </c>
      <c r="BC354" s="3" t="str" cm="1">
        <f t="array" aca="1" ref="BC354" ca="1">IF(NOT(ISNUMBER(INDEX($A:$A,LOOKUP(2,1/($A$1:INDIRECT("$A$"&amp;ROW($A354))&lt;&gt;""),ROW($A$1:INDIRECT("$A$"&amp;ROW($A354)))),1))),"",
$BA354+$BA354+10)</f>
        <v/>
      </c>
      <c r="BD354" s="3" t="str" cm="1">
        <f t="array" aca="1" ref="BD354" ca="1">IF(NOT(ISNUMBER(INDEX($A:$A,LOOKUP(2,1/($A$1:INDIRECT("$A$"&amp;ROW($A354))&lt;&gt;""),ROW($A$1:INDIRECT("$A$"&amp;ROW($A354)))),1))),"",
$BA354+$BB354+10)</f>
        <v/>
      </c>
      <c r="BE354" s="3" t="str" cm="1">
        <f t="array" aca="1" ref="BE354" ca="1">IF(NOT(ISNUMBER(INDEX($A:$A,LOOKUP(2,1/($A$1:INDIRECT("$A$"&amp;ROW($A354))&lt;&gt;""),ROW($A$1:INDIRECT("$A$"&amp;ROW($A354)))),1))),"",
$BC354*$BC354)</f>
        <v/>
      </c>
      <c r="BF354" s="3" t="str" cm="1">
        <f t="array" aca="1" ref="BF354" ca="1">IF(NOT(ISNUMBER(INDEX($A:$A,LOOKUP(2,1/($A$1:INDIRECT("$A$"&amp;ROW($A354))&lt;&gt;""),ROW($A$1:INDIRECT("$A$"&amp;ROW($A354)))),1))),"",
$BD354*$BD354)</f>
        <v/>
      </c>
      <c r="BG354" s="3" t="str" cm="1">
        <f t="array" aca="1" ref="BG354" ca="1">IF(NOT(ISNUMBER(INDEX($A:$A,LOOKUP(2,1/($A$1:INDIRECT("$A$"&amp;ROW($A354))&lt;&gt;""),ROW($A$1:INDIRECT("$A$"&amp;ROW($A354)))),1))),"",
_xlfn.FLOOR.MATH(1.5*_xlfn.FLOOR.MATH($AZ354*BA354/5)))</f>
        <v/>
      </c>
      <c r="BH354" s="3" t="str" cm="1">
        <f t="array" aca="1" ref="BH354" ca="1">IF(NOT(ISNUMBER(INDEX($A:$A, LOOKUP(2, 1 / ($A$1:INDIRECT("$A$"&amp;ROW($A354)) &lt;&gt; ""),ROW($A$1:INDIRECT("$A$"&amp;ROW($A354)))), 1))), "",
_xlfn.FLOOR.MATH($BG354/IF(OR(INDIRECT("$C$"&amp;LOOKUP(2, 1 / ($AY$1:INDIRECT("$AY$"&amp;ROW($AY354)-1) &lt;&gt; ""),ROW($AY$1:INDIRECT("$AY$"&amp;ROW($AY354)-1))))="Multi",
INDIRECT("$C$"&amp;LOOKUP(2, 1 / ($AY$1:INDIRECT("$AY$"&amp;ROW($AY354)-1) &lt;&gt; ""),ROW($AY$1:INDIRECT("$AY$"&amp;ROW($AY354)-1))))="Double"),2,1)))</f>
        <v/>
      </c>
      <c r="BI354" s="3" t="str" cm="1">
        <f t="array" aca="1" ref="BI354" ca="1">IF(NOT(ISNUMBER(INDEX($A:$A,LOOKUP(2,1/($A$1:INDIRECT("$A$"&amp;ROW($A354))&lt;&gt;""),ROW($A$1:INDIRECT("$A$"&amp;ROW($A354)))),1))),"",
VLOOKUP($BC354,GameFreakSQRT!$A$1:$B$200,2,FALSE))</f>
        <v/>
      </c>
      <c r="BJ354" s="3" t="str" cm="1">
        <f t="array" aca="1" ref="BJ354" ca="1">IF(NOT(ISNUMBER(INDEX($A:$A,LOOKUP(2,1/($A$1:INDIRECT("$A$"&amp;ROW($A354))&lt;&gt;""),ROW($A$1:INDIRECT("$A$"&amp;ROW($A354)))),1))),"",
VLOOKUP($BD354,GameFreakSQRT!$A$1:$B$200,2,FALSE))</f>
        <v/>
      </c>
      <c r="BK354" s="3" t="str" cm="1">
        <f t="array" aca="1" ref="BK354" ca="1">IF(NOT(ISNUMBER(INDEX($A:$A,LOOKUP(2,1/($A$1:INDIRECT("$A$"&amp;ROW($A354))&lt;&gt;""),ROW($A$1:INDIRECT("$A$"&amp;ROW($A354)))),1))),"",
_xlfn.FLOOR.MATH((($BI354*$BE354)*$BH354)/($BJ354*$BF354))+1)</f>
        <v/>
      </c>
      <c r="BL354" s="3" t="str" cm="1">
        <f t="array" aca="1" ref="BL354" ca="1">IF(NOT(ISNUMBER(INDEX($A:$A,LOOKUP(2,1/($A$1:INDIRECT("$A$"&amp;ROW($A354))&lt;&gt;""),ROW($A$1:INDIRECT("$A$"&amp;ROW($A354)))),1))),"",
_xlfn.FLOOR.MATH($BK354*IF(NOT(INDIRECT("$Z$"&amp;LOOKUP(2, 1 / ($AY$1:INDIRECT("$AY$"&amp;ROW($AY354)-1) &lt;&gt; ""),ROW($AY$1:INDIRECT("$AY$"&amp;ROW($AY354)-1))))=""),1.5,1)))</f>
        <v/>
      </c>
      <c r="BM354" s="3" t="str" cm="1">
        <f t="array" aca="1" ref="BM354" ca="1">IF(NOT(ISNUMBER(INDEX($A:$A, LOOKUP(2, 1 / ($A$1:INDIRECT("$A$"&amp;ROW($A354)) &lt;&gt; ""),ROW($A$1:INDIRECT("$A$"&amp;ROW($A354)))), 1))), "",
INDIRECT("$Y$"&amp;LOOKUP(2, 1 / ($AY$1:INDIRECT("$AY$"&amp;ROW($AY354)-1) &lt;&gt; ""),ROW($AY$1:INDIRECT("$AY$"&amp;ROW($AY354)-1)))))</f>
        <v/>
      </c>
      <c r="BN354" s="3" t="str">
        <f t="shared" ca="1" si="33"/>
        <v/>
      </c>
    </row>
    <row r="355" spans="1:66" x14ac:dyDescent="0.45">
      <c r="A355" s="69">
        <v>72</v>
      </c>
      <c r="B355" s="69" t="s">
        <v>638</v>
      </c>
      <c r="C355" s="69" t="s">
        <v>46</v>
      </c>
      <c r="D355" s="69" t="s">
        <v>625</v>
      </c>
      <c r="E355" s="69" t="s">
        <v>48</v>
      </c>
      <c r="F355" s="56">
        <v>1</v>
      </c>
      <c r="G355" s="2" t="s">
        <v>597</v>
      </c>
      <c r="H355" s="2" t="s">
        <v>50</v>
      </c>
      <c r="I355" s="2">
        <v>37</v>
      </c>
      <c r="J355" s="2" t="s">
        <v>192</v>
      </c>
      <c r="K355" s="2" t="s">
        <v>399</v>
      </c>
      <c r="L355" s="2" t="s">
        <v>53</v>
      </c>
      <c r="M355" s="2" t="s">
        <v>445</v>
      </c>
      <c r="N355" s="2" t="s">
        <v>598</v>
      </c>
      <c r="O355" s="2" t="s">
        <v>639</v>
      </c>
      <c r="P355" s="2" t="s">
        <v>640</v>
      </c>
      <c r="Q355" s="2">
        <v>18</v>
      </c>
      <c r="R355" s="2">
        <f>_xlfn.FLOOR.MATH((((2*VLOOKUP(G355, 'EV and Base'!$A$1:$N$671, 9, FALSE))+$Q355)*$I355)/100)+$I355+10</f>
        <v>91</v>
      </c>
      <c r="S355" s="2">
        <f>_xlfn.FLOOR.MATH((_xlfn.FLOOR.MATH((((2*VLOOKUP($G355, 'EV and Base'!$A$1:$N$671, 10, FALSE))+$Q355)*$I355)/100)+5)*
IF(OR($J355="Lonely", $J355="Brave", $J355="Adamant", $J355="Naughty"), 1.1,
IF(OR($J355="Bold", $J355="Timid", $J355="Modest", $J355="Calm"), 0.9, 1)))</f>
        <v>59</v>
      </c>
      <c r="T355" s="2">
        <f>_xlfn.FLOOR.MATH((_xlfn.FLOOR.MATH((((2*VLOOKUP($G355, 'EV and Base'!$A$1:$N$671, 11, FALSE))+$Q355)*$I355)/100)+5)*
IF(OR($J355="Bold", $J355="Relaxed", $J355="Impish", $J355="Lax"), 1.1,
IF(OR($J355="Lonely", $J355="Hasty", $J355="Mild", $J355="Gentle"), 0.9, 1)))</f>
        <v>59</v>
      </c>
      <c r="U355" s="2">
        <f>_xlfn.FLOOR.MATH((_xlfn.FLOOR.MATH((((2*VLOOKUP($G355, 'EV and Base'!$A$1:$N$671, 12, FALSE))+$Q355)*$I355)/100)+5)*
IF(OR($J355="Modest", $J355="Mild", $J355="Quiet", $J355="Rash"), 1.1,
IF(OR($J355="Adamant", $J355="Impish", $J355="Jolly", $J355="Careful"), 0.9, 1)))</f>
        <v>63</v>
      </c>
      <c r="V355" s="2">
        <f>_xlfn.FLOOR.MATH((_xlfn.FLOOR.MATH((((2*VLOOKUP($G355, 'EV and Base'!$A$1:$N$671, 13, FALSE))+$Q355)*$I355)/100)+5)*
IF(OR($J355="Calm", $J355="Gentle", $J355="Sassy", $J355="Careful"), 1.1,
IF(OR($J355="Naughty", $J355="Lax", $J355="Naive", $J355="Rash"), 0.9, 1)))</f>
        <v>67</v>
      </c>
      <c r="W355" s="2">
        <f>_xlfn.FLOOR.MATH((_xlfn.FLOOR.MATH((((2*VLOOKUP($G355, 'EV and Base'!$A$1:$N$671, 14, FALSE))+$Q355)*$I355)/100)+5)*
IF(OR($J355="Timid", $J355="Hasty", $J355="Jolly", $J355="Naive"), 1.1,
IF(OR($J355="Brave", $J355="Relaxed", $J355="Quiet", $J355="Sassy"), 0.9, 1)))</f>
        <v>60</v>
      </c>
      <c r="X355" s="69">
        <v>4680</v>
      </c>
      <c r="Y355" s="1">
        <v>1734</v>
      </c>
      <c r="Z355" s="1">
        <v>1</v>
      </c>
      <c r="AA355" s="23" t="str" cm="1">
        <f t="array" aca="1" ref="AA355" ca="1">IF(NOT(ISNUMBER(INDEX($A:$A,LOOKUP(2,1/($A$1:INDIRECT("$A$"&amp;ROW($A355))&lt;&gt;""),ROW($A$1:INDIRECT("$A$"&amp;ROW($A355)))),1))),"",
IF(NOT(ISNUMBER($A355)),$AA354,
IF($AB355&lt;16,"Lillipup",
IF($AB355&lt;32,"Herdier",
"Stoutland"))))</f>
        <v>Stoutland</v>
      </c>
      <c r="AB355" s="25" cm="1">
        <f t="array" aca="1" ref="AB355" ca="1">IF(NOT(ISNUMBER(INDEX($A:$A, LOOKUP(2, 1 / ($A$1:INDIRECT("$A$"&amp;ROW($A355)) &lt;&gt; ""),ROW($A$1:INDIRECT("$A$"&amp;ROW($A355)))), 1))), "",
VLOOKUP($AY355,'Medium-Slow'!$A$1:$B$101,2,TRUE))</f>
        <v>47</v>
      </c>
      <c r="AC355" s="23" cm="1">
        <f t="array" aca="1" ref="AC355" ca="1">IF(NOT(ISNUMBER(INDEX($A:$A, LOOKUP(2, 1 / ($A$1:INDIRECT("$A$"&amp;ROW($A355)) &lt;&gt; ""),ROW($A$1:INDIRECT("$A$"&amp;ROW($A355)))), 1))), "",
INDEX($AC:$AC, LOOKUP(2, 1 / ($AC$1:INDIRECT("$AC$"&amp;ROW($AC355)-1) &lt;&gt; ""),ROW($AC$1:INDIRECT("$AC$"&amp;ROW($AC355)-1))), 1)+
IF(INDEX($AC:$AC, LOOKUP(2, 1 / ($AC$1:INDIRECT("$AC$"&amp;ROW($AC355)-1) &lt;&gt; ""),ROW($AC$1:INDIRECT("$AC$"&amp;ROW($AC355)-1))), 1)+
INDEX($AD:$AD, LOOKUP(2, 1 / ($AD$1:INDIRECT("$AD$"&amp;ROW($AD355)-1) &lt;&gt; ""),ROW($AD$1:INDIRECT("$AD$"&amp;ROW($AD355)-1))), 1)+
INDEX($AE:$AE, LOOKUP(2, 1 / ($AE$1:INDIRECT("$AE$"&amp;ROW($AE355)-1) &lt;&gt; ""),ROW($AE$1:INDIRECT("$AE$"&amp;ROW($AD355)-1))), 1)+
INDEX($AE:$AF, LOOKUP(2, 1 / ($AF$1:INDIRECT("$AF$"&amp;ROW($AF355)-1) &lt;&gt; ""),ROW($AF$1:INDIRECT("$AF$"&amp;ROW($AD355)-1))), 1)+
INDEX($AG:$AG, LOOKUP(2, 1 / ($AG$1:INDIRECT("$AG$"&amp;ROW($AG355)-1) &lt;&gt; ""),ROW($AG$1:INDIRECT("$AG$"&amp;ROW($AD355)-1))), 1)+
INDEX($AH:$AH, LOOKUP(2, 1 / ($AH$1:INDIRECT("$AH$"&amp;ROW($AH355)-1) &lt;&gt; ""),ROW($AH$1:INDIRECT("$AH$"&amp;ROW($AD355)-1))), 1)&gt;=510,0,
IF(INDEX($AC:$AC, LOOKUP(2, 1 / ($AC$1:INDIRECT("$AC$"&amp;ROW($AC355)-1) &lt;&gt; ""),ROW($AC$1:INDIRECT("$AC$"&amp;ROW($AC355)-1))), 1)&gt;=255,0,
VLOOKUP(INDIRECT("$G$"&amp;LOOKUP(2, 1 / ($AC$1:INDIRECT("$AC$"&amp;ROW($AC355)-1) &lt;&gt; ""),ROW($AC$1:INDIRECT("$AC$"&amp;ROW($AC355)-1)))), 'EV and Base'!$A$1:$N$671, 3, FALSE))))</f>
        <v>10</v>
      </c>
      <c r="AD355" s="2" cm="1">
        <f t="array" aca="1" ref="AD355" ca="1">IF(NOT(ISNUMBER(INDEX($A:$A, LOOKUP(2, 1 / ($A$1:INDIRECT("$A$"&amp;ROW($A355)) &lt;&gt; ""),ROW($A$1:INDIRECT("$A$"&amp;ROW($A355)))), 1))), "",
INDEX($AD:$AD, LOOKUP(2, 1 / ($AD$1:INDIRECT("$AD$"&amp;ROW($AD355)-1) &lt;&gt; ""),ROW($AD$1:INDIRECT("$AD$"&amp;ROW($AD355)-1))), 1)+
IF(INDEX($AC:$AC, LOOKUP(2, 1 / ($AC$1:INDIRECT("$AC$"&amp;ROW($AC355)-1) &lt;&gt; ""),ROW($AC$1:INDIRECT("$AC$"&amp;ROW($AC355)-1))), 1)+
INDEX($AD:$AD, LOOKUP(2, 1 / ($AD$1:INDIRECT("$AD$"&amp;ROW($AD355)-1) &lt;&gt; ""),ROW($AD$1:INDIRECT("$AD$"&amp;ROW($AD355)-1))), 1)+
INDEX($AE:$AE, LOOKUP(2, 1 / ($AE$1:INDIRECT("$AE$"&amp;ROW($AE355)-1) &lt;&gt; ""),ROW($AE$1:INDIRECT("$AE$"&amp;ROW($AD355)-1))), 1)+
INDEX($AE:$AF, LOOKUP(2, 1 / ($AF$1:INDIRECT("$AF$"&amp;ROW($AF355)-1) &lt;&gt; ""),ROW($AF$1:INDIRECT("$AF$"&amp;ROW($AD355)-1))), 1)+
INDEX($AG:$AG, LOOKUP(2, 1 / ($AG$1:INDIRECT("$AG$"&amp;ROW($AG355)-1) &lt;&gt; ""),ROW($AG$1:INDIRECT("$AG$"&amp;ROW($AD355)-1))), 1)+
INDEX($AH:$AH, LOOKUP(2, 1 / ($AH$1:INDIRECT("$AH$"&amp;ROW($AH355)-1) &lt;&gt; ""),ROW($AH$1:INDIRECT("$AH$"&amp;ROW($AD355)-1))), 1)&gt;=510,0,
IF(INDEX($AD:$AD, LOOKUP(2, 1 / ($AD$1:INDIRECT("$AD$"&amp;ROW($AD355)-1) &lt;&gt; ""),ROW($AD$1:INDIRECT("$AD$"&amp;ROW($AD355)-1))), 1)&gt;=255,0,
VLOOKUP(INDIRECT("$G$"&amp;LOOKUP(2, 1 / ($AD$1:INDIRECT("$AD$"&amp;ROW($AD355)-1) &lt;&gt; ""),ROW($AD$1:INDIRECT("$AD$"&amp;ROW($AD355)-1)))), 'EV and Base'!$A$1:$N$671, 4, FALSE))))</f>
        <v>92</v>
      </c>
      <c r="AE355" s="2" cm="1">
        <f t="array" aca="1" ref="AE355" ca="1">IF(NOT(ISNUMBER(INDEX($A:$A,LOOKUP(2,1/($A$1:INDIRECT("$A$"&amp;ROW($A355))&lt;&gt;""),ROW($A$1:INDIRECT("$A$"&amp;ROW($A355)))),1))),"",
INDEX($AE:$AE,LOOKUP(2,1/($AE$1:INDIRECT("$AE$"&amp;ROW($AE355)-1)&lt;&gt;""),ROW($AE$1:INDIRECT("$AE$"&amp;ROW($AE355)-1))),1)+
IF(INDEX($AC:$AC,LOOKUP(2,1/($AC$1:INDIRECT("$AC$"&amp;ROW($AC355)-1)&lt;&gt;""),ROW($AC$1:INDIRECT("$AC$"&amp;ROW($AC355)-1))),1)+
INDEX($AD:$AD,LOOKUP(2,1/($AD$1:INDIRECT("$AD$"&amp;ROW($AD355)-1)&lt;&gt;""),ROW($AD$1:INDIRECT("$AD$"&amp;ROW($AD355)-1))),1)+
INDEX($AE:$AE,LOOKUP(2,1/($AE$1:INDIRECT("$AE$"&amp;ROW($AE355)-1)&lt;&gt;""),ROW($AE$1:INDIRECT("$AE$"&amp;ROW($AD355)-1))),1)+
INDEX($AE:$AF,LOOKUP(2,1/($AF$1:INDIRECT("$AF$"&amp;ROW($AF355)-1)&lt;&gt;""),ROW($AF$1:INDIRECT("$AF$"&amp;ROW($AD355)-1))),1)+
INDEX($AG:$AG,LOOKUP(2,1/($AG$1:INDIRECT("$AG$"&amp;ROW($AG355)-1)&lt;&gt;""),ROW($AG$1:INDIRECT("$AG$"&amp;ROW($AD355)-1))),1)+
INDEX($AH:$AH,LOOKUP(2,1/($AH$1:INDIRECT("$AH$"&amp;ROW($AH355)-1)&lt;&gt;""),ROW($AH$1:INDIRECT("$AH$"&amp;ROW($AD355)-1))),1)&gt;=510,0,
IF(INDEX($AE:$AE,LOOKUP(2,1/($AE$1:INDIRECT("$AE$"&amp;ROW($AE355)-1)&lt;&gt;""),ROW($AE$1:INDIRECT("$AE$"&amp;ROW($AE355)-1))),1)&gt;=255,0,
VLOOKUP(INDIRECT("$G$"&amp;LOOKUP(2,1/($AE$1:INDIRECT("$AE$"&amp;ROW($AE355)-1)&lt;&gt;""),ROW($AE$1:INDIRECT("$AE$"&amp;ROW($AE355)-1)))),'EV and Base'!$A$1:$N$671,5,FALSE))))</f>
        <v>11</v>
      </c>
      <c r="AF355" s="2" cm="1">
        <f t="array" aca="1" ref="AF355" ca="1">IF(NOT(ISNUMBER(INDEX($A:$A, LOOKUP(2, 1 / ($A$1:INDIRECT("$A$"&amp;ROW($A355)) &lt;&gt; ""),ROW($A$1:INDIRECT("$A$"&amp;ROW($A355)))), 1))), "",
INDEX($AF:$AF, LOOKUP(2, 1 / ($AF$1:INDIRECT("$AF$"&amp;ROW($AF355)-1) &lt;&gt; ""),ROW($AF$1:INDIRECT("$AF$"&amp;ROW($AF355)-1))), 1)+
IF(INDEX($AC:$AC, LOOKUP(2, 1 / ($AC$1:INDIRECT("$AC$"&amp;ROW($AC355)-1) &lt;&gt; ""),ROW($AC$1:INDIRECT("$AC$"&amp;ROW($AC355)-1))), 1)+
INDEX($AD:$AD, LOOKUP(2, 1 / ($AD$1:INDIRECT("$AD$"&amp;ROW($AD355)-1) &lt;&gt; ""),ROW($AD$1:INDIRECT("$AD$"&amp;ROW($AD355)-1))), 1)+
INDEX($AE:$AE, LOOKUP(2, 1 / ($AE$1:INDIRECT("$AE$"&amp;ROW($AE355)-1) &lt;&gt; ""),ROW($AE$1:INDIRECT("$AE$"&amp;ROW($AD355)-1))), 1)+
INDEX($AE:$AF, LOOKUP(2, 1 / ($AF$1:INDIRECT("$AF$"&amp;ROW($AF355)-1) &lt;&gt; ""),ROW($AF$1:INDIRECT("$AF$"&amp;ROW($AD355)-1))), 1)+
INDEX($AG:$AG, LOOKUP(2, 1 / ($AG$1:INDIRECT("$AG$"&amp;ROW($AG355)-1) &lt;&gt; ""),ROW($AG$1:INDIRECT("$AG$"&amp;ROW($AD355)-1))), 1)+
INDEX($AH:$AH, LOOKUP(2, 1 / ($AH$1:INDIRECT("$AH$"&amp;ROW($AH355)-1) &lt;&gt; ""),ROW($AH$1:INDIRECT("$AH$"&amp;ROW($AD355)-1))), 1)&gt;=510,0,
IF(INDEX($AF:$AF, LOOKUP(2, 1 / ($AF$1:INDIRECT("$AF$"&amp;ROW($AF355)-1) &lt;&gt; ""),ROW($AF$1:INDIRECT("$AF$"&amp;ROW($AF355)-1))), 1)&gt;=255,0,
VLOOKUP(INDIRECT("$G$"&amp;LOOKUP(2, 1 / ($AF$1:INDIRECT("$AF$"&amp;ROW($AF355)-1) &lt;&gt; ""),ROW($AF$1:INDIRECT("$AF$"&amp;ROW($AF355)-1)))), 'EV and Base'!$A$1:$N$671, 6, FALSE))))</f>
        <v>19</v>
      </c>
      <c r="AG355" s="2" cm="1">
        <f t="array" aca="1" ref="AG355" ca="1">IF(NOT(ISNUMBER(INDEX($A:$A, LOOKUP(2, 1 / ($A$1:INDIRECT("$A$"&amp;ROW($A355)) &lt;&gt; ""),ROW($A$1:INDIRECT("$A$"&amp;ROW($A355)))), 1))), "",
INDEX($AG:$AG, LOOKUP(2, 1 / ($AG$1:INDIRECT("$AG$"&amp;ROW($AG355)-1) &lt;&gt; ""),ROW($AG$1:INDIRECT("$AG$"&amp;ROW($AG355)-1))), 1)+
IF(INDEX($AC:$AC, LOOKUP(2, 1 / ($AC$1:INDIRECT("$AC$"&amp;ROW($AC355)-1) &lt;&gt; ""),ROW($AC$1:INDIRECT("$AC$"&amp;ROW($AC355)-1))), 1)+
INDEX($AD:$AD, LOOKUP(2, 1 / ($AD$1:INDIRECT("$AD$"&amp;ROW($AD355)-1) &lt;&gt; ""),ROW($AD$1:INDIRECT("$AD$"&amp;ROW($AD355)-1))), 1)+
INDEX($AE:$AE, LOOKUP(2, 1 / ($AE$1:INDIRECT("$AE$"&amp;ROW($AE355)-1) &lt;&gt; ""),ROW($AE$1:INDIRECT("$AE$"&amp;ROW($AD355)-1))), 1)+
INDEX($AE:$AF, LOOKUP(2, 1 / ($AF$1:INDIRECT("$AF$"&amp;ROW($AF355)-1) &lt;&gt; ""),ROW($AF$1:INDIRECT("$AF$"&amp;ROW($AD355)-1))), 1)+
INDEX($AG:$AG, LOOKUP(2, 1 / ($AG$1:INDIRECT("$AG$"&amp;ROW($AG355)-1) &lt;&gt; ""),ROW($AG$1:INDIRECT("$AG$"&amp;ROW($AD355)-1))), 1)+
INDEX($AH:$AH, LOOKUP(2, 1 / ($AH$1:INDIRECT("$AH$"&amp;ROW($AH355)-1) &lt;&gt; ""),ROW($AH$1:INDIRECT("$AH$"&amp;ROW($AD355)-1))), 1)&gt;=510,0,
IF(INDEX($AG:$AG, LOOKUP(2, 1 / ($AG$1:INDIRECT("$AG$"&amp;ROW($AG355)-1) &lt;&gt; ""),ROW($AG$1:INDIRECT("$AG$"&amp;ROW($AG355)-1))), 1)&gt;=255,0,
VLOOKUP(INDIRECT("$G$"&amp;LOOKUP(2, 1 / ($AG$1:INDIRECT("$AG$"&amp;ROW($AG355)-1) &lt;&gt; ""),ROW($AG$1:INDIRECT("$AG$"&amp;ROW($AG355)-1)))), 'EV and Base'!$A$1:$N$671, 7, FALSE))))</f>
        <v>4</v>
      </c>
      <c r="AH355" s="24" cm="1">
        <f t="array" aca="1" ref="AH355" ca="1">IF(NOT(ISNUMBER(INDEX($A:$A,LOOKUP(2,1/($A$1:INDIRECT("$A$"&amp;ROW($A355))&lt;&gt;""),ROW($A$1:INDIRECT("$A$"&amp;ROW($A355)))),1))),"",
INDEX($AH:$AH,LOOKUP(2,1/($AH$1:INDIRECT("$AH$"&amp;ROW($AH355)-1)&lt;&gt;""),ROW($AH$1:INDIRECT("$AH$"&amp;ROW($AH355)-1))),1)+
IF(INDEX($AC:$AC,LOOKUP(2,1/($AC$1:INDIRECT("$AC$"&amp;ROW($AC355)-1)&lt;&gt;""),ROW($AC$1:INDIRECT("$AC$"&amp;ROW($AC355)-1))),1)+
INDEX($AD:$AD,LOOKUP(2,1/($AD$1:INDIRECT("$AD$"&amp;ROW($AD355)-1)&lt;&gt;""),ROW($AD$1:INDIRECT("$AD$"&amp;ROW($AD355)-1))),1)+
INDEX($AE:$AE,LOOKUP(2,1/($AE$1:INDIRECT("$AE$"&amp;ROW($AE355)-1)&lt;&gt;""),ROW($AE$1:INDIRECT("$AE$"&amp;ROW($AD355)-1))),1)+
INDEX($AE:$AF,LOOKUP(2,1/($AF$1:INDIRECT("$AF$"&amp;ROW($AF355)-1)&lt;&gt;""),ROW($AF$1:INDIRECT("$AF$"&amp;ROW($AD355)-1))),1)+
INDEX($AG:$AG,LOOKUP(2,1/($AG$1:INDIRECT("$AG$"&amp;ROW($AG355)-1)&lt;&gt;""),ROW($AG$1:INDIRECT("$AG$"&amp;ROW($AD355)-1))),1)+
INDEX($AH:$AH,LOOKUP(2,1/($AH$1:INDIRECT("$AH$"&amp;ROW($AH355)-1)&lt;&gt;""),ROW($AH$1:INDIRECT("$AH$"&amp;ROW($AD355)-1))),1)&gt;=510,0,
IF(INDEX($AH:$AH,LOOKUP(2,1/($AH$1:INDIRECT("$AH$"&amp;ROW($AH355)-1)&lt;&gt;""),ROW($AH$1:INDIRECT("$AH$"&amp;ROW($AH355)-1))),1)&gt;=255,0,
VLOOKUP(INDIRECT("$G$"&amp;LOOKUP(2,1/($AH$1:INDIRECT("$AH$"&amp;ROW($AH355)-1)&lt;&gt;""),ROW($AH$1:INDIRECT("$AH$"&amp;ROW($AH355)-1)))),'EV and Base'!$A$1:$N$671,8,FALSE))))</f>
        <v>58</v>
      </c>
      <c r="AI355" s="29" cm="1">
        <f t="array" aca="1" ref="AI355" ca="1">IF(NOT(ISNUMBER(INDEX($A:$A,LOOKUP(2,1/($A$1:INDIRECT("$A$"&amp;ROW($A355))&lt;&gt;""),ROW($A$1:INDIRECT("$A$"&amp;ROW($A355)))),1))),"",
ROUNDDOWN((((2*VLOOKUP($AA355,'EV and Base'!$A$1:$N$671,9,FALSE))+31+ROUNDDOWN($AC355/4,0))*$AB355)/100,0)+$AB355+10)</f>
        <v>152</v>
      </c>
      <c r="AJ355" s="21" cm="1">
        <f t="array" aca="1" ref="AJ355" ca="1">IF(NOT(ISNUMBER(INDEX($A:$A, LOOKUP(2, 1 / ($A$1:INDIRECT("$A$"&amp;ROW($A355)) &lt;&gt; ""),ROW($A$1:INDIRECT("$A$"&amp;ROW($A355)))), 1))), "",
ROUNDDOWN((ROUNDDOWN((((2*VLOOKUP($AA355, 'EV and Base'!$A$1:$N$671, 10, FALSE))+31+ROUNDDOWN($AD355/4, 0))*$AB355)/100, 0)+5)*1.1, 0))</f>
        <v>136</v>
      </c>
      <c r="AK355" s="21" t="str" cm="1">
        <f t="array" aca="1" ref="AK355" ca="1">IF(NOT(ISNUMBER(INDEX($A:$A, LOOKUP(2, 1 / ($A$1:INDIRECT("$A$"&amp;ROW($A355)) &lt;&gt; ""),ROW($A$1:INDIRECT("$A$"&amp;ROW($A355)))), 1))), "",
ROUNDDOWN((ROUNDDOWN((((2*VLOOKUP($AA355, 'EV and Base'!$A$1:$N$671, 11, FALSE))+30+ROUNDDOWN($AE355/4, 0))*$AB355)/100, 0)+5), 0)
&amp;"-"&amp;
ROUNDDOWN((ROUNDDOWN((((2*VLOOKUP($AA355, 'EV and Base'!$A$1:$N$671, 11, FALSE))+31+ROUNDDOWN($AE355/4, 0))*$AB355)/100, 0)+5), 0))</f>
        <v>104-105</v>
      </c>
      <c r="AL355" s="21" t="str" cm="1">
        <f t="array" aca="1" ref="AL355" ca="1">IF(NOT(ISNUMBER(INDEX($A:$A, LOOKUP(2, 1 / ($A$1:INDIRECT("$A$"&amp;ROW($A355)) &lt;&gt; ""),ROW($A$1:INDIRECT("$A$"&amp;ROW($A355)))), 1))), "",
ROUNDDOWN((ROUNDDOWN((((2*VLOOKUP($AA355, 'EV and Base'!$A$1:$N$671, 12, FALSE))+0+ROUNDDOWN($AF355/4, 0))*$AB355)/100, 0)+5)*0.9, 0)
&amp;"-"&amp;
ROUNDDOWN((ROUNDDOWN((((2*VLOOKUP($AA355, 'EV and Base'!$A$1:$N$671, 12, FALSE))+31+ROUNDDOWN($AF355/4, 0))*$AB355)/100, 0)+5)*0.9, 0))</f>
        <v>44-56</v>
      </c>
      <c r="AM355" s="21" t="str" cm="1">
        <f t="array" aca="1" ref="AM355" ca="1">IF(NOT(ISNUMBER(INDEX($A:$A, LOOKUP(2, 1 / ($A$1:INDIRECT("$A$"&amp;ROW($A355)) &lt;&gt; ""),ROW($A$1:INDIRECT("$A$"&amp;ROW($A355)))), 1))), "",
ROUNDDOWN((ROUNDDOWN((((2*VLOOKUP($AA355, 'EV and Base'!$A$1:$N$671, 13, FALSE))+30+ROUNDDOWN($AG355/4, 0))*$AB355)/100, 0)+5), 0)
&amp;"-"&amp;
ROUNDDOWN((ROUNDDOWN((((2*VLOOKUP($AA355, 'EV and Base'!$A$1:$N$671, 13, FALSE))+31+ROUNDDOWN($AG355/4, 0))*$AB355)/100, 0)+5), 0))</f>
        <v>104-104</v>
      </c>
      <c r="AN355" s="25" cm="1">
        <f t="array" aca="1" ref="AN355" ca="1">IF(NOT(ISNUMBER(INDEX($A:$A, LOOKUP(2, 1 / ($A$1:INDIRECT("$A$"&amp;ROW($A355)) &lt;&gt; ""),ROW($A$1:INDIRECT("$A$"&amp;ROW($A355)))), 1))), "",
ROUNDDOWN((ROUNDDOWN((((2*VLOOKUP($AA355, 'EV and Base'!$A$1:$N$671, 14, FALSE))+31+ROUNDDOWN($AH355/4, 0))*$AB355)/100, 0)+5), 0))</f>
        <v>101</v>
      </c>
      <c r="AO355" s="23" cm="1">
        <f t="array" aca="1" ref="AO355" ca="1">IF(NOT(ISNUMBER(INDEX($A:$A, LOOKUP(2, 1 / ($A$1:INDIRECT("$A$"&amp;ROW($A355)) &lt;&gt; ""),ROW($A$1:INDIRECT("$A$"&amp;ROW($A355)))), 1))), "",
ROUNDDOWN((((2*VLOOKUP($AA355, 'EV and Base'!$A$1:$N$671, 9, FALSE))+31+ROUNDDOWN($AC355/4, 0))*$AB355)/100, 0)+$AB355+10)</f>
        <v>152</v>
      </c>
      <c r="AP355" s="2" cm="1">
        <f t="array" aca="1" ref="AP355" ca="1">IF(NOT(ISNUMBER(INDEX($A:$A, LOOKUP(2, 1 / ($A$1:INDIRECT("$A$"&amp;ROW($A355)) &lt;&gt; ""),ROW($A$1:INDIRECT("$A$"&amp;ROW($A355)))), 1))), "",
ROUNDDOWN((ROUNDDOWN((((2*VLOOKUP($AA355, 'EV and Base'!$A$1:$N$671, 10, FALSE))+31+ROUNDDOWN($AD355/4, 0))*$AB355)/100, 0)+5)*1.1, 0))</f>
        <v>136</v>
      </c>
      <c r="AQ355" s="2" cm="1">
        <f t="array" aca="1" ref="AQ355" ca="1">IF(NOT(ISNUMBER(INDEX($A:$A, LOOKUP(2, 1 / ($A$1:INDIRECT("$A$"&amp;ROW($A355)) &lt;&gt; ""),ROW($A$1:INDIRECT("$A$"&amp;ROW($A355)))), 1))), "",
ROUNDDOWN((ROUNDDOWN((((2*VLOOKUP($AA355, 'EV and Base'!$A$1:$N$671, 11, FALSE))+$AV$2+ROUNDDOWN($AE355/4, 0))*$AB355)/100, 0)+5), 0))</f>
        <v>105</v>
      </c>
      <c r="AR355" s="22" cm="1">
        <f t="array" aca="1" ref="AR355" ca="1">IF(NOT(ISNUMBER(INDEX($A:$A, LOOKUP(2, 1 / ($A$1:INDIRECT("$A$"&amp;ROW($A355)) &lt;&gt; ""),ROW($A$1:INDIRECT("$A$"&amp;ROW($A355)))), 1))), "",
ROUNDDOWN((ROUNDDOWN((((2*VLOOKUP($AA355, 'EV and Base'!$A$1:$N$671, 12, FALSE))+$AW$2+ROUNDDOWN($AF355/4, 0))*$AB355)/100, 0)+5)*0.9, 0))</f>
        <v>51</v>
      </c>
      <c r="AS355" s="2" cm="1">
        <f t="array" aca="1" ref="AS355" ca="1">IF(NOT(ISNUMBER(INDEX($A:$A, LOOKUP(2, 1 / ($A$1:INDIRECT("$A$"&amp;ROW($A355)) &lt;&gt; ""),ROW($A$1:INDIRECT("$A$"&amp;ROW($A355)))), 1))), "",
ROUNDDOWN((ROUNDDOWN((((2*VLOOKUP($AA355, 'EV and Base'!$A$1:$N$671, 13, FALSE))+$AX$2+ROUNDDOWN($AG355/4, 0))*$AB355)/100, 0)+5), 0))</f>
        <v>104</v>
      </c>
      <c r="AT355" s="24" cm="1">
        <f t="array" aca="1" ref="AT355" ca="1">IF(NOT(ISNUMBER(INDEX($A:$A, LOOKUP(2, 1 / ($A$1:INDIRECT("$A$"&amp;ROW($A355)) &lt;&gt; ""),ROW($A$1:INDIRECT("$A$"&amp;ROW($A355)))), 1))), "",
ROUNDDOWN((ROUNDDOWN((((2*VLOOKUP($AA355, 'EV and Base'!$A$1:$N$671, 14, FALSE))+31+ROUNDDOWN($AH355/4, 0))*$AB355)/100, 0)+5), 0))</f>
        <v>101</v>
      </c>
      <c r="AU355" s="28">
        <v>251</v>
      </c>
      <c r="AY355" cm="1">
        <f t="array" aca="1" ref="AY355" ca="1">IF(NOT(ISNUMBER(INDEX($A:$A,LOOKUP(2,1/($A$1:INDIRECT("$A$"&amp;ROW($A355))&lt;&gt;""),ROW($A$1:INDIRECT("$A$"&amp;ROW($A355)))),1))),"",
INDEX($AY:$AY,LOOKUP(2,1/($AY$1:INDIRECT("$AY$"&amp;ROW($AY355)-1)&lt;&gt;""),ROW($AY$1:INDIRECT("$AY$"&amp;ROW($AY355)-1))),1)+$BL355)</f>
        <v>97022</v>
      </c>
      <c r="AZ355" s="3" cm="1">
        <f t="array" aca="1" ref="AZ355" ca="1">IF(NOT(ISNUMBER(INDEX($A:$A, LOOKUP(2, 1 / ($A$1:INDIRECT("$A$"&amp;ROW($A355)) &lt;&gt; ""),ROW($A$1:INDIRECT("$A$"&amp;ROW($A355)))), 1))), "",
VLOOKUP(INDIRECT("$G$"&amp;LOOKUP(2, 1 / ($AY$1:INDIRECT("$AY$"&amp;ROW($AY355)-1) &lt;&gt; ""),ROW($AY$1:INDIRECT("$AY$"&amp;ROW($AY355)-1)))),'EV and Base'!A294:N964,2,FALSE))</f>
        <v>138</v>
      </c>
      <c r="BA355" s="3" cm="1">
        <f t="array" aca="1" ref="BA355" ca="1">IF(NOT(ISNUMBER(INDEX($A:$A, LOOKUP(2, 1 / ($A$1:INDIRECT("$A$"&amp;ROW($A355)) &lt;&gt; ""),ROW($A$1:INDIRECT("$A$"&amp;ROW($A355)))), 1))), "",
INDIRECT("$I$"&amp;LOOKUP(2, 1 / ($AY$1:INDIRECT("$AY$"&amp;ROW($AY355)-1) &lt;&gt; ""),ROW($AY$1:INDIRECT("$AY$"&amp;ROW($AY355)-1)))))</f>
        <v>36</v>
      </c>
      <c r="BB355" s="1" cm="1">
        <f t="array" aca="1" ref="BB355" ca="1">IF(NOT(ISNUMBER(INDEX($A:$A, LOOKUP(2, 1 / ($A$1:INDIRECT("$A$"&amp;ROW($A355)) &lt;&gt; ""),ROW($A$1:INDIRECT("$A$"&amp;ROW($A355)))), 1))), "",
INDIRECT("$AB$"&amp;LOOKUP(2, 1 / ($AY$1:INDIRECT("$AY$"&amp;ROW($AY355)-1) &lt;&gt; ""),ROW($AY$1:INDIRECT("$AY$"&amp;ROW($AY355)-1)))))</f>
        <v>46</v>
      </c>
      <c r="BC355" s="3" cm="1">
        <f t="array" aca="1" ref="BC355" ca="1">IF(NOT(ISNUMBER(INDEX($A:$A,LOOKUP(2,1/($A$1:INDIRECT("$A$"&amp;ROW($A355))&lt;&gt;""),ROW($A$1:INDIRECT("$A$"&amp;ROW($A355)))),1))),"",
$BA355+$BA355+10)</f>
        <v>82</v>
      </c>
      <c r="BD355" s="3" cm="1">
        <f t="array" aca="1" ref="BD355" ca="1">IF(NOT(ISNUMBER(INDEX($A:$A,LOOKUP(2,1/($A$1:INDIRECT("$A$"&amp;ROW($A355))&lt;&gt;""),ROW($A$1:INDIRECT("$A$"&amp;ROW($A355)))),1))),"",
$BA355+$BB355+10)</f>
        <v>92</v>
      </c>
      <c r="BE355" s="3" cm="1">
        <f t="array" aca="1" ref="BE355" ca="1">IF(NOT(ISNUMBER(INDEX($A:$A,LOOKUP(2,1/($A$1:INDIRECT("$A$"&amp;ROW($A355))&lt;&gt;""),ROW($A$1:INDIRECT("$A$"&amp;ROW($A355)))),1))),"",
$BC355*$BC355)</f>
        <v>6724</v>
      </c>
      <c r="BF355" s="3" cm="1">
        <f t="array" aca="1" ref="BF355" ca="1">IF(NOT(ISNUMBER(INDEX($A:$A,LOOKUP(2,1/($A$1:INDIRECT("$A$"&amp;ROW($A355))&lt;&gt;""),ROW($A$1:INDIRECT("$A$"&amp;ROW($A355)))),1))),"",
$BD355*$BD355)</f>
        <v>8464</v>
      </c>
      <c r="BG355" s="3" cm="1">
        <f t="array" aca="1" ref="BG355" ca="1">IF(NOT(ISNUMBER(INDEX($A:$A,LOOKUP(2,1/($A$1:INDIRECT("$A$"&amp;ROW($A355))&lt;&gt;""),ROW($A$1:INDIRECT("$A$"&amp;ROW($A355)))),1))),"",
_xlfn.FLOOR.MATH(1.5*_xlfn.FLOOR.MATH($AZ355*BA355/5)))</f>
        <v>1489</v>
      </c>
      <c r="BH355" s="3" cm="1">
        <f t="array" aca="1" ref="BH355" ca="1">IF(NOT(ISNUMBER(INDEX($A:$A, LOOKUP(2, 1 / ($A$1:INDIRECT("$A$"&amp;ROW($A355)) &lt;&gt; ""),ROW($A$1:INDIRECT("$A$"&amp;ROW($A355)))), 1))), "",
_xlfn.FLOOR.MATH($BG355/IF(OR(INDIRECT("$C$"&amp;LOOKUP(2, 1 / ($AY$1:INDIRECT("$AY$"&amp;ROW($AY355)-1) &lt;&gt; ""),ROW($AY$1:INDIRECT("$AY$"&amp;ROW($AY355)-1))))="Multi",
INDIRECT("$C$"&amp;LOOKUP(2, 1 / ($AY$1:INDIRECT("$AY$"&amp;ROW($AY355)-1) &lt;&gt; ""),ROW($AY$1:INDIRECT("$AY$"&amp;ROW($AY355)-1))))="Double"),2,1)))</f>
        <v>1489</v>
      </c>
      <c r="BI355" s="3" cm="1">
        <f t="array" aca="1" ref="BI355" ca="1">IF(NOT(ISNUMBER(INDEX($A:$A,LOOKUP(2,1/($A$1:INDIRECT("$A$"&amp;ROW($A355))&lt;&gt;""),ROW($A$1:INDIRECT("$A$"&amp;ROW($A355)))),1))),"",
VLOOKUP($BC355,GameFreakSQRT!$A$1:$B$200,2,FALSE))</f>
        <v>37091</v>
      </c>
      <c r="BJ355" s="3" cm="1">
        <f t="array" aca="1" ref="BJ355" ca="1">IF(NOT(ISNUMBER(INDEX($A:$A,LOOKUP(2,1/($A$1:INDIRECT("$A$"&amp;ROW($A355))&lt;&gt;""),ROW($A$1:INDIRECT("$A$"&amp;ROW($A355)))),1))),"",
VLOOKUP($BD355,GameFreakSQRT!$A$1:$B$200,2,FALSE))</f>
        <v>39287</v>
      </c>
      <c r="BK355" s="3" cm="1">
        <f t="array" aca="1" ref="BK355" ca="1">IF(NOT(ISNUMBER(INDEX($A:$A,LOOKUP(2,1/($A$1:INDIRECT("$A$"&amp;ROW($A355))&lt;&gt;""),ROW($A$1:INDIRECT("$A$"&amp;ROW($A355)))),1))),"",
_xlfn.FLOOR.MATH((($BI355*$BE355)*$BH355)/($BJ355*$BF355))+1)</f>
        <v>1117</v>
      </c>
      <c r="BL355" s="3" cm="1">
        <f t="array" aca="1" ref="BL355" ca="1">IF(NOT(ISNUMBER(INDEX($A:$A,LOOKUP(2,1/($A$1:INDIRECT("$A$"&amp;ROW($A355))&lt;&gt;""),ROW($A$1:INDIRECT("$A$"&amp;ROW($A355)))),1))),"",
_xlfn.FLOOR.MATH($BK355*IF(NOT(INDIRECT("$Z$"&amp;LOOKUP(2, 1 / ($AY$1:INDIRECT("$AY$"&amp;ROW($AY355)-1) &lt;&gt; ""),ROW($AY$1:INDIRECT("$AY$"&amp;ROW($AY355)-1))))=""),1.5,1)))</f>
        <v>1675</v>
      </c>
      <c r="BM355" s="3" cm="1">
        <f t="array" aca="1" ref="BM355" ca="1">IF(NOT(ISNUMBER(INDEX($A:$A, LOOKUP(2, 1 / ($A$1:INDIRECT("$A$"&amp;ROW($A355)) &lt;&gt; ""),ROW($A$1:INDIRECT("$A$"&amp;ROW($A355)))), 1))), "",
INDIRECT("$Y$"&amp;LOOKUP(2, 1 / ($AY$1:INDIRECT("$AY$"&amp;ROW($AY355)-1) &lt;&gt; ""),ROW($AY$1:INDIRECT("$AY$"&amp;ROW($AY355)-1)))))</f>
        <v>1675</v>
      </c>
      <c r="BN355" s="3" t="b">
        <f t="shared" ca="1" si="33"/>
        <v>1</v>
      </c>
    </row>
    <row r="356" spans="1:66" x14ac:dyDescent="0.45">
      <c r="A356" s="69"/>
      <c r="B356" s="69"/>
      <c r="C356" s="69"/>
      <c r="D356" s="69"/>
      <c r="E356" s="69"/>
      <c r="F356" s="56">
        <v>3</v>
      </c>
      <c r="G356" s="2" t="s">
        <v>641</v>
      </c>
      <c r="H356" s="2" t="s">
        <v>50</v>
      </c>
      <c r="I356" s="2">
        <v>39</v>
      </c>
      <c r="J356" s="2" t="s">
        <v>223</v>
      </c>
      <c r="K356" s="2" t="s">
        <v>627</v>
      </c>
      <c r="L356" s="2" t="s">
        <v>53</v>
      </c>
      <c r="M356" s="2" t="s">
        <v>418</v>
      </c>
      <c r="N356" s="2" t="s">
        <v>496</v>
      </c>
      <c r="O356" s="2" t="s">
        <v>642</v>
      </c>
      <c r="P356" s="2" t="s">
        <v>336</v>
      </c>
      <c r="Q356" s="2">
        <v>24</v>
      </c>
      <c r="R356" s="2">
        <f>_xlfn.FLOOR.MATH((((2*VLOOKUP(G356, 'EV and Base'!$A$1:$N$671, 9, FALSE))+$Q356)*$I356)/100)+$I356+10</f>
        <v>132</v>
      </c>
      <c r="S356" s="2">
        <f>_xlfn.FLOOR.MATH((_xlfn.FLOOR.MATH((((2*VLOOKUP($G356, 'EV and Base'!$A$1:$N$671, 10, FALSE))+$Q356)*$I356)/100)+5)*
IF(OR($J356="Lonely", $J356="Brave", $J356="Adamant", $J356="Naughty"), 1.1,
IF(OR($J356="Bold", $J356="Timid", $J356="Modest", $J356="Calm"), 0.9, 1)))</f>
        <v>90</v>
      </c>
      <c r="T356" s="2">
        <f>_xlfn.FLOOR.MATH((_xlfn.FLOOR.MATH((((2*VLOOKUP($G356, 'EV and Base'!$A$1:$N$671, 11, FALSE))+$Q356)*$I356)/100)+5)*
IF(OR($J356="Bold", $J356="Relaxed", $J356="Impish", $J356="Lax"), 1.1,
IF(OR($J356="Lonely", $J356="Hasty", $J356="Mild", $J356="Gentle"), 0.9, 1)))</f>
        <v>76</v>
      </c>
      <c r="U356" s="2">
        <f>_xlfn.FLOOR.MATH((_xlfn.FLOOR.MATH((((2*VLOOKUP($G356, 'EV and Base'!$A$1:$N$671, 12, FALSE))+$Q356)*$I356)/100)+5)*
IF(OR($J356="Modest", $J356="Mild", $J356="Quiet", $J356="Rash"), 1.1,
IF(OR($J356="Adamant", $J356="Impish", $J356="Jolly", $J356="Careful"), 0.9, 1)))</f>
        <v>68</v>
      </c>
      <c r="V356" s="2">
        <f>_xlfn.FLOOR.MATH((_xlfn.FLOOR.MATH((((2*VLOOKUP($G356, 'EV and Base'!$A$1:$N$671, 13, FALSE))+$Q356)*$I356)/100)+5)*
IF(OR($J356="Calm", $J356="Gentle", $J356="Sassy", $J356="Careful"), 1.1,
IF(OR($J356="Naughty", $J356="Lax", $J356="Naive", $J356="Rash"), 0.9, 1)))</f>
        <v>83</v>
      </c>
      <c r="W356" s="2">
        <f>_xlfn.FLOOR.MATH((_xlfn.FLOOR.MATH((((2*VLOOKUP($G356, 'EV and Base'!$A$1:$N$671, 14, FALSE))+$Q356)*$I356)/100)+5)*
IF(OR($J356="Timid", $J356="Hasty", $J356="Jolly", $J356="Naive"), 1.1,
IF(OR($J356="Brave", $J356="Relaxed", $J356="Quiet", $J356="Sassy"), 0.9, 1)))</f>
        <v>53</v>
      </c>
      <c r="X356" s="69"/>
      <c r="Y356" s="1">
        <v>2401</v>
      </c>
      <c r="Z356" s="1">
        <v>1</v>
      </c>
      <c r="AA356" s="23" t="str" cm="1">
        <f t="array" aca="1" ref="AA356" ca="1">IF(NOT(ISNUMBER(INDEX($A:$A,LOOKUP(2,1/($A$1:INDIRECT("$A$"&amp;ROW($A356))&lt;&gt;""),ROW($A$1:INDIRECT("$A$"&amp;ROW($A356)))),1))),"",
IF(NOT(ISNUMBER($A356)),$AA355,
IF($AB356&lt;16,"Lillipup",
IF($AB356&lt;32,"Herdier",
"Stoutland"))))</f>
        <v>Stoutland</v>
      </c>
      <c r="AB356" s="25" cm="1">
        <f t="array" aca="1" ref="AB356" ca="1">IF(NOT(ISNUMBER(INDEX($A:$A, LOOKUP(2, 1 / ($A$1:INDIRECT("$A$"&amp;ROW($A356)) &lt;&gt; ""),ROW($A$1:INDIRECT("$A$"&amp;ROW($A356)))), 1))), "",
VLOOKUP($AY356,'Medium-Slow'!$A$1:$B$101,2,TRUE))</f>
        <v>47</v>
      </c>
      <c r="AC356" s="23" cm="1">
        <f t="array" aca="1" ref="AC356" ca="1">IF(NOT(ISNUMBER(INDEX($A:$A, LOOKUP(2, 1 / ($A$1:INDIRECT("$A$"&amp;ROW($A356)) &lt;&gt; ""),ROW($A$1:INDIRECT("$A$"&amp;ROW($A356)))), 1))), "",
INDEX($AC:$AC, LOOKUP(2, 1 / ($AC$1:INDIRECT("$AC$"&amp;ROW($AC356)-1) &lt;&gt; ""),ROW($AC$1:INDIRECT("$AC$"&amp;ROW($AC356)-1))), 1)+
IF(INDEX($AC:$AC, LOOKUP(2, 1 / ($AC$1:INDIRECT("$AC$"&amp;ROW($AC356)-1) &lt;&gt; ""),ROW($AC$1:INDIRECT("$AC$"&amp;ROW($AC356)-1))), 1)+
INDEX($AD:$AD, LOOKUP(2, 1 / ($AD$1:INDIRECT("$AD$"&amp;ROW($AD356)-1) &lt;&gt; ""),ROW($AD$1:INDIRECT("$AD$"&amp;ROW($AD356)-1))), 1)+
INDEX($AE:$AE, LOOKUP(2, 1 / ($AE$1:INDIRECT("$AE$"&amp;ROW($AE356)-1) &lt;&gt; ""),ROW($AE$1:INDIRECT("$AE$"&amp;ROW($AD356)-1))), 1)+
INDEX($AE:$AF, LOOKUP(2, 1 / ($AF$1:INDIRECT("$AF$"&amp;ROW($AF356)-1) &lt;&gt; ""),ROW($AF$1:INDIRECT("$AF$"&amp;ROW($AD356)-1))), 1)+
INDEX($AG:$AG, LOOKUP(2, 1 / ($AG$1:INDIRECT("$AG$"&amp;ROW($AG356)-1) &lt;&gt; ""),ROW($AG$1:INDIRECT("$AG$"&amp;ROW($AD356)-1))), 1)+
INDEX($AH:$AH, LOOKUP(2, 1 / ($AH$1:INDIRECT("$AH$"&amp;ROW($AH356)-1) &lt;&gt; ""),ROW($AH$1:INDIRECT("$AH$"&amp;ROW($AD356)-1))), 1)&gt;=510,0,
IF(INDEX($AC:$AC, LOOKUP(2, 1 / ($AC$1:INDIRECT("$AC$"&amp;ROW($AC356)-1) &lt;&gt; ""),ROW($AC$1:INDIRECT("$AC$"&amp;ROW($AC356)-1))), 1)&gt;=255,0,
VLOOKUP(INDIRECT("$G$"&amp;LOOKUP(2, 1 / ($AC$1:INDIRECT("$AC$"&amp;ROW($AC356)-1) &lt;&gt; ""),ROW($AC$1:INDIRECT("$AC$"&amp;ROW($AC356)-1)))), 'EV and Base'!$A$1:$N$671, 3, FALSE))))</f>
        <v>10</v>
      </c>
      <c r="AD356" s="2" cm="1">
        <f t="array" aca="1" ref="AD356" ca="1">IF(NOT(ISNUMBER(INDEX($A:$A, LOOKUP(2, 1 / ($A$1:INDIRECT("$A$"&amp;ROW($A356)) &lt;&gt; ""),ROW($A$1:INDIRECT("$A$"&amp;ROW($A356)))), 1))), "",
INDEX($AD:$AD, LOOKUP(2, 1 / ($AD$1:INDIRECT("$AD$"&amp;ROW($AD356)-1) &lt;&gt; ""),ROW($AD$1:INDIRECT("$AD$"&amp;ROW($AD356)-1))), 1)+
IF(INDEX($AC:$AC, LOOKUP(2, 1 / ($AC$1:INDIRECT("$AC$"&amp;ROW($AC356)-1) &lt;&gt; ""),ROW($AC$1:INDIRECT("$AC$"&amp;ROW($AC356)-1))), 1)+
INDEX($AD:$AD, LOOKUP(2, 1 / ($AD$1:INDIRECT("$AD$"&amp;ROW($AD356)-1) &lt;&gt; ""),ROW($AD$1:INDIRECT("$AD$"&amp;ROW($AD356)-1))), 1)+
INDEX($AE:$AE, LOOKUP(2, 1 / ($AE$1:INDIRECT("$AE$"&amp;ROW($AE356)-1) &lt;&gt; ""),ROW($AE$1:INDIRECT("$AE$"&amp;ROW($AD356)-1))), 1)+
INDEX($AE:$AF, LOOKUP(2, 1 / ($AF$1:INDIRECT("$AF$"&amp;ROW($AF356)-1) &lt;&gt; ""),ROW($AF$1:INDIRECT("$AF$"&amp;ROW($AD356)-1))), 1)+
INDEX($AG:$AG, LOOKUP(2, 1 / ($AG$1:INDIRECT("$AG$"&amp;ROW($AG356)-1) &lt;&gt; ""),ROW($AG$1:INDIRECT("$AG$"&amp;ROW($AD356)-1))), 1)+
INDEX($AH:$AH, LOOKUP(2, 1 / ($AH$1:INDIRECT("$AH$"&amp;ROW($AH356)-1) &lt;&gt; ""),ROW($AH$1:INDIRECT("$AH$"&amp;ROW($AD356)-1))), 1)&gt;=510,0,
IF(INDEX($AD:$AD, LOOKUP(2, 1 / ($AD$1:INDIRECT("$AD$"&amp;ROW($AD356)-1) &lt;&gt; ""),ROW($AD$1:INDIRECT("$AD$"&amp;ROW($AD356)-1))), 1)&gt;=255,0,
VLOOKUP(INDIRECT("$G$"&amp;LOOKUP(2, 1 / ($AD$1:INDIRECT("$AD$"&amp;ROW($AD356)-1) &lt;&gt; ""),ROW($AD$1:INDIRECT("$AD$"&amp;ROW($AD356)-1)))), 'EV and Base'!$A$1:$N$671, 4, FALSE))))</f>
        <v>92</v>
      </c>
      <c r="AE356" s="2" cm="1">
        <f t="array" aca="1" ref="AE356" ca="1">IF(NOT(ISNUMBER(INDEX($A:$A,LOOKUP(2,1/($A$1:INDIRECT("$A$"&amp;ROW($A356))&lt;&gt;""),ROW($A$1:INDIRECT("$A$"&amp;ROW($A356)))),1))),"",
INDEX($AE:$AE,LOOKUP(2,1/($AE$1:INDIRECT("$AE$"&amp;ROW($AE356)-1)&lt;&gt;""),ROW($AE$1:INDIRECT("$AE$"&amp;ROW($AE356)-1))),1)+
IF(INDEX($AC:$AC,LOOKUP(2,1/($AC$1:INDIRECT("$AC$"&amp;ROW($AC356)-1)&lt;&gt;""),ROW($AC$1:INDIRECT("$AC$"&amp;ROW($AC356)-1))),1)+
INDEX($AD:$AD,LOOKUP(2,1/($AD$1:INDIRECT("$AD$"&amp;ROW($AD356)-1)&lt;&gt;""),ROW($AD$1:INDIRECT("$AD$"&amp;ROW($AD356)-1))),1)+
INDEX($AE:$AE,LOOKUP(2,1/($AE$1:INDIRECT("$AE$"&amp;ROW($AE356)-1)&lt;&gt;""),ROW($AE$1:INDIRECT("$AE$"&amp;ROW($AD356)-1))),1)+
INDEX($AE:$AF,LOOKUP(2,1/($AF$1:INDIRECT("$AF$"&amp;ROW($AF356)-1)&lt;&gt;""),ROW($AF$1:INDIRECT("$AF$"&amp;ROW($AD356)-1))),1)+
INDEX($AG:$AG,LOOKUP(2,1/($AG$1:INDIRECT("$AG$"&amp;ROW($AG356)-1)&lt;&gt;""),ROW($AG$1:INDIRECT("$AG$"&amp;ROW($AD356)-1))),1)+
INDEX($AH:$AH,LOOKUP(2,1/($AH$1:INDIRECT("$AH$"&amp;ROW($AH356)-1)&lt;&gt;""),ROW($AH$1:INDIRECT("$AH$"&amp;ROW($AD356)-1))),1)&gt;=510,0,
IF(INDEX($AE:$AE,LOOKUP(2,1/($AE$1:INDIRECT("$AE$"&amp;ROW($AE356)-1)&lt;&gt;""),ROW($AE$1:INDIRECT("$AE$"&amp;ROW($AE356)-1))),1)&gt;=255,0,
VLOOKUP(INDIRECT("$G$"&amp;LOOKUP(2,1/($AE$1:INDIRECT("$AE$"&amp;ROW($AE356)-1)&lt;&gt;""),ROW($AE$1:INDIRECT("$AE$"&amp;ROW($AE356)-1)))),'EV and Base'!$A$1:$N$671,5,FALSE))))</f>
        <v>11</v>
      </c>
      <c r="AF356" s="2" cm="1">
        <f t="array" aca="1" ref="AF356" ca="1">IF(NOT(ISNUMBER(INDEX($A:$A, LOOKUP(2, 1 / ($A$1:INDIRECT("$A$"&amp;ROW($A356)) &lt;&gt; ""),ROW($A$1:INDIRECT("$A$"&amp;ROW($A356)))), 1))), "",
INDEX($AF:$AF, LOOKUP(2, 1 / ($AF$1:INDIRECT("$AF$"&amp;ROW($AF356)-1) &lt;&gt; ""),ROW($AF$1:INDIRECT("$AF$"&amp;ROW($AF356)-1))), 1)+
IF(INDEX($AC:$AC, LOOKUP(2, 1 / ($AC$1:INDIRECT("$AC$"&amp;ROW($AC356)-1) &lt;&gt; ""),ROW($AC$1:INDIRECT("$AC$"&amp;ROW($AC356)-1))), 1)+
INDEX($AD:$AD, LOOKUP(2, 1 / ($AD$1:INDIRECT("$AD$"&amp;ROW($AD356)-1) &lt;&gt; ""),ROW($AD$1:INDIRECT("$AD$"&amp;ROW($AD356)-1))), 1)+
INDEX($AE:$AE, LOOKUP(2, 1 / ($AE$1:INDIRECT("$AE$"&amp;ROW($AE356)-1) &lt;&gt; ""),ROW($AE$1:INDIRECT("$AE$"&amp;ROW($AD356)-1))), 1)+
INDEX($AE:$AF, LOOKUP(2, 1 / ($AF$1:INDIRECT("$AF$"&amp;ROW($AF356)-1) &lt;&gt; ""),ROW($AF$1:INDIRECT("$AF$"&amp;ROW($AD356)-1))), 1)+
INDEX($AG:$AG, LOOKUP(2, 1 / ($AG$1:INDIRECT("$AG$"&amp;ROW($AG356)-1) &lt;&gt; ""),ROW($AG$1:INDIRECT("$AG$"&amp;ROW($AD356)-1))), 1)+
INDEX($AH:$AH, LOOKUP(2, 1 / ($AH$1:INDIRECT("$AH$"&amp;ROW($AH356)-1) &lt;&gt; ""),ROW($AH$1:INDIRECT("$AH$"&amp;ROW($AD356)-1))), 1)&gt;=510,0,
IF(INDEX($AF:$AF, LOOKUP(2, 1 / ($AF$1:INDIRECT("$AF$"&amp;ROW($AF356)-1) &lt;&gt; ""),ROW($AF$1:INDIRECT("$AF$"&amp;ROW($AF356)-1))), 1)&gt;=255,0,
VLOOKUP(INDIRECT("$G$"&amp;LOOKUP(2, 1 / ($AF$1:INDIRECT("$AF$"&amp;ROW($AF356)-1) &lt;&gt; ""),ROW($AF$1:INDIRECT("$AF$"&amp;ROW($AF356)-1)))), 'EV and Base'!$A$1:$N$671, 6, FALSE))))</f>
        <v>21</v>
      </c>
      <c r="AG356" s="2" cm="1">
        <f t="array" aca="1" ref="AG356" ca="1">IF(NOT(ISNUMBER(INDEX($A:$A, LOOKUP(2, 1 / ($A$1:INDIRECT("$A$"&amp;ROW($A356)) &lt;&gt; ""),ROW($A$1:INDIRECT("$A$"&amp;ROW($A356)))), 1))), "",
INDEX($AG:$AG, LOOKUP(2, 1 / ($AG$1:INDIRECT("$AG$"&amp;ROW($AG356)-1) &lt;&gt; ""),ROW($AG$1:INDIRECT("$AG$"&amp;ROW($AG356)-1))), 1)+
IF(INDEX($AC:$AC, LOOKUP(2, 1 / ($AC$1:INDIRECT("$AC$"&amp;ROW($AC356)-1) &lt;&gt; ""),ROW($AC$1:INDIRECT("$AC$"&amp;ROW($AC356)-1))), 1)+
INDEX($AD:$AD, LOOKUP(2, 1 / ($AD$1:INDIRECT("$AD$"&amp;ROW($AD356)-1) &lt;&gt; ""),ROW($AD$1:INDIRECT("$AD$"&amp;ROW($AD356)-1))), 1)+
INDEX($AE:$AE, LOOKUP(2, 1 / ($AE$1:INDIRECT("$AE$"&amp;ROW($AE356)-1) &lt;&gt; ""),ROW($AE$1:INDIRECT("$AE$"&amp;ROW($AD356)-1))), 1)+
INDEX($AE:$AF, LOOKUP(2, 1 / ($AF$1:INDIRECT("$AF$"&amp;ROW($AF356)-1) &lt;&gt; ""),ROW($AF$1:INDIRECT("$AF$"&amp;ROW($AD356)-1))), 1)+
INDEX($AG:$AG, LOOKUP(2, 1 / ($AG$1:INDIRECT("$AG$"&amp;ROW($AG356)-1) &lt;&gt; ""),ROW($AG$1:INDIRECT("$AG$"&amp;ROW($AD356)-1))), 1)+
INDEX($AH:$AH, LOOKUP(2, 1 / ($AH$1:INDIRECT("$AH$"&amp;ROW($AH356)-1) &lt;&gt; ""),ROW($AH$1:INDIRECT("$AH$"&amp;ROW($AD356)-1))), 1)&gt;=510,0,
IF(INDEX($AG:$AG, LOOKUP(2, 1 / ($AG$1:INDIRECT("$AG$"&amp;ROW($AG356)-1) &lt;&gt; ""),ROW($AG$1:INDIRECT("$AG$"&amp;ROW($AG356)-1))), 1)&gt;=255,0,
VLOOKUP(INDIRECT("$G$"&amp;LOOKUP(2, 1 / ($AG$1:INDIRECT("$AG$"&amp;ROW($AG356)-1) &lt;&gt; ""),ROW($AG$1:INDIRECT("$AG$"&amp;ROW($AG356)-1)))), 'EV and Base'!$A$1:$N$671, 7, FALSE))))</f>
        <v>4</v>
      </c>
      <c r="AH356" s="24" cm="1">
        <f t="array" aca="1" ref="AH356" ca="1">IF(NOT(ISNUMBER(INDEX($A:$A,LOOKUP(2,1/($A$1:INDIRECT("$A$"&amp;ROW($A356))&lt;&gt;""),ROW($A$1:INDIRECT("$A$"&amp;ROW($A356)))),1))),"",
INDEX($AH:$AH,LOOKUP(2,1/($AH$1:INDIRECT("$AH$"&amp;ROW($AH356)-1)&lt;&gt;""),ROW($AH$1:INDIRECT("$AH$"&amp;ROW($AH356)-1))),1)+
IF(INDEX($AC:$AC,LOOKUP(2,1/($AC$1:INDIRECT("$AC$"&amp;ROW($AC356)-1)&lt;&gt;""),ROW($AC$1:INDIRECT("$AC$"&amp;ROW($AC356)-1))),1)+
INDEX($AD:$AD,LOOKUP(2,1/($AD$1:INDIRECT("$AD$"&amp;ROW($AD356)-1)&lt;&gt;""),ROW($AD$1:INDIRECT("$AD$"&amp;ROW($AD356)-1))),1)+
INDEX($AE:$AE,LOOKUP(2,1/($AE$1:INDIRECT("$AE$"&amp;ROW($AE356)-1)&lt;&gt;""),ROW($AE$1:INDIRECT("$AE$"&amp;ROW($AD356)-1))),1)+
INDEX($AE:$AF,LOOKUP(2,1/($AF$1:INDIRECT("$AF$"&amp;ROW($AF356)-1)&lt;&gt;""),ROW($AF$1:INDIRECT("$AF$"&amp;ROW($AD356)-1))),1)+
INDEX($AG:$AG,LOOKUP(2,1/($AG$1:INDIRECT("$AG$"&amp;ROW($AG356)-1)&lt;&gt;""),ROW($AG$1:INDIRECT("$AG$"&amp;ROW($AD356)-1))),1)+
INDEX($AH:$AH,LOOKUP(2,1/($AH$1:INDIRECT("$AH$"&amp;ROW($AH356)-1)&lt;&gt;""),ROW($AH$1:INDIRECT("$AH$"&amp;ROW($AD356)-1))),1)&gt;=510,0,
IF(INDEX($AH:$AH,LOOKUP(2,1/($AH$1:INDIRECT("$AH$"&amp;ROW($AH356)-1)&lt;&gt;""),ROW($AH$1:INDIRECT("$AH$"&amp;ROW($AH356)-1))),1)&gt;=255,0,
VLOOKUP(INDIRECT("$G$"&amp;LOOKUP(2,1/($AH$1:INDIRECT("$AH$"&amp;ROW($AH356)-1)&lt;&gt;""),ROW($AH$1:INDIRECT("$AH$"&amp;ROW($AH356)-1)))),'EV and Base'!$A$1:$N$671,8,FALSE))))</f>
        <v>58</v>
      </c>
      <c r="AI356" s="29" cm="1">
        <f t="array" aca="1" ref="AI356" ca="1">IF(NOT(ISNUMBER(INDEX($A:$A,LOOKUP(2,1/($A$1:INDIRECT("$A$"&amp;ROW($A356))&lt;&gt;""),ROW($A$1:INDIRECT("$A$"&amp;ROW($A356)))),1))),"",
ROUNDDOWN((((2*VLOOKUP($AA356,'EV and Base'!$A$1:$N$671,9,FALSE))+31+ROUNDDOWN($AC356/4,0))*$AB356)/100,0)+$AB356+10)</f>
        <v>152</v>
      </c>
      <c r="AJ356" s="21" cm="1">
        <f t="array" aca="1" ref="AJ356" ca="1">IF(NOT(ISNUMBER(INDEX($A:$A, LOOKUP(2, 1 / ($A$1:INDIRECT("$A$"&amp;ROW($A356)) &lt;&gt; ""),ROW($A$1:INDIRECT("$A$"&amp;ROW($A356)))), 1))), "",
ROUNDDOWN((ROUNDDOWN((((2*VLOOKUP($AA356, 'EV and Base'!$A$1:$N$671, 10, FALSE))+31+ROUNDDOWN($AD356/4, 0))*$AB356)/100, 0)+5)*1.1, 0))</f>
        <v>136</v>
      </c>
      <c r="AK356" s="21" t="str" cm="1">
        <f t="array" aca="1" ref="AK356" ca="1">IF(NOT(ISNUMBER(INDEX($A:$A, LOOKUP(2, 1 / ($A$1:INDIRECT("$A$"&amp;ROW($A356)) &lt;&gt; ""),ROW($A$1:INDIRECT("$A$"&amp;ROW($A356)))), 1))), "",
ROUNDDOWN((ROUNDDOWN((((2*VLOOKUP($AA356, 'EV and Base'!$A$1:$N$671, 11, FALSE))+30+ROUNDDOWN($AE356/4, 0))*$AB356)/100, 0)+5), 0)
&amp;"-"&amp;
ROUNDDOWN((ROUNDDOWN((((2*VLOOKUP($AA356, 'EV and Base'!$A$1:$N$671, 11, FALSE))+31+ROUNDDOWN($AE356/4, 0))*$AB356)/100, 0)+5), 0))</f>
        <v>104-105</v>
      </c>
      <c r="AL356" s="21" t="str" cm="1">
        <f t="array" aca="1" ref="AL356" ca="1">IF(NOT(ISNUMBER(INDEX($A:$A, LOOKUP(2, 1 / ($A$1:INDIRECT("$A$"&amp;ROW($A356)) &lt;&gt; ""),ROW($A$1:INDIRECT("$A$"&amp;ROW($A356)))), 1))), "",
ROUNDDOWN((ROUNDDOWN((((2*VLOOKUP($AA356, 'EV and Base'!$A$1:$N$671, 12, FALSE))+0+ROUNDDOWN($AF356/4, 0))*$AB356)/100, 0)+5)*0.9, 0)
&amp;"-"&amp;
ROUNDDOWN((ROUNDDOWN((((2*VLOOKUP($AA356, 'EV and Base'!$A$1:$N$671, 12, FALSE))+31+ROUNDDOWN($AF356/4, 0))*$AB356)/100, 0)+5)*0.9, 0))</f>
        <v>44-57</v>
      </c>
      <c r="AM356" s="21" t="str" cm="1">
        <f t="array" aca="1" ref="AM356" ca="1">IF(NOT(ISNUMBER(INDEX($A:$A, LOOKUP(2, 1 / ($A$1:INDIRECT("$A$"&amp;ROW($A356)) &lt;&gt; ""),ROW($A$1:INDIRECT("$A$"&amp;ROW($A356)))), 1))), "",
ROUNDDOWN((ROUNDDOWN((((2*VLOOKUP($AA356, 'EV and Base'!$A$1:$N$671, 13, FALSE))+30+ROUNDDOWN($AG356/4, 0))*$AB356)/100, 0)+5), 0)
&amp;"-"&amp;
ROUNDDOWN((ROUNDDOWN((((2*VLOOKUP($AA356, 'EV and Base'!$A$1:$N$671, 13, FALSE))+31+ROUNDDOWN($AG356/4, 0))*$AB356)/100, 0)+5), 0))</f>
        <v>104-104</v>
      </c>
      <c r="AN356" s="25" cm="1">
        <f t="array" aca="1" ref="AN356" ca="1">IF(NOT(ISNUMBER(INDEX($A:$A, LOOKUP(2, 1 / ($A$1:INDIRECT("$A$"&amp;ROW($A356)) &lt;&gt; ""),ROW($A$1:INDIRECT("$A$"&amp;ROW($A356)))), 1))), "",
ROUNDDOWN((ROUNDDOWN((((2*VLOOKUP($AA356, 'EV and Base'!$A$1:$N$671, 14, FALSE))+31+ROUNDDOWN($AH356/4, 0))*$AB356)/100, 0)+5), 0))</f>
        <v>101</v>
      </c>
      <c r="AO356" s="23" cm="1">
        <f t="array" aca="1" ref="AO356" ca="1">IF(NOT(ISNUMBER(INDEX($A:$A, LOOKUP(2, 1 / ($A$1:INDIRECT("$A$"&amp;ROW($A356)) &lt;&gt; ""),ROW($A$1:INDIRECT("$A$"&amp;ROW($A356)))), 1))), "",
ROUNDDOWN((((2*VLOOKUP($AA356, 'EV and Base'!$A$1:$N$671, 9, FALSE))+31+ROUNDDOWN($AC356/4, 0))*$AB356)/100, 0)+$AB356+10)</f>
        <v>152</v>
      </c>
      <c r="AP356" s="2" cm="1">
        <f t="array" aca="1" ref="AP356" ca="1">IF(NOT(ISNUMBER(INDEX($A:$A, LOOKUP(2, 1 / ($A$1:INDIRECT("$A$"&amp;ROW($A356)) &lt;&gt; ""),ROW($A$1:INDIRECT("$A$"&amp;ROW($A356)))), 1))), "",
ROUNDDOWN((ROUNDDOWN((((2*VLOOKUP($AA356, 'EV and Base'!$A$1:$N$671, 10, FALSE))+31+ROUNDDOWN($AD356/4, 0))*$AB356)/100, 0)+5)*1.1, 0))</f>
        <v>136</v>
      </c>
      <c r="AQ356" s="2" cm="1">
        <f t="array" aca="1" ref="AQ356" ca="1">IF(NOT(ISNUMBER(INDEX($A:$A, LOOKUP(2, 1 / ($A$1:INDIRECT("$A$"&amp;ROW($A356)) &lt;&gt; ""),ROW($A$1:INDIRECT("$A$"&amp;ROW($A356)))), 1))), "",
ROUNDDOWN((ROUNDDOWN((((2*VLOOKUP($AA356, 'EV and Base'!$A$1:$N$671, 11, FALSE))+$AV$2+ROUNDDOWN($AE356/4, 0))*$AB356)/100, 0)+5), 0))</f>
        <v>105</v>
      </c>
      <c r="AR356" s="22" cm="1">
        <f t="array" aca="1" ref="AR356" ca="1">IF(NOT(ISNUMBER(INDEX($A:$A, LOOKUP(2, 1 / ($A$1:INDIRECT("$A$"&amp;ROW($A356)) &lt;&gt; ""),ROW($A$1:INDIRECT("$A$"&amp;ROW($A356)))), 1))), "",
ROUNDDOWN((ROUNDDOWN((((2*VLOOKUP($AA356, 'EV and Base'!$A$1:$N$671, 12, FALSE))+$AW$2+ROUNDDOWN($AF356/4, 0))*$AB356)/100, 0)+5)*0.9, 0))</f>
        <v>51</v>
      </c>
      <c r="AS356" s="2" cm="1">
        <f t="array" aca="1" ref="AS356" ca="1">IF(NOT(ISNUMBER(INDEX($A:$A, LOOKUP(2, 1 / ($A$1:INDIRECT("$A$"&amp;ROW($A356)) &lt;&gt; ""),ROW($A$1:INDIRECT("$A$"&amp;ROW($A356)))), 1))), "",
ROUNDDOWN((ROUNDDOWN((((2*VLOOKUP($AA356, 'EV and Base'!$A$1:$N$671, 13, FALSE))+$AX$2+ROUNDDOWN($AG356/4, 0))*$AB356)/100, 0)+5), 0))</f>
        <v>104</v>
      </c>
      <c r="AT356" s="24" cm="1">
        <f t="array" aca="1" ref="AT356" ca="1">IF(NOT(ISNUMBER(INDEX($A:$A, LOOKUP(2, 1 / ($A$1:INDIRECT("$A$"&amp;ROW($A356)) &lt;&gt; ""),ROW($A$1:INDIRECT("$A$"&amp;ROW($A356)))), 1))), "",
ROUNDDOWN((ROUNDDOWN((((2*VLOOKUP($AA356, 'EV and Base'!$A$1:$N$671, 14, FALSE))+31+ROUNDDOWN($AH356/4, 0))*$AB356)/100, 0)+5), 0))</f>
        <v>101</v>
      </c>
      <c r="AU356" s="28">
        <v>251</v>
      </c>
      <c r="AY356" cm="1">
        <f t="array" aca="1" ref="AY356" ca="1">IF(NOT(ISNUMBER(INDEX($A:$A,LOOKUP(2,1/($A$1:INDIRECT("$A$"&amp;ROW($A356))&lt;&gt;""),ROW($A$1:INDIRECT("$A$"&amp;ROW($A356)))),1))),"",
INDEX($AY:$AY,LOOKUP(2,1/($AY$1:INDIRECT("$AY$"&amp;ROW($AY356)-1)&lt;&gt;""),ROW($AY$1:INDIRECT("$AY$"&amp;ROW($AY356)-1))),1)+$BL356)</f>
        <v>98756</v>
      </c>
      <c r="AZ356" s="3" cm="1">
        <f t="array" aca="1" ref="AZ356" ca="1">IF(NOT(ISNUMBER(INDEX($A:$A, LOOKUP(2, 1 / ($A$1:INDIRECT("$A$"&amp;ROW($A356)) &lt;&gt; ""),ROW($A$1:INDIRECT("$A$"&amp;ROW($A356)))), 1))), "",
VLOOKUP(INDIRECT("$G$"&amp;LOOKUP(2, 1 / ($AY$1:INDIRECT("$AY$"&amp;ROW($AY356)-1) &lt;&gt; ""),ROW($AY$1:INDIRECT("$AY$"&amp;ROW($AY356)-1)))),'EV and Base'!A295:N965,2,FALSE))</f>
        <v>138</v>
      </c>
      <c r="BA356" s="3" cm="1">
        <f t="array" aca="1" ref="BA356" ca="1">IF(NOT(ISNUMBER(INDEX($A:$A, LOOKUP(2, 1 / ($A$1:INDIRECT("$A$"&amp;ROW($A356)) &lt;&gt; ""),ROW($A$1:INDIRECT("$A$"&amp;ROW($A356)))), 1))), "",
INDIRECT("$I$"&amp;LOOKUP(2, 1 / ($AY$1:INDIRECT("$AY$"&amp;ROW($AY356)-1) &lt;&gt; ""),ROW($AY$1:INDIRECT("$AY$"&amp;ROW($AY356)-1)))))</f>
        <v>37</v>
      </c>
      <c r="BB356" s="1" cm="1">
        <f t="array" aca="1" ref="BB356" ca="1">IF(NOT(ISNUMBER(INDEX($A:$A, LOOKUP(2, 1 / ($A$1:INDIRECT("$A$"&amp;ROW($A356)) &lt;&gt; ""),ROW($A$1:INDIRECT("$A$"&amp;ROW($A356)))), 1))), "",
INDIRECT("$AB$"&amp;LOOKUP(2, 1 / ($AY$1:INDIRECT("$AY$"&amp;ROW($AY356)-1) &lt;&gt; ""),ROW($AY$1:INDIRECT("$AY$"&amp;ROW($AY356)-1)))))</f>
        <v>47</v>
      </c>
      <c r="BC356" s="3" cm="1">
        <f t="array" aca="1" ref="BC356" ca="1">IF(NOT(ISNUMBER(INDEX($A:$A,LOOKUP(2,1/($A$1:INDIRECT("$A$"&amp;ROW($A356))&lt;&gt;""),ROW($A$1:INDIRECT("$A$"&amp;ROW($A356)))),1))),"",
$BA356+$BA356+10)</f>
        <v>84</v>
      </c>
      <c r="BD356" s="3" cm="1">
        <f t="array" aca="1" ref="BD356" ca="1">IF(NOT(ISNUMBER(INDEX($A:$A,LOOKUP(2,1/($A$1:INDIRECT("$A$"&amp;ROW($A356))&lt;&gt;""),ROW($A$1:INDIRECT("$A$"&amp;ROW($A356)))),1))),"",
$BA356+$BB356+10)</f>
        <v>94</v>
      </c>
      <c r="BE356" s="3" cm="1">
        <f t="array" aca="1" ref="BE356" ca="1">IF(NOT(ISNUMBER(INDEX($A:$A,LOOKUP(2,1/($A$1:INDIRECT("$A$"&amp;ROW($A356))&lt;&gt;""),ROW($A$1:INDIRECT("$A$"&amp;ROW($A356)))),1))),"",
$BC356*$BC356)</f>
        <v>7056</v>
      </c>
      <c r="BF356" s="3" cm="1">
        <f t="array" aca="1" ref="BF356" ca="1">IF(NOT(ISNUMBER(INDEX($A:$A,LOOKUP(2,1/($A$1:INDIRECT("$A$"&amp;ROW($A356))&lt;&gt;""),ROW($A$1:INDIRECT("$A$"&amp;ROW($A356)))),1))),"",
$BD356*$BD356)</f>
        <v>8836</v>
      </c>
      <c r="BG356" s="3" cm="1">
        <f t="array" aca="1" ref="BG356" ca="1">IF(NOT(ISNUMBER(INDEX($A:$A,LOOKUP(2,1/($A$1:INDIRECT("$A$"&amp;ROW($A356))&lt;&gt;""),ROW($A$1:INDIRECT("$A$"&amp;ROW($A356)))),1))),"",
_xlfn.FLOOR.MATH(1.5*_xlfn.FLOOR.MATH($AZ356*BA356/5)))</f>
        <v>1531</v>
      </c>
      <c r="BH356" s="3" cm="1">
        <f t="array" aca="1" ref="BH356" ca="1">IF(NOT(ISNUMBER(INDEX($A:$A, LOOKUP(2, 1 / ($A$1:INDIRECT("$A$"&amp;ROW($A356)) &lt;&gt; ""),ROW($A$1:INDIRECT("$A$"&amp;ROW($A356)))), 1))), "",
_xlfn.FLOOR.MATH($BG356/IF(OR(INDIRECT("$C$"&amp;LOOKUP(2, 1 / ($AY$1:INDIRECT("$AY$"&amp;ROW($AY356)-1) &lt;&gt; ""),ROW($AY$1:INDIRECT("$AY$"&amp;ROW($AY356)-1))))="Multi",
INDIRECT("$C$"&amp;LOOKUP(2, 1 / ($AY$1:INDIRECT("$AY$"&amp;ROW($AY356)-1) &lt;&gt; ""),ROW($AY$1:INDIRECT("$AY$"&amp;ROW($AY356)-1))))="Double"),2,1)))</f>
        <v>1531</v>
      </c>
      <c r="BI356" s="3" cm="1">
        <f t="array" aca="1" ref="BI356" ca="1">IF(NOT(ISNUMBER(INDEX($A:$A,LOOKUP(2,1/($A$1:INDIRECT("$A$"&amp;ROW($A356))&lt;&gt;""),ROW($A$1:INDIRECT("$A$"&amp;ROW($A356)))),1))),"",
VLOOKUP($BC356,GameFreakSQRT!$A$1:$B$200,2,FALSE))</f>
        <v>37540</v>
      </c>
      <c r="BJ356" s="3" cm="1">
        <f t="array" aca="1" ref="BJ356" ca="1">IF(NOT(ISNUMBER(INDEX($A:$A,LOOKUP(2,1/($A$1:INDIRECT("$A$"&amp;ROW($A356))&lt;&gt;""),ROW($A$1:INDIRECT("$A$"&amp;ROW($A356)))),1))),"",
VLOOKUP($BD356,GameFreakSQRT!$A$1:$B$200,2,FALSE))</f>
        <v>39712</v>
      </c>
      <c r="BK356" s="3" cm="1">
        <f t="array" aca="1" ref="BK356" ca="1">IF(NOT(ISNUMBER(INDEX($A:$A,LOOKUP(2,1/($A$1:INDIRECT("$A$"&amp;ROW($A356))&lt;&gt;""),ROW($A$1:INDIRECT("$A$"&amp;ROW($A356)))),1))),"",
_xlfn.FLOOR.MATH((($BI356*$BE356)*$BH356)/($BJ356*$BF356))+1)</f>
        <v>1156</v>
      </c>
      <c r="BL356" s="3" cm="1">
        <f t="array" aca="1" ref="BL356" ca="1">IF(NOT(ISNUMBER(INDEX($A:$A,LOOKUP(2,1/($A$1:INDIRECT("$A$"&amp;ROW($A356))&lt;&gt;""),ROW($A$1:INDIRECT("$A$"&amp;ROW($A356)))),1))),"",
_xlfn.FLOOR.MATH($BK356*IF(NOT(INDIRECT("$Z$"&amp;LOOKUP(2, 1 / ($AY$1:INDIRECT("$AY$"&amp;ROW($AY356)-1) &lt;&gt; ""),ROW($AY$1:INDIRECT("$AY$"&amp;ROW($AY356)-1))))=""),1.5,1)))</f>
        <v>1734</v>
      </c>
      <c r="BM356" s="3" cm="1">
        <f t="array" aca="1" ref="BM356" ca="1">IF(NOT(ISNUMBER(INDEX($A:$A, LOOKUP(2, 1 / ($A$1:INDIRECT("$A$"&amp;ROW($A356)) &lt;&gt; ""),ROW($A$1:INDIRECT("$A$"&amp;ROW($A356)))), 1))), "",
INDIRECT("$Y$"&amp;LOOKUP(2, 1 / ($AY$1:INDIRECT("$AY$"&amp;ROW($AY356)-1) &lt;&gt; ""),ROW($AY$1:INDIRECT("$AY$"&amp;ROW($AY356)-1)))))</f>
        <v>1734</v>
      </c>
      <c r="BN356" s="3" t="b">
        <f t="shared" ca="1" si="33"/>
        <v>1</v>
      </c>
    </row>
    <row r="357" spans="1:66" x14ac:dyDescent="0.45">
      <c r="A357" s="69"/>
      <c r="B357" s="69"/>
      <c r="C357" s="69"/>
      <c r="D357" s="69"/>
      <c r="E357" s="69"/>
      <c r="F357" s="56">
        <v>2</v>
      </c>
      <c r="G357" s="2" t="s">
        <v>628</v>
      </c>
      <c r="H357" s="22" t="s">
        <v>56</v>
      </c>
      <c r="I357" s="2">
        <v>37</v>
      </c>
      <c r="J357" s="2" t="s">
        <v>59</v>
      </c>
      <c r="K357" s="2" t="s">
        <v>587</v>
      </c>
      <c r="L357" s="2" t="s">
        <v>53</v>
      </c>
      <c r="M357" s="2" t="s">
        <v>539</v>
      </c>
      <c r="N357" s="2" t="s">
        <v>630</v>
      </c>
      <c r="O357" s="2" t="s">
        <v>639</v>
      </c>
      <c r="P357" s="2" t="s">
        <v>643</v>
      </c>
      <c r="Q357" s="2">
        <v>18</v>
      </c>
      <c r="R357" s="2">
        <f>_xlfn.FLOOR.MATH((((2*VLOOKUP(G357, 'EV and Base'!$A$1:$N$671, 9, FALSE))+$Q357)*$I357)/100)+$I357+10</f>
        <v>105</v>
      </c>
      <c r="S357" s="2">
        <f>_xlfn.FLOOR.MATH((_xlfn.FLOOR.MATH((((2*VLOOKUP($G357, 'EV and Base'!$A$1:$N$671, 10, FALSE))+$Q357)*$I357)/100)+5)*
IF(OR($J357="Lonely", $J357="Brave", $J357="Adamant", $J357="Naughty"), 1.1,
IF(OR($J357="Bold", $J357="Timid", $J357="Modest", $J357="Calm"), 0.9, 1)))</f>
        <v>48</v>
      </c>
      <c r="T357" s="2">
        <f>_xlfn.FLOOR.MATH((_xlfn.FLOOR.MATH((((2*VLOOKUP($G357, 'EV and Base'!$A$1:$N$671, 11, FALSE))+$Q357)*$I357)/100)+5)*
IF(OR($J357="Bold", $J357="Relaxed", $J357="Impish", $J357="Lax"), 1.1,
IF(OR($J357="Lonely", $J357="Hasty", $J357="Mild", $J357="Gentle"), 0.9, 1)))</f>
        <v>36</v>
      </c>
      <c r="U357" s="2">
        <f>_xlfn.FLOOR.MATH((_xlfn.FLOOR.MATH((((2*VLOOKUP($G357, 'EV and Base'!$A$1:$N$671, 12, FALSE))+$Q357)*$I357)/100)+5)*
IF(OR($J357="Modest", $J357="Mild", $J357="Quiet", $J357="Rash"), 1.1,
IF(OR($J357="Adamant", $J357="Impish", $J357="Jolly", $J357="Careful"), 0.9, 1)))</f>
        <v>72</v>
      </c>
      <c r="V357" s="2">
        <f>_xlfn.FLOOR.MATH((_xlfn.FLOOR.MATH((((2*VLOOKUP($G357, 'EV and Base'!$A$1:$N$671, 13, FALSE))+$Q357)*$I357)/100)+5)*
IF(OR($J357="Calm", $J357="Gentle", $J357="Sassy", $J357="Careful"), 1.1,
IF(OR($J357="Naughty", $J357="Lax", $J357="Naive", $J357="Rash"), 0.9, 1)))</f>
        <v>111</v>
      </c>
      <c r="W357" s="2">
        <f>_xlfn.FLOOR.MATH((_xlfn.FLOOR.MATH((((2*VLOOKUP($G357, 'EV and Base'!$A$1:$N$671, 14, FALSE))+$Q357)*$I357)/100)+5)*
IF(OR($J357="Timid", $J357="Hasty", $J357="Jolly", $J357="Naive"), 1.1,
IF(OR($J357="Brave", $J357="Relaxed", $J357="Quiet", $J357="Sassy"), 0.9, 1)))</f>
        <v>89</v>
      </c>
      <c r="X357" s="69"/>
      <c r="Y357" s="1">
        <v>2137</v>
      </c>
      <c r="Z357" s="1">
        <v>1</v>
      </c>
      <c r="AA357" s="23" t="str" cm="1">
        <f t="array" aca="1" ref="AA357" ca="1">IF(NOT(ISNUMBER(INDEX($A:$A,LOOKUP(2,1/($A$1:INDIRECT("$A$"&amp;ROW($A357))&lt;&gt;""),ROW($A$1:INDIRECT("$A$"&amp;ROW($A357)))),1))),"",
IF(NOT(ISNUMBER($A357)),$AA356,
IF($AB357&lt;16,"Lillipup",
IF($AB357&lt;32,"Herdier",
"Stoutland"))))</f>
        <v>Stoutland</v>
      </c>
      <c r="AB357" s="25" cm="1">
        <f t="array" aca="1" ref="AB357" ca="1">IF(NOT(ISNUMBER(INDEX($A:$A, LOOKUP(2, 1 / ($A$1:INDIRECT("$A$"&amp;ROW($A357)) &lt;&gt; ""),ROW($A$1:INDIRECT("$A$"&amp;ROW($A357)))), 1))), "",
VLOOKUP($AY357,'Medium-Slow'!$A$1:$B$101,2,TRUE))</f>
        <v>47</v>
      </c>
      <c r="AC357" s="23" cm="1">
        <f t="array" aca="1" ref="AC357" ca="1">IF(NOT(ISNUMBER(INDEX($A:$A, LOOKUP(2, 1 / ($A$1:INDIRECT("$A$"&amp;ROW($A357)) &lt;&gt; ""),ROW($A$1:INDIRECT("$A$"&amp;ROW($A357)))), 1))), "",
INDEX($AC:$AC, LOOKUP(2, 1 / ($AC$1:INDIRECT("$AC$"&amp;ROW($AC357)-1) &lt;&gt; ""),ROW($AC$1:INDIRECT("$AC$"&amp;ROW($AC357)-1))), 1)+
IF(INDEX($AC:$AC, LOOKUP(2, 1 / ($AC$1:INDIRECT("$AC$"&amp;ROW($AC357)-1) &lt;&gt; ""),ROW($AC$1:INDIRECT("$AC$"&amp;ROW($AC357)-1))), 1)+
INDEX($AD:$AD, LOOKUP(2, 1 / ($AD$1:INDIRECT("$AD$"&amp;ROW($AD357)-1) &lt;&gt; ""),ROW($AD$1:INDIRECT("$AD$"&amp;ROW($AD357)-1))), 1)+
INDEX($AE:$AE, LOOKUP(2, 1 / ($AE$1:INDIRECT("$AE$"&amp;ROW($AE357)-1) &lt;&gt; ""),ROW($AE$1:INDIRECT("$AE$"&amp;ROW($AD357)-1))), 1)+
INDEX($AE:$AF, LOOKUP(2, 1 / ($AF$1:INDIRECT("$AF$"&amp;ROW($AF357)-1) &lt;&gt; ""),ROW($AF$1:INDIRECT("$AF$"&amp;ROW($AD357)-1))), 1)+
INDEX($AG:$AG, LOOKUP(2, 1 / ($AG$1:INDIRECT("$AG$"&amp;ROW($AG357)-1) &lt;&gt; ""),ROW($AG$1:INDIRECT("$AG$"&amp;ROW($AD357)-1))), 1)+
INDEX($AH:$AH, LOOKUP(2, 1 / ($AH$1:INDIRECT("$AH$"&amp;ROW($AH357)-1) &lt;&gt; ""),ROW($AH$1:INDIRECT("$AH$"&amp;ROW($AD357)-1))), 1)&gt;=510,0,
IF(INDEX($AC:$AC, LOOKUP(2, 1 / ($AC$1:INDIRECT("$AC$"&amp;ROW($AC357)-1) &lt;&gt; ""),ROW($AC$1:INDIRECT("$AC$"&amp;ROW($AC357)-1))), 1)&gt;=255,0,
VLOOKUP(INDIRECT("$G$"&amp;LOOKUP(2, 1 / ($AC$1:INDIRECT("$AC$"&amp;ROW($AC357)-1) &lt;&gt; ""),ROW($AC$1:INDIRECT("$AC$"&amp;ROW($AC357)-1)))), 'EV and Base'!$A$1:$N$671, 3, FALSE))))</f>
        <v>10</v>
      </c>
      <c r="AD357" s="2" cm="1">
        <f t="array" aca="1" ref="AD357" ca="1">IF(NOT(ISNUMBER(INDEX($A:$A, LOOKUP(2, 1 / ($A$1:INDIRECT("$A$"&amp;ROW($A357)) &lt;&gt; ""),ROW($A$1:INDIRECT("$A$"&amp;ROW($A357)))), 1))), "",
INDEX($AD:$AD, LOOKUP(2, 1 / ($AD$1:INDIRECT("$AD$"&amp;ROW($AD357)-1) &lt;&gt; ""),ROW($AD$1:INDIRECT("$AD$"&amp;ROW($AD357)-1))), 1)+
IF(INDEX($AC:$AC, LOOKUP(2, 1 / ($AC$1:INDIRECT("$AC$"&amp;ROW($AC357)-1) &lt;&gt; ""),ROW($AC$1:INDIRECT("$AC$"&amp;ROW($AC357)-1))), 1)+
INDEX($AD:$AD, LOOKUP(2, 1 / ($AD$1:INDIRECT("$AD$"&amp;ROW($AD357)-1) &lt;&gt; ""),ROW($AD$1:INDIRECT("$AD$"&amp;ROW($AD357)-1))), 1)+
INDEX($AE:$AE, LOOKUP(2, 1 / ($AE$1:INDIRECT("$AE$"&amp;ROW($AE357)-1) &lt;&gt; ""),ROW($AE$1:INDIRECT("$AE$"&amp;ROW($AD357)-1))), 1)+
INDEX($AE:$AF, LOOKUP(2, 1 / ($AF$1:INDIRECT("$AF$"&amp;ROW($AF357)-1) &lt;&gt; ""),ROW($AF$1:INDIRECT("$AF$"&amp;ROW($AD357)-1))), 1)+
INDEX($AG:$AG, LOOKUP(2, 1 / ($AG$1:INDIRECT("$AG$"&amp;ROW($AG357)-1) &lt;&gt; ""),ROW($AG$1:INDIRECT("$AG$"&amp;ROW($AD357)-1))), 1)+
INDEX($AH:$AH, LOOKUP(2, 1 / ($AH$1:INDIRECT("$AH$"&amp;ROW($AH357)-1) &lt;&gt; ""),ROW($AH$1:INDIRECT("$AH$"&amp;ROW($AD357)-1))), 1)&gt;=510,0,
IF(INDEX($AD:$AD, LOOKUP(2, 1 / ($AD$1:INDIRECT("$AD$"&amp;ROW($AD357)-1) &lt;&gt; ""),ROW($AD$1:INDIRECT("$AD$"&amp;ROW($AD357)-1))), 1)&gt;=255,0,
VLOOKUP(INDIRECT("$G$"&amp;LOOKUP(2, 1 / ($AD$1:INDIRECT("$AD$"&amp;ROW($AD357)-1) &lt;&gt; ""),ROW($AD$1:INDIRECT("$AD$"&amp;ROW($AD357)-1)))), 'EV and Base'!$A$1:$N$671, 4, FALSE))))</f>
        <v>94</v>
      </c>
      <c r="AE357" s="2" cm="1">
        <f t="array" aca="1" ref="AE357" ca="1">IF(NOT(ISNUMBER(INDEX($A:$A,LOOKUP(2,1/($A$1:INDIRECT("$A$"&amp;ROW($A357))&lt;&gt;""),ROW($A$1:INDIRECT("$A$"&amp;ROW($A357)))),1))),"",
INDEX($AE:$AE,LOOKUP(2,1/($AE$1:INDIRECT("$AE$"&amp;ROW($AE357)-1)&lt;&gt;""),ROW($AE$1:INDIRECT("$AE$"&amp;ROW($AE357)-1))),1)+
IF(INDEX($AC:$AC,LOOKUP(2,1/($AC$1:INDIRECT("$AC$"&amp;ROW($AC357)-1)&lt;&gt;""),ROW($AC$1:INDIRECT("$AC$"&amp;ROW($AC357)-1))),1)+
INDEX($AD:$AD,LOOKUP(2,1/($AD$1:INDIRECT("$AD$"&amp;ROW($AD357)-1)&lt;&gt;""),ROW($AD$1:INDIRECT("$AD$"&amp;ROW($AD357)-1))),1)+
INDEX($AE:$AE,LOOKUP(2,1/($AE$1:INDIRECT("$AE$"&amp;ROW($AE357)-1)&lt;&gt;""),ROW($AE$1:INDIRECT("$AE$"&amp;ROW($AD357)-1))),1)+
INDEX($AE:$AF,LOOKUP(2,1/($AF$1:INDIRECT("$AF$"&amp;ROW($AF357)-1)&lt;&gt;""),ROW($AF$1:INDIRECT("$AF$"&amp;ROW($AD357)-1))),1)+
INDEX($AG:$AG,LOOKUP(2,1/($AG$1:INDIRECT("$AG$"&amp;ROW($AG357)-1)&lt;&gt;""),ROW($AG$1:INDIRECT("$AG$"&amp;ROW($AD357)-1))),1)+
INDEX($AH:$AH,LOOKUP(2,1/($AH$1:INDIRECT("$AH$"&amp;ROW($AH357)-1)&lt;&gt;""),ROW($AH$1:INDIRECT("$AH$"&amp;ROW($AD357)-1))),1)&gt;=510,0,
IF(INDEX($AE:$AE,LOOKUP(2,1/($AE$1:INDIRECT("$AE$"&amp;ROW($AE357)-1)&lt;&gt;""),ROW($AE$1:INDIRECT("$AE$"&amp;ROW($AE357)-1))),1)&gt;=255,0,
VLOOKUP(INDIRECT("$G$"&amp;LOOKUP(2,1/($AE$1:INDIRECT("$AE$"&amp;ROW($AE357)-1)&lt;&gt;""),ROW($AE$1:INDIRECT("$AE$"&amp;ROW($AE357)-1)))),'EV and Base'!$A$1:$N$671,5,FALSE))))</f>
        <v>11</v>
      </c>
      <c r="AF357" s="2" cm="1">
        <f t="array" aca="1" ref="AF357" ca="1">IF(NOT(ISNUMBER(INDEX($A:$A, LOOKUP(2, 1 / ($A$1:INDIRECT("$A$"&amp;ROW($A357)) &lt;&gt; ""),ROW($A$1:INDIRECT("$A$"&amp;ROW($A357)))), 1))), "",
INDEX($AF:$AF, LOOKUP(2, 1 / ($AF$1:INDIRECT("$AF$"&amp;ROW($AF357)-1) &lt;&gt; ""),ROW($AF$1:INDIRECT("$AF$"&amp;ROW($AF357)-1))), 1)+
IF(INDEX($AC:$AC, LOOKUP(2, 1 / ($AC$1:INDIRECT("$AC$"&amp;ROW($AC357)-1) &lt;&gt; ""),ROW($AC$1:INDIRECT("$AC$"&amp;ROW($AC357)-1))), 1)+
INDEX($AD:$AD, LOOKUP(2, 1 / ($AD$1:INDIRECT("$AD$"&amp;ROW($AD357)-1) &lt;&gt; ""),ROW($AD$1:INDIRECT("$AD$"&amp;ROW($AD357)-1))), 1)+
INDEX($AE:$AE, LOOKUP(2, 1 / ($AE$1:INDIRECT("$AE$"&amp;ROW($AE357)-1) &lt;&gt; ""),ROW($AE$1:INDIRECT("$AE$"&amp;ROW($AD357)-1))), 1)+
INDEX($AE:$AF, LOOKUP(2, 1 / ($AF$1:INDIRECT("$AF$"&amp;ROW($AF357)-1) &lt;&gt; ""),ROW($AF$1:INDIRECT("$AF$"&amp;ROW($AD357)-1))), 1)+
INDEX($AG:$AG, LOOKUP(2, 1 / ($AG$1:INDIRECT("$AG$"&amp;ROW($AG357)-1) &lt;&gt; ""),ROW($AG$1:INDIRECT("$AG$"&amp;ROW($AD357)-1))), 1)+
INDEX($AH:$AH, LOOKUP(2, 1 / ($AH$1:INDIRECT("$AH$"&amp;ROW($AH357)-1) &lt;&gt; ""),ROW($AH$1:INDIRECT("$AH$"&amp;ROW($AD357)-1))), 1)&gt;=510,0,
IF(INDEX($AF:$AF, LOOKUP(2, 1 / ($AF$1:INDIRECT("$AF$"&amp;ROW($AF357)-1) &lt;&gt; ""),ROW($AF$1:INDIRECT("$AF$"&amp;ROW($AF357)-1))), 1)&gt;=255,0,
VLOOKUP(INDIRECT("$G$"&amp;LOOKUP(2, 1 / ($AF$1:INDIRECT("$AF$"&amp;ROW($AF357)-1) &lt;&gt; ""),ROW($AF$1:INDIRECT("$AF$"&amp;ROW($AF357)-1)))), 'EV and Base'!$A$1:$N$671, 6, FALSE))))</f>
        <v>21</v>
      </c>
      <c r="AG357" s="2" cm="1">
        <f t="array" aca="1" ref="AG357" ca="1">IF(NOT(ISNUMBER(INDEX($A:$A, LOOKUP(2, 1 / ($A$1:INDIRECT("$A$"&amp;ROW($A357)) &lt;&gt; ""),ROW($A$1:INDIRECT("$A$"&amp;ROW($A357)))), 1))), "",
INDEX($AG:$AG, LOOKUP(2, 1 / ($AG$1:INDIRECT("$AG$"&amp;ROW($AG357)-1) &lt;&gt; ""),ROW($AG$1:INDIRECT("$AG$"&amp;ROW($AG357)-1))), 1)+
IF(INDEX($AC:$AC, LOOKUP(2, 1 / ($AC$1:INDIRECT("$AC$"&amp;ROW($AC357)-1) &lt;&gt; ""),ROW($AC$1:INDIRECT("$AC$"&amp;ROW($AC357)-1))), 1)+
INDEX($AD:$AD, LOOKUP(2, 1 / ($AD$1:INDIRECT("$AD$"&amp;ROW($AD357)-1) &lt;&gt; ""),ROW($AD$1:INDIRECT("$AD$"&amp;ROW($AD357)-1))), 1)+
INDEX($AE:$AE, LOOKUP(2, 1 / ($AE$1:INDIRECT("$AE$"&amp;ROW($AE357)-1) &lt;&gt; ""),ROW($AE$1:INDIRECT("$AE$"&amp;ROW($AD357)-1))), 1)+
INDEX($AE:$AF, LOOKUP(2, 1 / ($AF$1:INDIRECT("$AF$"&amp;ROW($AF357)-1) &lt;&gt; ""),ROW($AF$1:INDIRECT("$AF$"&amp;ROW($AD357)-1))), 1)+
INDEX($AG:$AG, LOOKUP(2, 1 / ($AG$1:INDIRECT("$AG$"&amp;ROW($AG357)-1) &lt;&gt; ""),ROW($AG$1:INDIRECT("$AG$"&amp;ROW($AD357)-1))), 1)+
INDEX($AH:$AH, LOOKUP(2, 1 / ($AH$1:INDIRECT("$AH$"&amp;ROW($AH357)-1) &lt;&gt; ""),ROW($AH$1:INDIRECT("$AH$"&amp;ROW($AD357)-1))), 1)&gt;=510,0,
IF(INDEX($AG:$AG, LOOKUP(2, 1 / ($AG$1:INDIRECT("$AG$"&amp;ROW($AG357)-1) &lt;&gt; ""),ROW($AG$1:INDIRECT("$AG$"&amp;ROW($AG357)-1))), 1)&gt;=255,0,
VLOOKUP(INDIRECT("$G$"&amp;LOOKUP(2, 1 / ($AG$1:INDIRECT("$AG$"&amp;ROW($AG357)-1) &lt;&gt; ""),ROW($AG$1:INDIRECT("$AG$"&amp;ROW($AG357)-1)))), 'EV and Base'!$A$1:$N$671, 7, FALSE))))</f>
        <v>4</v>
      </c>
      <c r="AH357" s="24" cm="1">
        <f t="array" aca="1" ref="AH357" ca="1">IF(NOT(ISNUMBER(INDEX($A:$A,LOOKUP(2,1/($A$1:INDIRECT("$A$"&amp;ROW($A357))&lt;&gt;""),ROW($A$1:INDIRECT("$A$"&amp;ROW($A357)))),1))),"",
INDEX($AH:$AH,LOOKUP(2,1/($AH$1:INDIRECT("$AH$"&amp;ROW($AH357)-1)&lt;&gt;""),ROW($AH$1:INDIRECT("$AH$"&amp;ROW($AH357)-1))),1)+
IF(INDEX($AC:$AC,LOOKUP(2,1/($AC$1:INDIRECT("$AC$"&amp;ROW($AC357)-1)&lt;&gt;""),ROW($AC$1:INDIRECT("$AC$"&amp;ROW($AC357)-1))),1)+
INDEX($AD:$AD,LOOKUP(2,1/($AD$1:INDIRECT("$AD$"&amp;ROW($AD357)-1)&lt;&gt;""),ROW($AD$1:INDIRECT("$AD$"&amp;ROW($AD357)-1))),1)+
INDEX($AE:$AE,LOOKUP(2,1/($AE$1:INDIRECT("$AE$"&amp;ROW($AE357)-1)&lt;&gt;""),ROW($AE$1:INDIRECT("$AE$"&amp;ROW($AD357)-1))),1)+
INDEX($AE:$AF,LOOKUP(2,1/($AF$1:INDIRECT("$AF$"&amp;ROW($AF357)-1)&lt;&gt;""),ROW($AF$1:INDIRECT("$AF$"&amp;ROW($AD357)-1))),1)+
INDEX($AG:$AG,LOOKUP(2,1/($AG$1:INDIRECT("$AG$"&amp;ROW($AG357)-1)&lt;&gt;""),ROW($AG$1:INDIRECT("$AG$"&amp;ROW($AD357)-1))),1)+
INDEX($AH:$AH,LOOKUP(2,1/($AH$1:INDIRECT("$AH$"&amp;ROW($AH357)-1)&lt;&gt;""),ROW($AH$1:INDIRECT("$AH$"&amp;ROW($AD357)-1))),1)&gt;=510,0,
IF(INDEX($AH:$AH,LOOKUP(2,1/($AH$1:INDIRECT("$AH$"&amp;ROW($AH357)-1)&lt;&gt;""),ROW($AH$1:INDIRECT("$AH$"&amp;ROW($AH357)-1))),1)&gt;=255,0,
VLOOKUP(INDIRECT("$G$"&amp;LOOKUP(2,1/($AH$1:INDIRECT("$AH$"&amp;ROW($AH357)-1)&lt;&gt;""),ROW($AH$1:INDIRECT("$AH$"&amp;ROW($AH357)-1)))),'EV and Base'!$A$1:$N$671,8,FALSE))))</f>
        <v>58</v>
      </c>
      <c r="AI357" s="29" cm="1">
        <f t="array" aca="1" ref="AI357" ca="1">IF(NOT(ISNUMBER(INDEX($A:$A,LOOKUP(2,1/($A$1:INDIRECT("$A$"&amp;ROW($A357))&lt;&gt;""),ROW($A$1:INDIRECT("$A$"&amp;ROW($A357)))),1))),"",
ROUNDDOWN((((2*VLOOKUP($AA357,'EV and Base'!$A$1:$N$671,9,FALSE))+31+ROUNDDOWN($AC357/4,0))*$AB357)/100,0)+$AB357+10)</f>
        <v>152</v>
      </c>
      <c r="AJ357" s="21" cm="1">
        <f t="array" aca="1" ref="AJ357" ca="1">IF(NOT(ISNUMBER(INDEX($A:$A, LOOKUP(2, 1 / ($A$1:INDIRECT("$A$"&amp;ROW($A357)) &lt;&gt; ""),ROW($A$1:INDIRECT("$A$"&amp;ROW($A357)))), 1))), "",
ROUNDDOWN((ROUNDDOWN((((2*VLOOKUP($AA357, 'EV and Base'!$A$1:$N$671, 10, FALSE))+31+ROUNDDOWN($AD357/4, 0))*$AB357)/100, 0)+5)*1.1, 0))</f>
        <v>136</v>
      </c>
      <c r="AK357" s="21" t="str" cm="1">
        <f t="array" aca="1" ref="AK357" ca="1">IF(NOT(ISNUMBER(INDEX($A:$A, LOOKUP(2, 1 / ($A$1:INDIRECT("$A$"&amp;ROW($A357)) &lt;&gt; ""),ROW($A$1:INDIRECT("$A$"&amp;ROW($A357)))), 1))), "",
ROUNDDOWN((ROUNDDOWN((((2*VLOOKUP($AA357, 'EV and Base'!$A$1:$N$671, 11, FALSE))+30+ROUNDDOWN($AE357/4, 0))*$AB357)/100, 0)+5), 0)
&amp;"-"&amp;
ROUNDDOWN((ROUNDDOWN((((2*VLOOKUP($AA357, 'EV and Base'!$A$1:$N$671, 11, FALSE))+31+ROUNDDOWN($AE357/4, 0))*$AB357)/100, 0)+5), 0))</f>
        <v>104-105</v>
      </c>
      <c r="AL357" s="21" t="str" cm="1">
        <f t="array" aca="1" ref="AL357" ca="1">IF(NOT(ISNUMBER(INDEX($A:$A, LOOKUP(2, 1 / ($A$1:INDIRECT("$A$"&amp;ROW($A357)) &lt;&gt; ""),ROW($A$1:INDIRECT("$A$"&amp;ROW($A357)))), 1))), "",
ROUNDDOWN((ROUNDDOWN((((2*VLOOKUP($AA357, 'EV and Base'!$A$1:$N$671, 12, FALSE))+0+ROUNDDOWN($AF357/4, 0))*$AB357)/100, 0)+5)*0.9, 0)
&amp;"-"&amp;
ROUNDDOWN((ROUNDDOWN((((2*VLOOKUP($AA357, 'EV and Base'!$A$1:$N$671, 12, FALSE))+31+ROUNDDOWN($AF357/4, 0))*$AB357)/100, 0)+5)*0.9, 0))</f>
        <v>44-57</v>
      </c>
      <c r="AM357" s="21" t="str" cm="1">
        <f t="array" aca="1" ref="AM357" ca="1">IF(NOT(ISNUMBER(INDEX($A:$A, LOOKUP(2, 1 / ($A$1:INDIRECT("$A$"&amp;ROW($A357)) &lt;&gt; ""),ROW($A$1:INDIRECT("$A$"&amp;ROW($A357)))), 1))), "",
ROUNDDOWN((ROUNDDOWN((((2*VLOOKUP($AA357, 'EV and Base'!$A$1:$N$671, 13, FALSE))+30+ROUNDDOWN($AG357/4, 0))*$AB357)/100, 0)+5), 0)
&amp;"-"&amp;
ROUNDDOWN((ROUNDDOWN((((2*VLOOKUP($AA357, 'EV and Base'!$A$1:$N$671, 13, FALSE))+31+ROUNDDOWN($AG357/4, 0))*$AB357)/100, 0)+5), 0))</f>
        <v>104-104</v>
      </c>
      <c r="AN357" s="25" cm="1">
        <f t="array" aca="1" ref="AN357" ca="1">IF(NOT(ISNUMBER(INDEX($A:$A, LOOKUP(2, 1 / ($A$1:INDIRECT("$A$"&amp;ROW($A357)) &lt;&gt; ""),ROW($A$1:INDIRECT("$A$"&amp;ROW($A357)))), 1))), "",
ROUNDDOWN((ROUNDDOWN((((2*VLOOKUP($AA357, 'EV and Base'!$A$1:$N$671, 14, FALSE))+31+ROUNDDOWN($AH357/4, 0))*$AB357)/100, 0)+5), 0))</f>
        <v>101</v>
      </c>
      <c r="AO357" s="23" cm="1">
        <f t="array" aca="1" ref="AO357" ca="1">IF(NOT(ISNUMBER(INDEX($A:$A, LOOKUP(2, 1 / ($A$1:INDIRECT("$A$"&amp;ROW($A357)) &lt;&gt; ""),ROW($A$1:INDIRECT("$A$"&amp;ROW($A357)))), 1))), "",
ROUNDDOWN((((2*VLOOKUP($AA357, 'EV and Base'!$A$1:$N$671, 9, FALSE))+31+ROUNDDOWN($AC357/4, 0))*$AB357)/100, 0)+$AB357+10)</f>
        <v>152</v>
      </c>
      <c r="AP357" s="2" cm="1">
        <f t="array" aca="1" ref="AP357" ca="1">IF(NOT(ISNUMBER(INDEX($A:$A, LOOKUP(2, 1 / ($A$1:INDIRECT("$A$"&amp;ROW($A357)) &lt;&gt; ""),ROW($A$1:INDIRECT("$A$"&amp;ROW($A357)))), 1))), "",
ROUNDDOWN((ROUNDDOWN((((2*VLOOKUP($AA357, 'EV and Base'!$A$1:$N$671, 10, FALSE))+31+ROUNDDOWN($AD357/4, 0))*$AB357)/100, 0)+5)*1.1, 0))</f>
        <v>136</v>
      </c>
      <c r="AQ357" s="2" cm="1">
        <f t="array" aca="1" ref="AQ357" ca="1">IF(NOT(ISNUMBER(INDEX($A:$A, LOOKUP(2, 1 / ($A$1:INDIRECT("$A$"&amp;ROW($A357)) &lt;&gt; ""),ROW($A$1:INDIRECT("$A$"&amp;ROW($A357)))), 1))), "",
ROUNDDOWN((ROUNDDOWN((((2*VLOOKUP($AA357, 'EV and Base'!$A$1:$N$671, 11, FALSE))+$AV$2+ROUNDDOWN($AE357/4, 0))*$AB357)/100, 0)+5), 0))</f>
        <v>105</v>
      </c>
      <c r="AR357" s="22" cm="1">
        <f t="array" aca="1" ref="AR357" ca="1">IF(NOT(ISNUMBER(INDEX($A:$A, LOOKUP(2, 1 / ($A$1:INDIRECT("$A$"&amp;ROW($A357)) &lt;&gt; ""),ROW($A$1:INDIRECT("$A$"&amp;ROW($A357)))), 1))), "",
ROUNDDOWN((ROUNDDOWN((((2*VLOOKUP($AA357, 'EV and Base'!$A$1:$N$671, 12, FALSE))+$AW$2+ROUNDDOWN($AF357/4, 0))*$AB357)/100, 0)+5)*0.9, 0))</f>
        <v>51</v>
      </c>
      <c r="AS357" s="2" cm="1">
        <f t="array" aca="1" ref="AS357" ca="1">IF(NOT(ISNUMBER(INDEX($A:$A, LOOKUP(2, 1 / ($A$1:INDIRECT("$A$"&amp;ROW($A357)) &lt;&gt; ""),ROW($A$1:INDIRECT("$A$"&amp;ROW($A357)))), 1))), "",
ROUNDDOWN((ROUNDDOWN((((2*VLOOKUP($AA357, 'EV and Base'!$A$1:$N$671, 13, FALSE))+$AX$2+ROUNDDOWN($AG357/4, 0))*$AB357)/100, 0)+5), 0))</f>
        <v>104</v>
      </c>
      <c r="AT357" s="24" cm="1">
        <f t="array" aca="1" ref="AT357" ca="1">IF(NOT(ISNUMBER(INDEX($A:$A, LOOKUP(2, 1 / ($A$1:INDIRECT("$A$"&amp;ROW($A357)) &lt;&gt; ""),ROW($A$1:INDIRECT("$A$"&amp;ROW($A357)))), 1))), "",
ROUNDDOWN((ROUNDDOWN((((2*VLOOKUP($AA357, 'EV and Base'!$A$1:$N$671, 14, FALSE))+31+ROUNDDOWN($AH357/4, 0))*$AB357)/100, 0)+5), 0))</f>
        <v>101</v>
      </c>
      <c r="AU357" s="28">
        <v>251</v>
      </c>
      <c r="AY357" cm="1">
        <f t="array" aca="1" ref="AY357" ca="1">IF(NOT(ISNUMBER(INDEX($A:$A,LOOKUP(2,1/($A$1:INDIRECT("$A$"&amp;ROW($A357))&lt;&gt;""),ROW($A$1:INDIRECT("$A$"&amp;ROW($A357)))),1))),"",
INDEX($AY:$AY,LOOKUP(2,1/($AY$1:INDIRECT("$AY$"&amp;ROW($AY357)-1)&lt;&gt;""),ROW($AY$1:INDIRECT("$AY$"&amp;ROW($AY357)-1))),1)+$BL357)</f>
        <v>101157</v>
      </c>
      <c r="AZ357" s="3" cm="1">
        <f t="array" aca="1" ref="AZ357" ca="1">IF(NOT(ISNUMBER(INDEX($A:$A, LOOKUP(2, 1 / ($A$1:INDIRECT("$A$"&amp;ROW($A357)) &lt;&gt; ""),ROW($A$1:INDIRECT("$A$"&amp;ROW($A357)))), 1))), "",
VLOOKUP(INDIRECT("$G$"&amp;LOOKUP(2, 1 / ($AY$1:INDIRECT("$AY$"&amp;ROW($AY357)-1) &lt;&gt; ""),ROW($AY$1:INDIRECT("$AY$"&amp;ROW($AY357)-1)))),'EV and Base'!A296:N966,2,FALSE))</f>
        <v>170</v>
      </c>
      <c r="BA357" s="3" cm="1">
        <f t="array" aca="1" ref="BA357" ca="1">IF(NOT(ISNUMBER(INDEX($A:$A, LOOKUP(2, 1 / ($A$1:INDIRECT("$A$"&amp;ROW($A357)) &lt;&gt; ""),ROW($A$1:INDIRECT("$A$"&amp;ROW($A357)))), 1))), "",
INDIRECT("$I$"&amp;LOOKUP(2, 1 / ($AY$1:INDIRECT("$AY$"&amp;ROW($AY357)-1) &lt;&gt; ""),ROW($AY$1:INDIRECT("$AY$"&amp;ROW($AY357)-1)))))</f>
        <v>39</v>
      </c>
      <c r="BB357" s="1" cm="1">
        <f t="array" aca="1" ref="BB357" ca="1">IF(NOT(ISNUMBER(INDEX($A:$A, LOOKUP(2, 1 / ($A$1:INDIRECT("$A$"&amp;ROW($A357)) &lt;&gt; ""),ROW($A$1:INDIRECT("$A$"&amp;ROW($A357)))), 1))), "",
INDIRECT("$AB$"&amp;LOOKUP(2, 1 / ($AY$1:INDIRECT("$AY$"&amp;ROW($AY357)-1) &lt;&gt; ""),ROW($AY$1:INDIRECT("$AY$"&amp;ROW($AY357)-1)))))</f>
        <v>47</v>
      </c>
      <c r="BC357" s="3" cm="1">
        <f t="array" aca="1" ref="BC357" ca="1">IF(NOT(ISNUMBER(INDEX($A:$A,LOOKUP(2,1/($A$1:INDIRECT("$A$"&amp;ROW($A357))&lt;&gt;""),ROW($A$1:INDIRECT("$A$"&amp;ROW($A357)))),1))),"",
$BA357+$BA357+10)</f>
        <v>88</v>
      </c>
      <c r="BD357" s="3" cm="1">
        <f t="array" aca="1" ref="BD357" ca="1">IF(NOT(ISNUMBER(INDEX($A:$A,LOOKUP(2,1/($A$1:INDIRECT("$A$"&amp;ROW($A357))&lt;&gt;""),ROW($A$1:INDIRECT("$A$"&amp;ROW($A357)))),1))),"",
$BA357+$BB357+10)</f>
        <v>96</v>
      </c>
      <c r="BE357" s="3" cm="1">
        <f t="array" aca="1" ref="BE357" ca="1">IF(NOT(ISNUMBER(INDEX($A:$A,LOOKUP(2,1/($A$1:INDIRECT("$A$"&amp;ROW($A357))&lt;&gt;""),ROW($A$1:INDIRECT("$A$"&amp;ROW($A357)))),1))),"",
$BC357*$BC357)</f>
        <v>7744</v>
      </c>
      <c r="BF357" s="3" cm="1">
        <f t="array" aca="1" ref="BF357" ca="1">IF(NOT(ISNUMBER(INDEX($A:$A,LOOKUP(2,1/($A$1:INDIRECT("$A$"&amp;ROW($A357))&lt;&gt;""),ROW($A$1:INDIRECT("$A$"&amp;ROW($A357)))),1))),"",
$BD357*$BD357)</f>
        <v>9216</v>
      </c>
      <c r="BG357" s="3" cm="1">
        <f t="array" aca="1" ref="BG357" ca="1">IF(NOT(ISNUMBER(INDEX($A:$A,LOOKUP(2,1/($A$1:INDIRECT("$A$"&amp;ROW($A357))&lt;&gt;""),ROW($A$1:INDIRECT("$A$"&amp;ROW($A357)))),1))),"",
_xlfn.FLOOR.MATH(1.5*_xlfn.FLOOR.MATH($AZ357*BA357/5)))</f>
        <v>1989</v>
      </c>
      <c r="BH357" s="3" cm="1">
        <f t="array" aca="1" ref="BH357" ca="1">IF(NOT(ISNUMBER(INDEX($A:$A, LOOKUP(2, 1 / ($A$1:INDIRECT("$A$"&amp;ROW($A357)) &lt;&gt; ""),ROW($A$1:INDIRECT("$A$"&amp;ROW($A357)))), 1))), "",
_xlfn.FLOOR.MATH($BG357/IF(OR(INDIRECT("$C$"&amp;LOOKUP(2, 1 / ($AY$1:INDIRECT("$AY$"&amp;ROW($AY357)-1) &lt;&gt; ""),ROW($AY$1:INDIRECT("$AY$"&amp;ROW($AY357)-1))))="Multi",
INDIRECT("$C$"&amp;LOOKUP(2, 1 / ($AY$1:INDIRECT("$AY$"&amp;ROW($AY357)-1) &lt;&gt; ""),ROW($AY$1:INDIRECT("$AY$"&amp;ROW($AY357)-1))))="Double"),2,1)))</f>
        <v>1989</v>
      </c>
      <c r="BI357" s="3" cm="1">
        <f t="array" aca="1" ref="BI357" ca="1">IF(NOT(ISNUMBER(INDEX($A:$A,LOOKUP(2,1/($A$1:INDIRECT("$A$"&amp;ROW($A357))&lt;&gt;""),ROW($A$1:INDIRECT("$A$"&amp;ROW($A357)))),1))),"",
VLOOKUP($BC357,GameFreakSQRT!$A$1:$B$200,2,FALSE))</f>
        <v>38424</v>
      </c>
      <c r="BJ357" s="3" cm="1">
        <f t="array" aca="1" ref="BJ357" ca="1">IF(NOT(ISNUMBER(INDEX($A:$A,LOOKUP(2,1/($A$1:INDIRECT("$A$"&amp;ROW($A357))&lt;&gt;""),ROW($A$1:INDIRECT("$A$"&amp;ROW($A357)))),1))),"",
VLOOKUP($BD357,GameFreakSQRT!$A$1:$B$200,2,FALSE))</f>
        <v>40132</v>
      </c>
      <c r="BK357" s="3" cm="1">
        <f t="array" aca="1" ref="BK357" ca="1">IF(NOT(ISNUMBER(INDEX($A:$A,LOOKUP(2,1/($A$1:INDIRECT("$A$"&amp;ROW($A357))&lt;&gt;""),ROW($A$1:INDIRECT("$A$"&amp;ROW($A357)))),1))),"",
_xlfn.FLOOR.MATH((($BI357*$BE357)*$BH357)/($BJ357*$BF357))+1)</f>
        <v>1601</v>
      </c>
      <c r="BL357" s="3" cm="1">
        <f t="array" aca="1" ref="BL357" ca="1">IF(NOT(ISNUMBER(INDEX($A:$A,LOOKUP(2,1/($A$1:INDIRECT("$A$"&amp;ROW($A357))&lt;&gt;""),ROW($A$1:INDIRECT("$A$"&amp;ROW($A357)))),1))),"",
_xlfn.FLOOR.MATH($BK357*IF(NOT(INDIRECT("$Z$"&amp;LOOKUP(2, 1 / ($AY$1:INDIRECT("$AY$"&amp;ROW($AY357)-1) &lt;&gt; ""),ROW($AY$1:INDIRECT("$AY$"&amp;ROW($AY357)-1))))=""),1.5,1)))</f>
        <v>2401</v>
      </c>
      <c r="BM357" s="3" cm="1">
        <f t="array" aca="1" ref="BM357" ca="1">IF(NOT(ISNUMBER(INDEX($A:$A, LOOKUP(2, 1 / ($A$1:INDIRECT("$A$"&amp;ROW($A357)) &lt;&gt; ""),ROW($A$1:INDIRECT("$A$"&amp;ROW($A357)))), 1))), "",
INDIRECT("$Y$"&amp;LOOKUP(2, 1 / ($AY$1:INDIRECT("$AY$"&amp;ROW($AY357)-1) &lt;&gt; ""),ROW($AY$1:INDIRECT("$AY$"&amp;ROW($AY357)-1)))))</f>
        <v>2401</v>
      </c>
      <c r="BN357" s="3" t="b">
        <f t="shared" ca="1" si="33"/>
        <v>1</v>
      </c>
    </row>
    <row r="358" spans="1:66" x14ac:dyDescent="0.45">
      <c r="A358" s="56">
        <v>73</v>
      </c>
      <c r="B358" s="56" t="s">
        <v>114</v>
      </c>
      <c r="C358" s="56" t="s">
        <v>46</v>
      </c>
      <c r="D358" s="56" t="s">
        <v>644</v>
      </c>
      <c r="E358" s="56" t="s">
        <v>48</v>
      </c>
      <c r="F358" s="56">
        <v>1</v>
      </c>
      <c r="G358" s="2" t="s">
        <v>187</v>
      </c>
      <c r="H358" s="2" t="s">
        <v>50</v>
      </c>
      <c r="I358" s="2">
        <v>34</v>
      </c>
      <c r="J358" s="2" t="s">
        <v>95</v>
      </c>
      <c r="K358" s="2" t="s">
        <v>98</v>
      </c>
      <c r="L358" s="2" t="s">
        <v>53</v>
      </c>
      <c r="M358" s="2" t="s">
        <v>406</v>
      </c>
      <c r="N358" s="2" t="s">
        <v>475</v>
      </c>
      <c r="O358" s="2" t="s">
        <v>516</v>
      </c>
      <c r="P358" s="2" t="s">
        <v>517</v>
      </c>
      <c r="Q358" s="2">
        <v>0</v>
      </c>
      <c r="R358" s="2">
        <f>_xlfn.FLOOR.MATH((((2*VLOOKUP(G358, 'EV and Base'!$A$1:$N$671, 9, FALSE))+$Q358)*$I358)/100)+$I358+10</f>
        <v>84</v>
      </c>
      <c r="S358" s="2">
        <f>_xlfn.FLOOR.MATH((_xlfn.FLOOR.MATH((((2*VLOOKUP($G358, 'EV and Base'!$A$1:$N$671, 10, FALSE))+$Q358)*$I358)/100)+5)*
IF(OR($J358="Lonely", $J358="Brave", $J358="Adamant", $J358="Naughty"), 1.1,
IF(OR($J358="Bold", $J358="Timid", $J358="Modest", $J358="Calm"), 0.9, 1)))</f>
        <v>55</v>
      </c>
      <c r="T358" s="2">
        <f>_xlfn.FLOOR.MATH((_xlfn.FLOOR.MATH((((2*VLOOKUP($G358, 'EV and Base'!$A$1:$N$671, 11, FALSE))+$Q358)*$I358)/100)+5)*
IF(OR($J358="Bold", $J358="Relaxed", $J358="Impish", $J358="Lax"), 1.1,
IF(OR($J358="Lonely", $J358="Hasty", $J358="Mild", $J358="Gentle"), 0.9, 1)))</f>
        <v>56</v>
      </c>
      <c r="U358" s="2">
        <f>_xlfn.FLOOR.MATH((_xlfn.FLOOR.MATH((((2*VLOOKUP($G358, 'EV and Base'!$A$1:$N$671, 12, FALSE))+$Q358)*$I358)/100)+5)*
IF(OR($J358="Modest", $J358="Mild", $J358="Quiet", $J358="Rash"), 1.1,
IF(OR($J358="Adamant", $J358="Impish", $J358="Jolly", $J358="Careful"), 0.9, 1)))</f>
        <v>45</v>
      </c>
      <c r="V358" s="2">
        <f>_xlfn.FLOOR.MATH((_xlfn.FLOOR.MATH((((2*VLOOKUP($G358, 'EV and Base'!$A$1:$N$671, 13, FALSE))+$Q358)*$I358)/100)+5)*
IF(OR($J358="Calm", $J358="Gentle", $J358="Sassy", $J358="Careful"), 1.1,
IF(OR($J358="Naughty", $J358="Lax", $J358="Naive", $J358="Rash"), 0.9, 1)))</f>
        <v>51</v>
      </c>
      <c r="W358" s="2">
        <f>_xlfn.FLOOR.MATH((_xlfn.FLOOR.MATH((((2*VLOOKUP($G358, 'EV and Base'!$A$1:$N$671, 14, FALSE))+$Q358)*$I358)/100)+5)*
IF(OR($J358="Timid", $J358="Hasty", $J358="Jolly", $J358="Naive"), 1.1,
IF(OR($J358="Brave", $J358="Relaxed", $J358="Quiet", $J358="Sassy"), 0.9, 1)))</f>
        <v>57</v>
      </c>
      <c r="X358" s="56">
        <v>1360</v>
      </c>
      <c r="Y358" s="1">
        <v>1488</v>
      </c>
      <c r="Z358" s="1">
        <v>1</v>
      </c>
      <c r="AA358" s="23" t="str" cm="1">
        <f t="array" aca="1" ref="AA358" ca="1">IF(NOT(ISNUMBER(INDEX($A:$A,LOOKUP(2,1/($A$1:INDIRECT("$A$"&amp;ROW($A358))&lt;&gt;""),ROW($A$1:INDIRECT("$A$"&amp;ROW($A358)))),1))),"",
IF(NOT(ISNUMBER($A358)),$AA357,
IF($AB358&lt;16,"Lillipup",
IF($AB358&lt;32,"Herdier",
"Stoutland"))))</f>
        <v>Stoutland</v>
      </c>
      <c r="AB358" s="25" cm="1">
        <f t="array" aca="1" ref="AB358" ca="1">IF(NOT(ISNUMBER(INDEX($A:$A, LOOKUP(2, 1 / ($A$1:INDIRECT("$A$"&amp;ROW($A358)) &lt;&gt; ""),ROW($A$1:INDIRECT("$A$"&amp;ROW($A358)))), 1))), "",
VLOOKUP($AY358,'Medium-Slow'!$A$1:$B$101,2,TRUE))</f>
        <v>48</v>
      </c>
      <c r="AC358" s="23" cm="1">
        <f t="array" aca="1" ref="AC358" ca="1">IF(NOT(ISNUMBER(INDEX($A:$A, LOOKUP(2, 1 / ($A$1:INDIRECT("$A$"&amp;ROW($A358)) &lt;&gt; ""),ROW($A$1:INDIRECT("$A$"&amp;ROW($A358)))), 1))), "",
INDEX($AC:$AC, LOOKUP(2, 1 / ($AC$1:INDIRECT("$AC$"&amp;ROW($AC358)-1) &lt;&gt; ""),ROW($AC$1:INDIRECT("$AC$"&amp;ROW($AC358)-1))), 1)+
IF(INDEX($AC:$AC, LOOKUP(2, 1 / ($AC$1:INDIRECT("$AC$"&amp;ROW($AC358)-1) &lt;&gt; ""),ROW($AC$1:INDIRECT("$AC$"&amp;ROW($AC358)-1))), 1)+
INDEX($AD:$AD, LOOKUP(2, 1 / ($AD$1:INDIRECT("$AD$"&amp;ROW($AD358)-1) &lt;&gt; ""),ROW($AD$1:INDIRECT("$AD$"&amp;ROW($AD358)-1))), 1)+
INDEX($AE:$AE, LOOKUP(2, 1 / ($AE$1:INDIRECT("$AE$"&amp;ROW($AE358)-1) &lt;&gt; ""),ROW($AE$1:INDIRECT("$AE$"&amp;ROW($AD358)-1))), 1)+
INDEX($AE:$AF, LOOKUP(2, 1 / ($AF$1:INDIRECT("$AF$"&amp;ROW($AF358)-1) &lt;&gt; ""),ROW($AF$1:INDIRECT("$AF$"&amp;ROW($AD358)-1))), 1)+
INDEX($AG:$AG, LOOKUP(2, 1 / ($AG$1:INDIRECT("$AG$"&amp;ROW($AG358)-1) &lt;&gt; ""),ROW($AG$1:INDIRECT("$AG$"&amp;ROW($AD358)-1))), 1)+
INDEX($AH:$AH, LOOKUP(2, 1 / ($AH$1:INDIRECT("$AH$"&amp;ROW($AH358)-1) &lt;&gt; ""),ROW($AH$1:INDIRECT("$AH$"&amp;ROW($AD358)-1))), 1)&gt;=510,0,
IF(INDEX($AC:$AC, LOOKUP(2, 1 / ($AC$1:INDIRECT("$AC$"&amp;ROW($AC358)-1) &lt;&gt; ""),ROW($AC$1:INDIRECT("$AC$"&amp;ROW($AC358)-1))), 1)&gt;=255,0,
VLOOKUP(INDIRECT("$G$"&amp;LOOKUP(2, 1 / ($AC$1:INDIRECT("$AC$"&amp;ROW($AC358)-1) &lt;&gt; ""),ROW($AC$1:INDIRECT("$AC$"&amp;ROW($AC358)-1)))), 'EV and Base'!$A$1:$N$671, 3, FALSE))))</f>
        <v>10</v>
      </c>
      <c r="AD358" s="2" cm="1">
        <f t="array" aca="1" ref="AD358" ca="1">IF(NOT(ISNUMBER(INDEX($A:$A, LOOKUP(2, 1 / ($A$1:INDIRECT("$A$"&amp;ROW($A358)) &lt;&gt; ""),ROW($A$1:INDIRECT("$A$"&amp;ROW($A358)))), 1))), "",
INDEX($AD:$AD, LOOKUP(2, 1 / ($AD$1:INDIRECT("$AD$"&amp;ROW($AD358)-1) &lt;&gt; ""),ROW($AD$1:INDIRECT("$AD$"&amp;ROW($AD358)-1))), 1)+
IF(INDEX($AC:$AC, LOOKUP(2, 1 / ($AC$1:INDIRECT("$AC$"&amp;ROW($AC358)-1) &lt;&gt; ""),ROW($AC$1:INDIRECT("$AC$"&amp;ROW($AC358)-1))), 1)+
INDEX($AD:$AD, LOOKUP(2, 1 / ($AD$1:INDIRECT("$AD$"&amp;ROW($AD358)-1) &lt;&gt; ""),ROW($AD$1:INDIRECT("$AD$"&amp;ROW($AD358)-1))), 1)+
INDEX($AE:$AE, LOOKUP(2, 1 / ($AE$1:INDIRECT("$AE$"&amp;ROW($AE358)-1) &lt;&gt; ""),ROW($AE$1:INDIRECT("$AE$"&amp;ROW($AD358)-1))), 1)+
INDEX($AE:$AF, LOOKUP(2, 1 / ($AF$1:INDIRECT("$AF$"&amp;ROW($AF358)-1) &lt;&gt; ""),ROW($AF$1:INDIRECT("$AF$"&amp;ROW($AD358)-1))), 1)+
INDEX($AG:$AG, LOOKUP(2, 1 / ($AG$1:INDIRECT("$AG$"&amp;ROW($AG358)-1) &lt;&gt; ""),ROW($AG$1:INDIRECT("$AG$"&amp;ROW($AD358)-1))), 1)+
INDEX($AH:$AH, LOOKUP(2, 1 / ($AH$1:INDIRECT("$AH$"&amp;ROW($AH358)-1) &lt;&gt; ""),ROW($AH$1:INDIRECT("$AH$"&amp;ROW($AD358)-1))), 1)&gt;=510,0,
IF(INDEX($AD:$AD, LOOKUP(2, 1 / ($AD$1:INDIRECT("$AD$"&amp;ROW($AD358)-1) &lt;&gt; ""),ROW($AD$1:INDIRECT("$AD$"&amp;ROW($AD358)-1))), 1)&gt;=255,0,
VLOOKUP(INDIRECT("$G$"&amp;LOOKUP(2, 1 / ($AD$1:INDIRECT("$AD$"&amp;ROW($AD358)-1) &lt;&gt; ""),ROW($AD$1:INDIRECT("$AD$"&amp;ROW($AD358)-1)))), 'EV and Base'!$A$1:$N$671, 4, FALSE))))</f>
        <v>94</v>
      </c>
      <c r="AE358" s="2" cm="1">
        <f t="array" aca="1" ref="AE358" ca="1">IF(NOT(ISNUMBER(INDEX($A:$A,LOOKUP(2,1/($A$1:INDIRECT("$A$"&amp;ROW($A358))&lt;&gt;""),ROW($A$1:INDIRECT("$A$"&amp;ROW($A358)))),1))),"",
INDEX($AE:$AE,LOOKUP(2,1/($AE$1:INDIRECT("$AE$"&amp;ROW($AE358)-1)&lt;&gt;""),ROW($AE$1:INDIRECT("$AE$"&amp;ROW($AE358)-1))),1)+
IF(INDEX($AC:$AC,LOOKUP(2,1/($AC$1:INDIRECT("$AC$"&amp;ROW($AC358)-1)&lt;&gt;""),ROW($AC$1:INDIRECT("$AC$"&amp;ROW($AC358)-1))),1)+
INDEX($AD:$AD,LOOKUP(2,1/($AD$1:INDIRECT("$AD$"&amp;ROW($AD358)-1)&lt;&gt;""),ROW($AD$1:INDIRECT("$AD$"&amp;ROW($AD358)-1))),1)+
INDEX($AE:$AE,LOOKUP(2,1/($AE$1:INDIRECT("$AE$"&amp;ROW($AE358)-1)&lt;&gt;""),ROW($AE$1:INDIRECT("$AE$"&amp;ROW($AD358)-1))),1)+
INDEX($AE:$AF,LOOKUP(2,1/($AF$1:INDIRECT("$AF$"&amp;ROW($AF358)-1)&lt;&gt;""),ROW($AF$1:INDIRECT("$AF$"&amp;ROW($AD358)-1))),1)+
INDEX($AG:$AG,LOOKUP(2,1/($AG$1:INDIRECT("$AG$"&amp;ROW($AG358)-1)&lt;&gt;""),ROW($AG$1:INDIRECT("$AG$"&amp;ROW($AD358)-1))),1)+
INDEX($AH:$AH,LOOKUP(2,1/($AH$1:INDIRECT("$AH$"&amp;ROW($AH358)-1)&lt;&gt;""),ROW($AH$1:INDIRECT("$AH$"&amp;ROW($AD358)-1))),1)&gt;=510,0,
IF(INDEX($AE:$AE,LOOKUP(2,1/($AE$1:INDIRECT("$AE$"&amp;ROW($AE358)-1)&lt;&gt;""),ROW($AE$1:INDIRECT("$AE$"&amp;ROW($AE358)-1))),1)&gt;=255,0,
VLOOKUP(INDIRECT("$G$"&amp;LOOKUP(2,1/($AE$1:INDIRECT("$AE$"&amp;ROW($AE358)-1)&lt;&gt;""),ROW($AE$1:INDIRECT("$AE$"&amp;ROW($AE358)-1)))),'EV and Base'!$A$1:$N$671,5,FALSE))))</f>
        <v>11</v>
      </c>
      <c r="AF358" s="2" cm="1">
        <f t="array" aca="1" ref="AF358" ca="1">IF(NOT(ISNUMBER(INDEX($A:$A, LOOKUP(2, 1 / ($A$1:INDIRECT("$A$"&amp;ROW($A358)) &lt;&gt; ""),ROW($A$1:INDIRECT("$A$"&amp;ROW($A358)))), 1))), "",
INDEX($AF:$AF, LOOKUP(2, 1 / ($AF$1:INDIRECT("$AF$"&amp;ROW($AF358)-1) &lt;&gt; ""),ROW($AF$1:INDIRECT("$AF$"&amp;ROW($AF358)-1))), 1)+
IF(INDEX($AC:$AC, LOOKUP(2, 1 / ($AC$1:INDIRECT("$AC$"&amp;ROW($AC358)-1) &lt;&gt; ""),ROW($AC$1:INDIRECT("$AC$"&amp;ROW($AC358)-1))), 1)+
INDEX($AD:$AD, LOOKUP(2, 1 / ($AD$1:INDIRECT("$AD$"&amp;ROW($AD358)-1) &lt;&gt; ""),ROW($AD$1:INDIRECT("$AD$"&amp;ROW($AD358)-1))), 1)+
INDEX($AE:$AE, LOOKUP(2, 1 / ($AE$1:INDIRECT("$AE$"&amp;ROW($AE358)-1) &lt;&gt; ""),ROW($AE$1:INDIRECT("$AE$"&amp;ROW($AD358)-1))), 1)+
INDEX($AE:$AF, LOOKUP(2, 1 / ($AF$1:INDIRECT("$AF$"&amp;ROW($AF358)-1) &lt;&gt; ""),ROW($AF$1:INDIRECT("$AF$"&amp;ROW($AD358)-1))), 1)+
INDEX($AG:$AG, LOOKUP(2, 1 / ($AG$1:INDIRECT("$AG$"&amp;ROW($AG358)-1) &lt;&gt; ""),ROW($AG$1:INDIRECT("$AG$"&amp;ROW($AD358)-1))), 1)+
INDEX($AH:$AH, LOOKUP(2, 1 / ($AH$1:INDIRECT("$AH$"&amp;ROW($AH358)-1) &lt;&gt; ""),ROW($AH$1:INDIRECT("$AH$"&amp;ROW($AD358)-1))), 1)&gt;=510,0,
IF(INDEX($AF:$AF, LOOKUP(2, 1 / ($AF$1:INDIRECT("$AF$"&amp;ROW($AF358)-1) &lt;&gt; ""),ROW($AF$1:INDIRECT("$AF$"&amp;ROW($AF358)-1))), 1)&gt;=255,0,
VLOOKUP(INDIRECT("$G$"&amp;LOOKUP(2, 1 / ($AF$1:INDIRECT("$AF$"&amp;ROW($AF358)-1) &lt;&gt; ""),ROW($AF$1:INDIRECT("$AF$"&amp;ROW($AF358)-1)))), 'EV and Base'!$A$1:$N$671, 6, FALSE))))</f>
        <v>21</v>
      </c>
      <c r="AG358" s="2" cm="1">
        <f t="array" aca="1" ref="AG358" ca="1">IF(NOT(ISNUMBER(INDEX($A:$A, LOOKUP(2, 1 / ($A$1:INDIRECT("$A$"&amp;ROW($A358)) &lt;&gt; ""),ROW($A$1:INDIRECT("$A$"&amp;ROW($A358)))), 1))), "",
INDEX($AG:$AG, LOOKUP(2, 1 / ($AG$1:INDIRECT("$AG$"&amp;ROW($AG358)-1) &lt;&gt; ""),ROW($AG$1:INDIRECT("$AG$"&amp;ROW($AG358)-1))), 1)+
IF(INDEX($AC:$AC, LOOKUP(2, 1 / ($AC$1:INDIRECT("$AC$"&amp;ROW($AC358)-1) &lt;&gt; ""),ROW($AC$1:INDIRECT("$AC$"&amp;ROW($AC358)-1))), 1)+
INDEX($AD:$AD, LOOKUP(2, 1 / ($AD$1:INDIRECT("$AD$"&amp;ROW($AD358)-1) &lt;&gt; ""),ROW($AD$1:INDIRECT("$AD$"&amp;ROW($AD358)-1))), 1)+
INDEX($AE:$AE, LOOKUP(2, 1 / ($AE$1:INDIRECT("$AE$"&amp;ROW($AE358)-1) &lt;&gt; ""),ROW($AE$1:INDIRECT("$AE$"&amp;ROW($AD358)-1))), 1)+
INDEX($AE:$AF, LOOKUP(2, 1 / ($AF$1:INDIRECT("$AF$"&amp;ROW($AF358)-1) &lt;&gt; ""),ROW($AF$1:INDIRECT("$AF$"&amp;ROW($AD358)-1))), 1)+
INDEX($AG:$AG, LOOKUP(2, 1 / ($AG$1:INDIRECT("$AG$"&amp;ROW($AG358)-1) &lt;&gt; ""),ROW($AG$1:INDIRECT("$AG$"&amp;ROW($AD358)-1))), 1)+
INDEX($AH:$AH, LOOKUP(2, 1 / ($AH$1:INDIRECT("$AH$"&amp;ROW($AH358)-1) &lt;&gt; ""),ROW($AH$1:INDIRECT("$AH$"&amp;ROW($AD358)-1))), 1)&gt;=510,0,
IF(INDEX($AG:$AG, LOOKUP(2, 1 / ($AG$1:INDIRECT("$AG$"&amp;ROW($AG358)-1) &lt;&gt; ""),ROW($AG$1:INDIRECT("$AG$"&amp;ROW($AG358)-1))), 1)&gt;=255,0,
VLOOKUP(INDIRECT("$G$"&amp;LOOKUP(2, 1 / ($AG$1:INDIRECT("$AG$"&amp;ROW($AG358)-1) &lt;&gt; ""),ROW($AG$1:INDIRECT("$AG$"&amp;ROW($AG358)-1)))), 'EV and Base'!$A$1:$N$671, 7, FALSE))))</f>
        <v>6</v>
      </c>
      <c r="AH358" s="24" cm="1">
        <f t="array" aca="1" ref="AH358" ca="1">IF(NOT(ISNUMBER(INDEX($A:$A,LOOKUP(2,1/($A$1:INDIRECT("$A$"&amp;ROW($A358))&lt;&gt;""),ROW($A$1:INDIRECT("$A$"&amp;ROW($A358)))),1))),"",
INDEX($AH:$AH,LOOKUP(2,1/($AH$1:INDIRECT("$AH$"&amp;ROW($AH358)-1)&lt;&gt;""),ROW($AH$1:INDIRECT("$AH$"&amp;ROW($AH358)-1))),1)+
IF(INDEX($AC:$AC,LOOKUP(2,1/($AC$1:INDIRECT("$AC$"&amp;ROW($AC358)-1)&lt;&gt;""),ROW($AC$1:INDIRECT("$AC$"&amp;ROW($AC358)-1))),1)+
INDEX($AD:$AD,LOOKUP(2,1/($AD$1:INDIRECT("$AD$"&amp;ROW($AD358)-1)&lt;&gt;""),ROW($AD$1:INDIRECT("$AD$"&amp;ROW($AD358)-1))),1)+
INDEX($AE:$AE,LOOKUP(2,1/($AE$1:INDIRECT("$AE$"&amp;ROW($AE358)-1)&lt;&gt;""),ROW($AE$1:INDIRECT("$AE$"&amp;ROW($AD358)-1))),1)+
INDEX($AE:$AF,LOOKUP(2,1/($AF$1:INDIRECT("$AF$"&amp;ROW($AF358)-1)&lt;&gt;""),ROW($AF$1:INDIRECT("$AF$"&amp;ROW($AD358)-1))),1)+
INDEX($AG:$AG,LOOKUP(2,1/($AG$1:INDIRECT("$AG$"&amp;ROW($AG358)-1)&lt;&gt;""),ROW($AG$1:INDIRECT("$AG$"&amp;ROW($AD358)-1))),1)+
INDEX($AH:$AH,LOOKUP(2,1/($AH$1:INDIRECT("$AH$"&amp;ROW($AH358)-1)&lt;&gt;""),ROW($AH$1:INDIRECT("$AH$"&amp;ROW($AD358)-1))),1)&gt;=510,0,
IF(INDEX($AH:$AH,LOOKUP(2,1/($AH$1:INDIRECT("$AH$"&amp;ROW($AH358)-1)&lt;&gt;""),ROW($AH$1:INDIRECT("$AH$"&amp;ROW($AH358)-1))),1)&gt;=255,0,
VLOOKUP(INDIRECT("$G$"&amp;LOOKUP(2,1/($AH$1:INDIRECT("$AH$"&amp;ROW($AH358)-1)&lt;&gt;""),ROW($AH$1:INDIRECT("$AH$"&amp;ROW($AH358)-1)))),'EV and Base'!$A$1:$N$671,8,FALSE))))</f>
        <v>58</v>
      </c>
      <c r="AI358" s="29" cm="1">
        <f t="array" aca="1" ref="AI358" ca="1">IF(NOT(ISNUMBER(INDEX($A:$A,LOOKUP(2,1/($A$1:INDIRECT("$A$"&amp;ROW($A358))&lt;&gt;""),ROW($A$1:INDIRECT("$A$"&amp;ROW($A358)))),1))),"",
ROUNDDOWN((((2*VLOOKUP($AA358,'EV and Base'!$A$1:$N$671,9,FALSE))+31+ROUNDDOWN($AC358/4,0))*$AB358)/100,0)+$AB358+10)</f>
        <v>155</v>
      </c>
      <c r="AJ358" s="21" cm="1">
        <f t="array" aca="1" ref="AJ358" ca="1">IF(NOT(ISNUMBER(INDEX($A:$A, LOOKUP(2, 1 / ($A$1:INDIRECT("$A$"&amp;ROW($A358)) &lt;&gt; ""),ROW($A$1:INDIRECT("$A$"&amp;ROW($A358)))), 1))), "",
ROUNDDOWN((ROUNDDOWN((((2*VLOOKUP($AA358, 'EV and Base'!$A$1:$N$671, 10, FALSE))+31+ROUNDDOWN($AD358/4, 0))*$AB358)/100, 0)+5)*1.1, 0))</f>
        <v>138</v>
      </c>
      <c r="AK358" s="21" t="str" cm="1">
        <f t="array" aca="1" ref="AK358" ca="1">IF(NOT(ISNUMBER(INDEX($A:$A, LOOKUP(2, 1 / ($A$1:INDIRECT("$A$"&amp;ROW($A358)) &lt;&gt; ""),ROW($A$1:INDIRECT("$A$"&amp;ROW($A358)))), 1))), "",
ROUNDDOWN((ROUNDDOWN((((2*VLOOKUP($AA358, 'EV and Base'!$A$1:$N$671, 11, FALSE))+30+ROUNDDOWN($AE358/4, 0))*$AB358)/100, 0)+5), 0)
&amp;"-"&amp;
ROUNDDOWN((ROUNDDOWN((((2*VLOOKUP($AA358, 'EV and Base'!$A$1:$N$671, 11, FALSE))+31+ROUNDDOWN($AE358/4, 0))*$AB358)/100, 0)+5), 0))</f>
        <v>106-107</v>
      </c>
      <c r="AL358" s="21" t="str" cm="1">
        <f t="array" aca="1" ref="AL358" ca="1">IF(NOT(ISNUMBER(INDEX($A:$A, LOOKUP(2, 1 / ($A$1:INDIRECT("$A$"&amp;ROW($A358)) &lt;&gt; ""),ROW($A$1:INDIRECT("$A$"&amp;ROW($A358)))), 1))), "",
ROUNDDOWN((ROUNDDOWN((((2*VLOOKUP($AA358, 'EV and Base'!$A$1:$N$671, 12, FALSE))+0+ROUNDDOWN($AF358/4, 0))*$AB358)/100, 0)+5)*0.9, 0)
&amp;"-"&amp;
ROUNDDOWN((ROUNDDOWN((((2*VLOOKUP($AA358, 'EV and Base'!$A$1:$N$671, 12, FALSE))+31+ROUNDDOWN($AF358/4, 0))*$AB358)/100, 0)+5)*0.9, 0))</f>
        <v>45-58</v>
      </c>
      <c r="AM358" s="21" t="str" cm="1">
        <f t="array" aca="1" ref="AM358" ca="1">IF(NOT(ISNUMBER(INDEX($A:$A, LOOKUP(2, 1 / ($A$1:INDIRECT("$A$"&amp;ROW($A358)) &lt;&gt; ""),ROW($A$1:INDIRECT("$A$"&amp;ROW($A358)))), 1))), "",
ROUNDDOWN((ROUNDDOWN((((2*VLOOKUP($AA358, 'EV and Base'!$A$1:$N$671, 13, FALSE))+30+ROUNDDOWN($AG358/4, 0))*$AB358)/100, 0)+5), 0)
&amp;"-"&amp;
ROUNDDOWN((ROUNDDOWN((((2*VLOOKUP($AA358, 'EV and Base'!$A$1:$N$671, 13, FALSE))+31+ROUNDDOWN($AG358/4, 0))*$AB358)/100, 0)+5), 0))</f>
        <v>106-106</v>
      </c>
      <c r="AN358" s="25" cm="1">
        <f t="array" aca="1" ref="AN358" ca="1">IF(NOT(ISNUMBER(INDEX($A:$A, LOOKUP(2, 1 / ($A$1:INDIRECT("$A$"&amp;ROW($A358)) &lt;&gt; ""),ROW($A$1:INDIRECT("$A$"&amp;ROW($A358)))), 1))), "",
ROUNDDOWN((ROUNDDOWN((((2*VLOOKUP($AA358, 'EV and Base'!$A$1:$N$671, 14, FALSE))+31+ROUNDDOWN($AH358/4, 0))*$AB358)/100, 0)+5), 0))</f>
        <v>103</v>
      </c>
      <c r="AO358" s="23" cm="1">
        <f t="array" aca="1" ref="AO358" ca="1">IF(NOT(ISNUMBER(INDEX($A:$A, LOOKUP(2, 1 / ($A$1:INDIRECT("$A$"&amp;ROW($A358)) &lt;&gt; ""),ROW($A$1:INDIRECT("$A$"&amp;ROW($A358)))), 1))), "",
ROUNDDOWN((((2*VLOOKUP($AA358, 'EV and Base'!$A$1:$N$671, 9, FALSE))+31+ROUNDDOWN($AC358/4, 0))*$AB358)/100, 0)+$AB358+10)</f>
        <v>155</v>
      </c>
      <c r="AP358" s="2" cm="1">
        <f t="array" aca="1" ref="AP358" ca="1">IF(NOT(ISNUMBER(INDEX($A:$A, LOOKUP(2, 1 / ($A$1:INDIRECT("$A$"&amp;ROW($A358)) &lt;&gt; ""),ROW($A$1:INDIRECT("$A$"&amp;ROW($A358)))), 1))), "",
ROUNDDOWN((ROUNDDOWN((((2*VLOOKUP($AA358, 'EV and Base'!$A$1:$N$671, 10, FALSE))+31+ROUNDDOWN($AD358/4, 0))*$AB358)/100, 0)+5)*1.1, 0))</f>
        <v>138</v>
      </c>
      <c r="AQ358" s="2" cm="1">
        <f t="array" aca="1" ref="AQ358" ca="1">IF(NOT(ISNUMBER(INDEX($A:$A, LOOKUP(2, 1 / ($A$1:INDIRECT("$A$"&amp;ROW($A358)) &lt;&gt; ""),ROW($A$1:INDIRECT("$A$"&amp;ROW($A358)))), 1))), "",
ROUNDDOWN((ROUNDDOWN((((2*VLOOKUP($AA358, 'EV and Base'!$A$1:$N$671, 11, FALSE))+$AV$2+ROUNDDOWN($AE358/4, 0))*$AB358)/100, 0)+5), 0))</f>
        <v>107</v>
      </c>
      <c r="AR358" s="22" cm="1">
        <f t="array" aca="1" ref="AR358" ca="1">IF(NOT(ISNUMBER(INDEX($A:$A, LOOKUP(2, 1 / ($A$1:INDIRECT("$A$"&amp;ROW($A358)) &lt;&gt; ""),ROW($A$1:INDIRECT("$A$"&amp;ROW($A358)))), 1))), "",
ROUNDDOWN((ROUNDDOWN((((2*VLOOKUP($AA358, 'EV and Base'!$A$1:$N$671, 12, FALSE))+$AW$2+ROUNDDOWN($AF358/4, 0))*$AB358)/100, 0)+5)*0.9, 0))</f>
        <v>52</v>
      </c>
      <c r="AS358" s="2" cm="1">
        <f t="array" aca="1" ref="AS358" ca="1">IF(NOT(ISNUMBER(INDEX($A:$A, LOOKUP(2, 1 / ($A$1:INDIRECT("$A$"&amp;ROW($A358)) &lt;&gt; ""),ROW($A$1:INDIRECT("$A$"&amp;ROW($A358)))), 1))), "",
ROUNDDOWN((ROUNDDOWN((((2*VLOOKUP($AA358, 'EV and Base'!$A$1:$N$671, 13, FALSE))+$AX$2+ROUNDDOWN($AG358/4, 0))*$AB358)/100, 0)+5), 0))</f>
        <v>106</v>
      </c>
      <c r="AT358" s="24" cm="1">
        <f t="array" aca="1" ref="AT358" ca="1">IF(NOT(ISNUMBER(INDEX($A:$A, LOOKUP(2, 1 / ($A$1:INDIRECT("$A$"&amp;ROW($A358)) &lt;&gt; ""),ROW($A$1:INDIRECT("$A$"&amp;ROW($A358)))), 1))), "",
ROUNDDOWN((ROUNDDOWN((((2*VLOOKUP($AA358, 'EV and Base'!$A$1:$N$671, 14, FALSE))+31+ROUNDDOWN($AH358/4, 0))*$AB358)/100, 0)+5), 0))</f>
        <v>103</v>
      </c>
      <c r="AU358" s="28">
        <v>255</v>
      </c>
      <c r="AY358" cm="1">
        <f t="array" aca="1" ref="AY358" ca="1">IF(NOT(ISNUMBER(INDEX($A:$A,LOOKUP(2,1/($A$1:INDIRECT("$A$"&amp;ROW($A358))&lt;&gt;""),ROW($A$1:INDIRECT("$A$"&amp;ROW($A358)))),1))),"",
INDEX($AY:$AY,LOOKUP(2,1/($AY$1:INDIRECT("$AY$"&amp;ROW($AY358)-1)&lt;&gt;""),ROW($AY$1:INDIRECT("$AY$"&amp;ROW($AY358)-1))),1)+$BL358)</f>
        <v>103294</v>
      </c>
      <c r="AZ358" s="3" cm="1">
        <f t="array" aca="1" ref="AZ358" ca="1">IF(NOT(ISNUMBER(INDEX($A:$A, LOOKUP(2, 1 / ($A$1:INDIRECT("$A$"&amp;ROW($A358)) &lt;&gt; ""),ROW($A$1:INDIRECT("$A$"&amp;ROW($A358)))), 1))), "",
VLOOKUP(INDIRECT("$G$"&amp;LOOKUP(2, 1 / ($AY$1:INDIRECT("$AY$"&amp;ROW($AY358)-1) &lt;&gt; ""),ROW($AY$1:INDIRECT("$AY$"&amp;ROW($AY358)-1)))),'EV and Base'!A297:N967,2,FALSE))</f>
        <v>170</v>
      </c>
      <c r="BA358" s="3" cm="1">
        <f t="array" aca="1" ref="BA358" ca="1">IF(NOT(ISNUMBER(INDEX($A:$A, LOOKUP(2, 1 / ($A$1:INDIRECT("$A$"&amp;ROW($A358)) &lt;&gt; ""),ROW($A$1:INDIRECT("$A$"&amp;ROW($A358)))), 1))), "",
INDIRECT("$I$"&amp;LOOKUP(2, 1 / ($AY$1:INDIRECT("$AY$"&amp;ROW($AY358)-1) &lt;&gt; ""),ROW($AY$1:INDIRECT("$AY$"&amp;ROW($AY358)-1)))))</f>
        <v>37</v>
      </c>
      <c r="BB358" s="1" cm="1">
        <f t="array" aca="1" ref="BB358" ca="1">IF(NOT(ISNUMBER(INDEX($A:$A, LOOKUP(2, 1 / ($A$1:INDIRECT("$A$"&amp;ROW($A358)) &lt;&gt; ""),ROW($A$1:INDIRECT("$A$"&amp;ROW($A358)))), 1))), "",
INDIRECT("$AB$"&amp;LOOKUP(2, 1 / ($AY$1:INDIRECT("$AY$"&amp;ROW($AY358)-1) &lt;&gt; ""),ROW($AY$1:INDIRECT("$AY$"&amp;ROW($AY358)-1)))))</f>
        <v>47</v>
      </c>
      <c r="BC358" s="3" cm="1">
        <f t="array" aca="1" ref="BC358" ca="1">IF(NOT(ISNUMBER(INDEX($A:$A,LOOKUP(2,1/($A$1:INDIRECT("$A$"&amp;ROW($A358))&lt;&gt;""),ROW($A$1:INDIRECT("$A$"&amp;ROW($A358)))),1))),"",
$BA358+$BA358+10)</f>
        <v>84</v>
      </c>
      <c r="BD358" s="3" cm="1">
        <f t="array" aca="1" ref="BD358" ca="1">IF(NOT(ISNUMBER(INDEX($A:$A,LOOKUP(2,1/($A$1:INDIRECT("$A$"&amp;ROW($A358))&lt;&gt;""),ROW($A$1:INDIRECT("$A$"&amp;ROW($A358)))),1))),"",
$BA358+$BB358+10)</f>
        <v>94</v>
      </c>
      <c r="BE358" s="3" cm="1">
        <f t="array" aca="1" ref="BE358" ca="1">IF(NOT(ISNUMBER(INDEX($A:$A,LOOKUP(2,1/($A$1:INDIRECT("$A$"&amp;ROW($A358))&lt;&gt;""),ROW($A$1:INDIRECT("$A$"&amp;ROW($A358)))),1))),"",
$BC358*$BC358)</f>
        <v>7056</v>
      </c>
      <c r="BF358" s="3" cm="1">
        <f t="array" aca="1" ref="BF358" ca="1">IF(NOT(ISNUMBER(INDEX($A:$A,LOOKUP(2,1/($A$1:INDIRECT("$A$"&amp;ROW($A358))&lt;&gt;""),ROW($A$1:INDIRECT("$A$"&amp;ROW($A358)))),1))),"",
$BD358*$BD358)</f>
        <v>8836</v>
      </c>
      <c r="BG358" s="3" cm="1">
        <f t="array" aca="1" ref="BG358" ca="1">IF(NOT(ISNUMBER(INDEX($A:$A,LOOKUP(2,1/($A$1:INDIRECT("$A$"&amp;ROW($A358))&lt;&gt;""),ROW($A$1:INDIRECT("$A$"&amp;ROW($A358)))),1))),"",
_xlfn.FLOOR.MATH(1.5*_xlfn.FLOOR.MATH($AZ358*BA358/5)))</f>
        <v>1887</v>
      </c>
      <c r="BH358" s="3" cm="1">
        <f t="array" aca="1" ref="BH358" ca="1">IF(NOT(ISNUMBER(INDEX($A:$A, LOOKUP(2, 1 / ($A$1:INDIRECT("$A$"&amp;ROW($A358)) &lt;&gt; ""),ROW($A$1:INDIRECT("$A$"&amp;ROW($A358)))), 1))), "",
_xlfn.FLOOR.MATH($BG358/IF(OR(INDIRECT("$C$"&amp;LOOKUP(2, 1 / ($AY$1:INDIRECT("$AY$"&amp;ROW($AY358)-1) &lt;&gt; ""),ROW($AY$1:INDIRECT("$AY$"&amp;ROW($AY358)-1))))="Multi",
INDIRECT("$C$"&amp;LOOKUP(2, 1 / ($AY$1:INDIRECT("$AY$"&amp;ROW($AY358)-1) &lt;&gt; ""),ROW($AY$1:INDIRECT("$AY$"&amp;ROW($AY358)-1))))="Double"),2,1)))</f>
        <v>1887</v>
      </c>
      <c r="BI358" s="3" cm="1">
        <f t="array" aca="1" ref="BI358" ca="1">IF(NOT(ISNUMBER(INDEX($A:$A,LOOKUP(2,1/($A$1:INDIRECT("$A$"&amp;ROW($A358))&lt;&gt;""),ROW($A$1:INDIRECT("$A$"&amp;ROW($A358)))),1))),"",
VLOOKUP($BC358,GameFreakSQRT!$A$1:$B$200,2,FALSE))</f>
        <v>37540</v>
      </c>
      <c r="BJ358" s="3" cm="1">
        <f t="array" aca="1" ref="BJ358" ca="1">IF(NOT(ISNUMBER(INDEX($A:$A,LOOKUP(2,1/($A$1:INDIRECT("$A$"&amp;ROW($A358))&lt;&gt;""),ROW($A$1:INDIRECT("$A$"&amp;ROW($A358)))),1))),"",
VLOOKUP($BD358,GameFreakSQRT!$A$1:$B$200,2,FALSE))</f>
        <v>39712</v>
      </c>
      <c r="BK358" s="3" cm="1">
        <f t="array" aca="1" ref="BK358" ca="1">IF(NOT(ISNUMBER(INDEX($A:$A,LOOKUP(2,1/($A$1:INDIRECT("$A$"&amp;ROW($A358))&lt;&gt;""),ROW($A$1:INDIRECT("$A$"&amp;ROW($A358)))),1))),"",
_xlfn.FLOOR.MATH((($BI358*$BE358)*$BH358)/($BJ358*$BF358))+1)</f>
        <v>1425</v>
      </c>
      <c r="BL358" s="3" cm="1">
        <f t="array" aca="1" ref="BL358" ca="1">IF(NOT(ISNUMBER(INDEX($A:$A,LOOKUP(2,1/($A$1:INDIRECT("$A$"&amp;ROW($A358))&lt;&gt;""),ROW($A$1:INDIRECT("$A$"&amp;ROW($A358)))),1))),"",
_xlfn.FLOOR.MATH($BK358*IF(NOT(INDIRECT("$Z$"&amp;LOOKUP(2, 1 / ($AY$1:INDIRECT("$AY$"&amp;ROW($AY358)-1) &lt;&gt; ""),ROW($AY$1:INDIRECT("$AY$"&amp;ROW($AY358)-1))))=""),1.5,1)))</f>
        <v>2137</v>
      </c>
      <c r="BM358" s="3" cm="1">
        <f t="array" aca="1" ref="BM358" ca="1">IF(NOT(ISNUMBER(INDEX($A:$A, LOOKUP(2, 1 / ($A$1:INDIRECT("$A$"&amp;ROW($A358)) &lt;&gt; ""),ROW($A$1:INDIRECT("$A$"&amp;ROW($A358)))), 1))), "",
INDIRECT("$Y$"&amp;LOOKUP(2, 1 / ($AY$1:INDIRECT("$AY$"&amp;ROW($AY358)-1) &lt;&gt; ""),ROW($AY$1:INDIRECT("$AY$"&amp;ROW($AY358)-1)))))</f>
        <v>2137</v>
      </c>
      <c r="BN358" s="3" t="b">
        <f t="shared" ca="1" si="33"/>
        <v>1</v>
      </c>
    </row>
    <row r="359" spans="1:66" x14ac:dyDescent="0.45">
      <c r="A359" s="56">
        <v>74</v>
      </c>
      <c r="B359" s="56" t="s">
        <v>114</v>
      </c>
      <c r="C359" s="56" t="s">
        <v>46</v>
      </c>
      <c r="D359" s="56" t="s">
        <v>644</v>
      </c>
      <c r="E359" s="56" t="s">
        <v>48</v>
      </c>
      <c r="F359" s="56">
        <v>1</v>
      </c>
      <c r="G359" s="2" t="s">
        <v>315</v>
      </c>
      <c r="H359" s="2" t="s">
        <v>77</v>
      </c>
      <c r="I359" s="2">
        <v>34</v>
      </c>
      <c r="J359" s="2" t="s">
        <v>160</v>
      </c>
      <c r="K359" s="2" t="s">
        <v>100</v>
      </c>
      <c r="L359" s="2" t="s">
        <v>53</v>
      </c>
      <c r="M359" s="2" t="s">
        <v>357</v>
      </c>
      <c r="N359" s="2" t="s">
        <v>417</v>
      </c>
      <c r="O359" s="2" t="s">
        <v>154</v>
      </c>
      <c r="P359" s="2" t="s">
        <v>418</v>
      </c>
      <c r="Q359" s="2">
        <v>0</v>
      </c>
      <c r="R359" s="2">
        <f>_xlfn.FLOOR.MATH((((2*VLOOKUP(G359, 'EV and Base'!$A$1:$N$671, 9, FALSE))+$Q359)*$I359)/100)+$I359+10</f>
        <v>87</v>
      </c>
      <c r="S359" s="2">
        <f>_xlfn.FLOOR.MATH((_xlfn.FLOOR.MATH((((2*VLOOKUP($G359, 'EV and Base'!$A$1:$N$671, 10, FALSE))+$Q359)*$I359)/100)+5)*
IF(OR($J359="Lonely", $J359="Brave", $J359="Adamant", $J359="Naughty"), 1.1,
IF(OR($J359="Bold", $J359="Timid", $J359="Modest", $J359="Calm"), 0.9, 1)))</f>
        <v>64</v>
      </c>
      <c r="T359" s="2">
        <f>_xlfn.FLOOR.MATH((_xlfn.FLOOR.MATH((((2*VLOOKUP($G359, 'EV and Base'!$A$1:$N$671, 11, FALSE))+$Q359)*$I359)/100)+5)*
IF(OR($J359="Bold", $J359="Relaxed", $J359="Impish", $J359="Lax"), 1.1,
IF(OR($J359="Lonely", $J359="Hasty", $J359="Mild", $J359="Gentle"), 0.9, 1)))</f>
        <v>39</v>
      </c>
      <c r="U359" s="2">
        <f>_xlfn.FLOOR.MATH((_xlfn.FLOOR.MATH((((2*VLOOKUP($G359, 'EV and Base'!$A$1:$N$671, 12, FALSE))+$Q359)*$I359)/100)+5)*
IF(OR($J359="Modest", $J359="Mild", $J359="Quiet", $J359="Rash"), 1.1,
IF(OR($J359="Adamant", $J359="Impish", $J359="Jolly", $J359="Careful"), 0.9, 1)))</f>
        <v>70</v>
      </c>
      <c r="V359" s="2">
        <f>_xlfn.FLOOR.MATH((_xlfn.FLOOR.MATH((((2*VLOOKUP($G359, 'EV and Base'!$A$1:$N$671, 13, FALSE))+$Q359)*$I359)/100)+5)*
IF(OR($J359="Calm", $J359="Gentle", $J359="Sassy", $J359="Careful"), 1.1,
IF(OR($J359="Naughty", $J359="Lax", $J359="Naive", $J359="Rash"), 0.9, 1)))</f>
        <v>35</v>
      </c>
      <c r="W359" s="2">
        <f>_xlfn.FLOOR.MATH((_xlfn.FLOOR.MATH((((2*VLOOKUP($G359, 'EV and Base'!$A$1:$N$671, 14, FALSE))+$Q359)*$I359)/100)+5)*
IF(OR($J359="Timid", $J359="Hasty", $J359="Jolly", $J359="Naive"), 1.1,
IF(OR($J359="Brave", $J359="Relaxed", $J359="Quiet", $J359="Sassy"), 0.9, 1)))</f>
        <v>77</v>
      </c>
      <c r="X359" s="56">
        <v>1360</v>
      </c>
      <c r="Y359" s="1">
        <v>1579</v>
      </c>
      <c r="Z359" s="1">
        <v>1</v>
      </c>
      <c r="AA359" s="23" t="str" cm="1">
        <f t="array" aca="1" ref="AA359" ca="1">IF(NOT(ISNUMBER(INDEX($A:$A,LOOKUP(2,1/($A$1:INDIRECT("$A$"&amp;ROW($A359))&lt;&gt;""),ROW($A$1:INDIRECT("$A$"&amp;ROW($A359)))),1))),"",
IF(NOT(ISNUMBER($A359)),$AA358,
IF($AB359&lt;16,"Lillipup",
IF($AB359&lt;32,"Herdier",
"Stoutland"))))</f>
        <v>Stoutland</v>
      </c>
      <c r="AB359" s="25" cm="1">
        <f t="array" aca="1" ref="AB359" ca="1">IF(NOT(ISNUMBER(INDEX($A:$A, LOOKUP(2, 1 / ($A$1:INDIRECT("$A$"&amp;ROW($A359)) &lt;&gt; ""),ROW($A$1:INDIRECT("$A$"&amp;ROW($A359)))), 1))), "",
VLOOKUP($AY359,'Medium-Slow'!$A$1:$B$101,2,TRUE))</f>
        <v>48</v>
      </c>
      <c r="AC359" s="23" cm="1">
        <f t="array" aca="1" ref="AC359" ca="1">IF(NOT(ISNUMBER(INDEX($A:$A, LOOKUP(2, 1 / ($A$1:INDIRECT("$A$"&amp;ROW($A359)) &lt;&gt; ""),ROW($A$1:INDIRECT("$A$"&amp;ROW($A359)))), 1))), "",
INDEX($AC:$AC, LOOKUP(2, 1 / ($AC$1:INDIRECT("$AC$"&amp;ROW($AC359)-1) &lt;&gt; ""),ROW($AC$1:INDIRECT("$AC$"&amp;ROW($AC359)-1))), 1)+
IF(INDEX($AC:$AC, LOOKUP(2, 1 / ($AC$1:INDIRECT("$AC$"&amp;ROW($AC359)-1) &lt;&gt; ""),ROW($AC$1:INDIRECT("$AC$"&amp;ROW($AC359)-1))), 1)+
INDEX($AD:$AD, LOOKUP(2, 1 / ($AD$1:INDIRECT("$AD$"&amp;ROW($AD359)-1) &lt;&gt; ""),ROW($AD$1:INDIRECT("$AD$"&amp;ROW($AD359)-1))), 1)+
INDEX($AE:$AE, LOOKUP(2, 1 / ($AE$1:INDIRECT("$AE$"&amp;ROW($AE359)-1) &lt;&gt; ""),ROW($AE$1:INDIRECT("$AE$"&amp;ROW($AD359)-1))), 1)+
INDEX($AE:$AF, LOOKUP(2, 1 / ($AF$1:INDIRECT("$AF$"&amp;ROW($AF359)-1) &lt;&gt; ""),ROW($AF$1:INDIRECT("$AF$"&amp;ROW($AD359)-1))), 1)+
INDEX($AG:$AG, LOOKUP(2, 1 / ($AG$1:INDIRECT("$AG$"&amp;ROW($AG359)-1) &lt;&gt; ""),ROW($AG$1:INDIRECT("$AG$"&amp;ROW($AD359)-1))), 1)+
INDEX($AH:$AH, LOOKUP(2, 1 / ($AH$1:INDIRECT("$AH$"&amp;ROW($AH359)-1) &lt;&gt; ""),ROW($AH$1:INDIRECT("$AH$"&amp;ROW($AD359)-1))), 1)&gt;=510,0,
IF(INDEX($AC:$AC, LOOKUP(2, 1 / ($AC$1:INDIRECT("$AC$"&amp;ROW($AC359)-1) &lt;&gt; ""),ROW($AC$1:INDIRECT("$AC$"&amp;ROW($AC359)-1))), 1)&gt;=255,0,
VLOOKUP(INDIRECT("$G$"&amp;LOOKUP(2, 1 / ($AC$1:INDIRECT("$AC$"&amp;ROW($AC359)-1) &lt;&gt; ""),ROW($AC$1:INDIRECT("$AC$"&amp;ROW($AC359)-1)))), 'EV and Base'!$A$1:$N$671, 3, FALSE))))</f>
        <v>10</v>
      </c>
      <c r="AD359" s="2" cm="1">
        <f t="array" aca="1" ref="AD359" ca="1">IF(NOT(ISNUMBER(INDEX($A:$A, LOOKUP(2, 1 / ($A$1:INDIRECT("$A$"&amp;ROW($A359)) &lt;&gt; ""),ROW($A$1:INDIRECT("$A$"&amp;ROW($A359)))), 1))), "",
INDEX($AD:$AD, LOOKUP(2, 1 / ($AD$1:INDIRECT("$AD$"&amp;ROW($AD359)-1) &lt;&gt; ""),ROW($AD$1:INDIRECT("$AD$"&amp;ROW($AD359)-1))), 1)+
IF(INDEX($AC:$AC, LOOKUP(2, 1 / ($AC$1:INDIRECT("$AC$"&amp;ROW($AC359)-1) &lt;&gt; ""),ROW($AC$1:INDIRECT("$AC$"&amp;ROW($AC359)-1))), 1)+
INDEX($AD:$AD, LOOKUP(2, 1 / ($AD$1:INDIRECT("$AD$"&amp;ROW($AD359)-1) &lt;&gt; ""),ROW($AD$1:INDIRECT("$AD$"&amp;ROW($AD359)-1))), 1)+
INDEX($AE:$AE, LOOKUP(2, 1 / ($AE$1:INDIRECT("$AE$"&amp;ROW($AE359)-1) &lt;&gt; ""),ROW($AE$1:INDIRECT("$AE$"&amp;ROW($AD359)-1))), 1)+
INDEX($AE:$AF, LOOKUP(2, 1 / ($AF$1:INDIRECT("$AF$"&amp;ROW($AF359)-1) &lt;&gt; ""),ROW($AF$1:INDIRECT("$AF$"&amp;ROW($AD359)-1))), 1)+
INDEX($AG:$AG, LOOKUP(2, 1 / ($AG$1:INDIRECT("$AG$"&amp;ROW($AG359)-1) &lt;&gt; ""),ROW($AG$1:INDIRECT("$AG$"&amp;ROW($AD359)-1))), 1)+
INDEX($AH:$AH, LOOKUP(2, 1 / ($AH$1:INDIRECT("$AH$"&amp;ROW($AH359)-1) &lt;&gt; ""),ROW($AH$1:INDIRECT("$AH$"&amp;ROW($AD359)-1))), 1)&gt;=510,0,
IF(INDEX($AD:$AD, LOOKUP(2, 1 / ($AD$1:INDIRECT("$AD$"&amp;ROW($AD359)-1) &lt;&gt; ""),ROW($AD$1:INDIRECT("$AD$"&amp;ROW($AD359)-1))), 1)&gt;=255,0,
VLOOKUP(INDIRECT("$G$"&amp;LOOKUP(2, 1 / ($AD$1:INDIRECT("$AD$"&amp;ROW($AD359)-1) &lt;&gt; ""),ROW($AD$1:INDIRECT("$AD$"&amp;ROW($AD359)-1)))), 'EV and Base'!$A$1:$N$671, 4, FALSE))))</f>
        <v>95</v>
      </c>
      <c r="AE359" s="2" cm="1">
        <f t="array" aca="1" ref="AE359" ca="1">IF(NOT(ISNUMBER(INDEX($A:$A,LOOKUP(2,1/($A$1:INDIRECT("$A$"&amp;ROW($A359))&lt;&gt;""),ROW($A$1:INDIRECT("$A$"&amp;ROW($A359)))),1))),"",
INDEX($AE:$AE,LOOKUP(2,1/($AE$1:INDIRECT("$AE$"&amp;ROW($AE359)-1)&lt;&gt;""),ROW($AE$1:INDIRECT("$AE$"&amp;ROW($AE359)-1))),1)+
IF(INDEX($AC:$AC,LOOKUP(2,1/($AC$1:INDIRECT("$AC$"&amp;ROW($AC359)-1)&lt;&gt;""),ROW($AC$1:INDIRECT("$AC$"&amp;ROW($AC359)-1))),1)+
INDEX($AD:$AD,LOOKUP(2,1/($AD$1:INDIRECT("$AD$"&amp;ROW($AD359)-1)&lt;&gt;""),ROW($AD$1:INDIRECT("$AD$"&amp;ROW($AD359)-1))),1)+
INDEX($AE:$AE,LOOKUP(2,1/($AE$1:INDIRECT("$AE$"&amp;ROW($AE359)-1)&lt;&gt;""),ROW($AE$1:INDIRECT("$AE$"&amp;ROW($AD359)-1))),1)+
INDEX($AE:$AF,LOOKUP(2,1/($AF$1:INDIRECT("$AF$"&amp;ROW($AF359)-1)&lt;&gt;""),ROW($AF$1:INDIRECT("$AF$"&amp;ROW($AD359)-1))),1)+
INDEX($AG:$AG,LOOKUP(2,1/($AG$1:INDIRECT("$AG$"&amp;ROW($AG359)-1)&lt;&gt;""),ROW($AG$1:INDIRECT("$AG$"&amp;ROW($AD359)-1))),1)+
INDEX($AH:$AH,LOOKUP(2,1/($AH$1:INDIRECT("$AH$"&amp;ROW($AH359)-1)&lt;&gt;""),ROW($AH$1:INDIRECT("$AH$"&amp;ROW($AD359)-1))),1)&gt;=510,0,
IF(INDEX($AE:$AE,LOOKUP(2,1/($AE$1:INDIRECT("$AE$"&amp;ROW($AE359)-1)&lt;&gt;""),ROW($AE$1:INDIRECT("$AE$"&amp;ROW($AE359)-1))),1)&gt;=255,0,
VLOOKUP(INDIRECT("$G$"&amp;LOOKUP(2,1/($AE$1:INDIRECT("$AE$"&amp;ROW($AE359)-1)&lt;&gt;""),ROW($AE$1:INDIRECT("$AE$"&amp;ROW($AE359)-1)))),'EV and Base'!$A$1:$N$671,5,FALSE))))</f>
        <v>11</v>
      </c>
      <c r="AF359" s="2" cm="1">
        <f t="array" aca="1" ref="AF359" ca="1">IF(NOT(ISNUMBER(INDEX($A:$A, LOOKUP(2, 1 / ($A$1:INDIRECT("$A$"&amp;ROW($A359)) &lt;&gt; ""),ROW($A$1:INDIRECT("$A$"&amp;ROW($A359)))), 1))), "",
INDEX($AF:$AF, LOOKUP(2, 1 / ($AF$1:INDIRECT("$AF$"&amp;ROW($AF359)-1) &lt;&gt; ""),ROW($AF$1:INDIRECT("$AF$"&amp;ROW($AF359)-1))), 1)+
IF(INDEX($AC:$AC, LOOKUP(2, 1 / ($AC$1:INDIRECT("$AC$"&amp;ROW($AC359)-1) &lt;&gt; ""),ROW($AC$1:INDIRECT("$AC$"&amp;ROW($AC359)-1))), 1)+
INDEX($AD:$AD, LOOKUP(2, 1 / ($AD$1:INDIRECT("$AD$"&amp;ROW($AD359)-1) &lt;&gt; ""),ROW($AD$1:INDIRECT("$AD$"&amp;ROW($AD359)-1))), 1)+
INDEX($AE:$AE, LOOKUP(2, 1 / ($AE$1:INDIRECT("$AE$"&amp;ROW($AE359)-1) &lt;&gt; ""),ROW($AE$1:INDIRECT("$AE$"&amp;ROW($AD359)-1))), 1)+
INDEX($AE:$AF, LOOKUP(2, 1 / ($AF$1:INDIRECT("$AF$"&amp;ROW($AF359)-1) &lt;&gt; ""),ROW($AF$1:INDIRECT("$AF$"&amp;ROW($AD359)-1))), 1)+
INDEX($AG:$AG, LOOKUP(2, 1 / ($AG$1:INDIRECT("$AG$"&amp;ROW($AG359)-1) &lt;&gt; ""),ROW($AG$1:INDIRECT("$AG$"&amp;ROW($AD359)-1))), 1)+
INDEX($AH:$AH, LOOKUP(2, 1 / ($AH$1:INDIRECT("$AH$"&amp;ROW($AH359)-1) &lt;&gt; ""),ROW($AH$1:INDIRECT("$AH$"&amp;ROW($AD359)-1))), 1)&gt;=510,0,
IF(INDEX($AF:$AF, LOOKUP(2, 1 / ($AF$1:INDIRECT("$AF$"&amp;ROW($AF359)-1) &lt;&gt; ""),ROW($AF$1:INDIRECT("$AF$"&amp;ROW($AF359)-1))), 1)&gt;=255,0,
VLOOKUP(INDIRECT("$G$"&amp;LOOKUP(2, 1 / ($AF$1:INDIRECT("$AF$"&amp;ROW($AF359)-1) &lt;&gt; ""),ROW($AF$1:INDIRECT("$AF$"&amp;ROW($AF359)-1)))), 'EV and Base'!$A$1:$N$671, 6, FALSE))))</f>
        <v>21</v>
      </c>
      <c r="AG359" s="2" cm="1">
        <f t="array" aca="1" ref="AG359" ca="1">IF(NOT(ISNUMBER(INDEX($A:$A, LOOKUP(2, 1 / ($A$1:INDIRECT("$A$"&amp;ROW($A359)) &lt;&gt; ""),ROW($A$1:INDIRECT("$A$"&amp;ROW($A359)))), 1))), "",
INDEX($AG:$AG, LOOKUP(2, 1 / ($AG$1:INDIRECT("$AG$"&amp;ROW($AG359)-1) &lt;&gt; ""),ROW($AG$1:INDIRECT("$AG$"&amp;ROW($AG359)-1))), 1)+
IF(INDEX($AC:$AC, LOOKUP(2, 1 / ($AC$1:INDIRECT("$AC$"&amp;ROW($AC359)-1) &lt;&gt; ""),ROW($AC$1:INDIRECT("$AC$"&amp;ROW($AC359)-1))), 1)+
INDEX($AD:$AD, LOOKUP(2, 1 / ($AD$1:INDIRECT("$AD$"&amp;ROW($AD359)-1) &lt;&gt; ""),ROW($AD$1:INDIRECT("$AD$"&amp;ROW($AD359)-1))), 1)+
INDEX($AE:$AE, LOOKUP(2, 1 / ($AE$1:INDIRECT("$AE$"&amp;ROW($AE359)-1) &lt;&gt; ""),ROW($AE$1:INDIRECT("$AE$"&amp;ROW($AD359)-1))), 1)+
INDEX($AE:$AF, LOOKUP(2, 1 / ($AF$1:INDIRECT("$AF$"&amp;ROW($AF359)-1) &lt;&gt; ""),ROW($AF$1:INDIRECT("$AF$"&amp;ROW($AD359)-1))), 1)+
INDEX($AG:$AG, LOOKUP(2, 1 / ($AG$1:INDIRECT("$AG$"&amp;ROW($AG359)-1) &lt;&gt; ""),ROW($AG$1:INDIRECT("$AG$"&amp;ROW($AD359)-1))), 1)+
INDEX($AH:$AH, LOOKUP(2, 1 / ($AH$1:INDIRECT("$AH$"&amp;ROW($AH359)-1) &lt;&gt; ""),ROW($AH$1:INDIRECT("$AH$"&amp;ROW($AD359)-1))), 1)&gt;=510,0,
IF(INDEX($AG:$AG, LOOKUP(2, 1 / ($AG$1:INDIRECT("$AG$"&amp;ROW($AG359)-1) &lt;&gt; ""),ROW($AG$1:INDIRECT("$AG$"&amp;ROW($AG359)-1))), 1)&gt;=255,0,
VLOOKUP(INDIRECT("$G$"&amp;LOOKUP(2, 1 / ($AG$1:INDIRECT("$AG$"&amp;ROW($AG359)-1) &lt;&gt; ""),ROW($AG$1:INDIRECT("$AG$"&amp;ROW($AG359)-1)))), 'EV and Base'!$A$1:$N$671, 7, FALSE))))</f>
        <v>6</v>
      </c>
      <c r="AH359" s="24" cm="1">
        <f t="array" aca="1" ref="AH359" ca="1">IF(NOT(ISNUMBER(INDEX($A:$A,LOOKUP(2,1/($A$1:INDIRECT("$A$"&amp;ROW($A359))&lt;&gt;""),ROW($A$1:INDIRECT("$A$"&amp;ROW($A359)))),1))),"",
INDEX($AH:$AH,LOOKUP(2,1/($AH$1:INDIRECT("$AH$"&amp;ROW($AH359)-1)&lt;&gt;""),ROW($AH$1:INDIRECT("$AH$"&amp;ROW($AH359)-1))),1)+
IF(INDEX($AC:$AC,LOOKUP(2,1/($AC$1:INDIRECT("$AC$"&amp;ROW($AC359)-1)&lt;&gt;""),ROW($AC$1:INDIRECT("$AC$"&amp;ROW($AC359)-1))),1)+
INDEX($AD:$AD,LOOKUP(2,1/($AD$1:INDIRECT("$AD$"&amp;ROW($AD359)-1)&lt;&gt;""),ROW($AD$1:INDIRECT("$AD$"&amp;ROW($AD359)-1))),1)+
INDEX($AE:$AE,LOOKUP(2,1/($AE$1:INDIRECT("$AE$"&amp;ROW($AE359)-1)&lt;&gt;""),ROW($AE$1:INDIRECT("$AE$"&amp;ROW($AD359)-1))),1)+
INDEX($AE:$AF,LOOKUP(2,1/($AF$1:INDIRECT("$AF$"&amp;ROW($AF359)-1)&lt;&gt;""),ROW($AF$1:INDIRECT("$AF$"&amp;ROW($AD359)-1))),1)+
INDEX($AG:$AG,LOOKUP(2,1/($AG$1:INDIRECT("$AG$"&amp;ROW($AG359)-1)&lt;&gt;""),ROW($AG$1:INDIRECT("$AG$"&amp;ROW($AD359)-1))),1)+
INDEX($AH:$AH,LOOKUP(2,1/($AH$1:INDIRECT("$AH$"&amp;ROW($AH359)-1)&lt;&gt;""),ROW($AH$1:INDIRECT("$AH$"&amp;ROW($AD359)-1))),1)&gt;=510,0,
IF(INDEX($AH:$AH,LOOKUP(2,1/($AH$1:INDIRECT("$AH$"&amp;ROW($AH359)-1)&lt;&gt;""),ROW($AH$1:INDIRECT("$AH$"&amp;ROW($AH359)-1))),1)&gt;=255,0,
VLOOKUP(INDIRECT("$G$"&amp;LOOKUP(2,1/($AH$1:INDIRECT("$AH$"&amp;ROW($AH359)-1)&lt;&gt;""),ROW($AH$1:INDIRECT("$AH$"&amp;ROW($AH359)-1)))),'EV and Base'!$A$1:$N$671,8,FALSE))))</f>
        <v>58</v>
      </c>
      <c r="AI359" s="29" cm="1">
        <f t="array" aca="1" ref="AI359" ca="1">IF(NOT(ISNUMBER(INDEX($A:$A,LOOKUP(2,1/($A$1:INDIRECT("$A$"&amp;ROW($A359))&lt;&gt;""),ROW($A$1:INDIRECT("$A$"&amp;ROW($A359)))),1))),"",
ROUNDDOWN((((2*VLOOKUP($AA359,'EV and Base'!$A$1:$N$671,9,FALSE))+31+ROUNDDOWN($AC359/4,0))*$AB359)/100,0)+$AB359+10)</f>
        <v>155</v>
      </c>
      <c r="AJ359" s="21" cm="1">
        <f t="array" aca="1" ref="AJ359" ca="1">IF(NOT(ISNUMBER(INDEX($A:$A, LOOKUP(2, 1 / ($A$1:INDIRECT("$A$"&amp;ROW($A359)) &lt;&gt; ""),ROW($A$1:INDIRECT("$A$"&amp;ROW($A359)))), 1))), "",
ROUNDDOWN((ROUNDDOWN((((2*VLOOKUP($AA359, 'EV and Base'!$A$1:$N$671, 10, FALSE))+31+ROUNDDOWN($AD359/4, 0))*$AB359)/100, 0)+5)*1.1, 0))</f>
        <v>138</v>
      </c>
      <c r="AK359" s="21" t="str" cm="1">
        <f t="array" aca="1" ref="AK359" ca="1">IF(NOT(ISNUMBER(INDEX($A:$A, LOOKUP(2, 1 / ($A$1:INDIRECT("$A$"&amp;ROW($A359)) &lt;&gt; ""),ROW($A$1:INDIRECT("$A$"&amp;ROW($A359)))), 1))), "",
ROUNDDOWN((ROUNDDOWN((((2*VLOOKUP($AA359, 'EV and Base'!$A$1:$N$671, 11, FALSE))+30+ROUNDDOWN($AE359/4, 0))*$AB359)/100, 0)+5), 0)
&amp;"-"&amp;
ROUNDDOWN((ROUNDDOWN((((2*VLOOKUP($AA359, 'EV and Base'!$A$1:$N$671, 11, FALSE))+31+ROUNDDOWN($AE359/4, 0))*$AB359)/100, 0)+5), 0))</f>
        <v>106-107</v>
      </c>
      <c r="AL359" s="21" t="str" cm="1">
        <f t="array" aca="1" ref="AL359" ca="1">IF(NOT(ISNUMBER(INDEX($A:$A, LOOKUP(2, 1 / ($A$1:INDIRECT("$A$"&amp;ROW($A359)) &lt;&gt; ""),ROW($A$1:INDIRECT("$A$"&amp;ROW($A359)))), 1))), "",
ROUNDDOWN((ROUNDDOWN((((2*VLOOKUP($AA359, 'EV and Base'!$A$1:$N$671, 12, FALSE))+0+ROUNDDOWN($AF359/4, 0))*$AB359)/100, 0)+5)*0.9, 0)
&amp;"-"&amp;
ROUNDDOWN((ROUNDDOWN((((2*VLOOKUP($AA359, 'EV and Base'!$A$1:$N$671, 12, FALSE))+31+ROUNDDOWN($AF359/4, 0))*$AB359)/100, 0)+5)*0.9, 0))</f>
        <v>45-58</v>
      </c>
      <c r="AM359" s="21" t="str" cm="1">
        <f t="array" aca="1" ref="AM359" ca="1">IF(NOT(ISNUMBER(INDEX($A:$A, LOOKUP(2, 1 / ($A$1:INDIRECT("$A$"&amp;ROW($A359)) &lt;&gt; ""),ROW($A$1:INDIRECT("$A$"&amp;ROW($A359)))), 1))), "",
ROUNDDOWN((ROUNDDOWN((((2*VLOOKUP($AA359, 'EV and Base'!$A$1:$N$671, 13, FALSE))+30+ROUNDDOWN($AG359/4, 0))*$AB359)/100, 0)+5), 0)
&amp;"-"&amp;
ROUNDDOWN((ROUNDDOWN((((2*VLOOKUP($AA359, 'EV and Base'!$A$1:$N$671, 13, FALSE))+31+ROUNDDOWN($AG359/4, 0))*$AB359)/100, 0)+5), 0))</f>
        <v>106-106</v>
      </c>
      <c r="AN359" s="25" cm="1">
        <f t="array" aca="1" ref="AN359" ca="1">IF(NOT(ISNUMBER(INDEX($A:$A, LOOKUP(2, 1 / ($A$1:INDIRECT("$A$"&amp;ROW($A359)) &lt;&gt; ""),ROW($A$1:INDIRECT("$A$"&amp;ROW($A359)))), 1))), "",
ROUNDDOWN((ROUNDDOWN((((2*VLOOKUP($AA359, 'EV and Base'!$A$1:$N$671, 14, FALSE))+31+ROUNDDOWN($AH359/4, 0))*$AB359)/100, 0)+5), 0))</f>
        <v>103</v>
      </c>
      <c r="AO359" s="23" cm="1">
        <f t="array" aca="1" ref="AO359" ca="1">IF(NOT(ISNUMBER(INDEX($A:$A, LOOKUP(2, 1 / ($A$1:INDIRECT("$A$"&amp;ROW($A359)) &lt;&gt; ""),ROW($A$1:INDIRECT("$A$"&amp;ROW($A359)))), 1))), "",
ROUNDDOWN((((2*VLOOKUP($AA359, 'EV and Base'!$A$1:$N$671, 9, FALSE))+31+ROUNDDOWN($AC359/4, 0))*$AB359)/100, 0)+$AB359+10)</f>
        <v>155</v>
      </c>
      <c r="AP359" s="2" cm="1">
        <f t="array" aca="1" ref="AP359" ca="1">IF(NOT(ISNUMBER(INDEX($A:$A, LOOKUP(2, 1 / ($A$1:INDIRECT("$A$"&amp;ROW($A359)) &lt;&gt; ""),ROW($A$1:INDIRECT("$A$"&amp;ROW($A359)))), 1))), "",
ROUNDDOWN((ROUNDDOWN((((2*VLOOKUP($AA359, 'EV and Base'!$A$1:$N$671, 10, FALSE))+31+ROUNDDOWN($AD359/4, 0))*$AB359)/100, 0)+5)*1.1, 0))</f>
        <v>138</v>
      </c>
      <c r="AQ359" s="2" cm="1">
        <f t="array" aca="1" ref="AQ359" ca="1">IF(NOT(ISNUMBER(INDEX($A:$A, LOOKUP(2, 1 / ($A$1:INDIRECT("$A$"&amp;ROW($A359)) &lt;&gt; ""),ROW($A$1:INDIRECT("$A$"&amp;ROW($A359)))), 1))), "",
ROUNDDOWN((ROUNDDOWN((((2*VLOOKUP($AA359, 'EV and Base'!$A$1:$N$671, 11, FALSE))+$AV$2+ROUNDDOWN($AE359/4, 0))*$AB359)/100, 0)+5), 0))</f>
        <v>107</v>
      </c>
      <c r="AR359" s="22" cm="1">
        <f t="array" aca="1" ref="AR359" ca="1">IF(NOT(ISNUMBER(INDEX($A:$A, LOOKUP(2, 1 / ($A$1:INDIRECT("$A$"&amp;ROW($A359)) &lt;&gt; ""),ROW($A$1:INDIRECT("$A$"&amp;ROW($A359)))), 1))), "",
ROUNDDOWN((ROUNDDOWN((((2*VLOOKUP($AA359, 'EV and Base'!$A$1:$N$671, 12, FALSE))+$AW$2+ROUNDDOWN($AF359/4, 0))*$AB359)/100, 0)+5)*0.9, 0))</f>
        <v>52</v>
      </c>
      <c r="AS359" s="2" cm="1">
        <f t="array" aca="1" ref="AS359" ca="1">IF(NOT(ISNUMBER(INDEX($A:$A, LOOKUP(2, 1 / ($A$1:INDIRECT("$A$"&amp;ROW($A359)) &lt;&gt; ""),ROW($A$1:INDIRECT("$A$"&amp;ROW($A359)))), 1))), "",
ROUNDDOWN((ROUNDDOWN((((2*VLOOKUP($AA359, 'EV and Base'!$A$1:$N$671, 13, FALSE))+$AX$2+ROUNDDOWN($AG359/4, 0))*$AB359)/100, 0)+5), 0))</f>
        <v>106</v>
      </c>
      <c r="AT359" s="24" cm="1">
        <f t="array" aca="1" ref="AT359" ca="1">IF(NOT(ISNUMBER(INDEX($A:$A, LOOKUP(2, 1 / ($A$1:INDIRECT("$A$"&amp;ROW($A359)) &lt;&gt; ""),ROW($A$1:INDIRECT("$A$"&amp;ROW($A359)))), 1))), "",
ROUNDDOWN((ROUNDDOWN((((2*VLOOKUP($AA359, 'EV and Base'!$A$1:$N$671, 14, FALSE))+31+ROUNDDOWN($AH359/4, 0))*$AB359)/100, 0)+5), 0))</f>
        <v>103</v>
      </c>
      <c r="AU359" s="28">
        <v>255</v>
      </c>
      <c r="AY359" cm="1">
        <f t="array" aca="1" ref="AY359" ca="1">IF(NOT(ISNUMBER(INDEX($A:$A,LOOKUP(2,1/($A$1:INDIRECT("$A$"&amp;ROW($A359))&lt;&gt;""),ROW($A$1:INDIRECT("$A$"&amp;ROW($A359)))),1))),"",
INDEX($AY:$AY,LOOKUP(2,1/($AY$1:INDIRECT("$AY$"&amp;ROW($AY359)-1)&lt;&gt;""),ROW($AY$1:INDIRECT("$AY$"&amp;ROW($AY359)-1))),1)+$BL359)</f>
        <v>104782</v>
      </c>
      <c r="AZ359" s="3" cm="1">
        <f t="array" aca="1" ref="AZ359" ca="1">IF(NOT(ISNUMBER(INDEX($A:$A, LOOKUP(2, 1 / ($A$1:INDIRECT("$A$"&amp;ROW($A359)) &lt;&gt; ""),ROW($A$1:INDIRECT("$A$"&amp;ROW($A359)))), 1))), "",
VLOOKUP(INDIRECT("$G$"&amp;LOOKUP(2, 1 / ($AY$1:INDIRECT("$AY$"&amp;ROW($AY359)-1) &lt;&gt; ""),ROW($AY$1:INDIRECT("$AY$"&amp;ROW($AY359)-1)))),'EV and Base'!A298:N968,2,FALSE))</f>
        <v>147</v>
      </c>
      <c r="BA359" s="3" cm="1">
        <f t="array" aca="1" ref="BA359" ca="1">IF(NOT(ISNUMBER(INDEX($A:$A, LOOKUP(2, 1 / ($A$1:INDIRECT("$A$"&amp;ROW($A359)) &lt;&gt; ""),ROW($A$1:INDIRECT("$A$"&amp;ROW($A359)))), 1))), "",
INDIRECT("$I$"&amp;LOOKUP(2, 1 / ($AY$1:INDIRECT("$AY$"&amp;ROW($AY359)-1) &lt;&gt; ""),ROW($AY$1:INDIRECT("$AY$"&amp;ROW($AY359)-1)))))</f>
        <v>34</v>
      </c>
      <c r="BB359" s="1" cm="1">
        <f t="array" aca="1" ref="BB359" ca="1">IF(NOT(ISNUMBER(INDEX($A:$A, LOOKUP(2, 1 / ($A$1:INDIRECT("$A$"&amp;ROW($A359)) &lt;&gt; ""),ROW($A$1:INDIRECT("$A$"&amp;ROW($A359)))), 1))), "",
INDIRECT("$AB$"&amp;LOOKUP(2, 1 / ($AY$1:INDIRECT("$AY$"&amp;ROW($AY359)-1) &lt;&gt; ""),ROW($AY$1:INDIRECT("$AY$"&amp;ROW($AY359)-1)))))</f>
        <v>48</v>
      </c>
      <c r="BC359" s="3" cm="1">
        <f t="array" aca="1" ref="BC359" ca="1">IF(NOT(ISNUMBER(INDEX($A:$A,LOOKUP(2,1/($A$1:INDIRECT("$A$"&amp;ROW($A359))&lt;&gt;""),ROW($A$1:INDIRECT("$A$"&amp;ROW($A359)))),1))),"",
$BA359+$BA359+10)</f>
        <v>78</v>
      </c>
      <c r="BD359" s="3" cm="1">
        <f t="array" aca="1" ref="BD359" ca="1">IF(NOT(ISNUMBER(INDEX($A:$A,LOOKUP(2,1/($A$1:INDIRECT("$A$"&amp;ROW($A359))&lt;&gt;""),ROW($A$1:INDIRECT("$A$"&amp;ROW($A359)))),1))),"",
$BA359+$BB359+10)</f>
        <v>92</v>
      </c>
      <c r="BE359" s="3" cm="1">
        <f t="array" aca="1" ref="BE359" ca="1">IF(NOT(ISNUMBER(INDEX($A:$A,LOOKUP(2,1/($A$1:INDIRECT("$A$"&amp;ROW($A359))&lt;&gt;""),ROW($A$1:INDIRECT("$A$"&amp;ROW($A359)))),1))),"",
$BC359*$BC359)</f>
        <v>6084</v>
      </c>
      <c r="BF359" s="3" cm="1">
        <f t="array" aca="1" ref="BF359" ca="1">IF(NOT(ISNUMBER(INDEX($A:$A,LOOKUP(2,1/($A$1:INDIRECT("$A$"&amp;ROW($A359))&lt;&gt;""),ROW($A$1:INDIRECT("$A$"&amp;ROW($A359)))),1))),"",
$BD359*$BD359)</f>
        <v>8464</v>
      </c>
      <c r="BG359" s="3" cm="1">
        <f t="array" aca="1" ref="BG359" ca="1">IF(NOT(ISNUMBER(INDEX($A:$A,LOOKUP(2,1/($A$1:INDIRECT("$A$"&amp;ROW($A359))&lt;&gt;""),ROW($A$1:INDIRECT("$A$"&amp;ROW($A359)))),1))),"",
_xlfn.FLOOR.MATH(1.5*_xlfn.FLOOR.MATH($AZ359*BA359/5)))</f>
        <v>1498</v>
      </c>
      <c r="BH359" s="3" cm="1">
        <f t="array" aca="1" ref="BH359" ca="1">IF(NOT(ISNUMBER(INDEX($A:$A, LOOKUP(2, 1 / ($A$1:INDIRECT("$A$"&amp;ROW($A359)) &lt;&gt; ""),ROW($A$1:INDIRECT("$A$"&amp;ROW($A359)))), 1))), "",
_xlfn.FLOOR.MATH($BG359/IF(OR(INDIRECT("$C$"&amp;LOOKUP(2, 1 / ($AY$1:INDIRECT("$AY$"&amp;ROW($AY359)-1) &lt;&gt; ""),ROW($AY$1:INDIRECT("$AY$"&amp;ROW($AY359)-1))))="Multi",
INDIRECT("$C$"&amp;LOOKUP(2, 1 / ($AY$1:INDIRECT("$AY$"&amp;ROW($AY359)-1) &lt;&gt; ""),ROW($AY$1:INDIRECT("$AY$"&amp;ROW($AY359)-1))))="Double"),2,1)))</f>
        <v>1498</v>
      </c>
      <c r="BI359" s="3" cm="1">
        <f t="array" aca="1" ref="BI359" ca="1">IF(NOT(ISNUMBER(INDEX($A:$A,LOOKUP(2,1/($A$1:INDIRECT("$A$"&amp;ROW($A359))&lt;&gt;""),ROW($A$1:INDIRECT("$A$"&amp;ROW($A359)))),1))),"",
VLOOKUP($BC359,GameFreakSQRT!$A$1:$B$200,2,FALSE))</f>
        <v>36175</v>
      </c>
      <c r="BJ359" s="3" cm="1">
        <f t="array" aca="1" ref="BJ359" ca="1">IF(NOT(ISNUMBER(INDEX($A:$A,LOOKUP(2,1/($A$1:INDIRECT("$A$"&amp;ROW($A359))&lt;&gt;""),ROW($A$1:INDIRECT("$A$"&amp;ROW($A359)))),1))),"",
VLOOKUP($BD359,GameFreakSQRT!$A$1:$B$200,2,FALSE))</f>
        <v>39287</v>
      </c>
      <c r="BK359" s="3" cm="1">
        <f t="array" aca="1" ref="BK359" ca="1">IF(NOT(ISNUMBER(INDEX($A:$A,LOOKUP(2,1/($A$1:INDIRECT("$A$"&amp;ROW($A359))&lt;&gt;""),ROW($A$1:INDIRECT("$A$"&amp;ROW($A359)))),1))),"",
_xlfn.FLOOR.MATH((($BI359*$BE359)*$BH359)/($BJ359*$BF359))+1)</f>
        <v>992</v>
      </c>
      <c r="BL359" s="3" cm="1">
        <f t="array" aca="1" ref="BL359" ca="1">IF(NOT(ISNUMBER(INDEX($A:$A,LOOKUP(2,1/($A$1:INDIRECT("$A$"&amp;ROW($A359))&lt;&gt;""),ROW($A$1:INDIRECT("$A$"&amp;ROW($A359)))),1))),"",
_xlfn.FLOOR.MATH($BK359*IF(NOT(INDIRECT("$Z$"&amp;LOOKUP(2, 1 / ($AY$1:INDIRECT("$AY$"&amp;ROW($AY359)-1) &lt;&gt; ""),ROW($AY$1:INDIRECT("$AY$"&amp;ROW($AY359)-1))))=""),1.5,1)))</f>
        <v>1488</v>
      </c>
      <c r="BM359" s="3" cm="1">
        <f t="array" aca="1" ref="BM359" ca="1">IF(NOT(ISNUMBER(INDEX($A:$A, LOOKUP(2, 1 / ($A$1:INDIRECT("$A$"&amp;ROW($A359)) &lt;&gt; ""),ROW($A$1:INDIRECT("$A$"&amp;ROW($A359)))), 1))), "",
INDIRECT("$Y$"&amp;LOOKUP(2, 1 / ($AY$1:INDIRECT("$AY$"&amp;ROW($AY359)-1) &lt;&gt; ""),ROW($AY$1:INDIRECT("$AY$"&amp;ROW($AY359)-1)))))</f>
        <v>1488</v>
      </c>
      <c r="BN359" s="3" t="b">
        <f t="shared" ca="1" si="33"/>
        <v>1</v>
      </c>
    </row>
    <row r="360" spans="1:66" x14ac:dyDescent="0.45">
      <c r="A360" s="56">
        <v>75</v>
      </c>
      <c r="B360" s="56" t="s">
        <v>114</v>
      </c>
      <c r="C360" s="56" t="s">
        <v>46</v>
      </c>
      <c r="D360" s="56" t="s">
        <v>644</v>
      </c>
      <c r="E360" s="56" t="s">
        <v>48</v>
      </c>
      <c r="F360" s="56">
        <v>1</v>
      </c>
      <c r="G360" s="2" t="s">
        <v>334</v>
      </c>
      <c r="H360" s="2" t="s">
        <v>50</v>
      </c>
      <c r="I360" s="2">
        <v>34</v>
      </c>
      <c r="J360" s="2" t="s">
        <v>78</v>
      </c>
      <c r="K360" s="2" t="s">
        <v>281</v>
      </c>
      <c r="L360" s="2" t="s">
        <v>53</v>
      </c>
      <c r="M360" s="2" t="s">
        <v>407</v>
      </c>
      <c r="N360" s="2" t="s">
        <v>254</v>
      </c>
      <c r="O360" s="2" t="s">
        <v>645</v>
      </c>
      <c r="P360" s="2" t="s">
        <v>528</v>
      </c>
      <c r="Q360" s="2">
        <v>0</v>
      </c>
      <c r="R360" s="2">
        <f>_xlfn.FLOOR.MATH((((2*VLOOKUP(G360, 'EV and Base'!$A$1:$N$671, 9, FALSE))+$Q360)*$I360)/100)+$I360+10</f>
        <v>78</v>
      </c>
      <c r="S360" s="2">
        <f>_xlfn.FLOOR.MATH((_xlfn.FLOOR.MATH((((2*VLOOKUP($G360, 'EV and Base'!$A$1:$N$671, 10, FALSE))+$Q360)*$I360)/100)+5)*
IF(OR($J360="Lonely", $J360="Brave", $J360="Adamant", $J360="Naughty"), 1.1,
IF(OR($J360="Bold", $J360="Timid", $J360="Modest", $J360="Calm"), 0.9, 1)))</f>
        <v>56</v>
      </c>
      <c r="T360" s="2">
        <f>_xlfn.FLOOR.MATH((_xlfn.FLOOR.MATH((((2*VLOOKUP($G360, 'EV and Base'!$A$1:$N$671, 11, FALSE))+$Q360)*$I360)/100)+5)*
IF(OR($J360="Bold", $J360="Relaxed", $J360="Impish", $J360="Lax"), 1.1,
IF(OR($J360="Lonely", $J360="Hasty", $J360="Mild", $J360="Gentle"), 0.9, 1)))</f>
        <v>52</v>
      </c>
      <c r="U360" s="2">
        <f>_xlfn.FLOOR.MATH((_xlfn.FLOOR.MATH((((2*VLOOKUP($G360, 'EV and Base'!$A$1:$N$671, 12, FALSE))+$Q360)*$I360)/100)+5)*
IF(OR($J360="Modest", $J360="Mild", $J360="Quiet", $J360="Rash"), 1.1,
IF(OR($J360="Adamant", $J360="Impish", $J360="Jolly", $J360="Careful"), 0.9, 1)))</f>
        <v>28</v>
      </c>
      <c r="V360" s="2">
        <f>_xlfn.FLOOR.MATH((_xlfn.FLOOR.MATH((((2*VLOOKUP($G360, 'EV and Base'!$A$1:$N$671, 13, FALSE))+$Q360)*$I360)/100)+5)*
IF(OR($J360="Calm", $J360="Gentle", $J360="Sassy", $J360="Careful"), 1.1,
IF(OR($J360="Naughty", $J360="Lax", $J360="Naive", $J360="Rash"), 0.9, 1)))</f>
        <v>52</v>
      </c>
      <c r="W360" s="2">
        <f>_xlfn.FLOOR.MATH((_xlfn.FLOOR.MATH((((2*VLOOKUP($G360, 'EV and Base'!$A$1:$N$671, 14, FALSE))+$Q360)*$I360)/100)+5)*
IF(OR($J360="Timid", $J360="Hasty", $J360="Jolly", $J360="Naive"), 1.1,
IF(OR($J360="Brave", $J360="Relaxed", $J360="Quiet", $J360="Sassy"), 0.9, 1)))</f>
        <v>37</v>
      </c>
      <c r="X360" s="56">
        <v>1360</v>
      </c>
      <c r="Y360" s="1">
        <v>709</v>
      </c>
      <c r="Z360" s="1">
        <v>1</v>
      </c>
      <c r="AA360" s="23" t="str" cm="1">
        <f t="array" aca="1" ref="AA360" ca="1">IF(NOT(ISNUMBER(INDEX($A:$A,LOOKUP(2,1/($A$1:INDIRECT("$A$"&amp;ROW($A360))&lt;&gt;""),ROW($A$1:INDIRECT("$A$"&amp;ROW($A360)))),1))),"",
IF(NOT(ISNUMBER($A360)),$AA359,
IF($AB360&lt;16,"Lillipup",
IF($AB360&lt;32,"Herdier",
"Stoutland"))))</f>
        <v>Stoutland</v>
      </c>
      <c r="AB360" s="25" cm="1">
        <f t="array" aca="1" ref="AB360" ca="1">IF(NOT(ISNUMBER(INDEX($A:$A, LOOKUP(2, 1 / ($A$1:INDIRECT("$A$"&amp;ROW($A360)) &lt;&gt; ""),ROW($A$1:INDIRECT("$A$"&amp;ROW($A360)))), 1))), "",
VLOOKUP($AY360,'Medium-Slow'!$A$1:$B$101,2,TRUE))</f>
        <v>48</v>
      </c>
      <c r="AC360" s="23" cm="1">
        <f t="array" aca="1" ref="AC360" ca="1">IF(NOT(ISNUMBER(INDEX($A:$A, LOOKUP(2, 1 / ($A$1:INDIRECT("$A$"&amp;ROW($A360)) &lt;&gt; ""),ROW($A$1:INDIRECT("$A$"&amp;ROW($A360)))), 1))), "",
INDEX($AC:$AC, LOOKUP(2, 1 / ($AC$1:INDIRECT("$AC$"&amp;ROW($AC360)-1) &lt;&gt; ""),ROW($AC$1:INDIRECT("$AC$"&amp;ROW($AC360)-1))), 1)+
IF(INDEX($AC:$AC, LOOKUP(2, 1 / ($AC$1:INDIRECT("$AC$"&amp;ROW($AC360)-1) &lt;&gt; ""),ROW($AC$1:INDIRECT("$AC$"&amp;ROW($AC360)-1))), 1)+
INDEX($AD:$AD, LOOKUP(2, 1 / ($AD$1:INDIRECT("$AD$"&amp;ROW($AD360)-1) &lt;&gt; ""),ROW($AD$1:INDIRECT("$AD$"&amp;ROW($AD360)-1))), 1)+
INDEX($AE:$AE, LOOKUP(2, 1 / ($AE$1:INDIRECT("$AE$"&amp;ROW($AE360)-1) &lt;&gt; ""),ROW($AE$1:INDIRECT("$AE$"&amp;ROW($AD360)-1))), 1)+
INDEX($AE:$AF, LOOKUP(2, 1 / ($AF$1:INDIRECT("$AF$"&amp;ROW($AF360)-1) &lt;&gt; ""),ROW($AF$1:INDIRECT("$AF$"&amp;ROW($AD360)-1))), 1)+
INDEX($AG:$AG, LOOKUP(2, 1 / ($AG$1:INDIRECT("$AG$"&amp;ROW($AG360)-1) &lt;&gt; ""),ROW($AG$1:INDIRECT("$AG$"&amp;ROW($AD360)-1))), 1)+
INDEX($AH:$AH, LOOKUP(2, 1 / ($AH$1:INDIRECT("$AH$"&amp;ROW($AH360)-1) &lt;&gt; ""),ROW($AH$1:INDIRECT("$AH$"&amp;ROW($AD360)-1))), 1)&gt;=510,0,
IF(INDEX($AC:$AC, LOOKUP(2, 1 / ($AC$1:INDIRECT("$AC$"&amp;ROW($AC360)-1) &lt;&gt; ""),ROW($AC$1:INDIRECT("$AC$"&amp;ROW($AC360)-1))), 1)&gt;=255,0,
VLOOKUP(INDIRECT("$G$"&amp;LOOKUP(2, 1 / ($AC$1:INDIRECT("$AC$"&amp;ROW($AC360)-1) &lt;&gt; ""),ROW($AC$1:INDIRECT("$AC$"&amp;ROW($AC360)-1)))), 'EV and Base'!$A$1:$N$671, 3, FALSE))))</f>
        <v>10</v>
      </c>
      <c r="AD360" s="2" cm="1">
        <f t="array" aca="1" ref="AD360" ca="1">IF(NOT(ISNUMBER(INDEX($A:$A, LOOKUP(2, 1 / ($A$1:INDIRECT("$A$"&amp;ROW($A360)) &lt;&gt; ""),ROW($A$1:INDIRECT("$A$"&amp;ROW($A360)))), 1))), "",
INDEX($AD:$AD, LOOKUP(2, 1 / ($AD$1:INDIRECT("$AD$"&amp;ROW($AD360)-1) &lt;&gt; ""),ROW($AD$1:INDIRECT("$AD$"&amp;ROW($AD360)-1))), 1)+
IF(INDEX($AC:$AC, LOOKUP(2, 1 / ($AC$1:INDIRECT("$AC$"&amp;ROW($AC360)-1) &lt;&gt; ""),ROW($AC$1:INDIRECT("$AC$"&amp;ROW($AC360)-1))), 1)+
INDEX($AD:$AD, LOOKUP(2, 1 / ($AD$1:INDIRECT("$AD$"&amp;ROW($AD360)-1) &lt;&gt; ""),ROW($AD$1:INDIRECT("$AD$"&amp;ROW($AD360)-1))), 1)+
INDEX($AE:$AE, LOOKUP(2, 1 / ($AE$1:INDIRECT("$AE$"&amp;ROW($AE360)-1) &lt;&gt; ""),ROW($AE$1:INDIRECT("$AE$"&amp;ROW($AD360)-1))), 1)+
INDEX($AE:$AF, LOOKUP(2, 1 / ($AF$1:INDIRECT("$AF$"&amp;ROW($AF360)-1) &lt;&gt; ""),ROW($AF$1:INDIRECT("$AF$"&amp;ROW($AD360)-1))), 1)+
INDEX($AG:$AG, LOOKUP(2, 1 / ($AG$1:INDIRECT("$AG$"&amp;ROW($AG360)-1) &lt;&gt; ""),ROW($AG$1:INDIRECT("$AG$"&amp;ROW($AD360)-1))), 1)+
INDEX($AH:$AH, LOOKUP(2, 1 / ($AH$1:INDIRECT("$AH$"&amp;ROW($AH360)-1) &lt;&gt; ""),ROW($AH$1:INDIRECT("$AH$"&amp;ROW($AD360)-1))), 1)&gt;=510,0,
IF(INDEX($AD:$AD, LOOKUP(2, 1 / ($AD$1:INDIRECT("$AD$"&amp;ROW($AD360)-1) &lt;&gt; ""),ROW($AD$1:INDIRECT("$AD$"&amp;ROW($AD360)-1))), 1)&gt;=255,0,
VLOOKUP(INDIRECT("$G$"&amp;LOOKUP(2, 1 / ($AD$1:INDIRECT("$AD$"&amp;ROW($AD360)-1) &lt;&gt; ""),ROW($AD$1:INDIRECT("$AD$"&amp;ROW($AD360)-1)))), 'EV and Base'!$A$1:$N$671, 4, FALSE))))</f>
        <v>95</v>
      </c>
      <c r="AE360" s="2" cm="1">
        <f t="array" aca="1" ref="AE360" ca="1">IF(NOT(ISNUMBER(INDEX($A:$A,LOOKUP(2,1/($A$1:INDIRECT("$A$"&amp;ROW($A360))&lt;&gt;""),ROW($A$1:INDIRECT("$A$"&amp;ROW($A360)))),1))),"",
INDEX($AE:$AE,LOOKUP(2,1/($AE$1:INDIRECT("$AE$"&amp;ROW($AE360)-1)&lt;&gt;""),ROW($AE$1:INDIRECT("$AE$"&amp;ROW($AE360)-1))),1)+
IF(INDEX($AC:$AC,LOOKUP(2,1/($AC$1:INDIRECT("$AC$"&amp;ROW($AC360)-1)&lt;&gt;""),ROW($AC$1:INDIRECT("$AC$"&amp;ROW($AC360)-1))),1)+
INDEX($AD:$AD,LOOKUP(2,1/($AD$1:INDIRECT("$AD$"&amp;ROW($AD360)-1)&lt;&gt;""),ROW($AD$1:INDIRECT("$AD$"&amp;ROW($AD360)-1))),1)+
INDEX($AE:$AE,LOOKUP(2,1/($AE$1:INDIRECT("$AE$"&amp;ROW($AE360)-1)&lt;&gt;""),ROW($AE$1:INDIRECT("$AE$"&amp;ROW($AD360)-1))),1)+
INDEX($AE:$AF,LOOKUP(2,1/($AF$1:INDIRECT("$AF$"&amp;ROW($AF360)-1)&lt;&gt;""),ROW($AF$1:INDIRECT("$AF$"&amp;ROW($AD360)-1))),1)+
INDEX($AG:$AG,LOOKUP(2,1/($AG$1:INDIRECT("$AG$"&amp;ROW($AG360)-1)&lt;&gt;""),ROW($AG$1:INDIRECT("$AG$"&amp;ROW($AD360)-1))),1)+
INDEX($AH:$AH,LOOKUP(2,1/($AH$1:INDIRECT("$AH$"&amp;ROW($AH360)-1)&lt;&gt;""),ROW($AH$1:INDIRECT("$AH$"&amp;ROW($AD360)-1))),1)&gt;=510,0,
IF(INDEX($AE:$AE,LOOKUP(2,1/($AE$1:INDIRECT("$AE$"&amp;ROW($AE360)-1)&lt;&gt;""),ROW($AE$1:INDIRECT("$AE$"&amp;ROW($AE360)-1))),1)&gt;=255,0,
VLOOKUP(INDIRECT("$G$"&amp;LOOKUP(2,1/($AE$1:INDIRECT("$AE$"&amp;ROW($AE360)-1)&lt;&gt;""),ROW($AE$1:INDIRECT("$AE$"&amp;ROW($AE360)-1)))),'EV and Base'!$A$1:$N$671,5,FALSE))))</f>
        <v>11</v>
      </c>
      <c r="AF360" s="2" cm="1">
        <f t="array" aca="1" ref="AF360" ca="1">IF(NOT(ISNUMBER(INDEX($A:$A, LOOKUP(2, 1 / ($A$1:INDIRECT("$A$"&amp;ROW($A360)) &lt;&gt; ""),ROW($A$1:INDIRECT("$A$"&amp;ROW($A360)))), 1))), "",
INDEX($AF:$AF, LOOKUP(2, 1 / ($AF$1:INDIRECT("$AF$"&amp;ROW($AF360)-1) &lt;&gt; ""),ROW($AF$1:INDIRECT("$AF$"&amp;ROW($AF360)-1))), 1)+
IF(INDEX($AC:$AC, LOOKUP(2, 1 / ($AC$1:INDIRECT("$AC$"&amp;ROW($AC360)-1) &lt;&gt; ""),ROW($AC$1:INDIRECT("$AC$"&amp;ROW($AC360)-1))), 1)+
INDEX($AD:$AD, LOOKUP(2, 1 / ($AD$1:INDIRECT("$AD$"&amp;ROW($AD360)-1) &lt;&gt; ""),ROW($AD$1:INDIRECT("$AD$"&amp;ROW($AD360)-1))), 1)+
INDEX($AE:$AE, LOOKUP(2, 1 / ($AE$1:INDIRECT("$AE$"&amp;ROW($AE360)-1) &lt;&gt; ""),ROW($AE$1:INDIRECT("$AE$"&amp;ROW($AD360)-1))), 1)+
INDEX($AE:$AF, LOOKUP(2, 1 / ($AF$1:INDIRECT("$AF$"&amp;ROW($AF360)-1) &lt;&gt; ""),ROW($AF$1:INDIRECT("$AF$"&amp;ROW($AD360)-1))), 1)+
INDEX($AG:$AG, LOOKUP(2, 1 / ($AG$1:INDIRECT("$AG$"&amp;ROW($AG360)-1) &lt;&gt; ""),ROW($AG$1:INDIRECT("$AG$"&amp;ROW($AD360)-1))), 1)+
INDEX($AH:$AH, LOOKUP(2, 1 / ($AH$1:INDIRECT("$AH$"&amp;ROW($AH360)-1) &lt;&gt; ""),ROW($AH$1:INDIRECT("$AH$"&amp;ROW($AD360)-1))), 1)&gt;=510,0,
IF(INDEX($AF:$AF, LOOKUP(2, 1 / ($AF$1:INDIRECT("$AF$"&amp;ROW($AF360)-1) &lt;&gt; ""),ROW($AF$1:INDIRECT("$AF$"&amp;ROW($AF360)-1))), 1)&gt;=255,0,
VLOOKUP(INDIRECT("$G$"&amp;LOOKUP(2, 1 / ($AF$1:INDIRECT("$AF$"&amp;ROW($AF360)-1) &lt;&gt; ""),ROW($AF$1:INDIRECT("$AF$"&amp;ROW($AF360)-1)))), 'EV and Base'!$A$1:$N$671, 6, FALSE))))</f>
        <v>21</v>
      </c>
      <c r="AG360" s="2" cm="1">
        <f t="array" aca="1" ref="AG360" ca="1">IF(NOT(ISNUMBER(INDEX($A:$A, LOOKUP(2, 1 / ($A$1:INDIRECT("$A$"&amp;ROW($A360)) &lt;&gt; ""),ROW($A$1:INDIRECT("$A$"&amp;ROW($A360)))), 1))), "",
INDEX($AG:$AG, LOOKUP(2, 1 / ($AG$1:INDIRECT("$AG$"&amp;ROW($AG360)-1) &lt;&gt; ""),ROW($AG$1:INDIRECT("$AG$"&amp;ROW($AG360)-1))), 1)+
IF(INDEX($AC:$AC, LOOKUP(2, 1 / ($AC$1:INDIRECT("$AC$"&amp;ROW($AC360)-1) &lt;&gt; ""),ROW($AC$1:INDIRECT("$AC$"&amp;ROW($AC360)-1))), 1)+
INDEX($AD:$AD, LOOKUP(2, 1 / ($AD$1:INDIRECT("$AD$"&amp;ROW($AD360)-1) &lt;&gt; ""),ROW($AD$1:INDIRECT("$AD$"&amp;ROW($AD360)-1))), 1)+
INDEX($AE:$AE, LOOKUP(2, 1 / ($AE$1:INDIRECT("$AE$"&amp;ROW($AE360)-1) &lt;&gt; ""),ROW($AE$1:INDIRECT("$AE$"&amp;ROW($AD360)-1))), 1)+
INDEX($AE:$AF, LOOKUP(2, 1 / ($AF$1:INDIRECT("$AF$"&amp;ROW($AF360)-1) &lt;&gt; ""),ROW($AF$1:INDIRECT("$AF$"&amp;ROW($AD360)-1))), 1)+
INDEX($AG:$AG, LOOKUP(2, 1 / ($AG$1:INDIRECT("$AG$"&amp;ROW($AG360)-1) &lt;&gt; ""),ROW($AG$1:INDIRECT("$AG$"&amp;ROW($AD360)-1))), 1)+
INDEX($AH:$AH, LOOKUP(2, 1 / ($AH$1:INDIRECT("$AH$"&amp;ROW($AH360)-1) &lt;&gt; ""),ROW($AH$1:INDIRECT("$AH$"&amp;ROW($AD360)-1))), 1)&gt;=510,0,
IF(INDEX($AG:$AG, LOOKUP(2, 1 / ($AG$1:INDIRECT("$AG$"&amp;ROW($AG360)-1) &lt;&gt; ""),ROW($AG$1:INDIRECT("$AG$"&amp;ROW($AG360)-1))), 1)&gt;=255,0,
VLOOKUP(INDIRECT("$G$"&amp;LOOKUP(2, 1 / ($AG$1:INDIRECT("$AG$"&amp;ROW($AG360)-1) &lt;&gt; ""),ROW($AG$1:INDIRECT("$AG$"&amp;ROW($AG360)-1)))), 'EV and Base'!$A$1:$N$671, 7, FALSE))))</f>
        <v>6</v>
      </c>
      <c r="AH360" s="24" cm="1">
        <f t="array" aca="1" ref="AH360" ca="1">IF(NOT(ISNUMBER(INDEX($A:$A,LOOKUP(2,1/($A$1:INDIRECT("$A$"&amp;ROW($A360))&lt;&gt;""),ROW($A$1:INDIRECT("$A$"&amp;ROW($A360)))),1))),"",
INDEX($AH:$AH,LOOKUP(2,1/($AH$1:INDIRECT("$AH$"&amp;ROW($AH360)-1)&lt;&gt;""),ROW($AH$1:INDIRECT("$AH$"&amp;ROW($AH360)-1))),1)+
IF(INDEX($AC:$AC,LOOKUP(2,1/($AC$1:INDIRECT("$AC$"&amp;ROW($AC360)-1)&lt;&gt;""),ROW($AC$1:INDIRECT("$AC$"&amp;ROW($AC360)-1))),1)+
INDEX($AD:$AD,LOOKUP(2,1/($AD$1:INDIRECT("$AD$"&amp;ROW($AD360)-1)&lt;&gt;""),ROW($AD$1:INDIRECT("$AD$"&amp;ROW($AD360)-1))),1)+
INDEX($AE:$AE,LOOKUP(2,1/($AE$1:INDIRECT("$AE$"&amp;ROW($AE360)-1)&lt;&gt;""),ROW($AE$1:INDIRECT("$AE$"&amp;ROW($AD360)-1))),1)+
INDEX($AE:$AF,LOOKUP(2,1/($AF$1:INDIRECT("$AF$"&amp;ROW($AF360)-1)&lt;&gt;""),ROW($AF$1:INDIRECT("$AF$"&amp;ROW($AD360)-1))),1)+
INDEX($AG:$AG,LOOKUP(2,1/($AG$1:INDIRECT("$AG$"&amp;ROW($AG360)-1)&lt;&gt;""),ROW($AG$1:INDIRECT("$AG$"&amp;ROW($AD360)-1))),1)+
INDEX($AH:$AH,LOOKUP(2,1/($AH$1:INDIRECT("$AH$"&amp;ROW($AH360)-1)&lt;&gt;""),ROW($AH$1:INDIRECT("$AH$"&amp;ROW($AD360)-1))),1)&gt;=510,0,
IF(INDEX($AH:$AH,LOOKUP(2,1/($AH$1:INDIRECT("$AH$"&amp;ROW($AH360)-1)&lt;&gt;""),ROW($AH$1:INDIRECT("$AH$"&amp;ROW($AH360)-1))),1)&gt;=255,0,
VLOOKUP(INDIRECT("$G$"&amp;LOOKUP(2,1/($AH$1:INDIRECT("$AH$"&amp;ROW($AH360)-1)&lt;&gt;""),ROW($AH$1:INDIRECT("$AH$"&amp;ROW($AH360)-1)))),'EV and Base'!$A$1:$N$671,8,FALSE))))</f>
        <v>60</v>
      </c>
      <c r="AI360" s="29" cm="1">
        <f t="array" aca="1" ref="AI360" ca="1">IF(NOT(ISNUMBER(INDEX($A:$A,LOOKUP(2,1/($A$1:INDIRECT("$A$"&amp;ROW($A360))&lt;&gt;""),ROW($A$1:INDIRECT("$A$"&amp;ROW($A360)))),1))),"",
ROUNDDOWN((((2*VLOOKUP($AA360,'EV and Base'!$A$1:$N$671,9,FALSE))+31+ROUNDDOWN($AC360/4,0))*$AB360)/100,0)+$AB360+10)</f>
        <v>155</v>
      </c>
      <c r="AJ360" s="21" cm="1">
        <f t="array" aca="1" ref="AJ360" ca="1">IF(NOT(ISNUMBER(INDEX($A:$A, LOOKUP(2, 1 / ($A$1:INDIRECT("$A$"&amp;ROW($A360)) &lt;&gt; ""),ROW($A$1:INDIRECT("$A$"&amp;ROW($A360)))), 1))), "",
ROUNDDOWN((ROUNDDOWN((((2*VLOOKUP($AA360, 'EV and Base'!$A$1:$N$671, 10, FALSE))+31+ROUNDDOWN($AD360/4, 0))*$AB360)/100, 0)+5)*1.1, 0))</f>
        <v>138</v>
      </c>
      <c r="AK360" s="21" t="str" cm="1">
        <f t="array" aca="1" ref="AK360" ca="1">IF(NOT(ISNUMBER(INDEX($A:$A, LOOKUP(2, 1 / ($A$1:INDIRECT("$A$"&amp;ROW($A360)) &lt;&gt; ""),ROW($A$1:INDIRECT("$A$"&amp;ROW($A360)))), 1))), "",
ROUNDDOWN((ROUNDDOWN((((2*VLOOKUP($AA360, 'EV and Base'!$A$1:$N$671, 11, FALSE))+30+ROUNDDOWN($AE360/4, 0))*$AB360)/100, 0)+5), 0)
&amp;"-"&amp;
ROUNDDOWN((ROUNDDOWN((((2*VLOOKUP($AA360, 'EV and Base'!$A$1:$N$671, 11, FALSE))+31+ROUNDDOWN($AE360/4, 0))*$AB360)/100, 0)+5), 0))</f>
        <v>106-107</v>
      </c>
      <c r="AL360" s="21" t="str" cm="1">
        <f t="array" aca="1" ref="AL360" ca="1">IF(NOT(ISNUMBER(INDEX($A:$A, LOOKUP(2, 1 / ($A$1:INDIRECT("$A$"&amp;ROW($A360)) &lt;&gt; ""),ROW($A$1:INDIRECT("$A$"&amp;ROW($A360)))), 1))), "",
ROUNDDOWN((ROUNDDOWN((((2*VLOOKUP($AA360, 'EV and Base'!$A$1:$N$671, 12, FALSE))+0+ROUNDDOWN($AF360/4, 0))*$AB360)/100, 0)+5)*0.9, 0)
&amp;"-"&amp;
ROUNDDOWN((ROUNDDOWN((((2*VLOOKUP($AA360, 'EV and Base'!$A$1:$N$671, 12, FALSE))+31+ROUNDDOWN($AF360/4, 0))*$AB360)/100, 0)+5)*0.9, 0))</f>
        <v>45-58</v>
      </c>
      <c r="AM360" s="21" t="str" cm="1">
        <f t="array" aca="1" ref="AM360" ca="1">IF(NOT(ISNUMBER(INDEX($A:$A, LOOKUP(2, 1 / ($A$1:INDIRECT("$A$"&amp;ROW($A360)) &lt;&gt; ""),ROW($A$1:INDIRECT("$A$"&amp;ROW($A360)))), 1))), "",
ROUNDDOWN((ROUNDDOWN((((2*VLOOKUP($AA360, 'EV and Base'!$A$1:$N$671, 13, FALSE))+30+ROUNDDOWN($AG360/4, 0))*$AB360)/100, 0)+5), 0)
&amp;"-"&amp;
ROUNDDOWN((ROUNDDOWN((((2*VLOOKUP($AA360, 'EV and Base'!$A$1:$N$671, 13, FALSE))+31+ROUNDDOWN($AG360/4, 0))*$AB360)/100, 0)+5), 0))</f>
        <v>106-106</v>
      </c>
      <c r="AN360" s="25" cm="1">
        <f t="array" aca="1" ref="AN360" ca="1">IF(NOT(ISNUMBER(INDEX($A:$A, LOOKUP(2, 1 / ($A$1:INDIRECT("$A$"&amp;ROW($A360)) &lt;&gt; ""),ROW($A$1:INDIRECT("$A$"&amp;ROW($A360)))), 1))), "",
ROUNDDOWN((ROUNDDOWN((((2*VLOOKUP($AA360, 'EV and Base'!$A$1:$N$671, 14, FALSE))+31+ROUNDDOWN($AH360/4, 0))*$AB360)/100, 0)+5), 0))</f>
        <v>103</v>
      </c>
      <c r="AO360" s="23" cm="1">
        <f t="array" aca="1" ref="AO360" ca="1">IF(NOT(ISNUMBER(INDEX($A:$A, LOOKUP(2, 1 / ($A$1:INDIRECT("$A$"&amp;ROW($A360)) &lt;&gt; ""),ROW($A$1:INDIRECT("$A$"&amp;ROW($A360)))), 1))), "",
ROUNDDOWN((((2*VLOOKUP($AA360, 'EV and Base'!$A$1:$N$671, 9, FALSE))+31+ROUNDDOWN($AC360/4, 0))*$AB360)/100, 0)+$AB360+10)</f>
        <v>155</v>
      </c>
      <c r="AP360" s="2" cm="1">
        <f t="array" aca="1" ref="AP360" ca="1">IF(NOT(ISNUMBER(INDEX($A:$A, LOOKUP(2, 1 / ($A$1:INDIRECT("$A$"&amp;ROW($A360)) &lt;&gt; ""),ROW($A$1:INDIRECT("$A$"&amp;ROW($A360)))), 1))), "",
ROUNDDOWN((ROUNDDOWN((((2*VLOOKUP($AA360, 'EV and Base'!$A$1:$N$671, 10, FALSE))+31+ROUNDDOWN($AD360/4, 0))*$AB360)/100, 0)+5)*1.1, 0))</f>
        <v>138</v>
      </c>
      <c r="AQ360" s="2" cm="1">
        <f t="array" aca="1" ref="AQ360" ca="1">IF(NOT(ISNUMBER(INDEX($A:$A, LOOKUP(2, 1 / ($A$1:INDIRECT("$A$"&amp;ROW($A360)) &lt;&gt; ""),ROW($A$1:INDIRECT("$A$"&amp;ROW($A360)))), 1))), "",
ROUNDDOWN((ROUNDDOWN((((2*VLOOKUP($AA360, 'EV and Base'!$A$1:$N$671, 11, FALSE))+$AV$2+ROUNDDOWN($AE360/4, 0))*$AB360)/100, 0)+5), 0))</f>
        <v>107</v>
      </c>
      <c r="AR360" s="22" cm="1">
        <f t="array" aca="1" ref="AR360" ca="1">IF(NOT(ISNUMBER(INDEX($A:$A, LOOKUP(2, 1 / ($A$1:INDIRECT("$A$"&amp;ROW($A360)) &lt;&gt; ""),ROW($A$1:INDIRECT("$A$"&amp;ROW($A360)))), 1))), "",
ROUNDDOWN((ROUNDDOWN((((2*VLOOKUP($AA360, 'EV and Base'!$A$1:$N$671, 12, FALSE))+$AW$2+ROUNDDOWN($AF360/4, 0))*$AB360)/100, 0)+5)*0.9, 0))</f>
        <v>52</v>
      </c>
      <c r="AS360" s="2" cm="1">
        <f t="array" aca="1" ref="AS360" ca="1">IF(NOT(ISNUMBER(INDEX($A:$A, LOOKUP(2, 1 / ($A$1:INDIRECT("$A$"&amp;ROW($A360)) &lt;&gt; ""),ROW($A$1:INDIRECT("$A$"&amp;ROW($A360)))), 1))), "",
ROUNDDOWN((ROUNDDOWN((((2*VLOOKUP($AA360, 'EV and Base'!$A$1:$N$671, 13, FALSE))+$AX$2+ROUNDDOWN($AG360/4, 0))*$AB360)/100, 0)+5), 0))</f>
        <v>106</v>
      </c>
      <c r="AT360" s="24" cm="1">
        <f t="array" aca="1" ref="AT360" ca="1">IF(NOT(ISNUMBER(INDEX($A:$A, LOOKUP(2, 1 / ($A$1:INDIRECT("$A$"&amp;ROW($A360)) &lt;&gt; ""),ROW($A$1:INDIRECT("$A$"&amp;ROW($A360)))), 1))), "",
ROUNDDOWN((ROUNDDOWN((((2*VLOOKUP($AA360, 'EV and Base'!$A$1:$N$671, 14, FALSE))+31+ROUNDDOWN($AH360/4, 0))*$AB360)/100, 0)+5), 0))</f>
        <v>103</v>
      </c>
      <c r="AU360" s="28">
        <v>255</v>
      </c>
      <c r="AY360" cm="1">
        <f t="array" aca="1" ref="AY360" ca="1">IF(NOT(ISNUMBER(INDEX($A:$A,LOOKUP(2,1/($A$1:INDIRECT("$A$"&amp;ROW($A360))&lt;&gt;""),ROW($A$1:INDIRECT("$A$"&amp;ROW($A360)))),1))),"",
INDEX($AY:$AY,LOOKUP(2,1/($AY$1:INDIRECT("$AY$"&amp;ROW($AY360)-1)&lt;&gt;""),ROW($AY$1:INDIRECT("$AY$"&amp;ROW($AY360)-1))),1)+$BL360)</f>
        <v>106361</v>
      </c>
      <c r="AZ360" s="3" cm="1">
        <f t="array" aca="1" ref="AZ360" ca="1">IF(NOT(ISNUMBER(INDEX($A:$A, LOOKUP(2, 1 / ($A$1:INDIRECT("$A$"&amp;ROW($A360)) &lt;&gt; ""),ROW($A$1:INDIRECT("$A$"&amp;ROW($A360)))), 1))), "",
VLOOKUP(INDIRECT("$G$"&amp;LOOKUP(2, 1 / ($AY$1:INDIRECT("$AY$"&amp;ROW($AY360)-1) &lt;&gt; ""),ROW($AY$1:INDIRECT("$AY$"&amp;ROW($AY360)-1)))),'EV and Base'!A299:N969,2,FALSE))</f>
        <v>156</v>
      </c>
      <c r="BA360" s="3" cm="1">
        <f t="array" aca="1" ref="BA360" ca="1">IF(NOT(ISNUMBER(INDEX($A:$A, LOOKUP(2, 1 / ($A$1:INDIRECT("$A$"&amp;ROW($A360)) &lt;&gt; ""),ROW($A$1:INDIRECT("$A$"&amp;ROW($A360)))), 1))), "",
INDIRECT("$I$"&amp;LOOKUP(2, 1 / ($AY$1:INDIRECT("$AY$"&amp;ROW($AY360)-1) &lt;&gt; ""),ROW($AY$1:INDIRECT("$AY$"&amp;ROW($AY360)-1)))))</f>
        <v>34</v>
      </c>
      <c r="BB360" s="1" cm="1">
        <f t="array" aca="1" ref="BB360" ca="1">IF(NOT(ISNUMBER(INDEX($A:$A, LOOKUP(2, 1 / ($A$1:INDIRECT("$A$"&amp;ROW($A360)) &lt;&gt; ""),ROW($A$1:INDIRECT("$A$"&amp;ROW($A360)))), 1))), "",
INDIRECT("$AB$"&amp;LOOKUP(2, 1 / ($AY$1:INDIRECT("$AY$"&amp;ROW($AY360)-1) &lt;&gt; ""),ROW($AY$1:INDIRECT("$AY$"&amp;ROW($AY360)-1)))))</f>
        <v>48</v>
      </c>
      <c r="BC360" s="3" cm="1">
        <f t="array" aca="1" ref="BC360" ca="1">IF(NOT(ISNUMBER(INDEX($A:$A,LOOKUP(2,1/($A$1:INDIRECT("$A$"&amp;ROW($A360))&lt;&gt;""),ROW($A$1:INDIRECT("$A$"&amp;ROW($A360)))),1))),"",
$BA360+$BA360+10)</f>
        <v>78</v>
      </c>
      <c r="BD360" s="3" cm="1">
        <f t="array" aca="1" ref="BD360" ca="1">IF(NOT(ISNUMBER(INDEX($A:$A,LOOKUP(2,1/($A$1:INDIRECT("$A$"&amp;ROW($A360))&lt;&gt;""),ROW($A$1:INDIRECT("$A$"&amp;ROW($A360)))),1))),"",
$BA360+$BB360+10)</f>
        <v>92</v>
      </c>
      <c r="BE360" s="3" cm="1">
        <f t="array" aca="1" ref="BE360" ca="1">IF(NOT(ISNUMBER(INDEX($A:$A,LOOKUP(2,1/($A$1:INDIRECT("$A$"&amp;ROW($A360))&lt;&gt;""),ROW($A$1:INDIRECT("$A$"&amp;ROW($A360)))),1))),"",
$BC360*$BC360)</f>
        <v>6084</v>
      </c>
      <c r="BF360" s="3" cm="1">
        <f t="array" aca="1" ref="BF360" ca="1">IF(NOT(ISNUMBER(INDEX($A:$A,LOOKUP(2,1/($A$1:INDIRECT("$A$"&amp;ROW($A360))&lt;&gt;""),ROW($A$1:INDIRECT("$A$"&amp;ROW($A360)))),1))),"",
$BD360*$BD360)</f>
        <v>8464</v>
      </c>
      <c r="BG360" s="3" cm="1">
        <f t="array" aca="1" ref="BG360" ca="1">IF(NOT(ISNUMBER(INDEX($A:$A,LOOKUP(2,1/($A$1:INDIRECT("$A$"&amp;ROW($A360))&lt;&gt;""),ROW($A$1:INDIRECT("$A$"&amp;ROW($A360)))),1))),"",
_xlfn.FLOOR.MATH(1.5*_xlfn.FLOOR.MATH($AZ360*BA360/5)))</f>
        <v>1590</v>
      </c>
      <c r="BH360" s="3" cm="1">
        <f t="array" aca="1" ref="BH360" ca="1">IF(NOT(ISNUMBER(INDEX($A:$A, LOOKUP(2, 1 / ($A$1:INDIRECT("$A$"&amp;ROW($A360)) &lt;&gt; ""),ROW($A$1:INDIRECT("$A$"&amp;ROW($A360)))), 1))), "",
_xlfn.FLOOR.MATH($BG360/IF(OR(INDIRECT("$C$"&amp;LOOKUP(2, 1 / ($AY$1:INDIRECT("$AY$"&amp;ROW($AY360)-1) &lt;&gt; ""),ROW($AY$1:INDIRECT("$AY$"&amp;ROW($AY360)-1))))="Multi",
INDIRECT("$C$"&amp;LOOKUP(2, 1 / ($AY$1:INDIRECT("$AY$"&amp;ROW($AY360)-1) &lt;&gt; ""),ROW($AY$1:INDIRECT("$AY$"&amp;ROW($AY360)-1))))="Double"),2,1)))</f>
        <v>1590</v>
      </c>
      <c r="BI360" s="3" cm="1">
        <f t="array" aca="1" ref="BI360" ca="1">IF(NOT(ISNUMBER(INDEX($A:$A,LOOKUP(2,1/($A$1:INDIRECT("$A$"&amp;ROW($A360))&lt;&gt;""),ROW($A$1:INDIRECT("$A$"&amp;ROW($A360)))),1))),"",
VLOOKUP($BC360,GameFreakSQRT!$A$1:$B$200,2,FALSE))</f>
        <v>36175</v>
      </c>
      <c r="BJ360" s="3" cm="1">
        <f t="array" aca="1" ref="BJ360" ca="1">IF(NOT(ISNUMBER(INDEX($A:$A,LOOKUP(2,1/($A$1:INDIRECT("$A$"&amp;ROW($A360))&lt;&gt;""),ROW($A$1:INDIRECT("$A$"&amp;ROW($A360)))),1))),"",
VLOOKUP($BD360,GameFreakSQRT!$A$1:$B$200,2,FALSE))</f>
        <v>39287</v>
      </c>
      <c r="BK360" s="3" cm="1">
        <f t="array" aca="1" ref="BK360" ca="1">IF(NOT(ISNUMBER(INDEX($A:$A,LOOKUP(2,1/($A$1:INDIRECT("$A$"&amp;ROW($A360))&lt;&gt;""),ROW($A$1:INDIRECT("$A$"&amp;ROW($A360)))),1))),"",
_xlfn.FLOOR.MATH((($BI360*$BE360)*$BH360)/($BJ360*$BF360))+1)</f>
        <v>1053</v>
      </c>
      <c r="BL360" s="3" cm="1">
        <f t="array" aca="1" ref="BL360" ca="1">IF(NOT(ISNUMBER(INDEX($A:$A,LOOKUP(2,1/($A$1:INDIRECT("$A$"&amp;ROW($A360))&lt;&gt;""),ROW($A$1:INDIRECT("$A$"&amp;ROW($A360)))),1))),"",
_xlfn.FLOOR.MATH($BK360*IF(NOT(INDIRECT("$Z$"&amp;LOOKUP(2, 1 / ($AY$1:INDIRECT("$AY$"&amp;ROW($AY360)-1) &lt;&gt; ""),ROW($AY$1:INDIRECT("$AY$"&amp;ROW($AY360)-1))))=""),1.5,1)))</f>
        <v>1579</v>
      </c>
      <c r="BM360" s="3" cm="1">
        <f t="array" aca="1" ref="BM360" ca="1">IF(NOT(ISNUMBER(INDEX($A:$A, LOOKUP(2, 1 / ($A$1:INDIRECT("$A$"&amp;ROW($A360)) &lt;&gt; ""),ROW($A$1:INDIRECT("$A$"&amp;ROW($A360)))), 1))), "",
INDIRECT("$Y$"&amp;LOOKUP(2, 1 / ($AY$1:INDIRECT("$AY$"&amp;ROW($AY360)-1) &lt;&gt; ""),ROW($AY$1:INDIRECT("$AY$"&amp;ROW($AY360)-1)))))</f>
        <v>1579</v>
      </c>
      <c r="BN360" s="3" t="b">
        <f t="shared" ca="1" si="29"/>
        <v>1</v>
      </c>
    </row>
    <row r="361" spans="1:66" x14ac:dyDescent="0.45">
      <c r="A361" s="69">
        <v>76</v>
      </c>
      <c r="B361" s="69" t="s">
        <v>114</v>
      </c>
      <c r="C361" s="69" t="s">
        <v>46</v>
      </c>
      <c r="D361" s="69" t="s">
        <v>644</v>
      </c>
      <c r="E361" s="69" t="s">
        <v>48</v>
      </c>
      <c r="F361" s="56">
        <v>1</v>
      </c>
      <c r="G361" s="2" t="s">
        <v>315</v>
      </c>
      <c r="H361" s="2" t="s">
        <v>77</v>
      </c>
      <c r="I361" s="2">
        <v>33</v>
      </c>
      <c r="J361" s="2" t="s">
        <v>160</v>
      </c>
      <c r="K361" s="2" t="s">
        <v>100</v>
      </c>
      <c r="L361" s="2" t="s">
        <v>53</v>
      </c>
      <c r="M361" s="2" t="s">
        <v>235</v>
      </c>
      <c r="N361" s="2" t="s">
        <v>357</v>
      </c>
      <c r="O361" s="2" t="s">
        <v>417</v>
      </c>
      <c r="P361" s="2" t="s">
        <v>154</v>
      </c>
      <c r="Q361" s="2">
        <v>0</v>
      </c>
      <c r="R361" s="2">
        <f>_xlfn.FLOOR.MATH((((2*VLOOKUP(G361, 'EV and Base'!$A$1:$N$671, 9, FALSE))+$Q361)*$I361)/100)+$I361+10</f>
        <v>85</v>
      </c>
      <c r="S361" s="2">
        <f>_xlfn.FLOOR.MATH((_xlfn.FLOOR.MATH((((2*VLOOKUP($G361, 'EV and Base'!$A$1:$N$671, 10, FALSE))+$Q361)*$I361)/100)+5)*
IF(OR($J361="Lonely", $J361="Brave", $J361="Adamant", $J361="Naughty"), 1.1,
IF(OR($J361="Bold", $J361="Timid", $J361="Modest", $J361="Calm"), 0.9, 1)))</f>
        <v>63</v>
      </c>
      <c r="T361" s="2">
        <f>_xlfn.FLOOR.MATH((_xlfn.FLOOR.MATH((((2*VLOOKUP($G361, 'EV and Base'!$A$1:$N$671, 11, FALSE))+$Q361)*$I361)/100)+5)*
IF(OR($J361="Bold", $J361="Relaxed", $J361="Impish", $J361="Lax"), 1.1,
IF(OR($J361="Lonely", $J361="Hasty", $J361="Mild", $J361="Gentle"), 0.9, 1)))</f>
        <v>38</v>
      </c>
      <c r="U361" s="2">
        <f>_xlfn.FLOOR.MATH((_xlfn.FLOOR.MATH((((2*VLOOKUP($G361, 'EV and Base'!$A$1:$N$671, 12, FALSE))+$Q361)*$I361)/100)+5)*
IF(OR($J361="Modest", $J361="Mild", $J361="Quiet", $J361="Rash"), 1.1,
IF(OR($J361="Adamant", $J361="Impish", $J361="Jolly", $J361="Careful"), 0.9, 1)))</f>
        <v>69</v>
      </c>
      <c r="V361" s="2">
        <f>_xlfn.FLOOR.MATH((_xlfn.FLOOR.MATH((((2*VLOOKUP($G361, 'EV and Base'!$A$1:$N$671, 13, FALSE))+$Q361)*$I361)/100)+5)*
IF(OR($J361="Calm", $J361="Gentle", $J361="Sassy", $J361="Careful"), 1.1,
IF(OR($J361="Naughty", $J361="Lax", $J361="Naive", $J361="Rash"), 0.9, 1)))</f>
        <v>34</v>
      </c>
      <c r="W361" s="2">
        <f>_xlfn.FLOOR.MATH((_xlfn.FLOOR.MATH((((2*VLOOKUP($G361, 'EV and Base'!$A$1:$N$671, 14, FALSE))+$Q361)*$I361)/100)+5)*
IF(OR($J361="Timid", $J361="Hasty", $J361="Jolly", $J361="Naive"), 1.1,
IF(OR($J361="Brave", $J361="Relaxed", $J361="Quiet", $J361="Sassy"), 0.9, 1)))</f>
        <v>74</v>
      </c>
      <c r="X361" s="69">
        <v>1320</v>
      </c>
      <c r="Y361" s="1">
        <v>1476</v>
      </c>
      <c r="Z361" s="1">
        <v>1</v>
      </c>
      <c r="AA361" s="23" t="str" cm="1">
        <f t="array" aca="1" ref="AA361" ca="1">IF(NOT(ISNUMBER(INDEX($A:$A,LOOKUP(2,1/($A$1:INDIRECT("$A$"&amp;ROW($A361))&lt;&gt;""),ROW($A$1:INDIRECT("$A$"&amp;ROW($A361)))),1))),"",
IF(NOT(ISNUMBER($A361)),$AA360,
IF($AB361&lt;16,"Lillipup",
IF($AB361&lt;32,"Herdier",
"Stoutland"))))</f>
        <v>Stoutland</v>
      </c>
      <c r="AB361" s="25" cm="1">
        <f t="array" aca="1" ref="AB361" ca="1">IF(NOT(ISNUMBER(INDEX($A:$A, LOOKUP(2, 1 / ($A$1:INDIRECT("$A$"&amp;ROW($A361)) &lt;&gt; ""),ROW($A$1:INDIRECT("$A$"&amp;ROW($A361)))), 1))), "",
VLOOKUP($AY361,'Medium-Slow'!$A$1:$B$101,2,TRUE))</f>
        <v>48</v>
      </c>
      <c r="AC361" s="23" cm="1">
        <f t="array" aca="1" ref="AC361" ca="1">IF(NOT(ISNUMBER(INDEX($A:$A, LOOKUP(2, 1 / ($A$1:INDIRECT("$A$"&amp;ROW($A361)) &lt;&gt; ""),ROW($A$1:INDIRECT("$A$"&amp;ROW($A361)))), 1))), "",
INDEX($AC:$AC, LOOKUP(2, 1 / ($AC$1:INDIRECT("$AC$"&amp;ROW($AC361)-1) &lt;&gt; ""),ROW($AC$1:INDIRECT("$AC$"&amp;ROW($AC361)-1))), 1)+
IF(INDEX($AC:$AC, LOOKUP(2, 1 / ($AC$1:INDIRECT("$AC$"&amp;ROW($AC361)-1) &lt;&gt; ""),ROW($AC$1:INDIRECT("$AC$"&amp;ROW($AC361)-1))), 1)+
INDEX($AD:$AD, LOOKUP(2, 1 / ($AD$1:INDIRECT("$AD$"&amp;ROW($AD361)-1) &lt;&gt; ""),ROW($AD$1:INDIRECT("$AD$"&amp;ROW($AD361)-1))), 1)+
INDEX($AE:$AE, LOOKUP(2, 1 / ($AE$1:INDIRECT("$AE$"&amp;ROW($AE361)-1) &lt;&gt; ""),ROW($AE$1:INDIRECT("$AE$"&amp;ROW($AD361)-1))), 1)+
INDEX($AE:$AF, LOOKUP(2, 1 / ($AF$1:INDIRECT("$AF$"&amp;ROW($AF361)-1) &lt;&gt; ""),ROW($AF$1:INDIRECT("$AF$"&amp;ROW($AD361)-1))), 1)+
INDEX($AG:$AG, LOOKUP(2, 1 / ($AG$1:INDIRECT("$AG$"&amp;ROW($AG361)-1) &lt;&gt; ""),ROW($AG$1:INDIRECT("$AG$"&amp;ROW($AD361)-1))), 1)+
INDEX($AH:$AH, LOOKUP(2, 1 / ($AH$1:INDIRECT("$AH$"&amp;ROW($AH361)-1) &lt;&gt; ""),ROW($AH$1:INDIRECT("$AH$"&amp;ROW($AD361)-1))), 1)&gt;=510,0,
IF(INDEX($AC:$AC, LOOKUP(2, 1 / ($AC$1:INDIRECT("$AC$"&amp;ROW($AC361)-1) &lt;&gt; ""),ROW($AC$1:INDIRECT("$AC$"&amp;ROW($AC361)-1))), 1)&gt;=255,0,
VLOOKUP(INDIRECT("$G$"&amp;LOOKUP(2, 1 / ($AC$1:INDIRECT("$AC$"&amp;ROW($AC361)-1) &lt;&gt; ""),ROW($AC$1:INDIRECT("$AC$"&amp;ROW($AC361)-1)))), 'EV and Base'!$A$1:$N$671, 3, FALSE))))</f>
        <v>10</v>
      </c>
      <c r="AD361" s="2" cm="1">
        <f t="array" aca="1" ref="AD361" ca="1">IF(NOT(ISNUMBER(INDEX($A:$A, LOOKUP(2, 1 / ($A$1:INDIRECT("$A$"&amp;ROW($A361)) &lt;&gt; ""),ROW($A$1:INDIRECT("$A$"&amp;ROW($A361)))), 1))), "",
INDEX($AD:$AD, LOOKUP(2, 1 / ($AD$1:INDIRECT("$AD$"&amp;ROW($AD361)-1) &lt;&gt; ""),ROW($AD$1:INDIRECT("$AD$"&amp;ROW($AD361)-1))), 1)+
IF(INDEX($AC:$AC, LOOKUP(2, 1 / ($AC$1:INDIRECT("$AC$"&amp;ROW($AC361)-1) &lt;&gt; ""),ROW($AC$1:INDIRECT("$AC$"&amp;ROW($AC361)-1))), 1)+
INDEX($AD:$AD, LOOKUP(2, 1 / ($AD$1:INDIRECT("$AD$"&amp;ROW($AD361)-1) &lt;&gt; ""),ROW($AD$1:INDIRECT("$AD$"&amp;ROW($AD361)-1))), 1)+
INDEX($AE:$AE, LOOKUP(2, 1 / ($AE$1:INDIRECT("$AE$"&amp;ROW($AE361)-1) &lt;&gt; ""),ROW($AE$1:INDIRECT("$AE$"&amp;ROW($AD361)-1))), 1)+
INDEX($AE:$AF, LOOKUP(2, 1 / ($AF$1:INDIRECT("$AF$"&amp;ROW($AF361)-1) &lt;&gt; ""),ROW($AF$1:INDIRECT("$AF$"&amp;ROW($AD361)-1))), 1)+
INDEX($AG:$AG, LOOKUP(2, 1 / ($AG$1:INDIRECT("$AG$"&amp;ROW($AG361)-1) &lt;&gt; ""),ROW($AG$1:INDIRECT("$AG$"&amp;ROW($AD361)-1))), 1)+
INDEX($AH:$AH, LOOKUP(2, 1 / ($AH$1:INDIRECT("$AH$"&amp;ROW($AH361)-1) &lt;&gt; ""),ROW($AH$1:INDIRECT("$AH$"&amp;ROW($AD361)-1))), 1)&gt;=510,0,
IF(INDEX($AD:$AD, LOOKUP(2, 1 / ($AD$1:INDIRECT("$AD$"&amp;ROW($AD361)-1) &lt;&gt; ""),ROW($AD$1:INDIRECT("$AD$"&amp;ROW($AD361)-1))), 1)&gt;=255,0,
VLOOKUP(INDIRECT("$G$"&amp;LOOKUP(2, 1 / ($AD$1:INDIRECT("$AD$"&amp;ROW($AD361)-1) &lt;&gt; ""),ROW($AD$1:INDIRECT("$AD$"&amp;ROW($AD361)-1)))), 'EV and Base'!$A$1:$N$671, 4, FALSE))))</f>
        <v>96</v>
      </c>
      <c r="AE361" s="2" cm="1">
        <f t="array" aca="1" ref="AE361" ca="1">IF(NOT(ISNUMBER(INDEX($A:$A,LOOKUP(2,1/($A$1:INDIRECT("$A$"&amp;ROW($A361))&lt;&gt;""),ROW($A$1:INDIRECT("$A$"&amp;ROW($A361)))),1))),"",
INDEX($AE:$AE,LOOKUP(2,1/($AE$1:INDIRECT("$AE$"&amp;ROW($AE361)-1)&lt;&gt;""),ROW($AE$1:INDIRECT("$AE$"&amp;ROW($AE361)-1))),1)+
IF(INDEX($AC:$AC,LOOKUP(2,1/($AC$1:INDIRECT("$AC$"&amp;ROW($AC361)-1)&lt;&gt;""),ROW($AC$1:INDIRECT("$AC$"&amp;ROW($AC361)-1))),1)+
INDEX($AD:$AD,LOOKUP(2,1/($AD$1:INDIRECT("$AD$"&amp;ROW($AD361)-1)&lt;&gt;""),ROW($AD$1:INDIRECT("$AD$"&amp;ROW($AD361)-1))),1)+
INDEX($AE:$AE,LOOKUP(2,1/($AE$1:INDIRECT("$AE$"&amp;ROW($AE361)-1)&lt;&gt;""),ROW($AE$1:INDIRECT("$AE$"&amp;ROW($AD361)-1))),1)+
INDEX($AE:$AF,LOOKUP(2,1/($AF$1:INDIRECT("$AF$"&amp;ROW($AF361)-1)&lt;&gt;""),ROW($AF$1:INDIRECT("$AF$"&amp;ROW($AD361)-1))),1)+
INDEX($AG:$AG,LOOKUP(2,1/($AG$1:INDIRECT("$AG$"&amp;ROW($AG361)-1)&lt;&gt;""),ROW($AG$1:INDIRECT("$AG$"&amp;ROW($AD361)-1))),1)+
INDEX($AH:$AH,LOOKUP(2,1/($AH$1:INDIRECT("$AH$"&amp;ROW($AH361)-1)&lt;&gt;""),ROW($AH$1:INDIRECT("$AH$"&amp;ROW($AD361)-1))),1)&gt;=510,0,
IF(INDEX($AE:$AE,LOOKUP(2,1/($AE$1:INDIRECT("$AE$"&amp;ROW($AE361)-1)&lt;&gt;""),ROW($AE$1:INDIRECT("$AE$"&amp;ROW($AE361)-1))),1)&gt;=255,0,
VLOOKUP(INDIRECT("$G$"&amp;LOOKUP(2,1/($AE$1:INDIRECT("$AE$"&amp;ROW($AE361)-1)&lt;&gt;""),ROW($AE$1:INDIRECT("$AE$"&amp;ROW($AE361)-1)))),'EV and Base'!$A$1:$N$671,5,FALSE))))</f>
        <v>11</v>
      </c>
      <c r="AF361" s="2" cm="1">
        <f t="array" aca="1" ref="AF361" ca="1">IF(NOT(ISNUMBER(INDEX($A:$A, LOOKUP(2, 1 / ($A$1:INDIRECT("$A$"&amp;ROW($A361)) &lt;&gt; ""),ROW($A$1:INDIRECT("$A$"&amp;ROW($A361)))), 1))), "",
INDEX($AF:$AF, LOOKUP(2, 1 / ($AF$1:INDIRECT("$AF$"&amp;ROW($AF361)-1) &lt;&gt; ""),ROW($AF$1:INDIRECT("$AF$"&amp;ROW($AF361)-1))), 1)+
IF(INDEX($AC:$AC, LOOKUP(2, 1 / ($AC$1:INDIRECT("$AC$"&amp;ROW($AC361)-1) &lt;&gt; ""),ROW($AC$1:INDIRECT("$AC$"&amp;ROW($AC361)-1))), 1)+
INDEX($AD:$AD, LOOKUP(2, 1 / ($AD$1:INDIRECT("$AD$"&amp;ROW($AD361)-1) &lt;&gt; ""),ROW($AD$1:INDIRECT("$AD$"&amp;ROW($AD361)-1))), 1)+
INDEX($AE:$AE, LOOKUP(2, 1 / ($AE$1:INDIRECT("$AE$"&amp;ROW($AE361)-1) &lt;&gt; ""),ROW($AE$1:INDIRECT("$AE$"&amp;ROW($AD361)-1))), 1)+
INDEX($AE:$AF, LOOKUP(2, 1 / ($AF$1:INDIRECT("$AF$"&amp;ROW($AF361)-1) &lt;&gt; ""),ROW($AF$1:INDIRECT("$AF$"&amp;ROW($AD361)-1))), 1)+
INDEX($AG:$AG, LOOKUP(2, 1 / ($AG$1:INDIRECT("$AG$"&amp;ROW($AG361)-1) &lt;&gt; ""),ROW($AG$1:INDIRECT("$AG$"&amp;ROW($AD361)-1))), 1)+
INDEX($AH:$AH, LOOKUP(2, 1 / ($AH$1:INDIRECT("$AH$"&amp;ROW($AH361)-1) &lt;&gt; ""),ROW($AH$1:INDIRECT("$AH$"&amp;ROW($AD361)-1))), 1)&gt;=510,0,
IF(INDEX($AF:$AF, LOOKUP(2, 1 / ($AF$1:INDIRECT("$AF$"&amp;ROW($AF361)-1) &lt;&gt; ""),ROW($AF$1:INDIRECT("$AF$"&amp;ROW($AF361)-1))), 1)&gt;=255,0,
VLOOKUP(INDIRECT("$G$"&amp;LOOKUP(2, 1 / ($AF$1:INDIRECT("$AF$"&amp;ROW($AF361)-1) &lt;&gt; ""),ROW($AF$1:INDIRECT("$AF$"&amp;ROW($AF361)-1)))), 'EV and Base'!$A$1:$N$671, 6, FALSE))))</f>
        <v>21</v>
      </c>
      <c r="AG361" s="2" cm="1">
        <f t="array" aca="1" ref="AG361" ca="1">IF(NOT(ISNUMBER(INDEX($A:$A, LOOKUP(2, 1 / ($A$1:INDIRECT("$A$"&amp;ROW($A361)) &lt;&gt; ""),ROW($A$1:INDIRECT("$A$"&amp;ROW($A361)))), 1))), "",
INDEX($AG:$AG, LOOKUP(2, 1 / ($AG$1:INDIRECT("$AG$"&amp;ROW($AG361)-1) &lt;&gt; ""),ROW($AG$1:INDIRECT("$AG$"&amp;ROW($AG361)-1))), 1)+
IF(INDEX($AC:$AC, LOOKUP(2, 1 / ($AC$1:INDIRECT("$AC$"&amp;ROW($AC361)-1) &lt;&gt; ""),ROW($AC$1:INDIRECT("$AC$"&amp;ROW($AC361)-1))), 1)+
INDEX($AD:$AD, LOOKUP(2, 1 / ($AD$1:INDIRECT("$AD$"&amp;ROW($AD361)-1) &lt;&gt; ""),ROW($AD$1:INDIRECT("$AD$"&amp;ROW($AD361)-1))), 1)+
INDEX($AE:$AE, LOOKUP(2, 1 / ($AE$1:INDIRECT("$AE$"&amp;ROW($AE361)-1) &lt;&gt; ""),ROW($AE$1:INDIRECT("$AE$"&amp;ROW($AD361)-1))), 1)+
INDEX($AE:$AF, LOOKUP(2, 1 / ($AF$1:INDIRECT("$AF$"&amp;ROW($AF361)-1) &lt;&gt; ""),ROW($AF$1:INDIRECT("$AF$"&amp;ROW($AD361)-1))), 1)+
INDEX($AG:$AG, LOOKUP(2, 1 / ($AG$1:INDIRECT("$AG$"&amp;ROW($AG361)-1) &lt;&gt; ""),ROW($AG$1:INDIRECT("$AG$"&amp;ROW($AD361)-1))), 1)+
INDEX($AH:$AH, LOOKUP(2, 1 / ($AH$1:INDIRECT("$AH$"&amp;ROW($AH361)-1) &lt;&gt; ""),ROW($AH$1:INDIRECT("$AH$"&amp;ROW($AD361)-1))), 1)&gt;=510,0,
IF(INDEX($AG:$AG, LOOKUP(2, 1 / ($AG$1:INDIRECT("$AG$"&amp;ROW($AG361)-1) &lt;&gt; ""),ROW($AG$1:INDIRECT("$AG$"&amp;ROW($AG361)-1))), 1)&gt;=255,0,
VLOOKUP(INDIRECT("$G$"&amp;LOOKUP(2, 1 / ($AG$1:INDIRECT("$AG$"&amp;ROW($AG361)-1) &lt;&gt; ""),ROW($AG$1:INDIRECT("$AG$"&amp;ROW($AG361)-1)))), 'EV and Base'!$A$1:$N$671, 7, FALSE))))</f>
        <v>6</v>
      </c>
      <c r="AH361" s="24" cm="1">
        <f t="array" aca="1" ref="AH361" ca="1">IF(NOT(ISNUMBER(INDEX($A:$A,LOOKUP(2,1/($A$1:INDIRECT("$A$"&amp;ROW($A361))&lt;&gt;""),ROW($A$1:INDIRECT("$A$"&amp;ROW($A361)))),1))),"",
INDEX($AH:$AH,LOOKUP(2,1/($AH$1:INDIRECT("$AH$"&amp;ROW($AH361)-1)&lt;&gt;""),ROW($AH$1:INDIRECT("$AH$"&amp;ROW($AH361)-1))),1)+
IF(INDEX($AC:$AC,LOOKUP(2,1/($AC$1:INDIRECT("$AC$"&amp;ROW($AC361)-1)&lt;&gt;""),ROW($AC$1:INDIRECT("$AC$"&amp;ROW($AC361)-1))),1)+
INDEX($AD:$AD,LOOKUP(2,1/($AD$1:INDIRECT("$AD$"&amp;ROW($AD361)-1)&lt;&gt;""),ROW($AD$1:INDIRECT("$AD$"&amp;ROW($AD361)-1))),1)+
INDEX($AE:$AE,LOOKUP(2,1/($AE$1:INDIRECT("$AE$"&amp;ROW($AE361)-1)&lt;&gt;""),ROW($AE$1:INDIRECT("$AE$"&amp;ROW($AD361)-1))),1)+
INDEX($AE:$AF,LOOKUP(2,1/($AF$1:INDIRECT("$AF$"&amp;ROW($AF361)-1)&lt;&gt;""),ROW($AF$1:INDIRECT("$AF$"&amp;ROW($AD361)-1))),1)+
INDEX($AG:$AG,LOOKUP(2,1/($AG$1:INDIRECT("$AG$"&amp;ROW($AG361)-1)&lt;&gt;""),ROW($AG$1:INDIRECT("$AG$"&amp;ROW($AD361)-1))),1)+
INDEX($AH:$AH,LOOKUP(2,1/($AH$1:INDIRECT("$AH$"&amp;ROW($AH361)-1)&lt;&gt;""),ROW($AH$1:INDIRECT("$AH$"&amp;ROW($AD361)-1))),1)&gt;=510,0,
IF(INDEX($AH:$AH,LOOKUP(2,1/($AH$1:INDIRECT("$AH$"&amp;ROW($AH361)-1)&lt;&gt;""),ROW($AH$1:INDIRECT("$AH$"&amp;ROW($AH361)-1))),1)&gt;=255,0,
VLOOKUP(INDIRECT("$G$"&amp;LOOKUP(2,1/($AH$1:INDIRECT("$AH$"&amp;ROW($AH361)-1)&lt;&gt;""),ROW($AH$1:INDIRECT("$AH$"&amp;ROW($AH361)-1)))),'EV and Base'!$A$1:$N$671,8,FALSE))))</f>
        <v>60</v>
      </c>
      <c r="AI361" s="29" cm="1">
        <f t="array" aca="1" ref="AI361" ca="1">IF(NOT(ISNUMBER(INDEX($A:$A,LOOKUP(2,1/($A$1:INDIRECT("$A$"&amp;ROW($A361))&lt;&gt;""),ROW($A$1:INDIRECT("$A$"&amp;ROW($A361)))),1))),"",
ROUNDDOWN((((2*VLOOKUP($AA361,'EV and Base'!$A$1:$N$671,9,FALSE))+31+ROUNDDOWN($AC361/4,0))*$AB361)/100,0)+$AB361+10)</f>
        <v>155</v>
      </c>
      <c r="AJ361" s="21" cm="1">
        <f t="array" aca="1" ref="AJ361" ca="1">IF(NOT(ISNUMBER(INDEX($A:$A, LOOKUP(2, 1 / ($A$1:INDIRECT("$A$"&amp;ROW($A361)) &lt;&gt; ""),ROW($A$1:INDIRECT("$A$"&amp;ROW($A361)))), 1))), "",
ROUNDDOWN((ROUNDDOWN((((2*VLOOKUP($AA361, 'EV and Base'!$A$1:$N$671, 10, FALSE))+31+ROUNDDOWN($AD361/4, 0))*$AB361)/100, 0)+5)*1.1, 0))</f>
        <v>139</v>
      </c>
      <c r="AK361" s="21" t="str" cm="1">
        <f t="array" aca="1" ref="AK361" ca="1">IF(NOT(ISNUMBER(INDEX($A:$A, LOOKUP(2, 1 / ($A$1:INDIRECT("$A$"&amp;ROW($A361)) &lt;&gt; ""),ROW($A$1:INDIRECT("$A$"&amp;ROW($A361)))), 1))), "",
ROUNDDOWN((ROUNDDOWN((((2*VLOOKUP($AA361, 'EV and Base'!$A$1:$N$671, 11, FALSE))+30+ROUNDDOWN($AE361/4, 0))*$AB361)/100, 0)+5), 0)
&amp;"-"&amp;
ROUNDDOWN((ROUNDDOWN((((2*VLOOKUP($AA361, 'EV and Base'!$A$1:$N$671, 11, FALSE))+31+ROUNDDOWN($AE361/4, 0))*$AB361)/100, 0)+5), 0))</f>
        <v>106-107</v>
      </c>
      <c r="AL361" s="21" t="str" cm="1">
        <f t="array" aca="1" ref="AL361" ca="1">IF(NOT(ISNUMBER(INDEX($A:$A, LOOKUP(2, 1 / ($A$1:INDIRECT("$A$"&amp;ROW($A361)) &lt;&gt; ""),ROW($A$1:INDIRECT("$A$"&amp;ROW($A361)))), 1))), "",
ROUNDDOWN((ROUNDDOWN((((2*VLOOKUP($AA361, 'EV and Base'!$A$1:$N$671, 12, FALSE))+0+ROUNDDOWN($AF361/4, 0))*$AB361)/100, 0)+5)*0.9, 0)
&amp;"-"&amp;
ROUNDDOWN((ROUNDDOWN((((2*VLOOKUP($AA361, 'EV and Base'!$A$1:$N$671, 12, FALSE))+31+ROUNDDOWN($AF361/4, 0))*$AB361)/100, 0)+5)*0.9, 0))</f>
        <v>45-58</v>
      </c>
      <c r="AM361" s="21" t="str" cm="1">
        <f t="array" aca="1" ref="AM361" ca="1">IF(NOT(ISNUMBER(INDEX($A:$A, LOOKUP(2, 1 / ($A$1:INDIRECT("$A$"&amp;ROW($A361)) &lt;&gt; ""),ROW($A$1:INDIRECT("$A$"&amp;ROW($A361)))), 1))), "",
ROUNDDOWN((ROUNDDOWN((((2*VLOOKUP($AA361, 'EV and Base'!$A$1:$N$671, 13, FALSE))+30+ROUNDDOWN($AG361/4, 0))*$AB361)/100, 0)+5), 0)
&amp;"-"&amp;
ROUNDDOWN((ROUNDDOWN((((2*VLOOKUP($AA361, 'EV and Base'!$A$1:$N$671, 13, FALSE))+31+ROUNDDOWN($AG361/4, 0))*$AB361)/100, 0)+5), 0))</f>
        <v>106-106</v>
      </c>
      <c r="AN361" s="25" cm="1">
        <f t="array" aca="1" ref="AN361" ca="1">IF(NOT(ISNUMBER(INDEX($A:$A, LOOKUP(2, 1 / ($A$1:INDIRECT("$A$"&amp;ROW($A361)) &lt;&gt; ""),ROW($A$1:INDIRECT("$A$"&amp;ROW($A361)))), 1))), "",
ROUNDDOWN((ROUNDDOWN((((2*VLOOKUP($AA361, 'EV and Base'!$A$1:$N$671, 14, FALSE))+31+ROUNDDOWN($AH361/4, 0))*$AB361)/100, 0)+5), 0))</f>
        <v>103</v>
      </c>
      <c r="AO361" s="23" cm="1">
        <f t="array" aca="1" ref="AO361" ca="1">IF(NOT(ISNUMBER(INDEX($A:$A, LOOKUP(2, 1 / ($A$1:INDIRECT("$A$"&amp;ROW($A361)) &lt;&gt; ""),ROW($A$1:INDIRECT("$A$"&amp;ROW($A361)))), 1))), "",
ROUNDDOWN((((2*VLOOKUP($AA361, 'EV and Base'!$A$1:$N$671, 9, FALSE))+31+ROUNDDOWN($AC361/4, 0))*$AB361)/100, 0)+$AB361+10)</f>
        <v>155</v>
      </c>
      <c r="AP361" s="2" cm="1">
        <f t="array" aca="1" ref="AP361" ca="1">IF(NOT(ISNUMBER(INDEX($A:$A, LOOKUP(2, 1 / ($A$1:INDIRECT("$A$"&amp;ROW($A361)) &lt;&gt; ""),ROW($A$1:INDIRECT("$A$"&amp;ROW($A361)))), 1))), "",
ROUNDDOWN((ROUNDDOWN((((2*VLOOKUP($AA361, 'EV and Base'!$A$1:$N$671, 10, FALSE))+31+ROUNDDOWN($AD361/4, 0))*$AB361)/100, 0)+5)*1.1, 0))</f>
        <v>139</v>
      </c>
      <c r="AQ361" s="2" cm="1">
        <f t="array" aca="1" ref="AQ361" ca="1">IF(NOT(ISNUMBER(INDEX($A:$A, LOOKUP(2, 1 / ($A$1:INDIRECT("$A$"&amp;ROW($A361)) &lt;&gt; ""),ROW($A$1:INDIRECT("$A$"&amp;ROW($A361)))), 1))), "",
ROUNDDOWN((ROUNDDOWN((((2*VLOOKUP($AA361, 'EV and Base'!$A$1:$N$671, 11, FALSE))+$AV$2+ROUNDDOWN($AE361/4, 0))*$AB361)/100, 0)+5), 0))</f>
        <v>107</v>
      </c>
      <c r="AR361" s="22" cm="1">
        <f t="array" aca="1" ref="AR361" ca="1">IF(NOT(ISNUMBER(INDEX($A:$A, LOOKUP(2, 1 / ($A$1:INDIRECT("$A$"&amp;ROW($A361)) &lt;&gt; ""),ROW($A$1:INDIRECT("$A$"&amp;ROW($A361)))), 1))), "",
ROUNDDOWN((ROUNDDOWN((((2*VLOOKUP($AA361, 'EV and Base'!$A$1:$N$671, 12, FALSE))+$AW$2+ROUNDDOWN($AF361/4, 0))*$AB361)/100, 0)+5)*0.9, 0))</f>
        <v>52</v>
      </c>
      <c r="AS361" s="2" cm="1">
        <f t="array" aca="1" ref="AS361" ca="1">IF(NOT(ISNUMBER(INDEX($A:$A, LOOKUP(2, 1 / ($A$1:INDIRECT("$A$"&amp;ROW($A361)) &lt;&gt; ""),ROW($A$1:INDIRECT("$A$"&amp;ROW($A361)))), 1))), "",
ROUNDDOWN((ROUNDDOWN((((2*VLOOKUP($AA361, 'EV and Base'!$A$1:$N$671, 13, FALSE))+$AX$2+ROUNDDOWN($AG361/4, 0))*$AB361)/100, 0)+5), 0))</f>
        <v>106</v>
      </c>
      <c r="AT361" s="24" cm="1">
        <f t="array" aca="1" ref="AT361" ca="1">IF(NOT(ISNUMBER(INDEX($A:$A, LOOKUP(2, 1 / ($A$1:INDIRECT("$A$"&amp;ROW($A361)) &lt;&gt; ""),ROW($A$1:INDIRECT("$A$"&amp;ROW($A361)))), 1))), "",
ROUNDDOWN((ROUNDDOWN((((2*VLOOKUP($AA361, 'EV and Base'!$A$1:$N$671, 14, FALSE))+31+ROUNDDOWN($AH361/4, 0))*$AB361)/100, 0)+5), 0))</f>
        <v>103</v>
      </c>
      <c r="AU361" s="28">
        <v>255</v>
      </c>
      <c r="AY361" cm="1">
        <f t="array" aca="1" ref="AY361" ca="1">IF(NOT(ISNUMBER(INDEX($A:$A,LOOKUP(2,1/($A$1:INDIRECT("$A$"&amp;ROW($A361))&lt;&gt;""),ROW($A$1:INDIRECT("$A$"&amp;ROW($A361)))),1))),"",
INDEX($AY:$AY,LOOKUP(2,1/($AY$1:INDIRECT("$AY$"&amp;ROW($AY361)-1)&lt;&gt;""),ROW($AY$1:INDIRECT("$AY$"&amp;ROW($AY361)-1))),1)+$BL361)</f>
        <v>107070</v>
      </c>
      <c r="AZ361" s="3" cm="1">
        <f t="array" aca="1" ref="AZ361" ca="1">IF(NOT(ISNUMBER(INDEX($A:$A, LOOKUP(2, 1 / ($A$1:INDIRECT("$A$"&amp;ROW($A361)) &lt;&gt; ""),ROW($A$1:INDIRECT("$A$"&amp;ROW($A361)))), 1))), "",
VLOOKUP(INDIRECT("$G$"&amp;LOOKUP(2, 1 / ($AY$1:INDIRECT("$AY$"&amp;ROW($AY361)-1) &lt;&gt; ""),ROW($AY$1:INDIRECT("$AY$"&amp;ROW($AY361)-1)))),'EV and Base'!A300:N970,2,FALSE))</f>
        <v>70</v>
      </c>
      <c r="BA361" s="3" cm="1">
        <f t="array" aca="1" ref="BA361" ca="1">IF(NOT(ISNUMBER(INDEX($A:$A, LOOKUP(2, 1 / ($A$1:INDIRECT("$A$"&amp;ROW($A361)) &lt;&gt; ""),ROW($A$1:INDIRECT("$A$"&amp;ROW($A361)))), 1))), "",
INDIRECT("$I$"&amp;LOOKUP(2, 1 / ($AY$1:INDIRECT("$AY$"&amp;ROW($AY361)-1) &lt;&gt; ""),ROW($AY$1:INDIRECT("$AY$"&amp;ROW($AY361)-1)))))</f>
        <v>34</v>
      </c>
      <c r="BB361" s="1" cm="1">
        <f t="array" aca="1" ref="BB361" ca="1">IF(NOT(ISNUMBER(INDEX($A:$A, LOOKUP(2, 1 / ($A$1:INDIRECT("$A$"&amp;ROW($A361)) &lt;&gt; ""),ROW($A$1:INDIRECT("$A$"&amp;ROW($A361)))), 1))), "",
INDIRECT("$AB$"&amp;LOOKUP(2, 1 / ($AY$1:INDIRECT("$AY$"&amp;ROW($AY361)-1) &lt;&gt; ""),ROW($AY$1:INDIRECT("$AY$"&amp;ROW($AY361)-1)))))</f>
        <v>48</v>
      </c>
      <c r="BC361" s="3" cm="1">
        <f t="array" aca="1" ref="BC361" ca="1">IF(NOT(ISNUMBER(INDEX($A:$A,LOOKUP(2,1/($A$1:INDIRECT("$A$"&amp;ROW($A361))&lt;&gt;""),ROW($A$1:INDIRECT("$A$"&amp;ROW($A361)))),1))),"",
$BA361+$BA361+10)</f>
        <v>78</v>
      </c>
      <c r="BD361" s="3" cm="1">
        <f t="array" aca="1" ref="BD361" ca="1">IF(NOT(ISNUMBER(INDEX($A:$A,LOOKUP(2,1/($A$1:INDIRECT("$A$"&amp;ROW($A361))&lt;&gt;""),ROW($A$1:INDIRECT("$A$"&amp;ROW($A361)))),1))),"",
$BA361+$BB361+10)</f>
        <v>92</v>
      </c>
      <c r="BE361" s="3" cm="1">
        <f t="array" aca="1" ref="BE361" ca="1">IF(NOT(ISNUMBER(INDEX($A:$A,LOOKUP(2,1/($A$1:INDIRECT("$A$"&amp;ROW($A361))&lt;&gt;""),ROW($A$1:INDIRECT("$A$"&amp;ROW($A361)))),1))),"",
$BC361*$BC361)</f>
        <v>6084</v>
      </c>
      <c r="BF361" s="3" cm="1">
        <f t="array" aca="1" ref="BF361" ca="1">IF(NOT(ISNUMBER(INDEX($A:$A,LOOKUP(2,1/($A$1:INDIRECT("$A$"&amp;ROW($A361))&lt;&gt;""),ROW($A$1:INDIRECT("$A$"&amp;ROW($A361)))),1))),"",
$BD361*$BD361)</f>
        <v>8464</v>
      </c>
      <c r="BG361" s="3" cm="1">
        <f t="array" aca="1" ref="BG361" ca="1">IF(NOT(ISNUMBER(INDEX($A:$A,LOOKUP(2,1/($A$1:INDIRECT("$A$"&amp;ROW($A361))&lt;&gt;""),ROW($A$1:INDIRECT("$A$"&amp;ROW($A361)))),1))),"",
_xlfn.FLOOR.MATH(1.5*_xlfn.FLOOR.MATH($AZ361*BA361/5)))</f>
        <v>714</v>
      </c>
      <c r="BH361" s="3" cm="1">
        <f t="array" aca="1" ref="BH361" ca="1">IF(NOT(ISNUMBER(INDEX($A:$A, LOOKUP(2, 1 / ($A$1:INDIRECT("$A$"&amp;ROW($A361)) &lt;&gt; ""),ROW($A$1:INDIRECT("$A$"&amp;ROW($A361)))), 1))), "",
_xlfn.FLOOR.MATH($BG361/IF(OR(INDIRECT("$C$"&amp;LOOKUP(2, 1 / ($AY$1:INDIRECT("$AY$"&amp;ROW($AY361)-1) &lt;&gt; ""),ROW($AY$1:INDIRECT("$AY$"&amp;ROW($AY361)-1))))="Multi",
INDIRECT("$C$"&amp;LOOKUP(2, 1 / ($AY$1:INDIRECT("$AY$"&amp;ROW($AY361)-1) &lt;&gt; ""),ROW($AY$1:INDIRECT("$AY$"&amp;ROW($AY361)-1))))="Double"),2,1)))</f>
        <v>714</v>
      </c>
      <c r="BI361" s="3" cm="1">
        <f t="array" aca="1" ref="BI361" ca="1">IF(NOT(ISNUMBER(INDEX($A:$A,LOOKUP(2,1/($A$1:INDIRECT("$A$"&amp;ROW($A361))&lt;&gt;""),ROW($A$1:INDIRECT("$A$"&amp;ROW($A361)))),1))),"",
VLOOKUP($BC361,GameFreakSQRT!$A$1:$B$200,2,FALSE))</f>
        <v>36175</v>
      </c>
      <c r="BJ361" s="3" cm="1">
        <f t="array" aca="1" ref="BJ361" ca="1">IF(NOT(ISNUMBER(INDEX($A:$A,LOOKUP(2,1/($A$1:INDIRECT("$A$"&amp;ROW($A361))&lt;&gt;""),ROW($A$1:INDIRECT("$A$"&amp;ROW($A361)))),1))),"",
VLOOKUP($BD361,GameFreakSQRT!$A$1:$B$200,2,FALSE))</f>
        <v>39287</v>
      </c>
      <c r="BK361" s="3" cm="1">
        <f t="array" aca="1" ref="BK361" ca="1">IF(NOT(ISNUMBER(INDEX($A:$A,LOOKUP(2,1/($A$1:INDIRECT("$A$"&amp;ROW($A361))&lt;&gt;""),ROW($A$1:INDIRECT("$A$"&amp;ROW($A361)))),1))),"",
_xlfn.FLOOR.MATH((($BI361*$BE361)*$BH361)/($BJ361*$BF361))+1)</f>
        <v>473</v>
      </c>
      <c r="BL361" s="3" cm="1">
        <f t="array" aca="1" ref="BL361" ca="1">IF(NOT(ISNUMBER(INDEX($A:$A,LOOKUP(2,1/($A$1:INDIRECT("$A$"&amp;ROW($A361))&lt;&gt;""),ROW($A$1:INDIRECT("$A$"&amp;ROW($A361)))),1))),"",
_xlfn.FLOOR.MATH($BK361*IF(NOT(INDIRECT("$Z$"&amp;LOOKUP(2, 1 / ($AY$1:INDIRECT("$AY$"&amp;ROW($AY361)-1) &lt;&gt; ""),ROW($AY$1:INDIRECT("$AY$"&amp;ROW($AY361)-1))))=""),1.5,1)))</f>
        <v>709</v>
      </c>
      <c r="BM361" s="3" cm="1">
        <f t="array" aca="1" ref="BM361" ca="1">IF(NOT(ISNUMBER(INDEX($A:$A, LOOKUP(2, 1 / ($A$1:INDIRECT("$A$"&amp;ROW($A361)) &lt;&gt; ""),ROW($A$1:INDIRECT("$A$"&amp;ROW($A361)))), 1))), "",
INDIRECT("$Y$"&amp;LOOKUP(2, 1 / ($AY$1:INDIRECT("$AY$"&amp;ROW($AY361)-1) &lt;&gt; ""),ROW($AY$1:INDIRECT("$AY$"&amp;ROW($AY361)-1)))))</f>
        <v>709</v>
      </c>
      <c r="BN361" s="3" t="b">
        <f t="shared" ca="1" si="29"/>
        <v>1</v>
      </c>
    </row>
    <row r="362" spans="1:66" x14ac:dyDescent="0.45">
      <c r="A362" s="69"/>
      <c r="B362" s="69"/>
      <c r="C362" s="69"/>
      <c r="D362" s="69"/>
      <c r="E362" s="69"/>
      <c r="F362" s="56">
        <v>2</v>
      </c>
      <c r="G362" s="2" t="s">
        <v>315</v>
      </c>
      <c r="H362" s="2" t="s">
        <v>77</v>
      </c>
      <c r="I362" s="2">
        <v>33</v>
      </c>
      <c r="J362" s="2" t="s">
        <v>160</v>
      </c>
      <c r="K362" s="2" t="s">
        <v>100</v>
      </c>
      <c r="L362" s="2" t="s">
        <v>53</v>
      </c>
      <c r="M362" s="2" t="s">
        <v>235</v>
      </c>
      <c r="N362" s="2" t="s">
        <v>357</v>
      </c>
      <c r="O362" s="2" t="s">
        <v>417</v>
      </c>
      <c r="P362" s="2" t="s">
        <v>154</v>
      </c>
      <c r="Q362" s="2">
        <v>0</v>
      </c>
      <c r="R362" s="2">
        <f>_xlfn.FLOOR.MATH((((2*VLOOKUP(G362, 'EV and Base'!$A$1:$N$671, 9, FALSE))+$Q362)*$I362)/100)+$I362+10</f>
        <v>85</v>
      </c>
      <c r="S362" s="2">
        <f>_xlfn.FLOOR.MATH((_xlfn.FLOOR.MATH((((2*VLOOKUP($G362, 'EV and Base'!$A$1:$N$671, 10, FALSE))+$Q362)*$I362)/100)+5)*
IF(OR($J362="Lonely", $J362="Brave", $J362="Adamant", $J362="Naughty"), 1.1,
IF(OR($J362="Bold", $J362="Timid", $J362="Modest", $J362="Calm"), 0.9, 1)))</f>
        <v>63</v>
      </c>
      <c r="T362" s="2">
        <f>_xlfn.FLOOR.MATH((_xlfn.FLOOR.MATH((((2*VLOOKUP($G362, 'EV and Base'!$A$1:$N$671, 11, FALSE))+$Q362)*$I362)/100)+5)*
IF(OR($J362="Bold", $J362="Relaxed", $J362="Impish", $J362="Lax"), 1.1,
IF(OR($J362="Lonely", $J362="Hasty", $J362="Mild", $J362="Gentle"), 0.9, 1)))</f>
        <v>38</v>
      </c>
      <c r="U362" s="2">
        <f>_xlfn.FLOOR.MATH((_xlfn.FLOOR.MATH((((2*VLOOKUP($G362, 'EV and Base'!$A$1:$N$671, 12, FALSE))+$Q362)*$I362)/100)+5)*
IF(OR($J362="Modest", $J362="Mild", $J362="Quiet", $J362="Rash"), 1.1,
IF(OR($J362="Adamant", $J362="Impish", $J362="Jolly", $J362="Careful"), 0.9, 1)))</f>
        <v>69</v>
      </c>
      <c r="V362" s="2">
        <f>_xlfn.FLOOR.MATH((_xlfn.FLOOR.MATH((((2*VLOOKUP($G362, 'EV and Base'!$A$1:$N$671, 13, FALSE))+$Q362)*$I362)/100)+5)*
IF(OR($J362="Calm", $J362="Gentle", $J362="Sassy", $J362="Careful"), 1.1,
IF(OR($J362="Naughty", $J362="Lax", $J362="Naive", $J362="Rash"), 0.9, 1)))</f>
        <v>34</v>
      </c>
      <c r="W362" s="2">
        <f>_xlfn.FLOOR.MATH((_xlfn.FLOOR.MATH((((2*VLOOKUP($G362, 'EV and Base'!$A$1:$N$671, 14, FALSE))+$Q362)*$I362)/100)+5)*
IF(OR($J362="Timid", $J362="Hasty", $J362="Jolly", $J362="Naive"), 1.1,
IF(OR($J362="Brave", $J362="Relaxed", $J362="Quiet", $J362="Sassy"), 0.9, 1)))</f>
        <v>74</v>
      </c>
      <c r="X362" s="69"/>
      <c r="Y362" s="1">
        <v>1476</v>
      </c>
      <c r="Z362" s="1">
        <v>1</v>
      </c>
      <c r="AA362" s="23" t="str" cm="1">
        <f t="array" aca="1" ref="AA362" ca="1">IF(NOT(ISNUMBER(INDEX($A:$A,LOOKUP(2,1/($A$1:INDIRECT("$A$"&amp;ROW($A362))&lt;&gt;""),ROW($A$1:INDIRECT("$A$"&amp;ROW($A362)))),1))),"",
IF(NOT(ISNUMBER($A362)),$AA361,
IF($AB362&lt;16,"Lillipup",
IF($AB362&lt;32,"Herdier",
"Stoutland"))))</f>
        <v>Stoutland</v>
      </c>
      <c r="AB362" s="25" cm="1">
        <f t="array" aca="1" ref="AB362" ca="1">IF(NOT(ISNUMBER(INDEX($A:$A, LOOKUP(2, 1 / ($A$1:INDIRECT("$A$"&amp;ROW($A362)) &lt;&gt; ""),ROW($A$1:INDIRECT("$A$"&amp;ROW($A362)))), 1))), "",
VLOOKUP($AY362,'Medium-Slow'!$A$1:$B$101,2,TRUE))</f>
        <v>48</v>
      </c>
      <c r="AC362" s="23" cm="1">
        <f t="array" aca="1" ref="AC362" ca="1">IF(NOT(ISNUMBER(INDEX($A:$A, LOOKUP(2, 1 / ($A$1:INDIRECT("$A$"&amp;ROW($A362)) &lt;&gt; ""),ROW($A$1:INDIRECT("$A$"&amp;ROW($A362)))), 1))), "",
INDEX($AC:$AC, LOOKUP(2, 1 / ($AC$1:INDIRECT("$AC$"&amp;ROW($AC362)-1) &lt;&gt; ""),ROW($AC$1:INDIRECT("$AC$"&amp;ROW($AC362)-1))), 1)+
IF(INDEX($AC:$AC, LOOKUP(2, 1 / ($AC$1:INDIRECT("$AC$"&amp;ROW($AC362)-1) &lt;&gt; ""),ROW($AC$1:INDIRECT("$AC$"&amp;ROW($AC362)-1))), 1)+
INDEX($AD:$AD, LOOKUP(2, 1 / ($AD$1:INDIRECT("$AD$"&amp;ROW($AD362)-1) &lt;&gt; ""),ROW($AD$1:INDIRECT("$AD$"&amp;ROW($AD362)-1))), 1)+
INDEX($AE:$AE, LOOKUP(2, 1 / ($AE$1:INDIRECT("$AE$"&amp;ROW($AE362)-1) &lt;&gt; ""),ROW($AE$1:INDIRECT("$AE$"&amp;ROW($AD362)-1))), 1)+
INDEX($AE:$AF, LOOKUP(2, 1 / ($AF$1:INDIRECT("$AF$"&amp;ROW($AF362)-1) &lt;&gt; ""),ROW($AF$1:INDIRECT("$AF$"&amp;ROW($AD362)-1))), 1)+
INDEX($AG:$AG, LOOKUP(2, 1 / ($AG$1:INDIRECT("$AG$"&amp;ROW($AG362)-1) &lt;&gt; ""),ROW($AG$1:INDIRECT("$AG$"&amp;ROW($AD362)-1))), 1)+
INDEX($AH:$AH, LOOKUP(2, 1 / ($AH$1:INDIRECT("$AH$"&amp;ROW($AH362)-1) &lt;&gt; ""),ROW($AH$1:INDIRECT("$AH$"&amp;ROW($AD362)-1))), 1)&gt;=510,0,
IF(INDEX($AC:$AC, LOOKUP(2, 1 / ($AC$1:INDIRECT("$AC$"&amp;ROW($AC362)-1) &lt;&gt; ""),ROW($AC$1:INDIRECT("$AC$"&amp;ROW($AC362)-1))), 1)&gt;=255,0,
VLOOKUP(INDIRECT("$G$"&amp;LOOKUP(2, 1 / ($AC$1:INDIRECT("$AC$"&amp;ROW($AC362)-1) &lt;&gt; ""),ROW($AC$1:INDIRECT("$AC$"&amp;ROW($AC362)-1)))), 'EV and Base'!$A$1:$N$671, 3, FALSE))))</f>
        <v>10</v>
      </c>
      <c r="AD362" s="2" cm="1">
        <f t="array" aca="1" ref="AD362" ca="1">IF(NOT(ISNUMBER(INDEX($A:$A, LOOKUP(2, 1 / ($A$1:INDIRECT("$A$"&amp;ROW($A362)) &lt;&gt; ""),ROW($A$1:INDIRECT("$A$"&amp;ROW($A362)))), 1))), "",
INDEX($AD:$AD, LOOKUP(2, 1 / ($AD$1:INDIRECT("$AD$"&amp;ROW($AD362)-1) &lt;&gt; ""),ROW($AD$1:INDIRECT("$AD$"&amp;ROW($AD362)-1))), 1)+
IF(INDEX($AC:$AC, LOOKUP(2, 1 / ($AC$1:INDIRECT("$AC$"&amp;ROW($AC362)-1) &lt;&gt; ""),ROW($AC$1:INDIRECT("$AC$"&amp;ROW($AC362)-1))), 1)+
INDEX($AD:$AD, LOOKUP(2, 1 / ($AD$1:INDIRECT("$AD$"&amp;ROW($AD362)-1) &lt;&gt; ""),ROW($AD$1:INDIRECT("$AD$"&amp;ROW($AD362)-1))), 1)+
INDEX($AE:$AE, LOOKUP(2, 1 / ($AE$1:INDIRECT("$AE$"&amp;ROW($AE362)-1) &lt;&gt; ""),ROW($AE$1:INDIRECT("$AE$"&amp;ROW($AD362)-1))), 1)+
INDEX($AE:$AF, LOOKUP(2, 1 / ($AF$1:INDIRECT("$AF$"&amp;ROW($AF362)-1) &lt;&gt; ""),ROW($AF$1:INDIRECT("$AF$"&amp;ROW($AD362)-1))), 1)+
INDEX($AG:$AG, LOOKUP(2, 1 / ($AG$1:INDIRECT("$AG$"&amp;ROW($AG362)-1) &lt;&gt; ""),ROW($AG$1:INDIRECT("$AG$"&amp;ROW($AD362)-1))), 1)+
INDEX($AH:$AH, LOOKUP(2, 1 / ($AH$1:INDIRECT("$AH$"&amp;ROW($AH362)-1) &lt;&gt; ""),ROW($AH$1:INDIRECT("$AH$"&amp;ROW($AD362)-1))), 1)&gt;=510,0,
IF(INDEX($AD:$AD, LOOKUP(2, 1 / ($AD$1:INDIRECT("$AD$"&amp;ROW($AD362)-1) &lt;&gt; ""),ROW($AD$1:INDIRECT("$AD$"&amp;ROW($AD362)-1))), 1)&gt;=255,0,
VLOOKUP(INDIRECT("$G$"&amp;LOOKUP(2, 1 / ($AD$1:INDIRECT("$AD$"&amp;ROW($AD362)-1) &lt;&gt; ""),ROW($AD$1:INDIRECT("$AD$"&amp;ROW($AD362)-1)))), 'EV and Base'!$A$1:$N$671, 4, FALSE))))</f>
        <v>96</v>
      </c>
      <c r="AE362" s="2" cm="1">
        <f t="array" aca="1" ref="AE362" ca="1">IF(NOT(ISNUMBER(INDEX($A:$A,LOOKUP(2,1/($A$1:INDIRECT("$A$"&amp;ROW($A362))&lt;&gt;""),ROW($A$1:INDIRECT("$A$"&amp;ROW($A362)))),1))),"",
INDEX($AE:$AE,LOOKUP(2,1/($AE$1:INDIRECT("$AE$"&amp;ROW($AE362)-1)&lt;&gt;""),ROW($AE$1:INDIRECT("$AE$"&amp;ROW($AE362)-1))),1)+
IF(INDEX($AC:$AC,LOOKUP(2,1/($AC$1:INDIRECT("$AC$"&amp;ROW($AC362)-1)&lt;&gt;""),ROW($AC$1:INDIRECT("$AC$"&amp;ROW($AC362)-1))),1)+
INDEX($AD:$AD,LOOKUP(2,1/($AD$1:INDIRECT("$AD$"&amp;ROW($AD362)-1)&lt;&gt;""),ROW($AD$1:INDIRECT("$AD$"&amp;ROW($AD362)-1))),1)+
INDEX($AE:$AE,LOOKUP(2,1/($AE$1:INDIRECT("$AE$"&amp;ROW($AE362)-1)&lt;&gt;""),ROW($AE$1:INDIRECT("$AE$"&amp;ROW($AD362)-1))),1)+
INDEX($AE:$AF,LOOKUP(2,1/($AF$1:INDIRECT("$AF$"&amp;ROW($AF362)-1)&lt;&gt;""),ROW($AF$1:INDIRECT("$AF$"&amp;ROW($AD362)-1))),1)+
INDEX($AG:$AG,LOOKUP(2,1/($AG$1:INDIRECT("$AG$"&amp;ROW($AG362)-1)&lt;&gt;""),ROW($AG$1:INDIRECT("$AG$"&amp;ROW($AD362)-1))),1)+
INDEX($AH:$AH,LOOKUP(2,1/($AH$1:INDIRECT("$AH$"&amp;ROW($AH362)-1)&lt;&gt;""),ROW($AH$1:INDIRECT("$AH$"&amp;ROW($AD362)-1))),1)&gt;=510,0,
IF(INDEX($AE:$AE,LOOKUP(2,1/($AE$1:INDIRECT("$AE$"&amp;ROW($AE362)-1)&lt;&gt;""),ROW($AE$1:INDIRECT("$AE$"&amp;ROW($AE362)-1))),1)&gt;=255,0,
VLOOKUP(INDIRECT("$G$"&amp;LOOKUP(2,1/($AE$1:INDIRECT("$AE$"&amp;ROW($AE362)-1)&lt;&gt;""),ROW($AE$1:INDIRECT("$AE$"&amp;ROW($AE362)-1)))),'EV and Base'!$A$1:$N$671,5,FALSE))))</f>
        <v>11</v>
      </c>
      <c r="AF362" s="2" cm="1">
        <f t="array" aca="1" ref="AF362" ca="1">IF(NOT(ISNUMBER(INDEX($A:$A, LOOKUP(2, 1 / ($A$1:INDIRECT("$A$"&amp;ROW($A362)) &lt;&gt; ""),ROW($A$1:INDIRECT("$A$"&amp;ROW($A362)))), 1))), "",
INDEX($AF:$AF, LOOKUP(2, 1 / ($AF$1:INDIRECT("$AF$"&amp;ROW($AF362)-1) &lt;&gt; ""),ROW($AF$1:INDIRECT("$AF$"&amp;ROW($AF362)-1))), 1)+
IF(INDEX($AC:$AC, LOOKUP(2, 1 / ($AC$1:INDIRECT("$AC$"&amp;ROW($AC362)-1) &lt;&gt; ""),ROW($AC$1:INDIRECT("$AC$"&amp;ROW($AC362)-1))), 1)+
INDEX($AD:$AD, LOOKUP(2, 1 / ($AD$1:INDIRECT("$AD$"&amp;ROW($AD362)-1) &lt;&gt; ""),ROW($AD$1:INDIRECT("$AD$"&amp;ROW($AD362)-1))), 1)+
INDEX($AE:$AE, LOOKUP(2, 1 / ($AE$1:INDIRECT("$AE$"&amp;ROW($AE362)-1) &lt;&gt; ""),ROW($AE$1:INDIRECT("$AE$"&amp;ROW($AD362)-1))), 1)+
INDEX($AE:$AF, LOOKUP(2, 1 / ($AF$1:INDIRECT("$AF$"&amp;ROW($AF362)-1) &lt;&gt; ""),ROW($AF$1:INDIRECT("$AF$"&amp;ROW($AD362)-1))), 1)+
INDEX($AG:$AG, LOOKUP(2, 1 / ($AG$1:INDIRECT("$AG$"&amp;ROW($AG362)-1) &lt;&gt; ""),ROW($AG$1:INDIRECT("$AG$"&amp;ROW($AD362)-1))), 1)+
INDEX($AH:$AH, LOOKUP(2, 1 / ($AH$1:INDIRECT("$AH$"&amp;ROW($AH362)-1) &lt;&gt; ""),ROW($AH$1:INDIRECT("$AH$"&amp;ROW($AD362)-1))), 1)&gt;=510,0,
IF(INDEX($AF:$AF, LOOKUP(2, 1 / ($AF$1:INDIRECT("$AF$"&amp;ROW($AF362)-1) &lt;&gt; ""),ROW($AF$1:INDIRECT("$AF$"&amp;ROW($AF362)-1))), 1)&gt;=255,0,
VLOOKUP(INDIRECT("$G$"&amp;LOOKUP(2, 1 / ($AF$1:INDIRECT("$AF$"&amp;ROW($AF362)-1) &lt;&gt; ""),ROW($AF$1:INDIRECT("$AF$"&amp;ROW($AF362)-1)))), 'EV and Base'!$A$1:$N$671, 6, FALSE))))</f>
        <v>21</v>
      </c>
      <c r="AG362" s="2" cm="1">
        <f t="array" aca="1" ref="AG362" ca="1">IF(NOT(ISNUMBER(INDEX($A:$A, LOOKUP(2, 1 / ($A$1:INDIRECT("$A$"&amp;ROW($A362)) &lt;&gt; ""),ROW($A$1:INDIRECT("$A$"&amp;ROW($A362)))), 1))), "",
INDEX($AG:$AG, LOOKUP(2, 1 / ($AG$1:INDIRECT("$AG$"&amp;ROW($AG362)-1) &lt;&gt; ""),ROW($AG$1:INDIRECT("$AG$"&amp;ROW($AG362)-1))), 1)+
IF(INDEX($AC:$AC, LOOKUP(2, 1 / ($AC$1:INDIRECT("$AC$"&amp;ROW($AC362)-1) &lt;&gt; ""),ROW($AC$1:INDIRECT("$AC$"&amp;ROW($AC362)-1))), 1)+
INDEX($AD:$AD, LOOKUP(2, 1 / ($AD$1:INDIRECT("$AD$"&amp;ROW($AD362)-1) &lt;&gt; ""),ROW($AD$1:INDIRECT("$AD$"&amp;ROW($AD362)-1))), 1)+
INDEX($AE:$AE, LOOKUP(2, 1 / ($AE$1:INDIRECT("$AE$"&amp;ROW($AE362)-1) &lt;&gt; ""),ROW($AE$1:INDIRECT("$AE$"&amp;ROW($AD362)-1))), 1)+
INDEX($AE:$AF, LOOKUP(2, 1 / ($AF$1:INDIRECT("$AF$"&amp;ROW($AF362)-1) &lt;&gt; ""),ROW($AF$1:INDIRECT("$AF$"&amp;ROW($AD362)-1))), 1)+
INDEX($AG:$AG, LOOKUP(2, 1 / ($AG$1:INDIRECT("$AG$"&amp;ROW($AG362)-1) &lt;&gt; ""),ROW($AG$1:INDIRECT("$AG$"&amp;ROW($AD362)-1))), 1)+
INDEX($AH:$AH, LOOKUP(2, 1 / ($AH$1:INDIRECT("$AH$"&amp;ROW($AH362)-1) &lt;&gt; ""),ROW($AH$1:INDIRECT("$AH$"&amp;ROW($AD362)-1))), 1)&gt;=510,0,
IF(INDEX($AG:$AG, LOOKUP(2, 1 / ($AG$1:INDIRECT("$AG$"&amp;ROW($AG362)-1) &lt;&gt; ""),ROW($AG$1:INDIRECT("$AG$"&amp;ROW($AG362)-1))), 1)&gt;=255,0,
VLOOKUP(INDIRECT("$G$"&amp;LOOKUP(2, 1 / ($AG$1:INDIRECT("$AG$"&amp;ROW($AG362)-1) &lt;&gt; ""),ROW($AG$1:INDIRECT("$AG$"&amp;ROW($AG362)-1)))), 'EV and Base'!$A$1:$N$671, 7, FALSE))))</f>
        <v>6</v>
      </c>
      <c r="AH362" s="24" cm="1">
        <f t="array" aca="1" ref="AH362" ca="1">IF(NOT(ISNUMBER(INDEX($A:$A,LOOKUP(2,1/($A$1:INDIRECT("$A$"&amp;ROW($A362))&lt;&gt;""),ROW($A$1:INDIRECT("$A$"&amp;ROW($A362)))),1))),"",
INDEX($AH:$AH,LOOKUP(2,1/($AH$1:INDIRECT("$AH$"&amp;ROW($AH362)-1)&lt;&gt;""),ROW($AH$1:INDIRECT("$AH$"&amp;ROW($AH362)-1))),1)+
IF(INDEX($AC:$AC,LOOKUP(2,1/($AC$1:INDIRECT("$AC$"&amp;ROW($AC362)-1)&lt;&gt;""),ROW($AC$1:INDIRECT("$AC$"&amp;ROW($AC362)-1))),1)+
INDEX($AD:$AD,LOOKUP(2,1/($AD$1:INDIRECT("$AD$"&amp;ROW($AD362)-1)&lt;&gt;""),ROW($AD$1:INDIRECT("$AD$"&amp;ROW($AD362)-1))),1)+
INDEX($AE:$AE,LOOKUP(2,1/($AE$1:INDIRECT("$AE$"&amp;ROW($AE362)-1)&lt;&gt;""),ROW($AE$1:INDIRECT("$AE$"&amp;ROW($AD362)-1))),1)+
INDEX($AE:$AF,LOOKUP(2,1/($AF$1:INDIRECT("$AF$"&amp;ROW($AF362)-1)&lt;&gt;""),ROW($AF$1:INDIRECT("$AF$"&amp;ROW($AD362)-1))),1)+
INDEX($AG:$AG,LOOKUP(2,1/($AG$1:INDIRECT("$AG$"&amp;ROW($AG362)-1)&lt;&gt;""),ROW($AG$1:INDIRECT("$AG$"&amp;ROW($AD362)-1))),1)+
INDEX($AH:$AH,LOOKUP(2,1/($AH$1:INDIRECT("$AH$"&amp;ROW($AH362)-1)&lt;&gt;""),ROW($AH$1:INDIRECT("$AH$"&amp;ROW($AD362)-1))),1)&gt;=510,0,
IF(INDEX($AH:$AH,LOOKUP(2,1/($AH$1:INDIRECT("$AH$"&amp;ROW($AH362)-1)&lt;&gt;""),ROW($AH$1:INDIRECT("$AH$"&amp;ROW($AH362)-1))),1)&gt;=255,0,
VLOOKUP(INDIRECT("$G$"&amp;LOOKUP(2,1/($AH$1:INDIRECT("$AH$"&amp;ROW($AH362)-1)&lt;&gt;""),ROW($AH$1:INDIRECT("$AH$"&amp;ROW($AH362)-1)))),'EV and Base'!$A$1:$N$671,8,FALSE))))</f>
        <v>62</v>
      </c>
      <c r="AI362" s="29" cm="1">
        <f t="array" aca="1" ref="AI362" ca="1">IF(NOT(ISNUMBER(INDEX($A:$A,LOOKUP(2,1/($A$1:INDIRECT("$A$"&amp;ROW($A362))&lt;&gt;""),ROW($A$1:INDIRECT("$A$"&amp;ROW($A362)))),1))),"",
ROUNDDOWN((((2*VLOOKUP($AA362,'EV and Base'!$A$1:$N$671,9,FALSE))+31+ROUNDDOWN($AC362/4,0))*$AB362)/100,0)+$AB362+10)</f>
        <v>155</v>
      </c>
      <c r="AJ362" s="21" cm="1">
        <f t="array" aca="1" ref="AJ362" ca="1">IF(NOT(ISNUMBER(INDEX($A:$A, LOOKUP(2, 1 / ($A$1:INDIRECT("$A$"&amp;ROW($A362)) &lt;&gt; ""),ROW($A$1:INDIRECT("$A$"&amp;ROW($A362)))), 1))), "",
ROUNDDOWN((ROUNDDOWN((((2*VLOOKUP($AA362, 'EV and Base'!$A$1:$N$671, 10, FALSE))+31+ROUNDDOWN($AD362/4, 0))*$AB362)/100, 0)+5)*1.1, 0))</f>
        <v>139</v>
      </c>
      <c r="AK362" s="21" t="str" cm="1">
        <f t="array" aca="1" ref="AK362" ca="1">IF(NOT(ISNUMBER(INDEX($A:$A, LOOKUP(2, 1 / ($A$1:INDIRECT("$A$"&amp;ROW($A362)) &lt;&gt; ""),ROW($A$1:INDIRECT("$A$"&amp;ROW($A362)))), 1))), "",
ROUNDDOWN((ROUNDDOWN((((2*VLOOKUP($AA362, 'EV and Base'!$A$1:$N$671, 11, FALSE))+30+ROUNDDOWN($AE362/4, 0))*$AB362)/100, 0)+5), 0)
&amp;"-"&amp;
ROUNDDOWN((ROUNDDOWN((((2*VLOOKUP($AA362, 'EV and Base'!$A$1:$N$671, 11, FALSE))+31+ROUNDDOWN($AE362/4, 0))*$AB362)/100, 0)+5), 0))</f>
        <v>106-107</v>
      </c>
      <c r="AL362" s="21" t="str" cm="1">
        <f t="array" aca="1" ref="AL362" ca="1">IF(NOT(ISNUMBER(INDEX($A:$A, LOOKUP(2, 1 / ($A$1:INDIRECT("$A$"&amp;ROW($A362)) &lt;&gt; ""),ROW($A$1:INDIRECT("$A$"&amp;ROW($A362)))), 1))), "",
ROUNDDOWN((ROUNDDOWN((((2*VLOOKUP($AA362, 'EV and Base'!$A$1:$N$671, 12, FALSE))+0+ROUNDDOWN($AF362/4, 0))*$AB362)/100, 0)+5)*0.9, 0)
&amp;"-"&amp;
ROUNDDOWN((ROUNDDOWN((((2*VLOOKUP($AA362, 'EV and Base'!$A$1:$N$671, 12, FALSE))+31+ROUNDDOWN($AF362/4, 0))*$AB362)/100, 0)+5)*0.9, 0))</f>
        <v>45-58</v>
      </c>
      <c r="AM362" s="21" t="str" cm="1">
        <f t="array" aca="1" ref="AM362" ca="1">IF(NOT(ISNUMBER(INDEX($A:$A, LOOKUP(2, 1 / ($A$1:INDIRECT("$A$"&amp;ROW($A362)) &lt;&gt; ""),ROW($A$1:INDIRECT("$A$"&amp;ROW($A362)))), 1))), "",
ROUNDDOWN((ROUNDDOWN((((2*VLOOKUP($AA362, 'EV and Base'!$A$1:$N$671, 13, FALSE))+30+ROUNDDOWN($AG362/4, 0))*$AB362)/100, 0)+5), 0)
&amp;"-"&amp;
ROUNDDOWN((ROUNDDOWN((((2*VLOOKUP($AA362, 'EV and Base'!$A$1:$N$671, 13, FALSE))+31+ROUNDDOWN($AG362/4, 0))*$AB362)/100, 0)+5), 0))</f>
        <v>106-106</v>
      </c>
      <c r="AN362" s="25" cm="1">
        <f t="array" aca="1" ref="AN362" ca="1">IF(NOT(ISNUMBER(INDEX($A:$A, LOOKUP(2, 1 / ($A$1:INDIRECT("$A$"&amp;ROW($A362)) &lt;&gt; ""),ROW($A$1:INDIRECT("$A$"&amp;ROW($A362)))), 1))), "",
ROUNDDOWN((ROUNDDOWN((((2*VLOOKUP($AA362, 'EV and Base'!$A$1:$N$671, 14, FALSE))+31+ROUNDDOWN($AH362/4, 0))*$AB362)/100, 0)+5), 0))</f>
        <v>103</v>
      </c>
      <c r="AO362" s="23" cm="1">
        <f t="array" aca="1" ref="AO362" ca="1">IF(NOT(ISNUMBER(INDEX($A:$A, LOOKUP(2, 1 / ($A$1:INDIRECT("$A$"&amp;ROW($A362)) &lt;&gt; ""),ROW($A$1:INDIRECT("$A$"&amp;ROW($A362)))), 1))), "",
ROUNDDOWN((((2*VLOOKUP($AA362, 'EV and Base'!$A$1:$N$671, 9, FALSE))+31+ROUNDDOWN($AC362/4, 0))*$AB362)/100, 0)+$AB362+10)</f>
        <v>155</v>
      </c>
      <c r="AP362" s="2" cm="1">
        <f t="array" aca="1" ref="AP362" ca="1">IF(NOT(ISNUMBER(INDEX($A:$A, LOOKUP(2, 1 / ($A$1:INDIRECT("$A$"&amp;ROW($A362)) &lt;&gt; ""),ROW($A$1:INDIRECT("$A$"&amp;ROW($A362)))), 1))), "",
ROUNDDOWN((ROUNDDOWN((((2*VLOOKUP($AA362, 'EV and Base'!$A$1:$N$671, 10, FALSE))+31+ROUNDDOWN($AD362/4, 0))*$AB362)/100, 0)+5)*1.1, 0))</f>
        <v>139</v>
      </c>
      <c r="AQ362" s="2" cm="1">
        <f t="array" aca="1" ref="AQ362" ca="1">IF(NOT(ISNUMBER(INDEX($A:$A, LOOKUP(2, 1 / ($A$1:INDIRECT("$A$"&amp;ROW($A362)) &lt;&gt; ""),ROW($A$1:INDIRECT("$A$"&amp;ROW($A362)))), 1))), "",
ROUNDDOWN((ROUNDDOWN((((2*VLOOKUP($AA362, 'EV and Base'!$A$1:$N$671, 11, FALSE))+$AV$2+ROUNDDOWN($AE362/4, 0))*$AB362)/100, 0)+5), 0))</f>
        <v>107</v>
      </c>
      <c r="AR362" s="22" cm="1">
        <f t="array" aca="1" ref="AR362" ca="1">IF(NOT(ISNUMBER(INDEX($A:$A, LOOKUP(2, 1 / ($A$1:INDIRECT("$A$"&amp;ROW($A362)) &lt;&gt; ""),ROW($A$1:INDIRECT("$A$"&amp;ROW($A362)))), 1))), "",
ROUNDDOWN((ROUNDDOWN((((2*VLOOKUP($AA362, 'EV and Base'!$A$1:$N$671, 12, FALSE))+$AW$2+ROUNDDOWN($AF362/4, 0))*$AB362)/100, 0)+5)*0.9, 0))</f>
        <v>52</v>
      </c>
      <c r="AS362" s="2" cm="1">
        <f t="array" aca="1" ref="AS362" ca="1">IF(NOT(ISNUMBER(INDEX($A:$A, LOOKUP(2, 1 / ($A$1:INDIRECT("$A$"&amp;ROW($A362)) &lt;&gt; ""),ROW($A$1:INDIRECT("$A$"&amp;ROW($A362)))), 1))), "",
ROUNDDOWN((ROUNDDOWN((((2*VLOOKUP($AA362, 'EV and Base'!$A$1:$N$671, 13, FALSE))+$AX$2+ROUNDDOWN($AG362/4, 0))*$AB362)/100, 0)+5), 0))</f>
        <v>106</v>
      </c>
      <c r="AT362" s="24" cm="1">
        <f t="array" aca="1" ref="AT362" ca="1">IF(NOT(ISNUMBER(INDEX($A:$A, LOOKUP(2, 1 / ($A$1:INDIRECT("$A$"&amp;ROW($A362)) &lt;&gt; ""),ROW($A$1:INDIRECT("$A$"&amp;ROW($A362)))), 1))), "",
ROUNDDOWN((ROUNDDOWN((((2*VLOOKUP($AA362, 'EV and Base'!$A$1:$N$671, 14, FALSE))+31+ROUNDDOWN($AH362/4, 0))*$AB362)/100, 0)+5), 0))</f>
        <v>103</v>
      </c>
      <c r="AU362" s="28">
        <v>255</v>
      </c>
      <c r="AY362" cm="1">
        <f t="array" aca="1" ref="AY362" ca="1">IF(NOT(ISNUMBER(INDEX($A:$A,LOOKUP(2,1/($A$1:INDIRECT("$A$"&amp;ROW($A362))&lt;&gt;""),ROW($A$1:INDIRECT("$A$"&amp;ROW($A362)))),1))),"",
INDEX($AY:$AY,LOOKUP(2,1/($AY$1:INDIRECT("$AY$"&amp;ROW($AY362)-1)&lt;&gt;""),ROW($AY$1:INDIRECT("$AY$"&amp;ROW($AY362)-1))),1)+$BL362)</f>
        <v>108546</v>
      </c>
      <c r="AZ362" s="3" cm="1">
        <f t="array" aca="1" ref="AZ362" ca="1">IF(NOT(ISNUMBER(INDEX($A:$A, LOOKUP(2, 1 / ($A$1:INDIRECT("$A$"&amp;ROW($A362)) &lt;&gt; ""),ROW($A$1:INDIRECT("$A$"&amp;ROW($A362)))), 1))), "",
VLOOKUP(INDIRECT("$G$"&amp;LOOKUP(2, 1 / ($AY$1:INDIRECT("$AY$"&amp;ROW($AY362)-1) &lt;&gt; ""),ROW($AY$1:INDIRECT("$AY$"&amp;ROW($AY362)-1)))),'EV and Base'!A301:N971,2,FALSE))</f>
        <v>156</v>
      </c>
      <c r="BA362" s="3" cm="1">
        <f t="array" aca="1" ref="BA362" ca="1">IF(NOT(ISNUMBER(INDEX($A:$A, LOOKUP(2, 1 / ($A$1:INDIRECT("$A$"&amp;ROW($A362)) &lt;&gt; ""),ROW($A$1:INDIRECT("$A$"&amp;ROW($A362)))), 1))), "",
INDIRECT("$I$"&amp;LOOKUP(2, 1 / ($AY$1:INDIRECT("$AY$"&amp;ROW($AY362)-1) &lt;&gt; ""),ROW($AY$1:INDIRECT("$AY$"&amp;ROW($AY362)-1)))))</f>
        <v>33</v>
      </c>
      <c r="BB362" s="1" cm="1">
        <f t="array" aca="1" ref="BB362" ca="1">IF(NOT(ISNUMBER(INDEX($A:$A, LOOKUP(2, 1 / ($A$1:INDIRECT("$A$"&amp;ROW($A362)) &lt;&gt; ""),ROW($A$1:INDIRECT("$A$"&amp;ROW($A362)))), 1))), "",
INDIRECT("$AB$"&amp;LOOKUP(2, 1 / ($AY$1:INDIRECT("$AY$"&amp;ROW($AY362)-1) &lt;&gt; ""),ROW($AY$1:INDIRECT("$AY$"&amp;ROW($AY362)-1)))))</f>
        <v>48</v>
      </c>
      <c r="BC362" s="3" cm="1">
        <f t="array" aca="1" ref="BC362" ca="1">IF(NOT(ISNUMBER(INDEX($A:$A,LOOKUP(2,1/($A$1:INDIRECT("$A$"&amp;ROW($A362))&lt;&gt;""),ROW($A$1:INDIRECT("$A$"&amp;ROW($A362)))),1))),"",
$BA362+$BA362+10)</f>
        <v>76</v>
      </c>
      <c r="BD362" s="3" cm="1">
        <f t="array" aca="1" ref="BD362" ca="1">IF(NOT(ISNUMBER(INDEX($A:$A,LOOKUP(2,1/($A$1:INDIRECT("$A$"&amp;ROW($A362))&lt;&gt;""),ROW($A$1:INDIRECT("$A$"&amp;ROW($A362)))),1))),"",
$BA362+$BB362+10)</f>
        <v>91</v>
      </c>
      <c r="BE362" s="3" cm="1">
        <f t="array" aca="1" ref="BE362" ca="1">IF(NOT(ISNUMBER(INDEX($A:$A,LOOKUP(2,1/($A$1:INDIRECT("$A$"&amp;ROW($A362))&lt;&gt;""),ROW($A$1:INDIRECT("$A$"&amp;ROW($A362)))),1))),"",
$BC362*$BC362)</f>
        <v>5776</v>
      </c>
      <c r="BF362" s="3" cm="1">
        <f t="array" aca="1" ref="BF362" ca="1">IF(NOT(ISNUMBER(INDEX($A:$A,LOOKUP(2,1/($A$1:INDIRECT("$A$"&amp;ROW($A362))&lt;&gt;""),ROW($A$1:INDIRECT("$A$"&amp;ROW($A362)))),1))),"",
$BD362*$BD362)</f>
        <v>8281</v>
      </c>
      <c r="BG362" s="3" cm="1">
        <f t="array" aca="1" ref="BG362" ca="1">IF(NOT(ISNUMBER(INDEX($A:$A,LOOKUP(2,1/($A$1:INDIRECT("$A$"&amp;ROW($A362))&lt;&gt;""),ROW($A$1:INDIRECT("$A$"&amp;ROW($A362)))),1))),"",
_xlfn.FLOOR.MATH(1.5*_xlfn.FLOOR.MATH($AZ362*BA362/5)))</f>
        <v>1543</v>
      </c>
      <c r="BH362" s="3" cm="1">
        <f t="array" aca="1" ref="BH362" ca="1">IF(NOT(ISNUMBER(INDEX($A:$A, LOOKUP(2, 1 / ($A$1:INDIRECT("$A$"&amp;ROW($A362)) &lt;&gt; ""),ROW($A$1:INDIRECT("$A$"&amp;ROW($A362)))), 1))), "",
_xlfn.FLOOR.MATH($BG362/IF(OR(INDIRECT("$C$"&amp;LOOKUP(2, 1 / ($AY$1:INDIRECT("$AY$"&amp;ROW($AY362)-1) &lt;&gt; ""),ROW($AY$1:INDIRECT("$AY$"&amp;ROW($AY362)-1))))="Multi",
INDIRECT("$C$"&amp;LOOKUP(2, 1 / ($AY$1:INDIRECT("$AY$"&amp;ROW($AY362)-1) &lt;&gt; ""),ROW($AY$1:INDIRECT("$AY$"&amp;ROW($AY362)-1))))="Double"),2,1)))</f>
        <v>1543</v>
      </c>
      <c r="BI362" s="3" cm="1">
        <f t="array" aca="1" ref="BI362" ca="1">IF(NOT(ISNUMBER(INDEX($A:$A,LOOKUP(2,1/($A$1:INDIRECT("$A$"&amp;ROW($A362))&lt;&gt;""),ROW($A$1:INDIRECT("$A$"&amp;ROW($A362)))),1))),"",
VLOOKUP($BC362,GameFreakSQRT!$A$1:$B$200,2,FALSE))</f>
        <v>35708</v>
      </c>
      <c r="BJ362" s="3" cm="1">
        <f t="array" aca="1" ref="BJ362" ca="1">IF(NOT(ISNUMBER(INDEX($A:$A,LOOKUP(2,1/($A$1:INDIRECT("$A$"&amp;ROW($A362))&lt;&gt;""),ROW($A$1:INDIRECT("$A$"&amp;ROW($A362)))),1))),"",
VLOOKUP($BD362,GameFreakSQRT!$A$1:$B$200,2,FALSE))</f>
        <v>39073</v>
      </c>
      <c r="BK362" s="3" cm="1">
        <f t="array" aca="1" ref="BK362" ca="1">IF(NOT(ISNUMBER(INDEX($A:$A,LOOKUP(2,1/($A$1:INDIRECT("$A$"&amp;ROW($A362))&lt;&gt;""),ROW($A$1:INDIRECT("$A$"&amp;ROW($A362)))),1))),"",
_xlfn.FLOOR.MATH((($BI362*$BE362)*$BH362)/($BJ362*$BF362))+1)</f>
        <v>984</v>
      </c>
      <c r="BL362" s="3" cm="1">
        <f t="array" aca="1" ref="BL362" ca="1">IF(NOT(ISNUMBER(INDEX($A:$A,LOOKUP(2,1/($A$1:INDIRECT("$A$"&amp;ROW($A362))&lt;&gt;""),ROW($A$1:INDIRECT("$A$"&amp;ROW($A362)))),1))),"",
_xlfn.FLOOR.MATH($BK362*IF(NOT(INDIRECT("$Z$"&amp;LOOKUP(2, 1 / ($AY$1:INDIRECT("$AY$"&amp;ROW($AY362)-1) &lt;&gt; ""),ROW($AY$1:INDIRECT("$AY$"&amp;ROW($AY362)-1))))=""),1.5,1)))</f>
        <v>1476</v>
      </c>
      <c r="BM362" s="3" cm="1">
        <f t="array" aca="1" ref="BM362" ca="1">IF(NOT(ISNUMBER(INDEX($A:$A, LOOKUP(2, 1 / ($A$1:INDIRECT("$A$"&amp;ROW($A362)) &lt;&gt; ""),ROW($A$1:INDIRECT("$A$"&amp;ROW($A362)))), 1))), "",
INDIRECT("$Y$"&amp;LOOKUP(2, 1 / ($AY$1:INDIRECT("$AY$"&amp;ROW($AY362)-1) &lt;&gt; ""),ROW($AY$1:INDIRECT("$AY$"&amp;ROW($AY362)-1)))))</f>
        <v>1476</v>
      </c>
      <c r="BN362" s="3" t="b">
        <f t="shared" ca="1" si="29"/>
        <v>1</v>
      </c>
    </row>
    <row r="363" spans="1:66" x14ac:dyDescent="0.45">
      <c r="A363" s="69">
        <v>77</v>
      </c>
      <c r="B363" s="69" t="s">
        <v>114</v>
      </c>
      <c r="C363" s="69" t="s">
        <v>46</v>
      </c>
      <c r="D363" s="69" t="s">
        <v>644</v>
      </c>
      <c r="E363" s="69" t="s">
        <v>48</v>
      </c>
      <c r="F363" s="56">
        <v>1</v>
      </c>
      <c r="G363" s="2" t="s">
        <v>187</v>
      </c>
      <c r="H363" s="2" t="s">
        <v>50</v>
      </c>
      <c r="I363" s="2">
        <v>32</v>
      </c>
      <c r="J363" s="2" t="s">
        <v>51</v>
      </c>
      <c r="K363" s="2" t="s">
        <v>98</v>
      </c>
      <c r="L363" s="2" t="s">
        <v>53</v>
      </c>
      <c r="M363" s="2" t="s">
        <v>406</v>
      </c>
      <c r="N363" s="2" t="s">
        <v>475</v>
      </c>
      <c r="O363" s="2" t="s">
        <v>516</v>
      </c>
      <c r="P363" s="2" t="s">
        <v>517</v>
      </c>
      <c r="Q363" s="2">
        <v>0</v>
      </c>
      <c r="R363" s="2">
        <f>_xlfn.FLOOR.MATH((((2*VLOOKUP(G363, 'EV and Base'!$A$1:$N$671, 9, FALSE))+$Q363)*$I363)/100)+$I363+10</f>
        <v>80</v>
      </c>
      <c r="S363" s="2">
        <f>_xlfn.FLOOR.MATH((_xlfn.FLOOR.MATH((((2*VLOOKUP($G363, 'EV and Base'!$A$1:$N$671, 10, FALSE))+$Q363)*$I363)/100)+5)*
IF(OR($J363="Lonely", $J363="Brave", $J363="Adamant", $J363="Naughty"), 1.1,
IF(OR($J363="Bold", $J363="Timid", $J363="Modest", $J363="Calm"), 0.9, 1)))</f>
        <v>59</v>
      </c>
      <c r="T363" s="2">
        <f>_xlfn.FLOOR.MATH((_xlfn.FLOOR.MATH((((2*VLOOKUP($G363, 'EV and Base'!$A$1:$N$671, 11, FALSE))+$Q363)*$I363)/100)+5)*
IF(OR($J363="Bold", $J363="Relaxed", $J363="Impish", $J363="Lax"), 1.1,
IF(OR($J363="Lonely", $J363="Hasty", $J363="Mild", $J363="Gentle"), 0.9, 1)))</f>
        <v>53</v>
      </c>
      <c r="U363" s="2">
        <f>_xlfn.FLOOR.MATH((_xlfn.FLOOR.MATH((((2*VLOOKUP($G363, 'EV and Base'!$A$1:$N$671, 12, FALSE))+$Q363)*$I363)/100)+5)*
IF(OR($J363="Modest", $J363="Mild", $J363="Quiet", $J363="Rash"), 1.1,
IF(OR($J363="Adamant", $J363="Impish", $J363="Jolly", $J363="Careful"), 0.9, 1)))</f>
        <v>43</v>
      </c>
      <c r="V363" s="2">
        <f>_xlfn.FLOOR.MATH((_xlfn.FLOOR.MATH((((2*VLOOKUP($G363, 'EV and Base'!$A$1:$N$671, 13, FALSE))+$Q363)*$I363)/100)+5)*
IF(OR($J363="Calm", $J363="Gentle", $J363="Sassy", $J363="Careful"), 1.1,
IF(OR($J363="Naughty", $J363="Lax", $J363="Naive", $J363="Rash"), 0.9, 1)))</f>
        <v>44</v>
      </c>
      <c r="W363" s="2">
        <f>_xlfn.FLOOR.MATH((_xlfn.FLOOR.MATH((((2*VLOOKUP($G363, 'EV and Base'!$A$1:$N$671, 14, FALSE))+$Q363)*$I363)/100)+5)*
IF(OR($J363="Timid", $J363="Hasty", $J363="Jolly", $J363="Naive"), 1.1,
IF(OR($J363="Brave", $J363="Relaxed", $J363="Quiet", $J363="Sassy"), 0.9, 1)))</f>
        <v>54</v>
      </c>
      <c r="X363" s="69">
        <v>1280</v>
      </c>
      <c r="Y363" s="1">
        <v>1261</v>
      </c>
      <c r="Z363" s="1">
        <v>1</v>
      </c>
      <c r="AA363" s="23" t="str" cm="1">
        <f t="array" aca="1" ref="AA363" ca="1">IF(NOT(ISNUMBER(INDEX($A:$A,LOOKUP(2,1/($A$1:INDIRECT("$A$"&amp;ROW($A363))&lt;&gt;""),ROW($A$1:INDIRECT("$A$"&amp;ROW($A363)))),1))),"",
IF(NOT(ISNUMBER($A363)),$AA362,
IF($AB363&lt;16,"Lillipup",
IF($AB363&lt;32,"Herdier",
"Stoutland"))))</f>
        <v>Stoutland</v>
      </c>
      <c r="AB363" s="25" cm="1">
        <f t="array" aca="1" ref="AB363" ca="1">IF(NOT(ISNUMBER(INDEX($A:$A, LOOKUP(2, 1 / ($A$1:INDIRECT("$A$"&amp;ROW($A363)) &lt;&gt; ""),ROW($A$1:INDIRECT("$A$"&amp;ROW($A363)))), 1))), "",
VLOOKUP($AY363,'Medium-Slow'!$A$1:$B$101,2,TRUE))</f>
        <v>49</v>
      </c>
      <c r="AC363" s="23" cm="1">
        <f t="array" aca="1" ref="AC363" ca="1">IF(NOT(ISNUMBER(INDEX($A:$A, LOOKUP(2, 1 / ($A$1:INDIRECT("$A$"&amp;ROW($A363)) &lt;&gt; ""),ROW($A$1:INDIRECT("$A$"&amp;ROW($A363)))), 1))), "",
INDEX($AC:$AC, LOOKUP(2, 1 / ($AC$1:INDIRECT("$AC$"&amp;ROW($AC363)-1) &lt;&gt; ""),ROW($AC$1:INDIRECT("$AC$"&amp;ROW($AC363)-1))), 1)+
IF(INDEX($AC:$AC, LOOKUP(2, 1 / ($AC$1:INDIRECT("$AC$"&amp;ROW($AC363)-1) &lt;&gt; ""),ROW($AC$1:INDIRECT("$AC$"&amp;ROW($AC363)-1))), 1)+
INDEX($AD:$AD, LOOKUP(2, 1 / ($AD$1:INDIRECT("$AD$"&amp;ROW($AD363)-1) &lt;&gt; ""),ROW($AD$1:INDIRECT("$AD$"&amp;ROW($AD363)-1))), 1)+
INDEX($AE:$AE, LOOKUP(2, 1 / ($AE$1:INDIRECT("$AE$"&amp;ROW($AE363)-1) &lt;&gt; ""),ROW($AE$1:INDIRECT("$AE$"&amp;ROW($AD363)-1))), 1)+
INDEX($AE:$AF, LOOKUP(2, 1 / ($AF$1:INDIRECT("$AF$"&amp;ROW($AF363)-1) &lt;&gt; ""),ROW($AF$1:INDIRECT("$AF$"&amp;ROW($AD363)-1))), 1)+
INDEX($AG:$AG, LOOKUP(2, 1 / ($AG$1:INDIRECT("$AG$"&amp;ROW($AG363)-1) &lt;&gt; ""),ROW($AG$1:INDIRECT("$AG$"&amp;ROW($AD363)-1))), 1)+
INDEX($AH:$AH, LOOKUP(2, 1 / ($AH$1:INDIRECT("$AH$"&amp;ROW($AH363)-1) &lt;&gt; ""),ROW($AH$1:INDIRECT("$AH$"&amp;ROW($AD363)-1))), 1)&gt;=510,0,
IF(INDEX($AC:$AC, LOOKUP(2, 1 / ($AC$1:INDIRECT("$AC$"&amp;ROW($AC363)-1) &lt;&gt; ""),ROW($AC$1:INDIRECT("$AC$"&amp;ROW($AC363)-1))), 1)&gt;=255,0,
VLOOKUP(INDIRECT("$G$"&amp;LOOKUP(2, 1 / ($AC$1:INDIRECT("$AC$"&amp;ROW($AC363)-1) &lt;&gt; ""),ROW($AC$1:INDIRECT("$AC$"&amp;ROW($AC363)-1)))), 'EV and Base'!$A$1:$N$671, 3, FALSE))))</f>
        <v>10</v>
      </c>
      <c r="AD363" s="2" cm="1">
        <f t="array" aca="1" ref="AD363" ca="1">IF(NOT(ISNUMBER(INDEX($A:$A, LOOKUP(2, 1 / ($A$1:INDIRECT("$A$"&amp;ROW($A363)) &lt;&gt; ""),ROW($A$1:INDIRECT("$A$"&amp;ROW($A363)))), 1))), "",
INDEX($AD:$AD, LOOKUP(2, 1 / ($AD$1:INDIRECT("$AD$"&amp;ROW($AD363)-1) &lt;&gt; ""),ROW($AD$1:INDIRECT("$AD$"&amp;ROW($AD363)-1))), 1)+
IF(INDEX($AC:$AC, LOOKUP(2, 1 / ($AC$1:INDIRECT("$AC$"&amp;ROW($AC363)-1) &lt;&gt; ""),ROW($AC$1:INDIRECT("$AC$"&amp;ROW($AC363)-1))), 1)+
INDEX($AD:$AD, LOOKUP(2, 1 / ($AD$1:INDIRECT("$AD$"&amp;ROW($AD363)-1) &lt;&gt; ""),ROW($AD$1:INDIRECT("$AD$"&amp;ROW($AD363)-1))), 1)+
INDEX($AE:$AE, LOOKUP(2, 1 / ($AE$1:INDIRECT("$AE$"&amp;ROW($AE363)-1) &lt;&gt; ""),ROW($AE$1:INDIRECT("$AE$"&amp;ROW($AD363)-1))), 1)+
INDEX($AE:$AF, LOOKUP(2, 1 / ($AF$1:INDIRECT("$AF$"&amp;ROW($AF363)-1) &lt;&gt; ""),ROW($AF$1:INDIRECT("$AF$"&amp;ROW($AD363)-1))), 1)+
INDEX($AG:$AG, LOOKUP(2, 1 / ($AG$1:INDIRECT("$AG$"&amp;ROW($AG363)-1) &lt;&gt; ""),ROW($AG$1:INDIRECT("$AG$"&amp;ROW($AD363)-1))), 1)+
INDEX($AH:$AH, LOOKUP(2, 1 / ($AH$1:INDIRECT("$AH$"&amp;ROW($AH363)-1) &lt;&gt; ""),ROW($AH$1:INDIRECT("$AH$"&amp;ROW($AD363)-1))), 1)&gt;=510,0,
IF(INDEX($AD:$AD, LOOKUP(2, 1 / ($AD$1:INDIRECT("$AD$"&amp;ROW($AD363)-1) &lt;&gt; ""),ROW($AD$1:INDIRECT("$AD$"&amp;ROW($AD363)-1))), 1)&gt;=255,0,
VLOOKUP(INDIRECT("$G$"&amp;LOOKUP(2, 1 / ($AD$1:INDIRECT("$AD$"&amp;ROW($AD363)-1) &lt;&gt; ""),ROW($AD$1:INDIRECT("$AD$"&amp;ROW($AD363)-1)))), 'EV and Base'!$A$1:$N$671, 4, FALSE))))</f>
        <v>96</v>
      </c>
      <c r="AE363" s="2" cm="1">
        <f t="array" aca="1" ref="AE363" ca="1">IF(NOT(ISNUMBER(INDEX($A:$A,LOOKUP(2,1/($A$1:INDIRECT("$A$"&amp;ROW($A363))&lt;&gt;""),ROW($A$1:INDIRECT("$A$"&amp;ROW($A363)))),1))),"",
INDEX($AE:$AE,LOOKUP(2,1/($AE$1:INDIRECT("$AE$"&amp;ROW($AE363)-1)&lt;&gt;""),ROW($AE$1:INDIRECT("$AE$"&amp;ROW($AE363)-1))),1)+
IF(INDEX($AC:$AC,LOOKUP(2,1/($AC$1:INDIRECT("$AC$"&amp;ROW($AC363)-1)&lt;&gt;""),ROW($AC$1:INDIRECT("$AC$"&amp;ROW($AC363)-1))),1)+
INDEX($AD:$AD,LOOKUP(2,1/($AD$1:INDIRECT("$AD$"&amp;ROW($AD363)-1)&lt;&gt;""),ROW($AD$1:INDIRECT("$AD$"&amp;ROW($AD363)-1))),1)+
INDEX($AE:$AE,LOOKUP(2,1/($AE$1:INDIRECT("$AE$"&amp;ROW($AE363)-1)&lt;&gt;""),ROW($AE$1:INDIRECT("$AE$"&amp;ROW($AD363)-1))),1)+
INDEX($AE:$AF,LOOKUP(2,1/($AF$1:INDIRECT("$AF$"&amp;ROW($AF363)-1)&lt;&gt;""),ROW($AF$1:INDIRECT("$AF$"&amp;ROW($AD363)-1))),1)+
INDEX($AG:$AG,LOOKUP(2,1/($AG$1:INDIRECT("$AG$"&amp;ROW($AG363)-1)&lt;&gt;""),ROW($AG$1:INDIRECT("$AG$"&amp;ROW($AD363)-1))),1)+
INDEX($AH:$AH,LOOKUP(2,1/($AH$1:INDIRECT("$AH$"&amp;ROW($AH363)-1)&lt;&gt;""),ROW($AH$1:INDIRECT("$AH$"&amp;ROW($AD363)-1))),1)&gt;=510,0,
IF(INDEX($AE:$AE,LOOKUP(2,1/($AE$1:INDIRECT("$AE$"&amp;ROW($AE363)-1)&lt;&gt;""),ROW($AE$1:INDIRECT("$AE$"&amp;ROW($AE363)-1))),1)&gt;=255,0,
VLOOKUP(INDIRECT("$G$"&amp;LOOKUP(2,1/($AE$1:INDIRECT("$AE$"&amp;ROW($AE363)-1)&lt;&gt;""),ROW($AE$1:INDIRECT("$AE$"&amp;ROW($AE363)-1)))),'EV and Base'!$A$1:$N$671,5,FALSE))))</f>
        <v>11</v>
      </c>
      <c r="AF363" s="2" cm="1">
        <f t="array" aca="1" ref="AF363" ca="1">IF(NOT(ISNUMBER(INDEX($A:$A, LOOKUP(2, 1 / ($A$1:INDIRECT("$A$"&amp;ROW($A363)) &lt;&gt; ""),ROW($A$1:INDIRECT("$A$"&amp;ROW($A363)))), 1))), "",
INDEX($AF:$AF, LOOKUP(2, 1 / ($AF$1:INDIRECT("$AF$"&amp;ROW($AF363)-1) &lt;&gt; ""),ROW($AF$1:INDIRECT("$AF$"&amp;ROW($AF363)-1))), 1)+
IF(INDEX($AC:$AC, LOOKUP(2, 1 / ($AC$1:INDIRECT("$AC$"&amp;ROW($AC363)-1) &lt;&gt; ""),ROW($AC$1:INDIRECT("$AC$"&amp;ROW($AC363)-1))), 1)+
INDEX($AD:$AD, LOOKUP(2, 1 / ($AD$1:INDIRECT("$AD$"&amp;ROW($AD363)-1) &lt;&gt; ""),ROW($AD$1:INDIRECT("$AD$"&amp;ROW($AD363)-1))), 1)+
INDEX($AE:$AE, LOOKUP(2, 1 / ($AE$1:INDIRECT("$AE$"&amp;ROW($AE363)-1) &lt;&gt; ""),ROW($AE$1:INDIRECT("$AE$"&amp;ROW($AD363)-1))), 1)+
INDEX($AE:$AF, LOOKUP(2, 1 / ($AF$1:INDIRECT("$AF$"&amp;ROW($AF363)-1) &lt;&gt; ""),ROW($AF$1:INDIRECT("$AF$"&amp;ROW($AD363)-1))), 1)+
INDEX($AG:$AG, LOOKUP(2, 1 / ($AG$1:INDIRECT("$AG$"&amp;ROW($AG363)-1) &lt;&gt; ""),ROW($AG$1:INDIRECT("$AG$"&amp;ROW($AD363)-1))), 1)+
INDEX($AH:$AH, LOOKUP(2, 1 / ($AH$1:INDIRECT("$AH$"&amp;ROW($AH363)-1) &lt;&gt; ""),ROW($AH$1:INDIRECT("$AH$"&amp;ROW($AD363)-1))), 1)&gt;=510,0,
IF(INDEX($AF:$AF, LOOKUP(2, 1 / ($AF$1:INDIRECT("$AF$"&amp;ROW($AF363)-1) &lt;&gt; ""),ROW($AF$1:INDIRECT("$AF$"&amp;ROW($AF363)-1))), 1)&gt;=255,0,
VLOOKUP(INDIRECT("$G$"&amp;LOOKUP(2, 1 / ($AF$1:INDIRECT("$AF$"&amp;ROW($AF363)-1) &lt;&gt; ""),ROW($AF$1:INDIRECT("$AF$"&amp;ROW($AF363)-1)))), 'EV and Base'!$A$1:$N$671, 6, FALSE))))</f>
        <v>21</v>
      </c>
      <c r="AG363" s="2" cm="1">
        <f t="array" aca="1" ref="AG363" ca="1">IF(NOT(ISNUMBER(INDEX($A:$A, LOOKUP(2, 1 / ($A$1:INDIRECT("$A$"&amp;ROW($A363)) &lt;&gt; ""),ROW($A$1:INDIRECT("$A$"&amp;ROW($A363)))), 1))), "",
INDEX($AG:$AG, LOOKUP(2, 1 / ($AG$1:INDIRECT("$AG$"&amp;ROW($AG363)-1) &lt;&gt; ""),ROW($AG$1:INDIRECT("$AG$"&amp;ROW($AG363)-1))), 1)+
IF(INDEX($AC:$AC, LOOKUP(2, 1 / ($AC$1:INDIRECT("$AC$"&amp;ROW($AC363)-1) &lt;&gt; ""),ROW($AC$1:INDIRECT("$AC$"&amp;ROW($AC363)-1))), 1)+
INDEX($AD:$AD, LOOKUP(2, 1 / ($AD$1:INDIRECT("$AD$"&amp;ROW($AD363)-1) &lt;&gt; ""),ROW($AD$1:INDIRECT("$AD$"&amp;ROW($AD363)-1))), 1)+
INDEX($AE:$AE, LOOKUP(2, 1 / ($AE$1:INDIRECT("$AE$"&amp;ROW($AE363)-1) &lt;&gt; ""),ROW($AE$1:INDIRECT("$AE$"&amp;ROW($AD363)-1))), 1)+
INDEX($AE:$AF, LOOKUP(2, 1 / ($AF$1:INDIRECT("$AF$"&amp;ROW($AF363)-1) &lt;&gt; ""),ROW($AF$1:INDIRECT("$AF$"&amp;ROW($AD363)-1))), 1)+
INDEX($AG:$AG, LOOKUP(2, 1 / ($AG$1:INDIRECT("$AG$"&amp;ROW($AG363)-1) &lt;&gt; ""),ROW($AG$1:INDIRECT("$AG$"&amp;ROW($AD363)-1))), 1)+
INDEX($AH:$AH, LOOKUP(2, 1 / ($AH$1:INDIRECT("$AH$"&amp;ROW($AH363)-1) &lt;&gt; ""),ROW($AH$1:INDIRECT("$AH$"&amp;ROW($AD363)-1))), 1)&gt;=510,0,
IF(INDEX($AG:$AG, LOOKUP(2, 1 / ($AG$1:INDIRECT("$AG$"&amp;ROW($AG363)-1) &lt;&gt; ""),ROW($AG$1:INDIRECT("$AG$"&amp;ROW($AG363)-1))), 1)&gt;=255,0,
VLOOKUP(INDIRECT("$G$"&amp;LOOKUP(2, 1 / ($AG$1:INDIRECT("$AG$"&amp;ROW($AG363)-1) &lt;&gt; ""),ROW($AG$1:INDIRECT("$AG$"&amp;ROW($AG363)-1)))), 'EV and Base'!$A$1:$N$671, 7, FALSE))))</f>
        <v>6</v>
      </c>
      <c r="AH363" s="24" cm="1">
        <f t="array" aca="1" ref="AH363" ca="1">IF(NOT(ISNUMBER(INDEX($A:$A,LOOKUP(2,1/($A$1:INDIRECT("$A$"&amp;ROW($A363))&lt;&gt;""),ROW($A$1:INDIRECT("$A$"&amp;ROW($A363)))),1))),"",
INDEX($AH:$AH,LOOKUP(2,1/($AH$1:INDIRECT("$AH$"&amp;ROW($AH363)-1)&lt;&gt;""),ROW($AH$1:INDIRECT("$AH$"&amp;ROW($AH363)-1))),1)+
IF(INDEX($AC:$AC,LOOKUP(2,1/($AC$1:INDIRECT("$AC$"&amp;ROW($AC363)-1)&lt;&gt;""),ROW($AC$1:INDIRECT("$AC$"&amp;ROW($AC363)-1))),1)+
INDEX($AD:$AD,LOOKUP(2,1/($AD$1:INDIRECT("$AD$"&amp;ROW($AD363)-1)&lt;&gt;""),ROW($AD$1:INDIRECT("$AD$"&amp;ROW($AD363)-1))),1)+
INDEX($AE:$AE,LOOKUP(2,1/($AE$1:INDIRECT("$AE$"&amp;ROW($AE363)-1)&lt;&gt;""),ROW($AE$1:INDIRECT("$AE$"&amp;ROW($AD363)-1))),1)+
INDEX($AE:$AF,LOOKUP(2,1/($AF$1:INDIRECT("$AF$"&amp;ROW($AF363)-1)&lt;&gt;""),ROW($AF$1:INDIRECT("$AF$"&amp;ROW($AD363)-1))),1)+
INDEX($AG:$AG,LOOKUP(2,1/($AG$1:INDIRECT("$AG$"&amp;ROW($AG363)-1)&lt;&gt;""),ROW($AG$1:INDIRECT("$AG$"&amp;ROW($AD363)-1))),1)+
INDEX($AH:$AH,LOOKUP(2,1/($AH$1:INDIRECT("$AH$"&amp;ROW($AH363)-1)&lt;&gt;""),ROW($AH$1:INDIRECT("$AH$"&amp;ROW($AD363)-1))),1)&gt;=510,0,
IF(INDEX($AH:$AH,LOOKUP(2,1/($AH$1:INDIRECT("$AH$"&amp;ROW($AH363)-1)&lt;&gt;""),ROW($AH$1:INDIRECT("$AH$"&amp;ROW($AH363)-1))),1)&gt;=255,0,
VLOOKUP(INDIRECT("$G$"&amp;LOOKUP(2,1/($AH$1:INDIRECT("$AH$"&amp;ROW($AH363)-1)&lt;&gt;""),ROW($AH$1:INDIRECT("$AH$"&amp;ROW($AH363)-1)))),'EV and Base'!$A$1:$N$671,8,FALSE))))</f>
        <v>64</v>
      </c>
      <c r="AI363" s="29" cm="1">
        <f t="array" aca="1" ref="AI363" ca="1">IF(NOT(ISNUMBER(INDEX($A:$A,LOOKUP(2,1/($A$1:INDIRECT("$A$"&amp;ROW($A363))&lt;&gt;""),ROW($A$1:INDIRECT("$A$"&amp;ROW($A363)))),1))),"",
ROUNDDOWN((((2*VLOOKUP($AA363,'EV and Base'!$A$1:$N$671,9,FALSE))+31+ROUNDDOWN($AC363/4,0))*$AB363)/100,0)+$AB363+10)</f>
        <v>158</v>
      </c>
      <c r="AJ363" s="21" cm="1">
        <f t="array" aca="1" ref="AJ363" ca="1">IF(NOT(ISNUMBER(INDEX($A:$A, LOOKUP(2, 1 / ($A$1:INDIRECT("$A$"&amp;ROW($A363)) &lt;&gt; ""),ROW($A$1:INDIRECT("$A$"&amp;ROW($A363)))), 1))), "",
ROUNDDOWN((ROUNDDOWN((((2*VLOOKUP($AA363, 'EV and Base'!$A$1:$N$671, 10, FALSE))+31+ROUNDDOWN($AD363/4, 0))*$AB363)/100, 0)+5)*1.1, 0))</f>
        <v>141</v>
      </c>
      <c r="AK363" s="21" t="str" cm="1">
        <f t="array" aca="1" ref="AK363" ca="1">IF(NOT(ISNUMBER(INDEX($A:$A, LOOKUP(2, 1 / ($A$1:INDIRECT("$A$"&amp;ROW($A363)) &lt;&gt; ""),ROW($A$1:INDIRECT("$A$"&amp;ROW($A363)))), 1))), "",
ROUNDDOWN((ROUNDDOWN((((2*VLOOKUP($AA363, 'EV and Base'!$A$1:$N$671, 11, FALSE))+30+ROUNDDOWN($AE363/4, 0))*$AB363)/100, 0)+5), 0)
&amp;"-"&amp;
ROUNDDOWN((ROUNDDOWN((((2*VLOOKUP($AA363, 'EV and Base'!$A$1:$N$671, 11, FALSE))+31+ROUNDDOWN($AE363/4, 0))*$AB363)/100, 0)+5), 0))</f>
        <v>108-109</v>
      </c>
      <c r="AL363" s="21" t="str" cm="1">
        <f t="array" aca="1" ref="AL363" ca="1">IF(NOT(ISNUMBER(INDEX($A:$A, LOOKUP(2, 1 / ($A$1:INDIRECT("$A$"&amp;ROW($A363)) &lt;&gt; ""),ROW($A$1:INDIRECT("$A$"&amp;ROW($A363)))), 1))), "",
ROUNDDOWN((ROUNDDOWN((((2*VLOOKUP($AA363, 'EV and Base'!$A$1:$N$671, 12, FALSE))+0+ROUNDDOWN($AF363/4, 0))*$AB363)/100, 0)+5)*0.9, 0)
&amp;"-"&amp;
ROUNDDOWN((ROUNDDOWN((((2*VLOOKUP($AA363, 'EV and Base'!$A$1:$N$671, 12, FALSE))+31+ROUNDDOWN($AF363/4, 0))*$AB363)/100, 0)+5)*0.9, 0))</f>
        <v>45-59</v>
      </c>
      <c r="AM363" s="21" t="str" cm="1">
        <f t="array" aca="1" ref="AM363" ca="1">IF(NOT(ISNUMBER(INDEX($A:$A, LOOKUP(2, 1 / ($A$1:INDIRECT("$A$"&amp;ROW($A363)) &lt;&gt; ""),ROW($A$1:INDIRECT("$A$"&amp;ROW($A363)))), 1))), "",
ROUNDDOWN((ROUNDDOWN((((2*VLOOKUP($AA363, 'EV and Base'!$A$1:$N$671, 13, FALSE))+30+ROUNDDOWN($AG363/4, 0))*$AB363)/100, 0)+5), 0)
&amp;"-"&amp;
ROUNDDOWN((ROUNDDOWN((((2*VLOOKUP($AA363, 'EV and Base'!$A$1:$N$671, 13, FALSE))+31+ROUNDDOWN($AG363/4, 0))*$AB363)/100, 0)+5), 0))</f>
        <v>108-108</v>
      </c>
      <c r="AN363" s="25" cm="1">
        <f t="array" aca="1" ref="AN363" ca="1">IF(NOT(ISNUMBER(INDEX($A:$A, LOOKUP(2, 1 / ($A$1:INDIRECT("$A$"&amp;ROW($A363)) &lt;&gt; ""),ROW($A$1:INDIRECT("$A$"&amp;ROW($A363)))), 1))), "",
ROUNDDOWN((ROUNDDOWN((((2*VLOOKUP($AA363, 'EV and Base'!$A$1:$N$671, 14, FALSE))+31+ROUNDDOWN($AH363/4, 0))*$AB363)/100, 0)+5), 0))</f>
        <v>106</v>
      </c>
      <c r="AO363" s="23" cm="1">
        <f t="array" aca="1" ref="AO363" ca="1">IF(NOT(ISNUMBER(INDEX($A:$A, LOOKUP(2, 1 / ($A$1:INDIRECT("$A$"&amp;ROW($A363)) &lt;&gt; ""),ROW($A$1:INDIRECT("$A$"&amp;ROW($A363)))), 1))), "",
ROUNDDOWN((((2*VLOOKUP($AA363, 'EV and Base'!$A$1:$N$671, 9, FALSE))+31+ROUNDDOWN($AC363/4, 0))*$AB363)/100, 0)+$AB363+10)</f>
        <v>158</v>
      </c>
      <c r="AP363" s="2" cm="1">
        <f t="array" aca="1" ref="AP363" ca="1">IF(NOT(ISNUMBER(INDEX($A:$A, LOOKUP(2, 1 / ($A$1:INDIRECT("$A$"&amp;ROW($A363)) &lt;&gt; ""),ROW($A$1:INDIRECT("$A$"&amp;ROW($A363)))), 1))), "",
ROUNDDOWN((ROUNDDOWN((((2*VLOOKUP($AA363, 'EV and Base'!$A$1:$N$671, 10, FALSE))+31+ROUNDDOWN($AD363/4, 0))*$AB363)/100, 0)+5)*1.1, 0))</f>
        <v>141</v>
      </c>
      <c r="AQ363" s="2" cm="1">
        <f t="array" aca="1" ref="AQ363" ca="1">IF(NOT(ISNUMBER(INDEX($A:$A, LOOKUP(2, 1 / ($A$1:INDIRECT("$A$"&amp;ROW($A363)) &lt;&gt; ""),ROW($A$1:INDIRECT("$A$"&amp;ROW($A363)))), 1))), "",
ROUNDDOWN((ROUNDDOWN((((2*VLOOKUP($AA363, 'EV and Base'!$A$1:$N$671, 11, FALSE))+$AV$2+ROUNDDOWN($AE363/4, 0))*$AB363)/100, 0)+5), 0))</f>
        <v>109</v>
      </c>
      <c r="AR363" s="22" cm="1">
        <f t="array" aca="1" ref="AR363" ca="1">IF(NOT(ISNUMBER(INDEX($A:$A, LOOKUP(2, 1 / ($A$1:INDIRECT("$A$"&amp;ROW($A363)) &lt;&gt; ""),ROW($A$1:INDIRECT("$A$"&amp;ROW($A363)))), 1))), "",
ROUNDDOWN((ROUNDDOWN((((2*VLOOKUP($AA363, 'EV and Base'!$A$1:$N$671, 12, FALSE))+$AW$2+ROUNDDOWN($AF363/4, 0))*$AB363)/100, 0)+5)*0.9, 0))</f>
        <v>53</v>
      </c>
      <c r="AS363" s="2" cm="1">
        <f t="array" aca="1" ref="AS363" ca="1">IF(NOT(ISNUMBER(INDEX($A:$A, LOOKUP(2, 1 / ($A$1:INDIRECT("$A$"&amp;ROW($A363)) &lt;&gt; ""),ROW($A$1:INDIRECT("$A$"&amp;ROW($A363)))), 1))), "",
ROUNDDOWN((ROUNDDOWN((((2*VLOOKUP($AA363, 'EV and Base'!$A$1:$N$671, 13, FALSE))+$AX$2+ROUNDDOWN($AG363/4, 0))*$AB363)/100, 0)+5), 0))</f>
        <v>108</v>
      </c>
      <c r="AT363" s="24" cm="1">
        <f t="array" aca="1" ref="AT363" ca="1">IF(NOT(ISNUMBER(INDEX($A:$A, LOOKUP(2, 1 / ($A$1:INDIRECT("$A$"&amp;ROW($A363)) &lt;&gt; ""),ROW($A$1:INDIRECT("$A$"&amp;ROW($A363)))), 1))), "",
ROUNDDOWN((ROUNDDOWN((((2*VLOOKUP($AA363, 'EV and Base'!$A$1:$N$671, 14, FALSE))+31+ROUNDDOWN($AH363/4, 0))*$AB363)/100, 0)+5), 0))</f>
        <v>106</v>
      </c>
      <c r="AU363" s="28">
        <v>255</v>
      </c>
      <c r="AY363" cm="1">
        <f t="array" aca="1" ref="AY363" ca="1">IF(NOT(ISNUMBER(INDEX($A:$A,LOOKUP(2,1/($A$1:INDIRECT("$A$"&amp;ROW($A363))&lt;&gt;""),ROW($A$1:INDIRECT("$A$"&amp;ROW($A363)))),1))),"",
INDEX($AY:$AY,LOOKUP(2,1/($AY$1:INDIRECT("$AY$"&amp;ROW($AY363)-1)&lt;&gt;""),ROW($AY$1:INDIRECT("$AY$"&amp;ROW($AY363)-1))),1)+$BL363)</f>
        <v>110022</v>
      </c>
      <c r="AZ363" s="3" cm="1">
        <f t="array" aca="1" ref="AZ363" ca="1">IF(NOT(ISNUMBER(INDEX($A:$A, LOOKUP(2, 1 / ($A$1:INDIRECT("$A$"&amp;ROW($A363)) &lt;&gt; ""),ROW($A$1:INDIRECT("$A$"&amp;ROW($A363)))), 1))), "",
VLOOKUP(INDIRECT("$G$"&amp;LOOKUP(2, 1 / ($AY$1:INDIRECT("$AY$"&amp;ROW($AY363)-1) &lt;&gt; ""),ROW($AY$1:INDIRECT("$AY$"&amp;ROW($AY363)-1)))),'EV and Base'!A302:N972,2,FALSE))</f>
        <v>156</v>
      </c>
      <c r="BA363" s="3" cm="1">
        <f t="array" aca="1" ref="BA363" ca="1">IF(NOT(ISNUMBER(INDEX($A:$A, LOOKUP(2, 1 / ($A$1:INDIRECT("$A$"&amp;ROW($A363)) &lt;&gt; ""),ROW($A$1:INDIRECT("$A$"&amp;ROW($A363)))), 1))), "",
INDIRECT("$I$"&amp;LOOKUP(2, 1 / ($AY$1:INDIRECT("$AY$"&amp;ROW($AY363)-1) &lt;&gt; ""),ROW($AY$1:INDIRECT("$AY$"&amp;ROW($AY363)-1)))))</f>
        <v>33</v>
      </c>
      <c r="BB363" s="1" cm="1">
        <f t="array" aca="1" ref="BB363" ca="1">IF(NOT(ISNUMBER(INDEX($A:$A, LOOKUP(2, 1 / ($A$1:INDIRECT("$A$"&amp;ROW($A363)) &lt;&gt; ""),ROW($A$1:INDIRECT("$A$"&amp;ROW($A363)))), 1))), "",
INDIRECT("$AB$"&amp;LOOKUP(2, 1 / ($AY$1:INDIRECT("$AY$"&amp;ROW($AY363)-1) &lt;&gt; ""),ROW($AY$1:INDIRECT("$AY$"&amp;ROW($AY363)-1)))))</f>
        <v>48</v>
      </c>
      <c r="BC363" s="3" cm="1">
        <f t="array" aca="1" ref="BC363" ca="1">IF(NOT(ISNUMBER(INDEX($A:$A,LOOKUP(2,1/($A$1:INDIRECT("$A$"&amp;ROW($A363))&lt;&gt;""),ROW($A$1:INDIRECT("$A$"&amp;ROW($A363)))),1))),"",
$BA363+$BA363+10)</f>
        <v>76</v>
      </c>
      <c r="BD363" s="3" cm="1">
        <f t="array" aca="1" ref="BD363" ca="1">IF(NOT(ISNUMBER(INDEX($A:$A,LOOKUP(2,1/($A$1:INDIRECT("$A$"&amp;ROW($A363))&lt;&gt;""),ROW($A$1:INDIRECT("$A$"&amp;ROW($A363)))),1))),"",
$BA363+$BB363+10)</f>
        <v>91</v>
      </c>
      <c r="BE363" s="3" cm="1">
        <f t="array" aca="1" ref="BE363" ca="1">IF(NOT(ISNUMBER(INDEX($A:$A,LOOKUP(2,1/($A$1:INDIRECT("$A$"&amp;ROW($A363))&lt;&gt;""),ROW($A$1:INDIRECT("$A$"&amp;ROW($A363)))),1))),"",
$BC363*$BC363)</f>
        <v>5776</v>
      </c>
      <c r="BF363" s="3" cm="1">
        <f t="array" aca="1" ref="BF363" ca="1">IF(NOT(ISNUMBER(INDEX($A:$A,LOOKUP(2,1/($A$1:INDIRECT("$A$"&amp;ROW($A363))&lt;&gt;""),ROW($A$1:INDIRECT("$A$"&amp;ROW($A363)))),1))),"",
$BD363*$BD363)</f>
        <v>8281</v>
      </c>
      <c r="BG363" s="3" cm="1">
        <f t="array" aca="1" ref="BG363" ca="1">IF(NOT(ISNUMBER(INDEX($A:$A,LOOKUP(2,1/($A$1:INDIRECT("$A$"&amp;ROW($A363))&lt;&gt;""),ROW($A$1:INDIRECT("$A$"&amp;ROW($A363)))),1))),"",
_xlfn.FLOOR.MATH(1.5*_xlfn.FLOOR.MATH($AZ363*BA363/5)))</f>
        <v>1543</v>
      </c>
      <c r="BH363" s="3" cm="1">
        <f t="array" aca="1" ref="BH363" ca="1">IF(NOT(ISNUMBER(INDEX($A:$A, LOOKUP(2, 1 / ($A$1:INDIRECT("$A$"&amp;ROW($A363)) &lt;&gt; ""),ROW($A$1:INDIRECT("$A$"&amp;ROW($A363)))), 1))), "",
_xlfn.FLOOR.MATH($BG363/IF(OR(INDIRECT("$C$"&amp;LOOKUP(2, 1 / ($AY$1:INDIRECT("$AY$"&amp;ROW($AY363)-1) &lt;&gt; ""),ROW($AY$1:INDIRECT("$AY$"&amp;ROW($AY363)-1))))="Multi",
INDIRECT("$C$"&amp;LOOKUP(2, 1 / ($AY$1:INDIRECT("$AY$"&amp;ROW($AY363)-1) &lt;&gt; ""),ROW($AY$1:INDIRECT("$AY$"&amp;ROW($AY363)-1))))="Double"),2,1)))</f>
        <v>1543</v>
      </c>
      <c r="BI363" s="3" cm="1">
        <f t="array" aca="1" ref="BI363" ca="1">IF(NOT(ISNUMBER(INDEX($A:$A,LOOKUP(2,1/($A$1:INDIRECT("$A$"&amp;ROW($A363))&lt;&gt;""),ROW($A$1:INDIRECT("$A$"&amp;ROW($A363)))),1))),"",
VLOOKUP($BC363,GameFreakSQRT!$A$1:$B$200,2,FALSE))</f>
        <v>35708</v>
      </c>
      <c r="BJ363" s="3" cm="1">
        <f t="array" aca="1" ref="BJ363" ca="1">IF(NOT(ISNUMBER(INDEX($A:$A,LOOKUP(2,1/($A$1:INDIRECT("$A$"&amp;ROW($A363))&lt;&gt;""),ROW($A$1:INDIRECT("$A$"&amp;ROW($A363)))),1))),"",
VLOOKUP($BD363,GameFreakSQRT!$A$1:$B$200,2,FALSE))</f>
        <v>39073</v>
      </c>
      <c r="BK363" s="3" cm="1">
        <f t="array" aca="1" ref="BK363" ca="1">IF(NOT(ISNUMBER(INDEX($A:$A,LOOKUP(2,1/($A$1:INDIRECT("$A$"&amp;ROW($A363))&lt;&gt;""),ROW($A$1:INDIRECT("$A$"&amp;ROW($A363)))),1))),"",
_xlfn.FLOOR.MATH((($BI363*$BE363)*$BH363)/($BJ363*$BF363))+1)</f>
        <v>984</v>
      </c>
      <c r="BL363" s="3" cm="1">
        <f t="array" aca="1" ref="BL363" ca="1">IF(NOT(ISNUMBER(INDEX($A:$A,LOOKUP(2,1/($A$1:INDIRECT("$A$"&amp;ROW($A363))&lt;&gt;""),ROW($A$1:INDIRECT("$A$"&amp;ROW($A363)))),1))),"",
_xlfn.FLOOR.MATH($BK363*IF(NOT(INDIRECT("$Z$"&amp;LOOKUP(2, 1 / ($AY$1:INDIRECT("$AY$"&amp;ROW($AY363)-1) &lt;&gt; ""),ROW($AY$1:INDIRECT("$AY$"&amp;ROW($AY363)-1))))=""),1.5,1)))</f>
        <v>1476</v>
      </c>
      <c r="BM363" s="3" cm="1">
        <f t="array" aca="1" ref="BM363" ca="1">IF(NOT(ISNUMBER(INDEX($A:$A, LOOKUP(2, 1 / ($A$1:INDIRECT("$A$"&amp;ROW($A363)) &lt;&gt; ""),ROW($A$1:INDIRECT("$A$"&amp;ROW($A363)))), 1))), "",
INDIRECT("$Y$"&amp;LOOKUP(2, 1 / ($AY$1:INDIRECT("$AY$"&amp;ROW($AY363)-1) &lt;&gt; ""),ROW($AY$1:INDIRECT("$AY$"&amp;ROW($AY363)-1)))))</f>
        <v>1476</v>
      </c>
      <c r="BN363" s="3" t="b">
        <f t="shared" ca="1" si="29"/>
        <v>1</v>
      </c>
    </row>
    <row r="364" spans="1:66" x14ac:dyDescent="0.45">
      <c r="A364" s="69"/>
      <c r="B364" s="69"/>
      <c r="C364" s="69"/>
      <c r="D364" s="69"/>
      <c r="E364" s="69"/>
      <c r="F364" s="56">
        <v>3</v>
      </c>
      <c r="G364" s="2" t="s">
        <v>334</v>
      </c>
      <c r="H364" s="2" t="s">
        <v>50</v>
      </c>
      <c r="I364" s="2">
        <v>32</v>
      </c>
      <c r="J364" s="2" t="s">
        <v>103</v>
      </c>
      <c r="K364" s="2" t="s">
        <v>281</v>
      </c>
      <c r="L364" s="2" t="s">
        <v>53</v>
      </c>
      <c r="M364" s="2" t="s">
        <v>337</v>
      </c>
      <c r="N364" s="2" t="s">
        <v>407</v>
      </c>
      <c r="O364" s="2" t="s">
        <v>254</v>
      </c>
      <c r="P364" s="2" t="s">
        <v>645</v>
      </c>
      <c r="Q364" s="2">
        <v>0</v>
      </c>
      <c r="R364" s="2">
        <f>_xlfn.FLOOR.MATH((((2*VLOOKUP(G364, 'EV and Base'!$A$1:$N$671, 9, FALSE))+$Q364)*$I364)/100)+$I364+10</f>
        <v>74</v>
      </c>
      <c r="S364" s="2">
        <f>_xlfn.FLOOR.MATH((_xlfn.FLOOR.MATH((((2*VLOOKUP($G364, 'EV and Base'!$A$1:$N$671, 10, FALSE))+$Q364)*$I364)/100)+5)*
IF(OR($J364="Lonely", $J364="Brave", $J364="Adamant", $J364="Naughty"), 1.1,
IF(OR($J364="Bold", $J364="Timid", $J364="Modest", $J364="Calm"), 0.9, 1)))</f>
        <v>53</v>
      </c>
      <c r="T364" s="2">
        <f>_xlfn.FLOOR.MATH((_xlfn.FLOOR.MATH((((2*VLOOKUP($G364, 'EV and Base'!$A$1:$N$671, 11, FALSE))+$Q364)*$I364)/100)+5)*
IF(OR($J364="Bold", $J364="Relaxed", $J364="Impish", $J364="Lax"), 1.1,
IF(OR($J364="Lonely", $J364="Hasty", $J364="Mild", $J364="Gentle"), 0.9, 1)))</f>
        <v>49</v>
      </c>
      <c r="U364" s="2">
        <f>_xlfn.FLOOR.MATH((_xlfn.FLOOR.MATH((((2*VLOOKUP($G364, 'EV and Base'!$A$1:$N$671, 12, FALSE))+$Q364)*$I364)/100)+5)*
IF(OR($J364="Modest", $J364="Mild", $J364="Quiet", $J364="Rash"), 1.1,
IF(OR($J364="Adamant", $J364="Impish", $J364="Jolly", $J364="Careful"), 0.9, 1)))</f>
        <v>24</v>
      </c>
      <c r="V364" s="2">
        <f>_xlfn.FLOOR.MATH((_xlfn.FLOOR.MATH((((2*VLOOKUP($G364, 'EV and Base'!$A$1:$N$671, 13, FALSE))+$Q364)*$I364)/100)+5)*
IF(OR($J364="Calm", $J364="Gentle", $J364="Sassy", $J364="Careful"), 1.1,
IF(OR($J364="Naughty", $J364="Lax", $J364="Naive", $J364="Rash"), 0.9, 1)))</f>
        <v>53</v>
      </c>
      <c r="W364" s="2">
        <f>_xlfn.FLOOR.MATH((_xlfn.FLOOR.MATH((((2*VLOOKUP($G364, 'EV and Base'!$A$1:$N$671, 14, FALSE))+$Q364)*$I364)/100)+5)*
IF(OR($J364="Timid", $J364="Hasty", $J364="Jolly", $J364="Naive"), 1.1,
IF(OR($J364="Brave", $J364="Relaxed", $J364="Quiet", $J364="Sassy"), 0.9, 1)))</f>
        <v>35</v>
      </c>
      <c r="X364" s="69"/>
      <c r="Y364" s="1">
        <v>601</v>
      </c>
      <c r="Z364" s="1">
        <v>1</v>
      </c>
      <c r="AA364" s="23" t="str" cm="1">
        <f t="array" aca="1" ref="AA364" ca="1">IF(NOT(ISNUMBER(INDEX($A:$A,LOOKUP(2,1/($A$1:INDIRECT("$A$"&amp;ROW($A364))&lt;&gt;""),ROW($A$1:INDIRECT("$A$"&amp;ROW($A364)))),1))),"",
IF(NOT(ISNUMBER($A364)),$AA363,
IF($AB364&lt;16,"Lillipup",
IF($AB364&lt;32,"Herdier",
"Stoutland"))))</f>
        <v>Stoutland</v>
      </c>
      <c r="AB364" s="25" cm="1">
        <f t="array" aca="1" ref="AB364" ca="1">IF(NOT(ISNUMBER(INDEX($A:$A, LOOKUP(2, 1 / ($A$1:INDIRECT("$A$"&amp;ROW($A364)) &lt;&gt; ""),ROW($A$1:INDIRECT("$A$"&amp;ROW($A364)))), 1))), "",
VLOOKUP($AY364,'Medium-Slow'!$A$1:$B$101,2,TRUE))</f>
        <v>49</v>
      </c>
      <c r="AC364" s="23" cm="1">
        <f t="array" aca="1" ref="AC364" ca="1">IF(NOT(ISNUMBER(INDEX($A:$A, LOOKUP(2, 1 / ($A$1:INDIRECT("$A$"&amp;ROW($A364)) &lt;&gt; ""),ROW($A$1:INDIRECT("$A$"&amp;ROW($A364)))), 1))), "",
INDEX($AC:$AC, LOOKUP(2, 1 / ($AC$1:INDIRECT("$AC$"&amp;ROW($AC364)-1) &lt;&gt; ""),ROW($AC$1:INDIRECT("$AC$"&amp;ROW($AC364)-1))), 1)+
IF(INDEX($AC:$AC, LOOKUP(2, 1 / ($AC$1:INDIRECT("$AC$"&amp;ROW($AC364)-1) &lt;&gt; ""),ROW($AC$1:INDIRECT("$AC$"&amp;ROW($AC364)-1))), 1)+
INDEX($AD:$AD, LOOKUP(2, 1 / ($AD$1:INDIRECT("$AD$"&amp;ROW($AD364)-1) &lt;&gt; ""),ROW($AD$1:INDIRECT("$AD$"&amp;ROW($AD364)-1))), 1)+
INDEX($AE:$AE, LOOKUP(2, 1 / ($AE$1:INDIRECT("$AE$"&amp;ROW($AE364)-1) &lt;&gt; ""),ROW($AE$1:INDIRECT("$AE$"&amp;ROW($AD364)-1))), 1)+
INDEX($AE:$AF, LOOKUP(2, 1 / ($AF$1:INDIRECT("$AF$"&amp;ROW($AF364)-1) &lt;&gt; ""),ROW($AF$1:INDIRECT("$AF$"&amp;ROW($AD364)-1))), 1)+
INDEX($AG:$AG, LOOKUP(2, 1 / ($AG$1:INDIRECT("$AG$"&amp;ROW($AG364)-1) &lt;&gt; ""),ROW($AG$1:INDIRECT("$AG$"&amp;ROW($AD364)-1))), 1)+
INDEX($AH:$AH, LOOKUP(2, 1 / ($AH$1:INDIRECT("$AH$"&amp;ROW($AH364)-1) &lt;&gt; ""),ROW($AH$1:INDIRECT("$AH$"&amp;ROW($AD364)-1))), 1)&gt;=510,0,
IF(INDEX($AC:$AC, LOOKUP(2, 1 / ($AC$1:INDIRECT("$AC$"&amp;ROW($AC364)-1) &lt;&gt; ""),ROW($AC$1:INDIRECT("$AC$"&amp;ROW($AC364)-1))), 1)&gt;=255,0,
VLOOKUP(INDIRECT("$G$"&amp;LOOKUP(2, 1 / ($AC$1:INDIRECT("$AC$"&amp;ROW($AC364)-1) &lt;&gt; ""),ROW($AC$1:INDIRECT("$AC$"&amp;ROW($AC364)-1)))), 'EV and Base'!$A$1:$N$671, 3, FALSE))))</f>
        <v>10</v>
      </c>
      <c r="AD364" s="2" cm="1">
        <f t="array" aca="1" ref="AD364" ca="1">IF(NOT(ISNUMBER(INDEX($A:$A, LOOKUP(2, 1 / ($A$1:INDIRECT("$A$"&amp;ROW($A364)) &lt;&gt; ""),ROW($A$1:INDIRECT("$A$"&amp;ROW($A364)))), 1))), "",
INDEX($AD:$AD, LOOKUP(2, 1 / ($AD$1:INDIRECT("$AD$"&amp;ROW($AD364)-1) &lt;&gt; ""),ROW($AD$1:INDIRECT("$AD$"&amp;ROW($AD364)-1))), 1)+
IF(INDEX($AC:$AC, LOOKUP(2, 1 / ($AC$1:INDIRECT("$AC$"&amp;ROW($AC364)-1) &lt;&gt; ""),ROW($AC$1:INDIRECT("$AC$"&amp;ROW($AC364)-1))), 1)+
INDEX($AD:$AD, LOOKUP(2, 1 / ($AD$1:INDIRECT("$AD$"&amp;ROW($AD364)-1) &lt;&gt; ""),ROW($AD$1:INDIRECT("$AD$"&amp;ROW($AD364)-1))), 1)+
INDEX($AE:$AE, LOOKUP(2, 1 / ($AE$1:INDIRECT("$AE$"&amp;ROW($AE364)-1) &lt;&gt; ""),ROW($AE$1:INDIRECT("$AE$"&amp;ROW($AD364)-1))), 1)+
INDEX($AE:$AF, LOOKUP(2, 1 / ($AF$1:INDIRECT("$AF$"&amp;ROW($AF364)-1) &lt;&gt; ""),ROW($AF$1:INDIRECT("$AF$"&amp;ROW($AD364)-1))), 1)+
INDEX($AG:$AG, LOOKUP(2, 1 / ($AG$1:INDIRECT("$AG$"&amp;ROW($AG364)-1) &lt;&gt; ""),ROW($AG$1:INDIRECT("$AG$"&amp;ROW($AD364)-1))), 1)+
INDEX($AH:$AH, LOOKUP(2, 1 / ($AH$1:INDIRECT("$AH$"&amp;ROW($AH364)-1) &lt;&gt; ""),ROW($AH$1:INDIRECT("$AH$"&amp;ROW($AD364)-1))), 1)&gt;=510,0,
IF(INDEX($AD:$AD, LOOKUP(2, 1 / ($AD$1:INDIRECT("$AD$"&amp;ROW($AD364)-1) &lt;&gt; ""),ROW($AD$1:INDIRECT("$AD$"&amp;ROW($AD364)-1))), 1)&gt;=255,0,
VLOOKUP(INDIRECT("$G$"&amp;LOOKUP(2, 1 / ($AD$1:INDIRECT("$AD$"&amp;ROW($AD364)-1) &lt;&gt; ""),ROW($AD$1:INDIRECT("$AD$"&amp;ROW($AD364)-1)))), 'EV and Base'!$A$1:$N$671, 4, FALSE))))</f>
        <v>97</v>
      </c>
      <c r="AE364" s="2" cm="1">
        <f t="array" aca="1" ref="AE364" ca="1">IF(NOT(ISNUMBER(INDEX($A:$A,LOOKUP(2,1/($A$1:INDIRECT("$A$"&amp;ROW($A364))&lt;&gt;""),ROW($A$1:INDIRECT("$A$"&amp;ROW($A364)))),1))),"",
INDEX($AE:$AE,LOOKUP(2,1/($AE$1:INDIRECT("$AE$"&amp;ROW($AE364)-1)&lt;&gt;""),ROW($AE$1:INDIRECT("$AE$"&amp;ROW($AE364)-1))),1)+
IF(INDEX($AC:$AC,LOOKUP(2,1/($AC$1:INDIRECT("$AC$"&amp;ROW($AC364)-1)&lt;&gt;""),ROW($AC$1:INDIRECT("$AC$"&amp;ROW($AC364)-1))),1)+
INDEX($AD:$AD,LOOKUP(2,1/($AD$1:INDIRECT("$AD$"&amp;ROW($AD364)-1)&lt;&gt;""),ROW($AD$1:INDIRECT("$AD$"&amp;ROW($AD364)-1))),1)+
INDEX($AE:$AE,LOOKUP(2,1/($AE$1:INDIRECT("$AE$"&amp;ROW($AE364)-1)&lt;&gt;""),ROW($AE$1:INDIRECT("$AE$"&amp;ROW($AD364)-1))),1)+
INDEX($AE:$AF,LOOKUP(2,1/($AF$1:INDIRECT("$AF$"&amp;ROW($AF364)-1)&lt;&gt;""),ROW($AF$1:INDIRECT("$AF$"&amp;ROW($AD364)-1))),1)+
INDEX($AG:$AG,LOOKUP(2,1/($AG$1:INDIRECT("$AG$"&amp;ROW($AG364)-1)&lt;&gt;""),ROW($AG$1:INDIRECT("$AG$"&amp;ROW($AD364)-1))),1)+
INDEX($AH:$AH,LOOKUP(2,1/($AH$1:INDIRECT("$AH$"&amp;ROW($AH364)-1)&lt;&gt;""),ROW($AH$1:INDIRECT("$AH$"&amp;ROW($AD364)-1))),1)&gt;=510,0,
IF(INDEX($AE:$AE,LOOKUP(2,1/($AE$1:INDIRECT("$AE$"&amp;ROW($AE364)-1)&lt;&gt;""),ROW($AE$1:INDIRECT("$AE$"&amp;ROW($AE364)-1))),1)&gt;=255,0,
VLOOKUP(INDIRECT("$G$"&amp;LOOKUP(2,1/($AE$1:INDIRECT("$AE$"&amp;ROW($AE364)-1)&lt;&gt;""),ROW($AE$1:INDIRECT("$AE$"&amp;ROW($AE364)-1)))),'EV and Base'!$A$1:$N$671,5,FALSE))))</f>
        <v>11</v>
      </c>
      <c r="AF364" s="2" cm="1">
        <f t="array" aca="1" ref="AF364" ca="1">IF(NOT(ISNUMBER(INDEX($A:$A, LOOKUP(2, 1 / ($A$1:INDIRECT("$A$"&amp;ROW($A364)) &lt;&gt; ""),ROW($A$1:INDIRECT("$A$"&amp;ROW($A364)))), 1))), "",
INDEX($AF:$AF, LOOKUP(2, 1 / ($AF$1:INDIRECT("$AF$"&amp;ROW($AF364)-1) &lt;&gt; ""),ROW($AF$1:INDIRECT("$AF$"&amp;ROW($AF364)-1))), 1)+
IF(INDEX($AC:$AC, LOOKUP(2, 1 / ($AC$1:INDIRECT("$AC$"&amp;ROW($AC364)-1) &lt;&gt; ""),ROW($AC$1:INDIRECT("$AC$"&amp;ROW($AC364)-1))), 1)+
INDEX($AD:$AD, LOOKUP(2, 1 / ($AD$1:INDIRECT("$AD$"&amp;ROW($AD364)-1) &lt;&gt; ""),ROW($AD$1:INDIRECT("$AD$"&amp;ROW($AD364)-1))), 1)+
INDEX($AE:$AE, LOOKUP(2, 1 / ($AE$1:INDIRECT("$AE$"&amp;ROW($AE364)-1) &lt;&gt; ""),ROW($AE$1:INDIRECT("$AE$"&amp;ROW($AD364)-1))), 1)+
INDEX($AE:$AF, LOOKUP(2, 1 / ($AF$1:INDIRECT("$AF$"&amp;ROW($AF364)-1) &lt;&gt; ""),ROW($AF$1:INDIRECT("$AF$"&amp;ROW($AD364)-1))), 1)+
INDEX($AG:$AG, LOOKUP(2, 1 / ($AG$1:INDIRECT("$AG$"&amp;ROW($AG364)-1) &lt;&gt; ""),ROW($AG$1:INDIRECT("$AG$"&amp;ROW($AD364)-1))), 1)+
INDEX($AH:$AH, LOOKUP(2, 1 / ($AH$1:INDIRECT("$AH$"&amp;ROW($AH364)-1) &lt;&gt; ""),ROW($AH$1:INDIRECT("$AH$"&amp;ROW($AD364)-1))), 1)&gt;=510,0,
IF(INDEX($AF:$AF, LOOKUP(2, 1 / ($AF$1:INDIRECT("$AF$"&amp;ROW($AF364)-1) &lt;&gt; ""),ROW($AF$1:INDIRECT("$AF$"&amp;ROW($AF364)-1))), 1)&gt;=255,0,
VLOOKUP(INDIRECT("$G$"&amp;LOOKUP(2, 1 / ($AF$1:INDIRECT("$AF$"&amp;ROW($AF364)-1) &lt;&gt; ""),ROW($AF$1:INDIRECT("$AF$"&amp;ROW($AF364)-1)))), 'EV and Base'!$A$1:$N$671, 6, FALSE))))</f>
        <v>21</v>
      </c>
      <c r="AG364" s="2" cm="1">
        <f t="array" aca="1" ref="AG364" ca="1">IF(NOT(ISNUMBER(INDEX($A:$A, LOOKUP(2, 1 / ($A$1:INDIRECT("$A$"&amp;ROW($A364)) &lt;&gt; ""),ROW($A$1:INDIRECT("$A$"&amp;ROW($A364)))), 1))), "",
INDEX($AG:$AG, LOOKUP(2, 1 / ($AG$1:INDIRECT("$AG$"&amp;ROW($AG364)-1) &lt;&gt; ""),ROW($AG$1:INDIRECT("$AG$"&amp;ROW($AG364)-1))), 1)+
IF(INDEX($AC:$AC, LOOKUP(2, 1 / ($AC$1:INDIRECT("$AC$"&amp;ROW($AC364)-1) &lt;&gt; ""),ROW($AC$1:INDIRECT("$AC$"&amp;ROW($AC364)-1))), 1)+
INDEX($AD:$AD, LOOKUP(2, 1 / ($AD$1:INDIRECT("$AD$"&amp;ROW($AD364)-1) &lt;&gt; ""),ROW($AD$1:INDIRECT("$AD$"&amp;ROW($AD364)-1))), 1)+
INDEX($AE:$AE, LOOKUP(2, 1 / ($AE$1:INDIRECT("$AE$"&amp;ROW($AE364)-1) &lt;&gt; ""),ROW($AE$1:INDIRECT("$AE$"&amp;ROW($AD364)-1))), 1)+
INDEX($AE:$AF, LOOKUP(2, 1 / ($AF$1:INDIRECT("$AF$"&amp;ROW($AF364)-1) &lt;&gt; ""),ROW($AF$1:INDIRECT("$AF$"&amp;ROW($AD364)-1))), 1)+
INDEX($AG:$AG, LOOKUP(2, 1 / ($AG$1:INDIRECT("$AG$"&amp;ROW($AG364)-1) &lt;&gt; ""),ROW($AG$1:INDIRECT("$AG$"&amp;ROW($AD364)-1))), 1)+
INDEX($AH:$AH, LOOKUP(2, 1 / ($AH$1:INDIRECT("$AH$"&amp;ROW($AH364)-1) &lt;&gt; ""),ROW($AH$1:INDIRECT("$AH$"&amp;ROW($AD364)-1))), 1)&gt;=510,0,
IF(INDEX($AG:$AG, LOOKUP(2, 1 / ($AG$1:INDIRECT("$AG$"&amp;ROW($AG364)-1) &lt;&gt; ""),ROW($AG$1:INDIRECT("$AG$"&amp;ROW($AG364)-1))), 1)&gt;=255,0,
VLOOKUP(INDIRECT("$G$"&amp;LOOKUP(2, 1 / ($AG$1:INDIRECT("$AG$"&amp;ROW($AG364)-1) &lt;&gt; ""),ROW($AG$1:INDIRECT("$AG$"&amp;ROW($AG364)-1)))), 'EV and Base'!$A$1:$N$671, 7, FALSE))))</f>
        <v>6</v>
      </c>
      <c r="AH364" s="24" cm="1">
        <f t="array" aca="1" ref="AH364" ca="1">IF(NOT(ISNUMBER(INDEX($A:$A,LOOKUP(2,1/($A$1:INDIRECT("$A$"&amp;ROW($A364))&lt;&gt;""),ROW($A$1:INDIRECT("$A$"&amp;ROW($A364)))),1))),"",
INDEX($AH:$AH,LOOKUP(2,1/($AH$1:INDIRECT("$AH$"&amp;ROW($AH364)-1)&lt;&gt;""),ROW($AH$1:INDIRECT("$AH$"&amp;ROW($AH364)-1))),1)+
IF(INDEX($AC:$AC,LOOKUP(2,1/($AC$1:INDIRECT("$AC$"&amp;ROW($AC364)-1)&lt;&gt;""),ROW($AC$1:INDIRECT("$AC$"&amp;ROW($AC364)-1))),1)+
INDEX($AD:$AD,LOOKUP(2,1/($AD$1:INDIRECT("$AD$"&amp;ROW($AD364)-1)&lt;&gt;""),ROW($AD$1:INDIRECT("$AD$"&amp;ROW($AD364)-1))),1)+
INDEX($AE:$AE,LOOKUP(2,1/($AE$1:INDIRECT("$AE$"&amp;ROW($AE364)-1)&lt;&gt;""),ROW($AE$1:INDIRECT("$AE$"&amp;ROW($AD364)-1))),1)+
INDEX($AE:$AF,LOOKUP(2,1/($AF$1:INDIRECT("$AF$"&amp;ROW($AF364)-1)&lt;&gt;""),ROW($AF$1:INDIRECT("$AF$"&amp;ROW($AD364)-1))),1)+
INDEX($AG:$AG,LOOKUP(2,1/($AG$1:INDIRECT("$AG$"&amp;ROW($AG364)-1)&lt;&gt;""),ROW($AG$1:INDIRECT("$AG$"&amp;ROW($AD364)-1))),1)+
INDEX($AH:$AH,LOOKUP(2,1/($AH$1:INDIRECT("$AH$"&amp;ROW($AH364)-1)&lt;&gt;""),ROW($AH$1:INDIRECT("$AH$"&amp;ROW($AD364)-1))),1)&gt;=510,0,
IF(INDEX($AH:$AH,LOOKUP(2,1/($AH$1:INDIRECT("$AH$"&amp;ROW($AH364)-1)&lt;&gt;""),ROW($AH$1:INDIRECT("$AH$"&amp;ROW($AH364)-1))),1)&gt;=255,0,
VLOOKUP(INDIRECT("$G$"&amp;LOOKUP(2,1/($AH$1:INDIRECT("$AH$"&amp;ROW($AH364)-1)&lt;&gt;""),ROW($AH$1:INDIRECT("$AH$"&amp;ROW($AH364)-1)))),'EV and Base'!$A$1:$N$671,8,FALSE))))</f>
        <v>64</v>
      </c>
      <c r="AI364" s="29" cm="1">
        <f t="array" aca="1" ref="AI364" ca="1">IF(NOT(ISNUMBER(INDEX($A:$A,LOOKUP(2,1/($A$1:INDIRECT("$A$"&amp;ROW($A364))&lt;&gt;""),ROW($A$1:INDIRECT("$A$"&amp;ROW($A364)))),1))),"",
ROUNDDOWN((((2*VLOOKUP($AA364,'EV and Base'!$A$1:$N$671,9,FALSE))+31+ROUNDDOWN($AC364/4,0))*$AB364)/100,0)+$AB364+10)</f>
        <v>158</v>
      </c>
      <c r="AJ364" s="21" cm="1">
        <f t="array" aca="1" ref="AJ364" ca="1">IF(NOT(ISNUMBER(INDEX($A:$A, LOOKUP(2, 1 / ($A$1:INDIRECT("$A$"&amp;ROW($A364)) &lt;&gt; ""),ROW($A$1:INDIRECT("$A$"&amp;ROW($A364)))), 1))), "",
ROUNDDOWN((ROUNDDOWN((((2*VLOOKUP($AA364, 'EV and Base'!$A$1:$N$671, 10, FALSE))+31+ROUNDDOWN($AD364/4, 0))*$AB364)/100, 0)+5)*1.1, 0))</f>
        <v>141</v>
      </c>
      <c r="AK364" s="21" t="str" cm="1">
        <f t="array" aca="1" ref="AK364" ca="1">IF(NOT(ISNUMBER(INDEX($A:$A, LOOKUP(2, 1 / ($A$1:INDIRECT("$A$"&amp;ROW($A364)) &lt;&gt; ""),ROW($A$1:INDIRECT("$A$"&amp;ROW($A364)))), 1))), "",
ROUNDDOWN((ROUNDDOWN((((2*VLOOKUP($AA364, 'EV and Base'!$A$1:$N$671, 11, FALSE))+30+ROUNDDOWN($AE364/4, 0))*$AB364)/100, 0)+5), 0)
&amp;"-"&amp;
ROUNDDOWN((ROUNDDOWN((((2*VLOOKUP($AA364, 'EV and Base'!$A$1:$N$671, 11, FALSE))+31+ROUNDDOWN($AE364/4, 0))*$AB364)/100, 0)+5), 0))</f>
        <v>108-109</v>
      </c>
      <c r="AL364" s="21" t="str" cm="1">
        <f t="array" aca="1" ref="AL364" ca="1">IF(NOT(ISNUMBER(INDEX($A:$A, LOOKUP(2, 1 / ($A$1:INDIRECT("$A$"&amp;ROW($A364)) &lt;&gt; ""),ROW($A$1:INDIRECT("$A$"&amp;ROW($A364)))), 1))), "",
ROUNDDOWN((ROUNDDOWN((((2*VLOOKUP($AA364, 'EV and Base'!$A$1:$N$671, 12, FALSE))+0+ROUNDDOWN($AF364/4, 0))*$AB364)/100, 0)+5)*0.9, 0)
&amp;"-"&amp;
ROUNDDOWN((ROUNDDOWN((((2*VLOOKUP($AA364, 'EV and Base'!$A$1:$N$671, 12, FALSE))+31+ROUNDDOWN($AF364/4, 0))*$AB364)/100, 0)+5)*0.9, 0))</f>
        <v>45-59</v>
      </c>
      <c r="AM364" s="21" t="str" cm="1">
        <f t="array" aca="1" ref="AM364" ca="1">IF(NOT(ISNUMBER(INDEX($A:$A, LOOKUP(2, 1 / ($A$1:INDIRECT("$A$"&amp;ROW($A364)) &lt;&gt; ""),ROW($A$1:INDIRECT("$A$"&amp;ROW($A364)))), 1))), "",
ROUNDDOWN((ROUNDDOWN((((2*VLOOKUP($AA364, 'EV and Base'!$A$1:$N$671, 13, FALSE))+30+ROUNDDOWN($AG364/4, 0))*$AB364)/100, 0)+5), 0)
&amp;"-"&amp;
ROUNDDOWN((ROUNDDOWN((((2*VLOOKUP($AA364, 'EV and Base'!$A$1:$N$671, 13, FALSE))+31+ROUNDDOWN($AG364/4, 0))*$AB364)/100, 0)+5), 0))</f>
        <v>108-108</v>
      </c>
      <c r="AN364" s="25" cm="1">
        <f t="array" aca="1" ref="AN364" ca="1">IF(NOT(ISNUMBER(INDEX($A:$A, LOOKUP(2, 1 / ($A$1:INDIRECT("$A$"&amp;ROW($A364)) &lt;&gt; ""),ROW($A$1:INDIRECT("$A$"&amp;ROW($A364)))), 1))), "",
ROUNDDOWN((ROUNDDOWN((((2*VLOOKUP($AA364, 'EV and Base'!$A$1:$N$671, 14, FALSE))+31+ROUNDDOWN($AH364/4, 0))*$AB364)/100, 0)+5), 0))</f>
        <v>106</v>
      </c>
      <c r="AO364" s="23" cm="1">
        <f t="array" aca="1" ref="AO364" ca="1">IF(NOT(ISNUMBER(INDEX($A:$A, LOOKUP(2, 1 / ($A$1:INDIRECT("$A$"&amp;ROW($A364)) &lt;&gt; ""),ROW($A$1:INDIRECT("$A$"&amp;ROW($A364)))), 1))), "",
ROUNDDOWN((((2*VLOOKUP($AA364, 'EV and Base'!$A$1:$N$671, 9, FALSE))+31+ROUNDDOWN($AC364/4, 0))*$AB364)/100, 0)+$AB364+10)</f>
        <v>158</v>
      </c>
      <c r="AP364" s="2" cm="1">
        <f t="array" aca="1" ref="AP364" ca="1">IF(NOT(ISNUMBER(INDEX($A:$A, LOOKUP(2, 1 / ($A$1:INDIRECT("$A$"&amp;ROW($A364)) &lt;&gt; ""),ROW($A$1:INDIRECT("$A$"&amp;ROW($A364)))), 1))), "",
ROUNDDOWN((ROUNDDOWN((((2*VLOOKUP($AA364, 'EV and Base'!$A$1:$N$671, 10, FALSE))+31+ROUNDDOWN($AD364/4, 0))*$AB364)/100, 0)+5)*1.1, 0))</f>
        <v>141</v>
      </c>
      <c r="AQ364" s="2" cm="1">
        <f t="array" aca="1" ref="AQ364" ca="1">IF(NOT(ISNUMBER(INDEX($A:$A, LOOKUP(2, 1 / ($A$1:INDIRECT("$A$"&amp;ROW($A364)) &lt;&gt; ""),ROW($A$1:INDIRECT("$A$"&amp;ROW($A364)))), 1))), "",
ROUNDDOWN((ROUNDDOWN((((2*VLOOKUP($AA364, 'EV and Base'!$A$1:$N$671, 11, FALSE))+$AV$2+ROUNDDOWN($AE364/4, 0))*$AB364)/100, 0)+5), 0))</f>
        <v>109</v>
      </c>
      <c r="AR364" s="22" cm="1">
        <f t="array" aca="1" ref="AR364" ca="1">IF(NOT(ISNUMBER(INDEX($A:$A, LOOKUP(2, 1 / ($A$1:INDIRECT("$A$"&amp;ROW($A364)) &lt;&gt; ""),ROW($A$1:INDIRECT("$A$"&amp;ROW($A364)))), 1))), "",
ROUNDDOWN((ROUNDDOWN((((2*VLOOKUP($AA364, 'EV and Base'!$A$1:$N$671, 12, FALSE))+$AW$2+ROUNDDOWN($AF364/4, 0))*$AB364)/100, 0)+5)*0.9, 0))</f>
        <v>53</v>
      </c>
      <c r="AS364" s="2" cm="1">
        <f t="array" aca="1" ref="AS364" ca="1">IF(NOT(ISNUMBER(INDEX($A:$A, LOOKUP(2, 1 / ($A$1:INDIRECT("$A$"&amp;ROW($A364)) &lt;&gt; ""),ROW($A$1:INDIRECT("$A$"&amp;ROW($A364)))), 1))), "",
ROUNDDOWN((ROUNDDOWN((((2*VLOOKUP($AA364, 'EV and Base'!$A$1:$N$671, 13, FALSE))+$AX$2+ROUNDDOWN($AG364/4, 0))*$AB364)/100, 0)+5), 0))</f>
        <v>108</v>
      </c>
      <c r="AT364" s="24" cm="1">
        <f t="array" aca="1" ref="AT364" ca="1">IF(NOT(ISNUMBER(INDEX($A:$A, LOOKUP(2, 1 / ($A$1:INDIRECT("$A$"&amp;ROW($A364)) &lt;&gt; ""),ROW($A$1:INDIRECT("$A$"&amp;ROW($A364)))), 1))), "",
ROUNDDOWN((ROUNDDOWN((((2*VLOOKUP($AA364, 'EV and Base'!$A$1:$N$671, 14, FALSE))+31+ROUNDDOWN($AH364/4, 0))*$AB364)/100, 0)+5), 0))</f>
        <v>106</v>
      </c>
      <c r="AU364" s="28">
        <v>255</v>
      </c>
      <c r="AY364" cm="1">
        <f t="array" aca="1" ref="AY364" ca="1">IF(NOT(ISNUMBER(INDEX($A:$A,LOOKUP(2,1/($A$1:INDIRECT("$A$"&amp;ROW($A364))&lt;&gt;""),ROW($A$1:INDIRECT("$A$"&amp;ROW($A364)))),1))),"",
INDEX($AY:$AY,LOOKUP(2,1/($AY$1:INDIRECT("$AY$"&amp;ROW($AY364)-1)&lt;&gt;""),ROW($AY$1:INDIRECT("$AY$"&amp;ROW($AY364)-1))),1)+$BL364)</f>
        <v>111283</v>
      </c>
      <c r="AZ364" s="3" cm="1">
        <f t="array" aca="1" ref="AZ364" ca="1">IF(NOT(ISNUMBER(INDEX($A:$A, LOOKUP(2, 1 / ($A$1:INDIRECT("$A$"&amp;ROW($A364)) &lt;&gt; ""),ROW($A$1:INDIRECT("$A$"&amp;ROW($A364)))), 1))), "",
VLOOKUP(INDIRECT("$G$"&amp;LOOKUP(2, 1 / ($AY$1:INDIRECT("$AY$"&amp;ROW($AY364)-1) &lt;&gt; ""),ROW($AY$1:INDIRECT("$AY$"&amp;ROW($AY364)-1)))),'EV and Base'!A303:N973,2,FALSE))</f>
        <v>147</v>
      </c>
      <c r="BA364" s="3" cm="1">
        <f t="array" aca="1" ref="BA364" ca="1">IF(NOT(ISNUMBER(INDEX($A:$A, LOOKUP(2, 1 / ($A$1:INDIRECT("$A$"&amp;ROW($A364)) &lt;&gt; ""),ROW($A$1:INDIRECT("$A$"&amp;ROW($A364)))), 1))), "",
INDIRECT("$I$"&amp;LOOKUP(2, 1 / ($AY$1:INDIRECT("$AY$"&amp;ROW($AY364)-1) &lt;&gt; ""),ROW($AY$1:INDIRECT("$AY$"&amp;ROW($AY364)-1)))))</f>
        <v>32</v>
      </c>
      <c r="BB364" s="1" cm="1">
        <f t="array" aca="1" ref="BB364" ca="1">IF(NOT(ISNUMBER(INDEX($A:$A, LOOKUP(2, 1 / ($A$1:INDIRECT("$A$"&amp;ROW($A364)) &lt;&gt; ""),ROW($A$1:INDIRECT("$A$"&amp;ROW($A364)))), 1))), "",
INDIRECT("$AB$"&amp;LOOKUP(2, 1 / ($AY$1:INDIRECT("$AY$"&amp;ROW($AY364)-1) &lt;&gt; ""),ROW($AY$1:INDIRECT("$AY$"&amp;ROW($AY364)-1)))))</f>
        <v>49</v>
      </c>
      <c r="BC364" s="3" cm="1">
        <f t="array" aca="1" ref="BC364" ca="1">IF(NOT(ISNUMBER(INDEX($A:$A,LOOKUP(2,1/($A$1:INDIRECT("$A$"&amp;ROW($A364))&lt;&gt;""),ROW($A$1:INDIRECT("$A$"&amp;ROW($A364)))),1))),"",
$BA364+$BA364+10)</f>
        <v>74</v>
      </c>
      <c r="BD364" s="3" cm="1">
        <f t="array" aca="1" ref="BD364" ca="1">IF(NOT(ISNUMBER(INDEX($A:$A,LOOKUP(2,1/($A$1:INDIRECT("$A$"&amp;ROW($A364))&lt;&gt;""),ROW($A$1:INDIRECT("$A$"&amp;ROW($A364)))),1))),"",
$BA364+$BB364+10)</f>
        <v>91</v>
      </c>
      <c r="BE364" s="3" cm="1">
        <f t="array" aca="1" ref="BE364" ca="1">IF(NOT(ISNUMBER(INDEX($A:$A,LOOKUP(2,1/($A$1:INDIRECT("$A$"&amp;ROW($A364))&lt;&gt;""),ROW($A$1:INDIRECT("$A$"&amp;ROW($A364)))),1))),"",
$BC364*$BC364)</f>
        <v>5476</v>
      </c>
      <c r="BF364" s="3" cm="1">
        <f t="array" aca="1" ref="BF364" ca="1">IF(NOT(ISNUMBER(INDEX($A:$A,LOOKUP(2,1/($A$1:INDIRECT("$A$"&amp;ROW($A364))&lt;&gt;""),ROW($A$1:INDIRECT("$A$"&amp;ROW($A364)))),1))),"",
$BD364*$BD364)</f>
        <v>8281</v>
      </c>
      <c r="BG364" s="3" cm="1">
        <f t="array" aca="1" ref="BG364" ca="1">IF(NOT(ISNUMBER(INDEX($A:$A,LOOKUP(2,1/($A$1:INDIRECT("$A$"&amp;ROW($A364))&lt;&gt;""),ROW($A$1:INDIRECT("$A$"&amp;ROW($A364)))),1))),"",
_xlfn.FLOOR.MATH(1.5*_xlfn.FLOOR.MATH($AZ364*BA364/5)))</f>
        <v>1410</v>
      </c>
      <c r="BH364" s="3" cm="1">
        <f t="array" aca="1" ref="BH364" ca="1">IF(NOT(ISNUMBER(INDEX($A:$A, LOOKUP(2, 1 / ($A$1:INDIRECT("$A$"&amp;ROW($A364)) &lt;&gt; ""),ROW($A$1:INDIRECT("$A$"&amp;ROW($A364)))), 1))), "",
_xlfn.FLOOR.MATH($BG364/IF(OR(INDIRECT("$C$"&amp;LOOKUP(2, 1 / ($AY$1:INDIRECT("$AY$"&amp;ROW($AY364)-1) &lt;&gt; ""),ROW($AY$1:INDIRECT("$AY$"&amp;ROW($AY364)-1))))="Multi",
INDIRECT("$C$"&amp;LOOKUP(2, 1 / ($AY$1:INDIRECT("$AY$"&amp;ROW($AY364)-1) &lt;&gt; ""),ROW($AY$1:INDIRECT("$AY$"&amp;ROW($AY364)-1))))="Double"),2,1)))</f>
        <v>1410</v>
      </c>
      <c r="BI364" s="3" cm="1">
        <f t="array" aca="1" ref="BI364" ca="1">IF(NOT(ISNUMBER(INDEX($A:$A,LOOKUP(2,1/($A$1:INDIRECT("$A$"&amp;ROW($A364))&lt;&gt;""),ROW($A$1:INDIRECT("$A$"&amp;ROW($A364)))),1))),"",
VLOOKUP($BC364,GameFreakSQRT!$A$1:$B$200,2,FALSE))</f>
        <v>35235</v>
      </c>
      <c r="BJ364" s="3" cm="1">
        <f t="array" aca="1" ref="BJ364" ca="1">IF(NOT(ISNUMBER(INDEX($A:$A,LOOKUP(2,1/($A$1:INDIRECT("$A$"&amp;ROW($A364))&lt;&gt;""),ROW($A$1:INDIRECT("$A$"&amp;ROW($A364)))),1))),"",
VLOOKUP($BD364,GameFreakSQRT!$A$1:$B$200,2,FALSE))</f>
        <v>39073</v>
      </c>
      <c r="BK364" s="3" cm="1">
        <f t="array" aca="1" ref="BK364" ca="1">IF(NOT(ISNUMBER(INDEX($A:$A,LOOKUP(2,1/($A$1:INDIRECT("$A$"&amp;ROW($A364))&lt;&gt;""),ROW($A$1:INDIRECT("$A$"&amp;ROW($A364)))),1))),"",
_xlfn.FLOOR.MATH((($BI364*$BE364)*$BH364)/($BJ364*$BF364))+1)</f>
        <v>841</v>
      </c>
      <c r="BL364" s="3" cm="1">
        <f t="array" aca="1" ref="BL364" ca="1">IF(NOT(ISNUMBER(INDEX($A:$A,LOOKUP(2,1/($A$1:INDIRECT("$A$"&amp;ROW($A364))&lt;&gt;""),ROW($A$1:INDIRECT("$A$"&amp;ROW($A364)))),1))),"",
_xlfn.FLOOR.MATH($BK364*IF(NOT(INDIRECT("$Z$"&amp;LOOKUP(2, 1 / ($AY$1:INDIRECT("$AY$"&amp;ROW($AY364)-1) &lt;&gt; ""),ROW($AY$1:INDIRECT("$AY$"&amp;ROW($AY364)-1))))=""),1.5,1)))</f>
        <v>1261</v>
      </c>
      <c r="BM364" s="3" cm="1">
        <f t="array" aca="1" ref="BM364" ca="1">IF(NOT(ISNUMBER(INDEX($A:$A, LOOKUP(2, 1 / ($A$1:INDIRECT("$A$"&amp;ROW($A364)) &lt;&gt; ""),ROW($A$1:INDIRECT("$A$"&amp;ROW($A364)))), 1))), "",
INDIRECT("$Y$"&amp;LOOKUP(2, 1 / ($AY$1:INDIRECT("$AY$"&amp;ROW($AY364)-1) &lt;&gt; ""),ROW($AY$1:INDIRECT("$AY$"&amp;ROW($AY364)-1)))))</f>
        <v>1261</v>
      </c>
      <c r="BN364" s="3" t="b">
        <f t="shared" ca="1" si="29"/>
        <v>1</v>
      </c>
    </row>
    <row r="365" spans="1:66" x14ac:dyDescent="0.45">
      <c r="A365" s="69"/>
      <c r="B365" s="69"/>
      <c r="C365" s="69"/>
      <c r="D365" s="69"/>
      <c r="E365" s="69"/>
      <c r="F365" s="56">
        <v>2</v>
      </c>
      <c r="G365" s="2" t="s">
        <v>378</v>
      </c>
      <c r="H365" s="2" t="s">
        <v>50</v>
      </c>
      <c r="I365" s="2">
        <v>32</v>
      </c>
      <c r="J365" s="2" t="s">
        <v>132</v>
      </c>
      <c r="K365" s="2" t="s">
        <v>184</v>
      </c>
      <c r="L365" s="2" t="s">
        <v>53</v>
      </c>
      <c r="M365" s="2" t="s">
        <v>333</v>
      </c>
      <c r="N365" s="2" t="s">
        <v>336</v>
      </c>
      <c r="O365" s="2" t="s">
        <v>177</v>
      </c>
      <c r="P365" s="2" t="s">
        <v>416</v>
      </c>
      <c r="Q365" s="2">
        <v>0</v>
      </c>
      <c r="R365" s="2">
        <f>_xlfn.FLOOR.MATH((((2*VLOOKUP(G365, 'EV and Base'!$A$1:$N$671, 9, FALSE))+$Q365)*$I365)/100)+$I365+10</f>
        <v>80</v>
      </c>
      <c r="S365" s="2">
        <f>_xlfn.FLOOR.MATH((_xlfn.FLOOR.MATH((((2*VLOOKUP($G365, 'EV and Base'!$A$1:$N$671, 10, FALSE))+$Q365)*$I365)/100)+5)*
IF(OR($J365="Lonely", $J365="Brave", $J365="Adamant", $J365="Naughty"), 1.1,
IF(OR($J365="Bold", $J365="Timid", $J365="Modest", $J365="Calm"), 0.9, 1)))</f>
        <v>57</v>
      </c>
      <c r="T365" s="2">
        <f>_xlfn.FLOOR.MATH((_xlfn.FLOOR.MATH((((2*VLOOKUP($G365, 'EV and Base'!$A$1:$N$671, 11, FALSE))+$Q365)*$I365)/100)+5)*
IF(OR($J365="Bold", $J365="Relaxed", $J365="Impish", $J365="Lax"), 1.1,
IF(OR($J365="Lonely", $J365="Hasty", $J365="Mild", $J365="Gentle"), 0.9, 1)))</f>
        <v>36</v>
      </c>
      <c r="U365" s="2">
        <f>_xlfn.FLOOR.MATH((_xlfn.FLOOR.MATH((((2*VLOOKUP($G365, 'EV and Base'!$A$1:$N$671, 12, FALSE))+$Q365)*$I365)/100)+5)*
IF(OR($J365="Modest", $J365="Mild", $J365="Quiet", $J365="Rash"), 1.1,
IF(OR($J365="Adamant", $J365="Impish", $J365="Jolly", $J365="Careful"), 0.9, 1)))</f>
        <v>33</v>
      </c>
      <c r="V365" s="2">
        <f>_xlfn.FLOOR.MATH((_xlfn.FLOOR.MATH((((2*VLOOKUP($G365, 'EV and Base'!$A$1:$N$671, 13, FALSE))+$Q365)*$I365)/100)+5)*
IF(OR($J365="Calm", $J365="Gentle", $J365="Sassy", $J365="Careful"), 1.1,
IF(OR($J365="Naughty", $J365="Lax", $J365="Naive", $J365="Rash"), 0.9, 1)))</f>
        <v>33</v>
      </c>
      <c r="W365" s="2">
        <f>_xlfn.FLOOR.MATH((_xlfn.FLOOR.MATH((((2*VLOOKUP($G365, 'EV and Base'!$A$1:$N$671, 14, FALSE))+$Q365)*$I365)/100)+5)*
IF(OR($J365="Timid", $J365="Hasty", $J365="Jolly", $J365="Naive"), 1.1,
IF(OR($J365="Brave", $J365="Relaxed", $J365="Quiet", $J365="Sassy"), 0.9, 1)))</f>
        <v>46</v>
      </c>
      <c r="X365" s="69"/>
      <c r="Y365" s="1">
        <v>1056</v>
      </c>
      <c r="Z365" s="1">
        <v>1</v>
      </c>
      <c r="AA365" s="23" t="str" cm="1">
        <f t="array" aca="1" ref="AA365" ca="1">IF(NOT(ISNUMBER(INDEX($A:$A,LOOKUP(2,1/($A$1:INDIRECT("$A$"&amp;ROW($A365))&lt;&gt;""),ROW($A$1:INDIRECT("$A$"&amp;ROW($A365)))),1))),"",
IF(NOT(ISNUMBER($A365)),$AA364,
IF($AB365&lt;16,"Lillipup",
IF($AB365&lt;32,"Herdier",
"Stoutland"))))</f>
        <v>Stoutland</v>
      </c>
      <c r="AB365" s="25" cm="1">
        <f t="array" aca="1" ref="AB365" ca="1">IF(NOT(ISNUMBER(INDEX($A:$A, LOOKUP(2, 1 / ($A$1:INDIRECT("$A$"&amp;ROW($A365)) &lt;&gt; ""),ROW($A$1:INDIRECT("$A$"&amp;ROW($A365)))), 1))), "",
VLOOKUP($AY365,'Medium-Slow'!$A$1:$B$101,2,TRUE))</f>
        <v>49</v>
      </c>
      <c r="AC365" s="23" cm="1">
        <f t="array" aca="1" ref="AC365" ca="1">IF(NOT(ISNUMBER(INDEX($A:$A, LOOKUP(2, 1 / ($A$1:INDIRECT("$A$"&amp;ROW($A365)) &lt;&gt; ""),ROW($A$1:INDIRECT("$A$"&amp;ROW($A365)))), 1))), "",
INDEX($AC:$AC, LOOKUP(2, 1 / ($AC$1:INDIRECT("$AC$"&amp;ROW($AC365)-1) &lt;&gt; ""),ROW($AC$1:INDIRECT("$AC$"&amp;ROW($AC365)-1))), 1)+
IF(INDEX($AC:$AC, LOOKUP(2, 1 / ($AC$1:INDIRECT("$AC$"&amp;ROW($AC365)-1) &lt;&gt; ""),ROW($AC$1:INDIRECT("$AC$"&amp;ROW($AC365)-1))), 1)+
INDEX($AD:$AD, LOOKUP(2, 1 / ($AD$1:INDIRECT("$AD$"&amp;ROW($AD365)-1) &lt;&gt; ""),ROW($AD$1:INDIRECT("$AD$"&amp;ROW($AD365)-1))), 1)+
INDEX($AE:$AE, LOOKUP(2, 1 / ($AE$1:INDIRECT("$AE$"&amp;ROW($AE365)-1) &lt;&gt; ""),ROW($AE$1:INDIRECT("$AE$"&amp;ROW($AD365)-1))), 1)+
INDEX($AE:$AF, LOOKUP(2, 1 / ($AF$1:INDIRECT("$AF$"&amp;ROW($AF365)-1) &lt;&gt; ""),ROW($AF$1:INDIRECT("$AF$"&amp;ROW($AD365)-1))), 1)+
INDEX($AG:$AG, LOOKUP(2, 1 / ($AG$1:INDIRECT("$AG$"&amp;ROW($AG365)-1) &lt;&gt; ""),ROW($AG$1:INDIRECT("$AG$"&amp;ROW($AD365)-1))), 1)+
INDEX($AH:$AH, LOOKUP(2, 1 / ($AH$1:INDIRECT("$AH$"&amp;ROW($AH365)-1) &lt;&gt; ""),ROW($AH$1:INDIRECT("$AH$"&amp;ROW($AD365)-1))), 1)&gt;=510,0,
IF(INDEX($AC:$AC, LOOKUP(2, 1 / ($AC$1:INDIRECT("$AC$"&amp;ROW($AC365)-1) &lt;&gt; ""),ROW($AC$1:INDIRECT("$AC$"&amp;ROW($AC365)-1))), 1)&gt;=255,0,
VLOOKUP(INDIRECT("$G$"&amp;LOOKUP(2, 1 / ($AC$1:INDIRECT("$AC$"&amp;ROW($AC365)-1) &lt;&gt; ""),ROW($AC$1:INDIRECT("$AC$"&amp;ROW($AC365)-1)))), 'EV and Base'!$A$1:$N$671, 3, FALSE))))</f>
        <v>10</v>
      </c>
      <c r="AD365" s="2" cm="1">
        <f t="array" aca="1" ref="AD365" ca="1">IF(NOT(ISNUMBER(INDEX($A:$A, LOOKUP(2, 1 / ($A$1:INDIRECT("$A$"&amp;ROW($A365)) &lt;&gt; ""),ROW($A$1:INDIRECT("$A$"&amp;ROW($A365)))), 1))), "",
INDEX($AD:$AD, LOOKUP(2, 1 / ($AD$1:INDIRECT("$AD$"&amp;ROW($AD365)-1) &lt;&gt; ""),ROW($AD$1:INDIRECT("$AD$"&amp;ROW($AD365)-1))), 1)+
IF(INDEX($AC:$AC, LOOKUP(2, 1 / ($AC$1:INDIRECT("$AC$"&amp;ROW($AC365)-1) &lt;&gt; ""),ROW($AC$1:INDIRECT("$AC$"&amp;ROW($AC365)-1))), 1)+
INDEX($AD:$AD, LOOKUP(2, 1 / ($AD$1:INDIRECT("$AD$"&amp;ROW($AD365)-1) &lt;&gt; ""),ROW($AD$1:INDIRECT("$AD$"&amp;ROW($AD365)-1))), 1)+
INDEX($AE:$AE, LOOKUP(2, 1 / ($AE$1:INDIRECT("$AE$"&amp;ROW($AE365)-1) &lt;&gt; ""),ROW($AE$1:INDIRECT("$AE$"&amp;ROW($AD365)-1))), 1)+
INDEX($AE:$AF, LOOKUP(2, 1 / ($AF$1:INDIRECT("$AF$"&amp;ROW($AF365)-1) &lt;&gt; ""),ROW($AF$1:INDIRECT("$AF$"&amp;ROW($AD365)-1))), 1)+
INDEX($AG:$AG, LOOKUP(2, 1 / ($AG$1:INDIRECT("$AG$"&amp;ROW($AG365)-1) &lt;&gt; ""),ROW($AG$1:INDIRECT("$AG$"&amp;ROW($AD365)-1))), 1)+
INDEX($AH:$AH, LOOKUP(2, 1 / ($AH$1:INDIRECT("$AH$"&amp;ROW($AH365)-1) &lt;&gt; ""),ROW($AH$1:INDIRECT("$AH$"&amp;ROW($AD365)-1))), 1)&gt;=510,0,
IF(INDEX($AD:$AD, LOOKUP(2, 1 / ($AD$1:INDIRECT("$AD$"&amp;ROW($AD365)-1) &lt;&gt; ""),ROW($AD$1:INDIRECT("$AD$"&amp;ROW($AD365)-1))), 1)&gt;=255,0,
VLOOKUP(INDIRECT("$G$"&amp;LOOKUP(2, 1 / ($AD$1:INDIRECT("$AD$"&amp;ROW($AD365)-1) &lt;&gt; ""),ROW($AD$1:INDIRECT("$AD$"&amp;ROW($AD365)-1)))), 'EV and Base'!$A$1:$N$671, 4, FALSE))))</f>
        <v>98</v>
      </c>
      <c r="AE365" s="2" cm="1">
        <f t="array" aca="1" ref="AE365" ca="1">IF(NOT(ISNUMBER(INDEX($A:$A,LOOKUP(2,1/($A$1:INDIRECT("$A$"&amp;ROW($A365))&lt;&gt;""),ROW($A$1:INDIRECT("$A$"&amp;ROW($A365)))),1))),"",
INDEX($AE:$AE,LOOKUP(2,1/($AE$1:INDIRECT("$AE$"&amp;ROW($AE365)-1)&lt;&gt;""),ROW($AE$1:INDIRECT("$AE$"&amp;ROW($AE365)-1))),1)+
IF(INDEX($AC:$AC,LOOKUP(2,1/($AC$1:INDIRECT("$AC$"&amp;ROW($AC365)-1)&lt;&gt;""),ROW($AC$1:INDIRECT("$AC$"&amp;ROW($AC365)-1))),1)+
INDEX($AD:$AD,LOOKUP(2,1/($AD$1:INDIRECT("$AD$"&amp;ROW($AD365)-1)&lt;&gt;""),ROW($AD$1:INDIRECT("$AD$"&amp;ROW($AD365)-1))),1)+
INDEX($AE:$AE,LOOKUP(2,1/($AE$1:INDIRECT("$AE$"&amp;ROW($AE365)-1)&lt;&gt;""),ROW($AE$1:INDIRECT("$AE$"&amp;ROW($AD365)-1))),1)+
INDEX($AE:$AF,LOOKUP(2,1/($AF$1:INDIRECT("$AF$"&amp;ROW($AF365)-1)&lt;&gt;""),ROW($AF$1:INDIRECT("$AF$"&amp;ROW($AD365)-1))),1)+
INDEX($AG:$AG,LOOKUP(2,1/($AG$1:INDIRECT("$AG$"&amp;ROW($AG365)-1)&lt;&gt;""),ROW($AG$1:INDIRECT("$AG$"&amp;ROW($AD365)-1))),1)+
INDEX($AH:$AH,LOOKUP(2,1/($AH$1:INDIRECT("$AH$"&amp;ROW($AH365)-1)&lt;&gt;""),ROW($AH$1:INDIRECT("$AH$"&amp;ROW($AD365)-1))),1)&gt;=510,0,
IF(INDEX($AE:$AE,LOOKUP(2,1/($AE$1:INDIRECT("$AE$"&amp;ROW($AE365)-1)&lt;&gt;""),ROW($AE$1:INDIRECT("$AE$"&amp;ROW($AE365)-1))),1)&gt;=255,0,
VLOOKUP(INDIRECT("$G$"&amp;LOOKUP(2,1/($AE$1:INDIRECT("$AE$"&amp;ROW($AE365)-1)&lt;&gt;""),ROW($AE$1:INDIRECT("$AE$"&amp;ROW($AE365)-1)))),'EV and Base'!$A$1:$N$671,5,FALSE))))</f>
        <v>11</v>
      </c>
      <c r="AF365" s="2" cm="1">
        <f t="array" aca="1" ref="AF365" ca="1">IF(NOT(ISNUMBER(INDEX($A:$A, LOOKUP(2, 1 / ($A$1:INDIRECT("$A$"&amp;ROW($A365)) &lt;&gt; ""),ROW($A$1:INDIRECT("$A$"&amp;ROW($A365)))), 1))), "",
INDEX($AF:$AF, LOOKUP(2, 1 / ($AF$1:INDIRECT("$AF$"&amp;ROW($AF365)-1) &lt;&gt; ""),ROW($AF$1:INDIRECT("$AF$"&amp;ROW($AF365)-1))), 1)+
IF(INDEX($AC:$AC, LOOKUP(2, 1 / ($AC$1:INDIRECT("$AC$"&amp;ROW($AC365)-1) &lt;&gt; ""),ROW($AC$1:INDIRECT("$AC$"&amp;ROW($AC365)-1))), 1)+
INDEX($AD:$AD, LOOKUP(2, 1 / ($AD$1:INDIRECT("$AD$"&amp;ROW($AD365)-1) &lt;&gt; ""),ROW($AD$1:INDIRECT("$AD$"&amp;ROW($AD365)-1))), 1)+
INDEX($AE:$AE, LOOKUP(2, 1 / ($AE$1:INDIRECT("$AE$"&amp;ROW($AE365)-1) &lt;&gt; ""),ROW($AE$1:INDIRECT("$AE$"&amp;ROW($AD365)-1))), 1)+
INDEX($AE:$AF, LOOKUP(2, 1 / ($AF$1:INDIRECT("$AF$"&amp;ROW($AF365)-1) &lt;&gt; ""),ROW($AF$1:INDIRECT("$AF$"&amp;ROW($AD365)-1))), 1)+
INDEX($AG:$AG, LOOKUP(2, 1 / ($AG$1:INDIRECT("$AG$"&amp;ROW($AG365)-1) &lt;&gt; ""),ROW($AG$1:INDIRECT("$AG$"&amp;ROW($AD365)-1))), 1)+
INDEX($AH:$AH, LOOKUP(2, 1 / ($AH$1:INDIRECT("$AH$"&amp;ROW($AH365)-1) &lt;&gt; ""),ROW($AH$1:INDIRECT("$AH$"&amp;ROW($AD365)-1))), 1)&gt;=510,0,
IF(INDEX($AF:$AF, LOOKUP(2, 1 / ($AF$1:INDIRECT("$AF$"&amp;ROW($AF365)-1) &lt;&gt; ""),ROW($AF$1:INDIRECT("$AF$"&amp;ROW($AF365)-1))), 1)&gt;=255,0,
VLOOKUP(INDIRECT("$G$"&amp;LOOKUP(2, 1 / ($AF$1:INDIRECT("$AF$"&amp;ROW($AF365)-1) &lt;&gt; ""),ROW($AF$1:INDIRECT("$AF$"&amp;ROW($AF365)-1)))), 'EV and Base'!$A$1:$N$671, 6, FALSE))))</f>
        <v>21</v>
      </c>
      <c r="AG365" s="2" cm="1">
        <f t="array" aca="1" ref="AG365" ca="1">IF(NOT(ISNUMBER(INDEX($A:$A, LOOKUP(2, 1 / ($A$1:INDIRECT("$A$"&amp;ROW($A365)) &lt;&gt; ""),ROW($A$1:INDIRECT("$A$"&amp;ROW($A365)))), 1))), "",
INDEX($AG:$AG, LOOKUP(2, 1 / ($AG$1:INDIRECT("$AG$"&amp;ROW($AG365)-1) &lt;&gt; ""),ROW($AG$1:INDIRECT("$AG$"&amp;ROW($AG365)-1))), 1)+
IF(INDEX($AC:$AC, LOOKUP(2, 1 / ($AC$1:INDIRECT("$AC$"&amp;ROW($AC365)-1) &lt;&gt; ""),ROW($AC$1:INDIRECT("$AC$"&amp;ROW($AC365)-1))), 1)+
INDEX($AD:$AD, LOOKUP(2, 1 / ($AD$1:INDIRECT("$AD$"&amp;ROW($AD365)-1) &lt;&gt; ""),ROW($AD$1:INDIRECT("$AD$"&amp;ROW($AD365)-1))), 1)+
INDEX($AE:$AE, LOOKUP(2, 1 / ($AE$1:INDIRECT("$AE$"&amp;ROW($AE365)-1) &lt;&gt; ""),ROW($AE$1:INDIRECT("$AE$"&amp;ROW($AD365)-1))), 1)+
INDEX($AE:$AF, LOOKUP(2, 1 / ($AF$1:INDIRECT("$AF$"&amp;ROW($AF365)-1) &lt;&gt; ""),ROW($AF$1:INDIRECT("$AF$"&amp;ROW($AD365)-1))), 1)+
INDEX($AG:$AG, LOOKUP(2, 1 / ($AG$1:INDIRECT("$AG$"&amp;ROW($AG365)-1) &lt;&gt; ""),ROW($AG$1:INDIRECT("$AG$"&amp;ROW($AD365)-1))), 1)+
INDEX($AH:$AH, LOOKUP(2, 1 / ($AH$1:INDIRECT("$AH$"&amp;ROW($AH365)-1) &lt;&gt; ""),ROW($AH$1:INDIRECT("$AH$"&amp;ROW($AD365)-1))), 1)&gt;=510,0,
IF(INDEX($AG:$AG, LOOKUP(2, 1 / ($AG$1:INDIRECT("$AG$"&amp;ROW($AG365)-1) &lt;&gt; ""),ROW($AG$1:INDIRECT("$AG$"&amp;ROW($AG365)-1))), 1)&gt;=255,0,
VLOOKUP(INDIRECT("$G$"&amp;LOOKUP(2, 1 / ($AG$1:INDIRECT("$AG$"&amp;ROW($AG365)-1) &lt;&gt; ""),ROW($AG$1:INDIRECT("$AG$"&amp;ROW($AG365)-1)))), 'EV and Base'!$A$1:$N$671, 7, FALSE))))</f>
        <v>6</v>
      </c>
      <c r="AH365" s="24" cm="1">
        <f t="array" aca="1" ref="AH365" ca="1">IF(NOT(ISNUMBER(INDEX($A:$A,LOOKUP(2,1/($A$1:INDIRECT("$A$"&amp;ROW($A365))&lt;&gt;""),ROW($A$1:INDIRECT("$A$"&amp;ROW($A365)))),1))),"",
INDEX($AH:$AH,LOOKUP(2,1/($AH$1:INDIRECT("$AH$"&amp;ROW($AH365)-1)&lt;&gt;""),ROW($AH$1:INDIRECT("$AH$"&amp;ROW($AH365)-1))),1)+
IF(INDEX($AC:$AC,LOOKUP(2,1/($AC$1:INDIRECT("$AC$"&amp;ROW($AC365)-1)&lt;&gt;""),ROW($AC$1:INDIRECT("$AC$"&amp;ROW($AC365)-1))),1)+
INDEX($AD:$AD,LOOKUP(2,1/($AD$1:INDIRECT("$AD$"&amp;ROW($AD365)-1)&lt;&gt;""),ROW($AD$1:INDIRECT("$AD$"&amp;ROW($AD365)-1))),1)+
INDEX($AE:$AE,LOOKUP(2,1/($AE$1:INDIRECT("$AE$"&amp;ROW($AE365)-1)&lt;&gt;""),ROW($AE$1:INDIRECT("$AE$"&amp;ROW($AD365)-1))),1)+
INDEX($AE:$AF,LOOKUP(2,1/($AF$1:INDIRECT("$AF$"&amp;ROW($AF365)-1)&lt;&gt;""),ROW($AF$1:INDIRECT("$AF$"&amp;ROW($AD365)-1))),1)+
INDEX($AG:$AG,LOOKUP(2,1/($AG$1:INDIRECT("$AG$"&amp;ROW($AG365)-1)&lt;&gt;""),ROW($AG$1:INDIRECT("$AG$"&amp;ROW($AD365)-1))),1)+
INDEX($AH:$AH,LOOKUP(2,1/($AH$1:INDIRECT("$AH$"&amp;ROW($AH365)-1)&lt;&gt;""),ROW($AH$1:INDIRECT("$AH$"&amp;ROW($AD365)-1))),1)&gt;=510,0,
IF(INDEX($AH:$AH,LOOKUP(2,1/($AH$1:INDIRECT("$AH$"&amp;ROW($AH365)-1)&lt;&gt;""),ROW($AH$1:INDIRECT("$AH$"&amp;ROW($AH365)-1))),1)&gt;=255,0,
VLOOKUP(INDIRECT("$G$"&amp;LOOKUP(2,1/($AH$1:INDIRECT("$AH$"&amp;ROW($AH365)-1)&lt;&gt;""),ROW($AH$1:INDIRECT("$AH$"&amp;ROW($AH365)-1)))),'EV and Base'!$A$1:$N$671,8,FALSE))))</f>
        <v>64</v>
      </c>
      <c r="AI365" s="29" cm="1">
        <f t="array" aca="1" ref="AI365" ca="1">IF(NOT(ISNUMBER(INDEX($A:$A,LOOKUP(2,1/($A$1:INDIRECT("$A$"&amp;ROW($A365))&lt;&gt;""),ROW($A$1:INDIRECT("$A$"&amp;ROW($A365)))),1))),"",
ROUNDDOWN((((2*VLOOKUP($AA365,'EV and Base'!$A$1:$N$671,9,FALSE))+31+ROUNDDOWN($AC365/4,0))*$AB365)/100,0)+$AB365+10)</f>
        <v>158</v>
      </c>
      <c r="AJ365" s="21" cm="1">
        <f t="array" aca="1" ref="AJ365" ca="1">IF(NOT(ISNUMBER(INDEX($A:$A, LOOKUP(2, 1 / ($A$1:INDIRECT("$A$"&amp;ROW($A365)) &lt;&gt; ""),ROW($A$1:INDIRECT("$A$"&amp;ROW($A365)))), 1))), "",
ROUNDDOWN((ROUNDDOWN((((2*VLOOKUP($AA365, 'EV and Base'!$A$1:$N$671, 10, FALSE))+31+ROUNDDOWN($AD365/4, 0))*$AB365)/100, 0)+5)*1.1, 0))</f>
        <v>141</v>
      </c>
      <c r="AK365" s="21" t="str" cm="1">
        <f t="array" aca="1" ref="AK365" ca="1">IF(NOT(ISNUMBER(INDEX($A:$A, LOOKUP(2, 1 / ($A$1:INDIRECT("$A$"&amp;ROW($A365)) &lt;&gt; ""),ROW($A$1:INDIRECT("$A$"&amp;ROW($A365)))), 1))), "",
ROUNDDOWN((ROUNDDOWN((((2*VLOOKUP($AA365, 'EV and Base'!$A$1:$N$671, 11, FALSE))+30+ROUNDDOWN($AE365/4, 0))*$AB365)/100, 0)+5), 0)
&amp;"-"&amp;
ROUNDDOWN((ROUNDDOWN((((2*VLOOKUP($AA365, 'EV and Base'!$A$1:$N$671, 11, FALSE))+31+ROUNDDOWN($AE365/4, 0))*$AB365)/100, 0)+5), 0))</f>
        <v>108-109</v>
      </c>
      <c r="AL365" s="21" t="str" cm="1">
        <f t="array" aca="1" ref="AL365" ca="1">IF(NOT(ISNUMBER(INDEX($A:$A, LOOKUP(2, 1 / ($A$1:INDIRECT("$A$"&amp;ROW($A365)) &lt;&gt; ""),ROW($A$1:INDIRECT("$A$"&amp;ROW($A365)))), 1))), "",
ROUNDDOWN((ROUNDDOWN((((2*VLOOKUP($AA365, 'EV and Base'!$A$1:$N$671, 12, FALSE))+0+ROUNDDOWN($AF365/4, 0))*$AB365)/100, 0)+5)*0.9, 0)
&amp;"-"&amp;
ROUNDDOWN((ROUNDDOWN((((2*VLOOKUP($AA365, 'EV and Base'!$A$1:$N$671, 12, FALSE))+31+ROUNDDOWN($AF365/4, 0))*$AB365)/100, 0)+5)*0.9, 0))</f>
        <v>45-59</v>
      </c>
      <c r="AM365" s="21" t="str" cm="1">
        <f t="array" aca="1" ref="AM365" ca="1">IF(NOT(ISNUMBER(INDEX($A:$A, LOOKUP(2, 1 / ($A$1:INDIRECT("$A$"&amp;ROW($A365)) &lt;&gt; ""),ROW($A$1:INDIRECT("$A$"&amp;ROW($A365)))), 1))), "",
ROUNDDOWN((ROUNDDOWN((((2*VLOOKUP($AA365, 'EV and Base'!$A$1:$N$671, 13, FALSE))+30+ROUNDDOWN($AG365/4, 0))*$AB365)/100, 0)+5), 0)
&amp;"-"&amp;
ROUNDDOWN((ROUNDDOWN((((2*VLOOKUP($AA365, 'EV and Base'!$A$1:$N$671, 13, FALSE))+31+ROUNDDOWN($AG365/4, 0))*$AB365)/100, 0)+5), 0))</f>
        <v>108-108</v>
      </c>
      <c r="AN365" s="25" cm="1">
        <f t="array" aca="1" ref="AN365" ca="1">IF(NOT(ISNUMBER(INDEX($A:$A, LOOKUP(2, 1 / ($A$1:INDIRECT("$A$"&amp;ROW($A365)) &lt;&gt; ""),ROW($A$1:INDIRECT("$A$"&amp;ROW($A365)))), 1))), "",
ROUNDDOWN((ROUNDDOWN((((2*VLOOKUP($AA365, 'EV and Base'!$A$1:$N$671, 14, FALSE))+31+ROUNDDOWN($AH365/4, 0))*$AB365)/100, 0)+5), 0))</f>
        <v>106</v>
      </c>
      <c r="AO365" s="23" cm="1">
        <f t="array" aca="1" ref="AO365" ca="1">IF(NOT(ISNUMBER(INDEX($A:$A, LOOKUP(2, 1 / ($A$1:INDIRECT("$A$"&amp;ROW($A365)) &lt;&gt; ""),ROW($A$1:INDIRECT("$A$"&amp;ROW($A365)))), 1))), "",
ROUNDDOWN((((2*VLOOKUP($AA365, 'EV and Base'!$A$1:$N$671, 9, FALSE))+31+ROUNDDOWN($AC365/4, 0))*$AB365)/100, 0)+$AB365+10)</f>
        <v>158</v>
      </c>
      <c r="AP365" s="2" cm="1">
        <f t="array" aca="1" ref="AP365" ca="1">IF(NOT(ISNUMBER(INDEX($A:$A, LOOKUP(2, 1 / ($A$1:INDIRECT("$A$"&amp;ROW($A365)) &lt;&gt; ""),ROW($A$1:INDIRECT("$A$"&amp;ROW($A365)))), 1))), "",
ROUNDDOWN((ROUNDDOWN((((2*VLOOKUP($AA365, 'EV and Base'!$A$1:$N$671, 10, FALSE))+31+ROUNDDOWN($AD365/4, 0))*$AB365)/100, 0)+5)*1.1, 0))</f>
        <v>141</v>
      </c>
      <c r="AQ365" s="2" cm="1">
        <f t="array" aca="1" ref="AQ365" ca="1">IF(NOT(ISNUMBER(INDEX($A:$A, LOOKUP(2, 1 / ($A$1:INDIRECT("$A$"&amp;ROW($A365)) &lt;&gt; ""),ROW($A$1:INDIRECT("$A$"&amp;ROW($A365)))), 1))), "",
ROUNDDOWN((ROUNDDOWN((((2*VLOOKUP($AA365, 'EV and Base'!$A$1:$N$671, 11, FALSE))+$AV$2+ROUNDDOWN($AE365/4, 0))*$AB365)/100, 0)+5), 0))</f>
        <v>109</v>
      </c>
      <c r="AR365" s="22" cm="1">
        <f t="array" aca="1" ref="AR365" ca="1">IF(NOT(ISNUMBER(INDEX($A:$A, LOOKUP(2, 1 / ($A$1:INDIRECT("$A$"&amp;ROW($A365)) &lt;&gt; ""),ROW($A$1:INDIRECT("$A$"&amp;ROW($A365)))), 1))), "",
ROUNDDOWN((ROUNDDOWN((((2*VLOOKUP($AA365, 'EV and Base'!$A$1:$N$671, 12, FALSE))+$AW$2+ROUNDDOWN($AF365/4, 0))*$AB365)/100, 0)+5)*0.9, 0))</f>
        <v>53</v>
      </c>
      <c r="AS365" s="2" cm="1">
        <f t="array" aca="1" ref="AS365" ca="1">IF(NOT(ISNUMBER(INDEX($A:$A, LOOKUP(2, 1 / ($A$1:INDIRECT("$A$"&amp;ROW($A365)) &lt;&gt; ""),ROW($A$1:INDIRECT("$A$"&amp;ROW($A365)))), 1))), "",
ROUNDDOWN((ROUNDDOWN((((2*VLOOKUP($AA365, 'EV and Base'!$A$1:$N$671, 13, FALSE))+$AX$2+ROUNDDOWN($AG365/4, 0))*$AB365)/100, 0)+5), 0))</f>
        <v>108</v>
      </c>
      <c r="AT365" s="24" cm="1">
        <f t="array" aca="1" ref="AT365" ca="1">IF(NOT(ISNUMBER(INDEX($A:$A, LOOKUP(2, 1 / ($A$1:INDIRECT("$A$"&amp;ROW($A365)) &lt;&gt; ""),ROW($A$1:INDIRECT("$A$"&amp;ROW($A365)))), 1))), "",
ROUNDDOWN((ROUNDDOWN((((2*VLOOKUP($AA365, 'EV and Base'!$A$1:$N$671, 14, FALSE))+31+ROUNDDOWN($AH365/4, 0))*$AB365)/100, 0)+5), 0))</f>
        <v>106</v>
      </c>
      <c r="AU365" s="28">
        <v>255</v>
      </c>
      <c r="AY365" cm="1">
        <f t="array" aca="1" ref="AY365" ca="1">IF(NOT(ISNUMBER(INDEX($A:$A,LOOKUP(2,1/($A$1:INDIRECT("$A$"&amp;ROW($A365))&lt;&gt;""),ROW($A$1:INDIRECT("$A$"&amp;ROW($A365)))),1))),"",
INDEX($AY:$AY,LOOKUP(2,1/($AY$1:INDIRECT("$AY$"&amp;ROW($AY365)-1)&lt;&gt;""),ROW($AY$1:INDIRECT("$AY$"&amp;ROW($AY365)-1))),1)+$BL365)</f>
        <v>111884</v>
      </c>
      <c r="AZ365" s="3" cm="1">
        <f t="array" aca="1" ref="AZ365" ca="1">IF(NOT(ISNUMBER(INDEX($A:$A, LOOKUP(2, 1 / ($A$1:INDIRECT("$A$"&amp;ROW($A365)) &lt;&gt; ""),ROW($A$1:INDIRECT("$A$"&amp;ROW($A365)))), 1))), "",
VLOOKUP(INDIRECT("$G$"&amp;LOOKUP(2, 1 / ($AY$1:INDIRECT("$AY$"&amp;ROW($AY365)-1) &lt;&gt; ""),ROW($AY$1:INDIRECT("$AY$"&amp;ROW($AY365)-1)))),'EV and Base'!A304:N974,2,FALSE))</f>
        <v>70</v>
      </c>
      <c r="BA365" s="3" cm="1">
        <f t="array" aca="1" ref="BA365" ca="1">IF(NOT(ISNUMBER(INDEX($A:$A, LOOKUP(2, 1 / ($A$1:INDIRECT("$A$"&amp;ROW($A365)) &lt;&gt; ""),ROW($A$1:INDIRECT("$A$"&amp;ROW($A365)))), 1))), "",
INDIRECT("$I$"&amp;LOOKUP(2, 1 / ($AY$1:INDIRECT("$AY$"&amp;ROW($AY365)-1) &lt;&gt; ""),ROW($AY$1:INDIRECT("$AY$"&amp;ROW($AY365)-1)))))</f>
        <v>32</v>
      </c>
      <c r="BB365" s="1" cm="1">
        <f t="array" aca="1" ref="BB365" ca="1">IF(NOT(ISNUMBER(INDEX($A:$A, LOOKUP(2, 1 / ($A$1:INDIRECT("$A$"&amp;ROW($A365)) &lt;&gt; ""),ROW($A$1:INDIRECT("$A$"&amp;ROW($A365)))), 1))), "",
INDIRECT("$AB$"&amp;LOOKUP(2, 1 / ($AY$1:INDIRECT("$AY$"&amp;ROW($AY365)-1) &lt;&gt; ""),ROW($AY$1:INDIRECT("$AY$"&amp;ROW($AY365)-1)))))</f>
        <v>49</v>
      </c>
      <c r="BC365" s="3" cm="1">
        <f t="array" aca="1" ref="BC365" ca="1">IF(NOT(ISNUMBER(INDEX($A:$A,LOOKUP(2,1/($A$1:INDIRECT("$A$"&amp;ROW($A365))&lt;&gt;""),ROW($A$1:INDIRECT("$A$"&amp;ROW($A365)))),1))),"",
$BA365+$BA365+10)</f>
        <v>74</v>
      </c>
      <c r="BD365" s="3" cm="1">
        <f t="array" aca="1" ref="BD365" ca="1">IF(NOT(ISNUMBER(INDEX($A:$A,LOOKUP(2,1/($A$1:INDIRECT("$A$"&amp;ROW($A365))&lt;&gt;""),ROW($A$1:INDIRECT("$A$"&amp;ROW($A365)))),1))),"",
$BA365+$BB365+10)</f>
        <v>91</v>
      </c>
      <c r="BE365" s="3" cm="1">
        <f t="array" aca="1" ref="BE365" ca="1">IF(NOT(ISNUMBER(INDEX($A:$A,LOOKUP(2,1/($A$1:INDIRECT("$A$"&amp;ROW($A365))&lt;&gt;""),ROW($A$1:INDIRECT("$A$"&amp;ROW($A365)))),1))),"",
$BC365*$BC365)</f>
        <v>5476</v>
      </c>
      <c r="BF365" s="3" cm="1">
        <f t="array" aca="1" ref="BF365" ca="1">IF(NOT(ISNUMBER(INDEX($A:$A,LOOKUP(2,1/($A$1:INDIRECT("$A$"&amp;ROW($A365))&lt;&gt;""),ROW($A$1:INDIRECT("$A$"&amp;ROW($A365)))),1))),"",
$BD365*$BD365)</f>
        <v>8281</v>
      </c>
      <c r="BG365" s="3" cm="1">
        <f t="array" aca="1" ref="BG365" ca="1">IF(NOT(ISNUMBER(INDEX($A:$A,LOOKUP(2,1/($A$1:INDIRECT("$A$"&amp;ROW($A365))&lt;&gt;""),ROW($A$1:INDIRECT("$A$"&amp;ROW($A365)))),1))),"",
_xlfn.FLOOR.MATH(1.5*_xlfn.FLOOR.MATH($AZ365*BA365/5)))</f>
        <v>672</v>
      </c>
      <c r="BH365" s="3" cm="1">
        <f t="array" aca="1" ref="BH365" ca="1">IF(NOT(ISNUMBER(INDEX($A:$A, LOOKUP(2, 1 / ($A$1:INDIRECT("$A$"&amp;ROW($A365)) &lt;&gt; ""),ROW($A$1:INDIRECT("$A$"&amp;ROW($A365)))), 1))), "",
_xlfn.FLOOR.MATH($BG365/IF(OR(INDIRECT("$C$"&amp;LOOKUP(2, 1 / ($AY$1:INDIRECT("$AY$"&amp;ROW($AY365)-1) &lt;&gt; ""),ROW($AY$1:INDIRECT("$AY$"&amp;ROW($AY365)-1))))="Multi",
INDIRECT("$C$"&amp;LOOKUP(2, 1 / ($AY$1:INDIRECT("$AY$"&amp;ROW($AY365)-1) &lt;&gt; ""),ROW($AY$1:INDIRECT("$AY$"&amp;ROW($AY365)-1))))="Double"),2,1)))</f>
        <v>672</v>
      </c>
      <c r="BI365" s="3" cm="1">
        <f t="array" aca="1" ref="BI365" ca="1">IF(NOT(ISNUMBER(INDEX($A:$A,LOOKUP(2,1/($A$1:INDIRECT("$A$"&amp;ROW($A365))&lt;&gt;""),ROW($A$1:INDIRECT("$A$"&amp;ROW($A365)))),1))),"",
VLOOKUP($BC365,GameFreakSQRT!$A$1:$B$200,2,FALSE))</f>
        <v>35235</v>
      </c>
      <c r="BJ365" s="3" cm="1">
        <f t="array" aca="1" ref="BJ365" ca="1">IF(NOT(ISNUMBER(INDEX($A:$A,LOOKUP(2,1/($A$1:INDIRECT("$A$"&amp;ROW($A365))&lt;&gt;""),ROW($A$1:INDIRECT("$A$"&amp;ROW($A365)))),1))),"",
VLOOKUP($BD365,GameFreakSQRT!$A$1:$B$200,2,FALSE))</f>
        <v>39073</v>
      </c>
      <c r="BK365" s="3" cm="1">
        <f t="array" aca="1" ref="BK365" ca="1">IF(NOT(ISNUMBER(INDEX($A:$A,LOOKUP(2,1/($A$1:INDIRECT("$A$"&amp;ROW($A365))&lt;&gt;""),ROW($A$1:INDIRECT("$A$"&amp;ROW($A365)))),1))),"",
_xlfn.FLOOR.MATH((($BI365*$BE365)*$BH365)/($BJ365*$BF365))+1)</f>
        <v>401</v>
      </c>
      <c r="BL365" s="3" cm="1">
        <f t="array" aca="1" ref="BL365" ca="1">IF(NOT(ISNUMBER(INDEX($A:$A,LOOKUP(2,1/($A$1:INDIRECT("$A$"&amp;ROW($A365))&lt;&gt;""),ROW($A$1:INDIRECT("$A$"&amp;ROW($A365)))),1))),"",
_xlfn.FLOOR.MATH($BK365*IF(NOT(INDIRECT("$Z$"&amp;LOOKUP(2, 1 / ($AY$1:INDIRECT("$AY$"&amp;ROW($AY365)-1) &lt;&gt; ""),ROW($AY$1:INDIRECT("$AY$"&amp;ROW($AY365)-1))))=""),1.5,1)))</f>
        <v>601</v>
      </c>
      <c r="BM365" s="3" cm="1">
        <f t="array" aca="1" ref="BM365" ca="1">IF(NOT(ISNUMBER(INDEX($A:$A, LOOKUP(2, 1 / ($A$1:INDIRECT("$A$"&amp;ROW($A365)) &lt;&gt; ""),ROW($A$1:INDIRECT("$A$"&amp;ROW($A365)))), 1))), "",
INDIRECT("$Y$"&amp;LOOKUP(2, 1 / ($AY$1:INDIRECT("$AY$"&amp;ROW($AY365)-1) &lt;&gt; ""),ROW($AY$1:INDIRECT("$AY$"&amp;ROW($AY365)-1)))))</f>
        <v>601</v>
      </c>
      <c r="BN365" s="3" t="b">
        <f t="shared" ca="1" si="29"/>
        <v>1</v>
      </c>
    </row>
    <row r="366" spans="1:66" x14ac:dyDescent="0.45">
      <c r="A366" s="69">
        <v>78</v>
      </c>
      <c r="B366" s="69" t="s">
        <v>114</v>
      </c>
      <c r="C366" s="69" t="s">
        <v>46</v>
      </c>
      <c r="D366" s="69" t="s">
        <v>644</v>
      </c>
      <c r="E366" s="69" t="s">
        <v>48</v>
      </c>
      <c r="F366" s="56">
        <v>1</v>
      </c>
      <c r="G366" s="2" t="s">
        <v>187</v>
      </c>
      <c r="H366" s="2" t="s">
        <v>50</v>
      </c>
      <c r="I366" s="2">
        <v>33</v>
      </c>
      <c r="J366" s="2" t="s">
        <v>120</v>
      </c>
      <c r="K366" s="2" t="s">
        <v>98</v>
      </c>
      <c r="L366" s="2" t="s">
        <v>53</v>
      </c>
      <c r="M366" s="2" t="s">
        <v>406</v>
      </c>
      <c r="N366" s="2" t="s">
        <v>475</v>
      </c>
      <c r="O366" s="2" t="s">
        <v>516</v>
      </c>
      <c r="P366" s="2" t="s">
        <v>517</v>
      </c>
      <c r="Q366" s="2">
        <v>0</v>
      </c>
      <c r="R366" s="2">
        <f>_xlfn.FLOOR.MATH((((2*VLOOKUP(G366, 'EV and Base'!$A$1:$N$671, 9, FALSE))+$Q366)*$I366)/100)+$I366+10</f>
        <v>82</v>
      </c>
      <c r="S366" s="2">
        <f>_xlfn.FLOOR.MATH((_xlfn.FLOOR.MATH((((2*VLOOKUP($G366, 'EV and Base'!$A$1:$N$671, 10, FALSE))+$Q366)*$I366)/100)+5)*
IF(OR($J366="Lonely", $J366="Brave", $J366="Adamant", $J366="Naughty"), 1.1,
IF(OR($J366="Bold", $J366="Timid", $J366="Modest", $J366="Calm"), 0.9, 1)))</f>
        <v>67</v>
      </c>
      <c r="T366" s="2">
        <f>_xlfn.FLOOR.MATH((_xlfn.FLOOR.MATH((((2*VLOOKUP($G366, 'EV and Base'!$A$1:$N$671, 11, FALSE))+$Q366)*$I366)/100)+5)*
IF(OR($J366="Bold", $J366="Relaxed", $J366="Impish", $J366="Lax"), 1.1,
IF(OR($J366="Lonely", $J366="Hasty", $J366="Mild", $J366="Gentle"), 0.9, 1)))</f>
        <v>50</v>
      </c>
      <c r="U366" s="2">
        <f>_xlfn.FLOOR.MATH((_xlfn.FLOOR.MATH((((2*VLOOKUP($G366, 'EV and Base'!$A$1:$N$671, 12, FALSE))+$Q366)*$I366)/100)+5)*
IF(OR($J366="Modest", $J366="Mild", $J366="Quiet", $J366="Rash"), 1.1,
IF(OR($J366="Adamant", $J366="Impish", $J366="Jolly", $J366="Careful"), 0.9, 1)))</f>
        <v>44</v>
      </c>
      <c r="V366" s="2">
        <f>_xlfn.FLOOR.MATH((_xlfn.FLOOR.MATH((((2*VLOOKUP($G366, 'EV and Base'!$A$1:$N$671, 13, FALSE))+$Q366)*$I366)/100)+5)*
IF(OR($J366="Calm", $J366="Gentle", $J366="Sassy", $J366="Careful"), 1.1,
IF(OR($J366="Naughty", $J366="Lax", $J366="Naive", $J366="Rash"), 0.9, 1)))</f>
        <v>45</v>
      </c>
      <c r="W366" s="2">
        <f>_xlfn.FLOOR.MATH((_xlfn.FLOOR.MATH((((2*VLOOKUP($G366, 'EV and Base'!$A$1:$N$671, 14, FALSE))+$Q366)*$I366)/100)+5)*
IF(OR($J366="Timid", $J366="Hasty", $J366="Jolly", $J366="Naive"), 1.1,
IF(OR($J366="Brave", $J366="Relaxed", $J366="Quiet", $J366="Sassy"), 0.9, 1)))</f>
        <v>55</v>
      </c>
      <c r="X366" s="69">
        <v>1320</v>
      </c>
      <c r="Y366" s="1">
        <v>1354</v>
      </c>
      <c r="Z366" s="1">
        <v>1</v>
      </c>
      <c r="AA366" s="23" t="str" cm="1">
        <f t="array" aca="1" ref="AA366" ca="1">IF(NOT(ISNUMBER(INDEX($A:$A,LOOKUP(2,1/($A$1:INDIRECT("$A$"&amp;ROW($A366))&lt;&gt;""),ROW($A$1:INDIRECT("$A$"&amp;ROW($A366)))),1))),"",
IF(NOT(ISNUMBER($A366)),$AA365,
IF($AB366&lt;16,"Lillipup",
IF($AB366&lt;32,"Herdier",
"Stoutland"))))</f>
        <v>Stoutland</v>
      </c>
      <c r="AB366" s="25" cm="1">
        <f t="array" aca="1" ref="AB366" ca="1">IF(NOT(ISNUMBER(INDEX($A:$A, LOOKUP(2, 1 / ($A$1:INDIRECT("$A$"&amp;ROW($A366)) &lt;&gt; ""),ROW($A$1:INDIRECT("$A$"&amp;ROW($A366)))), 1))), "",
VLOOKUP($AY366,'Medium-Slow'!$A$1:$B$101,2,TRUE))</f>
        <v>49</v>
      </c>
      <c r="AC366" s="23" cm="1">
        <f t="array" aca="1" ref="AC366" ca="1">IF(NOT(ISNUMBER(INDEX($A:$A, LOOKUP(2, 1 / ($A$1:INDIRECT("$A$"&amp;ROW($A366)) &lt;&gt; ""),ROW($A$1:INDIRECT("$A$"&amp;ROW($A366)))), 1))), "",
INDEX($AC:$AC, LOOKUP(2, 1 / ($AC$1:INDIRECT("$AC$"&amp;ROW($AC366)-1) &lt;&gt; ""),ROW($AC$1:INDIRECT("$AC$"&amp;ROW($AC366)-1))), 1)+
IF(INDEX($AC:$AC, LOOKUP(2, 1 / ($AC$1:INDIRECT("$AC$"&amp;ROW($AC366)-1) &lt;&gt; ""),ROW($AC$1:INDIRECT("$AC$"&amp;ROW($AC366)-1))), 1)+
INDEX($AD:$AD, LOOKUP(2, 1 / ($AD$1:INDIRECT("$AD$"&amp;ROW($AD366)-1) &lt;&gt; ""),ROW($AD$1:INDIRECT("$AD$"&amp;ROW($AD366)-1))), 1)+
INDEX($AE:$AE, LOOKUP(2, 1 / ($AE$1:INDIRECT("$AE$"&amp;ROW($AE366)-1) &lt;&gt; ""),ROW($AE$1:INDIRECT("$AE$"&amp;ROW($AD366)-1))), 1)+
INDEX($AE:$AF, LOOKUP(2, 1 / ($AF$1:INDIRECT("$AF$"&amp;ROW($AF366)-1) &lt;&gt; ""),ROW($AF$1:INDIRECT("$AF$"&amp;ROW($AD366)-1))), 1)+
INDEX($AG:$AG, LOOKUP(2, 1 / ($AG$1:INDIRECT("$AG$"&amp;ROW($AG366)-1) &lt;&gt; ""),ROW($AG$1:INDIRECT("$AG$"&amp;ROW($AD366)-1))), 1)+
INDEX($AH:$AH, LOOKUP(2, 1 / ($AH$1:INDIRECT("$AH$"&amp;ROW($AH366)-1) &lt;&gt; ""),ROW($AH$1:INDIRECT("$AH$"&amp;ROW($AD366)-1))), 1)&gt;=510,0,
IF(INDEX($AC:$AC, LOOKUP(2, 1 / ($AC$1:INDIRECT("$AC$"&amp;ROW($AC366)-1) &lt;&gt; ""),ROW($AC$1:INDIRECT("$AC$"&amp;ROW($AC366)-1))), 1)&gt;=255,0,
VLOOKUP(INDIRECT("$G$"&amp;LOOKUP(2, 1 / ($AC$1:INDIRECT("$AC$"&amp;ROW($AC366)-1) &lt;&gt; ""),ROW($AC$1:INDIRECT("$AC$"&amp;ROW($AC366)-1)))), 'EV and Base'!$A$1:$N$671, 3, FALSE))))</f>
        <v>10</v>
      </c>
      <c r="AD366" s="2" cm="1">
        <f t="array" aca="1" ref="AD366" ca="1">IF(NOT(ISNUMBER(INDEX($A:$A, LOOKUP(2, 1 / ($A$1:INDIRECT("$A$"&amp;ROW($A366)) &lt;&gt; ""),ROW($A$1:INDIRECT("$A$"&amp;ROW($A366)))), 1))), "",
INDEX($AD:$AD, LOOKUP(2, 1 / ($AD$1:INDIRECT("$AD$"&amp;ROW($AD366)-1) &lt;&gt; ""),ROW($AD$1:INDIRECT("$AD$"&amp;ROW($AD366)-1))), 1)+
IF(INDEX($AC:$AC, LOOKUP(2, 1 / ($AC$1:INDIRECT("$AC$"&amp;ROW($AC366)-1) &lt;&gt; ""),ROW($AC$1:INDIRECT("$AC$"&amp;ROW($AC366)-1))), 1)+
INDEX($AD:$AD, LOOKUP(2, 1 / ($AD$1:INDIRECT("$AD$"&amp;ROW($AD366)-1) &lt;&gt; ""),ROW($AD$1:INDIRECT("$AD$"&amp;ROW($AD366)-1))), 1)+
INDEX($AE:$AE, LOOKUP(2, 1 / ($AE$1:INDIRECT("$AE$"&amp;ROW($AE366)-1) &lt;&gt; ""),ROW($AE$1:INDIRECT("$AE$"&amp;ROW($AD366)-1))), 1)+
INDEX($AE:$AF, LOOKUP(2, 1 / ($AF$1:INDIRECT("$AF$"&amp;ROW($AF366)-1) &lt;&gt; ""),ROW($AF$1:INDIRECT("$AF$"&amp;ROW($AD366)-1))), 1)+
INDEX($AG:$AG, LOOKUP(2, 1 / ($AG$1:INDIRECT("$AG$"&amp;ROW($AG366)-1) &lt;&gt; ""),ROW($AG$1:INDIRECT("$AG$"&amp;ROW($AD366)-1))), 1)+
INDEX($AH:$AH, LOOKUP(2, 1 / ($AH$1:INDIRECT("$AH$"&amp;ROW($AH366)-1) &lt;&gt; ""),ROW($AH$1:INDIRECT("$AH$"&amp;ROW($AD366)-1))), 1)&gt;=510,0,
IF(INDEX($AD:$AD, LOOKUP(2, 1 / ($AD$1:INDIRECT("$AD$"&amp;ROW($AD366)-1) &lt;&gt; ""),ROW($AD$1:INDIRECT("$AD$"&amp;ROW($AD366)-1))), 1)&gt;=255,0,
VLOOKUP(INDIRECT("$G$"&amp;LOOKUP(2, 1 / ($AD$1:INDIRECT("$AD$"&amp;ROW($AD366)-1) &lt;&gt; ""),ROW($AD$1:INDIRECT("$AD$"&amp;ROW($AD366)-1)))), 'EV and Base'!$A$1:$N$671, 4, FALSE))))</f>
        <v>100</v>
      </c>
      <c r="AE366" s="2" cm="1">
        <f t="array" aca="1" ref="AE366" ca="1">IF(NOT(ISNUMBER(INDEX($A:$A,LOOKUP(2,1/($A$1:INDIRECT("$A$"&amp;ROW($A366))&lt;&gt;""),ROW($A$1:INDIRECT("$A$"&amp;ROW($A366)))),1))),"",
INDEX($AE:$AE,LOOKUP(2,1/($AE$1:INDIRECT("$AE$"&amp;ROW($AE366)-1)&lt;&gt;""),ROW($AE$1:INDIRECT("$AE$"&amp;ROW($AE366)-1))),1)+
IF(INDEX($AC:$AC,LOOKUP(2,1/($AC$1:INDIRECT("$AC$"&amp;ROW($AC366)-1)&lt;&gt;""),ROW($AC$1:INDIRECT("$AC$"&amp;ROW($AC366)-1))),1)+
INDEX($AD:$AD,LOOKUP(2,1/($AD$1:INDIRECT("$AD$"&amp;ROW($AD366)-1)&lt;&gt;""),ROW($AD$1:INDIRECT("$AD$"&amp;ROW($AD366)-1))),1)+
INDEX($AE:$AE,LOOKUP(2,1/($AE$1:INDIRECT("$AE$"&amp;ROW($AE366)-1)&lt;&gt;""),ROW($AE$1:INDIRECT("$AE$"&amp;ROW($AD366)-1))),1)+
INDEX($AE:$AF,LOOKUP(2,1/($AF$1:INDIRECT("$AF$"&amp;ROW($AF366)-1)&lt;&gt;""),ROW($AF$1:INDIRECT("$AF$"&amp;ROW($AD366)-1))),1)+
INDEX($AG:$AG,LOOKUP(2,1/($AG$1:INDIRECT("$AG$"&amp;ROW($AG366)-1)&lt;&gt;""),ROW($AG$1:INDIRECT("$AG$"&amp;ROW($AD366)-1))),1)+
INDEX($AH:$AH,LOOKUP(2,1/($AH$1:INDIRECT("$AH$"&amp;ROW($AH366)-1)&lt;&gt;""),ROW($AH$1:INDIRECT("$AH$"&amp;ROW($AD366)-1))),1)&gt;=510,0,
IF(INDEX($AE:$AE,LOOKUP(2,1/($AE$1:INDIRECT("$AE$"&amp;ROW($AE366)-1)&lt;&gt;""),ROW($AE$1:INDIRECT("$AE$"&amp;ROW($AE366)-1))),1)&gt;=255,0,
VLOOKUP(INDIRECT("$G$"&amp;LOOKUP(2,1/($AE$1:INDIRECT("$AE$"&amp;ROW($AE366)-1)&lt;&gt;""),ROW($AE$1:INDIRECT("$AE$"&amp;ROW($AE366)-1)))),'EV and Base'!$A$1:$N$671,5,FALSE))))</f>
        <v>11</v>
      </c>
      <c r="AF366" s="2" cm="1">
        <f t="array" aca="1" ref="AF366" ca="1">IF(NOT(ISNUMBER(INDEX($A:$A, LOOKUP(2, 1 / ($A$1:INDIRECT("$A$"&amp;ROW($A366)) &lt;&gt; ""),ROW($A$1:INDIRECT("$A$"&amp;ROW($A366)))), 1))), "",
INDEX($AF:$AF, LOOKUP(2, 1 / ($AF$1:INDIRECT("$AF$"&amp;ROW($AF366)-1) &lt;&gt; ""),ROW($AF$1:INDIRECT("$AF$"&amp;ROW($AF366)-1))), 1)+
IF(INDEX($AC:$AC, LOOKUP(2, 1 / ($AC$1:INDIRECT("$AC$"&amp;ROW($AC366)-1) &lt;&gt; ""),ROW($AC$1:INDIRECT("$AC$"&amp;ROW($AC366)-1))), 1)+
INDEX($AD:$AD, LOOKUP(2, 1 / ($AD$1:INDIRECT("$AD$"&amp;ROW($AD366)-1) &lt;&gt; ""),ROW($AD$1:INDIRECT("$AD$"&amp;ROW($AD366)-1))), 1)+
INDEX($AE:$AE, LOOKUP(2, 1 / ($AE$1:INDIRECT("$AE$"&amp;ROW($AE366)-1) &lt;&gt; ""),ROW($AE$1:INDIRECT("$AE$"&amp;ROW($AD366)-1))), 1)+
INDEX($AE:$AF, LOOKUP(2, 1 / ($AF$1:INDIRECT("$AF$"&amp;ROW($AF366)-1) &lt;&gt; ""),ROW($AF$1:INDIRECT("$AF$"&amp;ROW($AD366)-1))), 1)+
INDEX($AG:$AG, LOOKUP(2, 1 / ($AG$1:INDIRECT("$AG$"&amp;ROW($AG366)-1) &lt;&gt; ""),ROW($AG$1:INDIRECT("$AG$"&amp;ROW($AD366)-1))), 1)+
INDEX($AH:$AH, LOOKUP(2, 1 / ($AH$1:INDIRECT("$AH$"&amp;ROW($AH366)-1) &lt;&gt; ""),ROW($AH$1:INDIRECT("$AH$"&amp;ROW($AD366)-1))), 1)&gt;=510,0,
IF(INDEX($AF:$AF, LOOKUP(2, 1 / ($AF$1:INDIRECT("$AF$"&amp;ROW($AF366)-1) &lt;&gt; ""),ROW($AF$1:INDIRECT("$AF$"&amp;ROW($AF366)-1))), 1)&gt;=255,0,
VLOOKUP(INDIRECT("$G$"&amp;LOOKUP(2, 1 / ($AF$1:INDIRECT("$AF$"&amp;ROW($AF366)-1) &lt;&gt; ""),ROW($AF$1:INDIRECT("$AF$"&amp;ROW($AF366)-1)))), 'EV and Base'!$A$1:$N$671, 6, FALSE))))</f>
        <v>21</v>
      </c>
      <c r="AG366" s="2" cm="1">
        <f t="array" aca="1" ref="AG366" ca="1">IF(NOT(ISNUMBER(INDEX($A:$A, LOOKUP(2, 1 / ($A$1:INDIRECT("$A$"&amp;ROW($A366)) &lt;&gt; ""),ROW($A$1:INDIRECT("$A$"&amp;ROW($A366)))), 1))), "",
INDEX($AG:$AG, LOOKUP(2, 1 / ($AG$1:INDIRECT("$AG$"&amp;ROW($AG366)-1) &lt;&gt; ""),ROW($AG$1:INDIRECT("$AG$"&amp;ROW($AG366)-1))), 1)+
IF(INDEX($AC:$AC, LOOKUP(2, 1 / ($AC$1:INDIRECT("$AC$"&amp;ROW($AC366)-1) &lt;&gt; ""),ROW($AC$1:INDIRECT("$AC$"&amp;ROW($AC366)-1))), 1)+
INDEX($AD:$AD, LOOKUP(2, 1 / ($AD$1:INDIRECT("$AD$"&amp;ROW($AD366)-1) &lt;&gt; ""),ROW($AD$1:INDIRECT("$AD$"&amp;ROW($AD366)-1))), 1)+
INDEX($AE:$AE, LOOKUP(2, 1 / ($AE$1:INDIRECT("$AE$"&amp;ROW($AE366)-1) &lt;&gt; ""),ROW($AE$1:INDIRECT("$AE$"&amp;ROW($AD366)-1))), 1)+
INDEX($AE:$AF, LOOKUP(2, 1 / ($AF$1:INDIRECT("$AF$"&amp;ROW($AF366)-1) &lt;&gt; ""),ROW($AF$1:INDIRECT("$AF$"&amp;ROW($AD366)-1))), 1)+
INDEX($AG:$AG, LOOKUP(2, 1 / ($AG$1:INDIRECT("$AG$"&amp;ROW($AG366)-1) &lt;&gt; ""),ROW($AG$1:INDIRECT("$AG$"&amp;ROW($AD366)-1))), 1)+
INDEX($AH:$AH, LOOKUP(2, 1 / ($AH$1:INDIRECT("$AH$"&amp;ROW($AH366)-1) &lt;&gt; ""),ROW($AH$1:INDIRECT("$AH$"&amp;ROW($AD366)-1))), 1)&gt;=510,0,
IF(INDEX($AG:$AG, LOOKUP(2, 1 / ($AG$1:INDIRECT("$AG$"&amp;ROW($AG366)-1) &lt;&gt; ""),ROW($AG$1:INDIRECT("$AG$"&amp;ROW($AG366)-1))), 1)&gt;=255,0,
VLOOKUP(INDIRECT("$G$"&amp;LOOKUP(2, 1 / ($AG$1:INDIRECT("$AG$"&amp;ROW($AG366)-1) &lt;&gt; ""),ROW($AG$1:INDIRECT("$AG$"&amp;ROW($AG366)-1)))), 'EV and Base'!$A$1:$N$671, 7, FALSE))))</f>
        <v>6</v>
      </c>
      <c r="AH366" s="24" cm="1">
        <f t="array" aca="1" ref="AH366" ca="1">IF(NOT(ISNUMBER(INDEX($A:$A,LOOKUP(2,1/($A$1:INDIRECT("$A$"&amp;ROW($A366))&lt;&gt;""),ROW($A$1:INDIRECT("$A$"&amp;ROW($A366)))),1))),"",
INDEX($AH:$AH,LOOKUP(2,1/($AH$1:INDIRECT("$AH$"&amp;ROW($AH366)-1)&lt;&gt;""),ROW($AH$1:INDIRECT("$AH$"&amp;ROW($AH366)-1))),1)+
IF(INDEX($AC:$AC,LOOKUP(2,1/($AC$1:INDIRECT("$AC$"&amp;ROW($AC366)-1)&lt;&gt;""),ROW($AC$1:INDIRECT("$AC$"&amp;ROW($AC366)-1))),1)+
INDEX($AD:$AD,LOOKUP(2,1/($AD$1:INDIRECT("$AD$"&amp;ROW($AD366)-1)&lt;&gt;""),ROW($AD$1:INDIRECT("$AD$"&amp;ROW($AD366)-1))),1)+
INDEX($AE:$AE,LOOKUP(2,1/($AE$1:INDIRECT("$AE$"&amp;ROW($AE366)-1)&lt;&gt;""),ROW($AE$1:INDIRECT("$AE$"&amp;ROW($AD366)-1))),1)+
INDEX($AE:$AF,LOOKUP(2,1/($AF$1:INDIRECT("$AF$"&amp;ROW($AF366)-1)&lt;&gt;""),ROW($AF$1:INDIRECT("$AF$"&amp;ROW($AD366)-1))),1)+
INDEX($AG:$AG,LOOKUP(2,1/($AG$1:INDIRECT("$AG$"&amp;ROW($AG366)-1)&lt;&gt;""),ROW($AG$1:INDIRECT("$AG$"&amp;ROW($AD366)-1))),1)+
INDEX($AH:$AH,LOOKUP(2,1/($AH$1:INDIRECT("$AH$"&amp;ROW($AH366)-1)&lt;&gt;""),ROW($AH$1:INDIRECT("$AH$"&amp;ROW($AD366)-1))),1)&gt;=510,0,
IF(INDEX($AH:$AH,LOOKUP(2,1/($AH$1:INDIRECT("$AH$"&amp;ROW($AH366)-1)&lt;&gt;""),ROW($AH$1:INDIRECT("$AH$"&amp;ROW($AH366)-1))),1)&gt;=255,0,
VLOOKUP(INDIRECT("$G$"&amp;LOOKUP(2,1/($AH$1:INDIRECT("$AH$"&amp;ROW($AH366)-1)&lt;&gt;""),ROW($AH$1:INDIRECT("$AH$"&amp;ROW($AH366)-1)))),'EV and Base'!$A$1:$N$671,8,FALSE))))</f>
        <v>64</v>
      </c>
      <c r="AI366" s="29" cm="1">
        <f t="array" aca="1" ref="AI366" ca="1">IF(NOT(ISNUMBER(INDEX($A:$A,LOOKUP(2,1/($A$1:INDIRECT("$A$"&amp;ROW($A366))&lt;&gt;""),ROW($A$1:INDIRECT("$A$"&amp;ROW($A366)))),1))),"",
ROUNDDOWN((((2*VLOOKUP($AA366,'EV and Base'!$A$1:$N$671,9,FALSE))+31+ROUNDDOWN($AC366/4,0))*$AB366)/100,0)+$AB366+10)</f>
        <v>158</v>
      </c>
      <c r="AJ366" s="21" cm="1">
        <f t="array" aca="1" ref="AJ366" ca="1">IF(NOT(ISNUMBER(INDEX($A:$A, LOOKUP(2, 1 / ($A$1:INDIRECT("$A$"&amp;ROW($A366)) &lt;&gt; ""),ROW($A$1:INDIRECT("$A$"&amp;ROW($A366)))), 1))), "",
ROUNDDOWN((ROUNDDOWN((((2*VLOOKUP($AA366, 'EV and Base'!$A$1:$N$671, 10, FALSE))+31+ROUNDDOWN($AD366/4, 0))*$AB366)/100, 0)+5)*1.1, 0))</f>
        <v>143</v>
      </c>
      <c r="AK366" s="21" t="str" cm="1">
        <f t="array" aca="1" ref="AK366" ca="1">IF(NOT(ISNUMBER(INDEX($A:$A, LOOKUP(2, 1 / ($A$1:INDIRECT("$A$"&amp;ROW($A366)) &lt;&gt; ""),ROW($A$1:INDIRECT("$A$"&amp;ROW($A366)))), 1))), "",
ROUNDDOWN((ROUNDDOWN((((2*VLOOKUP($AA366, 'EV and Base'!$A$1:$N$671, 11, FALSE))+30+ROUNDDOWN($AE366/4, 0))*$AB366)/100, 0)+5), 0)
&amp;"-"&amp;
ROUNDDOWN((ROUNDDOWN((((2*VLOOKUP($AA366, 'EV and Base'!$A$1:$N$671, 11, FALSE))+31+ROUNDDOWN($AE366/4, 0))*$AB366)/100, 0)+5), 0))</f>
        <v>108-109</v>
      </c>
      <c r="AL366" s="21" t="str" cm="1">
        <f t="array" aca="1" ref="AL366" ca="1">IF(NOT(ISNUMBER(INDEX($A:$A, LOOKUP(2, 1 / ($A$1:INDIRECT("$A$"&amp;ROW($A366)) &lt;&gt; ""),ROW($A$1:INDIRECT("$A$"&amp;ROW($A366)))), 1))), "",
ROUNDDOWN((ROUNDDOWN((((2*VLOOKUP($AA366, 'EV and Base'!$A$1:$N$671, 12, FALSE))+0+ROUNDDOWN($AF366/4, 0))*$AB366)/100, 0)+5)*0.9, 0)
&amp;"-"&amp;
ROUNDDOWN((ROUNDDOWN((((2*VLOOKUP($AA366, 'EV and Base'!$A$1:$N$671, 12, FALSE))+31+ROUNDDOWN($AF366/4, 0))*$AB366)/100, 0)+5)*0.9, 0))</f>
        <v>45-59</v>
      </c>
      <c r="AM366" s="21" t="str" cm="1">
        <f t="array" aca="1" ref="AM366" ca="1">IF(NOT(ISNUMBER(INDEX($A:$A, LOOKUP(2, 1 / ($A$1:INDIRECT("$A$"&amp;ROW($A366)) &lt;&gt; ""),ROW($A$1:INDIRECT("$A$"&amp;ROW($A366)))), 1))), "",
ROUNDDOWN((ROUNDDOWN((((2*VLOOKUP($AA366, 'EV and Base'!$A$1:$N$671, 13, FALSE))+30+ROUNDDOWN($AG366/4, 0))*$AB366)/100, 0)+5), 0)
&amp;"-"&amp;
ROUNDDOWN((ROUNDDOWN((((2*VLOOKUP($AA366, 'EV and Base'!$A$1:$N$671, 13, FALSE))+31+ROUNDDOWN($AG366/4, 0))*$AB366)/100, 0)+5), 0))</f>
        <v>108-108</v>
      </c>
      <c r="AN366" s="25" cm="1">
        <f t="array" aca="1" ref="AN366" ca="1">IF(NOT(ISNUMBER(INDEX($A:$A, LOOKUP(2, 1 / ($A$1:INDIRECT("$A$"&amp;ROW($A366)) &lt;&gt; ""),ROW($A$1:INDIRECT("$A$"&amp;ROW($A366)))), 1))), "",
ROUNDDOWN((ROUNDDOWN((((2*VLOOKUP($AA366, 'EV and Base'!$A$1:$N$671, 14, FALSE))+31+ROUNDDOWN($AH366/4, 0))*$AB366)/100, 0)+5), 0))</f>
        <v>106</v>
      </c>
      <c r="AO366" s="23" cm="1">
        <f t="array" aca="1" ref="AO366" ca="1">IF(NOT(ISNUMBER(INDEX($A:$A, LOOKUP(2, 1 / ($A$1:INDIRECT("$A$"&amp;ROW($A366)) &lt;&gt; ""),ROW($A$1:INDIRECT("$A$"&amp;ROW($A366)))), 1))), "",
ROUNDDOWN((((2*VLOOKUP($AA366, 'EV and Base'!$A$1:$N$671, 9, FALSE))+31+ROUNDDOWN($AC366/4, 0))*$AB366)/100, 0)+$AB366+10)</f>
        <v>158</v>
      </c>
      <c r="AP366" s="2" cm="1">
        <f t="array" aca="1" ref="AP366" ca="1">IF(NOT(ISNUMBER(INDEX($A:$A, LOOKUP(2, 1 / ($A$1:INDIRECT("$A$"&amp;ROW($A366)) &lt;&gt; ""),ROW($A$1:INDIRECT("$A$"&amp;ROW($A366)))), 1))), "",
ROUNDDOWN((ROUNDDOWN((((2*VLOOKUP($AA366, 'EV and Base'!$A$1:$N$671, 10, FALSE))+31+ROUNDDOWN($AD366/4, 0))*$AB366)/100, 0)+5)*1.1, 0))</f>
        <v>143</v>
      </c>
      <c r="AQ366" s="2" cm="1">
        <f t="array" aca="1" ref="AQ366" ca="1">IF(NOT(ISNUMBER(INDEX($A:$A, LOOKUP(2, 1 / ($A$1:INDIRECT("$A$"&amp;ROW($A366)) &lt;&gt; ""),ROW($A$1:INDIRECT("$A$"&amp;ROW($A366)))), 1))), "",
ROUNDDOWN((ROUNDDOWN((((2*VLOOKUP($AA366, 'EV and Base'!$A$1:$N$671, 11, FALSE))+$AV$2+ROUNDDOWN($AE366/4, 0))*$AB366)/100, 0)+5), 0))</f>
        <v>109</v>
      </c>
      <c r="AR366" s="22" cm="1">
        <f t="array" aca="1" ref="AR366" ca="1">IF(NOT(ISNUMBER(INDEX($A:$A, LOOKUP(2, 1 / ($A$1:INDIRECT("$A$"&amp;ROW($A366)) &lt;&gt; ""),ROW($A$1:INDIRECT("$A$"&amp;ROW($A366)))), 1))), "",
ROUNDDOWN((ROUNDDOWN((((2*VLOOKUP($AA366, 'EV and Base'!$A$1:$N$671, 12, FALSE))+$AW$2+ROUNDDOWN($AF366/4, 0))*$AB366)/100, 0)+5)*0.9, 0))</f>
        <v>53</v>
      </c>
      <c r="AS366" s="2" cm="1">
        <f t="array" aca="1" ref="AS366" ca="1">IF(NOT(ISNUMBER(INDEX($A:$A, LOOKUP(2, 1 / ($A$1:INDIRECT("$A$"&amp;ROW($A366)) &lt;&gt; ""),ROW($A$1:INDIRECT("$A$"&amp;ROW($A366)))), 1))), "",
ROUNDDOWN((ROUNDDOWN((((2*VLOOKUP($AA366, 'EV and Base'!$A$1:$N$671, 13, FALSE))+$AX$2+ROUNDDOWN($AG366/4, 0))*$AB366)/100, 0)+5), 0))</f>
        <v>108</v>
      </c>
      <c r="AT366" s="24" cm="1">
        <f t="array" aca="1" ref="AT366" ca="1">IF(NOT(ISNUMBER(INDEX($A:$A, LOOKUP(2, 1 / ($A$1:INDIRECT("$A$"&amp;ROW($A366)) &lt;&gt; ""),ROW($A$1:INDIRECT("$A$"&amp;ROW($A366)))), 1))), "",
ROUNDDOWN((ROUNDDOWN((((2*VLOOKUP($AA366, 'EV and Base'!$A$1:$N$671, 14, FALSE))+31+ROUNDDOWN($AH366/4, 0))*$AB366)/100, 0)+5), 0))</f>
        <v>106</v>
      </c>
      <c r="AU366" s="28">
        <v>255</v>
      </c>
      <c r="AY366" cm="1">
        <f t="array" aca="1" ref="AY366" ca="1">IF(NOT(ISNUMBER(INDEX($A:$A,LOOKUP(2,1/($A$1:INDIRECT("$A$"&amp;ROW($A366))&lt;&gt;""),ROW($A$1:INDIRECT("$A$"&amp;ROW($A366)))),1))),"",
INDEX($AY:$AY,LOOKUP(2,1/($AY$1:INDIRECT("$AY$"&amp;ROW($AY366)-1)&lt;&gt;""),ROW($AY$1:INDIRECT("$AY$"&amp;ROW($AY366)-1))),1)+$BL366)</f>
        <v>112940</v>
      </c>
      <c r="AZ366" s="3" cm="1">
        <f t="array" aca="1" ref="AZ366" ca="1">IF(NOT(ISNUMBER(INDEX($A:$A, LOOKUP(2, 1 / ($A$1:INDIRECT("$A$"&amp;ROW($A366)) &lt;&gt; ""),ROW($A$1:INDIRECT("$A$"&amp;ROW($A366)))), 1))), "",
VLOOKUP(INDIRECT("$G$"&amp;LOOKUP(2, 1 / ($AY$1:INDIRECT("$AY$"&amp;ROW($AY366)-1) &lt;&gt; ""),ROW($AY$1:INDIRECT("$AY$"&amp;ROW($AY366)-1)))),'EV and Base'!A305:N975,2,FALSE))</f>
        <v>123</v>
      </c>
      <c r="BA366" s="3" cm="1">
        <f t="array" aca="1" ref="BA366" ca="1">IF(NOT(ISNUMBER(INDEX($A:$A, LOOKUP(2, 1 / ($A$1:INDIRECT("$A$"&amp;ROW($A366)) &lt;&gt; ""),ROW($A$1:INDIRECT("$A$"&amp;ROW($A366)))), 1))), "",
INDIRECT("$I$"&amp;LOOKUP(2, 1 / ($AY$1:INDIRECT("$AY$"&amp;ROW($AY366)-1) &lt;&gt; ""),ROW($AY$1:INDIRECT("$AY$"&amp;ROW($AY366)-1)))))</f>
        <v>32</v>
      </c>
      <c r="BB366" s="1" cm="1">
        <f t="array" aca="1" ref="BB366" ca="1">IF(NOT(ISNUMBER(INDEX($A:$A, LOOKUP(2, 1 / ($A$1:INDIRECT("$A$"&amp;ROW($A366)) &lt;&gt; ""),ROW($A$1:INDIRECT("$A$"&amp;ROW($A366)))), 1))), "",
INDIRECT("$AB$"&amp;LOOKUP(2, 1 / ($AY$1:INDIRECT("$AY$"&amp;ROW($AY366)-1) &lt;&gt; ""),ROW($AY$1:INDIRECT("$AY$"&amp;ROW($AY366)-1)))))</f>
        <v>49</v>
      </c>
      <c r="BC366" s="3" cm="1">
        <f t="array" aca="1" ref="BC366" ca="1">IF(NOT(ISNUMBER(INDEX($A:$A,LOOKUP(2,1/($A$1:INDIRECT("$A$"&amp;ROW($A366))&lt;&gt;""),ROW($A$1:INDIRECT("$A$"&amp;ROW($A366)))),1))),"",
$BA366+$BA366+10)</f>
        <v>74</v>
      </c>
      <c r="BD366" s="3" cm="1">
        <f t="array" aca="1" ref="BD366" ca="1">IF(NOT(ISNUMBER(INDEX($A:$A,LOOKUP(2,1/($A$1:INDIRECT("$A$"&amp;ROW($A366))&lt;&gt;""),ROW($A$1:INDIRECT("$A$"&amp;ROW($A366)))),1))),"",
$BA366+$BB366+10)</f>
        <v>91</v>
      </c>
      <c r="BE366" s="3" cm="1">
        <f t="array" aca="1" ref="BE366" ca="1">IF(NOT(ISNUMBER(INDEX($A:$A,LOOKUP(2,1/($A$1:INDIRECT("$A$"&amp;ROW($A366))&lt;&gt;""),ROW($A$1:INDIRECT("$A$"&amp;ROW($A366)))),1))),"",
$BC366*$BC366)</f>
        <v>5476</v>
      </c>
      <c r="BF366" s="3" cm="1">
        <f t="array" aca="1" ref="BF366" ca="1">IF(NOT(ISNUMBER(INDEX($A:$A,LOOKUP(2,1/($A$1:INDIRECT("$A$"&amp;ROW($A366))&lt;&gt;""),ROW($A$1:INDIRECT("$A$"&amp;ROW($A366)))),1))),"",
$BD366*$BD366)</f>
        <v>8281</v>
      </c>
      <c r="BG366" s="3" cm="1">
        <f t="array" aca="1" ref="BG366" ca="1">IF(NOT(ISNUMBER(INDEX($A:$A,LOOKUP(2,1/($A$1:INDIRECT("$A$"&amp;ROW($A366))&lt;&gt;""),ROW($A$1:INDIRECT("$A$"&amp;ROW($A366)))),1))),"",
_xlfn.FLOOR.MATH(1.5*_xlfn.FLOOR.MATH($AZ366*BA366/5)))</f>
        <v>1180</v>
      </c>
      <c r="BH366" s="3" cm="1">
        <f t="array" aca="1" ref="BH366" ca="1">IF(NOT(ISNUMBER(INDEX($A:$A, LOOKUP(2, 1 / ($A$1:INDIRECT("$A$"&amp;ROW($A366)) &lt;&gt; ""),ROW($A$1:INDIRECT("$A$"&amp;ROW($A366)))), 1))), "",
_xlfn.FLOOR.MATH($BG366/IF(OR(INDIRECT("$C$"&amp;LOOKUP(2, 1 / ($AY$1:INDIRECT("$AY$"&amp;ROW($AY366)-1) &lt;&gt; ""),ROW($AY$1:INDIRECT("$AY$"&amp;ROW($AY366)-1))))="Multi",
INDIRECT("$C$"&amp;LOOKUP(2, 1 / ($AY$1:INDIRECT("$AY$"&amp;ROW($AY366)-1) &lt;&gt; ""),ROW($AY$1:INDIRECT("$AY$"&amp;ROW($AY366)-1))))="Double"),2,1)))</f>
        <v>1180</v>
      </c>
      <c r="BI366" s="3" cm="1">
        <f t="array" aca="1" ref="BI366" ca="1">IF(NOT(ISNUMBER(INDEX($A:$A,LOOKUP(2,1/($A$1:INDIRECT("$A$"&amp;ROW($A366))&lt;&gt;""),ROW($A$1:INDIRECT("$A$"&amp;ROW($A366)))),1))),"",
VLOOKUP($BC366,GameFreakSQRT!$A$1:$B$200,2,FALSE))</f>
        <v>35235</v>
      </c>
      <c r="BJ366" s="3" cm="1">
        <f t="array" aca="1" ref="BJ366" ca="1">IF(NOT(ISNUMBER(INDEX($A:$A,LOOKUP(2,1/($A$1:INDIRECT("$A$"&amp;ROW($A366))&lt;&gt;""),ROW($A$1:INDIRECT("$A$"&amp;ROW($A366)))),1))),"",
VLOOKUP($BD366,GameFreakSQRT!$A$1:$B$200,2,FALSE))</f>
        <v>39073</v>
      </c>
      <c r="BK366" s="3" cm="1">
        <f t="array" aca="1" ref="BK366" ca="1">IF(NOT(ISNUMBER(INDEX($A:$A,LOOKUP(2,1/($A$1:INDIRECT("$A$"&amp;ROW($A366))&lt;&gt;""),ROW($A$1:INDIRECT("$A$"&amp;ROW($A366)))),1))),"",
_xlfn.FLOOR.MATH((($BI366*$BE366)*$BH366)/($BJ366*$BF366))+1)</f>
        <v>704</v>
      </c>
      <c r="BL366" s="3" cm="1">
        <f t="array" aca="1" ref="BL366" ca="1">IF(NOT(ISNUMBER(INDEX($A:$A,LOOKUP(2,1/($A$1:INDIRECT("$A$"&amp;ROW($A366))&lt;&gt;""),ROW($A$1:INDIRECT("$A$"&amp;ROW($A366)))),1))),"",
_xlfn.FLOOR.MATH($BK366*IF(NOT(INDIRECT("$Z$"&amp;LOOKUP(2, 1 / ($AY$1:INDIRECT("$AY$"&amp;ROW($AY366)-1) &lt;&gt; ""),ROW($AY$1:INDIRECT("$AY$"&amp;ROW($AY366)-1))))=""),1.5,1)))</f>
        <v>1056</v>
      </c>
      <c r="BM366" s="3" cm="1">
        <f t="array" aca="1" ref="BM366" ca="1">IF(NOT(ISNUMBER(INDEX($A:$A, LOOKUP(2, 1 / ($A$1:INDIRECT("$A$"&amp;ROW($A366)) &lt;&gt; ""),ROW($A$1:INDIRECT("$A$"&amp;ROW($A366)))), 1))), "",
INDIRECT("$Y$"&amp;LOOKUP(2, 1 / ($AY$1:INDIRECT("$AY$"&amp;ROW($AY366)-1) &lt;&gt; ""),ROW($AY$1:INDIRECT("$AY$"&amp;ROW($AY366)-1)))))</f>
        <v>1056</v>
      </c>
      <c r="BN366" s="3" t="b">
        <f t="shared" ca="1" si="29"/>
        <v>1</v>
      </c>
    </row>
    <row r="367" spans="1:66" x14ac:dyDescent="0.45">
      <c r="A367" s="69"/>
      <c r="B367" s="69"/>
      <c r="C367" s="69"/>
      <c r="D367" s="69"/>
      <c r="E367" s="69"/>
      <c r="F367" s="56">
        <v>2</v>
      </c>
      <c r="G367" s="2" t="s">
        <v>378</v>
      </c>
      <c r="H367" s="2" t="s">
        <v>50</v>
      </c>
      <c r="I367" s="2">
        <v>33</v>
      </c>
      <c r="J367" s="2" t="s">
        <v>111</v>
      </c>
      <c r="K367" s="2" t="s">
        <v>184</v>
      </c>
      <c r="L367" s="2" t="s">
        <v>53</v>
      </c>
      <c r="M367" s="2" t="s">
        <v>333</v>
      </c>
      <c r="N367" s="2" t="s">
        <v>336</v>
      </c>
      <c r="O367" s="2" t="s">
        <v>177</v>
      </c>
      <c r="P367" s="2" t="s">
        <v>416</v>
      </c>
      <c r="Q367" s="2">
        <v>0</v>
      </c>
      <c r="R367" s="2">
        <f>_xlfn.FLOOR.MATH((((2*VLOOKUP(G367, 'EV and Base'!$A$1:$N$671, 9, FALSE))+$Q367)*$I367)/100)+$I367+10</f>
        <v>82</v>
      </c>
      <c r="S367" s="2">
        <f>_xlfn.FLOOR.MATH((_xlfn.FLOOR.MATH((((2*VLOOKUP($G367, 'EV and Base'!$A$1:$N$671, 10, FALSE))+$Q367)*$I367)/100)+5)*
IF(OR($J367="Lonely", $J367="Brave", $J367="Adamant", $J367="Naughty"), 1.1,
IF(OR($J367="Bold", $J367="Timid", $J367="Modest", $J367="Calm"), 0.9, 1)))</f>
        <v>64</v>
      </c>
      <c r="T367" s="2">
        <f>_xlfn.FLOOR.MATH((_xlfn.FLOOR.MATH((((2*VLOOKUP($G367, 'EV and Base'!$A$1:$N$671, 11, FALSE))+$Q367)*$I367)/100)+5)*
IF(OR($J367="Bold", $J367="Relaxed", $J367="Impish", $J367="Lax"), 1.1,
IF(OR($J367="Lonely", $J367="Hasty", $J367="Mild", $J367="Gentle"), 0.9, 1)))</f>
        <v>34</v>
      </c>
      <c r="U367" s="2">
        <f>_xlfn.FLOOR.MATH((_xlfn.FLOOR.MATH((((2*VLOOKUP($G367, 'EV and Base'!$A$1:$N$671, 12, FALSE))+$Q367)*$I367)/100)+5)*
IF(OR($J367="Modest", $J367="Mild", $J367="Quiet", $J367="Rash"), 1.1,
IF(OR($J367="Adamant", $J367="Impish", $J367="Jolly", $J367="Careful"), 0.9, 1)))</f>
        <v>34</v>
      </c>
      <c r="V367" s="2">
        <f>_xlfn.FLOOR.MATH((_xlfn.FLOOR.MATH((((2*VLOOKUP($G367, 'EV and Base'!$A$1:$N$671, 13, FALSE))+$Q367)*$I367)/100)+5)*
IF(OR($J367="Calm", $J367="Gentle", $J367="Sassy", $J367="Careful"), 1.1,
IF(OR($J367="Naughty", $J367="Lax", $J367="Naive", $J367="Rash"), 0.9, 1)))</f>
        <v>34</v>
      </c>
      <c r="W367" s="2">
        <f>_xlfn.FLOOR.MATH((_xlfn.FLOOR.MATH((((2*VLOOKUP($G367, 'EV and Base'!$A$1:$N$671, 14, FALSE))+$Q367)*$I367)/100)+5)*
IF(OR($J367="Timid", $J367="Hasty", $J367="Jolly", $J367="Naive"), 1.1,
IF(OR($J367="Brave", $J367="Relaxed", $J367="Quiet", $J367="Sassy"), 0.9, 1)))</f>
        <v>47</v>
      </c>
      <c r="X367" s="69"/>
      <c r="Y367" s="1">
        <v>1132</v>
      </c>
      <c r="Z367" s="1">
        <v>1</v>
      </c>
      <c r="AA367" s="23" t="str" cm="1">
        <f t="array" aca="1" ref="AA367" ca="1">IF(NOT(ISNUMBER(INDEX($A:$A,LOOKUP(2,1/($A$1:INDIRECT("$A$"&amp;ROW($A367))&lt;&gt;""),ROW($A$1:INDIRECT("$A$"&amp;ROW($A367)))),1))),"",
IF(NOT(ISNUMBER($A367)),$AA366,
IF($AB367&lt;16,"Lillipup",
IF($AB367&lt;32,"Herdier",
"Stoutland"))))</f>
        <v>Stoutland</v>
      </c>
      <c r="AB367" s="25" cm="1">
        <f t="array" aca="1" ref="AB367" ca="1">IF(NOT(ISNUMBER(INDEX($A:$A, LOOKUP(2, 1 / ($A$1:INDIRECT("$A$"&amp;ROW($A367)) &lt;&gt; ""),ROW($A$1:INDIRECT("$A$"&amp;ROW($A367)))), 1))), "",
VLOOKUP($AY367,'Medium-Slow'!$A$1:$B$101,2,TRUE))</f>
        <v>49</v>
      </c>
      <c r="AC367" s="23" cm="1">
        <f t="array" aca="1" ref="AC367" ca="1">IF(NOT(ISNUMBER(INDEX($A:$A, LOOKUP(2, 1 / ($A$1:INDIRECT("$A$"&amp;ROW($A367)) &lt;&gt; ""),ROW($A$1:INDIRECT("$A$"&amp;ROW($A367)))), 1))), "",
INDEX($AC:$AC, LOOKUP(2, 1 / ($AC$1:INDIRECT("$AC$"&amp;ROW($AC367)-1) &lt;&gt; ""),ROW($AC$1:INDIRECT("$AC$"&amp;ROW($AC367)-1))), 1)+
IF(INDEX($AC:$AC, LOOKUP(2, 1 / ($AC$1:INDIRECT("$AC$"&amp;ROW($AC367)-1) &lt;&gt; ""),ROW($AC$1:INDIRECT("$AC$"&amp;ROW($AC367)-1))), 1)+
INDEX($AD:$AD, LOOKUP(2, 1 / ($AD$1:INDIRECT("$AD$"&amp;ROW($AD367)-1) &lt;&gt; ""),ROW($AD$1:INDIRECT("$AD$"&amp;ROW($AD367)-1))), 1)+
INDEX($AE:$AE, LOOKUP(2, 1 / ($AE$1:INDIRECT("$AE$"&amp;ROW($AE367)-1) &lt;&gt; ""),ROW($AE$1:INDIRECT("$AE$"&amp;ROW($AD367)-1))), 1)+
INDEX($AE:$AF, LOOKUP(2, 1 / ($AF$1:INDIRECT("$AF$"&amp;ROW($AF367)-1) &lt;&gt; ""),ROW($AF$1:INDIRECT("$AF$"&amp;ROW($AD367)-1))), 1)+
INDEX($AG:$AG, LOOKUP(2, 1 / ($AG$1:INDIRECT("$AG$"&amp;ROW($AG367)-1) &lt;&gt; ""),ROW($AG$1:INDIRECT("$AG$"&amp;ROW($AD367)-1))), 1)+
INDEX($AH:$AH, LOOKUP(2, 1 / ($AH$1:INDIRECT("$AH$"&amp;ROW($AH367)-1) &lt;&gt; ""),ROW($AH$1:INDIRECT("$AH$"&amp;ROW($AD367)-1))), 1)&gt;=510,0,
IF(INDEX($AC:$AC, LOOKUP(2, 1 / ($AC$1:INDIRECT("$AC$"&amp;ROW($AC367)-1) &lt;&gt; ""),ROW($AC$1:INDIRECT("$AC$"&amp;ROW($AC367)-1))), 1)&gt;=255,0,
VLOOKUP(INDIRECT("$G$"&amp;LOOKUP(2, 1 / ($AC$1:INDIRECT("$AC$"&amp;ROW($AC367)-1) &lt;&gt; ""),ROW($AC$1:INDIRECT("$AC$"&amp;ROW($AC367)-1)))), 'EV and Base'!$A$1:$N$671, 3, FALSE))))</f>
        <v>10</v>
      </c>
      <c r="AD367" s="2" cm="1">
        <f t="array" aca="1" ref="AD367" ca="1">IF(NOT(ISNUMBER(INDEX($A:$A, LOOKUP(2, 1 / ($A$1:INDIRECT("$A$"&amp;ROW($A367)) &lt;&gt; ""),ROW($A$1:INDIRECT("$A$"&amp;ROW($A367)))), 1))), "",
INDEX($AD:$AD, LOOKUP(2, 1 / ($AD$1:INDIRECT("$AD$"&amp;ROW($AD367)-1) &lt;&gt; ""),ROW($AD$1:INDIRECT("$AD$"&amp;ROW($AD367)-1))), 1)+
IF(INDEX($AC:$AC, LOOKUP(2, 1 / ($AC$1:INDIRECT("$AC$"&amp;ROW($AC367)-1) &lt;&gt; ""),ROW($AC$1:INDIRECT("$AC$"&amp;ROW($AC367)-1))), 1)+
INDEX($AD:$AD, LOOKUP(2, 1 / ($AD$1:INDIRECT("$AD$"&amp;ROW($AD367)-1) &lt;&gt; ""),ROW($AD$1:INDIRECT("$AD$"&amp;ROW($AD367)-1))), 1)+
INDEX($AE:$AE, LOOKUP(2, 1 / ($AE$1:INDIRECT("$AE$"&amp;ROW($AE367)-1) &lt;&gt; ""),ROW($AE$1:INDIRECT("$AE$"&amp;ROW($AD367)-1))), 1)+
INDEX($AE:$AF, LOOKUP(2, 1 / ($AF$1:INDIRECT("$AF$"&amp;ROW($AF367)-1) &lt;&gt; ""),ROW($AF$1:INDIRECT("$AF$"&amp;ROW($AD367)-1))), 1)+
INDEX($AG:$AG, LOOKUP(2, 1 / ($AG$1:INDIRECT("$AG$"&amp;ROW($AG367)-1) &lt;&gt; ""),ROW($AG$1:INDIRECT("$AG$"&amp;ROW($AD367)-1))), 1)+
INDEX($AH:$AH, LOOKUP(2, 1 / ($AH$1:INDIRECT("$AH$"&amp;ROW($AH367)-1) &lt;&gt; ""),ROW($AH$1:INDIRECT("$AH$"&amp;ROW($AD367)-1))), 1)&gt;=510,0,
IF(INDEX($AD:$AD, LOOKUP(2, 1 / ($AD$1:INDIRECT("$AD$"&amp;ROW($AD367)-1) &lt;&gt; ""),ROW($AD$1:INDIRECT("$AD$"&amp;ROW($AD367)-1))), 1)&gt;=255,0,
VLOOKUP(INDIRECT("$G$"&amp;LOOKUP(2, 1 / ($AD$1:INDIRECT("$AD$"&amp;ROW($AD367)-1) &lt;&gt; ""),ROW($AD$1:INDIRECT("$AD$"&amp;ROW($AD367)-1)))), 'EV and Base'!$A$1:$N$671, 4, FALSE))))</f>
        <v>101</v>
      </c>
      <c r="AE367" s="2" cm="1">
        <f t="array" aca="1" ref="AE367" ca="1">IF(NOT(ISNUMBER(INDEX($A:$A,LOOKUP(2,1/($A$1:INDIRECT("$A$"&amp;ROW($A367))&lt;&gt;""),ROW($A$1:INDIRECT("$A$"&amp;ROW($A367)))),1))),"",
INDEX($AE:$AE,LOOKUP(2,1/($AE$1:INDIRECT("$AE$"&amp;ROW($AE367)-1)&lt;&gt;""),ROW($AE$1:INDIRECT("$AE$"&amp;ROW($AE367)-1))),1)+
IF(INDEX($AC:$AC,LOOKUP(2,1/($AC$1:INDIRECT("$AC$"&amp;ROW($AC367)-1)&lt;&gt;""),ROW($AC$1:INDIRECT("$AC$"&amp;ROW($AC367)-1))),1)+
INDEX($AD:$AD,LOOKUP(2,1/($AD$1:INDIRECT("$AD$"&amp;ROW($AD367)-1)&lt;&gt;""),ROW($AD$1:INDIRECT("$AD$"&amp;ROW($AD367)-1))),1)+
INDEX($AE:$AE,LOOKUP(2,1/($AE$1:INDIRECT("$AE$"&amp;ROW($AE367)-1)&lt;&gt;""),ROW($AE$1:INDIRECT("$AE$"&amp;ROW($AD367)-1))),1)+
INDEX($AE:$AF,LOOKUP(2,1/($AF$1:INDIRECT("$AF$"&amp;ROW($AF367)-1)&lt;&gt;""),ROW($AF$1:INDIRECT("$AF$"&amp;ROW($AD367)-1))),1)+
INDEX($AG:$AG,LOOKUP(2,1/($AG$1:INDIRECT("$AG$"&amp;ROW($AG367)-1)&lt;&gt;""),ROW($AG$1:INDIRECT("$AG$"&amp;ROW($AD367)-1))),1)+
INDEX($AH:$AH,LOOKUP(2,1/($AH$1:INDIRECT("$AH$"&amp;ROW($AH367)-1)&lt;&gt;""),ROW($AH$1:INDIRECT("$AH$"&amp;ROW($AD367)-1))),1)&gt;=510,0,
IF(INDEX($AE:$AE,LOOKUP(2,1/($AE$1:INDIRECT("$AE$"&amp;ROW($AE367)-1)&lt;&gt;""),ROW($AE$1:INDIRECT("$AE$"&amp;ROW($AE367)-1))),1)&gt;=255,0,
VLOOKUP(INDIRECT("$G$"&amp;LOOKUP(2,1/($AE$1:INDIRECT("$AE$"&amp;ROW($AE367)-1)&lt;&gt;""),ROW($AE$1:INDIRECT("$AE$"&amp;ROW($AE367)-1)))),'EV and Base'!$A$1:$N$671,5,FALSE))))</f>
        <v>11</v>
      </c>
      <c r="AF367" s="2" cm="1">
        <f t="array" aca="1" ref="AF367" ca="1">IF(NOT(ISNUMBER(INDEX($A:$A, LOOKUP(2, 1 / ($A$1:INDIRECT("$A$"&amp;ROW($A367)) &lt;&gt; ""),ROW($A$1:INDIRECT("$A$"&amp;ROW($A367)))), 1))), "",
INDEX($AF:$AF, LOOKUP(2, 1 / ($AF$1:INDIRECT("$AF$"&amp;ROW($AF367)-1) &lt;&gt; ""),ROW($AF$1:INDIRECT("$AF$"&amp;ROW($AF367)-1))), 1)+
IF(INDEX($AC:$AC, LOOKUP(2, 1 / ($AC$1:INDIRECT("$AC$"&amp;ROW($AC367)-1) &lt;&gt; ""),ROW($AC$1:INDIRECT("$AC$"&amp;ROW($AC367)-1))), 1)+
INDEX($AD:$AD, LOOKUP(2, 1 / ($AD$1:INDIRECT("$AD$"&amp;ROW($AD367)-1) &lt;&gt; ""),ROW($AD$1:INDIRECT("$AD$"&amp;ROW($AD367)-1))), 1)+
INDEX($AE:$AE, LOOKUP(2, 1 / ($AE$1:INDIRECT("$AE$"&amp;ROW($AE367)-1) &lt;&gt; ""),ROW($AE$1:INDIRECT("$AE$"&amp;ROW($AD367)-1))), 1)+
INDEX($AE:$AF, LOOKUP(2, 1 / ($AF$1:INDIRECT("$AF$"&amp;ROW($AF367)-1) &lt;&gt; ""),ROW($AF$1:INDIRECT("$AF$"&amp;ROW($AD367)-1))), 1)+
INDEX($AG:$AG, LOOKUP(2, 1 / ($AG$1:INDIRECT("$AG$"&amp;ROW($AG367)-1) &lt;&gt; ""),ROW($AG$1:INDIRECT("$AG$"&amp;ROW($AD367)-1))), 1)+
INDEX($AH:$AH, LOOKUP(2, 1 / ($AH$1:INDIRECT("$AH$"&amp;ROW($AH367)-1) &lt;&gt; ""),ROW($AH$1:INDIRECT("$AH$"&amp;ROW($AD367)-1))), 1)&gt;=510,0,
IF(INDEX($AF:$AF, LOOKUP(2, 1 / ($AF$1:INDIRECT("$AF$"&amp;ROW($AF367)-1) &lt;&gt; ""),ROW($AF$1:INDIRECT("$AF$"&amp;ROW($AF367)-1))), 1)&gt;=255,0,
VLOOKUP(INDIRECT("$G$"&amp;LOOKUP(2, 1 / ($AF$1:INDIRECT("$AF$"&amp;ROW($AF367)-1) &lt;&gt; ""),ROW($AF$1:INDIRECT("$AF$"&amp;ROW($AF367)-1)))), 'EV and Base'!$A$1:$N$671, 6, FALSE))))</f>
        <v>21</v>
      </c>
      <c r="AG367" s="2" cm="1">
        <f t="array" aca="1" ref="AG367" ca="1">IF(NOT(ISNUMBER(INDEX($A:$A, LOOKUP(2, 1 / ($A$1:INDIRECT("$A$"&amp;ROW($A367)) &lt;&gt; ""),ROW($A$1:INDIRECT("$A$"&amp;ROW($A367)))), 1))), "",
INDEX($AG:$AG, LOOKUP(2, 1 / ($AG$1:INDIRECT("$AG$"&amp;ROW($AG367)-1) &lt;&gt; ""),ROW($AG$1:INDIRECT("$AG$"&amp;ROW($AG367)-1))), 1)+
IF(INDEX($AC:$AC, LOOKUP(2, 1 / ($AC$1:INDIRECT("$AC$"&amp;ROW($AC367)-1) &lt;&gt; ""),ROW($AC$1:INDIRECT("$AC$"&amp;ROW($AC367)-1))), 1)+
INDEX($AD:$AD, LOOKUP(2, 1 / ($AD$1:INDIRECT("$AD$"&amp;ROW($AD367)-1) &lt;&gt; ""),ROW($AD$1:INDIRECT("$AD$"&amp;ROW($AD367)-1))), 1)+
INDEX($AE:$AE, LOOKUP(2, 1 / ($AE$1:INDIRECT("$AE$"&amp;ROW($AE367)-1) &lt;&gt; ""),ROW($AE$1:INDIRECT("$AE$"&amp;ROW($AD367)-1))), 1)+
INDEX($AE:$AF, LOOKUP(2, 1 / ($AF$1:INDIRECT("$AF$"&amp;ROW($AF367)-1) &lt;&gt; ""),ROW($AF$1:INDIRECT("$AF$"&amp;ROW($AD367)-1))), 1)+
INDEX($AG:$AG, LOOKUP(2, 1 / ($AG$1:INDIRECT("$AG$"&amp;ROW($AG367)-1) &lt;&gt; ""),ROW($AG$1:INDIRECT("$AG$"&amp;ROW($AD367)-1))), 1)+
INDEX($AH:$AH, LOOKUP(2, 1 / ($AH$1:INDIRECT("$AH$"&amp;ROW($AH367)-1) &lt;&gt; ""),ROW($AH$1:INDIRECT("$AH$"&amp;ROW($AD367)-1))), 1)&gt;=510,0,
IF(INDEX($AG:$AG, LOOKUP(2, 1 / ($AG$1:INDIRECT("$AG$"&amp;ROW($AG367)-1) &lt;&gt; ""),ROW($AG$1:INDIRECT("$AG$"&amp;ROW($AG367)-1))), 1)&gt;=255,0,
VLOOKUP(INDIRECT("$G$"&amp;LOOKUP(2, 1 / ($AG$1:INDIRECT("$AG$"&amp;ROW($AG367)-1) &lt;&gt; ""),ROW($AG$1:INDIRECT("$AG$"&amp;ROW($AG367)-1)))), 'EV and Base'!$A$1:$N$671, 7, FALSE))))</f>
        <v>6</v>
      </c>
      <c r="AH367" s="24" cm="1">
        <f t="array" aca="1" ref="AH367" ca="1">IF(NOT(ISNUMBER(INDEX($A:$A,LOOKUP(2,1/($A$1:INDIRECT("$A$"&amp;ROW($A367))&lt;&gt;""),ROW($A$1:INDIRECT("$A$"&amp;ROW($A367)))),1))),"",
INDEX($AH:$AH,LOOKUP(2,1/($AH$1:INDIRECT("$AH$"&amp;ROW($AH367)-1)&lt;&gt;""),ROW($AH$1:INDIRECT("$AH$"&amp;ROW($AH367)-1))),1)+
IF(INDEX($AC:$AC,LOOKUP(2,1/($AC$1:INDIRECT("$AC$"&amp;ROW($AC367)-1)&lt;&gt;""),ROW($AC$1:INDIRECT("$AC$"&amp;ROW($AC367)-1))),1)+
INDEX($AD:$AD,LOOKUP(2,1/($AD$1:INDIRECT("$AD$"&amp;ROW($AD367)-1)&lt;&gt;""),ROW($AD$1:INDIRECT("$AD$"&amp;ROW($AD367)-1))),1)+
INDEX($AE:$AE,LOOKUP(2,1/($AE$1:INDIRECT("$AE$"&amp;ROW($AE367)-1)&lt;&gt;""),ROW($AE$1:INDIRECT("$AE$"&amp;ROW($AD367)-1))),1)+
INDEX($AE:$AF,LOOKUP(2,1/($AF$1:INDIRECT("$AF$"&amp;ROW($AF367)-1)&lt;&gt;""),ROW($AF$1:INDIRECT("$AF$"&amp;ROW($AD367)-1))),1)+
INDEX($AG:$AG,LOOKUP(2,1/($AG$1:INDIRECT("$AG$"&amp;ROW($AG367)-1)&lt;&gt;""),ROW($AG$1:INDIRECT("$AG$"&amp;ROW($AD367)-1))),1)+
INDEX($AH:$AH,LOOKUP(2,1/($AH$1:INDIRECT("$AH$"&amp;ROW($AH367)-1)&lt;&gt;""),ROW($AH$1:INDIRECT("$AH$"&amp;ROW($AD367)-1))),1)&gt;=510,0,
IF(INDEX($AH:$AH,LOOKUP(2,1/($AH$1:INDIRECT("$AH$"&amp;ROW($AH367)-1)&lt;&gt;""),ROW($AH$1:INDIRECT("$AH$"&amp;ROW($AH367)-1))),1)&gt;=255,0,
VLOOKUP(INDIRECT("$G$"&amp;LOOKUP(2,1/($AH$1:INDIRECT("$AH$"&amp;ROW($AH367)-1)&lt;&gt;""),ROW($AH$1:INDIRECT("$AH$"&amp;ROW($AH367)-1)))),'EV and Base'!$A$1:$N$671,8,FALSE))))</f>
        <v>64</v>
      </c>
      <c r="AI367" s="29" cm="1">
        <f t="array" aca="1" ref="AI367" ca="1">IF(NOT(ISNUMBER(INDEX($A:$A,LOOKUP(2,1/($A$1:INDIRECT("$A$"&amp;ROW($A367))&lt;&gt;""),ROW($A$1:INDIRECT("$A$"&amp;ROW($A367)))),1))),"",
ROUNDDOWN((((2*VLOOKUP($AA367,'EV and Base'!$A$1:$N$671,9,FALSE))+31+ROUNDDOWN($AC367/4,0))*$AB367)/100,0)+$AB367+10)</f>
        <v>158</v>
      </c>
      <c r="AJ367" s="21" cm="1">
        <f t="array" aca="1" ref="AJ367" ca="1">IF(NOT(ISNUMBER(INDEX($A:$A, LOOKUP(2, 1 / ($A$1:INDIRECT("$A$"&amp;ROW($A367)) &lt;&gt; ""),ROW($A$1:INDIRECT("$A$"&amp;ROW($A367)))), 1))), "",
ROUNDDOWN((ROUNDDOWN((((2*VLOOKUP($AA367, 'EV and Base'!$A$1:$N$671, 10, FALSE))+31+ROUNDDOWN($AD367/4, 0))*$AB367)/100, 0)+5)*1.1, 0))</f>
        <v>143</v>
      </c>
      <c r="AK367" s="21" t="str" cm="1">
        <f t="array" aca="1" ref="AK367" ca="1">IF(NOT(ISNUMBER(INDEX($A:$A, LOOKUP(2, 1 / ($A$1:INDIRECT("$A$"&amp;ROW($A367)) &lt;&gt; ""),ROW($A$1:INDIRECT("$A$"&amp;ROW($A367)))), 1))), "",
ROUNDDOWN((ROUNDDOWN((((2*VLOOKUP($AA367, 'EV and Base'!$A$1:$N$671, 11, FALSE))+30+ROUNDDOWN($AE367/4, 0))*$AB367)/100, 0)+5), 0)
&amp;"-"&amp;
ROUNDDOWN((ROUNDDOWN((((2*VLOOKUP($AA367, 'EV and Base'!$A$1:$N$671, 11, FALSE))+31+ROUNDDOWN($AE367/4, 0))*$AB367)/100, 0)+5), 0))</f>
        <v>108-109</v>
      </c>
      <c r="AL367" s="21" t="str" cm="1">
        <f t="array" aca="1" ref="AL367" ca="1">IF(NOT(ISNUMBER(INDEX($A:$A, LOOKUP(2, 1 / ($A$1:INDIRECT("$A$"&amp;ROW($A367)) &lt;&gt; ""),ROW($A$1:INDIRECT("$A$"&amp;ROW($A367)))), 1))), "",
ROUNDDOWN((ROUNDDOWN((((2*VLOOKUP($AA367, 'EV and Base'!$A$1:$N$671, 12, FALSE))+0+ROUNDDOWN($AF367/4, 0))*$AB367)/100, 0)+5)*0.9, 0)
&amp;"-"&amp;
ROUNDDOWN((ROUNDDOWN((((2*VLOOKUP($AA367, 'EV and Base'!$A$1:$N$671, 12, FALSE))+31+ROUNDDOWN($AF367/4, 0))*$AB367)/100, 0)+5)*0.9, 0))</f>
        <v>45-59</v>
      </c>
      <c r="AM367" s="21" t="str" cm="1">
        <f t="array" aca="1" ref="AM367" ca="1">IF(NOT(ISNUMBER(INDEX($A:$A, LOOKUP(2, 1 / ($A$1:INDIRECT("$A$"&amp;ROW($A367)) &lt;&gt; ""),ROW($A$1:INDIRECT("$A$"&amp;ROW($A367)))), 1))), "",
ROUNDDOWN((ROUNDDOWN((((2*VLOOKUP($AA367, 'EV and Base'!$A$1:$N$671, 13, FALSE))+30+ROUNDDOWN($AG367/4, 0))*$AB367)/100, 0)+5), 0)
&amp;"-"&amp;
ROUNDDOWN((ROUNDDOWN((((2*VLOOKUP($AA367, 'EV and Base'!$A$1:$N$671, 13, FALSE))+31+ROUNDDOWN($AG367/4, 0))*$AB367)/100, 0)+5), 0))</f>
        <v>108-108</v>
      </c>
      <c r="AN367" s="25" cm="1">
        <f t="array" aca="1" ref="AN367" ca="1">IF(NOT(ISNUMBER(INDEX($A:$A, LOOKUP(2, 1 / ($A$1:INDIRECT("$A$"&amp;ROW($A367)) &lt;&gt; ""),ROW($A$1:INDIRECT("$A$"&amp;ROW($A367)))), 1))), "",
ROUNDDOWN((ROUNDDOWN((((2*VLOOKUP($AA367, 'EV and Base'!$A$1:$N$671, 14, FALSE))+31+ROUNDDOWN($AH367/4, 0))*$AB367)/100, 0)+5), 0))</f>
        <v>106</v>
      </c>
      <c r="AO367" s="23" cm="1">
        <f t="array" aca="1" ref="AO367" ca="1">IF(NOT(ISNUMBER(INDEX($A:$A, LOOKUP(2, 1 / ($A$1:INDIRECT("$A$"&amp;ROW($A367)) &lt;&gt; ""),ROW($A$1:INDIRECT("$A$"&amp;ROW($A367)))), 1))), "",
ROUNDDOWN((((2*VLOOKUP($AA367, 'EV and Base'!$A$1:$N$671, 9, FALSE))+31+ROUNDDOWN($AC367/4, 0))*$AB367)/100, 0)+$AB367+10)</f>
        <v>158</v>
      </c>
      <c r="AP367" s="2" cm="1">
        <f t="array" aca="1" ref="AP367" ca="1">IF(NOT(ISNUMBER(INDEX($A:$A, LOOKUP(2, 1 / ($A$1:INDIRECT("$A$"&amp;ROW($A367)) &lt;&gt; ""),ROW($A$1:INDIRECT("$A$"&amp;ROW($A367)))), 1))), "",
ROUNDDOWN((ROUNDDOWN((((2*VLOOKUP($AA367, 'EV and Base'!$A$1:$N$671, 10, FALSE))+31+ROUNDDOWN($AD367/4, 0))*$AB367)/100, 0)+5)*1.1, 0))</f>
        <v>143</v>
      </c>
      <c r="AQ367" s="2" cm="1">
        <f t="array" aca="1" ref="AQ367" ca="1">IF(NOT(ISNUMBER(INDEX($A:$A, LOOKUP(2, 1 / ($A$1:INDIRECT("$A$"&amp;ROW($A367)) &lt;&gt; ""),ROW($A$1:INDIRECT("$A$"&amp;ROW($A367)))), 1))), "",
ROUNDDOWN((ROUNDDOWN((((2*VLOOKUP($AA367, 'EV and Base'!$A$1:$N$671, 11, FALSE))+$AV$2+ROUNDDOWN($AE367/4, 0))*$AB367)/100, 0)+5), 0))</f>
        <v>109</v>
      </c>
      <c r="AR367" s="22" cm="1">
        <f t="array" aca="1" ref="AR367" ca="1">IF(NOT(ISNUMBER(INDEX($A:$A, LOOKUP(2, 1 / ($A$1:INDIRECT("$A$"&amp;ROW($A367)) &lt;&gt; ""),ROW($A$1:INDIRECT("$A$"&amp;ROW($A367)))), 1))), "",
ROUNDDOWN((ROUNDDOWN((((2*VLOOKUP($AA367, 'EV and Base'!$A$1:$N$671, 12, FALSE))+$AW$2+ROUNDDOWN($AF367/4, 0))*$AB367)/100, 0)+5)*0.9, 0))</f>
        <v>53</v>
      </c>
      <c r="AS367" s="2" cm="1">
        <f t="array" aca="1" ref="AS367" ca="1">IF(NOT(ISNUMBER(INDEX($A:$A, LOOKUP(2, 1 / ($A$1:INDIRECT("$A$"&amp;ROW($A367)) &lt;&gt; ""),ROW($A$1:INDIRECT("$A$"&amp;ROW($A367)))), 1))), "",
ROUNDDOWN((ROUNDDOWN((((2*VLOOKUP($AA367, 'EV and Base'!$A$1:$N$671, 13, FALSE))+$AX$2+ROUNDDOWN($AG367/4, 0))*$AB367)/100, 0)+5), 0))</f>
        <v>108</v>
      </c>
      <c r="AT367" s="24" cm="1">
        <f t="array" aca="1" ref="AT367" ca="1">IF(NOT(ISNUMBER(INDEX($A:$A, LOOKUP(2, 1 / ($A$1:INDIRECT("$A$"&amp;ROW($A367)) &lt;&gt; ""),ROW($A$1:INDIRECT("$A$"&amp;ROW($A367)))), 1))), "",
ROUNDDOWN((ROUNDDOWN((((2*VLOOKUP($AA367, 'EV and Base'!$A$1:$N$671, 14, FALSE))+31+ROUNDDOWN($AH367/4, 0))*$AB367)/100, 0)+5), 0))</f>
        <v>106</v>
      </c>
      <c r="AU367" s="28">
        <v>255</v>
      </c>
      <c r="AY367" cm="1">
        <f t="array" aca="1" ref="AY367" ca="1">IF(NOT(ISNUMBER(INDEX($A:$A,LOOKUP(2,1/($A$1:INDIRECT("$A$"&amp;ROW($A367))&lt;&gt;""),ROW($A$1:INDIRECT("$A$"&amp;ROW($A367)))),1))),"",
INDEX($AY:$AY,LOOKUP(2,1/($AY$1:INDIRECT("$AY$"&amp;ROW($AY367)-1)&lt;&gt;""),ROW($AY$1:INDIRECT("$AY$"&amp;ROW($AY367)-1))),1)+$BL367)</f>
        <v>114294</v>
      </c>
      <c r="AZ367" s="3" cm="1">
        <f t="array" aca="1" ref="AZ367" ca="1">IF(NOT(ISNUMBER(INDEX($A:$A, LOOKUP(2, 1 / ($A$1:INDIRECT("$A$"&amp;ROW($A367)) &lt;&gt; ""),ROW($A$1:INDIRECT("$A$"&amp;ROW($A367)))), 1))), "",
VLOOKUP(INDIRECT("$G$"&amp;LOOKUP(2, 1 / ($AY$1:INDIRECT("$AY$"&amp;ROW($AY367)-1) &lt;&gt; ""),ROW($AY$1:INDIRECT("$AY$"&amp;ROW($AY367)-1)))),'EV and Base'!A306:N976,2,FALSE))</f>
        <v>147</v>
      </c>
      <c r="BA367" s="3" cm="1">
        <f t="array" aca="1" ref="BA367" ca="1">IF(NOT(ISNUMBER(INDEX($A:$A, LOOKUP(2, 1 / ($A$1:INDIRECT("$A$"&amp;ROW($A367)) &lt;&gt; ""),ROW($A$1:INDIRECT("$A$"&amp;ROW($A367)))), 1))), "",
INDIRECT("$I$"&amp;LOOKUP(2, 1 / ($AY$1:INDIRECT("$AY$"&amp;ROW($AY367)-1) &lt;&gt; ""),ROW($AY$1:INDIRECT("$AY$"&amp;ROW($AY367)-1)))))</f>
        <v>33</v>
      </c>
      <c r="BB367" s="1" cm="1">
        <f t="array" aca="1" ref="BB367" ca="1">IF(NOT(ISNUMBER(INDEX($A:$A, LOOKUP(2, 1 / ($A$1:INDIRECT("$A$"&amp;ROW($A367)) &lt;&gt; ""),ROW($A$1:INDIRECT("$A$"&amp;ROW($A367)))), 1))), "",
INDIRECT("$AB$"&amp;LOOKUP(2, 1 / ($AY$1:INDIRECT("$AY$"&amp;ROW($AY367)-1) &lt;&gt; ""),ROW($AY$1:INDIRECT("$AY$"&amp;ROW($AY367)-1)))))</f>
        <v>49</v>
      </c>
      <c r="BC367" s="3" cm="1">
        <f t="array" aca="1" ref="BC367" ca="1">IF(NOT(ISNUMBER(INDEX($A:$A,LOOKUP(2,1/($A$1:INDIRECT("$A$"&amp;ROW($A367))&lt;&gt;""),ROW($A$1:INDIRECT("$A$"&amp;ROW($A367)))),1))),"",
$BA367+$BA367+10)</f>
        <v>76</v>
      </c>
      <c r="BD367" s="3" cm="1">
        <f t="array" aca="1" ref="BD367" ca="1">IF(NOT(ISNUMBER(INDEX($A:$A,LOOKUP(2,1/($A$1:INDIRECT("$A$"&amp;ROW($A367))&lt;&gt;""),ROW($A$1:INDIRECT("$A$"&amp;ROW($A367)))),1))),"",
$BA367+$BB367+10)</f>
        <v>92</v>
      </c>
      <c r="BE367" s="3" cm="1">
        <f t="array" aca="1" ref="BE367" ca="1">IF(NOT(ISNUMBER(INDEX($A:$A,LOOKUP(2,1/($A$1:INDIRECT("$A$"&amp;ROW($A367))&lt;&gt;""),ROW($A$1:INDIRECT("$A$"&amp;ROW($A367)))),1))),"",
$BC367*$BC367)</f>
        <v>5776</v>
      </c>
      <c r="BF367" s="3" cm="1">
        <f t="array" aca="1" ref="BF367" ca="1">IF(NOT(ISNUMBER(INDEX($A:$A,LOOKUP(2,1/($A$1:INDIRECT("$A$"&amp;ROW($A367))&lt;&gt;""),ROW($A$1:INDIRECT("$A$"&amp;ROW($A367)))),1))),"",
$BD367*$BD367)</f>
        <v>8464</v>
      </c>
      <c r="BG367" s="3" cm="1">
        <f t="array" aca="1" ref="BG367" ca="1">IF(NOT(ISNUMBER(INDEX($A:$A,LOOKUP(2,1/($A$1:INDIRECT("$A$"&amp;ROW($A367))&lt;&gt;""),ROW($A$1:INDIRECT("$A$"&amp;ROW($A367)))),1))),"",
_xlfn.FLOOR.MATH(1.5*_xlfn.FLOOR.MATH($AZ367*BA367/5)))</f>
        <v>1455</v>
      </c>
      <c r="BH367" s="3" cm="1">
        <f t="array" aca="1" ref="BH367" ca="1">IF(NOT(ISNUMBER(INDEX($A:$A, LOOKUP(2, 1 / ($A$1:INDIRECT("$A$"&amp;ROW($A367)) &lt;&gt; ""),ROW($A$1:INDIRECT("$A$"&amp;ROW($A367)))), 1))), "",
_xlfn.FLOOR.MATH($BG367/IF(OR(INDIRECT("$C$"&amp;LOOKUP(2, 1 / ($AY$1:INDIRECT("$AY$"&amp;ROW($AY367)-1) &lt;&gt; ""),ROW($AY$1:INDIRECT("$AY$"&amp;ROW($AY367)-1))))="Multi",
INDIRECT("$C$"&amp;LOOKUP(2, 1 / ($AY$1:INDIRECT("$AY$"&amp;ROW($AY367)-1) &lt;&gt; ""),ROW($AY$1:INDIRECT("$AY$"&amp;ROW($AY367)-1))))="Double"),2,1)))</f>
        <v>1455</v>
      </c>
      <c r="BI367" s="3" cm="1">
        <f t="array" aca="1" ref="BI367" ca="1">IF(NOT(ISNUMBER(INDEX($A:$A,LOOKUP(2,1/($A$1:INDIRECT("$A$"&amp;ROW($A367))&lt;&gt;""),ROW($A$1:INDIRECT("$A$"&amp;ROW($A367)))),1))),"",
VLOOKUP($BC367,GameFreakSQRT!$A$1:$B$200,2,FALSE))</f>
        <v>35708</v>
      </c>
      <c r="BJ367" s="3" cm="1">
        <f t="array" aca="1" ref="BJ367" ca="1">IF(NOT(ISNUMBER(INDEX($A:$A,LOOKUP(2,1/($A$1:INDIRECT("$A$"&amp;ROW($A367))&lt;&gt;""),ROW($A$1:INDIRECT("$A$"&amp;ROW($A367)))),1))),"",
VLOOKUP($BD367,GameFreakSQRT!$A$1:$B$200,2,FALSE))</f>
        <v>39287</v>
      </c>
      <c r="BK367" s="3" cm="1">
        <f t="array" aca="1" ref="BK367" ca="1">IF(NOT(ISNUMBER(INDEX($A:$A,LOOKUP(2,1/($A$1:INDIRECT("$A$"&amp;ROW($A367))&lt;&gt;""),ROW($A$1:INDIRECT("$A$"&amp;ROW($A367)))),1))),"",
_xlfn.FLOOR.MATH((($BI367*$BE367)*$BH367)/($BJ367*$BF367))+1)</f>
        <v>903</v>
      </c>
      <c r="BL367" s="3" cm="1">
        <f t="array" aca="1" ref="BL367" ca="1">IF(NOT(ISNUMBER(INDEX($A:$A,LOOKUP(2,1/($A$1:INDIRECT("$A$"&amp;ROW($A367))&lt;&gt;""),ROW($A$1:INDIRECT("$A$"&amp;ROW($A367)))),1))),"",
_xlfn.FLOOR.MATH($BK367*IF(NOT(INDIRECT("$Z$"&amp;LOOKUP(2, 1 / ($AY$1:INDIRECT("$AY$"&amp;ROW($AY367)-1) &lt;&gt; ""),ROW($AY$1:INDIRECT("$AY$"&amp;ROW($AY367)-1))))=""),1.5,1)))</f>
        <v>1354</v>
      </c>
      <c r="BM367" s="3" cm="1">
        <f t="array" aca="1" ref="BM367" ca="1">IF(NOT(ISNUMBER(INDEX($A:$A, LOOKUP(2, 1 / ($A$1:INDIRECT("$A$"&amp;ROW($A367)) &lt;&gt; ""),ROW($A$1:INDIRECT("$A$"&amp;ROW($A367)))), 1))), "",
INDIRECT("$Y$"&amp;LOOKUP(2, 1 / ($AY$1:INDIRECT("$AY$"&amp;ROW($AY367)-1) &lt;&gt; ""),ROW($AY$1:INDIRECT("$AY$"&amp;ROW($AY367)-1)))))</f>
        <v>1354</v>
      </c>
      <c r="BN367" s="3" t="b">
        <f t="shared" ca="1" si="29"/>
        <v>1</v>
      </c>
    </row>
    <row r="368" spans="1:66" x14ac:dyDescent="0.45">
      <c r="A368" s="56">
        <v>79</v>
      </c>
      <c r="B368" s="56" t="s">
        <v>114</v>
      </c>
      <c r="C368" s="56" t="s">
        <v>46</v>
      </c>
      <c r="D368" s="56" t="s">
        <v>644</v>
      </c>
      <c r="E368" s="56" t="s">
        <v>48</v>
      </c>
      <c r="F368" s="56">
        <v>1</v>
      </c>
      <c r="G368" s="2" t="s">
        <v>378</v>
      </c>
      <c r="H368" s="2" t="s">
        <v>50</v>
      </c>
      <c r="I368" s="2">
        <v>34</v>
      </c>
      <c r="J368" s="2" t="s">
        <v>71</v>
      </c>
      <c r="K368" s="2" t="s">
        <v>281</v>
      </c>
      <c r="L368" s="2" t="s">
        <v>53</v>
      </c>
      <c r="M368" s="2" t="s">
        <v>333</v>
      </c>
      <c r="N368" s="2" t="s">
        <v>336</v>
      </c>
      <c r="O368" s="2" t="s">
        <v>177</v>
      </c>
      <c r="P368" s="2" t="s">
        <v>416</v>
      </c>
      <c r="Q368" s="2">
        <v>0</v>
      </c>
      <c r="R368" s="2">
        <f>_xlfn.FLOOR.MATH((((2*VLOOKUP(G368, 'EV and Base'!$A$1:$N$671, 9, FALSE))+$Q368)*$I368)/100)+$I368+10</f>
        <v>84</v>
      </c>
      <c r="S368" s="2">
        <f>_xlfn.FLOOR.MATH((_xlfn.FLOOR.MATH((((2*VLOOKUP($G368, 'EV and Base'!$A$1:$N$671, 10, FALSE))+$Q368)*$I368)/100)+5)*
IF(OR($J368="Lonely", $J368="Brave", $J368="Adamant", $J368="Naughty"), 1.1,
IF(OR($J368="Bold", $J368="Timid", $J368="Modest", $J368="Calm"), 0.9, 1)))</f>
        <v>60</v>
      </c>
      <c r="T368" s="2">
        <f>_xlfn.FLOOR.MATH((_xlfn.FLOOR.MATH((((2*VLOOKUP($G368, 'EV and Base'!$A$1:$N$671, 11, FALSE))+$Q368)*$I368)/100)+5)*
IF(OR($J368="Bold", $J368="Relaxed", $J368="Impish", $J368="Lax"), 1.1,
IF(OR($J368="Lonely", $J368="Hasty", $J368="Mild", $J368="Gentle"), 0.9, 1)))</f>
        <v>35</v>
      </c>
      <c r="U368" s="2">
        <f>_xlfn.FLOOR.MATH((_xlfn.FLOOR.MATH((((2*VLOOKUP($G368, 'EV and Base'!$A$1:$N$671, 12, FALSE))+$Q368)*$I368)/100)+5)*
IF(OR($J368="Modest", $J368="Mild", $J368="Quiet", $J368="Rash"), 1.1,
IF(OR($J368="Adamant", $J368="Impish", $J368="Jolly", $J368="Careful"), 0.9, 1)))</f>
        <v>35</v>
      </c>
      <c r="V368" s="2">
        <f>_xlfn.FLOOR.MATH((_xlfn.FLOOR.MATH((((2*VLOOKUP($G368, 'EV and Base'!$A$1:$N$671, 13, FALSE))+$Q368)*$I368)/100)+5)*
IF(OR($J368="Calm", $J368="Gentle", $J368="Sassy", $J368="Careful"), 1.1,
IF(OR($J368="Naughty", $J368="Lax", $J368="Naive", $J368="Rash"), 0.9, 1)))</f>
        <v>35</v>
      </c>
      <c r="W368" s="2">
        <f>_xlfn.FLOOR.MATH((_xlfn.FLOOR.MATH((((2*VLOOKUP($G368, 'EV and Base'!$A$1:$N$671, 14, FALSE))+$Q368)*$I368)/100)+5)*
IF(OR($J368="Timid", $J368="Hasty", $J368="Jolly", $J368="Naive"), 1.1,
IF(OR($J368="Brave", $J368="Relaxed", $J368="Quiet", $J368="Sassy"), 0.9, 1)))</f>
        <v>55</v>
      </c>
      <c r="X368" s="56">
        <v>1360</v>
      </c>
      <c r="Y368" s="1">
        <v>1212</v>
      </c>
      <c r="Z368" s="1">
        <v>1</v>
      </c>
      <c r="AA368" s="23" t="str" cm="1">
        <f t="array" aca="1" ref="AA368" ca="1">IF(NOT(ISNUMBER(INDEX($A:$A,LOOKUP(2,1/($A$1:INDIRECT("$A$"&amp;ROW($A368))&lt;&gt;""),ROW($A$1:INDIRECT("$A$"&amp;ROW($A368)))),1))),"",
IF(NOT(ISNUMBER($A368)),$AA367,
IF($AB368&lt;16,"Lillipup",
IF($AB368&lt;32,"Herdier",
"Stoutland"))))</f>
        <v>Stoutland</v>
      </c>
      <c r="AB368" s="25" cm="1">
        <f t="array" aca="1" ref="AB368" ca="1">IF(NOT(ISNUMBER(INDEX($A:$A, LOOKUP(2, 1 / ($A$1:INDIRECT("$A$"&amp;ROW($A368)) &lt;&gt; ""),ROW($A$1:INDIRECT("$A$"&amp;ROW($A368)))), 1))), "",
VLOOKUP($AY368,'Medium-Slow'!$A$1:$B$101,2,TRUE))</f>
        <v>49</v>
      </c>
      <c r="AC368" s="23" cm="1">
        <f t="array" aca="1" ref="AC368" ca="1">IF(NOT(ISNUMBER(INDEX($A:$A, LOOKUP(2, 1 / ($A$1:INDIRECT("$A$"&amp;ROW($A368)) &lt;&gt; ""),ROW($A$1:INDIRECT("$A$"&amp;ROW($A368)))), 1))), "",
INDEX($AC:$AC, LOOKUP(2, 1 / ($AC$1:INDIRECT("$AC$"&amp;ROW($AC368)-1) &lt;&gt; ""),ROW($AC$1:INDIRECT("$AC$"&amp;ROW($AC368)-1))), 1)+
IF(INDEX($AC:$AC, LOOKUP(2, 1 / ($AC$1:INDIRECT("$AC$"&amp;ROW($AC368)-1) &lt;&gt; ""),ROW($AC$1:INDIRECT("$AC$"&amp;ROW($AC368)-1))), 1)+
INDEX($AD:$AD, LOOKUP(2, 1 / ($AD$1:INDIRECT("$AD$"&amp;ROW($AD368)-1) &lt;&gt; ""),ROW($AD$1:INDIRECT("$AD$"&amp;ROW($AD368)-1))), 1)+
INDEX($AE:$AE, LOOKUP(2, 1 / ($AE$1:INDIRECT("$AE$"&amp;ROW($AE368)-1) &lt;&gt; ""),ROW($AE$1:INDIRECT("$AE$"&amp;ROW($AD368)-1))), 1)+
INDEX($AE:$AF, LOOKUP(2, 1 / ($AF$1:INDIRECT("$AF$"&amp;ROW($AF368)-1) &lt;&gt; ""),ROW($AF$1:INDIRECT("$AF$"&amp;ROW($AD368)-1))), 1)+
INDEX($AG:$AG, LOOKUP(2, 1 / ($AG$1:INDIRECT("$AG$"&amp;ROW($AG368)-1) &lt;&gt; ""),ROW($AG$1:INDIRECT("$AG$"&amp;ROW($AD368)-1))), 1)+
INDEX($AH:$AH, LOOKUP(2, 1 / ($AH$1:INDIRECT("$AH$"&amp;ROW($AH368)-1) &lt;&gt; ""),ROW($AH$1:INDIRECT("$AH$"&amp;ROW($AD368)-1))), 1)&gt;=510,0,
IF(INDEX($AC:$AC, LOOKUP(2, 1 / ($AC$1:INDIRECT("$AC$"&amp;ROW($AC368)-1) &lt;&gt; ""),ROW($AC$1:INDIRECT("$AC$"&amp;ROW($AC368)-1))), 1)&gt;=255,0,
VLOOKUP(INDIRECT("$G$"&amp;LOOKUP(2, 1 / ($AC$1:INDIRECT("$AC$"&amp;ROW($AC368)-1) &lt;&gt; ""),ROW($AC$1:INDIRECT("$AC$"&amp;ROW($AC368)-1)))), 'EV and Base'!$A$1:$N$671, 3, FALSE))))</f>
        <v>10</v>
      </c>
      <c r="AD368" s="2" cm="1">
        <f t="array" aca="1" ref="AD368" ca="1">IF(NOT(ISNUMBER(INDEX($A:$A, LOOKUP(2, 1 / ($A$1:INDIRECT("$A$"&amp;ROW($A368)) &lt;&gt; ""),ROW($A$1:INDIRECT("$A$"&amp;ROW($A368)))), 1))), "",
INDEX($AD:$AD, LOOKUP(2, 1 / ($AD$1:INDIRECT("$AD$"&amp;ROW($AD368)-1) &lt;&gt; ""),ROW($AD$1:INDIRECT("$AD$"&amp;ROW($AD368)-1))), 1)+
IF(INDEX($AC:$AC, LOOKUP(2, 1 / ($AC$1:INDIRECT("$AC$"&amp;ROW($AC368)-1) &lt;&gt; ""),ROW($AC$1:INDIRECT("$AC$"&amp;ROW($AC368)-1))), 1)+
INDEX($AD:$AD, LOOKUP(2, 1 / ($AD$1:INDIRECT("$AD$"&amp;ROW($AD368)-1) &lt;&gt; ""),ROW($AD$1:INDIRECT("$AD$"&amp;ROW($AD368)-1))), 1)+
INDEX($AE:$AE, LOOKUP(2, 1 / ($AE$1:INDIRECT("$AE$"&amp;ROW($AE368)-1) &lt;&gt; ""),ROW($AE$1:INDIRECT("$AE$"&amp;ROW($AD368)-1))), 1)+
INDEX($AE:$AF, LOOKUP(2, 1 / ($AF$1:INDIRECT("$AF$"&amp;ROW($AF368)-1) &lt;&gt; ""),ROW($AF$1:INDIRECT("$AF$"&amp;ROW($AD368)-1))), 1)+
INDEX($AG:$AG, LOOKUP(2, 1 / ($AG$1:INDIRECT("$AG$"&amp;ROW($AG368)-1) &lt;&gt; ""),ROW($AG$1:INDIRECT("$AG$"&amp;ROW($AD368)-1))), 1)+
INDEX($AH:$AH, LOOKUP(2, 1 / ($AH$1:INDIRECT("$AH$"&amp;ROW($AH368)-1) &lt;&gt; ""),ROW($AH$1:INDIRECT("$AH$"&amp;ROW($AD368)-1))), 1)&gt;=510,0,
IF(INDEX($AD:$AD, LOOKUP(2, 1 / ($AD$1:INDIRECT("$AD$"&amp;ROW($AD368)-1) &lt;&gt; ""),ROW($AD$1:INDIRECT("$AD$"&amp;ROW($AD368)-1))), 1)&gt;=255,0,
VLOOKUP(INDIRECT("$G$"&amp;LOOKUP(2, 1 / ($AD$1:INDIRECT("$AD$"&amp;ROW($AD368)-1) &lt;&gt; ""),ROW($AD$1:INDIRECT("$AD$"&amp;ROW($AD368)-1)))), 'EV and Base'!$A$1:$N$671, 4, FALSE))))</f>
        <v>103</v>
      </c>
      <c r="AE368" s="2" cm="1">
        <f t="array" aca="1" ref="AE368" ca="1">IF(NOT(ISNUMBER(INDEX($A:$A,LOOKUP(2,1/($A$1:INDIRECT("$A$"&amp;ROW($A368))&lt;&gt;""),ROW($A$1:INDIRECT("$A$"&amp;ROW($A368)))),1))),"",
INDEX($AE:$AE,LOOKUP(2,1/($AE$1:INDIRECT("$AE$"&amp;ROW($AE368)-1)&lt;&gt;""),ROW($AE$1:INDIRECT("$AE$"&amp;ROW($AE368)-1))),1)+
IF(INDEX($AC:$AC,LOOKUP(2,1/($AC$1:INDIRECT("$AC$"&amp;ROW($AC368)-1)&lt;&gt;""),ROW($AC$1:INDIRECT("$AC$"&amp;ROW($AC368)-1))),1)+
INDEX($AD:$AD,LOOKUP(2,1/($AD$1:INDIRECT("$AD$"&amp;ROW($AD368)-1)&lt;&gt;""),ROW($AD$1:INDIRECT("$AD$"&amp;ROW($AD368)-1))),1)+
INDEX($AE:$AE,LOOKUP(2,1/($AE$1:INDIRECT("$AE$"&amp;ROW($AE368)-1)&lt;&gt;""),ROW($AE$1:INDIRECT("$AE$"&amp;ROW($AD368)-1))),1)+
INDEX($AE:$AF,LOOKUP(2,1/($AF$1:INDIRECT("$AF$"&amp;ROW($AF368)-1)&lt;&gt;""),ROW($AF$1:INDIRECT("$AF$"&amp;ROW($AD368)-1))),1)+
INDEX($AG:$AG,LOOKUP(2,1/($AG$1:INDIRECT("$AG$"&amp;ROW($AG368)-1)&lt;&gt;""),ROW($AG$1:INDIRECT("$AG$"&amp;ROW($AD368)-1))),1)+
INDEX($AH:$AH,LOOKUP(2,1/($AH$1:INDIRECT("$AH$"&amp;ROW($AH368)-1)&lt;&gt;""),ROW($AH$1:INDIRECT("$AH$"&amp;ROW($AD368)-1))),1)&gt;=510,0,
IF(INDEX($AE:$AE,LOOKUP(2,1/($AE$1:INDIRECT("$AE$"&amp;ROW($AE368)-1)&lt;&gt;""),ROW($AE$1:INDIRECT("$AE$"&amp;ROW($AE368)-1))),1)&gt;=255,0,
VLOOKUP(INDIRECT("$G$"&amp;LOOKUP(2,1/($AE$1:INDIRECT("$AE$"&amp;ROW($AE368)-1)&lt;&gt;""),ROW($AE$1:INDIRECT("$AE$"&amp;ROW($AE368)-1)))),'EV and Base'!$A$1:$N$671,5,FALSE))))</f>
        <v>11</v>
      </c>
      <c r="AF368" s="2" cm="1">
        <f t="array" aca="1" ref="AF368" ca="1">IF(NOT(ISNUMBER(INDEX($A:$A, LOOKUP(2, 1 / ($A$1:INDIRECT("$A$"&amp;ROW($A368)) &lt;&gt; ""),ROW($A$1:INDIRECT("$A$"&amp;ROW($A368)))), 1))), "",
INDEX($AF:$AF, LOOKUP(2, 1 / ($AF$1:INDIRECT("$AF$"&amp;ROW($AF368)-1) &lt;&gt; ""),ROW($AF$1:INDIRECT("$AF$"&amp;ROW($AF368)-1))), 1)+
IF(INDEX($AC:$AC, LOOKUP(2, 1 / ($AC$1:INDIRECT("$AC$"&amp;ROW($AC368)-1) &lt;&gt; ""),ROW($AC$1:INDIRECT("$AC$"&amp;ROW($AC368)-1))), 1)+
INDEX($AD:$AD, LOOKUP(2, 1 / ($AD$1:INDIRECT("$AD$"&amp;ROW($AD368)-1) &lt;&gt; ""),ROW($AD$1:INDIRECT("$AD$"&amp;ROW($AD368)-1))), 1)+
INDEX($AE:$AE, LOOKUP(2, 1 / ($AE$1:INDIRECT("$AE$"&amp;ROW($AE368)-1) &lt;&gt; ""),ROW($AE$1:INDIRECT("$AE$"&amp;ROW($AD368)-1))), 1)+
INDEX($AE:$AF, LOOKUP(2, 1 / ($AF$1:INDIRECT("$AF$"&amp;ROW($AF368)-1) &lt;&gt; ""),ROW($AF$1:INDIRECT("$AF$"&amp;ROW($AD368)-1))), 1)+
INDEX($AG:$AG, LOOKUP(2, 1 / ($AG$1:INDIRECT("$AG$"&amp;ROW($AG368)-1) &lt;&gt; ""),ROW($AG$1:INDIRECT("$AG$"&amp;ROW($AD368)-1))), 1)+
INDEX($AH:$AH, LOOKUP(2, 1 / ($AH$1:INDIRECT("$AH$"&amp;ROW($AH368)-1) &lt;&gt; ""),ROW($AH$1:INDIRECT("$AH$"&amp;ROW($AD368)-1))), 1)&gt;=510,0,
IF(INDEX($AF:$AF, LOOKUP(2, 1 / ($AF$1:INDIRECT("$AF$"&amp;ROW($AF368)-1) &lt;&gt; ""),ROW($AF$1:INDIRECT("$AF$"&amp;ROW($AF368)-1))), 1)&gt;=255,0,
VLOOKUP(INDIRECT("$G$"&amp;LOOKUP(2, 1 / ($AF$1:INDIRECT("$AF$"&amp;ROW($AF368)-1) &lt;&gt; ""),ROW($AF$1:INDIRECT("$AF$"&amp;ROW($AF368)-1)))), 'EV and Base'!$A$1:$N$671, 6, FALSE))))</f>
        <v>21</v>
      </c>
      <c r="AG368" s="2" cm="1">
        <f t="array" aca="1" ref="AG368" ca="1">IF(NOT(ISNUMBER(INDEX($A:$A, LOOKUP(2, 1 / ($A$1:INDIRECT("$A$"&amp;ROW($A368)) &lt;&gt; ""),ROW($A$1:INDIRECT("$A$"&amp;ROW($A368)))), 1))), "",
INDEX($AG:$AG, LOOKUP(2, 1 / ($AG$1:INDIRECT("$AG$"&amp;ROW($AG368)-1) &lt;&gt; ""),ROW($AG$1:INDIRECT("$AG$"&amp;ROW($AG368)-1))), 1)+
IF(INDEX($AC:$AC, LOOKUP(2, 1 / ($AC$1:INDIRECT("$AC$"&amp;ROW($AC368)-1) &lt;&gt; ""),ROW($AC$1:INDIRECT("$AC$"&amp;ROW($AC368)-1))), 1)+
INDEX($AD:$AD, LOOKUP(2, 1 / ($AD$1:INDIRECT("$AD$"&amp;ROW($AD368)-1) &lt;&gt; ""),ROW($AD$1:INDIRECT("$AD$"&amp;ROW($AD368)-1))), 1)+
INDEX($AE:$AE, LOOKUP(2, 1 / ($AE$1:INDIRECT("$AE$"&amp;ROW($AE368)-1) &lt;&gt; ""),ROW($AE$1:INDIRECT("$AE$"&amp;ROW($AD368)-1))), 1)+
INDEX($AE:$AF, LOOKUP(2, 1 / ($AF$1:INDIRECT("$AF$"&amp;ROW($AF368)-1) &lt;&gt; ""),ROW($AF$1:INDIRECT("$AF$"&amp;ROW($AD368)-1))), 1)+
INDEX($AG:$AG, LOOKUP(2, 1 / ($AG$1:INDIRECT("$AG$"&amp;ROW($AG368)-1) &lt;&gt; ""),ROW($AG$1:INDIRECT("$AG$"&amp;ROW($AD368)-1))), 1)+
INDEX($AH:$AH, LOOKUP(2, 1 / ($AH$1:INDIRECT("$AH$"&amp;ROW($AH368)-1) &lt;&gt; ""),ROW($AH$1:INDIRECT("$AH$"&amp;ROW($AD368)-1))), 1)&gt;=510,0,
IF(INDEX($AG:$AG, LOOKUP(2, 1 / ($AG$1:INDIRECT("$AG$"&amp;ROW($AG368)-1) &lt;&gt; ""),ROW($AG$1:INDIRECT("$AG$"&amp;ROW($AG368)-1))), 1)&gt;=255,0,
VLOOKUP(INDIRECT("$G$"&amp;LOOKUP(2, 1 / ($AG$1:INDIRECT("$AG$"&amp;ROW($AG368)-1) &lt;&gt; ""),ROW($AG$1:INDIRECT("$AG$"&amp;ROW($AG368)-1)))), 'EV and Base'!$A$1:$N$671, 7, FALSE))))</f>
        <v>6</v>
      </c>
      <c r="AH368" s="24" cm="1">
        <f t="array" aca="1" ref="AH368" ca="1">IF(NOT(ISNUMBER(INDEX($A:$A,LOOKUP(2,1/($A$1:INDIRECT("$A$"&amp;ROW($A368))&lt;&gt;""),ROW($A$1:INDIRECT("$A$"&amp;ROW($A368)))),1))),"",
INDEX($AH:$AH,LOOKUP(2,1/($AH$1:INDIRECT("$AH$"&amp;ROW($AH368)-1)&lt;&gt;""),ROW($AH$1:INDIRECT("$AH$"&amp;ROW($AH368)-1))),1)+
IF(INDEX($AC:$AC,LOOKUP(2,1/($AC$1:INDIRECT("$AC$"&amp;ROW($AC368)-1)&lt;&gt;""),ROW($AC$1:INDIRECT("$AC$"&amp;ROW($AC368)-1))),1)+
INDEX($AD:$AD,LOOKUP(2,1/($AD$1:INDIRECT("$AD$"&amp;ROW($AD368)-1)&lt;&gt;""),ROW($AD$1:INDIRECT("$AD$"&amp;ROW($AD368)-1))),1)+
INDEX($AE:$AE,LOOKUP(2,1/($AE$1:INDIRECT("$AE$"&amp;ROW($AE368)-1)&lt;&gt;""),ROW($AE$1:INDIRECT("$AE$"&amp;ROW($AD368)-1))),1)+
INDEX($AE:$AF,LOOKUP(2,1/($AF$1:INDIRECT("$AF$"&amp;ROW($AF368)-1)&lt;&gt;""),ROW($AF$1:INDIRECT("$AF$"&amp;ROW($AD368)-1))),1)+
INDEX($AG:$AG,LOOKUP(2,1/($AG$1:INDIRECT("$AG$"&amp;ROW($AG368)-1)&lt;&gt;""),ROW($AG$1:INDIRECT("$AG$"&amp;ROW($AD368)-1))),1)+
INDEX($AH:$AH,LOOKUP(2,1/($AH$1:INDIRECT("$AH$"&amp;ROW($AH368)-1)&lt;&gt;""),ROW($AH$1:INDIRECT("$AH$"&amp;ROW($AD368)-1))),1)&gt;=510,0,
IF(INDEX($AH:$AH,LOOKUP(2,1/($AH$1:INDIRECT("$AH$"&amp;ROW($AH368)-1)&lt;&gt;""),ROW($AH$1:INDIRECT("$AH$"&amp;ROW($AH368)-1))),1)&gt;=255,0,
VLOOKUP(INDIRECT("$G$"&amp;LOOKUP(2,1/($AH$1:INDIRECT("$AH$"&amp;ROW($AH368)-1)&lt;&gt;""),ROW($AH$1:INDIRECT("$AH$"&amp;ROW($AH368)-1)))),'EV and Base'!$A$1:$N$671,8,FALSE))))</f>
        <v>64</v>
      </c>
      <c r="AI368" s="29" cm="1">
        <f t="array" aca="1" ref="AI368" ca="1">IF(NOT(ISNUMBER(INDEX($A:$A,LOOKUP(2,1/($A$1:INDIRECT("$A$"&amp;ROW($A368))&lt;&gt;""),ROW($A$1:INDIRECT("$A$"&amp;ROW($A368)))),1))),"",
ROUNDDOWN((((2*VLOOKUP($AA368,'EV and Base'!$A$1:$N$671,9,FALSE))+31+ROUNDDOWN($AC368/4,0))*$AB368)/100,0)+$AB368+10)</f>
        <v>158</v>
      </c>
      <c r="AJ368" s="21" cm="1">
        <f t="array" aca="1" ref="AJ368" ca="1">IF(NOT(ISNUMBER(INDEX($A:$A, LOOKUP(2, 1 / ($A$1:INDIRECT("$A$"&amp;ROW($A368)) &lt;&gt; ""),ROW($A$1:INDIRECT("$A$"&amp;ROW($A368)))), 1))), "",
ROUNDDOWN((ROUNDDOWN((((2*VLOOKUP($AA368, 'EV and Base'!$A$1:$N$671, 10, FALSE))+31+ROUNDDOWN($AD368/4, 0))*$AB368)/100, 0)+5)*1.1, 0))</f>
        <v>143</v>
      </c>
      <c r="AK368" s="21" t="str" cm="1">
        <f t="array" aca="1" ref="AK368" ca="1">IF(NOT(ISNUMBER(INDEX($A:$A, LOOKUP(2, 1 / ($A$1:INDIRECT("$A$"&amp;ROW($A368)) &lt;&gt; ""),ROW($A$1:INDIRECT("$A$"&amp;ROW($A368)))), 1))), "",
ROUNDDOWN((ROUNDDOWN((((2*VLOOKUP($AA368, 'EV and Base'!$A$1:$N$671, 11, FALSE))+30+ROUNDDOWN($AE368/4, 0))*$AB368)/100, 0)+5), 0)
&amp;"-"&amp;
ROUNDDOWN((ROUNDDOWN((((2*VLOOKUP($AA368, 'EV and Base'!$A$1:$N$671, 11, FALSE))+31+ROUNDDOWN($AE368/4, 0))*$AB368)/100, 0)+5), 0))</f>
        <v>108-109</v>
      </c>
      <c r="AL368" s="21" t="str" cm="1">
        <f t="array" aca="1" ref="AL368" ca="1">IF(NOT(ISNUMBER(INDEX($A:$A, LOOKUP(2, 1 / ($A$1:INDIRECT("$A$"&amp;ROW($A368)) &lt;&gt; ""),ROW($A$1:INDIRECT("$A$"&amp;ROW($A368)))), 1))), "",
ROUNDDOWN((ROUNDDOWN((((2*VLOOKUP($AA368, 'EV and Base'!$A$1:$N$671, 12, FALSE))+0+ROUNDDOWN($AF368/4, 0))*$AB368)/100, 0)+5)*0.9, 0)
&amp;"-"&amp;
ROUNDDOWN((ROUNDDOWN((((2*VLOOKUP($AA368, 'EV and Base'!$A$1:$N$671, 12, FALSE))+31+ROUNDDOWN($AF368/4, 0))*$AB368)/100, 0)+5)*0.9, 0))</f>
        <v>45-59</v>
      </c>
      <c r="AM368" s="21" t="str" cm="1">
        <f t="array" aca="1" ref="AM368" ca="1">IF(NOT(ISNUMBER(INDEX($A:$A, LOOKUP(2, 1 / ($A$1:INDIRECT("$A$"&amp;ROW($A368)) &lt;&gt; ""),ROW($A$1:INDIRECT("$A$"&amp;ROW($A368)))), 1))), "",
ROUNDDOWN((ROUNDDOWN((((2*VLOOKUP($AA368, 'EV and Base'!$A$1:$N$671, 13, FALSE))+30+ROUNDDOWN($AG368/4, 0))*$AB368)/100, 0)+5), 0)
&amp;"-"&amp;
ROUNDDOWN((ROUNDDOWN((((2*VLOOKUP($AA368, 'EV and Base'!$A$1:$N$671, 13, FALSE))+31+ROUNDDOWN($AG368/4, 0))*$AB368)/100, 0)+5), 0))</f>
        <v>108-108</v>
      </c>
      <c r="AN368" s="25" cm="1">
        <f t="array" aca="1" ref="AN368" ca="1">IF(NOT(ISNUMBER(INDEX($A:$A, LOOKUP(2, 1 / ($A$1:INDIRECT("$A$"&amp;ROW($A368)) &lt;&gt; ""),ROW($A$1:INDIRECT("$A$"&amp;ROW($A368)))), 1))), "",
ROUNDDOWN((ROUNDDOWN((((2*VLOOKUP($AA368, 'EV and Base'!$A$1:$N$671, 14, FALSE))+31+ROUNDDOWN($AH368/4, 0))*$AB368)/100, 0)+5), 0))</f>
        <v>106</v>
      </c>
      <c r="AO368" s="23" cm="1">
        <f t="array" aca="1" ref="AO368" ca="1">IF(NOT(ISNUMBER(INDEX($A:$A, LOOKUP(2, 1 / ($A$1:INDIRECT("$A$"&amp;ROW($A368)) &lt;&gt; ""),ROW($A$1:INDIRECT("$A$"&amp;ROW($A368)))), 1))), "",
ROUNDDOWN((((2*VLOOKUP($AA368, 'EV and Base'!$A$1:$N$671, 9, FALSE))+31+ROUNDDOWN($AC368/4, 0))*$AB368)/100, 0)+$AB368+10)</f>
        <v>158</v>
      </c>
      <c r="AP368" s="2" cm="1">
        <f t="array" aca="1" ref="AP368" ca="1">IF(NOT(ISNUMBER(INDEX($A:$A, LOOKUP(2, 1 / ($A$1:INDIRECT("$A$"&amp;ROW($A368)) &lt;&gt; ""),ROW($A$1:INDIRECT("$A$"&amp;ROW($A368)))), 1))), "",
ROUNDDOWN((ROUNDDOWN((((2*VLOOKUP($AA368, 'EV and Base'!$A$1:$N$671, 10, FALSE))+31+ROUNDDOWN($AD368/4, 0))*$AB368)/100, 0)+5)*1.1, 0))</f>
        <v>143</v>
      </c>
      <c r="AQ368" s="2" cm="1">
        <f t="array" aca="1" ref="AQ368" ca="1">IF(NOT(ISNUMBER(INDEX($A:$A, LOOKUP(2, 1 / ($A$1:INDIRECT("$A$"&amp;ROW($A368)) &lt;&gt; ""),ROW($A$1:INDIRECT("$A$"&amp;ROW($A368)))), 1))), "",
ROUNDDOWN((ROUNDDOWN((((2*VLOOKUP($AA368, 'EV and Base'!$A$1:$N$671, 11, FALSE))+$AV$2+ROUNDDOWN($AE368/4, 0))*$AB368)/100, 0)+5), 0))</f>
        <v>109</v>
      </c>
      <c r="AR368" s="22" cm="1">
        <f t="array" aca="1" ref="AR368" ca="1">IF(NOT(ISNUMBER(INDEX($A:$A, LOOKUP(2, 1 / ($A$1:INDIRECT("$A$"&amp;ROW($A368)) &lt;&gt; ""),ROW($A$1:INDIRECT("$A$"&amp;ROW($A368)))), 1))), "",
ROUNDDOWN((ROUNDDOWN((((2*VLOOKUP($AA368, 'EV and Base'!$A$1:$N$671, 12, FALSE))+$AW$2+ROUNDDOWN($AF368/4, 0))*$AB368)/100, 0)+5)*0.9, 0))</f>
        <v>53</v>
      </c>
      <c r="AS368" s="2" cm="1">
        <f t="array" aca="1" ref="AS368" ca="1">IF(NOT(ISNUMBER(INDEX($A:$A, LOOKUP(2, 1 / ($A$1:INDIRECT("$A$"&amp;ROW($A368)) &lt;&gt; ""),ROW($A$1:INDIRECT("$A$"&amp;ROW($A368)))), 1))), "",
ROUNDDOWN((ROUNDDOWN((((2*VLOOKUP($AA368, 'EV and Base'!$A$1:$N$671, 13, FALSE))+$AX$2+ROUNDDOWN($AG368/4, 0))*$AB368)/100, 0)+5), 0))</f>
        <v>108</v>
      </c>
      <c r="AT368" s="24" cm="1">
        <f t="array" aca="1" ref="AT368" ca="1">IF(NOT(ISNUMBER(INDEX($A:$A, LOOKUP(2, 1 / ($A$1:INDIRECT("$A$"&amp;ROW($A368)) &lt;&gt; ""),ROW($A$1:INDIRECT("$A$"&amp;ROW($A368)))), 1))), "",
ROUNDDOWN((ROUNDDOWN((((2*VLOOKUP($AA368, 'EV and Base'!$A$1:$N$671, 14, FALSE))+31+ROUNDDOWN($AH368/4, 0))*$AB368)/100, 0)+5), 0))</f>
        <v>106</v>
      </c>
      <c r="AU368" s="28">
        <v>255</v>
      </c>
      <c r="AY368" cm="1">
        <f t="array" aca="1" ref="AY368" ca="1">IF(NOT(ISNUMBER(INDEX($A:$A,LOOKUP(2,1/($A$1:INDIRECT("$A$"&amp;ROW($A368))&lt;&gt;""),ROW($A$1:INDIRECT("$A$"&amp;ROW($A368)))),1))),"",
INDEX($AY:$AY,LOOKUP(2,1/($AY$1:INDIRECT("$AY$"&amp;ROW($AY368)-1)&lt;&gt;""),ROW($AY$1:INDIRECT("$AY$"&amp;ROW($AY368)-1))),1)+$BL368)</f>
        <v>115426</v>
      </c>
      <c r="AZ368" s="3" cm="1">
        <f t="array" aca="1" ref="AZ368" ca="1">IF(NOT(ISNUMBER(INDEX($A:$A, LOOKUP(2, 1 / ($A$1:INDIRECT("$A$"&amp;ROW($A368)) &lt;&gt; ""),ROW($A$1:INDIRECT("$A$"&amp;ROW($A368)))), 1))), "",
VLOOKUP(INDIRECT("$G$"&amp;LOOKUP(2, 1 / ($AY$1:INDIRECT("$AY$"&amp;ROW($AY368)-1) &lt;&gt; ""),ROW($AY$1:INDIRECT("$AY$"&amp;ROW($AY368)-1)))),'EV and Base'!A307:N977,2,FALSE))</f>
        <v>123</v>
      </c>
      <c r="BA368" s="3" cm="1">
        <f t="array" aca="1" ref="BA368" ca="1">IF(NOT(ISNUMBER(INDEX($A:$A, LOOKUP(2, 1 / ($A$1:INDIRECT("$A$"&amp;ROW($A368)) &lt;&gt; ""),ROW($A$1:INDIRECT("$A$"&amp;ROW($A368)))), 1))), "",
INDIRECT("$I$"&amp;LOOKUP(2, 1 / ($AY$1:INDIRECT("$AY$"&amp;ROW($AY368)-1) &lt;&gt; ""),ROW($AY$1:INDIRECT("$AY$"&amp;ROW($AY368)-1)))))</f>
        <v>33</v>
      </c>
      <c r="BB368" s="1" cm="1">
        <f t="array" aca="1" ref="BB368" ca="1">IF(NOT(ISNUMBER(INDEX($A:$A, LOOKUP(2, 1 / ($A$1:INDIRECT("$A$"&amp;ROW($A368)) &lt;&gt; ""),ROW($A$1:INDIRECT("$A$"&amp;ROW($A368)))), 1))), "",
INDIRECT("$AB$"&amp;LOOKUP(2, 1 / ($AY$1:INDIRECT("$AY$"&amp;ROW($AY368)-1) &lt;&gt; ""),ROW($AY$1:INDIRECT("$AY$"&amp;ROW($AY368)-1)))))</f>
        <v>49</v>
      </c>
      <c r="BC368" s="3" cm="1">
        <f t="array" aca="1" ref="BC368" ca="1">IF(NOT(ISNUMBER(INDEX($A:$A,LOOKUP(2,1/($A$1:INDIRECT("$A$"&amp;ROW($A368))&lt;&gt;""),ROW($A$1:INDIRECT("$A$"&amp;ROW($A368)))),1))),"",
$BA368+$BA368+10)</f>
        <v>76</v>
      </c>
      <c r="BD368" s="3" cm="1">
        <f t="array" aca="1" ref="BD368" ca="1">IF(NOT(ISNUMBER(INDEX($A:$A,LOOKUP(2,1/($A$1:INDIRECT("$A$"&amp;ROW($A368))&lt;&gt;""),ROW($A$1:INDIRECT("$A$"&amp;ROW($A368)))),1))),"",
$BA368+$BB368+10)</f>
        <v>92</v>
      </c>
      <c r="BE368" s="3" cm="1">
        <f t="array" aca="1" ref="BE368" ca="1">IF(NOT(ISNUMBER(INDEX($A:$A,LOOKUP(2,1/($A$1:INDIRECT("$A$"&amp;ROW($A368))&lt;&gt;""),ROW($A$1:INDIRECT("$A$"&amp;ROW($A368)))),1))),"",
$BC368*$BC368)</f>
        <v>5776</v>
      </c>
      <c r="BF368" s="3" cm="1">
        <f t="array" aca="1" ref="BF368" ca="1">IF(NOT(ISNUMBER(INDEX($A:$A,LOOKUP(2,1/($A$1:INDIRECT("$A$"&amp;ROW($A368))&lt;&gt;""),ROW($A$1:INDIRECT("$A$"&amp;ROW($A368)))),1))),"",
$BD368*$BD368)</f>
        <v>8464</v>
      </c>
      <c r="BG368" s="3" cm="1">
        <f t="array" aca="1" ref="BG368" ca="1">IF(NOT(ISNUMBER(INDEX($A:$A,LOOKUP(2,1/($A$1:INDIRECT("$A$"&amp;ROW($A368))&lt;&gt;""),ROW($A$1:INDIRECT("$A$"&amp;ROW($A368)))),1))),"",
_xlfn.FLOOR.MATH(1.5*_xlfn.FLOOR.MATH($AZ368*BA368/5)))</f>
        <v>1216</v>
      </c>
      <c r="BH368" s="3" cm="1">
        <f t="array" aca="1" ref="BH368" ca="1">IF(NOT(ISNUMBER(INDEX($A:$A, LOOKUP(2, 1 / ($A$1:INDIRECT("$A$"&amp;ROW($A368)) &lt;&gt; ""),ROW($A$1:INDIRECT("$A$"&amp;ROW($A368)))), 1))), "",
_xlfn.FLOOR.MATH($BG368/IF(OR(INDIRECT("$C$"&amp;LOOKUP(2, 1 / ($AY$1:INDIRECT("$AY$"&amp;ROW($AY368)-1) &lt;&gt; ""),ROW($AY$1:INDIRECT("$AY$"&amp;ROW($AY368)-1))))="Multi",
INDIRECT("$C$"&amp;LOOKUP(2, 1 / ($AY$1:INDIRECT("$AY$"&amp;ROW($AY368)-1) &lt;&gt; ""),ROW($AY$1:INDIRECT("$AY$"&amp;ROW($AY368)-1))))="Double"),2,1)))</f>
        <v>1216</v>
      </c>
      <c r="BI368" s="3" cm="1">
        <f t="array" aca="1" ref="BI368" ca="1">IF(NOT(ISNUMBER(INDEX($A:$A,LOOKUP(2,1/($A$1:INDIRECT("$A$"&amp;ROW($A368))&lt;&gt;""),ROW($A$1:INDIRECT("$A$"&amp;ROW($A368)))),1))),"",
VLOOKUP($BC368,GameFreakSQRT!$A$1:$B$200,2,FALSE))</f>
        <v>35708</v>
      </c>
      <c r="BJ368" s="3" cm="1">
        <f t="array" aca="1" ref="BJ368" ca="1">IF(NOT(ISNUMBER(INDEX($A:$A,LOOKUP(2,1/($A$1:INDIRECT("$A$"&amp;ROW($A368))&lt;&gt;""),ROW($A$1:INDIRECT("$A$"&amp;ROW($A368)))),1))),"",
VLOOKUP($BD368,GameFreakSQRT!$A$1:$B$200,2,FALSE))</f>
        <v>39287</v>
      </c>
      <c r="BK368" s="3" cm="1">
        <f t="array" aca="1" ref="BK368" ca="1">IF(NOT(ISNUMBER(INDEX($A:$A,LOOKUP(2,1/($A$1:INDIRECT("$A$"&amp;ROW($A368))&lt;&gt;""),ROW($A$1:INDIRECT("$A$"&amp;ROW($A368)))),1))),"",
_xlfn.FLOOR.MATH((($BI368*$BE368)*$BH368)/($BJ368*$BF368))+1)</f>
        <v>755</v>
      </c>
      <c r="BL368" s="3" cm="1">
        <f t="array" aca="1" ref="BL368" ca="1">IF(NOT(ISNUMBER(INDEX($A:$A,LOOKUP(2,1/($A$1:INDIRECT("$A$"&amp;ROW($A368))&lt;&gt;""),ROW($A$1:INDIRECT("$A$"&amp;ROW($A368)))),1))),"",
_xlfn.FLOOR.MATH($BK368*IF(NOT(INDIRECT("$Z$"&amp;LOOKUP(2, 1 / ($AY$1:INDIRECT("$AY$"&amp;ROW($AY368)-1) &lt;&gt; ""),ROW($AY$1:INDIRECT("$AY$"&amp;ROW($AY368)-1))))=""),1.5,1)))</f>
        <v>1132</v>
      </c>
      <c r="BM368" s="3" cm="1">
        <f t="array" aca="1" ref="BM368" ca="1">IF(NOT(ISNUMBER(INDEX($A:$A, LOOKUP(2, 1 / ($A$1:INDIRECT("$A$"&amp;ROW($A368)) &lt;&gt; ""),ROW($A$1:INDIRECT("$A$"&amp;ROW($A368)))), 1))), "",
INDIRECT("$Y$"&amp;LOOKUP(2, 1 / ($AY$1:INDIRECT("$AY$"&amp;ROW($AY368)-1) &lt;&gt; ""),ROW($AY$1:INDIRECT("$AY$"&amp;ROW($AY368)-1)))))</f>
        <v>1132</v>
      </c>
      <c r="BN368" s="3" t="b">
        <f t="shared" ca="1" si="29"/>
        <v>1</v>
      </c>
    </row>
    <row r="369" spans="1:66" x14ac:dyDescent="0.45">
      <c r="A369" s="69">
        <v>80</v>
      </c>
      <c r="B369" s="69" t="s">
        <v>114</v>
      </c>
      <c r="C369" s="69" t="s">
        <v>46</v>
      </c>
      <c r="D369" s="69" t="s">
        <v>644</v>
      </c>
      <c r="E369" s="69" t="s">
        <v>48</v>
      </c>
      <c r="F369" s="56">
        <v>1</v>
      </c>
      <c r="G369" s="2" t="s">
        <v>267</v>
      </c>
      <c r="H369" s="2" t="s">
        <v>77</v>
      </c>
      <c r="I369" s="2">
        <v>33</v>
      </c>
      <c r="J369" s="2" t="s">
        <v>59</v>
      </c>
      <c r="K369" s="2" t="s">
        <v>646</v>
      </c>
      <c r="L369" s="2" t="s">
        <v>53</v>
      </c>
      <c r="M369" s="2" t="s">
        <v>408</v>
      </c>
      <c r="N369" s="2" t="s">
        <v>409</v>
      </c>
      <c r="O369" s="2" t="s">
        <v>185</v>
      </c>
      <c r="P369" s="2" t="s">
        <v>647</v>
      </c>
      <c r="Q369" s="2">
        <v>0</v>
      </c>
      <c r="R369" s="2">
        <f>_xlfn.FLOOR.MATH((((2*VLOOKUP(G369, 'EV and Base'!$A$1:$N$671, 9, FALSE))+$Q369)*$I369)/100)+$I369+10</f>
        <v>76</v>
      </c>
      <c r="S369" s="2">
        <f>_xlfn.FLOOR.MATH((_xlfn.FLOOR.MATH((((2*VLOOKUP($G369, 'EV and Base'!$A$1:$N$671, 10, FALSE))+$Q369)*$I369)/100)+5)*
IF(OR($J369="Lonely", $J369="Brave", $J369="Adamant", $J369="Naughty"), 1.1,
IF(OR($J369="Bold", $J369="Timid", $J369="Modest", $J369="Calm"), 0.9, 1)))</f>
        <v>38</v>
      </c>
      <c r="T369" s="2">
        <f>_xlfn.FLOOR.MATH((_xlfn.FLOOR.MATH((((2*VLOOKUP($G369, 'EV and Base'!$A$1:$N$671, 11, FALSE))+$Q369)*$I369)/100)+5)*
IF(OR($J369="Bold", $J369="Relaxed", $J369="Impish", $J369="Lax"), 1.1,
IF(OR($J369="Lonely", $J369="Hasty", $J369="Mild", $J369="Gentle"), 0.9, 1)))</f>
        <v>49</v>
      </c>
      <c r="U369" s="2">
        <f>_xlfn.FLOOR.MATH((_xlfn.FLOOR.MATH((((2*VLOOKUP($G369, 'EV and Base'!$A$1:$N$671, 12, FALSE))+$Q369)*$I369)/100)+5)*
IF(OR($J369="Modest", $J369="Mild", $J369="Quiet", $J369="Rash"), 1.1,
IF(OR($J369="Adamant", $J369="Impish", $J369="Jolly", $J369="Careful"), 0.9, 1)))</f>
        <v>27</v>
      </c>
      <c r="V369" s="2">
        <f>_xlfn.FLOOR.MATH((_xlfn.FLOOR.MATH((((2*VLOOKUP($G369, 'EV and Base'!$A$1:$N$671, 13, FALSE))+$Q369)*$I369)/100)+5)*
IF(OR($J369="Calm", $J369="Gentle", $J369="Sassy", $J369="Careful"), 1.1,
IF(OR($J369="Naughty", $J369="Lax", $J369="Naive", $J369="Rash"), 0.9, 1)))</f>
        <v>45</v>
      </c>
      <c r="W369" s="2">
        <f>_xlfn.FLOOR.MATH((_xlfn.FLOOR.MATH((((2*VLOOKUP($G369, 'EV and Base'!$A$1:$N$671, 14, FALSE))+$Q369)*$I369)/100)+5)*
IF(OR($J369="Timid", $J369="Hasty", $J369="Jolly", $J369="Naive"), 1.1,
IF(OR($J369="Brave", $J369="Relaxed", $J369="Quiet", $J369="Sassy"), 0.9, 1)))</f>
        <v>47</v>
      </c>
      <c r="X369" s="69">
        <v>1320</v>
      </c>
      <c r="Y369" s="1">
        <v>607</v>
      </c>
      <c r="Z369" s="1">
        <v>1</v>
      </c>
      <c r="AA369" s="23" t="str" cm="1">
        <f t="array" aca="1" ref="AA369" ca="1">IF(NOT(ISNUMBER(INDEX($A:$A,LOOKUP(2,1/($A$1:INDIRECT("$A$"&amp;ROW($A369))&lt;&gt;""),ROW($A$1:INDIRECT("$A$"&amp;ROW($A369)))),1))),"",
IF(NOT(ISNUMBER($A369)),$AA368,
IF($AB369&lt;16,"Lillipup",
IF($AB369&lt;32,"Herdier",
"Stoutland"))))</f>
        <v>Stoutland</v>
      </c>
      <c r="AB369" s="25" cm="1">
        <f t="array" aca="1" ref="AB369" ca="1">IF(NOT(ISNUMBER(INDEX($A:$A, LOOKUP(2, 1 / ($A$1:INDIRECT("$A$"&amp;ROW($A369)) &lt;&gt; ""),ROW($A$1:INDIRECT("$A$"&amp;ROW($A369)))), 1))), "",
VLOOKUP($AY369,'Medium-Slow'!$A$1:$B$101,2,TRUE))</f>
        <v>49</v>
      </c>
      <c r="AC369" s="23" cm="1">
        <f t="array" aca="1" ref="AC369" ca="1">IF(NOT(ISNUMBER(INDEX($A:$A, LOOKUP(2, 1 / ($A$1:INDIRECT("$A$"&amp;ROW($A369)) &lt;&gt; ""),ROW($A$1:INDIRECT("$A$"&amp;ROW($A369)))), 1))), "",
INDEX($AC:$AC, LOOKUP(2, 1 / ($AC$1:INDIRECT("$AC$"&amp;ROW($AC369)-1) &lt;&gt; ""),ROW($AC$1:INDIRECT("$AC$"&amp;ROW($AC369)-1))), 1)+
IF(INDEX($AC:$AC, LOOKUP(2, 1 / ($AC$1:INDIRECT("$AC$"&amp;ROW($AC369)-1) &lt;&gt; ""),ROW($AC$1:INDIRECT("$AC$"&amp;ROW($AC369)-1))), 1)+
INDEX($AD:$AD, LOOKUP(2, 1 / ($AD$1:INDIRECT("$AD$"&amp;ROW($AD369)-1) &lt;&gt; ""),ROW($AD$1:INDIRECT("$AD$"&amp;ROW($AD369)-1))), 1)+
INDEX($AE:$AE, LOOKUP(2, 1 / ($AE$1:INDIRECT("$AE$"&amp;ROW($AE369)-1) &lt;&gt; ""),ROW($AE$1:INDIRECT("$AE$"&amp;ROW($AD369)-1))), 1)+
INDEX($AE:$AF, LOOKUP(2, 1 / ($AF$1:INDIRECT("$AF$"&amp;ROW($AF369)-1) &lt;&gt; ""),ROW($AF$1:INDIRECT("$AF$"&amp;ROW($AD369)-1))), 1)+
INDEX($AG:$AG, LOOKUP(2, 1 / ($AG$1:INDIRECT("$AG$"&amp;ROW($AG369)-1) &lt;&gt; ""),ROW($AG$1:INDIRECT("$AG$"&amp;ROW($AD369)-1))), 1)+
INDEX($AH:$AH, LOOKUP(2, 1 / ($AH$1:INDIRECT("$AH$"&amp;ROW($AH369)-1) &lt;&gt; ""),ROW($AH$1:INDIRECT("$AH$"&amp;ROW($AD369)-1))), 1)&gt;=510,0,
IF(INDEX($AC:$AC, LOOKUP(2, 1 / ($AC$1:INDIRECT("$AC$"&amp;ROW($AC369)-1) &lt;&gt; ""),ROW($AC$1:INDIRECT("$AC$"&amp;ROW($AC369)-1))), 1)&gt;=255,0,
VLOOKUP(INDIRECT("$G$"&amp;LOOKUP(2, 1 / ($AC$1:INDIRECT("$AC$"&amp;ROW($AC369)-1) &lt;&gt; ""),ROW($AC$1:INDIRECT("$AC$"&amp;ROW($AC369)-1)))), 'EV and Base'!$A$1:$N$671, 3, FALSE))))</f>
        <v>10</v>
      </c>
      <c r="AD369" s="2" cm="1">
        <f t="array" aca="1" ref="AD369" ca="1">IF(NOT(ISNUMBER(INDEX($A:$A, LOOKUP(2, 1 / ($A$1:INDIRECT("$A$"&amp;ROW($A369)) &lt;&gt; ""),ROW($A$1:INDIRECT("$A$"&amp;ROW($A369)))), 1))), "",
INDEX($AD:$AD, LOOKUP(2, 1 / ($AD$1:INDIRECT("$AD$"&amp;ROW($AD369)-1) &lt;&gt; ""),ROW($AD$1:INDIRECT("$AD$"&amp;ROW($AD369)-1))), 1)+
IF(INDEX($AC:$AC, LOOKUP(2, 1 / ($AC$1:INDIRECT("$AC$"&amp;ROW($AC369)-1) &lt;&gt; ""),ROW($AC$1:INDIRECT("$AC$"&amp;ROW($AC369)-1))), 1)+
INDEX($AD:$AD, LOOKUP(2, 1 / ($AD$1:INDIRECT("$AD$"&amp;ROW($AD369)-1) &lt;&gt; ""),ROW($AD$1:INDIRECT("$AD$"&amp;ROW($AD369)-1))), 1)+
INDEX($AE:$AE, LOOKUP(2, 1 / ($AE$1:INDIRECT("$AE$"&amp;ROW($AE369)-1) &lt;&gt; ""),ROW($AE$1:INDIRECT("$AE$"&amp;ROW($AD369)-1))), 1)+
INDEX($AE:$AF, LOOKUP(2, 1 / ($AF$1:INDIRECT("$AF$"&amp;ROW($AF369)-1) &lt;&gt; ""),ROW($AF$1:INDIRECT("$AF$"&amp;ROW($AD369)-1))), 1)+
INDEX($AG:$AG, LOOKUP(2, 1 / ($AG$1:INDIRECT("$AG$"&amp;ROW($AG369)-1) &lt;&gt; ""),ROW($AG$1:INDIRECT("$AG$"&amp;ROW($AD369)-1))), 1)+
INDEX($AH:$AH, LOOKUP(2, 1 / ($AH$1:INDIRECT("$AH$"&amp;ROW($AH369)-1) &lt;&gt; ""),ROW($AH$1:INDIRECT("$AH$"&amp;ROW($AD369)-1))), 1)&gt;=510,0,
IF(INDEX($AD:$AD, LOOKUP(2, 1 / ($AD$1:INDIRECT("$AD$"&amp;ROW($AD369)-1) &lt;&gt; ""),ROW($AD$1:INDIRECT("$AD$"&amp;ROW($AD369)-1))), 1)&gt;=255,0,
VLOOKUP(INDIRECT("$G$"&amp;LOOKUP(2, 1 / ($AD$1:INDIRECT("$AD$"&amp;ROW($AD369)-1) &lt;&gt; ""),ROW($AD$1:INDIRECT("$AD$"&amp;ROW($AD369)-1)))), 'EV and Base'!$A$1:$N$671, 4, FALSE))))</f>
        <v>105</v>
      </c>
      <c r="AE369" s="2" cm="1">
        <f t="array" aca="1" ref="AE369" ca="1">IF(NOT(ISNUMBER(INDEX($A:$A,LOOKUP(2,1/($A$1:INDIRECT("$A$"&amp;ROW($A369))&lt;&gt;""),ROW($A$1:INDIRECT("$A$"&amp;ROW($A369)))),1))),"",
INDEX($AE:$AE,LOOKUP(2,1/($AE$1:INDIRECT("$AE$"&amp;ROW($AE369)-1)&lt;&gt;""),ROW($AE$1:INDIRECT("$AE$"&amp;ROW($AE369)-1))),1)+
IF(INDEX($AC:$AC,LOOKUP(2,1/($AC$1:INDIRECT("$AC$"&amp;ROW($AC369)-1)&lt;&gt;""),ROW($AC$1:INDIRECT("$AC$"&amp;ROW($AC369)-1))),1)+
INDEX($AD:$AD,LOOKUP(2,1/($AD$1:INDIRECT("$AD$"&amp;ROW($AD369)-1)&lt;&gt;""),ROW($AD$1:INDIRECT("$AD$"&amp;ROW($AD369)-1))),1)+
INDEX($AE:$AE,LOOKUP(2,1/($AE$1:INDIRECT("$AE$"&amp;ROW($AE369)-1)&lt;&gt;""),ROW($AE$1:INDIRECT("$AE$"&amp;ROW($AD369)-1))),1)+
INDEX($AE:$AF,LOOKUP(2,1/($AF$1:INDIRECT("$AF$"&amp;ROW($AF369)-1)&lt;&gt;""),ROW($AF$1:INDIRECT("$AF$"&amp;ROW($AD369)-1))),1)+
INDEX($AG:$AG,LOOKUP(2,1/($AG$1:INDIRECT("$AG$"&amp;ROW($AG369)-1)&lt;&gt;""),ROW($AG$1:INDIRECT("$AG$"&amp;ROW($AD369)-1))),1)+
INDEX($AH:$AH,LOOKUP(2,1/($AH$1:INDIRECT("$AH$"&amp;ROW($AH369)-1)&lt;&gt;""),ROW($AH$1:INDIRECT("$AH$"&amp;ROW($AD369)-1))),1)&gt;=510,0,
IF(INDEX($AE:$AE,LOOKUP(2,1/($AE$1:INDIRECT("$AE$"&amp;ROW($AE369)-1)&lt;&gt;""),ROW($AE$1:INDIRECT("$AE$"&amp;ROW($AE369)-1))),1)&gt;=255,0,
VLOOKUP(INDIRECT("$G$"&amp;LOOKUP(2,1/($AE$1:INDIRECT("$AE$"&amp;ROW($AE369)-1)&lt;&gt;""),ROW($AE$1:INDIRECT("$AE$"&amp;ROW($AE369)-1)))),'EV and Base'!$A$1:$N$671,5,FALSE))))</f>
        <v>11</v>
      </c>
      <c r="AF369" s="2" cm="1">
        <f t="array" aca="1" ref="AF369" ca="1">IF(NOT(ISNUMBER(INDEX($A:$A, LOOKUP(2, 1 / ($A$1:INDIRECT("$A$"&amp;ROW($A369)) &lt;&gt; ""),ROW($A$1:INDIRECT("$A$"&amp;ROW($A369)))), 1))), "",
INDEX($AF:$AF, LOOKUP(2, 1 / ($AF$1:INDIRECT("$AF$"&amp;ROW($AF369)-1) &lt;&gt; ""),ROW($AF$1:INDIRECT("$AF$"&amp;ROW($AF369)-1))), 1)+
IF(INDEX($AC:$AC, LOOKUP(2, 1 / ($AC$1:INDIRECT("$AC$"&amp;ROW($AC369)-1) &lt;&gt; ""),ROW($AC$1:INDIRECT("$AC$"&amp;ROW($AC369)-1))), 1)+
INDEX($AD:$AD, LOOKUP(2, 1 / ($AD$1:INDIRECT("$AD$"&amp;ROW($AD369)-1) &lt;&gt; ""),ROW($AD$1:INDIRECT("$AD$"&amp;ROW($AD369)-1))), 1)+
INDEX($AE:$AE, LOOKUP(2, 1 / ($AE$1:INDIRECT("$AE$"&amp;ROW($AE369)-1) &lt;&gt; ""),ROW($AE$1:INDIRECT("$AE$"&amp;ROW($AD369)-1))), 1)+
INDEX($AE:$AF, LOOKUP(2, 1 / ($AF$1:INDIRECT("$AF$"&amp;ROW($AF369)-1) &lt;&gt; ""),ROW($AF$1:INDIRECT("$AF$"&amp;ROW($AD369)-1))), 1)+
INDEX($AG:$AG, LOOKUP(2, 1 / ($AG$1:INDIRECT("$AG$"&amp;ROW($AG369)-1) &lt;&gt; ""),ROW($AG$1:INDIRECT("$AG$"&amp;ROW($AD369)-1))), 1)+
INDEX($AH:$AH, LOOKUP(2, 1 / ($AH$1:INDIRECT("$AH$"&amp;ROW($AH369)-1) &lt;&gt; ""),ROW($AH$1:INDIRECT("$AH$"&amp;ROW($AD369)-1))), 1)&gt;=510,0,
IF(INDEX($AF:$AF, LOOKUP(2, 1 / ($AF$1:INDIRECT("$AF$"&amp;ROW($AF369)-1) &lt;&gt; ""),ROW($AF$1:INDIRECT("$AF$"&amp;ROW($AF369)-1))), 1)&gt;=255,0,
VLOOKUP(INDIRECT("$G$"&amp;LOOKUP(2, 1 / ($AF$1:INDIRECT("$AF$"&amp;ROW($AF369)-1) &lt;&gt; ""),ROW($AF$1:INDIRECT("$AF$"&amp;ROW($AF369)-1)))), 'EV and Base'!$A$1:$N$671, 6, FALSE))))</f>
        <v>21</v>
      </c>
      <c r="AG369" s="2" cm="1">
        <f t="array" aca="1" ref="AG369" ca="1">IF(NOT(ISNUMBER(INDEX($A:$A, LOOKUP(2, 1 / ($A$1:INDIRECT("$A$"&amp;ROW($A369)) &lt;&gt; ""),ROW($A$1:INDIRECT("$A$"&amp;ROW($A369)))), 1))), "",
INDEX($AG:$AG, LOOKUP(2, 1 / ($AG$1:INDIRECT("$AG$"&amp;ROW($AG369)-1) &lt;&gt; ""),ROW($AG$1:INDIRECT("$AG$"&amp;ROW($AG369)-1))), 1)+
IF(INDEX($AC:$AC, LOOKUP(2, 1 / ($AC$1:INDIRECT("$AC$"&amp;ROW($AC369)-1) &lt;&gt; ""),ROW($AC$1:INDIRECT("$AC$"&amp;ROW($AC369)-1))), 1)+
INDEX($AD:$AD, LOOKUP(2, 1 / ($AD$1:INDIRECT("$AD$"&amp;ROW($AD369)-1) &lt;&gt; ""),ROW($AD$1:INDIRECT("$AD$"&amp;ROW($AD369)-1))), 1)+
INDEX($AE:$AE, LOOKUP(2, 1 / ($AE$1:INDIRECT("$AE$"&amp;ROW($AE369)-1) &lt;&gt; ""),ROW($AE$1:INDIRECT("$AE$"&amp;ROW($AD369)-1))), 1)+
INDEX($AE:$AF, LOOKUP(2, 1 / ($AF$1:INDIRECT("$AF$"&amp;ROW($AF369)-1) &lt;&gt; ""),ROW($AF$1:INDIRECT("$AF$"&amp;ROW($AD369)-1))), 1)+
INDEX($AG:$AG, LOOKUP(2, 1 / ($AG$1:INDIRECT("$AG$"&amp;ROW($AG369)-1) &lt;&gt; ""),ROW($AG$1:INDIRECT("$AG$"&amp;ROW($AD369)-1))), 1)+
INDEX($AH:$AH, LOOKUP(2, 1 / ($AH$1:INDIRECT("$AH$"&amp;ROW($AH369)-1) &lt;&gt; ""),ROW($AH$1:INDIRECT("$AH$"&amp;ROW($AD369)-1))), 1)&gt;=510,0,
IF(INDEX($AG:$AG, LOOKUP(2, 1 / ($AG$1:INDIRECT("$AG$"&amp;ROW($AG369)-1) &lt;&gt; ""),ROW($AG$1:INDIRECT("$AG$"&amp;ROW($AG369)-1))), 1)&gt;=255,0,
VLOOKUP(INDIRECT("$G$"&amp;LOOKUP(2, 1 / ($AG$1:INDIRECT("$AG$"&amp;ROW($AG369)-1) &lt;&gt; ""),ROW($AG$1:INDIRECT("$AG$"&amp;ROW($AG369)-1)))), 'EV and Base'!$A$1:$N$671, 7, FALSE))))</f>
        <v>6</v>
      </c>
      <c r="AH369" s="24" cm="1">
        <f t="array" aca="1" ref="AH369" ca="1">IF(NOT(ISNUMBER(INDEX($A:$A,LOOKUP(2,1/($A$1:INDIRECT("$A$"&amp;ROW($A369))&lt;&gt;""),ROW($A$1:INDIRECT("$A$"&amp;ROW($A369)))),1))),"",
INDEX($AH:$AH,LOOKUP(2,1/($AH$1:INDIRECT("$AH$"&amp;ROW($AH369)-1)&lt;&gt;""),ROW($AH$1:INDIRECT("$AH$"&amp;ROW($AH369)-1))),1)+
IF(INDEX($AC:$AC,LOOKUP(2,1/($AC$1:INDIRECT("$AC$"&amp;ROW($AC369)-1)&lt;&gt;""),ROW($AC$1:INDIRECT("$AC$"&amp;ROW($AC369)-1))),1)+
INDEX($AD:$AD,LOOKUP(2,1/($AD$1:INDIRECT("$AD$"&amp;ROW($AD369)-1)&lt;&gt;""),ROW($AD$1:INDIRECT("$AD$"&amp;ROW($AD369)-1))),1)+
INDEX($AE:$AE,LOOKUP(2,1/($AE$1:INDIRECT("$AE$"&amp;ROW($AE369)-1)&lt;&gt;""),ROW($AE$1:INDIRECT("$AE$"&amp;ROW($AD369)-1))),1)+
INDEX($AE:$AF,LOOKUP(2,1/($AF$1:INDIRECT("$AF$"&amp;ROW($AF369)-1)&lt;&gt;""),ROW($AF$1:INDIRECT("$AF$"&amp;ROW($AD369)-1))),1)+
INDEX($AG:$AG,LOOKUP(2,1/($AG$1:INDIRECT("$AG$"&amp;ROW($AG369)-1)&lt;&gt;""),ROW($AG$1:INDIRECT("$AG$"&amp;ROW($AD369)-1))),1)+
INDEX($AH:$AH,LOOKUP(2,1/($AH$1:INDIRECT("$AH$"&amp;ROW($AH369)-1)&lt;&gt;""),ROW($AH$1:INDIRECT("$AH$"&amp;ROW($AD369)-1))),1)&gt;=510,0,
IF(INDEX($AH:$AH,LOOKUP(2,1/($AH$1:INDIRECT("$AH$"&amp;ROW($AH369)-1)&lt;&gt;""),ROW($AH$1:INDIRECT("$AH$"&amp;ROW($AH369)-1))),1)&gt;=255,0,
VLOOKUP(INDIRECT("$G$"&amp;LOOKUP(2,1/($AH$1:INDIRECT("$AH$"&amp;ROW($AH369)-1)&lt;&gt;""),ROW($AH$1:INDIRECT("$AH$"&amp;ROW($AH369)-1)))),'EV and Base'!$A$1:$N$671,8,FALSE))))</f>
        <v>64</v>
      </c>
      <c r="AI369" s="29" cm="1">
        <f t="array" aca="1" ref="AI369" ca="1">IF(NOT(ISNUMBER(INDEX($A:$A,LOOKUP(2,1/($A$1:INDIRECT("$A$"&amp;ROW($A369))&lt;&gt;""),ROW($A$1:INDIRECT("$A$"&amp;ROW($A369)))),1))),"",
ROUNDDOWN((((2*VLOOKUP($AA369,'EV and Base'!$A$1:$N$671,9,FALSE))+31+ROUNDDOWN($AC369/4,0))*$AB369)/100,0)+$AB369+10)</f>
        <v>158</v>
      </c>
      <c r="AJ369" s="21" cm="1">
        <f t="array" aca="1" ref="AJ369" ca="1">IF(NOT(ISNUMBER(INDEX($A:$A, LOOKUP(2, 1 / ($A$1:INDIRECT("$A$"&amp;ROW($A369)) &lt;&gt; ""),ROW($A$1:INDIRECT("$A$"&amp;ROW($A369)))), 1))), "",
ROUNDDOWN((ROUNDDOWN((((2*VLOOKUP($AA369, 'EV and Base'!$A$1:$N$671, 10, FALSE))+31+ROUNDDOWN($AD369/4, 0))*$AB369)/100, 0)+5)*1.1, 0))</f>
        <v>143</v>
      </c>
      <c r="AK369" s="21" t="str" cm="1">
        <f t="array" aca="1" ref="AK369" ca="1">IF(NOT(ISNUMBER(INDEX($A:$A, LOOKUP(2, 1 / ($A$1:INDIRECT("$A$"&amp;ROW($A369)) &lt;&gt; ""),ROW($A$1:INDIRECT("$A$"&amp;ROW($A369)))), 1))), "",
ROUNDDOWN((ROUNDDOWN((((2*VLOOKUP($AA369, 'EV and Base'!$A$1:$N$671, 11, FALSE))+30+ROUNDDOWN($AE369/4, 0))*$AB369)/100, 0)+5), 0)
&amp;"-"&amp;
ROUNDDOWN((ROUNDDOWN((((2*VLOOKUP($AA369, 'EV and Base'!$A$1:$N$671, 11, FALSE))+31+ROUNDDOWN($AE369/4, 0))*$AB369)/100, 0)+5), 0))</f>
        <v>108-109</v>
      </c>
      <c r="AL369" s="21" t="str" cm="1">
        <f t="array" aca="1" ref="AL369" ca="1">IF(NOT(ISNUMBER(INDEX($A:$A, LOOKUP(2, 1 / ($A$1:INDIRECT("$A$"&amp;ROW($A369)) &lt;&gt; ""),ROW($A$1:INDIRECT("$A$"&amp;ROW($A369)))), 1))), "",
ROUNDDOWN((ROUNDDOWN((((2*VLOOKUP($AA369, 'EV and Base'!$A$1:$N$671, 12, FALSE))+0+ROUNDDOWN($AF369/4, 0))*$AB369)/100, 0)+5)*0.9, 0)
&amp;"-"&amp;
ROUNDDOWN((ROUNDDOWN((((2*VLOOKUP($AA369, 'EV and Base'!$A$1:$N$671, 12, FALSE))+31+ROUNDDOWN($AF369/4, 0))*$AB369)/100, 0)+5)*0.9, 0))</f>
        <v>45-59</v>
      </c>
      <c r="AM369" s="21" t="str" cm="1">
        <f t="array" aca="1" ref="AM369" ca="1">IF(NOT(ISNUMBER(INDEX($A:$A, LOOKUP(2, 1 / ($A$1:INDIRECT("$A$"&amp;ROW($A369)) &lt;&gt; ""),ROW($A$1:INDIRECT("$A$"&amp;ROW($A369)))), 1))), "",
ROUNDDOWN((ROUNDDOWN((((2*VLOOKUP($AA369, 'EV and Base'!$A$1:$N$671, 13, FALSE))+30+ROUNDDOWN($AG369/4, 0))*$AB369)/100, 0)+5), 0)
&amp;"-"&amp;
ROUNDDOWN((ROUNDDOWN((((2*VLOOKUP($AA369, 'EV and Base'!$A$1:$N$671, 13, FALSE))+31+ROUNDDOWN($AG369/4, 0))*$AB369)/100, 0)+5), 0))</f>
        <v>108-108</v>
      </c>
      <c r="AN369" s="25" cm="1">
        <f t="array" aca="1" ref="AN369" ca="1">IF(NOT(ISNUMBER(INDEX($A:$A, LOOKUP(2, 1 / ($A$1:INDIRECT("$A$"&amp;ROW($A369)) &lt;&gt; ""),ROW($A$1:INDIRECT("$A$"&amp;ROW($A369)))), 1))), "",
ROUNDDOWN((ROUNDDOWN((((2*VLOOKUP($AA369, 'EV and Base'!$A$1:$N$671, 14, FALSE))+31+ROUNDDOWN($AH369/4, 0))*$AB369)/100, 0)+5), 0))</f>
        <v>106</v>
      </c>
      <c r="AO369" s="23" cm="1">
        <f t="array" aca="1" ref="AO369" ca="1">IF(NOT(ISNUMBER(INDEX($A:$A, LOOKUP(2, 1 / ($A$1:INDIRECT("$A$"&amp;ROW($A369)) &lt;&gt; ""),ROW($A$1:INDIRECT("$A$"&amp;ROW($A369)))), 1))), "",
ROUNDDOWN((((2*VLOOKUP($AA369, 'EV and Base'!$A$1:$N$671, 9, FALSE))+31+ROUNDDOWN($AC369/4, 0))*$AB369)/100, 0)+$AB369+10)</f>
        <v>158</v>
      </c>
      <c r="AP369" s="2" cm="1">
        <f t="array" aca="1" ref="AP369" ca="1">IF(NOT(ISNUMBER(INDEX($A:$A, LOOKUP(2, 1 / ($A$1:INDIRECT("$A$"&amp;ROW($A369)) &lt;&gt; ""),ROW($A$1:INDIRECT("$A$"&amp;ROW($A369)))), 1))), "",
ROUNDDOWN((ROUNDDOWN((((2*VLOOKUP($AA369, 'EV and Base'!$A$1:$N$671, 10, FALSE))+31+ROUNDDOWN($AD369/4, 0))*$AB369)/100, 0)+5)*1.1, 0))</f>
        <v>143</v>
      </c>
      <c r="AQ369" s="2" cm="1">
        <f t="array" aca="1" ref="AQ369" ca="1">IF(NOT(ISNUMBER(INDEX($A:$A, LOOKUP(2, 1 / ($A$1:INDIRECT("$A$"&amp;ROW($A369)) &lt;&gt; ""),ROW($A$1:INDIRECT("$A$"&amp;ROW($A369)))), 1))), "",
ROUNDDOWN((ROUNDDOWN((((2*VLOOKUP($AA369, 'EV and Base'!$A$1:$N$671, 11, FALSE))+$AV$2+ROUNDDOWN($AE369/4, 0))*$AB369)/100, 0)+5), 0))</f>
        <v>109</v>
      </c>
      <c r="AR369" s="22" cm="1">
        <f t="array" aca="1" ref="AR369" ca="1">IF(NOT(ISNUMBER(INDEX($A:$A, LOOKUP(2, 1 / ($A$1:INDIRECT("$A$"&amp;ROW($A369)) &lt;&gt; ""),ROW($A$1:INDIRECT("$A$"&amp;ROW($A369)))), 1))), "",
ROUNDDOWN((ROUNDDOWN((((2*VLOOKUP($AA369, 'EV and Base'!$A$1:$N$671, 12, FALSE))+$AW$2+ROUNDDOWN($AF369/4, 0))*$AB369)/100, 0)+5)*0.9, 0))</f>
        <v>53</v>
      </c>
      <c r="AS369" s="2" cm="1">
        <f t="array" aca="1" ref="AS369" ca="1">IF(NOT(ISNUMBER(INDEX($A:$A, LOOKUP(2, 1 / ($A$1:INDIRECT("$A$"&amp;ROW($A369)) &lt;&gt; ""),ROW($A$1:INDIRECT("$A$"&amp;ROW($A369)))), 1))), "",
ROUNDDOWN((ROUNDDOWN((((2*VLOOKUP($AA369, 'EV and Base'!$A$1:$N$671, 13, FALSE))+$AX$2+ROUNDDOWN($AG369/4, 0))*$AB369)/100, 0)+5), 0))</f>
        <v>108</v>
      </c>
      <c r="AT369" s="24" cm="1">
        <f t="array" aca="1" ref="AT369" ca="1">IF(NOT(ISNUMBER(INDEX($A:$A, LOOKUP(2, 1 / ($A$1:INDIRECT("$A$"&amp;ROW($A369)) &lt;&gt; ""),ROW($A$1:INDIRECT("$A$"&amp;ROW($A369)))), 1))), "",
ROUNDDOWN((ROUNDDOWN((((2*VLOOKUP($AA369, 'EV and Base'!$A$1:$N$671, 14, FALSE))+31+ROUNDDOWN($AH369/4, 0))*$AB369)/100, 0)+5), 0))</f>
        <v>106</v>
      </c>
      <c r="AU369" s="28">
        <v>255</v>
      </c>
      <c r="AY369" cm="1">
        <f t="array" aca="1" ref="AY369" ca="1">IF(NOT(ISNUMBER(INDEX($A:$A,LOOKUP(2,1/($A$1:INDIRECT("$A$"&amp;ROW($A369))&lt;&gt;""),ROW($A$1:INDIRECT("$A$"&amp;ROW($A369)))),1))),"",
INDEX($AY:$AY,LOOKUP(2,1/($AY$1:INDIRECT("$AY$"&amp;ROW($AY369)-1)&lt;&gt;""),ROW($AY$1:INDIRECT("$AY$"&amp;ROW($AY369)-1))),1)+$BL369)</f>
        <v>116638</v>
      </c>
      <c r="AZ369" s="3" cm="1">
        <f t="array" aca="1" ref="AZ369" ca="1">IF(NOT(ISNUMBER(INDEX($A:$A, LOOKUP(2, 1 / ($A$1:INDIRECT("$A$"&amp;ROW($A369)) &lt;&gt; ""),ROW($A$1:INDIRECT("$A$"&amp;ROW($A369)))), 1))), "",
VLOOKUP(INDIRECT("$G$"&amp;LOOKUP(2, 1 / ($AY$1:INDIRECT("$AY$"&amp;ROW($AY369)-1) &lt;&gt; ""),ROW($AY$1:INDIRECT("$AY$"&amp;ROW($AY369)-1)))),'EV and Base'!A308:N978,2,FALSE))</f>
        <v>123</v>
      </c>
      <c r="BA369" s="3" cm="1">
        <f t="array" aca="1" ref="BA369" ca="1">IF(NOT(ISNUMBER(INDEX($A:$A, LOOKUP(2, 1 / ($A$1:INDIRECT("$A$"&amp;ROW($A369)) &lt;&gt; ""),ROW($A$1:INDIRECT("$A$"&amp;ROW($A369)))), 1))), "",
INDIRECT("$I$"&amp;LOOKUP(2, 1 / ($AY$1:INDIRECT("$AY$"&amp;ROW($AY369)-1) &lt;&gt; ""),ROW($AY$1:INDIRECT("$AY$"&amp;ROW($AY369)-1)))))</f>
        <v>34</v>
      </c>
      <c r="BB369" s="1" cm="1">
        <f t="array" aca="1" ref="BB369" ca="1">IF(NOT(ISNUMBER(INDEX($A:$A, LOOKUP(2, 1 / ($A$1:INDIRECT("$A$"&amp;ROW($A369)) &lt;&gt; ""),ROW($A$1:INDIRECT("$A$"&amp;ROW($A369)))), 1))), "",
INDIRECT("$AB$"&amp;LOOKUP(2, 1 / ($AY$1:INDIRECT("$AY$"&amp;ROW($AY369)-1) &lt;&gt; ""),ROW($AY$1:INDIRECT("$AY$"&amp;ROW($AY369)-1)))))</f>
        <v>49</v>
      </c>
      <c r="BC369" s="3" cm="1">
        <f t="array" aca="1" ref="BC369" ca="1">IF(NOT(ISNUMBER(INDEX($A:$A,LOOKUP(2,1/($A$1:INDIRECT("$A$"&amp;ROW($A369))&lt;&gt;""),ROW($A$1:INDIRECT("$A$"&amp;ROW($A369)))),1))),"",
$BA369+$BA369+10)</f>
        <v>78</v>
      </c>
      <c r="BD369" s="3" cm="1">
        <f t="array" aca="1" ref="BD369" ca="1">IF(NOT(ISNUMBER(INDEX($A:$A,LOOKUP(2,1/($A$1:INDIRECT("$A$"&amp;ROW($A369))&lt;&gt;""),ROW($A$1:INDIRECT("$A$"&amp;ROW($A369)))),1))),"",
$BA369+$BB369+10)</f>
        <v>93</v>
      </c>
      <c r="BE369" s="3" cm="1">
        <f t="array" aca="1" ref="BE369" ca="1">IF(NOT(ISNUMBER(INDEX($A:$A,LOOKUP(2,1/($A$1:INDIRECT("$A$"&amp;ROW($A369))&lt;&gt;""),ROW($A$1:INDIRECT("$A$"&amp;ROW($A369)))),1))),"",
$BC369*$BC369)</f>
        <v>6084</v>
      </c>
      <c r="BF369" s="3" cm="1">
        <f t="array" aca="1" ref="BF369" ca="1">IF(NOT(ISNUMBER(INDEX($A:$A,LOOKUP(2,1/($A$1:INDIRECT("$A$"&amp;ROW($A369))&lt;&gt;""),ROW($A$1:INDIRECT("$A$"&amp;ROW($A369)))),1))),"",
$BD369*$BD369)</f>
        <v>8649</v>
      </c>
      <c r="BG369" s="3" cm="1">
        <f t="array" aca="1" ref="BG369" ca="1">IF(NOT(ISNUMBER(INDEX($A:$A,LOOKUP(2,1/($A$1:INDIRECT("$A$"&amp;ROW($A369))&lt;&gt;""),ROW($A$1:INDIRECT("$A$"&amp;ROW($A369)))),1))),"",
_xlfn.FLOOR.MATH(1.5*_xlfn.FLOOR.MATH($AZ369*BA369/5)))</f>
        <v>1254</v>
      </c>
      <c r="BH369" s="3" cm="1">
        <f t="array" aca="1" ref="BH369" ca="1">IF(NOT(ISNUMBER(INDEX($A:$A, LOOKUP(2, 1 / ($A$1:INDIRECT("$A$"&amp;ROW($A369)) &lt;&gt; ""),ROW($A$1:INDIRECT("$A$"&amp;ROW($A369)))), 1))), "",
_xlfn.FLOOR.MATH($BG369/IF(OR(INDIRECT("$C$"&amp;LOOKUP(2, 1 / ($AY$1:INDIRECT("$AY$"&amp;ROW($AY369)-1) &lt;&gt; ""),ROW($AY$1:INDIRECT("$AY$"&amp;ROW($AY369)-1))))="Multi",
INDIRECT("$C$"&amp;LOOKUP(2, 1 / ($AY$1:INDIRECT("$AY$"&amp;ROW($AY369)-1) &lt;&gt; ""),ROW($AY$1:INDIRECT("$AY$"&amp;ROW($AY369)-1))))="Double"),2,1)))</f>
        <v>1254</v>
      </c>
      <c r="BI369" s="3" cm="1">
        <f t="array" aca="1" ref="BI369" ca="1">IF(NOT(ISNUMBER(INDEX($A:$A,LOOKUP(2,1/($A$1:INDIRECT("$A$"&amp;ROW($A369))&lt;&gt;""),ROW($A$1:INDIRECT("$A$"&amp;ROW($A369)))),1))),"",
VLOOKUP($BC369,GameFreakSQRT!$A$1:$B$200,2,FALSE))</f>
        <v>36175</v>
      </c>
      <c r="BJ369" s="3" cm="1">
        <f t="array" aca="1" ref="BJ369" ca="1">IF(NOT(ISNUMBER(INDEX($A:$A,LOOKUP(2,1/($A$1:INDIRECT("$A$"&amp;ROW($A369))&lt;&gt;""),ROW($A$1:INDIRECT("$A$"&amp;ROW($A369)))),1))),"",
VLOOKUP($BD369,GameFreakSQRT!$A$1:$B$200,2,FALSE))</f>
        <v>39500</v>
      </c>
      <c r="BK369" s="3" cm="1">
        <f t="array" aca="1" ref="BK369" ca="1">IF(NOT(ISNUMBER(INDEX($A:$A,LOOKUP(2,1/($A$1:INDIRECT("$A$"&amp;ROW($A369))&lt;&gt;""),ROW($A$1:INDIRECT("$A$"&amp;ROW($A369)))),1))),"",
_xlfn.FLOOR.MATH((($BI369*$BE369)*$BH369)/($BJ369*$BF369))+1)</f>
        <v>808</v>
      </c>
      <c r="BL369" s="3" cm="1">
        <f t="array" aca="1" ref="BL369" ca="1">IF(NOT(ISNUMBER(INDEX($A:$A,LOOKUP(2,1/($A$1:INDIRECT("$A$"&amp;ROW($A369))&lt;&gt;""),ROW($A$1:INDIRECT("$A$"&amp;ROW($A369)))),1))),"",
_xlfn.FLOOR.MATH($BK369*IF(NOT(INDIRECT("$Z$"&amp;LOOKUP(2, 1 / ($AY$1:INDIRECT("$AY$"&amp;ROW($AY369)-1) &lt;&gt; ""),ROW($AY$1:INDIRECT("$AY$"&amp;ROW($AY369)-1))))=""),1.5,1)))</f>
        <v>1212</v>
      </c>
      <c r="BM369" s="3" cm="1">
        <f t="array" aca="1" ref="BM369" ca="1">IF(NOT(ISNUMBER(INDEX($A:$A, LOOKUP(2, 1 / ($A$1:INDIRECT("$A$"&amp;ROW($A369)) &lt;&gt; ""),ROW($A$1:INDIRECT("$A$"&amp;ROW($A369)))), 1))), "",
INDIRECT("$Y$"&amp;LOOKUP(2, 1 / ($AY$1:INDIRECT("$AY$"&amp;ROW($AY369)-1) &lt;&gt; ""),ROW($AY$1:INDIRECT("$AY$"&amp;ROW($AY369)-1)))))</f>
        <v>1212</v>
      </c>
      <c r="BN369" s="3" t="b">
        <f t="shared" ca="1" si="29"/>
        <v>1</v>
      </c>
    </row>
    <row r="370" spans="1:66" x14ac:dyDescent="0.45">
      <c r="A370" s="69"/>
      <c r="B370" s="69"/>
      <c r="C370" s="69"/>
      <c r="D370" s="69"/>
      <c r="E370" s="69"/>
      <c r="F370" s="56">
        <v>2</v>
      </c>
      <c r="G370" s="2" t="s">
        <v>315</v>
      </c>
      <c r="H370" s="2" t="s">
        <v>77</v>
      </c>
      <c r="I370" s="2">
        <v>33</v>
      </c>
      <c r="J370" s="2" t="s">
        <v>132</v>
      </c>
      <c r="K370" s="2" t="s">
        <v>65</v>
      </c>
      <c r="L370" s="2" t="s">
        <v>53</v>
      </c>
      <c r="M370" s="2" t="s">
        <v>235</v>
      </c>
      <c r="N370" s="2" t="s">
        <v>357</v>
      </c>
      <c r="O370" s="2" t="s">
        <v>417</v>
      </c>
      <c r="P370" s="2" t="s">
        <v>154</v>
      </c>
      <c r="Q370" s="2">
        <v>0</v>
      </c>
      <c r="R370" s="2">
        <f>_xlfn.FLOOR.MATH((((2*VLOOKUP(G370, 'EV and Base'!$A$1:$N$671, 9, FALSE))+$Q370)*$I370)/100)+$I370+10</f>
        <v>85</v>
      </c>
      <c r="S370" s="2">
        <f>_xlfn.FLOOR.MATH((_xlfn.FLOOR.MATH((((2*VLOOKUP($G370, 'EV and Base'!$A$1:$N$671, 10, FALSE))+$Q370)*$I370)/100)+5)*
IF(OR($J370="Lonely", $J370="Brave", $J370="Adamant", $J370="Naughty"), 1.1,
IF(OR($J370="Bold", $J370="Timid", $J370="Modest", $J370="Calm"), 0.9, 1)))</f>
        <v>63</v>
      </c>
      <c r="T370" s="2">
        <f>_xlfn.FLOOR.MATH((_xlfn.FLOOR.MATH((((2*VLOOKUP($G370, 'EV and Base'!$A$1:$N$671, 11, FALSE))+$Q370)*$I370)/100)+5)*
IF(OR($J370="Bold", $J370="Relaxed", $J370="Impish", $J370="Lax"), 1.1,
IF(OR($J370="Lonely", $J370="Hasty", $J370="Mild", $J370="Gentle"), 0.9, 1)))</f>
        <v>41</v>
      </c>
      <c r="U370" s="2">
        <f>_xlfn.FLOOR.MATH((_xlfn.FLOOR.MATH((((2*VLOOKUP($G370, 'EV and Base'!$A$1:$N$671, 12, FALSE))+$Q370)*$I370)/100)+5)*
IF(OR($J370="Modest", $J370="Mild", $J370="Quiet", $J370="Rash"), 1.1,
IF(OR($J370="Adamant", $J370="Impish", $J370="Jolly", $J370="Careful"), 0.9, 1)))</f>
        <v>63</v>
      </c>
      <c r="V370" s="2">
        <f>_xlfn.FLOOR.MATH((_xlfn.FLOOR.MATH((((2*VLOOKUP($G370, 'EV and Base'!$A$1:$N$671, 13, FALSE))+$Q370)*$I370)/100)+5)*
IF(OR($J370="Calm", $J370="Gentle", $J370="Sassy", $J370="Careful"), 1.1,
IF(OR($J370="Naughty", $J370="Lax", $J370="Naive", $J370="Rash"), 0.9, 1)))</f>
        <v>38</v>
      </c>
      <c r="W370" s="2">
        <f>_xlfn.FLOOR.MATH((_xlfn.FLOOR.MATH((((2*VLOOKUP($G370, 'EV and Base'!$A$1:$N$671, 14, FALSE))+$Q370)*$I370)/100)+5)*
IF(OR($J370="Timid", $J370="Hasty", $J370="Jolly", $J370="Naive"), 1.1,
IF(OR($J370="Brave", $J370="Relaxed", $J370="Quiet", $J370="Sassy"), 0.9, 1)))</f>
        <v>66</v>
      </c>
      <c r="X370" s="69"/>
      <c r="Y370" s="1">
        <v>1437</v>
      </c>
      <c r="Z370" s="1">
        <v>1</v>
      </c>
      <c r="AA370" s="23" t="str" cm="1">
        <f t="array" aca="1" ref="AA370" ca="1">IF(NOT(ISNUMBER(INDEX($A:$A,LOOKUP(2,1/($A$1:INDIRECT("$A$"&amp;ROW($A370))&lt;&gt;""),ROW($A$1:INDIRECT("$A$"&amp;ROW($A370)))),1))),"",
IF(NOT(ISNUMBER($A370)),$AA369,
IF($AB370&lt;16,"Lillipup",
IF($AB370&lt;32,"Herdier",
"Stoutland"))))</f>
        <v>Stoutland</v>
      </c>
      <c r="AB370" s="25" cm="1">
        <f t="array" aca="1" ref="AB370" ca="1">IF(NOT(ISNUMBER(INDEX($A:$A, LOOKUP(2, 1 / ($A$1:INDIRECT("$A$"&amp;ROW($A370)) &lt;&gt; ""),ROW($A$1:INDIRECT("$A$"&amp;ROW($A370)))), 1))), "",
VLOOKUP($AY370,'Medium-Slow'!$A$1:$B$101,2,TRUE))</f>
        <v>49</v>
      </c>
      <c r="AC370" s="23" cm="1">
        <f t="array" aca="1" ref="AC370" ca="1">IF(NOT(ISNUMBER(INDEX($A:$A, LOOKUP(2, 1 / ($A$1:INDIRECT("$A$"&amp;ROW($A370)) &lt;&gt; ""),ROW($A$1:INDIRECT("$A$"&amp;ROW($A370)))), 1))), "",
INDEX($AC:$AC, LOOKUP(2, 1 / ($AC$1:INDIRECT("$AC$"&amp;ROW($AC370)-1) &lt;&gt; ""),ROW($AC$1:INDIRECT("$AC$"&amp;ROW($AC370)-1))), 1)+
IF(INDEX($AC:$AC, LOOKUP(2, 1 / ($AC$1:INDIRECT("$AC$"&amp;ROW($AC370)-1) &lt;&gt; ""),ROW($AC$1:INDIRECT("$AC$"&amp;ROW($AC370)-1))), 1)+
INDEX($AD:$AD, LOOKUP(2, 1 / ($AD$1:INDIRECT("$AD$"&amp;ROW($AD370)-1) &lt;&gt; ""),ROW($AD$1:INDIRECT("$AD$"&amp;ROW($AD370)-1))), 1)+
INDEX($AE:$AE, LOOKUP(2, 1 / ($AE$1:INDIRECT("$AE$"&amp;ROW($AE370)-1) &lt;&gt; ""),ROW($AE$1:INDIRECT("$AE$"&amp;ROW($AD370)-1))), 1)+
INDEX($AE:$AF, LOOKUP(2, 1 / ($AF$1:INDIRECT("$AF$"&amp;ROW($AF370)-1) &lt;&gt; ""),ROW($AF$1:INDIRECT("$AF$"&amp;ROW($AD370)-1))), 1)+
INDEX($AG:$AG, LOOKUP(2, 1 / ($AG$1:INDIRECT("$AG$"&amp;ROW($AG370)-1) &lt;&gt; ""),ROW($AG$1:INDIRECT("$AG$"&amp;ROW($AD370)-1))), 1)+
INDEX($AH:$AH, LOOKUP(2, 1 / ($AH$1:INDIRECT("$AH$"&amp;ROW($AH370)-1) &lt;&gt; ""),ROW($AH$1:INDIRECT("$AH$"&amp;ROW($AD370)-1))), 1)&gt;=510,0,
IF(INDEX($AC:$AC, LOOKUP(2, 1 / ($AC$1:INDIRECT("$AC$"&amp;ROW($AC370)-1) &lt;&gt; ""),ROW($AC$1:INDIRECT("$AC$"&amp;ROW($AC370)-1))), 1)&gt;=255,0,
VLOOKUP(INDIRECT("$G$"&amp;LOOKUP(2, 1 / ($AC$1:INDIRECT("$AC$"&amp;ROW($AC370)-1) &lt;&gt; ""),ROW($AC$1:INDIRECT("$AC$"&amp;ROW($AC370)-1)))), 'EV and Base'!$A$1:$N$671, 3, FALSE))))</f>
        <v>10</v>
      </c>
      <c r="AD370" s="2" cm="1">
        <f t="array" aca="1" ref="AD370" ca="1">IF(NOT(ISNUMBER(INDEX($A:$A, LOOKUP(2, 1 / ($A$1:INDIRECT("$A$"&amp;ROW($A370)) &lt;&gt; ""),ROW($A$1:INDIRECT("$A$"&amp;ROW($A370)))), 1))), "",
INDEX($AD:$AD, LOOKUP(2, 1 / ($AD$1:INDIRECT("$AD$"&amp;ROW($AD370)-1) &lt;&gt; ""),ROW($AD$1:INDIRECT("$AD$"&amp;ROW($AD370)-1))), 1)+
IF(INDEX($AC:$AC, LOOKUP(2, 1 / ($AC$1:INDIRECT("$AC$"&amp;ROW($AC370)-1) &lt;&gt; ""),ROW($AC$1:INDIRECT("$AC$"&amp;ROW($AC370)-1))), 1)+
INDEX($AD:$AD, LOOKUP(2, 1 / ($AD$1:INDIRECT("$AD$"&amp;ROW($AD370)-1) &lt;&gt; ""),ROW($AD$1:INDIRECT("$AD$"&amp;ROW($AD370)-1))), 1)+
INDEX($AE:$AE, LOOKUP(2, 1 / ($AE$1:INDIRECT("$AE$"&amp;ROW($AE370)-1) &lt;&gt; ""),ROW($AE$1:INDIRECT("$AE$"&amp;ROW($AD370)-1))), 1)+
INDEX($AE:$AF, LOOKUP(2, 1 / ($AF$1:INDIRECT("$AF$"&amp;ROW($AF370)-1) &lt;&gt; ""),ROW($AF$1:INDIRECT("$AF$"&amp;ROW($AD370)-1))), 1)+
INDEX($AG:$AG, LOOKUP(2, 1 / ($AG$1:INDIRECT("$AG$"&amp;ROW($AG370)-1) &lt;&gt; ""),ROW($AG$1:INDIRECT("$AG$"&amp;ROW($AD370)-1))), 1)+
INDEX($AH:$AH, LOOKUP(2, 1 / ($AH$1:INDIRECT("$AH$"&amp;ROW($AH370)-1) &lt;&gt; ""),ROW($AH$1:INDIRECT("$AH$"&amp;ROW($AD370)-1))), 1)&gt;=510,0,
IF(INDEX($AD:$AD, LOOKUP(2, 1 / ($AD$1:INDIRECT("$AD$"&amp;ROW($AD370)-1) &lt;&gt; ""),ROW($AD$1:INDIRECT("$AD$"&amp;ROW($AD370)-1))), 1)&gt;=255,0,
VLOOKUP(INDIRECT("$G$"&amp;LOOKUP(2, 1 / ($AD$1:INDIRECT("$AD$"&amp;ROW($AD370)-1) &lt;&gt; ""),ROW($AD$1:INDIRECT("$AD$"&amp;ROW($AD370)-1)))), 'EV and Base'!$A$1:$N$671, 4, FALSE))))</f>
        <v>105</v>
      </c>
      <c r="AE370" s="2" cm="1">
        <f t="array" aca="1" ref="AE370" ca="1">IF(NOT(ISNUMBER(INDEX($A:$A,LOOKUP(2,1/($A$1:INDIRECT("$A$"&amp;ROW($A370))&lt;&gt;""),ROW($A$1:INDIRECT("$A$"&amp;ROW($A370)))),1))),"",
INDEX($AE:$AE,LOOKUP(2,1/($AE$1:INDIRECT("$AE$"&amp;ROW($AE370)-1)&lt;&gt;""),ROW($AE$1:INDIRECT("$AE$"&amp;ROW($AE370)-1))),1)+
IF(INDEX($AC:$AC,LOOKUP(2,1/($AC$1:INDIRECT("$AC$"&amp;ROW($AC370)-1)&lt;&gt;""),ROW($AC$1:INDIRECT("$AC$"&amp;ROW($AC370)-1))),1)+
INDEX($AD:$AD,LOOKUP(2,1/($AD$1:INDIRECT("$AD$"&amp;ROW($AD370)-1)&lt;&gt;""),ROW($AD$1:INDIRECT("$AD$"&amp;ROW($AD370)-1))),1)+
INDEX($AE:$AE,LOOKUP(2,1/($AE$1:INDIRECT("$AE$"&amp;ROW($AE370)-1)&lt;&gt;""),ROW($AE$1:INDIRECT("$AE$"&amp;ROW($AD370)-1))),1)+
INDEX($AE:$AF,LOOKUP(2,1/($AF$1:INDIRECT("$AF$"&amp;ROW($AF370)-1)&lt;&gt;""),ROW($AF$1:INDIRECT("$AF$"&amp;ROW($AD370)-1))),1)+
INDEX($AG:$AG,LOOKUP(2,1/($AG$1:INDIRECT("$AG$"&amp;ROW($AG370)-1)&lt;&gt;""),ROW($AG$1:INDIRECT("$AG$"&amp;ROW($AD370)-1))),1)+
INDEX($AH:$AH,LOOKUP(2,1/($AH$1:INDIRECT("$AH$"&amp;ROW($AH370)-1)&lt;&gt;""),ROW($AH$1:INDIRECT("$AH$"&amp;ROW($AD370)-1))),1)&gt;=510,0,
IF(INDEX($AE:$AE,LOOKUP(2,1/($AE$1:INDIRECT("$AE$"&amp;ROW($AE370)-1)&lt;&gt;""),ROW($AE$1:INDIRECT("$AE$"&amp;ROW($AE370)-1))),1)&gt;=255,0,
VLOOKUP(INDIRECT("$G$"&amp;LOOKUP(2,1/($AE$1:INDIRECT("$AE$"&amp;ROW($AE370)-1)&lt;&gt;""),ROW($AE$1:INDIRECT("$AE$"&amp;ROW($AE370)-1)))),'EV and Base'!$A$1:$N$671,5,FALSE))))</f>
        <v>11</v>
      </c>
      <c r="AF370" s="2" cm="1">
        <f t="array" aca="1" ref="AF370" ca="1">IF(NOT(ISNUMBER(INDEX($A:$A, LOOKUP(2, 1 / ($A$1:INDIRECT("$A$"&amp;ROW($A370)) &lt;&gt; ""),ROW($A$1:INDIRECT("$A$"&amp;ROW($A370)))), 1))), "",
INDEX($AF:$AF, LOOKUP(2, 1 / ($AF$1:INDIRECT("$AF$"&amp;ROW($AF370)-1) &lt;&gt; ""),ROW($AF$1:INDIRECT("$AF$"&amp;ROW($AF370)-1))), 1)+
IF(INDEX($AC:$AC, LOOKUP(2, 1 / ($AC$1:INDIRECT("$AC$"&amp;ROW($AC370)-1) &lt;&gt; ""),ROW($AC$1:INDIRECT("$AC$"&amp;ROW($AC370)-1))), 1)+
INDEX($AD:$AD, LOOKUP(2, 1 / ($AD$1:INDIRECT("$AD$"&amp;ROW($AD370)-1) &lt;&gt; ""),ROW($AD$1:INDIRECT("$AD$"&amp;ROW($AD370)-1))), 1)+
INDEX($AE:$AE, LOOKUP(2, 1 / ($AE$1:INDIRECT("$AE$"&amp;ROW($AE370)-1) &lt;&gt; ""),ROW($AE$1:INDIRECT("$AE$"&amp;ROW($AD370)-1))), 1)+
INDEX($AE:$AF, LOOKUP(2, 1 / ($AF$1:INDIRECT("$AF$"&amp;ROW($AF370)-1) &lt;&gt; ""),ROW($AF$1:INDIRECT("$AF$"&amp;ROW($AD370)-1))), 1)+
INDEX($AG:$AG, LOOKUP(2, 1 / ($AG$1:INDIRECT("$AG$"&amp;ROW($AG370)-1) &lt;&gt; ""),ROW($AG$1:INDIRECT("$AG$"&amp;ROW($AD370)-1))), 1)+
INDEX($AH:$AH, LOOKUP(2, 1 / ($AH$1:INDIRECT("$AH$"&amp;ROW($AH370)-1) &lt;&gt; ""),ROW($AH$1:INDIRECT("$AH$"&amp;ROW($AD370)-1))), 1)&gt;=510,0,
IF(INDEX($AF:$AF, LOOKUP(2, 1 / ($AF$1:INDIRECT("$AF$"&amp;ROW($AF370)-1) &lt;&gt; ""),ROW($AF$1:INDIRECT("$AF$"&amp;ROW($AF370)-1))), 1)&gt;=255,0,
VLOOKUP(INDIRECT("$G$"&amp;LOOKUP(2, 1 / ($AF$1:INDIRECT("$AF$"&amp;ROW($AF370)-1) &lt;&gt; ""),ROW($AF$1:INDIRECT("$AF$"&amp;ROW($AF370)-1)))), 'EV and Base'!$A$1:$N$671, 6, FALSE))))</f>
        <v>21</v>
      </c>
      <c r="AG370" s="2" cm="1">
        <f t="array" aca="1" ref="AG370" ca="1">IF(NOT(ISNUMBER(INDEX($A:$A, LOOKUP(2, 1 / ($A$1:INDIRECT("$A$"&amp;ROW($A370)) &lt;&gt; ""),ROW($A$1:INDIRECT("$A$"&amp;ROW($A370)))), 1))), "",
INDEX($AG:$AG, LOOKUP(2, 1 / ($AG$1:INDIRECT("$AG$"&amp;ROW($AG370)-1) &lt;&gt; ""),ROW($AG$1:INDIRECT("$AG$"&amp;ROW($AG370)-1))), 1)+
IF(INDEX($AC:$AC, LOOKUP(2, 1 / ($AC$1:INDIRECT("$AC$"&amp;ROW($AC370)-1) &lt;&gt; ""),ROW($AC$1:INDIRECT("$AC$"&amp;ROW($AC370)-1))), 1)+
INDEX($AD:$AD, LOOKUP(2, 1 / ($AD$1:INDIRECT("$AD$"&amp;ROW($AD370)-1) &lt;&gt; ""),ROW($AD$1:INDIRECT("$AD$"&amp;ROW($AD370)-1))), 1)+
INDEX($AE:$AE, LOOKUP(2, 1 / ($AE$1:INDIRECT("$AE$"&amp;ROW($AE370)-1) &lt;&gt; ""),ROW($AE$1:INDIRECT("$AE$"&amp;ROW($AD370)-1))), 1)+
INDEX($AE:$AF, LOOKUP(2, 1 / ($AF$1:INDIRECT("$AF$"&amp;ROW($AF370)-1) &lt;&gt; ""),ROW($AF$1:INDIRECT("$AF$"&amp;ROW($AD370)-1))), 1)+
INDEX($AG:$AG, LOOKUP(2, 1 / ($AG$1:INDIRECT("$AG$"&amp;ROW($AG370)-1) &lt;&gt; ""),ROW($AG$1:INDIRECT("$AG$"&amp;ROW($AD370)-1))), 1)+
INDEX($AH:$AH, LOOKUP(2, 1 / ($AH$1:INDIRECT("$AH$"&amp;ROW($AH370)-1) &lt;&gt; ""),ROW($AH$1:INDIRECT("$AH$"&amp;ROW($AD370)-1))), 1)&gt;=510,0,
IF(INDEX($AG:$AG, LOOKUP(2, 1 / ($AG$1:INDIRECT("$AG$"&amp;ROW($AG370)-1) &lt;&gt; ""),ROW($AG$1:INDIRECT("$AG$"&amp;ROW($AG370)-1))), 1)&gt;=255,0,
VLOOKUP(INDIRECT("$G$"&amp;LOOKUP(2, 1 / ($AG$1:INDIRECT("$AG$"&amp;ROW($AG370)-1) &lt;&gt; ""),ROW($AG$1:INDIRECT("$AG$"&amp;ROW($AG370)-1)))), 'EV and Base'!$A$1:$N$671, 7, FALSE))))</f>
        <v>6</v>
      </c>
      <c r="AH370" s="24" cm="1">
        <f t="array" aca="1" ref="AH370" ca="1">IF(NOT(ISNUMBER(INDEX($A:$A,LOOKUP(2,1/($A$1:INDIRECT("$A$"&amp;ROW($A370))&lt;&gt;""),ROW($A$1:INDIRECT("$A$"&amp;ROW($A370)))),1))),"",
INDEX($AH:$AH,LOOKUP(2,1/($AH$1:INDIRECT("$AH$"&amp;ROW($AH370)-1)&lt;&gt;""),ROW($AH$1:INDIRECT("$AH$"&amp;ROW($AH370)-1))),1)+
IF(INDEX($AC:$AC,LOOKUP(2,1/($AC$1:INDIRECT("$AC$"&amp;ROW($AC370)-1)&lt;&gt;""),ROW($AC$1:INDIRECT("$AC$"&amp;ROW($AC370)-1))),1)+
INDEX($AD:$AD,LOOKUP(2,1/($AD$1:INDIRECT("$AD$"&amp;ROW($AD370)-1)&lt;&gt;""),ROW($AD$1:INDIRECT("$AD$"&amp;ROW($AD370)-1))),1)+
INDEX($AE:$AE,LOOKUP(2,1/($AE$1:INDIRECT("$AE$"&amp;ROW($AE370)-1)&lt;&gt;""),ROW($AE$1:INDIRECT("$AE$"&amp;ROW($AD370)-1))),1)+
INDEX($AE:$AF,LOOKUP(2,1/($AF$1:INDIRECT("$AF$"&amp;ROW($AF370)-1)&lt;&gt;""),ROW($AF$1:INDIRECT("$AF$"&amp;ROW($AD370)-1))),1)+
INDEX($AG:$AG,LOOKUP(2,1/($AG$1:INDIRECT("$AG$"&amp;ROW($AG370)-1)&lt;&gt;""),ROW($AG$1:INDIRECT("$AG$"&amp;ROW($AD370)-1))),1)+
INDEX($AH:$AH,LOOKUP(2,1/($AH$1:INDIRECT("$AH$"&amp;ROW($AH370)-1)&lt;&gt;""),ROW($AH$1:INDIRECT("$AH$"&amp;ROW($AD370)-1))),1)&gt;=510,0,
IF(INDEX($AH:$AH,LOOKUP(2,1/($AH$1:INDIRECT("$AH$"&amp;ROW($AH370)-1)&lt;&gt;""),ROW($AH$1:INDIRECT("$AH$"&amp;ROW($AH370)-1))),1)&gt;=255,0,
VLOOKUP(INDIRECT("$G$"&amp;LOOKUP(2,1/($AH$1:INDIRECT("$AH$"&amp;ROW($AH370)-1)&lt;&gt;""),ROW($AH$1:INDIRECT("$AH$"&amp;ROW($AH370)-1)))),'EV and Base'!$A$1:$N$671,8,FALSE))))</f>
        <v>65</v>
      </c>
      <c r="AI370" s="29" cm="1">
        <f t="array" aca="1" ref="AI370" ca="1">IF(NOT(ISNUMBER(INDEX($A:$A,LOOKUP(2,1/($A$1:INDIRECT("$A$"&amp;ROW($A370))&lt;&gt;""),ROW($A$1:INDIRECT("$A$"&amp;ROW($A370)))),1))),"",
ROUNDDOWN((((2*VLOOKUP($AA370,'EV and Base'!$A$1:$N$671,9,FALSE))+31+ROUNDDOWN($AC370/4,0))*$AB370)/100,0)+$AB370+10)</f>
        <v>158</v>
      </c>
      <c r="AJ370" s="21" cm="1">
        <f t="array" aca="1" ref="AJ370" ca="1">IF(NOT(ISNUMBER(INDEX($A:$A, LOOKUP(2, 1 / ($A$1:INDIRECT("$A$"&amp;ROW($A370)) &lt;&gt; ""),ROW($A$1:INDIRECT("$A$"&amp;ROW($A370)))), 1))), "",
ROUNDDOWN((ROUNDDOWN((((2*VLOOKUP($AA370, 'EV and Base'!$A$1:$N$671, 10, FALSE))+31+ROUNDDOWN($AD370/4, 0))*$AB370)/100, 0)+5)*1.1, 0))</f>
        <v>143</v>
      </c>
      <c r="AK370" s="21" t="str" cm="1">
        <f t="array" aca="1" ref="AK370" ca="1">IF(NOT(ISNUMBER(INDEX($A:$A, LOOKUP(2, 1 / ($A$1:INDIRECT("$A$"&amp;ROW($A370)) &lt;&gt; ""),ROW($A$1:INDIRECT("$A$"&amp;ROW($A370)))), 1))), "",
ROUNDDOWN((ROUNDDOWN((((2*VLOOKUP($AA370, 'EV and Base'!$A$1:$N$671, 11, FALSE))+30+ROUNDDOWN($AE370/4, 0))*$AB370)/100, 0)+5), 0)
&amp;"-"&amp;
ROUNDDOWN((ROUNDDOWN((((2*VLOOKUP($AA370, 'EV and Base'!$A$1:$N$671, 11, FALSE))+31+ROUNDDOWN($AE370/4, 0))*$AB370)/100, 0)+5), 0))</f>
        <v>108-109</v>
      </c>
      <c r="AL370" s="21" t="str" cm="1">
        <f t="array" aca="1" ref="AL370" ca="1">IF(NOT(ISNUMBER(INDEX($A:$A, LOOKUP(2, 1 / ($A$1:INDIRECT("$A$"&amp;ROW($A370)) &lt;&gt; ""),ROW($A$1:INDIRECT("$A$"&amp;ROW($A370)))), 1))), "",
ROUNDDOWN((ROUNDDOWN((((2*VLOOKUP($AA370, 'EV and Base'!$A$1:$N$671, 12, FALSE))+0+ROUNDDOWN($AF370/4, 0))*$AB370)/100, 0)+5)*0.9, 0)
&amp;"-"&amp;
ROUNDDOWN((ROUNDDOWN((((2*VLOOKUP($AA370, 'EV and Base'!$A$1:$N$671, 12, FALSE))+31+ROUNDDOWN($AF370/4, 0))*$AB370)/100, 0)+5)*0.9, 0))</f>
        <v>45-59</v>
      </c>
      <c r="AM370" s="21" t="str" cm="1">
        <f t="array" aca="1" ref="AM370" ca="1">IF(NOT(ISNUMBER(INDEX($A:$A, LOOKUP(2, 1 / ($A$1:INDIRECT("$A$"&amp;ROW($A370)) &lt;&gt; ""),ROW($A$1:INDIRECT("$A$"&amp;ROW($A370)))), 1))), "",
ROUNDDOWN((ROUNDDOWN((((2*VLOOKUP($AA370, 'EV and Base'!$A$1:$N$671, 13, FALSE))+30+ROUNDDOWN($AG370/4, 0))*$AB370)/100, 0)+5), 0)
&amp;"-"&amp;
ROUNDDOWN((ROUNDDOWN((((2*VLOOKUP($AA370, 'EV and Base'!$A$1:$N$671, 13, FALSE))+31+ROUNDDOWN($AG370/4, 0))*$AB370)/100, 0)+5), 0))</f>
        <v>108-108</v>
      </c>
      <c r="AN370" s="25" cm="1">
        <f t="array" aca="1" ref="AN370" ca="1">IF(NOT(ISNUMBER(INDEX($A:$A, LOOKUP(2, 1 / ($A$1:INDIRECT("$A$"&amp;ROW($A370)) &lt;&gt; ""),ROW($A$1:INDIRECT("$A$"&amp;ROW($A370)))), 1))), "",
ROUNDDOWN((ROUNDDOWN((((2*VLOOKUP($AA370, 'EV and Base'!$A$1:$N$671, 14, FALSE))+31+ROUNDDOWN($AH370/4, 0))*$AB370)/100, 0)+5), 0))</f>
        <v>106</v>
      </c>
      <c r="AO370" s="23" cm="1">
        <f t="array" aca="1" ref="AO370" ca="1">IF(NOT(ISNUMBER(INDEX($A:$A, LOOKUP(2, 1 / ($A$1:INDIRECT("$A$"&amp;ROW($A370)) &lt;&gt; ""),ROW($A$1:INDIRECT("$A$"&amp;ROW($A370)))), 1))), "",
ROUNDDOWN((((2*VLOOKUP($AA370, 'EV and Base'!$A$1:$N$671, 9, FALSE))+31+ROUNDDOWN($AC370/4, 0))*$AB370)/100, 0)+$AB370+10)</f>
        <v>158</v>
      </c>
      <c r="AP370" s="2" cm="1">
        <f t="array" aca="1" ref="AP370" ca="1">IF(NOT(ISNUMBER(INDEX($A:$A, LOOKUP(2, 1 / ($A$1:INDIRECT("$A$"&amp;ROW($A370)) &lt;&gt; ""),ROW($A$1:INDIRECT("$A$"&amp;ROW($A370)))), 1))), "",
ROUNDDOWN((ROUNDDOWN((((2*VLOOKUP($AA370, 'EV and Base'!$A$1:$N$671, 10, FALSE))+31+ROUNDDOWN($AD370/4, 0))*$AB370)/100, 0)+5)*1.1, 0))</f>
        <v>143</v>
      </c>
      <c r="AQ370" s="2" cm="1">
        <f t="array" aca="1" ref="AQ370" ca="1">IF(NOT(ISNUMBER(INDEX($A:$A, LOOKUP(2, 1 / ($A$1:INDIRECT("$A$"&amp;ROW($A370)) &lt;&gt; ""),ROW($A$1:INDIRECT("$A$"&amp;ROW($A370)))), 1))), "",
ROUNDDOWN((ROUNDDOWN((((2*VLOOKUP($AA370, 'EV and Base'!$A$1:$N$671, 11, FALSE))+$AV$2+ROUNDDOWN($AE370/4, 0))*$AB370)/100, 0)+5), 0))</f>
        <v>109</v>
      </c>
      <c r="AR370" s="22" cm="1">
        <f t="array" aca="1" ref="AR370" ca="1">IF(NOT(ISNUMBER(INDEX($A:$A, LOOKUP(2, 1 / ($A$1:INDIRECT("$A$"&amp;ROW($A370)) &lt;&gt; ""),ROW($A$1:INDIRECT("$A$"&amp;ROW($A370)))), 1))), "",
ROUNDDOWN((ROUNDDOWN((((2*VLOOKUP($AA370, 'EV and Base'!$A$1:$N$671, 12, FALSE))+$AW$2+ROUNDDOWN($AF370/4, 0))*$AB370)/100, 0)+5)*0.9, 0))</f>
        <v>53</v>
      </c>
      <c r="AS370" s="2" cm="1">
        <f t="array" aca="1" ref="AS370" ca="1">IF(NOT(ISNUMBER(INDEX($A:$A, LOOKUP(2, 1 / ($A$1:INDIRECT("$A$"&amp;ROW($A370)) &lt;&gt; ""),ROW($A$1:INDIRECT("$A$"&amp;ROW($A370)))), 1))), "",
ROUNDDOWN((ROUNDDOWN((((2*VLOOKUP($AA370, 'EV and Base'!$A$1:$N$671, 13, FALSE))+$AX$2+ROUNDDOWN($AG370/4, 0))*$AB370)/100, 0)+5), 0))</f>
        <v>108</v>
      </c>
      <c r="AT370" s="24" cm="1">
        <f t="array" aca="1" ref="AT370" ca="1">IF(NOT(ISNUMBER(INDEX($A:$A, LOOKUP(2, 1 / ($A$1:INDIRECT("$A$"&amp;ROW($A370)) &lt;&gt; ""),ROW($A$1:INDIRECT("$A$"&amp;ROW($A370)))), 1))), "",
ROUNDDOWN((ROUNDDOWN((((2*VLOOKUP($AA370, 'EV and Base'!$A$1:$N$671, 14, FALSE))+31+ROUNDDOWN($AH370/4, 0))*$AB370)/100, 0)+5), 0))</f>
        <v>106</v>
      </c>
      <c r="AU370" s="28">
        <v>255</v>
      </c>
      <c r="AY370" cm="1">
        <f t="array" aca="1" ref="AY370" ca="1">IF(NOT(ISNUMBER(INDEX($A:$A,LOOKUP(2,1/($A$1:INDIRECT("$A$"&amp;ROW($A370))&lt;&gt;""),ROW($A$1:INDIRECT("$A$"&amp;ROW($A370)))),1))),"",
INDEX($AY:$AY,LOOKUP(2,1/($AY$1:INDIRECT("$AY$"&amp;ROW($AY370)-1)&lt;&gt;""),ROW($AY$1:INDIRECT("$AY$"&amp;ROW($AY370)-1))),1)+$BL370)</f>
        <v>117245</v>
      </c>
      <c r="AZ370" s="3" cm="1">
        <f t="array" aca="1" ref="AZ370" ca="1">IF(NOT(ISNUMBER(INDEX($A:$A, LOOKUP(2, 1 / ($A$1:INDIRECT("$A$"&amp;ROW($A370)) &lt;&gt; ""),ROW($A$1:INDIRECT("$A$"&amp;ROW($A370)))), 1))), "",
VLOOKUP(INDIRECT("$G$"&amp;LOOKUP(2, 1 / ($AY$1:INDIRECT("$AY$"&amp;ROW($AY370)-1) &lt;&gt; ""),ROW($AY$1:INDIRECT("$AY$"&amp;ROW($AY370)-1)))),'EV and Base'!A309:N979,2,FALSE))</f>
        <v>66</v>
      </c>
      <c r="BA370" s="3" cm="1">
        <f t="array" aca="1" ref="BA370" ca="1">IF(NOT(ISNUMBER(INDEX($A:$A, LOOKUP(2, 1 / ($A$1:INDIRECT("$A$"&amp;ROW($A370)) &lt;&gt; ""),ROW($A$1:INDIRECT("$A$"&amp;ROW($A370)))), 1))), "",
INDIRECT("$I$"&amp;LOOKUP(2, 1 / ($AY$1:INDIRECT("$AY$"&amp;ROW($AY370)-1) &lt;&gt; ""),ROW($AY$1:INDIRECT("$AY$"&amp;ROW($AY370)-1)))))</f>
        <v>33</v>
      </c>
      <c r="BB370" s="1" cm="1">
        <f t="array" aca="1" ref="BB370" ca="1">IF(NOT(ISNUMBER(INDEX($A:$A, LOOKUP(2, 1 / ($A$1:INDIRECT("$A$"&amp;ROW($A370)) &lt;&gt; ""),ROW($A$1:INDIRECT("$A$"&amp;ROW($A370)))), 1))), "",
INDIRECT("$AB$"&amp;LOOKUP(2, 1 / ($AY$1:INDIRECT("$AY$"&amp;ROW($AY370)-1) &lt;&gt; ""),ROW($AY$1:INDIRECT("$AY$"&amp;ROW($AY370)-1)))))</f>
        <v>49</v>
      </c>
      <c r="BC370" s="3" cm="1">
        <f t="array" aca="1" ref="BC370" ca="1">IF(NOT(ISNUMBER(INDEX($A:$A,LOOKUP(2,1/($A$1:INDIRECT("$A$"&amp;ROW($A370))&lt;&gt;""),ROW($A$1:INDIRECT("$A$"&amp;ROW($A370)))),1))),"",
$BA370+$BA370+10)</f>
        <v>76</v>
      </c>
      <c r="BD370" s="3" cm="1">
        <f t="array" aca="1" ref="BD370" ca="1">IF(NOT(ISNUMBER(INDEX($A:$A,LOOKUP(2,1/($A$1:INDIRECT("$A$"&amp;ROW($A370))&lt;&gt;""),ROW($A$1:INDIRECT("$A$"&amp;ROW($A370)))),1))),"",
$BA370+$BB370+10)</f>
        <v>92</v>
      </c>
      <c r="BE370" s="3" cm="1">
        <f t="array" aca="1" ref="BE370" ca="1">IF(NOT(ISNUMBER(INDEX($A:$A,LOOKUP(2,1/($A$1:INDIRECT("$A$"&amp;ROW($A370))&lt;&gt;""),ROW($A$1:INDIRECT("$A$"&amp;ROW($A370)))),1))),"",
$BC370*$BC370)</f>
        <v>5776</v>
      </c>
      <c r="BF370" s="3" cm="1">
        <f t="array" aca="1" ref="BF370" ca="1">IF(NOT(ISNUMBER(INDEX($A:$A,LOOKUP(2,1/($A$1:INDIRECT("$A$"&amp;ROW($A370))&lt;&gt;""),ROW($A$1:INDIRECT("$A$"&amp;ROW($A370)))),1))),"",
$BD370*$BD370)</f>
        <v>8464</v>
      </c>
      <c r="BG370" s="3" cm="1">
        <f t="array" aca="1" ref="BG370" ca="1">IF(NOT(ISNUMBER(INDEX($A:$A,LOOKUP(2,1/($A$1:INDIRECT("$A$"&amp;ROW($A370))&lt;&gt;""),ROW($A$1:INDIRECT("$A$"&amp;ROW($A370)))),1))),"",
_xlfn.FLOOR.MATH(1.5*_xlfn.FLOOR.MATH($AZ370*BA370/5)))</f>
        <v>652</v>
      </c>
      <c r="BH370" s="3" cm="1">
        <f t="array" aca="1" ref="BH370" ca="1">IF(NOT(ISNUMBER(INDEX($A:$A, LOOKUP(2, 1 / ($A$1:INDIRECT("$A$"&amp;ROW($A370)) &lt;&gt; ""),ROW($A$1:INDIRECT("$A$"&amp;ROW($A370)))), 1))), "",
_xlfn.FLOOR.MATH($BG370/IF(OR(INDIRECT("$C$"&amp;LOOKUP(2, 1 / ($AY$1:INDIRECT("$AY$"&amp;ROW($AY370)-1) &lt;&gt; ""),ROW($AY$1:INDIRECT("$AY$"&amp;ROW($AY370)-1))))="Multi",
INDIRECT("$C$"&amp;LOOKUP(2, 1 / ($AY$1:INDIRECT("$AY$"&amp;ROW($AY370)-1) &lt;&gt; ""),ROW($AY$1:INDIRECT("$AY$"&amp;ROW($AY370)-1))))="Double"),2,1)))</f>
        <v>652</v>
      </c>
      <c r="BI370" s="3" cm="1">
        <f t="array" aca="1" ref="BI370" ca="1">IF(NOT(ISNUMBER(INDEX($A:$A,LOOKUP(2,1/($A$1:INDIRECT("$A$"&amp;ROW($A370))&lt;&gt;""),ROW($A$1:INDIRECT("$A$"&amp;ROW($A370)))),1))),"",
VLOOKUP($BC370,GameFreakSQRT!$A$1:$B$200,2,FALSE))</f>
        <v>35708</v>
      </c>
      <c r="BJ370" s="3" cm="1">
        <f t="array" aca="1" ref="BJ370" ca="1">IF(NOT(ISNUMBER(INDEX($A:$A,LOOKUP(2,1/($A$1:INDIRECT("$A$"&amp;ROW($A370))&lt;&gt;""),ROW($A$1:INDIRECT("$A$"&amp;ROW($A370)))),1))),"",
VLOOKUP($BD370,GameFreakSQRT!$A$1:$B$200,2,FALSE))</f>
        <v>39287</v>
      </c>
      <c r="BK370" s="3" cm="1">
        <f t="array" aca="1" ref="BK370" ca="1">IF(NOT(ISNUMBER(INDEX($A:$A,LOOKUP(2,1/($A$1:INDIRECT("$A$"&amp;ROW($A370))&lt;&gt;""),ROW($A$1:INDIRECT("$A$"&amp;ROW($A370)))),1))),"",
_xlfn.FLOOR.MATH((($BI370*$BE370)*$BH370)/($BJ370*$BF370))+1)</f>
        <v>405</v>
      </c>
      <c r="BL370" s="3" cm="1">
        <f t="array" aca="1" ref="BL370" ca="1">IF(NOT(ISNUMBER(INDEX($A:$A,LOOKUP(2,1/($A$1:INDIRECT("$A$"&amp;ROW($A370))&lt;&gt;""),ROW($A$1:INDIRECT("$A$"&amp;ROW($A370)))),1))),"",
_xlfn.FLOOR.MATH($BK370*IF(NOT(INDIRECT("$Z$"&amp;LOOKUP(2, 1 / ($AY$1:INDIRECT("$AY$"&amp;ROW($AY370)-1) &lt;&gt; ""),ROW($AY$1:INDIRECT("$AY$"&amp;ROW($AY370)-1))))=""),1.5,1)))</f>
        <v>607</v>
      </c>
      <c r="BM370" s="3" cm="1">
        <f t="array" aca="1" ref="BM370" ca="1">IF(NOT(ISNUMBER(INDEX($A:$A, LOOKUP(2, 1 / ($A$1:INDIRECT("$A$"&amp;ROW($A370)) &lt;&gt; ""),ROW($A$1:INDIRECT("$A$"&amp;ROW($A370)))), 1))), "",
INDIRECT("$Y$"&amp;LOOKUP(2, 1 / ($AY$1:INDIRECT("$AY$"&amp;ROW($AY370)-1) &lt;&gt; ""),ROW($AY$1:INDIRECT("$AY$"&amp;ROW($AY370)-1)))))</f>
        <v>607</v>
      </c>
      <c r="BN370" s="3" t="b">
        <f t="shared" ca="1" si="29"/>
        <v>1</v>
      </c>
    </row>
    <row r="371" spans="1:66" x14ac:dyDescent="0.45">
      <c r="A371" s="56">
        <v>81</v>
      </c>
      <c r="B371" s="56" t="s">
        <v>114</v>
      </c>
      <c r="C371" s="56" t="s">
        <v>46</v>
      </c>
      <c r="D371" s="56" t="s">
        <v>644</v>
      </c>
      <c r="E371" s="56" t="s">
        <v>48</v>
      </c>
      <c r="F371" s="56">
        <v>1</v>
      </c>
      <c r="G371" s="2" t="s">
        <v>187</v>
      </c>
      <c r="H371" s="2" t="s">
        <v>50</v>
      </c>
      <c r="I371" s="2">
        <v>34</v>
      </c>
      <c r="J371" s="2" t="s">
        <v>97</v>
      </c>
      <c r="K371" s="2" t="s">
        <v>188</v>
      </c>
      <c r="L371" s="2" t="s">
        <v>53</v>
      </c>
      <c r="M371" s="2" t="s">
        <v>406</v>
      </c>
      <c r="N371" s="2" t="s">
        <v>475</v>
      </c>
      <c r="O371" s="2" t="s">
        <v>516</v>
      </c>
      <c r="P371" s="2" t="s">
        <v>517</v>
      </c>
      <c r="Q371" s="2">
        <v>0</v>
      </c>
      <c r="R371" s="2">
        <f>_xlfn.FLOOR.MATH((((2*VLOOKUP(G371, 'EV and Base'!$A$1:$N$671, 9, FALSE))+$Q371)*$I371)/100)+$I371+10</f>
        <v>84</v>
      </c>
      <c r="S371" s="2">
        <f>_xlfn.FLOOR.MATH((_xlfn.FLOOR.MATH((((2*VLOOKUP($G371, 'EV and Base'!$A$1:$N$671, 10, FALSE))+$Q371)*$I371)/100)+5)*
IF(OR($J371="Lonely", $J371="Brave", $J371="Adamant", $J371="Naughty"), 1.1,
IF(OR($J371="Bold", $J371="Timid", $J371="Modest", $J371="Calm"), 0.9, 1)))</f>
        <v>62</v>
      </c>
      <c r="T371" s="2">
        <f>_xlfn.FLOOR.MATH((_xlfn.FLOOR.MATH((((2*VLOOKUP($G371, 'EV and Base'!$A$1:$N$671, 11, FALSE))+$Q371)*$I371)/100)+5)*
IF(OR($J371="Bold", $J371="Relaxed", $J371="Impish", $J371="Lax"), 1.1,
IF(OR($J371="Lonely", $J371="Hasty", $J371="Mild", $J371="Gentle"), 0.9, 1)))</f>
        <v>51</v>
      </c>
      <c r="U371" s="2">
        <f>_xlfn.FLOOR.MATH((_xlfn.FLOOR.MATH((((2*VLOOKUP($G371, 'EV and Base'!$A$1:$N$671, 12, FALSE))+$Q371)*$I371)/100)+5)*
IF(OR($J371="Modest", $J371="Mild", $J371="Quiet", $J371="Rash"), 1.1,
IF(OR($J371="Adamant", $J371="Impish", $J371="Jolly", $J371="Careful"), 0.9, 1)))</f>
        <v>45</v>
      </c>
      <c r="V371" s="2">
        <f>_xlfn.FLOOR.MATH((_xlfn.FLOOR.MATH((((2*VLOOKUP($G371, 'EV and Base'!$A$1:$N$671, 13, FALSE))+$Q371)*$I371)/100)+5)*
IF(OR($J371="Calm", $J371="Gentle", $J371="Sassy", $J371="Careful"), 1.1,
IF(OR($J371="Naughty", $J371="Lax", $J371="Naive", $J371="Rash"), 0.9, 1)))</f>
        <v>51</v>
      </c>
      <c r="W371" s="2">
        <f>_xlfn.FLOOR.MATH((_xlfn.FLOOR.MATH((((2*VLOOKUP($G371, 'EV and Base'!$A$1:$N$671, 14, FALSE))+$Q371)*$I371)/100)+5)*
IF(OR($J371="Timid", $J371="Hasty", $J371="Jolly", $J371="Naive"), 1.1,
IF(OR($J371="Brave", $J371="Relaxed", $J371="Quiet", $J371="Sassy"), 0.9, 1)))</f>
        <v>57</v>
      </c>
      <c r="X371" s="56">
        <v>1360</v>
      </c>
      <c r="Y371" s="1">
        <v>1410</v>
      </c>
      <c r="Z371" s="1">
        <v>1</v>
      </c>
      <c r="AA371" s="23" t="str" cm="1">
        <f t="array" aca="1" ref="AA371" ca="1">IF(NOT(ISNUMBER(INDEX($A:$A,LOOKUP(2,1/($A$1:INDIRECT("$A$"&amp;ROW($A371))&lt;&gt;""),ROW($A$1:INDIRECT("$A$"&amp;ROW($A371)))),1))),"",
IF(NOT(ISNUMBER($A371)),$AA370,
IF($AB371&lt;16,"Lillipup",
IF($AB371&lt;32,"Herdier",
"Stoutland"))))</f>
        <v>Stoutland</v>
      </c>
      <c r="AB371" s="25" cm="1">
        <f t="array" aca="1" ref="AB371" ca="1">IF(NOT(ISNUMBER(INDEX($A:$A, LOOKUP(2, 1 / ($A$1:INDIRECT("$A$"&amp;ROW($A371)) &lt;&gt; ""),ROW($A$1:INDIRECT("$A$"&amp;ROW($A371)))), 1))), "",
VLOOKUP($AY371,'Medium-Slow'!$A$1:$B$101,2,TRUE))</f>
        <v>50</v>
      </c>
      <c r="AC371" s="23" cm="1">
        <f t="array" aca="1" ref="AC371" ca="1">IF(NOT(ISNUMBER(INDEX($A:$A, LOOKUP(2, 1 / ($A$1:INDIRECT("$A$"&amp;ROW($A371)) &lt;&gt; ""),ROW($A$1:INDIRECT("$A$"&amp;ROW($A371)))), 1))), "",
INDEX($AC:$AC, LOOKUP(2, 1 / ($AC$1:INDIRECT("$AC$"&amp;ROW($AC371)-1) &lt;&gt; ""),ROW($AC$1:INDIRECT("$AC$"&amp;ROW($AC371)-1))), 1)+
IF(INDEX($AC:$AC, LOOKUP(2, 1 / ($AC$1:INDIRECT("$AC$"&amp;ROW($AC371)-1) &lt;&gt; ""),ROW($AC$1:INDIRECT("$AC$"&amp;ROW($AC371)-1))), 1)+
INDEX($AD:$AD, LOOKUP(2, 1 / ($AD$1:INDIRECT("$AD$"&amp;ROW($AD371)-1) &lt;&gt; ""),ROW($AD$1:INDIRECT("$AD$"&amp;ROW($AD371)-1))), 1)+
INDEX($AE:$AE, LOOKUP(2, 1 / ($AE$1:INDIRECT("$AE$"&amp;ROW($AE371)-1) &lt;&gt; ""),ROW($AE$1:INDIRECT("$AE$"&amp;ROW($AD371)-1))), 1)+
INDEX($AE:$AF, LOOKUP(2, 1 / ($AF$1:INDIRECT("$AF$"&amp;ROW($AF371)-1) &lt;&gt; ""),ROW($AF$1:INDIRECT("$AF$"&amp;ROW($AD371)-1))), 1)+
INDEX($AG:$AG, LOOKUP(2, 1 / ($AG$1:INDIRECT("$AG$"&amp;ROW($AG371)-1) &lt;&gt; ""),ROW($AG$1:INDIRECT("$AG$"&amp;ROW($AD371)-1))), 1)+
INDEX($AH:$AH, LOOKUP(2, 1 / ($AH$1:INDIRECT("$AH$"&amp;ROW($AH371)-1) &lt;&gt; ""),ROW($AH$1:INDIRECT("$AH$"&amp;ROW($AD371)-1))), 1)&gt;=510,0,
IF(INDEX($AC:$AC, LOOKUP(2, 1 / ($AC$1:INDIRECT("$AC$"&amp;ROW($AC371)-1) &lt;&gt; ""),ROW($AC$1:INDIRECT("$AC$"&amp;ROW($AC371)-1))), 1)&gt;=255,0,
VLOOKUP(INDIRECT("$G$"&amp;LOOKUP(2, 1 / ($AC$1:INDIRECT("$AC$"&amp;ROW($AC371)-1) &lt;&gt; ""),ROW($AC$1:INDIRECT("$AC$"&amp;ROW($AC371)-1)))), 'EV and Base'!$A$1:$N$671, 3, FALSE))))</f>
        <v>10</v>
      </c>
      <c r="AD371" s="2" cm="1">
        <f t="array" aca="1" ref="AD371" ca="1">IF(NOT(ISNUMBER(INDEX($A:$A, LOOKUP(2, 1 / ($A$1:INDIRECT("$A$"&amp;ROW($A371)) &lt;&gt; ""),ROW($A$1:INDIRECT("$A$"&amp;ROW($A371)))), 1))), "",
INDEX($AD:$AD, LOOKUP(2, 1 / ($AD$1:INDIRECT("$AD$"&amp;ROW($AD371)-1) &lt;&gt; ""),ROW($AD$1:INDIRECT("$AD$"&amp;ROW($AD371)-1))), 1)+
IF(INDEX($AC:$AC, LOOKUP(2, 1 / ($AC$1:INDIRECT("$AC$"&amp;ROW($AC371)-1) &lt;&gt; ""),ROW($AC$1:INDIRECT("$AC$"&amp;ROW($AC371)-1))), 1)+
INDEX($AD:$AD, LOOKUP(2, 1 / ($AD$1:INDIRECT("$AD$"&amp;ROW($AD371)-1) &lt;&gt; ""),ROW($AD$1:INDIRECT("$AD$"&amp;ROW($AD371)-1))), 1)+
INDEX($AE:$AE, LOOKUP(2, 1 / ($AE$1:INDIRECT("$AE$"&amp;ROW($AE371)-1) &lt;&gt; ""),ROW($AE$1:INDIRECT("$AE$"&amp;ROW($AD371)-1))), 1)+
INDEX($AE:$AF, LOOKUP(2, 1 / ($AF$1:INDIRECT("$AF$"&amp;ROW($AF371)-1) &lt;&gt; ""),ROW($AF$1:INDIRECT("$AF$"&amp;ROW($AD371)-1))), 1)+
INDEX($AG:$AG, LOOKUP(2, 1 / ($AG$1:INDIRECT("$AG$"&amp;ROW($AG371)-1) &lt;&gt; ""),ROW($AG$1:INDIRECT("$AG$"&amp;ROW($AD371)-1))), 1)+
INDEX($AH:$AH, LOOKUP(2, 1 / ($AH$1:INDIRECT("$AH$"&amp;ROW($AH371)-1) &lt;&gt; ""),ROW($AH$1:INDIRECT("$AH$"&amp;ROW($AD371)-1))), 1)&gt;=510,0,
IF(INDEX($AD:$AD, LOOKUP(2, 1 / ($AD$1:INDIRECT("$AD$"&amp;ROW($AD371)-1) &lt;&gt; ""),ROW($AD$1:INDIRECT("$AD$"&amp;ROW($AD371)-1))), 1)&gt;=255,0,
VLOOKUP(INDIRECT("$G$"&amp;LOOKUP(2, 1 / ($AD$1:INDIRECT("$AD$"&amp;ROW($AD371)-1) &lt;&gt; ""),ROW($AD$1:INDIRECT("$AD$"&amp;ROW($AD371)-1)))), 'EV and Base'!$A$1:$N$671, 4, FALSE))))</f>
        <v>105</v>
      </c>
      <c r="AE371" s="2" cm="1">
        <f t="array" aca="1" ref="AE371" ca="1">IF(NOT(ISNUMBER(INDEX($A:$A,LOOKUP(2,1/($A$1:INDIRECT("$A$"&amp;ROW($A371))&lt;&gt;""),ROW($A$1:INDIRECT("$A$"&amp;ROW($A371)))),1))),"",
INDEX($AE:$AE,LOOKUP(2,1/($AE$1:INDIRECT("$AE$"&amp;ROW($AE371)-1)&lt;&gt;""),ROW($AE$1:INDIRECT("$AE$"&amp;ROW($AE371)-1))),1)+
IF(INDEX($AC:$AC,LOOKUP(2,1/($AC$1:INDIRECT("$AC$"&amp;ROW($AC371)-1)&lt;&gt;""),ROW($AC$1:INDIRECT("$AC$"&amp;ROW($AC371)-1))),1)+
INDEX($AD:$AD,LOOKUP(2,1/($AD$1:INDIRECT("$AD$"&amp;ROW($AD371)-1)&lt;&gt;""),ROW($AD$1:INDIRECT("$AD$"&amp;ROW($AD371)-1))),1)+
INDEX($AE:$AE,LOOKUP(2,1/($AE$1:INDIRECT("$AE$"&amp;ROW($AE371)-1)&lt;&gt;""),ROW($AE$1:INDIRECT("$AE$"&amp;ROW($AD371)-1))),1)+
INDEX($AE:$AF,LOOKUP(2,1/($AF$1:INDIRECT("$AF$"&amp;ROW($AF371)-1)&lt;&gt;""),ROW($AF$1:INDIRECT("$AF$"&amp;ROW($AD371)-1))),1)+
INDEX($AG:$AG,LOOKUP(2,1/($AG$1:INDIRECT("$AG$"&amp;ROW($AG371)-1)&lt;&gt;""),ROW($AG$1:INDIRECT("$AG$"&amp;ROW($AD371)-1))),1)+
INDEX($AH:$AH,LOOKUP(2,1/($AH$1:INDIRECT("$AH$"&amp;ROW($AH371)-1)&lt;&gt;""),ROW($AH$1:INDIRECT("$AH$"&amp;ROW($AD371)-1))),1)&gt;=510,0,
IF(INDEX($AE:$AE,LOOKUP(2,1/($AE$1:INDIRECT("$AE$"&amp;ROW($AE371)-1)&lt;&gt;""),ROW($AE$1:INDIRECT("$AE$"&amp;ROW($AE371)-1))),1)&gt;=255,0,
VLOOKUP(INDIRECT("$G$"&amp;LOOKUP(2,1/($AE$1:INDIRECT("$AE$"&amp;ROW($AE371)-1)&lt;&gt;""),ROW($AE$1:INDIRECT("$AE$"&amp;ROW($AE371)-1)))),'EV and Base'!$A$1:$N$671,5,FALSE))))</f>
        <v>11</v>
      </c>
      <c r="AF371" s="2" cm="1">
        <f t="array" aca="1" ref="AF371" ca="1">IF(NOT(ISNUMBER(INDEX($A:$A, LOOKUP(2, 1 / ($A$1:INDIRECT("$A$"&amp;ROW($A371)) &lt;&gt; ""),ROW($A$1:INDIRECT("$A$"&amp;ROW($A371)))), 1))), "",
INDEX($AF:$AF, LOOKUP(2, 1 / ($AF$1:INDIRECT("$AF$"&amp;ROW($AF371)-1) &lt;&gt; ""),ROW($AF$1:INDIRECT("$AF$"&amp;ROW($AF371)-1))), 1)+
IF(INDEX($AC:$AC, LOOKUP(2, 1 / ($AC$1:INDIRECT("$AC$"&amp;ROW($AC371)-1) &lt;&gt; ""),ROW($AC$1:INDIRECT("$AC$"&amp;ROW($AC371)-1))), 1)+
INDEX($AD:$AD, LOOKUP(2, 1 / ($AD$1:INDIRECT("$AD$"&amp;ROW($AD371)-1) &lt;&gt; ""),ROW($AD$1:INDIRECT("$AD$"&amp;ROW($AD371)-1))), 1)+
INDEX($AE:$AE, LOOKUP(2, 1 / ($AE$1:INDIRECT("$AE$"&amp;ROW($AE371)-1) &lt;&gt; ""),ROW($AE$1:INDIRECT("$AE$"&amp;ROW($AD371)-1))), 1)+
INDEX($AE:$AF, LOOKUP(2, 1 / ($AF$1:INDIRECT("$AF$"&amp;ROW($AF371)-1) &lt;&gt; ""),ROW($AF$1:INDIRECT("$AF$"&amp;ROW($AD371)-1))), 1)+
INDEX($AG:$AG, LOOKUP(2, 1 / ($AG$1:INDIRECT("$AG$"&amp;ROW($AG371)-1) &lt;&gt; ""),ROW($AG$1:INDIRECT("$AG$"&amp;ROW($AD371)-1))), 1)+
INDEX($AH:$AH, LOOKUP(2, 1 / ($AH$1:INDIRECT("$AH$"&amp;ROW($AH371)-1) &lt;&gt; ""),ROW($AH$1:INDIRECT("$AH$"&amp;ROW($AD371)-1))), 1)&gt;=510,0,
IF(INDEX($AF:$AF, LOOKUP(2, 1 / ($AF$1:INDIRECT("$AF$"&amp;ROW($AF371)-1) &lt;&gt; ""),ROW($AF$1:INDIRECT("$AF$"&amp;ROW($AF371)-1))), 1)&gt;=255,0,
VLOOKUP(INDIRECT("$G$"&amp;LOOKUP(2, 1 / ($AF$1:INDIRECT("$AF$"&amp;ROW($AF371)-1) &lt;&gt; ""),ROW($AF$1:INDIRECT("$AF$"&amp;ROW($AF371)-1)))), 'EV and Base'!$A$1:$N$671, 6, FALSE))))</f>
        <v>21</v>
      </c>
      <c r="AG371" s="2" cm="1">
        <f t="array" aca="1" ref="AG371" ca="1">IF(NOT(ISNUMBER(INDEX($A:$A, LOOKUP(2, 1 / ($A$1:INDIRECT("$A$"&amp;ROW($A371)) &lt;&gt; ""),ROW($A$1:INDIRECT("$A$"&amp;ROW($A371)))), 1))), "",
INDEX($AG:$AG, LOOKUP(2, 1 / ($AG$1:INDIRECT("$AG$"&amp;ROW($AG371)-1) &lt;&gt; ""),ROW($AG$1:INDIRECT("$AG$"&amp;ROW($AG371)-1))), 1)+
IF(INDEX($AC:$AC, LOOKUP(2, 1 / ($AC$1:INDIRECT("$AC$"&amp;ROW($AC371)-1) &lt;&gt; ""),ROW($AC$1:INDIRECT("$AC$"&amp;ROW($AC371)-1))), 1)+
INDEX($AD:$AD, LOOKUP(2, 1 / ($AD$1:INDIRECT("$AD$"&amp;ROW($AD371)-1) &lt;&gt; ""),ROW($AD$1:INDIRECT("$AD$"&amp;ROW($AD371)-1))), 1)+
INDEX($AE:$AE, LOOKUP(2, 1 / ($AE$1:INDIRECT("$AE$"&amp;ROW($AE371)-1) &lt;&gt; ""),ROW($AE$1:INDIRECT("$AE$"&amp;ROW($AD371)-1))), 1)+
INDEX($AE:$AF, LOOKUP(2, 1 / ($AF$1:INDIRECT("$AF$"&amp;ROW($AF371)-1) &lt;&gt; ""),ROW($AF$1:INDIRECT("$AF$"&amp;ROW($AD371)-1))), 1)+
INDEX($AG:$AG, LOOKUP(2, 1 / ($AG$1:INDIRECT("$AG$"&amp;ROW($AG371)-1) &lt;&gt; ""),ROW($AG$1:INDIRECT("$AG$"&amp;ROW($AD371)-1))), 1)+
INDEX($AH:$AH, LOOKUP(2, 1 / ($AH$1:INDIRECT("$AH$"&amp;ROW($AH371)-1) &lt;&gt; ""),ROW($AH$1:INDIRECT("$AH$"&amp;ROW($AD371)-1))), 1)&gt;=510,0,
IF(INDEX($AG:$AG, LOOKUP(2, 1 / ($AG$1:INDIRECT("$AG$"&amp;ROW($AG371)-1) &lt;&gt; ""),ROW($AG$1:INDIRECT("$AG$"&amp;ROW($AG371)-1))), 1)&gt;=255,0,
VLOOKUP(INDIRECT("$G$"&amp;LOOKUP(2, 1 / ($AG$1:INDIRECT("$AG$"&amp;ROW($AG371)-1) &lt;&gt; ""),ROW($AG$1:INDIRECT("$AG$"&amp;ROW($AG371)-1)))), 'EV and Base'!$A$1:$N$671, 7, FALSE))))</f>
        <v>6</v>
      </c>
      <c r="AH371" s="24" cm="1">
        <f t="array" aca="1" ref="AH371" ca="1">IF(NOT(ISNUMBER(INDEX($A:$A,LOOKUP(2,1/($A$1:INDIRECT("$A$"&amp;ROW($A371))&lt;&gt;""),ROW($A$1:INDIRECT("$A$"&amp;ROW($A371)))),1))),"",
INDEX($AH:$AH,LOOKUP(2,1/($AH$1:INDIRECT("$AH$"&amp;ROW($AH371)-1)&lt;&gt;""),ROW($AH$1:INDIRECT("$AH$"&amp;ROW($AH371)-1))),1)+
IF(INDEX($AC:$AC,LOOKUP(2,1/($AC$1:INDIRECT("$AC$"&amp;ROW($AC371)-1)&lt;&gt;""),ROW($AC$1:INDIRECT("$AC$"&amp;ROW($AC371)-1))),1)+
INDEX($AD:$AD,LOOKUP(2,1/($AD$1:INDIRECT("$AD$"&amp;ROW($AD371)-1)&lt;&gt;""),ROW($AD$1:INDIRECT("$AD$"&amp;ROW($AD371)-1))),1)+
INDEX($AE:$AE,LOOKUP(2,1/($AE$1:INDIRECT("$AE$"&amp;ROW($AE371)-1)&lt;&gt;""),ROW($AE$1:INDIRECT("$AE$"&amp;ROW($AD371)-1))),1)+
INDEX($AE:$AF,LOOKUP(2,1/($AF$1:INDIRECT("$AF$"&amp;ROW($AF371)-1)&lt;&gt;""),ROW($AF$1:INDIRECT("$AF$"&amp;ROW($AD371)-1))),1)+
INDEX($AG:$AG,LOOKUP(2,1/($AG$1:INDIRECT("$AG$"&amp;ROW($AG371)-1)&lt;&gt;""),ROW($AG$1:INDIRECT("$AG$"&amp;ROW($AD371)-1))),1)+
INDEX($AH:$AH,LOOKUP(2,1/($AH$1:INDIRECT("$AH$"&amp;ROW($AH371)-1)&lt;&gt;""),ROW($AH$1:INDIRECT("$AH$"&amp;ROW($AD371)-1))),1)&gt;=510,0,
IF(INDEX($AH:$AH,LOOKUP(2,1/($AH$1:INDIRECT("$AH$"&amp;ROW($AH371)-1)&lt;&gt;""),ROW($AH$1:INDIRECT("$AH$"&amp;ROW($AH371)-1))),1)&gt;=255,0,
VLOOKUP(INDIRECT("$G$"&amp;LOOKUP(2,1/($AH$1:INDIRECT("$AH$"&amp;ROW($AH371)-1)&lt;&gt;""),ROW($AH$1:INDIRECT("$AH$"&amp;ROW($AH371)-1)))),'EV and Base'!$A$1:$N$671,8,FALSE))))</f>
        <v>67</v>
      </c>
      <c r="AI371" s="29" cm="1">
        <f t="array" aca="1" ref="AI371" ca="1">IF(NOT(ISNUMBER(INDEX($A:$A,LOOKUP(2,1/($A$1:INDIRECT("$A$"&amp;ROW($A371))&lt;&gt;""),ROW($A$1:INDIRECT("$A$"&amp;ROW($A371)))),1))),"",
ROUNDDOWN((((2*VLOOKUP($AA371,'EV and Base'!$A$1:$N$671,9,FALSE))+31+ROUNDDOWN($AC371/4,0))*$AB371)/100,0)+$AB371+10)</f>
        <v>161</v>
      </c>
      <c r="AJ371" s="21" cm="1">
        <f t="array" aca="1" ref="AJ371" ca="1">IF(NOT(ISNUMBER(INDEX($A:$A, LOOKUP(2, 1 / ($A$1:INDIRECT("$A$"&amp;ROW($A371)) &lt;&gt; ""),ROW($A$1:INDIRECT("$A$"&amp;ROW($A371)))), 1))), "",
ROUNDDOWN((ROUNDDOWN((((2*VLOOKUP($AA371, 'EV and Base'!$A$1:$N$671, 10, FALSE))+31+ROUNDDOWN($AD371/4, 0))*$AB371)/100, 0)+5)*1.1, 0))</f>
        <v>146</v>
      </c>
      <c r="AK371" s="21" t="str" cm="1">
        <f t="array" aca="1" ref="AK371" ca="1">IF(NOT(ISNUMBER(INDEX($A:$A, LOOKUP(2, 1 / ($A$1:INDIRECT("$A$"&amp;ROW($A371)) &lt;&gt; ""),ROW($A$1:INDIRECT("$A$"&amp;ROW($A371)))), 1))), "",
ROUNDDOWN((ROUNDDOWN((((2*VLOOKUP($AA371, 'EV and Base'!$A$1:$N$671, 11, FALSE))+30+ROUNDDOWN($AE371/4, 0))*$AB371)/100, 0)+5), 0)
&amp;"-"&amp;
ROUNDDOWN((ROUNDDOWN((((2*VLOOKUP($AA371, 'EV and Base'!$A$1:$N$671, 11, FALSE))+31+ROUNDDOWN($AE371/4, 0))*$AB371)/100, 0)+5), 0))</f>
        <v>111-111</v>
      </c>
      <c r="AL371" s="21" t="str" cm="1">
        <f t="array" aca="1" ref="AL371" ca="1">IF(NOT(ISNUMBER(INDEX($A:$A, LOOKUP(2, 1 / ($A$1:INDIRECT("$A$"&amp;ROW($A371)) &lt;&gt; ""),ROW($A$1:INDIRECT("$A$"&amp;ROW($A371)))), 1))), "",
ROUNDDOWN((ROUNDDOWN((((2*VLOOKUP($AA371, 'EV and Base'!$A$1:$N$671, 12, FALSE))+0+ROUNDDOWN($AF371/4, 0))*$AB371)/100, 0)+5)*0.9, 0)
&amp;"-"&amp;
ROUNDDOWN((ROUNDDOWN((((2*VLOOKUP($AA371, 'EV and Base'!$A$1:$N$671, 12, FALSE))+31+ROUNDDOWN($AF371/4, 0))*$AB371)/100, 0)+5)*0.9, 0))</f>
        <v>46-61</v>
      </c>
      <c r="AM371" s="21" t="str" cm="1">
        <f t="array" aca="1" ref="AM371" ca="1">IF(NOT(ISNUMBER(INDEX($A:$A, LOOKUP(2, 1 / ($A$1:INDIRECT("$A$"&amp;ROW($A371)) &lt;&gt; ""),ROW($A$1:INDIRECT("$A$"&amp;ROW($A371)))), 1))), "",
ROUNDDOWN((ROUNDDOWN((((2*VLOOKUP($AA371, 'EV and Base'!$A$1:$N$671, 13, FALSE))+30+ROUNDDOWN($AG371/4, 0))*$AB371)/100, 0)+5), 0)
&amp;"-"&amp;
ROUNDDOWN((ROUNDDOWN((((2*VLOOKUP($AA371, 'EV and Base'!$A$1:$N$671, 13, FALSE))+31+ROUNDDOWN($AG371/4, 0))*$AB371)/100, 0)+5), 0))</f>
        <v>110-111</v>
      </c>
      <c r="AN371" s="25" cm="1">
        <f t="array" aca="1" ref="AN371" ca="1">IF(NOT(ISNUMBER(INDEX($A:$A, LOOKUP(2, 1 / ($A$1:INDIRECT("$A$"&amp;ROW($A371)) &lt;&gt; ""),ROW($A$1:INDIRECT("$A$"&amp;ROW($A371)))), 1))), "",
ROUNDDOWN((ROUNDDOWN((((2*VLOOKUP($AA371, 'EV and Base'!$A$1:$N$671, 14, FALSE))+31+ROUNDDOWN($AH371/4, 0))*$AB371)/100, 0)+5), 0))</f>
        <v>108</v>
      </c>
      <c r="AO371" s="23" cm="1">
        <f t="array" aca="1" ref="AO371" ca="1">IF(NOT(ISNUMBER(INDEX($A:$A, LOOKUP(2, 1 / ($A$1:INDIRECT("$A$"&amp;ROW($A371)) &lt;&gt; ""),ROW($A$1:INDIRECT("$A$"&amp;ROW($A371)))), 1))), "",
ROUNDDOWN((((2*VLOOKUP($AA371, 'EV and Base'!$A$1:$N$671, 9, FALSE))+31+ROUNDDOWN($AC371/4, 0))*$AB371)/100, 0)+$AB371+10)</f>
        <v>161</v>
      </c>
      <c r="AP371" s="2" cm="1">
        <f t="array" aca="1" ref="AP371" ca="1">IF(NOT(ISNUMBER(INDEX($A:$A, LOOKUP(2, 1 / ($A$1:INDIRECT("$A$"&amp;ROW($A371)) &lt;&gt; ""),ROW($A$1:INDIRECT("$A$"&amp;ROW($A371)))), 1))), "",
ROUNDDOWN((ROUNDDOWN((((2*VLOOKUP($AA371, 'EV and Base'!$A$1:$N$671, 10, FALSE))+31+ROUNDDOWN($AD371/4, 0))*$AB371)/100, 0)+5)*1.1, 0))</f>
        <v>146</v>
      </c>
      <c r="AQ371" s="2" cm="1">
        <f t="array" aca="1" ref="AQ371" ca="1">IF(NOT(ISNUMBER(INDEX($A:$A, LOOKUP(2, 1 / ($A$1:INDIRECT("$A$"&amp;ROW($A371)) &lt;&gt; ""),ROW($A$1:INDIRECT("$A$"&amp;ROW($A371)))), 1))), "",
ROUNDDOWN((ROUNDDOWN((((2*VLOOKUP($AA371, 'EV and Base'!$A$1:$N$671, 11, FALSE))+$AV$2+ROUNDDOWN($AE371/4, 0))*$AB371)/100, 0)+5), 0))</f>
        <v>111</v>
      </c>
      <c r="AR371" s="22" cm="1">
        <f t="array" aca="1" ref="AR371" ca="1">IF(NOT(ISNUMBER(INDEX($A:$A, LOOKUP(2, 1 / ($A$1:INDIRECT("$A$"&amp;ROW($A371)) &lt;&gt; ""),ROW($A$1:INDIRECT("$A$"&amp;ROW($A371)))), 1))), "",
ROUNDDOWN((ROUNDDOWN((((2*VLOOKUP($AA371, 'EV and Base'!$A$1:$N$671, 12, FALSE))+$AW$2+ROUNDDOWN($AF371/4, 0))*$AB371)/100, 0)+5)*0.9, 0))</f>
        <v>54</v>
      </c>
      <c r="AS371" s="2" cm="1">
        <f t="array" aca="1" ref="AS371" ca="1">IF(NOT(ISNUMBER(INDEX($A:$A, LOOKUP(2, 1 / ($A$1:INDIRECT("$A$"&amp;ROW($A371)) &lt;&gt; ""),ROW($A$1:INDIRECT("$A$"&amp;ROW($A371)))), 1))), "",
ROUNDDOWN((ROUNDDOWN((((2*VLOOKUP($AA371, 'EV and Base'!$A$1:$N$671, 13, FALSE))+$AX$2+ROUNDDOWN($AG371/4, 0))*$AB371)/100, 0)+5), 0))</f>
        <v>111</v>
      </c>
      <c r="AT371" s="24" cm="1">
        <f t="array" aca="1" ref="AT371" ca="1">IF(NOT(ISNUMBER(INDEX($A:$A, LOOKUP(2, 1 / ($A$1:INDIRECT("$A$"&amp;ROW($A371)) &lt;&gt; ""),ROW($A$1:INDIRECT("$A$"&amp;ROW($A371)))), 1))), "",
ROUNDDOWN((ROUNDDOWN((((2*VLOOKUP($AA371, 'EV and Base'!$A$1:$N$671, 14, FALSE))+31+ROUNDDOWN($AH371/4, 0))*$AB371)/100, 0)+5), 0))</f>
        <v>108</v>
      </c>
      <c r="AU371" s="28">
        <v>255</v>
      </c>
      <c r="AY371" cm="1">
        <f t="array" aca="1" ref="AY371" ca="1">IF(NOT(ISNUMBER(INDEX($A:$A,LOOKUP(2,1/($A$1:INDIRECT("$A$"&amp;ROW($A371))&lt;&gt;""),ROW($A$1:INDIRECT("$A$"&amp;ROW($A371)))),1))),"",
INDEX($AY:$AY,LOOKUP(2,1/($AY$1:INDIRECT("$AY$"&amp;ROW($AY371)-1)&lt;&gt;""),ROW($AY$1:INDIRECT("$AY$"&amp;ROW($AY371)-1))),1)+$BL371)</f>
        <v>118682</v>
      </c>
      <c r="AZ371" s="3" cm="1">
        <f t="array" aca="1" ref="AZ371" ca="1">IF(NOT(ISNUMBER(INDEX($A:$A, LOOKUP(2, 1 / ($A$1:INDIRECT("$A$"&amp;ROW($A371)) &lt;&gt; ""),ROW($A$1:INDIRECT("$A$"&amp;ROW($A371)))), 1))), "",
VLOOKUP(INDIRECT("$G$"&amp;LOOKUP(2, 1 / ($AY$1:INDIRECT("$AY$"&amp;ROW($AY371)-1) &lt;&gt; ""),ROW($AY$1:INDIRECT("$AY$"&amp;ROW($AY371)-1)))),'EV and Base'!A310:N980,2,FALSE))</f>
        <v>156</v>
      </c>
      <c r="BA371" s="3" cm="1">
        <f t="array" aca="1" ref="BA371" ca="1">IF(NOT(ISNUMBER(INDEX($A:$A, LOOKUP(2, 1 / ($A$1:INDIRECT("$A$"&amp;ROW($A371)) &lt;&gt; ""),ROW($A$1:INDIRECT("$A$"&amp;ROW($A371)))), 1))), "",
INDIRECT("$I$"&amp;LOOKUP(2, 1 / ($AY$1:INDIRECT("$AY$"&amp;ROW($AY371)-1) &lt;&gt; ""),ROW($AY$1:INDIRECT("$AY$"&amp;ROW($AY371)-1)))))</f>
        <v>33</v>
      </c>
      <c r="BB371" s="1" cm="1">
        <f t="array" aca="1" ref="BB371" ca="1">IF(NOT(ISNUMBER(INDEX($A:$A, LOOKUP(2, 1 / ($A$1:INDIRECT("$A$"&amp;ROW($A371)) &lt;&gt; ""),ROW($A$1:INDIRECT("$A$"&amp;ROW($A371)))), 1))), "",
INDIRECT("$AB$"&amp;LOOKUP(2, 1 / ($AY$1:INDIRECT("$AY$"&amp;ROW($AY371)-1) &lt;&gt; ""),ROW($AY$1:INDIRECT("$AY$"&amp;ROW($AY371)-1)))))</f>
        <v>49</v>
      </c>
      <c r="BC371" s="3" cm="1">
        <f t="array" aca="1" ref="BC371" ca="1">IF(NOT(ISNUMBER(INDEX($A:$A,LOOKUP(2,1/($A$1:INDIRECT("$A$"&amp;ROW($A371))&lt;&gt;""),ROW($A$1:INDIRECT("$A$"&amp;ROW($A371)))),1))),"",
$BA371+$BA371+10)</f>
        <v>76</v>
      </c>
      <c r="BD371" s="3" cm="1">
        <f t="array" aca="1" ref="BD371" ca="1">IF(NOT(ISNUMBER(INDEX($A:$A,LOOKUP(2,1/($A$1:INDIRECT("$A$"&amp;ROW($A371))&lt;&gt;""),ROW($A$1:INDIRECT("$A$"&amp;ROW($A371)))),1))),"",
$BA371+$BB371+10)</f>
        <v>92</v>
      </c>
      <c r="BE371" s="3" cm="1">
        <f t="array" aca="1" ref="BE371" ca="1">IF(NOT(ISNUMBER(INDEX($A:$A,LOOKUP(2,1/($A$1:INDIRECT("$A$"&amp;ROW($A371))&lt;&gt;""),ROW($A$1:INDIRECT("$A$"&amp;ROW($A371)))),1))),"",
$BC371*$BC371)</f>
        <v>5776</v>
      </c>
      <c r="BF371" s="3" cm="1">
        <f t="array" aca="1" ref="BF371" ca="1">IF(NOT(ISNUMBER(INDEX($A:$A,LOOKUP(2,1/($A$1:INDIRECT("$A$"&amp;ROW($A371))&lt;&gt;""),ROW($A$1:INDIRECT("$A$"&amp;ROW($A371)))),1))),"",
$BD371*$BD371)</f>
        <v>8464</v>
      </c>
      <c r="BG371" s="3" cm="1">
        <f t="array" aca="1" ref="BG371" ca="1">IF(NOT(ISNUMBER(INDEX($A:$A,LOOKUP(2,1/($A$1:INDIRECT("$A$"&amp;ROW($A371))&lt;&gt;""),ROW($A$1:INDIRECT("$A$"&amp;ROW($A371)))),1))),"",
_xlfn.FLOOR.MATH(1.5*_xlfn.FLOOR.MATH($AZ371*BA371/5)))</f>
        <v>1543</v>
      </c>
      <c r="BH371" s="3" cm="1">
        <f t="array" aca="1" ref="BH371" ca="1">IF(NOT(ISNUMBER(INDEX($A:$A, LOOKUP(2, 1 / ($A$1:INDIRECT("$A$"&amp;ROW($A371)) &lt;&gt; ""),ROW($A$1:INDIRECT("$A$"&amp;ROW($A371)))), 1))), "",
_xlfn.FLOOR.MATH($BG371/IF(OR(INDIRECT("$C$"&amp;LOOKUP(2, 1 / ($AY$1:INDIRECT("$AY$"&amp;ROW($AY371)-1) &lt;&gt; ""),ROW($AY$1:INDIRECT("$AY$"&amp;ROW($AY371)-1))))="Multi",
INDIRECT("$C$"&amp;LOOKUP(2, 1 / ($AY$1:INDIRECT("$AY$"&amp;ROW($AY371)-1) &lt;&gt; ""),ROW($AY$1:INDIRECT("$AY$"&amp;ROW($AY371)-1))))="Double"),2,1)))</f>
        <v>1543</v>
      </c>
      <c r="BI371" s="3" cm="1">
        <f t="array" aca="1" ref="BI371" ca="1">IF(NOT(ISNUMBER(INDEX($A:$A,LOOKUP(2,1/($A$1:INDIRECT("$A$"&amp;ROW($A371))&lt;&gt;""),ROW($A$1:INDIRECT("$A$"&amp;ROW($A371)))),1))),"",
VLOOKUP($BC371,GameFreakSQRT!$A$1:$B$200,2,FALSE))</f>
        <v>35708</v>
      </c>
      <c r="BJ371" s="3" cm="1">
        <f t="array" aca="1" ref="BJ371" ca="1">IF(NOT(ISNUMBER(INDEX($A:$A,LOOKUP(2,1/($A$1:INDIRECT("$A$"&amp;ROW($A371))&lt;&gt;""),ROW($A$1:INDIRECT("$A$"&amp;ROW($A371)))),1))),"",
VLOOKUP($BD371,GameFreakSQRT!$A$1:$B$200,2,FALSE))</f>
        <v>39287</v>
      </c>
      <c r="BK371" s="3" cm="1">
        <f t="array" aca="1" ref="BK371" ca="1">IF(NOT(ISNUMBER(INDEX($A:$A,LOOKUP(2,1/($A$1:INDIRECT("$A$"&amp;ROW($A371))&lt;&gt;""),ROW($A$1:INDIRECT("$A$"&amp;ROW($A371)))),1))),"",
_xlfn.FLOOR.MATH((($BI371*$BE371)*$BH371)/($BJ371*$BF371))+1)</f>
        <v>958</v>
      </c>
      <c r="BL371" s="3" cm="1">
        <f t="array" aca="1" ref="BL371" ca="1">IF(NOT(ISNUMBER(INDEX($A:$A,LOOKUP(2,1/($A$1:INDIRECT("$A$"&amp;ROW($A371))&lt;&gt;""),ROW($A$1:INDIRECT("$A$"&amp;ROW($A371)))),1))),"",
_xlfn.FLOOR.MATH($BK371*IF(NOT(INDIRECT("$Z$"&amp;LOOKUP(2, 1 / ($AY$1:INDIRECT("$AY$"&amp;ROW($AY371)-1) &lt;&gt; ""),ROW($AY$1:INDIRECT("$AY$"&amp;ROW($AY371)-1))))=""),1.5,1)))</f>
        <v>1437</v>
      </c>
      <c r="BM371" s="3" cm="1">
        <f t="array" aca="1" ref="BM371" ca="1">IF(NOT(ISNUMBER(INDEX($A:$A, LOOKUP(2, 1 / ($A$1:INDIRECT("$A$"&amp;ROW($A371)) &lt;&gt; ""),ROW($A$1:INDIRECT("$A$"&amp;ROW($A371)))), 1))), "",
INDIRECT("$Y$"&amp;LOOKUP(2, 1 / ($AY$1:INDIRECT("$AY$"&amp;ROW($AY371)-1) &lt;&gt; ""),ROW($AY$1:INDIRECT("$AY$"&amp;ROW($AY371)-1)))))</f>
        <v>1437</v>
      </c>
      <c r="BN371" s="3" t="b">
        <f t="shared" ca="1" si="29"/>
        <v>1</v>
      </c>
    </row>
    <row r="372" spans="1:66" x14ac:dyDescent="0.45">
      <c r="A372" s="56" t="s">
        <v>75</v>
      </c>
      <c r="B372" s="56" t="s">
        <v>648</v>
      </c>
      <c r="C372" s="56" t="s">
        <v>46</v>
      </c>
      <c r="D372" s="56" t="s">
        <v>649</v>
      </c>
      <c r="E372" s="56" t="s">
        <v>301</v>
      </c>
      <c r="F372" s="56">
        <v>1</v>
      </c>
      <c r="G372" s="2" t="s">
        <v>522</v>
      </c>
      <c r="H372" s="2" t="s">
        <v>50</v>
      </c>
      <c r="I372" s="2">
        <v>23</v>
      </c>
      <c r="J372" s="2" t="s">
        <v>103</v>
      </c>
      <c r="K372" s="2" t="s">
        <v>340</v>
      </c>
      <c r="L372" s="2" t="s">
        <v>53</v>
      </c>
      <c r="M372" s="2" t="s">
        <v>650</v>
      </c>
      <c r="N372" s="2" t="s">
        <v>535</v>
      </c>
      <c r="O372" s="2" t="s">
        <v>538</v>
      </c>
      <c r="P372" s="2" t="s">
        <v>453</v>
      </c>
      <c r="Q372" s="2">
        <v>3</v>
      </c>
      <c r="R372" s="2">
        <f>_xlfn.FLOOR.MATH((((2*VLOOKUP(G372, 'EV and Base'!$A$1:$N$671, 9, FALSE))+$Q372)*$I372)/100)+$I372+10</f>
        <v>54</v>
      </c>
      <c r="S372" s="2">
        <f>_xlfn.FLOOR.MATH((_xlfn.FLOOR.MATH((((2*VLOOKUP($G372, 'EV and Base'!$A$1:$N$671, 10, FALSE))+$Q372)*$I372)/100)+5)*
IF(OR($J372="Lonely", $J372="Brave", $J372="Adamant", $J372="Naughty"), 1.1,
IF(OR($J372="Bold", $J372="Timid", $J372="Modest", $J372="Calm"), 0.9, 1)))</f>
        <v>19</v>
      </c>
      <c r="T372" s="2">
        <f>_xlfn.FLOOR.MATH((_xlfn.FLOOR.MATH((((2*VLOOKUP($G372, 'EV and Base'!$A$1:$N$671, 11, FALSE))+$Q372)*$I372)/100)+5)*
IF(OR($J372="Bold", $J372="Relaxed", $J372="Impish", $J372="Lax"), 1.1,
IF(OR($J372="Lonely", $J372="Hasty", $J372="Mild", $J372="Gentle"), 0.9, 1)))</f>
        <v>24</v>
      </c>
      <c r="U372" s="2">
        <f>_xlfn.FLOOR.MATH((_xlfn.FLOOR.MATH((((2*VLOOKUP($G372, 'EV and Base'!$A$1:$N$671, 12, FALSE))+$Q372)*$I372)/100)+5)*
IF(OR($J372="Modest", $J372="Mild", $J372="Quiet", $J372="Rash"), 1.1,
IF(OR($J372="Adamant", $J372="Impish", $J372="Jolly", $J372="Careful"), 0.9, 1)))</f>
        <v>47</v>
      </c>
      <c r="V372" s="2">
        <f>_xlfn.FLOOR.MATH((_xlfn.FLOOR.MATH((((2*VLOOKUP($G372, 'EV and Base'!$A$1:$N$671, 13, FALSE))+$Q372)*$I372)/100)+5)*
IF(OR($J372="Calm", $J372="Gentle", $J372="Sassy", $J372="Careful"), 1.1,
IF(OR($J372="Naughty", $J372="Lax", $J372="Naive", $J372="Rash"), 0.9, 1)))</f>
        <v>30</v>
      </c>
      <c r="W372" s="2">
        <f>_xlfn.FLOOR.MATH((_xlfn.FLOOR.MATH((((2*VLOOKUP($G372, 'EV and Base'!$A$1:$N$671, 14, FALSE))+$Q372)*$I372)/100)+5)*
IF(OR($J372="Timid", $J372="Hasty", $J372="Jolly", $J372="Naive"), 1.1,
IF(OR($J372="Brave", $J372="Relaxed", $J372="Quiet", $J372="Sassy"), 0.9, 1)))</f>
        <v>14</v>
      </c>
      <c r="X372" s="56">
        <v>1380</v>
      </c>
      <c r="Z372" s="1">
        <v>1</v>
      </c>
      <c r="AA372" s="23" t="str" cm="1">
        <f t="array" aca="1" ref="AA372" ca="1">IF(NOT(ISNUMBER(INDEX($A:$A,LOOKUP(2,1/($A$1:INDIRECT("$A$"&amp;ROW($A372))&lt;&gt;""),ROW($A$1:INDIRECT("$A$"&amp;ROW($A372)))),1))),"",
IF(NOT(ISNUMBER($A372)),$AA371,
IF($AB372&lt;16,"Lillipup",
IF($AB372&lt;32,"Herdier",
"Stoutland"))))</f>
        <v/>
      </c>
      <c r="AB372" s="25" t="str" cm="1">
        <f t="array" aca="1" ref="AB372" ca="1">IF(NOT(ISNUMBER(INDEX($A:$A, LOOKUP(2, 1 / ($A$1:INDIRECT("$A$"&amp;ROW($A372)) &lt;&gt; ""),ROW($A$1:INDIRECT("$A$"&amp;ROW($A372)))), 1))), "",
VLOOKUP($AY372,'Medium-Slow'!$A$1:$B$101,2,TRUE))</f>
        <v/>
      </c>
      <c r="AC372" s="23" t="str" cm="1">
        <f t="array" aca="1" ref="AC372" ca="1">IF(NOT(ISNUMBER(INDEX($A:$A, LOOKUP(2, 1 / ($A$1:INDIRECT("$A$"&amp;ROW($A372)) &lt;&gt; ""),ROW($A$1:INDIRECT("$A$"&amp;ROW($A372)))), 1))), "",
INDEX($AC:$AC, LOOKUP(2, 1 / ($AC$1:INDIRECT("$AC$"&amp;ROW($AC372)-1) &lt;&gt; ""),ROW($AC$1:INDIRECT("$AC$"&amp;ROW($AC372)-1))), 1)+
IF(INDEX($AC:$AC, LOOKUP(2, 1 / ($AC$1:INDIRECT("$AC$"&amp;ROW($AC372)-1) &lt;&gt; ""),ROW($AC$1:INDIRECT("$AC$"&amp;ROW($AC372)-1))), 1)+
INDEX($AD:$AD, LOOKUP(2, 1 / ($AD$1:INDIRECT("$AD$"&amp;ROW($AD372)-1) &lt;&gt; ""),ROW($AD$1:INDIRECT("$AD$"&amp;ROW($AD372)-1))), 1)+
INDEX($AE:$AE, LOOKUP(2, 1 / ($AE$1:INDIRECT("$AE$"&amp;ROW($AE372)-1) &lt;&gt; ""),ROW($AE$1:INDIRECT("$AE$"&amp;ROW($AD372)-1))), 1)+
INDEX($AE:$AF, LOOKUP(2, 1 / ($AF$1:INDIRECT("$AF$"&amp;ROW($AF372)-1) &lt;&gt; ""),ROW($AF$1:INDIRECT("$AF$"&amp;ROW($AD372)-1))), 1)+
INDEX($AG:$AG, LOOKUP(2, 1 / ($AG$1:INDIRECT("$AG$"&amp;ROW($AG372)-1) &lt;&gt; ""),ROW($AG$1:INDIRECT("$AG$"&amp;ROW($AD372)-1))), 1)+
INDEX($AH:$AH, LOOKUP(2, 1 / ($AH$1:INDIRECT("$AH$"&amp;ROW($AH372)-1) &lt;&gt; ""),ROW($AH$1:INDIRECT("$AH$"&amp;ROW($AD372)-1))), 1)&gt;=510,0,
IF(INDEX($AC:$AC, LOOKUP(2, 1 / ($AC$1:INDIRECT("$AC$"&amp;ROW($AC372)-1) &lt;&gt; ""),ROW($AC$1:INDIRECT("$AC$"&amp;ROW($AC372)-1))), 1)&gt;=255,0,
VLOOKUP(INDIRECT("$G$"&amp;LOOKUP(2, 1 / ($AC$1:INDIRECT("$AC$"&amp;ROW($AC372)-1) &lt;&gt; ""),ROW($AC$1:INDIRECT("$AC$"&amp;ROW($AC372)-1)))), 'EV and Base'!$A$1:$N$671, 3, FALSE))))</f>
        <v/>
      </c>
      <c r="AD372" s="2" t="str" cm="1">
        <f t="array" aca="1" ref="AD372" ca="1">IF(NOT(ISNUMBER(INDEX($A:$A, LOOKUP(2, 1 / ($A$1:INDIRECT("$A$"&amp;ROW($A372)) &lt;&gt; ""),ROW($A$1:INDIRECT("$A$"&amp;ROW($A372)))), 1))), "",
INDEX($AD:$AD, LOOKUP(2, 1 / ($AD$1:INDIRECT("$AD$"&amp;ROW($AD372)-1) &lt;&gt; ""),ROW($AD$1:INDIRECT("$AD$"&amp;ROW($AD372)-1))), 1)+
IF(INDEX($AC:$AC, LOOKUP(2, 1 / ($AC$1:INDIRECT("$AC$"&amp;ROW($AC372)-1) &lt;&gt; ""),ROW($AC$1:INDIRECT("$AC$"&amp;ROW($AC372)-1))), 1)+
INDEX($AD:$AD, LOOKUP(2, 1 / ($AD$1:INDIRECT("$AD$"&amp;ROW($AD372)-1) &lt;&gt; ""),ROW($AD$1:INDIRECT("$AD$"&amp;ROW($AD372)-1))), 1)+
INDEX($AE:$AE, LOOKUP(2, 1 / ($AE$1:INDIRECT("$AE$"&amp;ROW($AE372)-1) &lt;&gt; ""),ROW($AE$1:INDIRECT("$AE$"&amp;ROW($AD372)-1))), 1)+
INDEX($AE:$AF, LOOKUP(2, 1 / ($AF$1:INDIRECT("$AF$"&amp;ROW($AF372)-1) &lt;&gt; ""),ROW($AF$1:INDIRECT("$AF$"&amp;ROW($AD372)-1))), 1)+
INDEX($AG:$AG, LOOKUP(2, 1 / ($AG$1:INDIRECT("$AG$"&amp;ROW($AG372)-1) &lt;&gt; ""),ROW($AG$1:INDIRECT("$AG$"&amp;ROW($AD372)-1))), 1)+
INDEX($AH:$AH, LOOKUP(2, 1 / ($AH$1:INDIRECT("$AH$"&amp;ROW($AH372)-1) &lt;&gt; ""),ROW($AH$1:INDIRECT("$AH$"&amp;ROW($AD372)-1))), 1)&gt;=510,0,
IF(INDEX($AD:$AD, LOOKUP(2, 1 / ($AD$1:INDIRECT("$AD$"&amp;ROW($AD372)-1) &lt;&gt; ""),ROW($AD$1:INDIRECT("$AD$"&amp;ROW($AD372)-1))), 1)&gt;=255,0,
VLOOKUP(INDIRECT("$G$"&amp;LOOKUP(2, 1 / ($AD$1:INDIRECT("$AD$"&amp;ROW($AD372)-1) &lt;&gt; ""),ROW($AD$1:INDIRECT("$AD$"&amp;ROW($AD372)-1)))), 'EV and Base'!$A$1:$N$671, 4, FALSE))))</f>
        <v/>
      </c>
      <c r="AE372" s="2" t="str" cm="1">
        <f t="array" aca="1" ref="AE372" ca="1">IF(NOT(ISNUMBER(INDEX($A:$A,LOOKUP(2,1/($A$1:INDIRECT("$A$"&amp;ROW($A372))&lt;&gt;""),ROW($A$1:INDIRECT("$A$"&amp;ROW($A372)))),1))),"",
INDEX($AE:$AE,LOOKUP(2,1/($AE$1:INDIRECT("$AE$"&amp;ROW($AE372)-1)&lt;&gt;""),ROW($AE$1:INDIRECT("$AE$"&amp;ROW($AE372)-1))),1)+
IF(INDEX($AC:$AC,LOOKUP(2,1/($AC$1:INDIRECT("$AC$"&amp;ROW($AC372)-1)&lt;&gt;""),ROW($AC$1:INDIRECT("$AC$"&amp;ROW($AC372)-1))),1)+
INDEX($AD:$AD,LOOKUP(2,1/($AD$1:INDIRECT("$AD$"&amp;ROW($AD372)-1)&lt;&gt;""),ROW($AD$1:INDIRECT("$AD$"&amp;ROW($AD372)-1))),1)+
INDEX($AE:$AE,LOOKUP(2,1/($AE$1:INDIRECT("$AE$"&amp;ROW($AE372)-1)&lt;&gt;""),ROW($AE$1:INDIRECT("$AE$"&amp;ROW($AD372)-1))),1)+
INDEX($AE:$AF,LOOKUP(2,1/($AF$1:INDIRECT("$AF$"&amp;ROW($AF372)-1)&lt;&gt;""),ROW($AF$1:INDIRECT("$AF$"&amp;ROW($AD372)-1))),1)+
INDEX($AG:$AG,LOOKUP(2,1/($AG$1:INDIRECT("$AG$"&amp;ROW($AG372)-1)&lt;&gt;""),ROW($AG$1:INDIRECT("$AG$"&amp;ROW($AD372)-1))),1)+
INDEX($AH:$AH,LOOKUP(2,1/($AH$1:INDIRECT("$AH$"&amp;ROW($AH372)-1)&lt;&gt;""),ROW($AH$1:INDIRECT("$AH$"&amp;ROW($AD372)-1))),1)&gt;=510,0,
IF(INDEX($AE:$AE,LOOKUP(2,1/($AE$1:INDIRECT("$AE$"&amp;ROW($AE372)-1)&lt;&gt;""),ROW($AE$1:INDIRECT("$AE$"&amp;ROW($AE372)-1))),1)&gt;=255,0,
VLOOKUP(INDIRECT("$G$"&amp;LOOKUP(2,1/($AE$1:INDIRECT("$AE$"&amp;ROW($AE372)-1)&lt;&gt;""),ROW($AE$1:INDIRECT("$AE$"&amp;ROW($AE372)-1)))),'EV and Base'!$A$1:$N$671,5,FALSE))))</f>
        <v/>
      </c>
      <c r="AF372" s="2" t="str" cm="1">
        <f t="array" aca="1" ref="AF372" ca="1">IF(NOT(ISNUMBER(INDEX($A:$A, LOOKUP(2, 1 / ($A$1:INDIRECT("$A$"&amp;ROW($A372)) &lt;&gt; ""),ROW($A$1:INDIRECT("$A$"&amp;ROW($A372)))), 1))), "",
INDEX($AF:$AF, LOOKUP(2, 1 / ($AF$1:INDIRECT("$AF$"&amp;ROW($AF372)-1) &lt;&gt; ""),ROW($AF$1:INDIRECT("$AF$"&amp;ROW($AF372)-1))), 1)+
IF(INDEX($AC:$AC, LOOKUP(2, 1 / ($AC$1:INDIRECT("$AC$"&amp;ROW($AC372)-1) &lt;&gt; ""),ROW($AC$1:INDIRECT("$AC$"&amp;ROW($AC372)-1))), 1)+
INDEX($AD:$AD, LOOKUP(2, 1 / ($AD$1:INDIRECT("$AD$"&amp;ROW($AD372)-1) &lt;&gt; ""),ROW($AD$1:INDIRECT("$AD$"&amp;ROW($AD372)-1))), 1)+
INDEX($AE:$AE, LOOKUP(2, 1 / ($AE$1:INDIRECT("$AE$"&amp;ROW($AE372)-1) &lt;&gt; ""),ROW($AE$1:INDIRECT("$AE$"&amp;ROW($AD372)-1))), 1)+
INDEX($AE:$AF, LOOKUP(2, 1 / ($AF$1:INDIRECT("$AF$"&amp;ROW($AF372)-1) &lt;&gt; ""),ROW($AF$1:INDIRECT("$AF$"&amp;ROW($AD372)-1))), 1)+
INDEX($AG:$AG, LOOKUP(2, 1 / ($AG$1:INDIRECT("$AG$"&amp;ROW($AG372)-1) &lt;&gt; ""),ROW($AG$1:INDIRECT("$AG$"&amp;ROW($AD372)-1))), 1)+
INDEX($AH:$AH, LOOKUP(2, 1 / ($AH$1:INDIRECT("$AH$"&amp;ROW($AH372)-1) &lt;&gt; ""),ROW($AH$1:INDIRECT("$AH$"&amp;ROW($AD372)-1))), 1)&gt;=510,0,
IF(INDEX($AF:$AF, LOOKUP(2, 1 / ($AF$1:INDIRECT("$AF$"&amp;ROW($AF372)-1) &lt;&gt; ""),ROW($AF$1:INDIRECT("$AF$"&amp;ROW($AF372)-1))), 1)&gt;=255,0,
VLOOKUP(INDIRECT("$G$"&amp;LOOKUP(2, 1 / ($AF$1:INDIRECT("$AF$"&amp;ROW($AF372)-1) &lt;&gt; ""),ROW($AF$1:INDIRECT("$AF$"&amp;ROW($AF372)-1)))), 'EV and Base'!$A$1:$N$671, 6, FALSE))))</f>
        <v/>
      </c>
      <c r="AG372" s="2" t="str" cm="1">
        <f t="array" aca="1" ref="AG372" ca="1">IF(NOT(ISNUMBER(INDEX($A:$A, LOOKUP(2, 1 / ($A$1:INDIRECT("$A$"&amp;ROW($A372)) &lt;&gt; ""),ROW($A$1:INDIRECT("$A$"&amp;ROW($A372)))), 1))), "",
INDEX($AG:$AG, LOOKUP(2, 1 / ($AG$1:INDIRECT("$AG$"&amp;ROW($AG372)-1) &lt;&gt; ""),ROW($AG$1:INDIRECT("$AG$"&amp;ROW($AG372)-1))), 1)+
IF(INDEX($AC:$AC, LOOKUP(2, 1 / ($AC$1:INDIRECT("$AC$"&amp;ROW($AC372)-1) &lt;&gt; ""),ROW($AC$1:INDIRECT("$AC$"&amp;ROW($AC372)-1))), 1)+
INDEX($AD:$AD, LOOKUP(2, 1 / ($AD$1:INDIRECT("$AD$"&amp;ROW($AD372)-1) &lt;&gt; ""),ROW($AD$1:INDIRECT("$AD$"&amp;ROW($AD372)-1))), 1)+
INDEX($AE:$AE, LOOKUP(2, 1 / ($AE$1:INDIRECT("$AE$"&amp;ROW($AE372)-1) &lt;&gt; ""),ROW($AE$1:INDIRECT("$AE$"&amp;ROW($AD372)-1))), 1)+
INDEX($AE:$AF, LOOKUP(2, 1 / ($AF$1:INDIRECT("$AF$"&amp;ROW($AF372)-1) &lt;&gt; ""),ROW($AF$1:INDIRECT("$AF$"&amp;ROW($AD372)-1))), 1)+
INDEX($AG:$AG, LOOKUP(2, 1 / ($AG$1:INDIRECT("$AG$"&amp;ROW($AG372)-1) &lt;&gt; ""),ROW($AG$1:INDIRECT("$AG$"&amp;ROW($AD372)-1))), 1)+
INDEX($AH:$AH, LOOKUP(2, 1 / ($AH$1:INDIRECT("$AH$"&amp;ROW($AH372)-1) &lt;&gt; ""),ROW($AH$1:INDIRECT("$AH$"&amp;ROW($AD372)-1))), 1)&gt;=510,0,
IF(INDEX($AG:$AG, LOOKUP(2, 1 / ($AG$1:INDIRECT("$AG$"&amp;ROW($AG372)-1) &lt;&gt; ""),ROW($AG$1:INDIRECT("$AG$"&amp;ROW($AG372)-1))), 1)&gt;=255,0,
VLOOKUP(INDIRECT("$G$"&amp;LOOKUP(2, 1 / ($AG$1:INDIRECT("$AG$"&amp;ROW($AG372)-1) &lt;&gt; ""),ROW($AG$1:INDIRECT("$AG$"&amp;ROW($AG372)-1)))), 'EV and Base'!$A$1:$N$671, 7, FALSE))))</f>
        <v/>
      </c>
      <c r="AH372" s="24" t="str" cm="1">
        <f t="array" aca="1" ref="AH372" ca="1">IF(NOT(ISNUMBER(INDEX($A:$A,LOOKUP(2,1/($A$1:INDIRECT("$A$"&amp;ROW($A372))&lt;&gt;""),ROW($A$1:INDIRECT("$A$"&amp;ROW($A372)))),1))),"",
INDEX($AH:$AH,LOOKUP(2,1/($AH$1:INDIRECT("$AH$"&amp;ROW($AH372)-1)&lt;&gt;""),ROW($AH$1:INDIRECT("$AH$"&amp;ROW($AH372)-1))),1)+
IF(INDEX($AC:$AC,LOOKUP(2,1/($AC$1:INDIRECT("$AC$"&amp;ROW($AC372)-1)&lt;&gt;""),ROW($AC$1:INDIRECT("$AC$"&amp;ROW($AC372)-1))),1)+
INDEX($AD:$AD,LOOKUP(2,1/($AD$1:INDIRECT("$AD$"&amp;ROW($AD372)-1)&lt;&gt;""),ROW($AD$1:INDIRECT("$AD$"&amp;ROW($AD372)-1))),1)+
INDEX($AE:$AE,LOOKUP(2,1/($AE$1:INDIRECT("$AE$"&amp;ROW($AE372)-1)&lt;&gt;""),ROW($AE$1:INDIRECT("$AE$"&amp;ROW($AD372)-1))),1)+
INDEX($AE:$AF,LOOKUP(2,1/($AF$1:INDIRECT("$AF$"&amp;ROW($AF372)-1)&lt;&gt;""),ROW($AF$1:INDIRECT("$AF$"&amp;ROW($AD372)-1))),1)+
INDEX($AG:$AG,LOOKUP(2,1/($AG$1:INDIRECT("$AG$"&amp;ROW($AG372)-1)&lt;&gt;""),ROW($AG$1:INDIRECT("$AG$"&amp;ROW($AD372)-1))),1)+
INDEX($AH:$AH,LOOKUP(2,1/($AH$1:INDIRECT("$AH$"&amp;ROW($AH372)-1)&lt;&gt;""),ROW($AH$1:INDIRECT("$AH$"&amp;ROW($AD372)-1))),1)&gt;=510,0,
IF(INDEX($AH:$AH,LOOKUP(2,1/($AH$1:INDIRECT("$AH$"&amp;ROW($AH372)-1)&lt;&gt;""),ROW($AH$1:INDIRECT("$AH$"&amp;ROW($AH372)-1))),1)&gt;=255,0,
VLOOKUP(INDIRECT("$G$"&amp;LOOKUP(2,1/($AH$1:INDIRECT("$AH$"&amp;ROW($AH372)-1)&lt;&gt;""),ROW($AH$1:INDIRECT("$AH$"&amp;ROW($AH372)-1)))),'EV and Base'!$A$1:$N$671,8,FALSE))))</f>
        <v/>
      </c>
      <c r="AI372" s="29" t="str" cm="1">
        <f t="array" aca="1" ref="AI372" ca="1">IF(NOT(ISNUMBER(INDEX($A:$A,LOOKUP(2,1/($A$1:INDIRECT("$A$"&amp;ROW($A372))&lt;&gt;""),ROW($A$1:INDIRECT("$A$"&amp;ROW($A372)))),1))),"",
ROUNDDOWN((((2*VLOOKUP($AA372,'EV and Base'!$A$1:$N$671,9,FALSE))+31+ROUNDDOWN($AC372/4,0))*$AB372)/100,0)+$AB372+10)</f>
        <v/>
      </c>
      <c r="AJ372" s="21" t="str" cm="1">
        <f t="array" aca="1" ref="AJ372" ca="1">IF(NOT(ISNUMBER(INDEX($A:$A, LOOKUP(2, 1 / ($A$1:INDIRECT("$A$"&amp;ROW($A372)) &lt;&gt; ""),ROW($A$1:INDIRECT("$A$"&amp;ROW($A372)))), 1))), "",
ROUNDDOWN((ROUNDDOWN((((2*VLOOKUP($AA372, 'EV and Base'!$A$1:$N$671, 10, FALSE))+31+ROUNDDOWN($AD372/4, 0))*$AB372)/100, 0)+5)*1.1, 0))</f>
        <v/>
      </c>
      <c r="AK372" s="21" t="str" cm="1">
        <f t="array" aca="1" ref="AK372" ca="1">IF(NOT(ISNUMBER(INDEX($A:$A, LOOKUP(2, 1 / ($A$1:INDIRECT("$A$"&amp;ROW($A372)) &lt;&gt; ""),ROW($A$1:INDIRECT("$A$"&amp;ROW($A372)))), 1))), "",
ROUNDDOWN((ROUNDDOWN((((2*VLOOKUP($AA372, 'EV and Base'!$A$1:$N$671, 11, FALSE))+30+ROUNDDOWN($AE372/4, 0))*$AB372)/100, 0)+5), 0)
&amp;"-"&amp;
ROUNDDOWN((ROUNDDOWN((((2*VLOOKUP($AA372, 'EV and Base'!$A$1:$N$671, 11, FALSE))+31+ROUNDDOWN($AE372/4, 0))*$AB372)/100, 0)+5), 0))</f>
        <v/>
      </c>
      <c r="AL372" s="21" t="str" cm="1">
        <f t="array" aca="1" ref="AL372" ca="1">IF(NOT(ISNUMBER(INDEX($A:$A, LOOKUP(2, 1 / ($A$1:INDIRECT("$A$"&amp;ROW($A372)) &lt;&gt; ""),ROW($A$1:INDIRECT("$A$"&amp;ROW($A372)))), 1))), "",
ROUNDDOWN((ROUNDDOWN((((2*VLOOKUP($AA372, 'EV and Base'!$A$1:$N$671, 12, FALSE))+0+ROUNDDOWN($AF372/4, 0))*$AB372)/100, 0)+5)*0.9, 0)
&amp;"-"&amp;
ROUNDDOWN((ROUNDDOWN((((2*VLOOKUP($AA372, 'EV and Base'!$A$1:$N$671, 12, FALSE))+31+ROUNDDOWN($AF372/4, 0))*$AB372)/100, 0)+5)*0.9, 0))</f>
        <v/>
      </c>
      <c r="AM372" s="21" t="str" cm="1">
        <f t="array" aca="1" ref="AM372" ca="1">IF(NOT(ISNUMBER(INDEX($A:$A, LOOKUP(2, 1 / ($A$1:INDIRECT("$A$"&amp;ROW($A372)) &lt;&gt; ""),ROW($A$1:INDIRECT("$A$"&amp;ROW($A372)))), 1))), "",
ROUNDDOWN((ROUNDDOWN((((2*VLOOKUP($AA372, 'EV and Base'!$A$1:$N$671, 13, FALSE))+30+ROUNDDOWN($AG372/4, 0))*$AB372)/100, 0)+5), 0)
&amp;"-"&amp;
ROUNDDOWN((ROUNDDOWN((((2*VLOOKUP($AA372, 'EV and Base'!$A$1:$N$671, 13, FALSE))+31+ROUNDDOWN($AG372/4, 0))*$AB372)/100, 0)+5), 0))</f>
        <v/>
      </c>
      <c r="AN372" s="25" t="str" cm="1">
        <f t="array" aca="1" ref="AN372" ca="1">IF(NOT(ISNUMBER(INDEX($A:$A, LOOKUP(2, 1 / ($A$1:INDIRECT("$A$"&amp;ROW($A372)) &lt;&gt; ""),ROW($A$1:INDIRECT("$A$"&amp;ROW($A372)))), 1))), "",
ROUNDDOWN((ROUNDDOWN((((2*VLOOKUP($AA372, 'EV and Base'!$A$1:$N$671, 14, FALSE))+31+ROUNDDOWN($AH372/4, 0))*$AB372)/100, 0)+5), 0))</f>
        <v/>
      </c>
      <c r="AO372" s="23" t="str" cm="1">
        <f t="array" aca="1" ref="AO372" ca="1">IF(NOT(ISNUMBER(INDEX($A:$A, LOOKUP(2, 1 / ($A$1:INDIRECT("$A$"&amp;ROW($A372)) &lt;&gt; ""),ROW($A$1:INDIRECT("$A$"&amp;ROW($A372)))), 1))), "",
ROUNDDOWN((((2*VLOOKUP($AA372, 'EV and Base'!$A$1:$N$671, 9, FALSE))+31+ROUNDDOWN($AC372/4, 0))*$AB372)/100, 0)+$AB372+10)</f>
        <v/>
      </c>
      <c r="AP372" s="2" t="str" cm="1">
        <f t="array" aca="1" ref="AP372" ca="1">IF(NOT(ISNUMBER(INDEX($A:$A, LOOKUP(2, 1 / ($A$1:INDIRECT("$A$"&amp;ROW($A372)) &lt;&gt; ""),ROW($A$1:INDIRECT("$A$"&amp;ROW($A372)))), 1))), "",
ROUNDDOWN((ROUNDDOWN((((2*VLOOKUP($AA372, 'EV and Base'!$A$1:$N$671, 10, FALSE))+31+ROUNDDOWN($AD372/4, 0))*$AB372)/100, 0)+5)*1.1, 0))</f>
        <v/>
      </c>
      <c r="AQ372" s="2" t="str" cm="1">
        <f t="array" aca="1" ref="AQ372" ca="1">IF(NOT(ISNUMBER(INDEX($A:$A, LOOKUP(2, 1 / ($A$1:INDIRECT("$A$"&amp;ROW($A372)) &lt;&gt; ""),ROW($A$1:INDIRECT("$A$"&amp;ROW($A372)))), 1))), "",
ROUNDDOWN((ROUNDDOWN((((2*VLOOKUP($AA372, 'EV and Base'!$A$1:$N$671, 11, FALSE))+$AV$2+ROUNDDOWN($AE372/4, 0))*$AB372)/100, 0)+5), 0))</f>
        <v/>
      </c>
      <c r="AR372" s="22" t="str" cm="1">
        <f t="array" aca="1" ref="AR372" ca="1">IF(NOT(ISNUMBER(INDEX($A:$A, LOOKUP(2, 1 / ($A$1:INDIRECT("$A$"&amp;ROW($A372)) &lt;&gt; ""),ROW($A$1:INDIRECT("$A$"&amp;ROW($A372)))), 1))), "",
ROUNDDOWN((ROUNDDOWN((((2*VLOOKUP($AA372, 'EV and Base'!$A$1:$N$671, 12, FALSE))+$AW$2+ROUNDDOWN($AF372/4, 0))*$AB372)/100, 0)+5)*0.9, 0))</f>
        <v/>
      </c>
      <c r="AS372" s="2" t="str" cm="1">
        <f t="array" aca="1" ref="AS372" ca="1">IF(NOT(ISNUMBER(INDEX($A:$A, LOOKUP(2, 1 / ($A$1:INDIRECT("$A$"&amp;ROW($A372)) &lt;&gt; ""),ROW($A$1:INDIRECT("$A$"&amp;ROW($A372)))), 1))), "",
ROUNDDOWN((ROUNDDOWN((((2*VLOOKUP($AA372, 'EV and Base'!$A$1:$N$671, 13, FALSE))+$AX$2+ROUNDDOWN($AG372/4, 0))*$AB372)/100, 0)+5), 0))</f>
        <v/>
      </c>
      <c r="AT372" s="24" t="str" cm="1">
        <f t="array" aca="1" ref="AT372" ca="1">IF(NOT(ISNUMBER(INDEX($A:$A, LOOKUP(2, 1 / ($A$1:INDIRECT("$A$"&amp;ROW($A372)) &lt;&gt; ""),ROW($A$1:INDIRECT("$A$"&amp;ROW($A372)))), 1))), "",
ROUNDDOWN((ROUNDDOWN((((2*VLOOKUP($AA372, 'EV and Base'!$A$1:$N$671, 14, FALSE))+31+ROUNDDOWN($AH372/4, 0))*$AB372)/100, 0)+5), 0))</f>
        <v/>
      </c>
      <c r="AU372" s="28"/>
      <c r="AY372" t="str" cm="1">
        <f t="array" aca="1" ref="AY372" ca="1">IF(NOT(ISNUMBER(INDEX($A:$A,LOOKUP(2,1/($A$1:INDIRECT("$A$"&amp;ROW($A372))&lt;&gt;""),ROW($A$1:INDIRECT("$A$"&amp;ROW($A372)))),1))),"",
INDEX($AY:$AY,LOOKUP(2,1/($AY$1:INDIRECT("$AY$"&amp;ROW($AY372)-1)&lt;&gt;""),ROW($AY$1:INDIRECT("$AY$"&amp;ROW($AY372)-1))),1)+$BL372)</f>
        <v/>
      </c>
      <c r="AZ372" s="3" t="str" cm="1">
        <f t="array" aca="1" ref="AZ372" ca="1">IF(NOT(ISNUMBER(INDEX($A:$A, LOOKUP(2, 1 / ($A$1:INDIRECT("$A$"&amp;ROW($A372)) &lt;&gt; ""),ROW($A$1:INDIRECT("$A$"&amp;ROW($A372)))), 1))), "",
VLOOKUP(INDIRECT("$G$"&amp;LOOKUP(2, 1 / ($AY$1:INDIRECT("$AY$"&amp;ROW($AY372)-1) &lt;&gt; ""),ROW($AY$1:INDIRECT("$AY$"&amp;ROW($AY372)-1)))),'EV and Base'!A311:N981,2,FALSE))</f>
        <v/>
      </c>
      <c r="BA372" s="3" t="str" cm="1">
        <f t="array" aca="1" ref="BA372" ca="1">IF(NOT(ISNUMBER(INDEX($A:$A, LOOKUP(2, 1 / ($A$1:INDIRECT("$A$"&amp;ROW($A372)) &lt;&gt; ""),ROW($A$1:INDIRECT("$A$"&amp;ROW($A372)))), 1))), "",
INDIRECT("$I$"&amp;LOOKUP(2, 1 / ($AY$1:INDIRECT("$AY$"&amp;ROW($AY372)-1) &lt;&gt; ""),ROW($AY$1:INDIRECT("$AY$"&amp;ROW($AY372)-1)))))</f>
        <v/>
      </c>
      <c r="BB372" s="1" t="str" cm="1">
        <f t="array" aca="1" ref="BB372" ca="1">IF(NOT(ISNUMBER(INDEX($A:$A, LOOKUP(2, 1 / ($A$1:INDIRECT("$A$"&amp;ROW($A372)) &lt;&gt; ""),ROW($A$1:INDIRECT("$A$"&amp;ROW($A372)))), 1))), "",
INDIRECT("$AB$"&amp;LOOKUP(2, 1 / ($AY$1:INDIRECT("$AY$"&amp;ROW($AY372)-1) &lt;&gt; ""),ROW($AY$1:INDIRECT("$AY$"&amp;ROW($AY372)-1)))))</f>
        <v/>
      </c>
      <c r="BC372" s="3" t="str" cm="1">
        <f t="array" aca="1" ref="BC372" ca="1">IF(NOT(ISNUMBER(INDEX($A:$A,LOOKUP(2,1/($A$1:INDIRECT("$A$"&amp;ROW($A372))&lt;&gt;""),ROW($A$1:INDIRECT("$A$"&amp;ROW($A372)))),1))),"",
$BA372+$BA372+10)</f>
        <v/>
      </c>
      <c r="BD372" s="3" t="str" cm="1">
        <f t="array" aca="1" ref="BD372" ca="1">IF(NOT(ISNUMBER(INDEX($A:$A,LOOKUP(2,1/($A$1:INDIRECT("$A$"&amp;ROW($A372))&lt;&gt;""),ROW($A$1:INDIRECT("$A$"&amp;ROW($A372)))),1))),"",
$BA372+$BB372+10)</f>
        <v/>
      </c>
      <c r="BE372" s="3" t="str" cm="1">
        <f t="array" aca="1" ref="BE372" ca="1">IF(NOT(ISNUMBER(INDEX($A:$A,LOOKUP(2,1/($A$1:INDIRECT("$A$"&amp;ROW($A372))&lt;&gt;""),ROW($A$1:INDIRECT("$A$"&amp;ROW($A372)))),1))),"",
$BC372*$BC372)</f>
        <v/>
      </c>
      <c r="BF372" s="3" t="str" cm="1">
        <f t="array" aca="1" ref="BF372" ca="1">IF(NOT(ISNUMBER(INDEX($A:$A,LOOKUP(2,1/($A$1:INDIRECT("$A$"&amp;ROW($A372))&lt;&gt;""),ROW($A$1:INDIRECT("$A$"&amp;ROW($A372)))),1))),"",
$BD372*$BD372)</f>
        <v/>
      </c>
      <c r="BG372" s="3" t="str" cm="1">
        <f t="array" aca="1" ref="BG372" ca="1">IF(NOT(ISNUMBER(INDEX($A:$A,LOOKUP(2,1/($A$1:INDIRECT("$A$"&amp;ROW($A372))&lt;&gt;""),ROW($A$1:INDIRECT("$A$"&amp;ROW($A372)))),1))),"",
_xlfn.FLOOR.MATH(1.5*_xlfn.FLOOR.MATH($AZ372*BA372/5)))</f>
        <v/>
      </c>
      <c r="BH372" s="3" t="str" cm="1">
        <f t="array" aca="1" ref="BH372" ca="1">IF(NOT(ISNUMBER(INDEX($A:$A, LOOKUP(2, 1 / ($A$1:INDIRECT("$A$"&amp;ROW($A372)) &lt;&gt; ""),ROW($A$1:INDIRECT("$A$"&amp;ROW($A372)))), 1))), "",
_xlfn.FLOOR.MATH($BG372/IF(OR(INDIRECT("$C$"&amp;LOOKUP(2, 1 / ($AY$1:INDIRECT("$AY$"&amp;ROW($AY372)-1) &lt;&gt; ""),ROW($AY$1:INDIRECT("$AY$"&amp;ROW($AY372)-1))))="Multi",
INDIRECT("$C$"&amp;LOOKUP(2, 1 / ($AY$1:INDIRECT("$AY$"&amp;ROW($AY372)-1) &lt;&gt; ""),ROW($AY$1:INDIRECT("$AY$"&amp;ROW($AY372)-1))))="Double"),2,1)))</f>
        <v/>
      </c>
      <c r="BI372" s="3" t="str" cm="1">
        <f t="array" aca="1" ref="BI372" ca="1">IF(NOT(ISNUMBER(INDEX($A:$A,LOOKUP(2,1/($A$1:INDIRECT("$A$"&amp;ROW($A372))&lt;&gt;""),ROW($A$1:INDIRECT("$A$"&amp;ROW($A372)))),1))),"",
VLOOKUP($BC372,GameFreakSQRT!$A$1:$B$200,2,FALSE))</f>
        <v/>
      </c>
      <c r="BJ372" s="3" t="str" cm="1">
        <f t="array" aca="1" ref="BJ372" ca="1">IF(NOT(ISNUMBER(INDEX($A:$A,LOOKUP(2,1/($A$1:INDIRECT("$A$"&amp;ROW($A372))&lt;&gt;""),ROW($A$1:INDIRECT("$A$"&amp;ROW($A372)))),1))),"",
VLOOKUP($BD372,GameFreakSQRT!$A$1:$B$200,2,FALSE))</f>
        <v/>
      </c>
      <c r="BK372" s="3" t="str" cm="1">
        <f t="array" aca="1" ref="BK372" ca="1">IF(NOT(ISNUMBER(INDEX($A:$A,LOOKUP(2,1/($A$1:INDIRECT("$A$"&amp;ROW($A372))&lt;&gt;""),ROW($A$1:INDIRECT("$A$"&amp;ROW($A372)))),1))),"",
_xlfn.FLOOR.MATH((($BI372*$BE372)*$BH372)/($BJ372*$BF372))+1)</f>
        <v/>
      </c>
      <c r="BL372" s="3" t="str" cm="1">
        <f t="array" aca="1" ref="BL372" ca="1">IF(NOT(ISNUMBER(INDEX($A:$A,LOOKUP(2,1/($A$1:INDIRECT("$A$"&amp;ROW($A372))&lt;&gt;""),ROW($A$1:INDIRECT("$A$"&amp;ROW($A372)))),1))),"",
_xlfn.FLOOR.MATH($BK372*IF(NOT(INDIRECT("$Z$"&amp;LOOKUP(2, 1 / ($AY$1:INDIRECT("$AY$"&amp;ROW($AY372)-1) &lt;&gt; ""),ROW($AY$1:INDIRECT("$AY$"&amp;ROW($AY372)-1))))=""),1.5,1)))</f>
        <v/>
      </c>
      <c r="BM372" s="3" t="str" cm="1">
        <f t="array" aca="1" ref="BM372" ca="1">IF(NOT(ISNUMBER(INDEX($A:$A, LOOKUP(2, 1 / ($A$1:INDIRECT("$A$"&amp;ROW($A372)) &lt;&gt; ""),ROW($A$1:INDIRECT("$A$"&amp;ROW($A372)))), 1))), "",
INDIRECT("$Y$"&amp;LOOKUP(2, 1 / ($AY$1:INDIRECT("$AY$"&amp;ROW($AY372)-1) &lt;&gt; ""),ROW($AY$1:INDIRECT("$AY$"&amp;ROW($AY372)-1)))))</f>
        <v/>
      </c>
      <c r="BN372" s="3" t="str">
        <f t="shared" ref="BN372:BN383" ca="1" si="34">IF(OR($BM372="",$BM372=0),"",BL372=BM372)</f>
        <v/>
      </c>
    </row>
    <row r="373" spans="1:66" x14ac:dyDescent="0.45">
      <c r="A373" s="56" t="s">
        <v>75</v>
      </c>
      <c r="B373" s="56" t="s">
        <v>651</v>
      </c>
      <c r="C373" s="56" t="s">
        <v>46</v>
      </c>
      <c r="D373" s="56" t="s">
        <v>649</v>
      </c>
      <c r="E373" s="56" t="s">
        <v>301</v>
      </c>
      <c r="F373" s="56">
        <v>1</v>
      </c>
      <c r="G373" s="2" t="s">
        <v>359</v>
      </c>
      <c r="H373" s="2" t="s">
        <v>50</v>
      </c>
      <c r="I373" s="2">
        <v>23</v>
      </c>
      <c r="J373" s="2" t="s">
        <v>134</v>
      </c>
      <c r="K373" s="2" t="s">
        <v>139</v>
      </c>
      <c r="L373" s="2" t="s">
        <v>53</v>
      </c>
      <c r="M373" s="2" t="s">
        <v>147</v>
      </c>
      <c r="N373" s="2" t="s">
        <v>233</v>
      </c>
      <c r="O373" s="2" t="s">
        <v>309</v>
      </c>
      <c r="P373" s="2" t="s">
        <v>142</v>
      </c>
      <c r="Q373" s="2">
        <v>0</v>
      </c>
      <c r="R373" s="2">
        <f>_xlfn.FLOOR.MATH((((2*VLOOKUP(G373, 'EV and Base'!$A$1:$N$671, 9, FALSE))+$Q373)*$I373)/100)+$I373+10</f>
        <v>61</v>
      </c>
      <c r="S373" s="2">
        <f>_xlfn.FLOOR.MATH((_xlfn.FLOOR.MATH((((2*VLOOKUP($G373, 'EV and Base'!$A$1:$N$671, 10, FALSE))+$Q373)*$I373)/100)+5)*
IF(OR($J373="Lonely", $J373="Brave", $J373="Adamant", $J373="Naughty"), 1.1,
IF(OR($J373="Bold", $J373="Timid", $J373="Modest", $J373="Calm"), 0.9, 1)))</f>
        <v>44</v>
      </c>
      <c r="T373" s="2">
        <f>_xlfn.FLOOR.MATH((_xlfn.FLOOR.MATH((((2*VLOOKUP($G373, 'EV and Base'!$A$1:$N$671, 11, FALSE))+$Q373)*$I373)/100)+5)*
IF(OR($J373="Bold", $J373="Relaxed", $J373="Impish", $J373="Lax"), 1.1,
IF(OR($J373="Lonely", $J373="Hasty", $J373="Mild", $J373="Gentle"), 0.9, 1)))</f>
        <v>33</v>
      </c>
      <c r="U373" s="2">
        <f>_xlfn.FLOOR.MATH((_xlfn.FLOOR.MATH((((2*VLOOKUP($G373, 'EV and Base'!$A$1:$N$671, 12, FALSE))+$Q373)*$I373)/100)+5)*
IF(OR($J373="Modest", $J373="Mild", $J373="Quiet", $J373="Rash"), 1.1,
IF(OR($J373="Adamant", $J373="Impish", $J373="Jolly", $J373="Careful"), 0.9, 1)))</f>
        <v>25</v>
      </c>
      <c r="V373" s="2">
        <f>_xlfn.FLOOR.MATH((_xlfn.FLOOR.MATH((((2*VLOOKUP($G373, 'EV and Base'!$A$1:$N$671, 13, FALSE))+$Q373)*$I373)/100)+5)*
IF(OR($J373="Calm", $J373="Gentle", $J373="Sassy", $J373="Careful"), 1.1,
IF(OR($J373="Naughty", $J373="Lax", $J373="Naive", $J373="Rash"), 0.9, 1)))</f>
        <v>24</v>
      </c>
      <c r="W373" s="2">
        <f>_xlfn.FLOOR.MATH((_xlfn.FLOOR.MATH((((2*VLOOKUP($G373, 'EV and Base'!$A$1:$N$671, 14, FALSE))+$Q373)*$I373)/100)+5)*
IF(OR($J373="Timid", $J373="Hasty", $J373="Jolly", $J373="Naive"), 1.1,
IF(OR($J373="Brave", $J373="Relaxed", $J373="Quiet", $J373="Sassy"), 0.9, 1)))</f>
        <v>34</v>
      </c>
      <c r="X373" s="56">
        <v>552</v>
      </c>
      <c r="Z373" s="1">
        <v>1</v>
      </c>
      <c r="AA373" s="23" t="str" cm="1">
        <f t="array" aca="1" ref="AA373" ca="1">IF(NOT(ISNUMBER(INDEX($A:$A,LOOKUP(2,1/($A$1:INDIRECT("$A$"&amp;ROW($A373))&lt;&gt;""),ROW($A$1:INDIRECT("$A$"&amp;ROW($A373)))),1))),"",
IF(NOT(ISNUMBER($A373)),$AA372,
IF($AB373&lt;16,"Lillipup",
IF($AB373&lt;32,"Herdier",
"Stoutland"))))</f>
        <v/>
      </c>
      <c r="AB373" s="25" t="str" cm="1">
        <f t="array" aca="1" ref="AB373" ca="1">IF(NOT(ISNUMBER(INDEX($A:$A, LOOKUP(2, 1 / ($A$1:INDIRECT("$A$"&amp;ROW($A373)) &lt;&gt; ""),ROW($A$1:INDIRECT("$A$"&amp;ROW($A373)))), 1))), "",
VLOOKUP($AY373,'Medium-Slow'!$A$1:$B$101,2,TRUE))</f>
        <v/>
      </c>
      <c r="AC373" s="23" t="str" cm="1">
        <f t="array" aca="1" ref="AC373" ca="1">IF(NOT(ISNUMBER(INDEX($A:$A, LOOKUP(2, 1 / ($A$1:INDIRECT("$A$"&amp;ROW($A373)) &lt;&gt; ""),ROW($A$1:INDIRECT("$A$"&amp;ROW($A373)))), 1))), "",
INDEX($AC:$AC, LOOKUP(2, 1 / ($AC$1:INDIRECT("$AC$"&amp;ROW($AC373)-1) &lt;&gt; ""),ROW($AC$1:INDIRECT("$AC$"&amp;ROW($AC373)-1))), 1)+
IF(INDEX($AC:$AC, LOOKUP(2, 1 / ($AC$1:INDIRECT("$AC$"&amp;ROW($AC373)-1) &lt;&gt; ""),ROW($AC$1:INDIRECT("$AC$"&amp;ROW($AC373)-1))), 1)+
INDEX($AD:$AD, LOOKUP(2, 1 / ($AD$1:INDIRECT("$AD$"&amp;ROW($AD373)-1) &lt;&gt; ""),ROW($AD$1:INDIRECT("$AD$"&amp;ROW($AD373)-1))), 1)+
INDEX($AE:$AE, LOOKUP(2, 1 / ($AE$1:INDIRECT("$AE$"&amp;ROW($AE373)-1) &lt;&gt; ""),ROW($AE$1:INDIRECT("$AE$"&amp;ROW($AD373)-1))), 1)+
INDEX($AE:$AF, LOOKUP(2, 1 / ($AF$1:INDIRECT("$AF$"&amp;ROW($AF373)-1) &lt;&gt; ""),ROW($AF$1:INDIRECT("$AF$"&amp;ROW($AD373)-1))), 1)+
INDEX($AG:$AG, LOOKUP(2, 1 / ($AG$1:INDIRECT("$AG$"&amp;ROW($AG373)-1) &lt;&gt; ""),ROW($AG$1:INDIRECT("$AG$"&amp;ROW($AD373)-1))), 1)+
INDEX($AH:$AH, LOOKUP(2, 1 / ($AH$1:INDIRECT("$AH$"&amp;ROW($AH373)-1) &lt;&gt; ""),ROW($AH$1:INDIRECT("$AH$"&amp;ROW($AD373)-1))), 1)&gt;=510,0,
IF(INDEX($AC:$AC, LOOKUP(2, 1 / ($AC$1:INDIRECT("$AC$"&amp;ROW($AC373)-1) &lt;&gt; ""),ROW($AC$1:INDIRECT("$AC$"&amp;ROW($AC373)-1))), 1)&gt;=255,0,
VLOOKUP(INDIRECT("$G$"&amp;LOOKUP(2, 1 / ($AC$1:INDIRECT("$AC$"&amp;ROW($AC373)-1) &lt;&gt; ""),ROW($AC$1:INDIRECT("$AC$"&amp;ROW($AC373)-1)))), 'EV and Base'!$A$1:$N$671, 3, FALSE))))</f>
        <v/>
      </c>
      <c r="AD373" s="2" t="str" cm="1">
        <f t="array" aca="1" ref="AD373" ca="1">IF(NOT(ISNUMBER(INDEX($A:$A, LOOKUP(2, 1 / ($A$1:INDIRECT("$A$"&amp;ROW($A373)) &lt;&gt; ""),ROW($A$1:INDIRECT("$A$"&amp;ROW($A373)))), 1))), "",
INDEX($AD:$AD, LOOKUP(2, 1 / ($AD$1:INDIRECT("$AD$"&amp;ROW($AD373)-1) &lt;&gt; ""),ROW($AD$1:INDIRECT("$AD$"&amp;ROW($AD373)-1))), 1)+
IF(INDEX($AC:$AC, LOOKUP(2, 1 / ($AC$1:INDIRECT("$AC$"&amp;ROW($AC373)-1) &lt;&gt; ""),ROW($AC$1:INDIRECT("$AC$"&amp;ROW($AC373)-1))), 1)+
INDEX($AD:$AD, LOOKUP(2, 1 / ($AD$1:INDIRECT("$AD$"&amp;ROW($AD373)-1) &lt;&gt; ""),ROW($AD$1:INDIRECT("$AD$"&amp;ROW($AD373)-1))), 1)+
INDEX($AE:$AE, LOOKUP(2, 1 / ($AE$1:INDIRECT("$AE$"&amp;ROW($AE373)-1) &lt;&gt; ""),ROW($AE$1:INDIRECT("$AE$"&amp;ROW($AD373)-1))), 1)+
INDEX($AE:$AF, LOOKUP(2, 1 / ($AF$1:INDIRECT("$AF$"&amp;ROW($AF373)-1) &lt;&gt; ""),ROW($AF$1:INDIRECT("$AF$"&amp;ROW($AD373)-1))), 1)+
INDEX($AG:$AG, LOOKUP(2, 1 / ($AG$1:INDIRECT("$AG$"&amp;ROW($AG373)-1) &lt;&gt; ""),ROW($AG$1:INDIRECT("$AG$"&amp;ROW($AD373)-1))), 1)+
INDEX($AH:$AH, LOOKUP(2, 1 / ($AH$1:INDIRECT("$AH$"&amp;ROW($AH373)-1) &lt;&gt; ""),ROW($AH$1:INDIRECT("$AH$"&amp;ROW($AD373)-1))), 1)&gt;=510,0,
IF(INDEX($AD:$AD, LOOKUP(2, 1 / ($AD$1:INDIRECT("$AD$"&amp;ROW($AD373)-1) &lt;&gt; ""),ROW($AD$1:INDIRECT("$AD$"&amp;ROW($AD373)-1))), 1)&gt;=255,0,
VLOOKUP(INDIRECT("$G$"&amp;LOOKUP(2, 1 / ($AD$1:INDIRECT("$AD$"&amp;ROW($AD373)-1) &lt;&gt; ""),ROW($AD$1:INDIRECT("$AD$"&amp;ROW($AD373)-1)))), 'EV and Base'!$A$1:$N$671, 4, FALSE))))</f>
        <v/>
      </c>
      <c r="AE373" s="2" t="str" cm="1">
        <f t="array" aca="1" ref="AE373" ca="1">IF(NOT(ISNUMBER(INDEX($A:$A,LOOKUP(2,1/($A$1:INDIRECT("$A$"&amp;ROW($A373))&lt;&gt;""),ROW($A$1:INDIRECT("$A$"&amp;ROW($A373)))),1))),"",
INDEX($AE:$AE,LOOKUP(2,1/($AE$1:INDIRECT("$AE$"&amp;ROW($AE373)-1)&lt;&gt;""),ROW($AE$1:INDIRECT("$AE$"&amp;ROW($AE373)-1))),1)+
IF(INDEX($AC:$AC,LOOKUP(2,1/($AC$1:INDIRECT("$AC$"&amp;ROW($AC373)-1)&lt;&gt;""),ROW($AC$1:INDIRECT("$AC$"&amp;ROW($AC373)-1))),1)+
INDEX($AD:$AD,LOOKUP(2,1/($AD$1:INDIRECT("$AD$"&amp;ROW($AD373)-1)&lt;&gt;""),ROW($AD$1:INDIRECT("$AD$"&amp;ROW($AD373)-1))),1)+
INDEX($AE:$AE,LOOKUP(2,1/($AE$1:INDIRECT("$AE$"&amp;ROW($AE373)-1)&lt;&gt;""),ROW($AE$1:INDIRECT("$AE$"&amp;ROW($AD373)-1))),1)+
INDEX($AE:$AF,LOOKUP(2,1/($AF$1:INDIRECT("$AF$"&amp;ROW($AF373)-1)&lt;&gt;""),ROW($AF$1:INDIRECT("$AF$"&amp;ROW($AD373)-1))),1)+
INDEX($AG:$AG,LOOKUP(2,1/($AG$1:INDIRECT("$AG$"&amp;ROW($AG373)-1)&lt;&gt;""),ROW($AG$1:INDIRECT("$AG$"&amp;ROW($AD373)-1))),1)+
INDEX($AH:$AH,LOOKUP(2,1/($AH$1:INDIRECT("$AH$"&amp;ROW($AH373)-1)&lt;&gt;""),ROW($AH$1:INDIRECT("$AH$"&amp;ROW($AD373)-1))),1)&gt;=510,0,
IF(INDEX($AE:$AE,LOOKUP(2,1/($AE$1:INDIRECT("$AE$"&amp;ROW($AE373)-1)&lt;&gt;""),ROW($AE$1:INDIRECT("$AE$"&amp;ROW($AE373)-1))),1)&gt;=255,0,
VLOOKUP(INDIRECT("$G$"&amp;LOOKUP(2,1/($AE$1:INDIRECT("$AE$"&amp;ROW($AE373)-1)&lt;&gt;""),ROW($AE$1:INDIRECT("$AE$"&amp;ROW($AE373)-1)))),'EV and Base'!$A$1:$N$671,5,FALSE))))</f>
        <v/>
      </c>
      <c r="AF373" s="2" t="str" cm="1">
        <f t="array" aca="1" ref="AF373" ca="1">IF(NOT(ISNUMBER(INDEX($A:$A, LOOKUP(2, 1 / ($A$1:INDIRECT("$A$"&amp;ROW($A373)) &lt;&gt; ""),ROW($A$1:INDIRECT("$A$"&amp;ROW($A373)))), 1))), "",
INDEX($AF:$AF, LOOKUP(2, 1 / ($AF$1:INDIRECT("$AF$"&amp;ROW($AF373)-1) &lt;&gt; ""),ROW($AF$1:INDIRECT("$AF$"&amp;ROW($AF373)-1))), 1)+
IF(INDEX($AC:$AC, LOOKUP(2, 1 / ($AC$1:INDIRECT("$AC$"&amp;ROW($AC373)-1) &lt;&gt; ""),ROW($AC$1:INDIRECT("$AC$"&amp;ROW($AC373)-1))), 1)+
INDEX($AD:$AD, LOOKUP(2, 1 / ($AD$1:INDIRECT("$AD$"&amp;ROW($AD373)-1) &lt;&gt; ""),ROW($AD$1:INDIRECT("$AD$"&amp;ROW($AD373)-1))), 1)+
INDEX($AE:$AE, LOOKUP(2, 1 / ($AE$1:INDIRECT("$AE$"&amp;ROW($AE373)-1) &lt;&gt; ""),ROW($AE$1:INDIRECT("$AE$"&amp;ROW($AD373)-1))), 1)+
INDEX($AE:$AF, LOOKUP(2, 1 / ($AF$1:INDIRECT("$AF$"&amp;ROW($AF373)-1) &lt;&gt; ""),ROW($AF$1:INDIRECT("$AF$"&amp;ROW($AD373)-1))), 1)+
INDEX($AG:$AG, LOOKUP(2, 1 / ($AG$1:INDIRECT("$AG$"&amp;ROW($AG373)-1) &lt;&gt; ""),ROW($AG$1:INDIRECT("$AG$"&amp;ROW($AD373)-1))), 1)+
INDEX($AH:$AH, LOOKUP(2, 1 / ($AH$1:INDIRECT("$AH$"&amp;ROW($AH373)-1) &lt;&gt; ""),ROW($AH$1:INDIRECT("$AH$"&amp;ROW($AD373)-1))), 1)&gt;=510,0,
IF(INDEX($AF:$AF, LOOKUP(2, 1 / ($AF$1:INDIRECT("$AF$"&amp;ROW($AF373)-1) &lt;&gt; ""),ROW($AF$1:INDIRECT("$AF$"&amp;ROW($AF373)-1))), 1)&gt;=255,0,
VLOOKUP(INDIRECT("$G$"&amp;LOOKUP(2, 1 / ($AF$1:INDIRECT("$AF$"&amp;ROW($AF373)-1) &lt;&gt; ""),ROW($AF$1:INDIRECT("$AF$"&amp;ROW($AF373)-1)))), 'EV and Base'!$A$1:$N$671, 6, FALSE))))</f>
        <v/>
      </c>
      <c r="AG373" s="2" t="str" cm="1">
        <f t="array" aca="1" ref="AG373" ca="1">IF(NOT(ISNUMBER(INDEX($A:$A, LOOKUP(2, 1 / ($A$1:INDIRECT("$A$"&amp;ROW($A373)) &lt;&gt; ""),ROW($A$1:INDIRECT("$A$"&amp;ROW($A373)))), 1))), "",
INDEX($AG:$AG, LOOKUP(2, 1 / ($AG$1:INDIRECT("$AG$"&amp;ROW($AG373)-1) &lt;&gt; ""),ROW($AG$1:INDIRECT("$AG$"&amp;ROW($AG373)-1))), 1)+
IF(INDEX($AC:$AC, LOOKUP(2, 1 / ($AC$1:INDIRECT("$AC$"&amp;ROW($AC373)-1) &lt;&gt; ""),ROW($AC$1:INDIRECT("$AC$"&amp;ROW($AC373)-1))), 1)+
INDEX($AD:$AD, LOOKUP(2, 1 / ($AD$1:INDIRECT("$AD$"&amp;ROW($AD373)-1) &lt;&gt; ""),ROW($AD$1:INDIRECT("$AD$"&amp;ROW($AD373)-1))), 1)+
INDEX($AE:$AE, LOOKUP(2, 1 / ($AE$1:INDIRECT("$AE$"&amp;ROW($AE373)-1) &lt;&gt; ""),ROW($AE$1:INDIRECT("$AE$"&amp;ROW($AD373)-1))), 1)+
INDEX($AE:$AF, LOOKUP(2, 1 / ($AF$1:INDIRECT("$AF$"&amp;ROW($AF373)-1) &lt;&gt; ""),ROW($AF$1:INDIRECT("$AF$"&amp;ROW($AD373)-1))), 1)+
INDEX($AG:$AG, LOOKUP(2, 1 / ($AG$1:INDIRECT("$AG$"&amp;ROW($AG373)-1) &lt;&gt; ""),ROW($AG$1:INDIRECT("$AG$"&amp;ROW($AD373)-1))), 1)+
INDEX($AH:$AH, LOOKUP(2, 1 / ($AH$1:INDIRECT("$AH$"&amp;ROW($AH373)-1) &lt;&gt; ""),ROW($AH$1:INDIRECT("$AH$"&amp;ROW($AD373)-1))), 1)&gt;=510,0,
IF(INDEX($AG:$AG, LOOKUP(2, 1 / ($AG$1:INDIRECT("$AG$"&amp;ROW($AG373)-1) &lt;&gt; ""),ROW($AG$1:INDIRECT("$AG$"&amp;ROW($AG373)-1))), 1)&gt;=255,0,
VLOOKUP(INDIRECT("$G$"&amp;LOOKUP(2, 1 / ($AG$1:INDIRECT("$AG$"&amp;ROW($AG373)-1) &lt;&gt; ""),ROW($AG$1:INDIRECT("$AG$"&amp;ROW($AG373)-1)))), 'EV and Base'!$A$1:$N$671, 7, FALSE))))</f>
        <v/>
      </c>
      <c r="AH373" s="24" t="str" cm="1">
        <f t="array" aca="1" ref="AH373" ca="1">IF(NOT(ISNUMBER(INDEX($A:$A,LOOKUP(2,1/($A$1:INDIRECT("$A$"&amp;ROW($A373))&lt;&gt;""),ROW($A$1:INDIRECT("$A$"&amp;ROW($A373)))),1))),"",
INDEX($AH:$AH,LOOKUP(2,1/($AH$1:INDIRECT("$AH$"&amp;ROW($AH373)-1)&lt;&gt;""),ROW($AH$1:INDIRECT("$AH$"&amp;ROW($AH373)-1))),1)+
IF(INDEX($AC:$AC,LOOKUP(2,1/($AC$1:INDIRECT("$AC$"&amp;ROW($AC373)-1)&lt;&gt;""),ROW($AC$1:INDIRECT("$AC$"&amp;ROW($AC373)-1))),1)+
INDEX($AD:$AD,LOOKUP(2,1/($AD$1:INDIRECT("$AD$"&amp;ROW($AD373)-1)&lt;&gt;""),ROW($AD$1:INDIRECT("$AD$"&amp;ROW($AD373)-1))),1)+
INDEX($AE:$AE,LOOKUP(2,1/($AE$1:INDIRECT("$AE$"&amp;ROW($AE373)-1)&lt;&gt;""),ROW($AE$1:INDIRECT("$AE$"&amp;ROW($AD373)-1))),1)+
INDEX($AE:$AF,LOOKUP(2,1/($AF$1:INDIRECT("$AF$"&amp;ROW($AF373)-1)&lt;&gt;""),ROW($AF$1:INDIRECT("$AF$"&amp;ROW($AD373)-1))),1)+
INDEX($AG:$AG,LOOKUP(2,1/($AG$1:INDIRECT("$AG$"&amp;ROW($AG373)-1)&lt;&gt;""),ROW($AG$1:INDIRECT("$AG$"&amp;ROW($AD373)-1))),1)+
INDEX($AH:$AH,LOOKUP(2,1/($AH$1:INDIRECT("$AH$"&amp;ROW($AH373)-1)&lt;&gt;""),ROW($AH$1:INDIRECT("$AH$"&amp;ROW($AD373)-1))),1)&gt;=510,0,
IF(INDEX($AH:$AH,LOOKUP(2,1/($AH$1:INDIRECT("$AH$"&amp;ROW($AH373)-1)&lt;&gt;""),ROW($AH$1:INDIRECT("$AH$"&amp;ROW($AH373)-1))),1)&gt;=255,0,
VLOOKUP(INDIRECT("$G$"&amp;LOOKUP(2,1/($AH$1:INDIRECT("$AH$"&amp;ROW($AH373)-1)&lt;&gt;""),ROW($AH$1:INDIRECT("$AH$"&amp;ROW($AH373)-1)))),'EV and Base'!$A$1:$N$671,8,FALSE))))</f>
        <v/>
      </c>
      <c r="AI373" s="29" t="str" cm="1">
        <f t="array" aca="1" ref="AI373" ca="1">IF(NOT(ISNUMBER(INDEX($A:$A,LOOKUP(2,1/($A$1:INDIRECT("$A$"&amp;ROW($A373))&lt;&gt;""),ROW($A$1:INDIRECT("$A$"&amp;ROW($A373)))),1))),"",
ROUNDDOWN((((2*VLOOKUP($AA373,'EV and Base'!$A$1:$N$671,9,FALSE))+31+ROUNDDOWN($AC373/4,0))*$AB373)/100,0)+$AB373+10)</f>
        <v/>
      </c>
      <c r="AJ373" s="21" t="str" cm="1">
        <f t="array" aca="1" ref="AJ373" ca="1">IF(NOT(ISNUMBER(INDEX($A:$A, LOOKUP(2, 1 / ($A$1:INDIRECT("$A$"&amp;ROW($A373)) &lt;&gt; ""),ROW($A$1:INDIRECT("$A$"&amp;ROW($A373)))), 1))), "",
ROUNDDOWN((ROUNDDOWN((((2*VLOOKUP($AA373, 'EV and Base'!$A$1:$N$671, 10, FALSE))+31+ROUNDDOWN($AD373/4, 0))*$AB373)/100, 0)+5)*1.1, 0))</f>
        <v/>
      </c>
      <c r="AK373" s="21" t="str" cm="1">
        <f t="array" aca="1" ref="AK373" ca="1">IF(NOT(ISNUMBER(INDEX($A:$A, LOOKUP(2, 1 / ($A$1:INDIRECT("$A$"&amp;ROW($A373)) &lt;&gt; ""),ROW($A$1:INDIRECT("$A$"&amp;ROW($A373)))), 1))), "",
ROUNDDOWN((ROUNDDOWN((((2*VLOOKUP($AA373, 'EV and Base'!$A$1:$N$671, 11, FALSE))+30+ROUNDDOWN($AE373/4, 0))*$AB373)/100, 0)+5), 0)
&amp;"-"&amp;
ROUNDDOWN((ROUNDDOWN((((2*VLOOKUP($AA373, 'EV and Base'!$A$1:$N$671, 11, FALSE))+31+ROUNDDOWN($AE373/4, 0))*$AB373)/100, 0)+5), 0))</f>
        <v/>
      </c>
      <c r="AL373" s="21" t="str" cm="1">
        <f t="array" aca="1" ref="AL373" ca="1">IF(NOT(ISNUMBER(INDEX($A:$A, LOOKUP(2, 1 / ($A$1:INDIRECT("$A$"&amp;ROW($A373)) &lt;&gt; ""),ROW($A$1:INDIRECT("$A$"&amp;ROW($A373)))), 1))), "",
ROUNDDOWN((ROUNDDOWN((((2*VLOOKUP($AA373, 'EV and Base'!$A$1:$N$671, 12, FALSE))+0+ROUNDDOWN($AF373/4, 0))*$AB373)/100, 0)+5)*0.9, 0)
&amp;"-"&amp;
ROUNDDOWN((ROUNDDOWN((((2*VLOOKUP($AA373, 'EV and Base'!$A$1:$N$671, 12, FALSE))+31+ROUNDDOWN($AF373/4, 0))*$AB373)/100, 0)+5)*0.9, 0))</f>
        <v/>
      </c>
      <c r="AM373" s="21" t="str" cm="1">
        <f t="array" aca="1" ref="AM373" ca="1">IF(NOT(ISNUMBER(INDEX($A:$A, LOOKUP(2, 1 / ($A$1:INDIRECT("$A$"&amp;ROW($A373)) &lt;&gt; ""),ROW($A$1:INDIRECT("$A$"&amp;ROW($A373)))), 1))), "",
ROUNDDOWN((ROUNDDOWN((((2*VLOOKUP($AA373, 'EV and Base'!$A$1:$N$671, 13, FALSE))+30+ROUNDDOWN($AG373/4, 0))*$AB373)/100, 0)+5), 0)
&amp;"-"&amp;
ROUNDDOWN((ROUNDDOWN((((2*VLOOKUP($AA373, 'EV and Base'!$A$1:$N$671, 13, FALSE))+31+ROUNDDOWN($AG373/4, 0))*$AB373)/100, 0)+5), 0))</f>
        <v/>
      </c>
      <c r="AN373" s="25" t="str" cm="1">
        <f t="array" aca="1" ref="AN373" ca="1">IF(NOT(ISNUMBER(INDEX($A:$A, LOOKUP(2, 1 / ($A$1:INDIRECT("$A$"&amp;ROW($A373)) &lt;&gt; ""),ROW($A$1:INDIRECT("$A$"&amp;ROW($A373)))), 1))), "",
ROUNDDOWN((ROUNDDOWN((((2*VLOOKUP($AA373, 'EV and Base'!$A$1:$N$671, 14, FALSE))+31+ROUNDDOWN($AH373/4, 0))*$AB373)/100, 0)+5), 0))</f>
        <v/>
      </c>
      <c r="AO373" s="23" t="str" cm="1">
        <f t="array" aca="1" ref="AO373" ca="1">IF(NOT(ISNUMBER(INDEX($A:$A, LOOKUP(2, 1 / ($A$1:INDIRECT("$A$"&amp;ROW($A373)) &lt;&gt; ""),ROW($A$1:INDIRECT("$A$"&amp;ROW($A373)))), 1))), "",
ROUNDDOWN((((2*VLOOKUP($AA373, 'EV and Base'!$A$1:$N$671, 9, FALSE))+31+ROUNDDOWN($AC373/4, 0))*$AB373)/100, 0)+$AB373+10)</f>
        <v/>
      </c>
      <c r="AP373" s="2" t="str" cm="1">
        <f t="array" aca="1" ref="AP373" ca="1">IF(NOT(ISNUMBER(INDEX($A:$A, LOOKUP(2, 1 / ($A$1:INDIRECT("$A$"&amp;ROW($A373)) &lt;&gt; ""),ROW($A$1:INDIRECT("$A$"&amp;ROW($A373)))), 1))), "",
ROUNDDOWN((ROUNDDOWN((((2*VLOOKUP($AA373, 'EV and Base'!$A$1:$N$671, 10, FALSE))+31+ROUNDDOWN($AD373/4, 0))*$AB373)/100, 0)+5)*1.1, 0))</f>
        <v/>
      </c>
      <c r="AQ373" s="2" t="str" cm="1">
        <f t="array" aca="1" ref="AQ373" ca="1">IF(NOT(ISNUMBER(INDEX($A:$A, LOOKUP(2, 1 / ($A$1:INDIRECT("$A$"&amp;ROW($A373)) &lt;&gt; ""),ROW($A$1:INDIRECT("$A$"&amp;ROW($A373)))), 1))), "",
ROUNDDOWN((ROUNDDOWN((((2*VLOOKUP($AA373, 'EV and Base'!$A$1:$N$671, 11, FALSE))+$AV$2+ROUNDDOWN($AE373/4, 0))*$AB373)/100, 0)+5), 0))</f>
        <v/>
      </c>
      <c r="AR373" s="22" t="str" cm="1">
        <f t="array" aca="1" ref="AR373" ca="1">IF(NOT(ISNUMBER(INDEX($A:$A, LOOKUP(2, 1 / ($A$1:INDIRECT("$A$"&amp;ROW($A373)) &lt;&gt; ""),ROW($A$1:INDIRECT("$A$"&amp;ROW($A373)))), 1))), "",
ROUNDDOWN((ROUNDDOWN((((2*VLOOKUP($AA373, 'EV and Base'!$A$1:$N$671, 12, FALSE))+$AW$2+ROUNDDOWN($AF373/4, 0))*$AB373)/100, 0)+5)*0.9, 0))</f>
        <v/>
      </c>
      <c r="AS373" s="2" t="str" cm="1">
        <f t="array" aca="1" ref="AS373" ca="1">IF(NOT(ISNUMBER(INDEX($A:$A, LOOKUP(2, 1 / ($A$1:INDIRECT("$A$"&amp;ROW($A373)) &lt;&gt; ""),ROW($A$1:INDIRECT("$A$"&amp;ROW($A373)))), 1))), "",
ROUNDDOWN((ROUNDDOWN((((2*VLOOKUP($AA373, 'EV and Base'!$A$1:$N$671, 13, FALSE))+$AX$2+ROUNDDOWN($AG373/4, 0))*$AB373)/100, 0)+5), 0))</f>
        <v/>
      </c>
      <c r="AT373" s="24" t="str" cm="1">
        <f t="array" aca="1" ref="AT373" ca="1">IF(NOT(ISNUMBER(INDEX($A:$A, LOOKUP(2, 1 / ($A$1:INDIRECT("$A$"&amp;ROW($A373)) &lt;&gt; ""),ROW($A$1:INDIRECT("$A$"&amp;ROW($A373)))), 1))), "",
ROUNDDOWN((ROUNDDOWN((((2*VLOOKUP($AA373, 'EV and Base'!$A$1:$N$671, 14, FALSE))+31+ROUNDDOWN($AH373/4, 0))*$AB373)/100, 0)+5), 0))</f>
        <v/>
      </c>
      <c r="AU373" s="28"/>
      <c r="AY373" t="str" cm="1">
        <f t="array" aca="1" ref="AY373" ca="1">IF(NOT(ISNUMBER(INDEX($A:$A,LOOKUP(2,1/($A$1:INDIRECT("$A$"&amp;ROW($A373))&lt;&gt;""),ROW($A$1:INDIRECT("$A$"&amp;ROW($A373)))),1))),"",
INDEX($AY:$AY,LOOKUP(2,1/($AY$1:INDIRECT("$AY$"&amp;ROW($AY373)-1)&lt;&gt;""),ROW($AY$1:INDIRECT("$AY$"&amp;ROW($AY373)-1))),1)+$BL373)</f>
        <v/>
      </c>
      <c r="AZ373" s="3" t="str" cm="1">
        <f t="array" aca="1" ref="AZ373" ca="1">IF(NOT(ISNUMBER(INDEX($A:$A, LOOKUP(2, 1 / ($A$1:INDIRECT("$A$"&amp;ROW($A373)) &lt;&gt; ""),ROW($A$1:INDIRECT("$A$"&amp;ROW($A373)))), 1))), "",
VLOOKUP(INDIRECT("$G$"&amp;LOOKUP(2, 1 / ($AY$1:INDIRECT("$AY$"&amp;ROW($AY373)-1) &lt;&gt; ""),ROW($AY$1:INDIRECT("$AY$"&amp;ROW($AY373)-1)))),'EV and Base'!A312:N982,2,FALSE))</f>
        <v/>
      </c>
      <c r="BA373" s="3" t="str" cm="1">
        <f t="array" aca="1" ref="BA373" ca="1">IF(NOT(ISNUMBER(INDEX($A:$A, LOOKUP(2, 1 / ($A$1:INDIRECT("$A$"&amp;ROW($A373)) &lt;&gt; ""),ROW($A$1:INDIRECT("$A$"&amp;ROW($A373)))), 1))), "",
INDIRECT("$I$"&amp;LOOKUP(2, 1 / ($AY$1:INDIRECT("$AY$"&amp;ROW($AY373)-1) &lt;&gt; ""),ROW($AY$1:INDIRECT("$AY$"&amp;ROW($AY373)-1)))))</f>
        <v/>
      </c>
      <c r="BB373" s="1" t="str" cm="1">
        <f t="array" aca="1" ref="BB373" ca="1">IF(NOT(ISNUMBER(INDEX($A:$A, LOOKUP(2, 1 / ($A$1:INDIRECT("$A$"&amp;ROW($A373)) &lt;&gt; ""),ROW($A$1:INDIRECT("$A$"&amp;ROW($A373)))), 1))), "",
INDIRECT("$AB$"&amp;LOOKUP(2, 1 / ($AY$1:INDIRECT("$AY$"&amp;ROW($AY373)-1) &lt;&gt; ""),ROW($AY$1:INDIRECT("$AY$"&amp;ROW($AY373)-1)))))</f>
        <v/>
      </c>
      <c r="BC373" s="3" t="str" cm="1">
        <f t="array" aca="1" ref="BC373" ca="1">IF(NOT(ISNUMBER(INDEX($A:$A,LOOKUP(2,1/($A$1:INDIRECT("$A$"&amp;ROW($A373))&lt;&gt;""),ROW($A$1:INDIRECT("$A$"&amp;ROW($A373)))),1))),"",
$BA373+$BA373+10)</f>
        <v/>
      </c>
      <c r="BD373" s="3" t="str" cm="1">
        <f t="array" aca="1" ref="BD373" ca="1">IF(NOT(ISNUMBER(INDEX($A:$A,LOOKUP(2,1/($A$1:INDIRECT("$A$"&amp;ROW($A373))&lt;&gt;""),ROW($A$1:INDIRECT("$A$"&amp;ROW($A373)))),1))),"",
$BA373+$BB373+10)</f>
        <v/>
      </c>
      <c r="BE373" s="3" t="str" cm="1">
        <f t="array" aca="1" ref="BE373" ca="1">IF(NOT(ISNUMBER(INDEX($A:$A,LOOKUP(2,1/($A$1:INDIRECT("$A$"&amp;ROW($A373))&lt;&gt;""),ROW($A$1:INDIRECT("$A$"&amp;ROW($A373)))),1))),"",
$BC373*$BC373)</f>
        <v/>
      </c>
      <c r="BF373" s="3" t="str" cm="1">
        <f t="array" aca="1" ref="BF373" ca="1">IF(NOT(ISNUMBER(INDEX($A:$A,LOOKUP(2,1/($A$1:INDIRECT("$A$"&amp;ROW($A373))&lt;&gt;""),ROW($A$1:INDIRECT("$A$"&amp;ROW($A373)))),1))),"",
$BD373*$BD373)</f>
        <v/>
      </c>
      <c r="BG373" s="3" t="str" cm="1">
        <f t="array" aca="1" ref="BG373" ca="1">IF(NOT(ISNUMBER(INDEX($A:$A,LOOKUP(2,1/($A$1:INDIRECT("$A$"&amp;ROW($A373))&lt;&gt;""),ROW($A$1:INDIRECT("$A$"&amp;ROW($A373)))),1))),"",
_xlfn.FLOOR.MATH(1.5*_xlfn.FLOOR.MATH($AZ373*BA373/5)))</f>
        <v/>
      </c>
      <c r="BH373" s="3" t="str" cm="1">
        <f t="array" aca="1" ref="BH373" ca="1">IF(NOT(ISNUMBER(INDEX($A:$A, LOOKUP(2, 1 / ($A$1:INDIRECT("$A$"&amp;ROW($A373)) &lt;&gt; ""),ROW($A$1:INDIRECT("$A$"&amp;ROW($A373)))), 1))), "",
_xlfn.FLOOR.MATH($BG373/IF(OR(INDIRECT("$C$"&amp;LOOKUP(2, 1 / ($AY$1:INDIRECT("$AY$"&amp;ROW($AY373)-1) &lt;&gt; ""),ROW($AY$1:INDIRECT("$AY$"&amp;ROW($AY373)-1))))="Multi",
INDIRECT("$C$"&amp;LOOKUP(2, 1 / ($AY$1:INDIRECT("$AY$"&amp;ROW($AY373)-1) &lt;&gt; ""),ROW($AY$1:INDIRECT("$AY$"&amp;ROW($AY373)-1))))="Double"),2,1)))</f>
        <v/>
      </c>
      <c r="BI373" s="3" t="str" cm="1">
        <f t="array" aca="1" ref="BI373" ca="1">IF(NOT(ISNUMBER(INDEX($A:$A,LOOKUP(2,1/($A$1:INDIRECT("$A$"&amp;ROW($A373))&lt;&gt;""),ROW($A$1:INDIRECT("$A$"&amp;ROW($A373)))),1))),"",
VLOOKUP($BC373,GameFreakSQRT!$A$1:$B$200,2,FALSE))</f>
        <v/>
      </c>
      <c r="BJ373" s="3" t="str" cm="1">
        <f t="array" aca="1" ref="BJ373" ca="1">IF(NOT(ISNUMBER(INDEX($A:$A,LOOKUP(2,1/($A$1:INDIRECT("$A$"&amp;ROW($A373))&lt;&gt;""),ROW($A$1:INDIRECT("$A$"&amp;ROW($A373)))),1))),"",
VLOOKUP($BD373,GameFreakSQRT!$A$1:$B$200,2,FALSE))</f>
        <v/>
      </c>
      <c r="BK373" s="3" t="str" cm="1">
        <f t="array" aca="1" ref="BK373" ca="1">IF(NOT(ISNUMBER(INDEX($A:$A,LOOKUP(2,1/($A$1:INDIRECT("$A$"&amp;ROW($A373))&lt;&gt;""),ROW($A$1:INDIRECT("$A$"&amp;ROW($A373)))),1))),"",
_xlfn.FLOOR.MATH((($BI373*$BE373)*$BH373)/($BJ373*$BF373))+1)</f>
        <v/>
      </c>
      <c r="BL373" s="3" t="str" cm="1">
        <f t="array" aca="1" ref="BL373" ca="1">IF(NOT(ISNUMBER(INDEX($A:$A,LOOKUP(2,1/($A$1:INDIRECT("$A$"&amp;ROW($A373))&lt;&gt;""),ROW($A$1:INDIRECT("$A$"&amp;ROW($A373)))),1))),"",
_xlfn.FLOOR.MATH($BK373*IF(NOT(INDIRECT("$Z$"&amp;LOOKUP(2, 1 / ($AY$1:INDIRECT("$AY$"&amp;ROW($AY373)-1) &lt;&gt; ""),ROW($AY$1:INDIRECT("$AY$"&amp;ROW($AY373)-1))))=""),1.5,1)))</f>
        <v/>
      </c>
      <c r="BM373" s="3" t="str" cm="1">
        <f t="array" aca="1" ref="BM373" ca="1">IF(NOT(ISNUMBER(INDEX($A:$A, LOOKUP(2, 1 / ($A$1:INDIRECT("$A$"&amp;ROW($A373)) &lt;&gt; ""),ROW($A$1:INDIRECT("$A$"&amp;ROW($A373)))), 1))), "",
INDIRECT("$Y$"&amp;LOOKUP(2, 1 / ($AY$1:INDIRECT("$AY$"&amp;ROW($AY373)-1) &lt;&gt; ""),ROW($AY$1:INDIRECT("$AY$"&amp;ROW($AY373)-1)))))</f>
        <v/>
      </c>
      <c r="BN373" s="3" t="str">
        <f t="shared" ca="1" si="34"/>
        <v/>
      </c>
    </row>
    <row r="374" spans="1:66" x14ac:dyDescent="0.45">
      <c r="A374" s="56" t="s">
        <v>75</v>
      </c>
      <c r="B374" s="56" t="s">
        <v>652</v>
      </c>
      <c r="C374" s="56" t="s">
        <v>46</v>
      </c>
      <c r="D374" s="56" t="s">
        <v>649</v>
      </c>
      <c r="E374" s="56" t="s">
        <v>301</v>
      </c>
      <c r="F374" s="56">
        <v>1</v>
      </c>
      <c r="G374" s="2" t="s">
        <v>187</v>
      </c>
      <c r="H374" s="2" t="s">
        <v>77</v>
      </c>
      <c r="I374" s="2">
        <v>23</v>
      </c>
      <c r="J374" s="2" t="s">
        <v>223</v>
      </c>
      <c r="K374" s="2" t="s">
        <v>188</v>
      </c>
      <c r="L374" s="2" t="s">
        <v>53</v>
      </c>
      <c r="M374" s="2" t="s">
        <v>177</v>
      </c>
      <c r="N374" s="2" t="s">
        <v>189</v>
      </c>
      <c r="O374" s="2" t="s">
        <v>405</v>
      </c>
      <c r="P374" s="2" t="s">
        <v>406</v>
      </c>
      <c r="Q374" s="2">
        <v>0</v>
      </c>
      <c r="R374" s="2">
        <f>_xlfn.FLOOR.MATH((((2*VLOOKUP(G374, 'EV and Base'!$A$1:$N$671, 9, FALSE))+$Q374)*$I374)/100)+$I374+10</f>
        <v>60</v>
      </c>
      <c r="S374" s="2">
        <f>_xlfn.FLOOR.MATH((_xlfn.FLOOR.MATH((((2*VLOOKUP($G374, 'EV and Base'!$A$1:$N$671, 10, FALSE))+$Q374)*$I374)/100)+5)*
IF(OR($J374="Lonely", $J374="Brave", $J374="Adamant", $J374="Naughty"), 1.1,
IF(OR($J374="Bold", $J374="Timid", $J374="Modest", $J374="Calm"), 0.9, 1)))</f>
        <v>39</v>
      </c>
      <c r="T374" s="2">
        <f>_xlfn.FLOOR.MATH((_xlfn.FLOOR.MATH((((2*VLOOKUP($G374, 'EV and Base'!$A$1:$N$671, 11, FALSE))+$Q374)*$I374)/100)+5)*
IF(OR($J374="Bold", $J374="Relaxed", $J374="Impish", $J374="Lax"), 1.1,
IF(OR($J374="Lonely", $J374="Hasty", $J374="Mild", $J374="Gentle"), 0.9, 1)))</f>
        <v>36</v>
      </c>
      <c r="U374" s="2">
        <f>_xlfn.FLOOR.MATH((_xlfn.FLOOR.MATH((((2*VLOOKUP($G374, 'EV and Base'!$A$1:$N$671, 12, FALSE))+$Q374)*$I374)/100)+5)*
IF(OR($J374="Modest", $J374="Mild", $J374="Quiet", $J374="Rash"), 1.1,
IF(OR($J374="Adamant", $J374="Impish", $J374="Jolly", $J374="Careful"), 0.9, 1)))</f>
        <v>32</v>
      </c>
      <c r="V374" s="2">
        <f>_xlfn.FLOOR.MATH((_xlfn.FLOOR.MATH((((2*VLOOKUP($G374, 'EV and Base'!$A$1:$N$671, 13, FALSE))+$Q374)*$I374)/100)+5)*
IF(OR($J374="Calm", $J374="Gentle", $J374="Sassy", $J374="Careful"), 1.1,
IF(OR($J374="Naughty", $J374="Lax", $J374="Naive", $J374="Rash"), 0.9, 1)))</f>
        <v>39</v>
      </c>
      <c r="W374" s="2">
        <f>_xlfn.FLOOR.MATH((_xlfn.FLOOR.MATH((((2*VLOOKUP($G374, 'EV and Base'!$A$1:$N$671, 14, FALSE))+$Q374)*$I374)/100)+5)*
IF(OR($J374="Timid", $J374="Hasty", $J374="Jolly", $J374="Naive"), 1.1,
IF(OR($J374="Brave", $J374="Relaxed", $J374="Quiet", $J374="Sassy"), 0.9, 1)))</f>
        <v>40</v>
      </c>
      <c r="X374" s="56">
        <v>552</v>
      </c>
      <c r="Z374" s="1">
        <v>1</v>
      </c>
      <c r="AA374" s="23" t="str" cm="1">
        <f t="array" aca="1" ref="AA374" ca="1">IF(NOT(ISNUMBER(INDEX($A:$A,LOOKUP(2,1/($A$1:INDIRECT("$A$"&amp;ROW($A374))&lt;&gt;""),ROW($A$1:INDIRECT("$A$"&amp;ROW($A374)))),1))),"",
IF(NOT(ISNUMBER($A374)),$AA373,
IF($AB374&lt;16,"Lillipup",
IF($AB374&lt;32,"Herdier",
"Stoutland"))))</f>
        <v/>
      </c>
      <c r="AB374" s="25" t="str" cm="1">
        <f t="array" aca="1" ref="AB374" ca="1">IF(NOT(ISNUMBER(INDEX($A:$A, LOOKUP(2, 1 / ($A$1:INDIRECT("$A$"&amp;ROW($A374)) &lt;&gt; ""),ROW($A$1:INDIRECT("$A$"&amp;ROW($A374)))), 1))), "",
VLOOKUP($AY374,'Medium-Slow'!$A$1:$B$101,2,TRUE))</f>
        <v/>
      </c>
      <c r="AC374" s="23" t="str" cm="1">
        <f t="array" aca="1" ref="AC374" ca="1">IF(NOT(ISNUMBER(INDEX($A:$A, LOOKUP(2, 1 / ($A$1:INDIRECT("$A$"&amp;ROW($A374)) &lt;&gt; ""),ROW($A$1:INDIRECT("$A$"&amp;ROW($A374)))), 1))), "",
INDEX($AC:$AC, LOOKUP(2, 1 / ($AC$1:INDIRECT("$AC$"&amp;ROW($AC374)-1) &lt;&gt; ""),ROW($AC$1:INDIRECT("$AC$"&amp;ROW($AC374)-1))), 1)+
IF(INDEX($AC:$AC, LOOKUP(2, 1 / ($AC$1:INDIRECT("$AC$"&amp;ROW($AC374)-1) &lt;&gt; ""),ROW($AC$1:INDIRECT("$AC$"&amp;ROW($AC374)-1))), 1)+
INDEX($AD:$AD, LOOKUP(2, 1 / ($AD$1:INDIRECT("$AD$"&amp;ROW($AD374)-1) &lt;&gt; ""),ROW($AD$1:INDIRECT("$AD$"&amp;ROW($AD374)-1))), 1)+
INDEX($AE:$AE, LOOKUP(2, 1 / ($AE$1:INDIRECT("$AE$"&amp;ROW($AE374)-1) &lt;&gt; ""),ROW($AE$1:INDIRECT("$AE$"&amp;ROW($AD374)-1))), 1)+
INDEX($AE:$AF, LOOKUP(2, 1 / ($AF$1:INDIRECT("$AF$"&amp;ROW($AF374)-1) &lt;&gt; ""),ROW($AF$1:INDIRECT("$AF$"&amp;ROW($AD374)-1))), 1)+
INDEX($AG:$AG, LOOKUP(2, 1 / ($AG$1:INDIRECT("$AG$"&amp;ROW($AG374)-1) &lt;&gt; ""),ROW($AG$1:INDIRECT("$AG$"&amp;ROW($AD374)-1))), 1)+
INDEX($AH:$AH, LOOKUP(2, 1 / ($AH$1:INDIRECT("$AH$"&amp;ROW($AH374)-1) &lt;&gt; ""),ROW($AH$1:INDIRECT("$AH$"&amp;ROW($AD374)-1))), 1)&gt;=510,0,
IF(INDEX($AC:$AC, LOOKUP(2, 1 / ($AC$1:INDIRECT("$AC$"&amp;ROW($AC374)-1) &lt;&gt; ""),ROW($AC$1:INDIRECT("$AC$"&amp;ROW($AC374)-1))), 1)&gt;=255,0,
VLOOKUP(INDIRECT("$G$"&amp;LOOKUP(2, 1 / ($AC$1:INDIRECT("$AC$"&amp;ROW($AC374)-1) &lt;&gt; ""),ROW($AC$1:INDIRECT("$AC$"&amp;ROW($AC374)-1)))), 'EV and Base'!$A$1:$N$671, 3, FALSE))))</f>
        <v/>
      </c>
      <c r="AD374" s="2" t="str" cm="1">
        <f t="array" aca="1" ref="AD374" ca="1">IF(NOT(ISNUMBER(INDEX($A:$A, LOOKUP(2, 1 / ($A$1:INDIRECT("$A$"&amp;ROW($A374)) &lt;&gt; ""),ROW($A$1:INDIRECT("$A$"&amp;ROW($A374)))), 1))), "",
INDEX($AD:$AD, LOOKUP(2, 1 / ($AD$1:INDIRECT("$AD$"&amp;ROW($AD374)-1) &lt;&gt; ""),ROW($AD$1:INDIRECT("$AD$"&amp;ROW($AD374)-1))), 1)+
IF(INDEX($AC:$AC, LOOKUP(2, 1 / ($AC$1:INDIRECT("$AC$"&amp;ROW($AC374)-1) &lt;&gt; ""),ROW($AC$1:INDIRECT("$AC$"&amp;ROW($AC374)-1))), 1)+
INDEX($AD:$AD, LOOKUP(2, 1 / ($AD$1:INDIRECT("$AD$"&amp;ROW($AD374)-1) &lt;&gt; ""),ROW($AD$1:INDIRECT("$AD$"&amp;ROW($AD374)-1))), 1)+
INDEX($AE:$AE, LOOKUP(2, 1 / ($AE$1:INDIRECT("$AE$"&amp;ROW($AE374)-1) &lt;&gt; ""),ROW($AE$1:INDIRECT("$AE$"&amp;ROW($AD374)-1))), 1)+
INDEX($AE:$AF, LOOKUP(2, 1 / ($AF$1:INDIRECT("$AF$"&amp;ROW($AF374)-1) &lt;&gt; ""),ROW($AF$1:INDIRECT("$AF$"&amp;ROW($AD374)-1))), 1)+
INDEX($AG:$AG, LOOKUP(2, 1 / ($AG$1:INDIRECT("$AG$"&amp;ROW($AG374)-1) &lt;&gt; ""),ROW($AG$1:INDIRECT("$AG$"&amp;ROW($AD374)-1))), 1)+
INDEX($AH:$AH, LOOKUP(2, 1 / ($AH$1:INDIRECT("$AH$"&amp;ROW($AH374)-1) &lt;&gt; ""),ROW($AH$1:INDIRECT("$AH$"&amp;ROW($AD374)-1))), 1)&gt;=510,0,
IF(INDEX($AD:$AD, LOOKUP(2, 1 / ($AD$1:INDIRECT("$AD$"&amp;ROW($AD374)-1) &lt;&gt; ""),ROW($AD$1:INDIRECT("$AD$"&amp;ROW($AD374)-1))), 1)&gt;=255,0,
VLOOKUP(INDIRECT("$G$"&amp;LOOKUP(2, 1 / ($AD$1:INDIRECT("$AD$"&amp;ROW($AD374)-1) &lt;&gt; ""),ROW($AD$1:INDIRECT("$AD$"&amp;ROW($AD374)-1)))), 'EV and Base'!$A$1:$N$671, 4, FALSE))))</f>
        <v/>
      </c>
      <c r="AE374" s="2" t="str" cm="1">
        <f t="array" aca="1" ref="AE374" ca="1">IF(NOT(ISNUMBER(INDEX($A:$A,LOOKUP(2,1/($A$1:INDIRECT("$A$"&amp;ROW($A374))&lt;&gt;""),ROW($A$1:INDIRECT("$A$"&amp;ROW($A374)))),1))),"",
INDEX($AE:$AE,LOOKUP(2,1/($AE$1:INDIRECT("$AE$"&amp;ROW($AE374)-1)&lt;&gt;""),ROW($AE$1:INDIRECT("$AE$"&amp;ROW($AE374)-1))),1)+
IF(INDEX($AC:$AC,LOOKUP(2,1/($AC$1:INDIRECT("$AC$"&amp;ROW($AC374)-1)&lt;&gt;""),ROW($AC$1:INDIRECT("$AC$"&amp;ROW($AC374)-1))),1)+
INDEX($AD:$AD,LOOKUP(2,1/($AD$1:INDIRECT("$AD$"&amp;ROW($AD374)-1)&lt;&gt;""),ROW($AD$1:INDIRECT("$AD$"&amp;ROW($AD374)-1))),1)+
INDEX($AE:$AE,LOOKUP(2,1/($AE$1:INDIRECT("$AE$"&amp;ROW($AE374)-1)&lt;&gt;""),ROW($AE$1:INDIRECT("$AE$"&amp;ROW($AD374)-1))),1)+
INDEX($AE:$AF,LOOKUP(2,1/($AF$1:INDIRECT("$AF$"&amp;ROW($AF374)-1)&lt;&gt;""),ROW($AF$1:INDIRECT("$AF$"&amp;ROW($AD374)-1))),1)+
INDEX($AG:$AG,LOOKUP(2,1/($AG$1:INDIRECT("$AG$"&amp;ROW($AG374)-1)&lt;&gt;""),ROW($AG$1:INDIRECT("$AG$"&amp;ROW($AD374)-1))),1)+
INDEX($AH:$AH,LOOKUP(2,1/($AH$1:INDIRECT("$AH$"&amp;ROW($AH374)-1)&lt;&gt;""),ROW($AH$1:INDIRECT("$AH$"&amp;ROW($AD374)-1))),1)&gt;=510,0,
IF(INDEX($AE:$AE,LOOKUP(2,1/($AE$1:INDIRECT("$AE$"&amp;ROW($AE374)-1)&lt;&gt;""),ROW($AE$1:INDIRECT("$AE$"&amp;ROW($AE374)-1))),1)&gt;=255,0,
VLOOKUP(INDIRECT("$G$"&amp;LOOKUP(2,1/($AE$1:INDIRECT("$AE$"&amp;ROW($AE374)-1)&lt;&gt;""),ROW($AE$1:INDIRECT("$AE$"&amp;ROW($AE374)-1)))),'EV and Base'!$A$1:$N$671,5,FALSE))))</f>
        <v/>
      </c>
      <c r="AF374" s="2" t="str" cm="1">
        <f t="array" aca="1" ref="AF374" ca="1">IF(NOT(ISNUMBER(INDEX($A:$A, LOOKUP(2, 1 / ($A$1:INDIRECT("$A$"&amp;ROW($A374)) &lt;&gt; ""),ROW($A$1:INDIRECT("$A$"&amp;ROW($A374)))), 1))), "",
INDEX($AF:$AF, LOOKUP(2, 1 / ($AF$1:INDIRECT("$AF$"&amp;ROW($AF374)-1) &lt;&gt; ""),ROW($AF$1:INDIRECT("$AF$"&amp;ROW($AF374)-1))), 1)+
IF(INDEX($AC:$AC, LOOKUP(2, 1 / ($AC$1:INDIRECT("$AC$"&amp;ROW($AC374)-1) &lt;&gt; ""),ROW($AC$1:INDIRECT("$AC$"&amp;ROW($AC374)-1))), 1)+
INDEX($AD:$AD, LOOKUP(2, 1 / ($AD$1:INDIRECT("$AD$"&amp;ROW($AD374)-1) &lt;&gt; ""),ROW($AD$1:INDIRECT("$AD$"&amp;ROW($AD374)-1))), 1)+
INDEX($AE:$AE, LOOKUP(2, 1 / ($AE$1:INDIRECT("$AE$"&amp;ROW($AE374)-1) &lt;&gt; ""),ROW($AE$1:INDIRECT("$AE$"&amp;ROW($AD374)-1))), 1)+
INDEX($AE:$AF, LOOKUP(2, 1 / ($AF$1:INDIRECT("$AF$"&amp;ROW($AF374)-1) &lt;&gt; ""),ROW($AF$1:INDIRECT("$AF$"&amp;ROW($AD374)-1))), 1)+
INDEX($AG:$AG, LOOKUP(2, 1 / ($AG$1:INDIRECT("$AG$"&amp;ROW($AG374)-1) &lt;&gt; ""),ROW($AG$1:INDIRECT("$AG$"&amp;ROW($AD374)-1))), 1)+
INDEX($AH:$AH, LOOKUP(2, 1 / ($AH$1:INDIRECT("$AH$"&amp;ROW($AH374)-1) &lt;&gt; ""),ROW($AH$1:INDIRECT("$AH$"&amp;ROW($AD374)-1))), 1)&gt;=510,0,
IF(INDEX($AF:$AF, LOOKUP(2, 1 / ($AF$1:INDIRECT("$AF$"&amp;ROW($AF374)-1) &lt;&gt; ""),ROW($AF$1:INDIRECT("$AF$"&amp;ROW($AF374)-1))), 1)&gt;=255,0,
VLOOKUP(INDIRECT("$G$"&amp;LOOKUP(2, 1 / ($AF$1:INDIRECT("$AF$"&amp;ROW($AF374)-1) &lt;&gt; ""),ROW($AF$1:INDIRECT("$AF$"&amp;ROW($AF374)-1)))), 'EV and Base'!$A$1:$N$671, 6, FALSE))))</f>
        <v/>
      </c>
      <c r="AG374" s="2" t="str" cm="1">
        <f t="array" aca="1" ref="AG374" ca="1">IF(NOT(ISNUMBER(INDEX($A:$A, LOOKUP(2, 1 / ($A$1:INDIRECT("$A$"&amp;ROW($A374)) &lt;&gt; ""),ROW($A$1:INDIRECT("$A$"&amp;ROW($A374)))), 1))), "",
INDEX($AG:$AG, LOOKUP(2, 1 / ($AG$1:INDIRECT("$AG$"&amp;ROW($AG374)-1) &lt;&gt; ""),ROW($AG$1:INDIRECT("$AG$"&amp;ROW($AG374)-1))), 1)+
IF(INDEX($AC:$AC, LOOKUP(2, 1 / ($AC$1:INDIRECT("$AC$"&amp;ROW($AC374)-1) &lt;&gt; ""),ROW($AC$1:INDIRECT("$AC$"&amp;ROW($AC374)-1))), 1)+
INDEX($AD:$AD, LOOKUP(2, 1 / ($AD$1:INDIRECT("$AD$"&amp;ROW($AD374)-1) &lt;&gt; ""),ROW($AD$1:INDIRECT("$AD$"&amp;ROW($AD374)-1))), 1)+
INDEX($AE:$AE, LOOKUP(2, 1 / ($AE$1:INDIRECT("$AE$"&amp;ROW($AE374)-1) &lt;&gt; ""),ROW($AE$1:INDIRECT("$AE$"&amp;ROW($AD374)-1))), 1)+
INDEX($AE:$AF, LOOKUP(2, 1 / ($AF$1:INDIRECT("$AF$"&amp;ROW($AF374)-1) &lt;&gt; ""),ROW($AF$1:INDIRECT("$AF$"&amp;ROW($AD374)-1))), 1)+
INDEX($AG:$AG, LOOKUP(2, 1 / ($AG$1:INDIRECT("$AG$"&amp;ROW($AG374)-1) &lt;&gt; ""),ROW($AG$1:INDIRECT("$AG$"&amp;ROW($AD374)-1))), 1)+
INDEX($AH:$AH, LOOKUP(2, 1 / ($AH$1:INDIRECT("$AH$"&amp;ROW($AH374)-1) &lt;&gt; ""),ROW($AH$1:INDIRECT("$AH$"&amp;ROW($AD374)-1))), 1)&gt;=510,0,
IF(INDEX($AG:$AG, LOOKUP(2, 1 / ($AG$1:INDIRECT("$AG$"&amp;ROW($AG374)-1) &lt;&gt; ""),ROW($AG$1:INDIRECT("$AG$"&amp;ROW($AG374)-1))), 1)&gt;=255,0,
VLOOKUP(INDIRECT("$G$"&amp;LOOKUP(2, 1 / ($AG$1:INDIRECT("$AG$"&amp;ROW($AG374)-1) &lt;&gt; ""),ROW($AG$1:INDIRECT("$AG$"&amp;ROW($AG374)-1)))), 'EV and Base'!$A$1:$N$671, 7, FALSE))))</f>
        <v/>
      </c>
      <c r="AH374" s="24" t="str" cm="1">
        <f t="array" aca="1" ref="AH374" ca="1">IF(NOT(ISNUMBER(INDEX($A:$A,LOOKUP(2,1/($A$1:INDIRECT("$A$"&amp;ROW($A374))&lt;&gt;""),ROW($A$1:INDIRECT("$A$"&amp;ROW($A374)))),1))),"",
INDEX($AH:$AH,LOOKUP(2,1/($AH$1:INDIRECT("$AH$"&amp;ROW($AH374)-1)&lt;&gt;""),ROW($AH$1:INDIRECT("$AH$"&amp;ROW($AH374)-1))),1)+
IF(INDEX($AC:$AC,LOOKUP(2,1/($AC$1:INDIRECT("$AC$"&amp;ROW($AC374)-1)&lt;&gt;""),ROW($AC$1:INDIRECT("$AC$"&amp;ROW($AC374)-1))),1)+
INDEX($AD:$AD,LOOKUP(2,1/($AD$1:INDIRECT("$AD$"&amp;ROW($AD374)-1)&lt;&gt;""),ROW($AD$1:INDIRECT("$AD$"&amp;ROW($AD374)-1))),1)+
INDEX($AE:$AE,LOOKUP(2,1/($AE$1:INDIRECT("$AE$"&amp;ROW($AE374)-1)&lt;&gt;""),ROW($AE$1:INDIRECT("$AE$"&amp;ROW($AD374)-1))),1)+
INDEX($AE:$AF,LOOKUP(2,1/($AF$1:INDIRECT("$AF$"&amp;ROW($AF374)-1)&lt;&gt;""),ROW($AF$1:INDIRECT("$AF$"&amp;ROW($AD374)-1))),1)+
INDEX($AG:$AG,LOOKUP(2,1/($AG$1:INDIRECT("$AG$"&amp;ROW($AG374)-1)&lt;&gt;""),ROW($AG$1:INDIRECT("$AG$"&amp;ROW($AD374)-1))),1)+
INDEX($AH:$AH,LOOKUP(2,1/($AH$1:INDIRECT("$AH$"&amp;ROW($AH374)-1)&lt;&gt;""),ROW($AH$1:INDIRECT("$AH$"&amp;ROW($AD374)-1))),1)&gt;=510,0,
IF(INDEX($AH:$AH,LOOKUP(2,1/($AH$1:INDIRECT("$AH$"&amp;ROW($AH374)-1)&lt;&gt;""),ROW($AH$1:INDIRECT("$AH$"&amp;ROW($AH374)-1))),1)&gt;=255,0,
VLOOKUP(INDIRECT("$G$"&amp;LOOKUP(2,1/($AH$1:INDIRECT("$AH$"&amp;ROW($AH374)-1)&lt;&gt;""),ROW($AH$1:INDIRECT("$AH$"&amp;ROW($AH374)-1)))),'EV and Base'!$A$1:$N$671,8,FALSE))))</f>
        <v/>
      </c>
      <c r="AI374" s="29" t="str" cm="1">
        <f t="array" aca="1" ref="AI374" ca="1">IF(NOT(ISNUMBER(INDEX($A:$A,LOOKUP(2,1/($A$1:INDIRECT("$A$"&amp;ROW($A374))&lt;&gt;""),ROW($A$1:INDIRECT("$A$"&amp;ROW($A374)))),1))),"",
ROUNDDOWN((((2*VLOOKUP($AA374,'EV and Base'!$A$1:$N$671,9,FALSE))+31+ROUNDDOWN($AC374/4,0))*$AB374)/100,0)+$AB374+10)</f>
        <v/>
      </c>
      <c r="AJ374" s="21" t="str" cm="1">
        <f t="array" aca="1" ref="AJ374" ca="1">IF(NOT(ISNUMBER(INDEX($A:$A, LOOKUP(2, 1 / ($A$1:INDIRECT("$A$"&amp;ROW($A374)) &lt;&gt; ""),ROW($A$1:INDIRECT("$A$"&amp;ROW($A374)))), 1))), "",
ROUNDDOWN((ROUNDDOWN((((2*VLOOKUP($AA374, 'EV and Base'!$A$1:$N$671, 10, FALSE))+31+ROUNDDOWN($AD374/4, 0))*$AB374)/100, 0)+5)*1.1, 0))</f>
        <v/>
      </c>
      <c r="AK374" s="21" t="str" cm="1">
        <f t="array" aca="1" ref="AK374" ca="1">IF(NOT(ISNUMBER(INDEX($A:$A, LOOKUP(2, 1 / ($A$1:INDIRECT("$A$"&amp;ROW($A374)) &lt;&gt; ""),ROW($A$1:INDIRECT("$A$"&amp;ROW($A374)))), 1))), "",
ROUNDDOWN((ROUNDDOWN((((2*VLOOKUP($AA374, 'EV and Base'!$A$1:$N$671, 11, FALSE))+30+ROUNDDOWN($AE374/4, 0))*$AB374)/100, 0)+5), 0)
&amp;"-"&amp;
ROUNDDOWN((ROUNDDOWN((((2*VLOOKUP($AA374, 'EV and Base'!$A$1:$N$671, 11, FALSE))+31+ROUNDDOWN($AE374/4, 0))*$AB374)/100, 0)+5), 0))</f>
        <v/>
      </c>
      <c r="AL374" s="21" t="str" cm="1">
        <f t="array" aca="1" ref="AL374" ca="1">IF(NOT(ISNUMBER(INDEX($A:$A, LOOKUP(2, 1 / ($A$1:INDIRECT("$A$"&amp;ROW($A374)) &lt;&gt; ""),ROW($A$1:INDIRECT("$A$"&amp;ROW($A374)))), 1))), "",
ROUNDDOWN((ROUNDDOWN((((2*VLOOKUP($AA374, 'EV and Base'!$A$1:$N$671, 12, FALSE))+0+ROUNDDOWN($AF374/4, 0))*$AB374)/100, 0)+5)*0.9, 0)
&amp;"-"&amp;
ROUNDDOWN((ROUNDDOWN((((2*VLOOKUP($AA374, 'EV and Base'!$A$1:$N$671, 12, FALSE))+31+ROUNDDOWN($AF374/4, 0))*$AB374)/100, 0)+5)*0.9, 0))</f>
        <v/>
      </c>
      <c r="AM374" s="21" t="str" cm="1">
        <f t="array" aca="1" ref="AM374" ca="1">IF(NOT(ISNUMBER(INDEX($A:$A, LOOKUP(2, 1 / ($A$1:INDIRECT("$A$"&amp;ROW($A374)) &lt;&gt; ""),ROW($A$1:INDIRECT("$A$"&amp;ROW($A374)))), 1))), "",
ROUNDDOWN((ROUNDDOWN((((2*VLOOKUP($AA374, 'EV and Base'!$A$1:$N$671, 13, FALSE))+30+ROUNDDOWN($AG374/4, 0))*$AB374)/100, 0)+5), 0)
&amp;"-"&amp;
ROUNDDOWN((ROUNDDOWN((((2*VLOOKUP($AA374, 'EV and Base'!$A$1:$N$671, 13, FALSE))+31+ROUNDDOWN($AG374/4, 0))*$AB374)/100, 0)+5), 0))</f>
        <v/>
      </c>
      <c r="AN374" s="25" t="str" cm="1">
        <f t="array" aca="1" ref="AN374" ca="1">IF(NOT(ISNUMBER(INDEX($A:$A, LOOKUP(2, 1 / ($A$1:INDIRECT("$A$"&amp;ROW($A374)) &lt;&gt; ""),ROW($A$1:INDIRECT("$A$"&amp;ROW($A374)))), 1))), "",
ROUNDDOWN((ROUNDDOWN((((2*VLOOKUP($AA374, 'EV and Base'!$A$1:$N$671, 14, FALSE))+31+ROUNDDOWN($AH374/4, 0))*$AB374)/100, 0)+5), 0))</f>
        <v/>
      </c>
      <c r="AO374" s="23" t="str" cm="1">
        <f t="array" aca="1" ref="AO374" ca="1">IF(NOT(ISNUMBER(INDEX($A:$A, LOOKUP(2, 1 / ($A$1:INDIRECT("$A$"&amp;ROW($A374)) &lt;&gt; ""),ROW($A$1:INDIRECT("$A$"&amp;ROW($A374)))), 1))), "",
ROUNDDOWN((((2*VLOOKUP($AA374, 'EV and Base'!$A$1:$N$671, 9, FALSE))+31+ROUNDDOWN($AC374/4, 0))*$AB374)/100, 0)+$AB374+10)</f>
        <v/>
      </c>
      <c r="AP374" s="2" t="str" cm="1">
        <f t="array" aca="1" ref="AP374" ca="1">IF(NOT(ISNUMBER(INDEX($A:$A, LOOKUP(2, 1 / ($A$1:INDIRECT("$A$"&amp;ROW($A374)) &lt;&gt; ""),ROW($A$1:INDIRECT("$A$"&amp;ROW($A374)))), 1))), "",
ROUNDDOWN((ROUNDDOWN((((2*VLOOKUP($AA374, 'EV and Base'!$A$1:$N$671, 10, FALSE))+31+ROUNDDOWN($AD374/4, 0))*$AB374)/100, 0)+5)*1.1, 0))</f>
        <v/>
      </c>
      <c r="AQ374" s="2" t="str" cm="1">
        <f t="array" aca="1" ref="AQ374" ca="1">IF(NOT(ISNUMBER(INDEX($A:$A, LOOKUP(2, 1 / ($A$1:INDIRECT("$A$"&amp;ROW($A374)) &lt;&gt; ""),ROW($A$1:INDIRECT("$A$"&amp;ROW($A374)))), 1))), "",
ROUNDDOWN((ROUNDDOWN((((2*VLOOKUP($AA374, 'EV and Base'!$A$1:$N$671, 11, FALSE))+$AV$2+ROUNDDOWN($AE374/4, 0))*$AB374)/100, 0)+5), 0))</f>
        <v/>
      </c>
      <c r="AR374" s="22" t="str" cm="1">
        <f t="array" aca="1" ref="AR374" ca="1">IF(NOT(ISNUMBER(INDEX($A:$A, LOOKUP(2, 1 / ($A$1:INDIRECT("$A$"&amp;ROW($A374)) &lt;&gt; ""),ROW($A$1:INDIRECT("$A$"&amp;ROW($A374)))), 1))), "",
ROUNDDOWN((ROUNDDOWN((((2*VLOOKUP($AA374, 'EV and Base'!$A$1:$N$671, 12, FALSE))+$AW$2+ROUNDDOWN($AF374/4, 0))*$AB374)/100, 0)+5)*0.9, 0))</f>
        <v/>
      </c>
      <c r="AS374" s="2" t="str" cm="1">
        <f t="array" aca="1" ref="AS374" ca="1">IF(NOT(ISNUMBER(INDEX($A:$A, LOOKUP(2, 1 / ($A$1:INDIRECT("$A$"&amp;ROW($A374)) &lt;&gt; ""),ROW($A$1:INDIRECT("$A$"&amp;ROW($A374)))), 1))), "",
ROUNDDOWN((ROUNDDOWN((((2*VLOOKUP($AA374, 'EV and Base'!$A$1:$N$671, 13, FALSE))+$AX$2+ROUNDDOWN($AG374/4, 0))*$AB374)/100, 0)+5), 0))</f>
        <v/>
      </c>
      <c r="AT374" s="24" t="str" cm="1">
        <f t="array" aca="1" ref="AT374" ca="1">IF(NOT(ISNUMBER(INDEX($A:$A, LOOKUP(2, 1 / ($A$1:INDIRECT("$A$"&amp;ROW($A374)) &lt;&gt; ""),ROW($A$1:INDIRECT("$A$"&amp;ROW($A374)))), 1))), "",
ROUNDDOWN((ROUNDDOWN((((2*VLOOKUP($AA374, 'EV and Base'!$A$1:$N$671, 14, FALSE))+31+ROUNDDOWN($AH374/4, 0))*$AB374)/100, 0)+5), 0))</f>
        <v/>
      </c>
      <c r="AU374" s="28"/>
      <c r="AY374" t="str" cm="1">
        <f t="array" aca="1" ref="AY374" ca="1">IF(NOT(ISNUMBER(INDEX($A:$A,LOOKUP(2,1/($A$1:INDIRECT("$A$"&amp;ROW($A374))&lt;&gt;""),ROW($A$1:INDIRECT("$A$"&amp;ROW($A374)))),1))),"",
INDEX($AY:$AY,LOOKUP(2,1/($AY$1:INDIRECT("$AY$"&amp;ROW($AY374)-1)&lt;&gt;""),ROW($AY$1:INDIRECT("$AY$"&amp;ROW($AY374)-1))),1)+$BL374)</f>
        <v/>
      </c>
      <c r="AZ374" s="3" t="str" cm="1">
        <f t="array" aca="1" ref="AZ374" ca="1">IF(NOT(ISNUMBER(INDEX($A:$A, LOOKUP(2, 1 / ($A$1:INDIRECT("$A$"&amp;ROW($A374)) &lt;&gt; ""),ROW($A$1:INDIRECT("$A$"&amp;ROW($A374)))), 1))), "",
VLOOKUP(INDIRECT("$G$"&amp;LOOKUP(2, 1 / ($AY$1:INDIRECT("$AY$"&amp;ROW($AY374)-1) &lt;&gt; ""),ROW($AY$1:INDIRECT("$AY$"&amp;ROW($AY374)-1)))),'EV and Base'!A313:N983,2,FALSE))</f>
        <v/>
      </c>
      <c r="BA374" s="3" t="str" cm="1">
        <f t="array" aca="1" ref="BA374" ca="1">IF(NOT(ISNUMBER(INDEX($A:$A, LOOKUP(2, 1 / ($A$1:INDIRECT("$A$"&amp;ROW($A374)) &lt;&gt; ""),ROW($A$1:INDIRECT("$A$"&amp;ROW($A374)))), 1))), "",
INDIRECT("$I$"&amp;LOOKUP(2, 1 / ($AY$1:INDIRECT("$AY$"&amp;ROW($AY374)-1) &lt;&gt; ""),ROW($AY$1:INDIRECT("$AY$"&amp;ROW($AY374)-1)))))</f>
        <v/>
      </c>
      <c r="BB374" s="1" t="str" cm="1">
        <f t="array" aca="1" ref="BB374" ca="1">IF(NOT(ISNUMBER(INDEX($A:$A, LOOKUP(2, 1 / ($A$1:INDIRECT("$A$"&amp;ROW($A374)) &lt;&gt; ""),ROW($A$1:INDIRECT("$A$"&amp;ROW($A374)))), 1))), "",
INDIRECT("$AB$"&amp;LOOKUP(2, 1 / ($AY$1:INDIRECT("$AY$"&amp;ROW($AY374)-1) &lt;&gt; ""),ROW($AY$1:INDIRECT("$AY$"&amp;ROW($AY374)-1)))))</f>
        <v/>
      </c>
      <c r="BC374" s="3" t="str" cm="1">
        <f t="array" aca="1" ref="BC374" ca="1">IF(NOT(ISNUMBER(INDEX($A:$A,LOOKUP(2,1/($A$1:INDIRECT("$A$"&amp;ROW($A374))&lt;&gt;""),ROW($A$1:INDIRECT("$A$"&amp;ROW($A374)))),1))),"",
$BA374+$BA374+10)</f>
        <v/>
      </c>
      <c r="BD374" s="3" t="str" cm="1">
        <f t="array" aca="1" ref="BD374" ca="1">IF(NOT(ISNUMBER(INDEX($A:$A,LOOKUP(2,1/($A$1:INDIRECT("$A$"&amp;ROW($A374))&lt;&gt;""),ROW($A$1:INDIRECT("$A$"&amp;ROW($A374)))),1))),"",
$BA374+$BB374+10)</f>
        <v/>
      </c>
      <c r="BE374" s="3" t="str" cm="1">
        <f t="array" aca="1" ref="BE374" ca="1">IF(NOT(ISNUMBER(INDEX($A:$A,LOOKUP(2,1/($A$1:INDIRECT("$A$"&amp;ROW($A374))&lt;&gt;""),ROW($A$1:INDIRECT("$A$"&amp;ROW($A374)))),1))),"",
$BC374*$BC374)</f>
        <v/>
      </c>
      <c r="BF374" s="3" t="str" cm="1">
        <f t="array" aca="1" ref="BF374" ca="1">IF(NOT(ISNUMBER(INDEX($A:$A,LOOKUP(2,1/($A$1:INDIRECT("$A$"&amp;ROW($A374))&lt;&gt;""),ROW($A$1:INDIRECT("$A$"&amp;ROW($A374)))),1))),"",
$BD374*$BD374)</f>
        <v/>
      </c>
      <c r="BG374" s="3" t="str" cm="1">
        <f t="array" aca="1" ref="BG374" ca="1">IF(NOT(ISNUMBER(INDEX($A:$A,LOOKUP(2,1/($A$1:INDIRECT("$A$"&amp;ROW($A374))&lt;&gt;""),ROW($A$1:INDIRECT("$A$"&amp;ROW($A374)))),1))),"",
_xlfn.FLOOR.MATH(1.5*_xlfn.FLOOR.MATH($AZ374*BA374/5)))</f>
        <v/>
      </c>
      <c r="BH374" s="3" t="str" cm="1">
        <f t="array" aca="1" ref="BH374" ca="1">IF(NOT(ISNUMBER(INDEX($A:$A, LOOKUP(2, 1 / ($A$1:INDIRECT("$A$"&amp;ROW($A374)) &lt;&gt; ""),ROW($A$1:INDIRECT("$A$"&amp;ROW($A374)))), 1))), "",
_xlfn.FLOOR.MATH($BG374/IF(OR(INDIRECT("$C$"&amp;LOOKUP(2, 1 / ($AY$1:INDIRECT("$AY$"&amp;ROW($AY374)-1) &lt;&gt; ""),ROW($AY$1:INDIRECT("$AY$"&amp;ROW($AY374)-1))))="Multi",
INDIRECT("$C$"&amp;LOOKUP(2, 1 / ($AY$1:INDIRECT("$AY$"&amp;ROW($AY374)-1) &lt;&gt; ""),ROW($AY$1:INDIRECT("$AY$"&amp;ROW($AY374)-1))))="Double"),2,1)))</f>
        <v/>
      </c>
      <c r="BI374" s="3" t="str" cm="1">
        <f t="array" aca="1" ref="BI374" ca="1">IF(NOT(ISNUMBER(INDEX($A:$A,LOOKUP(2,1/($A$1:INDIRECT("$A$"&amp;ROW($A374))&lt;&gt;""),ROW($A$1:INDIRECT("$A$"&amp;ROW($A374)))),1))),"",
VLOOKUP($BC374,GameFreakSQRT!$A$1:$B$200,2,FALSE))</f>
        <v/>
      </c>
      <c r="BJ374" s="3" t="str" cm="1">
        <f t="array" aca="1" ref="BJ374" ca="1">IF(NOT(ISNUMBER(INDEX($A:$A,LOOKUP(2,1/($A$1:INDIRECT("$A$"&amp;ROW($A374))&lt;&gt;""),ROW($A$1:INDIRECT("$A$"&amp;ROW($A374)))),1))),"",
VLOOKUP($BD374,GameFreakSQRT!$A$1:$B$200,2,FALSE))</f>
        <v/>
      </c>
      <c r="BK374" s="3" t="str" cm="1">
        <f t="array" aca="1" ref="BK374" ca="1">IF(NOT(ISNUMBER(INDEX($A:$A,LOOKUP(2,1/($A$1:INDIRECT("$A$"&amp;ROW($A374))&lt;&gt;""),ROW($A$1:INDIRECT("$A$"&amp;ROW($A374)))),1))),"",
_xlfn.FLOOR.MATH((($BI374*$BE374)*$BH374)/($BJ374*$BF374))+1)</f>
        <v/>
      </c>
      <c r="BL374" s="3" t="str" cm="1">
        <f t="array" aca="1" ref="BL374" ca="1">IF(NOT(ISNUMBER(INDEX($A:$A,LOOKUP(2,1/($A$1:INDIRECT("$A$"&amp;ROW($A374))&lt;&gt;""),ROW($A$1:INDIRECT("$A$"&amp;ROW($A374)))),1))),"",
_xlfn.FLOOR.MATH($BK374*IF(NOT(INDIRECT("$Z$"&amp;LOOKUP(2, 1 / ($AY$1:INDIRECT("$AY$"&amp;ROW($AY374)-1) &lt;&gt; ""),ROW($AY$1:INDIRECT("$AY$"&amp;ROW($AY374)-1))))=""),1.5,1)))</f>
        <v/>
      </c>
      <c r="BM374" s="3" t="str" cm="1">
        <f t="array" aca="1" ref="BM374" ca="1">IF(NOT(ISNUMBER(INDEX($A:$A, LOOKUP(2, 1 / ($A$1:INDIRECT("$A$"&amp;ROW($A374)) &lt;&gt; ""),ROW($A$1:INDIRECT("$A$"&amp;ROW($A374)))), 1))), "",
INDIRECT("$Y$"&amp;LOOKUP(2, 1 / ($AY$1:INDIRECT("$AY$"&amp;ROW($AY374)-1) &lt;&gt; ""),ROW($AY$1:INDIRECT("$AY$"&amp;ROW($AY374)-1)))))</f>
        <v/>
      </c>
      <c r="BN374" s="3" t="str">
        <f t="shared" ca="1" si="34"/>
        <v/>
      </c>
    </row>
    <row r="375" spans="1:66" x14ac:dyDescent="0.45">
      <c r="A375" s="56" t="s">
        <v>75</v>
      </c>
      <c r="B375" s="56" t="s">
        <v>653</v>
      </c>
      <c r="C375" s="56" t="s">
        <v>46</v>
      </c>
      <c r="D375" s="56" t="s">
        <v>649</v>
      </c>
      <c r="E375" s="56" t="s">
        <v>301</v>
      </c>
      <c r="F375" s="56">
        <v>1</v>
      </c>
      <c r="G375" s="2" t="s">
        <v>286</v>
      </c>
      <c r="H375" s="2" t="s">
        <v>50</v>
      </c>
      <c r="I375" s="2">
        <v>23</v>
      </c>
      <c r="J375" s="2" t="s">
        <v>134</v>
      </c>
      <c r="K375" s="2" t="s">
        <v>161</v>
      </c>
      <c r="L375" s="2" t="s">
        <v>53</v>
      </c>
      <c r="M375" s="2" t="s">
        <v>288</v>
      </c>
      <c r="N375" s="2" t="s">
        <v>295</v>
      </c>
      <c r="O375" s="2" t="s">
        <v>387</v>
      </c>
      <c r="P375" s="2" t="s">
        <v>225</v>
      </c>
      <c r="Q375" s="2">
        <v>0</v>
      </c>
      <c r="R375" s="2">
        <f>_xlfn.FLOOR.MATH((((2*VLOOKUP(G375, 'EV and Base'!$A$1:$N$671, 9, FALSE))+$Q375)*$I375)/100)+$I375+10</f>
        <v>56</v>
      </c>
      <c r="S375" s="2">
        <f>_xlfn.FLOOR.MATH((_xlfn.FLOOR.MATH((((2*VLOOKUP($G375, 'EV and Base'!$A$1:$N$671, 10, FALSE))+$Q375)*$I375)/100)+5)*
IF(OR($J375="Lonely", $J375="Brave", $J375="Adamant", $J375="Naughty"), 1.1,
IF(OR($J375="Bold", $J375="Timid", $J375="Modest", $J375="Calm"), 0.9, 1)))</f>
        <v>37</v>
      </c>
      <c r="T375" s="2">
        <f>_xlfn.FLOOR.MATH((_xlfn.FLOOR.MATH((((2*VLOOKUP($G375, 'EV and Base'!$A$1:$N$671, 11, FALSE))+$Q375)*$I375)/100)+5)*
IF(OR($J375="Bold", $J375="Relaxed", $J375="Impish", $J375="Lax"), 1.1,
IF(OR($J375="Lonely", $J375="Hasty", $J375="Mild", $J375="Gentle"), 0.9, 1)))</f>
        <v>44</v>
      </c>
      <c r="U375" s="2">
        <f>_xlfn.FLOOR.MATH((_xlfn.FLOOR.MATH((((2*VLOOKUP($G375, 'EV and Base'!$A$1:$N$671, 12, FALSE))+$Q375)*$I375)/100)+5)*
IF(OR($J375="Modest", $J375="Mild", $J375="Quiet", $J375="Rash"), 1.1,
IF(OR($J375="Adamant", $J375="Impish", $J375="Jolly", $J375="Careful"), 0.9, 1)))</f>
        <v>18</v>
      </c>
      <c r="V375" s="2">
        <f>_xlfn.FLOOR.MATH((_xlfn.FLOOR.MATH((((2*VLOOKUP($G375, 'EV and Base'!$A$1:$N$671, 13, FALSE))+$Q375)*$I375)/100)+5)*
IF(OR($J375="Calm", $J375="Gentle", $J375="Sassy", $J375="Careful"), 1.1,
IF(OR($J375="Naughty", $J375="Lax", $J375="Naive", $J375="Rash"), 0.9, 1)))</f>
        <v>21</v>
      </c>
      <c r="W375" s="2">
        <f>_xlfn.FLOOR.MATH((_xlfn.FLOOR.MATH((((2*VLOOKUP($G375, 'EV and Base'!$A$1:$N$671, 14, FALSE))+$Q375)*$I375)/100)+5)*
IF(OR($J375="Timid", $J375="Hasty", $J375="Jolly", $J375="Naive"), 1.1,
IF(OR($J375="Brave", $J375="Relaxed", $J375="Quiet", $J375="Sassy"), 0.9, 1)))</f>
        <v>30</v>
      </c>
      <c r="X375" s="56">
        <v>552</v>
      </c>
      <c r="Z375" s="1">
        <v>1</v>
      </c>
      <c r="AA375" s="23" t="str" cm="1">
        <f t="array" aca="1" ref="AA375" ca="1">IF(NOT(ISNUMBER(INDEX($A:$A,LOOKUP(2,1/($A$1:INDIRECT("$A$"&amp;ROW($A375))&lt;&gt;""),ROW($A$1:INDIRECT("$A$"&amp;ROW($A375)))),1))),"",
IF(NOT(ISNUMBER($A375)),$AA374,
IF($AB375&lt;16,"Lillipup",
IF($AB375&lt;32,"Herdier",
"Stoutland"))))</f>
        <v/>
      </c>
      <c r="AB375" s="25" t="str" cm="1">
        <f t="array" aca="1" ref="AB375" ca="1">IF(NOT(ISNUMBER(INDEX($A:$A, LOOKUP(2, 1 / ($A$1:INDIRECT("$A$"&amp;ROW($A375)) &lt;&gt; ""),ROW($A$1:INDIRECT("$A$"&amp;ROW($A375)))), 1))), "",
VLOOKUP($AY375,'Medium-Slow'!$A$1:$B$101,2,TRUE))</f>
        <v/>
      </c>
      <c r="AC375" s="23" t="str" cm="1">
        <f t="array" aca="1" ref="AC375" ca="1">IF(NOT(ISNUMBER(INDEX($A:$A, LOOKUP(2, 1 / ($A$1:INDIRECT("$A$"&amp;ROW($A375)) &lt;&gt; ""),ROW($A$1:INDIRECT("$A$"&amp;ROW($A375)))), 1))), "",
INDEX($AC:$AC, LOOKUP(2, 1 / ($AC$1:INDIRECT("$AC$"&amp;ROW($AC375)-1) &lt;&gt; ""),ROW($AC$1:INDIRECT("$AC$"&amp;ROW($AC375)-1))), 1)+
IF(INDEX($AC:$AC, LOOKUP(2, 1 / ($AC$1:INDIRECT("$AC$"&amp;ROW($AC375)-1) &lt;&gt; ""),ROW($AC$1:INDIRECT("$AC$"&amp;ROW($AC375)-1))), 1)+
INDEX($AD:$AD, LOOKUP(2, 1 / ($AD$1:INDIRECT("$AD$"&amp;ROW($AD375)-1) &lt;&gt; ""),ROW($AD$1:INDIRECT("$AD$"&amp;ROW($AD375)-1))), 1)+
INDEX($AE:$AE, LOOKUP(2, 1 / ($AE$1:INDIRECT("$AE$"&amp;ROW($AE375)-1) &lt;&gt; ""),ROW($AE$1:INDIRECT("$AE$"&amp;ROW($AD375)-1))), 1)+
INDEX($AE:$AF, LOOKUP(2, 1 / ($AF$1:INDIRECT("$AF$"&amp;ROW($AF375)-1) &lt;&gt; ""),ROW($AF$1:INDIRECT("$AF$"&amp;ROW($AD375)-1))), 1)+
INDEX($AG:$AG, LOOKUP(2, 1 / ($AG$1:INDIRECT("$AG$"&amp;ROW($AG375)-1) &lt;&gt; ""),ROW($AG$1:INDIRECT("$AG$"&amp;ROW($AD375)-1))), 1)+
INDEX($AH:$AH, LOOKUP(2, 1 / ($AH$1:INDIRECT("$AH$"&amp;ROW($AH375)-1) &lt;&gt; ""),ROW($AH$1:INDIRECT("$AH$"&amp;ROW($AD375)-1))), 1)&gt;=510,0,
IF(INDEX($AC:$AC, LOOKUP(2, 1 / ($AC$1:INDIRECT("$AC$"&amp;ROW($AC375)-1) &lt;&gt; ""),ROW($AC$1:INDIRECT("$AC$"&amp;ROW($AC375)-1))), 1)&gt;=255,0,
VLOOKUP(INDIRECT("$G$"&amp;LOOKUP(2, 1 / ($AC$1:INDIRECT("$AC$"&amp;ROW($AC375)-1) &lt;&gt; ""),ROW($AC$1:INDIRECT("$AC$"&amp;ROW($AC375)-1)))), 'EV and Base'!$A$1:$N$671, 3, FALSE))))</f>
        <v/>
      </c>
      <c r="AD375" s="2" t="str" cm="1">
        <f t="array" aca="1" ref="AD375" ca="1">IF(NOT(ISNUMBER(INDEX($A:$A, LOOKUP(2, 1 / ($A$1:INDIRECT("$A$"&amp;ROW($A375)) &lt;&gt; ""),ROW($A$1:INDIRECT("$A$"&amp;ROW($A375)))), 1))), "",
INDEX($AD:$AD, LOOKUP(2, 1 / ($AD$1:INDIRECT("$AD$"&amp;ROW($AD375)-1) &lt;&gt; ""),ROW($AD$1:INDIRECT("$AD$"&amp;ROW($AD375)-1))), 1)+
IF(INDEX($AC:$AC, LOOKUP(2, 1 / ($AC$1:INDIRECT("$AC$"&amp;ROW($AC375)-1) &lt;&gt; ""),ROW($AC$1:INDIRECT("$AC$"&amp;ROW($AC375)-1))), 1)+
INDEX($AD:$AD, LOOKUP(2, 1 / ($AD$1:INDIRECT("$AD$"&amp;ROW($AD375)-1) &lt;&gt; ""),ROW($AD$1:INDIRECT("$AD$"&amp;ROW($AD375)-1))), 1)+
INDEX($AE:$AE, LOOKUP(2, 1 / ($AE$1:INDIRECT("$AE$"&amp;ROW($AE375)-1) &lt;&gt; ""),ROW($AE$1:INDIRECT("$AE$"&amp;ROW($AD375)-1))), 1)+
INDEX($AE:$AF, LOOKUP(2, 1 / ($AF$1:INDIRECT("$AF$"&amp;ROW($AF375)-1) &lt;&gt; ""),ROW($AF$1:INDIRECT("$AF$"&amp;ROW($AD375)-1))), 1)+
INDEX($AG:$AG, LOOKUP(2, 1 / ($AG$1:INDIRECT("$AG$"&amp;ROW($AG375)-1) &lt;&gt; ""),ROW($AG$1:INDIRECT("$AG$"&amp;ROW($AD375)-1))), 1)+
INDEX($AH:$AH, LOOKUP(2, 1 / ($AH$1:INDIRECT("$AH$"&amp;ROW($AH375)-1) &lt;&gt; ""),ROW($AH$1:INDIRECT("$AH$"&amp;ROW($AD375)-1))), 1)&gt;=510,0,
IF(INDEX($AD:$AD, LOOKUP(2, 1 / ($AD$1:INDIRECT("$AD$"&amp;ROW($AD375)-1) &lt;&gt; ""),ROW($AD$1:INDIRECT("$AD$"&amp;ROW($AD375)-1))), 1)&gt;=255,0,
VLOOKUP(INDIRECT("$G$"&amp;LOOKUP(2, 1 / ($AD$1:INDIRECT("$AD$"&amp;ROW($AD375)-1) &lt;&gt; ""),ROW($AD$1:INDIRECT("$AD$"&amp;ROW($AD375)-1)))), 'EV and Base'!$A$1:$N$671, 4, FALSE))))</f>
        <v/>
      </c>
      <c r="AE375" s="2" t="str" cm="1">
        <f t="array" aca="1" ref="AE375" ca="1">IF(NOT(ISNUMBER(INDEX($A:$A,LOOKUP(2,1/($A$1:INDIRECT("$A$"&amp;ROW($A375))&lt;&gt;""),ROW($A$1:INDIRECT("$A$"&amp;ROW($A375)))),1))),"",
INDEX($AE:$AE,LOOKUP(2,1/($AE$1:INDIRECT("$AE$"&amp;ROW($AE375)-1)&lt;&gt;""),ROW($AE$1:INDIRECT("$AE$"&amp;ROW($AE375)-1))),1)+
IF(INDEX($AC:$AC,LOOKUP(2,1/($AC$1:INDIRECT("$AC$"&amp;ROW($AC375)-1)&lt;&gt;""),ROW($AC$1:INDIRECT("$AC$"&amp;ROW($AC375)-1))),1)+
INDEX($AD:$AD,LOOKUP(2,1/($AD$1:INDIRECT("$AD$"&amp;ROW($AD375)-1)&lt;&gt;""),ROW($AD$1:INDIRECT("$AD$"&amp;ROW($AD375)-1))),1)+
INDEX($AE:$AE,LOOKUP(2,1/($AE$1:INDIRECT("$AE$"&amp;ROW($AE375)-1)&lt;&gt;""),ROW($AE$1:INDIRECT("$AE$"&amp;ROW($AD375)-1))),1)+
INDEX($AE:$AF,LOOKUP(2,1/($AF$1:INDIRECT("$AF$"&amp;ROW($AF375)-1)&lt;&gt;""),ROW($AF$1:INDIRECT("$AF$"&amp;ROW($AD375)-1))),1)+
INDEX($AG:$AG,LOOKUP(2,1/($AG$1:INDIRECT("$AG$"&amp;ROW($AG375)-1)&lt;&gt;""),ROW($AG$1:INDIRECT("$AG$"&amp;ROW($AD375)-1))),1)+
INDEX($AH:$AH,LOOKUP(2,1/($AH$1:INDIRECT("$AH$"&amp;ROW($AH375)-1)&lt;&gt;""),ROW($AH$1:INDIRECT("$AH$"&amp;ROW($AD375)-1))),1)&gt;=510,0,
IF(INDEX($AE:$AE,LOOKUP(2,1/($AE$1:INDIRECT("$AE$"&amp;ROW($AE375)-1)&lt;&gt;""),ROW($AE$1:INDIRECT("$AE$"&amp;ROW($AE375)-1))),1)&gt;=255,0,
VLOOKUP(INDIRECT("$G$"&amp;LOOKUP(2,1/($AE$1:INDIRECT("$AE$"&amp;ROW($AE375)-1)&lt;&gt;""),ROW($AE$1:INDIRECT("$AE$"&amp;ROW($AE375)-1)))),'EV and Base'!$A$1:$N$671,5,FALSE))))</f>
        <v/>
      </c>
      <c r="AF375" s="2" t="str" cm="1">
        <f t="array" aca="1" ref="AF375" ca="1">IF(NOT(ISNUMBER(INDEX($A:$A, LOOKUP(2, 1 / ($A$1:INDIRECT("$A$"&amp;ROW($A375)) &lt;&gt; ""),ROW($A$1:INDIRECT("$A$"&amp;ROW($A375)))), 1))), "",
INDEX($AF:$AF, LOOKUP(2, 1 / ($AF$1:INDIRECT("$AF$"&amp;ROW($AF375)-1) &lt;&gt; ""),ROW($AF$1:INDIRECT("$AF$"&amp;ROW($AF375)-1))), 1)+
IF(INDEX($AC:$AC, LOOKUP(2, 1 / ($AC$1:INDIRECT("$AC$"&amp;ROW($AC375)-1) &lt;&gt; ""),ROW($AC$1:INDIRECT("$AC$"&amp;ROW($AC375)-1))), 1)+
INDEX($AD:$AD, LOOKUP(2, 1 / ($AD$1:INDIRECT("$AD$"&amp;ROW($AD375)-1) &lt;&gt; ""),ROW($AD$1:INDIRECT("$AD$"&amp;ROW($AD375)-1))), 1)+
INDEX($AE:$AE, LOOKUP(2, 1 / ($AE$1:INDIRECT("$AE$"&amp;ROW($AE375)-1) &lt;&gt; ""),ROW($AE$1:INDIRECT("$AE$"&amp;ROW($AD375)-1))), 1)+
INDEX($AE:$AF, LOOKUP(2, 1 / ($AF$1:INDIRECT("$AF$"&amp;ROW($AF375)-1) &lt;&gt; ""),ROW($AF$1:INDIRECT("$AF$"&amp;ROW($AD375)-1))), 1)+
INDEX($AG:$AG, LOOKUP(2, 1 / ($AG$1:INDIRECT("$AG$"&amp;ROW($AG375)-1) &lt;&gt; ""),ROW($AG$1:INDIRECT("$AG$"&amp;ROW($AD375)-1))), 1)+
INDEX($AH:$AH, LOOKUP(2, 1 / ($AH$1:INDIRECT("$AH$"&amp;ROW($AH375)-1) &lt;&gt; ""),ROW($AH$1:INDIRECT("$AH$"&amp;ROW($AD375)-1))), 1)&gt;=510,0,
IF(INDEX($AF:$AF, LOOKUP(2, 1 / ($AF$1:INDIRECT("$AF$"&amp;ROW($AF375)-1) &lt;&gt; ""),ROW($AF$1:INDIRECT("$AF$"&amp;ROW($AF375)-1))), 1)&gt;=255,0,
VLOOKUP(INDIRECT("$G$"&amp;LOOKUP(2, 1 / ($AF$1:INDIRECT("$AF$"&amp;ROW($AF375)-1) &lt;&gt; ""),ROW($AF$1:INDIRECT("$AF$"&amp;ROW($AF375)-1)))), 'EV and Base'!$A$1:$N$671, 6, FALSE))))</f>
        <v/>
      </c>
      <c r="AG375" s="2" t="str" cm="1">
        <f t="array" aca="1" ref="AG375" ca="1">IF(NOT(ISNUMBER(INDEX($A:$A, LOOKUP(2, 1 / ($A$1:INDIRECT("$A$"&amp;ROW($A375)) &lt;&gt; ""),ROW($A$1:INDIRECT("$A$"&amp;ROW($A375)))), 1))), "",
INDEX($AG:$AG, LOOKUP(2, 1 / ($AG$1:INDIRECT("$AG$"&amp;ROW($AG375)-1) &lt;&gt; ""),ROW($AG$1:INDIRECT("$AG$"&amp;ROW($AG375)-1))), 1)+
IF(INDEX($AC:$AC, LOOKUP(2, 1 / ($AC$1:INDIRECT("$AC$"&amp;ROW($AC375)-1) &lt;&gt; ""),ROW($AC$1:INDIRECT("$AC$"&amp;ROW($AC375)-1))), 1)+
INDEX($AD:$AD, LOOKUP(2, 1 / ($AD$1:INDIRECT("$AD$"&amp;ROW($AD375)-1) &lt;&gt; ""),ROW($AD$1:INDIRECT("$AD$"&amp;ROW($AD375)-1))), 1)+
INDEX($AE:$AE, LOOKUP(2, 1 / ($AE$1:INDIRECT("$AE$"&amp;ROW($AE375)-1) &lt;&gt; ""),ROW($AE$1:INDIRECT("$AE$"&amp;ROW($AD375)-1))), 1)+
INDEX($AE:$AF, LOOKUP(2, 1 / ($AF$1:INDIRECT("$AF$"&amp;ROW($AF375)-1) &lt;&gt; ""),ROW($AF$1:INDIRECT("$AF$"&amp;ROW($AD375)-1))), 1)+
INDEX($AG:$AG, LOOKUP(2, 1 / ($AG$1:INDIRECT("$AG$"&amp;ROW($AG375)-1) &lt;&gt; ""),ROW($AG$1:INDIRECT("$AG$"&amp;ROW($AD375)-1))), 1)+
INDEX($AH:$AH, LOOKUP(2, 1 / ($AH$1:INDIRECT("$AH$"&amp;ROW($AH375)-1) &lt;&gt; ""),ROW($AH$1:INDIRECT("$AH$"&amp;ROW($AD375)-1))), 1)&gt;=510,0,
IF(INDEX($AG:$AG, LOOKUP(2, 1 / ($AG$1:INDIRECT("$AG$"&amp;ROW($AG375)-1) &lt;&gt; ""),ROW($AG$1:INDIRECT("$AG$"&amp;ROW($AG375)-1))), 1)&gt;=255,0,
VLOOKUP(INDIRECT("$G$"&amp;LOOKUP(2, 1 / ($AG$1:INDIRECT("$AG$"&amp;ROW($AG375)-1) &lt;&gt; ""),ROW($AG$1:INDIRECT("$AG$"&amp;ROW($AG375)-1)))), 'EV and Base'!$A$1:$N$671, 7, FALSE))))</f>
        <v/>
      </c>
      <c r="AH375" s="24" t="str" cm="1">
        <f t="array" aca="1" ref="AH375" ca="1">IF(NOT(ISNUMBER(INDEX($A:$A,LOOKUP(2,1/($A$1:INDIRECT("$A$"&amp;ROW($A375))&lt;&gt;""),ROW($A$1:INDIRECT("$A$"&amp;ROW($A375)))),1))),"",
INDEX($AH:$AH,LOOKUP(2,1/($AH$1:INDIRECT("$AH$"&amp;ROW($AH375)-1)&lt;&gt;""),ROW($AH$1:INDIRECT("$AH$"&amp;ROW($AH375)-1))),1)+
IF(INDEX($AC:$AC,LOOKUP(2,1/($AC$1:INDIRECT("$AC$"&amp;ROW($AC375)-1)&lt;&gt;""),ROW($AC$1:INDIRECT("$AC$"&amp;ROW($AC375)-1))),1)+
INDEX($AD:$AD,LOOKUP(2,1/($AD$1:INDIRECT("$AD$"&amp;ROW($AD375)-1)&lt;&gt;""),ROW($AD$1:INDIRECT("$AD$"&amp;ROW($AD375)-1))),1)+
INDEX($AE:$AE,LOOKUP(2,1/($AE$1:INDIRECT("$AE$"&amp;ROW($AE375)-1)&lt;&gt;""),ROW($AE$1:INDIRECT("$AE$"&amp;ROW($AD375)-1))),1)+
INDEX($AE:$AF,LOOKUP(2,1/($AF$1:INDIRECT("$AF$"&amp;ROW($AF375)-1)&lt;&gt;""),ROW($AF$1:INDIRECT("$AF$"&amp;ROW($AD375)-1))),1)+
INDEX($AG:$AG,LOOKUP(2,1/($AG$1:INDIRECT("$AG$"&amp;ROW($AG375)-1)&lt;&gt;""),ROW($AG$1:INDIRECT("$AG$"&amp;ROW($AD375)-1))),1)+
INDEX($AH:$AH,LOOKUP(2,1/($AH$1:INDIRECT("$AH$"&amp;ROW($AH375)-1)&lt;&gt;""),ROW($AH$1:INDIRECT("$AH$"&amp;ROW($AD375)-1))),1)&gt;=510,0,
IF(INDEX($AH:$AH,LOOKUP(2,1/($AH$1:INDIRECT("$AH$"&amp;ROW($AH375)-1)&lt;&gt;""),ROW($AH$1:INDIRECT("$AH$"&amp;ROW($AH375)-1))),1)&gt;=255,0,
VLOOKUP(INDIRECT("$G$"&amp;LOOKUP(2,1/($AH$1:INDIRECT("$AH$"&amp;ROW($AH375)-1)&lt;&gt;""),ROW($AH$1:INDIRECT("$AH$"&amp;ROW($AH375)-1)))),'EV and Base'!$A$1:$N$671,8,FALSE))))</f>
        <v/>
      </c>
      <c r="AI375" s="29" t="str" cm="1">
        <f t="array" aca="1" ref="AI375" ca="1">IF(NOT(ISNUMBER(INDEX($A:$A,LOOKUP(2,1/($A$1:INDIRECT("$A$"&amp;ROW($A375))&lt;&gt;""),ROW($A$1:INDIRECT("$A$"&amp;ROW($A375)))),1))),"",
ROUNDDOWN((((2*VLOOKUP($AA375,'EV and Base'!$A$1:$N$671,9,FALSE))+31+ROUNDDOWN($AC375/4,0))*$AB375)/100,0)+$AB375+10)</f>
        <v/>
      </c>
      <c r="AJ375" s="21" t="str" cm="1">
        <f t="array" aca="1" ref="AJ375" ca="1">IF(NOT(ISNUMBER(INDEX($A:$A, LOOKUP(2, 1 / ($A$1:INDIRECT("$A$"&amp;ROW($A375)) &lt;&gt; ""),ROW($A$1:INDIRECT("$A$"&amp;ROW($A375)))), 1))), "",
ROUNDDOWN((ROUNDDOWN((((2*VLOOKUP($AA375, 'EV and Base'!$A$1:$N$671, 10, FALSE))+31+ROUNDDOWN($AD375/4, 0))*$AB375)/100, 0)+5)*1.1, 0))</f>
        <v/>
      </c>
      <c r="AK375" s="21" t="str" cm="1">
        <f t="array" aca="1" ref="AK375" ca="1">IF(NOT(ISNUMBER(INDEX($A:$A, LOOKUP(2, 1 / ($A$1:INDIRECT("$A$"&amp;ROW($A375)) &lt;&gt; ""),ROW($A$1:INDIRECT("$A$"&amp;ROW($A375)))), 1))), "",
ROUNDDOWN((ROUNDDOWN((((2*VLOOKUP($AA375, 'EV and Base'!$A$1:$N$671, 11, FALSE))+30+ROUNDDOWN($AE375/4, 0))*$AB375)/100, 0)+5), 0)
&amp;"-"&amp;
ROUNDDOWN((ROUNDDOWN((((2*VLOOKUP($AA375, 'EV and Base'!$A$1:$N$671, 11, FALSE))+31+ROUNDDOWN($AE375/4, 0))*$AB375)/100, 0)+5), 0))</f>
        <v/>
      </c>
      <c r="AL375" s="21" t="str" cm="1">
        <f t="array" aca="1" ref="AL375" ca="1">IF(NOT(ISNUMBER(INDEX($A:$A, LOOKUP(2, 1 / ($A$1:INDIRECT("$A$"&amp;ROW($A375)) &lt;&gt; ""),ROW($A$1:INDIRECT("$A$"&amp;ROW($A375)))), 1))), "",
ROUNDDOWN((ROUNDDOWN((((2*VLOOKUP($AA375, 'EV and Base'!$A$1:$N$671, 12, FALSE))+0+ROUNDDOWN($AF375/4, 0))*$AB375)/100, 0)+5)*0.9, 0)
&amp;"-"&amp;
ROUNDDOWN((ROUNDDOWN((((2*VLOOKUP($AA375, 'EV and Base'!$A$1:$N$671, 12, FALSE))+31+ROUNDDOWN($AF375/4, 0))*$AB375)/100, 0)+5)*0.9, 0))</f>
        <v/>
      </c>
      <c r="AM375" s="21" t="str" cm="1">
        <f t="array" aca="1" ref="AM375" ca="1">IF(NOT(ISNUMBER(INDEX($A:$A, LOOKUP(2, 1 / ($A$1:INDIRECT("$A$"&amp;ROW($A375)) &lt;&gt; ""),ROW($A$1:INDIRECT("$A$"&amp;ROW($A375)))), 1))), "",
ROUNDDOWN((ROUNDDOWN((((2*VLOOKUP($AA375, 'EV and Base'!$A$1:$N$671, 13, FALSE))+30+ROUNDDOWN($AG375/4, 0))*$AB375)/100, 0)+5), 0)
&amp;"-"&amp;
ROUNDDOWN((ROUNDDOWN((((2*VLOOKUP($AA375, 'EV and Base'!$A$1:$N$671, 13, FALSE))+31+ROUNDDOWN($AG375/4, 0))*$AB375)/100, 0)+5), 0))</f>
        <v/>
      </c>
      <c r="AN375" s="25" t="str" cm="1">
        <f t="array" aca="1" ref="AN375" ca="1">IF(NOT(ISNUMBER(INDEX($A:$A, LOOKUP(2, 1 / ($A$1:INDIRECT("$A$"&amp;ROW($A375)) &lt;&gt; ""),ROW($A$1:INDIRECT("$A$"&amp;ROW($A375)))), 1))), "",
ROUNDDOWN((ROUNDDOWN((((2*VLOOKUP($AA375, 'EV and Base'!$A$1:$N$671, 14, FALSE))+31+ROUNDDOWN($AH375/4, 0))*$AB375)/100, 0)+5), 0))</f>
        <v/>
      </c>
      <c r="AO375" s="23" t="str" cm="1">
        <f t="array" aca="1" ref="AO375" ca="1">IF(NOT(ISNUMBER(INDEX($A:$A, LOOKUP(2, 1 / ($A$1:INDIRECT("$A$"&amp;ROW($A375)) &lt;&gt; ""),ROW($A$1:INDIRECT("$A$"&amp;ROW($A375)))), 1))), "",
ROUNDDOWN((((2*VLOOKUP($AA375, 'EV and Base'!$A$1:$N$671, 9, FALSE))+31+ROUNDDOWN($AC375/4, 0))*$AB375)/100, 0)+$AB375+10)</f>
        <v/>
      </c>
      <c r="AP375" s="2" t="str" cm="1">
        <f t="array" aca="1" ref="AP375" ca="1">IF(NOT(ISNUMBER(INDEX($A:$A, LOOKUP(2, 1 / ($A$1:INDIRECT("$A$"&amp;ROW($A375)) &lt;&gt; ""),ROW($A$1:INDIRECT("$A$"&amp;ROW($A375)))), 1))), "",
ROUNDDOWN((ROUNDDOWN((((2*VLOOKUP($AA375, 'EV and Base'!$A$1:$N$671, 10, FALSE))+31+ROUNDDOWN($AD375/4, 0))*$AB375)/100, 0)+5)*1.1, 0))</f>
        <v/>
      </c>
      <c r="AQ375" s="2" t="str" cm="1">
        <f t="array" aca="1" ref="AQ375" ca="1">IF(NOT(ISNUMBER(INDEX($A:$A, LOOKUP(2, 1 / ($A$1:INDIRECT("$A$"&amp;ROW($A375)) &lt;&gt; ""),ROW($A$1:INDIRECT("$A$"&amp;ROW($A375)))), 1))), "",
ROUNDDOWN((ROUNDDOWN((((2*VLOOKUP($AA375, 'EV and Base'!$A$1:$N$671, 11, FALSE))+$AV$2+ROUNDDOWN($AE375/4, 0))*$AB375)/100, 0)+5), 0))</f>
        <v/>
      </c>
      <c r="AR375" s="22" t="str" cm="1">
        <f t="array" aca="1" ref="AR375" ca="1">IF(NOT(ISNUMBER(INDEX($A:$A, LOOKUP(2, 1 / ($A$1:INDIRECT("$A$"&amp;ROW($A375)) &lt;&gt; ""),ROW($A$1:INDIRECT("$A$"&amp;ROW($A375)))), 1))), "",
ROUNDDOWN((ROUNDDOWN((((2*VLOOKUP($AA375, 'EV and Base'!$A$1:$N$671, 12, FALSE))+$AW$2+ROUNDDOWN($AF375/4, 0))*$AB375)/100, 0)+5)*0.9, 0))</f>
        <v/>
      </c>
      <c r="AS375" s="2" t="str" cm="1">
        <f t="array" aca="1" ref="AS375" ca="1">IF(NOT(ISNUMBER(INDEX($A:$A, LOOKUP(2, 1 / ($A$1:INDIRECT("$A$"&amp;ROW($A375)) &lt;&gt; ""),ROW($A$1:INDIRECT("$A$"&amp;ROW($A375)))), 1))), "",
ROUNDDOWN((ROUNDDOWN((((2*VLOOKUP($AA375, 'EV and Base'!$A$1:$N$671, 13, FALSE))+$AX$2+ROUNDDOWN($AG375/4, 0))*$AB375)/100, 0)+5), 0))</f>
        <v/>
      </c>
      <c r="AT375" s="24" t="str" cm="1">
        <f t="array" aca="1" ref="AT375" ca="1">IF(NOT(ISNUMBER(INDEX($A:$A, LOOKUP(2, 1 / ($A$1:INDIRECT("$A$"&amp;ROW($A375)) &lt;&gt; ""),ROW($A$1:INDIRECT("$A$"&amp;ROW($A375)))), 1))), "",
ROUNDDOWN((ROUNDDOWN((((2*VLOOKUP($AA375, 'EV and Base'!$A$1:$N$671, 14, FALSE))+31+ROUNDDOWN($AH375/4, 0))*$AB375)/100, 0)+5), 0))</f>
        <v/>
      </c>
      <c r="AU375" s="28"/>
      <c r="AY375" t="str" cm="1">
        <f t="array" aca="1" ref="AY375" ca="1">IF(NOT(ISNUMBER(INDEX($A:$A,LOOKUP(2,1/($A$1:INDIRECT("$A$"&amp;ROW($A375))&lt;&gt;""),ROW($A$1:INDIRECT("$A$"&amp;ROW($A375)))),1))),"",
INDEX($AY:$AY,LOOKUP(2,1/($AY$1:INDIRECT("$AY$"&amp;ROW($AY375)-1)&lt;&gt;""),ROW($AY$1:INDIRECT("$AY$"&amp;ROW($AY375)-1))),1)+$BL375)</f>
        <v/>
      </c>
      <c r="AZ375" s="3" t="str" cm="1">
        <f t="array" aca="1" ref="AZ375" ca="1">IF(NOT(ISNUMBER(INDEX($A:$A, LOOKUP(2, 1 / ($A$1:INDIRECT("$A$"&amp;ROW($A375)) &lt;&gt; ""),ROW($A$1:INDIRECT("$A$"&amp;ROW($A375)))), 1))), "",
VLOOKUP(INDIRECT("$G$"&amp;LOOKUP(2, 1 / ($AY$1:INDIRECT("$AY$"&amp;ROW($AY375)-1) &lt;&gt; ""),ROW($AY$1:INDIRECT("$AY$"&amp;ROW($AY375)-1)))),'EV and Base'!A314:N984,2,FALSE))</f>
        <v/>
      </c>
      <c r="BA375" s="3" t="str" cm="1">
        <f t="array" aca="1" ref="BA375" ca="1">IF(NOT(ISNUMBER(INDEX($A:$A, LOOKUP(2, 1 / ($A$1:INDIRECT("$A$"&amp;ROW($A375)) &lt;&gt; ""),ROW($A$1:INDIRECT("$A$"&amp;ROW($A375)))), 1))), "",
INDIRECT("$I$"&amp;LOOKUP(2, 1 / ($AY$1:INDIRECT("$AY$"&amp;ROW($AY375)-1) &lt;&gt; ""),ROW($AY$1:INDIRECT("$AY$"&amp;ROW($AY375)-1)))))</f>
        <v/>
      </c>
      <c r="BB375" s="1" t="str" cm="1">
        <f t="array" aca="1" ref="BB375" ca="1">IF(NOT(ISNUMBER(INDEX($A:$A, LOOKUP(2, 1 / ($A$1:INDIRECT("$A$"&amp;ROW($A375)) &lt;&gt; ""),ROW($A$1:INDIRECT("$A$"&amp;ROW($A375)))), 1))), "",
INDIRECT("$AB$"&amp;LOOKUP(2, 1 / ($AY$1:INDIRECT("$AY$"&amp;ROW($AY375)-1) &lt;&gt; ""),ROW($AY$1:INDIRECT("$AY$"&amp;ROW($AY375)-1)))))</f>
        <v/>
      </c>
      <c r="BC375" s="3" t="str" cm="1">
        <f t="array" aca="1" ref="BC375" ca="1">IF(NOT(ISNUMBER(INDEX($A:$A,LOOKUP(2,1/($A$1:INDIRECT("$A$"&amp;ROW($A375))&lt;&gt;""),ROW($A$1:INDIRECT("$A$"&amp;ROW($A375)))),1))),"",
$BA375+$BA375+10)</f>
        <v/>
      </c>
      <c r="BD375" s="3" t="str" cm="1">
        <f t="array" aca="1" ref="BD375" ca="1">IF(NOT(ISNUMBER(INDEX($A:$A,LOOKUP(2,1/($A$1:INDIRECT("$A$"&amp;ROW($A375))&lt;&gt;""),ROW($A$1:INDIRECT("$A$"&amp;ROW($A375)))),1))),"",
$BA375+$BB375+10)</f>
        <v/>
      </c>
      <c r="BE375" s="3" t="str" cm="1">
        <f t="array" aca="1" ref="BE375" ca="1">IF(NOT(ISNUMBER(INDEX($A:$A,LOOKUP(2,1/($A$1:INDIRECT("$A$"&amp;ROW($A375))&lt;&gt;""),ROW($A$1:INDIRECT("$A$"&amp;ROW($A375)))),1))),"",
$BC375*$BC375)</f>
        <v/>
      </c>
      <c r="BF375" s="3" t="str" cm="1">
        <f t="array" aca="1" ref="BF375" ca="1">IF(NOT(ISNUMBER(INDEX($A:$A,LOOKUP(2,1/($A$1:INDIRECT("$A$"&amp;ROW($A375))&lt;&gt;""),ROW($A$1:INDIRECT("$A$"&amp;ROW($A375)))),1))),"",
$BD375*$BD375)</f>
        <v/>
      </c>
      <c r="BG375" s="3" t="str" cm="1">
        <f t="array" aca="1" ref="BG375" ca="1">IF(NOT(ISNUMBER(INDEX($A:$A,LOOKUP(2,1/($A$1:INDIRECT("$A$"&amp;ROW($A375))&lt;&gt;""),ROW($A$1:INDIRECT("$A$"&amp;ROW($A375)))),1))),"",
_xlfn.FLOOR.MATH(1.5*_xlfn.FLOOR.MATH($AZ375*BA375/5)))</f>
        <v/>
      </c>
      <c r="BH375" s="3" t="str" cm="1">
        <f t="array" aca="1" ref="BH375" ca="1">IF(NOT(ISNUMBER(INDEX($A:$A, LOOKUP(2, 1 / ($A$1:INDIRECT("$A$"&amp;ROW($A375)) &lt;&gt; ""),ROW($A$1:INDIRECT("$A$"&amp;ROW($A375)))), 1))), "",
_xlfn.FLOOR.MATH($BG375/IF(OR(INDIRECT("$C$"&amp;LOOKUP(2, 1 / ($AY$1:INDIRECT("$AY$"&amp;ROW($AY375)-1) &lt;&gt; ""),ROW($AY$1:INDIRECT("$AY$"&amp;ROW($AY375)-1))))="Multi",
INDIRECT("$C$"&amp;LOOKUP(2, 1 / ($AY$1:INDIRECT("$AY$"&amp;ROW($AY375)-1) &lt;&gt; ""),ROW($AY$1:INDIRECT("$AY$"&amp;ROW($AY375)-1))))="Double"),2,1)))</f>
        <v/>
      </c>
      <c r="BI375" s="3" t="str" cm="1">
        <f t="array" aca="1" ref="BI375" ca="1">IF(NOT(ISNUMBER(INDEX($A:$A,LOOKUP(2,1/($A$1:INDIRECT("$A$"&amp;ROW($A375))&lt;&gt;""),ROW($A$1:INDIRECT("$A$"&amp;ROW($A375)))),1))),"",
VLOOKUP($BC375,GameFreakSQRT!$A$1:$B$200,2,FALSE))</f>
        <v/>
      </c>
      <c r="BJ375" s="3" t="str" cm="1">
        <f t="array" aca="1" ref="BJ375" ca="1">IF(NOT(ISNUMBER(INDEX($A:$A,LOOKUP(2,1/($A$1:INDIRECT("$A$"&amp;ROW($A375))&lt;&gt;""),ROW($A$1:INDIRECT("$A$"&amp;ROW($A375)))),1))),"",
VLOOKUP($BD375,GameFreakSQRT!$A$1:$B$200,2,FALSE))</f>
        <v/>
      </c>
      <c r="BK375" s="3" t="str" cm="1">
        <f t="array" aca="1" ref="BK375" ca="1">IF(NOT(ISNUMBER(INDEX($A:$A,LOOKUP(2,1/($A$1:INDIRECT("$A$"&amp;ROW($A375))&lt;&gt;""),ROW($A$1:INDIRECT("$A$"&amp;ROW($A375)))),1))),"",
_xlfn.FLOOR.MATH((($BI375*$BE375)*$BH375)/($BJ375*$BF375))+1)</f>
        <v/>
      </c>
      <c r="BL375" s="3" t="str" cm="1">
        <f t="array" aca="1" ref="BL375" ca="1">IF(NOT(ISNUMBER(INDEX($A:$A,LOOKUP(2,1/($A$1:INDIRECT("$A$"&amp;ROW($A375))&lt;&gt;""),ROW($A$1:INDIRECT("$A$"&amp;ROW($A375)))),1))),"",
_xlfn.FLOOR.MATH($BK375*IF(NOT(INDIRECT("$Z$"&amp;LOOKUP(2, 1 / ($AY$1:INDIRECT("$AY$"&amp;ROW($AY375)-1) &lt;&gt; ""),ROW($AY$1:INDIRECT("$AY$"&amp;ROW($AY375)-1))))=""),1.5,1)))</f>
        <v/>
      </c>
      <c r="BM375" s="3" t="str" cm="1">
        <f t="array" aca="1" ref="BM375" ca="1">IF(NOT(ISNUMBER(INDEX($A:$A, LOOKUP(2, 1 / ($A$1:INDIRECT("$A$"&amp;ROW($A375)) &lt;&gt; ""),ROW($A$1:INDIRECT("$A$"&amp;ROW($A375)))), 1))), "",
INDIRECT("$Y$"&amp;LOOKUP(2, 1 / ($AY$1:INDIRECT("$AY$"&amp;ROW($AY375)-1) &lt;&gt; ""),ROW($AY$1:INDIRECT("$AY$"&amp;ROW($AY375)-1)))))</f>
        <v/>
      </c>
      <c r="BN375" s="3" t="str">
        <f t="shared" ca="1" si="34"/>
        <v/>
      </c>
    </row>
    <row r="376" spans="1:66" x14ac:dyDescent="0.45">
      <c r="A376" s="56" t="s">
        <v>75</v>
      </c>
      <c r="B376" s="56" t="s">
        <v>654</v>
      </c>
      <c r="C376" s="56" t="s">
        <v>46</v>
      </c>
      <c r="D376" s="56" t="s">
        <v>649</v>
      </c>
      <c r="E376" s="56" t="s">
        <v>301</v>
      </c>
      <c r="F376" s="56">
        <v>1</v>
      </c>
      <c r="G376" s="2" t="s">
        <v>478</v>
      </c>
      <c r="H376" s="2" t="s">
        <v>77</v>
      </c>
      <c r="I376" s="2">
        <v>24</v>
      </c>
      <c r="J376" s="2" t="s">
        <v>97</v>
      </c>
      <c r="K376" s="2" t="s">
        <v>479</v>
      </c>
      <c r="L376" s="2" t="s">
        <v>53</v>
      </c>
      <c r="M376" s="2" t="s">
        <v>271</v>
      </c>
      <c r="N376" s="2" t="s">
        <v>193</v>
      </c>
      <c r="O376" s="2" t="s">
        <v>333</v>
      </c>
      <c r="P376" s="2" t="s">
        <v>288</v>
      </c>
      <c r="Q376" s="2">
        <v>12</v>
      </c>
      <c r="R376" s="2">
        <f>_xlfn.FLOOR.MATH((((2*VLOOKUP(G376, 'EV and Base'!$A$1:$N$671, 9, FALSE))+$Q376)*$I376)/100)+$I376+10</f>
        <v>58</v>
      </c>
      <c r="S376" s="2">
        <f>_xlfn.FLOOR.MATH((_xlfn.FLOOR.MATH((((2*VLOOKUP($G376, 'EV and Base'!$A$1:$N$671, 10, FALSE))+$Q376)*$I376)/100)+5)*
IF(OR($J376="Lonely", $J376="Brave", $J376="Adamant", $J376="Naughty"), 1.1,
IF(OR($J376="Bold", $J376="Timid", $J376="Modest", $J376="Calm"), 0.9, 1)))</f>
        <v>22</v>
      </c>
      <c r="T376" s="2">
        <f>_xlfn.FLOOR.MATH((_xlfn.FLOOR.MATH((((2*VLOOKUP($G376, 'EV and Base'!$A$1:$N$671, 11, FALSE))+$Q376)*$I376)/100)+5)*
IF(OR($J376="Bold", $J376="Relaxed", $J376="Impish", $J376="Lax"), 1.1,
IF(OR($J376="Lonely", $J376="Hasty", $J376="Mild", $J376="Gentle"), 0.9, 1)))</f>
        <v>31</v>
      </c>
      <c r="U376" s="2">
        <f>_xlfn.FLOOR.MATH((_xlfn.FLOOR.MATH((((2*VLOOKUP($G376, 'EV and Base'!$A$1:$N$671, 12, FALSE))+$Q376)*$I376)/100)+5)*
IF(OR($J376="Modest", $J376="Mild", $J376="Quiet", $J376="Rash"), 1.1,
IF(OR($J376="Adamant", $J376="Impish", $J376="Jolly", $J376="Careful"), 0.9, 1)))</f>
        <v>34</v>
      </c>
      <c r="V376" s="2">
        <f>_xlfn.FLOOR.MATH((_xlfn.FLOOR.MATH((((2*VLOOKUP($G376, 'EV and Base'!$A$1:$N$671, 13, FALSE))+$Q376)*$I376)/100)+5)*
IF(OR($J376="Calm", $J376="Gentle", $J376="Sassy", $J376="Careful"), 1.1,
IF(OR($J376="Naughty", $J376="Lax", $J376="Naive", $J376="Rash"), 0.9, 1)))</f>
        <v>39</v>
      </c>
      <c r="W376" s="2">
        <f>_xlfn.FLOOR.MATH((_xlfn.FLOOR.MATH((((2*VLOOKUP($G376, 'EV and Base'!$A$1:$N$671, 14, FALSE))+$Q376)*$I376)/100)+5)*
IF(OR($J376="Timid", $J376="Hasty", $J376="Jolly", $J376="Naive"), 1.1,
IF(OR($J376="Brave", $J376="Relaxed", $J376="Quiet", $J376="Sassy"), 0.9, 1)))</f>
        <v>29</v>
      </c>
      <c r="X376" s="56">
        <v>768</v>
      </c>
      <c r="Z376" s="1">
        <v>1</v>
      </c>
      <c r="AA376" s="23" t="str" cm="1">
        <f t="array" aca="1" ref="AA376" ca="1">IF(NOT(ISNUMBER(INDEX($A:$A,LOOKUP(2,1/($A$1:INDIRECT("$A$"&amp;ROW($A376))&lt;&gt;""),ROW($A$1:INDIRECT("$A$"&amp;ROW($A376)))),1))),"",
IF(NOT(ISNUMBER($A376)),$AA375,
IF($AB376&lt;16,"Lillipup",
IF($AB376&lt;32,"Herdier",
"Stoutland"))))</f>
        <v/>
      </c>
      <c r="AB376" s="25" t="str" cm="1">
        <f t="array" aca="1" ref="AB376" ca="1">IF(NOT(ISNUMBER(INDEX($A:$A, LOOKUP(2, 1 / ($A$1:INDIRECT("$A$"&amp;ROW($A376)) &lt;&gt; ""),ROW($A$1:INDIRECT("$A$"&amp;ROW($A376)))), 1))), "",
VLOOKUP($AY376,'Medium-Slow'!$A$1:$B$101,2,TRUE))</f>
        <v/>
      </c>
      <c r="AC376" s="23" t="str" cm="1">
        <f t="array" aca="1" ref="AC376" ca="1">IF(NOT(ISNUMBER(INDEX($A:$A, LOOKUP(2, 1 / ($A$1:INDIRECT("$A$"&amp;ROW($A376)) &lt;&gt; ""),ROW($A$1:INDIRECT("$A$"&amp;ROW($A376)))), 1))), "",
INDEX($AC:$AC, LOOKUP(2, 1 / ($AC$1:INDIRECT("$AC$"&amp;ROW($AC376)-1) &lt;&gt; ""),ROW($AC$1:INDIRECT("$AC$"&amp;ROW($AC376)-1))), 1)+
IF(INDEX($AC:$AC, LOOKUP(2, 1 / ($AC$1:INDIRECT("$AC$"&amp;ROW($AC376)-1) &lt;&gt; ""),ROW($AC$1:INDIRECT("$AC$"&amp;ROW($AC376)-1))), 1)+
INDEX($AD:$AD, LOOKUP(2, 1 / ($AD$1:INDIRECT("$AD$"&amp;ROW($AD376)-1) &lt;&gt; ""),ROW($AD$1:INDIRECT("$AD$"&amp;ROW($AD376)-1))), 1)+
INDEX($AE:$AE, LOOKUP(2, 1 / ($AE$1:INDIRECT("$AE$"&amp;ROW($AE376)-1) &lt;&gt; ""),ROW($AE$1:INDIRECT("$AE$"&amp;ROW($AD376)-1))), 1)+
INDEX($AE:$AF, LOOKUP(2, 1 / ($AF$1:INDIRECT("$AF$"&amp;ROW($AF376)-1) &lt;&gt; ""),ROW($AF$1:INDIRECT("$AF$"&amp;ROW($AD376)-1))), 1)+
INDEX($AG:$AG, LOOKUP(2, 1 / ($AG$1:INDIRECT("$AG$"&amp;ROW($AG376)-1) &lt;&gt; ""),ROW($AG$1:INDIRECT("$AG$"&amp;ROW($AD376)-1))), 1)+
INDEX($AH:$AH, LOOKUP(2, 1 / ($AH$1:INDIRECT("$AH$"&amp;ROW($AH376)-1) &lt;&gt; ""),ROW($AH$1:INDIRECT("$AH$"&amp;ROW($AD376)-1))), 1)&gt;=510,0,
IF(INDEX($AC:$AC, LOOKUP(2, 1 / ($AC$1:INDIRECT("$AC$"&amp;ROW($AC376)-1) &lt;&gt; ""),ROW($AC$1:INDIRECT("$AC$"&amp;ROW($AC376)-1))), 1)&gt;=255,0,
VLOOKUP(INDIRECT("$G$"&amp;LOOKUP(2, 1 / ($AC$1:INDIRECT("$AC$"&amp;ROW($AC376)-1) &lt;&gt; ""),ROW($AC$1:INDIRECT("$AC$"&amp;ROW($AC376)-1)))), 'EV and Base'!$A$1:$N$671, 3, FALSE))))</f>
        <v/>
      </c>
      <c r="AD376" s="2" t="str" cm="1">
        <f t="array" aca="1" ref="AD376" ca="1">IF(NOT(ISNUMBER(INDEX($A:$A, LOOKUP(2, 1 / ($A$1:INDIRECT("$A$"&amp;ROW($A376)) &lt;&gt; ""),ROW($A$1:INDIRECT("$A$"&amp;ROW($A376)))), 1))), "",
INDEX($AD:$AD, LOOKUP(2, 1 / ($AD$1:INDIRECT("$AD$"&amp;ROW($AD376)-1) &lt;&gt; ""),ROW($AD$1:INDIRECT("$AD$"&amp;ROW($AD376)-1))), 1)+
IF(INDEX($AC:$AC, LOOKUP(2, 1 / ($AC$1:INDIRECT("$AC$"&amp;ROW($AC376)-1) &lt;&gt; ""),ROW($AC$1:INDIRECT("$AC$"&amp;ROW($AC376)-1))), 1)+
INDEX($AD:$AD, LOOKUP(2, 1 / ($AD$1:INDIRECT("$AD$"&amp;ROW($AD376)-1) &lt;&gt; ""),ROW($AD$1:INDIRECT("$AD$"&amp;ROW($AD376)-1))), 1)+
INDEX($AE:$AE, LOOKUP(2, 1 / ($AE$1:INDIRECT("$AE$"&amp;ROW($AE376)-1) &lt;&gt; ""),ROW($AE$1:INDIRECT("$AE$"&amp;ROW($AD376)-1))), 1)+
INDEX($AE:$AF, LOOKUP(2, 1 / ($AF$1:INDIRECT("$AF$"&amp;ROW($AF376)-1) &lt;&gt; ""),ROW($AF$1:INDIRECT("$AF$"&amp;ROW($AD376)-1))), 1)+
INDEX($AG:$AG, LOOKUP(2, 1 / ($AG$1:INDIRECT("$AG$"&amp;ROW($AG376)-1) &lt;&gt; ""),ROW($AG$1:INDIRECT("$AG$"&amp;ROW($AD376)-1))), 1)+
INDEX($AH:$AH, LOOKUP(2, 1 / ($AH$1:INDIRECT("$AH$"&amp;ROW($AH376)-1) &lt;&gt; ""),ROW($AH$1:INDIRECT("$AH$"&amp;ROW($AD376)-1))), 1)&gt;=510,0,
IF(INDEX($AD:$AD, LOOKUP(2, 1 / ($AD$1:INDIRECT("$AD$"&amp;ROW($AD376)-1) &lt;&gt; ""),ROW($AD$1:INDIRECT("$AD$"&amp;ROW($AD376)-1))), 1)&gt;=255,0,
VLOOKUP(INDIRECT("$G$"&amp;LOOKUP(2, 1 / ($AD$1:INDIRECT("$AD$"&amp;ROW($AD376)-1) &lt;&gt; ""),ROW($AD$1:INDIRECT("$AD$"&amp;ROW($AD376)-1)))), 'EV and Base'!$A$1:$N$671, 4, FALSE))))</f>
        <v/>
      </c>
      <c r="AE376" s="2" t="str" cm="1">
        <f t="array" aca="1" ref="AE376" ca="1">IF(NOT(ISNUMBER(INDEX($A:$A,LOOKUP(2,1/($A$1:INDIRECT("$A$"&amp;ROW($A376))&lt;&gt;""),ROW($A$1:INDIRECT("$A$"&amp;ROW($A376)))),1))),"",
INDEX($AE:$AE,LOOKUP(2,1/($AE$1:INDIRECT("$AE$"&amp;ROW($AE376)-1)&lt;&gt;""),ROW($AE$1:INDIRECT("$AE$"&amp;ROW($AE376)-1))),1)+
IF(INDEX($AC:$AC,LOOKUP(2,1/($AC$1:INDIRECT("$AC$"&amp;ROW($AC376)-1)&lt;&gt;""),ROW($AC$1:INDIRECT("$AC$"&amp;ROW($AC376)-1))),1)+
INDEX($AD:$AD,LOOKUP(2,1/($AD$1:INDIRECT("$AD$"&amp;ROW($AD376)-1)&lt;&gt;""),ROW($AD$1:INDIRECT("$AD$"&amp;ROW($AD376)-1))),1)+
INDEX($AE:$AE,LOOKUP(2,1/($AE$1:INDIRECT("$AE$"&amp;ROW($AE376)-1)&lt;&gt;""),ROW($AE$1:INDIRECT("$AE$"&amp;ROW($AD376)-1))),1)+
INDEX($AE:$AF,LOOKUP(2,1/($AF$1:INDIRECT("$AF$"&amp;ROW($AF376)-1)&lt;&gt;""),ROW($AF$1:INDIRECT("$AF$"&amp;ROW($AD376)-1))),1)+
INDEX($AG:$AG,LOOKUP(2,1/($AG$1:INDIRECT("$AG$"&amp;ROW($AG376)-1)&lt;&gt;""),ROW($AG$1:INDIRECT("$AG$"&amp;ROW($AD376)-1))),1)+
INDEX($AH:$AH,LOOKUP(2,1/($AH$1:INDIRECT("$AH$"&amp;ROW($AH376)-1)&lt;&gt;""),ROW($AH$1:INDIRECT("$AH$"&amp;ROW($AD376)-1))),1)&gt;=510,0,
IF(INDEX($AE:$AE,LOOKUP(2,1/($AE$1:INDIRECT("$AE$"&amp;ROW($AE376)-1)&lt;&gt;""),ROW($AE$1:INDIRECT("$AE$"&amp;ROW($AE376)-1))),1)&gt;=255,0,
VLOOKUP(INDIRECT("$G$"&amp;LOOKUP(2,1/($AE$1:INDIRECT("$AE$"&amp;ROW($AE376)-1)&lt;&gt;""),ROW($AE$1:INDIRECT("$AE$"&amp;ROW($AE376)-1)))),'EV and Base'!$A$1:$N$671,5,FALSE))))</f>
        <v/>
      </c>
      <c r="AF376" s="2" t="str" cm="1">
        <f t="array" aca="1" ref="AF376" ca="1">IF(NOT(ISNUMBER(INDEX($A:$A, LOOKUP(2, 1 / ($A$1:INDIRECT("$A$"&amp;ROW($A376)) &lt;&gt; ""),ROW($A$1:INDIRECT("$A$"&amp;ROW($A376)))), 1))), "",
INDEX($AF:$AF, LOOKUP(2, 1 / ($AF$1:INDIRECT("$AF$"&amp;ROW($AF376)-1) &lt;&gt; ""),ROW($AF$1:INDIRECT("$AF$"&amp;ROW($AF376)-1))), 1)+
IF(INDEX($AC:$AC, LOOKUP(2, 1 / ($AC$1:INDIRECT("$AC$"&amp;ROW($AC376)-1) &lt;&gt; ""),ROW($AC$1:INDIRECT("$AC$"&amp;ROW($AC376)-1))), 1)+
INDEX($AD:$AD, LOOKUP(2, 1 / ($AD$1:INDIRECT("$AD$"&amp;ROW($AD376)-1) &lt;&gt; ""),ROW($AD$1:INDIRECT("$AD$"&amp;ROW($AD376)-1))), 1)+
INDEX($AE:$AE, LOOKUP(2, 1 / ($AE$1:INDIRECT("$AE$"&amp;ROW($AE376)-1) &lt;&gt; ""),ROW($AE$1:INDIRECT("$AE$"&amp;ROW($AD376)-1))), 1)+
INDEX($AE:$AF, LOOKUP(2, 1 / ($AF$1:INDIRECT("$AF$"&amp;ROW($AF376)-1) &lt;&gt; ""),ROW($AF$1:INDIRECT("$AF$"&amp;ROW($AD376)-1))), 1)+
INDEX($AG:$AG, LOOKUP(2, 1 / ($AG$1:INDIRECT("$AG$"&amp;ROW($AG376)-1) &lt;&gt; ""),ROW($AG$1:INDIRECT("$AG$"&amp;ROW($AD376)-1))), 1)+
INDEX($AH:$AH, LOOKUP(2, 1 / ($AH$1:INDIRECT("$AH$"&amp;ROW($AH376)-1) &lt;&gt; ""),ROW($AH$1:INDIRECT("$AH$"&amp;ROW($AD376)-1))), 1)&gt;=510,0,
IF(INDEX($AF:$AF, LOOKUP(2, 1 / ($AF$1:INDIRECT("$AF$"&amp;ROW($AF376)-1) &lt;&gt; ""),ROW($AF$1:INDIRECT("$AF$"&amp;ROW($AF376)-1))), 1)&gt;=255,0,
VLOOKUP(INDIRECT("$G$"&amp;LOOKUP(2, 1 / ($AF$1:INDIRECT("$AF$"&amp;ROW($AF376)-1) &lt;&gt; ""),ROW($AF$1:INDIRECT("$AF$"&amp;ROW($AF376)-1)))), 'EV and Base'!$A$1:$N$671, 6, FALSE))))</f>
        <v/>
      </c>
      <c r="AG376" s="2" t="str" cm="1">
        <f t="array" aca="1" ref="AG376" ca="1">IF(NOT(ISNUMBER(INDEX($A:$A, LOOKUP(2, 1 / ($A$1:INDIRECT("$A$"&amp;ROW($A376)) &lt;&gt; ""),ROW($A$1:INDIRECT("$A$"&amp;ROW($A376)))), 1))), "",
INDEX($AG:$AG, LOOKUP(2, 1 / ($AG$1:INDIRECT("$AG$"&amp;ROW($AG376)-1) &lt;&gt; ""),ROW($AG$1:INDIRECT("$AG$"&amp;ROW($AG376)-1))), 1)+
IF(INDEX($AC:$AC, LOOKUP(2, 1 / ($AC$1:INDIRECT("$AC$"&amp;ROW($AC376)-1) &lt;&gt; ""),ROW($AC$1:INDIRECT("$AC$"&amp;ROW($AC376)-1))), 1)+
INDEX($AD:$AD, LOOKUP(2, 1 / ($AD$1:INDIRECT("$AD$"&amp;ROW($AD376)-1) &lt;&gt; ""),ROW($AD$1:INDIRECT("$AD$"&amp;ROW($AD376)-1))), 1)+
INDEX($AE:$AE, LOOKUP(2, 1 / ($AE$1:INDIRECT("$AE$"&amp;ROW($AE376)-1) &lt;&gt; ""),ROW($AE$1:INDIRECT("$AE$"&amp;ROW($AD376)-1))), 1)+
INDEX($AE:$AF, LOOKUP(2, 1 / ($AF$1:INDIRECT("$AF$"&amp;ROW($AF376)-1) &lt;&gt; ""),ROW($AF$1:INDIRECT("$AF$"&amp;ROW($AD376)-1))), 1)+
INDEX($AG:$AG, LOOKUP(2, 1 / ($AG$1:INDIRECT("$AG$"&amp;ROW($AG376)-1) &lt;&gt; ""),ROW($AG$1:INDIRECT("$AG$"&amp;ROW($AD376)-1))), 1)+
INDEX($AH:$AH, LOOKUP(2, 1 / ($AH$1:INDIRECT("$AH$"&amp;ROW($AH376)-1) &lt;&gt; ""),ROW($AH$1:INDIRECT("$AH$"&amp;ROW($AD376)-1))), 1)&gt;=510,0,
IF(INDEX($AG:$AG, LOOKUP(2, 1 / ($AG$1:INDIRECT("$AG$"&amp;ROW($AG376)-1) &lt;&gt; ""),ROW($AG$1:INDIRECT("$AG$"&amp;ROW($AG376)-1))), 1)&gt;=255,0,
VLOOKUP(INDIRECT("$G$"&amp;LOOKUP(2, 1 / ($AG$1:INDIRECT("$AG$"&amp;ROW($AG376)-1) &lt;&gt; ""),ROW($AG$1:INDIRECT("$AG$"&amp;ROW($AG376)-1)))), 'EV and Base'!$A$1:$N$671, 7, FALSE))))</f>
        <v/>
      </c>
      <c r="AH376" s="24" t="str" cm="1">
        <f t="array" aca="1" ref="AH376" ca="1">IF(NOT(ISNUMBER(INDEX($A:$A,LOOKUP(2,1/($A$1:INDIRECT("$A$"&amp;ROW($A376))&lt;&gt;""),ROW($A$1:INDIRECT("$A$"&amp;ROW($A376)))),1))),"",
INDEX($AH:$AH,LOOKUP(2,1/($AH$1:INDIRECT("$AH$"&amp;ROW($AH376)-1)&lt;&gt;""),ROW($AH$1:INDIRECT("$AH$"&amp;ROW($AH376)-1))),1)+
IF(INDEX($AC:$AC,LOOKUP(2,1/($AC$1:INDIRECT("$AC$"&amp;ROW($AC376)-1)&lt;&gt;""),ROW($AC$1:INDIRECT("$AC$"&amp;ROW($AC376)-1))),1)+
INDEX($AD:$AD,LOOKUP(2,1/($AD$1:INDIRECT("$AD$"&amp;ROW($AD376)-1)&lt;&gt;""),ROW($AD$1:INDIRECT("$AD$"&amp;ROW($AD376)-1))),1)+
INDEX($AE:$AE,LOOKUP(2,1/($AE$1:INDIRECT("$AE$"&amp;ROW($AE376)-1)&lt;&gt;""),ROW($AE$1:INDIRECT("$AE$"&amp;ROW($AD376)-1))),1)+
INDEX($AE:$AF,LOOKUP(2,1/($AF$1:INDIRECT("$AF$"&amp;ROW($AF376)-1)&lt;&gt;""),ROW($AF$1:INDIRECT("$AF$"&amp;ROW($AD376)-1))),1)+
INDEX($AG:$AG,LOOKUP(2,1/($AG$1:INDIRECT("$AG$"&amp;ROW($AG376)-1)&lt;&gt;""),ROW($AG$1:INDIRECT("$AG$"&amp;ROW($AD376)-1))),1)+
INDEX($AH:$AH,LOOKUP(2,1/($AH$1:INDIRECT("$AH$"&amp;ROW($AH376)-1)&lt;&gt;""),ROW($AH$1:INDIRECT("$AH$"&amp;ROW($AD376)-1))),1)&gt;=510,0,
IF(INDEX($AH:$AH,LOOKUP(2,1/($AH$1:INDIRECT("$AH$"&amp;ROW($AH376)-1)&lt;&gt;""),ROW($AH$1:INDIRECT("$AH$"&amp;ROW($AH376)-1))),1)&gt;=255,0,
VLOOKUP(INDIRECT("$G$"&amp;LOOKUP(2,1/($AH$1:INDIRECT("$AH$"&amp;ROW($AH376)-1)&lt;&gt;""),ROW($AH$1:INDIRECT("$AH$"&amp;ROW($AH376)-1)))),'EV and Base'!$A$1:$N$671,8,FALSE))))</f>
        <v/>
      </c>
      <c r="AI376" s="29" t="str" cm="1">
        <f t="array" aca="1" ref="AI376" ca="1">IF(NOT(ISNUMBER(INDEX($A:$A,LOOKUP(2,1/($A$1:INDIRECT("$A$"&amp;ROW($A376))&lt;&gt;""),ROW($A$1:INDIRECT("$A$"&amp;ROW($A376)))),1))),"",
ROUNDDOWN((((2*VLOOKUP($AA376,'EV and Base'!$A$1:$N$671,9,FALSE))+31+ROUNDDOWN($AC376/4,0))*$AB376)/100,0)+$AB376+10)</f>
        <v/>
      </c>
      <c r="AJ376" s="21" t="str" cm="1">
        <f t="array" aca="1" ref="AJ376" ca="1">IF(NOT(ISNUMBER(INDEX($A:$A, LOOKUP(2, 1 / ($A$1:INDIRECT("$A$"&amp;ROW($A376)) &lt;&gt; ""),ROW($A$1:INDIRECT("$A$"&amp;ROW($A376)))), 1))), "",
ROUNDDOWN((ROUNDDOWN((((2*VLOOKUP($AA376, 'EV and Base'!$A$1:$N$671, 10, FALSE))+31+ROUNDDOWN($AD376/4, 0))*$AB376)/100, 0)+5)*1.1, 0))</f>
        <v/>
      </c>
      <c r="AK376" s="21" t="str" cm="1">
        <f t="array" aca="1" ref="AK376" ca="1">IF(NOT(ISNUMBER(INDEX($A:$A, LOOKUP(2, 1 / ($A$1:INDIRECT("$A$"&amp;ROW($A376)) &lt;&gt; ""),ROW($A$1:INDIRECT("$A$"&amp;ROW($A376)))), 1))), "",
ROUNDDOWN((ROUNDDOWN((((2*VLOOKUP($AA376, 'EV and Base'!$A$1:$N$671, 11, FALSE))+30+ROUNDDOWN($AE376/4, 0))*$AB376)/100, 0)+5), 0)
&amp;"-"&amp;
ROUNDDOWN((ROUNDDOWN((((2*VLOOKUP($AA376, 'EV and Base'!$A$1:$N$671, 11, FALSE))+31+ROUNDDOWN($AE376/4, 0))*$AB376)/100, 0)+5), 0))</f>
        <v/>
      </c>
      <c r="AL376" s="21" t="str" cm="1">
        <f t="array" aca="1" ref="AL376" ca="1">IF(NOT(ISNUMBER(INDEX($A:$A, LOOKUP(2, 1 / ($A$1:INDIRECT("$A$"&amp;ROW($A376)) &lt;&gt; ""),ROW($A$1:INDIRECT("$A$"&amp;ROW($A376)))), 1))), "",
ROUNDDOWN((ROUNDDOWN((((2*VLOOKUP($AA376, 'EV and Base'!$A$1:$N$671, 12, FALSE))+0+ROUNDDOWN($AF376/4, 0))*$AB376)/100, 0)+5)*0.9, 0)
&amp;"-"&amp;
ROUNDDOWN((ROUNDDOWN((((2*VLOOKUP($AA376, 'EV and Base'!$A$1:$N$671, 12, FALSE))+31+ROUNDDOWN($AF376/4, 0))*$AB376)/100, 0)+5)*0.9, 0))</f>
        <v/>
      </c>
      <c r="AM376" s="21" t="str" cm="1">
        <f t="array" aca="1" ref="AM376" ca="1">IF(NOT(ISNUMBER(INDEX($A:$A, LOOKUP(2, 1 / ($A$1:INDIRECT("$A$"&amp;ROW($A376)) &lt;&gt; ""),ROW($A$1:INDIRECT("$A$"&amp;ROW($A376)))), 1))), "",
ROUNDDOWN((ROUNDDOWN((((2*VLOOKUP($AA376, 'EV and Base'!$A$1:$N$671, 13, FALSE))+30+ROUNDDOWN($AG376/4, 0))*$AB376)/100, 0)+5), 0)
&amp;"-"&amp;
ROUNDDOWN((ROUNDDOWN((((2*VLOOKUP($AA376, 'EV and Base'!$A$1:$N$671, 13, FALSE))+31+ROUNDDOWN($AG376/4, 0))*$AB376)/100, 0)+5), 0))</f>
        <v/>
      </c>
      <c r="AN376" s="25" t="str" cm="1">
        <f t="array" aca="1" ref="AN376" ca="1">IF(NOT(ISNUMBER(INDEX($A:$A, LOOKUP(2, 1 / ($A$1:INDIRECT("$A$"&amp;ROW($A376)) &lt;&gt; ""),ROW($A$1:INDIRECT("$A$"&amp;ROW($A376)))), 1))), "",
ROUNDDOWN((ROUNDDOWN((((2*VLOOKUP($AA376, 'EV and Base'!$A$1:$N$671, 14, FALSE))+31+ROUNDDOWN($AH376/4, 0))*$AB376)/100, 0)+5), 0))</f>
        <v/>
      </c>
      <c r="AO376" s="23" t="str" cm="1">
        <f t="array" aca="1" ref="AO376" ca="1">IF(NOT(ISNUMBER(INDEX($A:$A, LOOKUP(2, 1 / ($A$1:INDIRECT("$A$"&amp;ROW($A376)) &lt;&gt; ""),ROW($A$1:INDIRECT("$A$"&amp;ROW($A376)))), 1))), "",
ROUNDDOWN((((2*VLOOKUP($AA376, 'EV and Base'!$A$1:$N$671, 9, FALSE))+31+ROUNDDOWN($AC376/4, 0))*$AB376)/100, 0)+$AB376+10)</f>
        <v/>
      </c>
      <c r="AP376" s="2" t="str" cm="1">
        <f t="array" aca="1" ref="AP376" ca="1">IF(NOT(ISNUMBER(INDEX($A:$A, LOOKUP(2, 1 / ($A$1:INDIRECT("$A$"&amp;ROW($A376)) &lt;&gt; ""),ROW($A$1:INDIRECT("$A$"&amp;ROW($A376)))), 1))), "",
ROUNDDOWN((ROUNDDOWN((((2*VLOOKUP($AA376, 'EV and Base'!$A$1:$N$671, 10, FALSE))+31+ROUNDDOWN($AD376/4, 0))*$AB376)/100, 0)+5)*1.1, 0))</f>
        <v/>
      </c>
      <c r="AQ376" s="2" t="str" cm="1">
        <f t="array" aca="1" ref="AQ376" ca="1">IF(NOT(ISNUMBER(INDEX($A:$A, LOOKUP(2, 1 / ($A$1:INDIRECT("$A$"&amp;ROW($A376)) &lt;&gt; ""),ROW($A$1:INDIRECT("$A$"&amp;ROW($A376)))), 1))), "",
ROUNDDOWN((ROUNDDOWN((((2*VLOOKUP($AA376, 'EV and Base'!$A$1:$N$671, 11, FALSE))+$AV$2+ROUNDDOWN($AE376/4, 0))*$AB376)/100, 0)+5), 0))</f>
        <v/>
      </c>
      <c r="AR376" s="22" t="str" cm="1">
        <f t="array" aca="1" ref="AR376" ca="1">IF(NOT(ISNUMBER(INDEX($A:$A, LOOKUP(2, 1 / ($A$1:INDIRECT("$A$"&amp;ROW($A376)) &lt;&gt; ""),ROW($A$1:INDIRECT("$A$"&amp;ROW($A376)))), 1))), "",
ROUNDDOWN((ROUNDDOWN((((2*VLOOKUP($AA376, 'EV and Base'!$A$1:$N$671, 12, FALSE))+$AW$2+ROUNDDOWN($AF376/4, 0))*$AB376)/100, 0)+5)*0.9, 0))</f>
        <v/>
      </c>
      <c r="AS376" s="2" t="str" cm="1">
        <f t="array" aca="1" ref="AS376" ca="1">IF(NOT(ISNUMBER(INDEX($A:$A, LOOKUP(2, 1 / ($A$1:INDIRECT("$A$"&amp;ROW($A376)) &lt;&gt; ""),ROW($A$1:INDIRECT("$A$"&amp;ROW($A376)))), 1))), "",
ROUNDDOWN((ROUNDDOWN((((2*VLOOKUP($AA376, 'EV and Base'!$A$1:$N$671, 13, FALSE))+$AX$2+ROUNDDOWN($AG376/4, 0))*$AB376)/100, 0)+5), 0))</f>
        <v/>
      </c>
      <c r="AT376" s="24" t="str" cm="1">
        <f t="array" aca="1" ref="AT376" ca="1">IF(NOT(ISNUMBER(INDEX($A:$A, LOOKUP(2, 1 / ($A$1:INDIRECT("$A$"&amp;ROW($A376)) &lt;&gt; ""),ROW($A$1:INDIRECT("$A$"&amp;ROW($A376)))), 1))), "",
ROUNDDOWN((ROUNDDOWN((((2*VLOOKUP($AA376, 'EV and Base'!$A$1:$N$671, 14, FALSE))+31+ROUNDDOWN($AH376/4, 0))*$AB376)/100, 0)+5), 0))</f>
        <v/>
      </c>
      <c r="AU376" s="28"/>
      <c r="AY376" t="str" cm="1">
        <f t="array" aca="1" ref="AY376" ca="1">IF(NOT(ISNUMBER(INDEX($A:$A,LOOKUP(2,1/($A$1:INDIRECT("$A$"&amp;ROW($A376))&lt;&gt;""),ROW($A$1:INDIRECT("$A$"&amp;ROW($A376)))),1))),"",
INDEX($AY:$AY,LOOKUP(2,1/($AY$1:INDIRECT("$AY$"&amp;ROW($AY376)-1)&lt;&gt;""),ROW($AY$1:INDIRECT("$AY$"&amp;ROW($AY376)-1))),1)+$BL376)</f>
        <v/>
      </c>
      <c r="AZ376" s="3" t="str" cm="1">
        <f t="array" aca="1" ref="AZ376" ca="1">IF(NOT(ISNUMBER(INDEX($A:$A, LOOKUP(2, 1 / ($A$1:INDIRECT("$A$"&amp;ROW($A376)) &lt;&gt; ""),ROW($A$1:INDIRECT("$A$"&amp;ROW($A376)))), 1))), "",
VLOOKUP(INDIRECT("$G$"&amp;LOOKUP(2, 1 / ($AY$1:INDIRECT("$AY$"&amp;ROW($AY376)-1) &lt;&gt; ""),ROW($AY$1:INDIRECT("$AY$"&amp;ROW($AY376)-1)))),'EV and Base'!A315:N985,2,FALSE))</f>
        <v/>
      </c>
      <c r="BA376" s="3" t="str" cm="1">
        <f t="array" aca="1" ref="BA376" ca="1">IF(NOT(ISNUMBER(INDEX($A:$A, LOOKUP(2, 1 / ($A$1:INDIRECT("$A$"&amp;ROW($A376)) &lt;&gt; ""),ROW($A$1:INDIRECT("$A$"&amp;ROW($A376)))), 1))), "",
INDIRECT("$I$"&amp;LOOKUP(2, 1 / ($AY$1:INDIRECT("$AY$"&amp;ROW($AY376)-1) &lt;&gt; ""),ROW($AY$1:INDIRECT("$AY$"&amp;ROW($AY376)-1)))))</f>
        <v/>
      </c>
      <c r="BB376" s="1" t="str" cm="1">
        <f t="array" aca="1" ref="BB376" ca="1">IF(NOT(ISNUMBER(INDEX($A:$A, LOOKUP(2, 1 / ($A$1:INDIRECT("$A$"&amp;ROW($A376)) &lt;&gt; ""),ROW($A$1:INDIRECT("$A$"&amp;ROW($A376)))), 1))), "",
INDIRECT("$AB$"&amp;LOOKUP(2, 1 / ($AY$1:INDIRECT("$AY$"&amp;ROW($AY376)-1) &lt;&gt; ""),ROW($AY$1:INDIRECT("$AY$"&amp;ROW($AY376)-1)))))</f>
        <v/>
      </c>
      <c r="BC376" s="3" t="str" cm="1">
        <f t="array" aca="1" ref="BC376" ca="1">IF(NOT(ISNUMBER(INDEX($A:$A,LOOKUP(2,1/($A$1:INDIRECT("$A$"&amp;ROW($A376))&lt;&gt;""),ROW($A$1:INDIRECT("$A$"&amp;ROW($A376)))),1))),"",
$BA376+$BA376+10)</f>
        <v/>
      </c>
      <c r="BD376" s="3" t="str" cm="1">
        <f t="array" aca="1" ref="BD376" ca="1">IF(NOT(ISNUMBER(INDEX($A:$A,LOOKUP(2,1/($A$1:INDIRECT("$A$"&amp;ROW($A376))&lt;&gt;""),ROW($A$1:INDIRECT("$A$"&amp;ROW($A376)))),1))),"",
$BA376+$BB376+10)</f>
        <v/>
      </c>
      <c r="BE376" s="3" t="str" cm="1">
        <f t="array" aca="1" ref="BE376" ca="1">IF(NOT(ISNUMBER(INDEX($A:$A,LOOKUP(2,1/($A$1:INDIRECT("$A$"&amp;ROW($A376))&lt;&gt;""),ROW($A$1:INDIRECT("$A$"&amp;ROW($A376)))),1))),"",
$BC376*$BC376)</f>
        <v/>
      </c>
      <c r="BF376" s="3" t="str" cm="1">
        <f t="array" aca="1" ref="BF376" ca="1">IF(NOT(ISNUMBER(INDEX($A:$A,LOOKUP(2,1/($A$1:INDIRECT("$A$"&amp;ROW($A376))&lt;&gt;""),ROW($A$1:INDIRECT("$A$"&amp;ROW($A376)))),1))),"",
$BD376*$BD376)</f>
        <v/>
      </c>
      <c r="BG376" s="3" t="str" cm="1">
        <f t="array" aca="1" ref="BG376" ca="1">IF(NOT(ISNUMBER(INDEX($A:$A,LOOKUP(2,1/($A$1:INDIRECT("$A$"&amp;ROW($A376))&lt;&gt;""),ROW($A$1:INDIRECT("$A$"&amp;ROW($A376)))),1))),"",
_xlfn.FLOOR.MATH(1.5*_xlfn.FLOOR.MATH($AZ376*BA376/5)))</f>
        <v/>
      </c>
      <c r="BH376" s="3" t="str" cm="1">
        <f t="array" aca="1" ref="BH376" ca="1">IF(NOT(ISNUMBER(INDEX($A:$A, LOOKUP(2, 1 / ($A$1:INDIRECT("$A$"&amp;ROW($A376)) &lt;&gt; ""),ROW($A$1:INDIRECT("$A$"&amp;ROW($A376)))), 1))), "",
_xlfn.FLOOR.MATH($BG376/IF(OR(INDIRECT("$C$"&amp;LOOKUP(2, 1 / ($AY$1:INDIRECT("$AY$"&amp;ROW($AY376)-1) &lt;&gt; ""),ROW($AY$1:INDIRECT("$AY$"&amp;ROW($AY376)-1))))="Multi",
INDIRECT("$C$"&amp;LOOKUP(2, 1 / ($AY$1:INDIRECT("$AY$"&amp;ROW($AY376)-1) &lt;&gt; ""),ROW($AY$1:INDIRECT("$AY$"&amp;ROW($AY376)-1))))="Double"),2,1)))</f>
        <v/>
      </c>
      <c r="BI376" s="3" t="str" cm="1">
        <f t="array" aca="1" ref="BI376" ca="1">IF(NOT(ISNUMBER(INDEX($A:$A,LOOKUP(2,1/($A$1:INDIRECT("$A$"&amp;ROW($A376))&lt;&gt;""),ROW($A$1:INDIRECT("$A$"&amp;ROW($A376)))),1))),"",
VLOOKUP($BC376,GameFreakSQRT!$A$1:$B$200,2,FALSE))</f>
        <v/>
      </c>
      <c r="BJ376" s="3" t="str" cm="1">
        <f t="array" aca="1" ref="BJ376" ca="1">IF(NOT(ISNUMBER(INDEX($A:$A,LOOKUP(2,1/($A$1:INDIRECT("$A$"&amp;ROW($A376))&lt;&gt;""),ROW($A$1:INDIRECT("$A$"&amp;ROW($A376)))),1))),"",
VLOOKUP($BD376,GameFreakSQRT!$A$1:$B$200,2,FALSE))</f>
        <v/>
      </c>
      <c r="BK376" s="3" t="str" cm="1">
        <f t="array" aca="1" ref="BK376" ca="1">IF(NOT(ISNUMBER(INDEX($A:$A,LOOKUP(2,1/($A$1:INDIRECT("$A$"&amp;ROW($A376))&lt;&gt;""),ROW($A$1:INDIRECT("$A$"&amp;ROW($A376)))),1))),"",
_xlfn.FLOOR.MATH((($BI376*$BE376)*$BH376)/($BJ376*$BF376))+1)</f>
        <v/>
      </c>
      <c r="BL376" s="3" t="str" cm="1">
        <f t="array" aca="1" ref="BL376" ca="1">IF(NOT(ISNUMBER(INDEX($A:$A,LOOKUP(2,1/($A$1:INDIRECT("$A$"&amp;ROW($A376))&lt;&gt;""),ROW($A$1:INDIRECT("$A$"&amp;ROW($A376)))),1))),"",
_xlfn.FLOOR.MATH($BK376*IF(NOT(INDIRECT("$Z$"&amp;LOOKUP(2, 1 / ($AY$1:INDIRECT("$AY$"&amp;ROW($AY376)-1) &lt;&gt; ""),ROW($AY$1:INDIRECT("$AY$"&amp;ROW($AY376)-1))))=""),1.5,1)))</f>
        <v/>
      </c>
      <c r="BM376" s="3" t="str" cm="1">
        <f t="array" aca="1" ref="BM376" ca="1">IF(NOT(ISNUMBER(INDEX($A:$A, LOOKUP(2, 1 / ($A$1:INDIRECT("$A$"&amp;ROW($A376)) &lt;&gt; ""),ROW($A$1:INDIRECT("$A$"&amp;ROW($A376)))), 1))), "",
INDIRECT("$Y$"&amp;LOOKUP(2, 1 / ($AY$1:INDIRECT("$AY$"&amp;ROW($AY376)-1) &lt;&gt; ""),ROW($AY$1:INDIRECT("$AY$"&amp;ROW($AY376)-1)))))</f>
        <v/>
      </c>
      <c r="BN376" s="3" t="str">
        <f t="shared" ca="1" si="34"/>
        <v/>
      </c>
    </row>
    <row r="377" spans="1:66" x14ac:dyDescent="0.45">
      <c r="A377" s="56" t="s">
        <v>75</v>
      </c>
      <c r="B377" s="56" t="s">
        <v>655</v>
      </c>
      <c r="C377" s="56" t="s">
        <v>46</v>
      </c>
      <c r="D377" s="56" t="s">
        <v>649</v>
      </c>
      <c r="E377" s="56" t="s">
        <v>301</v>
      </c>
      <c r="F377" s="56">
        <v>1</v>
      </c>
      <c r="G377" s="2" t="s">
        <v>656</v>
      </c>
      <c r="H377" s="2" t="s">
        <v>77</v>
      </c>
      <c r="I377" s="2">
        <v>23</v>
      </c>
      <c r="J377" s="2" t="s">
        <v>82</v>
      </c>
      <c r="K377" s="2" t="s">
        <v>447</v>
      </c>
      <c r="L377" s="2" t="s">
        <v>53</v>
      </c>
      <c r="M377" s="2" t="s">
        <v>202</v>
      </c>
      <c r="N377" s="2" t="s">
        <v>258</v>
      </c>
      <c r="O377" s="2" t="s">
        <v>260</v>
      </c>
      <c r="P377" s="2" t="s">
        <v>657</v>
      </c>
      <c r="Q377" s="2">
        <v>0</v>
      </c>
      <c r="R377" s="2">
        <f>_xlfn.FLOOR.MATH((((2*VLOOKUP(G377, 'EV and Base'!$A$1:$N$671, 9, FALSE))+$Q377)*$I377)/100)+$I377+10</f>
        <v>67</v>
      </c>
      <c r="S377" s="2">
        <f>_xlfn.FLOOR.MATH((_xlfn.FLOOR.MATH((((2*VLOOKUP($G377, 'EV and Base'!$A$1:$N$671, 10, FALSE))+$Q377)*$I377)/100)+5)*
IF(OR($J377="Lonely", $J377="Brave", $J377="Adamant", $J377="Naughty"), 1.1,
IF(OR($J377="Bold", $J377="Timid", $J377="Modest", $J377="Calm"), 0.9, 1)))</f>
        <v>44</v>
      </c>
      <c r="T377" s="2">
        <f>_xlfn.FLOOR.MATH((_xlfn.FLOOR.MATH((((2*VLOOKUP($G377, 'EV and Base'!$A$1:$N$671, 11, FALSE))+$Q377)*$I377)/100)+5)*
IF(OR($J377="Bold", $J377="Relaxed", $J377="Impish", $J377="Lax"), 1.1,
IF(OR($J377="Lonely", $J377="Hasty", $J377="Mild", $J377="Gentle"), 0.9, 1)))</f>
        <v>35</v>
      </c>
      <c r="U377" s="2">
        <f>_xlfn.FLOOR.MATH((_xlfn.FLOOR.MATH((((2*VLOOKUP($G377, 'EV and Base'!$A$1:$N$671, 12, FALSE))+$Q377)*$I377)/100)+5)*
IF(OR($J377="Modest", $J377="Mild", $J377="Quiet", $J377="Rash"), 1.1,
IF(OR($J377="Adamant", $J377="Impish", $J377="Jolly", $J377="Careful"), 0.9, 1)))</f>
        <v>58</v>
      </c>
      <c r="V377" s="2">
        <f>_xlfn.FLOOR.MATH((_xlfn.FLOOR.MATH((((2*VLOOKUP($G377, 'EV and Base'!$A$1:$N$671, 13, FALSE))+$Q377)*$I377)/100)+5)*
IF(OR($J377="Calm", $J377="Gentle", $J377="Sassy", $J377="Careful"), 1.1,
IF(OR($J377="Naughty", $J377="Lax", $J377="Naive", $J377="Rash"), 0.9, 1)))</f>
        <v>35</v>
      </c>
      <c r="W377" s="2">
        <f>_xlfn.FLOOR.MATH((_xlfn.FLOOR.MATH((((2*VLOOKUP($G377, 'EV and Base'!$A$1:$N$671, 14, FALSE))+$Q377)*$I377)/100)+5)*
IF(OR($J377="Timid", $J377="Hasty", $J377="Jolly", $J377="Naive"), 1.1,
IF(OR($J377="Brave", $J377="Relaxed", $J377="Quiet", $J377="Sassy"), 0.9, 1)))</f>
        <v>28</v>
      </c>
      <c r="X377" s="56">
        <v>552</v>
      </c>
      <c r="Z377" s="1">
        <v>1</v>
      </c>
      <c r="AA377" s="23" t="str" cm="1">
        <f t="array" aca="1" ref="AA377" ca="1">IF(NOT(ISNUMBER(INDEX($A:$A,LOOKUP(2,1/($A$1:INDIRECT("$A$"&amp;ROW($A377))&lt;&gt;""),ROW($A$1:INDIRECT("$A$"&amp;ROW($A377)))),1))),"",
IF(NOT(ISNUMBER($A377)),$AA376,
IF($AB377&lt;16,"Lillipup",
IF($AB377&lt;32,"Herdier",
"Stoutland"))))</f>
        <v/>
      </c>
      <c r="AB377" s="25" t="str" cm="1">
        <f t="array" aca="1" ref="AB377" ca="1">IF(NOT(ISNUMBER(INDEX($A:$A, LOOKUP(2, 1 / ($A$1:INDIRECT("$A$"&amp;ROW($A377)) &lt;&gt; ""),ROW($A$1:INDIRECT("$A$"&amp;ROW($A377)))), 1))), "",
VLOOKUP($AY377,'Medium-Slow'!$A$1:$B$101,2,TRUE))</f>
        <v/>
      </c>
      <c r="AC377" s="23" t="str" cm="1">
        <f t="array" aca="1" ref="AC377" ca="1">IF(NOT(ISNUMBER(INDEX($A:$A, LOOKUP(2, 1 / ($A$1:INDIRECT("$A$"&amp;ROW($A377)) &lt;&gt; ""),ROW($A$1:INDIRECT("$A$"&amp;ROW($A377)))), 1))), "",
INDEX($AC:$AC, LOOKUP(2, 1 / ($AC$1:INDIRECT("$AC$"&amp;ROW($AC377)-1) &lt;&gt; ""),ROW($AC$1:INDIRECT("$AC$"&amp;ROW($AC377)-1))), 1)+
IF(INDEX($AC:$AC, LOOKUP(2, 1 / ($AC$1:INDIRECT("$AC$"&amp;ROW($AC377)-1) &lt;&gt; ""),ROW($AC$1:INDIRECT("$AC$"&amp;ROW($AC377)-1))), 1)+
INDEX($AD:$AD, LOOKUP(2, 1 / ($AD$1:INDIRECT("$AD$"&amp;ROW($AD377)-1) &lt;&gt; ""),ROW($AD$1:INDIRECT("$AD$"&amp;ROW($AD377)-1))), 1)+
INDEX($AE:$AE, LOOKUP(2, 1 / ($AE$1:INDIRECT("$AE$"&amp;ROW($AE377)-1) &lt;&gt; ""),ROW($AE$1:INDIRECT("$AE$"&amp;ROW($AD377)-1))), 1)+
INDEX($AE:$AF, LOOKUP(2, 1 / ($AF$1:INDIRECT("$AF$"&amp;ROW($AF377)-1) &lt;&gt; ""),ROW($AF$1:INDIRECT("$AF$"&amp;ROW($AD377)-1))), 1)+
INDEX($AG:$AG, LOOKUP(2, 1 / ($AG$1:INDIRECT("$AG$"&amp;ROW($AG377)-1) &lt;&gt; ""),ROW($AG$1:INDIRECT("$AG$"&amp;ROW($AD377)-1))), 1)+
INDEX($AH:$AH, LOOKUP(2, 1 / ($AH$1:INDIRECT("$AH$"&amp;ROW($AH377)-1) &lt;&gt; ""),ROW($AH$1:INDIRECT("$AH$"&amp;ROW($AD377)-1))), 1)&gt;=510,0,
IF(INDEX($AC:$AC, LOOKUP(2, 1 / ($AC$1:INDIRECT("$AC$"&amp;ROW($AC377)-1) &lt;&gt; ""),ROW($AC$1:INDIRECT("$AC$"&amp;ROW($AC377)-1))), 1)&gt;=255,0,
VLOOKUP(INDIRECT("$G$"&amp;LOOKUP(2, 1 / ($AC$1:INDIRECT("$AC$"&amp;ROW($AC377)-1) &lt;&gt; ""),ROW($AC$1:INDIRECT("$AC$"&amp;ROW($AC377)-1)))), 'EV and Base'!$A$1:$N$671, 3, FALSE))))</f>
        <v/>
      </c>
      <c r="AD377" s="2" t="str" cm="1">
        <f t="array" aca="1" ref="AD377" ca="1">IF(NOT(ISNUMBER(INDEX($A:$A, LOOKUP(2, 1 / ($A$1:INDIRECT("$A$"&amp;ROW($A377)) &lt;&gt; ""),ROW($A$1:INDIRECT("$A$"&amp;ROW($A377)))), 1))), "",
INDEX($AD:$AD, LOOKUP(2, 1 / ($AD$1:INDIRECT("$AD$"&amp;ROW($AD377)-1) &lt;&gt; ""),ROW($AD$1:INDIRECT("$AD$"&amp;ROW($AD377)-1))), 1)+
IF(INDEX($AC:$AC, LOOKUP(2, 1 / ($AC$1:INDIRECT("$AC$"&amp;ROW($AC377)-1) &lt;&gt; ""),ROW($AC$1:INDIRECT("$AC$"&amp;ROW($AC377)-1))), 1)+
INDEX($AD:$AD, LOOKUP(2, 1 / ($AD$1:INDIRECT("$AD$"&amp;ROW($AD377)-1) &lt;&gt; ""),ROW($AD$1:INDIRECT("$AD$"&amp;ROW($AD377)-1))), 1)+
INDEX($AE:$AE, LOOKUP(2, 1 / ($AE$1:INDIRECT("$AE$"&amp;ROW($AE377)-1) &lt;&gt; ""),ROW($AE$1:INDIRECT("$AE$"&amp;ROW($AD377)-1))), 1)+
INDEX($AE:$AF, LOOKUP(2, 1 / ($AF$1:INDIRECT("$AF$"&amp;ROW($AF377)-1) &lt;&gt; ""),ROW($AF$1:INDIRECT("$AF$"&amp;ROW($AD377)-1))), 1)+
INDEX($AG:$AG, LOOKUP(2, 1 / ($AG$1:INDIRECT("$AG$"&amp;ROW($AG377)-1) &lt;&gt; ""),ROW($AG$1:INDIRECT("$AG$"&amp;ROW($AD377)-1))), 1)+
INDEX($AH:$AH, LOOKUP(2, 1 / ($AH$1:INDIRECT("$AH$"&amp;ROW($AH377)-1) &lt;&gt; ""),ROW($AH$1:INDIRECT("$AH$"&amp;ROW($AD377)-1))), 1)&gt;=510,0,
IF(INDEX($AD:$AD, LOOKUP(2, 1 / ($AD$1:INDIRECT("$AD$"&amp;ROW($AD377)-1) &lt;&gt; ""),ROW($AD$1:INDIRECT("$AD$"&amp;ROW($AD377)-1))), 1)&gt;=255,0,
VLOOKUP(INDIRECT("$G$"&amp;LOOKUP(2, 1 / ($AD$1:INDIRECT("$AD$"&amp;ROW($AD377)-1) &lt;&gt; ""),ROW($AD$1:INDIRECT("$AD$"&amp;ROW($AD377)-1)))), 'EV and Base'!$A$1:$N$671, 4, FALSE))))</f>
        <v/>
      </c>
      <c r="AE377" s="2" t="str" cm="1">
        <f t="array" aca="1" ref="AE377" ca="1">IF(NOT(ISNUMBER(INDEX($A:$A,LOOKUP(2,1/($A$1:INDIRECT("$A$"&amp;ROW($A377))&lt;&gt;""),ROW($A$1:INDIRECT("$A$"&amp;ROW($A377)))),1))),"",
INDEX($AE:$AE,LOOKUP(2,1/($AE$1:INDIRECT("$AE$"&amp;ROW($AE377)-1)&lt;&gt;""),ROW($AE$1:INDIRECT("$AE$"&amp;ROW($AE377)-1))),1)+
IF(INDEX($AC:$AC,LOOKUP(2,1/($AC$1:INDIRECT("$AC$"&amp;ROW($AC377)-1)&lt;&gt;""),ROW($AC$1:INDIRECT("$AC$"&amp;ROW($AC377)-1))),1)+
INDEX($AD:$AD,LOOKUP(2,1/($AD$1:INDIRECT("$AD$"&amp;ROW($AD377)-1)&lt;&gt;""),ROW($AD$1:INDIRECT("$AD$"&amp;ROW($AD377)-1))),1)+
INDEX($AE:$AE,LOOKUP(2,1/($AE$1:INDIRECT("$AE$"&amp;ROW($AE377)-1)&lt;&gt;""),ROW($AE$1:INDIRECT("$AE$"&amp;ROW($AD377)-1))),1)+
INDEX($AE:$AF,LOOKUP(2,1/($AF$1:INDIRECT("$AF$"&amp;ROW($AF377)-1)&lt;&gt;""),ROW($AF$1:INDIRECT("$AF$"&amp;ROW($AD377)-1))),1)+
INDEX($AG:$AG,LOOKUP(2,1/($AG$1:INDIRECT("$AG$"&amp;ROW($AG377)-1)&lt;&gt;""),ROW($AG$1:INDIRECT("$AG$"&amp;ROW($AD377)-1))),1)+
INDEX($AH:$AH,LOOKUP(2,1/($AH$1:INDIRECT("$AH$"&amp;ROW($AH377)-1)&lt;&gt;""),ROW($AH$1:INDIRECT("$AH$"&amp;ROW($AD377)-1))),1)&gt;=510,0,
IF(INDEX($AE:$AE,LOOKUP(2,1/($AE$1:INDIRECT("$AE$"&amp;ROW($AE377)-1)&lt;&gt;""),ROW($AE$1:INDIRECT("$AE$"&amp;ROW($AE377)-1))),1)&gt;=255,0,
VLOOKUP(INDIRECT("$G$"&amp;LOOKUP(2,1/($AE$1:INDIRECT("$AE$"&amp;ROW($AE377)-1)&lt;&gt;""),ROW($AE$1:INDIRECT("$AE$"&amp;ROW($AE377)-1)))),'EV and Base'!$A$1:$N$671,5,FALSE))))</f>
        <v/>
      </c>
      <c r="AF377" s="2" t="str" cm="1">
        <f t="array" aca="1" ref="AF377" ca="1">IF(NOT(ISNUMBER(INDEX($A:$A, LOOKUP(2, 1 / ($A$1:INDIRECT("$A$"&amp;ROW($A377)) &lt;&gt; ""),ROW($A$1:INDIRECT("$A$"&amp;ROW($A377)))), 1))), "",
INDEX($AF:$AF, LOOKUP(2, 1 / ($AF$1:INDIRECT("$AF$"&amp;ROW($AF377)-1) &lt;&gt; ""),ROW($AF$1:INDIRECT("$AF$"&amp;ROW($AF377)-1))), 1)+
IF(INDEX($AC:$AC, LOOKUP(2, 1 / ($AC$1:INDIRECT("$AC$"&amp;ROW($AC377)-1) &lt;&gt; ""),ROW($AC$1:INDIRECT("$AC$"&amp;ROW($AC377)-1))), 1)+
INDEX($AD:$AD, LOOKUP(2, 1 / ($AD$1:INDIRECT("$AD$"&amp;ROW($AD377)-1) &lt;&gt; ""),ROW($AD$1:INDIRECT("$AD$"&amp;ROW($AD377)-1))), 1)+
INDEX($AE:$AE, LOOKUP(2, 1 / ($AE$1:INDIRECT("$AE$"&amp;ROW($AE377)-1) &lt;&gt; ""),ROW($AE$1:INDIRECT("$AE$"&amp;ROW($AD377)-1))), 1)+
INDEX($AE:$AF, LOOKUP(2, 1 / ($AF$1:INDIRECT("$AF$"&amp;ROW($AF377)-1) &lt;&gt; ""),ROW($AF$1:INDIRECT("$AF$"&amp;ROW($AD377)-1))), 1)+
INDEX($AG:$AG, LOOKUP(2, 1 / ($AG$1:INDIRECT("$AG$"&amp;ROW($AG377)-1) &lt;&gt; ""),ROW($AG$1:INDIRECT("$AG$"&amp;ROW($AD377)-1))), 1)+
INDEX($AH:$AH, LOOKUP(2, 1 / ($AH$1:INDIRECT("$AH$"&amp;ROW($AH377)-1) &lt;&gt; ""),ROW($AH$1:INDIRECT("$AH$"&amp;ROW($AD377)-1))), 1)&gt;=510,0,
IF(INDEX($AF:$AF, LOOKUP(2, 1 / ($AF$1:INDIRECT("$AF$"&amp;ROW($AF377)-1) &lt;&gt; ""),ROW($AF$1:INDIRECT("$AF$"&amp;ROW($AF377)-1))), 1)&gt;=255,0,
VLOOKUP(INDIRECT("$G$"&amp;LOOKUP(2, 1 / ($AF$1:INDIRECT("$AF$"&amp;ROW($AF377)-1) &lt;&gt; ""),ROW($AF$1:INDIRECT("$AF$"&amp;ROW($AF377)-1)))), 'EV and Base'!$A$1:$N$671, 6, FALSE))))</f>
        <v/>
      </c>
      <c r="AG377" s="2" t="str" cm="1">
        <f t="array" aca="1" ref="AG377" ca="1">IF(NOT(ISNUMBER(INDEX($A:$A, LOOKUP(2, 1 / ($A$1:INDIRECT("$A$"&amp;ROW($A377)) &lt;&gt; ""),ROW($A$1:INDIRECT("$A$"&amp;ROW($A377)))), 1))), "",
INDEX($AG:$AG, LOOKUP(2, 1 / ($AG$1:INDIRECT("$AG$"&amp;ROW($AG377)-1) &lt;&gt; ""),ROW($AG$1:INDIRECT("$AG$"&amp;ROW($AG377)-1))), 1)+
IF(INDEX($AC:$AC, LOOKUP(2, 1 / ($AC$1:INDIRECT("$AC$"&amp;ROW($AC377)-1) &lt;&gt; ""),ROW($AC$1:INDIRECT("$AC$"&amp;ROW($AC377)-1))), 1)+
INDEX($AD:$AD, LOOKUP(2, 1 / ($AD$1:INDIRECT("$AD$"&amp;ROW($AD377)-1) &lt;&gt; ""),ROW($AD$1:INDIRECT("$AD$"&amp;ROW($AD377)-1))), 1)+
INDEX($AE:$AE, LOOKUP(2, 1 / ($AE$1:INDIRECT("$AE$"&amp;ROW($AE377)-1) &lt;&gt; ""),ROW($AE$1:INDIRECT("$AE$"&amp;ROW($AD377)-1))), 1)+
INDEX($AE:$AF, LOOKUP(2, 1 / ($AF$1:INDIRECT("$AF$"&amp;ROW($AF377)-1) &lt;&gt; ""),ROW($AF$1:INDIRECT("$AF$"&amp;ROW($AD377)-1))), 1)+
INDEX($AG:$AG, LOOKUP(2, 1 / ($AG$1:INDIRECT("$AG$"&amp;ROW($AG377)-1) &lt;&gt; ""),ROW($AG$1:INDIRECT("$AG$"&amp;ROW($AD377)-1))), 1)+
INDEX($AH:$AH, LOOKUP(2, 1 / ($AH$1:INDIRECT("$AH$"&amp;ROW($AH377)-1) &lt;&gt; ""),ROW($AH$1:INDIRECT("$AH$"&amp;ROW($AD377)-1))), 1)&gt;=510,0,
IF(INDEX($AG:$AG, LOOKUP(2, 1 / ($AG$1:INDIRECT("$AG$"&amp;ROW($AG377)-1) &lt;&gt; ""),ROW($AG$1:INDIRECT("$AG$"&amp;ROW($AG377)-1))), 1)&gt;=255,0,
VLOOKUP(INDIRECT("$G$"&amp;LOOKUP(2, 1 / ($AG$1:INDIRECT("$AG$"&amp;ROW($AG377)-1) &lt;&gt; ""),ROW($AG$1:INDIRECT("$AG$"&amp;ROW($AG377)-1)))), 'EV and Base'!$A$1:$N$671, 7, FALSE))))</f>
        <v/>
      </c>
      <c r="AH377" s="24" t="str" cm="1">
        <f t="array" aca="1" ref="AH377" ca="1">IF(NOT(ISNUMBER(INDEX($A:$A,LOOKUP(2,1/($A$1:INDIRECT("$A$"&amp;ROW($A377))&lt;&gt;""),ROW($A$1:INDIRECT("$A$"&amp;ROW($A377)))),1))),"",
INDEX($AH:$AH,LOOKUP(2,1/($AH$1:INDIRECT("$AH$"&amp;ROW($AH377)-1)&lt;&gt;""),ROW($AH$1:INDIRECT("$AH$"&amp;ROW($AH377)-1))),1)+
IF(INDEX($AC:$AC,LOOKUP(2,1/($AC$1:INDIRECT("$AC$"&amp;ROW($AC377)-1)&lt;&gt;""),ROW($AC$1:INDIRECT("$AC$"&amp;ROW($AC377)-1))),1)+
INDEX($AD:$AD,LOOKUP(2,1/($AD$1:INDIRECT("$AD$"&amp;ROW($AD377)-1)&lt;&gt;""),ROW($AD$1:INDIRECT("$AD$"&amp;ROW($AD377)-1))),1)+
INDEX($AE:$AE,LOOKUP(2,1/($AE$1:INDIRECT("$AE$"&amp;ROW($AE377)-1)&lt;&gt;""),ROW($AE$1:INDIRECT("$AE$"&amp;ROW($AD377)-1))),1)+
INDEX($AE:$AF,LOOKUP(2,1/($AF$1:INDIRECT("$AF$"&amp;ROW($AF377)-1)&lt;&gt;""),ROW($AF$1:INDIRECT("$AF$"&amp;ROW($AD377)-1))),1)+
INDEX($AG:$AG,LOOKUP(2,1/($AG$1:INDIRECT("$AG$"&amp;ROW($AG377)-1)&lt;&gt;""),ROW($AG$1:INDIRECT("$AG$"&amp;ROW($AD377)-1))),1)+
INDEX($AH:$AH,LOOKUP(2,1/($AH$1:INDIRECT("$AH$"&amp;ROW($AH377)-1)&lt;&gt;""),ROW($AH$1:INDIRECT("$AH$"&amp;ROW($AD377)-1))),1)&gt;=510,0,
IF(INDEX($AH:$AH,LOOKUP(2,1/($AH$1:INDIRECT("$AH$"&amp;ROW($AH377)-1)&lt;&gt;""),ROW($AH$1:INDIRECT("$AH$"&amp;ROW($AH377)-1))),1)&gt;=255,0,
VLOOKUP(INDIRECT("$G$"&amp;LOOKUP(2,1/($AH$1:INDIRECT("$AH$"&amp;ROW($AH377)-1)&lt;&gt;""),ROW($AH$1:INDIRECT("$AH$"&amp;ROW($AH377)-1)))),'EV and Base'!$A$1:$N$671,8,FALSE))))</f>
        <v/>
      </c>
      <c r="AI377" s="29" t="str" cm="1">
        <f t="array" aca="1" ref="AI377" ca="1">IF(NOT(ISNUMBER(INDEX($A:$A,LOOKUP(2,1/($A$1:INDIRECT("$A$"&amp;ROW($A377))&lt;&gt;""),ROW($A$1:INDIRECT("$A$"&amp;ROW($A377)))),1))),"",
ROUNDDOWN((((2*VLOOKUP($AA377,'EV and Base'!$A$1:$N$671,9,FALSE))+31+ROUNDDOWN($AC377/4,0))*$AB377)/100,0)+$AB377+10)</f>
        <v/>
      </c>
      <c r="AJ377" s="21" t="str" cm="1">
        <f t="array" aca="1" ref="AJ377" ca="1">IF(NOT(ISNUMBER(INDEX($A:$A, LOOKUP(2, 1 / ($A$1:INDIRECT("$A$"&amp;ROW($A377)) &lt;&gt; ""),ROW($A$1:INDIRECT("$A$"&amp;ROW($A377)))), 1))), "",
ROUNDDOWN((ROUNDDOWN((((2*VLOOKUP($AA377, 'EV and Base'!$A$1:$N$671, 10, FALSE))+31+ROUNDDOWN($AD377/4, 0))*$AB377)/100, 0)+5)*1.1, 0))</f>
        <v/>
      </c>
      <c r="AK377" s="21" t="str" cm="1">
        <f t="array" aca="1" ref="AK377" ca="1">IF(NOT(ISNUMBER(INDEX($A:$A, LOOKUP(2, 1 / ($A$1:INDIRECT("$A$"&amp;ROW($A377)) &lt;&gt; ""),ROW($A$1:INDIRECT("$A$"&amp;ROW($A377)))), 1))), "",
ROUNDDOWN((ROUNDDOWN((((2*VLOOKUP($AA377, 'EV and Base'!$A$1:$N$671, 11, FALSE))+30+ROUNDDOWN($AE377/4, 0))*$AB377)/100, 0)+5), 0)
&amp;"-"&amp;
ROUNDDOWN((ROUNDDOWN((((2*VLOOKUP($AA377, 'EV and Base'!$A$1:$N$671, 11, FALSE))+31+ROUNDDOWN($AE377/4, 0))*$AB377)/100, 0)+5), 0))</f>
        <v/>
      </c>
      <c r="AL377" s="21" t="str" cm="1">
        <f t="array" aca="1" ref="AL377" ca="1">IF(NOT(ISNUMBER(INDEX($A:$A, LOOKUP(2, 1 / ($A$1:INDIRECT("$A$"&amp;ROW($A377)) &lt;&gt; ""),ROW($A$1:INDIRECT("$A$"&amp;ROW($A377)))), 1))), "",
ROUNDDOWN((ROUNDDOWN((((2*VLOOKUP($AA377, 'EV and Base'!$A$1:$N$671, 12, FALSE))+0+ROUNDDOWN($AF377/4, 0))*$AB377)/100, 0)+5)*0.9, 0)
&amp;"-"&amp;
ROUNDDOWN((ROUNDDOWN((((2*VLOOKUP($AA377, 'EV and Base'!$A$1:$N$671, 12, FALSE))+31+ROUNDDOWN($AF377/4, 0))*$AB377)/100, 0)+5)*0.9, 0))</f>
        <v/>
      </c>
      <c r="AM377" s="21" t="str" cm="1">
        <f t="array" aca="1" ref="AM377" ca="1">IF(NOT(ISNUMBER(INDEX($A:$A, LOOKUP(2, 1 / ($A$1:INDIRECT("$A$"&amp;ROW($A377)) &lt;&gt; ""),ROW($A$1:INDIRECT("$A$"&amp;ROW($A377)))), 1))), "",
ROUNDDOWN((ROUNDDOWN((((2*VLOOKUP($AA377, 'EV and Base'!$A$1:$N$671, 13, FALSE))+30+ROUNDDOWN($AG377/4, 0))*$AB377)/100, 0)+5), 0)
&amp;"-"&amp;
ROUNDDOWN((ROUNDDOWN((((2*VLOOKUP($AA377, 'EV and Base'!$A$1:$N$671, 13, FALSE))+31+ROUNDDOWN($AG377/4, 0))*$AB377)/100, 0)+5), 0))</f>
        <v/>
      </c>
      <c r="AN377" s="25" t="str" cm="1">
        <f t="array" aca="1" ref="AN377" ca="1">IF(NOT(ISNUMBER(INDEX($A:$A, LOOKUP(2, 1 / ($A$1:INDIRECT("$A$"&amp;ROW($A377)) &lt;&gt; ""),ROW($A$1:INDIRECT("$A$"&amp;ROW($A377)))), 1))), "",
ROUNDDOWN((ROUNDDOWN((((2*VLOOKUP($AA377, 'EV and Base'!$A$1:$N$671, 14, FALSE))+31+ROUNDDOWN($AH377/4, 0))*$AB377)/100, 0)+5), 0))</f>
        <v/>
      </c>
      <c r="AO377" s="23" t="str" cm="1">
        <f t="array" aca="1" ref="AO377" ca="1">IF(NOT(ISNUMBER(INDEX($A:$A, LOOKUP(2, 1 / ($A$1:INDIRECT("$A$"&amp;ROW($A377)) &lt;&gt; ""),ROW($A$1:INDIRECT("$A$"&amp;ROW($A377)))), 1))), "",
ROUNDDOWN((((2*VLOOKUP($AA377, 'EV and Base'!$A$1:$N$671, 9, FALSE))+31+ROUNDDOWN($AC377/4, 0))*$AB377)/100, 0)+$AB377+10)</f>
        <v/>
      </c>
      <c r="AP377" s="2" t="str" cm="1">
        <f t="array" aca="1" ref="AP377" ca="1">IF(NOT(ISNUMBER(INDEX($A:$A, LOOKUP(2, 1 / ($A$1:INDIRECT("$A$"&amp;ROW($A377)) &lt;&gt; ""),ROW($A$1:INDIRECT("$A$"&amp;ROW($A377)))), 1))), "",
ROUNDDOWN((ROUNDDOWN((((2*VLOOKUP($AA377, 'EV and Base'!$A$1:$N$671, 10, FALSE))+31+ROUNDDOWN($AD377/4, 0))*$AB377)/100, 0)+5)*1.1, 0))</f>
        <v/>
      </c>
      <c r="AQ377" s="2" t="str" cm="1">
        <f t="array" aca="1" ref="AQ377" ca="1">IF(NOT(ISNUMBER(INDEX($A:$A, LOOKUP(2, 1 / ($A$1:INDIRECT("$A$"&amp;ROW($A377)) &lt;&gt; ""),ROW($A$1:INDIRECT("$A$"&amp;ROW($A377)))), 1))), "",
ROUNDDOWN((ROUNDDOWN((((2*VLOOKUP($AA377, 'EV and Base'!$A$1:$N$671, 11, FALSE))+$AV$2+ROUNDDOWN($AE377/4, 0))*$AB377)/100, 0)+5), 0))</f>
        <v/>
      </c>
      <c r="AR377" s="22" t="str" cm="1">
        <f t="array" aca="1" ref="AR377" ca="1">IF(NOT(ISNUMBER(INDEX($A:$A, LOOKUP(2, 1 / ($A$1:INDIRECT("$A$"&amp;ROW($A377)) &lt;&gt; ""),ROW($A$1:INDIRECT("$A$"&amp;ROW($A377)))), 1))), "",
ROUNDDOWN((ROUNDDOWN((((2*VLOOKUP($AA377, 'EV and Base'!$A$1:$N$671, 12, FALSE))+$AW$2+ROUNDDOWN($AF377/4, 0))*$AB377)/100, 0)+5)*0.9, 0))</f>
        <v/>
      </c>
      <c r="AS377" s="2" t="str" cm="1">
        <f t="array" aca="1" ref="AS377" ca="1">IF(NOT(ISNUMBER(INDEX($A:$A, LOOKUP(2, 1 / ($A$1:INDIRECT("$A$"&amp;ROW($A377)) &lt;&gt; ""),ROW($A$1:INDIRECT("$A$"&amp;ROW($A377)))), 1))), "",
ROUNDDOWN((ROUNDDOWN((((2*VLOOKUP($AA377, 'EV and Base'!$A$1:$N$671, 13, FALSE))+$AX$2+ROUNDDOWN($AG377/4, 0))*$AB377)/100, 0)+5), 0))</f>
        <v/>
      </c>
      <c r="AT377" s="24" t="str" cm="1">
        <f t="array" aca="1" ref="AT377" ca="1">IF(NOT(ISNUMBER(INDEX($A:$A, LOOKUP(2, 1 / ($A$1:INDIRECT("$A$"&amp;ROW($A377)) &lt;&gt; ""),ROW($A$1:INDIRECT("$A$"&amp;ROW($A377)))), 1))), "",
ROUNDDOWN((ROUNDDOWN((((2*VLOOKUP($AA377, 'EV and Base'!$A$1:$N$671, 14, FALSE))+31+ROUNDDOWN($AH377/4, 0))*$AB377)/100, 0)+5), 0))</f>
        <v/>
      </c>
      <c r="AU377" s="28"/>
      <c r="AY377" t="str" cm="1">
        <f t="array" aca="1" ref="AY377" ca="1">IF(NOT(ISNUMBER(INDEX($A:$A,LOOKUP(2,1/($A$1:INDIRECT("$A$"&amp;ROW($A377))&lt;&gt;""),ROW($A$1:INDIRECT("$A$"&amp;ROW($A377)))),1))),"",
INDEX($AY:$AY,LOOKUP(2,1/($AY$1:INDIRECT("$AY$"&amp;ROW($AY377)-1)&lt;&gt;""),ROW($AY$1:INDIRECT("$AY$"&amp;ROW($AY377)-1))),1)+$BL377)</f>
        <v/>
      </c>
      <c r="AZ377" s="3" t="str" cm="1">
        <f t="array" aca="1" ref="AZ377" ca="1">IF(NOT(ISNUMBER(INDEX($A:$A, LOOKUP(2, 1 / ($A$1:INDIRECT("$A$"&amp;ROW($A377)) &lt;&gt; ""),ROW($A$1:INDIRECT("$A$"&amp;ROW($A377)))), 1))), "",
VLOOKUP(INDIRECT("$G$"&amp;LOOKUP(2, 1 / ($AY$1:INDIRECT("$AY$"&amp;ROW($AY377)-1) &lt;&gt; ""),ROW($AY$1:INDIRECT("$AY$"&amp;ROW($AY377)-1)))),'EV and Base'!A316:N986,2,FALSE))</f>
        <v/>
      </c>
      <c r="BA377" s="3" t="str" cm="1">
        <f t="array" aca="1" ref="BA377" ca="1">IF(NOT(ISNUMBER(INDEX($A:$A, LOOKUP(2, 1 / ($A$1:INDIRECT("$A$"&amp;ROW($A377)) &lt;&gt; ""),ROW($A$1:INDIRECT("$A$"&amp;ROW($A377)))), 1))), "",
INDIRECT("$I$"&amp;LOOKUP(2, 1 / ($AY$1:INDIRECT("$AY$"&amp;ROW($AY377)-1) &lt;&gt; ""),ROW($AY$1:INDIRECT("$AY$"&amp;ROW($AY377)-1)))))</f>
        <v/>
      </c>
      <c r="BB377" s="1" t="str" cm="1">
        <f t="array" aca="1" ref="BB377" ca="1">IF(NOT(ISNUMBER(INDEX($A:$A, LOOKUP(2, 1 / ($A$1:INDIRECT("$A$"&amp;ROW($A377)) &lt;&gt; ""),ROW($A$1:INDIRECT("$A$"&amp;ROW($A377)))), 1))), "",
INDIRECT("$AB$"&amp;LOOKUP(2, 1 / ($AY$1:INDIRECT("$AY$"&amp;ROW($AY377)-1) &lt;&gt; ""),ROW($AY$1:INDIRECT("$AY$"&amp;ROW($AY377)-1)))))</f>
        <v/>
      </c>
      <c r="BC377" s="3" t="str" cm="1">
        <f t="array" aca="1" ref="BC377" ca="1">IF(NOT(ISNUMBER(INDEX($A:$A,LOOKUP(2,1/($A$1:INDIRECT("$A$"&amp;ROW($A377))&lt;&gt;""),ROW($A$1:INDIRECT("$A$"&amp;ROW($A377)))),1))),"",
$BA377+$BA377+10)</f>
        <v/>
      </c>
      <c r="BD377" s="3" t="str" cm="1">
        <f t="array" aca="1" ref="BD377" ca="1">IF(NOT(ISNUMBER(INDEX($A:$A,LOOKUP(2,1/($A$1:INDIRECT("$A$"&amp;ROW($A377))&lt;&gt;""),ROW($A$1:INDIRECT("$A$"&amp;ROW($A377)))),1))),"",
$BA377+$BB377+10)</f>
        <v/>
      </c>
      <c r="BE377" s="3" t="str" cm="1">
        <f t="array" aca="1" ref="BE377" ca="1">IF(NOT(ISNUMBER(INDEX($A:$A,LOOKUP(2,1/($A$1:INDIRECT("$A$"&amp;ROW($A377))&lt;&gt;""),ROW($A$1:INDIRECT("$A$"&amp;ROW($A377)))),1))),"",
$BC377*$BC377)</f>
        <v/>
      </c>
      <c r="BF377" s="3" t="str" cm="1">
        <f t="array" aca="1" ref="BF377" ca="1">IF(NOT(ISNUMBER(INDEX($A:$A,LOOKUP(2,1/($A$1:INDIRECT("$A$"&amp;ROW($A377))&lt;&gt;""),ROW($A$1:INDIRECT("$A$"&amp;ROW($A377)))),1))),"",
$BD377*$BD377)</f>
        <v/>
      </c>
      <c r="BG377" s="3" t="str" cm="1">
        <f t="array" aca="1" ref="BG377" ca="1">IF(NOT(ISNUMBER(INDEX($A:$A,LOOKUP(2,1/($A$1:INDIRECT("$A$"&amp;ROW($A377))&lt;&gt;""),ROW($A$1:INDIRECT("$A$"&amp;ROW($A377)))),1))),"",
_xlfn.FLOOR.MATH(1.5*_xlfn.FLOOR.MATH($AZ377*BA377/5)))</f>
        <v/>
      </c>
      <c r="BH377" s="3" t="str" cm="1">
        <f t="array" aca="1" ref="BH377" ca="1">IF(NOT(ISNUMBER(INDEX($A:$A, LOOKUP(2, 1 / ($A$1:INDIRECT("$A$"&amp;ROW($A377)) &lt;&gt; ""),ROW($A$1:INDIRECT("$A$"&amp;ROW($A377)))), 1))), "",
_xlfn.FLOOR.MATH($BG377/IF(OR(INDIRECT("$C$"&amp;LOOKUP(2, 1 / ($AY$1:INDIRECT("$AY$"&amp;ROW($AY377)-1) &lt;&gt; ""),ROW($AY$1:INDIRECT("$AY$"&amp;ROW($AY377)-1))))="Multi",
INDIRECT("$C$"&amp;LOOKUP(2, 1 / ($AY$1:INDIRECT("$AY$"&amp;ROW($AY377)-1) &lt;&gt; ""),ROW($AY$1:INDIRECT("$AY$"&amp;ROW($AY377)-1))))="Double"),2,1)))</f>
        <v/>
      </c>
      <c r="BI377" s="3" t="str" cm="1">
        <f t="array" aca="1" ref="BI377" ca="1">IF(NOT(ISNUMBER(INDEX($A:$A,LOOKUP(2,1/($A$1:INDIRECT("$A$"&amp;ROW($A377))&lt;&gt;""),ROW($A$1:INDIRECT("$A$"&amp;ROW($A377)))),1))),"",
VLOOKUP($BC377,GameFreakSQRT!$A$1:$B$200,2,FALSE))</f>
        <v/>
      </c>
      <c r="BJ377" s="3" t="str" cm="1">
        <f t="array" aca="1" ref="BJ377" ca="1">IF(NOT(ISNUMBER(INDEX($A:$A,LOOKUP(2,1/($A$1:INDIRECT("$A$"&amp;ROW($A377))&lt;&gt;""),ROW($A$1:INDIRECT("$A$"&amp;ROW($A377)))),1))),"",
VLOOKUP($BD377,GameFreakSQRT!$A$1:$B$200,2,FALSE))</f>
        <v/>
      </c>
      <c r="BK377" s="3" t="str" cm="1">
        <f t="array" aca="1" ref="BK377" ca="1">IF(NOT(ISNUMBER(INDEX($A:$A,LOOKUP(2,1/($A$1:INDIRECT("$A$"&amp;ROW($A377))&lt;&gt;""),ROW($A$1:INDIRECT("$A$"&amp;ROW($A377)))),1))),"",
_xlfn.FLOOR.MATH((($BI377*$BE377)*$BH377)/($BJ377*$BF377))+1)</f>
        <v/>
      </c>
      <c r="BL377" s="3" t="str" cm="1">
        <f t="array" aca="1" ref="BL377" ca="1">IF(NOT(ISNUMBER(INDEX($A:$A,LOOKUP(2,1/($A$1:INDIRECT("$A$"&amp;ROW($A377))&lt;&gt;""),ROW($A$1:INDIRECT("$A$"&amp;ROW($A377)))),1))),"",
_xlfn.FLOOR.MATH($BK377*IF(NOT(INDIRECT("$Z$"&amp;LOOKUP(2, 1 / ($AY$1:INDIRECT("$AY$"&amp;ROW($AY377)-1) &lt;&gt; ""),ROW($AY$1:INDIRECT("$AY$"&amp;ROW($AY377)-1))))=""),1.5,1)))</f>
        <v/>
      </c>
      <c r="BM377" s="3" t="str" cm="1">
        <f t="array" aca="1" ref="BM377" ca="1">IF(NOT(ISNUMBER(INDEX($A:$A, LOOKUP(2, 1 / ($A$1:INDIRECT("$A$"&amp;ROW($A377)) &lt;&gt; ""),ROW($A$1:INDIRECT("$A$"&amp;ROW($A377)))), 1))), "",
INDIRECT("$Y$"&amp;LOOKUP(2, 1 / ($AY$1:INDIRECT("$AY$"&amp;ROW($AY377)-1) &lt;&gt; ""),ROW($AY$1:INDIRECT("$AY$"&amp;ROW($AY377)-1)))))</f>
        <v/>
      </c>
      <c r="BN377" s="3" t="str">
        <f t="shared" ca="1" si="34"/>
        <v/>
      </c>
    </row>
    <row r="378" spans="1:66" x14ac:dyDescent="0.45">
      <c r="A378" s="69" t="s">
        <v>75</v>
      </c>
      <c r="B378" s="69" t="s">
        <v>658</v>
      </c>
      <c r="C378" s="69" t="s">
        <v>46</v>
      </c>
      <c r="D378" s="69" t="s">
        <v>649</v>
      </c>
      <c r="E378" s="69" t="s">
        <v>301</v>
      </c>
      <c r="F378" s="56">
        <v>1</v>
      </c>
      <c r="G378" s="2" t="s">
        <v>548</v>
      </c>
      <c r="H378" s="2" t="s">
        <v>50</v>
      </c>
      <c r="I378" s="2">
        <v>22</v>
      </c>
      <c r="J378" s="2" t="s">
        <v>134</v>
      </c>
      <c r="K378" s="2" t="s">
        <v>549</v>
      </c>
      <c r="L378" s="2" t="s">
        <v>53</v>
      </c>
      <c r="M378" s="2" t="s">
        <v>629</v>
      </c>
      <c r="N378" s="2" t="s">
        <v>448</v>
      </c>
      <c r="O378" s="2" t="s">
        <v>550</v>
      </c>
      <c r="P378" s="2" t="s">
        <v>551</v>
      </c>
      <c r="Q378" s="2">
        <v>12</v>
      </c>
      <c r="R378" s="2">
        <f>_xlfn.FLOOR.MATH((((2*VLOOKUP(G378, 'EV and Base'!$A$1:$N$671, 9, FALSE))+$Q378)*$I378)/100)+$I378+10</f>
        <v>51</v>
      </c>
      <c r="S378" s="2">
        <f>_xlfn.FLOOR.MATH((_xlfn.FLOOR.MATH((((2*VLOOKUP($G378, 'EV and Base'!$A$1:$N$671, 10, FALSE))+$Q378)*$I378)/100)+5)*
IF(OR($J378="Lonely", $J378="Brave", $J378="Adamant", $J378="Naughty"), 1.1,
IF(OR($J378="Bold", $J378="Timid", $J378="Modest", $J378="Calm"), 0.9, 1)))</f>
        <v>22</v>
      </c>
      <c r="T378" s="2">
        <f>_xlfn.FLOOR.MATH((_xlfn.FLOOR.MATH((((2*VLOOKUP($G378, 'EV and Base'!$A$1:$N$671, 11, FALSE))+$Q378)*$I378)/100)+5)*
IF(OR($J378="Bold", $J378="Relaxed", $J378="Impish", $J378="Lax"), 1.1,
IF(OR($J378="Lonely", $J378="Hasty", $J378="Mild", $J378="Gentle"), 0.9, 1)))</f>
        <v>45</v>
      </c>
      <c r="U378" s="2">
        <f>_xlfn.FLOOR.MATH((_xlfn.FLOOR.MATH((((2*VLOOKUP($G378, 'EV and Base'!$A$1:$N$671, 12, FALSE))+$Q378)*$I378)/100)+5)*
IF(OR($J378="Modest", $J378="Mild", $J378="Quiet", $J378="Rash"), 1.1,
IF(OR($J378="Adamant", $J378="Impish", $J378="Jolly", $J378="Careful"), 0.9, 1)))</f>
        <v>27</v>
      </c>
      <c r="V378" s="2">
        <f>_xlfn.FLOOR.MATH((_xlfn.FLOOR.MATH((((2*VLOOKUP($G378, 'EV and Base'!$A$1:$N$671, 13, FALSE))+$Q378)*$I378)/100)+5)*
IF(OR($J378="Calm", $J378="Gentle", $J378="Sassy", $J378="Careful"), 1.1,
IF(OR($J378="Naughty", $J378="Lax", $J378="Naive", $J378="Rash"), 0.9, 1)))</f>
        <v>36</v>
      </c>
      <c r="W378" s="2">
        <f>_xlfn.FLOOR.MATH((_xlfn.FLOOR.MATH((((2*VLOOKUP($G378, 'EV and Base'!$A$1:$N$671, 14, FALSE))+$Q378)*$I378)/100)+5)*
IF(OR($J378="Timid", $J378="Hasty", $J378="Jolly", $J378="Naive"), 1.1,
IF(OR($J378="Brave", $J378="Relaxed", $J378="Quiet", $J378="Sassy"), 0.9, 1)))</f>
        <v>20</v>
      </c>
      <c r="X378" s="69">
        <v>704</v>
      </c>
      <c r="Z378" s="1">
        <v>1</v>
      </c>
      <c r="AA378" s="23" t="str" cm="1">
        <f t="array" aca="1" ref="AA378" ca="1">IF(NOT(ISNUMBER(INDEX($A:$A,LOOKUP(2,1/($A$1:INDIRECT("$A$"&amp;ROW($A378))&lt;&gt;""),ROW($A$1:INDIRECT("$A$"&amp;ROW($A378)))),1))),"",
IF(NOT(ISNUMBER($A378)),$AA377,
IF($AB378&lt;16,"Lillipup",
IF($AB378&lt;32,"Herdier",
"Stoutland"))))</f>
        <v/>
      </c>
      <c r="AB378" s="25" t="str" cm="1">
        <f t="array" aca="1" ref="AB378" ca="1">IF(NOT(ISNUMBER(INDEX($A:$A, LOOKUP(2, 1 / ($A$1:INDIRECT("$A$"&amp;ROW($A378)) &lt;&gt; ""),ROW($A$1:INDIRECT("$A$"&amp;ROW($A378)))), 1))), "",
VLOOKUP($AY378,'Medium-Slow'!$A$1:$B$101,2,TRUE))</f>
        <v/>
      </c>
      <c r="AC378" s="23" t="str" cm="1">
        <f t="array" aca="1" ref="AC378" ca="1">IF(NOT(ISNUMBER(INDEX($A:$A, LOOKUP(2, 1 / ($A$1:INDIRECT("$A$"&amp;ROW($A378)) &lt;&gt; ""),ROW($A$1:INDIRECT("$A$"&amp;ROW($A378)))), 1))), "",
INDEX($AC:$AC, LOOKUP(2, 1 / ($AC$1:INDIRECT("$AC$"&amp;ROW($AC378)-1) &lt;&gt; ""),ROW($AC$1:INDIRECT("$AC$"&amp;ROW($AC378)-1))), 1)+
IF(INDEX($AC:$AC, LOOKUP(2, 1 / ($AC$1:INDIRECT("$AC$"&amp;ROW($AC378)-1) &lt;&gt; ""),ROW($AC$1:INDIRECT("$AC$"&amp;ROW($AC378)-1))), 1)+
INDEX($AD:$AD, LOOKUP(2, 1 / ($AD$1:INDIRECT("$AD$"&amp;ROW($AD378)-1) &lt;&gt; ""),ROW($AD$1:INDIRECT("$AD$"&amp;ROW($AD378)-1))), 1)+
INDEX($AE:$AE, LOOKUP(2, 1 / ($AE$1:INDIRECT("$AE$"&amp;ROW($AE378)-1) &lt;&gt; ""),ROW($AE$1:INDIRECT("$AE$"&amp;ROW($AD378)-1))), 1)+
INDEX($AE:$AF, LOOKUP(2, 1 / ($AF$1:INDIRECT("$AF$"&amp;ROW($AF378)-1) &lt;&gt; ""),ROW($AF$1:INDIRECT("$AF$"&amp;ROW($AD378)-1))), 1)+
INDEX($AG:$AG, LOOKUP(2, 1 / ($AG$1:INDIRECT("$AG$"&amp;ROW($AG378)-1) &lt;&gt; ""),ROW($AG$1:INDIRECT("$AG$"&amp;ROW($AD378)-1))), 1)+
INDEX($AH:$AH, LOOKUP(2, 1 / ($AH$1:INDIRECT("$AH$"&amp;ROW($AH378)-1) &lt;&gt; ""),ROW($AH$1:INDIRECT("$AH$"&amp;ROW($AD378)-1))), 1)&gt;=510,0,
IF(INDEX($AC:$AC, LOOKUP(2, 1 / ($AC$1:INDIRECT("$AC$"&amp;ROW($AC378)-1) &lt;&gt; ""),ROW($AC$1:INDIRECT("$AC$"&amp;ROW($AC378)-1))), 1)&gt;=255,0,
VLOOKUP(INDIRECT("$G$"&amp;LOOKUP(2, 1 / ($AC$1:INDIRECT("$AC$"&amp;ROW($AC378)-1) &lt;&gt; ""),ROW($AC$1:INDIRECT("$AC$"&amp;ROW($AC378)-1)))), 'EV and Base'!$A$1:$N$671, 3, FALSE))))</f>
        <v/>
      </c>
      <c r="AD378" s="2" t="str" cm="1">
        <f t="array" aca="1" ref="AD378" ca="1">IF(NOT(ISNUMBER(INDEX($A:$A, LOOKUP(2, 1 / ($A$1:INDIRECT("$A$"&amp;ROW($A378)) &lt;&gt; ""),ROW($A$1:INDIRECT("$A$"&amp;ROW($A378)))), 1))), "",
INDEX($AD:$AD, LOOKUP(2, 1 / ($AD$1:INDIRECT("$AD$"&amp;ROW($AD378)-1) &lt;&gt; ""),ROW($AD$1:INDIRECT("$AD$"&amp;ROW($AD378)-1))), 1)+
IF(INDEX($AC:$AC, LOOKUP(2, 1 / ($AC$1:INDIRECT("$AC$"&amp;ROW($AC378)-1) &lt;&gt; ""),ROW($AC$1:INDIRECT("$AC$"&amp;ROW($AC378)-1))), 1)+
INDEX($AD:$AD, LOOKUP(2, 1 / ($AD$1:INDIRECT("$AD$"&amp;ROW($AD378)-1) &lt;&gt; ""),ROW($AD$1:INDIRECT("$AD$"&amp;ROW($AD378)-1))), 1)+
INDEX($AE:$AE, LOOKUP(2, 1 / ($AE$1:INDIRECT("$AE$"&amp;ROW($AE378)-1) &lt;&gt; ""),ROW($AE$1:INDIRECT("$AE$"&amp;ROW($AD378)-1))), 1)+
INDEX($AE:$AF, LOOKUP(2, 1 / ($AF$1:INDIRECT("$AF$"&amp;ROW($AF378)-1) &lt;&gt; ""),ROW($AF$1:INDIRECT("$AF$"&amp;ROW($AD378)-1))), 1)+
INDEX($AG:$AG, LOOKUP(2, 1 / ($AG$1:INDIRECT("$AG$"&amp;ROW($AG378)-1) &lt;&gt; ""),ROW($AG$1:INDIRECT("$AG$"&amp;ROW($AD378)-1))), 1)+
INDEX($AH:$AH, LOOKUP(2, 1 / ($AH$1:INDIRECT("$AH$"&amp;ROW($AH378)-1) &lt;&gt; ""),ROW($AH$1:INDIRECT("$AH$"&amp;ROW($AD378)-1))), 1)&gt;=510,0,
IF(INDEX($AD:$AD, LOOKUP(2, 1 / ($AD$1:INDIRECT("$AD$"&amp;ROW($AD378)-1) &lt;&gt; ""),ROW($AD$1:INDIRECT("$AD$"&amp;ROW($AD378)-1))), 1)&gt;=255,0,
VLOOKUP(INDIRECT("$G$"&amp;LOOKUP(2, 1 / ($AD$1:INDIRECT("$AD$"&amp;ROW($AD378)-1) &lt;&gt; ""),ROW($AD$1:INDIRECT("$AD$"&amp;ROW($AD378)-1)))), 'EV and Base'!$A$1:$N$671, 4, FALSE))))</f>
        <v/>
      </c>
      <c r="AE378" s="2" t="str" cm="1">
        <f t="array" aca="1" ref="AE378" ca="1">IF(NOT(ISNUMBER(INDEX($A:$A,LOOKUP(2,1/($A$1:INDIRECT("$A$"&amp;ROW($A378))&lt;&gt;""),ROW($A$1:INDIRECT("$A$"&amp;ROW($A378)))),1))),"",
INDEX($AE:$AE,LOOKUP(2,1/($AE$1:INDIRECT("$AE$"&amp;ROW($AE378)-1)&lt;&gt;""),ROW($AE$1:INDIRECT("$AE$"&amp;ROW($AE378)-1))),1)+
IF(INDEX($AC:$AC,LOOKUP(2,1/($AC$1:INDIRECT("$AC$"&amp;ROW($AC378)-1)&lt;&gt;""),ROW($AC$1:INDIRECT("$AC$"&amp;ROW($AC378)-1))),1)+
INDEX($AD:$AD,LOOKUP(2,1/($AD$1:INDIRECT("$AD$"&amp;ROW($AD378)-1)&lt;&gt;""),ROW($AD$1:INDIRECT("$AD$"&amp;ROW($AD378)-1))),1)+
INDEX($AE:$AE,LOOKUP(2,1/($AE$1:INDIRECT("$AE$"&amp;ROW($AE378)-1)&lt;&gt;""),ROW($AE$1:INDIRECT("$AE$"&amp;ROW($AD378)-1))),1)+
INDEX($AE:$AF,LOOKUP(2,1/($AF$1:INDIRECT("$AF$"&amp;ROW($AF378)-1)&lt;&gt;""),ROW($AF$1:INDIRECT("$AF$"&amp;ROW($AD378)-1))),1)+
INDEX($AG:$AG,LOOKUP(2,1/($AG$1:INDIRECT("$AG$"&amp;ROW($AG378)-1)&lt;&gt;""),ROW($AG$1:INDIRECT("$AG$"&amp;ROW($AD378)-1))),1)+
INDEX($AH:$AH,LOOKUP(2,1/($AH$1:INDIRECT("$AH$"&amp;ROW($AH378)-1)&lt;&gt;""),ROW($AH$1:INDIRECT("$AH$"&amp;ROW($AD378)-1))),1)&gt;=510,0,
IF(INDEX($AE:$AE,LOOKUP(2,1/($AE$1:INDIRECT("$AE$"&amp;ROW($AE378)-1)&lt;&gt;""),ROW($AE$1:INDIRECT("$AE$"&amp;ROW($AE378)-1))),1)&gt;=255,0,
VLOOKUP(INDIRECT("$G$"&amp;LOOKUP(2,1/($AE$1:INDIRECT("$AE$"&amp;ROW($AE378)-1)&lt;&gt;""),ROW($AE$1:INDIRECT("$AE$"&amp;ROW($AE378)-1)))),'EV and Base'!$A$1:$N$671,5,FALSE))))</f>
        <v/>
      </c>
      <c r="AF378" s="2" t="str" cm="1">
        <f t="array" aca="1" ref="AF378" ca="1">IF(NOT(ISNUMBER(INDEX($A:$A, LOOKUP(2, 1 / ($A$1:INDIRECT("$A$"&amp;ROW($A378)) &lt;&gt; ""),ROW($A$1:INDIRECT("$A$"&amp;ROW($A378)))), 1))), "",
INDEX($AF:$AF, LOOKUP(2, 1 / ($AF$1:INDIRECT("$AF$"&amp;ROW($AF378)-1) &lt;&gt; ""),ROW($AF$1:INDIRECT("$AF$"&amp;ROW($AF378)-1))), 1)+
IF(INDEX($AC:$AC, LOOKUP(2, 1 / ($AC$1:INDIRECT("$AC$"&amp;ROW($AC378)-1) &lt;&gt; ""),ROW($AC$1:INDIRECT("$AC$"&amp;ROW($AC378)-1))), 1)+
INDEX($AD:$AD, LOOKUP(2, 1 / ($AD$1:INDIRECT("$AD$"&amp;ROW($AD378)-1) &lt;&gt; ""),ROW($AD$1:INDIRECT("$AD$"&amp;ROW($AD378)-1))), 1)+
INDEX($AE:$AE, LOOKUP(2, 1 / ($AE$1:INDIRECT("$AE$"&amp;ROW($AE378)-1) &lt;&gt; ""),ROW($AE$1:INDIRECT("$AE$"&amp;ROW($AD378)-1))), 1)+
INDEX($AE:$AF, LOOKUP(2, 1 / ($AF$1:INDIRECT("$AF$"&amp;ROW($AF378)-1) &lt;&gt; ""),ROW($AF$1:INDIRECT("$AF$"&amp;ROW($AD378)-1))), 1)+
INDEX($AG:$AG, LOOKUP(2, 1 / ($AG$1:INDIRECT("$AG$"&amp;ROW($AG378)-1) &lt;&gt; ""),ROW($AG$1:INDIRECT("$AG$"&amp;ROW($AD378)-1))), 1)+
INDEX($AH:$AH, LOOKUP(2, 1 / ($AH$1:INDIRECT("$AH$"&amp;ROW($AH378)-1) &lt;&gt; ""),ROW($AH$1:INDIRECT("$AH$"&amp;ROW($AD378)-1))), 1)&gt;=510,0,
IF(INDEX($AF:$AF, LOOKUP(2, 1 / ($AF$1:INDIRECT("$AF$"&amp;ROW($AF378)-1) &lt;&gt; ""),ROW($AF$1:INDIRECT("$AF$"&amp;ROW($AF378)-1))), 1)&gt;=255,0,
VLOOKUP(INDIRECT("$G$"&amp;LOOKUP(2, 1 / ($AF$1:INDIRECT("$AF$"&amp;ROW($AF378)-1) &lt;&gt; ""),ROW($AF$1:INDIRECT("$AF$"&amp;ROW($AF378)-1)))), 'EV and Base'!$A$1:$N$671, 6, FALSE))))</f>
        <v/>
      </c>
      <c r="AG378" s="2" t="str" cm="1">
        <f t="array" aca="1" ref="AG378" ca="1">IF(NOT(ISNUMBER(INDEX($A:$A, LOOKUP(2, 1 / ($A$1:INDIRECT("$A$"&amp;ROW($A378)) &lt;&gt; ""),ROW($A$1:INDIRECT("$A$"&amp;ROW($A378)))), 1))), "",
INDEX($AG:$AG, LOOKUP(2, 1 / ($AG$1:INDIRECT("$AG$"&amp;ROW($AG378)-1) &lt;&gt; ""),ROW($AG$1:INDIRECT("$AG$"&amp;ROW($AG378)-1))), 1)+
IF(INDEX($AC:$AC, LOOKUP(2, 1 / ($AC$1:INDIRECT("$AC$"&amp;ROW($AC378)-1) &lt;&gt; ""),ROW($AC$1:INDIRECT("$AC$"&amp;ROW($AC378)-1))), 1)+
INDEX($AD:$AD, LOOKUP(2, 1 / ($AD$1:INDIRECT("$AD$"&amp;ROW($AD378)-1) &lt;&gt; ""),ROW($AD$1:INDIRECT("$AD$"&amp;ROW($AD378)-1))), 1)+
INDEX($AE:$AE, LOOKUP(2, 1 / ($AE$1:INDIRECT("$AE$"&amp;ROW($AE378)-1) &lt;&gt; ""),ROW($AE$1:INDIRECT("$AE$"&amp;ROW($AD378)-1))), 1)+
INDEX($AE:$AF, LOOKUP(2, 1 / ($AF$1:INDIRECT("$AF$"&amp;ROW($AF378)-1) &lt;&gt; ""),ROW($AF$1:INDIRECT("$AF$"&amp;ROW($AD378)-1))), 1)+
INDEX($AG:$AG, LOOKUP(2, 1 / ($AG$1:INDIRECT("$AG$"&amp;ROW($AG378)-1) &lt;&gt; ""),ROW($AG$1:INDIRECT("$AG$"&amp;ROW($AD378)-1))), 1)+
INDEX($AH:$AH, LOOKUP(2, 1 / ($AH$1:INDIRECT("$AH$"&amp;ROW($AH378)-1) &lt;&gt; ""),ROW($AH$1:INDIRECT("$AH$"&amp;ROW($AD378)-1))), 1)&gt;=510,0,
IF(INDEX($AG:$AG, LOOKUP(2, 1 / ($AG$1:INDIRECT("$AG$"&amp;ROW($AG378)-1) &lt;&gt; ""),ROW($AG$1:INDIRECT("$AG$"&amp;ROW($AG378)-1))), 1)&gt;=255,0,
VLOOKUP(INDIRECT("$G$"&amp;LOOKUP(2, 1 / ($AG$1:INDIRECT("$AG$"&amp;ROW($AG378)-1) &lt;&gt; ""),ROW($AG$1:INDIRECT("$AG$"&amp;ROW($AG378)-1)))), 'EV and Base'!$A$1:$N$671, 7, FALSE))))</f>
        <v/>
      </c>
      <c r="AH378" s="24" t="str" cm="1">
        <f t="array" aca="1" ref="AH378" ca="1">IF(NOT(ISNUMBER(INDEX($A:$A,LOOKUP(2,1/($A$1:INDIRECT("$A$"&amp;ROW($A378))&lt;&gt;""),ROW($A$1:INDIRECT("$A$"&amp;ROW($A378)))),1))),"",
INDEX($AH:$AH,LOOKUP(2,1/($AH$1:INDIRECT("$AH$"&amp;ROW($AH378)-1)&lt;&gt;""),ROW($AH$1:INDIRECT("$AH$"&amp;ROW($AH378)-1))),1)+
IF(INDEX($AC:$AC,LOOKUP(2,1/($AC$1:INDIRECT("$AC$"&amp;ROW($AC378)-1)&lt;&gt;""),ROW($AC$1:INDIRECT("$AC$"&amp;ROW($AC378)-1))),1)+
INDEX($AD:$AD,LOOKUP(2,1/($AD$1:INDIRECT("$AD$"&amp;ROW($AD378)-1)&lt;&gt;""),ROW($AD$1:INDIRECT("$AD$"&amp;ROW($AD378)-1))),1)+
INDEX($AE:$AE,LOOKUP(2,1/($AE$1:INDIRECT("$AE$"&amp;ROW($AE378)-1)&lt;&gt;""),ROW($AE$1:INDIRECT("$AE$"&amp;ROW($AD378)-1))),1)+
INDEX($AE:$AF,LOOKUP(2,1/($AF$1:INDIRECT("$AF$"&amp;ROW($AF378)-1)&lt;&gt;""),ROW($AF$1:INDIRECT("$AF$"&amp;ROW($AD378)-1))),1)+
INDEX($AG:$AG,LOOKUP(2,1/($AG$1:INDIRECT("$AG$"&amp;ROW($AG378)-1)&lt;&gt;""),ROW($AG$1:INDIRECT("$AG$"&amp;ROW($AD378)-1))),1)+
INDEX($AH:$AH,LOOKUP(2,1/($AH$1:INDIRECT("$AH$"&amp;ROW($AH378)-1)&lt;&gt;""),ROW($AH$1:INDIRECT("$AH$"&amp;ROW($AD378)-1))),1)&gt;=510,0,
IF(INDEX($AH:$AH,LOOKUP(2,1/($AH$1:INDIRECT("$AH$"&amp;ROW($AH378)-1)&lt;&gt;""),ROW($AH$1:INDIRECT("$AH$"&amp;ROW($AH378)-1))),1)&gt;=255,0,
VLOOKUP(INDIRECT("$G$"&amp;LOOKUP(2,1/($AH$1:INDIRECT("$AH$"&amp;ROW($AH378)-1)&lt;&gt;""),ROW($AH$1:INDIRECT("$AH$"&amp;ROW($AH378)-1)))),'EV and Base'!$A$1:$N$671,8,FALSE))))</f>
        <v/>
      </c>
      <c r="AI378" s="29" t="str" cm="1">
        <f t="array" aca="1" ref="AI378" ca="1">IF(NOT(ISNUMBER(INDEX($A:$A,LOOKUP(2,1/($A$1:INDIRECT("$A$"&amp;ROW($A378))&lt;&gt;""),ROW($A$1:INDIRECT("$A$"&amp;ROW($A378)))),1))),"",
ROUNDDOWN((((2*VLOOKUP($AA378,'EV and Base'!$A$1:$N$671,9,FALSE))+31+ROUNDDOWN($AC378/4,0))*$AB378)/100,0)+$AB378+10)</f>
        <v/>
      </c>
      <c r="AJ378" s="21" t="str" cm="1">
        <f t="array" aca="1" ref="AJ378" ca="1">IF(NOT(ISNUMBER(INDEX($A:$A, LOOKUP(2, 1 / ($A$1:INDIRECT("$A$"&amp;ROW($A378)) &lt;&gt; ""),ROW($A$1:INDIRECT("$A$"&amp;ROW($A378)))), 1))), "",
ROUNDDOWN((ROUNDDOWN((((2*VLOOKUP($AA378, 'EV and Base'!$A$1:$N$671, 10, FALSE))+31+ROUNDDOWN($AD378/4, 0))*$AB378)/100, 0)+5)*1.1, 0))</f>
        <v/>
      </c>
      <c r="AK378" s="21" t="str" cm="1">
        <f t="array" aca="1" ref="AK378" ca="1">IF(NOT(ISNUMBER(INDEX($A:$A, LOOKUP(2, 1 / ($A$1:INDIRECT("$A$"&amp;ROW($A378)) &lt;&gt; ""),ROW($A$1:INDIRECT("$A$"&amp;ROW($A378)))), 1))), "",
ROUNDDOWN((ROUNDDOWN((((2*VLOOKUP($AA378, 'EV and Base'!$A$1:$N$671, 11, FALSE))+30+ROUNDDOWN($AE378/4, 0))*$AB378)/100, 0)+5), 0)
&amp;"-"&amp;
ROUNDDOWN((ROUNDDOWN((((2*VLOOKUP($AA378, 'EV and Base'!$A$1:$N$671, 11, FALSE))+31+ROUNDDOWN($AE378/4, 0))*$AB378)/100, 0)+5), 0))</f>
        <v/>
      </c>
      <c r="AL378" s="21" t="str" cm="1">
        <f t="array" aca="1" ref="AL378" ca="1">IF(NOT(ISNUMBER(INDEX($A:$A, LOOKUP(2, 1 / ($A$1:INDIRECT("$A$"&amp;ROW($A378)) &lt;&gt; ""),ROW($A$1:INDIRECT("$A$"&amp;ROW($A378)))), 1))), "",
ROUNDDOWN((ROUNDDOWN((((2*VLOOKUP($AA378, 'EV and Base'!$A$1:$N$671, 12, FALSE))+0+ROUNDDOWN($AF378/4, 0))*$AB378)/100, 0)+5)*0.9, 0)
&amp;"-"&amp;
ROUNDDOWN((ROUNDDOWN((((2*VLOOKUP($AA378, 'EV and Base'!$A$1:$N$671, 12, FALSE))+31+ROUNDDOWN($AF378/4, 0))*$AB378)/100, 0)+5)*0.9, 0))</f>
        <v/>
      </c>
      <c r="AM378" s="21" t="str" cm="1">
        <f t="array" aca="1" ref="AM378" ca="1">IF(NOT(ISNUMBER(INDEX($A:$A, LOOKUP(2, 1 / ($A$1:INDIRECT("$A$"&amp;ROW($A378)) &lt;&gt; ""),ROW($A$1:INDIRECT("$A$"&amp;ROW($A378)))), 1))), "",
ROUNDDOWN((ROUNDDOWN((((2*VLOOKUP($AA378, 'EV and Base'!$A$1:$N$671, 13, FALSE))+30+ROUNDDOWN($AG378/4, 0))*$AB378)/100, 0)+5), 0)
&amp;"-"&amp;
ROUNDDOWN((ROUNDDOWN((((2*VLOOKUP($AA378, 'EV and Base'!$A$1:$N$671, 13, FALSE))+31+ROUNDDOWN($AG378/4, 0))*$AB378)/100, 0)+5), 0))</f>
        <v/>
      </c>
      <c r="AN378" s="25" t="str" cm="1">
        <f t="array" aca="1" ref="AN378" ca="1">IF(NOT(ISNUMBER(INDEX($A:$A, LOOKUP(2, 1 / ($A$1:INDIRECT("$A$"&amp;ROW($A378)) &lt;&gt; ""),ROW($A$1:INDIRECT("$A$"&amp;ROW($A378)))), 1))), "",
ROUNDDOWN((ROUNDDOWN((((2*VLOOKUP($AA378, 'EV and Base'!$A$1:$N$671, 14, FALSE))+31+ROUNDDOWN($AH378/4, 0))*$AB378)/100, 0)+5), 0))</f>
        <v/>
      </c>
      <c r="AO378" s="23" t="str" cm="1">
        <f t="array" aca="1" ref="AO378" ca="1">IF(NOT(ISNUMBER(INDEX($A:$A, LOOKUP(2, 1 / ($A$1:INDIRECT("$A$"&amp;ROW($A378)) &lt;&gt; ""),ROW($A$1:INDIRECT("$A$"&amp;ROW($A378)))), 1))), "",
ROUNDDOWN((((2*VLOOKUP($AA378, 'EV and Base'!$A$1:$N$671, 9, FALSE))+31+ROUNDDOWN($AC378/4, 0))*$AB378)/100, 0)+$AB378+10)</f>
        <v/>
      </c>
      <c r="AP378" s="2" t="str" cm="1">
        <f t="array" aca="1" ref="AP378" ca="1">IF(NOT(ISNUMBER(INDEX($A:$A, LOOKUP(2, 1 / ($A$1:INDIRECT("$A$"&amp;ROW($A378)) &lt;&gt; ""),ROW($A$1:INDIRECT("$A$"&amp;ROW($A378)))), 1))), "",
ROUNDDOWN((ROUNDDOWN((((2*VLOOKUP($AA378, 'EV and Base'!$A$1:$N$671, 10, FALSE))+31+ROUNDDOWN($AD378/4, 0))*$AB378)/100, 0)+5)*1.1, 0))</f>
        <v/>
      </c>
      <c r="AQ378" s="2" t="str" cm="1">
        <f t="array" aca="1" ref="AQ378" ca="1">IF(NOT(ISNUMBER(INDEX($A:$A, LOOKUP(2, 1 / ($A$1:INDIRECT("$A$"&amp;ROW($A378)) &lt;&gt; ""),ROW($A$1:INDIRECT("$A$"&amp;ROW($A378)))), 1))), "",
ROUNDDOWN((ROUNDDOWN((((2*VLOOKUP($AA378, 'EV and Base'!$A$1:$N$671, 11, FALSE))+$AV$2+ROUNDDOWN($AE378/4, 0))*$AB378)/100, 0)+5), 0))</f>
        <v/>
      </c>
      <c r="AR378" s="22" t="str" cm="1">
        <f t="array" aca="1" ref="AR378" ca="1">IF(NOT(ISNUMBER(INDEX($A:$A, LOOKUP(2, 1 / ($A$1:INDIRECT("$A$"&amp;ROW($A378)) &lt;&gt; ""),ROW($A$1:INDIRECT("$A$"&amp;ROW($A378)))), 1))), "",
ROUNDDOWN((ROUNDDOWN((((2*VLOOKUP($AA378, 'EV and Base'!$A$1:$N$671, 12, FALSE))+$AW$2+ROUNDDOWN($AF378/4, 0))*$AB378)/100, 0)+5)*0.9, 0))</f>
        <v/>
      </c>
      <c r="AS378" s="2" t="str" cm="1">
        <f t="array" aca="1" ref="AS378" ca="1">IF(NOT(ISNUMBER(INDEX($A:$A, LOOKUP(2, 1 / ($A$1:INDIRECT("$A$"&amp;ROW($A378)) &lt;&gt; ""),ROW($A$1:INDIRECT("$A$"&amp;ROW($A378)))), 1))), "",
ROUNDDOWN((ROUNDDOWN((((2*VLOOKUP($AA378, 'EV and Base'!$A$1:$N$671, 13, FALSE))+$AX$2+ROUNDDOWN($AG378/4, 0))*$AB378)/100, 0)+5), 0))</f>
        <v/>
      </c>
      <c r="AT378" s="24" t="str" cm="1">
        <f t="array" aca="1" ref="AT378" ca="1">IF(NOT(ISNUMBER(INDEX($A:$A, LOOKUP(2, 1 / ($A$1:INDIRECT("$A$"&amp;ROW($A378)) &lt;&gt; ""),ROW($A$1:INDIRECT("$A$"&amp;ROW($A378)))), 1))), "",
ROUNDDOWN((ROUNDDOWN((((2*VLOOKUP($AA378, 'EV and Base'!$A$1:$N$671, 14, FALSE))+31+ROUNDDOWN($AH378/4, 0))*$AB378)/100, 0)+5), 0))</f>
        <v/>
      </c>
      <c r="AU378" s="28"/>
      <c r="AY378" t="str" cm="1">
        <f t="array" aca="1" ref="AY378" ca="1">IF(NOT(ISNUMBER(INDEX($A:$A,LOOKUP(2,1/($A$1:INDIRECT("$A$"&amp;ROW($A378))&lt;&gt;""),ROW($A$1:INDIRECT("$A$"&amp;ROW($A378)))),1))),"",
INDEX($AY:$AY,LOOKUP(2,1/($AY$1:INDIRECT("$AY$"&amp;ROW($AY378)-1)&lt;&gt;""),ROW($AY$1:INDIRECT("$AY$"&amp;ROW($AY378)-1))),1)+$BL378)</f>
        <v/>
      </c>
      <c r="AZ378" s="3" t="str" cm="1">
        <f t="array" aca="1" ref="AZ378" ca="1">IF(NOT(ISNUMBER(INDEX($A:$A, LOOKUP(2, 1 / ($A$1:INDIRECT("$A$"&amp;ROW($A378)) &lt;&gt; ""),ROW($A$1:INDIRECT("$A$"&amp;ROW($A378)))), 1))), "",
VLOOKUP(INDIRECT("$G$"&amp;LOOKUP(2, 1 / ($AY$1:INDIRECT("$AY$"&amp;ROW($AY378)-1) &lt;&gt; ""),ROW($AY$1:INDIRECT("$AY$"&amp;ROW($AY378)-1)))),'EV and Base'!A317:N987,2,FALSE))</f>
        <v/>
      </c>
      <c r="BA378" s="3" t="str" cm="1">
        <f t="array" aca="1" ref="BA378" ca="1">IF(NOT(ISNUMBER(INDEX($A:$A, LOOKUP(2, 1 / ($A$1:INDIRECT("$A$"&amp;ROW($A378)) &lt;&gt; ""),ROW($A$1:INDIRECT("$A$"&amp;ROW($A378)))), 1))), "",
INDIRECT("$I$"&amp;LOOKUP(2, 1 / ($AY$1:INDIRECT("$AY$"&amp;ROW($AY378)-1) &lt;&gt; ""),ROW($AY$1:INDIRECT("$AY$"&amp;ROW($AY378)-1)))))</f>
        <v/>
      </c>
      <c r="BB378" s="1" t="str" cm="1">
        <f t="array" aca="1" ref="BB378" ca="1">IF(NOT(ISNUMBER(INDEX($A:$A, LOOKUP(2, 1 / ($A$1:INDIRECT("$A$"&amp;ROW($A378)) &lt;&gt; ""),ROW($A$1:INDIRECT("$A$"&amp;ROW($A378)))), 1))), "",
INDIRECT("$AB$"&amp;LOOKUP(2, 1 / ($AY$1:INDIRECT("$AY$"&amp;ROW($AY378)-1) &lt;&gt; ""),ROW($AY$1:INDIRECT("$AY$"&amp;ROW($AY378)-1)))))</f>
        <v/>
      </c>
      <c r="BC378" s="3" t="str" cm="1">
        <f t="array" aca="1" ref="BC378" ca="1">IF(NOT(ISNUMBER(INDEX($A:$A,LOOKUP(2,1/($A$1:INDIRECT("$A$"&amp;ROW($A378))&lt;&gt;""),ROW($A$1:INDIRECT("$A$"&amp;ROW($A378)))),1))),"",
$BA378+$BA378+10)</f>
        <v/>
      </c>
      <c r="BD378" s="3" t="str" cm="1">
        <f t="array" aca="1" ref="BD378" ca="1">IF(NOT(ISNUMBER(INDEX($A:$A,LOOKUP(2,1/($A$1:INDIRECT("$A$"&amp;ROW($A378))&lt;&gt;""),ROW($A$1:INDIRECT("$A$"&amp;ROW($A378)))),1))),"",
$BA378+$BB378+10)</f>
        <v/>
      </c>
      <c r="BE378" s="3" t="str" cm="1">
        <f t="array" aca="1" ref="BE378" ca="1">IF(NOT(ISNUMBER(INDEX($A:$A,LOOKUP(2,1/($A$1:INDIRECT("$A$"&amp;ROW($A378))&lt;&gt;""),ROW($A$1:INDIRECT("$A$"&amp;ROW($A378)))),1))),"",
$BC378*$BC378)</f>
        <v/>
      </c>
      <c r="BF378" s="3" t="str" cm="1">
        <f t="array" aca="1" ref="BF378" ca="1">IF(NOT(ISNUMBER(INDEX($A:$A,LOOKUP(2,1/($A$1:INDIRECT("$A$"&amp;ROW($A378))&lt;&gt;""),ROW($A$1:INDIRECT("$A$"&amp;ROW($A378)))),1))),"",
$BD378*$BD378)</f>
        <v/>
      </c>
      <c r="BG378" s="3" t="str" cm="1">
        <f t="array" aca="1" ref="BG378" ca="1">IF(NOT(ISNUMBER(INDEX($A:$A,LOOKUP(2,1/($A$1:INDIRECT("$A$"&amp;ROW($A378))&lt;&gt;""),ROW($A$1:INDIRECT("$A$"&amp;ROW($A378)))),1))),"",
_xlfn.FLOOR.MATH(1.5*_xlfn.FLOOR.MATH($AZ378*BA378/5)))</f>
        <v/>
      </c>
      <c r="BH378" s="3" t="str" cm="1">
        <f t="array" aca="1" ref="BH378" ca="1">IF(NOT(ISNUMBER(INDEX($A:$A, LOOKUP(2, 1 / ($A$1:INDIRECT("$A$"&amp;ROW($A378)) &lt;&gt; ""),ROW($A$1:INDIRECT("$A$"&amp;ROW($A378)))), 1))), "",
_xlfn.FLOOR.MATH($BG378/IF(OR(INDIRECT("$C$"&amp;LOOKUP(2, 1 / ($AY$1:INDIRECT("$AY$"&amp;ROW($AY378)-1) &lt;&gt; ""),ROW($AY$1:INDIRECT("$AY$"&amp;ROW($AY378)-1))))="Multi",
INDIRECT("$C$"&amp;LOOKUP(2, 1 / ($AY$1:INDIRECT("$AY$"&amp;ROW($AY378)-1) &lt;&gt; ""),ROW($AY$1:INDIRECT("$AY$"&amp;ROW($AY378)-1))))="Double"),2,1)))</f>
        <v/>
      </c>
      <c r="BI378" s="3" t="str" cm="1">
        <f t="array" aca="1" ref="BI378" ca="1">IF(NOT(ISNUMBER(INDEX($A:$A,LOOKUP(2,1/($A$1:INDIRECT("$A$"&amp;ROW($A378))&lt;&gt;""),ROW($A$1:INDIRECT("$A$"&amp;ROW($A378)))),1))),"",
VLOOKUP($BC378,GameFreakSQRT!$A$1:$B$200,2,FALSE))</f>
        <v/>
      </c>
      <c r="BJ378" s="3" t="str" cm="1">
        <f t="array" aca="1" ref="BJ378" ca="1">IF(NOT(ISNUMBER(INDEX($A:$A,LOOKUP(2,1/($A$1:INDIRECT("$A$"&amp;ROW($A378))&lt;&gt;""),ROW($A$1:INDIRECT("$A$"&amp;ROW($A378)))),1))),"",
VLOOKUP($BD378,GameFreakSQRT!$A$1:$B$200,2,FALSE))</f>
        <v/>
      </c>
      <c r="BK378" s="3" t="str" cm="1">
        <f t="array" aca="1" ref="BK378" ca="1">IF(NOT(ISNUMBER(INDEX($A:$A,LOOKUP(2,1/($A$1:INDIRECT("$A$"&amp;ROW($A378))&lt;&gt;""),ROW($A$1:INDIRECT("$A$"&amp;ROW($A378)))),1))),"",
_xlfn.FLOOR.MATH((($BI378*$BE378)*$BH378)/($BJ378*$BF378))+1)</f>
        <v/>
      </c>
      <c r="BL378" s="3" t="str" cm="1">
        <f t="array" aca="1" ref="BL378" ca="1">IF(NOT(ISNUMBER(INDEX($A:$A,LOOKUP(2,1/($A$1:INDIRECT("$A$"&amp;ROW($A378))&lt;&gt;""),ROW($A$1:INDIRECT("$A$"&amp;ROW($A378)))),1))),"",
_xlfn.FLOOR.MATH($BK378*IF(NOT(INDIRECT("$Z$"&amp;LOOKUP(2, 1 / ($AY$1:INDIRECT("$AY$"&amp;ROW($AY378)-1) &lt;&gt; ""),ROW($AY$1:INDIRECT("$AY$"&amp;ROW($AY378)-1))))=""),1.5,1)))</f>
        <v/>
      </c>
      <c r="BM378" s="3" t="str" cm="1">
        <f t="array" aca="1" ref="BM378" ca="1">IF(NOT(ISNUMBER(INDEX($A:$A, LOOKUP(2, 1 / ($A$1:INDIRECT("$A$"&amp;ROW($A378)) &lt;&gt; ""),ROW($A$1:INDIRECT("$A$"&amp;ROW($A378)))), 1))), "",
INDIRECT("$Y$"&amp;LOOKUP(2, 1 / ($AY$1:INDIRECT("$AY$"&amp;ROW($AY378)-1) &lt;&gt; ""),ROW($AY$1:INDIRECT("$AY$"&amp;ROW($AY378)-1)))))</f>
        <v/>
      </c>
      <c r="BN378" s="3" t="str">
        <f t="shared" ca="1" si="34"/>
        <v/>
      </c>
    </row>
    <row r="379" spans="1:66" x14ac:dyDescent="0.45">
      <c r="A379" s="69"/>
      <c r="B379" s="69"/>
      <c r="C379" s="69"/>
      <c r="D379" s="69"/>
      <c r="E379" s="69"/>
      <c r="F379" s="56">
        <v>2</v>
      </c>
      <c r="G379" s="2" t="s">
        <v>119</v>
      </c>
      <c r="H379" s="2" t="s">
        <v>50</v>
      </c>
      <c r="I379" s="2">
        <v>22</v>
      </c>
      <c r="J379" s="2" t="s">
        <v>160</v>
      </c>
      <c r="K379" s="2" t="s">
        <v>121</v>
      </c>
      <c r="L379" s="2" t="s">
        <v>53</v>
      </c>
      <c r="M379" s="2" t="s">
        <v>193</v>
      </c>
      <c r="N379" s="2" t="s">
        <v>194</v>
      </c>
      <c r="O379" s="2" t="s">
        <v>229</v>
      </c>
      <c r="P379" s="2" t="s">
        <v>189</v>
      </c>
      <c r="Q379" s="2">
        <v>12</v>
      </c>
      <c r="R379" s="2">
        <f>_xlfn.FLOOR.MATH((((2*VLOOKUP(G379, 'EV and Base'!$A$1:$N$671, 9, FALSE))+$Q379)*$I379)/100)+$I379+10</f>
        <v>68</v>
      </c>
      <c r="S379" s="2">
        <f>_xlfn.FLOOR.MATH((_xlfn.FLOOR.MATH((((2*VLOOKUP($G379, 'EV and Base'!$A$1:$N$671, 10, FALSE))+$Q379)*$I379)/100)+5)*
IF(OR($J379="Lonely", $J379="Brave", $J379="Adamant", $J379="Naughty"), 1.1,
IF(OR($J379="Bold", $J379="Timid", $J379="Modest", $J379="Calm"), 0.9, 1)))</f>
        <v>18</v>
      </c>
      <c r="T379" s="2">
        <f>_xlfn.FLOOR.MATH((_xlfn.FLOOR.MATH((((2*VLOOKUP($G379, 'EV and Base'!$A$1:$N$671, 11, FALSE))+$Q379)*$I379)/100)+5)*
IF(OR($J379="Bold", $J379="Relaxed", $J379="Impish", $J379="Lax"), 1.1,
IF(OR($J379="Lonely", $J379="Hasty", $J379="Mild", $J379="Gentle"), 0.9, 1)))</f>
        <v>27</v>
      </c>
      <c r="U379" s="2">
        <f>_xlfn.FLOOR.MATH((_xlfn.FLOOR.MATH((((2*VLOOKUP($G379, 'EV and Base'!$A$1:$N$671, 12, FALSE))+$Q379)*$I379)/100)+5)*
IF(OR($J379="Modest", $J379="Mild", $J379="Quiet", $J379="Rash"), 1.1,
IF(OR($J379="Adamant", $J379="Impish", $J379="Jolly", $J379="Careful"), 0.9, 1)))</f>
        <v>40</v>
      </c>
      <c r="V379" s="2">
        <f>_xlfn.FLOOR.MATH((_xlfn.FLOOR.MATH((((2*VLOOKUP($G379, 'EV and Base'!$A$1:$N$671, 13, FALSE))+$Q379)*$I379)/100)+5)*
IF(OR($J379="Calm", $J379="Gentle", $J379="Sassy", $J379="Careful"), 1.1,
IF(OR($J379="Naughty", $J379="Lax", $J379="Naive", $J379="Rash"), 0.9, 1)))</f>
        <v>27</v>
      </c>
      <c r="W379" s="2">
        <f>_xlfn.FLOOR.MATH((_xlfn.FLOOR.MATH((((2*VLOOKUP($G379, 'EV and Base'!$A$1:$N$671, 14, FALSE))+$Q379)*$I379)/100)+5)*
IF(OR($J379="Timid", $J379="Hasty", $J379="Jolly", $J379="Naive"), 1.1,
IF(OR($J379="Brave", $J379="Relaxed", $J379="Quiet", $J379="Sassy"), 0.9, 1)))</f>
        <v>18</v>
      </c>
      <c r="X379" s="69"/>
      <c r="Z379" s="1">
        <v>1</v>
      </c>
      <c r="AA379" s="23" t="str" cm="1">
        <f t="array" aca="1" ref="AA379" ca="1">IF(NOT(ISNUMBER(INDEX($A:$A,LOOKUP(2,1/($A$1:INDIRECT("$A$"&amp;ROW($A379))&lt;&gt;""),ROW($A$1:INDIRECT("$A$"&amp;ROW($A379)))),1))),"",
IF(NOT(ISNUMBER($A379)),$AA378,
IF($AB379&lt;16,"Lillipup",
IF($AB379&lt;32,"Herdier",
"Stoutland"))))</f>
        <v/>
      </c>
      <c r="AB379" s="25" t="str" cm="1">
        <f t="array" aca="1" ref="AB379" ca="1">IF(NOT(ISNUMBER(INDEX($A:$A, LOOKUP(2, 1 / ($A$1:INDIRECT("$A$"&amp;ROW($A379)) &lt;&gt; ""),ROW($A$1:INDIRECT("$A$"&amp;ROW($A379)))), 1))), "",
VLOOKUP($AY379,'Medium-Slow'!$A$1:$B$101,2,TRUE))</f>
        <v/>
      </c>
      <c r="AC379" s="23" t="str" cm="1">
        <f t="array" aca="1" ref="AC379" ca="1">IF(NOT(ISNUMBER(INDEX($A:$A, LOOKUP(2, 1 / ($A$1:INDIRECT("$A$"&amp;ROW($A379)) &lt;&gt; ""),ROW($A$1:INDIRECT("$A$"&amp;ROW($A379)))), 1))), "",
INDEX($AC:$AC, LOOKUP(2, 1 / ($AC$1:INDIRECT("$AC$"&amp;ROW($AC379)-1) &lt;&gt; ""),ROW($AC$1:INDIRECT("$AC$"&amp;ROW($AC379)-1))), 1)+
IF(INDEX($AC:$AC, LOOKUP(2, 1 / ($AC$1:INDIRECT("$AC$"&amp;ROW($AC379)-1) &lt;&gt; ""),ROW($AC$1:INDIRECT("$AC$"&amp;ROW($AC379)-1))), 1)+
INDEX($AD:$AD, LOOKUP(2, 1 / ($AD$1:INDIRECT("$AD$"&amp;ROW($AD379)-1) &lt;&gt; ""),ROW($AD$1:INDIRECT("$AD$"&amp;ROW($AD379)-1))), 1)+
INDEX($AE:$AE, LOOKUP(2, 1 / ($AE$1:INDIRECT("$AE$"&amp;ROW($AE379)-1) &lt;&gt; ""),ROW($AE$1:INDIRECT("$AE$"&amp;ROW($AD379)-1))), 1)+
INDEX($AE:$AF, LOOKUP(2, 1 / ($AF$1:INDIRECT("$AF$"&amp;ROW($AF379)-1) &lt;&gt; ""),ROW($AF$1:INDIRECT("$AF$"&amp;ROW($AD379)-1))), 1)+
INDEX($AG:$AG, LOOKUP(2, 1 / ($AG$1:INDIRECT("$AG$"&amp;ROW($AG379)-1) &lt;&gt; ""),ROW($AG$1:INDIRECT("$AG$"&amp;ROW($AD379)-1))), 1)+
INDEX($AH:$AH, LOOKUP(2, 1 / ($AH$1:INDIRECT("$AH$"&amp;ROW($AH379)-1) &lt;&gt; ""),ROW($AH$1:INDIRECT("$AH$"&amp;ROW($AD379)-1))), 1)&gt;=510,0,
IF(INDEX($AC:$AC, LOOKUP(2, 1 / ($AC$1:INDIRECT("$AC$"&amp;ROW($AC379)-1) &lt;&gt; ""),ROW($AC$1:INDIRECT("$AC$"&amp;ROW($AC379)-1))), 1)&gt;=255,0,
VLOOKUP(INDIRECT("$G$"&amp;LOOKUP(2, 1 / ($AC$1:INDIRECT("$AC$"&amp;ROW($AC379)-1) &lt;&gt; ""),ROW($AC$1:INDIRECT("$AC$"&amp;ROW($AC379)-1)))), 'EV and Base'!$A$1:$N$671, 3, FALSE))))</f>
        <v/>
      </c>
      <c r="AD379" s="2" t="str" cm="1">
        <f t="array" aca="1" ref="AD379" ca="1">IF(NOT(ISNUMBER(INDEX($A:$A, LOOKUP(2, 1 / ($A$1:INDIRECT("$A$"&amp;ROW($A379)) &lt;&gt; ""),ROW($A$1:INDIRECT("$A$"&amp;ROW($A379)))), 1))), "",
INDEX($AD:$AD, LOOKUP(2, 1 / ($AD$1:INDIRECT("$AD$"&amp;ROW($AD379)-1) &lt;&gt; ""),ROW($AD$1:INDIRECT("$AD$"&amp;ROW($AD379)-1))), 1)+
IF(INDEX($AC:$AC, LOOKUP(2, 1 / ($AC$1:INDIRECT("$AC$"&amp;ROW($AC379)-1) &lt;&gt; ""),ROW($AC$1:INDIRECT("$AC$"&amp;ROW($AC379)-1))), 1)+
INDEX($AD:$AD, LOOKUP(2, 1 / ($AD$1:INDIRECT("$AD$"&amp;ROW($AD379)-1) &lt;&gt; ""),ROW($AD$1:INDIRECT("$AD$"&amp;ROW($AD379)-1))), 1)+
INDEX($AE:$AE, LOOKUP(2, 1 / ($AE$1:INDIRECT("$AE$"&amp;ROW($AE379)-1) &lt;&gt; ""),ROW($AE$1:INDIRECT("$AE$"&amp;ROW($AD379)-1))), 1)+
INDEX($AE:$AF, LOOKUP(2, 1 / ($AF$1:INDIRECT("$AF$"&amp;ROW($AF379)-1) &lt;&gt; ""),ROW($AF$1:INDIRECT("$AF$"&amp;ROW($AD379)-1))), 1)+
INDEX($AG:$AG, LOOKUP(2, 1 / ($AG$1:INDIRECT("$AG$"&amp;ROW($AG379)-1) &lt;&gt; ""),ROW($AG$1:INDIRECT("$AG$"&amp;ROW($AD379)-1))), 1)+
INDEX($AH:$AH, LOOKUP(2, 1 / ($AH$1:INDIRECT("$AH$"&amp;ROW($AH379)-1) &lt;&gt; ""),ROW($AH$1:INDIRECT("$AH$"&amp;ROW($AD379)-1))), 1)&gt;=510,0,
IF(INDEX($AD:$AD, LOOKUP(2, 1 / ($AD$1:INDIRECT("$AD$"&amp;ROW($AD379)-1) &lt;&gt; ""),ROW($AD$1:INDIRECT("$AD$"&amp;ROW($AD379)-1))), 1)&gt;=255,0,
VLOOKUP(INDIRECT("$G$"&amp;LOOKUP(2, 1 / ($AD$1:INDIRECT("$AD$"&amp;ROW($AD379)-1) &lt;&gt; ""),ROW($AD$1:INDIRECT("$AD$"&amp;ROW($AD379)-1)))), 'EV and Base'!$A$1:$N$671, 4, FALSE))))</f>
        <v/>
      </c>
      <c r="AE379" s="2" t="str" cm="1">
        <f t="array" aca="1" ref="AE379" ca="1">IF(NOT(ISNUMBER(INDEX($A:$A,LOOKUP(2,1/($A$1:INDIRECT("$A$"&amp;ROW($A379))&lt;&gt;""),ROW($A$1:INDIRECT("$A$"&amp;ROW($A379)))),1))),"",
INDEX($AE:$AE,LOOKUP(2,1/($AE$1:INDIRECT("$AE$"&amp;ROW($AE379)-1)&lt;&gt;""),ROW($AE$1:INDIRECT("$AE$"&amp;ROW($AE379)-1))),1)+
IF(INDEX($AC:$AC,LOOKUP(2,1/($AC$1:INDIRECT("$AC$"&amp;ROW($AC379)-1)&lt;&gt;""),ROW($AC$1:INDIRECT("$AC$"&amp;ROW($AC379)-1))),1)+
INDEX($AD:$AD,LOOKUP(2,1/($AD$1:INDIRECT("$AD$"&amp;ROW($AD379)-1)&lt;&gt;""),ROW($AD$1:INDIRECT("$AD$"&amp;ROW($AD379)-1))),1)+
INDEX($AE:$AE,LOOKUP(2,1/($AE$1:INDIRECT("$AE$"&amp;ROW($AE379)-1)&lt;&gt;""),ROW($AE$1:INDIRECT("$AE$"&amp;ROW($AD379)-1))),1)+
INDEX($AE:$AF,LOOKUP(2,1/($AF$1:INDIRECT("$AF$"&amp;ROW($AF379)-1)&lt;&gt;""),ROW($AF$1:INDIRECT("$AF$"&amp;ROW($AD379)-1))),1)+
INDEX($AG:$AG,LOOKUP(2,1/($AG$1:INDIRECT("$AG$"&amp;ROW($AG379)-1)&lt;&gt;""),ROW($AG$1:INDIRECT("$AG$"&amp;ROW($AD379)-1))),1)+
INDEX($AH:$AH,LOOKUP(2,1/($AH$1:INDIRECT("$AH$"&amp;ROW($AH379)-1)&lt;&gt;""),ROW($AH$1:INDIRECT("$AH$"&amp;ROW($AD379)-1))),1)&gt;=510,0,
IF(INDEX($AE:$AE,LOOKUP(2,1/($AE$1:INDIRECT("$AE$"&amp;ROW($AE379)-1)&lt;&gt;""),ROW($AE$1:INDIRECT("$AE$"&amp;ROW($AE379)-1))),1)&gt;=255,0,
VLOOKUP(INDIRECT("$G$"&amp;LOOKUP(2,1/($AE$1:INDIRECT("$AE$"&amp;ROW($AE379)-1)&lt;&gt;""),ROW($AE$1:INDIRECT("$AE$"&amp;ROW($AE379)-1)))),'EV and Base'!$A$1:$N$671,5,FALSE))))</f>
        <v/>
      </c>
      <c r="AF379" s="2" t="str" cm="1">
        <f t="array" aca="1" ref="AF379" ca="1">IF(NOT(ISNUMBER(INDEX($A:$A, LOOKUP(2, 1 / ($A$1:INDIRECT("$A$"&amp;ROW($A379)) &lt;&gt; ""),ROW($A$1:INDIRECT("$A$"&amp;ROW($A379)))), 1))), "",
INDEX($AF:$AF, LOOKUP(2, 1 / ($AF$1:INDIRECT("$AF$"&amp;ROW($AF379)-1) &lt;&gt; ""),ROW($AF$1:INDIRECT("$AF$"&amp;ROW($AF379)-1))), 1)+
IF(INDEX($AC:$AC, LOOKUP(2, 1 / ($AC$1:INDIRECT("$AC$"&amp;ROW($AC379)-1) &lt;&gt; ""),ROW($AC$1:INDIRECT("$AC$"&amp;ROW($AC379)-1))), 1)+
INDEX($AD:$AD, LOOKUP(2, 1 / ($AD$1:INDIRECT("$AD$"&amp;ROW($AD379)-1) &lt;&gt; ""),ROW($AD$1:INDIRECT("$AD$"&amp;ROW($AD379)-1))), 1)+
INDEX($AE:$AE, LOOKUP(2, 1 / ($AE$1:INDIRECT("$AE$"&amp;ROW($AE379)-1) &lt;&gt; ""),ROW($AE$1:INDIRECT("$AE$"&amp;ROW($AD379)-1))), 1)+
INDEX($AE:$AF, LOOKUP(2, 1 / ($AF$1:INDIRECT("$AF$"&amp;ROW($AF379)-1) &lt;&gt; ""),ROW($AF$1:INDIRECT("$AF$"&amp;ROW($AD379)-1))), 1)+
INDEX($AG:$AG, LOOKUP(2, 1 / ($AG$1:INDIRECT("$AG$"&amp;ROW($AG379)-1) &lt;&gt; ""),ROW($AG$1:INDIRECT("$AG$"&amp;ROW($AD379)-1))), 1)+
INDEX($AH:$AH, LOOKUP(2, 1 / ($AH$1:INDIRECT("$AH$"&amp;ROW($AH379)-1) &lt;&gt; ""),ROW($AH$1:INDIRECT("$AH$"&amp;ROW($AD379)-1))), 1)&gt;=510,0,
IF(INDEX($AF:$AF, LOOKUP(2, 1 / ($AF$1:INDIRECT("$AF$"&amp;ROW($AF379)-1) &lt;&gt; ""),ROW($AF$1:INDIRECT("$AF$"&amp;ROW($AF379)-1))), 1)&gt;=255,0,
VLOOKUP(INDIRECT("$G$"&amp;LOOKUP(2, 1 / ($AF$1:INDIRECT("$AF$"&amp;ROW($AF379)-1) &lt;&gt; ""),ROW($AF$1:INDIRECT("$AF$"&amp;ROW($AF379)-1)))), 'EV and Base'!$A$1:$N$671, 6, FALSE))))</f>
        <v/>
      </c>
      <c r="AG379" s="2" t="str" cm="1">
        <f t="array" aca="1" ref="AG379" ca="1">IF(NOT(ISNUMBER(INDEX($A:$A, LOOKUP(2, 1 / ($A$1:INDIRECT("$A$"&amp;ROW($A379)) &lt;&gt; ""),ROW($A$1:INDIRECT("$A$"&amp;ROW($A379)))), 1))), "",
INDEX($AG:$AG, LOOKUP(2, 1 / ($AG$1:INDIRECT("$AG$"&amp;ROW($AG379)-1) &lt;&gt; ""),ROW($AG$1:INDIRECT("$AG$"&amp;ROW($AG379)-1))), 1)+
IF(INDEX($AC:$AC, LOOKUP(2, 1 / ($AC$1:INDIRECT("$AC$"&amp;ROW($AC379)-1) &lt;&gt; ""),ROW($AC$1:INDIRECT("$AC$"&amp;ROW($AC379)-1))), 1)+
INDEX($AD:$AD, LOOKUP(2, 1 / ($AD$1:INDIRECT("$AD$"&amp;ROW($AD379)-1) &lt;&gt; ""),ROW($AD$1:INDIRECT("$AD$"&amp;ROW($AD379)-1))), 1)+
INDEX($AE:$AE, LOOKUP(2, 1 / ($AE$1:INDIRECT("$AE$"&amp;ROW($AE379)-1) &lt;&gt; ""),ROW($AE$1:INDIRECT("$AE$"&amp;ROW($AD379)-1))), 1)+
INDEX($AE:$AF, LOOKUP(2, 1 / ($AF$1:INDIRECT("$AF$"&amp;ROW($AF379)-1) &lt;&gt; ""),ROW($AF$1:INDIRECT("$AF$"&amp;ROW($AD379)-1))), 1)+
INDEX($AG:$AG, LOOKUP(2, 1 / ($AG$1:INDIRECT("$AG$"&amp;ROW($AG379)-1) &lt;&gt; ""),ROW($AG$1:INDIRECT("$AG$"&amp;ROW($AD379)-1))), 1)+
INDEX($AH:$AH, LOOKUP(2, 1 / ($AH$1:INDIRECT("$AH$"&amp;ROW($AH379)-1) &lt;&gt; ""),ROW($AH$1:INDIRECT("$AH$"&amp;ROW($AD379)-1))), 1)&gt;=510,0,
IF(INDEX($AG:$AG, LOOKUP(2, 1 / ($AG$1:INDIRECT("$AG$"&amp;ROW($AG379)-1) &lt;&gt; ""),ROW($AG$1:INDIRECT("$AG$"&amp;ROW($AG379)-1))), 1)&gt;=255,0,
VLOOKUP(INDIRECT("$G$"&amp;LOOKUP(2, 1 / ($AG$1:INDIRECT("$AG$"&amp;ROW($AG379)-1) &lt;&gt; ""),ROW($AG$1:INDIRECT("$AG$"&amp;ROW($AG379)-1)))), 'EV and Base'!$A$1:$N$671, 7, FALSE))))</f>
        <v/>
      </c>
      <c r="AH379" s="24" t="str" cm="1">
        <f t="array" aca="1" ref="AH379" ca="1">IF(NOT(ISNUMBER(INDEX($A:$A,LOOKUP(2,1/($A$1:INDIRECT("$A$"&amp;ROW($A379))&lt;&gt;""),ROW($A$1:INDIRECT("$A$"&amp;ROW($A379)))),1))),"",
INDEX($AH:$AH,LOOKUP(2,1/($AH$1:INDIRECT("$AH$"&amp;ROW($AH379)-1)&lt;&gt;""),ROW($AH$1:INDIRECT("$AH$"&amp;ROW($AH379)-1))),1)+
IF(INDEX($AC:$AC,LOOKUP(2,1/($AC$1:INDIRECT("$AC$"&amp;ROW($AC379)-1)&lt;&gt;""),ROW($AC$1:INDIRECT("$AC$"&amp;ROW($AC379)-1))),1)+
INDEX($AD:$AD,LOOKUP(2,1/($AD$1:INDIRECT("$AD$"&amp;ROW($AD379)-1)&lt;&gt;""),ROW($AD$1:INDIRECT("$AD$"&amp;ROW($AD379)-1))),1)+
INDEX($AE:$AE,LOOKUP(2,1/($AE$1:INDIRECT("$AE$"&amp;ROW($AE379)-1)&lt;&gt;""),ROW($AE$1:INDIRECT("$AE$"&amp;ROW($AD379)-1))),1)+
INDEX($AE:$AF,LOOKUP(2,1/($AF$1:INDIRECT("$AF$"&amp;ROW($AF379)-1)&lt;&gt;""),ROW($AF$1:INDIRECT("$AF$"&amp;ROW($AD379)-1))),1)+
INDEX($AG:$AG,LOOKUP(2,1/($AG$1:INDIRECT("$AG$"&amp;ROW($AG379)-1)&lt;&gt;""),ROW($AG$1:INDIRECT("$AG$"&amp;ROW($AD379)-1))),1)+
INDEX($AH:$AH,LOOKUP(2,1/($AH$1:INDIRECT("$AH$"&amp;ROW($AH379)-1)&lt;&gt;""),ROW($AH$1:INDIRECT("$AH$"&amp;ROW($AD379)-1))),1)&gt;=510,0,
IF(INDEX($AH:$AH,LOOKUP(2,1/($AH$1:INDIRECT("$AH$"&amp;ROW($AH379)-1)&lt;&gt;""),ROW($AH$1:INDIRECT("$AH$"&amp;ROW($AH379)-1))),1)&gt;=255,0,
VLOOKUP(INDIRECT("$G$"&amp;LOOKUP(2,1/($AH$1:INDIRECT("$AH$"&amp;ROW($AH379)-1)&lt;&gt;""),ROW($AH$1:INDIRECT("$AH$"&amp;ROW($AH379)-1)))),'EV and Base'!$A$1:$N$671,8,FALSE))))</f>
        <v/>
      </c>
      <c r="AI379" s="29" t="str" cm="1">
        <f t="array" aca="1" ref="AI379" ca="1">IF(NOT(ISNUMBER(INDEX($A:$A,LOOKUP(2,1/($A$1:INDIRECT("$A$"&amp;ROW($A379))&lt;&gt;""),ROW($A$1:INDIRECT("$A$"&amp;ROW($A379)))),1))),"",
ROUNDDOWN((((2*VLOOKUP($AA379,'EV and Base'!$A$1:$N$671,9,FALSE))+31+ROUNDDOWN($AC379/4,0))*$AB379)/100,0)+$AB379+10)</f>
        <v/>
      </c>
      <c r="AJ379" s="21" t="str" cm="1">
        <f t="array" aca="1" ref="AJ379" ca="1">IF(NOT(ISNUMBER(INDEX($A:$A, LOOKUP(2, 1 / ($A$1:INDIRECT("$A$"&amp;ROW($A379)) &lt;&gt; ""),ROW($A$1:INDIRECT("$A$"&amp;ROW($A379)))), 1))), "",
ROUNDDOWN((ROUNDDOWN((((2*VLOOKUP($AA379, 'EV and Base'!$A$1:$N$671, 10, FALSE))+31+ROUNDDOWN($AD379/4, 0))*$AB379)/100, 0)+5)*1.1, 0))</f>
        <v/>
      </c>
      <c r="AK379" s="21" t="str" cm="1">
        <f t="array" aca="1" ref="AK379" ca="1">IF(NOT(ISNUMBER(INDEX($A:$A, LOOKUP(2, 1 / ($A$1:INDIRECT("$A$"&amp;ROW($A379)) &lt;&gt; ""),ROW($A$1:INDIRECT("$A$"&amp;ROW($A379)))), 1))), "",
ROUNDDOWN((ROUNDDOWN((((2*VLOOKUP($AA379, 'EV and Base'!$A$1:$N$671, 11, FALSE))+30+ROUNDDOWN($AE379/4, 0))*$AB379)/100, 0)+5), 0)
&amp;"-"&amp;
ROUNDDOWN((ROUNDDOWN((((2*VLOOKUP($AA379, 'EV and Base'!$A$1:$N$671, 11, FALSE))+31+ROUNDDOWN($AE379/4, 0))*$AB379)/100, 0)+5), 0))</f>
        <v/>
      </c>
      <c r="AL379" s="21" t="str" cm="1">
        <f t="array" aca="1" ref="AL379" ca="1">IF(NOT(ISNUMBER(INDEX($A:$A, LOOKUP(2, 1 / ($A$1:INDIRECT("$A$"&amp;ROW($A379)) &lt;&gt; ""),ROW($A$1:INDIRECT("$A$"&amp;ROW($A379)))), 1))), "",
ROUNDDOWN((ROUNDDOWN((((2*VLOOKUP($AA379, 'EV and Base'!$A$1:$N$671, 12, FALSE))+0+ROUNDDOWN($AF379/4, 0))*$AB379)/100, 0)+5)*0.9, 0)
&amp;"-"&amp;
ROUNDDOWN((ROUNDDOWN((((2*VLOOKUP($AA379, 'EV and Base'!$A$1:$N$671, 12, FALSE))+31+ROUNDDOWN($AF379/4, 0))*$AB379)/100, 0)+5)*0.9, 0))</f>
        <v/>
      </c>
      <c r="AM379" s="21" t="str" cm="1">
        <f t="array" aca="1" ref="AM379" ca="1">IF(NOT(ISNUMBER(INDEX($A:$A, LOOKUP(2, 1 / ($A$1:INDIRECT("$A$"&amp;ROW($A379)) &lt;&gt; ""),ROW($A$1:INDIRECT("$A$"&amp;ROW($A379)))), 1))), "",
ROUNDDOWN((ROUNDDOWN((((2*VLOOKUP($AA379, 'EV and Base'!$A$1:$N$671, 13, FALSE))+30+ROUNDDOWN($AG379/4, 0))*$AB379)/100, 0)+5), 0)
&amp;"-"&amp;
ROUNDDOWN((ROUNDDOWN((((2*VLOOKUP($AA379, 'EV and Base'!$A$1:$N$671, 13, FALSE))+31+ROUNDDOWN($AG379/4, 0))*$AB379)/100, 0)+5), 0))</f>
        <v/>
      </c>
      <c r="AN379" s="25" t="str" cm="1">
        <f t="array" aca="1" ref="AN379" ca="1">IF(NOT(ISNUMBER(INDEX($A:$A, LOOKUP(2, 1 / ($A$1:INDIRECT("$A$"&amp;ROW($A379)) &lt;&gt; ""),ROW($A$1:INDIRECT("$A$"&amp;ROW($A379)))), 1))), "",
ROUNDDOWN((ROUNDDOWN((((2*VLOOKUP($AA379, 'EV and Base'!$A$1:$N$671, 14, FALSE))+31+ROUNDDOWN($AH379/4, 0))*$AB379)/100, 0)+5), 0))</f>
        <v/>
      </c>
      <c r="AO379" s="23" t="str" cm="1">
        <f t="array" aca="1" ref="AO379" ca="1">IF(NOT(ISNUMBER(INDEX($A:$A, LOOKUP(2, 1 / ($A$1:INDIRECT("$A$"&amp;ROW($A379)) &lt;&gt; ""),ROW($A$1:INDIRECT("$A$"&amp;ROW($A379)))), 1))), "",
ROUNDDOWN((((2*VLOOKUP($AA379, 'EV and Base'!$A$1:$N$671, 9, FALSE))+31+ROUNDDOWN($AC379/4, 0))*$AB379)/100, 0)+$AB379+10)</f>
        <v/>
      </c>
      <c r="AP379" s="2" t="str" cm="1">
        <f t="array" aca="1" ref="AP379" ca="1">IF(NOT(ISNUMBER(INDEX($A:$A, LOOKUP(2, 1 / ($A$1:INDIRECT("$A$"&amp;ROW($A379)) &lt;&gt; ""),ROW($A$1:INDIRECT("$A$"&amp;ROW($A379)))), 1))), "",
ROUNDDOWN((ROUNDDOWN((((2*VLOOKUP($AA379, 'EV and Base'!$A$1:$N$671, 10, FALSE))+31+ROUNDDOWN($AD379/4, 0))*$AB379)/100, 0)+5)*1.1, 0))</f>
        <v/>
      </c>
      <c r="AQ379" s="2" t="str" cm="1">
        <f t="array" aca="1" ref="AQ379" ca="1">IF(NOT(ISNUMBER(INDEX($A:$A, LOOKUP(2, 1 / ($A$1:INDIRECT("$A$"&amp;ROW($A379)) &lt;&gt; ""),ROW($A$1:INDIRECT("$A$"&amp;ROW($A379)))), 1))), "",
ROUNDDOWN((ROUNDDOWN((((2*VLOOKUP($AA379, 'EV and Base'!$A$1:$N$671, 11, FALSE))+$AV$2+ROUNDDOWN($AE379/4, 0))*$AB379)/100, 0)+5), 0))</f>
        <v/>
      </c>
      <c r="AR379" s="22" t="str" cm="1">
        <f t="array" aca="1" ref="AR379" ca="1">IF(NOT(ISNUMBER(INDEX($A:$A, LOOKUP(2, 1 / ($A$1:INDIRECT("$A$"&amp;ROW($A379)) &lt;&gt; ""),ROW($A$1:INDIRECT("$A$"&amp;ROW($A379)))), 1))), "",
ROUNDDOWN((ROUNDDOWN((((2*VLOOKUP($AA379, 'EV and Base'!$A$1:$N$671, 12, FALSE))+$AW$2+ROUNDDOWN($AF379/4, 0))*$AB379)/100, 0)+5)*0.9, 0))</f>
        <v/>
      </c>
      <c r="AS379" s="2" t="str" cm="1">
        <f t="array" aca="1" ref="AS379" ca="1">IF(NOT(ISNUMBER(INDEX($A:$A, LOOKUP(2, 1 / ($A$1:INDIRECT("$A$"&amp;ROW($A379)) &lt;&gt; ""),ROW($A$1:INDIRECT("$A$"&amp;ROW($A379)))), 1))), "",
ROUNDDOWN((ROUNDDOWN((((2*VLOOKUP($AA379, 'EV and Base'!$A$1:$N$671, 13, FALSE))+$AX$2+ROUNDDOWN($AG379/4, 0))*$AB379)/100, 0)+5), 0))</f>
        <v/>
      </c>
      <c r="AT379" s="24" t="str" cm="1">
        <f t="array" aca="1" ref="AT379" ca="1">IF(NOT(ISNUMBER(INDEX($A:$A, LOOKUP(2, 1 / ($A$1:INDIRECT("$A$"&amp;ROW($A379)) &lt;&gt; ""),ROW($A$1:INDIRECT("$A$"&amp;ROW($A379)))), 1))), "",
ROUNDDOWN((ROUNDDOWN((((2*VLOOKUP($AA379, 'EV and Base'!$A$1:$N$671, 14, FALSE))+31+ROUNDDOWN($AH379/4, 0))*$AB379)/100, 0)+5), 0))</f>
        <v/>
      </c>
      <c r="AU379" s="28"/>
      <c r="AY379" t="str" cm="1">
        <f t="array" aca="1" ref="AY379" ca="1">IF(NOT(ISNUMBER(INDEX($A:$A,LOOKUP(2,1/($A$1:INDIRECT("$A$"&amp;ROW($A379))&lt;&gt;""),ROW($A$1:INDIRECT("$A$"&amp;ROW($A379)))),1))),"",
INDEX($AY:$AY,LOOKUP(2,1/($AY$1:INDIRECT("$AY$"&amp;ROW($AY379)-1)&lt;&gt;""),ROW($AY$1:INDIRECT("$AY$"&amp;ROW($AY379)-1))),1)+$BL379)</f>
        <v/>
      </c>
      <c r="AZ379" s="3" t="str" cm="1">
        <f t="array" aca="1" ref="AZ379" ca="1">IF(NOT(ISNUMBER(INDEX($A:$A, LOOKUP(2, 1 / ($A$1:INDIRECT("$A$"&amp;ROW($A379)) &lt;&gt; ""),ROW($A$1:INDIRECT("$A$"&amp;ROW($A379)))), 1))), "",
VLOOKUP(INDIRECT("$G$"&amp;LOOKUP(2, 1 / ($AY$1:INDIRECT("$AY$"&amp;ROW($AY379)-1) &lt;&gt; ""),ROW($AY$1:INDIRECT("$AY$"&amp;ROW($AY379)-1)))),'EV and Base'!A318:N988,2,FALSE))</f>
        <v/>
      </c>
      <c r="BA379" s="3" t="str" cm="1">
        <f t="array" aca="1" ref="BA379" ca="1">IF(NOT(ISNUMBER(INDEX($A:$A, LOOKUP(2, 1 / ($A$1:INDIRECT("$A$"&amp;ROW($A379)) &lt;&gt; ""),ROW($A$1:INDIRECT("$A$"&amp;ROW($A379)))), 1))), "",
INDIRECT("$I$"&amp;LOOKUP(2, 1 / ($AY$1:INDIRECT("$AY$"&amp;ROW($AY379)-1) &lt;&gt; ""),ROW($AY$1:INDIRECT("$AY$"&amp;ROW($AY379)-1)))))</f>
        <v/>
      </c>
      <c r="BB379" s="1" t="str" cm="1">
        <f t="array" aca="1" ref="BB379" ca="1">IF(NOT(ISNUMBER(INDEX($A:$A, LOOKUP(2, 1 / ($A$1:INDIRECT("$A$"&amp;ROW($A379)) &lt;&gt; ""),ROW($A$1:INDIRECT("$A$"&amp;ROW($A379)))), 1))), "",
INDIRECT("$AB$"&amp;LOOKUP(2, 1 / ($AY$1:INDIRECT("$AY$"&amp;ROW($AY379)-1) &lt;&gt; ""),ROW($AY$1:INDIRECT("$AY$"&amp;ROW($AY379)-1)))))</f>
        <v/>
      </c>
      <c r="BC379" s="3" t="str" cm="1">
        <f t="array" aca="1" ref="BC379" ca="1">IF(NOT(ISNUMBER(INDEX($A:$A,LOOKUP(2,1/($A$1:INDIRECT("$A$"&amp;ROW($A379))&lt;&gt;""),ROW($A$1:INDIRECT("$A$"&amp;ROW($A379)))),1))),"",
$BA379+$BA379+10)</f>
        <v/>
      </c>
      <c r="BD379" s="3" t="str" cm="1">
        <f t="array" aca="1" ref="BD379" ca="1">IF(NOT(ISNUMBER(INDEX($A:$A,LOOKUP(2,1/($A$1:INDIRECT("$A$"&amp;ROW($A379))&lt;&gt;""),ROW($A$1:INDIRECT("$A$"&amp;ROW($A379)))),1))),"",
$BA379+$BB379+10)</f>
        <v/>
      </c>
      <c r="BE379" s="3" t="str" cm="1">
        <f t="array" aca="1" ref="BE379" ca="1">IF(NOT(ISNUMBER(INDEX($A:$A,LOOKUP(2,1/($A$1:INDIRECT("$A$"&amp;ROW($A379))&lt;&gt;""),ROW($A$1:INDIRECT("$A$"&amp;ROW($A379)))),1))),"",
$BC379*$BC379)</f>
        <v/>
      </c>
      <c r="BF379" s="3" t="str" cm="1">
        <f t="array" aca="1" ref="BF379" ca="1">IF(NOT(ISNUMBER(INDEX($A:$A,LOOKUP(2,1/($A$1:INDIRECT("$A$"&amp;ROW($A379))&lt;&gt;""),ROW($A$1:INDIRECT("$A$"&amp;ROW($A379)))),1))),"",
$BD379*$BD379)</f>
        <v/>
      </c>
      <c r="BG379" s="3" t="str" cm="1">
        <f t="array" aca="1" ref="BG379" ca="1">IF(NOT(ISNUMBER(INDEX($A:$A,LOOKUP(2,1/($A$1:INDIRECT("$A$"&amp;ROW($A379))&lt;&gt;""),ROW($A$1:INDIRECT("$A$"&amp;ROW($A379)))),1))),"",
_xlfn.FLOOR.MATH(1.5*_xlfn.FLOOR.MATH($AZ379*BA379/5)))</f>
        <v/>
      </c>
      <c r="BH379" s="3" t="str" cm="1">
        <f t="array" aca="1" ref="BH379" ca="1">IF(NOT(ISNUMBER(INDEX($A:$A, LOOKUP(2, 1 / ($A$1:INDIRECT("$A$"&amp;ROW($A379)) &lt;&gt; ""),ROW($A$1:INDIRECT("$A$"&amp;ROW($A379)))), 1))), "",
_xlfn.FLOOR.MATH($BG379/IF(OR(INDIRECT("$C$"&amp;LOOKUP(2, 1 / ($AY$1:INDIRECT("$AY$"&amp;ROW($AY379)-1) &lt;&gt; ""),ROW($AY$1:INDIRECT("$AY$"&amp;ROW($AY379)-1))))="Multi",
INDIRECT("$C$"&amp;LOOKUP(2, 1 / ($AY$1:INDIRECT("$AY$"&amp;ROW($AY379)-1) &lt;&gt; ""),ROW($AY$1:INDIRECT("$AY$"&amp;ROW($AY379)-1))))="Double"),2,1)))</f>
        <v/>
      </c>
      <c r="BI379" s="3" t="str" cm="1">
        <f t="array" aca="1" ref="BI379" ca="1">IF(NOT(ISNUMBER(INDEX($A:$A,LOOKUP(2,1/($A$1:INDIRECT("$A$"&amp;ROW($A379))&lt;&gt;""),ROW($A$1:INDIRECT("$A$"&amp;ROW($A379)))),1))),"",
VLOOKUP($BC379,GameFreakSQRT!$A$1:$B$200,2,FALSE))</f>
        <v/>
      </c>
      <c r="BJ379" s="3" t="str" cm="1">
        <f t="array" aca="1" ref="BJ379" ca="1">IF(NOT(ISNUMBER(INDEX($A:$A,LOOKUP(2,1/($A$1:INDIRECT("$A$"&amp;ROW($A379))&lt;&gt;""),ROW($A$1:INDIRECT("$A$"&amp;ROW($A379)))),1))),"",
VLOOKUP($BD379,GameFreakSQRT!$A$1:$B$200,2,FALSE))</f>
        <v/>
      </c>
      <c r="BK379" s="3" t="str" cm="1">
        <f t="array" aca="1" ref="BK379" ca="1">IF(NOT(ISNUMBER(INDEX($A:$A,LOOKUP(2,1/($A$1:INDIRECT("$A$"&amp;ROW($A379))&lt;&gt;""),ROW($A$1:INDIRECT("$A$"&amp;ROW($A379)))),1))),"",
_xlfn.FLOOR.MATH((($BI379*$BE379)*$BH379)/($BJ379*$BF379))+1)</f>
        <v/>
      </c>
      <c r="BL379" s="3" t="str" cm="1">
        <f t="array" aca="1" ref="BL379" ca="1">IF(NOT(ISNUMBER(INDEX($A:$A,LOOKUP(2,1/($A$1:INDIRECT("$A$"&amp;ROW($A379))&lt;&gt;""),ROW($A$1:INDIRECT("$A$"&amp;ROW($A379)))),1))),"",
_xlfn.FLOOR.MATH($BK379*IF(NOT(INDIRECT("$Z$"&amp;LOOKUP(2, 1 / ($AY$1:INDIRECT("$AY$"&amp;ROW($AY379)-1) &lt;&gt; ""),ROW($AY$1:INDIRECT("$AY$"&amp;ROW($AY379)-1))))=""),1.5,1)))</f>
        <v/>
      </c>
      <c r="BM379" s="3" t="str" cm="1">
        <f t="array" aca="1" ref="BM379" ca="1">IF(NOT(ISNUMBER(INDEX($A:$A, LOOKUP(2, 1 / ($A$1:INDIRECT("$A$"&amp;ROW($A379)) &lt;&gt; ""),ROW($A$1:INDIRECT("$A$"&amp;ROW($A379)))), 1))), "",
INDIRECT("$Y$"&amp;LOOKUP(2, 1 / ($AY$1:INDIRECT("$AY$"&amp;ROW($AY379)-1) &lt;&gt; ""),ROW($AY$1:INDIRECT("$AY$"&amp;ROW($AY379)-1)))))</f>
        <v/>
      </c>
      <c r="BN379" s="3" t="str">
        <f t="shared" ca="1" si="34"/>
        <v/>
      </c>
    </row>
    <row r="380" spans="1:66" x14ac:dyDescent="0.45">
      <c r="A380" s="56" t="s">
        <v>75</v>
      </c>
      <c r="B380" s="56" t="s">
        <v>659</v>
      </c>
      <c r="C380" s="56" t="s">
        <v>46</v>
      </c>
      <c r="D380" s="56" t="s">
        <v>649</v>
      </c>
      <c r="E380" s="56" t="s">
        <v>301</v>
      </c>
      <c r="F380" s="56">
        <v>1</v>
      </c>
      <c r="G380" s="2" t="s">
        <v>482</v>
      </c>
      <c r="H380" s="2" t="s">
        <v>77</v>
      </c>
      <c r="I380" s="2">
        <v>24</v>
      </c>
      <c r="J380" s="2" t="s">
        <v>160</v>
      </c>
      <c r="K380" s="2" t="s">
        <v>139</v>
      </c>
      <c r="L380" s="2" t="s">
        <v>53</v>
      </c>
      <c r="M380" s="2" t="s">
        <v>354</v>
      </c>
      <c r="N380" s="2" t="s">
        <v>174</v>
      </c>
      <c r="O380" s="2" t="s">
        <v>483</v>
      </c>
      <c r="P380" s="2" t="s">
        <v>374</v>
      </c>
      <c r="Q380" s="2">
        <v>12</v>
      </c>
      <c r="R380" s="2">
        <f>_xlfn.FLOOR.MATH((((2*VLOOKUP(G380, 'EV and Base'!$A$1:$N$671, 9, FALSE))+$Q380)*$I380)/100)+$I380+10</f>
        <v>66</v>
      </c>
      <c r="S380" s="2">
        <f>_xlfn.FLOOR.MATH((_xlfn.FLOOR.MATH((((2*VLOOKUP($G380, 'EV and Base'!$A$1:$N$671, 10, FALSE))+$Q380)*$I380)/100)+5)*
IF(OR($J380="Lonely", $J380="Brave", $J380="Adamant", $J380="Naughty"), 1.1,
IF(OR($J380="Bold", $J380="Timid", $J380="Modest", $J380="Calm"), 0.9, 1)))</f>
        <v>29</v>
      </c>
      <c r="T380" s="2">
        <f>_xlfn.FLOOR.MATH((_xlfn.FLOOR.MATH((((2*VLOOKUP($G380, 'EV and Base'!$A$1:$N$671, 11, FALSE))+$Q380)*$I380)/100)+5)*
IF(OR($J380="Bold", $J380="Relaxed", $J380="Impish", $J380="Lax"), 1.1,
IF(OR($J380="Lonely", $J380="Hasty", $J380="Mild", $J380="Gentle"), 0.9, 1)))</f>
        <v>31</v>
      </c>
      <c r="U380" s="2">
        <f>_xlfn.FLOOR.MATH((_xlfn.FLOOR.MATH((((2*VLOOKUP($G380, 'EV and Base'!$A$1:$N$671, 12, FALSE))+$Q380)*$I380)/100)+5)*
IF(OR($J380="Modest", $J380="Mild", $J380="Quiet", $J380="Rash"), 1.1,
IF(OR($J380="Adamant", $J380="Impish", $J380="Jolly", $J380="Careful"), 0.9, 1)))</f>
        <v>31</v>
      </c>
      <c r="V380" s="2">
        <f>_xlfn.FLOOR.MATH((_xlfn.FLOOR.MATH((((2*VLOOKUP($G380, 'EV and Base'!$A$1:$N$671, 13, FALSE))+$Q380)*$I380)/100)+5)*
IF(OR($J380="Calm", $J380="Gentle", $J380="Sassy", $J380="Careful"), 1.1,
IF(OR($J380="Naughty", $J380="Lax", $J380="Naive", $J380="Rash"), 0.9, 1)))</f>
        <v>27</v>
      </c>
      <c r="W380" s="2">
        <f>_xlfn.FLOOR.MATH((_xlfn.FLOOR.MATH((((2*VLOOKUP($G380, 'EV and Base'!$A$1:$N$671, 14, FALSE))+$Q380)*$I380)/100)+5)*
IF(OR($J380="Timid", $J380="Hasty", $J380="Jolly", $J380="Naive"), 1.1,
IF(OR($J380="Brave", $J380="Relaxed", $J380="Quiet", $J380="Sassy"), 0.9, 1)))</f>
        <v>34</v>
      </c>
      <c r="X380" s="56">
        <v>1440</v>
      </c>
      <c r="Z380" s="1">
        <v>1</v>
      </c>
      <c r="AA380" s="23" t="str" cm="1">
        <f t="array" aca="1" ref="AA380" ca="1">IF(NOT(ISNUMBER(INDEX($A:$A,LOOKUP(2,1/($A$1:INDIRECT("$A$"&amp;ROW($A380))&lt;&gt;""),ROW($A$1:INDIRECT("$A$"&amp;ROW($A380)))),1))),"",
IF(NOT(ISNUMBER($A380)),$AA379,
IF($AB380&lt;16,"Lillipup",
IF($AB380&lt;32,"Herdier",
"Stoutland"))))</f>
        <v/>
      </c>
      <c r="AB380" s="25" t="str" cm="1">
        <f t="array" aca="1" ref="AB380" ca="1">IF(NOT(ISNUMBER(INDEX($A:$A, LOOKUP(2, 1 / ($A$1:INDIRECT("$A$"&amp;ROW($A380)) &lt;&gt; ""),ROW($A$1:INDIRECT("$A$"&amp;ROW($A380)))), 1))), "",
VLOOKUP($AY380,'Medium-Slow'!$A$1:$B$101,2,TRUE))</f>
        <v/>
      </c>
      <c r="AC380" s="23" t="str" cm="1">
        <f t="array" aca="1" ref="AC380" ca="1">IF(NOT(ISNUMBER(INDEX($A:$A, LOOKUP(2, 1 / ($A$1:INDIRECT("$A$"&amp;ROW($A380)) &lt;&gt; ""),ROW($A$1:INDIRECT("$A$"&amp;ROW($A380)))), 1))), "",
INDEX($AC:$AC, LOOKUP(2, 1 / ($AC$1:INDIRECT("$AC$"&amp;ROW($AC380)-1) &lt;&gt; ""),ROW($AC$1:INDIRECT("$AC$"&amp;ROW($AC380)-1))), 1)+
IF(INDEX($AC:$AC, LOOKUP(2, 1 / ($AC$1:INDIRECT("$AC$"&amp;ROW($AC380)-1) &lt;&gt; ""),ROW($AC$1:INDIRECT("$AC$"&amp;ROW($AC380)-1))), 1)+
INDEX($AD:$AD, LOOKUP(2, 1 / ($AD$1:INDIRECT("$AD$"&amp;ROW($AD380)-1) &lt;&gt; ""),ROW($AD$1:INDIRECT("$AD$"&amp;ROW($AD380)-1))), 1)+
INDEX($AE:$AE, LOOKUP(2, 1 / ($AE$1:INDIRECT("$AE$"&amp;ROW($AE380)-1) &lt;&gt; ""),ROW($AE$1:INDIRECT("$AE$"&amp;ROW($AD380)-1))), 1)+
INDEX($AE:$AF, LOOKUP(2, 1 / ($AF$1:INDIRECT("$AF$"&amp;ROW($AF380)-1) &lt;&gt; ""),ROW($AF$1:INDIRECT("$AF$"&amp;ROW($AD380)-1))), 1)+
INDEX($AG:$AG, LOOKUP(2, 1 / ($AG$1:INDIRECT("$AG$"&amp;ROW($AG380)-1) &lt;&gt; ""),ROW($AG$1:INDIRECT("$AG$"&amp;ROW($AD380)-1))), 1)+
INDEX($AH:$AH, LOOKUP(2, 1 / ($AH$1:INDIRECT("$AH$"&amp;ROW($AH380)-1) &lt;&gt; ""),ROW($AH$1:INDIRECT("$AH$"&amp;ROW($AD380)-1))), 1)&gt;=510,0,
IF(INDEX($AC:$AC, LOOKUP(2, 1 / ($AC$1:INDIRECT("$AC$"&amp;ROW($AC380)-1) &lt;&gt; ""),ROW($AC$1:INDIRECT("$AC$"&amp;ROW($AC380)-1))), 1)&gt;=255,0,
VLOOKUP(INDIRECT("$G$"&amp;LOOKUP(2, 1 / ($AC$1:INDIRECT("$AC$"&amp;ROW($AC380)-1) &lt;&gt; ""),ROW($AC$1:INDIRECT("$AC$"&amp;ROW($AC380)-1)))), 'EV and Base'!$A$1:$N$671, 3, FALSE))))</f>
        <v/>
      </c>
      <c r="AD380" s="2" t="str" cm="1">
        <f t="array" aca="1" ref="AD380" ca="1">IF(NOT(ISNUMBER(INDEX($A:$A, LOOKUP(2, 1 / ($A$1:INDIRECT("$A$"&amp;ROW($A380)) &lt;&gt; ""),ROW($A$1:INDIRECT("$A$"&amp;ROW($A380)))), 1))), "",
INDEX($AD:$AD, LOOKUP(2, 1 / ($AD$1:INDIRECT("$AD$"&amp;ROW($AD380)-1) &lt;&gt; ""),ROW($AD$1:INDIRECT("$AD$"&amp;ROW($AD380)-1))), 1)+
IF(INDEX($AC:$AC, LOOKUP(2, 1 / ($AC$1:INDIRECT("$AC$"&amp;ROW($AC380)-1) &lt;&gt; ""),ROW($AC$1:INDIRECT("$AC$"&amp;ROW($AC380)-1))), 1)+
INDEX($AD:$AD, LOOKUP(2, 1 / ($AD$1:INDIRECT("$AD$"&amp;ROW($AD380)-1) &lt;&gt; ""),ROW($AD$1:INDIRECT("$AD$"&amp;ROW($AD380)-1))), 1)+
INDEX($AE:$AE, LOOKUP(2, 1 / ($AE$1:INDIRECT("$AE$"&amp;ROW($AE380)-1) &lt;&gt; ""),ROW($AE$1:INDIRECT("$AE$"&amp;ROW($AD380)-1))), 1)+
INDEX($AE:$AF, LOOKUP(2, 1 / ($AF$1:INDIRECT("$AF$"&amp;ROW($AF380)-1) &lt;&gt; ""),ROW($AF$1:INDIRECT("$AF$"&amp;ROW($AD380)-1))), 1)+
INDEX($AG:$AG, LOOKUP(2, 1 / ($AG$1:INDIRECT("$AG$"&amp;ROW($AG380)-1) &lt;&gt; ""),ROW($AG$1:INDIRECT("$AG$"&amp;ROW($AD380)-1))), 1)+
INDEX($AH:$AH, LOOKUP(2, 1 / ($AH$1:INDIRECT("$AH$"&amp;ROW($AH380)-1) &lt;&gt; ""),ROW($AH$1:INDIRECT("$AH$"&amp;ROW($AD380)-1))), 1)&gt;=510,0,
IF(INDEX($AD:$AD, LOOKUP(2, 1 / ($AD$1:INDIRECT("$AD$"&amp;ROW($AD380)-1) &lt;&gt; ""),ROW($AD$1:INDIRECT("$AD$"&amp;ROW($AD380)-1))), 1)&gt;=255,0,
VLOOKUP(INDIRECT("$G$"&amp;LOOKUP(2, 1 / ($AD$1:INDIRECT("$AD$"&amp;ROW($AD380)-1) &lt;&gt; ""),ROW($AD$1:INDIRECT("$AD$"&amp;ROW($AD380)-1)))), 'EV and Base'!$A$1:$N$671, 4, FALSE))))</f>
        <v/>
      </c>
      <c r="AE380" s="2" t="str" cm="1">
        <f t="array" aca="1" ref="AE380" ca="1">IF(NOT(ISNUMBER(INDEX($A:$A,LOOKUP(2,1/($A$1:INDIRECT("$A$"&amp;ROW($A380))&lt;&gt;""),ROW($A$1:INDIRECT("$A$"&amp;ROW($A380)))),1))),"",
INDEX($AE:$AE,LOOKUP(2,1/($AE$1:INDIRECT("$AE$"&amp;ROW($AE380)-1)&lt;&gt;""),ROW($AE$1:INDIRECT("$AE$"&amp;ROW($AE380)-1))),1)+
IF(INDEX($AC:$AC,LOOKUP(2,1/($AC$1:INDIRECT("$AC$"&amp;ROW($AC380)-1)&lt;&gt;""),ROW($AC$1:INDIRECT("$AC$"&amp;ROW($AC380)-1))),1)+
INDEX($AD:$AD,LOOKUP(2,1/($AD$1:INDIRECT("$AD$"&amp;ROW($AD380)-1)&lt;&gt;""),ROW($AD$1:INDIRECT("$AD$"&amp;ROW($AD380)-1))),1)+
INDEX($AE:$AE,LOOKUP(2,1/($AE$1:INDIRECT("$AE$"&amp;ROW($AE380)-1)&lt;&gt;""),ROW($AE$1:INDIRECT("$AE$"&amp;ROW($AD380)-1))),1)+
INDEX($AE:$AF,LOOKUP(2,1/($AF$1:INDIRECT("$AF$"&amp;ROW($AF380)-1)&lt;&gt;""),ROW($AF$1:INDIRECT("$AF$"&amp;ROW($AD380)-1))),1)+
INDEX($AG:$AG,LOOKUP(2,1/($AG$1:INDIRECT("$AG$"&amp;ROW($AG380)-1)&lt;&gt;""),ROW($AG$1:INDIRECT("$AG$"&amp;ROW($AD380)-1))),1)+
INDEX($AH:$AH,LOOKUP(2,1/($AH$1:INDIRECT("$AH$"&amp;ROW($AH380)-1)&lt;&gt;""),ROW($AH$1:INDIRECT("$AH$"&amp;ROW($AD380)-1))),1)&gt;=510,0,
IF(INDEX($AE:$AE,LOOKUP(2,1/($AE$1:INDIRECT("$AE$"&amp;ROW($AE380)-1)&lt;&gt;""),ROW($AE$1:INDIRECT("$AE$"&amp;ROW($AE380)-1))),1)&gt;=255,0,
VLOOKUP(INDIRECT("$G$"&amp;LOOKUP(2,1/($AE$1:INDIRECT("$AE$"&amp;ROW($AE380)-1)&lt;&gt;""),ROW($AE$1:INDIRECT("$AE$"&amp;ROW($AE380)-1)))),'EV and Base'!$A$1:$N$671,5,FALSE))))</f>
        <v/>
      </c>
      <c r="AF380" s="2" t="str" cm="1">
        <f t="array" aca="1" ref="AF380" ca="1">IF(NOT(ISNUMBER(INDEX($A:$A, LOOKUP(2, 1 / ($A$1:INDIRECT("$A$"&amp;ROW($A380)) &lt;&gt; ""),ROW($A$1:INDIRECT("$A$"&amp;ROW($A380)))), 1))), "",
INDEX($AF:$AF, LOOKUP(2, 1 / ($AF$1:INDIRECT("$AF$"&amp;ROW($AF380)-1) &lt;&gt; ""),ROW($AF$1:INDIRECT("$AF$"&amp;ROW($AF380)-1))), 1)+
IF(INDEX($AC:$AC, LOOKUP(2, 1 / ($AC$1:INDIRECT("$AC$"&amp;ROW($AC380)-1) &lt;&gt; ""),ROW($AC$1:INDIRECT("$AC$"&amp;ROW($AC380)-1))), 1)+
INDEX($AD:$AD, LOOKUP(2, 1 / ($AD$1:INDIRECT("$AD$"&amp;ROW($AD380)-1) &lt;&gt; ""),ROW($AD$1:INDIRECT("$AD$"&amp;ROW($AD380)-1))), 1)+
INDEX($AE:$AE, LOOKUP(2, 1 / ($AE$1:INDIRECT("$AE$"&amp;ROW($AE380)-1) &lt;&gt; ""),ROW($AE$1:INDIRECT("$AE$"&amp;ROW($AD380)-1))), 1)+
INDEX($AE:$AF, LOOKUP(2, 1 / ($AF$1:INDIRECT("$AF$"&amp;ROW($AF380)-1) &lt;&gt; ""),ROW($AF$1:INDIRECT("$AF$"&amp;ROW($AD380)-1))), 1)+
INDEX($AG:$AG, LOOKUP(2, 1 / ($AG$1:INDIRECT("$AG$"&amp;ROW($AG380)-1) &lt;&gt; ""),ROW($AG$1:INDIRECT("$AG$"&amp;ROW($AD380)-1))), 1)+
INDEX($AH:$AH, LOOKUP(2, 1 / ($AH$1:INDIRECT("$AH$"&amp;ROW($AH380)-1) &lt;&gt; ""),ROW($AH$1:INDIRECT("$AH$"&amp;ROW($AD380)-1))), 1)&gt;=510,0,
IF(INDEX($AF:$AF, LOOKUP(2, 1 / ($AF$1:INDIRECT("$AF$"&amp;ROW($AF380)-1) &lt;&gt; ""),ROW($AF$1:INDIRECT("$AF$"&amp;ROW($AF380)-1))), 1)&gt;=255,0,
VLOOKUP(INDIRECT("$G$"&amp;LOOKUP(2, 1 / ($AF$1:INDIRECT("$AF$"&amp;ROW($AF380)-1) &lt;&gt; ""),ROW($AF$1:INDIRECT("$AF$"&amp;ROW($AF380)-1)))), 'EV and Base'!$A$1:$N$671, 6, FALSE))))</f>
        <v/>
      </c>
      <c r="AG380" s="2" t="str" cm="1">
        <f t="array" aca="1" ref="AG380" ca="1">IF(NOT(ISNUMBER(INDEX($A:$A, LOOKUP(2, 1 / ($A$1:INDIRECT("$A$"&amp;ROW($A380)) &lt;&gt; ""),ROW($A$1:INDIRECT("$A$"&amp;ROW($A380)))), 1))), "",
INDEX($AG:$AG, LOOKUP(2, 1 / ($AG$1:INDIRECT("$AG$"&amp;ROW($AG380)-1) &lt;&gt; ""),ROW($AG$1:INDIRECT("$AG$"&amp;ROW($AG380)-1))), 1)+
IF(INDEX($AC:$AC, LOOKUP(2, 1 / ($AC$1:INDIRECT("$AC$"&amp;ROW($AC380)-1) &lt;&gt; ""),ROW($AC$1:INDIRECT("$AC$"&amp;ROW($AC380)-1))), 1)+
INDEX($AD:$AD, LOOKUP(2, 1 / ($AD$1:INDIRECT("$AD$"&amp;ROW($AD380)-1) &lt;&gt; ""),ROW($AD$1:INDIRECT("$AD$"&amp;ROW($AD380)-1))), 1)+
INDEX($AE:$AE, LOOKUP(2, 1 / ($AE$1:INDIRECT("$AE$"&amp;ROW($AE380)-1) &lt;&gt; ""),ROW($AE$1:INDIRECT("$AE$"&amp;ROW($AD380)-1))), 1)+
INDEX($AE:$AF, LOOKUP(2, 1 / ($AF$1:INDIRECT("$AF$"&amp;ROW($AF380)-1) &lt;&gt; ""),ROW($AF$1:INDIRECT("$AF$"&amp;ROW($AD380)-1))), 1)+
INDEX($AG:$AG, LOOKUP(2, 1 / ($AG$1:INDIRECT("$AG$"&amp;ROW($AG380)-1) &lt;&gt; ""),ROW($AG$1:INDIRECT("$AG$"&amp;ROW($AD380)-1))), 1)+
INDEX($AH:$AH, LOOKUP(2, 1 / ($AH$1:INDIRECT("$AH$"&amp;ROW($AH380)-1) &lt;&gt; ""),ROW($AH$1:INDIRECT("$AH$"&amp;ROW($AD380)-1))), 1)&gt;=510,0,
IF(INDEX($AG:$AG, LOOKUP(2, 1 / ($AG$1:INDIRECT("$AG$"&amp;ROW($AG380)-1) &lt;&gt; ""),ROW($AG$1:INDIRECT("$AG$"&amp;ROW($AG380)-1))), 1)&gt;=255,0,
VLOOKUP(INDIRECT("$G$"&amp;LOOKUP(2, 1 / ($AG$1:INDIRECT("$AG$"&amp;ROW($AG380)-1) &lt;&gt; ""),ROW($AG$1:INDIRECT("$AG$"&amp;ROW($AG380)-1)))), 'EV and Base'!$A$1:$N$671, 7, FALSE))))</f>
        <v/>
      </c>
      <c r="AH380" s="24" t="str" cm="1">
        <f t="array" aca="1" ref="AH380" ca="1">IF(NOT(ISNUMBER(INDEX($A:$A,LOOKUP(2,1/($A$1:INDIRECT("$A$"&amp;ROW($A380))&lt;&gt;""),ROW($A$1:INDIRECT("$A$"&amp;ROW($A380)))),1))),"",
INDEX($AH:$AH,LOOKUP(2,1/($AH$1:INDIRECT("$AH$"&amp;ROW($AH380)-1)&lt;&gt;""),ROW($AH$1:INDIRECT("$AH$"&amp;ROW($AH380)-1))),1)+
IF(INDEX($AC:$AC,LOOKUP(2,1/($AC$1:INDIRECT("$AC$"&amp;ROW($AC380)-1)&lt;&gt;""),ROW($AC$1:INDIRECT("$AC$"&amp;ROW($AC380)-1))),1)+
INDEX($AD:$AD,LOOKUP(2,1/($AD$1:INDIRECT("$AD$"&amp;ROW($AD380)-1)&lt;&gt;""),ROW($AD$1:INDIRECT("$AD$"&amp;ROW($AD380)-1))),1)+
INDEX($AE:$AE,LOOKUP(2,1/($AE$1:INDIRECT("$AE$"&amp;ROW($AE380)-1)&lt;&gt;""),ROW($AE$1:INDIRECT("$AE$"&amp;ROW($AD380)-1))),1)+
INDEX($AE:$AF,LOOKUP(2,1/($AF$1:INDIRECT("$AF$"&amp;ROW($AF380)-1)&lt;&gt;""),ROW($AF$1:INDIRECT("$AF$"&amp;ROW($AD380)-1))),1)+
INDEX($AG:$AG,LOOKUP(2,1/($AG$1:INDIRECT("$AG$"&amp;ROW($AG380)-1)&lt;&gt;""),ROW($AG$1:INDIRECT("$AG$"&amp;ROW($AD380)-1))),1)+
INDEX($AH:$AH,LOOKUP(2,1/($AH$1:INDIRECT("$AH$"&amp;ROW($AH380)-1)&lt;&gt;""),ROW($AH$1:INDIRECT("$AH$"&amp;ROW($AD380)-1))),1)&gt;=510,0,
IF(INDEX($AH:$AH,LOOKUP(2,1/($AH$1:INDIRECT("$AH$"&amp;ROW($AH380)-1)&lt;&gt;""),ROW($AH$1:INDIRECT("$AH$"&amp;ROW($AH380)-1))),1)&gt;=255,0,
VLOOKUP(INDIRECT("$G$"&amp;LOOKUP(2,1/($AH$1:INDIRECT("$AH$"&amp;ROW($AH380)-1)&lt;&gt;""),ROW($AH$1:INDIRECT("$AH$"&amp;ROW($AH380)-1)))),'EV and Base'!$A$1:$N$671,8,FALSE))))</f>
        <v/>
      </c>
      <c r="AI380" s="29" t="str" cm="1">
        <f t="array" aca="1" ref="AI380" ca="1">IF(NOT(ISNUMBER(INDEX($A:$A,LOOKUP(2,1/($A$1:INDIRECT("$A$"&amp;ROW($A380))&lt;&gt;""),ROW($A$1:INDIRECT("$A$"&amp;ROW($A380)))),1))),"",
ROUNDDOWN((((2*VLOOKUP($AA380,'EV and Base'!$A$1:$N$671,9,FALSE))+31+ROUNDDOWN($AC380/4,0))*$AB380)/100,0)+$AB380+10)</f>
        <v/>
      </c>
      <c r="AJ380" s="21" t="str" cm="1">
        <f t="array" aca="1" ref="AJ380" ca="1">IF(NOT(ISNUMBER(INDEX($A:$A, LOOKUP(2, 1 / ($A$1:INDIRECT("$A$"&amp;ROW($A380)) &lt;&gt; ""),ROW($A$1:INDIRECT("$A$"&amp;ROW($A380)))), 1))), "",
ROUNDDOWN((ROUNDDOWN((((2*VLOOKUP($AA380, 'EV and Base'!$A$1:$N$671, 10, FALSE))+31+ROUNDDOWN($AD380/4, 0))*$AB380)/100, 0)+5)*1.1, 0))</f>
        <v/>
      </c>
      <c r="AK380" s="21" t="str" cm="1">
        <f t="array" aca="1" ref="AK380" ca="1">IF(NOT(ISNUMBER(INDEX($A:$A, LOOKUP(2, 1 / ($A$1:INDIRECT("$A$"&amp;ROW($A380)) &lt;&gt; ""),ROW($A$1:INDIRECT("$A$"&amp;ROW($A380)))), 1))), "",
ROUNDDOWN((ROUNDDOWN((((2*VLOOKUP($AA380, 'EV and Base'!$A$1:$N$671, 11, FALSE))+30+ROUNDDOWN($AE380/4, 0))*$AB380)/100, 0)+5), 0)
&amp;"-"&amp;
ROUNDDOWN((ROUNDDOWN((((2*VLOOKUP($AA380, 'EV and Base'!$A$1:$N$671, 11, FALSE))+31+ROUNDDOWN($AE380/4, 0))*$AB380)/100, 0)+5), 0))</f>
        <v/>
      </c>
      <c r="AL380" s="21" t="str" cm="1">
        <f t="array" aca="1" ref="AL380" ca="1">IF(NOT(ISNUMBER(INDEX($A:$A, LOOKUP(2, 1 / ($A$1:INDIRECT("$A$"&amp;ROW($A380)) &lt;&gt; ""),ROW($A$1:INDIRECT("$A$"&amp;ROW($A380)))), 1))), "",
ROUNDDOWN((ROUNDDOWN((((2*VLOOKUP($AA380, 'EV and Base'!$A$1:$N$671, 12, FALSE))+0+ROUNDDOWN($AF380/4, 0))*$AB380)/100, 0)+5)*0.9, 0)
&amp;"-"&amp;
ROUNDDOWN((ROUNDDOWN((((2*VLOOKUP($AA380, 'EV and Base'!$A$1:$N$671, 12, FALSE))+31+ROUNDDOWN($AF380/4, 0))*$AB380)/100, 0)+5)*0.9, 0))</f>
        <v/>
      </c>
      <c r="AM380" s="21" t="str" cm="1">
        <f t="array" aca="1" ref="AM380" ca="1">IF(NOT(ISNUMBER(INDEX($A:$A, LOOKUP(2, 1 / ($A$1:INDIRECT("$A$"&amp;ROW($A380)) &lt;&gt; ""),ROW($A$1:INDIRECT("$A$"&amp;ROW($A380)))), 1))), "",
ROUNDDOWN((ROUNDDOWN((((2*VLOOKUP($AA380, 'EV and Base'!$A$1:$N$671, 13, FALSE))+30+ROUNDDOWN($AG380/4, 0))*$AB380)/100, 0)+5), 0)
&amp;"-"&amp;
ROUNDDOWN((ROUNDDOWN((((2*VLOOKUP($AA380, 'EV and Base'!$A$1:$N$671, 13, FALSE))+31+ROUNDDOWN($AG380/4, 0))*$AB380)/100, 0)+5), 0))</f>
        <v/>
      </c>
      <c r="AN380" s="25" t="str" cm="1">
        <f t="array" aca="1" ref="AN380" ca="1">IF(NOT(ISNUMBER(INDEX($A:$A, LOOKUP(2, 1 / ($A$1:INDIRECT("$A$"&amp;ROW($A380)) &lt;&gt; ""),ROW($A$1:INDIRECT("$A$"&amp;ROW($A380)))), 1))), "",
ROUNDDOWN((ROUNDDOWN((((2*VLOOKUP($AA380, 'EV and Base'!$A$1:$N$671, 14, FALSE))+31+ROUNDDOWN($AH380/4, 0))*$AB380)/100, 0)+5), 0))</f>
        <v/>
      </c>
      <c r="AO380" s="23" t="str" cm="1">
        <f t="array" aca="1" ref="AO380" ca="1">IF(NOT(ISNUMBER(INDEX($A:$A, LOOKUP(2, 1 / ($A$1:INDIRECT("$A$"&amp;ROW($A380)) &lt;&gt; ""),ROW($A$1:INDIRECT("$A$"&amp;ROW($A380)))), 1))), "",
ROUNDDOWN((((2*VLOOKUP($AA380, 'EV and Base'!$A$1:$N$671, 9, FALSE))+31+ROUNDDOWN($AC380/4, 0))*$AB380)/100, 0)+$AB380+10)</f>
        <v/>
      </c>
      <c r="AP380" s="2" t="str" cm="1">
        <f t="array" aca="1" ref="AP380" ca="1">IF(NOT(ISNUMBER(INDEX($A:$A, LOOKUP(2, 1 / ($A$1:INDIRECT("$A$"&amp;ROW($A380)) &lt;&gt; ""),ROW($A$1:INDIRECT("$A$"&amp;ROW($A380)))), 1))), "",
ROUNDDOWN((ROUNDDOWN((((2*VLOOKUP($AA380, 'EV and Base'!$A$1:$N$671, 10, FALSE))+31+ROUNDDOWN($AD380/4, 0))*$AB380)/100, 0)+5)*1.1, 0))</f>
        <v/>
      </c>
      <c r="AQ380" s="2" t="str" cm="1">
        <f t="array" aca="1" ref="AQ380" ca="1">IF(NOT(ISNUMBER(INDEX($A:$A, LOOKUP(2, 1 / ($A$1:INDIRECT("$A$"&amp;ROW($A380)) &lt;&gt; ""),ROW($A$1:INDIRECT("$A$"&amp;ROW($A380)))), 1))), "",
ROUNDDOWN((ROUNDDOWN((((2*VLOOKUP($AA380, 'EV and Base'!$A$1:$N$671, 11, FALSE))+$AV$2+ROUNDDOWN($AE380/4, 0))*$AB380)/100, 0)+5), 0))</f>
        <v/>
      </c>
      <c r="AR380" s="22" t="str" cm="1">
        <f t="array" aca="1" ref="AR380" ca="1">IF(NOT(ISNUMBER(INDEX($A:$A, LOOKUP(2, 1 / ($A$1:INDIRECT("$A$"&amp;ROW($A380)) &lt;&gt; ""),ROW($A$1:INDIRECT("$A$"&amp;ROW($A380)))), 1))), "",
ROUNDDOWN((ROUNDDOWN((((2*VLOOKUP($AA380, 'EV and Base'!$A$1:$N$671, 12, FALSE))+$AW$2+ROUNDDOWN($AF380/4, 0))*$AB380)/100, 0)+5)*0.9, 0))</f>
        <v/>
      </c>
      <c r="AS380" s="2" t="str" cm="1">
        <f t="array" aca="1" ref="AS380" ca="1">IF(NOT(ISNUMBER(INDEX($A:$A, LOOKUP(2, 1 / ($A$1:INDIRECT("$A$"&amp;ROW($A380)) &lt;&gt; ""),ROW($A$1:INDIRECT("$A$"&amp;ROW($A380)))), 1))), "",
ROUNDDOWN((ROUNDDOWN((((2*VLOOKUP($AA380, 'EV and Base'!$A$1:$N$671, 13, FALSE))+$AX$2+ROUNDDOWN($AG380/4, 0))*$AB380)/100, 0)+5), 0))</f>
        <v/>
      </c>
      <c r="AT380" s="24" t="str" cm="1">
        <f t="array" aca="1" ref="AT380" ca="1">IF(NOT(ISNUMBER(INDEX($A:$A, LOOKUP(2, 1 / ($A$1:INDIRECT("$A$"&amp;ROW($A380)) &lt;&gt; ""),ROW($A$1:INDIRECT("$A$"&amp;ROW($A380)))), 1))), "",
ROUNDDOWN((ROUNDDOWN((((2*VLOOKUP($AA380, 'EV and Base'!$A$1:$N$671, 14, FALSE))+31+ROUNDDOWN($AH380/4, 0))*$AB380)/100, 0)+5), 0))</f>
        <v/>
      </c>
      <c r="AU380" s="28"/>
      <c r="AY380" t="str" cm="1">
        <f t="array" aca="1" ref="AY380" ca="1">IF(NOT(ISNUMBER(INDEX($A:$A,LOOKUP(2,1/($A$1:INDIRECT("$A$"&amp;ROW($A380))&lt;&gt;""),ROW($A$1:INDIRECT("$A$"&amp;ROW($A380)))),1))),"",
INDEX($AY:$AY,LOOKUP(2,1/($AY$1:INDIRECT("$AY$"&amp;ROW($AY380)-1)&lt;&gt;""),ROW($AY$1:INDIRECT("$AY$"&amp;ROW($AY380)-1))),1)+$BL380)</f>
        <v/>
      </c>
      <c r="AZ380" s="3" t="str" cm="1">
        <f t="array" aca="1" ref="AZ380" ca="1">IF(NOT(ISNUMBER(INDEX($A:$A, LOOKUP(2, 1 / ($A$1:INDIRECT("$A$"&amp;ROW($A380)) &lt;&gt; ""),ROW($A$1:INDIRECT("$A$"&amp;ROW($A380)))), 1))), "",
VLOOKUP(INDIRECT("$G$"&amp;LOOKUP(2, 1 / ($AY$1:INDIRECT("$AY$"&amp;ROW($AY380)-1) &lt;&gt; ""),ROW($AY$1:INDIRECT("$AY$"&amp;ROW($AY380)-1)))),'EV and Base'!A319:N989,2,FALSE))</f>
        <v/>
      </c>
      <c r="BA380" s="3" t="str" cm="1">
        <f t="array" aca="1" ref="BA380" ca="1">IF(NOT(ISNUMBER(INDEX($A:$A, LOOKUP(2, 1 / ($A$1:INDIRECT("$A$"&amp;ROW($A380)) &lt;&gt; ""),ROW($A$1:INDIRECT("$A$"&amp;ROW($A380)))), 1))), "",
INDIRECT("$I$"&amp;LOOKUP(2, 1 / ($AY$1:INDIRECT("$AY$"&amp;ROW($AY380)-1) &lt;&gt; ""),ROW($AY$1:INDIRECT("$AY$"&amp;ROW($AY380)-1)))))</f>
        <v/>
      </c>
      <c r="BB380" s="1" t="str" cm="1">
        <f t="array" aca="1" ref="BB380" ca="1">IF(NOT(ISNUMBER(INDEX($A:$A, LOOKUP(2, 1 / ($A$1:INDIRECT("$A$"&amp;ROW($A380)) &lt;&gt; ""),ROW($A$1:INDIRECT("$A$"&amp;ROW($A380)))), 1))), "",
INDIRECT("$AB$"&amp;LOOKUP(2, 1 / ($AY$1:INDIRECT("$AY$"&amp;ROW($AY380)-1) &lt;&gt; ""),ROW($AY$1:INDIRECT("$AY$"&amp;ROW($AY380)-1)))))</f>
        <v/>
      </c>
      <c r="BC380" s="3" t="str" cm="1">
        <f t="array" aca="1" ref="BC380" ca="1">IF(NOT(ISNUMBER(INDEX($A:$A,LOOKUP(2,1/($A$1:INDIRECT("$A$"&amp;ROW($A380))&lt;&gt;""),ROW($A$1:INDIRECT("$A$"&amp;ROW($A380)))),1))),"",
$BA380+$BA380+10)</f>
        <v/>
      </c>
      <c r="BD380" s="3" t="str" cm="1">
        <f t="array" aca="1" ref="BD380" ca="1">IF(NOT(ISNUMBER(INDEX($A:$A,LOOKUP(2,1/($A$1:INDIRECT("$A$"&amp;ROW($A380))&lt;&gt;""),ROW($A$1:INDIRECT("$A$"&amp;ROW($A380)))),1))),"",
$BA380+$BB380+10)</f>
        <v/>
      </c>
      <c r="BE380" s="3" t="str" cm="1">
        <f t="array" aca="1" ref="BE380" ca="1">IF(NOT(ISNUMBER(INDEX($A:$A,LOOKUP(2,1/($A$1:INDIRECT("$A$"&amp;ROW($A380))&lt;&gt;""),ROW($A$1:INDIRECT("$A$"&amp;ROW($A380)))),1))),"",
$BC380*$BC380)</f>
        <v/>
      </c>
      <c r="BF380" s="3" t="str" cm="1">
        <f t="array" aca="1" ref="BF380" ca="1">IF(NOT(ISNUMBER(INDEX($A:$A,LOOKUP(2,1/($A$1:INDIRECT("$A$"&amp;ROW($A380))&lt;&gt;""),ROW($A$1:INDIRECT("$A$"&amp;ROW($A380)))),1))),"",
$BD380*$BD380)</f>
        <v/>
      </c>
      <c r="BG380" s="3" t="str" cm="1">
        <f t="array" aca="1" ref="BG380" ca="1">IF(NOT(ISNUMBER(INDEX($A:$A,LOOKUP(2,1/($A$1:INDIRECT("$A$"&amp;ROW($A380))&lt;&gt;""),ROW($A$1:INDIRECT("$A$"&amp;ROW($A380)))),1))),"",
_xlfn.FLOOR.MATH(1.5*_xlfn.FLOOR.MATH($AZ380*BA380/5)))</f>
        <v/>
      </c>
      <c r="BH380" s="3" t="str" cm="1">
        <f t="array" aca="1" ref="BH380" ca="1">IF(NOT(ISNUMBER(INDEX($A:$A, LOOKUP(2, 1 / ($A$1:INDIRECT("$A$"&amp;ROW($A380)) &lt;&gt; ""),ROW($A$1:INDIRECT("$A$"&amp;ROW($A380)))), 1))), "",
_xlfn.FLOOR.MATH($BG380/IF(OR(INDIRECT("$C$"&amp;LOOKUP(2, 1 / ($AY$1:INDIRECT("$AY$"&amp;ROW($AY380)-1) &lt;&gt; ""),ROW($AY$1:INDIRECT("$AY$"&amp;ROW($AY380)-1))))="Multi",
INDIRECT("$C$"&amp;LOOKUP(2, 1 / ($AY$1:INDIRECT("$AY$"&amp;ROW($AY380)-1) &lt;&gt; ""),ROW($AY$1:INDIRECT("$AY$"&amp;ROW($AY380)-1))))="Double"),2,1)))</f>
        <v/>
      </c>
      <c r="BI380" s="3" t="str" cm="1">
        <f t="array" aca="1" ref="BI380" ca="1">IF(NOT(ISNUMBER(INDEX($A:$A,LOOKUP(2,1/($A$1:INDIRECT("$A$"&amp;ROW($A380))&lt;&gt;""),ROW($A$1:INDIRECT("$A$"&amp;ROW($A380)))),1))),"",
VLOOKUP($BC380,GameFreakSQRT!$A$1:$B$200,2,FALSE))</f>
        <v/>
      </c>
      <c r="BJ380" s="3" t="str" cm="1">
        <f t="array" aca="1" ref="BJ380" ca="1">IF(NOT(ISNUMBER(INDEX($A:$A,LOOKUP(2,1/($A$1:INDIRECT("$A$"&amp;ROW($A380))&lt;&gt;""),ROW($A$1:INDIRECT("$A$"&amp;ROW($A380)))),1))),"",
VLOOKUP($BD380,GameFreakSQRT!$A$1:$B$200,2,FALSE))</f>
        <v/>
      </c>
      <c r="BK380" s="3" t="str" cm="1">
        <f t="array" aca="1" ref="BK380" ca="1">IF(NOT(ISNUMBER(INDEX($A:$A,LOOKUP(2,1/($A$1:INDIRECT("$A$"&amp;ROW($A380))&lt;&gt;""),ROW($A$1:INDIRECT("$A$"&amp;ROW($A380)))),1))),"",
_xlfn.FLOOR.MATH((($BI380*$BE380)*$BH380)/($BJ380*$BF380))+1)</f>
        <v/>
      </c>
      <c r="BL380" s="3" t="str" cm="1">
        <f t="array" aca="1" ref="BL380" ca="1">IF(NOT(ISNUMBER(INDEX($A:$A,LOOKUP(2,1/($A$1:INDIRECT("$A$"&amp;ROW($A380))&lt;&gt;""),ROW($A$1:INDIRECT("$A$"&amp;ROW($A380)))),1))),"",
_xlfn.FLOOR.MATH($BK380*IF(NOT(INDIRECT("$Z$"&amp;LOOKUP(2, 1 / ($AY$1:INDIRECT("$AY$"&amp;ROW($AY380)-1) &lt;&gt; ""),ROW($AY$1:INDIRECT("$AY$"&amp;ROW($AY380)-1))))=""),1.5,1)))</f>
        <v/>
      </c>
      <c r="BM380" s="3" t="str" cm="1">
        <f t="array" aca="1" ref="BM380" ca="1">IF(NOT(ISNUMBER(INDEX($A:$A, LOOKUP(2, 1 / ($A$1:INDIRECT("$A$"&amp;ROW($A380)) &lt;&gt; ""),ROW($A$1:INDIRECT("$A$"&amp;ROW($A380)))), 1))), "",
INDIRECT("$Y$"&amp;LOOKUP(2, 1 / ($AY$1:INDIRECT("$AY$"&amp;ROW($AY380)-1) &lt;&gt; ""),ROW($AY$1:INDIRECT("$AY$"&amp;ROW($AY380)-1)))))</f>
        <v/>
      </c>
      <c r="BN380" s="3" t="str">
        <f t="shared" ca="1" si="34"/>
        <v/>
      </c>
    </row>
    <row r="381" spans="1:66" x14ac:dyDescent="0.45">
      <c r="A381" s="69" t="s">
        <v>75</v>
      </c>
      <c r="B381" s="69" t="s">
        <v>660</v>
      </c>
      <c r="C381" s="69" t="s">
        <v>46</v>
      </c>
      <c r="D381" s="69" t="s">
        <v>649</v>
      </c>
      <c r="E381" s="69" t="s">
        <v>301</v>
      </c>
      <c r="F381" s="56">
        <v>1</v>
      </c>
      <c r="G381" s="2" t="s">
        <v>317</v>
      </c>
      <c r="H381" s="2" t="s">
        <v>50</v>
      </c>
      <c r="I381" s="2">
        <v>23</v>
      </c>
      <c r="J381" s="2" t="s">
        <v>92</v>
      </c>
      <c r="K381" s="2" t="s">
        <v>318</v>
      </c>
      <c r="L381" s="2" t="s">
        <v>53</v>
      </c>
      <c r="M381" s="2" t="s">
        <v>163</v>
      </c>
      <c r="N381" s="2" t="s">
        <v>320</v>
      </c>
      <c r="O381" s="2" t="s">
        <v>321</v>
      </c>
      <c r="P381" s="2" t="s">
        <v>338</v>
      </c>
      <c r="Q381" s="2">
        <v>12</v>
      </c>
      <c r="R381" s="2">
        <f>_xlfn.FLOOR.MATH((((2*VLOOKUP(G381, 'EV and Base'!$A$1:$N$671, 9, FALSE))+$Q381)*$I381)/100)+$I381+10</f>
        <v>67</v>
      </c>
      <c r="S381" s="2">
        <f>_xlfn.FLOOR.MATH((_xlfn.FLOOR.MATH((((2*VLOOKUP($G381, 'EV and Base'!$A$1:$N$671, 10, FALSE))+$Q381)*$I381)/100)+5)*
IF(OR($J381="Lonely", $J381="Brave", $J381="Adamant", $J381="Naughty"), 1.1,
IF(OR($J381="Bold", $J381="Timid", $J381="Modest", $J381="Calm"), 0.9, 1)))</f>
        <v>44</v>
      </c>
      <c r="T381" s="2">
        <f>_xlfn.FLOOR.MATH((_xlfn.FLOOR.MATH((((2*VLOOKUP($G381, 'EV and Base'!$A$1:$N$671, 11, FALSE))+$Q381)*$I381)/100)+5)*
IF(OR($J381="Bold", $J381="Relaxed", $J381="Impish", $J381="Lax"), 1.1,
IF(OR($J381="Lonely", $J381="Hasty", $J381="Mild", $J381="Gentle"), 0.9, 1)))</f>
        <v>28</v>
      </c>
      <c r="U381" s="2">
        <f>_xlfn.FLOOR.MATH((_xlfn.FLOOR.MATH((((2*VLOOKUP($G381, 'EV and Base'!$A$1:$N$671, 12, FALSE))+$Q381)*$I381)/100)+5)*
IF(OR($J381="Modest", $J381="Mild", $J381="Quiet", $J381="Rash"), 1.1,
IF(OR($J381="Adamant", $J381="Impish", $J381="Jolly", $J381="Careful"), 0.9, 1)))</f>
        <v>15</v>
      </c>
      <c r="V381" s="2">
        <f>_xlfn.FLOOR.MATH((_xlfn.FLOOR.MATH((((2*VLOOKUP($G381, 'EV and Base'!$A$1:$N$671, 13, FALSE))+$Q381)*$I381)/100)+5)*
IF(OR($J381="Calm", $J381="Gentle", $J381="Sassy", $J381="Careful"), 1.1,
IF(OR($J381="Naughty", $J381="Lax", $J381="Naive", $J381="Rash"), 0.9, 1)))</f>
        <v>28</v>
      </c>
      <c r="W381" s="2">
        <f>_xlfn.FLOOR.MATH((_xlfn.FLOOR.MATH((((2*VLOOKUP($G381, 'EV and Base'!$A$1:$N$671, 14, FALSE))+$Q381)*$I381)/100)+5)*
IF(OR($J381="Timid", $J381="Hasty", $J381="Jolly", $J381="Naive"), 1.1,
IF(OR($J381="Brave", $J381="Relaxed", $J381="Quiet", $J381="Sassy"), 0.9, 1)))</f>
        <v>30</v>
      </c>
      <c r="X381" s="69">
        <v>1380</v>
      </c>
      <c r="Z381" s="1">
        <v>1</v>
      </c>
      <c r="AA381" s="23" t="str" cm="1">
        <f t="array" aca="1" ref="AA381" ca="1">IF(NOT(ISNUMBER(INDEX($A:$A,LOOKUP(2,1/($A$1:INDIRECT("$A$"&amp;ROW($A381))&lt;&gt;""),ROW($A$1:INDIRECT("$A$"&amp;ROW($A381)))),1))),"",
IF(NOT(ISNUMBER($A381)),$AA380,
IF($AB381&lt;16,"Lillipup",
IF($AB381&lt;32,"Herdier",
"Stoutland"))))</f>
        <v/>
      </c>
      <c r="AB381" s="25" t="str" cm="1">
        <f t="array" aca="1" ref="AB381" ca="1">IF(NOT(ISNUMBER(INDEX($A:$A, LOOKUP(2, 1 / ($A$1:INDIRECT("$A$"&amp;ROW($A381)) &lt;&gt; ""),ROW($A$1:INDIRECT("$A$"&amp;ROW($A381)))), 1))), "",
VLOOKUP($AY381,'Medium-Slow'!$A$1:$B$101,2,TRUE))</f>
        <v/>
      </c>
      <c r="AC381" s="23" t="str" cm="1">
        <f t="array" aca="1" ref="AC381" ca="1">IF(NOT(ISNUMBER(INDEX($A:$A, LOOKUP(2, 1 / ($A$1:INDIRECT("$A$"&amp;ROW($A381)) &lt;&gt; ""),ROW($A$1:INDIRECT("$A$"&amp;ROW($A381)))), 1))), "",
INDEX($AC:$AC, LOOKUP(2, 1 / ($AC$1:INDIRECT("$AC$"&amp;ROW($AC381)-1) &lt;&gt; ""),ROW($AC$1:INDIRECT("$AC$"&amp;ROW($AC381)-1))), 1)+
IF(INDEX($AC:$AC, LOOKUP(2, 1 / ($AC$1:INDIRECT("$AC$"&amp;ROW($AC381)-1) &lt;&gt; ""),ROW($AC$1:INDIRECT("$AC$"&amp;ROW($AC381)-1))), 1)+
INDEX($AD:$AD, LOOKUP(2, 1 / ($AD$1:INDIRECT("$AD$"&amp;ROW($AD381)-1) &lt;&gt; ""),ROW($AD$1:INDIRECT("$AD$"&amp;ROW($AD381)-1))), 1)+
INDEX($AE:$AE, LOOKUP(2, 1 / ($AE$1:INDIRECT("$AE$"&amp;ROW($AE381)-1) &lt;&gt; ""),ROW($AE$1:INDIRECT("$AE$"&amp;ROW($AD381)-1))), 1)+
INDEX($AE:$AF, LOOKUP(2, 1 / ($AF$1:INDIRECT("$AF$"&amp;ROW($AF381)-1) &lt;&gt; ""),ROW($AF$1:INDIRECT("$AF$"&amp;ROW($AD381)-1))), 1)+
INDEX($AG:$AG, LOOKUP(2, 1 / ($AG$1:INDIRECT("$AG$"&amp;ROW($AG381)-1) &lt;&gt; ""),ROW($AG$1:INDIRECT("$AG$"&amp;ROW($AD381)-1))), 1)+
INDEX($AH:$AH, LOOKUP(2, 1 / ($AH$1:INDIRECT("$AH$"&amp;ROW($AH381)-1) &lt;&gt; ""),ROW($AH$1:INDIRECT("$AH$"&amp;ROW($AD381)-1))), 1)&gt;=510,0,
IF(INDEX($AC:$AC, LOOKUP(2, 1 / ($AC$1:INDIRECT("$AC$"&amp;ROW($AC381)-1) &lt;&gt; ""),ROW($AC$1:INDIRECT("$AC$"&amp;ROW($AC381)-1))), 1)&gt;=255,0,
VLOOKUP(INDIRECT("$G$"&amp;LOOKUP(2, 1 / ($AC$1:INDIRECT("$AC$"&amp;ROW($AC381)-1) &lt;&gt; ""),ROW($AC$1:INDIRECT("$AC$"&amp;ROW($AC381)-1)))), 'EV and Base'!$A$1:$N$671, 3, FALSE))))</f>
        <v/>
      </c>
      <c r="AD381" s="2" t="str" cm="1">
        <f t="array" aca="1" ref="AD381" ca="1">IF(NOT(ISNUMBER(INDEX($A:$A, LOOKUP(2, 1 / ($A$1:INDIRECT("$A$"&amp;ROW($A381)) &lt;&gt; ""),ROW($A$1:INDIRECT("$A$"&amp;ROW($A381)))), 1))), "",
INDEX($AD:$AD, LOOKUP(2, 1 / ($AD$1:INDIRECT("$AD$"&amp;ROW($AD381)-1) &lt;&gt; ""),ROW($AD$1:INDIRECT("$AD$"&amp;ROW($AD381)-1))), 1)+
IF(INDEX($AC:$AC, LOOKUP(2, 1 / ($AC$1:INDIRECT("$AC$"&amp;ROW($AC381)-1) &lt;&gt; ""),ROW($AC$1:INDIRECT("$AC$"&amp;ROW($AC381)-1))), 1)+
INDEX($AD:$AD, LOOKUP(2, 1 / ($AD$1:INDIRECT("$AD$"&amp;ROW($AD381)-1) &lt;&gt; ""),ROW($AD$1:INDIRECT("$AD$"&amp;ROW($AD381)-1))), 1)+
INDEX($AE:$AE, LOOKUP(2, 1 / ($AE$1:INDIRECT("$AE$"&amp;ROW($AE381)-1) &lt;&gt; ""),ROW($AE$1:INDIRECT("$AE$"&amp;ROW($AD381)-1))), 1)+
INDEX($AE:$AF, LOOKUP(2, 1 / ($AF$1:INDIRECT("$AF$"&amp;ROW($AF381)-1) &lt;&gt; ""),ROW($AF$1:INDIRECT("$AF$"&amp;ROW($AD381)-1))), 1)+
INDEX($AG:$AG, LOOKUP(2, 1 / ($AG$1:INDIRECT("$AG$"&amp;ROW($AG381)-1) &lt;&gt; ""),ROW($AG$1:INDIRECT("$AG$"&amp;ROW($AD381)-1))), 1)+
INDEX($AH:$AH, LOOKUP(2, 1 / ($AH$1:INDIRECT("$AH$"&amp;ROW($AH381)-1) &lt;&gt; ""),ROW($AH$1:INDIRECT("$AH$"&amp;ROW($AD381)-1))), 1)&gt;=510,0,
IF(INDEX($AD:$AD, LOOKUP(2, 1 / ($AD$1:INDIRECT("$AD$"&amp;ROW($AD381)-1) &lt;&gt; ""),ROW($AD$1:INDIRECT("$AD$"&amp;ROW($AD381)-1))), 1)&gt;=255,0,
VLOOKUP(INDIRECT("$G$"&amp;LOOKUP(2, 1 / ($AD$1:INDIRECT("$AD$"&amp;ROW($AD381)-1) &lt;&gt; ""),ROW($AD$1:INDIRECT("$AD$"&amp;ROW($AD381)-1)))), 'EV and Base'!$A$1:$N$671, 4, FALSE))))</f>
        <v/>
      </c>
      <c r="AE381" s="2" t="str" cm="1">
        <f t="array" aca="1" ref="AE381" ca="1">IF(NOT(ISNUMBER(INDEX($A:$A,LOOKUP(2,1/($A$1:INDIRECT("$A$"&amp;ROW($A381))&lt;&gt;""),ROW($A$1:INDIRECT("$A$"&amp;ROW($A381)))),1))),"",
INDEX($AE:$AE,LOOKUP(2,1/($AE$1:INDIRECT("$AE$"&amp;ROW($AE381)-1)&lt;&gt;""),ROW($AE$1:INDIRECT("$AE$"&amp;ROW($AE381)-1))),1)+
IF(INDEX($AC:$AC,LOOKUP(2,1/($AC$1:INDIRECT("$AC$"&amp;ROW($AC381)-1)&lt;&gt;""),ROW($AC$1:INDIRECT("$AC$"&amp;ROW($AC381)-1))),1)+
INDEX($AD:$AD,LOOKUP(2,1/($AD$1:INDIRECT("$AD$"&amp;ROW($AD381)-1)&lt;&gt;""),ROW($AD$1:INDIRECT("$AD$"&amp;ROW($AD381)-1))),1)+
INDEX($AE:$AE,LOOKUP(2,1/($AE$1:INDIRECT("$AE$"&amp;ROW($AE381)-1)&lt;&gt;""),ROW($AE$1:INDIRECT("$AE$"&amp;ROW($AD381)-1))),1)+
INDEX($AE:$AF,LOOKUP(2,1/($AF$1:INDIRECT("$AF$"&amp;ROW($AF381)-1)&lt;&gt;""),ROW($AF$1:INDIRECT("$AF$"&amp;ROW($AD381)-1))),1)+
INDEX($AG:$AG,LOOKUP(2,1/($AG$1:INDIRECT("$AG$"&amp;ROW($AG381)-1)&lt;&gt;""),ROW($AG$1:INDIRECT("$AG$"&amp;ROW($AD381)-1))),1)+
INDEX($AH:$AH,LOOKUP(2,1/($AH$1:INDIRECT("$AH$"&amp;ROW($AH381)-1)&lt;&gt;""),ROW($AH$1:INDIRECT("$AH$"&amp;ROW($AD381)-1))),1)&gt;=510,0,
IF(INDEX($AE:$AE,LOOKUP(2,1/($AE$1:INDIRECT("$AE$"&amp;ROW($AE381)-1)&lt;&gt;""),ROW($AE$1:INDIRECT("$AE$"&amp;ROW($AE381)-1))),1)&gt;=255,0,
VLOOKUP(INDIRECT("$G$"&amp;LOOKUP(2,1/($AE$1:INDIRECT("$AE$"&amp;ROW($AE381)-1)&lt;&gt;""),ROW($AE$1:INDIRECT("$AE$"&amp;ROW($AE381)-1)))),'EV and Base'!$A$1:$N$671,5,FALSE))))</f>
        <v/>
      </c>
      <c r="AF381" s="2" t="str" cm="1">
        <f t="array" aca="1" ref="AF381" ca="1">IF(NOT(ISNUMBER(INDEX($A:$A, LOOKUP(2, 1 / ($A$1:INDIRECT("$A$"&amp;ROW($A381)) &lt;&gt; ""),ROW($A$1:INDIRECT("$A$"&amp;ROW($A381)))), 1))), "",
INDEX($AF:$AF, LOOKUP(2, 1 / ($AF$1:INDIRECT("$AF$"&amp;ROW($AF381)-1) &lt;&gt; ""),ROW($AF$1:INDIRECT("$AF$"&amp;ROW($AF381)-1))), 1)+
IF(INDEX($AC:$AC, LOOKUP(2, 1 / ($AC$1:INDIRECT("$AC$"&amp;ROW($AC381)-1) &lt;&gt; ""),ROW($AC$1:INDIRECT("$AC$"&amp;ROW($AC381)-1))), 1)+
INDEX($AD:$AD, LOOKUP(2, 1 / ($AD$1:INDIRECT("$AD$"&amp;ROW($AD381)-1) &lt;&gt; ""),ROW($AD$1:INDIRECT("$AD$"&amp;ROW($AD381)-1))), 1)+
INDEX($AE:$AE, LOOKUP(2, 1 / ($AE$1:INDIRECT("$AE$"&amp;ROW($AE381)-1) &lt;&gt; ""),ROW($AE$1:INDIRECT("$AE$"&amp;ROW($AD381)-1))), 1)+
INDEX($AE:$AF, LOOKUP(2, 1 / ($AF$1:INDIRECT("$AF$"&amp;ROW($AF381)-1) &lt;&gt; ""),ROW($AF$1:INDIRECT("$AF$"&amp;ROW($AD381)-1))), 1)+
INDEX($AG:$AG, LOOKUP(2, 1 / ($AG$1:INDIRECT("$AG$"&amp;ROW($AG381)-1) &lt;&gt; ""),ROW($AG$1:INDIRECT("$AG$"&amp;ROW($AD381)-1))), 1)+
INDEX($AH:$AH, LOOKUP(2, 1 / ($AH$1:INDIRECT("$AH$"&amp;ROW($AH381)-1) &lt;&gt; ""),ROW($AH$1:INDIRECT("$AH$"&amp;ROW($AD381)-1))), 1)&gt;=510,0,
IF(INDEX($AF:$AF, LOOKUP(2, 1 / ($AF$1:INDIRECT("$AF$"&amp;ROW($AF381)-1) &lt;&gt; ""),ROW($AF$1:INDIRECT("$AF$"&amp;ROW($AF381)-1))), 1)&gt;=255,0,
VLOOKUP(INDIRECT("$G$"&amp;LOOKUP(2, 1 / ($AF$1:INDIRECT("$AF$"&amp;ROW($AF381)-1) &lt;&gt; ""),ROW($AF$1:INDIRECT("$AF$"&amp;ROW($AF381)-1)))), 'EV and Base'!$A$1:$N$671, 6, FALSE))))</f>
        <v/>
      </c>
      <c r="AG381" s="2" t="str" cm="1">
        <f t="array" aca="1" ref="AG381" ca="1">IF(NOT(ISNUMBER(INDEX($A:$A, LOOKUP(2, 1 / ($A$1:INDIRECT("$A$"&amp;ROW($A381)) &lt;&gt; ""),ROW($A$1:INDIRECT("$A$"&amp;ROW($A381)))), 1))), "",
INDEX($AG:$AG, LOOKUP(2, 1 / ($AG$1:INDIRECT("$AG$"&amp;ROW($AG381)-1) &lt;&gt; ""),ROW($AG$1:INDIRECT("$AG$"&amp;ROW($AG381)-1))), 1)+
IF(INDEX($AC:$AC, LOOKUP(2, 1 / ($AC$1:INDIRECT("$AC$"&amp;ROW($AC381)-1) &lt;&gt; ""),ROW($AC$1:INDIRECT("$AC$"&amp;ROW($AC381)-1))), 1)+
INDEX($AD:$AD, LOOKUP(2, 1 / ($AD$1:INDIRECT("$AD$"&amp;ROW($AD381)-1) &lt;&gt; ""),ROW($AD$1:INDIRECT("$AD$"&amp;ROW($AD381)-1))), 1)+
INDEX($AE:$AE, LOOKUP(2, 1 / ($AE$1:INDIRECT("$AE$"&amp;ROW($AE381)-1) &lt;&gt; ""),ROW($AE$1:INDIRECT("$AE$"&amp;ROW($AD381)-1))), 1)+
INDEX($AE:$AF, LOOKUP(2, 1 / ($AF$1:INDIRECT("$AF$"&amp;ROW($AF381)-1) &lt;&gt; ""),ROW($AF$1:INDIRECT("$AF$"&amp;ROW($AD381)-1))), 1)+
INDEX($AG:$AG, LOOKUP(2, 1 / ($AG$1:INDIRECT("$AG$"&amp;ROW($AG381)-1) &lt;&gt; ""),ROW($AG$1:INDIRECT("$AG$"&amp;ROW($AD381)-1))), 1)+
INDEX($AH:$AH, LOOKUP(2, 1 / ($AH$1:INDIRECT("$AH$"&amp;ROW($AH381)-1) &lt;&gt; ""),ROW($AH$1:INDIRECT("$AH$"&amp;ROW($AD381)-1))), 1)&gt;=510,0,
IF(INDEX($AG:$AG, LOOKUP(2, 1 / ($AG$1:INDIRECT("$AG$"&amp;ROW($AG381)-1) &lt;&gt; ""),ROW($AG$1:INDIRECT("$AG$"&amp;ROW($AG381)-1))), 1)&gt;=255,0,
VLOOKUP(INDIRECT("$G$"&amp;LOOKUP(2, 1 / ($AG$1:INDIRECT("$AG$"&amp;ROW($AG381)-1) &lt;&gt; ""),ROW($AG$1:INDIRECT("$AG$"&amp;ROW($AG381)-1)))), 'EV and Base'!$A$1:$N$671, 7, FALSE))))</f>
        <v/>
      </c>
      <c r="AH381" s="24" t="str" cm="1">
        <f t="array" aca="1" ref="AH381" ca="1">IF(NOT(ISNUMBER(INDEX($A:$A,LOOKUP(2,1/($A$1:INDIRECT("$A$"&amp;ROW($A381))&lt;&gt;""),ROW($A$1:INDIRECT("$A$"&amp;ROW($A381)))),1))),"",
INDEX($AH:$AH,LOOKUP(2,1/($AH$1:INDIRECT("$AH$"&amp;ROW($AH381)-1)&lt;&gt;""),ROW($AH$1:INDIRECT("$AH$"&amp;ROW($AH381)-1))),1)+
IF(INDEX($AC:$AC,LOOKUP(2,1/($AC$1:INDIRECT("$AC$"&amp;ROW($AC381)-1)&lt;&gt;""),ROW($AC$1:INDIRECT("$AC$"&amp;ROW($AC381)-1))),1)+
INDEX($AD:$AD,LOOKUP(2,1/($AD$1:INDIRECT("$AD$"&amp;ROW($AD381)-1)&lt;&gt;""),ROW($AD$1:INDIRECT("$AD$"&amp;ROW($AD381)-1))),1)+
INDEX($AE:$AE,LOOKUP(2,1/($AE$1:INDIRECT("$AE$"&amp;ROW($AE381)-1)&lt;&gt;""),ROW($AE$1:INDIRECT("$AE$"&amp;ROW($AD381)-1))),1)+
INDEX($AE:$AF,LOOKUP(2,1/($AF$1:INDIRECT("$AF$"&amp;ROW($AF381)-1)&lt;&gt;""),ROW($AF$1:INDIRECT("$AF$"&amp;ROW($AD381)-1))),1)+
INDEX($AG:$AG,LOOKUP(2,1/($AG$1:INDIRECT("$AG$"&amp;ROW($AG381)-1)&lt;&gt;""),ROW($AG$1:INDIRECT("$AG$"&amp;ROW($AD381)-1))),1)+
INDEX($AH:$AH,LOOKUP(2,1/($AH$1:INDIRECT("$AH$"&amp;ROW($AH381)-1)&lt;&gt;""),ROW($AH$1:INDIRECT("$AH$"&amp;ROW($AD381)-1))),1)&gt;=510,0,
IF(INDEX($AH:$AH,LOOKUP(2,1/($AH$1:INDIRECT("$AH$"&amp;ROW($AH381)-1)&lt;&gt;""),ROW($AH$1:INDIRECT("$AH$"&amp;ROW($AH381)-1))),1)&gt;=255,0,
VLOOKUP(INDIRECT("$G$"&amp;LOOKUP(2,1/($AH$1:INDIRECT("$AH$"&amp;ROW($AH381)-1)&lt;&gt;""),ROW($AH$1:INDIRECT("$AH$"&amp;ROW($AH381)-1)))),'EV and Base'!$A$1:$N$671,8,FALSE))))</f>
        <v/>
      </c>
      <c r="AI381" s="29" t="str" cm="1">
        <f t="array" aca="1" ref="AI381" ca="1">IF(NOT(ISNUMBER(INDEX($A:$A,LOOKUP(2,1/($A$1:INDIRECT("$A$"&amp;ROW($A381))&lt;&gt;""),ROW($A$1:INDIRECT("$A$"&amp;ROW($A381)))),1))),"",
ROUNDDOWN((((2*VLOOKUP($AA381,'EV and Base'!$A$1:$N$671,9,FALSE))+31+ROUNDDOWN($AC381/4,0))*$AB381)/100,0)+$AB381+10)</f>
        <v/>
      </c>
      <c r="AJ381" s="21" t="str" cm="1">
        <f t="array" aca="1" ref="AJ381" ca="1">IF(NOT(ISNUMBER(INDEX($A:$A, LOOKUP(2, 1 / ($A$1:INDIRECT("$A$"&amp;ROW($A381)) &lt;&gt; ""),ROW($A$1:INDIRECT("$A$"&amp;ROW($A381)))), 1))), "",
ROUNDDOWN((ROUNDDOWN((((2*VLOOKUP($AA381, 'EV and Base'!$A$1:$N$671, 10, FALSE))+31+ROUNDDOWN($AD381/4, 0))*$AB381)/100, 0)+5)*1.1, 0))</f>
        <v/>
      </c>
      <c r="AK381" s="21" t="str" cm="1">
        <f t="array" aca="1" ref="AK381" ca="1">IF(NOT(ISNUMBER(INDEX($A:$A, LOOKUP(2, 1 / ($A$1:INDIRECT("$A$"&amp;ROW($A381)) &lt;&gt; ""),ROW($A$1:INDIRECT("$A$"&amp;ROW($A381)))), 1))), "",
ROUNDDOWN((ROUNDDOWN((((2*VLOOKUP($AA381, 'EV and Base'!$A$1:$N$671, 11, FALSE))+30+ROUNDDOWN($AE381/4, 0))*$AB381)/100, 0)+5), 0)
&amp;"-"&amp;
ROUNDDOWN((ROUNDDOWN((((2*VLOOKUP($AA381, 'EV and Base'!$A$1:$N$671, 11, FALSE))+31+ROUNDDOWN($AE381/4, 0))*$AB381)/100, 0)+5), 0))</f>
        <v/>
      </c>
      <c r="AL381" s="21" t="str" cm="1">
        <f t="array" aca="1" ref="AL381" ca="1">IF(NOT(ISNUMBER(INDEX($A:$A, LOOKUP(2, 1 / ($A$1:INDIRECT("$A$"&amp;ROW($A381)) &lt;&gt; ""),ROW($A$1:INDIRECT("$A$"&amp;ROW($A381)))), 1))), "",
ROUNDDOWN((ROUNDDOWN((((2*VLOOKUP($AA381, 'EV and Base'!$A$1:$N$671, 12, FALSE))+0+ROUNDDOWN($AF381/4, 0))*$AB381)/100, 0)+5)*0.9, 0)
&amp;"-"&amp;
ROUNDDOWN((ROUNDDOWN((((2*VLOOKUP($AA381, 'EV and Base'!$A$1:$N$671, 12, FALSE))+31+ROUNDDOWN($AF381/4, 0))*$AB381)/100, 0)+5)*0.9, 0))</f>
        <v/>
      </c>
      <c r="AM381" s="21" t="str" cm="1">
        <f t="array" aca="1" ref="AM381" ca="1">IF(NOT(ISNUMBER(INDEX($A:$A, LOOKUP(2, 1 / ($A$1:INDIRECT("$A$"&amp;ROW($A381)) &lt;&gt; ""),ROW($A$1:INDIRECT("$A$"&amp;ROW($A381)))), 1))), "",
ROUNDDOWN((ROUNDDOWN((((2*VLOOKUP($AA381, 'EV and Base'!$A$1:$N$671, 13, FALSE))+30+ROUNDDOWN($AG381/4, 0))*$AB381)/100, 0)+5), 0)
&amp;"-"&amp;
ROUNDDOWN((ROUNDDOWN((((2*VLOOKUP($AA381, 'EV and Base'!$A$1:$N$671, 13, FALSE))+31+ROUNDDOWN($AG381/4, 0))*$AB381)/100, 0)+5), 0))</f>
        <v/>
      </c>
      <c r="AN381" s="25" t="str" cm="1">
        <f t="array" aca="1" ref="AN381" ca="1">IF(NOT(ISNUMBER(INDEX($A:$A, LOOKUP(2, 1 / ($A$1:INDIRECT("$A$"&amp;ROW($A381)) &lt;&gt; ""),ROW($A$1:INDIRECT("$A$"&amp;ROW($A381)))), 1))), "",
ROUNDDOWN((ROUNDDOWN((((2*VLOOKUP($AA381, 'EV and Base'!$A$1:$N$671, 14, FALSE))+31+ROUNDDOWN($AH381/4, 0))*$AB381)/100, 0)+5), 0))</f>
        <v/>
      </c>
      <c r="AO381" s="23" t="str" cm="1">
        <f t="array" aca="1" ref="AO381" ca="1">IF(NOT(ISNUMBER(INDEX($A:$A, LOOKUP(2, 1 / ($A$1:INDIRECT("$A$"&amp;ROW($A381)) &lt;&gt; ""),ROW($A$1:INDIRECT("$A$"&amp;ROW($A381)))), 1))), "",
ROUNDDOWN((((2*VLOOKUP($AA381, 'EV and Base'!$A$1:$N$671, 9, FALSE))+31+ROUNDDOWN($AC381/4, 0))*$AB381)/100, 0)+$AB381+10)</f>
        <v/>
      </c>
      <c r="AP381" s="2" t="str" cm="1">
        <f t="array" aca="1" ref="AP381" ca="1">IF(NOT(ISNUMBER(INDEX($A:$A, LOOKUP(2, 1 / ($A$1:INDIRECT("$A$"&amp;ROW($A381)) &lt;&gt; ""),ROW($A$1:INDIRECT("$A$"&amp;ROW($A381)))), 1))), "",
ROUNDDOWN((ROUNDDOWN((((2*VLOOKUP($AA381, 'EV and Base'!$A$1:$N$671, 10, FALSE))+31+ROUNDDOWN($AD381/4, 0))*$AB381)/100, 0)+5)*1.1, 0))</f>
        <v/>
      </c>
      <c r="AQ381" s="2" t="str" cm="1">
        <f t="array" aca="1" ref="AQ381" ca="1">IF(NOT(ISNUMBER(INDEX($A:$A, LOOKUP(2, 1 / ($A$1:INDIRECT("$A$"&amp;ROW($A381)) &lt;&gt; ""),ROW($A$1:INDIRECT("$A$"&amp;ROW($A381)))), 1))), "",
ROUNDDOWN((ROUNDDOWN((((2*VLOOKUP($AA381, 'EV and Base'!$A$1:$N$671, 11, FALSE))+$AV$2+ROUNDDOWN($AE381/4, 0))*$AB381)/100, 0)+5), 0))</f>
        <v/>
      </c>
      <c r="AR381" s="22" t="str" cm="1">
        <f t="array" aca="1" ref="AR381" ca="1">IF(NOT(ISNUMBER(INDEX($A:$A, LOOKUP(2, 1 / ($A$1:INDIRECT("$A$"&amp;ROW($A381)) &lt;&gt; ""),ROW($A$1:INDIRECT("$A$"&amp;ROW($A381)))), 1))), "",
ROUNDDOWN((ROUNDDOWN((((2*VLOOKUP($AA381, 'EV and Base'!$A$1:$N$671, 12, FALSE))+$AW$2+ROUNDDOWN($AF381/4, 0))*$AB381)/100, 0)+5)*0.9, 0))</f>
        <v/>
      </c>
      <c r="AS381" s="2" t="str" cm="1">
        <f t="array" aca="1" ref="AS381" ca="1">IF(NOT(ISNUMBER(INDEX($A:$A, LOOKUP(2, 1 / ($A$1:INDIRECT("$A$"&amp;ROW($A381)) &lt;&gt; ""),ROW($A$1:INDIRECT("$A$"&amp;ROW($A381)))), 1))), "",
ROUNDDOWN((ROUNDDOWN((((2*VLOOKUP($AA381, 'EV and Base'!$A$1:$N$671, 13, FALSE))+$AX$2+ROUNDDOWN($AG381/4, 0))*$AB381)/100, 0)+5), 0))</f>
        <v/>
      </c>
      <c r="AT381" s="24" t="str" cm="1">
        <f t="array" aca="1" ref="AT381" ca="1">IF(NOT(ISNUMBER(INDEX($A:$A, LOOKUP(2, 1 / ($A$1:INDIRECT("$A$"&amp;ROW($A381)) &lt;&gt; ""),ROW($A$1:INDIRECT("$A$"&amp;ROW($A381)))), 1))), "",
ROUNDDOWN((ROUNDDOWN((((2*VLOOKUP($AA381, 'EV and Base'!$A$1:$N$671, 14, FALSE))+31+ROUNDDOWN($AH381/4, 0))*$AB381)/100, 0)+5), 0))</f>
        <v/>
      </c>
      <c r="AU381" s="28"/>
      <c r="AY381" t="str" cm="1">
        <f t="array" aca="1" ref="AY381" ca="1">IF(NOT(ISNUMBER(INDEX($A:$A,LOOKUP(2,1/($A$1:INDIRECT("$A$"&amp;ROW($A381))&lt;&gt;""),ROW($A$1:INDIRECT("$A$"&amp;ROW($A381)))),1))),"",
INDEX($AY:$AY,LOOKUP(2,1/($AY$1:INDIRECT("$AY$"&amp;ROW($AY381)-1)&lt;&gt;""),ROW($AY$1:INDIRECT("$AY$"&amp;ROW($AY381)-1))),1)+$BL381)</f>
        <v/>
      </c>
      <c r="AZ381" s="3" t="str" cm="1">
        <f t="array" aca="1" ref="AZ381" ca="1">IF(NOT(ISNUMBER(INDEX($A:$A, LOOKUP(2, 1 / ($A$1:INDIRECT("$A$"&amp;ROW($A381)) &lt;&gt; ""),ROW($A$1:INDIRECT("$A$"&amp;ROW($A381)))), 1))), "",
VLOOKUP(INDIRECT("$G$"&amp;LOOKUP(2, 1 / ($AY$1:INDIRECT("$AY$"&amp;ROW($AY381)-1) &lt;&gt; ""),ROW($AY$1:INDIRECT("$AY$"&amp;ROW($AY381)-1)))),'EV and Base'!A320:N990,2,FALSE))</f>
        <v/>
      </c>
      <c r="BA381" s="3" t="str" cm="1">
        <f t="array" aca="1" ref="BA381" ca="1">IF(NOT(ISNUMBER(INDEX($A:$A, LOOKUP(2, 1 / ($A$1:INDIRECT("$A$"&amp;ROW($A381)) &lt;&gt; ""),ROW($A$1:INDIRECT("$A$"&amp;ROW($A381)))), 1))), "",
INDIRECT("$I$"&amp;LOOKUP(2, 1 / ($AY$1:INDIRECT("$AY$"&amp;ROW($AY381)-1) &lt;&gt; ""),ROW($AY$1:INDIRECT("$AY$"&amp;ROW($AY381)-1)))))</f>
        <v/>
      </c>
      <c r="BB381" s="1" t="str" cm="1">
        <f t="array" aca="1" ref="BB381" ca="1">IF(NOT(ISNUMBER(INDEX($A:$A, LOOKUP(2, 1 / ($A$1:INDIRECT("$A$"&amp;ROW($A381)) &lt;&gt; ""),ROW($A$1:INDIRECT("$A$"&amp;ROW($A381)))), 1))), "",
INDIRECT("$AB$"&amp;LOOKUP(2, 1 / ($AY$1:INDIRECT("$AY$"&amp;ROW($AY381)-1) &lt;&gt; ""),ROW($AY$1:INDIRECT("$AY$"&amp;ROW($AY381)-1)))))</f>
        <v/>
      </c>
      <c r="BC381" s="3" t="str" cm="1">
        <f t="array" aca="1" ref="BC381" ca="1">IF(NOT(ISNUMBER(INDEX($A:$A,LOOKUP(2,1/($A$1:INDIRECT("$A$"&amp;ROW($A381))&lt;&gt;""),ROW($A$1:INDIRECT("$A$"&amp;ROW($A381)))),1))),"",
$BA381+$BA381+10)</f>
        <v/>
      </c>
      <c r="BD381" s="3" t="str" cm="1">
        <f t="array" aca="1" ref="BD381" ca="1">IF(NOT(ISNUMBER(INDEX($A:$A,LOOKUP(2,1/($A$1:INDIRECT("$A$"&amp;ROW($A381))&lt;&gt;""),ROW($A$1:INDIRECT("$A$"&amp;ROW($A381)))),1))),"",
$BA381+$BB381+10)</f>
        <v/>
      </c>
      <c r="BE381" s="3" t="str" cm="1">
        <f t="array" aca="1" ref="BE381" ca="1">IF(NOT(ISNUMBER(INDEX($A:$A,LOOKUP(2,1/($A$1:INDIRECT("$A$"&amp;ROW($A381))&lt;&gt;""),ROW($A$1:INDIRECT("$A$"&amp;ROW($A381)))),1))),"",
$BC381*$BC381)</f>
        <v/>
      </c>
      <c r="BF381" s="3" t="str" cm="1">
        <f t="array" aca="1" ref="BF381" ca="1">IF(NOT(ISNUMBER(INDEX($A:$A,LOOKUP(2,1/($A$1:INDIRECT("$A$"&amp;ROW($A381))&lt;&gt;""),ROW($A$1:INDIRECT("$A$"&amp;ROW($A381)))),1))),"",
$BD381*$BD381)</f>
        <v/>
      </c>
      <c r="BG381" s="3" t="str" cm="1">
        <f t="array" aca="1" ref="BG381" ca="1">IF(NOT(ISNUMBER(INDEX($A:$A,LOOKUP(2,1/($A$1:INDIRECT("$A$"&amp;ROW($A381))&lt;&gt;""),ROW($A$1:INDIRECT("$A$"&amp;ROW($A381)))),1))),"",
_xlfn.FLOOR.MATH(1.5*_xlfn.FLOOR.MATH($AZ381*BA381/5)))</f>
        <v/>
      </c>
      <c r="BH381" s="3" t="str" cm="1">
        <f t="array" aca="1" ref="BH381" ca="1">IF(NOT(ISNUMBER(INDEX($A:$A, LOOKUP(2, 1 / ($A$1:INDIRECT("$A$"&amp;ROW($A381)) &lt;&gt; ""),ROW($A$1:INDIRECT("$A$"&amp;ROW($A381)))), 1))), "",
_xlfn.FLOOR.MATH($BG381/IF(OR(INDIRECT("$C$"&amp;LOOKUP(2, 1 / ($AY$1:INDIRECT("$AY$"&amp;ROW($AY381)-1) &lt;&gt; ""),ROW($AY$1:INDIRECT("$AY$"&amp;ROW($AY381)-1))))="Multi",
INDIRECT("$C$"&amp;LOOKUP(2, 1 / ($AY$1:INDIRECT("$AY$"&amp;ROW($AY381)-1) &lt;&gt; ""),ROW($AY$1:INDIRECT("$AY$"&amp;ROW($AY381)-1))))="Double"),2,1)))</f>
        <v/>
      </c>
      <c r="BI381" s="3" t="str" cm="1">
        <f t="array" aca="1" ref="BI381" ca="1">IF(NOT(ISNUMBER(INDEX($A:$A,LOOKUP(2,1/($A$1:INDIRECT("$A$"&amp;ROW($A381))&lt;&gt;""),ROW($A$1:INDIRECT("$A$"&amp;ROW($A381)))),1))),"",
VLOOKUP($BC381,GameFreakSQRT!$A$1:$B$200,2,FALSE))</f>
        <v/>
      </c>
      <c r="BJ381" s="3" t="str" cm="1">
        <f t="array" aca="1" ref="BJ381" ca="1">IF(NOT(ISNUMBER(INDEX($A:$A,LOOKUP(2,1/($A$1:INDIRECT("$A$"&amp;ROW($A381))&lt;&gt;""),ROW($A$1:INDIRECT("$A$"&amp;ROW($A381)))),1))),"",
VLOOKUP($BD381,GameFreakSQRT!$A$1:$B$200,2,FALSE))</f>
        <v/>
      </c>
      <c r="BK381" s="3" t="str" cm="1">
        <f t="array" aca="1" ref="BK381" ca="1">IF(NOT(ISNUMBER(INDEX($A:$A,LOOKUP(2,1/($A$1:INDIRECT("$A$"&amp;ROW($A381))&lt;&gt;""),ROW($A$1:INDIRECT("$A$"&amp;ROW($A381)))),1))),"",
_xlfn.FLOOR.MATH((($BI381*$BE381)*$BH381)/($BJ381*$BF381))+1)</f>
        <v/>
      </c>
      <c r="BL381" s="3" t="str" cm="1">
        <f t="array" aca="1" ref="BL381" ca="1">IF(NOT(ISNUMBER(INDEX($A:$A,LOOKUP(2,1/($A$1:INDIRECT("$A$"&amp;ROW($A381))&lt;&gt;""),ROW($A$1:INDIRECT("$A$"&amp;ROW($A381)))),1))),"",
_xlfn.FLOOR.MATH($BK381*IF(NOT(INDIRECT("$Z$"&amp;LOOKUP(2, 1 / ($AY$1:INDIRECT("$AY$"&amp;ROW($AY381)-1) &lt;&gt; ""),ROW($AY$1:INDIRECT("$AY$"&amp;ROW($AY381)-1))))=""),1.5,1)))</f>
        <v/>
      </c>
      <c r="BM381" s="3" t="str" cm="1">
        <f t="array" aca="1" ref="BM381" ca="1">IF(NOT(ISNUMBER(INDEX($A:$A, LOOKUP(2, 1 / ($A$1:INDIRECT("$A$"&amp;ROW($A381)) &lt;&gt; ""),ROW($A$1:INDIRECT("$A$"&amp;ROW($A381)))), 1))), "",
INDIRECT("$Y$"&amp;LOOKUP(2, 1 / ($AY$1:INDIRECT("$AY$"&amp;ROW($AY381)-1) &lt;&gt; ""),ROW($AY$1:INDIRECT("$AY$"&amp;ROW($AY381)-1)))))</f>
        <v/>
      </c>
      <c r="BN381" s="3" t="str">
        <f t="shared" ca="1" si="34"/>
        <v/>
      </c>
    </row>
    <row r="382" spans="1:66" x14ac:dyDescent="0.45">
      <c r="A382" s="69"/>
      <c r="B382" s="69"/>
      <c r="C382" s="69"/>
      <c r="D382" s="69"/>
      <c r="E382" s="69"/>
      <c r="F382" s="56">
        <v>2</v>
      </c>
      <c r="G382" s="2" t="s">
        <v>145</v>
      </c>
      <c r="H382" s="2" t="s">
        <v>50</v>
      </c>
      <c r="I382" s="2">
        <v>23</v>
      </c>
      <c r="J382" s="2" t="s">
        <v>95</v>
      </c>
      <c r="K382" s="2" t="s">
        <v>146</v>
      </c>
      <c r="L382" s="2" t="s">
        <v>53</v>
      </c>
      <c r="M382" s="2" t="s">
        <v>149</v>
      </c>
      <c r="N382" s="2" t="s">
        <v>326</v>
      </c>
      <c r="O382" s="2" t="s">
        <v>392</v>
      </c>
      <c r="P382" s="2" t="s">
        <v>215</v>
      </c>
      <c r="Q382" s="2">
        <v>12</v>
      </c>
      <c r="R382" s="2">
        <f>_xlfn.FLOOR.MATH((((2*VLOOKUP(G382, 'EV and Base'!$A$1:$N$671, 9, FALSE))+$Q382)*$I382)/100)+$I382+10</f>
        <v>56</v>
      </c>
      <c r="S382" s="2">
        <f>_xlfn.FLOOR.MATH((_xlfn.FLOOR.MATH((((2*VLOOKUP($G382, 'EV and Base'!$A$1:$N$671, 10, FALSE))+$Q382)*$I382)/100)+5)*
IF(OR($J382="Lonely", $J382="Brave", $J382="Adamant", $J382="Naughty"), 1.1,
IF(OR($J382="Bold", $J382="Timid", $J382="Modest", $J382="Calm"), 0.9, 1)))</f>
        <v>31</v>
      </c>
      <c r="T382" s="2">
        <f>_xlfn.FLOOR.MATH((_xlfn.FLOOR.MATH((((2*VLOOKUP($G382, 'EV and Base'!$A$1:$N$671, 11, FALSE))+$Q382)*$I382)/100)+5)*
IF(OR($J382="Bold", $J382="Relaxed", $J382="Impish", $J382="Lax"), 1.1,
IF(OR($J382="Lonely", $J382="Hasty", $J382="Mild", $J382="Gentle"), 0.9, 1)))</f>
        <v>24</v>
      </c>
      <c r="U382" s="2">
        <f>_xlfn.FLOOR.MATH((_xlfn.FLOOR.MATH((((2*VLOOKUP($G382, 'EV and Base'!$A$1:$N$671, 12, FALSE))+$Q382)*$I382)/100)+5)*
IF(OR($J382="Modest", $J382="Mild", $J382="Quiet", $J382="Rash"), 1.1,
IF(OR($J382="Adamant", $J382="Impish", $J382="Jolly", $J382="Careful"), 0.9, 1)))</f>
        <v>30</v>
      </c>
      <c r="V382" s="2">
        <f>_xlfn.FLOOR.MATH((_xlfn.FLOOR.MATH((((2*VLOOKUP($G382, 'EV and Base'!$A$1:$N$671, 13, FALSE))+$Q382)*$I382)/100)+5)*
IF(OR($J382="Calm", $J382="Gentle", $J382="Sassy", $J382="Careful"), 1.1,
IF(OR($J382="Naughty", $J382="Lax", $J382="Naive", $J382="Rash"), 0.9, 1)))</f>
        <v>22</v>
      </c>
      <c r="W382" s="2">
        <f>_xlfn.FLOOR.MATH((_xlfn.FLOOR.MATH((((2*VLOOKUP($G382, 'EV and Base'!$A$1:$N$671, 14, FALSE))+$Q382)*$I382)/100)+5)*
IF(OR($J382="Timid", $J382="Hasty", $J382="Jolly", $J382="Naive"), 1.1,
IF(OR($J382="Brave", $J382="Relaxed", $J382="Quiet", $J382="Sassy"), 0.9, 1)))</f>
        <v>42</v>
      </c>
      <c r="X382" s="69"/>
      <c r="Z382" s="1">
        <v>1</v>
      </c>
      <c r="AA382" s="23" t="str" cm="1">
        <f t="array" aca="1" ref="AA382" ca="1">IF(NOT(ISNUMBER(INDEX($A:$A,LOOKUP(2,1/($A$1:INDIRECT("$A$"&amp;ROW($A382))&lt;&gt;""),ROW($A$1:INDIRECT("$A$"&amp;ROW($A382)))),1))),"",
IF(NOT(ISNUMBER($A382)),$AA381,
IF($AB382&lt;16,"Lillipup",
IF($AB382&lt;32,"Herdier",
"Stoutland"))))</f>
        <v/>
      </c>
      <c r="AB382" s="25" t="str" cm="1">
        <f t="array" aca="1" ref="AB382" ca="1">IF(NOT(ISNUMBER(INDEX($A:$A, LOOKUP(2, 1 / ($A$1:INDIRECT("$A$"&amp;ROW($A382)) &lt;&gt; ""),ROW($A$1:INDIRECT("$A$"&amp;ROW($A382)))), 1))), "",
VLOOKUP($AY382,'Medium-Slow'!$A$1:$B$101,2,TRUE))</f>
        <v/>
      </c>
      <c r="AC382" s="23" t="str" cm="1">
        <f t="array" aca="1" ref="AC382" ca="1">IF(NOT(ISNUMBER(INDEX($A:$A, LOOKUP(2, 1 / ($A$1:INDIRECT("$A$"&amp;ROW($A382)) &lt;&gt; ""),ROW($A$1:INDIRECT("$A$"&amp;ROW($A382)))), 1))), "",
INDEX($AC:$AC, LOOKUP(2, 1 / ($AC$1:INDIRECT("$AC$"&amp;ROW($AC382)-1) &lt;&gt; ""),ROW($AC$1:INDIRECT("$AC$"&amp;ROW($AC382)-1))), 1)+
IF(INDEX($AC:$AC, LOOKUP(2, 1 / ($AC$1:INDIRECT("$AC$"&amp;ROW($AC382)-1) &lt;&gt; ""),ROW($AC$1:INDIRECT("$AC$"&amp;ROW($AC382)-1))), 1)+
INDEX($AD:$AD, LOOKUP(2, 1 / ($AD$1:INDIRECT("$AD$"&amp;ROW($AD382)-1) &lt;&gt; ""),ROW($AD$1:INDIRECT("$AD$"&amp;ROW($AD382)-1))), 1)+
INDEX($AE:$AE, LOOKUP(2, 1 / ($AE$1:INDIRECT("$AE$"&amp;ROW($AE382)-1) &lt;&gt; ""),ROW($AE$1:INDIRECT("$AE$"&amp;ROW($AD382)-1))), 1)+
INDEX($AE:$AF, LOOKUP(2, 1 / ($AF$1:INDIRECT("$AF$"&amp;ROW($AF382)-1) &lt;&gt; ""),ROW($AF$1:INDIRECT("$AF$"&amp;ROW($AD382)-1))), 1)+
INDEX($AG:$AG, LOOKUP(2, 1 / ($AG$1:INDIRECT("$AG$"&amp;ROW($AG382)-1) &lt;&gt; ""),ROW($AG$1:INDIRECT("$AG$"&amp;ROW($AD382)-1))), 1)+
INDEX($AH:$AH, LOOKUP(2, 1 / ($AH$1:INDIRECT("$AH$"&amp;ROW($AH382)-1) &lt;&gt; ""),ROW($AH$1:INDIRECT("$AH$"&amp;ROW($AD382)-1))), 1)&gt;=510,0,
IF(INDEX($AC:$AC, LOOKUP(2, 1 / ($AC$1:INDIRECT("$AC$"&amp;ROW($AC382)-1) &lt;&gt; ""),ROW($AC$1:INDIRECT("$AC$"&amp;ROW($AC382)-1))), 1)&gt;=255,0,
VLOOKUP(INDIRECT("$G$"&amp;LOOKUP(2, 1 / ($AC$1:INDIRECT("$AC$"&amp;ROW($AC382)-1) &lt;&gt; ""),ROW($AC$1:INDIRECT("$AC$"&amp;ROW($AC382)-1)))), 'EV and Base'!$A$1:$N$671, 3, FALSE))))</f>
        <v/>
      </c>
      <c r="AD382" s="2" t="str" cm="1">
        <f t="array" aca="1" ref="AD382" ca="1">IF(NOT(ISNUMBER(INDEX($A:$A, LOOKUP(2, 1 / ($A$1:INDIRECT("$A$"&amp;ROW($A382)) &lt;&gt; ""),ROW($A$1:INDIRECT("$A$"&amp;ROW($A382)))), 1))), "",
INDEX($AD:$AD, LOOKUP(2, 1 / ($AD$1:INDIRECT("$AD$"&amp;ROW($AD382)-1) &lt;&gt; ""),ROW($AD$1:INDIRECT("$AD$"&amp;ROW($AD382)-1))), 1)+
IF(INDEX($AC:$AC, LOOKUP(2, 1 / ($AC$1:INDIRECT("$AC$"&amp;ROW($AC382)-1) &lt;&gt; ""),ROW($AC$1:INDIRECT("$AC$"&amp;ROW($AC382)-1))), 1)+
INDEX($AD:$AD, LOOKUP(2, 1 / ($AD$1:INDIRECT("$AD$"&amp;ROW($AD382)-1) &lt;&gt; ""),ROW($AD$1:INDIRECT("$AD$"&amp;ROW($AD382)-1))), 1)+
INDEX($AE:$AE, LOOKUP(2, 1 / ($AE$1:INDIRECT("$AE$"&amp;ROW($AE382)-1) &lt;&gt; ""),ROW($AE$1:INDIRECT("$AE$"&amp;ROW($AD382)-1))), 1)+
INDEX($AE:$AF, LOOKUP(2, 1 / ($AF$1:INDIRECT("$AF$"&amp;ROW($AF382)-1) &lt;&gt; ""),ROW($AF$1:INDIRECT("$AF$"&amp;ROW($AD382)-1))), 1)+
INDEX($AG:$AG, LOOKUP(2, 1 / ($AG$1:INDIRECT("$AG$"&amp;ROW($AG382)-1) &lt;&gt; ""),ROW($AG$1:INDIRECT("$AG$"&amp;ROW($AD382)-1))), 1)+
INDEX($AH:$AH, LOOKUP(2, 1 / ($AH$1:INDIRECT("$AH$"&amp;ROW($AH382)-1) &lt;&gt; ""),ROW($AH$1:INDIRECT("$AH$"&amp;ROW($AD382)-1))), 1)&gt;=510,0,
IF(INDEX($AD:$AD, LOOKUP(2, 1 / ($AD$1:INDIRECT("$AD$"&amp;ROW($AD382)-1) &lt;&gt; ""),ROW($AD$1:INDIRECT("$AD$"&amp;ROW($AD382)-1))), 1)&gt;=255,0,
VLOOKUP(INDIRECT("$G$"&amp;LOOKUP(2, 1 / ($AD$1:INDIRECT("$AD$"&amp;ROW($AD382)-1) &lt;&gt; ""),ROW($AD$1:INDIRECT("$AD$"&amp;ROW($AD382)-1)))), 'EV and Base'!$A$1:$N$671, 4, FALSE))))</f>
        <v/>
      </c>
      <c r="AE382" s="2" t="str" cm="1">
        <f t="array" aca="1" ref="AE382" ca="1">IF(NOT(ISNUMBER(INDEX($A:$A,LOOKUP(2,1/($A$1:INDIRECT("$A$"&amp;ROW($A382))&lt;&gt;""),ROW($A$1:INDIRECT("$A$"&amp;ROW($A382)))),1))),"",
INDEX($AE:$AE,LOOKUP(2,1/($AE$1:INDIRECT("$AE$"&amp;ROW($AE382)-1)&lt;&gt;""),ROW($AE$1:INDIRECT("$AE$"&amp;ROW($AE382)-1))),1)+
IF(INDEX($AC:$AC,LOOKUP(2,1/($AC$1:INDIRECT("$AC$"&amp;ROW($AC382)-1)&lt;&gt;""),ROW($AC$1:INDIRECT("$AC$"&amp;ROW($AC382)-1))),1)+
INDEX($AD:$AD,LOOKUP(2,1/($AD$1:INDIRECT("$AD$"&amp;ROW($AD382)-1)&lt;&gt;""),ROW($AD$1:INDIRECT("$AD$"&amp;ROW($AD382)-1))),1)+
INDEX($AE:$AE,LOOKUP(2,1/($AE$1:INDIRECT("$AE$"&amp;ROW($AE382)-1)&lt;&gt;""),ROW($AE$1:INDIRECT("$AE$"&amp;ROW($AD382)-1))),1)+
INDEX($AE:$AF,LOOKUP(2,1/($AF$1:INDIRECT("$AF$"&amp;ROW($AF382)-1)&lt;&gt;""),ROW($AF$1:INDIRECT("$AF$"&amp;ROW($AD382)-1))),1)+
INDEX($AG:$AG,LOOKUP(2,1/($AG$1:INDIRECT("$AG$"&amp;ROW($AG382)-1)&lt;&gt;""),ROW($AG$1:INDIRECT("$AG$"&amp;ROW($AD382)-1))),1)+
INDEX($AH:$AH,LOOKUP(2,1/($AH$1:INDIRECT("$AH$"&amp;ROW($AH382)-1)&lt;&gt;""),ROW($AH$1:INDIRECT("$AH$"&amp;ROW($AD382)-1))),1)&gt;=510,0,
IF(INDEX($AE:$AE,LOOKUP(2,1/($AE$1:INDIRECT("$AE$"&amp;ROW($AE382)-1)&lt;&gt;""),ROW($AE$1:INDIRECT("$AE$"&amp;ROW($AE382)-1))),1)&gt;=255,0,
VLOOKUP(INDIRECT("$G$"&amp;LOOKUP(2,1/($AE$1:INDIRECT("$AE$"&amp;ROW($AE382)-1)&lt;&gt;""),ROW($AE$1:INDIRECT("$AE$"&amp;ROW($AE382)-1)))),'EV and Base'!$A$1:$N$671,5,FALSE))))</f>
        <v/>
      </c>
      <c r="AF382" s="2" t="str" cm="1">
        <f t="array" aca="1" ref="AF382" ca="1">IF(NOT(ISNUMBER(INDEX($A:$A, LOOKUP(2, 1 / ($A$1:INDIRECT("$A$"&amp;ROW($A382)) &lt;&gt; ""),ROW($A$1:INDIRECT("$A$"&amp;ROW($A382)))), 1))), "",
INDEX($AF:$AF, LOOKUP(2, 1 / ($AF$1:INDIRECT("$AF$"&amp;ROW($AF382)-1) &lt;&gt; ""),ROW($AF$1:INDIRECT("$AF$"&amp;ROW($AF382)-1))), 1)+
IF(INDEX($AC:$AC, LOOKUP(2, 1 / ($AC$1:INDIRECT("$AC$"&amp;ROW($AC382)-1) &lt;&gt; ""),ROW($AC$1:INDIRECT("$AC$"&amp;ROW($AC382)-1))), 1)+
INDEX($AD:$AD, LOOKUP(2, 1 / ($AD$1:INDIRECT("$AD$"&amp;ROW($AD382)-1) &lt;&gt; ""),ROW($AD$1:INDIRECT("$AD$"&amp;ROW($AD382)-1))), 1)+
INDEX($AE:$AE, LOOKUP(2, 1 / ($AE$1:INDIRECT("$AE$"&amp;ROW($AE382)-1) &lt;&gt; ""),ROW($AE$1:INDIRECT("$AE$"&amp;ROW($AD382)-1))), 1)+
INDEX($AE:$AF, LOOKUP(2, 1 / ($AF$1:INDIRECT("$AF$"&amp;ROW($AF382)-1) &lt;&gt; ""),ROW($AF$1:INDIRECT("$AF$"&amp;ROW($AD382)-1))), 1)+
INDEX($AG:$AG, LOOKUP(2, 1 / ($AG$1:INDIRECT("$AG$"&amp;ROW($AG382)-1) &lt;&gt; ""),ROW($AG$1:INDIRECT("$AG$"&amp;ROW($AD382)-1))), 1)+
INDEX($AH:$AH, LOOKUP(2, 1 / ($AH$1:INDIRECT("$AH$"&amp;ROW($AH382)-1) &lt;&gt; ""),ROW($AH$1:INDIRECT("$AH$"&amp;ROW($AD382)-1))), 1)&gt;=510,0,
IF(INDEX($AF:$AF, LOOKUP(2, 1 / ($AF$1:INDIRECT("$AF$"&amp;ROW($AF382)-1) &lt;&gt; ""),ROW($AF$1:INDIRECT("$AF$"&amp;ROW($AF382)-1))), 1)&gt;=255,0,
VLOOKUP(INDIRECT("$G$"&amp;LOOKUP(2, 1 / ($AF$1:INDIRECT("$AF$"&amp;ROW($AF382)-1) &lt;&gt; ""),ROW($AF$1:INDIRECT("$AF$"&amp;ROW($AF382)-1)))), 'EV and Base'!$A$1:$N$671, 6, FALSE))))</f>
        <v/>
      </c>
      <c r="AG382" s="2" t="str" cm="1">
        <f t="array" aca="1" ref="AG382" ca="1">IF(NOT(ISNUMBER(INDEX($A:$A, LOOKUP(2, 1 / ($A$1:INDIRECT("$A$"&amp;ROW($A382)) &lt;&gt; ""),ROW($A$1:INDIRECT("$A$"&amp;ROW($A382)))), 1))), "",
INDEX($AG:$AG, LOOKUP(2, 1 / ($AG$1:INDIRECT("$AG$"&amp;ROW($AG382)-1) &lt;&gt; ""),ROW($AG$1:INDIRECT("$AG$"&amp;ROW($AG382)-1))), 1)+
IF(INDEX($AC:$AC, LOOKUP(2, 1 / ($AC$1:INDIRECT("$AC$"&amp;ROW($AC382)-1) &lt;&gt; ""),ROW($AC$1:INDIRECT("$AC$"&amp;ROW($AC382)-1))), 1)+
INDEX($AD:$AD, LOOKUP(2, 1 / ($AD$1:INDIRECT("$AD$"&amp;ROW($AD382)-1) &lt;&gt; ""),ROW($AD$1:INDIRECT("$AD$"&amp;ROW($AD382)-1))), 1)+
INDEX($AE:$AE, LOOKUP(2, 1 / ($AE$1:INDIRECT("$AE$"&amp;ROW($AE382)-1) &lt;&gt; ""),ROW($AE$1:INDIRECT("$AE$"&amp;ROW($AD382)-1))), 1)+
INDEX($AE:$AF, LOOKUP(2, 1 / ($AF$1:INDIRECT("$AF$"&amp;ROW($AF382)-1) &lt;&gt; ""),ROW($AF$1:INDIRECT("$AF$"&amp;ROW($AD382)-1))), 1)+
INDEX($AG:$AG, LOOKUP(2, 1 / ($AG$1:INDIRECT("$AG$"&amp;ROW($AG382)-1) &lt;&gt; ""),ROW($AG$1:INDIRECT("$AG$"&amp;ROW($AD382)-1))), 1)+
INDEX($AH:$AH, LOOKUP(2, 1 / ($AH$1:INDIRECT("$AH$"&amp;ROW($AH382)-1) &lt;&gt; ""),ROW($AH$1:INDIRECT("$AH$"&amp;ROW($AD382)-1))), 1)&gt;=510,0,
IF(INDEX($AG:$AG, LOOKUP(2, 1 / ($AG$1:INDIRECT("$AG$"&amp;ROW($AG382)-1) &lt;&gt; ""),ROW($AG$1:INDIRECT("$AG$"&amp;ROW($AG382)-1))), 1)&gt;=255,0,
VLOOKUP(INDIRECT("$G$"&amp;LOOKUP(2, 1 / ($AG$1:INDIRECT("$AG$"&amp;ROW($AG382)-1) &lt;&gt; ""),ROW($AG$1:INDIRECT("$AG$"&amp;ROW($AG382)-1)))), 'EV and Base'!$A$1:$N$671, 7, FALSE))))</f>
        <v/>
      </c>
      <c r="AH382" s="24" t="str" cm="1">
        <f t="array" aca="1" ref="AH382" ca="1">IF(NOT(ISNUMBER(INDEX($A:$A,LOOKUP(2,1/($A$1:INDIRECT("$A$"&amp;ROW($A382))&lt;&gt;""),ROW($A$1:INDIRECT("$A$"&amp;ROW($A382)))),1))),"",
INDEX($AH:$AH,LOOKUP(2,1/($AH$1:INDIRECT("$AH$"&amp;ROW($AH382)-1)&lt;&gt;""),ROW($AH$1:INDIRECT("$AH$"&amp;ROW($AH382)-1))),1)+
IF(INDEX($AC:$AC,LOOKUP(2,1/($AC$1:INDIRECT("$AC$"&amp;ROW($AC382)-1)&lt;&gt;""),ROW($AC$1:INDIRECT("$AC$"&amp;ROW($AC382)-1))),1)+
INDEX($AD:$AD,LOOKUP(2,1/($AD$1:INDIRECT("$AD$"&amp;ROW($AD382)-1)&lt;&gt;""),ROW($AD$1:INDIRECT("$AD$"&amp;ROW($AD382)-1))),1)+
INDEX($AE:$AE,LOOKUP(2,1/($AE$1:INDIRECT("$AE$"&amp;ROW($AE382)-1)&lt;&gt;""),ROW($AE$1:INDIRECT("$AE$"&amp;ROW($AD382)-1))),1)+
INDEX($AE:$AF,LOOKUP(2,1/($AF$1:INDIRECT("$AF$"&amp;ROW($AF382)-1)&lt;&gt;""),ROW($AF$1:INDIRECT("$AF$"&amp;ROW($AD382)-1))),1)+
INDEX($AG:$AG,LOOKUP(2,1/($AG$1:INDIRECT("$AG$"&amp;ROW($AG382)-1)&lt;&gt;""),ROW($AG$1:INDIRECT("$AG$"&amp;ROW($AD382)-1))),1)+
INDEX($AH:$AH,LOOKUP(2,1/($AH$1:INDIRECT("$AH$"&amp;ROW($AH382)-1)&lt;&gt;""),ROW($AH$1:INDIRECT("$AH$"&amp;ROW($AD382)-1))),1)&gt;=510,0,
IF(INDEX($AH:$AH,LOOKUP(2,1/($AH$1:INDIRECT("$AH$"&amp;ROW($AH382)-1)&lt;&gt;""),ROW($AH$1:INDIRECT("$AH$"&amp;ROW($AH382)-1))),1)&gt;=255,0,
VLOOKUP(INDIRECT("$G$"&amp;LOOKUP(2,1/($AH$1:INDIRECT("$AH$"&amp;ROW($AH382)-1)&lt;&gt;""),ROW($AH$1:INDIRECT("$AH$"&amp;ROW($AH382)-1)))),'EV and Base'!$A$1:$N$671,8,FALSE))))</f>
        <v/>
      </c>
      <c r="AI382" s="29" t="str" cm="1">
        <f t="array" aca="1" ref="AI382" ca="1">IF(NOT(ISNUMBER(INDEX($A:$A,LOOKUP(2,1/($A$1:INDIRECT("$A$"&amp;ROW($A382))&lt;&gt;""),ROW($A$1:INDIRECT("$A$"&amp;ROW($A382)))),1))),"",
ROUNDDOWN((((2*VLOOKUP($AA382,'EV and Base'!$A$1:$N$671,9,FALSE))+31+ROUNDDOWN($AC382/4,0))*$AB382)/100,0)+$AB382+10)</f>
        <v/>
      </c>
      <c r="AJ382" s="21" t="str" cm="1">
        <f t="array" aca="1" ref="AJ382" ca="1">IF(NOT(ISNUMBER(INDEX($A:$A, LOOKUP(2, 1 / ($A$1:INDIRECT("$A$"&amp;ROW($A382)) &lt;&gt; ""),ROW($A$1:INDIRECT("$A$"&amp;ROW($A382)))), 1))), "",
ROUNDDOWN((ROUNDDOWN((((2*VLOOKUP($AA382, 'EV and Base'!$A$1:$N$671, 10, FALSE))+31+ROUNDDOWN($AD382/4, 0))*$AB382)/100, 0)+5)*1.1, 0))</f>
        <v/>
      </c>
      <c r="AK382" s="21" t="str" cm="1">
        <f t="array" aca="1" ref="AK382" ca="1">IF(NOT(ISNUMBER(INDEX($A:$A, LOOKUP(2, 1 / ($A$1:INDIRECT("$A$"&amp;ROW($A382)) &lt;&gt; ""),ROW($A$1:INDIRECT("$A$"&amp;ROW($A382)))), 1))), "",
ROUNDDOWN((ROUNDDOWN((((2*VLOOKUP($AA382, 'EV and Base'!$A$1:$N$671, 11, FALSE))+30+ROUNDDOWN($AE382/4, 0))*$AB382)/100, 0)+5), 0)
&amp;"-"&amp;
ROUNDDOWN((ROUNDDOWN((((2*VLOOKUP($AA382, 'EV and Base'!$A$1:$N$671, 11, FALSE))+31+ROUNDDOWN($AE382/4, 0))*$AB382)/100, 0)+5), 0))</f>
        <v/>
      </c>
      <c r="AL382" s="21" t="str" cm="1">
        <f t="array" aca="1" ref="AL382" ca="1">IF(NOT(ISNUMBER(INDEX($A:$A, LOOKUP(2, 1 / ($A$1:INDIRECT("$A$"&amp;ROW($A382)) &lt;&gt; ""),ROW($A$1:INDIRECT("$A$"&amp;ROW($A382)))), 1))), "",
ROUNDDOWN((ROUNDDOWN((((2*VLOOKUP($AA382, 'EV and Base'!$A$1:$N$671, 12, FALSE))+0+ROUNDDOWN($AF382/4, 0))*$AB382)/100, 0)+5)*0.9, 0)
&amp;"-"&amp;
ROUNDDOWN((ROUNDDOWN((((2*VLOOKUP($AA382, 'EV and Base'!$A$1:$N$671, 12, FALSE))+31+ROUNDDOWN($AF382/4, 0))*$AB382)/100, 0)+5)*0.9, 0))</f>
        <v/>
      </c>
      <c r="AM382" s="21" t="str" cm="1">
        <f t="array" aca="1" ref="AM382" ca="1">IF(NOT(ISNUMBER(INDEX($A:$A, LOOKUP(2, 1 / ($A$1:INDIRECT("$A$"&amp;ROW($A382)) &lt;&gt; ""),ROW($A$1:INDIRECT("$A$"&amp;ROW($A382)))), 1))), "",
ROUNDDOWN((ROUNDDOWN((((2*VLOOKUP($AA382, 'EV and Base'!$A$1:$N$671, 13, FALSE))+30+ROUNDDOWN($AG382/4, 0))*$AB382)/100, 0)+5), 0)
&amp;"-"&amp;
ROUNDDOWN((ROUNDDOWN((((2*VLOOKUP($AA382, 'EV and Base'!$A$1:$N$671, 13, FALSE))+31+ROUNDDOWN($AG382/4, 0))*$AB382)/100, 0)+5), 0))</f>
        <v/>
      </c>
      <c r="AN382" s="25" t="str" cm="1">
        <f t="array" aca="1" ref="AN382" ca="1">IF(NOT(ISNUMBER(INDEX($A:$A, LOOKUP(2, 1 / ($A$1:INDIRECT("$A$"&amp;ROW($A382)) &lt;&gt; ""),ROW($A$1:INDIRECT("$A$"&amp;ROW($A382)))), 1))), "",
ROUNDDOWN((ROUNDDOWN((((2*VLOOKUP($AA382, 'EV and Base'!$A$1:$N$671, 14, FALSE))+31+ROUNDDOWN($AH382/4, 0))*$AB382)/100, 0)+5), 0))</f>
        <v/>
      </c>
      <c r="AO382" s="23" t="str" cm="1">
        <f t="array" aca="1" ref="AO382" ca="1">IF(NOT(ISNUMBER(INDEX($A:$A, LOOKUP(2, 1 / ($A$1:INDIRECT("$A$"&amp;ROW($A382)) &lt;&gt; ""),ROW($A$1:INDIRECT("$A$"&amp;ROW($A382)))), 1))), "",
ROUNDDOWN((((2*VLOOKUP($AA382, 'EV and Base'!$A$1:$N$671, 9, FALSE))+31+ROUNDDOWN($AC382/4, 0))*$AB382)/100, 0)+$AB382+10)</f>
        <v/>
      </c>
      <c r="AP382" s="2" t="str" cm="1">
        <f t="array" aca="1" ref="AP382" ca="1">IF(NOT(ISNUMBER(INDEX($A:$A, LOOKUP(2, 1 / ($A$1:INDIRECT("$A$"&amp;ROW($A382)) &lt;&gt; ""),ROW($A$1:INDIRECT("$A$"&amp;ROW($A382)))), 1))), "",
ROUNDDOWN((ROUNDDOWN((((2*VLOOKUP($AA382, 'EV and Base'!$A$1:$N$671, 10, FALSE))+31+ROUNDDOWN($AD382/4, 0))*$AB382)/100, 0)+5)*1.1, 0))</f>
        <v/>
      </c>
      <c r="AQ382" s="2" t="str" cm="1">
        <f t="array" aca="1" ref="AQ382" ca="1">IF(NOT(ISNUMBER(INDEX($A:$A, LOOKUP(2, 1 / ($A$1:INDIRECT("$A$"&amp;ROW($A382)) &lt;&gt; ""),ROW($A$1:INDIRECT("$A$"&amp;ROW($A382)))), 1))), "",
ROUNDDOWN((ROUNDDOWN((((2*VLOOKUP($AA382, 'EV and Base'!$A$1:$N$671, 11, FALSE))+$AV$2+ROUNDDOWN($AE382/4, 0))*$AB382)/100, 0)+5), 0))</f>
        <v/>
      </c>
      <c r="AR382" s="22" t="str" cm="1">
        <f t="array" aca="1" ref="AR382" ca="1">IF(NOT(ISNUMBER(INDEX($A:$A, LOOKUP(2, 1 / ($A$1:INDIRECT("$A$"&amp;ROW($A382)) &lt;&gt; ""),ROW($A$1:INDIRECT("$A$"&amp;ROW($A382)))), 1))), "",
ROUNDDOWN((ROUNDDOWN((((2*VLOOKUP($AA382, 'EV and Base'!$A$1:$N$671, 12, FALSE))+$AW$2+ROUNDDOWN($AF382/4, 0))*$AB382)/100, 0)+5)*0.9, 0))</f>
        <v/>
      </c>
      <c r="AS382" s="2" t="str" cm="1">
        <f t="array" aca="1" ref="AS382" ca="1">IF(NOT(ISNUMBER(INDEX($A:$A, LOOKUP(2, 1 / ($A$1:INDIRECT("$A$"&amp;ROW($A382)) &lt;&gt; ""),ROW($A$1:INDIRECT("$A$"&amp;ROW($A382)))), 1))), "",
ROUNDDOWN((ROUNDDOWN((((2*VLOOKUP($AA382, 'EV and Base'!$A$1:$N$671, 13, FALSE))+$AX$2+ROUNDDOWN($AG382/4, 0))*$AB382)/100, 0)+5), 0))</f>
        <v/>
      </c>
      <c r="AT382" s="24" t="str" cm="1">
        <f t="array" aca="1" ref="AT382" ca="1">IF(NOT(ISNUMBER(INDEX($A:$A, LOOKUP(2, 1 / ($A$1:INDIRECT("$A$"&amp;ROW($A382)) &lt;&gt; ""),ROW($A$1:INDIRECT("$A$"&amp;ROW($A382)))), 1))), "",
ROUNDDOWN((ROUNDDOWN((((2*VLOOKUP($AA382, 'EV and Base'!$A$1:$N$671, 14, FALSE))+31+ROUNDDOWN($AH382/4, 0))*$AB382)/100, 0)+5), 0))</f>
        <v/>
      </c>
      <c r="AU382" s="28"/>
      <c r="AY382" t="str" cm="1">
        <f t="array" aca="1" ref="AY382" ca="1">IF(NOT(ISNUMBER(INDEX($A:$A,LOOKUP(2,1/($A$1:INDIRECT("$A$"&amp;ROW($A382))&lt;&gt;""),ROW($A$1:INDIRECT("$A$"&amp;ROW($A382)))),1))),"",
INDEX($AY:$AY,LOOKUP(2,1/($AY$1:INDIRECT("$AY$"&amp;ROW($AY382)-1)&lt;&gt;""),ROW($AY$1:INDIRECT("$AY$"&amp;ROW($AY382)-1))),1)+$BL382)</f>
        <v/>
      </c>
      <c r="AZ382" s="3" t="str" cm="1">
        <f t="array" aca="1" ref="AZ382" ca="1">IF(NOT(ISNUMBER(INDEX($A:$A, LOOKUP(2, 1 / ($A$1:INDIRECT("$A$"&amp;ROW($A382)) &lt;&gt; ""),ROW($A$1:INDIRECT("$A$"&amp;ROW($A382)))), 1))), "",
VLOOKUP(INDIRECT("$G$"&amp;LOOKUP(2, 1 / ($AY$1:INDIRECT("$AY$"&amp;ROW($AY382)-1) &lt;&gt; ""),ROW($AY$1:INDIRECT("$AY$"&amp;ROW($AY382)-1)))),'EV and Base'!A321:N991,2,FALSE))</f>
        <v/>
      </c>
      <c r="BA382" s="3" t="str" cm="1">
        <f t="array" aca="1" ref="BA382" ca="1">IF(NOT(ISNUMBER(INDEX($A:$A, LOOKUP(2, 1 / ($A$1:INDIRECT("$A$"&amp;ROW($A382)) &lt;&gt; ""),ROW($A$1:INDIRECT("$A$"&amp;ROW($A382)))), 1))), "",
INDIRECT("$I$"&amp;LOOKUP(2, 1 / ($AY$1:INDIRECT("$AY$"&amp;ROW($AY382)-1) &lt;&gt; ""),ROW($AY$1:INDIRECT("$AY$"&amp;ROW($AY382)-1)))))</f>
        <v/>
      </c>
      <c r="BB382" s="1" t="str" cm="1">
        <f t="array" aca="1" ref="BB382" ca="1">IF(NOT(ISNUMBER(INDEX($A:$A, LOOKUP(2, 1 / ($A$1:INDIRECT("$A$"&amp;ROW($A382)) &lt;&gt; ""),ROW($A$1:INDIRECT("$A$"&amp;ROW($A382)))), 1))), "",
INDIRECT("$AB$"&amp;LOOKUP(2, 1 / ($AY$1:INDIRECT("$AY$"&amp;ROW($AY382)-1) &lt;&gt; ""),ROW($AY$1:INDIRECT("$AY$"&amp;ROW($AY382)-1)))))</f>
        <v/>
      </c>
      <c r="BC382" s="3" t="str" cm="1">
        <f t="array" aca="1" ref="BC382" ca="1">IF(NOT(ISNUMBER(INDEX($A:$A,LOOKUP(2,1/($A$1:INDIRECT("$A$"&amp;ROW($A382))&lt;&gt;""),ROW($A$1:INDIRECT("$A$"&amp;ROW($A382)))),1))),"",
$BA382+$BA382+10)</f>
        <v/>
      </c>
      <c r="BD382" s="3" t="str" cm="1">
        <f t="array" aca="1" ref="BD382" ca="1">IF(NOT(ISNUMBER(INDEX($A:$A,LOOKUP(2,1/($A$1:INDIRECT("$A$"&amp;ROW($A382))&lt;&gt;""),ROW($A$1:INDIRECT("$A$"&amp;ROW($A382)))),1))),"",
$BA382+$BB382+10)</f>
        <v/>
      </c>
      <c r="BE382" s="3" t="str" cm="1">
        <f t="array" aca="1" ref="BE382" ca="1">IF(NOT(ISNUMBER(INDEX($A:$A,LOOKUP(2,1/($A$1:INDIRECT("$A$"&amp;ROW($A382))&lt;&gt;""),ROW($A$1:INDIRECT("$A$"&amp;ROW($A382)))),1))),"",
$BC382*$BC382)</f>
        <v/>
      </c>
      <c r="BF382" s="3" t="str" cm="1">
        <f t="array" aca="1" ref="BF382" ca="1">IF(NOT(ISNUMBER(INDEX($A:$A,LOOKUP(2,1/($A$1:INDIRECT("$A$"&amp;ROW($A382))&lt;&gt;""),ROW($A$1:INDIRECT("$A$"&amp;ROW($A382)))),1))),"",
$BD382*$BD382)</f>
        <v/>
      </c>
      <c r="BG382" s="3" t="str" cm="1">
        <f t="array" aca="1" ref="BG382" ca="1">IF(NOT(ISNUMBER(INDEX($A:$A,LOOKUP(2,1/($A$1:INDIRECT("$A$"&amp;ROW($A382))&lt;&gt;""),ROW($A$1:INDIRECT("$A$"&amp;ROW($A382)))),1))),"",
_xlfn.FLOOR.MATH(1.5*_xlfn.FLOOR.MATH($AZ382*BA382/5)))</f>
        <v/>
      </c>
      <c r="BH382" s="3" t="str" cm="1">
        <f t="array" aca="1" ref="BH382" ca="1">IF(NOT(ISNUMBER(INDEX($A:$A, LOOKUP(2, 1 / ($A$1:INDIRECT("$A$"&amp;ROW($A382)) &lt;&gt; ""),ROW($A$1:INDIRECT("$A$"&amp;ROW($A382)))), 1))), "",
_xlfn.FLOOR.MATH($BG382/IF(OR(INDIRECT("$C$"&amp;LOOKUP(2, 1 / ($AY$1:INDIRECT("$AY$"&amp;ROW($AY382)-1) &lt;&gt; ""),ROW($AY$1:INDIRECT("$AY$"&amp;ROW($AY382)-1))))="Multi",
INDIRECT("$C$"&amp;LOOKUP(2, 1 / ($AY$1:INDIRECT("$AY$"&amp;ROW($AY382)-1) &lt;&gt; ""),ROW($AY$1:INDIRECT("$AY$"&amp;ROW($AY382)-1))))="Double"),2,1)))</f>
        <v/>
      </c>
      <c r="BI382" s="3" t="str" cm="1">
        <f t="array" aca="1" ref="BI382" ca="1">IF(NOT(ISNUMBER(INDEX($A:$A,LOOKUP(2,1/($A$1:INDIRECT("$A$"&amp;ROW($A382))&lt;&gt;""),ROW($A$1:INDIRECT("$A$"&amp;ROW($A382)))),1))),"",
VLOOKUP($BC382,GameFreakSQRT!$A$1:$B$200,2,FALSE))</f>
        <v/>
      </c>
      <c r="BJ382" s="3" t="str" cm="1">
        <f t="array" aca="1" ref="BJ382" ca="1">IF(NOT(ISNUMBER(INDEX($A:$A,LOOKUP(2,1/($A$1:INDIRECT("$A$"&amp;ROW($A382))&lt;&gt;""),ROW($A$1:INDIRECT("$A$"&amp;ROW($A382)))),1))),"",
VLOOKUP($BD382,GameFreakSQRT!$A$1:$B$200,2,FALSE))</f>
        <v/>
      </c>
      <c r="BK382" s="3" t="str" cm="1">
        <f t="array" aca="1" ref="BK382" ca="1">IF(NOT(ISNUMBER(INDEX($A:$A,LOOKUP(2,1/($A$1:INDIRECT("$A$"&amp;ROW($A382))&lt;&gt;""),ROW($A$1:INDIRECT("$A$"&amp;ROW($A382)))),1))),"",
_xlfn.FLOOR.MATH((($BI382*$BE382)*$BH382)/($BJ382*$BF382))+1)</f>
        <v/>
      </c>
      <c r="BL382" s="3" t="str" cm="1">
        <f t="array" aca="1" ref="BL382" ca="1">IF(NOT(ISNUMBER(INDEX($A:$A,LOOKUP(2,1/($A$1:INDIRECT("$A$"&amp;ROW($A382))&lt;&gt;""),ROW($A$1:INDIRECT("$A$"&amp;ROW($A382)))),1))),"",
_xlfn.FLOOR.MATH($BK382*IF(NOT(INDIRECT("$Z$"&amp;LOOKUP(2, 1 / ($AY$1:INDIRECT("$AY$"&amp;ROW($AY382)-1) &lt;&gt; ""),ROW($AY$1:INDIRECT("$AY$"&amp;ROW($AY382)-1))))=""),1.5,1)))</f>
        <v/>
      </c>
      <c r="BM382" s="3" t="str" cm="1">
        <f t="array" aca="1" ref="BM382" ca="1">IF(NOT(ISNUMBER(INDEX($A:$A, LOOKUP(2, 1 / ($A$1:INDIRECT("$A$"&amp;ROW($A382)) &lt;&gt; ""),ROW($A$1:INDIRECT("$A$"&amp;ROW($A382)))), 1))), "",
INDIRECT("$Y$"&amp;LOOKUP(2, 1 / ($AY$1:INDIRECT("$AY$"&amp;ROW($AY382)-1) &lt;&gt; ""),ROW($AY$1:INDIRECT("$AY$"&amp;ROW($AY382)-1)))))</f>
        <v/>
      </c>
      <c r="BN382" s="3" t="str">
        <f t="shared" ca="1" si="34"/>
        <v/>
      </c>
    </row>
    <row r="383" spans="1:66" x14ac:dyDescent="0.45">
      <c r="A383" s="69" t="s">
        <v>75</v>
      </c>
      <c r="B383" s="69" t="s">
        <v>661</v>
      </c>
      <c r="C383" s="69" t="s">
        <v>46</v>
      </c>
      <c r="D383" s="69" t="s">
        <v>649</v>
      </c>
      <c r="E383" s="69" t="s">
        <v>301</v>
      </c>
      <c r="F383" s="56">
        <v>1</v>
      </c>
      <c r="G383" s="2" t="s">
        <v>522</v>
      </c>
      <c r="H383" s="2" t="s">
        <v>50</v>
      </c>
      <c r="I383" s="2">
        <v>23</v>
      </c>
      <c r="J383" s="2" t="s">
        <v>87</v>
      </c>
      <c r="K383" s="2" t="s">
        <v>523</v>
      </c>
      <c r="L383" s="2" t="s">
        <v>53</v>
      </c>
      <c r="M383" s="2" t="s">
        <v>650</v>
      </c>
      <c r="N383" s="2" t="s">
        <v>535</v>
      </c>
      <c r="O383" s="2" t="s">
        <v>538</v>
      </c>
      <c r="P383" s="2" t="s">
        <v>453</v>
      </c>
      <c r="Q383" s="2">
        <v>12</v>
      </c>
      <c r="R383" s="2">
        <f>_xlfn.FLOOR.MATH((((2*VLOOKUP(G383, 'EV and Base'!$A$1:$N$671, 9, FALSE))+$Q383)*$I383)/100)+$I383+10</f>
        <v>56</v>
      </c>
      <c r="S383" s="2">
        <f>_xlfn.FLOOR.MATH((_xlfn.FLOOR.MATH((((2*VLOOKUP($G383, 'EV and Base'!$A$1:$N$671, 10, FALSE))+$Q383)*$I383)/100)+5)*
IF(OR($J383="Lonely", $J383="Brave", $J383="Adamant", $J383="Naughty"), 1.1,
IF(OR($J383="Bold", $J383="Timid", $J383="Modest", $J383="Calm"), 0.9, 1)))</f>
        <v>21</v>
      </c>
      <c r="T383" s="2">
        <f>_xlfn.FLOOR.MATH((_xlfn.FLOOR.MATH((((2*VLOOKUP($G383, 'EV and Base'!$A$1:$N$671, 11, FALSE))+$Q383)*$I383)/100)+5)*
IF(OR($J383="Bold", $J383="Relaxed", $J383="Impish", $J383="Lax"), 1.1,
IF(OR($J383="Lonely", $J383="Hasty", $J383="Mild", $J383="Gentle"), 0.9, 1)))</f>
        <v>26</v>
      </c>
      <c r="U383" s="2">
        <f>_xlfn.FLOOR.MATH((_xlfn.FLOOR.MATH((((2*VLOOKUP($G383, 'EV and Base'!$A$1:$N$671, 12, FALSE))+$Q383)*$I383)/100)+5)*
IF(OR($J383="Modest", $J383="Mild", $J383="Quiet", $J383="Rash"), 1.1,
IF(OR($J383="Adamant", $J383="Impish", $J383="Jolly", $J383="Careful"), 0.9, 1)))</f>
        <v>56</v>
      </c>
      <c r="V383" s="2">
        <f>_xlfn.FLOOR.MATH((_xlfn.FLOOR.MATH((((2*VLOOKUP($G383, 'EV and Base'!$A$1:$N$671, 13, FALSE))+$Q383)*$I383)/100)+5)*
IF(OR($J383="Calm", $J383="Gentle", $J383="Sassy", $J383="Careful"), 1.1,
IF(OR($J383="Naughty", $J383="Lax", $J383="Naive", $J383="Rash"), 0.9, 1)))</f>
        <v>33</v>
      </c>
      <c r="W383" s="2">
        <f>_xlfn.FLOOR.MATH((_xlfn.FLOOR.MATH((((2*VLOOKUP($G383, 'EV and Base'!$A$1:$N$671, 14, FALSE))+$Q383)*$I383)/100)+5)*
IF(OR($J383="Timid", $J383="Hasty", $J383="Jolly", $J383="Naive"), 1.1,
IF(OR($J383="Brave", $J383="Relaxed", $J383="Quiet", $J383="Sassy"), 0.9, 1)))</f>
        <v>14</v>
      </c>
      <c r="X383" s="69">
        <v>736</v>
      </c>
      <c r="Z383" s="1">
        <v>1</v>
      </c>
      <c r="AA383" s="23" t="str" cm="1">
        <f t="array" aca="1" ref="AA383" ca="1">IF(NOT(ISNUMBER(INDEX($A:$A,LOOKUP(2,1/($A$1:INDIRECT("$A$"&amp;ROW($A383))&lt;&gt;""),ROW($A$1:INDIRECT("$A$"&amp;ROW($A383)))),1))),"",
IF(NOT(ISNUMBER($A383)),$AA382,
IF($AB383&lt;16,"Lillipup",
IF($AB383&lt;32,"Herdier",
"Stoutland"))))</f>
        <v/>
      </c>
      <c r="AB383" s="25" t="str" cm="1">
        <f t="array" aca="1" ref="AB383" ca="1">IF(NOT(ISNUMBER(INDEX($A:$A, LOOKUP(2, 1 / ($A$1:INDIRECT("$A$"&amp;ROW($A383)) &lt;&gt; ""),ROW($A$1:INDIRECT("$A$"&amp;ROW($A383)))), 1))), "",
VLOOKUP($AY383,'Medium-Slow'!$A$1:$B$101,2,TRUE))</f>
        <v/>
      </c>
      <c r="AC383" s="23" t="str" cm="1">
        <f t="array" aca="1" ref="AC383" ca="1">IF(NOT(ISNUMBER(INDEX($A:$A, LOOKUP(2, 1 / ($A$1:INDIRECT("$A$"&amp;ROW($A383)) &lt;&gt; ""),ROW($A$1:INDIRECT("$A$"&amp;ROW($A383)))), 1))), "",
INDEX($AC:$AC, LOOKUP(2, 1 / ($AC$1:INDIRECT("$AC$"&amp;ROW($AC383)-1) &lt;&gt; ""),ROW($AC$1:INDIRECT("$AC$"&amp;ROW($AC383)-1))), 1)+
IF(INDEX($AC:$AC, LOOKUP(2, 1 / ($AC$1:INDIRECT("$AC$"&amp;ROW($AC383)-1) &lt;&gt; ""),ROW($AC$1:INDIRECT("$AC$"&amp;ROW($AC383)-1))), 1)+
INDEX($AD:$AD, LOOKUP(2, 1 / ($AD$1:INDIRECT("$AD$"&amp;ROW($AD383)-1) &lt;&gt; ""),ROW($AD$1:INDIRECT("$AD$"&amp;ROW($AD383)-1))), 1)+
INDEX($AE:$AE, LOOKUP(2, 1 / ($AE$1:INDIRECT("$AE$"&amp;ROW($AE383)-1) &lt;&gt; ""),ROW($AE$1:INDIRECT("$AE$"&amp;ROW($AD383)-1))), 1)+
INDEX($AE:$AF, LOOKUP(2, 1 / ($AF$1:INDIRECT("$AF$"&amp;ROW($AF383)-1) &lt;&gt; ""),ROW($AF$1:INDIRECT("$AF$"&amp;ROW($AD383)-1))), 1)+
INDEX($AG:$AG, LOOKUP(2, 1 / ($AG$1:INDIRECT("$AG$"&amp;ROW($AG383)-1) &lt;&gt; ""),ROW($AG$1:INDIRECT("$AG$"&amp;ROW($AD383)-1))), 1)+
INDEX($AH:$AH, LOOKUP(2, 1 / ($AH$1:INDIRECT("$AH$"&amp;ROW($AH383)-1) &lt;&gt; ""),ROW($AH$1:INDIRECT("$AH$"&amp;ROW($AD383)-1))), 1)&gt;=510,0,
IF(INDEX($AC:$AC, LOOKUP(2, 1 / ($AC$1:INDIRECT("$AC$"&amp;ROW($AC383)-1) &lt;&gt; ""),ROW($AC$1:INDIRECT("$AC$"&amp;ROW($AC383)-1))), 1)&gt;=255,0,
VLOOKUP(INDIRECT("$G$"&amp;LOOKUP(2, 1 / ($AC$1:INDIRECT("$AC$"&amp;ROW($AC383)-1) &lt;&gt; ""),ROW($AC$1:INDIRECT("$AC$"&amp;ROW($AC383)-1)))), 'EV and Base'!$A$1:$N$671, 3, FALSE))))</f>
        <v/>
      </c>
      <c r="AD383" s="2" t="str" cm="1">
        <f t="array" aca="1" ref="AD383" ca="1">IF(NOT(ISNUMBER(INDEX($A:$A, LOOKUP(2, 1 / ($A$1:INDIRECT("$A$"&amp;ROW($A383)) &lt;&gt; ""),ROW($A$1:INDIRECT("$A$"&amp;ROW($A383)))), 1))), "",
INDEX($AD:$AD, LOOKUP(2, 1 / ($AD$1:INDIRECT("$AD$"&amp;ROW($AD383)-1) &lt;&gt; ""),ROW($AD$1:INDIRECT("$AD$"&amp;ROW($AD383)-1))), 1)+
IF(INDEX($AC:$AC, LOOKUP(2, 1 / ($AC$1:INDIRECT("$AC$"&amp;ROW($AC383)-1) &lt;&gt; ""),ROW($AC$1:INDIRECT("$AC$"&amp;ROW($AC383)-1))), 1)+
INDEX($AD:$AD, LOOKUP(2, 1 / ($AD$1:INDIRECT("$AD$"&amp;ROW($AD383)-1) &lt;&gt; ""),ROW($AD$1:INDIRECT("$AD$"&amp;ROW($AD383)-1))), 1)+
INDEX($AE:$AE, LOOKUP(2, 1 / ($AE$1:INDIRECT("$AE$"&amp;ROW($AE383)-1) &lt;&gt; ""),ROW($AE$1:INDIRECT("$AE$"&amp;ROW($AD383)-1))), 1)+
INDEX($AE:$AF, LOOKUP(2, 1 / ($AF$1:INDIRECT("$AF$"&amp;ROW($AF383)-1) &lt;&gt; ""),ROW($AF$1:INDIRECT("$AF$"&amp;ROW($AD383)-1))), 1)+
INDEX($AG:$AG, LOOKUP(2, 1 / ($AG$1:INDIRECT("$AG$"&amp;ROW($AG383)-1) &lt;&gt; ""),ROW($AG$1:INDIRECT("$AG$"&amp;ROW($AD383)-1))), 1)+
INDEX($AH:$AH, LOOKUP(2, 1 / ($AH$1:INDIRECT("$AH$"&amp;ROW($AH383)-1) &lt;&gt; ""),ROW($AH$1:INDIRECT("$AH$"&amp;ROW($AD383)-1))), 1)&gt;=510,0,
IF(INDEX($AD:$AD, LOOKUP(2, 1 / ($AD$1:INDIRECT("$AD$"&amp;ROW($AD383)-1) &lt;&gt; ""),ROW($AD$1:INDIRECT("$AD$"&amp;ROW($AD383)-1))), 1)&gt;=255,0,
VLOOKUP(INDIRECT("$G$"&amp;LOOKUP(2, 1 / ($AD$1:INDIRECT("$AD$"&amp;ROW($AD383)-1) &lt;&gt; ""),ROW($AD$1:INDIRECT("$AD$"&amp;ROW($AD383)-1)))), 'EV and Base'!$A$1:$N$671, 4, FALSE))))</f>
        <v/>
      </c>
      <c r="AE383" s="2" t="str" cm="1">
        <f t="array" aca="1" ref="AE383" ca="1">IF(NOT(ISNUMBER(INDEX($A:$A,LOOKUP(2,1/($A$1:INDIRECT("$A$"&amp;ROW($A383))&lt;&gt;""),ROW($A$1:INDIRECT("$A$"&amp;ROW($A383)))),1))),"",
INDEX($AE:$AE,LOOKUP(2,1/($AE$1:INDIRECT("$AE$"&amp;ROW($AE383)-1)&lt;&gt;""),ROW($AE$1:INDIRECT("$AE$"&amp;ROW($AE383)-1))),1)+
IF(INDEX($AC:$AC,LOOKUP(2,1/($AC$1:INDIRECT("$AC$"&amp;ROW($AC383)-1)&lt;&gt;""),ROW($AC$1:INDIRECT("$AC$"&amp;ROW($AC383)-1))),1)+
INDEX($AD:$AD,LOOKUP(2,1/($AD$1:INDIRECT("$AD$"&amp;ROW($AD383)-1)&lt;&gt;""),ROW($AD$1:INDIRECT("$AD$"&amp;ROW($AD383)-1))),1)+
INDEX($AE:$AE,LOOKUP(2,1/($AE$1:INDIRECT("$AE$"&amp;ROW($AE383)-1)&lt;&gt;""),ROW($AE$1:INDIRECT("$AE$"&amp;ROW($AD383)-1))),1)+
INDEX($AE:$AF,LOOKUP(2,1/($AF$1:INDIRECT("$AF$"&amp;ROW($AF383)-1)&lt;&gt;""),ROW($AF$1:INDIRECT("$AF$"&amp;ROW($AD383)-1))),1)+
INDEX($AG:$AG,LOOKUP(2,1/($AG$1:INDIRECT("$AG$"&amp;ROW($AG383)-1)&lt;&gt;""),ROW($AG$1:INDIRECT("$AG$"&amp;ROW($AD383)-1))),1)+
INDEX($AH:$AH,LOOKUP(2,1/($AH$1:INDIRECT("$AH$"&amp;ROW($AH383)-1)&lt;&gt;""),ROW($AH$1:INDIRECT("$AH$"&amp;ROW($AD383)-1))),1)&gt;=510,0,
IF(INDEX($AE:$AE,LOOKUP(2,1/($AE$1:INDIRECT("$AE$"&amp;ROW($AE383)-1)&lt;&gt;""),ROW($AE$1:INDIRECT("$AE$"&amp;ROW($AE383)-1))),1)&gt;=255,0,
VLOOKUP(INDIRECT("$G$"&amp;LOOKUP(2,1/($AE$1:INDIRECT("$AE$"&amp;ROW($AE383)-1)&lt;&gt;""),ROW($AE$1:INDIRECT("$AE$"&amp;ROW($AE383)-1)))),'EV and Base'!$A$1:$N$671,5,FALSE))))</f>
        <v/>
      </c>
      <c r="AF383" s="2" t="str" cm="1">
        <f t="array" aca="1" ref="AF383" ca="1">IF(NOT(ISNUMBER(INDEX($A:$A, LOOKUP(2, 1 / ($A$1:INDIRECT("$A$"&amp;ROW($A383)) &lt;&gt; ""),ROW($A$1:INDIRECT("$A$"&amp;ROW($A383)))), 1))), "",
INDEX($AF:$AF, LOOKUP(2, 1 / ($AF$1:INDIRECT("$AF$"&amp;ROW($AF383)-1) &lt;&gt; ""),ROW($AF$1:INDIRECT("$AF$"&amp;ROW($AF383)-1))), 1)+
IF(INDEX($AC:$AC, LOOKUP(2, 1 / ($AC$1:INDIRECT("$AC$"&amp;ROW($AC383)-1) &lt;&gt; ""),ROW($AC$1:INDIRECT("$AC$"&amp;ROW($AC383)-1))), 1)+
INDEX($AD:$AD, LOOKUP(2, 1 / ($AD$1:INDIRECT("$AD$"&amp;ROW($AD383)-1) &lt;&gt; ""),ROW($AD$1:INDIRECT("$AD$"&amp;ROW($AD383)-1))), 1)+
INDEX($AE:$AE, LOOKUP(2, 1 / ($AE$1:INDIRECT("$AE$"&amp;ROW($AE383)-1) &lt;&gt; ""),ROW($AE$1:INDIRECT("$AE$"&amp;ROW($AD383)-1))), 1)+
INDEX($AE:$AF, LOOKUP(2, 1 / ($AF$1:INDIRECT("$AF$"&amp;ROW($AF383)-1) &lt;&gt; ""),ROW($AF$1:INDIRECT("$AF$"&amp;ROW($AD383)-1))), 1)+
INDEX($AG:$AG, LOOKUP(2, 1 / ($AG$1:INDIRECT("$AG$"&amp;ROW($AG383)-1) &lt;&gt; ""),ROW($AG$1:INDIRECT("$AG$"&amp;ROW($AD383)-1))), 1)+
INDEX($AH:$AH, LOOKUP(2, 1 / ($AH$1:INDIRECT("$AH$"&amp;ROW($AH383)-1) &lt;&gt; ""),ROW($AH$1:INDIRECT("$AH$"&amp;ROW($AD383)-1))), 1)&gt;=510,0,
IF(INDEX($AF:$AF, LOOKUP(2, 1 / ($AF$1:INDIRECT("$AF$"&amp;ROW($AF383)-1) &lt;&gt; ""),ROW($AF$1:INDIRECT("$AF$"&amp;ROW($AF383)-1))), 1)&gt;=255,0,
VLOOKUP(INDIRECT("$G$"&amp;LOOKUP(2, 1 / ($AF$1:INDIRECT("$AF$"&amp;ROW($AF383)-1) &lt;&gt; ""),ROW($AF$1:INDIRECT("$AF$"&amp;ROW($AF383)-1)))), 'EV and Base'!$A$1:$N$671, 6, FALSE))))</f>
        <v/>
      </c>
      <c r="AG383" s="2" t="str" cm="1">
        <f t="array" aca="1" ref="AG383" ca="1">IF(NOT(ISNUMBER(INDEX($A:$A, LOOKUP(2, 1 / ($A$1:INDIRECT("$A$"&amp;ROW($A383)) &lt;&gt; ""),ROW($A$1:INDIRECT("$A$"&amp;ROW($A383)))), 1))), "",
INDEX($AG:$AG, LOOKUP(2, 1 / ($AG$1:INDIRECT("$AG$"&amp;ROW($AG383)-1) &lt;&gt; ""),ROW($AG$1:INDIRECT("$AG$"&amp;ROW($AG383)-1))), 1)+
IF(INDEX($AC:$AC, LOOKUP(2, 1 / ($AC$1:INDIRECT("$AC$"&amp;ROW($AC383)-1) &lt;&gt; ""),ROW($AC$1:INDIRECT("$AC$"&amp;ROW($AC383)-1))), 1)+
INDEX($AD:$AD, LOOKUP(2, 1 / ($AD$1:INDIRECT("$AD$"&amp;ROW($AD383)-1) &lt;&gt; ""),ROW($AD$1:INDIRECT("$AD$"&amp;ROW($AD383)-1))), 1)+
INDEX($AE:$AE, LOOKUP(2, 1 / ($AE$1:INDIRECT("$AE$"&amp;ROW($AE383)-1) &lt;&gt; ""),ROW($AE$1:INDIRECT("$AE$"&amp;ROW($AD383)-1))), 1)+
INDEX($AE:$AF, LOOKUP(2, 1 / ($AF$1:INDIRECT("$AF$"&amp;ROW($AF383)-1) &lt;&gt; ""),ROW($AF$1:INDIRECT("$AF$"&amp;ROW($AD383)-1))), 1)+
INDEX($AG:$AG, LOOKUP(2, 1 / ($AG$1:INDIRECT("$AG$"&amp;ROW($AG383)-1) &lt;&gt; ""),ROW($AG$1:INDIRECT("$AG$"&amp;ROW($AD383)-1))), 1)+
INDEX($AH:$AH, LOOKUP(2, 1 / ($AH$1:INDIRECT("$AH$"&amp;ROW($AH383)-1) &lt;&gt; ""),ROW($AH$1:INDIRECT("$AH$"&amp;ROW($AD383)-1))), 1)&gt;=510,0,
IF(INDEX($AG:$AG, LOOKUP(2, 1 / ($AG$1:INDIRECT("$AG$"&amp;ROW($AG383)-1) &lt;&gt; ""),ROW($AG$1:INDIRECT("$AG$"&amp;ROW($AG383)-1))), 1)&gt;=255,0,
VLOOKUP(INDIRECT("$G$"&amp;LOOKUP(2, 1 / ($AG$1:INDIRECT("$AG$"&amp;ROW($AG383)-1) &lt;&gt; ""),ROW($AG$1:INDIRECT("$AG$"&amp;ROW($AG383)-1)))), 'EV and Base'!$A$1:$N$671, 7, FALSE))))</f>
        <v/>
      </c>
      <c r="AH383" s="24" t="str" cm="1">
        <f t="array" aca="1" ref="AH383" ca="1">IF(NOT(ISNUMBER(INDEX($A:$A,LOOKUP(2,1/($A$1:INDIRECT("$A$"&amp;ROW($A383))&lt;&gt;""),ROW($A$1:INDIRECT("$A$"&amp;ROW($A383)))),1))),"",
INDEX($AH:$AH,LOOKUP(2,1/($AH$1:INDIRECT("$AH$"&amp;ROW($AH383)-1)&lt;&gt;""),ROW($AH$1:INDIRECT("$AH$"&amp;ROW($AH383)-1))),1)+
IF(INDEX($AC:$AC,LOOKUP(2,1/($AC$1:INDIRECT("$AC$"&amp;ROW($AC383)-1)&lt;&gt;""),ROW($AC$1:INDIRECT("$AC$"&amp;ROW($AC383)-1))),1)+
INDEX($AD:$AD,LOOKUP(2,1/($AD$1:INDIRECT("$AD$"&amp;ROW($AD383)-1)&lt;&gt;""),ROW($AD$1:INDIRECT("$AD$"&amp;ROW($AD383)-1))),1)+
INDEX($AE:$AE,LOOKUP(2,1/($AE$1:INDIRECT("$AE$"&amp;ROW($AE383)-1)&lt;&gt;""),ROW($AE$1:INDIRECT("$AE$"&amp;ROW($AD383)-1))),1)+
INDEX($AE:$AF,LOOKUP(2,1/($AF$1:INDIRECT("$AF$"&amp;ROW($AF383)-1)&lt;&gt;""),ROW($AF$1:INDIRECT("$AF$"&amp;ROW($AD383)-1))),1)+
INDEX($AG:$AG,LOOKUP(2,1/($AG$1:INDIRECT("$AG$"&amp;ROW($AG383)-1)&lt;&gt;""),ROW($AG$1:INDIRECT("$AG$"&amp;ROW($AD383)-1))),1)+
INDEX($AH:$AH,LOOKUP(2,1/($AH$1:INDIRECT("$AH$"&amp;ROW($AH383)-1)&lt;&gt;""),ROW($AH$1:INDIRECT("$AH$"&amp;ROW($AD383)-1))),1)&gt;=510,0,
IF(INDEX($AH:$AH,LOOKUP(2,1/($AH$1:INDIRECT("$AH$"&amp;ROW($AH383)-1)&lt;&gt;""),ROW($AH$1:INDIRECT("$AH$"&amp;ROW($AH383)-1))),1)&gt;=255,0,
VLOOKUP(INDIRECT("$G$"&amp;LOOKUP(2,1/($AH$1:INDIRECT("$AH$"&amp;ROW($AH383)-1)&lt;&gt;""),ROW($AH$1:INDIRECT("$AH$"&amp;ROW($AH383)-1)))),'EV and Base'!$A$1:$N$671,8,FALSE))))</f>
        <v/>
      </c>
      <c r="AI383" s="29" t="str" cm="1">
        <f t="array" aca="1" ref="AI383" ca="1">IF(NOT(ISNUMBER(INDEX($A:$A,LOOKUP(2,1/($A$1:INDIRECT("$A$"&amp;ROW($A383))&lt;&gt;""),ROW($A$1:INDIRECT("$A$"&amp;ROW($A383)))),1))),"",
ROUNDDOWN((((2*VLOOKUP($AA383,'EV and Base'!$A$1:$N$671,9,FALSE))+31+ROUNDDOWN($AC383/4,0))*$AB383)/100,0)+$AB383+10)</f>
        <v/>
      </c>
      <c r="AJ383" s="21" t="str" cm="1">
        <f t="array" aca="1" ref="AJ383" ca="1">IF(NOT(ISNUMBER(INDEX($A:$A, LOOKUP(2, 1 / ($A$1:INDIRECT("$A$"&amp;ROW($A383)) &lt;&gt; ""),ROW($A$1:INDIRECT("$A$"&amp;ROW($A383)))), 1))), "",
ROUNDDOWN((ROUNDDOWN((((2*VLOOKUP($AA383, 'EV and Base'!$A$1:$N$671, 10, FALSE))+31+ROUNDDOWN($AD383/4, 0))*$AB383)/100, 0)+5)*1.1, 0))</f>
        <v/>
      </c>
      <c r="AK383" s="21" t="str" cm="1">
        <f t="array" aca="1" ref="AK383" ca="1">IF(NOT(ISNUMBER(INDEX($A:$A, LOOKUP(2, 1 / ($A$1:INDIRECT("$A$"&amp;ROW($A383)) &lt;&gt; ""),ROW($A$1:INDIRECT("$A$"&amp;ROW($A383)))), 1))), "",
ROUNDDOWN((ROUNDDOWN((((2*VLOOKUP($AA383, 'EV and Base'!$A$1:$N$671, 11, FALSE))+30+ROUNDDOWN($AE383/4, 0))*$AB383)/100, 0)+5), 0)
&amp;"-"&amp;
ROUNDDOWN((ROUNDDOWN((((2*VLOOKUP($AA383, 'EV and Base'!$A$1:$N$671, 11, FALSE))+31+ROUNDDOWN($AE383/4, 0))*$AB383)/100, 0)+5), 0))</f>
        <v/>
      </c>
      <c r="AL383" s="21" t="str" cm="1">
        <f t="array" aca="1" ref="AL383" ca="1">IF(NOT(ISNUMBER(INDEX($A:$A, LOOKUP(2, 1 / ($A$1:INDIRECT("$A$"&amp;ROW($A383)) &lt;&gt; ""),ROW($A$1:INDIRECT("$A$"&amp;ROW($A383)))), 1))), "",
ROUNDDOWN((ROUNDDOWN((((2*VLOOKUP($AA383, 'EV and Base'!$A$1:$N$671, 12, FALSE))+0+ROUNDDOWN($AF383/4, 0))*$AB383)/100, 0)+5)*0.9, 0)
&amp;"-"&amp;
ROUNDDOWN((ROUNDDOWN((((2*VLOOKUP($AA383, 'EV and Base'!$A$1:$N$671, 12, FALSE))+31+ROUNDDOWN($AF383/4, 0))*$AB383)/100, 0)+5)*0.9, 0))</f>
        <v/>
      </c>
      <c r="AM383" s="21" t="str" cm="1">
        <f t="array" aca="1" ref="AM383" ca="1">IF(NOT(ISNUMBER(INDEX($A:$A, LOOKUP(2, 1 / ($A$1:INDIRECT("$A$"&amp;ROW($A383)) &lt;&gt; ""),ROW($A$1:INDIRECT("$A$"&amp;ROW($A383)))), 1))), "",
ROUNDDOWN((ROUNDDOWN((((2*VLOOKUP($AA383, 'EV and Base'!$A$1:$N$671, 13, FALSE))+30+ROUNDDOWN($AG383/4, 0))*$AB383)/100, 0)+5), 0)
&amp;"-"&amp;
ROUNDDOWN((ROUNDDOWN((((2*VLOOKUP($AA383, 'EV and Base'!$A$1:$N$671, 13, FALSE))+31+ROUNDDOWN($AG383/4, 0))*$AB383)/100, 0)+5), 0))</f>
        <v/>
      </c>
      <c r="AN383" s="25" t="str" cm="1">
        <f t="array" aca="1" ref="AN383" ca="1">IF(NOT(ISNUMBER(INDEX($A:$A, LOOKUP(2, 1 / ($A$1:INDIRECT("$A$"&amp;ROW($A383)) &lt;&gt; ""),ROW($A$1:INDIRECT("$A$"&amp;ROW($A383)))), 1))), "",
ROUNDDOWN((ROUNDDOWN((((2*VLOOKUP($AA383, 'EV and Base'!$A$1:$N$671, 14, FALSE))+31+ROUNDDOWN($AH383/4, 0))*$AB383)/100, 0)+5), 0))</f>
        <v/>
      </c>
      <c r="AO383" s="23" t="str" cm="1">
        <f t="array" aca="1" ref="AO383" ca="1">IF(NOT(ISNUMBER(INDEX($A:$A, LOOKUP(2, 1 / ($A$1:INDIRECT("$A$"&amp;ROW($A383)) &lt;&gt; ""),ROW($A$1:INDIRECT("$A$"&amp;ROW($A383)))), 1))), "",
ROUNDDOWN((((2*VLOOKUP($AA383, 'EV and Base'!$A$1:$N$671, 9, FALSE))+31+ROUNDDOWN($AC383/4, 0))*$AB383)/100, 0)+$AB383+10)</f>
        <v/>
      </c>
      <c r="AP383" s="2" t="str" cm="1">
        <f t="array" aca="1" ref="AP383" ca="1">IF(NOT(ISNUMBER(INDEX($A:$A, LOOKUP(2, 1 / ($A$1:INDIRECT("$A$"&amp;ROW($A383)) &lt;&gt; ""),ROW($A$1:INDIRECT("$A$"&amp;ROW($A383)))), 1))), "",
ROUNDDOWN((ROUNDDOWN((((2*VLOOKUP($AA383, 'EV and Base'!$A$1:$N$671, 10, FALSE))+31+ROUNDDOWN($AD383/4, 0))*$AB383)/100, 0)+5)*1.1, 0))</f>
        <v/>
      </c>
      <c r="AQ383" s="2" t="str" cm="1">
        <f t="array" aca="1" ref="AQ383" ca="1">IF(NOT(ISNUMBER(INDEX($A:$A, LOOKUP(2, 1 / ($A$1:INDIRECT("$A$"&amp;ROW($A383)) &lt;&gt; ""),ROW($A$1:INDIRECT("$A$"&amp;ROW($A383)))), 1))), "",
ROUNDDOWN((ROUNDDOWN((((2*VLOOKUP($AA383, 'EV and Base'!$A$1:$N$671, 11, FALSE))+$AV$2+ROUNDDOWN($AE383/4, 0))*$AB383)/100, 0)+5), 0))</f>
        <v/>
      </c>
      <c r="AR383" s="22" t="str" cm="1">
        <f t="array" aca="1" ref="AR383" ca="1">IF(NOT(ISNUMBER(INDEX($A:$A, LOOKUP(2, 1 / ($A$1:INDIRECT("$A$"&amp;ROW($A383)) &lt;&gt; ""),ROW($A$1:INDIRECT("$A$"&amp;ROW($A383)))), 1))), "",
ROUNDDOWN((ROUNDDOWN((((2*VLOOKUP($AA383, 'EV and Base'!$A$1:$N$671, 12, FALSE))+$AW$2+ROUNDDOWN($AF383/4, 0))*$AB383)/100, 0)+5)*0.9, 0))</f>
        <v/>
      </c>
      <c r="AS383" s="2" t="str" cm="1">
        <f t="array" aca="1" ref="AS383" ca="1">IF(NOT(ISNUMBER(INDEX($A:$A, LOOKUP(2, 1 / ($A$1:INDIRECT("$A$"&amp;ROW($A383)) &lt;&gt; ""),ROW($A$1:INDIRECT("$A$"&amp;ROW($A383)))), 1))), "",
ROUNDDOWN((ROUNDDOWN((((2*VLOOKUP($AA383, 'EV and Base'!$A$1:$N$671, 13, FALSE))+$AX$2+ROUNDDOWN($AG383/4, 0))*$AB383)/100, 0)+5), 0))</f>
        <v/>
      </c>
      <c r="AT383" s="24" t="str" cm="1">
        <f t="array" aca="1" ref="AT383" ca="1">IF(NOT(ISNUMBER(INDEX($A:$A, LOOKUP(2, 1 / ($A$1:INDIRECT("$A$"&amp;ROW($A383)) &lt;&gt; ""),ROW($A$1:INDIRECT("$A$"&amp;ROW($A383)))), 1))), "",
ROUNDDOWN((ROUNDDOWN((((2*VLOOKUP($AA383, 'EV and Base'!$A$1:$N$671, 14, FALSE))+31+ROUNDDOWN($AH383/4, 0))*$AB383)/100, 0)+5), 0))</f>
        <v/>
      </c>
      <c r="AU383" s="28"/>
      <c r="AY383" t="str" cm="1">
        <f t="array" aca="1" ref="AY383" ca="1">IF(NOT(ISNUMBER(INDEX($A:$A,LOOKUP(2,1/($A$1:INDIRECT("$A$"&amp;ROW($A383))&lt;&gt;""),ROW($A$1:INDIRECT("$A$"&amp;ROW($A383)))),1))),"",
INDEX($AY:$AY,LOOKUP(2,1/($AY$1:INDIRECT("$AY$"&amp;ROW($AY383)-1)&lt;&gt;""),ROW($AY$1:INDIRECT("$AY$"&amp;ROW($AY383)-1))),1)+$BL383)</f>
        <v/>
      </c>
      <c r="AZ383" s="3" t="str" cm="1">
        <f t="array" aca="1" ref="AZ383" ca="1">IF(NOT(ISNUMBER(INDEX($A:$A, LOOKUP(2, 1 / ($A$1:INDIRECT("$A$"&amp;ROW($A383)) &lt;&gt; ""),ROW($A$1:INDIRECT("$A$"&amp;ROW($A383)))), 1))), "",
VLOOKUP(INDIRECT("$G$"&amp;LOOKUP(2, 1 / ($AY$1:INDIRECT("$AY$"&amp;ROW($AY383)-1) &lt;&gt; ""),ROW($AY$1:INDIRECT("$AY$"&amp;ROW($AY383)-1)))),'EV and Base'!A322:N992,2,FALSE))</f>
        <v/>
      </c>
      <c r="BA383" s="3" t="str" cm="1">
        <f t="array" aca="1" ref="BA383" ca="1">IF(NOT(ISNUMBER(INDEX($A:$A, LOOKUP(2, 1 / ($A$1:INDIRECT("$A$"&amp;ROW($A383)) &lt;&gt; ""),ROW($A$1:INDIRECT("$A$"&amp;ROW($A383)))), 1))), "",
INDIRECT("$I$"&amp;LOOKUP(2, 1 / ($AY$1:INDIRECT("$AY$"&amp;ROW($AY383)-1) &lt;&gt; ""),ROW($AY$1:INDIRECT("$AY$"&amp;ROW($AY383)-1)))))</f>
        <v/>
      </c>
      <c r="BB383" s="1" t="str" cm="1">
        <f t="array" aca="1" ref="BB383" ca="1">IF(NOT(ISNUMBER(INDEX($A:$A, LOOKUP(2, 1 / ($A$1:INDIRECT("$A$"&amp;ROW($A383)) &lt;&gt; ""),ROW($A$1:INDIRECT("$A$"&amp;ROW($A383)))), 1))), "",
INDIRECT("$AB$"&amp;LOOKUP(2, 1 / ($AY$1:INDIRECT("$AY$"&amp;ROW($AY383)-1) &lt;&gt; ""),ROW($AY$1:INDIRECT("$AY$"&amp;ROW($AY383)-1)))))</f>
        <v/>
      </c>
      <c r="BC383" s="3" t="str" cm="1">
        <f t="array" aca="1" ref="BC383" ca="1">IF(NOT(ISNUMBER(INDEX($A:$A,LOOKUP(2,1/($A$1:INDIRECT("$A$"&amp;ROW($A383))&lt;&gt;""),ROW($A$1:INDIRECT("$A$"&amp;ROW($A383)))),1))),"",
$BA383+$BA383+10)</f>
        <v/>
      </c>
      <c r="BD383" s="3" t="str" cm="1">
        <f t="array" aca="1" ref="BD383" ca="1">IF(NOT(ISNUMBER(INDEX($A:$A,LOOKUP(2,1/($A$1:INDIRECT("$A$"&amp;ROW($A383))&lt;&gt;""),ROW($A$1:INDIRECT("$A$"&amp;ROW($A383)))),1))),"",
$BA383+$BB383+10)</f>
        <v/>
      </c>
      <c r="BE383" s="3" t="str" cm="1">
        <f t="array" aca="1" ref="BE383" ca="1">IF(NOT(ISNUMBER(INDEX($A:$A,LOOKUP(2,1/($A$1:INDIRECT("$A$"&amp;ROW($A383))&lt;&gt;""),ROW($A$1:INDIRECT("$A$"&amp;ROW($A383)))),1))),"",
$BC383*$BC383)</f>
        <v/>
      </c>
      <c r="BF383" s="3" t="str" cm="1">
        <f t="array" aca="1" ref="BF383" ca="1">IF(NOT(ISNUMBER(INDEX($A:$A,LOOKUP(2,1/($A$1:INDIRECT("$A$"&amp;ROW($A383))&lt;&gt;""),ROW($A$1:INDIRECT("$A$"&amp;ROW($A383)))),1))),"",
$BD383*$BD383)</f>
        <v/>
      </c>
      <c r="BG383" s="3" t="str" cm="1">
        <f t="array" aca="1" ref="BG383" ca="1">IF(NOT(ISNUMBER(INDEX($A:$A,LOOKUP(2,1/($A$1:INDIRECT("$A$"&amp;ROW($A383))&lt;&gt;""),ROW($A$1:INDIRECT("$A$"&amp;ROW($A383)))),1))),"",
_xlfn.FLOOR.MATH(1.5*_xlfn.FLOOR.MATH($AZ383*BA383/5)))</f>
        <v/>
      </c>
      <c r="BH383" s="3" t="str" cm="1">
        <f t="array" aca="1" ref="BH383" ca="1">IF(NOT(ISNUMBER(INDEX($A:$A, LOOKUP(2, 1 / ($A$1:INDIRECT("$A$"&amp;ROW($A383)) &lt;&gt; ""),ROW($A$1:INDIRECT("$A$"&amp;ROW($A383)))), 1))), "",
_xlfn.FLOOR.MATH($BG383/IF(OR(INDIRECT("$C$"&amp;LOOKUP(2, 1 / ($AY$1:INDIRECT("$AY$"&amp;ROW($AY383)-1) &lt;&gt; ""),ROW($AY$1:INDIRECT("$AY$"&amp;ROW($AY383)-1))))="Multi",
INDIRECT("$C$"&amp;LOOKUP(2, 1 / ($AY$1:INDIRECT("$AY$"&amp;ROW($AY383)-1) &lt;&gt; ""),ROW($AY$1:INDIRECT("$AY$"&amp;ROW($AY383)-1))))="Double"),2,1)))</f>
        <v/>
      </c>
      <c r="BI383" s="3" t="str" cm="1">
        <f t="array" aca="1" ref="BI383" ca="1">IF(NOT(ISNUMBER(INDEX($A:$A,LOOKUP(2,1/($A$1:INDIRECT("$A$"&amp;ROW($A383))&lt;&gt;""),ROW($A$1:INDIRECT("$A$"&amp;ROW($A383)))),1))),"",
VLOOKUP($BC383,GameFreakSQRT!$A$1:$B$200,2,FALSE))</f>
        <v/>
      </c>
      <c r="BJ383" s="3" t="str" cm="1">
        <f t="array" aca="1" ref="BJ383" ca="1">IF(NOT(ISNUMBER(INDEX($A:$A,LOOKUP(2,1/($A$1:INDIRECT("$A$"&amp;ROW($A383))&lt;&gt;""),ROW($A$1:INDIRECT("$A$"&amp;ROW($A383)))),1))),"",
VLOOKUP($BD383,GameFreakSQRT!$A$1:$B$200,2,FALSE))</f>
        <v/>
      </c>
      <c r="BK383" s="3" t="str" cm="1">
        <f t="array" aca="1" ref="BK383" ca="1">IF(NOT(ISNUMBER(INDEX($A:$A,LOOKUP(2,1/($A$1:INDIRECT("$A$"&amp;ROW($A383))&lt;&gt;""),ROW($A$1:INDIRECT("$A$"&amp;ROW($A383)))),1))),"",
_xlfn.FLOOR.MATH((($BI383*$BE383)*$BH383)/($BJ383*$BF383))+1)</f>
        <v/>
      </c>
      <c r="BL383" s="3" t="str" cm="1">
        <f t="array" aca="1" ref="BL383" ca="1">IF(NOT(ISNUMBER(INDEX($A:$A,LOOKUP(2,1/($A$1:INDIRECT("$A$"&amp;ROW($A383))&lt;&gt;""),ROW($A$1:INDIRECT("$A$"&amp;ROW($A383)))),1))),"",
_xlfn.FLOOR.MATH($BK383*IF(NOT(INDIRECT("$Z$"&amp;LOOKUP(2, 1 / ($AY$1:INDIRECT("$AY$"&amp;ROW($AY383)-1) &lt;&gt; ""),ROW($AY$1:INDIRECT("$AY$"&amp;ROW($AY383)-1))))=""),1.5,1)))</f>
        <v/>
      </c>
      <c r="BM383" s="3" t="str" cm="1">
        <f t="array" aca="1" ref="BM383" ca="1">IF(NOT(ISNUMBER(INDEX($A:$A, LOOKUP(2, 1 / ($A$1:INDIRECT("$A$"&amp;ROW($A383)) &lt;&gt; ""),ROW($A$1:INDIRECT("$A$"&amp;ROW($A383)))), 1))), "",
INDIRECT("$Y$"&amp;LOOKUP(2, 1 / ($AY$1:INDIRECT("$AY$"&amp;ROW($AY383)-1) &lt;&gt; ""),ROW($AY$1:INDIRECT("$AY$"&amp;ROW($AY383)-1)))))</f>
        <v/>
      </c>
      <c r="BN383" s="3" t="str">
        <f t="shared" ca="1" si="34"/>
        <v/>
      </c>
    </row>
    <row r="384" spans="1:66" x14ac:dyDescent="0.45">
      <c r="A384" s="69"/>
      <c r="B384" s="69"/>
      <c r="C384" s="69"/>
      <c r="D384" s="69"/>
      <c r="E384" s="69"/>
      <c r="F384" s="56">
        <v>2</v>
      </c>
      <c r="G384" s="2" t="s">
        <v>151</v>
      </c>
      <c r="H384" s="2" t="s">
        <v>50</v>
      </c>
      <c r="I384" s="2">
        <v>23</v>
      </c>
      <c r="J384" s="2" t="s">
        <v>51</v>
      </c>
      <c r="K384" s="2" t="s">
        <v>152</v>
      </c>
      <c r="L384" s="2" t="s">
        <v>53</v>
      </c>
      <c r="M384" s="2" t="s">
        <v>154</v>
      </c>
      <c r="N384" s="2" t="s">
        <v>231</v>
      </c>
      <c r="O384" s="2" t="s">
        <v>194</v>
      </c>
      <c r="P384" s="2" t="s">
        <v>233</v>
      </c>
      <c r="Q384" s="2">
        <v>12</v>
      </c>
      <c r="R384" s="2">
        <f>_xlfn.FLOOR.MATH((((2*VLOOKUP(G384, 'EV and Base'!$A$1:$N$671, 9, FALSE))+$Q384)*$I384)/100)+$I384+10</f>
        <v>61</v>
      </c>
      <c r="S384" s="2">
        <f>_xlfn.FLOOR.MATH((_xlfn.FLOOR.MATH((((2*VLOOKUP($G384, 'EV and Base'!$A$1:$N$671, 10, FALSE))+$Q384)*$I384)/100)+5)*
IF(OR($J384="Lonely", $J384="Brave", $J384="Adamant", $J384="Naughty"), 1.1,
IF(OR($J384="Bold", $J384="Timid", $J384="Modest", $J384="Calm"), 0.9, 1)))</f>
        <v>28</v>
      </c>
      <c r="T384" s="2">
        <f>_xlfn.FLOOR.MATH((_xlfn.FLOOR.MATH((((2*VLOOKUP($G384, 'EV and Base'!$A$1:$N$671, 11, FALSE))+$Q384)*$I384)/100)+5)*
IF(OR($J384="Bold", $J384="Relaxed", $J384="Impish", $J384="Lax"), 1.1,
IF(OR($J384="Lonely", $J384="Hasty", $J384="Mild", $J384="Gentle"), 0.9, 1)))</f>
        <v>29</v>
      </c>
      <c r="U384" s="2">
        <f>_xlfn.FLOOR.MATH((_xlfn.FLOOR.MATH((((2*VLOOKUP($G384, 'EV and Base'!$A$1:$N$671, 12, FALSE))+$Q384)*$I384)/100)+5)*
IF(OR($J384="Modest", $J384="Mild", $J384="Quiet", $J384="Rash"), 1.1,
IF(OR($J384="Adamant", $J384="Impish", $J384="Jolly", $J384="Careful"), 0.9, 1)))</f>
        <v>33</v>
      </c>
      <c r="V384" s="2">
        <f>_xlfn.FLOOR.MATH((_xlfn.FLOOR.MATH((((2*VLOOKUP($G384, 'EV and Base'!$A$1:$N$671, 13, FALSE))+$Q384)*$I384)/100)+5)*
IF(OR($J384="Calm", $J384="Gentle", $J384="Sassy", $J384="Careful"), 1.1,
IF(OR($J384="Naughty", $J384="Lax", $J384="Naive", $J384="Rash"), 0.9, 1)))</f>
        <v>24</v>
      </c>
      <c r="W384" s="2">
        <f>_xlfn.FLOOR.MATH((_xlfn.FLOOR.MATH((((2*VLOOKUP($G384, 'EV and Base'!$A$1:$N$671, 14, FALSE))+$Q384)*$I384)/100)+5)*
IF(OR($J384="Timid", $J384="Hasty", $J384="Jolly", $J384="Naive"), 1.1,
IF(OR($J384="Brave", $J384="Relaxed", $J384="Quiet", $J384="Sassy"), 0.9, 1)))</f>
        <v>40</v>
      </c>
      <c r="X384" s="69"/>
      <c r="Z384" s="1">
        <v>1</v>
      </c>
      <c r="AA384" s="23" t="str" cm="1">
        <f t="array" aca="1" ref="AA384" ca="1">IF(NOT(ISNUMBER(INDEX($A:$A,LOOKUP(2,1/($A$1:INDIRECT("$A$"&amp;ROW($A384))&lt;&gt;""),ROW($A$1:INDIRECT("$A$"&amp;ROW($A384)))),1))),"",
IF(NOT(ISNUMBER($A384)),$AA383,
IF($AB384&lt;16,"Lillipup",
IF($AB384&lt;32,"Herdier",
"Stoutland"))))</f>
        <v/>
      </c>
      <c r="AB384" s="25" t="str" cm="1">
        <f t="array" aca="1" ref="AB384" ca="1">IF(NOT(ISNUMBER(INDEX($A:$A, LOOKUP(2, 1 / ($A$1:INDIRECT("$A$"&amp;ROW($A384)) &lt;&gt; ""),ROW($A$1:INDIRECT("$A$"&amp;ROW($A384)))), 1))), "",
VLOOKUP($AY384,'Medium-Slow'!$A$1:$B$101,2,TRUE))</f>
        <v/>
      </c>
      <c r="AC384" s="23" t="str" cm="1">
        <f t="array" aca="1" ref="AC384" ca="1">IF(NOT(ISNUMBER(INDEX($A:$A, LOOKUP(2, 1 / ($A$1:INDIRECT("$A$"&amp;ROW($A384)) &lt;&gt; ""),ROW($A$1:INDIRECT("$A$"&amp;ROW($A384)))), 1))), "",
INDEX($AC:$AC, LOOKUP(2, 1 / ($AC$1:INDIRECT("$AC$"&amp;ROW($AC384)-1) &lt;&gt; ""),ROW($AC$1:INDIRECT("$AC$"&amp;ROW($AC384)-1))), 1)+
IF(INDEX($AC:$AC, LOOKUP(2, 1 / ($AC$1:INDIRECT("$AC$"&amp;ROW($AC384)-1) &lt;&gt; ""),ROW($AC$1:INDIRECT("$AC$"&amp;ROW($AC384)-1))), 1)+
INDEX($AD:$AD, LOOKUP(2, 1 / ($AD$1:INDIRECT("$AD$"&amp;ROW($AD384)-1) &lt;&gt; ""),ROW($AD$1:INDIRECT("$AD$"&amp;ROW($AD384)-1))), 1)+
INDEX($AE:$AE, LOOKUP(2, 1 / ($AE$1:INDIRECT("$AE$"&amp;ROW($AE384)-1) &lt;&gt; ""),ROW($AE$1:INDIRECT("$AE$"&amp;ROW($AD384)-1))), 1)+
INDEX($AE:$AF, LOOKUP(2, 1 / ($AF$1:INDIRECT("$AF$"&amp;ROW($AF384)-1) &lt;&gt; ""),ROW($AF$1:INDIRECT("$AF$"&amp;ROW($AD384)-1))), 1)+
INDEX($AG:$AG, LOOKUP(2, 1 / ($AG$1:INDIRECT("$AG$"&amp;ROW($AG384)-1) &lt;&gt; ""),ROW($AG$1:INDIRECT("$AG$"&amp;ROW($AD384)-1))), 1)+
INDEX($AH:$AH, LOOKUP(2, 1 / ($AH$1:INDIRECT("$AH$"&amp;ROW($AH384)-1) &lt;&gt; ""),ROW($AH$1:INDIRECT("$AH$"&amp;ROW($AD384)-1))), 1)&gt;=510,0,
IF(INDEX($AC:$AC, LOOKUP(2, 1 / ($AC$1:INDIRECT("$AC$"&amp;ROW($AC384)-1) &lt;&gt; ""),ROW($AC$1:INDIRECT("$AC$"&amp;ROW($AC384)-1))), 1)&gt;=255,0,
VLOOKUP(INDIRECT("$G$"&amp;LOOKUP(2, 1 / ($AC$1:INDIRECT("$AC$"&amp;ROW($AC384)-1) &lt;&gt; ""),ROW($AC$1:INDIRECT("$AC$"&amp;ROW($AC384)-1)))), 'EV and Base'!$A$1:$N$671, 3, FALSE))))</f>
        <v/>
      </c>
      <c r="AD384" s="2" t="str" cm="1">
        <f t="array" aca="1" ref="AD384" ca="1">IF(NOT(ISNUMBER(INDEX($A:$A, LOOKUP(2, 1 / ($A$1:INDIRECT("$A$"&amp;ROW($A384)) &lt;&gt; ""),ROW($A$1:INDIRECT("$A$"&amp;ROW($A384)))), 1))), "",
INDEX($AD:$AD, LOOKUP(2, 1 / ($AD$1:INDIRECT("$AD$"&amp;ROW($AD384)-1) &lt;&gt; ""),ROW($AD$1:INDIRECT("$AD$"&amp;ROW($AD384)-1))), 1)+
IF(INDEX($AC:$AC, LOOKUP(2, 1 / ($AC$1:INDIRECT("$AC$"&amp;ROW($AC384)-1) &lt;&gt; ""),ROW($AC$1:INDIRECT("$AC$"&amp;ROW($AC384)-1))), 1)+
INDEX($AD:$AD, LOOKUP(2, 1 / ($AD$1:INDIRECT("$AD$"&amp;ROW($AD384)-1) &lt;&gt; ""),ROW($AD$1:INDIRECT("$AD$"&amp;ROW($AD384)-1))), 1)+
INDEX($AE:$AE, LOOKUP(2, 1 / ($AE$1:INDIRECT("$AE$"&amp;ROW($AE384)-1) &lt;&gt; ""),ROW($AE$1:INDIRECT("$AE$"&amp;ROW($AD384)-1))), 1)+
INDEX($AE:$AF, LOOKUP(2, 1 / ($AF$1:INDIRECT("$AF$"&amp;ROW($AF384)-1) &lt;&gt; ""),ROW($AF$1:INDIRECT("$AF$"&amp;ROW($AD384)-1))), 1)+
INDEX($AG:$AG, LOOKUP(2, 1 / ($AG$1:INDIRECT("$AG$"&amp;ROW($AG384)-1) &lt;&gt; ""),ROW($AG$1:INDIRECT("$AG$"&amp;ROW($AD384)-1))), 1)+
INDEX($AH:$AH, LOOKUP(2, 1 / ($AH$1:INDIRECT("$AH$"&amp;ROW($AH384)-1) &lt;&gt; ""),ROW($AH$1:INDIRECT("$AH$"&amp;ROW($AD384)-1))), 1)&gt;=510,0,
IF(INDEX($AD:$AD, LOOKUP(2, 1 / ($AD$1:INDIRECT("$AD$"&amp;ROW($AD384)-1) &lt;&gt; ""),ROW($AD$1:INDIRECT("$AD$"&amp;ROW($AD384)-1))), 1)&gt;=255,0,
VLOOKUP(INDIRECT("$G$"&amp;LOOKUP(2, 1 / ($AD$1:INDIRECT("$AD$"&amp;ROW($AD384)-1) &lt;&gt; ""),ROW($AD$1:INDIRECT("$AD$"&amp;ROW($AD384)-1)))), 'EV and Base'!$A$1:$N$671, 4, FALSE))))</f>
        <v/>
      </c>
      <c r="AE384" s="2" t="str" cm="1">
        <f t="array" aca="1" ref="AE384" ca="1">IF(NOT(ISNUMBER(INDEX($A:$A,LOOKUP(2,1/($A$1:INDIRECT("$A$"&amp;ROW($A384))&lt;&gt;""),ROW($A$1:INDIRECT("$A$"&amp;ROW($A384)))),1))),"",
INDEX($AE:$AE,LOOKUP(2,1/($AE$1:INDIRECT("$AE$"&amp;ROW($AE384)-1)&lt;&gt;""),ROW($AE$1:INDIRECT("$AE$"&amp;ROW($AE384)-1))),1)+
IF(INDEX($AC:$AC,LOOKUP(2,1/($AC$1:INDIRECT("$AC$"&amp;ROW($AC384)-1)&lt;&gt;""),ROW($AC$1:INDIRECT("$AC$"&amp;ROW($AC384)-1))),1)+
INDEX($AD:$AD,LOOKUP(2,1/($AD$1:INDIRECT("$AD$"&amp;ROW($AD384)-1)&lt;&gt;""),ROW($AD$1:INDIRECT("$AD$"&amp;ROW($AD384)-1))),1)+
INDEX($AE:$AE,LOOKUP(2,1/($AE$1:INDIRECT("$AE$"&amp;ROW($AE384)-1)&lt;&gt;""),ROW($AE$1:INDIRECT("$AE$"&amp;ROW($AD384)-1))),1)+
INDEX($AE:$AF,LOOKUP(2,1/($AF$1:INDIRECT("$AF$"&amp;ROW($AF384)-1)&lt;&gt;""),ROW($AF$1:INDIRECT("$AF$"&amp;ROW($AD384)-1))),1)+
INDEX($AG:$AG,LOOKUP(2,1/($AG$1:INDIRECT("$AG$"&amp;ROW($AG384)-1)&lt;&gt;""),ROW($AG$1:INDIRECT("$AG$"&amp;ROW($AD384)-1))),1)+
INDEX($AH:$AH,LOOKUP(2,1/($AH$1:INDIRECT("$AH$"&amp;ROW($AH384)-1)&lt;&gt;""),ROW($AH$1:INDIRECT("$AH$"&amp;ROW($AD384)-1))),1)&gt;=510,0,
IF(INDEX($AE:$AE,LOOKUP(2,1/($AE$1:INDIRECT("$AE$"&amp;ROW($AE384)-1)&lt;&gt;""),ROW($AE$1:INDIRECT("$AE$"&amp;ROW($AE384)-1))),1)&gt;=255,0,
VLOOKUP(INDIRECT("$G$"&amp;LOOKUP(2,1/($AE$1:INDIRECT("$AE$"&amp;ROW($AE384)-1)&lt;&gt;""),ROW($AE$1:INDIRECT("$AE$"&amp;ROW($AE384)-1)))),'EV and Base'!$A$1:$N$671,5,FALSE))))</f>
        <v/>
      </c>
      <c r="AF384" s="2" t="str" cm="1">
        <f t="array" aca="1" ref="AF384" ca="1">IF(NOT(ISNUMBER(INDEX($A:$A, LOOKUP(2, 1 / ($A$1:INDIRECT("$A$"&amp;ROW($A384)) &lt;&gt; ""),ROW($A$1:INDIRECT("$A$"&amp;ROW($A384)))), 1))), "",
INDEX($AF:$AF, LOOKUP(2, 1 / ($AF$1:INDIRECT("$AF$"&amp;ROW($AF384)-1) &lt;&gt; ""),ROW($AF$1:INDIRECT("$AF$"&amp;ROW($AF384)-1))), 1)+
IF(INDEX($AC:$AC, LOOKUP(2, 1 / ($AC$1:INDIRECT("$AC$"&amp;ROW($AC384)-1) &lt;&gt; ""),ROW($AC$1:INDIRECT("$AC$"&amp;ROW($AC384)-1))), 1)+
INDEX($AD:$AD, LOOKUP(2, 1 / ($AD$1:INDIRECT("$AD$"&amp;ROW($AD384)-1) &lt;&gt; ""),ROW($AD$1:INDIRECT("$AD$"&amp;ROW($AD384)-1))), 1)+
INDEX($AE:$AE, LOOKUP(2, 1 / ($AE$1:INDIRECT("$AE$"&amp;ROW($AE384)-1) &lt;&gt; ""),ROW($AE$1:INDIRECT("$AE$"&amp;ROW($AD384)-1))), 1)+
INDEX($AE:$AF, LOOKUP(2, 1 / ($AF$1:INDIRECT("$AF$"&amp;ROW($AF384)-1) &lt;&gt; ""),ROW($AF$1:INDIRECT("$AF$"&amp;ROW($AD384)-1))), 1)+
INDEX($AG:$AG, LOOKUP(2, 1 / ($AG$1:INDIRECT("$AG$"&amp;ROW($AG384)-1) &lt;&gt; ""),ROW($AG$1:INDIRECT("$AG$"&amp;ROW($AD384)-1))), 1)+
INDEX($AH:$AH, LOOKUP(2, 1 / ($AH$1:INDIRECT("$AH$"&amp;ROW($AH384)-1) &lt;&gt; ""),ROW($AH$1:INDIRECT("$AH$"&amp;ROW($AD384)-1))), 1)&gt;=510,0,
IF(INDEX($AF:$AF, LOOKUP(2, 1 / ($AF$1:INDIRECT("$AF$"&amp;ROW($AF384)-1) &lt;&gt; ""),ROW($AF$1:INDIRECT("$AF$"&amp;ROW($AF384)-1))), 1)&gt;=255,0,
VLOOKUP(INDIRECT("$G$"&amp;LOOKUP(2, 1 / ($AF$1:INDIRECT("$AF$"&amp;ROW($AF384)-1) &lt;&gt; ""),ROW($AF$1:INDIRECT("$AF$"&amp;ROW($AF384)-1)))), 'EV and Base'!$A$1:$N$671, 6, FALSE))))</f>
        <v/>
      </c>
      <c r="AG384" s="2" t="str" cm="1">
        <f t="array" aca="1" ref="AG384" ca="1">IF(NOT(ISNUMBER(INDEX($A:$A, LOOKUP(2, 1 / ($A$1:INDIRECT("$A$"&amp;ROW($A384)) &lt;&gt; ""),ROW($A$1:INDIRECT("$A$"&amp;ROW($A384)))), 1))), "",
INDEX($AG:$AG, LOOKUP(2, 1 / ($AG$1:INDIRECT("$AG$"&amp;ROW($AG384)-1) &lt;&gt; ""),ROW($AG$1:INDIRECT("$AG$"&amp;ROW($AG384)-1))), 1)+
IF(INDEX($AC:$AC, LOOKUP(2, 1 / ($AC$1:INDIRECT("$AC$"&amp;ROW($AC384)-1) &lt;&gt; ""),ROW($AC$1:INDIRECT("$AC$"&amp;ROW($AC384)-1))), 1)+
INDEX($AD:$AD, LOOKUP(2, 1 / ($AD$1:INDIRECT("$AD$"&amp;ROW($AD384)-1) &lt;&gt; ""),ROW($AD$1:INDIRECT("$AD$"&amp;ROW($AD384)-1))), 1)+
INDEX($AE:$AE, LOOKUP(2, 1 / ($AE$1:INDIRECT("$AE$"&amp;ROW($AE384)-1) &lt;&gt; ""),ROW($AE$1:INDIRECT("$AE$"&amp;ROW($AD384)-1))), 1)+
INDEX($AE:$AF, LOOKUP(2, 1 / ($AF$1:INDIRECT("$AF$"&amp;ROW($AF384)-1) &lt;&gt; ""),ROW($AF$1:INDIRECT("$AF$"&amp;ROW($AD384)-1))), 1)+
INDEX($AG:$AG, LOOKUP(2, 1 / ($AG$1:INDIRECT("$AG$"&amp;ROW($AG384)-1) &lt;&gt; ""),ROW($AG$1:INDIRECT("$AG$"&amp;ROW($AD384)-1))), 1)+
INDEX($AH:$AH, LOOKUP(2, 1 / ($AH$1:INDIRECT("$AH$"&amp;ROW($AH384)-1) &lt;&gt; ""),ROW($AH$1:INDIRECT("$AH$"&amp;ROW($AD384)-1))), 1)&gt;=510,0,
IF(INDEX($AG:$AG, LOOKUP(2, 1 / ($AG$1:INDIRECT("$AG$"&amp;ROW($AG384)-1) &lt;&gt; ""),ROW($AG$1:INDIRECT("$AG$"&amp;ROW($AG384)-1))), 1)&gt;=255,0,
VLOOKUP(INDIRECT("$G$"&amp;LOOKUP(2, 1 / ($AG$1:INDIRECT("$AG$"&amp;ROW($AG384)-1) &lt;&gt; ""),ROW($AG$1:INDIRECT("$AG$"&amp;ROW($AG384)-1)))), 'EV and Base'!$A$1:$N$671, 7, FALSE))))</f>
        <v/>
      </c>
      <c r="AH384" s="24" t="str" cm="1">
        <f t="array" aca="1" ref="AH384" ca="1">IF(NOT(ISNUMBER(INDEX($A:$A,LOOKUP(2,1/($A$1:INDIRECT("$A$"&amp;ROW($A384))&lt;&gt;""),ROW($A$1:INDIRECT("$A$"&amp;ROW($A384)))),1))),"",
INDEX($AH:$AH,LOOKUP(2,1/($AH$1:INDIRECT("$AH$"&amp;ROW($AH384)-1)&lt;&gt;""),ROW($AH$1:INDIRECT("$AH$"&amp;ROW($AH384)-1))),1)+
IF(INDEX($AC:$AC,LOOKUP(2,1/($AC$1:INDIRECT("$AC$"&amp;ROW($AC384)-1)&lt;&gt;""),ROW($AC$1:INDIRECT("$AC$"&amp;ROW($AC384)-1))),1)+
INDEX($AD:$AD,LOOKUP(2,1/($AD$1:INDIRECT("$AD$"&amp;ROW($AD384)-1)&lt;&gt;""),ROW($AD$1:INDIRECT("$AD$"&amp;ROW($AD384)-1))),1)+
INDEX($AE:$AE,LOOKUP(2,1/($AE$1:INDIRECT("$AE$"&amp;ROW($AE384)-1)&lt;&gt;""),ROW($AE$1:INDIRECT("$AE$"&amp;ROW($AD384)-1))),1)+
INDEX($AE:$AF,LOOKUP(2,1/($AF$1:INDIRECT("$AF$"&amp;ROW($AF384)-1)&lt;&gt;""),ROW($AF$1:INDIRECT("$AF$"&amp;ROW($AD384)-1))),1)+
INDEX($AG:$AG,LOOKUP(2,1/($AG$1:INDIRECT("$AG$"&amp;ROW($AG384)-1)&lt;&gt;""),ROW($AG$1:INDIRECT("$AG$"&amp;ROW($AD384)-1))),1)+
INDEX($AH:$AH,LOOKUP(2,1/($AH$1:INDIRECT("$AH$"&amp;ROW($AH384)-1)&lt;&gt;""),ROW($AH$1:INDIRECT("$AH$"&amp;ROW($AD384)-1))),1)&gt;=510,0,
IF(INDEX($AH:$AH,LOOKUP(2,1/($AH$1:INDIRECT("$AH$"&amp;ROW($AH384)-1)&lt;&gt;""),ROW($AH$1:INDIRECT("$AH$"&amp;ROW($AH384)-1))),1)&gt;=255,0,
VLOOKUP(INDIRECT("$G$"&amp;LOOKUP(2,1/($AH$1:INDIRECT("$AH$"&amp;ROW($AH384)-1)&lt;&gt;""),ROW($AH$1:INDIRECT("$AH$"&amp;ROW($AH384)-1)))),'EV and Base'!$A$1:$N$671,8,FALSE))))</f>
        <v/>
      </c>
      <c r="AI384" s="29" t="str" cm="1">
        <f t="array" aca="1" ref="AI384" ca="1">IF(NOT(ISNUMBER(INDEX($A:$A,LOOKUP(2,1/($A$1:INDIRECT("$A$"&amp;ROW($A384))&lt;&gt;""),ROW($A$1:INDIRECT("$A$"&amp;ROW($A384)))),1))),"",
ROUNDDOWN((((2*VLOOKUP($AA384,'EV and Base'!$A$1:$N$671,9,FALSE))+31+ROUNDDOWN($AC384/4,0))*$AB384)/100,0)+$AB384+10)</f>
        <v/>
      </c>
      <c r="AJ384" s="21" t="str" cm="1">
        <f t="array" aca="1" ref="AJ384" ca="1">IF(NOT(ISNUMBER(INDEX($A:$A, LOOKUP(2, 1 / ($A$1:INDIRECT("$A$"&amp;ROW($A384)) &lt;&gt; ""),ROW($A$1:INDIRECT("$A$"&amp;ROW($A384)))), 1))), "",
ROUNDDOWN((ROUNDDOWN((((2*VLOOKUP($AA384, 'EV and Base'!$A$1:$N$671, 10, FALSE))+31+ROUNDDOWN($AD384/4, 0))*$AB384)/100, 0)+5)*1.1, 0))</f>
        <v/>
      </c>
      <c r="AK384" s="21" t="str" cm="1">
        <f t="array" aca="1" ref="AK384" ca="1">IF(NOT(ISNUMBER(INDEX($A:$A, LOOKUP(2, 1 / ($A$1:INDIRECT("$A$"&amp;ROW($A384)) &lt;&gt; ""),ROW($A$1:INDIRECT("$A$"&amp;ROW($A384)))), 1))), "",
ROUNDDOWN((ROUNDDOWN((((2*VLOOKUP($AA384, 'EV and Base'!$A$1:$N$671, 11, FALSE))+30+ROUNDDOWN($AE384/4, 0))*$AB384)/100, 0)+5), 0)
&amp;"-"&amp;
ROUNDDOWN((ROUNDDOWN((((2*VLOOKUP($AA384, 'EV and Base'!$A$1:$N$671, 11, FALSE))+31+ROUNDDOWN($AE384/4, 0))*$AB384)/100, 0)+5), 0))</f>
        <v/>
      </c>
      <c r="AL384" s="21" t="str" cm="1">
        <f t="array" aca="1" ref="AL384" ca="1">IF(NOT(ISNUMBER(INDEX($A:$A, LOOKUP(2, 1 / ($A$1:INDIRECT("$A$"&amp;ROW($A384)) &lt;&gt; ""),ROW($A$1:INDIRECT("$A$"&amp;ROW($A384)))), 1))), "",
ROUNDDOWN((ROUNDDOWN((((2*VLOOKUP($AA384, 'EV and Base'!$A$1:$N$671, 12, FALSE))+0+ROUNDDOWN($AF384/4, 0))*$AB384)/100, 0)+5)*0.9, 0)
&amp;"-"&amp;
ROUNDDOWN((ROUNDDOWN((((2*VLOOKUP($AA384, 'EV and Base'!$A$1:$N$671, 12, FALSE))+31+ROUNDDOWN($AF384/4, 0))*$AB384)/100, 0)+5)*0.9, 0))</f>
        <v/>
      </c>
      <c r="AM384" s="21" t="str" cm="1">
        <f t="array" aca="1" ref="AM384" ca="1">IF(NOT(ISNUMBER(INDEX($A:$A, LOOKUP(2, 1 / ($A$1:INDIRECT("$A$"&amp;ROW($A384)) &lt;&gt; ""),ROW($A$1:INDIRECT("$A$"&amp;ROW($A384)))), 1))), "",
ROUNDDOWN((ROUNDDOWN((((2*VLOOKUP($AA384, 'EV and Base'!$A$1:$N$671, 13, FALSE))+30+ROUNDDOWN($AG384/4, 0))*$AB384)/100, 0)+5), 0)
&amp;"-"&amp;
ROUNDDOWN((ROUNDDOWN((((2*VLOOKUP($AA384, 'EV and Base'!$A$1:$N$671, 13, FALSE))+31+ROUNDDOWN($AG384/4, 0))*$AB384)/100, 0)+5), 0))</f>
        <v/>
      </c>
      <c r="AN384" s="25" t="str" cm="1">
        <f t="array" aca="1" ref="AN384" ca="1">IF(NOT(ISNUMBER(INDEX($A:$A, LOOKUP(2, 1 / ($A$1:INDIRECT("$A$"&amp;ROW($A384)) &lt;&gt; ""),ROW($A$1:INDIRECT("$A$"&amp;ROW($A384)))), 1))), "",
ROUNDDOWN((ROUNDDOWN((((2*VLOOKUP($AA384, 'EV and Base'!$A$1:$N$671, 14, FALSE))+31+ROUNDDOWN($AH384/4, 0))*$AB384)/100, 0)+5), 0))</f>
        <v/>
      </c>
      <c r="AO384" s="23" t="str" cm="1">
        <f t="array" aca="1" ref="AO384" ca="1">IF(NOT(ISNUMBER(INDEX($A:$A, LOOKUP(2, 1 / ($A$1:INDIRECT("$A$"&amp;ROW($A384)) &lt;&gt; ""),ROW($A$1:INDIRECT("$A$"&amp;ROW($A384)))), 1))), "",
ROUNDDOWN((((2*VLOOKUP($AA384, 'EV and Base'!$A$1:$N$671, 9, FALSE))+31+ROUNDDOWN($AC384/4, 0))*$AB384)/100, 0)+$AB384+10)</f>
        <v/>
      </c>
      <c r="AP384" s="2" t="str" cm="1">
        <f t="array" aca="1" ref="AP384" ca="1">IF(NOT(ISNUMBER(INDEX($A:$A, LOOKUP(2, 1 / ($A$1:INDIRECT("$A$"&amp;ROW($A384)) &lt;&gt; ""),ROW($A$1:INDIRECT("$A$"&amp;ROW($A384)))), 1))), "",
ROUNDDOWN((ROUNDDOWN((((2*VLOOKUP($AA384, 'EV and Base'!$A$1:$N$671, 10, FALSE))+31+ROUNDDOWN($AD384/4, 0))*$AB384)/100, 0)+5)*1.1, 0))</f>
        <v/>
      </c>
      <c r="AQ384" s="2" t="str" cm="1">
        <f t="array" aca="1" ref="AQ384" ca="1">IF(NOT(ISNUMBER(INDEX($A:$A, LOOKUP(2, 1 / ($A$1:INDIRECT("$A$"&amp;ROW($A384)) &lt;&gt; ""),ROW($A$1:INDIRECT("$A$"&amp;ROW($A384)))), 1))), "",
ROUNDDOWN((ROUNDDOWN((((2*VLOOKUP($AA384, 'EV and Base'!$A$1:$N$671, 11, FALSE))+$AV$2+ROUNDDOWN($AE384/4, 0))*$AB384)/100, 0)+5), 0))</f>
        <v/>
      </c>
      <c r="AR384" s="22" t="str" cm="1">
        <f t="array" aca="1" ref="AR384" ca="1">IF(NOT(ISNUMBER(INDEX($A:$A, LOOKUP(2, 1 / ($A$1:INDIRECT("$A$"&amp;ROW($A384)) &lt;&gt; ""),ROW($A$1:INDIRECT("$A$"&amp;ROW($A384)))), 1))), "",
ROUNDDOWN((ROUNDDOWN((((2*VLOOKUP($AA384, 'EV and Base'!$A$1:$N$671, 12, FALSE))+$AW$2+ROUNDDOWN($AF384/4, 0))*$AB384)/100, 0)+5)*0.9, 0))</f>
        <v/>
      </c>
      <c r="AS384" s="2" t="str" cm="1">
        <f t="array" aca="1" ref="AS384" ca="1">IF(NOT(ISNUMBER(INDEX($A:$A, LOOKUP(2, 1 / ($A$1:INDIRECT("$A$"&amp;ROW($A384)) &lt;&gt; ""),ROW($A$1:INDIRECT("$A$"&amp;ROW($A384)))), 1))), "",
ROUNDDOWN((ROUNDDOWN((((2*VLOOKUP($AA384, 'EV and Base'!$A$1:$N$671, 13, FALSE))+$AX$2+ROUNDDOWN($AG384/4, 0))*$AB384)/100, 0)+5), 0))</f>
        <v/>
      </c>
      <c r="AT384" s="24" t="str" cm="1">
        <f t="array" aca="1" ref="AT384" ca="1">IF(NOT(ISNUMBER(INDEX($A:$A, LOOKUP(2, 1 / ($A$1:INDIRECT("$A$"&amp;ROW($A384)) &lt;&gt; ""),ROW($A$1:INDIRECT("$A$"&amp;ROW($A384)))), 1))), "",
ROUNDDOWN((ROUNDDOWN((((2*VLOOKUP($AA384, 'EV and Base'!$A$1:$N$671, 14, FALSE))+31+ROUNDDOWN($AH384/4, 0))*$AB384)/100, 0)+5), 0))</f>
        <v/>
      </c>
      <c r="AU384" s="28"/>
      <c r="AY384" t="str" cm="1">
        <f t="array" aca="1" ref="AY384" ca="1">IF(NOT(ISNUMBER(INDEX($A:$A,LOOKUP(2,1/($A$1:INDIRECT("$A$"&amp;ROW($A384))&lt;&gt;""),ROW($A$1:INDIRECT("$A$"&amp;ROW($A384)))),1))),"",
INDEX($AY:$AY,LOOKUP(2,1/($AY$1:INDIRECT("$AY$"&amp;ROW($AY384)-1)&lt;&gt;""),ROW($AY$1:INDIRECT("$AY$"&amp;ROW($AY384)-1))),1)+$BL384)</f>
        <v/>
      </c>
      <c r="AZ384" s="3" t="str" cm="1">
        <f t="array" aca="1" ref="AZ384" ca="1">IF(NOT(ISNUMBER(INDEX($A:$A, LOOKUP(2, 1 / ($A$1:INDIRECT("$A$"&amp;ROW($A384)) &lt;&gt; ""),ROW($A$1:INDIRECT("$A$"&amp;ROW($A384)))), 1))), "",
VLOOKUP(INDIRECT("$G$"&amp;LOOKUP(2, 1 / ($AY$1:INDIRECT("$AY$"&amp;ROW($AY384)-1) &lt;&gt; ""),ROW($AY$1:INDIRECT("$AY$"&amp;ROW($AY384)-1)))),'EV and Base'!A323:N993,2,FALSE))</f>
        <v/>
      </c>
      <c r="BA384" s="3" t="str" cm="1">
        <f t="array" aca="1" ref="BA384" ca="1">IF(NOT(ISNUMBER(INDEX($A:$A, LOOKUP(2, 1 / ($A$1:INDIRECT("$A$"&amp;ROW($A384)) &lt;&gt; ""),ROW($A$1:INDIRECT("$A$"&amp;ROW($A384)))), 1))), "",
INDIRECT("$I$"&amp;LOOKUP(2, 1 / ($AY$1:INDIRECT("$AY$"&amp;ROW($AY384)-1) &lt;&gt; ""),ROW($AY$1:INDIRECT("$AY$"&amp;ROW($AY384)-1)))))</f>
        <v/>
      </c>
      <c r="BB384" s="1" t="str" cm="1">
        <f t="array" aca="1" ref="BB384" ca="1">IF(NOT(ISNUMBER(INDEX($A:$A, LOOKUP(2, 1 / ($A$1:INDIRECT("$A$"&amp;ROW($A384)) &lt;&gt; ""),ROW($A$1:INDIRECT("$A$"&amp;ROW($A384)))), 1))), "",
INDIRECT("$AB$"&amp;LOOKUP(2, 1 / ($AY$1:INDIRECT("$AY$"&amp;ROW($AY384)-1) &lt;&gt; ""),ROW($AY$1:INDIRECT("$AY$"&amp;ROW($AY384)-1)))))</f>
        <v/>
      </c>
      <c r="BC384" s="3" t="str" cm="1">
        <f t="array" aca="1" ref="BC384" ca="1">IF(NOT(ISNUMBER(INDEX($A:$A,LOOKUP(2,1/($A$1:INDIRECT("$A$"&amp;ROW($A384))&lt;&gt;""),ROW($A$1:INDIRECT("$A$"&amp;ROW($A384)))),1))),"",
$BA384+$BA384+10)</f>
        <v/>
      </c>
      <c r="BD384" s="3" t="str" cm="1">
        <f t="array" aca="1" ref="BD384" ca="1">IF(NOT(ISNUMBER(INDEX($A:$A,LOOKUP(2,1/($A$1:INDIRECT("$A$"&amp;ROW($A384))&lt;&gt;""),ROW($A$1:INDIRECT("$A$"&amp;ROW($A384)))),1))),"",
$BA384+$BB384+10)</f>
        <v/>
      </c>
      <c r="BE384" s="3" t="str" cm="1">
        <f t="array" aca="1" ref="BE384" ca="1">IF(NOT(ISNUMBER(INDEX($A:$A,LOOKUP(2,1/($A$1:INDIRECT("$A$"&amp;ROW($A384))&lt;&gt;""),ROW($A$1:INDIRECT("$A$"&amp;ROW($A384)))),1))),"",
$BC384*$BC384)</f>
        <v/>
      </c>
      <c r="BF384" s="3" t="str" cm="1">
        <f t="array" aca="1" ref="BF384" ca="1">IF(NOT(ISNUMBER(INDEX($A:$A,LOOKUP(2,1/($A$1:INDIRECT("$A$"&amp;ROW($A384))&lt;&gt;""),ROW($A$1:INDIRECT("$A$"&amp;ROW($A384)))),1))),"",
$BD384*$BD384)</f>
        <v/>
      </c>
      <c r="BG384" s="3" t="str" cm="1">
        <f t="array" aca="1" ref="BG384" ca="1">IF(NOT(ISNUMBER(INDEX($A:$A,LOOKUP(2,1/($A$1:INDIRECT("$A$"&amp;ROW($A384))&lt;&gt;""),ROW($A$1:INDIRECT("$A$"&amp;ROW($A384)))),1))),"",
_xlfn.FLOOR.MATH(1.5*_xlfn.FLOOR.MATH($AZ384*BA384/5)))</f>
        <v/>
      </c>
      <c r="BH384" s="3" t="str" cm="1">
        <f t="array" aca="1" ref="BH384" ca="1">IF(NOT(ISNUMBER(INDEX($A:$A, LOOKUP(2, 1 / ($A$1:INDIRECT("$A$"&amp;ROW($A384)) &lt;&gt; ""),ROW($A$1:INDIRECT("$A$"&amp;ROW($A384)))), 1))), "",
_xlfn.FLOOR.MATH($BG384/IF(OR(INDIRECT("$C$"&amp;LOOKUP(2, 1 / ($AY$1:INDIRECT("$AY$"&amp;ROW($AY384)-1) &lt;&gt; ""),ROW($AY$1:INDIRECT("$AY$"&amp;ROW($AY384)-1))))="Multi",
INDIRECT("$C$"&amp;LOOKUP(2, 1 / ($AY$1:INDIRECT("$AY$"&amp;ROW($AY384)-1) &lt;&gt; ""),ROW($AY$1:INDIRECT("$AY$"&amp;ROW($AY384)-1))))="Double"),2,1)))</f>
        <v/>
      </c>
      <c r="BI384" s="3" t="str" cm="1">
        <f t="array" aca="1" ref="BI384" ca="1">IF(NOT(ISNUMBER(INDEX($A:$A,LOOKUP(2,1/($A$1:INDIRECT("$A$"&amp;ROW($A384))&lt;&gt;""),ROW($A$1:INDIRECT("$A$"&amp;ROW($A384)))),1))),"",
VLOOKUP($BC384,GameFreakSQRT!$A$1:$B$200,2,FALSE))</f>
        <v/>
      </c>
      <c r="BJ384" s="3" t="str" cm="1">
        <f t="array" aca="1" ref="BJ384" ca="1">IF(NOT(ISNUMBER(INDEX($A:$A,LOOKUP(2,1/($A$1:INDIRECT("$A$"&amp;ROW($A384))&lt;&gt;""),ROW($A$1:INDIRECT("$A$"&amp;ROW($A384)))),1))),"",
VLOOKUP($BD384,GameFreakSQRT!$A$1:$B$200,2,FALSE))</f>
        <v/>
      </c>
      <c r="BK384" s="3" t="str" cm="1">
        <f t="array" aca="1" ref="BK384" ca="1">IF(NOT(ISNUMBER(INDEX($A:$A,LOOKUP(2,1/($A$1:INDIRECT("$A$"&amp;ROW($A384))&lt;&gt;""),ROW($A$1:INDIRECT("$A$"&amp;ROW($A384)))),1))),"",
_xlfn.FLOOR.MATH((($BI384*$BE384)*$BH384)/($BJ384*$BF384))+1)</f>
        <v/>
      </c>
      <c r="BL384" s="3" t="str" cm="1">
        <f t="array" aca="1" ref="BL384" ca="1">IF(NOT(ISNUMBER(INDEX($A:$A,LOOKUP(2,1/($A$1:INDIRECT("$A$"&amp;ROW($A384))&lt;&gt;""),ROW($A$1:INDIRECT("$A$"&amp;ROW($A384)))),1))),"",
_xlfn.FLOOR.MATH($BK384*IF(NOT(INDIRECT("$Z$"&amp;LOOKUP(2, 1 / ($AY$1:INDIRECT("$AY$"&amp;ROW($AY384)-1) &lt;&gt; ""),ROW($AY$1:INDIRECT("$AY$"&amp;ROW($AY384)-1))))=""),1.5,1)))</f>
        <v/>
      </c>
      <c r="BM384" s="3" t="str" cm="1">
        <f t="array" aca="1" ref="BM384" ca="1">IF(NOT(ISNUMBER(INDEX($A:$A, LOOKUP(2, 1 / ($A$1:INDIRECT("$A$"&amp;ROW($A384)) &lt;&gt; ""),ROW($A$1:INDIRECT("$A$"&amp;ROW($A384)))), 1))), "",
INDIRECT("$Y$"&amp;LOOKUP(2, 1 / ($AY$1:INDIRECT("$AY$"&amp;ROW($AY384)-1) &lt;&gt; ""),ROW($AY$1:INDIRECT("$AY$"&amp;ROW($AY384)-1)))))</f>
        <v/>
      </c>
      <c r="BN384" s="3" t="str">
        <f t="shared" ref="BN384:BN395" ca="1" si="35">IF(OR($BM384="",$BM384=0),"",BL384=BM384)</f>
        <v/>
      </c>
    </row>
    <row r="385" spans="1:66" x14ac:dyDescent="0.45">
      <c r="A385" s="56" t="s">
        <v>75</v>
      </c>
      <c r="B385" s="56" t="s">
        <v>662</v>
      </c>
      <c r="C385" s="56" t="s">
        <v>46</v>
      </c>
      <c r="D385" s="56" t="s">
        <v>663</v>
      </c>
      <c r="E385" s="56" t="s">
        <v>48</v>
      </c>
      <c r="F385" s="56">
        <v>1</v>
      </c>
      <c r="G385" s="2" t="s">
        <v>339</v>
      </c>
      <c r="H385" s="2" t="s">
        <v>50</v>
      </c>
      <c r="I385" s="2">
        <v>24</v>
      </c>
      <c r="J385" s="2" t="s">
        <v>51</v>
      </c>
      <c r="K385" s="2" t="s">
        <v>368</v>
      </c>
      <c r="L385" s="2" t="s">
        <v>53</v>
      </c>
      <c r="M385" s="2" t="s">
        <v>342</v>
      </c>
      <c r="N385" s="2" t="s">
        <v>193</v>
      </c>
      <c r="O385" s="2" t="s">
        <v>233</v>
      </c>
      <c r="P385" s="2" t="s">
        <v>538</v>
      </c>
      <c r="Q385" s="2">
        <v>12</v>
      </c>
      <c r="R385" s="2">
        <f>_xlfn.FLOOR.MATH((((2*VLOOKUP(G385, 'EV and Base'!$A$1:$N$671, 9, FALSE))+$Q385)*$I385)/100)+$I385+10</f>
        <v>71</v>
      </c>
      <c r="S385" s="2">
        <f>_xlfn.FLOOR.MATH((_xlfn.FLOOR.MATH((((2*VLOOKUP($G385, 'EV and Base'!$A$1:$N$671, 10, FALSE))+$Q385)*$I385)/100)+5)*
IF(OR($J385="Lonely", $J385="Brave", $J385="Adamant", $J385="Naughty"), 1.1,
IF(OR($J385="Bold", $J385="Timid", $J385="Modest", $J385="Calm"), 0.9, 1)))</f>
        <v>35</v>
      </c>
      <c r="T385" s="2">
        <f>_xlfn.FLOOR.MATH((_xlfn.FLOOR.MATH((((2*VLOOKUP($G385, 'EV and Base'!$A$1:$N$671, 11, FALSE))+$Q385)*$I385)/100)+5)*
IF(OR($J385="Bold", $J385="Relaxed", $J385="Impish", $J385="Lax"), 1.1,
IF(OR($J385="Lonely", $J385="Hasty", $J385="Mild", $J385="Gentle"), 0.9, 1)))</f>
        <v>50</v>
      </c>
      <c r="U385" s="2">
        <f>_xlfn.FLOOR.MATH((_xlfn.FLOOR.MATH((((2*VLOOKUP($G385, 'EV and Base'!$A$1:$N$671, 12, FALSE))+$Q385)*$I385)/100)+5)*
IF(OR($J385="Modest", $J385="Mild", $J385="Quiet", $J385="Rash"), 1.1,
IF(OR($J385="Adamant", $J385="Impish", $J385="Jolly", $J385="Careful"), 0.9, 1)))</f>
        <v>57</v>
      </c>
      <c r="V385" s="2">
        <f>_xlfn.FLOOR.MATH((_xlfn.FLOOR.MATH((((2*VLOOKUP($G385, 'EV and Base'!$A$1:$N$671, 13, FALSE))+$Q385)*$I385)/100)+5)*
IF(OR($J385="Calm", $J385="Gentle", $J385="Sassy", $J385="Careful"), 1.1,
IF(OR($J385="Naughty", $J385="Lax", $J385="Naive", $J385="Rash"), 0.9, 1)))</f>
        <v>41</v>
      </c>
      <c r="W385" s="2">
        <f>_xlfn.FLOOR.MATH((_xlfn.FLOOR.MATH((((2*VLOOKUP($G385, 'EV and Base'!$A$1:$N$671, 14, FALSE))+$Q385)*$I385)/100)+5)*
IF(OR($J385="Timid", $J385="Hasty", $J385="Jolly", $J385="Naive"), 1.1,
IF(OR($J385="Brave", $J385="Relaxed", $J385="Quiet", $J385="Sassy"), 0.9, 1)))</f>
        <v>54</v>
      </c>
      <c r="X385" s="56">
        <v>768</v>
      </c>
      <c r="Z385" s="1">
        <v>1</v>
      </c>
      <c r="AA385" s="23" t="str" cm="1">
        <f t="array" aca="1" ref="AA385" ca="1">IF(NOT(ISNUMBER(INDEX($A:$A,LOOKUP(2,1/($A$1:INDIRECT("$A$"&amp;ROW($A385))&lt;&gt;""),ROW($A$1:INDIRECT("$A$"&amp;ROW($A385)))),1))),"",
IF(NOT(ISNUMBER($A385)),$AA384,
IF($AB385&lt;16,"Lillipup",
IF($AB385&lt;32,"Herdier",
"Stoutland"))))</f>
        <v/>
      </c>
      <c r="AB385" s="25" t="str" cm="1">
        <f t="array" aca="1" ref="AB385" ca="1">IF(NOT(ISNUMBER(INDEX($A:$A, LOOKUP(2, 1 / ($A$1:INDIRECT("$A$"&amp;ROW($A385)) &lt;&gt; ""),ROW($A$1:INDIRECT("$A$"&amp;ROW($A385)))), 1))), "",
VLOOKUP($AY385,'Medium-Slow'!$A$1:$B$101,2,TRUE))</f>
        <v/>
      </c>
      <c r="AC385" s="23" t="str" cm="1">
        <f t="array" aca="1" ref="AC385" ca="1">IF(NOT(ISNUMBER(INDEX($A:$A, LOOKUP(2, 1 / ($A$1:INDIRECT("$A$"&amp;ROW($A385)) &lt;&gt; ""),ROW($A$1:INDIRECT("$A$"&amp;ROW($A385)))), 1))), "",
INDEX($AC:$AC, LOOKUP(2, 1 / ($AC$1:INDIRECT("$AC$"&amp;ROW($AC385)-1) &lt;&gt; ""),ROW($AC$1:INDIRECT("$AC$"&amp;ROW($AC385)-1))), 1)+
IF(INDEX($AC:$AC, LOOKUP(2, 1 / ($AC$1:INDIRECT("$AC$"&amp;ROW($AC385)-1) &lt;&gt; ""),ROW($AC$1:INDIRECT("$AC$"&amp;ROW($AC385)-1))), 1)+
INDEX($AD:$AD, LOOKUP(2, 1 / ($AD$1:INDIRECT("$AD$"&amp;ROW($AD385)-1) &lt;&gt; ""),ROW($AD$1:INDIRECT("$AD$"&amp;ROW($AD385)-1))), 1)+
INDEX($AE:$AE, LOOKUP(2, 1 / ($AE$1:INDIRECT("$AE$"&amp;ROW($AE385)-1) &lt;&gt; ""),ROW($AE$1:INDIRECT("$AE$"&amp;ROW($AD385)-1))), 1)+
INDEX($AE:$AF, LOOKUP(2, 1 / ($AF$1:INDIRECT("$AF$"&amp;ROW($AF385)-1) &lt;&gt; ""),ROW($AF$1:INDIRECT("$AF$"&amp;ROW($AD385)-1))), 1)+
INDEX($AG:$AG, LOOKUP(2, 1 / ($AG$1:INDIRECT("$AG$"&amp;ROW($AG385)-1) &lt;&gt; ""),ROW($AG$1:INDIRECT("$AG$"&amp;ROW($AD385)-1))), 1)+
INDEX($AH:$AH, LOOKUP(2, 1 / ($AH$1:INDIRECT("$AH$"&amp;ROW($AH385)-1) &lt;&gt; ""),ROW($AH$1:INDIRECT("$AH$"&amp;ROW($AD385)-1))), 1)&gt;=510,0,
IF(INDEX($AC:$AC, LOOKUP(2, 1 / ($AC$1:INDIRECT("$AC$"&amp;ROW($AC385)-1) &lt;&gt; ""),ROW($AC$1:INDIRECT("$AC$"&amp;ROW($AC385)-1))), 1)&gt;=255,0,
VLOOKUP(INDIRECT("$G$"&amp;LOOKUP(2, 1 / ($AC$1:INDIRECT("$AC$"&amp;ROW($AC385)-1) &lt;&gt; ""),ROW($AC$1:INDIRECT("$AC$"&amp;ROW($AC385)-1)))), 'EV and Base'!$A$1:$N$671, 3, FALSE))))</f>
        <v/>
      </c>
      <c r="AD385" s="2" t="str" cm="1">
        <f t="array" aca="1" ref="AD385" ca="1">IF(NOT(ISNUMBER(INDEX($A:$A, LOOKUP(2, 1 / ($A$1:INDIRECT("$A$"&amp;ROW($A385)) &lt;&gt; ""),ROW($A$1:INDIRECT("$A$"&amp;ROW($A385)))), 1))), "",
INDEX($AD:$AD, LOOKUP(2, 1 / ($AD$1:INDIRECT("$AD$"&amp;ROW($AD385)-1) &lt;&gt; ""),ROW($AD$1:INDIRECT("$AD$"&amp;ROW($AD385)-1))), 1)+
IF(INDEX($AC:$AC, LOOKUP(2, 1 / ($AC$1:INDIRECT("$AC$"&amp;ROW($AC385)-1) &lt;&gt; ""),ROW($AC$1:INDIRECT("$AC$"&amp;ROW($AC385)-1))), 1)+
INDEX($AD:$AD, LOOKUP(2, 1 / ($AD$1:INDIRECT("$AD$"&amp;ROW($AD385)-1) &lt;&gt; ""),ROW($AD$1:INDIRECT("$AD$"&amp;ROW($AD385)-1))), 1)+
INDEX($AE:$AE, LOOKUP(2, 1 / ($AE$1:INDIRECT("$AE$"&amp;ROW($AE385)-1) &lt;&gt; ""),ROW($AE$1:INDIRECT("$AE$"&amp;ROW($AD385)-1))), 1)+
INDEX($AE:$AF, LOOKUP(2, 1 / ($AF$1:INDIRECT("$AF$"&amp;ROW($AF385)-1) &lt;&gt; ""),ROW($AF$1:INDIRECT("$AF$"&amp;ROW($AD385)-1))), 1)+
INDEX($AG:$AG, LOOKUP(2, 1 / ($AG$1:INDIRECT("$AG$"&amp;ROW($AG385)-1) &lt;&gt; ""),ROW($AG$1:INDIRECT("$AG$"&amp;ROW($AD385)-1))), 1)+
INDEX($AH:$AH, LOOKUP(2, 1 / ($AH$1:INDIRECT("$AH$"&amp;ROW($AH385)-1) &lt;&gt; ""),ROW($AH$1:INDIRECT("$AH$"&amp;ROW($AD385)-1))), 1)&gt;=510,0,
IF(INDEX($AD:$AD, LOOKUP(2, 1 / ($AD$1:INDIRECT("$AD$"&amp;ROW($AD385)-1) &lt;&gt; ""),ROW($AD$1:INDIRECT("$AD$"&amp;ROW($AD385)-1))), 1)&gt;=255,0,
VLOOKUP(INDIRECT("$G$"&amp;LOOKUP(2, 1 / ($AD$1:INDIRECT("$AD$"&amp;ROW($AD385)-1) &lt;&gt; ""),ROW($AD$1:INDIRECT("$AD$"&amp;ROW($AD385)-1)))), 'EV and Base'!$A$1:$N$671, 4, FALSE))))</f>
        <v/>
      </c>
      <c r="AE385" s="2" t="str" cm="1">
        <f t="array" aca="1" ref="AE385" ca="1">IF(NOT(ISNUMBER(INDEX($A:$A,LOOKUP(2,1/($A$1:INDIRECT("$A$"&amp;ROW($A385))&lt;&gt;""),ROW($A$1:INDIRECT("$A$"&amp;ROW($A385)))),1))),"",
INDEX($AE:$AE,LOOKUP(2,1/($AE$1:INDIRECT("$AE$"&amp;ROW($AE385)-1)&lt;&gt;""),ROW($AE$1:INDIRECT("$AE$"&amp;ROW($AE385)-1))),1)+
IF(INDEX($AC:$AC,LOOKUP(2,1/($AC$1:INDIRECT("$AC$"&amp;ROW($AC385)-1)&lt;&gt;""),ROW($AC$1:INDIRECT("$AC$"&amp;ROW($AC385)-1))),1)+
INDEX($AD:$AD,LOOKUP(2,1/($AD$1:INDIRECT("$AD$"&amp;ROW($AD385)-1)&lt;&gt;""),ROW($AD$1:INDIRECT("$AD$"&amp;ROW($AD385)-1))),1)+
INDEX($AE:$AE,LOOKUP(2,1/($AE$1:INDIRECT("$AE$"&amp;ROW($AE385)-1)&lt;&gt;""),ROW($AE$1:INDIRECT("$AE$"&amp;ROW($AD385)-1))),1)+
INDEX($AE:$AF,LOOKUP(2,1/($AF$1:INDIRECT("$AF$"&amp;ROW($AF385)-1)&lt;&gt;""),ROW($AF$1:INDIRECT("$AF$"&amp;ROW($AD385)-1))),1)+
INDEX($AG:$AG,LOOKUP(2,1/($AG$1:INDIRECT("$AG$"&amp;ROW($AG385)-1)&lt;&gt;""),ROW($AG$1:INDIRECT("$AG$"&amp;ROW($AD385)-1))),1)+
INDEX($AH:$AH,LOOKUP(2,1/($AH$1:INDIRECT("$AH$"&amp;ROW($AH385)-1)&lt;&gt;""),ROW($AH$1:INDIRECT("$AH$"&amp;ROW($AD385)-1))),1)&gt;=510,0,
IF(INDEX($AE:$AE,LOOKUP(2,1/($AE$1:INDIRECT("$AE$"&amp;ROW($AE385)-1)&lt;&gt;""),ROW($AE$1:INDIRECT("$AE$"&amp;ROW($AE385)-1))),1)&gt;=255,0,
VLOOKUP(INDIRECT("$G$"&amp;LOOKUP(2,1/($AE$1:INDIRECT("$AE$"&amp;ROW($AE385)-1)&lt;&gt;""),ROW($AE$1:INDIRECT("$AE$"&amp;ROW($AE385)-1)))),'EV and Base'!$A$1:$N$671,5,FALSE))))</f>
        <v/>
      </c>
      <c r="AF385" s="2" t="str" cm="1">
        <f t="array" aca="1" ref="AF385" ca="1">IF(NOT(ISNUMBER(INDEX($A:$A, LOOKUP(2, 1 / ($A$1:INDIRECT("$A$"&amp;ROW($A385)) &lt;&gt; ""),ROW($A$1:INDIRECT("$A$"&amp;ROW($A385)))), 1))), "",
INDEX($AF:$AF, LOOKUP(2, 1 / ($AF$1:INDIRECT("$AF$"&amp;ROW($AF385)-1) &lt;&gt; ""),ROW($AF$1:INDIRECT("$AF$"&amp;ROW($AF385)-1))), 1)+
IF(INDEX($AC:$AC, LOOKUP(2, 1 / ($AC$1:INDIRECT("$AC$"&amp;ROW($AC385)-1) &lt;&gt; ""),ROW($AC$1:INDIRECT("$AC$"&amp;ROW($AC385)-1))), 1)+
INDEX($AD:$AD, LOOKUP(2, 1 / ($AD$1:INDIRECT("$AD$"&amp;ROW($AD385)-1) &lt;&gt; ""),ROW($AD$1:INDIRECT("$AD$"&amp;ROW($AD385)-1))), 1)+
INDEX($AE:$AE, LOOKUP(2, 1 / ($AE$1:INDIRECT("$AE$"&amp;ROW($AE385)-1) &lt;&gt; ""),ROW($AE$1:INDIRECT("$AE$"&amp;ROW($AD385)-1))), 1)+
INDEX($AE:$AF, LOOKUP(2, 1 / ($AF$1:INDIRECT("$AF$"&amp;ROW($AF385)-1) &lt;&gt; ""),ROW($AF$1:INDIRECT("$AF$"&amp;ROW($AD385)-1))), 1)+
INDEX($AG:$AG, LOOKUP(2, 1 / ($AG$1:INDIRECT("$AG$"&amp;ROW($AG385)-1) &lt;&gt; ""),ROW($AG$1:INDIRECT("$AG$"&amp;ROW($AD385)-1))), 1)+
INDEX($AH:$AH, LOOKUP(2, 1 / ($AH$1:INDIRECT("$AH$"&amp;ROW($AH385)-1) &lt;&gt; ""),ROW($AH$1:INDIRECT("$AH$"&amp;ROW($AD385)-1))), 1)&gt;=510,0,
IF(INDEX($AF:$AF, LOOKUP(2, 1 / ($AF$1:INDIRECT("$AF$"&amp;ROW($AF385)-1) &lt;&gt; ""),ROW($AF$1:INDIRECT("$AF$"&amp;ROW($AF385)-1))), 1)&gt;=255,0,
VLOOKUP(INDIRECT("$G$"&amp;LOOKUP(2, 1 / ($AF$1:INDIRECT("$AF$"&amp;ROW($AF385)-1) &lt;&gt; ""),ROW($AF$1:INDIRECT("$AF$"&amp;ROW($AF385)-1)))), 'EV and Base'!$A$1:$N$671, 6, FALSE))))</f>
        <v/>
      </c>
      <c r="AG385" s="2" t="str" cm="1">
        <f t="array" aca="1" ref="AG385" ca="1">IF(NOT(ISNUMBER(INDEX($A:$A, LOOKUP(2, 1 / ($A$1:INDIRECT("$A$"&amp;ROW($A385)) &lt;&gt; ""),ROW($A$1:INDIRECT("$A$"&amp;ROW($A385)))), 1))), "",
INDEX($AG:$AG, LOOKUP(2, 1 / ($AG$1:INDIRECT("$AG$"&amp;ROW($AG385)-1) &lt;&gt; ""),ROW($AG$1:INDIRECT("$AG$"&amp;ROW($AG385)-1))), 1)+
IF(INDEX($AC:$AC, LOOKUP(2, 1 / ($AC$1:INDIRECT("$AC$"&amp;ROW($AC385)-1) &lt;&gt; ""),ROW($AC$1:INDIRECT("$AC$"&amp;ROW($AC385)-1))), 1)+
INDEX($AD:$AD, LOOKUP(2, 1 / ($AD$1:INDIRECT("$AD$"&amp;ROW($AD385)-1) &lt;&gt; ""),ROW($AD$1:INDIRECT("$AD$"&amp;ROW($AD385)-1))), 1)+
INDEX($AE:$AE, LOOKUP(2, 1 / ($AE$1:INDIRECT("$AE$"&amp;ROW($AE385)-1) &lt;&gt; ""),ROW($AE$1:INDIRECT("$AE$"&amp;ROW($AD385)-1))), 1)+
INDEX($AE:$AF, LOOKUP(2, 1 / ($AF$1:INDIRECT("$AF$"&amp;ROW($AF385)-1) &lt;&gt; ""),ROW($AF$1:INDIRECT("$AF$"&amp;ROW($AD385)-1))), 1)+
INDEX($AG:$AG, LOOKUP(2, 1 / ($AG$1:INDIRECT("$AG$"&amp;ROW($AG385)-1) &lt;&gt; ""),ROW($AG$1:INDIRECT("$AG$"&amp;ROW($AD385)-1))), 1)+
INDEX($AH:$AH, LOOKUP(2, 1 / ($AH$1:INDIRECT("$AH$"&amp;ROW($AH385)-1) &lt;&gt; ""),ROW($AH$1:INDIRECT("$AH$"&amp;ROW($AD385)-1))), 1)&gt;=510,0,
IF(INDEX($AG:$AG, LOOKUP(2, 1 / ($AG$1:INDIRECT("$AG$"&amp;ROW($AG385)-1) &lt;&gt; ""),ROW($AG$1:INDIRECT("$AG$"&amp;ROW($AG385)-1))), 1)&gt;=255,0,
VLOOKUP(INDIRECT("$G$"&amp;LOOKUP(2, 1 / ($AG$1:INDIRECT("$AG$"&amp;ROW($AG385)-1) &lt;&gt; ""),ROW($AG$1:INDIRECT("$AG$"&amp;ROW($AG385)-1)))), 'EV and Base'!$A$1:$N$671, 7, FALSE))))</f>
        <v/>
      </c>
      <c r="AH385" s="24" t="str" cm="1">
        <f t="array" aca="1" ref="AH385" ca="1">IF(NOT(ISNUMBER(INDEX($A:$A,LOOKUP(2,1/($A$1:INDIRECT("$A$"&amp;ROW($A385))&lt;&gt;""),ROW($A$1:INDIRECT("$A$"&amp;ROW($A385)))),1))),"",
INDEX($AH:$AH,LOOKUP(2,1/($AH$1:INDIRECT("$AH$"&amp;ROW($AH385)-1)&lt;&gt;""),ROW($AH$1:INDIRECT("$AH$"&amp;ROW($AH385)-1))),1)+
IF(INDEX($AC:$AC,LOOKUP(2,1/($AC$1:INDIRECT("$AC$"&amp;ROW($AC385)-1)&lt;&gt;""),ROW($AC$1:INDIRECT("$AC$"&amp;ROW($AC385)-1))),1)+
INDEX($AD:$AD,LOOKUP(2,1/($AD$1:INDIRECT("$AD$"&amp;ROW($AD385)-1)&lt;&gt;""),ROW($AD$1:INDIRECT("$AD$"&amp;ROW($AD385)-1))),1)+
INDEX($AE:$AE,LOOKUP(2,1/($AE$1:INDIRECT("$AE$"&amp;ROW($AE385)-1)&lt;&gt;""),ROW($AE$1:INDIRECT("$AE$"&amp;ROW($AD385)-1))),1)+
INDEX($AE:$AF,LOOKUP(2,1/($AF$1:INDIRECT("$AF$"&amp;ROW($AF385)-1)&lt;&gt;""),ROW($AF$1:INDIRECT("$AF$"&amp;ROW($AD385)-1))),1)+
INDEX($AG:$AG,LOOKUP(2,1/($AG$1:INDIRECT("$AG$"&amp;ROW($AG385)-1)&lt;&gt;""),ROW($AG$1:INDIRECT("$AG$"&amp;ROW($AD385)-1))),1)+
INDEX($AH:$AH,LOOKUP(2,1/($AH$1:INDIRECT("$AH$"&amp;ROW($AH385)-1)&lt;&gt;""),ROW($AH$1:INDIRECT("$AH$"&amp;ROW($AD385)-1))),1)&gt;=510,0,
IF(INDEX($AH:$AH,LOOKUP(2,1/($AH$1:INDIRECT("$AH$"&amp;ROW($AH385)-1)&lt;&gt;""),ROW($AH$1:INDIRECT("$AH$"&amp;ROW($AH385)-1))),1)&gt;=255,0,
VLOOKUP(INDIRECT("$G$"&amp;LOOKUP(2,1/($AH$1:INDIRECT("$AH$"&amp;ROW($AH385)-1)&lt;&gt;""),ROW($AH$1:INDIRECT("$AH$"&amp;ROW($AH385)-1)))),'EV and Base'!$A$1:$N$671,8,FALSE))))</f>
        <v/>
      </c>
      <c r="AI385" s="29" t="str" cm="1">
        <f t="array" aca="1" ref="AI385" ca="1">IF(NOT(ISNUMBER(INDEX($A:$A,LOOKUP(2,1/($A$1:INDIRECT("$A$"&amp;ROW($A385))&lt;&gt;""),ROW($A$1:INDIRECT("$A$"&amp;ROW($A385)))),1))),"",
ROUNDDOWN((((2*VLOOKUP($AA385,'EV and Base'!$A$1:$N$671,9,FALSE))+31+ROUNDDOWN($AC385/4,0))*$AB385)/100,0)+$AB385+10)</f>
        <v/>
      </c>
      <c r="AJ385" s="21" t="str" cm="1">
        <f t="array" aca="1" ref="AJ385" ca="1">IF(NOT(ISNUMBER(INDEX($A:$A, LOOKUP(2, 1 / ($A$1:INDIRECT("$A$"&amp;ROW($A385)) &lt;&gt; ""),ROW($A$1:INDIRECT("$A$"&amp;ROW($A385)))), 1))), "",
ROUNDDOWN((ROUNDDOWN((((2*VLOOKUP($AA385, 'EV and Base'!$A$1:$N$671, 10, FALSE))+31+ROUNDDOWN($AD385/4, 0))*$AB385)/100, 0)+5)*1.1, 0))</f>
        <v/>
      </c>
      <c r="AK385" s="21" t="str" cm="1">
        <f t="array" aca="1" ref="AK385" ca="1">IF(NOT(ISNUMBER(INDEX($A:$A, LOOKUP(2, 1 / ($A$1:INDIRECT("$A$"&amp;ROW($A385)) &lt;&gt; ""),ROW($A$1:INDIRECT("$A$"&amp;ROW($A385)))), 1))), "",
ROUNDDOWN((ROUNDDOWN((((2*VLOOKUP($AA385, 'EV and Base'!$A$1:$N$671, 11, FALSE))+30+ROUNDDOWN($AE385/4, 0))*$AB385)/100, 0)+5), 0)
&amp;"-"&amp;
ROUNDDOWN((ROUNDDOWN((((2*VLOOKUP($AA385, 'EV and Base'!$A$1:$N$671, 11, FALSE))+31+ROUNDDOWN($AE385/4, 0))*$AB385)/100, 0)+5), 0))</f>
        <v/>
      </c>
      <c r="AL385" s="21" t="str" cm="1">
        <f t="array" aca="1" ref="AL385" ca="1">IF(NOT(ISNUMBER(INDEX($A:$A, LOOKUP(2, 1 / ($A$1:INDIRECT("$A$"&amp;ROW($A385)) &lt;&gt; ""),ROW($A$1:INDIRECT("$A$"&amp;ROW($A385)))), 1))), "",
ROUNDDOWN((ROUNDDOWN((((2*VLOOKUP($AA385, 'EV and Base'!$A$1:$N$671, 12, FALSE))+0+ROUNDDOWN($AF385/4, 0))*$AB385)/100, 0)+5)*0.9, 0)
&amp;"-"&amp;
ROUNDDOWN((ROUNDDOWN((((2*VLOOKUP($AA385, 'EV and Base'!$A$1:$N$671, 12, FALSE))+31+ROUNDDOWN($AF385/4, 0))*$AB385)/100, 0)+5)*0.9, 0))</f>
        <v/>
      </c>
      <c r="AM385" s="21" t="str" cm="1">
        <f t="array" aca="1" ref="AM385" ca="1">IF(NOT(ISNUMBER(INDEX($A:$A, LOOKUP(2, 1 / ($A$1:INDIRECT("$A$"&amp;ROW($A385)) &lt;&gt; ""),ROW($A$1:INDIRECT("$A$"&amp;ROW($A385)))), 1))), "",
ROUNDDOWN((ROUNDDOWN((((2*VLOOKUP($AA385, 'EV and Base'!$A$1:$N$671, 13, FALSE))+30+ROUNDDOWN($AG385/4, 0))*$AB385)/100, 0)+5), 0)
&amp;"-"&amp;
ROUNDDOWN((ROUNDDOWN((((2*VLOOKUP($AA385, 'EV and Base'!$A$1:$N$671, 13, FALSE))+31+ROUNDDOWN($AG385/4, 0))*$AB385)/100, 0)+5), 0))</f>
        <v/>
      </c>
      <c r="AN385" s="25" t="str" cm="1">
        <f t="array" aca="1" ref="AN385" ca="1">IF(NOT(ISNUMBER(INDEX($A:$A, LOOKUP(2, 1 / ($A$1:INDIRECT("$A$"&amp;ROW($A385)) &lt;&gt; ""),ROW($A$1:INDIRECT("$A$"&amp;ROW($A385)))), 1))), "",
ROUNDDOWN((ROUNDDOWN((((2*VLOOKUP($AA385, 'EV and Base'!$A$1:$N$671, 14, FALSE))+31+ROUNDDOWN($AH385/4, 0))*$AB385)/100, 0)+5), 0))</f>
        <v/>
      </c>
      <c r="AO385" s="23" t="str" cm="1">
        <f t="array" aca="1" ref="AO385" ca="1">IF(NOT(ISNUMBER(INDEX($A:$A, LOOKUP(2, 1 / ($A$1:INDIRECT("$A$"&amp;ROW($A385)) &lt;&gt; ""),ROW($A$1:INDIRECT("$A$"&amp;ROW($A385)))), 1))), "",
ROUNDDOWN((((2*VLOOKUP($AA385, 'EV and Base'!$A$1:$N$671, 9, FALSE))+31+ROUNDDOWN($AC385/4, 0))*$AB385)/100, 0)+$AB385+10)</f>
        <v/>
      </c>
      <c r="AP385" s="2" t="str" cm="1">
        <f t="array" aca="1" ref="AP385" ca="1">IF(NOT(ISNUMBER(INDEX($A:$A, LOOKUP(2, 1 / ($A$1:INDIRECT("$A$"&amp;ROW($A385)) &lt;&gt; ""),ROW($A$1:INDIRECT("$A$"&amp;ROW($A385)))), 1))), "",
ROUNDDOWN((ROUNDDOWN((((2*VLOOKUP($AA385, 'EV and Base'!$A$1:$N$671, 10, FALSE))+31+ROUNDDOWN($AD385/4, 0))*$AB385)/100, 0)+5)*1.1, 0))</f>
        <v/>
      </c>
      <c r="AQ385" s="2" t="str" cm="1">
        <f t="array" aca="1" ref="AQ385" ca="1">IF(NOT(ISNUMBER(INDEX($A:$A, LOOKUP(2, 1 / ($A$1:INDIRECT("$A$"&amp;ROW($A385)) &lt;&gt; ""),ROW($A$1:INDIRECT("$A$"&amp;ROW($A385)))), 1))), "",
ROUNDDOWN((ROUNDDOWN((((2*VLOOKUP($AA385, 'EV and Base'!$A$1:$N$671, 11, FALSE))+$AV$2+ROUNDDOWN($AE385/4, 0))*$AB385)/100, 0)+5), 0))</f>
        <v/>
      </c>
      <c r="AR385" s="22" t="str" cm="1">
        <f t="array" aca="1" ref="AR385" ca="1">IF(NOT(ISNUMBER(INDEX($A:$A, LOOKUP(2, 1 / ($A$1:INDIRECT("$A$"&amp;ROW($A385)) &lt;&gt; ""),ROW($A$1:INDIRECT("$A$"&amp;ROW($A385)))), 1))), "",
ROUNDDOWN((ROUNDDOWN((((2*VLOOKUP($AA385, 'EV and Base'!$A$1:$N$671, 12, FALSE))+$AW$2+ROUNDDOWN($AF385/4, 0))*$AB385)/100, 0)+5)*0.9, 0))</f>
        <v/>
      </c>
      <c r="AS385" s="2" t="str" cm="1">
        <f t="array" aca="1" ref="AS385" ca="1">IF(NOT(ISNUMBER(INDEX($A:$A, LOOKUP(2, 1 / ($A$1:INDIRECT("$A$"&amp;ROW($A385)) &lt;&gt; ""),ROW($A$1:INDIRECT("$A$"&amp;ROW($A385)))), 1))), "",
ROUNDDOWN((ROUNDDOWN((((2*VLOOKUP($AA385, 'EV and Base'!$A$1:$N$671, 13, FALSE))+$AX$2+ROUNDDOWN($AG385/4, 0))*$AB385)/100, 0)+5), 0))</f>
        <v/>
      </c>
      <c r="AT385" s="24" t="str" cm="1">
        <f t="array" aca="1" ref="AT385" ca="1">IF(NOT(ISNUMBER(INDEX($A:$A, LOOKUP(2, 1 / ($A$1:INDIRECT("$A$"&amp;ROW($A385)) &lt;&gt; ""),ROW($A$1:INDIRECT("$A$"&amp;ROW($A385)))), 1))), "",
ROUNDDOWN((ROUNDDOWN((((2*VLOOKUP($AA385, 'EV and Base'!$A$1:$N$671, 14, FALSE))+31+ROUNDDOWN($AH385/4, 0))*$AB385)/100, 0)+5), 0))</f>
        <v/>
      </c>
      <c r="AU385" s="28"/>
      <c r="AY385" t="str" cm="1">
        <f t="array" aca="1" ref="AY385" ca="1">IF(NOT(ISNUMBER(INDEX($A:$A,LOOKUP(2,1/($A$1:INDIRECT("$A$"&amp;ROW($A385))&lt;&gt;""),ROW($A$1:INDIRECT("$A$"&amp;ROW($A385)))),1))),"",
INDEX($AY:$AY,LOOKUP(2,1/($AY$1:INDIRECT("$AY$"&amp;ROW($AY385)-1)&lt;&gt;""),ROW($AY$1:INDIRECT("$AY$"&amp;ROW($AY385)-1))),1)+$BL385)</f>
        <v/>
      </c>
      <c r="AZ385" s="3" t="str" cm="1">
        <f t="array" aca="1" ref="AZ385" ca="1">IF(NOT(ISNUMBER(INDEX($A:$A, LOOKUP(2, 1 / ($A$1:INDIRECT("$A$"&amp;ROW($A385)) &lt;&gt; ""),ROW($A$1:INDIRECT("$A$"&amp;ROW($A385)))), 1))), "",
VLOOKUP(INDIRECT("$G$"&amp;LOOKUP(2, 1 / ($AY$1:INDIRECT("$AY$"&amp;ROW($AY385)-1) &lt;&gt; ""),ROW($AY$1:INDIRECT("$AY$"&amp;ROW($AY385)-1)))),'EV and Base'!A324:N994,2,FALSE))</f>
        <v/>
      </c>
      <c r="BA385" s="3" t="str" cm="1">
        <f t="array" aca="1" ref="BA385" ca="1">IF(NOT(ISNUMBER(INDEX($A:$A, LOOKUP(2, 1 / ($A$1:INDIRECT("$A$"&amp;ROW($A385)) &lt;&gt; ""),ROW($A$1:INDIRECT("$A$"&amp;ROW($A385)))), 1))), "",
INDIRECT("$I$"&amp;LOOKUP(2, 1 / ($AY$1:INDIRECT("$AY$"&amp;ROW($AY385)-1) &lt;&gt; ""),ROW($AY$1:INDIRECT("$AY$"&amp;ROW($AY385)-1)))))</f>
        <v/>
      </c>
      <c r="BB385" s="1" t="str" cm="1">
        <f t="array" aca="1" ref="BB385" ca="1">IF(NOT(ISNUMBER(INDEX($A:$A, LOOKUP(2, 1 / ($A$1:INDIRECT("$A$"&amp;ROW($A385)) &lt;&gt; ""),ROW($A$1:INDIRECT("$A$"&amp;ROW($A385)))), 1))), "",
INDIRECT("$AB$"&amp;LOOKUP(2, 1 / ($AY$1:INDIRECT("$AY$"&amp;ROW($AY385)-1) &lt;&gt; ""),ROW($AY$1:INDIRECT("$AY$"&amp;ROW($AY385)-1)))))</f>
        <v/>
      </c>
      <c r="BC385" s="3" t="str" cm="1">
        <f t="array" aca="1" ref="BC385" ca="1">IF(NOT(ISNUMBER(INDEX($A:$A,LOOKUP(2,1/($A$1:INDIRECT("$A$"&amp;ROW($A385))&lt;&gt;""),ROW($A$1:INDIRECT("$A$"&amp;ROW($A385)))),1))),"",
$BA385+$BA385+10)</f>
        <v/>
      </c>
      <c r="BD385" s="3" t="str" cm="1">
        <f t="array" aca="1" ref="BD385" ca="1">IF(NOT(ISNUMBER(INDEX($A:$A,LOOKUP(2,1/($A$1:INDIRECT("$A$"&amp;ROW($A385))&lt;&gt;""),ROW($A$1:INDIRECT("$A$"&amp;ROW($A385)))),1))),"",
$BA385+$BB385+10)</f>
        <v/>
      </c>
      <c r="BE385" s="3" t="str" cm="1">
        <f t="array" aca="1" ref="BE385" ca="1">IF(NOT(ISNUMBER(INDEX($A:$A,LOOKUP(2,1/($A$1:INDIRECT("$A$"&amp;ROW($A385))&lt;&gt;""),ROW($A$1:INDIRECT("$A$"&amp;ROW($A385)))),1))),"",
$BC385*$BC385)</f>
        <v/>
      </c>
      <c r="BF385" s="3" t="str" cm="1">
        <f t="array" aca="1" ref="BF385" ca="1">IF(NOT(ISNUMBER(INDEX($A:$A,LOOKUP(2,1/($A$1:INDIRECT("$A$"&amp;ROW($A385))&lt;&gt;""),ROW($A$1:INDIRECT("$A$"&amp;ROW($A385)))),1))),"",
$BD385*$BD385)</f>
        <v/>
      </c>
      <c r="BG385" s="3" t="str" cm="1">
        <f t="array" aca="1" ref="BG385" ca="1">IF(NOT(ISNUMBER(INDEX($A:$A,LOOKUP(2,1/($A$1:INDIRECT("$A$"&amp;ROW($A385))&lt;&gt;""),ROW($A$1:INDIRECT("$A$"&amp;ROW($A385)))),1))),"",
_xlfn.FLOOR.MATH(1.5*_xlfn.FLOOR.MATH($AZ385*BA385/5)))</f>
        <v/>
      </c>
      <c r="BH385" s="3" t="str" cm="1">
        <f t="array" aca="1" ref="BH385" ca="1">IF(NOT(ISNUMBER(INDEX($A:$A, LOOKUP(2, 1 / ($A$1:INDIRECT("$A$"&amp;ROW($A385)) &lt;&gt; ""),ROW($A$1:INDIRECT("$A$"&amp;ROW($A385)))), 1))), "",
_xlfn.FLOOR.MATH($BG385/IF(OR(INDIRECT("$C$"&amp;LOOKUP(2, 1 / ($AY$1:INDIRECT("$AY$"&amp;ROW($AY385)-1) &lt;&gt; ""),ROW($AY$1:INDIRECT("$AY$"&amp;ROW($AY385)-1))))="Multi",
INDIRECT("$C$"&amp;LOOKUP(2, 1 / ($AY$1:INDIRECT("$AY$"&amp;ROW($AY385)-1) &lt;&gt; ""),ROW($AY$1:INDIRECT("$AY$"&amp;ROW($AY385)-1))))="Double"),2,1)))</f>
        <v/>
      </c>
      <c r="BI385" s="3" t="str" cm="1">
        <f t="array" aca="1" ref="BI385" ca="1">IF(NOT(ISNUMBER(INDEX($A:$A,LOOKUP(2,1/($A$1:INDIRECT("$A$"&amp;ROW($A385))&lt;&gt;""),ROW($A$1:INDIRECT("$A$"&amp;ROW($A385)))),1))),"",
VLOOKUP($BC385,GameFreakSQRT!$A$1:$B$200,2,FALSE))</f>
        <v/>
      </c>
      <c r="BJ385" s="3" t="str" cm="1">
        <f t="array" aca="1" ref="BJ385" ca="1">IF(NOT(ISNUMBER(INDEX($A:$A,LOOKUP(2,1/($A$1:INDIRECT("$A$"&amp;ROW($A385))&lt;&gt;""),ROW($A$1:INDIRECT("$A$"&amp;ROW($A385)))),1))),"",
VLOOKUP($BD385,GameFreakSQRT!$A$1:$B$200,2,FALSE))</f>
        <v/>
      </c>
      <c r="BK385" s="3" t="str" cm="1">
        <f t="array" aca="1" ref="BK385" ca="1">IF(NOT(ISNUMBER(INDEX($A:$A,LOOKUP(2,1/($A$1:INDIRECT("$A$"&amp;ROW($A385))&lt;&gt;""),ROW($A$1:INDIRECT("$A$"&amp;ROW($A385)))),1))),"",
_xlfn.FLOOR.MATH((($BI385*$BE385)*$BH385)/($BJ385*$BF385))+1)</f>
        <v/>
      </c>
      <c r="BL385" s="3" t="str" cm="1">
        <f t="array" aca="1" ref="BL385" ca="1">IF(NOT(ISNUMBER(INDEX($A:$A,LOOKUP(2,1/($A$1:INDIRECT("$A$"&amp;ROW($A385))&lt;&gt;""),ROW($A$1:INDIRECT("$A$"&amp;ROW($A385)))),1))),"",
_xlfn.FLOOR.MATH($BK385*IF(NOT(INDIRECT("$Z$"&amp;LOOKUP(2, 1 / ($AY$1:INDIRECT("$AY$"&amp;ROW($AY385)-1) &lt;&gt; ""),ROW($AY$1:INDIRECT("$AY$"&amp;ROW($AY385)-1))))=""),1.5,1)))</f>
        <v/>
      </c>
      <c r="BM385" s="3" t="str" cm="1">
        <f t="array" aca="1" ref="BM385" ca="1">IF(NOT(ISNUMBER(INDEX($A:$A, LOOKUP(2, 1 / ($A$1:INDIRECT("$A$"&amp;ROW($A385)) &lt;&gt; ""),ROW($A$1:INDIRECT("$A$"&amp;ROW($A385)))), 1))), "",
INDIRECT("$Y$"&amp;LOOKUP(2, 1 / ($AY$1:INDIRECT("$AY$"&amp;ROW($AY385)-1) &lt;&gt; ""),ROW($AY$1:INDIRECT("$AY$"&amp;ROW($AY385)-1)))))</f>
        <v/>
      </c>
      <c r="BN385" s="3" t="str">
        <f t="shared" ca="1" si="35"/>
        <v/>
      </c>
    </row>
    <row r="386" spans="1:66" x14ac:dyDescent="0.45">
      <c r="A386" s="66" t="s">
        <v>75</v>
      </c>
      <c r="B386" s="66" t="s">
        <v>664</v>
      </c>
      <c r="C386" s="66" t="s">
        <v>46</v>
      </c>
      <c r="D386" s="66" t="s">
        <v>663</v>
      </c>
      <c r="E386" s="66" t="s">
        <v>48</v>
      </c>
      <c r="F386" s="56">
        <v>1</v>
      </c>
      <c r="G386" s="2" t="s">
        <v>151</v>
      </c>
      <c r="H386" s="2" t="s">
        <v>77</v>
      </c>
      <c r="I386" s="2">
        <v>23</v>
      </c>
      <c r="J386" s="2" t="s">
        <v>64</v>
      </c>
      <c r="K386" s="2" t="s">
        <v>152</v>
      </c>
      <c r="L386" s="2" t="s">
        <v>53</v>
      </c>
      <c r="M386" s="2" t="s">
        <v>154</v>
      </c>
      <c r="N386" s="2" t="s">
        <v>231</v>
      </c>
      <c r="O386" s="2" t="s">
        <v>194</v>
      </c>
      <c r="P386" s="2" t="s">
        <v>233</v>
      </c>
      <c r="Q386" s="2">
        <v>12</v>
      </c>
      <c r="R386" s="2">
        <f>_xlfn.FLOOR.MATH((((2*VLOOKUP(G386, 'EV and Base'!$A$1:$N$671, 9, FALSE))+$Q386)*$I386)/100)+$I386+10</f>
        <v>61</v>
      </c>
      <c r="S386" s="2">
        <f>_xlfn.FLOOR.MATH((_xlfn.FLOOR.MATH((((2*VLOOKUP($G386, 'EV and Base'!$A$1:$N$671, 10, FALSE))+$Q386)*$I386)/100)+5)*
IF(OR($J386="Lonely", $J386="Brave", $J386="Adamant", $J386="Naughty"), 1.1,
IF(OR($J386="Bold", $J386="Timid", $J386="Modest", $J386="Calm"), 0.9, 1)))</f>
        <v>25</v>
      </c>
      <c r="T386" s="2">
        <f>_xlfn.FLOOR.MATH((_xlfn.FLOOR.MATH((((2*VLOOKUP($G386, 'EV and Base'!$A$1:$N$671, 11, FALSE))+$Q386)*$I386)/100)+5)*
IF(OR($J386="Bold", $J386="Relaxed", $J386="Impish", $J386="Lax"), 1.1,
IF(OR($J386="Lonely", $J386="Hasty", $J386="Mild", $J386="Gentle"), 0.9, 1)))</f>
        <v>27</v>
      </c>
      <c r="U386" s="2">
        <f>_xlfn.FLOOR.MATH((_xlfn.FLOOR.MATH((((2*VLOOKUP($G386, 'EV and Base'!$A$1:$N$671, 12, FALSE))+$Q386)*$I386)/100)+5)*
IF(OR($J386="Modest", $J386="Mild", $J386="Quiet", $J386="Rash"), 1.1,
IF(OR($J386="Adamant", $J386="Impish", $J386="Jolly", $J386="Careful"), 0.9, 1)))</f>
        <v>33</v>
      </c>
      <c r="V386" s="2">
        <f>_xlfn.FLOOR.MATH((_xlfn.FLOOR.MATH((((2*VLOOKUP($G386, 'EV and Base'!$A$1:$N$671, 13, FALSE))+$Q386)*$I386)/100)+5)*
IF(OR($J386="Calm", $J386="Gentle", $J386="Sassy", $J386="Careful"), 1.1,
IF(OR($J386="Naughty", $J386="Lax", $J386="Naive", $J386="Rash"), 0.9, 1)))</f>
        <v>27</v>
      </c>
      <c r="W386" s="2">
        <f>_xlfn.FLOOR.MATH((_xlfn.FLOOR.MATH((((2*VLOOKUP($G386, 'EV and Base'!$A$1:$N$671, 14, FALSE))+$Q386)*$I386)/100)+5)*
IF(OR($J386="Timid", $J386="Hasty", $J386="Jolly", $J386="Naive"), 1.1,
IF(OR($J386="Brave", $J386="Relaxed", $J386="Quiet", $J386="Sassy"), 0.9, 1)))</f>
        <v>44</v>
      </c>
      <c r="X386" s="66">
        <v>736</v>
      </c>
      <c r="Z386" s="1">
        <v>1</v>
      </c>
      <c r="AA386" s="23" t="str" cm="1">
        <f t="array" aca="1" ref="AA386" ca="1">IF(NOT(ISNUMBER(INDEX($A:$A,LOOKUP(2,1/($A$1:INDIRECT("$A$"&amp;ROW($A386))&lt;&gt;""),ROW($A$1:INDIRECT("$A$"&amp;ROW($A386)))),1))),"",
IF(NOT(ISNUMBER($A386)),$AA385,
IF($AB386&lt;16,"Lillipup",
IF($AB386&lt;32,"Herdier",
"Stoutland"))))</f>
        <v/>
      </c>
      <c r="AB386" s="25" t="str" cm="1">
        <f t="array" aca="1" ref="AB386" ca="1">IF(NOT(ISNUMBER(INDEX($A:$A, LOOKUP(2, 1 / ($A$1:INDIRECT("$A$"&amp;ROW($A386)) &lt;&gt; ""),ROW($A$1:INDIRECT("$A$"&amp;ROW($A386)))), 1))), "",
VLOOKUP($AY386,'Medium-Slow'!$A$1:$B$101,2,TRUE))</f>
        <v/>
      </c>
      <c r="AC386" s="23" t="str" cm="1">
        <f t="array" aca="1" ref="AC386" ca="1">IF(NOT(ISNUMBER(INDEX($A:$A, LOOKUP(2, 1 / ($A$1:INDIRECT("$A$"&amp;ROW($A386)) &lt;&gt; ""),ROW($A$1:INDIRECT("$A$"&amp;ROW($A386)))), 1))), "",
INDEX($AC:$AC, LOOKUP(2, 1 / ($AC$1:INDIRECT("$AC$"&amp;ROW($AC386)-1) &lt;&gt; ""),ROW($AC$1:INDIRECT("$AC$"&amp;ROW($AC386)-1))), 1)+
IF(INDEX($AC:$AC, LOOKUP(2, 1 / ($AC$1:INDIRECT("$AC$"&amp;ROW($AC386)-1) &lt;&gt; ""),ROW($AC$1:INDIRECT("$AC$"&amp;ROW($AC386)-1))), 1)+
INDEX($AD:$AD, LOOKUP(2, 1 / ($AD$1:INDIRECT("$AD$"&amp;ROW($AD386)-1) &lt;&gt; ""),ROW($AD$1:INDIRECT("$AD$"&amp;ROW($AD386)-1))), 1)+
INDEX($AE:$AE, LOOKUP(2, 1 / ($AE$1:INDIRECT("$AE$"&amp;ROW($AE386)-1) &lt;&gt; ""),ROW($AE$1:INDIRECT("$AE$"&amp;ROW($AD386)-1))), 1)+
INDEX($AE:$AF, LOOKUP(2, 1 / ($AF$1:INDIRECT("$AF$"&amp;ROW($AF386)-1) &lt;&gt; ""),ROW($AF$1:INDIRECT("$AF$"&amp;ROW($AD386)-1))), 1)+
INDEX($AG:$AG, LOOKUP(2, 1 / ($AG$1:INDIRECT("$AG$"&amp;ROW($AG386)-1) &lt;&gt; ""),ROW($AG$1:INDIRECT("$AG$"&amp;ROW($AD386)-1))), 1)+
INDEX($AH:$AH, LOOKUP(2, 1 / ($AH$1:INDIRECT("$AH$"&amp;ROW($AH386)-1) &lt;&gt; ""),ROW($AH$1:INDIRECT("$AH$"&amp;ROW($AD386)-1))), 1)&gt;=510,0,
IF(INDEX($AC:$AC, LOOKUP(2, 1 / ($AC$1:INDIRECT("$AC$"&amp;ROW($AC386)-1) &lt;&gt; ""),ROW($AC$1:INDIRECT("$AC$"&amp;ROW($AC386)-1))), 1)&gt;=255,0,
VLOOKUP(INDIRECT("$G$"&amp;LOOKUP(2, 1 / ($AC$1:INDIRECT("$AC$"&amp;ROW($AC386)-1) &lt;&gt; ""),ROW($AC$1:INDIRECT("$AC$"&amp;ROW($AC386)-1)))), 'EV and Base'!$A$1:$N$671, 3, FALSE))))</f>
        <v/>
      </c>
      <c r="AD386" s="2" t="str" cm="1">
        <f t="array" aca="1" ref="AD386" ca="1">IF(NOT(ISNUMBER(INDEX($A:$A, LOOKUP(2, 1 / ($A$1:INDIRECT("$A$"&amp;ROW($A386)) &lt;&gt; ""),ROW($A$1:INDIRECT("$A$"&amp;ROW($A386)))), 1))), "",
INDEX($AD:$AD, LOOKUP(2, 1 / ($AD$1:INDIRECT("$AD$"&amp;ROW($AD386)-1) &lt;&gt; ""),ROW($AD$1:INDIRECT("$AD$"&amp;ROW($AD386)-1))), 1)+
IF(INDEX($AC:$AC, LOOKUP(2, 1 / ($AC$1:INDIRECT("$AC$"&amp;ROW($AC386)-1) &lt;&gt; ""),ROW($AC$1:INDIRECT("$AC$"&amp;ROW($AC386)-1))), 1)+
INDEX($AD:$AD, LOOKUP(2, 1 / ($AD$1:INDIRECT("$AD$"&amp;ROW($AD386)-1) &lt;&gt; ""),ROW($AD$1:INDIRECT("$AD$"&amp;ROW($AD386)-1))), 1)+
INDEX($AE:$AE, LOOKUP(2, 1 / ($AE$1:INDIRECT("$AE$"&amp;ROW($AE386)-1) &lt;&gt; ""),ROW($AE$1:INDIRECT("$AE$"&amp;ROW($AD386)-1))), 1)+
INDEX($AE:$AF, LOOKUP(2, 1 / ($AF$1:INDIRECT("$AF$"&amp;ROW($AF386)-1) &lt;&gt; ""),ROW($AF$1:INDIRECT("$AF$"&amp;ROW($AD386)-1))), 1)+
INDEX($AG:$AG, LOOKUP(2, 1 / ($AG$1:INDIRECT("$AG$"&amp;ROW($AG386)-1) &lt;&gt; ""),ROW($AG$1:INDIRECT("$AG$"&amp;ROW($AD386)-1))), 1)+
INDEX($AH:$AH, LOOKUP(2, 1 / ($AH$1:INDIRECT("$AH$"&amp;ROW($AH386)-1) &lt;&gt; ""),ROW($AH$1:INDIRECT("$AH$"&amp;ROW($AD386)-1))), 1)&gt;=510,0,
IF(INDEX($AD:$AD, LOOKUP(2, 1 / ($AD$1:INDIRECT("$AD$"&amp;ROW($AD386)-1) &lt;&gt; ""),ROW($AD$1:INDIRECT("$AD$"&amp;ROW($AD386)-1))), 1)&gt;=255,0,
VLOOKUP(INDIRECT("$G$"&amp;LOOKUP(2, 1 / ($AD$1:INDIRECT("$AD$"&amp;ROW($AD386)-1) &lt;&gt; ""),ROW($AD$1:INDIRECT("$AD$"&amp;ROW($AD386)-1)))), 'EV and Base'!$A$1:$N$671, 4, FALSE))))</f>
        <v/>
      </c>
      <c r="AE386" s="2" t="str" cm="1">
        <f t="array" aca="1" ref="AE386" ca="1">IF(NOT(ISNUMBER(INDEX($A:$A,LOOKUP(2,1/($A$1:INDIRECT("$A$"&amp;ROW($A386))&lt;&gt;""),ROW($A$1:INDIRECT("$A$"&amp;ROW($A386)))),1))),"",
INDEX($AE:$AE,LOOKUP(2,1/($AE$1:INDIRECT("$AE$"&amp;ROW($AE386)-1)&lt;&gt;""),ROW($AE$1:INDIRECT("$AE$"&amp;ROW($AE386)-1))),1)+
IF(INDEX($AC:$AC,LOOKUP(2,1/($AC$1:INDIRECT("$AC$"&amp;ROW($AC386)-1)&lt;&gt;""),ROW($AC$1:INDIRECT("$AC$"&amp;ROW($AC386)-1))),1)+
INDEX($AD:$AD,LOOKUP(2,1/($AD$1:INDIRECT("$AD$"&amp;ROW($AD386)-1)&lt;&gt;""),ROW($AD$1:INDIRECT("$AD$"&amp;ROW($AD386)-1))),1)+
INDEX($AE:$AE,LOOKUP(2,1/($AE$1:INDIRECT("$AE$"&amp;ROW($AE386)-1)&lt;&gt;""),ROW($AE$1:INDIRECT("$AE$"&amp;ROW($AD386)-1))),1)+
INDEX($AE:$AF,LOOKUP(2,1/($AF$1:INDIRECT("$AF$"&amp;ROW($AF386)-1)&lt;&gt;""),ROW($AF$1:INDIRECT("$AF$"&amp;ROW($AD386)-1))),1)+
INDEX($AG:$AG,LOOKUP(2,1/($AG$1:INDIRECT("$AG$"&amp;ROW($AG386)-1)&lt;&gt;""),ROW($AG$1:INDIRECT("$AG$"&amp;ROW($AD386)-1))),1)+
INDEX($AH:$AH,LOOKUP(2,1/($AH$1:INDIRECT("$AH$"&amp;ROW($AH386)-1)&lt;&gt;""),ROW($AH$1:INDIRECT("$AH$"&amp;ROW($AD386)-1))),1)&gt;=510,0,
IF(INDEX($AE:$AE,LOOKUP(2,1/($AE$1:INDIRECT("$AE$"&amp;ROW($AE386)-1)&lt;&gt;""),ROW($AE$1:INDIRECT("$AE$"&amp;ROW($AE386)-1))),1)&gt;=255,0,
VLOOKUP(INDIRECT("$G$"&amp;LOOKUP(2,1/($AE$1:INDIRECT("$AE$"&amp;ROW($AE386)-1)&lt;&gt;""),ROW($AE$1:INDIRECT("$AE$"&amp;ROW($AE386)-1)))),'EV and Base'!$A$1:$N$671,5,FALSE))))</f>
        <v/>
      </c>
      <c r="AF386" s="2" t="str" cm="1">
        <f t="array" aca="1" ref="AF386" ca="1">IF(NOT(ISNUMBER(INDEX($A:$A, LOOKUP(2, 1 / ($A$1:INDIRECT("$A$"&amp;ROW($A386)) &lt;&gt; ""),ROW($A$1:INDIRECT("$A$"&amp;ROW($A386)))), 1))), "",
INDEX($AF:$AF, LOOKUP(2, 1 / ($AF$1:INDIRECT("$AF$"&amp;ROW($AF386)-1) &lt;&gt; ""),ROW($AF$1:INDIRECT("$AF$"&amp;ROW($AF386)-1))), 1)+
IF(INDEX($AC:$AC, LOOKUP(2, 1 / ($AC$1:INDIRECT("$AC$"&amp;ROW($AC386)-1) &lt;&gt; ""),ROW($AC$1:INDIRECT("$AC$"&amp;ROW($AC386)-1))), 1)+
INDEX($AD:$AD, LOOKUP(2, 1 / ($AD$1:INDIRECT("$AD$"&amp;ROW($AD386)-1) &lt;&gt; ""),ROW($AD$1:INDIRECT("$AD$"&amp;ROW($AD386)-1))), 1)+
INDEX($AE:$AE, LOOKUP(2, 1 / ($AE$1:INDIRECT("$AE$"&amp;ROW($AE386)-1) &lt;&gt; ""),ROW($AE$1:INDIRECT("$AE$"&amp;ROW($AD386)-1))), 1)+
INDEX($AE:$AF, LOOKUP(2, 1 / ($AF$1:INDIRECT("$AF$"&amp;ROW($AF386)-1) &lt;&gt; ""),ROW($AF$1:INDIRECT("$AF$"&amp;ROW($AD386)-1))), 1)+
INDEX($AG:$AG, LOOKUP(2, 1 / ($AG$1:INDIRECT("$AG$"&amp;ROW($AG386)-1) &lt;&gt; ""),ROW($AG$1:INDIRECT("$AG$"&amp;ROW($AD386)-1))), 1)+
INDEX($AH:$AH, LOOKUP(2, 1 / ($AH$1:INDIRECT("$AH$"&amp;ROW($AH386)-1) &lt;&gt; ""),ROW($AH$1:INDIRECT("$AH$"&amp;ROW($AD386)-1))), 1)&gt;=510,0,
IF(INDEX($AF:$AF, LOOKUP(2, 1 / ($AF$1:INDIRECT("$AF$"&amp;ROW($AF386)-1) &lt;&gt; ""),ROW($AF$1:INDIRECT("$AF$"&amp;ROW($AF386)-1))), 1)&gt;=255,0,
VLOOKUP(INDIRECT("$G$"&amp;LOOKUP(2, 1 / ($AF$1:INDIRECT("$AF$"&amp;ROW($AF386)-1) &lt;&gt; ""),ROW($AF$1:INDIRECT("$AF$"&amp;ROW($AF386)-1)))), 'EV and Base'!$A$1:$N$671, 6, FALSE))))</f>
        <v/>
      </c>
      <c r="AG386" s="2" t="str" cm="1">
        <f t="array" aca="1" ref="AG386" ca="1">IF(NOT(ISNUMBER(INDEX($A:$A, LOOKUP(2, 1 / ($A$1:INDIRECT("$A$"&amp;ROW($A386)) &lt;&gt; ""),ROW($A$1:INDIRECT("$A$"&amp;ROW($A386)))), 1))), "",
INDEX($AG:$AG, LOOKUP(2, 1 / ($AG$1:INDIRECT("$AG$"&amp;ROW($AG386)-1) &lt;&gt; ""),ROW($AG$1:INDIRECT("$AG$"&amp;ROW($AG386)-1))), 1)+
IF(INDEX($AC:$AC, LOOKUP(2, 1 / ($AC$1:INDIRECT("$AC$"&amp;ROW($AC386)-1) &lt;&gt; ""),ROW($AC$1:INDIRECT("$AC$"&amp;ROW($AC386)-1))), 1)+
INDEX($AD:$AD, LOOKUP(2, 1 / ($AD$1:INDIRECT("$AD$"&amp;ROW($AD386)-1) &lt;&gt; ""),ROW($AD$1:INDIRECT("$AD$"&amp;ROW($AD386)-1))), 1)+
INDEX($AE:$AE, LOOKUP(2, 1 / ($AE$1:INDIRECT("$AE$"&amp;ROW($AE386)-1) &lt;&gt; ""),ROW($AE$1:INDIRECT("$AE$"&amp;ROW($AD386)-1))), 1)+
INDEX($AE:$AF, LOOKUP(2, 1 / ($AF$1:INDIRECT("$AF$"&amp;ROW($AF386)-1) &lt;&gt; ""),ROW($AF$1:INDIRECT("$AF$"&amp;ROW($AD386)-1))), 1)+
INDEX($AG:$AG, LOOKUP(2, 1 / ($AG$1:INDIRECT("$AG$"&amp;ROW($AG386)-1) &lt;&gt; ""),ROW($AG$1:INDIRECT("$AG$"&amp;ROW($AD386)-1))), 1)+
INDEX($AH:$AH, LOOKUP(2, 1 / ($AH$1:INDIRECT("$AH$"&amp;ROW($AH386)-1) &lt;&gt; ""),ROW($AH$1:INDIRECT("$AH$"&amp;ROW($AD386)-1))), 1)&gt;=510,0,
IF(INDEX($AG:$AG, LOOKUP(2, 1 / ($AG$1:INDIRECT("$AG$"&amp;ROW($AG386)-1) &lt;&gt; ""),ROW($AG$1:INDIRECT("$AG$"&amp;ROW($AG386)-1))), 1)&gt;=255,0,
VLOOKUP(INDIRECT("$G$"&amp;LOOKUP(2, 1 / ($AG$1:INDIRECT("$AG$"&amp;ROW($AG386)-1) &lt;&gt; ""),ROW($AG$1:INDIRECT("$AG$"&amp;ROW($AG386)-1)))), 'EV and Base'!$A$1:$N$671, 7, FALSE))))</f>
        <v/>
      </c>
      <c r="AH386" s="24" t="str" cm="1">
        <f t="array" aca="1" ref="AH386" ca="1">IF(NOT(ISNUMBER(INDEX($A:$A,LOOKUP(2,1/($A$1:INDIRECT("$A$"&amp;ROW($A386))&lt;&gt;""),ROW($A$1:INDIRECT("$A$"&amp;ROW($A386)))),1))),"",
INDEX($AH:$AH,LOOKUP(2,1/($AH$1:INDIRECT("$AH$"&amp;ROW($AH386)-1)&lt;&gt;""),ROW($AH$1:INDIRECT("$AH$"&amp;ROW($AH386)-1))),1)+
IF(INDEX($AC:$AC,LOOKUP(2,1/($AC$1:INDIRECT("$AC$"&amp;ROW($AC386)-1)&lt;&gt;""),ROW($AC$1:INDIRECT("$AC$"&amp;ROW($AC386)-1))),1)+
INDEX($AD:$AD,LOOKUP(2,1/($AD$1:INDIRECT("$AD$"&amp;ROW($AD386)-1)&lt;&gt;""),ROW($AD$1:INDIRECT("$AD$"&amp;ROW($AD386)-1))),1)+
INDEX($AE:$AE,LOOKUP(2,1/($AE$1:INDIRECT("$AE$"&amp;ROW($AE386)-1)&lt;&gt;""),ROW($AE$1:INDIRECT("$AE$"&amp;ROW($AD386)-1))),1)+
INDEX($AE:$AF,LOOKUP(2,1/($AF$1:INDIRECT("$AF$"&amp;ROW($AF386)-1)&lt;&gt;""),ROW($AF$1:INDIRECT("$AF$"&amp;ROW($AD386)-1))),1)+
INDEX($AG:$AG,LOOKUP(2,1/($AG$1:INDIRECT("$AG$"&amp;ROW($AG386)-1)&lt;&gt;""),ROW($AG$1:INDIRECT("$AG$"&amp;ROW($AD386)-1))),1)+
INDEX($AH:$AH,LOOKUP(2,1/($AH$1:INDIRECT("$AH$"&amp;ROW($AH386)-1)&lt;&gt;""),ROW($AH$1:INDIRECT("$AH$"&amp;ROW($AD386)-1))),1)&gt;=510,0,
IF(INDEX($AH:$AH,LOOKUP(2,1/($AH$1:INDIRECT("$AH$"&amp;ROW($AH386)-1)&lt;&gt;""),ROW($AH$1:INDIRECT("$AH$"&amp;ROW($AH386)-1))),1)&gt;=255,0,
VLOOKUP(INDIRECT("$G$"&amp;LOOKUP(2,1/($AH$1:INDIRECT("$AH$"&amp;ROW($AH386)-1)&lt;&gt;""),ROW($AH$1:INDIRECT("$AH$"&amp;ROW($AH386)-1)))),'EV and Base'!$A$1:$N$671,8,FALSE))))</f>
        <v/>
      </c>
      <c r="AI386" s="29" t="str" cm="1">
        <f t="array" aca="1" ref="AI386" ca="1">IF(NOT(ISNUMBER(INDEX($A:$A,LOOKUP(2,1/($A$1:INDIRECT("$A$"&amp;ROW($A386))&lt;&gt;""),ROW($A$1:INDIRECT("$A$"&amp;ROW($A386)))),1))),"",
ROUNDDOWN((((2*VLOOKUP($AA386,'EV and Base'!$A$1:$N$671,9,FALSE))+31+ROUNDDOWN($AC386/4,0))*$AB386)/100,0)+$AB386+10)</f>
        <v/>
      </c>
      <c r="AJ386" s="21" t="str" cm="1">
        <f t="array" aca="1" ref="AJ386" ca="1">IF(NOT(ISNUMBER(INDEX($A:$A, LOOKUP(2, 1 / ($A$1:INDIRECT("$A$"&amp;ROW($A386)) &lt;&gt; ""),ROW($A$1:INDIRECT("$A$"&amp;ROW($A386)))), 1))), "",
ROUNDDOWN((ROUNDDOWN((((2*VLOOKUP($AA386, 'EV and Base'!$A$1:$N$671, 10, FALSE))+31+ROUNDDOWN($AD386/4, 0))*$AB386)/100, 0)+5)*1.1, 0))</f>
        <v/>
      </c>
      <c r="AK386" s="21" t="str" cm="1">
        <f t="array" aca="1" ref="AK386" ca="1">IF(NOT(ISNUMBER(INDEX($A:$A, LOOKUP(2, 1 / ($A$1:INDIRECT("$A$"&amp;ROW($A386)) &lt;&gt; ""),ROW($A$1:INDIRECT("$A$"&amp;ROW($A386)))), 1))), "",
ROUNDDOWN((ROUNDDOWN((((2*VLOOKUP($AA386, 'EV and Base'!$A$1:$N$671, 11, FALSE))+30+ROUNDDOWN($AE386/4, 0))*$AB386)/100, 0)+5), 0)
&amp;"-"&amp;
ROUNDDOWN((ROUNDDOWN((((2*VLOOKUP($AA386, 'EV and Base'!$A$1:$N$671, 11, FALSE))+31+ROUNDDOWN($AE386/4, 0))*$AB386)/100, 0)+5), 0))</f>
        <v/>
      </c>
      <c r="AL386" s="21" t="str" cm="1">
        <f t="array" aca="1" ref="AL386" ca="1">IF(NOT(ISNUMBER(INDEX($A:$A, LOOKUP(2, 1 / ($A$1:INDIRECT("$A$"&amp;ROW($A386)) &lt;&gt; ""),ROW($A$1:INDIRECT("$A$"&amp;ROW($A386)))), 1))), "",
ROUNDDOWN((ROUNDDOWN((((2*VLOOKUP($AA386, 'EV and Base'!$A$1:$N$671, 12, FALSE))+0+ROUNDDOWN($AF386/4, 0))*$AB386)/100, 0)+5)*0.9, 0)
&amp;"-"&amp;
ROUNDDOWN((ROUNDDOWN((((2*VLOOKUP($AA386, 'EV and Base'!$A$1:$N$671, 12, FALSE))+31+ROUNDDOWN($AF386/4, 0))*$AB386)/100, 0)+5)*0.9, 0))</f>
        <v/>
      </c>
      <c r="AM386" s="21" t="str" cm="1">
        <f t="array" aca="1" ref="AM386" ca="1">IF(NOT(ISNUMBER(INDEX($A:$A, LOOKUP(2, 1 / ($A$1:INDIRECT("$A$"&amp;ROW($A386)) &lt;&gt; ""),ROW($A$1:INDIRECT("$A$"&amp;ROW($A386)))), 1))), "",
ROUNDDOWN((ROUNDDOWN((((2*VLOOKUP($AA386, 'EV and Base'!$A$1:$N$671, 13, FALSE))+30+ROUNDDOWN($AG386/4, 0))*$AB386)/100, 0)+5), 0)
&amp;"-"&amp;
ROUNDDOWN((ROUNDDOWN((((2*VLOOKUP($AA386, 'EV and Base'!$A$1:$N$671, 13, FALSE))+31+ROUNDDOWN($AG386/4, 0))*$AB386)/100, 0)+5), 0))</f>
        <v/>
      </c>
      <c r="AN386" s="25" t="str" cm="1">
        <f t="array" aca="1" ref="AN386" ca="1">IF(NOT(ISNUMBER(INDEX($A:$A, LOOKUP(2, 1 / ($A$1:INDIRECT("$A$"&amp;ROW($A386)) &lt;&gt; ""),ROW($A$1:INDIRECT("$A$"&amp;ROW($A386)))), 1))), "",
ROUNDDOWN((ROUNDDOWN((((2*VLOOKUP($AA386, 'EV and Base'!$A$1:$N$671, 14, FALSE))+31+ROUNDDOWN($AH386/4, 0))*$AB386)/100, 0)+5), 0))</f>
        <v/>
      </c>
      <c r="AO386" s="23" t="str" cm="1">
        <f t="array" aca="1" ref="AO386" ca="1">IF(NOT(ISNUMBER(INDEX($A:$A, LOOKUP(2, 1 / ($A$1:INDIRECT("$A$"&amp;ROW($A386)) &lt;&gt; ""),ROW($A$1:INDIRECT("$A$"&amp;ROW($A386)))), 1))), "",
ROUNDDOWN((((2*VLOOKUP($AA386, 'EV and Base'!$A$1:$N$671, 9, FALSE))+31+ROUNDDOWN($AC386/4, 0))*$AB386)/100, 0)+$AB386+10)</f>
        <v/>
      </c>
      <c r="AP386" s="2" t="str" cm="1">
        <f t="array" aca="1" ref="AP386" ca="1">IF(NOT(ISNUMBER(INDEX($A:$A, LOOKUP(2, 1 / ($A$1:INDIRECT("$A$"&amp;ROW($A386)) &lt;&gt; ""),ROW($A$1:INDIRECT("$A$"&amp;ROW($A386)))), 1))), "",
ROUNDDOWN((ROUNDDOWN((((2*VLOOKUP($AA386, 'EV and Base'!$A$1:$N$671, 10, FALSE))+31+ROUNDDOWN($AD386/4, 0))*$AB386)/100, 0)+5)*1.1, 0))</f>
        <v/>
      </c>
      <c r="AQ386" s="2" t="str" cm="1">
        <f t="array" aca="1" ref="AQ386" ca="1">IF(NOT(ISNUMBER(INDEX($A:$A, LOOKUP(2, 1 / ($A$1:INDIRECT("$A$"&amp;ROW($A386)) &lt;&gt; ""),ROW($A$1:INDIRECT("$A$"&amp;ROW($A386)))), 1))), "",
ROUNDDOWN((ROUNDDOWN((((2*VLOOKUP($AA386, 'EV and Base'!$A$1:$N$671, 11, FALSE))+$AV$2+ROUNDDOWN($AE386/4, 0))*$AB386)/100, 0)+5), 0))</f>
        <v/>
      </c>
      <c r="AR386" s="22" t="str" cm="1">
        <f t="array" aca="1" ref="AR386" ca="1">IF(NOT(ISNUMBER(INDEX($A:$A, LOOKUP(2, 1 / ($A$1:INDIRECT("$A$"&amp;ROW($A386)) &lt;&gt; ""),ROW($A$1:INDIRECT("$A$"&amp;ROW($A386)))), 1))), "",
ROUNDDOWN((ROUNDDOWN((((2*VLOOKUP($AA386, 'EV and Base'!$A$1:$N$671, 12, FALSE))+$AW$2+ROUNDDOWN($AF386/4, 0))*$AB386)/100, 0)+5)*0.9, 0))</f>
        <v/>
      </c>
      <c r="AS386" s="2" t="str" cm="1">
        <f t="array" aca="1" ref="AS386" ca="1">IF(NOT(ISNUMBER(INDEX($A:$A, LOOKUP(2, 1 / ($A$1:INDIRECT("$A$"&amp;ROW($A386)) &lt;&gt; ""),ROW($A$1:INDIRECT("$A$"&amp;ROW($A386)))), 1))), "",
ROUNDDOWN((ROUNDDOWN((((2*VLOOKUP($AA386, 'EV and Base'!$A$1:$N$671, 13, FALSE))+$AX$2+ROUNDDOWN($AG386/4, 0))*$AB386)/100, 0)+5), 0))</f>
        <v/>
      </c>
      <c r="AT386" s="24" t="str" cm="1">
        <f t="array" aca="1" ref="AT386" ca="1">IF(NOT(ISNUMBER(INDEX($A:$A, LOOKUP(2, 1 / ($A$1:INDIRECT("$A$"&amp;ROW($A386)) &lt;&gt; ""),ROW($A$1:INDIRECT("$A$"&amp;ROW($A386)))), 1))), "",
ROUNDDOWN((ROUNDDOWN((((2*VLOOKUP($AA386, 'EV and Base'!$A$1:$N$671, 14, FALSE))+31+ROUNDDOWN($AH386/4, 0))*$AB386)/100, 0)+5), 0))</f>
        <v/>
      </c>
      <c r="AU386" s="28"/>
      <c r="AY386" t="str" cm="1">
        <f t="array" aca="1" ref="AY386" ca="1">IF(NOT(ISNUMBER(INDEX($A:$A,LOOKUP(2,1/($A$1:INDIRECT("$A$"&amp;ROW($A386))&lt;&gt;""),ROW($A$1:INDIRECT("$A$"&amp;ROW($A386)))),1))),"",
INDEX($AY:$AY,LOOKUP(2,1/($AY$1:INDIRECT("$AY$"&amp;ROW($AY386)-1)&lt;&gt;""),ROW($AY$1:INDIRECT("$AY$"&amp;ROW($AY386)-1))),1)+$BL386)</f>
        <v/>
      </c>
      <c r="AZ386" s="3" t="str" cm="1">
        <f t="array" aca="1" ref="AZ386" ca="1">IF(NOT(ISNUMBER(INDEX($A:$A, LOOKUP(2, 1 / ($A$1:INDIRECT("$A$"&amp;ROW($A386)) &lt;&gt; ""),ROW($A$1:INDIRECT("$A$"&amp;ROW($A386)))), 1))), "",
VLOOKUP(INDIRECT("$G$"&amp;LOOKUP(2, 1 / ($AY$1:INDIRECT("$AY$"&amp;ROW($AY386)-1) &lt;&gt; ""),ROW($AY$1:INDIRECT("$AY$"&amp;ROW($AY386)-1)))),'EV and Base'!A325:N995,2,FALSE))</f>
        <v/>
      </c>
      <c r="BA386" s="3" t="str" cm="1">
        <f t="array" aca="1" ref="BA386" ca="1">IF(NOT(ISNUMBER(INDEX($A:$A, LOOKUP(2, 1 / ($A$1:INDIRECT("$A$"&amp;ROW($A386)) &lt;&gt; ""),ROW($A$1:INDIRECT("$A$"&amp;ROW($A386)))), 1))), "",
INDIRECT("$I$"&amp;LOOKUP(2, 1 / ($AY$1:INDIRECT("$AY$"&amp;ROW($AY386)-1) &lt;&gt; ""),ROW($AY$1:INDIRECT("$AY$"&amp;ROW($AY386)-1)))))</f>
        <v/>
      </c>
      <c r="BB386" s="1" t="str" cm="1">
        <f t="array" aca="1" ref="BB386" ca="1">IF(NOT(ISNUMBER(INDEX($A:$A, LOOKUP(2, 1 / ($A$1:INDIRECT("$A$"&amp;ROW($A386)) &lt;&gt; ""),ROW($A$1:INDIRECT("$A$"&amp;ROW($A386)))), 1))), "",
INDIRECT("$AB$"&amp;LOOKUP(2, 1 / ($AY$1:INDIRECT("$AY$"&amp;ROW($AY386)-1) &lt;&gt; ""),ROW($AY$1:INDIRECT("$AY$"&amp;ROW($AY386)-1)))))</f>
        <v/>
      </c>
      <c r="BC386" s="3" t="str" cm="1">
        <f t="array" aca="1" ref="BC386" ca="1">IF(NOT(ISNUMBER(INDEX($A:$A,LOOKUP(2,1/($A$1:INDIRECT("$A$"&amp;ROW($A386))&lt;&gt;""),ROW($A$1:INDIRECT("$A$"&amp;ROW($A386)))),1))),"",
$BA386+$BA386+10)</f>
        <v/>
      </c>
      <c r="BD386" s="3" t="str" cm="1">
        <f t="array" aca="1" ref="BD386" ca="1">IF(NOT(ISNUMBER(INDEX($A:$A,LOOKUP(2,1/($A$1:INDIRECT("$A$"&amp;ROW($A386))&lt;&gt;""),ROW($A$1:INDIRECT("$A$"&amp;ROW($A386)))),1))),"",
$BA386+$BB386+10)</f>
        <v/>
      </c>
      <c r="BE386" s="3" t="str" cm="1">
        <f t="array" aca="1" ref="BE386" ca="1">IF(NOT(ISNUMBER(INDEX($A:$A,LOOKUP(2,1/($A$1:INDIRECT("$A$"&amp;ROW($A386))&lt;&gt;""),ROW($A$1:INDIRECT("$A$"&amp;ROW($A386)))),1))),"",
$BC386*$BC386)</f>
        <v/>
      </c>
      <c r="BF386" s="3" t="str" cm="1">
        <f t="array" aca="1" ref="BF386" ca="1">IF(NOT(ISNUMBER(INDEX($A:$A,LOOKUP(2,1/($A$1:INDIRECT("$A$"&amp;ROW($A386))&lt;&gt;""),ROW($A$1:INDIRECT("$A$"&amp;ROW($A386)))),1))),"",
$BD386*$BD386)</f>
        <v/>
      </c>
      <c r="BG386" s="3" t="str" cm="1">
        <f t="array" aca="1" ref="BG386" ca="1">IF(NOT(ISNUMBER(INDEX($A:$A,LOOKUP(2,1/($A$1:INDIRECT("$A$"&amp;ROW($A386))&lt;&gt;""),ROW($A$1:INDIRECT("$A$"&amp;ROW($A386)))),1))),"",
_xlfn.FLOOR.MATH(1.5*_xlfn.FLOOR.MATH($AZ386*BA386/5)))</f>
        <v/>
      </c>
      <c r="BH386" s="3" t="str" cm="1">
        <f t="array" aca="1" ref="BH386" ca="1">IF(NOT(ISNUMBER(INDEX($A:$A, LOOKUP(2, 1 / ($A$1:INDIRECT("$A$"&amp;ROW($A386)) &lt;&gt; ""),ROW($A$1:INDIRECT("$A$"&amp;ROW($A386)))), 1))), "",
_xlfn.FLOOR.MATH($BG386/IF(OR(INDIRECT("$C$"&amp;LOOKUP(2, 1 / ($AY$1:INDIRECT("$AY$"&amp;ROW($AY386)-1) &lt;&gt; ""),ROW($AY$1:INDIRECT("$AY$"&amp;ROW($AY386)-1))))="Multi",
INDIRECT("$C$"&amp;LOOKUP(2, 1 / ($AY$1:INDIRECT("$AY$"&amp;ROW($AY386)-1) &lt;&gt; ""),ROW($AY$1:INDIRECT("$AY$"&amp;ROW($AY386)-1))))="Double"),2,1)))</f>
        <v/>
      </c>
      <c r="BI386" s="3" t="str" cm="1">
        <f t="array" aca="1" ref="BI386" ca="1">IF(NOT(ISNUMBER(INDEX($A:$A,LOOKUP(2,1/($A$1:INDIRECT("$A$"&amp;ROW($A386))&lt;&gt;""),ROW($A$1:INDIRECT("$A$"&amp;ROW($A386)))),1))),"",
VLOOKUP($BC386,GameFreakSQRT!$A$1:$B$200,2,FALSE))</f>
        <v/>
      </c>
      <c r="BJ386" s="3" t="str" cm="1">
        <f t="array" aca="1" ref="BJ386" ca="1">IF(NOT(ISNUMBER(INDEX($A:$A,LOOKUP(2,1/($A$1:INDIRECT("$A$"&amp;ROW($A386))&lt;&gt;""),ROW($A$1:INDIRECT("$A$"&amp;ROW($A386)))),1))),"",
VLOOKUP($BD386,GameFreakSQRT!$A$1:$B$200,2,FALSE))</f>
        <v/>
      </c>
      <c r="BK386" s="3" t="str" cm="1">
        <f t="array" aca="1" ref="BK386" ca="1">IF(NOT(ISNUMBER(INDEX($A:$A,LOOKUP(2,1/($A$1:INDIRECT("$A$"&amp;ROW($A386))&lt;&gt;""),ROW($A$1:INDIRECT("$A$"&amp;ROW($A386)))),1))),"",
_xlfn.FLOOR.MATH((($BI386*$BE386)*$BH386)/($BJ386*$BF386))+1)</f>
        <v/>
      </c>
      <c r="BL386" s="3" t="str" cm="1">
        <f t="array" aca="1" ref="BL386" ca="1">IF(NOT(ISNUMBER(INDEX($A:$A,LOOKUP(2,1/($A$1:INDIRECT("$A$"&amp;ROW($A386))&lt;&gt;""),ROW($A$1:INDIRECT("$A$"&amp;ROW($A386)))),1))),"",
_xlfn.FLOOR.MATH($BK386*IF(NOT(INDIRECT("$Z$"&amp;LOOKUP(2, 1 / ($AY$1:INDIRECT("$AY$"&amp;ROW($AY386)-1) &lt;&gt; ""),ROW($AY$1:INDIRECT("$AY$"&amp;ROW($AY386)-1))))=""),1.5,1)))</f>
        <v/>
      </c>
      <c r="BM386" s="3" t="str" cm="1">
        <f t="array" aca="1" ref="BM386" ca="1">IF(NOT(ISNUMBER(INDEX($A:$A, LOOKUP(2, 1 / ($A$1:INDIRECT("$A$"&amp;ROW($A386)) &lt;&gt; ""),ROW($A$1:INDIRECT("$A$"&amp;ROW($A386)))), 1))), "",
INDIRECT("$Y$"&amp;LOOKUP(2, 1 / ($AY$1:INDIRECT("$AY$"&amp;ROW($AY386)-1) &lt;&gt; ""),ROW($AY$1:INDIRECT("$AY$"&amp;ROW($AY386)-1)))))</f>
        <v/>
      </c>
      <c r="BN386" s="3" t="str">
        <f t="shared" ca="1" si="35"/>
        <v/>
      </c>
    </row>
    <row r="387" spans="1:66" x14ac:dyDescent="0.45">
      <c r="A387" s="68"/>
      <c r="B387" s="68"/>
      <c r="C387" s="68"/>
      <c r="D387" s="68"/>
      <c r="E387" s="68"/>
      <c r="F387" s="56">
        <v>2</v>
      </c>
      <c r="G387" s="2" t="s">
        <v>119</v>
      </c>
      <c r="H387" s="2" t="s">
        <v>77</v>
      </c>
      <c r="I387" s="2">
        <v>23</v>
      </c>
      <c r="J387" s="2" t="s">
        <v>97</v>
      </c>
      <c r="K387" s="2" t="s">
        <v>228</v>
      </c>
      <c r="L387" s="2" t="s">
        <v>53</v>
      </c>
      <c r="M387" s="2" t="s">
        <v>194</v>
      </c>
      <c r="N387" s="2" t="s">
        <v>229</v>
      </c>
      <c r="O387" s="2" t="s">
        <v>189</v>
      </c>
      <c r="P387" s="2" t="s">
        <v>370</v>
      </c>
      <c r="Q387" s="2">
        <v>12</v>
      </c>
      <c r="R387" s="2">
        <f>_xlfn.FLOOR.MATH((((2*VLOOKUP(G387, 'EV and Base'!$A$1:$N$671, 9, FALSE))+$Q387)*$I387)/100)+$I387+10</f>
        <v>70</v>
      </c>
      <c r="S387" s="2">
        <f>_xlfn.FLOOR.MATH((_xlfn.FLOOR.MATH((((2*VLOOKUP($G387, 'EV and Base'!$A$1:$N$671, 10, FALSE))+$Q387)*$I387)/100)+5)*
IF(OR($J387="Lonely", $J387="Brave", $J387="Adamant", $J387="Naughty"), 1.1,
IF(OR($J387="Bold", $J387="Timid", $J387="Modest", $J387="Calm"), 0.9, 1)))</f>
        <v>19</v>
      </c>
      <c r="T387" s="2">
        <f>_xlfn.FLOOR.MATH((_xlfn.FLOOR.MATH((((2*VLOOKUP($G387, 'EV and Base'!$A$1:$N$671, 11, FALSE))+$Q387)*$I387)/100)+5)*
IF(OR($J387="Bold", $J387="Relaxed", $J387="Impish", $J387="Lax"), 1.1,
IF(OR($J387="Lonely", $J387="Hasty", $J387="Mild", $J387="Gentle"), 0.9, 1)))</f>
        <v>28</v>
      </c>
      <c r="U387" s="2">
        <f>_xlfn.FLOOR.MATH((_xlfn.FLOOR.MATH((((2*VLOOKUP($G387, 'EV and Base'!$A$1:$N$671, 12, FALSE))+$Q387)*$I387)/100)+5)*
IF(OR($J387="Modest", $J387="Mild", $J387="Quiet", $J387="Rash"), 1.1,
IF(OR($J387="Adamant", $J387="Impish", $J387="Jolly", $J387="Careful"), 0.9, 1)))</f>
        <v>38</v>
      </c>
      <c r="V387" s="2">
        <f>_xlfn.FLOOR.MATH((_xlfn.FLOOR.MATH((((2*VLOOKUP($G387, 'EV and Base'!$A$1:$N$671, 13, FALSE))+$Q387)*$I387)/100)+5)*
IF(OR($J387="Calm", $J387="Gentle", $J387="Sassy", $J387="Careful"), 1.1,
IF(OR($J387="Naughty", $J387="Lax", $J387="Naive", $J387="Rash"), 0.9, 1)))</f>
        <v>33</v>
      </c>
      <c r="W387" s="2">
        <f>_xlfn.FLOOR.MATH((_xlfn.FLOOR.MATH((((2*VLOOKUP($G387, 'EV and Base'!$A$1:$N$671, 14, FALSE))+$Q387)*$I387)/100)+5)*
IF(OR($J387="Timid", $J387="Hasty", $J387="Jolly", $J387="Naive"), 1.1,
IF(OR($J387="Brave", $J387="Relaxed", $J387="Quiet", $J387="Sassy"), 0.9, 1)))</f>
        <v>18</v>
      </c>
      <c r="X387" s="68"/>
      <c r="Z387" s="1">
        <v>1</v>
      </c>
      <c r="AA387" s="23" t="str" cm="1">
        <f t="array" aca="1" ref="AA387" ca="1">IF(NOT(ISNUMBER(INDEX($A:$A,LOOKUP(2,1/($A$1:INDIRECT("$A$"&amp;ROW($A387))&lt;&gt;""),ROW($A$1:INDIRECT("$A$"&amp;ROW($A387)))),1))),"",
IF(NOT(ISNUMBER($A387)),$AA386,
IF($AB387&lt;16,"Lillipup",
IF($AB387&lt;32,"Herdier",
"Stoutland"))))</f>
        <v/>
      </c>
      <c r="AB387" s="25" t="str" cm="1">
        <f t="array" aca="1" ref="AB387" ca="1">IF(NOT(ISNUMBER(INDEX($A:$A, LOOKUP(2, 1 / ($A$1:INDIRECT("$A$"&amp;ROW($A387)) &lt;&gt; ""),ROW($A$1:INDIRECT("$A$"&amp;ROW($A387)))), 1))), "",
VLOOKUP($AY387,'Medium-Slow'!$A$1:$B$101,2,TRUE))</f>
        <v/>
      </c>
      <c r="AC387" s="23" t="str" cm="1">
        <f t="array" aca="1" ref="AC387" ca="1">IF(NOT(ISNUMBER(INDEX($A:$A, LOOKUP(2, 1 / ($A$1:INDIRECT("$A$"&amp;ROW($A387)) &lt;&gt; ""),ROW($A$1:INDIRECT("$A$"&amp;ROW($A387)))), 1))), "",
INDEX($AC:$AC, LOOKUP(2, 1 / ($AC$1:INDIRECT("$AC$"&amp;ROW($AC387)-1) &lt;&gt; ""),ROW($AC$1:INDIRECT("$AC$"&amp;ROW($AC387)-1))), 1)+
IF(INDEX($AC:$AC, LOOKUP(2, 1 / ($AC$1:INDIRECT("$AC$"&amp;ROW($AC387)-1) &lt;&gt; ""),ROW($AC$1:INDIRECT("$AC$"&amp;ROW($AC387)-1))), 1)+
INDEX($AD:$AD, LOOKUP(2, 1 / ($AD$1:INDIRECT("$AD$"&amp;ROW($AD387)-1) &lt;&gt; ""),ROW($AD$1:INDIRECT("$AD$"&amp;ROW($AD387)-1))), 1)+
INDEX($AE:$AE, LOOKUP(2, 1 / ($AE$1:INDIRECT("$AE$"&amp;ROW($AE387)-1) &lt;&gt; ""),ROW($AE$1:INDIRECT("$AE$"&amp;ROW($AD387)-1))), 1)+
INDEX($AE:$AF, LOOKUP(2, 1 / ($AF$1:INDIRECT("$AF$"&amp;ROW($AF387)-1) &lt;&gt; ""),ROW($AF$1:INDIRECT("$AF$"&amp;ROW($AD387)-1))), 1)+
INDEX($AG:$AG, LOOKUP(2, 1 / ($AG$1:INDIRECT("$AG$"&amp;ROW($AG387)-1) &lt;&gt; ""),ROW($AG$1:INDIRECT("$AG$"&amp;ROW($AD387)-1))), 1)+
INDEX($AH:$AH, LOOKUP(2, 1 / ($AH$1:INDIRECT("$AH$"&amp;ROW($AH387)-1) &lt;&gt; ""),ROW($AH$1:INDIRECT("$AH$"&amp;ROW($AD387)-1))), 1)&gt;=510,0,
IF(INDEX($AC:$AC, LOOKUP(2, 1 / ($AC$1:INDIRECT("$AC$"&amp;ROW($AC387)-1) &lt;&gt; ""),ROW($AC$1:INDIRECT("$AC$"&amp;ROW($AC387)-1))), 1)&gt;=255,0,
VLOOKUP(INDIRECT("$G$"&amp;LOOKUP(2, 1 / ($AC$1:INDIRECT("$AC$"&amp;ROW($AC387)-1) &lt;&gt; ""),ROW($AC$1:INDIRECT("$AC$"&amp;ROW($AC387)-1)))), 'EV and Base'!$A$1:$N$671, 3, FALSE))))</f>
        <v/>
      </c>
      <c r="AD387" s="2" t="str" cm="1">
        <f t="array" aca="1" ref="AD387" ca="1">IF(NOT(ISNUMBER(INDEX($A:$A, LOOKUP(2, 1 / ($A$1:INDIRECT("$A$"&amp;ROW($A387)) &lt;&gt; ""),ROW($A$1:INDIRECT("$A$"&amp;ROW($A387)))), 1))), "",
INDEX($AD:$AD, LOOKUP(2, 1 / ($AD$1:INDIRECT("$AD$"&amp;ROW($AD387)-1) &lt;&gt; ""),ROW($AD$1:INDIRECT("$AD$"&amp;ROW($AD387)-1))), 1)+
IF(INDEX($AC:$AC, LOOKUP(2, 1 / ($AC$1:INDIRECT("$AC$"&amp;ROW($AC387)-1) &lt;&gt; ""),ROW($AC$1:INDIRECT("$AC$"&amp;ROW($AC387)-1))), 1)+
INDEX($AD:$AD, LOOKUP(2, 1 / ($AD$1:INDIRECT("$AD$"&amp;ROW($AD387)-1) &lt;&gt; ""),ROW($AD$1:INDIRECT("$AD$"&amp;ROW($AD387)-1))), 1)+
INDEX($AE:$AE, LOOKUP(2, 1 / ($AE$1:INDIRECT("$AE$"&amp;ROW($AE387)-1) &lt;&gt; ""),ROW($AE$1:INDIRECT("$AE$"&amp;ROW($AD387)-1))), 1)+
INDEX($AE:$AF, LOOKUP(2, 1 / ($AF$1:INDIRECT("$AF$"&amp;ROW($AF387)-1) &lt;&gt; ""),ROW($AF$1:INDIRECT("$AF$"&amp;ROW($AD387)-1))), 1)+
INDEX($AG:$AG, LOOKUP(2, 1 / ($AG$1:INDIRECT("$AG$"&amp;ROW($AG387)-1) &lt;&gt; ""),ROW($AG$1:INDIRECT("$AG$"&amp;ROW($AD387)-1))), 1)+
INDEX($AH:$AH, LOOKUP(2, 1 / ($AH$1:INDIRECT("$AH$"&amp;ROW($AH387)-1) &lt;&gt; ""),ROW($AH$1:INDIRECT("$AH$"&amp;ROW($AD387)-1))), 1)&gt;=510,0,
IF(INDEX($AD:$AD, LOOKUP(2, 1 / ($AD$1:INDIRECT("$AD$"&amp;ROW($AD387)-1) &lt;&gt; ""),ROW($AD$1:INDIRECT("$AD$"&amp;ROW($AD387)-1))), 1)&gt;=255,0,
VLOOKUP(INDIRECT("$G$"&amp;LOOKUP(2, 1 / ($AD$1:INDIRECT("$AD$"&amp;ROW($AD387)-1) &lt;&gt; ""),ROW($AD$1:INDIRECT("$AD$"&amp;ROW($AD387)-1)))), 'EV and Base'!$A$1:$N$671, 4, FALSE))))</f>
        <v/>
      </c>
      <c r="AE387" s="2" t="str" cm="1">
        <f t="array" aca="1" ref="AE387" ca="1">IF(NOT(ISNUMBER(INDEX($A:$A,LOOKUP(2,1/($A$1:INDIRECT("$A$"&amp;ROW($A387))&lt;&gt;""),ROW($A$1:INDIRECT("$A$"&amp;ROW($A387)))),1))),"",
INDEX($AE:$AE,LOOKUP(2,1/($AE$1:INDIRECT("$AE$"&amp;ROW($AE387)-1)&lt;&gt;""),ROW($AE$1:INDIRECT("$AE$"&amp;ROW($AE387)-1))),1)+
IF(INDEX($AC:$AC,LOOKUP(2,1/($AC$1:INDIRECT("$AC$"&amp;ROW($AC387)-1)&lt;&gt;""),ROW($AC$1:INDIRECT("$AC$"&amp;ROW($AC387)-1))),1)+
INDEX($AD:$AD,LOOKUP(2,1/($AD$1:INDIRECT("$AD$"&amp;ROW($AD387)-1)&lt;&gt;""),ROW($AD$1:INDIRECT("$AD$"&amp;ROW($AD387)-1))),1)+
INDEX($AE:$AE,LOOKUP(2,1/($AE$1:INDIRECT("$AE$"&amp;ROW($AE387)-1)&lt;&gt;""),ROW($AE$1:INDIRECT("$AE$"&amp;ROW($AD387)-1))),1)+
INDEX($AE:$AF,LOOKUP(2,1/($AF$1:INDIRECT("$AF$"&amp;ROW($AF387)-1)&lt;&gt;""),ROW($AF$1:INDIRECT("$AF$"&amp;ROW($AD387)-1))),1)+
INDEX($AG:$AG,LOOKUP(2,1/($AG$1:INDIRECT("$AG$"&amp;ROW($AG387)-1)&lt;&gt;""),ROW($AG$1:INDIRECT("$AG$"&amp;ROW($AD387)-1))),1)+
INDEX($AH:$AH,LOOKUP(2,1/($AH$1:INDIRECT("$AH$"&amp;ROW($AH387)-1)&lt;&gt;""),ROW($AH$1:INDIRECT("$AH$"&amp;ROW($AD387)-1))),1)&gt;=510,0,
IF(INDEX($AE:$AE,LOOKUP(2,1/($AE$1:INDIRECT("$AE$"&amp;ROW($AE387)-1)&lt;&gt;""),ROW($AE$1:INDIRECT("$AE$"&amp;ROW($AE387)-1))),1)&gt;=255,0,
VLOOKUP(INDIRECT("$G$"&amp;LOOKUP(2,1/($AE$1:INDIRECT("$AE$"&amp;ROW($AE387)-1)&lt;&gt;""),ROW($AE$1:INDIRECT("$AE$"&amp;ROW($AE387)-1)))),'EV and Base'!$A$1:$N$671,5,FALSE))))</f>
        <v/>
      </c>
      <c r="AF387" s="2" t="str" cm="1">
        <f t="array" aca="1" ref="AF387" ca="1">IF(NOT(ISNUMBER(INDEX($A:$A, LOOKUP(2, 1 / ($A$1:INDIRECT("$A$"&amp;ROW($A387)) &lt;&gt; ""),ROW($A$1:INDIRECT("$A$"&amp;ROW($A387)))), 1))), "",
INDEX($AF:$AF, LOOKUP(2, 1 / ($AF$1:INDIRECT("$AF$"&amp;ROW($AF387)-1) &lt;&gt; ""),ROW($AF$1:INDIRECT("$AF$"&amp;ROW($AF387)-1))), 1)+
IF(INDEX($AC:$AC, LOOKUP(2, 1 / ($AC$1:INDIRECT("$AC$"&amp;ROW($AC387)-1) &lt;&gt; ""),ROW($AC$1:INDIRECT("$AC$"&amp;ROW($AC387)-1))), 1)+
INDEX($AD:$AD, LOOKUP(2, 1 / ($AD$1:INDIRECT("$AD$"&amp;ROW($AD387)-1) &lt;&gt; ""),ROW($AD$1:INDIRECT("$AD$"&amp;ROW($AD387)-1))), 1)+
INDEX($AE:$AE, LOOKUP(2, 1 / ($AE$1:INDIRECT("$AE$"&amp;ROW($AE387)-1) &lt;&gt; ""),ROW($AE$1:INDIRECT("$AE$"&amp;ROW($AD387)-1))), 1)+
INDEX($AE:$AF, LOOKUP(2, 1 / ($AF$1:INDIRECT("$AF$"&amp;ROW($AF387)-1) &lt;&gt; ""),ROW($AF$1:INDIRECT("$AF$"&amp;ROW($AD387)-1))), 1)+
INDEX($AG:$AG, LOOKUP(2, 1 / ($AG$1:INDIRECT("$AG$"&amp;ROW($AG387)-1) &lt;&gt; ""),ROW($AG$1:INDIRECT("$AG$"&amp;ROW($AD387)-1))), 1)+
INDEX($AH:$AH, LOOKUP(2, 1 / ($AH$1:INDIRECT("$AH$"&amp;ROW($AH387)-1) &lt;&gt; ""),ROW($AH$1:INDIRECT("$AH$"&amp;ROW($AD387)-1))), 1)&gt;=510,0,
IF(INDEX($AF:$AF, LOOKUP(2, 1 / ($AF$1:INDIRECT("$AF$"&amp;ROW($AF387)-1) &lt;&gt; ""),ROW($AF$1:INDIRECT("$AF$"&amp;ROW($AF387)-1))), 1)&gt;=255,0,
VLOOKUP(INDIRECT("$G$"&amp;LOOKUP(2, 1 / ($AF$1:INDIRECT("$AF$"&amp;ROW($AF387)-1) &lt;&gt; ""),ROW($AF$1:INDIRECT("$AF$"&amp;ROW($AF387)-1)))), 'EV and Base'!$A$1:$N$671, 6, FALSE))))</f>
        <v/>
      </c>
      <c r="AG387" s="2" t="str" cm="1">
        <f t="array" aca="1" ref="AG387" ca="1">IF(NOT(ISNUMBER(INDEX($A:$A, LOOKUP(2, 1 / ($A$1:INDIRECT("$A$"&amp;ROW($A387)) &lt;&gt; ""),ROW($A$1:INDIRECT("$A$"&amp;ROW($A387)))), 1))), "",
INDEX($AG:$AG, LOOKUP(2, 1 / ($AG$1:INDIRECT("$AG$"&amp;ROW($AG387)-1) &lt;&gt; ""),ROW($AG$1:INDIRECT("$AG$"&amp;ROW($AG387)-1))), 1)+
IF(INDEX($AC:$AC, LOOKUP(2, 1 / ($AC$1:INDIRECT("$AC$"&amp;ROW($AC387)-1) &lt;&gt; ""),ROW($AC$1:INDIRECT("$AC$"&amp;ROW($AC387)-1))), 1)+
INDEX($AD:$AD, LOOKUP(2, 1 / ($AD$1:INDIRECT("$AD$"&amp;ROW($AD387)-1) &lt;&gt; ""),ROW($AD$1:INDIRECT("$AD$"&amp;ROW($AD387)-1))), 1)+
INDEX($AE:$AE, LOOKUP(2, 1 / ($AE$1:INDIRECT("$AE$"&amp;ROW($AE387)-1) &lt;&gt; ""),ROW($AE$1:INDIRECT("$AE$"&amp;ROW($AD387)-1))), 1)+
INDEX($AE:$AF, LOOKUP(2, 1 / ($AF$1:INDIRECT("$AF$"&amp;ROW($AF387)-1) &lt;&gt; ""),ROW($AF$1:INDIRECT("$AF$"&amp;ROW($AD387)-1))), 1)+
INDEX($AG:$AG, LOOKUP(2, 1 / ($AG$1:INDIRECT("$AG$"&amp;ROW($AG387)-1) &lt;&gt; ""),ROW($AG$1:INDIRECT("$AG$"&amp;ROW($AD387)-1))), 1)+
INDEX($AH:$AH, LOOKUP(2, 1 / ($AH$1:INDIRECT("$AH$"&amp;ROW($AH387)-1) &lt;&gt; ""),ROW($AH$1:INDIRECT("$AH$"&amp;ROW($AD387)-1))), 1)&gt;=510,0,
IF(INDEX($AG:$AG, LOOKUP(2, 1 / ($AG$1:INDIRECT("$AG$"&amp;ROW($AG387)-1) &lt;&gt; ""),ROW($AG$1:INDIRECT("$AG$"&amp;ROW($AG387)-1))), 1)&gt;=255,0,
VLOOKUP(INDIRECT("$G$"&amp;LOOKUP(2, 1 / ($AG$1:INDIRECT("$AG$"&amp;ROW($AG387)-1) &lt;&gt; ""),ROW($AG$1:INDIRECT("$AG$"&amp;ROW($AG387)-1)))), 'EV and Base'!$A$1:$N$671, 7, FALSE))))</f>
        <v/>
      </c>
      <c r="AH387" s="24" t="str" cm="1">
        <f t="array" aca="1" ref="AH387" ca="1">IF(NOT(ISNUMBER(INDEX($A:$A,LOOKUP(2,1/($A$1:INDIRECT("$A$"&amp;ROW($A387))&lt;&gt;""),ROW($A$1:INDIRECT("$A$"&amp;ROW($A387)))),1))),"",
INDEX($AH:$AH,LOOKUP(2,1/($AH$1:INDIRECT("$AH$"&amp;ROW($AH387)-1)&lt;&gt;""),ROW($AH$1:INDIRECT("$AH$"&amp;ROW($AH387)-1))),1)+
IF(INDEX($AC:$AC,LOOKUP(2,1/($AC$1:INDIRECT("$AC$"&amp;ROW($AC387)-1)&lt;&gt;""),ROW($AC$1:INDIRECT("$AC$"&amp;ROW($AC387)-1))),1)+
INDEX($AD:$AD,LOOKUP(2,1/($AD$1:INDIRECT("$AD$"&amp;ROW($AD387)-1)&lt;&gt;""),ROW($AD$1:INDIRECT("$AD$"&amp;ROW($AD387)-1))),1)+
INDEX($AE:$AE,LOOKUP(2,1/($AE$1:INDIRECT("$AE$"&amp;ROW($AE387)-1)&lt;&gt;""),ROW($AE$1:INDIRECT("$AE$"&amp;ROW($AD387)-1))),1)+
INDEX($AE:$AF,LOOKUP(2,1/($AF$1:INDIRECT("$AF$"&amp;ROW($AF387)-1)&lt;&gt;""),ROW($AF$1:INDIRECT("$AF$"&amp;ROW($AD387)-1))),1)+
INDEX($AG:$AG,LOOKUP(2,1/($AG$1:INDIRECT("$AG$"&amp;ROW($AG387)-1)&lt;&gt;""),ROW($AG$1:INDIRECT("$AG$"&amp;ROW($AD387)-1))),1)+
INDEX($AH:$AH,LOOKUP(2,1/($AH$1:INDIRECT("$AH$"&amp;ROW($AH387)-1)&lt;&gt;""),ROW($AH$1:INDIRECT("$AH$"&amp;ROW($AD387)-1))),1)&gt;=510,0,
IF(INDEX($AH:$AH,LOOKUP(2,1/($AH$1:INDIRECT("$AH$"&amp;ROW($AH387)-1)&lt;&gt;""),ROW($AH$1:INDIRECT("$AH$"&amp;ROW($AH387)-1))),1)&gt;=255,0,
VLOOKUP(INDIRECT("$G$"&amp;LOOKUP(2,1/($AH$1:INDIRECT("$AH$"&amp;ROW($AH387)-1)&lt;&gt;""),ROW($AH$1:INDIRECT("$AH$"&amp;ROW($AH387)-1)))),'EV and Base'!$A$1:$N$671,8,FALSE))))</f>
        <v/>
      </c>
      <c r="AI387" s="29" t="str" cm="1">
        <f t="array" aca="1" ref="AI387" ca="1">IF(NOT(ISNUMBER(INDEX($A:$A,LOOKUP(2,1/($A$1:INDIRECT("$A$"&amp;ROW($A387))&lt;&gt;""),ROW($A$1:INDIRECT("$A$"&amp;ROW($A387)))),1))),"",
ROUNDDOWN((((2*VLOOKUP($AA387,'EV and Base'!$A$1:$N$671,9,FALSE))+31+ROUNDDOWN($AC387/4,0))*$AB387)/100,0)+$AB387+10)</f>
        <v/>
      </c>
      <c r="AJ387" s="21" t="str" cm="1">
        <f t="array" aca="1" ref="AJ387" ca="1">IF(NOT(ISNUMBER(INDEX($A:$A, LOOKUP(2, 1 / ($A$1:INDIRECT("$A$"&amp;ROW($A387)) &lt;&gt; ""),ROW($A$1:INDIRECT("$A$"&amp;ROW($A387)))), 1))), "",
ROUNDDOWN((ROUNDDOWN((((2*VLOOKUP($AA387, 'EV and Base'!$A$1:$N$671, 10, FALSE))+31+ROUNDDOWN($AD387/4, 0))*$AB387)/100, 0)+5)*1.1, 0))</f>
        <v/>
      </c>
      <c r="AK387" s="21" t="str" cm="1">
        <f t="array" aca="1" ref="AK387" ca="1">IF(NOT(ISNUMBER(INDEX($A:$A, LOOKUP(2, 1 / ($A$1:INDIRECT("$A$"&amp;ROW($A387)) &lt;&gt; ""),ROW($A$1:INDIRECT("$A$"&amp;ROW($A387)))), 1))), "",
ROUNDDOWN((ROUNDDOWN((((2*VLOOKUP($AA387, 'EV and Base'!$A$1:$N$671, 11, FALSE))+30+ROUNDDOWN($AE387/4, 0))*$AB387)/100, 0)+5), 0)
&amp;"-"&amp;
ROUNDDOWN((ROUNDDOWN((((2*VLOOKUP($AA387, 'EV and Base'!$A$1:$N$671, 11, FALSE))+31+ROUNDDOWN($AE387/4, 0))*$AB387)/100, 0)+5), 0))</f>
        <v/>
      </c>
      <c r="AL387" s="21" t="str" cm="1">
        <f t="array" aca="1" ref="AL387" ca="1">IF(NOT(ISNUMBER(INDEX($A:$A, LOOKUP(2, 1 / ($A$1:INDIRECT("$A$"&amp;ROW($A387)) &lt;&gt; ""),ROW($A$1:INDIRECT("$A$"&amp;ROW($A387)))), 1))), "",
ROUNDDOWN((ROUNDDOWN((((2*VLOOKUP($AA387, 'EV and Base'!$A$1:$N$671, 12, FALSE))+0+ROUNDDOWN($AF387/4, 0))*$AB387)/100, 0)+5)*0.9, 0)
&amp;"-"&amp;
ROUNDDOWN((ROUNDDOWN((((2*VLOOKUP($AA387, 'EV and Base'!$A$1:$N$671, 12, FALSE))+31+ROUNDDOWN($AF387/4, 0))*$AB387)/100, 0)+5)*0.9, 0))</f>
        <v/>
      </c>
      <c r="AM387" s="21" t="str" cm="1">
        <f t="array" aca="1" ref="AM387" ca="1">IF(NOT(ISNUMBER(INDEX($A:$A, LOOKUP(2, 1 / ($A$1:INDIRECT("$A$"&amp;ROW($A387)) &lt;&gt; ""),ROW($A$1:INDIRECT("$A$"&amp;ROW($A387)))), 1))), "",
ROUNDDOWN((ROUNDDOWN((((2*VLOOKUP($AA387, 'EV and Base'!$A$1:$N$671, 13, FALSE))+30+ROUNDDOWN($AG387/4, 0))*$AB387)/100, 0)+5), 0)
&amp;"-"&amp;
ROUNDDOWN((ROUNDDOWN((((2*VLOOKUP($AA387, 'EV and Base'!$A$1:$N$671, 13, FALSE))+31+ROUNDDOWN($AG387/4, 0))*$AB387)/100, 0)+5), 0))</f>
        <v/>
      </c>
      <c r="AN387" s="25" t="str" cm="1">
        <f t="array" aca="1" ref="AN387" ca="1">IF(NOT(ISNUMBER(INDEX($A:$A, LOOKUP(2, 1 / ($A$1:INDIRECT("$A$"&amp;ROW($A387)) &lt;&gt; ""),ROW($A$1:INDIRECT("$A$"&amp;ROW($A387)))), 1))), "",
ROUNDDOWN((ROUNDDOWN((((2*VLOOKUP($AA387, 'EV and Base'!$A$1:$N$671, 14, FALSE))+31+ROUNDDOWN($AH387/4, 0))*$AB387)/100, 0)+5), 0))</f>
        <v/>
      </c>
      <c r="AO387" s="23" t="str" cm="1">
        <f t="array" aca="1" ref="AO387" ca="1">IF(NOT(ISNUMBER(INDEX($A:$A, LOOKUP(2, 1 / ($A$1:INDIRECT("$A$"&amp;ROW($A387)) &lt;&gt; ""),ROW($A$1:INDIRECT("$A$"&amp;ROW($A387)))), 1))), "",
ROUNDDOWN((((2*VLOOKUP($AA387, 'EV and Base'!$A$1:$N$671, 9, FALSE))+31+ROUNDDOWN($AC387/4, 0))*$AB387)/100, 0)+$AB387+10)</f>
        <v/>
      </c>
      <c r="AP387" s="2" t="str" cm="1">
        <f t="array" aca="1" ref="AP387" ca="1">IF(NOT(ISNUMBER(INDEX($A:$A, LOOKUP(2, 1 / ($A$1:INDIRECT("$A$"&amp;ROW($A387)) &lt;&gt; ""),ROW($A$1:INDIRECT("$A$"&amp;ROW($A387)))), 1))), "",
ROUNDDOWN((ROUNDDOWN((((2*VLOOKUP($AA387, 'EV and Base'!$A$1:$N$671, 10, FALSE))+31+ROUNDDOWN($AD387/4, 0))*$AB387)/100, 0)+5)*1.1, 0))</f>
        <v/>
      </c>
      <c r="AQ387" s="2" t="str" cm="1">
        <f t="array" aca="1" ref="AQ387" ca="1">IF(NOT(ISNUMBER(INDEX($A:$A, LOOKUP(2, 1 / ($A$1:INDIRECT("$A$"&amp;ROW($A387)) &lt;&gt; ""),ROW($A$1:INDIRECT("$A$"&amp;ROW($A387)))), 1))), "",
ROUNDDOWN((ROUNDDOWN((((2*VLOOKUP($AA387, 'EV and Base'!$A$1:$N$671, 11, FALSE))+$AV$2+ROUNDDOWN($AE387/4, 0))*$AB387)/100, 0)+5), 0))</f>
        <v/>
      </c>
      <c r="AR387" s="22" t="str" cm="1">
        <f t="array" aca="1" ref="AR387" ca="1">IF(NOT(ISNUMBER(INDEX($A:$A, LOOKUP(2, 1 / ($A$1:INDIRECT("$A$"&amp;ROW($A387)) &lt;&gt; ""),ROW($A$1:INDIRECT("$A$"&amp;ROW($A387)))), 1))), "",
ROUNDDOWN((ROUNDDOWN((((2*VLOOKUP($AA387, 'EV and Base'!$A$1:$N$671, 12, FALSE))+$AW$2+ROUNDDOWN($AF387/4, 0))*$AB387)/100, 0)+5)*0.9, 0))</f>
        <v/>
      </c>
      <c r="AS387" s="2" t="str" cm="1">
        <f t="array" aca="1" ref="AS387" ca="1">IF(NOT(ISNUMBER(INDEX($A:$A, LOOKUP(2, 1 / ($A$1:INDIRECT("$A$"&amp;ROW($A387)) &lt;&gt; ""),ROW($A$1:INDIRECT("$A$"&amp;ROW($A387)))), 1))), "",
ROUNDDOWN((ROUNDDOWN((((2*VLOOKUP($AA387, 'EV and Base'!$A$1:$N$671, 13, FALSE))+$AX$2+ROUNDDOWN($AG387/4, 0))*$AB387)/100, 0)+5), 0))</f>
        <v/>
      </c>
      <c r="AT387" s="24" t="str" cm="1">
        <f t="array" aca="1" ref="AT387" ca="1">IF(NOT(ISNUMBER(INDEX($A:$A, LOOKUP(2, 1 / ($A$1:INDIRECT("$A$"&amp;ROW($A387)) &lt;&gt; ""),ROW($A$1:INDIRECT("$A$"&amp;ROW($A387)))), 1))), "",
ROUNDDOWN((ROUNDDOWN((((2*VLOOKUP($AA387, 'EV and Base'!$A$1:$N$671, 14, FALSE))+31+ROUNDDOWN($AH387/4, 0))*$AB387)/100, 0)+5), 0))</f>
        <v/>
      </c>
      <c r="AU387" s="28"/>
      <c r="AY387" t="str" cm="1">
        <f t="array" aca="1" ref="AY387" ca="1">IF(NOT(ISNUMBER(INDEX($A:$A,LOOKUP(2,1/($A$1:INDIRECT("$A$"&amp;ROW($A387))&lt;&gt;""),ROW($A$1:INDIRECT("$A$"&amp;ROW($A387)))),1))),"",
INDEX($AY:$AY,LOOKUP(2,1/($AY$1:INDIRECT("$AY$"&amp;ROW($AY387)-1)&lt;&gt;""),ROW($AY$1:INDIRECT("$AY$"&amp;ROW($AY387)-1))),1)+$BL387)</f>
        <v/>
      </c>
      <c r="AZ387" s="3" t="str" cm="1">
        <f t="array" aca="1" ref="AZ387" ca="1">IF(NOT(ISNUMBER(INDEX($A:$A, LOOKUP(2, 1 / ($A$1:INDIRECT("$A$"&amp;ROW($A387)) &lt;&gt; ""),ROW($A$1:INDIRECT("$A$"&amp;ROW($A387)))), 1))), "",
VLOOKUP(INDIRECT("$G$"&amp;LOOKUP(2, 1 / ($AY$1:INDIRECT("$AY$"&amp;ROW($AY387)-1) &lt;&gt; ""),ROW($AY$1:INDIRECT("$AY$"&amp;ROW($AY387)-1)))),'EV and Base'!A326:N996,2,FALSE))</f>
        <v/>
      </c>
      <c r="BA387" s="3" t="str" cm="1">
        <f t="array" aca="1" ref="BA387" ca="1">IF(NOT(ISNUMBER(INDEX($A:$A, LOOKUP(2, 1 / ($A$1:INDIRECT("$A$"&amp;ROW($A387)) &lt;&gt; ""),ROW($A$1:INDIRECT("$A$"&amp;ROW($A387)))), 1))), "",
INDIRECT("$I$"&amp;LOOKUP(2, 1 / ($AY$1:INDIRECT("$AY$"&amp;ROW($AY387)-1) &lt;&gt; ""),ROW($AY$1:INDIRECT("$AY$"&amp;ROW($AY387)-1)))))</f>
        <v/>
      </c>
      <c r="BB387" s="1" t="str" cm="1">
        <f t="array" aca="1" ref="BB387" ca="1">IF(NOT(ISNUMBER(INDEX($A:$A, LOOKUP(2, 1 / ($A$1:INDIRECT("$A$"&amp;ROW($A387)) &lt;&gt; ""),ROW($A$1:INDIRECT("$A$"&amp;ROW($A387)))), 1))), "",
INDIRECT("$AB$"&amp;LOOKUP(2, 1 / ($AY$1:INDIRECT("$AY$"&amp;ROW($AY387)-1) &lt;&gt; ""),ROW($AY$1:INDIRECT("$AY$"&amp;ROW($AY387)-1)))))</f>
        <v/>
      </c>
      <c r="BC387" s="3" t="str" cm="1">
        <f t="array" aca="1" ref="BC387" ca="1">IF(NOT(ISNUMBER(INDEX($A:$A,LOOKUP(2,1/($A$1:INDIRECT("$A$"&amp;ROW($A387))&lt;&gt;""),ROW($A$1:INDIRECT("$A$"&amp;ROW($A387)))),1))),"",
$BA387+$BA387+10)</f>
        <v/>
      </c>
      <c r="BD387" s="3" t="str" cm="1">
        <f t="array" aca="1" ref="BD387" ca="1">IF(NOT(ISNUMBER(INDEX($A:$A,LOOKUP(2,1/($A$1:INDIRECT("$A$"&amp;ROW($A387))&lt;&gt;""),ROW($A$1:INDIRECT("$A$"&amp;ROW($A387)))),1))),"",
$BA387+$BB387+10)</f>
        <v/>
      </c>
      <c r="BE387" s="3" t="str" cm="1">
        <f t="array" aca="1" ref="BE387" ca="1">IF(NOT(ISNUMBER(INDEX($A:$A,LOOKUP(2,1/($A$1:INDIRECT("$A$"&amp;ROW($A387))&lt;&gt;""),ROW($A$1:INDIRECT("$A$"&amp;ROW($A387)))),1))),"",
$BC387*$BC387)</f>
        <v/>
      </c>
      <c r="BF387" s="3" t="str" cm="1">
        <f t="array" aca="1" ref="BF387" ca="1">IF(NOT(ISNUMBER(INDEX($A:$A,LOOKUP(2,1/($A$1:INDIRECT("$A$"&amp;ROW($A387))&lt;&gt;""),ROW($A$1:INDIRECT("$A$"&amp;ROW($A387)))),1))),"",
$BD387*$BD387)</f>
        <v/>
      </c>
      <c r="BG387" s="3" t="str" cm="1">
        <f t="array" aca="1" ref="BG387" ca="1">IF(NOT(ISNUMBER(INDEX($A:$A,LOOKUP(2,1/($A$1:INDIRECT("$A$"&amp;ROW($A387))&lt;&gt;""),ROW($A$1:INDIRECT("$A$"&amp;ROW($A387)))),1))),"",
_xlfn.FLOOR.MATH(1.5*_xlfn.FLOOR.MATH($AZ387*BA387/5)))</f>
        <v/>
      </c>
      <c r="BH387" s="3" t="str" cm="1">
        <f t="array" aca="1" ref="BH387" ca="1">IF(NOT(ISNUMBER(INDEX($A:$A, LOOKUP(2, 1 / ($A$1:INDIRECT("$A$"&amp;ROW($A387)) &lt;&gt; ""),ROW($A$1:INDIRECT("$A$"&amp;ROW($A387)))), 1))), "",
_xlfn.FLOOR.MATH($BG387/IF(OR(INDIRECT("$C$"&amp;LOOKUP(2, 1 / ($AY$1:INDIRECT("$AY$"&amp;ROW($AY387)-1) &lt;&gt; ""),ROW($AY$1:INDIRECT("$AY$"&amp;ROW($AY387)-1))))="Multi",
INDIRECT("$C$"&amp;LOOKUP(2, 1 / ($AY$1:INDIRECT("$AY$"&amp;ROW($AY387)-1) &lt;&gt; ""),ROW($AY$1:INDIRECT("$AY$"&amp;ROW($AY387)-1))))="Double"),2,1)))</f>
        <v/>
      </c>
      <c r="BI387" s="3" t="str" cm="1">
        <f t="array" aca="1" ref="BI387" ca="1">IF(NOT(ISNUMBER(INDEX($A:$A,LOOKUP(2,1/($A$1:INDIRECT("$A$"&amp;ROW($A387))&lt;&gt;""),ROW($A$1:INDIRECT("$A$"&amp;ROW($A387)))),1))),"",
VLOOKUP($BC387,GameFreakSQRT!$A$1:$B$200,2,FALSE))</f>
        <v/>
      </c>
      <c r="BJ387" s="3" t="str" cm="1">
        <f t="array" aca="1" ref="BJ387" ca="1">IF(NOT(ISNUMBER(INDEX($A:$A,LOOKUP(2,1/($A$1:INDIRECT("$A$"&amp;ROW($A387))&lt;&gt;""),ROW($A$1:INDIRECT("$A$"&amp;ROW($A387)))),1))),"",
VLOOKUP($BD387,GameFreakSQRT!$A$1:$B$200,2,FALSE))</f>
        <v/>
      </c>
      <c r="BK387" s="3" t="str" cm="1">
        <f t="array" aca="1" ref="BK387" ca="1">IF(NOT(ISNUMBER(INDEX($A:$A,LOOKUP(2,1/($A$1:INDIRECT("$A$"&amp;ROW($A387))&lt;&gt;""),ROW($A$1:INDIRECT("$A$"&amp;ROW($A387)))),1))),"",
_xlfn.FLOOR.MATH((($BI387*$BE387)*$BH387)/($BJ387*$BF387))+1)</f>
        <v/>
      </c>
      <c r="BL387" s="3" t="str" cm="1">
        <f t="array" aca="1" ref="BL387" ca="1">IF(NOT(ISNUMBER(INDEX($A:$A,LOOKUP(2,1/($A$1:INDIRECT("$A$"&amp;ROW($A387))&lt;&gt;""),ROW($A$1:INDIRECT("$A$"&amp;ROW($A387)))),1))),"",
_xlfn.FLOOR.MATH($BK387*IF(NOT(INDIRECT("$Z$"&amp;LOOKUP(2, 1 / ($AY$1:INDIRECT("$AY$"&amp;ROW($AY387)-1) &lt;&gt; ""),ROW($AY$1:INDIRECT("$AY$"&amp;ROW($AY387)-1))))=""),1.5,1)))</f>
        <v/>
      </c>
      <c r="BM387" s="3" t="str" cm="1">
        <f t="array" aca="1" ref="BM387" ca="1">IF(NOT(ISNUMBER(INDEX($A:$A, LOOKUP(2, 1 / ($A$1:INDIRECT("$A$"&amp;ROW($A387)) &lt;&gt; ""),ROW($A$1:INDIRECT("$A$"&amp;ROW($A387)))), 1))), "",
INDIRECT("$Y$"&amp;LOOKUP(2, 1 / ($AY$1:INDIRECT("$AY$"&amp;ROW($AY387)-1) &lt;&gt; ""),ROW($AY$1:INDIRECT("$AY$"&amp;ROW($AY387)-1)))))</f>
        <v/>
      </c>
      <c r="BN387" s="3" t="str">
        <f t="shared" ca="1" si="35"/>
        <v/>
      </c>
    </row>
    <row r="388" spans="1:66" x14ac:dyDescent="0.45">
      <c r="A388" s="69">
        <v>82</v>
      </c>
      <c r="B388" s="69" t="s">
        <v>114</v>
      </c>
      <c r="C388" s="66" t="s">
        <v>46</v>
      </c>
      <c r="D388" s="66" t="s">
        <v>663</v>
      </c>
      <c r="E388" s="66" t="s">
        <v>48</v>
      </c>
      <c r="F388" s="56">
        <v>1</v>
      </c>
      <c r="G388" s="2" t="s">
        <v>187</v>
      </c>
      <c r="H388" s="2" t="s">
        <v>50</v>
      </c>
      <c r="I388" s="2">
        <v>34</v>
      </c>
      <c r="J388" s="2" t="s">
        <v>92</v>
      </c>
      <c r="K388" s="2" t="s">
        <v>188</v>
      </c>
      <c r="L388" s="2" t="s">
        <v>53</v>
      </c>
      <c r="M388" s="2" t="s">
        <v>406</v>
      </c>
      <c r="N388" s="2" t="s">
        <v>475</v>
      </c>
      <c r="O388" s="2" t="s">
        <v>516</v>
      </c>
      <c r="P388" s="2" t="s">
        <v>517</v>
      </c>
      <c r="Q388" s="2">
        <v>0</v>
      </c>
      <c r="R388" s="2">
        <f>_xlfn.FLOOR.MATH((((2*VLOOKUP(G388, 'EV and Base'!$A$1:$N$671, 9, FALSE))+$Q388)*$I388)/100)+$I388+10</f>
        <v>84</v>
      </c>
      <c r="S388" s="2">
        <f>_xlfn.FLOOR.MATH((_xlfn.FLOOR.MATH((((2*VLOOKUP($G388, 'EV and Base'!$A$1:$N$671, 10, FALSE))+$Q388)*$I388)/100)+5)*
IF(OR($J388="Lonely", $J388="Brave", $J388="Adamant", $J388="Naughty"), 1.1,
IF(OR($J388="Bold", $J388="Timid", $J388="Modest", $J388="Calm"), 0.9, 1)))</f>
        <v>55</v>
      </c>
      <c r="T388" s="2">
        <f>_xlfn.FLOOR.MATH((_xlfn.FLOOR.MATH((((2*VLOOKUP($G388, 'EV and Base'!$A$1:$N$671, 11, FALSE))+$Q388)*$I388)/100)+5)*
IF(OR($J388="Bold", $J388="Relaxed", $J388="Impish", $J388="Lax"), 1.1,
IF(OR($J388="Lonely", $J388="Hasty", $J388="Mild", $J388="Gentle"), 0.9, 1)))</f>
        <v>51</v>
      </c>
      <c r="U388" s="2">
        <f>_xlfn.FLOOR.MATH((_xlfn.FLOOR.MATH((((2*VLOOKUP($G388, 'EV and Base'!$A$1:$N$671, 12, FALSE))+$Q388)*$I388)/100)+5)*
IF(OR($J388="Modest", $J388="Mild", $J388="Quiet", $J388="Rash"), 1.1,
IF(OR($J388="Adamant", $J388="Impish", $J388="Jolly", $J388="Careful"), 0.9, 1)))</f>
        <v>49</v>
      </c>
      <c r="V388" s="2">
        <f>_xlfn.FLOOR.MATH((_xlfn.FLOOR.MATH((((2*VLOOKUP($G388, 'EV and Base'!$A$1:$N$671, 13, FALSE))+$Q388)*$I388)/100)+5)*
IF(OR($J388="Calm", $J388="Gentle", $J388="Sassy", $J388="Careful"), 1.1,
IF(OR($J388="Naughty", $J388="Lax", $J388="Naive", $J388="Rash"), 0.9, 1)))</f>
        <v>51</v>
      </c>
      <c r="W388" s="2">
        <f>_xlfn.FLOOR.MATH((_xlfn.FLOOR.MATH((((2*VLOOKUP($G388, 'EV and Base'!$A$1:$N$671, 14, FALSE))+$Q388)*$I388)/100)+5)*
IF(OR($J388="Timid", $J388="Hasty", $J388="Jolly", $J388="Naive"), 1.1,
IF(OR($J388="Brave", $J388="Relaxed", $J388="Quiet", $J388="Sassy"), 0.9, 1)))</f>
        <v>57</v>
      </c>
      <c r="X388" s="66">
        <v>1360</v>
      </c>
      <c r="Y388" s="1">
        <v>1410</v>
      </c>
      <c r="Z388" s="1">
        <v>1</v>
      </c>
      <c r="AA388" s="23" t="str" cm="1">
        <f t="array" aca="1" ref="AA388" ca="1">IF(NOT(ISNUMBER(INDEX($A:$A,LOOKUP(2,1/($A$1:INDIRECT("$A$"&amp;ROW($A388))&lt;&gt;""),ROW($A$1:INDIRECT("$A$"&amp;ROW($A388)))),1))),"",
IF(NOT(ISNUMBER($A388)),$AA387,
IF($AB388&lt;16,"Lillipup",
IF($AB388&lt;32,"Herdier",
"Stoutland"))))</f>
        <v>Stoutland</v>
      </c>
      <c r="AB388" s="25" cm="1">
        <f t="array" aca="1" ref="AB388" ca="1">IF(NOT(ISNUMBER(INDEX($A:$A, LOOKUP(2, 1 / ($A$1:INDIRECT("$A$"&amp;ROW($A388)) &lt;&gt; ""),ROW($A$1:INDIRECT("$A$"&amp;ROW($A388)))), 1))), "",
VLOOKUP($AY388,'Medium-Slow'!$A$1:$B$101,2,TRUE))</f>
        <v>50</v>
      </c>
      <c r="AC388" s="23" cm="1">
        <f t="array" aca="1" ref="AC388" ca="1">IF(NOT(ISNUMBER(INDEX($A:$A, LOOKUP(2, 1 / ($A$1:INDIRECT("$A$"&amp;ROW($A388)) &lt;&gt; ""),ROW($A$1:INDIRECT("$A$"&amp;ROW($A388)))), 1))), "",
INDEX($AC:$AC, LOOKUP(2, 1 / ($AC$1:INDIRECT("$AC$"&amp;ROW($AC388)-1) &lt;&gt; ""),ROW($AC$1:INDIRECT("$AC$"&amp;ROW($AC388)-1))), 1)+
IF(INDEX($AC:$AC, LOOKUP(2, 1 / ($AC$1:INDIRECT("$AC$"&amp;ROW($AC388)-1) &lt;&gt; ""),ROW($AC$1:INDIRECT("$AC$"&amp;ROW($AC388)-1))), 1)+
INDEX($AD:$AD, LOOKUP(2, 1 / ($AD$1:INDIRECT("$AD$"&amp;ROW($AD388)-1) &lt;&gt; ""),ROW($AD$1:INDIRECT("$AD$"&amp;ROW($AD388)-1))), 1)+
INDEX($AE:$AE, LOOKUP(2, 1 / ($AE$1:INDIRECT("$AE$"&amp;ROW($AE388)-1) &lt;&gt; ""),ROW($AE$1:INDIRECT("$AE$"&amp;ROW($AD388)-1))), 1)+
INDEX($AE:$AF, LOOKUP(2, 1 / ($AF$1:INDIRECT("$AF$"&amp;ROW($AF388)-1) &lt;&gt; ""),ROW($AF$1:INDIRECT("$AF$"&amp;ROW($AD388)-1))), 1)+
INDEX($AG:$AG, LOOKUP(2, 1 / ($AG$1:INDIRECT("$AG$"&amp;ROW($AG388)-1) &lt;&gt; ""),ROW($AG$1:INDIRECT("$AG$"&amp;ROW($AD388)-1))), 1)+
INDEX($AH:$AH, LOOKUP(2, 1 / ($AH$1:INDIRECT("$AH$"&amp;ROW($AH388)-1) &lt;&gt; ""),ROW($AH$1:INDIRECT("$AH$"&amp;ROW($AD388)-1))), 1)&gt;=510,0,
IF(INDEX($AC:$AC, LOOKUP(2, 1 / ($AC$1:INDIRECT("$AC$"&amp;ROW($AC388)-1) &lt;&gt; ""),ROW($AC$1:INDIRECT("$AC$"&amp;ROW($AC388)-1))), 1)&gt;=255,0,
VLOOKUP(INDIRECT("$G$"&amp;LOOKUP(2, 1 / ($AC$1:INDIRECT("$AC$"&amp;ROW($AC388)-1) &lt;&gt; ""),ROW($AC$1:INDIRECT("$AC$"&amp;ROW($AC388)-1)))), 'EV and Base'!$A$1:$N$671, 3, FALSE))))</f>
        <v>10</v>
      </c>
      <c r="AD388" s="2" cm="1">
        <f t="array" aca="1" ref="AD388" ca="1">IF(NOT(ISNUMBER(INDEX($A:$A, LOOKUP(2, 1 / ($A$1:INDIRECT("$A$"&amp;ROW($A388)) &lt;&gt; ""),ROW($A$1:INDIRECT("$A$"&amp;ROW($A388)))), 1))), "",
INDEX($AD:$AD, LOOKUP(2, 1 / ($AD$1:INDIRECT("$AD$"&amp;ROW($AD388)-1) &lt;&gt; ""),ROW($AD$1:INDIRECT("$AD$"&amp;ROW($AD388)-1))), 1)+
IF(INDEX($AC:$AC, LOOKUP(2, 1 / ($AC$1:INDIRECT("$AC$"&amp;ROW($AC388)-1) &lt;&gt; ""),ROW($AC$1:INDIRECT("$AC$"&amp;ROW($AC388)-1))), 1)+
INDEX($AD:$AD, LOOKUP(2, 1 / ($AD$1:INDIRECT("$AD$"&amp;ROW($AD388)-1) &lt;&gt; ""),ROW($AD$1:INDIRECT("$AD$"&amp;ROW($AD388)-1))), 1)+
INDEX($AE:$AE, LOOKUP(2, 1 / ($AE$1:INDIRECT("$AE$"&amp;ROW($AE388)-1) &lt;&gt; ""),ROW($AE$1:INDIRECT("$AE$"&amp;ROW($AD388)-1))), 1)+
INDEX($AE:$AF, LOOKUP(2, 1 / ($AF$1:INDIRECT("$AF$"&amp;ROW($AF388)-1) &lt;&gt; ""),ROW($AF$1:INDIRECT("$AF$"&amp;ROW($AD388)-1))), 1)+
INDEX($AG:$AG, LOOKUP(2, 1 / ($AG$1:INDIRECT("$AG$"&amp;ROW($AG388)-1) &lt;&gt; ""),ROW($AG$1:INDIRECT("$AG$"&amp;ROW($AD388)-1))), 1)+
INDEX($AH:$AH, LOOKUP(2, 1 / ($AH$1:INDIRECT("$AH$"&amp;ROW($AH388)-1) &lt;&gt; ""),ROW($AH$1:INDIRECT("$AH$"&amp;ROW($AD388)-1))), 1)&gt;=510,0,
IF(INDEX($AD:$AD, LOOKUP(2, 1 / ($AD$1:INDIRECT("$AD$"&amp;ROW($AD388)-1) &lt;&gt; ""),ROW($AD$1:INDIRECT("$AD$"&amp;ROW($AD388)-1))), 1)&gt;=255,0,
VLOOKUP(INDIRECT("$G$"&amp;LOOKUP(2, 1 / ($AD$1:INDIRECT("$AD$"&amp;ROW($AD388)-1) &lt;&gt; ""),ROW($AD$1:INDIRECT("$AD$"&amp;ROW($AD388)-1)))), 'EV and Base'!$A$1:$N$671, 4, FALSE))))</f>
        <v>106</v>
      </c>
      <c r="AE388" s="2" cm="1">
        <f t="array" aca="1" ref="AE388" ca="1">IF(NOT(ISNUMBER(INDEX($A:$A,LOOKUP(2,1/($A$1:INDIRECT("$A$"&amp;ROW($A388))&lt;&gt;""),ROW($A$1:INDIRECT("$A$"&amp;ROW($A388)))),1))),"",
INDEX($AE:$AE,LOOKUP(2,1/($AE$1:INDIRECT("$AE$"&amp;ROW($AE388)-1)&lt;&gt;""),ROW($AE$1:INDIRECT("$AE$"&amp;ROW($AE388)-1))),1)+
IF(INDEX($AC:$AC,LOOKUP(2,1/($AC$1:INDIRECT("$AC$"&amp;ROW($AC388)-1)&lt;&gt;""),ROW($AC$1:INDIRECT("$AC$"&amp;ROW($AC388)-1))),1)+
INDEX($AD:$AD,LOOKUP(2,1/($AD$1:INDIRECT("$AD$"&amp;ROW($AD388)-1)&lt;&gt;""),ROW($AD$1:INDIRECT("$AD$"&amp;ROW($AD388)-1))),1)+
INDEX($AE:$AE,LOOKUP(2,1/($AE$1:INDIRECT("$AE$"&amp;ROW($AE388)-1)&lt;&gt;""),ROW($AE$1:INDIRECT("$AE$"&amp;ROW($AD388)-1))),1)+
INDEX($AE:$AF,LOOKUP(2,1/($AF$1:INDIRECT("$AF$"&amp;ROW($AF388)-1)&lt;&gt;""),ROW($AF$1:INDIRECT("$AF$"&amp;ROW($AD388)-1))),1)+
INDEX($AG:$AG,LOOKUP(2,1/($AG$1:INDIRECT("$AG$"&amp;ROW($AG388)-1)&lt;&gt;""),ROW($AG$1:INDIRECT("$AG$"&amp;ROW($AD388)-1))),1)+
INDEX($AH:$AH,LOOKUP(2,1/($AH$1:INDIRECT("$AH$"&amp;ROW($AH388)-1)&lt;&gt;""),ROW($AH$1:INDIRECT("$AH$"&amp;ROW($AD388)-1))),1)&gt;=510,0,
IF(INDEX($AE:$AE,LOOKUP(2,1/($AE$1:INDIRECT("$AE$"&amp;ROW($AE388)-1)&lt;&gt;""),ROW($AE$1:INDIRECT("$AE$"&amp;ROW($AE388)-1))),1)&gt;=255,0,
VLOOKUP(INDIRECT("$G$"&amp;LOOKUP(2,1/($AE$1:INDIRECT("$AE$"&amp;ROW($AE388)-1)&lt;&gt;""),ROW($AE$1:INDIRECT("$AE$"&amp;ROW($AE388)-1)))),'EV and Base'!$A$1:$N$671,5,FALSE))))</f>
        <v>11</v>
      </c>
      <c r="AF388" s="2" cm="1">
        <f t="array" aca="1" ref="AF388" ca="1">IF(NOT(ISNUMBER(INDEX($A:$A, LOOKUP(2, 1 / ($A$1:INDIRECT("$A$"&amp;ROW($A388)) &lt;&gt; ""),ROW($A$1:INDIRECT("$A$"&amp;ROW($A388)))), 1))), "",
INDEX($AF:$AF, LOOKUP(2, 1 / ($AF$1:INDIRECT("$AF$"&amp;ROW($AF388)-1) &lt;&gt; ""),ROW($AF$1:INDIRECT("$AF$"&amp;ROW($AF388)-1))), 1)+
IF(INDEX($AC:$AC, LOOKUP(2, 1 / ($AC$1:INDIRECT("$AC$"&amp;ROW($AC388)-1) &lt;&gt; ""),ROW($AC$1:INDIRECT("$AC$"&amp;ROW($AC388)-1))), 1)+
INDEX($AD:$AD, LOOKUP(2, 1 / ($AD$1:INDIRECT("$AD$"&amp;ROW($AD388)-1) &lt;&gt; ""),ROW($AD$1:INDIRECT("$AD$"&amp;ROW($AD388)-1))), 1)+
INDEX($AE:$AE, LOOKUP(2, 1 / ($AE$1:INDIRECT("$AE$"&amp;ROW($AE388)-1) &lt;&gt; ""),ROW($AE$1:INDIRECT("$AE$"&amp;ROW($AD388)-1))), 1)+
INDEX($AE:$AF, LOOKUP(2, 1 / ($AF$1:INDIRECT("$AF$"&amp;ROW($AF388)-1) &lt;&gt; ""),ROW($AF$1:INDIRECT("$AF$"&amp;ROW($AD388)-1))), 1)+
INDEX($AG:$AG, LOOKUP(2, 1 / ($AG$1:INDIRECT("$AG$"&amp;ROW($AG388)-1) &lt;&gt; ""),ROW($AG$1:INDIRECT("$AG$"&amp;ROW($AD388)-1))), 1)+
INDEX($AH:$AH, LOOKUP(2, 1 / ($AH$1:INDIRECT("$AH$"&amp;ROW($AH388)-1) &lt;&gt; ""),ROW($AH$1:INDIRECT("$AH$"&amp;ROW($AD388)-1))), 1)&gt;=510,0,
IF(INDEX($AF:$AF, LOOKUP(2, 1 / ($AF$1:INDIRECT("$AF$"&amp;ROW($AF388)-1) &lt;&gt; ""),ROW($AF$1:INDIRECT("$AF$"&amp;ROW($AF388)-1))), 1)&gt;=255,0,
VLOOKUP(INDIRECT("$G$"&amp;LOOKUP(2, 1 / ($AF$1:INDIRECT("$AF$"&amp;ROW($AF388)-1) &lt;&gt; ""),ROW($AF$1:INDIRECT("$AF$"&amp;ROW($AF388)-1)))), 'EV and Base'!$A$1:$N$671, 6, FALSE))))</f>
        <v>21</v>
      </c>
      <c r="AG388" s="2" cm="1">
        <f t="array" aca="1" ref="AG388" ca="1">IF(NOT(ISNUMBER(INDEX($A:$A, LOOKUP(2, 1 / ($A$1:INDIRECT("$A$"&amp;ROW($A388)) &lt;&gt; ""),ROW($A$1:INDIRECT("$A$"&amp;ROW($A388)))), 1))), "",
INDEX($AG:$AG, LOOKUP(2, 1 / ($AG$1:INDIRECT("$AG$"&amp;ROW($AG388)-1) &lt;&gt; ""),ROW($AG$1:INDIRECT("$AG$"&amp;ROW($AG388)-1))), 1)+
IF(INDEX($AC:$AC, LOOKUP(2, 1 / ($AC$1:INDIRECT("$AC$"&amp;ROW($AC388)-1) &lt;&gt; ""),ROW($AC$1:INDIRECT("$AC$"&amp;ROW($AC388)-1))), 1)+
INDEX($AD:$AD, LOOKUP(2, 1 / ($AD$1:INDIRECT("$AD$"&amp;ROW($AD388)-1) &lt;&gt; ""),ROW($AD$1:INDIRECT("$AD$"&amp;ROW($AD388)-1))), 1)+
INDEX($AE:$AE, LOOKUP(2, 1 / ($AE$1:INDIRECT("$AE$"&amp;ROW($AE388)-1) &lt;&gt; ""),ROW($AE$1:INDIRECT("$AE$"&amp;ROW($AD388)-1))), 1)+
INDEX($AE:$AF, LOOKUP(2, 1 / ($AF$1:INDIRECT("$AF$"&amp;ROW($AF388)-1) &lt;&gt; ""),ROW($AF$1:INDIRECT("$AF$"&amp;ROW($AD388)-1))), 1)+
INDEX($AG:$AG, LOOKUP(2, 1 / ($AG$1:INDIRECT("$AG$"&amp;ROW($AG388)-1) &lt;&gt; ""),ROW($AG$1:INDIRECT("$AG$"&amp;ROW($AD388)-1))), 1)+
INDEX($AH:$AH, LOOKUP(2, 1 / ($AH$1:INDIRECT("$AH$"&amp;ROW($AH388)-1) &lt;&gt; ""),ROW($AH$1:INDIRECT("$AH$"&amp;ROW($AD388)-1))), 1)&gt;=510,0,
IF(INDEX($AG:$AG, LOOKUP(2, 1 / ($AG$1:INDIRECT("$AG$"&amp;ROW($AG388)-1) &lt;&gt; ""),ROW($AG$1:INDIRECT("$AG$"&amp;ROW($AG388)-1))), 1)&gt;=255,0,
VLOOKUP(INDIRECT("$G$"&amp;LOOKUP(2, 1 / ($AG$1:INDIRECT("$AG$"&amp;ROW($AG388)-1) &lt;&gt; ""),ROW($AG$1:INDIRECT("$AG$"&amp;ROW($AG388)-1)))), 'EV and Base'!$A$1:$N$671, 7, FALSE))))</f>
        <v>6</v>
      </c>
      <c r="AH388" s="24" cm="1">
        <f t="array" aca="1" ref="AH388" ca="1">IF(NOT(ISNUMBER(INDEX($A:$A,LOOKUP(2,1/($A$1:INDIRECT("$A$"&amp;ROW($A388))&lt;&gt;""),ROW($A$1:INDIRECT("$A$"&amp;ROW($A388)))),1))),"",
INDEX($AH:$AH,LOOKUP(2,1/($AH$1:INDIRECT("$AH$"&amp;ROW($AH388)-1)&lt;&gt;""),ROW($AH$1:INDIRECT("$AH$"&amp;ROW($AH388)-1))),1)+
IF(INDEX($AC:$AC,LOOKUP(2,1/($AC$1:INDIRECT("$AC$"&amp;ROW($AC388)-1)&lt;&gt;""),ROW($AC$1:INDIRECT("$AC$"&amp;ROW($AC388)-1))),1)+
INDEX($AD:$AD,LOOKUP(2,1/($AD$1:INDIRECT("$AD$"&amp;ROW($AD388)-1)&lt;&gt;""),ROW($AD$1:INDIRECT("$AD$"&amp;ROW($AD388)-1))),1)+
INDEX($AE:$AE,LOOKUP(2,1/($AE$1:INDIRECT("$AE$"&amp;ROW($AE388)-1)&lt;&gt;""),ROW($AE$1:INDIRECT("$AE$"&amp;ROW($AD388)-1))),1)+
INDEX($AE:$AF,LOOKUP(2,1/($AF$1:INDIRECT("$AF$"&amp;ROW($AF388)-1)&lt;&gt;""),ROW($AF$1:INDIRECT("$AF$"&amp;ROW($AD388)-1))),1)+
INDEX($AG:$AG,LOOKUP(2,1/($AG$1:INDIRECT("$AG$"&amp;ROW($AG388)-1)&lt;&gt;""),ROW($AG$1:INDIRECT("$AG$"&amp;ROW($AD388)-1))),1)+
INDEX($AH:$AH,LOOKUP(2,1/($AH$1:INDIRECT("$AH$"&amp;ROW($AH388)-1)&lt;&gt;""),ROW($AH$1:INDIRECT("$AH$"&amp;ROW($AD388)-1))),1)&gt;=510,0,
IF(INDEX($AH:$AH,LOOKUP(2,1/($AH$1:INDIRECT("$AH$"&amp;ROW($AH388)-1)&lt;&gt;""),ROW($AH$1:INDIRECT("$AH$"&amp;ROW($AH388)-1))),1)&gt;=255,0,
VLOOKUP(INDIRECT("$G$"&amp;LOOKUP(2,1/($AH$1:INDIRECT("$AH$"&amp;ROW($AH388)-1)&lt;&gt;""),ROW($AH$1:INDIRECT("$AH$"&amp;ROW($AH388)-1)))),'EV and Base'!$A$1:$N$671,8,FALSE))))</f>
        <v>67</v>
      </c>
      <c r="AI388" s="29" cm="1">
        <f t="array" aca="1" ref="AI388" ca="1">IF(NOT(ISNUMBER(INDEX($A:$A,LOOKUP(2,1/($A$1:INDIRECT("$A$"&amp;ROW($A388))&lt;&gt;""),ROW($A$1:INDIRECT("$A$"&amp;ROW($A388)))),1))),"",
ROUNDDOWN((((2*VLOOKUP($AA388,'EV and Base'!$A$1:$N$671,9,FALSE))+31+ROUNDDOWN($AC388/4,0))*$AB388)/100,0)+$AB388+10)</f>
        <v>161</v>
      </c>
      <c r="AJ388" s="21" cm="1">
        <f t="array" aca="1" ref="AJ388" ca="1">IF(NOT(ISNUMBER(INDEX($A:$A, LOOKUP(2, 1 / ($A$1:INDIRECT("$A$"&amp;ROW($A388)) &lt;&gt; ""),ROW($A$1:INDIRECT("$A$"&amp;ROW($A388)))), 1))), "",
ROUNDDOWN((ROUNDDOWN((((2*VLOOKUP($AA388, 'EV and Base'!$A$1:$N$671, 10, FALSE))+31+ROUNDDOWN($AD388/4, 0))*$AB388)/100, 0)+5)*1.1, 0))</f>
        <v>146</v>
      </c>
      <c r="AK388" s="21" t="str" cm="1">
        <f t="array" aca="1" ref="AK388" ca="1">IF(NOT(ISNUMBER(INDEX($A:$A, LOOKUP(2, 1 / ($A$1:INDIRECT("$A$"&amp;ROW($A388)) &lt;&gt; ""),ROW($A$1:INDIRECT("$A$"&amp;ROW($A388)))), 1))), "",
ROUNDDOWN((ROUNDDOWN((((2*VLOOKUP($AA388, 'EV and Base'!$A$1:$N$671, 11, FALSE))+30+ROUNDDOWN($AE388/4, 0))*$AB388)/100, 0)+5), 0)
&amp;"-"&amp;
ROUNDDOWN((ROUNDDOWN((((2*VLOOKUP($AA388, 'EV and Base'!$A$1:$N$671, 11, FALSE))+31+ROUNDDOWN($AE388/4, 0))*$AB388)/100, 0)+5), 0))</f>
        <v>111-111</v>
      </c>
      <c r="AL388" s="21" t="str" cm="1">
        <f t="array" aca="1" ref="AL388" ca="1">IF(NOT(ISNUMBER(INDEX($A:$A, LOOKUP(2, 1 / ($A$1:INDIRECT("$A$"&amp;ROW($A388)) &lt;&gt; ""),ROW($A$1:INDIRECT("$A$"&amp;ROW($A388)))), 1))), "",
ROUNDDOWN((ROUNDDOWN((((2*VLOOKUP($AA388, 'EV and Base'!$A$1:$N$671, 12, FALSE))+0+ROUNDDOWN($AF388/4, 0))*$AB388)/100, 0)+5)*0.9, 0)
&amp;"-"&amp;
ROUNDDOWN((ROUNDDOWN((((2*VLOOKUP($AA388, 'EV and Base'!$A$1:$N$671, 12, FALSE))+31+ROUNDDOWN($AF388/4, 0))*$AB388)/100, 0)+5)*0.9, 0))</f>
        <v>46-61</v>
      </c>
      <c r="AM388" s="21" t="str" cm="1">
        <f t="array" aca="1" ref="AM388" ca="1">IF(NOT(ISNUMBER(INDEX($A:$A, LOOKUP(2, 1 / ($A$1:INDIRECT("$A$"&amp;ROW($A388)) &lt;&gt; ""),ROW($A$1:INDIRECT("$A$"&amp;ROW($A388)))), 1))), "",
ROUNDDOWN((ROUNDDOWN((((2*VLOOKUP($AA388, 'EV and Base'!$A$1:$N$671, 13, FALSE))+30+ROUNDDOWN($AG388/4, 0))*$AB388)/100, 0)+5), 0)
&amp;"-"&amp;
ROUNDDOWN((ROUNDDOWN((((2*VLOOKUP($AA388, 'EV and Base'!$A$1:$N$671, 13, FALSE))+31+ROUNDDOWN($AG388/4, 0))*$AB388)/100, 0)+5), 0))</f>
        <v>110-111</v>
      </c>
      <c r="AN388" s="25" cm="1">
        <f t="array" aca="1" ref="AN388" ca="1">IF(NOT(ISNUMBER(INDEX($A:$A, LOOKUP(2, 1 / ($A$1:INDIRECT("$A$"&amp;ROW($A388)) &lt;&gt; ""),ROW($A$1:INDIRECT("$A$"&amp;ROW($A388)))), 1))), "",
ROUNDDOWN((ROUNDDOWN((((2*VLOOKUP($AA388, 'EV and Base'!$A$1:$N$671, 14, FALSE))+31+ROUNDDOWN($AH388/4, 0))*$AB388)/100, 0)+5), 0))</f>
        <v>108</v>
      </c>
      <c r="AO388" s="23" cm="1">
        <f t="array" aca="1" ref="AO388" ca="1">IF(NOT(ISNUMBER(INDEX($A:$A, LOOKUP(2, 1 / ($A$1:INDIRECT("$A$"&amp;ROW($A388)) &lt;&gt; ""),ROW($A$1:INDIRECT("$A$"&amp;ROW($A388)))), 1))), "",
ROUNDDOWN((((2*VLOOKUP($AA388, 'EV and Base'!$A$1:$N$671, 9, FALSE))+31+ROUNDDOWN($AC388/4, 0))*$AB388)/100, 0)+$AB388+10)</f>
        <v>161</v>
      </c>
      <c r="AP388" s="2" cm="1">
        <f t="array" aca="1" ref="AP388" ca="1">IF(NOT(ISNUMBER(INDEX($A:$A, LOOKUP(2, 1 / ($A$1:INDIRECT("$A$"&amp;ROW($A388)) &lt;&gt; ""),ROW($A$1:INDIRECT("$A$"&amp;ROW($A388)))), 1))), "",
ROUNDDOWN((ROUNDDOWN((((2*VLOOKUP($AA388, 'EV and Base'!$A$1:$N$671, 10, FALSE))+31+ROUNDDOWN($AD388/4, 0))*$AB388)/100, 0)+5)*1.1, 0))</f>
        <v>146</v>
      </c>
      <c r="AQ388" s="2" cm="1">
        <f t="array" aca="1" ref="AQ388" ca="1">IF(NOT(ISNUMBER(INDEX($A:$A, LOOKUP(2, 1 / ($A$1:INDIRECT("$A$"&amp;ROW($A388)) &lt;&gt; ""),ROW($A$1:INDIRECT("$A$"&amp;ROW($A388)))), 1))), "",
ROUNDDOWN((ROUNDDOWN((((2*VLOOKUP($AA388, 'EV and Base'!$A$1:$N$671, 11, FALSE))+$AV$2+ROUNDDOWN($AE388/4, 0))*$AB388)/100, 0)+5), 0))</f>
        <v>111</v>
      </c>
      <c r="AR388" s="22" cm="1">
        <f t="array" aca="1" ref="AR388" ca="1">IF(NOT(ISNUMBER(INDEX($A:$A, LOOKUP(2, 1 / ($A$1:INDIRECT("$A$"&amp;ROW($A388)) &lt;&gt; ""),ROW($A$1:INDIRECT("$A$"&amp;ROW($A388)))), 1))), "",
ROUNDDOWN((ROUNDDOWN((((2*VLOOKUP($AA388, 'EV and Base'!$A$1:$N$671, 12, FALSE))+$AW$2+ROUNDDOWN($AF388/4, 0))*$AB388)/100, 0)+5)*0.9, 0))</f>
        <v>54</v>
      </c>
      <c r="AS388" s="2" cm="1">
        <f t="array" aca="1" ref="AS388" ca="1">IF(NOT(ISNUMBER(INDEX($A:$A, LOOKUP(2, 1 / ($A$1:INDIRECT("$A$"&amp;ROW($A388)) &lt;&gt; ""),ROW($A$1:INDIRECT("$A$"&amp;ROW($A388)))), 1))), "",
ROUNDDOWN((ROUNDDOWN((((2*VLOOKUP($AA388, 'EV and Base'!$A$1:$N$671, 13, FALSE))+$AX$2+ROUNDDOWN($AG388/4, 0))*$AB388)/100, 0)+5), 0))</f>
        <v>111</v>
      </c>
      <c r="AT388" s="24" cm="1">
        <f t="array" aca="1" ref="AT388" ca="1">IF(NOT(ISNUMBER(INDEX($A:$A, LOOKUP(2, 1 / ($A$1:INDIRECT("$A$"&amp;ROW($A388)) &lt;&gt; ""),ROW($A$1:INDIRECT("$A$"&amp;ROW($A388)))), 1))), "",
ROUNDDOWN((ROUNDDOWN((((2*VLOOKUP($AA388, 'EV and Base'!$A$1:$N$671, 14, FALSE))+31+ROUNDDOWN($AH388/4, 0))*$AB388)/100, 0)+5), 0))</f>
        <v>108</v>
      </c>
      <c r="AU388" s="28">
        <v>255</v>
      </c>
      <c r="AY388" cm="1">
        <f t="array" aca="1" ref="AY388" ca="1">IF(NOT(ISNUMBER(INDEX($A:$A,LOOKUP(2,1/($A$1:INDIRECT("$A$"&amp;ROW($A388))&lt;&gt;""),ROW($A$1:INDIRECT("$A$"&amp;ROW($A388)))),1))),"",
INDEX($AY:$AY,LOOKUP(2,1/($AY$1:INDIRECT("$AY$"&amp;ROW($AY388)-1)&lt;&gt;""),ROW($AY$1:INDIRECT("$AY$"&amp;ROW($AY388)-1))),1)+$BL388)</f>
        <v>120092</v>
      </c>
      <c r="AZ388" s="3" cm="1">
        <f t="array" aca="1" ref="AZ388" ca="1">IF(NOT(ISNUMBER(INDEX($A:$A, LOOKUP(2, 1 / ($A$1:INDIRECT("$A$"&amp;ROW($A388)) &lt;&gt; ""),ROW($A$1:INDIRECT("$A$"&amp;ROW($A388)))), 1))), "",
VLOOKUP(INDIRECT("$G$"&amp;LOOKUP(2, 1 / ($AY$1:INDIRECT("$AY$"&amp;ROW($AY388)-1) &lt;&gt; ""),ROW($AY$1:INDIRECT("$AY$"&amp;ROW($AY388)-1)))),'EV and Base'!A327:N997,2,FALSE))</f>
        <v>147</v>
      </c>
      <c r="BA388" s="3" cm="1">
        <f t="array" aca="1" ref="BA388" ca="1">IF(NOT(ISNUMBER(INDEX($A:$A, LOOKUP(2, 1 / ($A$1:INDIRECT("$A$"&amp;ROW($A388)) &lt;&gt; ""),ROW($A$1:INDIRECT("$A$"&amp;ROW($A388)))), 1))), "",
INDIRECT("$I$"&amp;LOOKUP(2, 1 / ($AY$1:INDIRECT("$AY$"&amp;ROW($AY388)-1) &lt;&gt; ""),ROW($AY$1:INDIRECT("$AY$"&amp;ROW($AY388)-1)))))</f>
        <v>34</v>
      </c>
      <c r="BB388" s="1" cm="1">
        <f t="array" aca="1" ref="BB388" ca="1">IF(NOT(ISNUMBER(INDEX($A:$A, LOOKUP(2, 1 / ($A$1:INDIRECT("$A$"&amp;ROW($A388)) &lt;&gt; ""),ROW($A$1:INDIRECT("$A$"&amp;ROW($A388)))), 1))), "",
INDIRECT("$AB$"&amp;LOOKUP(2, 1 / ($AY$1:INDIRECT("$AY$"&amp;ROW($AY388)-1) &lt;&gt; ""),ROW($AY$1:INDIRECT("$AY$"&amp;ROW($AY388)-1)))))</f>
        <v>50</v>
      </c>
      <c r="BC388" s="3" cm="1">
        <f t="array" aca="1" ref="BC388" ca="1">IF(NOT(ISNUMBER(INDEX($A:$A,LOOKUP(2,1/($A$1:INDIRECT("$A$"&amp;ROW($A388))&lt;&gt;""),ROW($A$1:INDIRECT("$A$"&amp;ROW($A388)))),1))),"",
$BA388+$BA388+10)</f>
        <v>78</v>
      </c>
      <c r="BD388" s="3" cm="1">
        <f t="array" aca="1" ref="BD388" ca="1">IF(NOT(ISNUMBER(INDEX($A:$A,LOOKUP(2,1/($A$1:INDIRECT("$A$"&amp;ROW($A388))&lt;&gt;""),ROW($A$1:INDIRECT("$A$"&amp;ROW($A388)))),1))),"",
$BA388+$BB388+10)</f>
        <v>94</v>
      </c>
      <c r="BE388" s="3" cm="1">
        <f t="array" aca="1" ref="BE388" ca="1">IF(NOT(ISNUMBER(INDEX($A:$A,LOOKUP(2,1/($A$1:INDIRECT("$A$"&amp;ROW($A388))&lt;&gt;""),ROW($A$1:INDIRECT("$A$"&amp;ROW($A388)))),1))),"",
$BC388*$BC388)</f>
        <v>6084</v>
      </c>
      <c r="BF388" s="3" cm="1">
        <f t="array" aca="1" ref="BF388" ca="1">IF(NOT(ISNUMBER(INDEX($A:$A,LOOKUP(2,1/($A$1:INDIRECT("$A$"&amp;ROW($A388))&lt;&gt;""),ROW($A$1:INDIRECT("$A$"&amp;ROW($A388)))),1))),"",
$BD388*$BD388)</f>
        <v>8836</v>
      </c>
      <c r="BG388" s="3" cm="1">
        <f t="array" aca="1" ref="BG388" ca="1">IF(NOT(ISNUMBER(INDEX($A:$A,LOOKUP(2,1/($A$1:INDIRECT("$A$"&amp;ROW($A388))&lt;&gt;""),ROW($A$1:INDIRECT("$A$"&amp;ROW($A388)))),1))),"",
_xlfn.FLOOR.MATH(1.5*_xlfn.FLOOR.MATH($AZ388*BA388/5)))</f>
        <v>1498</v>
      </c>
      <c r="BH388" s="3" cm="1">
        <f t="array" aca="1" ref="BH388" ca="1">IF(NOT(ISNUMBER(INDEX($A:$A, LOOKUP(2, 1 / ($A$1:INDIRECT("$A$"&amp;ROW($A388)) &lt;&gt; ""),ROW($A$1:INDIRECT("$A$"&amp;ROW($A388)))), 1))), "",
_xlfn.FLOOR.MATH($BG388/IF(OR(INDIRECT("$C$"&amp;LOOKUP(2, 1 / ($AY$1:INDIRECT("$AY$"&amp;ROW($AY388)-1) &lt;&gt; ""),ROW($AY$1:INDIRECT("$AY$"&amp;ROW($AY388)-1))))="Multi",
INDIRECT("$C$"&amp;LOOKUP(2, 1 / ($AY$1:INDIRECT("$AY$"&amp;ROW($AY388)-1) &lt;&gt; ""),ROW($AY$1:INDIRECT("$AY$"&amp;ROW($AY388)-1))))="Double"),2,1)))</f>
        <v>1498</v>
      </c>
      <c r="BI388" s="3" cm="1">
        <f t="array" aca="1" ref="BI388" ca="1">IF(NOT(ISNUMBER(INDEX($A:$A,LOOKUP(2,1/($A$1:INDIRECT("$A$"&amp;ROW($A388))&lt;&gt;""),ROW($A$1:INDIRECT("$A$"&amp;ROW($A388)))),1))),"",
VLOOKUP($BC388,GameFreakSQRT!$A$1:$B$200,2,FALSE))</f>
        <v>36175</v>
      </c>
      <c r="BJ388" s="3" cm="1">
        <f t="array" aca="1" ref="BJ388" ca="1">IF(NOT(ISNUMBER(INDEX($A:$A,LOOKUP(2,1/($A$1:INDIRECT("$A$"&amp;ROW($A388))&lt;&gt;""),ROW($A$1:INDIRECT("$A$"&amp;ROW($A388)))),1))),"",
VLOOKUP($BD388,GameFreakSQRT!$A$1:$B$200,2,FALSE))</f>
        <v>39712</v>
      </c>
      <c r="BK388" s="3" cm="1">
        <f t="array" aca="1" ref="BK388" ca="1">IF(NOT(ISNUMBER(INDEX($A:$A,LOOKUP(2,1/($A$1:INDIRECT("$A$"&amp;ROW($A388))&lt;&gt;""),ROW($A$1:INDIRECT("$A$"&amp;ROW($A388)))),1))),"",
_xlfn.FLOOR.MATH((($BI388*$BE388)*$BH388)/($BJ388*$BF388))+1)</f>
        <v>940</v>
      </c>
      <c r="BL388" s="3" cm="1">
        <f t="array" aca="1" ref="BL388" ca="1">IF(NOT(ISNUMBER(INDEX($A:$A,LOOKUP(2,1/($A$1:INDIRECT("$A$"&amp;ROW($A388))&lt;&gt;""),ROW($A$1:INDIRECT("$A$"&amp;ROW($A388)))),1))),"",
_xlfn.FLOOR.MATH($BK388*IF(NOT(INDIRECT("$Z$"&amp;LOOKUP(2, 1 / ($AY$1:INDIRECT("$AY$"&amp;ROW($AY388)-1) &lt;&gt; ""),ROW($AY$1:INDIRECT("$AY$"&amp;ROW($AY388)-1))))=""),1.5,1)))</f>
        <v>1410</v>
      </c>
      <c r="BM388" s="3" cm="1">
        <f t="array" aca="1" ref="BM388" ca="1">IF(NOT(ISNUMBER(INDEX($A:$A, LOOKUP(2, 1 / ($A$1:INDIRECT("$A$"&amp;ROW($A388)) &lt;&gt; ""),ROW($A$1:INDIRECT("$A$"&amp;ROW($A388)))), 1))), "",
INDIRECT("$Y$"&amp;LOOKUP(2, 1 / ($AY$1:INDIRECT("$AY$"&amp;ROW($AY388)-1) &lt;&gt; ""),ROW($AY$1:INDIRECT("$AY$"&amp;ROW($AY388)-1)))))</f>
        <v>1410</v>
      </c>
      <c r="BN388" s="3" t="b">
        <f t="shared" ca="1" si="35"/>
        <v>1</v>
      </c>
    </row>
    <row r="389" spans="1:66" x14ac:dyDescent="0.45">
      <c r="A389" s="69"/>
      <c r="B389" s="69"/>
      <c r="C389" s="67"/>
      <c r="D389" s="67"/>
      <c r="E389" s="67"/>
      <c r="F389" s="56">
        <v>2</v>
      </c>
      <c r="G389" s="2" t="s">
        <v>378</v>
      </c>
      <c r="H389" s="2" t="s">
        <v>50</v>
      </c>
      <c r="I389" s="2">
        <v>34</v>
      </c>
      <c r="J389" s="2" t="s">
        <v>111</v>
      </c>
      <c r="K389" s="2" t="s">
        <v>281</v>
      </c>
      <c r="L389" s="2" t="s">
        <v>53</v>
      </c>
      <c r="M389" s="2" t="s">
        <v>333</v>
      </c>
      <c r="N389" s="2" t="s">
        <v>336</v>
      </c>
      <c r="O389" s="2" t="s">
        <v>177</v>
      </c>
      <c r="P389" s="2" t="s">
        <v>416</v>
      </c>
      <c r="Q389" s="2">
        <v>0</v>
      </c>
      <c r="R389" s="2">
        <f>_xlfn.FLOOR.MATH((((2*VLOOKUP(G389, 'EV and Base'!$A$1:$N$671, 9, FALSE))+$Q389)*$I389)/100)+$I389+10</f>
        <v>84</v>
      </c>
      <c r="S389" s="2">
        <f>_xlfn.FLOOR.MATH((_xlfn.FLOOR.MATH((((2*VLOOKUP($G389, 'EV and Base'!$A$1:$N$671, 10, FALSE))+$Q389)*$I389)/100)+5)*
IF(OR($J389="Lonely", $J389="Brave", $J389="Adamant", $J389="Naughty"), 1.1,
IF(OR($J389="Bold", $J389="Timid", $J389="Modest", $J389="Calm"), 0.9, 1)))</f>
        <v>66</v>
      </c>
      <c r="T389" s="2">
        <f>_xlfn.FLOOR.MATH((_xlfn.FLOOR.MATH((((2*VLOOKUP($G389, 'EV and Base'!$A$1:$N$671, 11, FALSE))+$Q389)*$I389)/100)+5)*
IF(OR($J389="Bold", $J389="Relaxed", $J389="Impish", $J389="Lax"), 1.1,
IF(OR($J389="Lonely", $J389="Hasty", $J389="Mild", $J389="Gentle"), 0.9, 1)))</f>
        <v>35</v>
      </c>
      <c r="U389" s="2">
        <f>_xlfn.FLOOR.MATH((_xlfn.FLOOR.MATH((((2*VLOOKUP($G389, 'EV and Base'!$A$1:$N$671, 12, FALSE))+$Q389)*$I389)/100)+5)*
IF(OR($J389="Modest", $J389="Mild", $J389="Quiet", $J389="Rash"), 1.1,
IF(OR($J389="Adamant", $J389="Impish", $J389="Jolly", $J389="Careful"), 0.9, 1)))</f>
        <v>35</v>
      </c>
      <c r="V389" s="2">
        <f>_xlfn.FLOOR.MATH((_xlfn.FLOOR.MATH((((2*VLOOKUP($G389, 'EV and Base'!$A$1:$N$671, 13, FALSE))+$Q389)*$I389)/100)+5)*
IF(OR($J389="Calm", $J389="Gentle", $J389="Sassy", $J389="Careful"), 1.1,
IF(OR($J389="Naughty", $J389="Lax", $J389="Naive", $J389="Rash"), 0.9, 1)))</f>
        <v>35</v>
      </c>
      <c r="W389" s="2">
        <f>_xlfn.FLOOR.MATH((_xlfn.FLOOR.MATH((((2*VLOOKUP($G389, 'EV and Base'!$A$1:$N$671, 14, FALSE))+$Q389)*$I389)/100)+5)*
IF(OR($J389="Timid", $J389="Hasty", $J389="Jolly", $J389="Naive"), 1.1,
IF(OR($J389="Brave", $J389="Relaxed", $J389="Quiet", $J389="Sassy"), 0.9, 1)))</f>
        <v>49</v>
      </c>
      <c r="X389" s="67"/>
      <c r="Y389" s="1">
        <v>1180</v>
      </c>
      <c r="Z389" s="1">
        <v>1</v>
      </c>
      <c r="AA389" s="23" t="str" cm="1">
        <f t="array" aca="1" ref="AA389" ca="1">IF(NOT(ISNUMBER(INDEX($A:$A,LOOKUP(2,1/($A$1:INDIRECT("$A$"&amp;ROW($A389))&lt;&gt;""),ROW($A$1:INDIRECT("$A$"&amp;ROW($A389)))),1))),"",
IF(NOT(ISNUMBER($A389)),$AA388,
IF($AB389&lt;16,"Lillipup",
IF($AB389&lt;32,"Herdier",
"Stoutland"))))</f>
        <v>Stoutland</v>
      </c>
      <c r="AB389" s="25" cm="1">
        <f t="array" aca="1" ref="AB389" ca="1">IF(NOT(ISNUMBER(INDEX($A:$A, LOOKUP(2, 1 / ($A$1:INDIRECT("$A$"&amp;ROW($A389)) &lt;&gt; ""),ROW($A$1:INDIRECT("$A$"&amp;ROW($A389)))), 1))), "",
VLOOKUP($AY389,'Medium-Slow'!$A$1:$B$101,2,TRUE))</f>
        <v>50</v>
      </c>
      <c r="AC389" s="23" cm="1">
        <f t="array" aca="1" ref="AC389" ca="1">IF(NOT(ISNUMBER(INDEX($A:$A, LOOKUP(2, 1 / ($A$1:INDIRECT("$A$"&amp;ROW($A389)) &lt;&gt; ""),ROW($A$1:INDIRECT("$A$"&amp;ROW($A389)))), 1))), "",
INDEX($AC:$AC, LOOKUP(2, 1 / ($AC$1:INDIRECT("$AC$"&amp;ROW($AC389)-1) &lt;&gt; ""),ROW($AC$1:INDIRECT("$AC$"&amp;ROW($AC389)-1))), 1)+
IF(INDEX($AC:$AC, LOOKUP(2, 1 / ($AC$1:INDIRECT("$AC$"&amp;ROW($AC389)-1) &lt;&gt; ""),ROW($AC$1:INDIRECT("$AC$"&amp;ROW($AC389)-1))), 1)+
INDEX($AD:$AD, LOOKUP(2, 1 / ($AD$1:INDIRECT("$AD$"&amp;ROW($AD389)-1) &lt;&gt; ""),ROW($AD$1:INDIRECT("$AD$"&amp;ROW($AD389)-1))), 1)+
INDEX($AE:$AE, LOOKUP(2, 1 / ($AE$1:INDIRECT("$AE$"&amp;ROW($AE389)-1) &lt;&gt; ""),ROW($AE$1:INDIRECT("$AE$"&amp;ROW($AD389)-1))), 1)+
INDEX($AE:$AF, LOOKUP(2, 1 / ($AF$1:INDIRECT("$AF$"&amp;ROW($AF389)-1) &lt;&gt; ""),ROW($AF$1:INDIRECT("$AF$"&amp;ROW($AD389)-1))), 1)+
INDEX($AG:$AG, LOOKUP(2, 1 / ($AG$1:INDIRECT("$AG$"&amp;ROW($AG389)-1) &lt;&gt; ""),ROW($AG$1:INDIRECT("$AG$"&amp;ROW($AD389)-1))), 1)+
INDEX($AH:$AH, LOOKUP(2, 1 / ($AH$1:INDIRECT("$AH$"&amp;ROW($AH389)-1) &lt;&gt; ""),ROW($AH$1:INDIRECT("$AH$"&amp;ROW($AD389)-1))), 1)&gt;=510,0,
IF(INDEX($AC:$AC, LOOKUP(2, 1 / ($AC$1:INDIRECT("$AC$"&amp;ROW($AC389)-1) &lt;&gt; ""),ROW($AC$1:INDIRECT("$AC$"&amp;ROW($AC389)-1))), 1)&gt;=255,0,
VLOOKUP(INDIRECT("$G$"&amp;LOOKUP(2, 1 / ($AC$1:INDIRECT("$AC$"&amp;ROW($AC389)-1) &lt;&gt; ""),ROW($AC$1:INDIRECT("$AC$"&amp;ROW($AC389)-1)))), 'EV and Base'!$A$1:$N$671, 3, FALSE))))</f>
        <v>10</v>
      </c>
      <c r="AD389" s="2" cm="1">
        <f t="array" aca="1" ref="AD389" ca="1">IF(NOT(ISNUMBER(INDEX($A:$A, LOOKUP(2, 1 / ($A$1:INDIRECT("$A$"&amp;ROW($A389)) &lt;&gt; ""),ROW($A$1:INDIRECT("$A$"&amp;ROW($A389)))), 1))), "",
INDEX($AD:$AD, LOOKUP(2, 1 / ($AD$1:INDIRECT("$AD$"&amp;ROW($AD389)-1) &lt;&gt; ""),ROW($AD$1:INDIRECT("$AD$"&amp;ROW($AD389)-1))), 1)+
IF(INDEX($AC:$AC, LOOKUP(2, 1 / ($AC$1:INDIRECT("$AC$"&amp;ROW($AC389)-1) &lt;&gt; ""),ROW($AC$1:INDIRECT("$AC$"&amp;ROW($AC389)-1))), 1)+
INDEX($AD:$AD, LOOKUP(2, 1 / ($AD$1:INDIRECT("$AD$"&amp;ROW($AD389)-1) &lt;&gt; ""),ROW($AD$1:INDIRECT("$AD$"&amp;ROW($AD389)-1))), 1)+
INDEX($AE:$AE, LOOKUP(2, 1 / ($AE$1:INDIRECT("$AE$"&amp;ROW($AE389)-1) &lt;&gt; ""),ROW($AE$1:INDIRECT("$AE$"&amp;ROW($AD389)-1))), 1)+
INDEX($AE:$AF, LOOKUP(2, 1 / ($AF$1:INDIRECT("$AF$"&amp;ROW($AF389)-1) &lt;&gt; ""),ROW($AF$1:INDIRECT("$AF$"&amp;ROW($AD389)-1))), 1)+
INDEX($AG:$AG, LOOKUP(2, 1 / ($AG$1:INDIRECT("$AG$"&amp;ROW($AG389)-1) &lt;&gt; ""),ROW($AG$1:INDIRECT("$AG$"&amp;ROW($AD389)-1))), 1)+
INDEX($AH:$AH, LOOKUP(2, 1 / ($AH$1:INDIRECT("$AH$"&amp;ROW($AH389)-1) &lt;&gt; ""),ROW($AH$1:INDIRECT("$AH$"&amp;ROW($AD389)-1))), 1)&gt;=510,0,
IF(INDEX($AD:$AD, LOOKUP(2, 1 / ($AD$1:INDIRECT("$AD$"&amp;ROW($AD389)-1) &lt;&gt; ""),ROW($AD$1:INDIRECT("$AD$"&amp;ROW($AD389)-1))), 1)&gt;=255,0,
VLOOKUP(INDIRECT("$G$"&amp;LOOKUP(2, 1 / ($AD$1:INDIRECT("$AD$"&amp;ROW($AD389)-1) &lt;&gt; ""),ROW($AD$1:INDIRECT("$AD$"&amp;ROW($AD389)-1)))), 'EV and Base'!$A$1:$N$671, 4, FALSE))))</f>
        <v>107</v>
      </c>
      <c r="AE389" s="2" cm="1">
        <f t="array" aca="1" ref="AE389" ca="1">IF(NOT(ISNUMBER(INDEX($A:$A,LOOKUP(2,1/($A$1:INDIRECT("$A$"&amp;ROW($A389))&lt;&gt;""),ROW($A$1:INDIRECT("$A$"&amp;ROW($A389)))),1))),"",
INDEX($AE:$AE,LOOKUP(2,1/($AE$1:INDIRECT("$AE$"&amp;ROW($AE389)-1)&lt;&gt;""),ROW($AE$1:INDIRECT("$AE$"&amp;ROW($AE389)-1))),1)+
IF(INDEX($AC:$AC,LOOKUP(2,1/($AC$1:INDIRECT("$AC$"&amp;ROW($AC389)-1)&lt;&gt;""),ROW($AC$1:INDIRECT("$AC$"&amp;ROW($AC389)-1))),1)+
INDEX($AD:$AD,LOOKUP(2,1/($AD$1:INDIRECT("$AD$"&amp;ROW($AD389)-1)&lt;&gt;""),ROW($AD$1:INDIRECT("$AD$"&amp;ROW($AD389)-1))),1)+
INDEX($AE:$AE,LOOKUP(2,1/($AE$1:INDIRECT("$AE$"&amp;ROW($AE389)-1)&lt;&gt;""),ROW($AE$1:INDIRECT("$AE$"&amp;ROW($AD389)-1))),1)+
INDEX($AE:$AF,LOOKUP(2,1/($AF$1:INDIRECT("$AF$"&amp;ROW($AF389)-1)&lt;&gt;""),ROW($AF$1:INDIRECT("$AF$"&amp;ROW($AD389)-1))),1)+
INDEX($AG:$AG,LOOKUP(2,1/($AG$1:INDIRECT("$AG$"&amp;ROW($AG389)-1)&lt;&gt;""),ROW($AG$1:INDIRECT("$AG$"&amp;ROW($AD389)-1))),1)+
INDEX($AH:$AH,LOOKUP(2,1/($AH$1:INDIRECT("$AH$"&amp;ROW($AH389)-1)&lt;&gt;""),ROW($AH$1:INDIRECT("$AH$"&amp;ROW($AD389)-1))),1)&gt;=510,0,
IF(INDEX($AE:$AE,LOOKUP(2,1/($AE$1:INDIRECT("$AE$"&amp;ROW($AE389)-1)&lt;&gt;""),ROW($AE$1:INDIRECT("$AE$"&amp;ROW($AE389)-1))),1)&gt;=255,0,
VLOOKUP(INDIRECT("$G$"&amp;LOOKUP(2,1/($AE$1:INDIRECT("$AE$"&amp;ROW($AE389)-1)&lt;&gt;""),ROW($AE$1:INDIRECT("$AE$"&amp;ROW($AE389)-1)))),'EV and Base'!$A$1:$N$671,5,FALSE))))</f>
        <v>11</v>
      </c>
      <c r="AF389" s="2" cm="1">
        <f t="array" aca="1" ref="AF389" ca="1">IF(NOT(ISNUMBER(INDEX($A:$A, LOOKUP(2, 1 / ($A$1:INDIRECT("$A$"&amp;ROW($A389)) &lt;&gt; ""),ROW($A$1:INDIRECT("$A$"&amp;ROW($A389)))), 1))), "",
INDEX($AF:$AF, LOOKUP(2, 1 / ($AF$1:INDIRECT("$AF$"&amp;ROW($AF389)-1) &lt;&gt; ""),ROW($AF$1:INDIRECT("$AF$"&amp;ROW($AF389)-1))), 1)+
IF(INDEX($AC:$AC, LOOKUP(2, 1 / ($AC$1:INDIRECT("$AC$"&amp;ROW($AC389)-1) &lt;&gt; ""),ROW($AC$1:INDIRECT("$AC$"&amp;ROW($AC389)-1))), 1)+
INDEX($AD:$AD, LOOKUP(2, 1 / ($AD$1:INDIRECT("$AD$"&amp;ROW($AD389)-1) &lt;&gt; ""),ROW($AD$1:INDIRECT("$AD$"&amp;ROW($AD389)-1))), 1)+
INDEX($AE:$AE, LOOKUP(2, 1 / ($AE$1:INDIRECT("$AE$"&amp;ROW($AE389)-1) &lt;&gt; ""),ROW($AE$1:INDIRECT("$AE$"&amp;ROW($AD389)-1))), 1)+
INDEX($AE:$AF, LOOKUP(2, 1 / ($AF$1:INDIRECT("$AF$"&amp;ROW($AF389)-1) &lt;&gt; ""),ROW($AF$1:INDIRECT("$AF$"&amp;ROW($AD389)-1))), 1)+
INDEX($AG:$AG, LOOKUP(2, 1 / ($AG$1:INDIRECT("$AG$"&amp;ROW($AG389)-1) &lt;&gt; ""),ROW($AG$1:INDIRECT("$AG$"&amp;ROW($AD389)-1))), 1)+
INDEX($AH:$AH, LOOKUP(2, 1 / ($AH$1:INDIRECT("$AH$"&amp;ROW($AH389)-1) &lt;&gt; ""),ROW($AH$1:INDIRECT("$AH$"&amp;ROW($AD389)-1))), 1)&gt;=510,0,
IF(INDEX($AF:$AF, LOOKUP(2, 1 / ($AF$1:INDIRECT("$AF$"&amp;ROW($AF389)-1) &lt;&gt; ""),ROW($AF$1:INDIRECT("$AF$"&amp;ROW($AF389)-1))), 1)&gt;=255,0,
VLOOKUP(INDIRECT("$G$"&amp;LOOKUP(2, 1 / ($AF$1:INDIRECT("$AF$"&amp;ROW($AF389)-1) &lt;&gt; ""),ROW($AF$1:INDIRECT("$AF$"&amp;ROW($AF389)-1)))), 'EV and Base'!$A$1:$N$671, 6, FALSE))))</f>
        <v>21</v>
      </c>
      <c r="AG389" s="2" cm="1">
        <f t="array" aca="1" ref="AG389" ca="1">IF(NOT(ISNUMBER(INDEX($A:$A, LOOKUP(2, 1 / ($A$1:INDIRECT("$A$"&amp;ROW($A389)) &lt;&gt; ""),ROW($A$1:INDIRECT("$A$"&amp;ROW($A389)))), 1))), "",
INDEX($AG:$AG, LOOKUP(2, 1 / ($AG$1:INDIRECT("$AG$"&amp;ROW($AG389)-1) &lt;&gt; ""),ROW($AG$1:INDIRECT("$AG$"&amp;ROW($AG389)-1))), 1)+
IF(INDEX($AC:$AC, LOOKUP(2, 1 / ($AC$1:INDIRECT("$AC$"&amp;ROW($AC389)-1) &lt;&gt; ""),ROW($AC$1:INDIRECT("$AC$"&amp;ROW($AC389)-1))), 1)+
INDEX($AD:$AD, LOOKUP(2, 1 / ($AD$1:INDIRECT("$AD$"&amp;ROW($AD389)-1) &lt;&gt; ""),ROW($AD$1:INDIRECT("$AD$"&amp;ROW($AD389)-1))), 1)+
INDEX($AE:$AE, LOOKUP(2, 1 / ($AE$1:INDIRECT("$AE$"&amp;ROW($AE389)-1) &lt;&gt; ""),ROW($AE$1:INDIRECT("$AE$"&amp;ROW($AD389)-1))), 1)+
INDEX($AE:$AF, LOOKUP(2, 1 / ($AF$1:INDIRECT("$AF$"&amp;ROW($AF389)-1) &lt;&gt; ""),ROW($AF$1:INDIRECT("$AF$"&amp;ROW($AD389)-1))), 1)+
INDEX($AG:$AG, LOOKUP(2, 1 / ($AG$1:INDIRECT("$AG$"&amp;ROW($AG389)-1) &lt;&gt; ""),ROW($AG$1:INDIRECT("$AG$"&amp;ROW($AD389)-1))), 1)+
INDEX($AH:$AH, LOOKUP(2, 1 / ($AH$1:INDIRECT("$AH$"&amp;ROW($AH389)-1) &lt;&gt; ""),ROW($AH$1:INDIRECT("$AH$"&amp;ROW($AD389)-1))), 1)&gt;=510,0,
IF(INDEX($AG:$AG, LOOKUP(2, 1 / ($AG$1:INDIRECT("$AG$"&amp;ROW($AG389)-1) &lt;&gt; ""),ROW($AG$1:INDIRECT("$AG$"&amp;ROW($AG389)-1))), 1)&gt;=255,0,
VLOOKUP(INDIRECT("$G$"&amp;LOOKUP(2, 1 / ($AG$1:INDIRECT("$AG$"&amp;ROW($AG389)-1) &lt;&gt; ""),ROW($AG$1:INDIRECT("$AG$"&amp;ROW($AG389)-1)))), 'EV and Base'!$A$1:$N$671, 7, FALSE))))</f>
        <v>6</v>
      </c>
      <c r="AH389" s="24" cm="1">
        <f t="array" aca="1" ref="AH389" ca="1">IF(NOT(ISNUMBER(INDEX($A:$A,LOOKUP(2,1/($A$1:INDIRECT("$A$"&amp;ROW($A389))&lt;&gt;""),ROW($A$1:INDIRECT("$A$"&amp;ROW($A389)))),1))),"",
INDEX($AH:$AH,LOOKUP(2,1/($AH$1:INDIRECT("$AH$"&amp;ROW($AH389)-1)&lt;&gt;""),ROW($AH$1:INDIRECT("$AH$"&amp;ROW($AH389)-1))),1)+
IF(INDEX($AC:$AC,LOOKUP(2,1/($AC$1:INDIRECT("$AC$"&amp;ROW($AC389)-1)&lt;&gt;""),ROW($AC$1:INDIRECT("$AC$"&amp;ROW($AC389)-1))),1)+
INDEX($AD:$AD,LOOKUP(2,1/($AD$1:INDIRECT("$AD$"&amp;ROW($AD389)-1)&lt;&gt;""),ROW($AD$1:INDIRECT("$AD$"&amp;ROW($AD389)-1))),1)+
INDEX($AE:$AE,LOOKUP(2,1/($AE$1:INDIRECT("$AE$"&amp;ROW($AE389)-1)&lt;&gt;""),ROW($AE$1:INDIRECT("$AE$"&amp;ROW($AD389)-1))),1)+
INDEX($AE:$AF,LOOKUP(2,1/($AF$1:INDIRECT("$AF$"&amp;ROW($AF389)-1)&lt;&gt;""),ROW($AF$1:INDIRECT("$AF$"&amp;ROW($AD389)-1))),1)+
INDEX($AG:$AG,LOOKUP(2,1/($AG$1:INDIRECT("$AG$"&amp;ROW($AG389)-1)&lt;&gt;""),ROW($AG$1:INDIRECT("$AG$"&amp;ROW($AD389)-1))),1)+
INDEX($AH:$AH,LOOKUP(2,1/($AH$1:INDIRECT("$AH$"&amp;ROW($AH389)-1)&lt;&gt;""),ROW($AH$1:INDIRECT("$AH$"&amp;ROW($AD389)-1))),1)&gt;=510,0,
IF(INDEX($AH:$AH,LOOKUP(2,1/($AH$1:INDIRECT("$AH$"&amp;ROW($AH389)-1)&lt;&gt;""),ROW($AH$1:INDIRECT("$AH$"&amp;ROW($AH389)-1))),1)&gt;=255,0,
VLOOKUP(INDIRECT("$G$"&amp;LOOKUP(2,1/($AH$1:INDIRECT("$AH$"&amp;ROW($AH389)-1)&lt;&gt;""),ROW($AH$1:INDIRECT("$AH$"&amp;ROW($AH389)-1)))),'EV and Base'!$A$1:$N$671,8,FALSE))))</f>
        <v>67</v>
      </c>
      <c r="AI389" s="29" cm="1">
        <f t="array" aca="1" ref="AI389" ca="1">IF(NOT(ISNUMBER(INDEX($A:$A,LOOKUP(2,1/($A$1:INDIRECT("$A$"&amp;ROW($A389))&lt;&gt;""),ROW($A$1:INDIRECT("$A$"&amp;ROW($A389)))),1))),"",
ROUNDDOWN((((2*VLOOKUP($AA389,'EV and Base'!$A$1:$N$671,9,FALSE))+31+ROUNDDOWN($AC389/4,0))*$AB389)/100,0)+$AB389+10)</f>
        <v>161</v>
      </c>
      <c r="AJ389" s="21" cm="1">
        <f t="array" aca="1" ref="AJ389" ca="1">IF(NOT(ISNUMBER(INDEX($A:$A, LOOKUP(2, 1 / ($A$1:INDIRECT("$A$"&amp;ROW($A389)) &lt;&gt; ""),ROW($A$1:INDIRECT("$A$"&amp;ROW($A389)))), 1))), "",
ROUNDDOWN((ROUNDDOWN((((2*VLOOKUP($AA389, 'EV and Base'!$A$1:$N$671, 10, FALSE))+31+ROUNDDOWN($AD389/4, 0))*$AB389)/100, 0)+5)*1.1, 0))</f>
        <v>146</v>
      </c>
      <c r="AK389" s="21" t="str" cm="1">
        <f t="array" aca="1" ref="AK389" ca="1">IF(NOT(ISNUMBER(INDEX($A:$A, LOOKUP(2, 1 / ($A$1:INDIRECT("$A$"&amp;ROW($A389)) &lt;&gt; ""),ROW($A$1:INDIRECT("$A$"&amp;ROW($A389)))), 1))), "",
ROUNDDOWN((ROUNDDOWN((((2*VLOOKUP($AA389, 'EV and Base'!$A$1:$N$671, 11, FALSE))+30+ROUNDDOWN($AE389/4, 0))*$AB389)/100, 0)+5), 0)
&amp;"-"&amp;
ROUNDDOWN((ROUNDDOWN((((2*VLOOKUP($AA389, 'EV and Base'!$A$1:$N$671, 11, FALSE))+31+ROUNDDOWN($AE389/4, 0))*$AB389)/100, 0)+5), 0))</f>
        <v>111-111</v>
      </c>
      <c r="AL389" s="21" t="str" cm="1">
        <f t="array" aca="1" ref="AL389" ca="1">IF(NOT(ISNUMBER(INDEX($A:$A, LOOKUP(2, 1 / ($A$1:INDIRECT("$A$"&amp;ROW($A389)) &lt;&gt; ""),ROW($A$1:INDIRECT("$A$"&amp;ROW($A389)))), 1))), "",
ROUNDDOWN((ROUNDDOWN((((2*VLOOKUP($AA389, 'EV and Base'!$A$1:$N$671, 12, FALSE))+0+ROUNDDOWN($AF389/4, 0))*$AB389)/100, 0)+5)*0.9, 0)
&amp;"-"&amp;
ROUNDDOWN((ROUNDDOWN((((2*VLOOKUP($AA389, 'EV and Base'!$A$1:$N$671, 12, FALSE))+31+ROUNDDOWN($AF389/4, 0))*$AB389)/100, 0)+5)*0.9, 0))</f>
        <v>46-61</v>
      </c>
      <c r="AM389" s="21" t="str" cm="1">
        <f t="array" aca="1" ref="AM389" ca="1">IF(NOT(ISNUMBER(INDEX($A:$A, LOOKUP(2, 1 / ($A$1:INDIRECT("$A$"&amp;ROW($A389)) &lt;&gt; ""),ROW($A$1:INDIRECT("$A$"&amp;ROW($A389)))), 1))), "",
ROUNDDOWN((ROUNDDOWN((((2*VLOOKUP($AA389, 'EV and Base'!$A$1:$N$671, 13, FALSE))+30+ROUNDDOWN($AG389/4, 0))*$AB389)/100, 0)+5), 0)
&amp;"-"&amp;
ROUNDDOWN((ROUNDDOWN((((2*VLOOKUP($AA389, 'EV and Base'!$A$1:$N$671, 13, FALSE))+31+ROUNDDOWN($AG389/4, 0))*$AB389)/100, 0)+5), 0))</f>
        <v>110-111</v>
      </c>
      <c r="AN389" s="25" cm="1">
        <f t="array" aca="1" ref="AN389" ca="1">IF(NOT(ISNUMBER(INDEX($A:$A, LOOKUP(2, 1 / ($A$1:INDIRECT("$A$"&amp;ROW($A389)) &lt;&gt; ""),ROW($A$1:INDIRECT("$A$"&amp;ROW($A389)))), 1))), "",
ROUNDDOWN((ROUNDDOWN((((2*VLOOKUP($AA389, 'EV and Base'!$A$1:$N$671, 14, FALSE))+31+ROUNDDOWN($AH389/4, 0))*$AB389)/100, 0)+5), 0))</f>
        <v>108</v>
      </c>
      <c r="AO389" s="23" cm="1">
        <f t="array" aca="1" ref="AO389" ca="1">IF(NOT(ISNUMBER(INDEX($A:$A, LOOKUP(2, 1 / ($A$1:INDIRECT("$A$"&amp;ROW($A389)) &lt;&gt; ""),ROW($A$1:INDIRECT("$A$"&amp;ROW($A389)))), 1))), "",
ROUNDDOWN((((2*VLOOKUP($AA389, 'EV and Base'!$A$1:$N$671, 9, FALSE))+31+ROUNDDOWN($AC389/4, 0))*$AB389)/100, 0)+$AB389+10)</f>
        <v>161</v>
      </c>
      <c r="AP389" s="2" cm="1">
        <f t="array" aca="1" ref="AP389" ca="1">IF(NOT(ISNUMBER(INDEX($A:$A, LOOKUP(2, 1 / ($A$1:INDIRECT("$A$"&amp;ROW($A389)) &lt;&gt; ""),ROW($A$1:INDIRECT("$A$"&amp;ROW($A389)))), 1))), "",
ROUNDDOWN((ROUNDDOWN((((2*VLOOKUP($AA389, 'EV and Base'!$A$1:$N$671, 10, FALSE))+31+ROUNDDOWN($AD389/4, 0))*$AB389)/100, 0)+5)*1.1, 0))</f>
        <v>146</v>
      </c>
      <c r="AQ389" s="2" cm="1">
        <f t="array" aca="1" ref="AQ389" ca="1">IF(NOT(ISNUMBER(INDEX($A:$A, LOOKUP(2, 1 / ($A$1:INDIRECT("$A$"&amp;ROW($A389)) &lt;&gt; ""),ROW($A$1:INDIRECT("$A$"&amp;ROW($A389)))), 1))), "",
ROUNDDOWN((ROUNDDOWN((((2*VLOOKUP($AA389, 'EV and Base'!$A$1:$N$671, 11, FALSE))+$AV$2+ROUNDDOWN($AE389/4, 0))*$AB389)/100, 0)+5), 0))</f>
        <v>111</v>
      </c>
      <c r="AR389" s="22" cm="1">
        <f t="array" aca="1" ref="AR389" ca="1">IF(NOT(ISNUMBER(INDEX($A:$A, LOOKUP(2, 1 / ($A$1:INDIRECT("$A$"&amp;ROW($A389)) &lt;&gt; ""),ROW($A$1:INDIRECT("$A$"&amp;ROW($A389)))), 1))), "",
ROUNDDOWN((ROUNDDOWN((((2*VLOOKUP($AA389, 'EV and Base'!$A$1:$N$671, 12, FALSE))+$AW$2+ROUNDDOWN($AF389/4, 0))*$AB389)/100, 0)+5)*0.9, 0))</f>
        <v>54</v>
      </c>
      <c r="AS389" s="2" cm="1">
        <f t="array" aca="1" ref="AS389" ca="1">IF(NOT(ISNUMBER(INDEX($A:$A, LOOKUP(2, 1 / ($A$1:INDIRECT("$A$"&amp;ROW($A389)) &lt;&gt; ""),ROW($A$1:INDIRECT("$A$"&amp;ROW($A389)))), 1))), "",
ROUNDDOWN((ROUNDDOWN((((2*VLOOKUP($AA389, 'EV and Base'!$A$1:$N$671, 13, FALSE))+$AX$2+ROUNDDOWN($AG389/4, 0))*$AB389)/100, 0)+5), 0))</f>
        <v>111</v>
      </c>
      <c r="AT389" s="24" cm="1">
        <f t="array" aca="1" ref="AT389" ca="1">IF(NOT(ISNUMBER(INDEX($A:$A, LOOKUP(2, 1 / ($A$1:INDIRECT("$A$"&amp;ROW($A389)) &lt;&gt; ""),ROW($A$1:INDIRECT("$A$"&amp;ROW($A389)))), 1))), "",
ROUNDDOWN((ROUNDDOWN((((2*VLOOKUP($AA389, 'EV and Base'!$A$1:$N$671, 14, FALSE))+31+ROUNDDOWN($AH389/4, 0))*$AB389)/100, 0)+5), 0))</f>
        <v>108</v>
      </c>
      <c r="AU389" s="28">
        <v>255</v>
      </c>
      <c r="AY389" cm="1">
        <f t="array" aca="1" ref="AY389" ca="1">IF(NOT(ISNUMBER(INDEX($A:$A,LOOKUP(2,1/($A$1:INDIRECT("$A$"&amp;ROW($A389))&lt;&gt;""),ROW($A$1:INDIRECT("$A$"&amp;ROW($A389)))),1))),"",
INDEX($AY:$AY,LOOKUP(2,1/($AY$1:INDIRECT("$AY$"&amp;ROW($AY389)-1)&lt;&gt;""),ROW($AY$1:INDIRECT("$AY$"&amp;ROW($AY389)-1))),1)+$BL389)</f>
        <v>121502</v>
      </c>
      <c r="AZ389" s="3" cm="1">
        <f t="array" aca="1" ref="AZ389" ca="1">IF(NOT(ISNUMBER(INDEX($A:$A, LOOKUP(2, 1 / ($A$1:INDIRECT("$A$"&amp;ROW($A389)) &lt;&gt; ""),ROW($A$1:INDIRECT("$A$"&amp;ROW($A389)))), 1))), "",
VLOOKUP(INDIRECT("$G$"&amp;LOOKUP(2, 1 / ($AY$1:INDIRECT("$AY$"&amp;ROW($AY389)-1) &lt;&gt; ""),ROW($AY$1:INDIRECT("$AY$"&amp;ROW($AY389)-1)))),'EV and Base'!A328:N998,2,FALSE))</f>
        <v>147</v>
      </c>
      <c r="BA389" s="3" cm="1">
        <f t="array" aca="1" ref="BA389" ca="1">IF(NOT(ISNUMBER(INDEX($A:$A, LOOKUP(2, 1 / ($A$1:INDIRECT("$A$"&amp;ROW($A389)) &lt;&gt; ""),ROW($A$1:INDIRECT("$A$"&amp;ROW($A389)))), 1))), "",
INDIRECT("$I$"&amp;LOOKUP(2, 1 / ($AY$1:INDIRECT("$AY$"&amp;ROW($AY389)-1) &lt;&gt; ""),ROW($AY$1:INDIRECT("$AY$"&amp;ROW($AY389)-1)))))</f>
        <v>34</v>
      </c>
      <c r="BB389" s="1" cm="1">
        <f t="array" aca="1" ref="BB389" ca="1">IF(NOT(ISNUMBER(INDEX($A:$A, LOOKUP(2, 1 / ($A$1:INDIRECT("$A$"&amp;ROW($A389)) &lt;&gt; ""),ROW($A$1:INDIRECT("$A$"&amp;ROW($A389)))), 1))), "",
INDIRECT("$AB$"&amp;LOOKUP(2, 1 / ($AY$1:INDIRECT("$AY$"&amp;ROW($AY389)-1) &lt;&gt; ""),ROW($AY$1:INDIRECT("$AY$"&amp;ROW($AY389)-1)))))</f>
        <v>50</v>
      </c>
      <c r="BC389" s="3" cm="1">
        <f t="array" aca="1" ref="BC389" ca="1">IF(NOT(ISNUMBER(INDEX($A:$A,LOOKUP(2,1/($A$1:INDIRECT("$A$"&amp;ROW($A389))&lt;&gt;""),ROW($A$1:INDIRECT("$A$"&amp;ROW($A389)))),1))),"",
$BA389+$BA389+10)</f>
        <v>78</v>
      </c>
      <c r="BD389" s="3" cm="1">
        <f t="array" aca="1" ref="BD389" ca="1">IF(NOT(ISNUMBER(INDEX($A:$A,LOOKUP(2,1/($A$1:INDIRECT("$A$"&amp;ROW($A389))&lt;&gt;""),ROW($A$1:INDIRECT("$A$"&amp;ROW($A389)))),1))),"",
$BA389+$BB389+10)</f>
        <v>94</v>
      </c>
      <c r="BE389" s="3" cm="1">
        <f t="array" aca="1" ref="BE389" ca="1">IF(NOT(ISNUMBER(INDEX($A:$A,LOOKUP(2,1/($A$1:INDIRECT("$A$"&amp;ROW($A389))&lt;&gt;""),ROW($A$1:INDIRECT("$A$"&amp;ROW($A389)))),1))),"",
$BC389*$BC389)</f>
        <v>6084</v>
      </c>
      <c r="BF389" s="3" cm="1">
        <f t="array" aca="1" ref="BF389" ca="1">IF(NOT(ISNUMBER(INDEX($A:$A,LOOKUP(2,1/($A$1:INDIRECT("$A$"&amp;ROW($A389))&lt;&gt;""),ROW($A$1:INDIRECT("$A$"&amp;ROW($A389)))),1))),"",
$BD389*$BD389)</f>
        <v>8836</v>
      </c>
      <c r="BG389" s="3" cm="1">
        <f t="array" aca="1" ref="BG389" ca="1">IF(NOT(ISNUMBER(INDEX($A:$A,LOOKUP(2,1/($A$1:INDIRECT("$A$"&amp;ROW($A389))&lt;&gt;""),ROW($A$1:INDIRECT("$A$"&amp;ROW($A389)))),1))),"",
_xlfn.FLOOR.MATH(1.5*_xlfn.FLOOR.MATH($AZ389*BA389/5)))</f>
        <v>1498</v>
      </c>
      <c r="BH389" s="3" cm="1">
        <f t="array" aca="1" ref="BH389" ca="1">IF(NOT(ISNUMBER(INDEX($A:$A, LOOKUP(2, 1 / ($A$1:INDIRECT("$A$"&amp;ROW($A389)) &lt;&gt; ""),ROW($A$1:INDIRECT("$A$"&amp;ROW($A389)))), 1))), "",
_xlfn.FLOOR.MATH($BG389/IF(OR(INDIRECT("$C$"&amp;LOOKUP(2, 1 / ($AY$1:INDIRECT("$AY$"&amp;ROW($AY389)-1) &lt;&gt; ""),ROW($AY$1:INDIRECT("$AY$"&amp;ROW($AY389)-1))))="Multi",
INDIRECT("$C$"&amp;LOOKUP(2, 1 / ($AY$1:INDIRECT("$AY$"&amp;ROW($AY389)-1) &lt;&gt; ""),ROW($AY$1:INDIRECT("$AY$"&amp;ROW($AY389)-1))))="Double"),2,1)))</f>
        <v>1498</v>
      </c>
      <c r="BI389" s="3" cm="1">
        <f t="array" aca="1" ref="BI389" ca="1">IF(NOT(ISNUMBER(INDEX($A:$A,LOOKUP(2,1/($A$1:INDIRECT("$A$"&amp;ROW($A389))&lt;&gt;""),ROW($A$1:INDIRECT("$A$"&amp;ROW($A389)))),1))),"",
VLOOKUP($BC389,GameFreakSQRT!$A$1:$B$200,2,FALSE))</f>
        <v>36175</v>
      </c>
      <c r="BJ389" s="3" cm="1">
        <f t="array" aca="1" ref="BJ389" ca="1">IF(NOT(ISNUMBER(INDEX($A:$A,LOOKUP(2,1/($A$1:INDIRECT("$A$"&amp;ROW($A389))&lt;&gt;""),ROW($A$1:INDIRECT("$A$"&amp;ROW($A389)))),1))),"",
VLOOKUP($BD389,GameFreakSQRT!$A$1:$B$200,2,FALSE))</f>
        <v>39712</v>
      </c>
      <c r="BK389" s="3" cm="1">
        <f t="array" aca="1" ref="BK389" ca="1">IF(NOT(ISNUMBER(INDEX($A:$A,LOOKUP(2,1/($A$1:INDIRECT("$A$"&amp;ROW($A389))&lt;&gt;""),ROW($A$1:INDIRECT("$A$"&amp;ROW($A389)))),1))),"",
_xlfn.FLOOR.MATH((($BI389*$BE389)*$BH389)/($BJ389*$BF389))+1)</f>
        <v>940</v>
      </c>
      <c r="BL389" s="3" cm="1">
        <f t="array" aca="1" ref="BL389" ca="1">IF(NOT(ISNUMBER(INDEX($A:$A,LOOKUP(2,1/($A$1:INDIRECT("$A$"&amp;ROW($A389))&lt;&gt;""),ROW($A$1:INDIRECT("$A$"&amp;ROW($A389)))),1))),"",
_xlfn.FLOOR.MATH($BK389*IF(NOT(INDIRECT("$Z$"&amp;LOOKUP(2, 1 / ($AY$1:INDIRECT("$AY$"&amp;ROW($AY389)-1) &lt;&gt; ""),ROW($AY$1:INDIRECT("$AY$"&amp;ROW($AY389)-1))))=""),1.5,1)))</f>
        <v>1410</v>
      </c>
      <c r="BM389" s="3" cm="1">
        <f t="array" aca="1" ref="BM389" ca="1">IF(NOT(ISNUMBER(INDEX($A:$A, LOOKUP(2, 1 / ($A$1:INDIRECT("$A$"&amp;ROW($A389)) &lt;&gt; ""),ROW($A$1:INDIRECT("$A$"&amp;ROW($A389)))), 1))), "",
INDIRECT("$Y$"&amp;LOOKUP(2, 1 / ($AY$1:INDIRECT("$AY$"&amp;ROW($AY389)-1) &lt;&gt; ""),ROW($AY$1:INDIRECT("$AY$"&amp;ROW($AY389)-1)))))</f>
        <v>1410</v>
      </c>
      <c r="BN389" s="3" t="b">
        <f t="shared" ca="1" si="35"/>
        <v>1</v>
      </c>
    </row>
    <row r="390" spans="1:66" x14ac:dyDescent="0.45">
      <c r="A390" s="69"/>
      <c r="B390" s="69"/>
      <c r="C390" s="68"/>
      <c r="D390" s="68"/>
      <c r="E390" s="68"/>
      <c r="F390" s="56">
        <v>3</v>
      </c>
      <c r="G390" s="2" t="s">
        <v>378</v>
      </c>
      <c r="H390" s="2" t="s">
        <v>50</v>
      </c>
      <c r="I390" s="2">
        <v>34</v>
      </c>
      <c r="J390" s="2" t="s">
        <v>111</v>
      </c>
      <c r="K390" s="2" t="s">
        <v>281</v>
      </c>
      <c r="L390" s="2" t="s">
        <v>53</v>
      </c>
      <c r="M390" s="2" t="s">
        <v>333</v>
      </c>
      <c r="N390" s="2" t="s">
        <v>336</v>
      </c>
      <c r="O390" s="2" t="s">
        <v>177</v>
      </c>
      <c r="P390" s="2" t="s">
        <v>416</v>
      </c>
      <c r="Q390" s="2">
        <v>0</v>
      </c>
      <c r="R390" s="2">
        <f>_xlfn.FLOOR.MATH((((2*VLOOKUP(G390, 'EV and Base'!$A$1:$N$671, 9, FALSE))+$Q390)*$I390)/100)+$I390+10</f>
        <v>84</v>
      </c>
      <c r="S390" s="2">
        <f>_xlfn.FLOOR.MATH((_xlfn.FLOOR.MATH((((2*VLOOKUP($G390, 'EV and Base'!$A$1:$N$671, 10, FALSE))+$Q390)*$I390)/100)+5)*
IF(OR($J390="Lonely", $J390="Brave", $J390="Adamant", $J390="Naughty"), 1.1,
IF(OR($J390="Bold", $J390="Timid", $J390="Modest", $J390="Calm"), 0.9, 1)))</f>
        <v>66</v>
      </c>
      <c r="T390" s="2">
        <f>_xlfn.FLOOR.MATH((_xlfn.FLOOR.MATH((((2*VLOOKUP($G390, 'EV and Base'!$A$1:$N$671, 11, FALSE))+$Q390)*$I390)/100)+5)*
IF(OR($J390="Bold", $J390="Relaxed", $J390="Impish", $J390="Lax"), 1.1,
IF(OR($J390="Lonely", $J390="Hasty", $J390="Mild", $J390="Gentle"), 0.9, 1)))</f>
        <v>35</v>
      </c>
      <c r="U390" s="2">
        <f>_xlfn.FLOOR.MATH((_xlfn.FLOOR.MATH((((2*VLOOKUP($G390, 'EV and Base'!$A$1:$N$671, 12, FALSE))+$Q390)*$I390)/100)+5)*
IF(OR($J390="Modest", $J390="Mild", $J390="Quiet", $J390="Rash"), 1.1,
IF(OR($J390="Adamant", $J390="Impish", $J390="Jolly", $J390="Careful"), 0.9, 1)))</f>
        <v>35</v>
      </c>
      <c r="V390" s="2">
        <f>_xlfn.FLOOR.MATH((_xlfn.FLOOR.MATH((((2*VLOOKUP($G390, 'EV and Base'!$A$1:$N$671, 13, FALSE))+$Q390)*$I390)/100)+5)*
IF(OR($J390="Calm", $J390="Gentle", $J390="Sassy", $J390="Careful"), 1.1,
IF(OR($J390="Naughty", $J390="Lax", $J390="Naive", $J390="Rash"), 0.9, 1)))</f>
        <v>35</v>
      </c>
      <c r="W390" s="2">
        <f>_xlfn.FLOOR.MATH((_xlfn.FLOOR.MATH((((2*VLOOKUP($G390, 'EV and Base'!$A$1:$N$671, 14, FALSE))+$Q390)*$I390)/100)+5)*
IF(OR($J390="Timid", $J390="Hasty", $J390="Jolly", $J390="Naive"), 1.1,
IF(OR($J390="Brave", $J390="Relaxed", $J390="Quiet", $J390="Sassy"), 0.9, 1)))</f>
        <v>49</v>
      </c>
      <c r="X390" s="68"/>
      <c r="Y390" s="1">
        <v>1180</v>
      </c>
      <c r="Z390" s="1">
        <v>1</v>
      </c>
      <c r="AA390" s="23" t="str" cm="1">
        <f t="array" aca="1" ref="AA390" ca="1">IF(NOT(ISNUMBER(INDEX($A:$A,LOOKUP(2,1/($A$1:INDIRECT("$A$"&amp;ROW($A390))&lt;&gt;""),ROW($A$1:INDIRECT("$A$"&amp;ROW($A390)))),1))),"",
IF(NOT(ISNUMBER($A390)),$AA389,
IF($AB390&lt;16,"Lillipup",
IF($AB390&lt;32,"Herdier",
"Stoutland"))))</f>
        <v>Stoutland</v>
      </c>
      <c r="AB390" s="25" cm="1">
        <f t="array" aca="1" ref="AB390" ca="1">IF(NOT(ISNUMBER(INDEX($A:$A, LOOKUP(2, 1 / ($A$1:INDIRECT("$A$"&amp;ROW($A390)) &lt;&gt; ""),ROW($A$1:INDIRECT("$A$"&amp;ROW($A390)))), 1))), "",
VLOOKUP($AY390,'Medium-Slow'!$A$1:$B$101,2,TRUE))</f>
        <v>50</v>
      </c>
      <c r="AC390" s="23" cm="1">
        <f t="array" aca="1" ref="AC390" ca="1">IF(NOT(ISNUMBER(INDEX($A:$A, LOOKUP(2, 1 / ($A$1:INDIRECT("$A$"&amp;ROW($A390)) &lt;&gt; ""),ROW($A$1:INDIRECT("$A$"&amp;ROW($A390)))), 1))), "",
INDEX($AC:$AC, LOOKUP(2, 1 / ($AC$1:INDIRECT("$AC$"&amp;ROW($AC390)-1) &lt;&gt; ""),ROW($AC$1:INDIRECT("$AC$"&amp;ROW($AC390)-1))), 1)+
IF(INDEX($AC:$AC, LOOKUP(2, 1 / ($AC$1:INDIRECT("$AC$"&amp;ROW($AC390)-1) &lt;&gt; ""),ROW($AC$1:INDIRECT("$AC$"&amp;ROW($AC390)-1))), 1)+
INDEX($AD:$AD, LOOKUP(2, 1 / ($AD$1:INDIRECT("$AD$"&amp;ROW($AD390)-1) &lt;&gt; ""),ROW($AD$1:INDIRECT("$AD$"&amp;ROW($AD390)-1))), 1)+
INDEX($AE:$AE, LOOKUP(2, 1 / ($AE$1:INDIRECT("$AE$"&amp;ROW($AE390)-1) &lt;&gt; ""),ROW($AE$1:INDIRECT("$AE$"&amp;ROW($AD390)-1))), 1)+
INDEX($AE:$AF, LOOKUP(2, 1 / ($AF$1:INDIRECT("$AF$"&amp;ROW($AF390)-1) &lt;&gt; ""),ROW($AF$1:INDIRECT("$AF$"&amp;ROW($AD390)-1))), 1)+
INDEX($AG:$AG, LOOKUP(2, 1 / ($AG$1:INDIRECT("$AG$"&amp;ROW($AG390)-1) &lt;&gt; ""),ROW($AG$1:INDIRECT("$AG$"&amp;ROW($AD390)-1))), 1)+
INDEX($AH:$AH, LOOKUP(2, 1 / ($AH$1:INDIRECT("$AH$"&amp;ROW($AH390)-1) &lt;&gt; ""),ROW($AH$1:INDIRECT("$AH$"&amp;ROW($AD390)-1))), 1)&gt;=510,0,
IF(INDEX($AC:$AC, LOOKUP(2, 1 / ($AC$1:INDIRECT("$AC$"&amp;ROW($AC390)-1) &lt;&gt; ""),ROW($AC$1:INDIRECT("$AC$"&amp;ROW($AC390)-1))), 1)&gt;=255,0,
VLOOKUP(INDIRECT("$G$"&amp;LOOKUP(2, 1 / ($AC$1:INDIRECT("$AC$"&amp;ROW($AC390)-1) &lt;&gt; ""),ROW($AC$1:INDIRECT("$AC$"&amp;ROW($AC390)-1)))), 'EV and Base'!$A$1:$N$671, 3, FALSE))))</f>
        <v>10</v>
      </c>
      <c r="AD390" s="2" cm="1">
        <f t="array" aca="1" ref="AD390" ca="1">IF(NOT(ISNUMBER(INDEX($A:$A, LOOKUP(2, 1 / ($A$1:INDIRECT("$A$"&amp;ROW($A390)) &lt;&gt; ""),ROW($A$1:INDIRECT("$A$"&amp;ROW($A390)))), 1))), "",
INDEX($AD:$AD, LOOKUP(2, 1 / ($AD$1:INDIRECT("$AD$"&amp;ROW($AD390)-1) &lt;&gt; ""),ROW($AD$1:INDIRECT("$AD$"&amp;ROW($AD390)-1))), 1)+
IF(INDEX($AC:$AC, LOOKUP(2, 1 / ($AC$1:INDIRECT("$AC$"&amp;ROW($AC390)-1) &lt;&gt; ""),ROW($AC$1:INDIRECT("$AC$"&amp;ROW($AC390)-1))), 1)+
INDEX($AD:$AD, LOOKUP(2, 1 / ($AD$1:INDIRECT("$AD$"&amp;ROW($AD390)-1) &lt;&gt; ""),ROW($AD$1:INDIRECT("$AD$"&amp;ROW($AD390)-1))), 1)+
INDEX($AE:$AE, LOOKUP(2, 1 / ($AE$1:INDIRECT("$AE$"&amp;ROW($AE390)-1) &lt;&gt; ""),ROW($AE$1:INDIRECT("$AE$"&amp;ROW($AD390)-1))), 1)+
INDEX($AE:$AF, LOOKUP(2, 1 / ($AF$1:INDIRECT("$AF$"&amp;ROW($AF390)-1) &lt;&gt; ""),ROW($AF$1:INDIRECT("$AF$"&amp;ROW($AD390)-1))), 1)+
INDEX($AG:$AG, LOOKUP(2, 1 / ($AG$1:INDIRECT("$AG$"&amp;ROW($AG390)-1) &lt;&gt; ""),ROW($AG$1:INDIRECT("$AG$"&amp;ROW($AD390)-1))), 1)+
INDEX($AH:$AH, LOOKUP(2, 1 / ($AH$1:INDIRECT("$AH$"&amp;ROW($AH390)-1) &lt;&gt; ""),ROW($AH$1:INDIRECT("$AH$"&amp;ROW($AD390)-1))), 1)&gt;=510,0,
IF(INDEX($AD:$AD, LOOKUP(2, 1 / ($AD$1:INDIRECT("$AD$"&amp;ROW($AD390)-1) &lt;&gt; ""),ROW($AD$1:INDIRECT("$AD$"&amp;ROW($AD390)-1))), 1)&gt;=255,0,
VLOOKUP(INDIRECT("$G$"&amp;LOOKUP(2, 1 / ($AD$1:INDIRECT("$AD$"&amp;ROW($AD390)-1) &lt;&gt; ""),ROW($AD$1:INDIRECT("$AD$"&amp;ROW($AD390)-1)))), 'EV and Base'!$A$1:$N$671, 4, FALSE))))</f>
        <v>109</v>
      </c>
      <c r="AE390" s="2" cm="1">
        <f t="array" aca="1" ref="AE390" ca="1">IF(NOT(ISNUMBER(INDEX($A:$A,LOOKUP(2,1/($A$1:INDIRECT("$A$"&amp;ROW($A390))&lt;&gt;""),ROW($A$1:INDIRECT("$A$"&amp;ROW($A390)))),1))),"",
INDEX($AE:$AE,LOOKUP(2,1/($AE$1:INDIRECT("$AE$"&amp;ROW($AE390)-1)&lt;&gt;""),ROW($AE$1:INDIRECT("$AE$"&amp;ROW($AE390)-1))),1)+
IF(INDEX($AC:$AC,LOOKUP(2,1/($AC$1:INDIRECT("$AC$"&amp;ROW($AC390)-1)&lt;&gt;""),ROW($AC$1:INDIRECT("$AC$"&amp;ROW($AC390)-1))),1)+
INDEX($AD:$AD,LOOKUP(2,1/($AD$1:INDIRECT("$AD$"&amp;ROW($AD390)-1)&lt;&gt;""),ROW($AD$1:INDIRECT("$AD$"&amp;ROW($AD390)-1))),1)+
INDEX($AE:$AE,LOOKUP(2,1/($AE$1:INDIRECT("$AE$"&amp;ROW($AE390)-1)&lt;&gt;""),ROW($AE$1:INDIRECT("$AE$"&amp;ROW($AD390)-1))),1)+
INDEX($AE:$AF,LOOKUP(2,1/($AF$1:INDIRECT("$AF$"&amp;ROW($AF390)-1)&lt;&gt;""),ROW($AF$1:INDIRECT("$AF$"&amp;ROW($AD390)-1))),1)+
INDEX($AG:$AG,LOOKUP(2,1/($AG$1:INDIRECT("$AG$"&amp;ROW($AG390)-1)&lt;&gt;""),ROW($AG$1:INDIRECT("$AG$"&amp;ROW($AD390)-1))),1)+
INDEX($AH:$AH,LOOKUP(2,1/($AH$1:INDIRECT("$AH$"&amp;ROW($AH390)-1)&lt;&gt;""),ROW($AH$1:INDIRECT("$AH$"&amp;ROW($AD390)-1))),1)&gt;=510,0,
IF(INDEX($AE:$AE,LOOKUP(2,1/($AE$1:INDIRECT("$AE$"&amp;ROW($AE390)-1)&lt;&gt;""),ROW($AE$1:INDIRECT("$AE$"&amp;ROW($AE390)-1))),1)&gt;=255,0,
VLOOKUP(INDIRECT("$G$"&amp;LOOKUP(2,1/($AE$1:INDIRECT("$AE$"&amp;ROW($AE390)-1)&lt;&gt;""),ROW($AE$1:INDIRECT("$AE$"&amp;ROW($AE390)-1)))),'EV and Base'!$A$1:$N$671,5,FALSE))))</f>
        <v>11</v>
      </c>
      <c r="AF390" s="2" cm="1">
        <f t="array" aca="1" ref="AF390" ca="1">IF(NOT(ISNUMBER(INDEX($A:$A, LOOKUP(2, 1 / ($A$1:INDIRECT("$A$"&amp;ROW($A390)) &lt;&gt; ""),ROW($A$1:INDIRECT("$A$"&amp;ROW($A390)))), 1))), "",
INDEX($AF:$AF, LOOKUP(2, 1 / ($AF$1:INDIRECT("$AF$"&amp;ROW($AF390)-1) &lt;&gt; ""),ROW($AF$1:INDIRECT("$AF$"&amp;ROW($AF390)-1))), 1)+
IF(INDEX($AC:$AC, LOOKUP(2, 1 / ($AC$1:INDIRECT("$AC$"&amp;ROW($AC390)-1) &lt;&gt; ""),ROW($AC$1:INDIRECT("$AC$"&amp;ROW($AC390)-1))), 1)+
INDEX($AD:$AD, LOOKUP(2, 1 / ($AD$1:INDIRECT("$AD$"&amp;ROW($AD390)-1) &lt;&gt; ""),ROW($AD$1:INDIRECT("$AD$"&amp;ROW($AD390)-1))), 1)+
INDEX($AE:$AE, LOOKUP(2, 1 / ($AE$1:INDIRECT("$AE$"&amp;ROW($AE390)-1) &lt;&gt; ""),ROW($AE$1:INDIRECT("$AE$"&amp;ROW($AD390)-1))), 1)+
INDEX($AE:$AF, LOOKUP(2, 1 / ($AF$1:INDIRECT("$AF$"&amp;ROW($AF390)-1) &lt;&gt; ""),ROW($AF$1:INDIRECT("$AF$"&amp;ROW($AD390)-1))), 1)+
INDEX($AG:$AG, LOOKUP(2, 1 / ($AG$1:INDIRECT("$AG$"&amp;ROW($AG390)-1) &lt;&gt; ""),ROW($AG$1:INDIRECT("$AG$"&amp;ROW($AD390)-1))), 1)+
INDEX($AH:$AH, LOOKUP(2, 1 / ($AH$1:INDIRECT("$AH$"&amp;ROW($AH390)-1) &lt;&gt; ""),ROW($AH$1:INDIRECT("$AH$"&amp;ROW($AD390)-1))), 1)&gt;=510,0,
IF(INDEX($AF:$AF, LOOKUP(2, 1 / ($AF$1:INDIRECT("$AF$"&amp;ROW($AF390)-1) &lt;&gt; ""),ROW($AF$1:INDIRECT("$AF$"&amp;ROW($AF390)-1))), 1)&gt;=255,0,
VLOOKUP(INDIRECT("$G$"&amp;LOOKUP(2, 1 / ($AF$1:INDIRECT("$AF$"&amp;ROW($AF390)-1) &lt;&gt; ""),ROW($AF$1:INDIRECT("$AF$"&amp;ROW($AF390)-1)))), 'EV and Base'!$A$1:$N$671, 6, FALSE))))</f>
        <v>21</v>
      </c>
      <c r="AG390" s="2" cm="1">
        <f t="array" aca="1" ref="AG390" ca="1">IF(NOT(ISNUMBER(INDEX($A:$A, LOOKUP(2, 1 / ($A$1:INDIRECT("$A$"&amp;ROW($A390)) &lt;&gt; ""),ROW($A$1:INDIRECT("$A$"&amp;ROW($A390)))), 1))), "",
INDEX($AG:$AG, LOOKUP(2, 1 / ($AG$1:INDIRECT("$AG$"&amp;ROW($AG390)-1) &lt;&gt; ""),ROW($AG$1:INDIRECT("$AG$"&amp;ROW($AG390)-1))), 1)+
IF(INDEX($AC:$AC, LOOKUP(2, 1 / ($AC$1:INDIRECT("$AC$"&amp;ROW($AC390)-1) &lt;&gt; ""),ROW($AC$1:INDIRECT("$AC$"&amp;ROW($AC390)-1))), 1)+
INDEX($AD:$AD, LOOKUP(2, 1 / ($AD$1:INDIRECT("$AD$"&amp;ROW($AD390)-1) &lt;&gt; ""),ROW($AD$1:INDIRECT("$AD$"&amp;ROW($AD390)-1))), 1)+
INDEX($AE:$AE, LOOKUP(2, 1 / ($AE$1:INDIRECT("$AE$"&amp;ROW($AE390)-1) &lt;&gt; ""),ROW($AE$1:INDIRECT("$AE$"&amp;ROW($AD390)-1))), 1)+
INDEX($AE:$AF, LOOKUP(2, 1 / ($AF$1:INDIRECT("$AF$"&amp;ROW($AF390)-1) &lt;&gt; ""),ROW($AF$1:INDIRECT("$AF$"&amp;ROW($AD390)-1))), 1)+
INDEX($AG:$AG, LOOKUP(2, 1 / ($AG$1:INDIRECT("$AG$"&amp;ROW($AG390)-1) &lt;&gt; ""),ROW($AG$1:INDIRECT("$AG$"&amp;ROW($AD390)-1))), 1)+
INDEX($AH:$AH, LOOKUP(2, 1 / ($AH$1:INDIRECT("$AH$"&amp;ROW($AH390)-1) &lt;&gt; ""),ROW($AH$1:INDIRECT("$AH$"&amp;ROW($AD390)-1))), 1)&gt;=510,0,
IF(INDEX($AG:$AG, LOOKUP(2, 1 / ($AG$1:INDIRECT("$AG$"&amp;ROW($AG390)-1) &lt;&gt; ""),ROW($AG$1:INDIRECT("$AG$"&amp;ROW($AG390)-1))), 1)&gt;=255,0,
VLOOKUP(INDIRECT("$G$"&amp;LOOKUP(2, 1 / ($AG$1:INDIRECT("$AG$"&amp;ROW($AG390)-1) &lt;&gt; ""),ROW($AG$1:INDIRECT("$AG$"&amp;ROW($AG390)-1)))), 'EV and Base'!$A$1:$N$671, 7, FALSE))))</f>
        <v>6</v>
      </c>
      <c r="AH390" s="24" cm="1">
        <f t="array" aca="1" ref="AH390" ca="1">IF(NOT(ISNUMBER(INDEX($A:$A,LOOKUP(2,1/($A$1:INDIRECT("$A$"&amp;ROW($A390))&lt;&gt;""),ROW($A$1:INDIRECT("$A$"&amp;ROW($A390)))),1))),"",
INDEX($AH:$AH,LOOKUP(2,1/($AH$1:INDIRECT("$AH$"&amp;ROW($AH390)-1)&lt;&gt;""),ROW($AH$1:INDIRECT("$AH$"&amp;ROW($AH390)-1))),1)+
IF(INDEX($AC:$AC,LOOKUP(2,1/($AC$1:INDIRECT("$AC$"&amp;ROW($AC390)-1)&lt;&gt;""),ROW($AC$1:INDIRECT("$AC$"&amp;ROW($AC390)-1))),1)+
INDEX($AD:$AD,LOOKUP(2,1/($AD$1:INDIRECT("$AD$"&amp;ROW($AD390)-1)&lt;&gt;""),ROW($AD$1:INDIRECT("$AD$"&amp;ROW($AD390)-1))),1)+
INDEX($AE:$AE,LOOKUP(2,1/($AE$1:INDIRECT("$AE$"&amp;ROW($AE390)-1)&lt;&gt;""),ROW($AE$1:INDIRECT("$AE$"&amp;ROW($AD390)-1))),1)+
INDEX($AE:$AF,LOOKUP(2,1/($AF$1:INDIRECT("$AF$"&amp;ROW($AF390)-1)&lt;&gt;""),ROW($AF$1:INDIRECT("$AF$"&amp;ROW($AD390)-1))),1)+
INDEX($AG:$AG,LOOKUP(2,1/($AG$1:INDIRECT("$AG$"&amp;ROW($AG390)-1)&lt;&gt;""),ROW($AG$1:INDIRECT("$AG$"&amp;ROW($AD390)-1))),1)+
INDEX($AH:$AH,LOOKUP(2,1/($AH$1:INDIRECT("$AH$"&amp;ROW($AH390)-1)&lt;&gt;""),ROW($AH$1:INDIRECT("$AH$"&amp;ROW($AD390)-1))),1)&gt;=510,0,
IF(INDEX($AH:$AH,LOOKUP(2,1/($AH$1:INDIRECT("$AH$"&amp;ROW($AH390)-1)&lt;&gt;""),ROW($AH$1:INDIRECT("$AH$"&amp;ROW($AH390)-1))),1)&gt;=255,0,
VLOOKUP(INDIRECT("$G$"&amp;LOOKUP(2,1/($AH$1:INDIRECT("$AH$"&amp;ROW($AH390)-1)&lt;&gt;""),ROW($AH$1:INDIRECT("$AH$"&amp;ROW($AH390)-1)))),'EV and Base'!$A$1:$N$671,8,FALSE))))</f>
        <v>67</v>
      </c>
      <c r="AI390" s="29" cm="1">
        <f t="array" aca="1" ref="AI390" ca="1">IF(NOT(ISNUMBER(INDEX($A:$A,LOOKUP(2,1/($A$1:INDIRECT("$A$"&amp;ROW($A390))&lt;&gt;""),ROW($A$1:INDIRECT("$A$"&amp;ROW($A390)))),1))),"",
ROUNDDOWN((((2*VLOOKUP($AA390,'EV and Base'!$A$1:$N$671,9,FALSE))+31+ROUNDDOWN($AC390/4,0))*$AB390)/100,0)+$AB390+10)</f>
        <v>161</v>
      </c>
      <c r="AJ390" s="21" cm="1">
        <f t="array" aca="1" ref="AJ390" ca="1">IF(NOT(ISNUMBER(INDEX($A:$A, LOOKUP(2, 1 / ($A$1:INDIRECT("$A$"&amp;ROW($A390)) &lt;&gt; ""),ROW($A$1:INDIRECT("$A$"&amp;ROW($A390)))), 1))), "",
ROUNDDOWN((ROUNDDOWN((((2*VLOOKUP($AA390, 'EV and Base'!$A$1:$N$671, 10, FALSE))+31+ROUNDDOWN($AD390/4, 0))*$AB390)/100, 0)+5)*1.1, 0))</f>
        <v>147</v>
      </c>
      <c r="AK390" s="21" t="str" cm="1">
        <f t="array" aca="1" ref="AK390" ca="1">IF(NOT(ISNUMBER(INDEX($A:$A, LOOKUP(2, 1 / ($A$1:INDIRECT("$A$"&amp;ROW($A390)) &lt;&gt; ""),ROW($A$1:INDIRECT("$A$"&amp;ROW($A390)))), 1))), "",
ROUNDDOWN((ROUNDDOWN((((2*VLOOKUP($AA390, 'EV and Base'!$A$1:$N$671, 11, FALSE))+30+ROUNDDOWN($AE390/4, 0))*$AB390)/100, 0)+5), 0)
&amp;"-"&amp;
ROUNDDOWN((ROUNDDOWN((((2*VLOOKUP($AA390, 'EV and Base'!$A$1:$N$671, 11, FALSE))+31+ROUNDDOWN($AE390/4, 0))*$AB390)/100, 0)+5), 0))</f>
        <v>111-111</v>
      </c>
      <c r="AL390" s="21" t="str" cm="1">
        <f t="array" aca="1" ref="AL390" ca="1">IF(NOT(ISNUMBER(INDEX($A:$A, LOOKUP(2, 1 / ($A$1:INDIRECT("$A$"&amp;ROW($A390)) &lt;&gt; ""),ROW($A$1:INDIRECT("$A$"&amp;ROW($A390)))), 1))), "",
ROUNDDOWN((ROUNDDOWN((((2*VLOOKUP($AA390, 'EV and Base'!$A$1:$N$671, 12, FALSE))+0+ROUNDDOWN($AF390/4, 0))*$AB390)/100, 0)+5)*0.9, 0)
&amp;"-"&amp;
ROUNDDOWN((ROUNDDOWN((((2*VLOOKUP($AA390, 'EV and Base'!$A$1:$N$671, 12, FALSE))+31+ROUNDDOWN($AF390/4, 0))*$AB390)/100, 0)+5)*0.9, 0))</f>
        <v>46-61</v>
      </c>
      <c r="AM390" s="21" t="str" cm="1">
        <f t="array" aca="1" ref="AM390" ca="1">IF(NOT(ISNUMBER(INDEX($A:$A, LOOKUP(2, 1 / ($A$1:INDIRECT("$A$"&amp;ROW($A390)) &lt;&gt; ""),ROW($A$1:INDIRECT("$A$"&amp;ROW($A390)))), 1))), "",
ROUNDDOWN((ROUNDDOWN((((2*VLOOKUP($AA390, 'EV and Base'!$A$1:$N$671, 13, FALSE))+30+ROUNDDOWN($AG390/4, 0))*$AB390)/100, 0)+5), 0)
&amp;"-"&amp;
ROUNDDOWN((ROUNDDOWN((((2*VLOOKUP($AA390, 'EV and Base'!$A$1:$N$671, 13, FALSE))+31+ROUNDDOWN($AG390/4, 0))*$AB390)/100, 0)+5), 0))</f>
        <v>110-111</v>
      </c>
      <c r="AN390" s="25" cm="1">
        <f t="array" aca="1" ref="AN390" ca="1">IF(NOT(ISNUMBER(INDEX($A:$A, LOOKUP(2, 1 / ($A$1:INDIRECT("$A$"&amp;ROW($A390)) &lt;&gt; ""),ROW($A$1:INDIRECT("$A$"&amp;ROW($A390)))), 1))), "",
ROUNDDOWN((ROUNDDOWN((((2*VLOOKUP($AA390, 'EV and Base'!$A$1:$N$671, 14, FALSE))+31+ROUNDDOWN($AH390/4, 0))*$AB390)/100, 0)+5), 0))</f>
        <v>108</v>
      </c>
      <c r="AO390" s="23" cm="1">
        <f t="array" aca="1" ref="AO390" ca="1">IF(NOT(ISNUMBER(INDEX($A:$A, LOOKUP(2, 1 / ($A$1:INDIRECT("$A$"&amp;ROW($A390)) &lt;&gt; ""),ROW($A$1:INDIRECT("$A$"&amp;ROW($A390)))), 1))), "",
ROUNDDOWN((((2*VLOOKUP($AA390, 'EV and Base'!$A$1:$N$671, 9, FALSE))+31+ROUNDDOWN($AC390/4, 0))*$AB390)/100, 0)+$AB390+10)</f>
        <v>161</v>
      </c>
      <c r="AP390" s="2" cm="1">
        <f t="array" aca="1" ref="AP390" ca="1">IF(NOT(ISNUMBER(INDEX($A:$A, LOOKUP(2, 1 / ($A$1:INDIRECT("$A$"&amp;ROW($A390)) &lt;&gt; ""),ROW($A$1:INDIRECT("$A$"&amp;ROW($A390)))), 1))), "",
ROUNDDOWN((ROUNDDOWN((((2*VLOOKUP($AA390, 'EV and Base'!$A$1:$N$671, 10, FALSE))+31+ROUNDDOWN($AD390/4, 0))*$AB390)/100, 0)+5)*1.1, 0))</f>
        <v>147</v>
      </c>
      <c r="AQ390" s="2" cm="1">
        <f t="array" aca="1" ref="AQ390" ca="1">IF(NOT(ISNUMBER(INDEX($A:$A, LOOKUP(2, 1 / ($A$1:INDIRECT("$A$"&amp;ROW($A390)) &lt;&gt; ""),ROW($A$1:INDIRECT("$A$"&amp;ROW($A390)))), 1))), "",
ROUNDDOWN((ROUNDDOWN((((2*VLOOKUP($AA390, 'EV and Base'!$A$1:$N$671, 11, FALSE))+$AV$2+ROUNDDOWN($AE390/4, 0))*$AB390)/100, 0)+5), 0))</f>
        <v>111</v>
      </c>
      <c r="AR390" s="22" cm="1">
        <f t="array" aca="1" ref="AR390" ca="1">IF(NOT(ISNUMBER(INDEX($A:$A, LOOKUP(2, 1 / ($A$1:INDIRECT("$A$"&amp;ROW($A390)) &lt;&gt; ""),ROW($A$1:INDIRECT("$A$"&amp;ROW($A390)))), 1))), "",
ROUNDDOWN((ROUNDDOWN((((2*VLOOKUP($AA390, 'EV and Base'!$A$1:$N$671, 12, FALSE))+$AW$2+ROUNDDOWN($AF390/4, 0))*$AB390)/100, 0)+5)*0.9, 0))</f>
        <v>54</v>
      </c>
      <c r="AS390" s="2" cm="1">
        <f t="array" aca="1" ref="AS390" ca="1">IF(NOT(ISNUMBER(INDEX($A:$A, LOOKUP(2, 1 / ($A$1:INDIRECT("$A$"&amp;ROW($A390)) &lt;&gt; ""),ROW($A$1:INDIRECT("$A$"&amp;ROW($A390)))), 1))), "",
ROUNDDOWN((ROUNDDOWN((((2*VLOOKUP($AA390, 'EV and Base'!$A$1:$N$671, 13, FALSE))+$AX$2+ROUNDDOWN($AG390/4, 0))*$AB390)/100, 0)+5), 0))</f>
        <v>111</v>
      </c>
      <c r="AT390" s="24" cm="1">
        <f t="array" aca="1" ref="AT390" ca="1">IF(NOT(ISNUMBER(INDEX($A:$A, LOOKUP(2, 1 / ($A$1:INDIRECT("$A$"&amp;ROW($A390)) &lt;&gt; ""),ROW($A$1:INDIRECT("$A$"&amp;ROW($A390)))), 1))), "",
ROUNDDOWN((ROUNDDOWN((((2*VLOOKUP($AA390, 'EV and Base'!$A$1:$N$671, 14, FALSE))+31+ROUNDDOWN($AH390/4, 0))*$AB390)/100, 0)+5), 0))</f>
        <v>108</v>
      </c>
      <c r="AU390" s="28">
        <v>255</v>
      </c>
      <c r="AY390" cm="1">
        <f t="array" aca="1" ref="AY390" ca="1">IF(NOT(ISNUMBER(INDEX($A:$A,LOOKUP(2,1/($A$1:INDIRECT("$A$"&amp;ROW($A390))&lt;&gt;""),ROW($A$1:INDIRECT("$A$"&amp;ROW($A390)))),1))),"",
INDEX($AY:$AY,LOOKUP(2,1/($AY$1:INDIRECT("$AY$"&amp;ROW($AY390)-1)&lt;&gt;""),ROW($AY$1:INDIRECT("$AY$"&amp;ROW($AY390)-1))),1)+$BL390)</f>
        <v>122682</v>
      </c>
      <c r="AZ390" s="3" cm="1">
        <f t="array" aca="1" ref="AZ390" ca="1">IF(NOT(ISNUMBER(INDEX($A:$A, LOOKUP(2, 1 / ($A$1:INDIRECT("$A$"&amp;ROW($A390)) &lt;&gt; ""),ROW($A$1:INDIRECT("$A$"&amp;ROW($A390)))), 1))), "",
VLOOKUP(INDIRECT("$G$"&amp;LOOKUP(2, 1 / ($AY$1:INDIRECT("$AY$"&amp;ROW($AY390)-1) &lt;&gt; ""),ROW($AY$1:INDIRECT("$AY$"&amp;ROW($AY390)-1)))),'EV and Base'!A329:N999,2,FALSE))</f>
        <v>123</v>
      </c>
      <c r="BA390" s="3" cm="1">
        <f t="array" aca="1" ref="BA390" ca="1">IF(NOT(ISNUMBER(INDEX($A:$A, LOOKUP(2, 1 / ($A$1:INDIRECT("$A$"&amp;ROW($A390)) &lt;&gt; ""),ROW($A$1:INDIRECT("$A$"&amp;ROW($A390)))), 1))), "",
INDIRECT("$I$"&amp;LOOKUP(2, 1 / ($AY$1:INDIRECT("$AY$"&amp;ROW($AY390)-1) &lt;&gt; ""),ROW($AY$1:INDIRECT("$AY$"&amp;ROW($AY390)-1)))))</f>
        <v>34</v>
      </c>
      <c r="BB390" s="1" cm="1">
        <f t="array" aca="1" ref="BB390" ca="1">IF(NOT(ISNUMBER(INDEX($A:$A, LOOKUP(2, 1 / ($A$1:INDIRECT("$A$"&amp;ROW($A390)) &lt;&gt; ""),ROW($A$1:INDIRECT("$A$"&amp;ROW($A390)))), 1))), "",
INDIRECT("$AB$"&amp;LOOKUP(2, 1 / ($AY$1:INDIRECT("$AY$"&amp;ROW($AY390)-1) &lt;&gt; ""),ROW($AY$1:INDIRECT("$AY$"&amp;ROW($AY390)-1)))))</f>
        <v>50</v>
      </c>
      <c r="BC390" s="3" cm="1">
        <f t="array" aca="1" ref="BC390" ca="1">IF(NOT(ISNUMBER(INDEX($A:$A,LOOKUP(2,1/($A$1:INDIRECT("$A$"&amp;ROW($A390))&lt;&gt;""),ROW($A$1:INDIRECT("$A$"&amp;ROW($A390)))),1))),"",
$BA390+$BA390+10)</f>
        <v>78</v>
      </c>
      <c r="BD390" s="3" cm="1">
        <f t="array" aca="1" ref="BD390" ca="1">IF(NOT(ISNUMBER(INDEX($A:$A,LOOKUP(2,1/($A$1:INDIRECT("$A$"&amp;ROW($A390))&lt;&gt;""),ROW($A$1:INDIRECT("$A$"&amp;ROW($A390)))),1))),"",
$BA390+$BB390+10)</f>
        <v>94</v>
      </c>
      <c r="BE390" s="3" cm="1">
        <f t="array" aca="1" ref="BE390" ca="1">IF(NOT(ISNUMBER(INDEX($A:$A,LOOKUP(2,1/($A$1:INDIRECT("$A$"&amp;ROW($A390))&lt;&gt;""),ROW($A$1:INDIRECT("$A$"&amp;ROW($A390)))),1))),"",
$BC390*$BC390)</f>
        <v>6084</v>
      </c>
      <c r="BF390" s="3" cm="1">
        <f t="array" aca="1" ref="BF390" ca="1">IF(NOT(ISNUMBER(INDEX($A:$A,LOOKUP(2,1/($A$1:INDIRECT("$A$"&amp;ROW($A390))&lt;&gt;""),ROW($A$1:INDIRECT("$A$"&amp;ROW($A390)))),1))),"",
$BD390*$BD390)</f>
        <v>8836</v>
      </c>
      <c r="BG390" s="3" cm="1">
        <f t="array" aca="1" ref="BG390" ca="1">IF(NOT(ISNUMBER(INDEX($A:$A,LOOKUP(2,1/($A$1:INDIRECT("$A$"&amp;ROW($A390))&lt;&gt;""),ROW($A$1:INDIRECT("$A$"&amp;ROW($A390)))),1))),"",
_xlfn.FLOOR.MATH(1.5*_xlfn.FLOOR.MATH($AZ390*BA390/5)))</f>
        <v>1254</v>
      </c>
      <c r="BH390" s="3" cm="1">
        <f t="array" aca="1" ref="BH390" ca="1">IF(NOT(ISNUMBER(INDEX($A:$A, LOOKUP(2, 1 / ($A$1:INDIRECT("$A$"&amp;ROW($A390)) &lt;&gt; ""),ROW($A$1:INDIRECT("$A$"&amp;ROW($A390)))), 1))), "",
_xlfn.FLOOR.MATH($BG390/IF(OR(INDIRECT("$C$"&amp;LOOKUP(2, 1 / ($AY$1:INDIRECT("$AY$"&amp;ROW($AY390)-1) &lt;&gt; ""),ROW($AY$1:INDIRECT("$AY$"&amp;ROW($AY390)-1))))="Multi",
INDIRECT("$C$"&amp;LOOKUP(2, 1 / ($AY$1:INDIRECT("$AY$"&amp;ROW($AY390)-1) &lt;&gt; ""),ROW($AY$1:INDIRECT("$AY$"&amp;ROW($AY390)-1))))="Double"),2,1)))</f>
        <v>1254</v>
      </c>
      <c r="BI390" s="3" cm="1">
        <f t="array" aca="1" ref="BI390" ca="1">IF(NOT(ISNUMBER(INDEX($A:$A,LOOKUP(2,1/($A$1:INDIRECT("$A$"&amp;ROW($A390))&lt;&gt;""),ROW($A$1:INDIRECT("$A$"&amp;ROW($A390)))),1))),"",
VLOOKUP($BC390,GameFreakSQRT!$A$1:$B$200,2,FALSE))</f>
        <v>36175</v>
      </c>
      <c r="BJ390" s="3" cm="1">
        <f t="array" aca="1" ref="BJ390" ca="1">IF(NOT(ISNUMBER(INDEX($A:$A,LOOKUP(2,1/($A$1:INDIRECT("$A$"&amp;ROW($A390))&lt;&gt;""),ROW($A$1:INDIRECT("$A$"&amp;ROW($A390)))),1))),"",
VLOOKUP($BD390,GameFreakSQRT!$A$1:$B$200,2,FALSE))</f>
        <v>39712</v>
      </c>
      <c r="BK390" s="3" cm="1">
        <f t="array" aca="1" ref="BK390" ca="1">IF(NOT(ISNUMBER(INDEX($A:$A,LOOKUP(2,1/($A$1:INDIRECT("$A$"&amp;ROW($A390))&lt;&gt;""),ROW($A$1:INDIRECT("$A$"&amp;ROW($A390)))),1))),"",
_xlfn.FLOOR.MATH((($BI390*$BE390)*$BH390)/($BJ390*$BF390))+1)</f>
        <v>787</v>
      </c>
      <c r="BL390" s="3" cm="1">
        <f t="array" aca="1" ref="BL390" ca="1">IF(NOT(ISNUMBER(INDEX($A:$A,LOOKUP(2,1/($A$1:INDIRECT("$A$"&amp;ROW($A390))&lt;&gt;""),ROW($A$1:INDIRECT("$A$"&amp;ROW($A390)))),1))),"",
_xlfn.FLOOR.MATH($BK390*IF(NOT(INDIRECT("$Z$"&amp;LOOKUP(2, 1 / ($AY$1:INDIRECT("$AY$"&amp;ROW($AY390)-1) &lt;&gt; ""),ROW($AY$1:INDIRECT("$AY$"&amp;ROW($AY390)-1))))=""),1.5,1)))</f>
        <v>1180</v>
      </c>
      <c r="BM390" s="3" cm="1">
        <f t="array" aca="1" ref="BM390" ca="1">IF(NOT(ISNUMBER(INDEX($A:$A, LOOKUP(2, 1 / ($A$1:INDIRECT("$A$"&amp;ROW($A390)) &lt;&gt; ""),ROW($A$1:INDIRECT("$A$"&amp;ROW($A390)))), 1))), "",
INDIRECT("$Y$"&amp;LOOKUP(2, 1 / ($AY$1:INDIRECT("$AY$"&amp;ROW($AY390)-1) &lt;&gt; ""),ROW($AY$1:INDIRECT("$AY$"&amp;ROW($AY390)-1)))))</f>
        <v>1180</v>
      </c>
      <c r="BN390" s="3" t="b">
        <f t="shared" ca="1" si="35"/>
        <v>1</v>
      </c>
    </row>
    <row r="391" spans="1:66" x14ac:dyDescent="0.45">
      <c r="A391" s="69">
        <v>83</v>
      </c>
      <c r="B391" s="69" t="s">
        <v>114</v>
      </c>
      <c r="C391" s="66" t="s">
        <v>46</v>
      </c>
      <c r="D391" s="66" t="s">
        <v>663</v>
      </c>
      <c r="E391" s="66" t="s">
        <v>48</v>
      </c>
      <c r="F391" s="56">
        <v>1</v>
      </c>
      <c r="G391" s="2" t="s">
        <v>334</v>
      </c>
      <c r="H391" s="2" t="s">
        <v>50</v>
      </c>
      <c r="I391" s="2">
        <v>35</v>
      </c>
      <c r="J391" s="2" t="s">
        <v>92</v>
      </c>
      <c r="K391" s="2" t="s">
        <v>281</v>
      </c>
      <c r="L391" s="2" t="s">
        <v>53</v>
      </c>
      <c r="M391" s="2" t="s">
        <v>407</v>
      </c>
      <c r="N391" s="2" t="s">
        <v>254</v>
      </c>
      <c r="O391" s="2" t="s">
        <v>645</v>
      </c>
      <c r="P391" s="2" t="s">
        <v>528</v>
      </c>
      <c r="Q391" s="2">
        <v>0</v>
      </c>
      <c r="R391" s="2">
        <f>_xlfn.FLOOR.MATH((((2*VLOOKUP(G391, 'EV and Base'!$A$1:$N$671, 9, FALSE))+$Q391)*$I391)/100)+$I391+10</f>
        <v>80</v>
      </c>
      <c r="S391" s="2">
        <f>_xlfn.FLOOR.MATH((_xlfn.FLOOR.MATH((((2*VLOOKUP($G391, 'EV and Base'!$A$1:$N$671, 10, FALSE))+$Q391)*$I391)/100)+5)*
IF(OR($J391="Lonely", $J391="Brave", $J391="Adamant", $J391="Naughty"), 1.1,
IF(OR($J391="Bold", $J391="Timid", $J391="Modest", $J391="Calm"), 0.9, 1)))</f>
        <v>51</v>
      </c>
      <c r="T391" s="2">
        <f>_xlfn.FLOOR.MATH((_xlfn.FLOOR.MATH((((2*VLOOKUP($G391, 'EV and Base'!$A$1:$N$671, 11, FALSE))+$Q391)*$I391)/100)+5)*
IF(OR($J391="Bold", $J391="Relaxed", $J391="Impish", $J391="Lax"), 1.1,
IF(OR($J391="Lonely", $J391="Hasty", $J391="Mild", $J391="Gentle"), 0.9, 1)))</f>
        <v>54</v>
      </c>
      <c r="U391" s="2">
        <f>_xlfn.FLOOR.MATH((_xlfn.FLOOR.MATH((((2*VLOOKUP($G391, 'EV and Base'!$A$1:$N$671, 12, FALSE))+$Q391)*$I391)/100)+5)*
IF(OR($J391="Modest", $J391="Mild", $J391="Quiet", $J391="Rash"), 1.1,
IF(OR($J391="Adamant", $J391="Impish", $J391="Jolly", $J391="Careful"), 0.9, 1)))</f>
        <v>31</v>
      </c>
      <c r="V391" s="2">
        <f>_xlfn.FLOOR.MATH((_xlfn.FLOOR.MATH((((2*VLOOKUP($G391, 'EV and Base'!$A$1:$N$671, 13, FALSE))+$Q391)*$I391)/100)+5)*
IF(OR($J391="Calm", $J391="Gentle", $J391="Sassy", $J391="Careful"), 1.1,
IF(OR($J391="Naughty", $J391="Lax", $J391="Naive", $J391="Rash"), 0.9, 1)))</f>
        <v>54</v>
      </c>
      <c r="W391" s="2">
        <f>_xlfn.FLOOR.MATH((_xlfn.FLOOR.MATH((((2*VLOOKUP($G391, 'EV and Base'!$A$1:$N$671, 14, FALSE))+$Q391)*$I391)/100)+5)*
IF(OR($J391="Timid", $J391="Hasty", $J391="Jolly", $J391="Naive"), 1.1,
IF(OR($J391="Brave", $J391="Relaxed", $J391="Quiet", $J391="Sassy"), 0.9, 1)))</f>
        <v>38</v>
      </c>
      <c r="X391" s="66">
        <v>1400</v>
      </c>
      <c r="Y391" s="1">
        <v>718</v>
      </c>
      <c r="Z391" s="1">
        <v>1</v>
      </c>
      <c r="AA391" s="23" t="str" cm="1">
        <f t="array" aca="1" ref="AA391" ca="1">IF(NOT(ISNUMBER(INDEX($A:$A,LOOKUP(2,1/($A$1:INDIRECT("$A$"&amp;ROW($A391))&lt;&gt;""),ROW($A$1:INDIRECT("$A$"&amp;ROW($A391)))),1))),"",
IF(NOT(ISNUMBER($A391)),$AA390,
IF($AB391&lt;16,"Lillipup",
IF($AB391&lt;32,"Herdier",
"Stoutland"))))</f>
        <v>Stoutland</v>
      </c>
      <c r="AB391" s="25" cm="1">
        <f t="array" aca="1" ref="AB391" ca="1">IF(NOT(ISNUMBER(INDEX($A:$A, LOOKUP(2, 1 / ($A$1:INDIRECT("$A$"&amp;ROW($A391)) &lt;&gt; ""),ROW($A$1:INDIRECT("$A$"&amp;ROW($A391)))), 1))), "",
VLOOKUP($AY391,'Medium-Slow'!$A$1:$B$101,2,TRUE))</f>
        <v>50</v>
      </c>
      <c r="AC391" s="23" cm="1">
        <f t="array" aca="1" ref="AC391" ca="1">IF(NOT(ISNUMBER(INDEX($A:$A, LOOKUP(2, 1 / ($A$1:INDIRECT("$A$"&amp;ROW($A391)) &lt;&gt; ""),ROW($A$1:INDIRECT("$A$"&amp;ROW($A391)))), 1))), "",
INDEX($AC:$AC, LOOKUP(2, 1 / ($AC$1:INDIRECT("$AC$"&amp;ROW($AC391)-1) &lt;&gt; ""),ROW($AC$1:INDIRECT("$AC$"&amp;ROW($AC391)-1))), 1)+
IF(INDEX($AC:$AC, LOOKUP(2, 1 / ($AC$1:INDIRECT("$AC$"&amp;ROW($AC391)-1) &lt;&gt; ""),ROW($AC$1:INDIRECT("$AC$"&amp;ROW($AC391)-1))), 1)+
INDEX($AD:$AD, LOOKUP(2, 1 / ($AD$1:INDIRECT("$AD$"&amp;ROW($AD391)-1) &lt;&gt; ""),ROW($AD$1:INDIRECT("$AD$"&amp;ROW($AD391)-1))), 1)+
INDEX($AE:$AE, LOOKUP(2, 1 / ($AE$1:INDIRECT("$AE$"&amp;ROW($AE391)-1) &lt;&gt; ""),ROW($AE$1:INDIRECT("$AE$"&amp;ROW($AD391)-1))), 1)+
INDEX($AE:$AF, LOOKUP(2, 1 / ($AF$1:INDIRECT("$AF$"&amp;ROW($AF391)-1) &lt;&gt; ""),ROW($AF$1:INDIRECT("$AF$"&amp;ROW($AD391)-1))), 1)+
INDEX($AG:$AG, LOOKUP(2, 1 / ($AG$1:INDIRECT("$AG$"&amp;ROW($AG391)-1) &lt;&gt; ""),ROW($AG$1:INDIRECT("$AG$"&amp;ROW($AD391)-1))), 1)+
INDEX($AH:$AH, LOOKUP(2, 1 / ($AH$1:INDIRECT("$AH$"&amp;ROW($AH391)-1) &lt;&gt; ""),ROW($AH$1:INDIRECT("$AH$"&amp;ROW($AD391)-1))), 1)&gt;=510,0,
IF(INDEX($AC:$AC, LOOKUP(2, 1 / ($AC$1:INDIRECT("$AC$"&amp;ROW($AC391)-1) &lt;&gt; ""),ROW($AC$1:INDIRECT("$AC$"&amp;ROW($AC391)-1))), 1)&gt;=255,0,
VLOOKUP(INDIRECT("$G$"&amp;LOOKUP(2, 1 / ($AC$1:INDIRECT("$AC$"&amp;ROW($AC391)-1) &lt;&gt; ""),ROW($AC$1:INDIRECT("$AC$"&amp;ROW($AC391)-1)))), 'EV and Base'!$A$1:$N$671, 3, FALSE))))</f>
        <v>10</v>
      </c>
      <c r="AD391" s="2" cm="1">
        <f t="array" aca="1" ref="AD391" ca="1">IF(NOT(ISNUMBER(INDEX($A:$A, LOOKUP(2, 1 / ($A$1:INDIRECT("$A$"&amp;ROW($A391)) &lt;&gt; ""),ROW($A$1:INDIRECT("$A$"&amp;ROW($A391)))), 1))), "",
INDEX($AD:$AD, LOOKUP(2, 1 / ($AD$1:INDIRECT("$AD$"&amp;ROW($AD391)-1) &lt;&gt; ""),ROW($AD$1:INDIRECT("$AD$"&amp;ROW($AD391)-1))), 1)+
IF(INDEX($AC:$AC, LOOKUP(2, 1 / ($AC$1:INDIRECT("$AC$"&amp;ROW($AC391)-1) &lt;&gt; ""),ROW($AC$1:INDIRECT("$AC$"&amp;ROW($AC391)-1))), 1)+
INDEX($AD:$AD, LOOKUP(2, 1 / ($AD$1:INDIRECT("$AD$"&amp;ROW($AD391)-1) &lt;&gt; ""),ROW($AD$1:INDIRECT("$AD$"&amp;ROW($AD391)-1))), 1)+
INDEX($AE:$AE, LOOKUP(2, 1 / ($AE$1:INDIRECT("$AE$"&amp;ROW($AE391)-1) &lt;&gt; ""),ROW($AE$1:INDIRECT("$AE$"&amp;ROW($AD391)-1))), 1)+
INDEX($AE:$AF, LOOKUP(2, 1 / ($AF$1:INDIRECT("$AF$"&amp;ROW($AF391)-1) &lt;&gt; ""),ROW($AF$1:INDIRECT("$AF$"&amp;ROW($AD391)-1))), 1)+
INDEX($AG:$AG, LOOKUP(2, 1 / ($AG$1:INDIRECT("$AG$"&amp;ROW($AG391)-1) &lt;&gt; ""),ROW($AG$1:INDIRECT("$AG$"&amp;ROW($AD391)-1))), 1)+
INDEX($AH:$AH, LOOKUP(2, 1 / ($AH$1:INDIRECT("$AH$"&amp;ROW($AH391)-1) &lt;&gt; ""),ROW($AH$1:INDIRECT("$AH$"&amp;ROW($AD391)-1))), 1)&gt;=510,0,
IF(INDEX($AD:$AD, LOOKUP(2, 1 / ($AD$1:INDIRECT("$AD$"&amp;ROW($AD391)-1) &lt;&gt; ""),ROW($AD$1:INDIRECT("$AD$"&amp;ROW($AD391)-1))), 1)&gt;=255,0,
VLOOKUP(INDIRECT("$G$"&amp;LOOKUP(2, 1 / ($AD$1:INDIRECT("$AD$"&amp;ROW($AD391)-1) &lt;&gt; ""),ROW($AD$1:INDIRECT("$AD$"&amp;ROW($AD391)-1)))), 'EV and Base'!$A$1:$N$671, 4, FALSE))))</f>
        <v>111</v>
      </c>
      <c r="AE391" s="2" cm="1">
        <f t="array" aca="1" ref="AE391" ca="1">IF(NOT(ISNUMBER(INDEX($A:$A,LOOKUP(2,1/($A$1:INDIRECT("$A$"&amp;ROW($A391))&lt;&gt;""),ROW($A$1:INDIRECT("$A$"&amp;ROW($A391)))),1))),"",
INDEX($AE:$AE,LOOKUP(2,1/($AE$1:INDIRECT("$AE$"&amp;ROW($AE391)-1)&lt;&gt;""),ROW($AE$1:INDIRECT("$AE$"&amp;ROW($AE391)-1))),1)+
IF(INDEX($AC:$AC,LOOKUP(2,1/($AC$1:INDIRECT("$AC$"&amp;ROW($AC391)-1)&lt;&gt;""),ROW($AC$1:INDIRECT("$AC$"&amp;ROW($AC391)-1))),1)+
INDEX($AD:$AD,LOOKUP(2,1/($AD$1:INDIRECT("$AD$"&amp;ROW($AD391)-1)&lt;&gt;""),ROW($AD$1:INDIRECT("$AD$"&amp;ROW($AD391)-1))),1)+
INDEX($AE:$AE,LOOKUP(2,1/($AE$1:INDIRECT("$AE$"&amp;ROW($AE391)-1)&lt;&gt;""),ROW($AE$1:INDIRECT("$AE$"&amp;ROW($AD391)-1))),1)+
INDEX($AE:$AF,LOOKUP(2,1/($AF$1:INDIRECT("$AF$"&amp;ROW($AF391)-1)&lt;&gt;""),ROW($AF$1:INDIRECT("$AF$"&amp;ROW($AD391)-1))),1)+
INDEX($AG:$AG,LOOKUP(2,1/($AG$1:INDIRECT("$AG$"&amp;ROW($AG391)-1)&lt;&gt;""),ROW($AG$1:INDIRECT("$AG$"&amp;ROW($AD391)-1))),1)+
INDEX($AH:$AH,LOOKUP(2,1/($AH$1:INDIRECT("$AH$"&amp;ROW($AH391)-1)&lt;&gt;""),ROW($AH$1:INDIRECT("$AH$"&amp;ROW($AD391)-1))),1)&gt;=510,0,
IF(INDEX($AE:$AE,LOOKUP(2,1/($AE$1:INDIRECT("$AE$"&amp;ROW($AE391)-1)&lt;&gt;""),ROW($AE$1:INDIRECT("$AE$"&amp;ROW($AE391)-1))),1)&gt;=255,0,
VLOOKUP(INDIRECT("$G$"&amp;LOOKUP(2,1/($AE$1:INDIRECT("$AE$"&amp;ROW($AE391)-1)&lt;&gt;""),ROW($AE$1:INDIRECT("$AE$"&amp;ROW($AE391)-1)))),'EV and Base'!$A$1:$N$671,5,FALSE))))</f>
        <v>11</v>
      </c>
      <c r="AF391" s="2" cm="1">
        <f t="array" aca="1" ref="AF391" ca="1">IF(NOT(ISNUMBER(INDEX($A:$A, LOOKUP(2, 1 / ($A$1:INDIRECT("$A$"&amp;ROW($A391)) &lt;&gt; ""),ROW($A$1:INDIRECT("$A$"&amp;ROW($A391)))), 1))), "",
INDEX($AF:$AF, LOOKUP(2, 1 / ($AF$1:INDIRECT("$AF$"&amp;ROW($AF391)-1) &lt;&gt; ""),ROW($AF$1:INDIRECT("$AF$"&amp;ROW($AF391)-1))), 1)+
IF(INDEX($AC:$AC, LOOKUP(2, 1 / ($AC$1:INDIRECT("$AC$"&amp;ROW($AC391)-1) &lt;&gt; ""),ROW($AC$1:INDIRECT("$AC$"&amp;ROW($AC391)-1))), 1)+
INDEX($AD:$AD, LOOKUP(2, 1 / ($AD$1:INDIRECT("$AD$"&amp;ROW($AD391)-1) &lt;&gt; ""),ROW($AD$1:INDIRECT("$AD$"&amp;ROW($AD391)-1))), 1)+
INDEX($AE:$AE, LOOKUP(2, 1 / ($AE$1:INDIRECT("$AE$"&amp;ROW($AE391)-1) &lt;&gt; ""),ROW($AE$1:INDIRECT("$AE$"&amp;ROW($AD391)-1))), 1)+
INDEX($AE:$AF, LOOKUP(2, 1 / ($AF$1:INDIRECT("$AF$"&amp;ROW($AF391)-1) &lt;&gt; ""),ROW($AF$1:INDIRECT("$AF$"&amp;ROW($AD391)-1))), 1)+
INDEX($AG:$AG, LOOKUP(2, 1 / ($AG$1:INDIRECT("$AG$"&amp;ROW($AG391)-1) &lt;&gt; ""),ROW($AG$1:INDIRECT("$AG$"&amp;ROW($AD391)-1))), 1)+
INDEX($AH:$AH, LOOKUP(2, 1 / ($AH$1:INDIRECT("$AH$"&amp;ROW($AH391)-1) &lt;&gt; ""),ROW($AH$1:INDIRECT("$AH$"&amp;ROW($AD391)-1))), 1)&gt;=510,0,
IF(INDEX($AF:$AF, LOOKUP(2, 1 / ($AF$1:INDIRECT("$AF$"&amp;ROW($AF391)-1) &lt;&gt; ""),ROW($AF$1:INDIRECT("$AF$"&amp;ROW($AF391)-1))), 1)&gt;=255,0,
VLOOKUP(INDIRECT("$G$"&amp;LOOKUP(2, 1 / ($AF$1:INDIRECT("$AF$"&amp;ROW($AF391)-1) &lt;&gt; ""),ROW($AF$1:INDIRECT("$AF$"&amp;ROW($AF391)-1)))), 'EV and Base'!$A$1:$N$671, 6, FALSE))))</f>
        <v>21</v>
      </c>
      <c r="AG391" s="2" cm="1">
        <f t="array" aca="1" ref="AG391" ca="1">IF(NOT(ISNUMBER(INDEX($A:$A, LOOKUP(2, 1 / ($A$1:INDIRECT("$A$"&amp;ROW($A391)) &lt;&gt; ""),ROW($A$1:INDIRECT("$A$"&amp;ROW($A391)))), 1))), "",
INDEX($AG:$AG, LOOKUP(2, 1 / ($AG$1:INDIRECT("$AG$"&amp;ROW($AG391)-1) &lt;&gt; ""),ROW($AG$1:INDIRECT("$AG$"&amp;ROW($AG391)-1))), 1)+
IF(INDEX($AC:$AC, LOOKUP(2, 1 / ($AC$1:INDIRECT("$AC$"&amp;ROW($AC391)-1) &lt;&gt; ""),ROW($AC$1:INDIRECT("$AC$"&amp;ROW($AC391)-1))), 1)+
INDEX($AD:$AD, LOOKUP(2, 1 / ($AD$1:INDIRECT("$AD$"&amp;ROW($AD391)-1) &lt;&gt; ""),ROW($AD$1:INDIRECT("$AD$"&amp;ROW($AD391)-1))), 1)+
INDEX($AE:$AE, LOOKUP(2, 1 / ($AE$1:INDIRECT("$AE$"&amp;ROW($AE391)-1) &lt;&gt; ""),ROW($AE$1:INDIRECT("$AE$"&amp;ROW($AD391)-1))), 1)+
INDEX($AE:$AF, LOOKUP(2, 1 / ($AF$1:INDIRECT("$AF$"&amp;ROW($AF391)-1) &lt;&gt; ""),ROW($AF$1:INDIRECT("$AF$"&amp;ROW($AD391)-1))), 1)+
INDEX($AG:$AG, LOOKUP(2, 1 / ($AG$1:INDIRECT("$AG$"&amp;ROW($AG391)-1) &lt;&gt; ""),ROW($AG$1:INDIRECT("$AG$"&amp;ROW($AD391)-1))), 1)+
INDEX($AH:$AH, LOOKUP(2, 1 / ($AH$1:INDIRECT("$AH$"&amp;ROW($AH391)-1) &lt;&gt; ""),ROW($AH$1:INDIRECT("$AH$"&amp;ROW($AD391)-1))), 1)&gt;=510,0,
IF(INDEX($AG:$AG, LOOKUP(2, 1 / ($AG$1:INDIRECT("$AG$"&amp;ROW($AG391)-1) &lt;&gt; ""),ROW($AG$1:INDIRECT("$AG$"&amp;ROW($AG391)-1))), 1)&gt;=255,0,
VLOOKUP(INDIRECT("$G$"&amp;LOOKUP(2, 1 / ($AG$1:INDIRECT("$AG$"&amp;ROW($AG391)-1) &lt;&gt; ""),ROW($AG$1:INDIRECT("$AG$"&amp;ROW($AG391)-1)))), 'EV and Base'!$A$1:$N$671, 7, FALSE))))</f>
        <v>6</v>
      </c>
      <c r="AH391" s="24" cm="1">
        <f t="array" aca="1" ref="AH391" ca="1">IF(NOT(ISNUMBER(INDEX($A:$A,LOOKUP(2,1/($A$1:INDIRECT("$A$"&amp;ROW($A391))&lt;&gt;""),ROW($A$1:INDIRECT("$A$"&amp;ROW($A391)))),1))),"",
INDEX($AH:$AH,LOOKUP(2,1/($AH$1:INDIRECT("$AH$"&amp;ROW($AH391)-1)&lt;&gt;""),ROW($AH$1:INDIRECT("$AH$"&amp;ROW($AH391)-1))),1)+
IF(INDEX($AC:$AC,LOOKUP(2,1/($AC$1:INDIRECT("$AC$"&amp;ROW($AC391)-1)&lt;&gt;""),ROW($AC$1:INDIRECT("$AC$"&amp;ROW($AC391)-1))),1)+
INDEX($AD:$AD,LOOKUP(2,1/($AD$1:INDIRECT("$AD$"&amp;ROW($AD391)-1)&lt;&gt;""),ROW($AD$1:INDIRECT("$AD$"&amp;ROW($AD391)-1))),1)+
INDEX($AE:$AE,LOOKUP(2,1/($AE$1:INDIRECT("$AE$"&amp;ROW($AE391)-1)&lt;&gt;""),ROW($AE$1:INDIRECT("$AE$"&amp;ROW($AD391)-1))),1)+
INDEX($AE:$AF,LOOKUP(2,1/($AF$1:INDIRECT("$AF$"&amp;ROW($AF391)-1)&lt;&gt;""),ROW($AF$1:INDIRECT("$AF$"&amp;ROW($AD391)-1))),1)+
INDEX($AG:$AG,LOOKUP(2,1/($AG$1:INDIRECT("$AG$"&amp;ROW($AG391)-1)&lt;&gt;""),ROW($AG$1:INDIRECT("$AG$"&amp;ROW($AD391)-1))),1)+
INDEX($AH:$AH,LOOKUP(2,1/($AH$1:INDIRECT("$AH$"&amp;ROW($AH391)-1)&lt;&gt;""),ROW($AH$1:INDIRECT("$AH$"&amp;ROW($AD391)-1))),1)&gt;=510,0,
IF(INDEX($AH:$AH,LOOKUP(2,1/($AH$1:INDIRECT("$AH$"&amp;ROW($AH391)-1)&lt;&gt;""),ROW($AH$1:INDIRECT("$AH$"&amp;ROW($AH391)-1))),1)&gt;=255,0,
VLOOKUP(INDIRECT("$G$"&amp;LOOKUP(2,1/($AH$1:INDIRECT("$AH$"&amp;ROW($AH391)-1)&lt;&gt;""),ROW($AH$1:INDIRECT("$AH$"&amp;ROW($AH391)-1)))),'EV and Base'!$A$1:$N$671,8,FALSE))))</f>
        <v>67</v>
      </c>
      <c r="AI391" s="29" cm="1">
        <f t="array" aca="1" ref="AI391" ca="1">IF(NOT(ISNUMBER(INDEX($A:$A,LOOKUP(2,1/($A$1:INDIRECT("$A$"&amp;ROW($A391))&lt;&gt;""),ROW($A$1:INDIRECT("$A$"&amp;ROW($A391)))),1))),"",
ROUNDDOWN((((2*VLOOKUP($AA391,'EV and Base'!$A$1:$N$671,9,FALSE))+31+ROUNDDOWN($AC391/4,0))*$AB391)/100,0)+$AB391+10)</f>
        <v>161</v>
      </c>
      <c r="AJ391" s="21" cm="1">
        <f t="array" aca="1" ref="AJ391" ca="1">IF(NOT(ISNUMBER(INDEX($A:$A, LOOKUP(2, 1 / ($A$1:INDIRECT("$A$"&amp;ROW($A391)) &lt;&gt; ""),ROW($A$1:INDIRECT("$A$"&amp;ROW($A391)))), 1))), "",
ROUNDDOWN((ROUNDDOWN((((2*VLOOKUP($AA391, 'EV and Base'!$A$1:$N$671, 10, FALSE))+31+ROUNDDOWN($AD391/4, 0))*$AB391)/100, 0)+5)*1.1, 0))</f>
        <v>147</v>
      </c>
      <c r="AK391" s="21" t="str" cm="1">
        <f t="array" aca="1" ref="AK391" ca="1">IF(NOT(ISNUMBER(INDEX($A:$A, LOOKUP(2, 1 / ($A$1:INDIRECT("$A$"&amp;ROW($A391)) &lt;&gt; ""),ROW($A$1:INDIRECT("$A$"&amp;ROW($A391)))), 1))), "",
ROUNDDOWN((ROUNDDOWN((((2*VLOOKUP($AA391, 'EV and Base'!$A$1:$N$671, 11, FALSE))+30+ROUNDDOWN($AE391/4, 0))*$AB391)/100, 0)+5), 0)
&amp;"-"&amp;
ROUNDDOWN((ROUNDDOWN((((2*VLOOKUP($AA391, 'EV and Base'!$A$1:$N$671, 11, FALSE))+31+ROUNDDOWN($AE391/4, 0))*$AB391)/100, 0)+5), 0))</f>
        <v>111-111</v>
      </c>
      <c r="AL391" s="21" t="str" cm="1">
        <f t="array" aca="1" ref="AL391" ca="1">IF(NOT(ISNUMBER(INDEX($A:$A, LOOKUP(2, 1 / ($A$1:INDIRECT("$A$"&amp;ROW($A391)) &lt;&gt; ""),ROW($A$1:INDIRECT("$A$"&amp;ROW($A391)))), 1))), "",
ROUNDDOWN((ROUNDDOWN((((2*VLOOKUP($AA391, 'EV and Base'!$A$1:$N$671, 12, FALSE))+0+ROUNDDOWN($AF391/4, 0))*$AB391)/100, 0)+5)*0.9, 0)
&amp;"-"&amp;
ROUNDDOWN((ROUNDDOWN((((2*VLOOKUP($AA391, 'EV and Base'!$A$1:$N$671, 12, FALSE))+31+ROUNDDOWN($AF391/4, 0))*$AB391)/100, 0)+5)*0.9, 0))</f>
        <v>46-61</v>
      </c>
      <c r="AM391" s="21" t="str" cm="1">
        <f t="array" aca="1" ref="AM391" ca="1">IF(NOT(ISNUMBER(INDEX($A:$A, LOOKUP(2, 1 / ($A$1:INDIRECT("$A$"&amp;ROW($A391)) &lt;&gt; ""),ROW($A$1:INDIRECT("$A$"&amp;ROW($A391)))), 1))), "",
ROUNDDOWN((ROUNDDOWN((((2*VLOOKUP($AA391, 'EV and Base'!$A$1:$N$671, 13, FALSE))+30+ROUNDDOWN($AG391/4, 0))*$AB391)/100, 0)+5), 0)
&amp;"-"&amp;
ROUNDDOWN((ROUNDDOWN((((2*VLOOKUP($AA391, 'EV and Base'!$A$1:$N$671, 13, FALSE))+31+ROUNDDOWN($AG391/4, 0))*$AB391)/100, 0)+5), 0))</f>
        <v>110-111</v>
      </c>
      <c r="AN391" s="25" cm="1">
        <f t="array" aca="1" ref="AN391" ca="1">IF(NOT(ISNUMBER(INDEX($A:$A, LOOKUP(2, 1 / ($A$1:INDIRECT("$A$"&amp;ROW($A391)) &lt;&gt; ""),ROW($A$1:INDIRECT("$A$"&amp;ROW($A391)))), 1))), "",
ROUNDDOWN((ROUNDDOWN((((2*VLOOKUP($AA391, 'EV and Base'!$A$1:$N$671, 14, FALSE))+31+ROUNDDOWN($AH391/4, 0))*$AB391)/100, 0)+5), 0))</f>
        <v>108</v>
      </c>
      <c r="AO391" s="23" cm="1">
        <f t="array" aca="1" ref="AO391" ca="1">IF(NOT(ISNUMBER(INDEX($A:$A, LOOKUP(2, 1 / ($A$1:INDIRECT("$A$"&amp;ROW($A391)) &lt;&gt; ""),ROW($A$1:INDIRECT("$A$"&amp;ROW($A391)))), 1))), "",
ROUNDDOWN((((2*VLOOKUP($AA391, 'EV and Base'!$A$1:$N$671, 9, FALSE))+31+ROUNDDOWN($AC391/4, 0))*$AB391)/100, 0)+$AB391+10)</f>
        <v>161</v>
      </c>
      <c r="AP391" s="2" cm="1">
        <f t="array" aca="1" ref="AP391" ca="1">IF(NOT(ISNUMBER(INDEX($A:$A, LOOKUP(2, 1 / ($A$1:INDIRECT("$A$"&amp;ROW($A391)) &lt;&gt; ""),ROW($A$1:INDIRECT("$A$"&amp;ROW($A391)))), 1))), "",
ROUNDDOWN((ROUNDDOWN((((2*VLOOKUP($AA391, 'EV and Base'!$A$1:$N$671, 10, FALSE))+31+ROUNDDOWN($AD391/4, 0))*$AB391)/100, 0)+5)*1.1, 0))</f>
        <v>147</v>
      </c>
      <c r="AQ391" s="2" cm="1">
        <f t="array" aca="1" ref="AQ391" ca="1">IF(NOT(ISNUMBER(INDEX($A:$A, LOOKUP(2, 1 / ($A$1:INDIRECT("$A$"&amp;ROW($A391)) &lt;&gt; ""),ROW($A$1:INDIRECT("$A$"&amp;ROW($A391)))), 1))), "",
ROUNDDOWN((ROUNDDOWN((((2*VLOOKUP($AA391, 'EV and Base'!$A$1:$N$671, 11, FALSE))+$AV$2+ROUNDDOWN($AE391/4, 0))*$AB391)/100, 0)+5), 0))</f>
        <v>111</v>
      </c>
      <c r="AR391" s="22" cm="1">
        <f t="array" aca="1" ref="AR391" ca="1">IF(NOT(ISNUMBER(INDEX($A:$A, LOOKUP(2, 1 / ($A$1:INDIRECT("$A$"&amp;ROW($A391)) &lt;&gt; ""),ROW($A$1:INDIRECT("$A$"&amp;ROW($A391)))), 1))), "",
ROUNDDOWN((ROUNDDOWN((((2*VLOOKUP($AA391, 'EV and Base'!$A$1:$N$671, 12, FALSE))+$AW$2+ROUNDDOWN($AF391/4, 0))*$AB391)/100, 0)+5)*0.9, 0))</f>
        <v>54</v>
      </c>
      <c r="AS391" s="2" cm="1">
        <f t="array" aca="1" ref="AS391" ca="1">IF(NOT(ISNUMBER(INDEX($A:$A, LOOKUP(2, 1 / ($A$1:INDIRECT("$A$"&amp;ROW($A391)) &lt;&gt; ""),ROW($A$1:INDIRECT("$A$"&amp;ROW($A391)))), 1))), "",
ROUNDDOWN((ROUNDDOWN((((2*VLOOKUP($AA391, 'EV and Base'!$A$1:$N$671, 13, FALSE))+$AX$2+ROUNDDOWN($AG391/4, 0))*$AB391)/100, 0)+5), 0))</f>
        <v>111</v>
      </c>
      <c r="AT391" s="24" cm="1">
        <f t="array" aca="1" ref="AT391" ca="1">IF(NOT(ISNUMBER(INDEX($A:$A, LOOKUP(2, 1 / ($A$1:INDIRECT("$A$"&amp;ROW($A391)) &lt;&gt; ""),ROW($A$1:INDIRECT("$A$"&amp;ROW($A391)))), 1))), "",
ROUNDDOWN((ROUNDDOWN((((2*VLOOKUP($AA391, 'EV and Base'!$A$1:$N$671, 14, FALSE))+31+ROUNDDOWN($AH391/4, 0))*$AB391)/100, 0)+5), 0))</f>
        <v>108</v>
      </c>
      <c r="AU391" s="28">
        <v>255</v>
      </c>
      <c r="AY391" cm="1">
        <f t="array" aca="1" ref="AY391" ca="1">IF(NOT(ISNUMBER(INDEX($A:$A,LOOKUP(2,1/($A$1:INDIRECT("$A$"&amp;ROW($A391))&lt;&gt;""),ROW($A$1:INDIRECT("$A$"&amp;ROW($A391)))),1))),"",
INDEX($AY:$AY,LOOKUP(2,1/($AY$1:INDIRECT("$AY$"&amp;ROW($AY391)-1)&lt;&gt;""),ROW($AY$1:INDIRECT("$AY$"&amp;ROW($AY391)-1))),1)+$BL391)</f>
        <v>123862</v>
      </c>
      <c r="AZ391" s="3" cm="1">
        <f t="array" aca="1" ref="AZ391" ca="1">IF(NOT(ISNUMBER(INDEX($A:$A, LOOKUP(2, 1 / ($A$1:INDIRECT("$A$"&amp;ROW($A391)) &lt;&gt; ""),ROW($A$1:INDIRECT("$A$"&amp;ROW($A391)))), 1))), "",
VLOOKUP(INDIRECT("$G$"&amp;LOOKUP(2, 1 / ($AY$1:INDIRECT("$AY$"&amp;ROW($AY391)-1) &lt;&gt; ""),ROW($AY$1:INDIRECT("$AY$"&amp;ROW($AY391)-1)))),'EV and Base'!A330:N1000,2,FALSE))</f>
        <v>123</v>
      </c>
      <c r="BA391" s="3" cm="1">
        <f t="array" aca="1" ref="BA391" ca="1">IF(NOT(ISNUMBER(INDEX($A:$A, LOOKUP(2, 1 / ($A$1:INDIRECT("$A$"&amp;ROW($A391)) &lt;&gt; ""),ROW($A$1:INDIRECT("$A$"&amp;ROW($A391)))), 1))), "",
INDIRECT("$I$"&amp;LOOKUP(2, 1 / ($AY$1:INDIRECT("$AY$"&amp;ROW($AY391)-1) &lt;&gt; ""),ROW($AY$1:INDIRECT("$AY$"&amp;ROW($AY391)-1)))))</f>
        <v>34</v>
      </c>
      <c r="BB391" s="1" cm="1">
        <f t="array" aca="1" ref="BB391" ca="1">IF(NOT(ISNUMBER(INDEX($A:$A, LOOKUP(2, 1 / ($A$1:INDIRECT("$A$"&amp;ROW($A391)) &lt;&gt; ""),ROW($A$1:INDIRECT("$A$"&amp;ROW($A391)))), 1))), "",
INDIRECT("$AB$"&amp;LOOKUP(2, 1 / ($AY$1:INDIRECT("$AY$"&amp;ROW($AY391)-1) &lt;&gt; ""),ROW($AY$1:INDIRECT("$AY$"&amp;ROW($AY391)-1)))))</f>
        <v>50</v>
      </c>
      <c r="BC391" s="3" cm="1">
        <f t="array" aca="1" ref="BC391" ca="1">IF(NOT(ISNUMBER(INDEX($A:$A,LOOKUP(2,1/($A$1:INDIRECT("$A$"&amp;ROW($A391))&lt;&gt;""),ROW($A$1:INDIRECT("$A$"&amp;ROW($A391)))),1))),"",
$BA391+$BA391+10)</f>
        <v>78</v>
      </c>
      <c r="BD391" s="3" cm="1">
        <f t="array" aca="1" ref="BD391" ca="1">IF(NOT(ISNUMBER(INDEX($A:$A,LOOKUP(2,1/($A$1:INDIRECT("$A$"&amp;ROW($A391))&lt;&gt;""),ROW($A$1:INDIRECT("$A$"&amp;ROW($A391)))),1))),"",
$BA391+$BB391+10)</f>
        <v>94</v>
      </c>
      <c r="BE391" s="3" cm="1">
        <f t="array" aca="1" ref="BE391" ca="1">IF(NOT(ISNUMBER(INDEX($A:$A,LOOKUP(2,1/($A$1:INDIRECT("$A$"&amp;ROW($A391))&lt;&gt;""),ROW($A$1:INDIRECT("$A$"&amp;ROW($A391)))),1))),"",
$BC391*$BC391)</f>
        <v>6084</v>
      </c>
      <c r="BF391" s="3" cm="1">
        <f t="array" aca="1" ref="BF391" ca="1">IF(NOT(ISNUMBER(INDEX($A:$A,LOOKUP(2,1/($A$1:INDIRECT("$A$"&amp;ROW($A391))&lt;&gt;""),ROW($A$1:INDIRECT("$A$"&amp;ROW($A391)))),1))),"",
$BD391*$BD391)</f>
        <v>8836</v>
      </c>
      <c r="BG391" s="3" cm="1">
        <f t="array" aca="1" ref="BG391" ca="1">IF(NOT(ISNUMBER(INDEX($A:$A,LOOKUP(2,1/($A$1:INDIRECT("$A$"&amp;ROW($A391))&lt;&gt;""),ROW($A$1:INDIRECT("$A$"&amp;ROW($A391)))),1))),"",
_xlfn.FLOOR.MATH(1.5*_xlfn.FLOOR.MATH($AZ391*BA391/5)))</f>
        <v>1254</v>
      </c>
      <c r="BH391" s="3" cm="1">
        <f t="array" aca="1" ref="BH391" ca="1">IF(NOT(ISNUMBER(INDEX($A:$A, LOOKUP(2, 1 / ($A$1:INDIRECT("$A$"&amp;ROW($A391)) &lt;&gt; ""),ROW($A$1:INDIRECT("$A$"&amp;ROW($A391)))), 1))), "",
_xlfn.FLOOR.MATH($BG391/IF(OR(INDIRECT("$C$"&amp;LOOKUP(2, 1 / ($AY$1:INDIRECT("$AY$"&amp;ROW($AY391)-1) &lt;&gt; ""),ROW($AY$1:INDIRECT("$AY$"&amp;ROW($AY391)-1))))="Multi",
INDIRECT("$C$"&amp;LOOKUP(2, 1 / ($AY$1:INDIRECT("$AY$"&amp;ROW($AY391)-1) &lt;&gt; ""),ROW($AY$1:INDIRECT("$AY$"&amp;ROW($AY391)-1))))="Double"),2,1)))</f>
        <v>1254</v>
      </c>
      <c r="BI391" s="3" cm="1">
        <f t="array" aca="1" ref="BI391" ca="1">IF(NOT(ISNUMBER(INDEX($A:$A,LOOKUP(2,1/($A$1:INDIRECT("$A$"&amp;ROW($A391))&lt;&gt;""),ROW($A$1:INDIRECT("$A$"&amp;ROW($A391)))),1))),"",
VLOOKUP($BC391,GameFreakSQRT!$A$1:$B$200,2,FALSE))</f>
        <v>36175</v>
      </c>
      <c r="BJ391" s="3" cm="1">
        <f t="array" aca="1" ref="BJ391" ca="1">IF(NOT(ISNUMBER(INDEX($A:$A,LOOKUP(2,1/($A$1:INDIRECT("$A$"&amp;ROW($A391))&lt;&gt;""),ROW($A$1:INDIRECT("$A$"&amp;ROW($A391)))),1))),"",
VLOOKUP($BD391,GameFreakSQRT!$A$1:$B$200,2,FALSE))</f>
        <v>39712</v>
      </c>
      <c r="BK391" s="3" cm="1">
        <f t="array" aca="1" ref="BK391" ca="1">IF(NOT(ISNUMBER(INDEX($A:$A,LOOKUP(2,1/($A$1:INDIRECT("$A$"&amp;ROW($A391))&lt;&gt;""),ROW($A$1:INDIRECT("$A$"&amp;ROW($A391)))),1))),"",
_xlfn.FLOOR.MATH((($BI391*$BE391)*$BH391)/($BJ391*$BF391))+1)</f>
        <v>787</v>
      </c>
      <c r="BL391" s="3" cm="1">
        <f t="array" aca="1" ref="BL391" ca="1">IF(NOT(ISNUMBER(INDEX($A:$A,LOOKUP(2,1/($A$1:INDIRECT("$A$"&amp;ROW($A391))&lt;&gt;""),ROW($A$1:INDIRECT("$A$"&amp;ROW($A391)))),1))),"",
_xlfn.FLOOR.MATH($BK391*IF(NOT(INDIRECT("$Z$"&amp;LOOKUP(2, 1 / ($AY$1:INDIRECT("$AY$"&amp;ROW($AY391)-1) &lt;&gt; ""),ROW($AY$1:INDIRECT("$AY$"&amp;ROW($AY391)-1))))=""),1.5,1)))</f>
        <v>1180</v>
      </c>
      <c r="BM391" s="3" cm="1">
        <f t="array" aca="1" ref="BM391" ca="1">IF(NOT(ISNUMBER(INDEX($A:$A, LOOKUP(2, 1 / ($A$1:INDIRECT("$A$"&amp;ROW($A391)) &lt;&gt; ""),ROW($A$1:INDIRECT("$A$"&amp;ROW($A391)))), 1))), "",
INDIRECT("$Y$"&amp;LOOKUP(2, 1 / ($AY$1:INDIRECT("$AY$"&amp;ROW($AY391)-1) &lt;&gt; ""),ROW($AY$1:INDIRECT("$AY$"&amp;ROW($AY391)-1)))))</f>
        <v>1180</v>
      </c>
      <c r="BN391" s="3" t="b">
        <f t="shared" ca="1" si="35"/>
        <v>1</v>
      </c>
    </row>
    <row r="392" spans="1:66" x14ac:dyDescent="0.45">
      <c r="A392" s="69"/>
      <c r="B392" s="69"/>
      <c r="C392" s="68"/>
      <c r="D392" s="68"/>
      <c r="E392" s="68"/>
      <c r="F392" s="56">
        <v>2</v>
      </c>
      <c r="G392" s="2" t="s">
        <v>187</v>
      </c>
      <c r="H392" s="2" t="s">
        <v>50</v>
      </c>
      <c r="I392" s="2">
        <v>35</v>
      </c>
      <c r="J392" s="2" t="s">
        <v>113</v>
      </c>
      <c r="K392" s="2" t="s">
        <v>98</v>
      </c>
      <c r="L392" s="2" t="s">
        <v>53</v>
      </c>
      <c r="M392" s="2" t="s">
        <v>406</v>
      </c>
      <c r="N392" s="2" t="s">
        <v>475</v>
      </c>
      <c r="O392" s="2" t="s">
        <v>516</v>
      </c>
      <c r="P392" s="2" t="s">
        <v>517</v>
      </c>
      <c r="Q392" s="2">
        <v>0</v>
      </c>
      <c r="R392" s="2">
        <f>_xlfn.FLOOR.MATH((((2*VLOOKUP(G392, 'EV and Base'!$A$1:$N$671, 9, FALSE))+$Q392)*$I392)/100)+$I392+10</f>
        <v>87</v>
      </c>
      <c r="S392" s="2">
        <f>_xlfn.FLOOR.MATH((_xlfn.FLOOR.MATH((((2*VLOOKUP($G392, 'EV and Base'!$A$1:$N$671, 10, FALSE))+$Q392)*$I392)/100)+5)*
IF(OR($J392="Lonely", $J392="Brave", $J392="Adamant", $J392="Naughty"), 1.1,
IF(OR($J392="Bold", $J392="Timid", $J392="Modest", $J392="Calm"), 0.9, 1)))</f>
        <v>64</v>
      </c>
      <c r="T392" s="2">
        <f>_xlfn.FLOOR.MATH((_xlfn.FLOOR.MATH((((2*VLOOKUP($G392, 'EV and Base'!$A$1:$N$671, 11, FALSE))+$Q392)*$I392)/100)+5)*
IF(OR($J392="Bold", $J392="Relaxed", $J392="Impish", $J392="Lax"), 1.1,
IF(OR($J392="Lonely", $J392="Hasty", $J392="Mild", $J392="Gentle"), 0.9, 1)))</f>
        <v>53</v>
      </c>
      <c r="U392" s="2">
        <f>_xlfn.FLOOR.MATH((_xlfn.FLOOR.MATH((((2*VLOOKUP($G392, 'EV and Base'!$A$1:$N$671, 12, FALSE))+$Q392)*$I392)/100)+5)*
IF(OR($J392="Modest", $J392="Mild", $J392="Quiet", $J392="Rash"), 1.1,
IF(OR($J392="Adamant", $J392="Impish", $J392="Jolly", $J392="Careful"), 0.9, 1)))</f>
        <v>47</v>
      </c>
      <c r="V392" s="2">
        <f>_xlfn.FLOOR.MATH((_xlfn.FLOOR.MATH((((2*VLOOKUP($G392, 'EV and Base'!$A$1:$N$671, 13, FALSE))+$Q392)*$I392)/100)+5)*
IF(OR($J392="Calm", $J392="Gentle", $J392="Sassy", $J392="Careful"), 1.1,
IF(OR($J392="Naughty", $J392="Lax", $J392="Naive", $J392="Rash"), 0.9, 1)))</f>
        <v>53</v>
      </c>
      <c r="W392" s="2">
        <f>_xlfn.FLOOR.MATH((_xlfn.FLOOR.MATH((((2*VLOOKUP($G392, 'EV and Base'!$A$1:$N$671, 14, FALSE))+$Q392)*$I392)/100)+5)*
IF(OR($J392="Timid", $J392="Hasty", $J392="Jolly", $J392="Naive"), 1.1,
IF(OR($J392="Brave", $J392="Relaxed", $J392="Quiet", $J392="Sassy"), 0.9, 1)))</f>
        <v>58</v>
      </c>
      <c r="X392" s="68"/>
      <c r="Y392" s="1">
        <v>1507</v>
      </c>
      <c r="Z392" s="1">
        <v>1</v>
      </c>
      <c r="AA392" s="23" t="str" cm="1">
        <f t="array" aca="1" ref="AA392" ca="1">IF(NOT(ISNUMBER(INDEX($A:$A,LOOKUP(2,1/($A$1:INDIRECT("$A$"&amp;ROW($A392))&lt;&gt;""),ROW($A$1:INDIRECT("$A$"&amp;ROW($A392)))),1))),"",
IF(NOT(ISNUMBER($A392)),$AA391,
IF($AB392&lt;16,"Lillipup",
IF($AB392&lt;32,"Herdier",
"Stoutland"))))</f>
        <v>Stoutland</v>
      </c>
      <c r="AB392" s="25" cm="1">
        <f t="array" aca="1" ref="AB392" ca="1">IF(NOT(ISNUMBER(INDEX($A:$A, LOOKUP(2, 1 / ($A$1:INDIRECT("$A$"&amp;ROW($A392)) &lt;&gt; ""),ROW($A$1:INDIRECT("$A$"&amp;ROW($A392)))), 1))), "",
VLOOKUP($AY392,'Medium-Slow'!$A$1:$B$101,2,TRUE))</f>
        <v>50</v>
      </c>
      <c r="AC392" s="23" cm="1">
        <f t="array" aca="1" ref="AC392" ca="1">IF(NOT(ISNUMBER(INDEX($A:$A, LOOKUP(2, 1 / ($A$1:INDIRECT("$A$"&amp;ROW($A392)) &lt;&gt; ""),ROW($A$1:INDIRECT("$A$"&amp;ROW($A392)))), 1))), "",
INDEX($AC:$AC, LOOKUP(2, 1 / ($AC$1:INDIRECT("$AC$"&amp;ROW($AC392)-1) &lt;&gt; ""),ROW($AC$1:INDIRECT("$AC$"&amp;ROW($AC392)-1))), 1)+
IF(INDEX($AC:$AC, LOOKUP(2, 1 / ($AC$1:INDIRECT("$AC$"&amp;ROW($AC392)-1) &lt;&gt; ""),ROW($AC$1:INDIRECT("$AC$"&amp;ROW($AC392)-1))), 1)+
INDEX($AD:$AD, LOOKUP(2, 1 / ($AD$1:INDIRECT("$AD$"&amp;ROW($AD392)-1) &lt;&gt; ""),ROW($AD$1:INDIRECT("$AD$"&amp;ROW($AD392)-1))), 1)+
INDEX($AE:$AE, LOOKUP(2, 1 / ($AE$1:INDIRECT("$AE$"&amp;ROW($AE392)-1) &lt;&gt; ""),ROW($AE$1:INDIRECT("$AE$"&amp;ROW($AD392)-1))), 1)+
INDEX($AE:$AF, LOOKUP(2, 1 / ($AF$1:INDIRECT("$AF$"&amp;ROW($AF392)-1) &lt;&gt; ""),ROW($AF$1:INDIRECT("$AF$"&amp;ROW($AD392)-1))), 1)+
INDEX($AG:$AG, LOOKUP(2, 1 / ($AG$1:INDIRECT("$AG$"&amp;ROW($AG392)-1) &lt;&gt; ""),ROW($AG$1:INDIRECT("$AG$"&amp;ROW($AD392)-1))), 1)+
INDEX($AH:$AH, LOOKUP(2, 1 / ($AH$1:INDIRECT("$AH$"&amp;ROW($AH392)-1) &lt;&gt; ""),ROW($AH$1:INDIRECT("$AH$"&amp;ROW($AD392)-1))), 1)&gt;=510,0,
IF(INDEX($AC:$AC, LOOKUP(2, 1 / ($AC$1:INDIRECT("$AC$"&amp;ROW($AC392)-1) &lt;&gt; ""),ROW($AC$1:INDIRECT("$AC$"&amp;ROW($AC392)-1))), 1)&gt;=255,0,
VLOOKUP(INDIRECT("$G$"&amp;LOOKUP(2, 1 / ($AC$1:INDIRECT("$AC$"&amp;ROW($AC392)-1) &lt;&gt; ""),ROW($AC$1:INDIRECT("$AC$"&amp;ROW($AC392)-1)))), 'EV and Base'!$A$1:$N$671, 3, FALSE))))</f>
        <v>10</v>
      </c>
      <c r="AD392" s="2" cm="1">
        <f t="array" aca="1" ref="AD392" ca="1">IF(NOT(ISNUMBER(INDEX($A:$A, LOOKUP(2, 1 / ($A$1:INDIRECT("$A$"&amp;ROW($A392)) &lt;&gt; ""),ROW($A$1:INDIRECT("$A$"&amp;ROW($A392)))), 1))), "",
INDEX($AD:$AD, LOOKUP(2, 1 / ($AD$1:INDIRECT("$AD$"&amp;ROW($AD392)-1) &lt;&gt; ""),ROW($AD$1:INDIRECT("$AD$"&amp;ROW($AD392)-1))), 1)+
IF(INDEX($AC:$AC, LOOKUP(2, 1 / ($AC$1:INDIRECT("$AC$"&amp;ROW($AC392)-1) &lt;&gt; ""),ROW($AC$1:INDIRECT("$AC$"&amp;ROW($AC392)-1))), 1)+
INDEX($AD:$AD, LOOKUP(2, 1 / ($AD$1:INDIRECT("$AD$"&amp;ROW($AD392)-1) &lt;&gt; ""),ROW($AD$1:INDIRECT("$AD$"&amp;ROW($AD392)-1))), 1)+
INDEX($AE:$AE, LOOKUP(2, 1 / ($AE$1:INDIRECT("$AE$"&amp;ROW($AE392)-1) &lt;&gt; ""),ROW($AE$1:INDIRECT("$AE$"&amp;ROW($AD392)-1))), 1)+
INDEX($AE:$AF, LOOKUP(2, 1 / ($AF$1:INDIRECT("$AF$"&amp;ROW($AF392)-1) &lt;&gt; ""),ROW($AF$1:INDIRECT("$AF$"&amp;ROW($AD392)-1))), 1)+
INDEX($AG:$AG, LOOKUP(2, 1 / ($AG$1:INDIRECT("$AG$"&amp;ROW($AG392)-1) &lt;&gt; ""),ROW($AG$1:INDIRECT("$AG$"&amp;ROW($AD392)-1))), 1)+
INDEX($AH:$AH, LOOKUP(2, 1 / ($AH$1:INDIRECT("$AH$"&amp;ROW($AH392)-1) &lt;&gt; ""),ROW($AH$1:INDIRECT("$AH$"&amp;ROW($AD392)-1))), 1)&gt;=510,0,
IF(INDEX($AD:$AD, LOOKUP(2, 1 / ($AD$1:INDIRECT("$AD$"&amp;ROW($AD392)-1) &lt;&gt; ""),ROW($AD$1:INDIRECT("$AD$"&amp;ROW($AD392)-1))), 1)&gt;=255,0,
VLOOKUP(INDIRECT("$G$"&amp;LOOKUP(2, 1 / ($AD$1:INDIRECT("$AD$"&amp;ROW($AD392)-1) &lt;&gt; ""),ROW($AD$1:INDIRECT("$AD$"&amp;ROW($AD392)-1)))), 'EV and Base'!$A$1:$N$671, 4, FALSE))))</f>
        <v>112</v>
      </c>
      <c r="AE392" s="2" cm="1">
        <f t="array" aca="1" ref="AE392" ca="1">IF(NOT(ISNUMBER(INDEX($A:$A,LOOKUP(2,1/($A$1:INDIRECT("$A$"&amp;ROW($A392))&lt;&gt;""),ROW($A$1:INDIRECT("$A$"&amp;ROW($A392)))),1))),"",
INDEX($AE:$AE,LOOKUP(2,1/($AE$1:INDIRECT("$AE$"&amp;ROW($AE392)-1)&lt;&gt;""),ROW($AE$1:INDIRECT("$AE$"&amp;ROW($AE392)-1))),1)+
IF(INDEX($AC:$AC,LOOKUP(2,1/($AC$1:INDIRECT("$AC$"&amp;ROW($AC392)-1)&lt;&gt;""),ROW($AC$1:INDIRECT("$AC$"&amp;ROW($AC392)-1))),1)+
INDEX($AD:$AD,LOOKUP(2,1/($AD$1:INDIRECT("$AD$"&amp;ROW($AD392)-1)&lt;&gt;""),ROW($AD$1:INDIRECT("$AD$"&amp;ROW($AD392)-1))),1)+
INDEX($AE:$AE,LOOKUP(2,1/($AE$1:INDIRECT("$AE$"&amp;ROW($AE392)-1)&lt;&gt;""),ROW($AE$1:INDIRECT("$AE$"&amp;ROW($AD392)-1))),1)+
INDEX($AE:$AF,LOOKUP(2,1/($AF$1:INDIRECT("$AF$"&amp;ROW($AF392)-1)&lt;&gt;""),ROW($AF$1:INDIRECT("$AF$"&amp;ROW($AD392)-1))),1)+
INDEX($AG:$AG,LOOKUP(2,1/($AG$1:INDIRECT("$AG$"&amp;ROW($AG392)-1)&lt;&gt;""),ROW($AG$1:INDIRECT("$AG$"&amp;ROW($AD392)-1))),1)+
INDEX($AH:$AH,LOOKUP(2,1/($AH$1:INDIRECT("$AH$"&amp;ROW($AH392)-1)&lt;&gt;""),ROW($AH$1:INDIRECT("$AH$"&amp;ROW($AD392)-1))),1)&gt;=510,0,
IF(INDEX($AE:$AE,LOOKUP(2,1/($AE$1:INDIRECT("$AE$"&amp;ROW($AE392)-1)&lt;&gt;""),ROW($AE$1:INDIRECT("$AE$"&amp;ROW($AE392)-1))),1)&gt;=255,0,
VLOOKUP(INDIRECT("$G$"&amp;LOOKUP(2,1/($AE$1:INDIRECT("$AE$"&amp;ROW($AE392)-1)&lt;&gt;""),ROW($AE$1:INDIRECT("$AE$"&amp;ROW($AE392)-1)))),'EV and Base'!$A$1:$N$671,5,FALSE))))</f>
        <v>11</v>
      </c>
      <c r="AF392" s="2" cm="1">
        <f t="array" aca="1" ref="AF392" ca="1">IF(NOT(ISNUMBER(INDEX($A:$A, LOOKUP(2, 1 / ($A$1:INDIRECT("$A$"&amp;ROW($A392)) &lt;&gt; ""),ROW($A$1:INDIRECT("$A$"&amp;ROW($A392)))), 1))), "",
INDEX($AF:$AF, LOOKUP(2, 1 / ($AF$1:INDIRECT("$AF$"&amp;ROW($AF392)-1) &lt;&gt; ""),ROW($AF$1:INDIRECT("$AF$"&amp;ROW($AF392)-1))), 1)+
IF(INDEX($AC:$AC, LOOKUP(2, 1 / ($AC$1:INDIRECT("$AC$"&amp;ROW($AC392)-1) &lt;&gt; ""),ROW($AC$1:INDIRECT("$AC$"&amp;ROW($AC392)-1))), 1)+
INDEX($AD:$AD, LOOKUP(2, 1 / ($AD$1:INDIRECT("$AD$"&amp;ROW($AD392)-1) &lt;&gt; ""),ROW($AD$1:INDIRECT("$AD$"&amp;ROW($AD392)-1))), 1)+
INDEX($AE:$AE, LOOKUP(2, 1 / ($AE$1:INDIRECT("$AE$"&amp;ROW($AE392)-1) &lt;&gt; ""),ROW($AE$1:INDIRECT("$AE$"&amp;ROW($AD392)-1))), 1)+
INDEX($AE:$AF, LOOKUP(2, 1 / ($AF$1:INDIRECT("$AF$"&amp;ROW($AF392)-1) &lt;&gt; ""),ROW($AF$1:INDIRECT("$AF$"&amp;ROW($AD392)-1))), 1)+
INDEX($AG:$AG, LOOKUP(2, 1 / ($AG$1:INDIRECT("$AG$"&amp;ROW($AG392)-1) &lt;&gt; ""),ROW($AG$1:INDIRECT("$AG$"&amp;ROW($AD392)-1))), 1)+
INDEX($AH:$AH, LOOKUP(2, 1 / ($AH$1:INDIRECT("$AH$"&amp;ROW($AH392)-1) &lt;&gt; ""),ROW($AH$1:INDIRECT("$AH$"&amp;ROW($AD392)-1))), 1)&gt;=510,0,
IF(INDEX($AF:$AF, LOOKUP(2, 1 / ($AF$1:INDIRECT("$AF$"&amp;ROW($AF392)-1) &lt;&gt; ""),ROW($AF$1:INDIRECT("$AF$"&amp;ROW($AF392)-1))), 1)&gt;=255,0,
VLOOKUP(INDIRECT("$G$"&amp;LOOKUP(2, 1 / ($AF$1:INDIRECT("$AF$"&amp;ROW($AF392)-1) &lt;&gt; ""),ROW($AF$1:INDIRECT("$AF$"&amp;ROW($AF392)-1)))), 'EV and Base'!$A$1:$N$671, 6, FALSE))))</f>
        <v>21</v>
      </c>
      <c r="AG392" s="2" cm="1">
        <f t="array" aca="1" ref="AG392" ca="1">IF(NOT(ISNUMBER(INDEX($A:$A, LOOKUP(2, 1 / ($A$1:INDIRECT("$A$"&amp;ROW($A392)) &lt;&gt; ""),ROW($A$1:INDIRECT("$A$"&amp;ROW($A392)))), 1))), "",
INDEX($AG:$AG, LOOKUP(2, 1 / ($AG$1:INDIRECT("$AG$"&amp;ROW($AG392)-1) &lt;&gt; ""),ROW($AG$1:INDIRECT("$AG$"&amp;ROW($AG392)-1))), 1)+
IF(INDEX($AC:$AC, LOOKUP(2, 1 / ($AC$1:INDIRECT("$AC$"&amp;ROW($AC392)-1) &lt;&gt; ""),ROW($AC$1:INDIRECT("$AC$"&amp;ROW($AC392)-1))), 1)+
INDEX($AD:$AD, LOOKUP(2, 1 / ($AD$1:INDIRECT("$AD$"&amp;ROW($AD392)-1) &lt;&gt; ""),ROW($AD$1:INDIRECT("$AD$"&amp;ROW($AD392)-1))), 1)+
INDEX($AE:$AE, LOOKUP(2, 1 / ($AE$1:INDIRECT("$AE$"&amp;ROW($AE392)-1) &lt;&gt; ""),ROW($AE$1:INDIRECT("$AE$"&amp;ROW($AD392)-1))), 1)+
INDEX($AE:$AF, LOOKUP(2, 1 / ($AF$1:INDIRECT("$AF$"&amp;ROW($AF392)-1) &lt;&gt; ""),ROW($AF$1:INDIRECT("$AF$"&amp;ROW($AD392)-1))), 1)+
INDEX($AG:$AG, LOOKUP(2, 1 / ($AG$1:INDIRECT("$AG$"&amp;ROW($AG392)-1) &lt;&gt; ""),ROW($AG$1:INDIRECT("$AG$"&amp;ROW($AD392)-1))), 1)+
INDEX($AH:$AH, LOOKUP(2, 1 / ($AH$1:INDIRECT("$AH$"&amp;ROW($AH392)-1) &lt;&gt; ""),ROW($AH$1:INDIRECT("$AH$"&amp;ROW($AD392)-1))), 1)&gt;=510,0,
IF(INDEX($AG:$AG, LOOKUP(2, 1 / ($AG$1:INDIRECT("$AG$"&amp;ROW($AG392)-1) &lt;&gt; ""),ROW($AG$1:INDIRECT("$AG$"&amp;ROW($AG392)-1))), 1)&gt;=255,0,
VLOOKUP(INDIRECT("$G$"&amp;LOOKUP(2, 1 / ($AG$1:INDIRECT("$AG$"&amp;ROW($AG392)-1) &lt;&gt; ""),ROW($AG$1:INDIRECT("$AG$"&amp;ROW($AG392)-1)))), 'EV and Base'!$A$1:$N$671, 7, FALSE))))</f>
        <v>6</v>
      </c>
      <c r="AH392" s="24" cm="1">
        <f t="array" aca="1" ref="AH392" ca="1">IF(NOT(ISNUMBER(INDEX($A:$A,LOOKUP(2,1/($A$1:INDIRECT("$A$"&amp;ROW($A392))&lt;&gt;""),ROW($A$1:INDIRECT("$A$"&amp;ROW($A392)))),1))),"",
INDEX($AH:$AH,LOOKUP(2,1/($AH$1:INDIRECT("$AH$"&amp;ROW($AH392)-1)&lt;&gt;""),ROW($AH$1:INDIRECT("$AH$"&amp;ROW($AH392)-1))),1)+
IF(INDEX($AC:$AC,LOOKUP(2,1/($AC$1:INDIRECT("$AC$"&amp;ROW($AC392)-1)&lt;&gt;""),ROW($AC$1:INDIRECT("$AC$"&amp;ROW($AC392)-1))),1)+
INDEX($AD:$AD,LOOKUP(2,1/($AD$1:INDIRECT("$AD$"&amp;ROW($AD392)-1)&lt;&gt;""),ROW($AD$1:INDIRECT("$AD$"&amp;ROW($AD392)-1))),1)+
INDEX($AE:$AE,LOOKUP(2,1/($AE$1:INDIRECT("$AE$"&amp;ROW($AE392)-1)&lt;&gt;""),ROW($AE$1:INDIRECT("$AE$"&amp;ROW($AD392)-1))),1)+
INDEX($AE:$AF,LOOKUP(2,1/($AF$1:INDIRECT("$AF$"&amp;ROW($AF392)-1)&lt;&gt;""),ROW($AF$1:INDIRECT("$AF$"&amp;ROW($AD392)-1))),1)+
INDEX($AG:$AG,LOOKUP(2,1/($AG$1:INDIRECT("$AG$"&amp;ROW($AG392)-1)&lt;&gt;""),ROW($AG$1:INDIRECT("$AG$"&amp;ROW($AD392)-1))),1)+
INDEX($AH:$AH,LOOKUP(2,1/($AH$1:INDIRECT("$AH$"&amp;ROW($AH392)-1)&lt;&gt;""),ROW($AH$1:INDIRECT("$AH$"&amp;ROW($AD392)-1))),1)&gt;=510,0,
IF(INDEX($AH:$AH,LOOKUP(2,1/($AH$1:INDIRECT("$AH$"&amp;ROW($AH392)-1)&lt;&gt;""),ROW($AH$1:INDIRECT("$AH$"&amp;ROW($AH392)-1))),1)&gt;=255,0,
VLOOKUP(INDIRECT("$G$"&amp;LOOKUP(2,1/($AH$1:INDIRECT("$AH$"&amp;ROW($AH392)-1)&lt;&gt;""),ROW($AH$1:INDIRECT("$AH$"&amp;ROW($AH392)-1)))),'EV and Base'!$A$1:$N$671,8,FALSE))))</f>
        <v>67</v>
      </c>
      <c r="AI392" s="29" cm="1">
        <f t="array" aca="1" ref="AI392" ca="1">IF(NOT(ISNUMBER(INDEX($A:$A,LOOKUP(2,1/($A$1:INDIRECT("$A$"&amp;ROW($A392))&lt;&gt;""),ROW($A$1:INDIRECT("$A$"&amp;ROW($A392)))),1))),"",
ROUNDDOWN((((2*VLOOKUP($AA392,'EV and Base'!$A$1:$N$671,9,FALSE))+31+ROUNDDOWN($AC392/4,0))*$AB392)/100,0)+$AB392+10)</f>
        <v>161</v>
      </c>
      <c r="AJ392" s="21" cm="1">
        <f t="array" aca="1" ref="AJ392" ca="1">IF(NOT(ISNUMBER(INDEX($A:$A, LOOKUP(2, 1 / ($A$1:INDIRECT("$A$"&amp;ROW($A392)) &lt;&gt; ""),ROW($A$1:INDIRECT("$A$"&amp;ROW($A392)))), 1))), "",
ROUNDDOWN((ROUNDDOWN((((2*VLOOKUP($AA392, 'EV and Base'!$A$1:$N$671, 10, FALSE))+31+ROUNDDOWN($AD392/4, 0))*$AB392)/100, 0)+5)*1.1, 0))</f>
        <v>147</v>
      </c>
      <c r="AK392" s="21" t="str" cm="1">
        <f t="array" aca="1" ref="AK392" ca="1">IF(NOT(ISNUMBER(INDEX($A:$A, LOOKUP(2, 1 / ($A$1:INDIRECT("$A$"&amp;ROW($A392)) &lt;&gt; ""),ROW($A$1:INDIRECT("$A$"&amp;ROW($A392)))), 1))), "",
ROUNDDOWN((ROUNDDOWN((((2*VLOOKUP($AA392, 'EV and Base'!$A$1:$N$671, 11, FALSE))+30+ROUNDDOWN($AE392/4, 0))*$AB392)/100, 0)+5), 0)
&amp;"-"&amp;
ROUNDDOWN((ROUNDDOWN((((2*VLOOKUP($AA392, 'EV and Base'!$A$1:$N$671, 11, FALSE))+31+ROUNDDOWN($AE392/4, 0))*$AB392)/100, 0)+5), 0))</f>
        <v>111-111</v>
      </c>
      <c r="AL392" s="21" t="str" cm="1">
        <f t="array" aca="1" ref="AL392" ca="1">IF(NOT(ISNUMBER(INDEX($A:$A, LOOKUP(2, 1 / ($A$1:INDIRECT("$A$"&amp;ROW($A392)) &lt;&gt; ""),ROW($A$1:INDIRECT("$A$"&amp;ROW($A392)))), 1))), "",
ROUNDDOWN((ROUNDDOWN((((2*VLOOKUP($AA392, 'EV and Base'!$A$1:$N$671, 12, FALSE))+0+ROUNDDOWN($AF392/4, 0))*$AB392)/100, 0)+5)*0.9, 0)
&amp;"-"&amp;
ROUNDDOWN((ROUNDDOWN((((2*VLOOKUP($AA392, 'EV and Base'!$A$1:$N$671, 12, FALSE))+31+ROUNDDOWN($AF392/4, 0))*$AB392)/100, 0)+5)*0.9, 0))</f>
        <v>46-61</v>
      </c>
      <c r="AM392" s="21" t="str" cm="1">
        <f t="array" aca="1" ref="AM392" ca="1">IF(NOT(ISNUMBER(INDEX($A:$A, LOOKUP(2, 1 / ($A$1:INDIRECT("$A$"&amp;ROW($A392)) &lt;&gt; ""),ROW($A$1:INDIRECT("$A$"&amp;ROW($A392)))), 1))), "",
ROUNDDOWN((ROUNDDOWN((((2*VLOOKUP($AA392, 'EV and Base'!$A$1:$N$671, 13, FALSE))+30+ROUNDDOWN($AG392/4, 0))*$AB392)/100, 0)+5), 0)
&amp;"-"&amp;
ROUNDDOWN((ROUNDDOWN((((2*VLOOKUP($AA392, 'EV and Base'!$A$1:$N$671, 13, FALSE))+31+ROUNDDOWN($AG392/4, 0))*$AB392)/100, 0)+5), 0))</f>
        <v>110-111</v>
      </c>
      <c r="AN392" s="25" cm="1">
        <f t="array" aca="1" ref="AN392" ca="1">IF(NOT(ISNUMBER(INDEX($A:$A, LOOKUP(2, 1 / ($A$1:INDIRECT("$A$"&amp;ROW($A392)) &lt;&gt; ""),ROW($A$1:INDIRECT("$A$"&amp;ROW($A392)))), 1))), "",
ROUNDDOWN((ROUNDDOWN((((2*VLOOKUP($AA392, 'EV and Base'!$A$1:$N$671, 14, FALSE))+31+ROUNDDOWN($AH392/4, 0))*$AB392)/100, 0)+5), 0))</f>
        <v>108</v>
      </c>
      <c r="AO392" s="23" cm="1">
        <f t="array" aca="1" ref="AO392" ca="1">IF(NOT(ISNUMBER(INDEX($A:$A, LOOKUP(2, 1 / ($A$1:INDIRECT("$A$"&amp;ROW($A392)) &lt;&gt; ""),ROW($A$1:INDIRECT("$A$"&amp;ROW($A392)))), 1))), "",
ROUNDDOWN((((2*VLOOKUP($AA392, 'EV and Base'!$A$1:$N$671, 9, FALSE))+31+ROUNDDOWN($AC392/4, 0))*$AB392)/100, 0)+$AB392+10)</f>
        <v>161</v>
      </c>
      <c r="AP392" s="2" cm="1">
        <f t="array" aca="1" ref="AP392" ca="1">IF(NOT(ISNUMBER(INDEX($A:$A, LOOKUP(2, 1 / ($A$1:INDIRECT("$A$"&amp;ROW($A392)) &lt;&gt; ""),ROW($A$1:INDIRECT("$A$"&amp;ROW($A392)))), 1))), "",
ROUNDDOWN((ROUNDDOWN((((2*VLOOKUP($AA392, 'EV and Base'!$A$1:$N$671, 10, FALSE))+31+ROUNDDOWN($AD392/4, 0))*$AB392)/100, 0)+5)*1.1, 0))</f>
        <v>147</v>
      </c>
      <c r="AQ392" s="2" cm="1">
        <f t="array" aca="1" ref="AQ392" ca="1">IF(NOT(ISNUMBER(INDEX($A:$A, LOOKUP(2, 1 / ($A$1:INDIRECT("$A$"&amp;ROW($A392)) &lt;&gt; ""),ROW($A$1:INDIRECT("$A$"&amp;ROW($A392)))), 1))), "",
ROUNDDOWN((ROUNDDOWN((((2*VLOOKUP($AA392, 'EV and Base'!$A$1:$N$671, 11, FALSE))+$AV$2+ROUNDDOWN($AE392/4, 0))*$AB392)/100, 0)+5), 0))</f>
        <v>111</v>
      </c>
      <c r="AR392" s="22" cm="1">
        <f t="array" aca="1" ref="AR392" ca="1">IF(NOT(ISNUMBER(INDEX($A:$A, LOOKUP(2, 1 / ($A$1:INDIRECT("$A$"&amp;ROW($A392)) &lt;&gt; ""),ROW($A$1:INDIRECT("$A$"&amp;ROW($A392)))), 1))), "",
ROUNDDOWN((ROUNDDOWN((((2*VLOOKUP($AA392, 'EV and Base'!$A$1:$N$671, 12, FALSE))+$AW$2+ROUNDDOWN($AF392/4, 0))*$AB392)/100, 0)+5)*0.9, 0))</f>
        <v>54</v>
      </c>
      <c r="AS392" s="2" cm="1">
        <f t="array" aca="1" ref="AS392" ca="1">IF(NOT(ISNUMBER(INDEX($A:$A, LOOKUP(2, 1 / ($A$1:INDIRECT("$A$"&amp;ROW($A392)) &lt;&gt; ""),ROW($A$1:INDIRECT("$A$"&amp;ROW($A392)))), 1))), "",
ROUNDDOWN((ROUNDDOWN((((2*VLOOKUP($AA392, 'EV and Base'!$A$1:$N$671, 13, FALSE))+$AX$2+ROUNDDOWN($AG392/4, 0))*$AB392)/100, 0)+5), 0))</f>
        <v>111</v>
      </c>
      <c r="AT392" s="24" cm="1">
        <f t="array" aca="1" ref="AT392" ca="1">IF(NOT(ISNUMBER(INDEX($A:$A, LOOKUP(2, 1 / ($A$1:INDIRECT("$A$"&amp;ROW($A392)) &lt;&gt; ""),ROW($A$1:INDIRECT("$A$"&amp;ROW($A392)))), 1))), "",
ROUNDDOWN((ROUNDDOWN((((2*VLOOKUP($AA392, 'EV and Base'!$A$1:$N$671, 14, FALSE))+31+ROUNDDOWN($AH392/4, 0))*$AB392)/100, 0)+5), 0))</f>
        <v>108</v>
      </c>
      <c r="AU392" s="28">
        <v>255</v>
      </c>
      <c r="AY392" cm="1">
        <f t="array" aca="1" ref="AY392" ca="1">IF(NOT(ISNUMBER(INDEX($A:$A,LOOKUP(2,1/($A$1:INDIRECT("$A$"&amp;ROW($A392))&lt;&gt;""),ROW($A$1:INDIRECT("$A$"&amp;ROW($A392)))),1))),"",
INDEX($AY:$AY,LOOKUP(2,1/($AY$1:INDIRECT("$AY$"&amp;ROW($AY392)-1)&lt;&gt;""),ROW($AY$1:INDIRECT("$AY$"&amp;ROW($AY392)-1))),1)+$BL392)</f>
        <v>124580</v>
      </c>
      <c r="AZ392" s="3" cm="1">
        <f t="array" aca="1" ref="AZ392" ca="1">IF(NOT(ISNUMBER(INDEX($A:$A, LOOKUP(2, 1 / ($A$1:INDIRECT("$A$"&amp;ROW($A392)) &lt;&gt; ""),ROW($A$1:INDIRECT("$A$"&amp;ROW($A392)))), 1))), "",
VLOOKUP(INDIRECT("$G$"&amp;LOOKUP(2, 1 / ($AY$1:INDIRECT("$AY$"&amp;ROW($AY392)-1) &lt;&gt; ""),ROW($AY$1:INDIRECT("$AY$"&amp;ROW($AY392)-1)))),'EV and Base'!A331:N1001,2,FALSE))</f>
        <v>70</v>
      </c>
      <c r="BA392" s="3" cm="1">
        <f t="array" aca="1" ref="BA392" ca="1">IF(NOT(ISNUMBER(INDEX($A:$A, LOOKUP(2, 1 / ($A$1:INDIRECT("$A$"&amp;ROW($A392)) &lt;&gt; ""),ROW($A$1:INDIRECT("$A$"&amp;ROW($A392)))), 1))), "",
INDIRECT("$I$"&amp;LOOKUP(2, 1 / ($AY$1:INDIRECT("$AY$"&amp;ROW($AY392)-1) &lt;&gt; ""),ROW($AY$1:INDIRECT("$AY$"&amp;ROW($AY392)-1)))))</f>
        <v>35</v>
      </c>
      <c r="BB392" s="1" cm="1">
        <f t="array" aca="1" ref="BB392" ca="1">IF(NOT(ISNUMBER(INDEX($A:$A, LOOKUP(2, 1 / ($A$1:INDIRECT("$A$"&amp;ROW($A392)) &lt;&gt; ""),ROW($A$1:INDIRECT("$A$"&amp;ROW($A392)))), 1))), "",
INDIRECT("$AB$"&amp;LOOKUP(2, 1 / ($AY$1:INDIRECT("$AY$"&amp;ROW($AY392)-1) &lt;&gt; ""),ROW($AY$1:INDIRECT("$AY$"&amp;ROW($AY392)-1)))))</f>
        <v>50</v>
      </c>
      <c r="BC392" s="3" cm="1">
        <f t="array" aca="1" ref="BC392" ca="1">IF(NOT(ISNUMBER(INDEX($A:$A,LOOKUP(2,1/($A$1:INDIRECT("$A$"&amp;ROW($A392))&lt;&gt;""),ROW($A$1:INDIRECT("$A$"&amp;ROW($A392)))),1))),"",
$BA392+$BA392+10)</f>
        <v>80</v>
      </c>
      <c r="BD392" s="3" cm="1">
        <f t="array" aca="1" ref="BD392" ca="1">IF(NOT(ISNUMBER(INDEX($A:$A,LOOKUP(2,1/($A$1:INDIRECT("$A$"&amp;ROW($A392))&lt;&gt;""),ROW($A$1:INDIRECT("$A$"&amp;ROW($A392)))),1))),"",
$BA392+$BB392+10)</f>
        <v>95</v>
      </c>
      <c r="BE392" s="3" cm="1">
        <f t="array" aca="1" ref="BE392" ca="1">IF(NOT(ISNUMBER(INDEX($A:$A,LOOKUP(2,1/($A$1:INDIRECT("$A$"&amp;ROW($A392))&lt;&gt;""),ROW($A$1:INDIRECT("$A$"&amp;ROW($A392)))),1))),"",
$BC392*$BC392)</f>
        <v>6400</v>
      </c>
      <c r="BF392" s="3" cm="1">
        <f t="array" aca="1" ref="BF392" ca="1">IF(NOT(ISNUMBER(INDEX($A:$A,LOOKUP(2,1/($A$1:INDIRECT("$A$"&amp;ROW($A392))&lt;&gt;""),ROW($A$1:INDIRECT("$A$"&amp;ROW($A392)))),1))),"",
$BD392*$BD392)</f>
        <v>9025</v>
      </c>
      <c r="BG392" s="3" cm="1">
        <f t="array" aca="1" ref="BG392" ca="1">IF(NOT(ISNUMBER(INDEX($A:$A,LOOKUP(2,1/($A$1:INDIRECT("$A$"&amp;ROW($A392))&lt;&gt;""),ROW($A$1:INDIRECT("$A$"&amp;ROW($A392)))),1))),"",
_xlfn.FLOOR.MATH(1.5*_xlfn.FLOOR.MATH($AZ392*BA392/5)))</f>
        <v>735</v>
      </c>
      <c r="BH392" s="3" cm="1">
        <f t="array" aca="1" ref="BH392" ca="1">IF(NOT(ISNUMBER(INDEX($A:$A, LOOKUP(2, 1 / ($A$1:INDIRECT("$A$"&amp;ROW($A392)) &lt;&gt; ""),ROW($A$1:INDIRECT("$A$"&amp;ROW($A392)))), 1))), "",
_xlfn.FLOOR.MATH($BG392/IF(OR(INDIRECT("$C$"&amp;LOOKUP(2, 1 / ($AY$1:INDIRECT("$AY$"&amp;ROW($AY392)-1) &lt;&gt; ""),ROW($AY$1:INDIRECT("$AY$"&amp;ROW($AY392)-1))))="Multi",
INDIRECT("$C$"&amp;LOOKUP(2, 1 / ($AY$1:INDIRECT("$AY$"&amp;ROW($AY392)-1) &lt;&gt; ""),ROW($AY$1:INDIRECT("$AY$"&amp;ROW($AY392)-1))))="Double"),2,1)))</f>
        <v>735</v>
      </c>
      <c r="BI392" s="3" cm="1">
        <f t="array" aca="1" ref="BI392" ca="1">IF(NOT(ISNUMBER(INDEX($A:$A,LOOKUP(2,1/($A$1:INDIRECT("$A$"&amp;ROW($A392))&lt;&gt;""),ROW($A$1:INDIRECT("$A$"&amp;ROW($A392)))),1))),"",
VLOOKUP($BC392,GameFreakSQRT!$A$1:$B$200,2,FALSE))</f>
        <v>36636</v>
      </c>
      <c r="BJ392" s="3" cm="1">
        <f t="array" aca="1" ref="BJ392" ca="1">IF(NOT(ISNUMBER(INDEX($A:$A,LOOKUP(2,1/($A$1:INDIRECT("$A$"&amp;ROW($A392))&lt;&gt;""),ROW($A$1:INDIRECT("$A$"&amp;ROW($A392)))),1))),"",
VLOOKUP($BD392,GameFreakSQRT!$A$1:$B$200,2,FALSE))</f>
        <v>39923</v>
      </c>
      <c r="BK392" s="3" cm="1">
        <f t="array" aca="1" ref="BK392" ca="1">IF(NOT(ISNUMBER(INDEX($A:$A,LOOKUP(2,1/($A$1:INDIRECT("$A$"&amp;ROW($A392))&lt;&gt;""),ROW($A$1:INDIRECT("$A$"&amp;ROW($A392)))),1))),"",
_xlfn.FLOOR.MATH((($BI392*$BE392)*$BH392)/($BJ392*$BF392))+1)</f>
        <v>479</v>
      </c>
      <c r="BL392" s="3" cm="1">
        <f t="array" aca="1" ref="BL392" ca="1">IF(NOT(ISNUMBER(INDEX($A:$A,LOOKUP(2,1/($A$1:INDIRECT("$A$"&amp;ROW($A392))&lt;&gt;""),ROW($A$1:INDIRECT("$A$"&amp;ROW($A392)))),1))),"",
_xlfn.FLOOR.MATH($BK392*IF(NOT(INDIRECT("$Z$"&amp;LOOKUP(2, 1 / ($AY$1:INDIRECT("$AY$"&amp;ROW($AY392)-1) &lt;&gt; ""),ROW($AY$1:INDIRECT("$AY$"&amp;ROW($AY392)-1))))=""),1.5,1)))</f>
        <v>718</v>
      </c>
      <c r="BM392" s="3" cm="1">
        <f t="array" aca="1" ref="BM392" ca="1">IF(NOT(ISNUMBER(INDEX($A:$A, LOOKUP(2, 1 / ($A$1:INDIRECT("$A$"&amp;ROW($A392)) &lt;&gt; ""),ROW($A$1:INDIRECT("$A$"&amp;ROW($A392)))), 1))), "",
INDIRECT("$Y$"&amp;LOOKUP(2, 1 / ($AY$1:INDIRECT("$AY$"&amp;ROW($AY392)-1) &lt;&gt; ""),ROW($AY$1:INDIRECT("$AY$"&amp;ROW($AY392)-1)))))</f>
        <v>718</v>
      </c>
      <c r="BN392" s="3" t="b">
        <f t="shared" ca="1" si="35"/>
        <v>1</v>
      </c>
    </row>
    <row r="393" spans="1:66" x14ac:dyDescent="0.45">
      <c r="A393" s="56">
        <v>84</v>
      </c>
      <c r="B393" s="56" t="s">
        <v>114</v>
      </c>
      <c r="C393" s="56" t="s">
        <v>46</v>
      </c>
      <c r="D393" s="56" t="s">
        <v>663</v>
      </c>
      <c r="E393" s="56" t="s">
        <v>48</v>
      </c>
      <c r="F393" s="56">
        <v>1</v>
      </c>
      <c r="G393" s="2" t="s">
        <v>665</v>
      </c>
      <c r="H393" s="2" t="s">
        <v>77</v>
      </c>
      <c r="I393" s="2">
        <v>36</v>
      </c>
      <c r="J393" s="2" t="s">
        <v>78</v>
      </c>
      <c r="K393" s="2" t="s">
        <v>268</v>
      </c>
      <c r="L393" s="2" t="s">
        <v>53</v>
      </c>
      <c r="M393" s="2" t="s">
        <v>409</v>
      </c>
      <c r="N393" s="2" t="s">
        <v>604</v>
      </c>
      <c r="O393" s="2" t="s">
        <v>647</v>
      </c>
      <c r="P393" s="2" t="s">
        <v>666</v>
      </c>
      <c r="Q393" s="2">
        <v>0</v>
      </c>
      <c r="R393" s="2">
        <f>_xlfn.FLOOR.MATH((((2*VLOOKUP(G393, 'EV and Base'!$A$1:$N$671, 9, FALSE))+$Q393)*$I393)/100)+$I393+10</f>
        <v>103</v>
      </c>
      <c r="S393" s="2">
        <f>_xlfn.FLOOR.MATH((_xlfn.FLOOR.MATH((((2*VLOOKUP($G393, 'EV and Base'!$A$1:$N$671, 10, FALSE))+$Q393)*$I393)/100)+5)*
IF(OR($J393="Lonely", $J393="Brave", $J393="Adamant", $J393="Naughty"), 1.1,
IF(OR($J393="Bold", $J393="Timid", $J393="Modest", $J393="Calm"), 0.9, 1)))</f>
        <v>73</v>
      </c>
      <c r="T393" s="2">
        <f>_xlfn.FLOOR.MATH((_xlfn.FLOOR.MATH((((2*VLOOKUP($G393, 'EV and Base'!$A$1:$N$671, 11, FALSE))+$Q393)*$I393)/100)+5)*
IF(OR($J393="Bold", $J393="Relaxed", $J393="Impish", $J393="Lax"), 1.1,
IF(OR($J393="Lonely", $J393="Hasty", $J393="Mild", $J393="Gentle"), 0.9, 1)))</f>
        <v>64</v>
      </c>
      <c r="U393" s="2">
        <f>_xlfn.FLOOR.MATH((_xlfn.FLOOR.MATH((((2*VLOOKUP($G393, 'EV and Base'!$A$1:$N$671, 12, FALSE))+$Q393)*$I393)/100)+5)*
IF(OR($J393="Modest", $J393="Mild", $J393="Quiet", $J393="Rash"), 1.1,
IF(OR($J393="Adamant", $J393="Impish", $J393="Jolly", $J393="Careful"), 0.9, 1)))</f>
        <v>48</v>
      </c>
      <c r="V393" s="2">
        <f>_xlfn.FLOOR.MATH((_xlfn.FLOOR.MATH((((2*VLOOKUP($G393, 'EV and Base'!$A$1:$N$671, 13, FALSE))+$Q393)*$I393)/100)+5)*
IF(OR($J393="Calm", $J393="Gentle", $J393="Sassy", $J393="Careful"), 1.1,
IF(OR($J393="Naughty", $J393="Lax", $J393="Naive", $J393="Rash"), 0.9, 1)))</f>
        <v>64</v>
      </c>
      <c r="W393" s="2">
        <f>_xlfn.FLOOR.MATH((_xlfn.FLOOR.MATH((((2*VLOOKUP($G393, 'EV and Base'!$A$1:$N$671, 14, FALSE))+$Q393)*$I393)/100)+5)*
IF(OR($J393="Timid", $J393="Hasty", $J393="Jolly", $J393="Naive"), 1.1,
IF(OR($J393="Brave", $J393="Relaxed", $J393="Quiet", $J393="Sassy"), 0.9, 1)))</f>
        <v>59</v>
      </c>
      <c r="X393" s="56">
        <v>1440</v>
      </c>
      <c r="Y393" s="1">
        <v>1767</v>
      </c>
      <c r="Z393" s="1">
        <v>1</v>
      </c>
      <c r="AA393" s="23" t="str" cm="1">
        <f t="array" aca="1" ref="AA393" ca="1">IF(NOT(ISNUMBER(INDEX($A:$A,LOOKUP(2,1/($A$1:INDIRECT("$A$"&amp;ROW($A393))&lt;&gt;""),ROW($A$1:INDIRECT("$A$"&amp;ROW($A393)))),1))),"",
IF(NOT(ISNUMBER($A393)),$AA392,
IF($AB393&lt;16,"Lillipup",
IF($AB393&lt;32,"Herdier",
"Stoutland"))))</f>
        <v>Stoutland</v>
      </c>
      <c r="AB393" s="25" cm="1">
        <f t="array" aca="1" ref="AB393" ca="1">IF(NOT(ISNUMBER(INDEX($A:$A, LOOKUP(2, 1 / ($A$1:INDIRECT("$A$"&amp;ROW($A393)) &lt;&gt; ""),ROW($A$1:INDIRECT("$A$"&amp;ROW($A393)))), 1))), "",
VLOOKUP($AY393,'Medium-Slow'!$A$1:$B$101,2,TRUE))</f>
        <v>51</v>
      </c>
      <c r="AC393" s="23" cm="1">
        <f t="array" aca="1" ref="AC393" ca="1">IF(NOT(ISNUMBER(INDEX($A:$A, LOOKUP(2, 1 / ($A$1:INDIRECT("$A$"&amp;ROW($A393)) &lt;&gt; ""),ROW($A$1:INDIRECT("$A$"&amp;ROW($A393)))), 1))), "",
INDEX($AC:$AC, LOOKUP(2, 1 / ($AC$1:INDIRECT("$AC$"&amp;ROW($AC393)-1) &lt;&gt; ""),ROW($AC$1:INDIRECT("$AC$"&amp;ROW($AC393)-1))), 1)+
IF(INDEX($AC:$AC, LOOKUP(2, 1 / ($AC$1:INDIRECT("$AC$"&amp;ROW($AC393)-1) &lt;&gt; ""),ROW($AC$1:INDIRECT("$AC$"&amp;ROW($AC393)-1))), 1)+
INDEX($AD:$AD, LOOKUP(2, 1 / ($AD$1:INDIRECT("$AD$"&amp;ROW($AD393)-1) &lt;&gt; ""),ROW($AD$1:INDIRECT("$AD$"&amp;ROW($AD393)-1))), 1)+
INDEX($AE:$AE, LOOKUP(2, 1 / ($AE$1:INDIRECT("$AE$"&amp;ROW($AE393)-1) &lt;&gt; ""),ROW($AE$1:INDIRECT("$AE$"&amp;ROW($AD393)-1))), 1)+
INDEX($AE:$AF, LOOKUP(2, 1 / ($AF$1:INDIRECT("$AF$"&amp;ROW($AF393)-1) &lt;&gt; ""),ROW($AF$1:INDIRECT("$AF$"&amp;ROW($AD393)-1))), 1)+
INDEX($AG:$AG, LOOKUP(2, 1 / ($AG$1:INDIRECT("$AG$"&amp;ROW($AG393)-1) &lt;&gt; ""),ROW($AG$1:INDIRECT("$AG$"&amp;ROW($AD393)-1))), 1)+
INDEX($AH:$AH, LOOKUP(2, 1 / ($AH$1:INDIRECT("$AH$"&amp;ROW($AH393)-1) &lt;&gt; ""),ROW($AH$1:INDIRECT("$AH$"&amp;ROW($AD393)-1))), 1)&gt;=510,0,
IF(INDEX($AC:$AC, LOOKUP(2, 1 / ($AC$1:INDIRECT("$AC$"&amp;ROW($AC393)-1) &lt;&gt; ""),ROW($AC$1:INDIRECT("$AC$"&amp;ROW($AC393)-1))), 1)&gt;=255,0,
VLOOKUP(INDIRECT("$G$"&amp;LOOKUP(2, 1 / ($AC$1:INDIRECT("$AC$"&amp;ROW($AC393)-1) &lt;&gt; ""),ROW($AC$1:INDIRECT("$AC$"&amp;ROW($AC393)-1)))), 'EV and Base'!$A$1:$N$671, 3, FALSE))))</f>
        <v>10</v>
      </c>
      <c r="AD393" s="2" cm="1">
        <f t="array" aca="1" ref="AD393" ca="1">IF(NOT(ISNUMBER(INDEX($A:$A, LOOKUP(2, 1 / ($A$1:INDIRECT("$A$"&amp;ROW($A393)) &lt;&gt; ""),ROW($A$1:INDIRECT("$A$"&amp;ROW($A393)))), 1))), "",
INDEX($AD:$AD, LOOKUP(2, 1 / ($AD$1:INDIRECT("$AD$"&amp;ROW($AD393)-1) &lt;&gt; ""),ROW($AD$1:INDIRECT("$AD$"&amp;ROW($AD393)-1))), 1)+
IF(INDEX($AC:$AC, LOOKUP(2, 1 / ($AC$1:INDIRECT("$AC$"&amp;ROW($AC393)-1) &lt;&gt; ""),ROW($AC$1:INDIRECT("$AC$"&amp;ROW($AC393)-1))), 1)+
INDEX($AD:$AD, LOOKUP(2, 1 / ($AD$1:INDIRECT("$AD$"&amp;ROW($AD393)-1) &lt;&gt; ""),ROW($AD$1:INDIRECT("$AD$"&amp;ROW($AD393)-1))), 1)+
INDEX($AE:$AE, LOOKUP(2, 1 / ($AE$1:INDIRECT("$AE$"&amp;ROW($AE393)-1) &lt;&gt; ""),ROW($AE$1:INDIRECT("$AE$"&amp;ROW($AD393)-1))), 1)+
INDEX($AE:$AF, LOOKUP(2, 1 / ($AF$1:INDIRECT("$AF$"&amp;ROW($AF393)-1) &lt;&gt; ""),ROW($AF$1:INDIRECT("$AF$"&amp;ROW($AD393)-1))), 1)+
INDEX($AG:$AG, LOOKUP(2, 1 / ($AG$1:INDIRECT("$AG$"&amp;ROW($AG393)-1) &lt;&gt; ""),ROW($AG$1:INDIRECT("$AG$"&amp;ROW($AD393)-1))), 1)+
INDEX($AH:$AH, LOOKUP(2, 1 / ($AH$1:INDIRECT("$AH$"&amp;ROW($AH393)-1) &lt;&gt; ""),ROW($AH$1:INDIRECT("$AH$"&amp;ROW($AD393)-1))), 1)&gt;=510,0,
IF(INDEX($AD:$AD, LOOKUP(2, 1 / ($AD$1:INDIRECT("$AD$"&amp;ROW($AD393)-1) &lt;&gt; ""),ROW($AD$1:INDIRECT("$AD$"&amp;ROW($AD393)-1))), 1)&gt;=255,0,
VLOOKUP(INDIRECT("$G$"&amp;LOOKUP(2, 1 / ($AD$1:INDIRECT("$AD$"&amp;ROW($AD393)-1) &lt;&gt; ""),ROW($AD$1:INDIRECT("$AD$"&amp;ROW($AD393)-1)))), 'EV and Base'!$A$1:$N$671, 4, FALSE))))</f>
        <v>113</v>
      </c>
      <c r="AE393" s="2" cm="1">
        <f t="array" aca="1" ref="AE393" ca="1">IF(NOT(ISNUMBER(INDEX($A:$A,LOOKUP(2,1/($A$1:INDIRECT("$A$"&amp;ROW($A393))&lt;&gt;""),ROW($A$1:INDIRECT("$A$"&amp;ROW($A393)))),1))),"",
INDEX($AE:$AE,LOOKUP(2,1/($AE$1:INDIRECT("$AE$"&amp;ROW($AE393)-1)&lt;&gt;""),ROW($AE$1:INDIRECT("$AE$"&amp;ROW($AE393)-1))),1)+
IF(INDEX($AC:$AC,LOOKUP(2,1/($AC$1:INDIRECT("$AC$"&amp;ROW($AC393)-1)&lt;&gt;""),ROW($AC$1:INDIRECT("$AC$"&amp;ROW($AC393)-1))),1)+
INDEX($AD:$AD,LOOKUP(2,1/($AD$1:INDIRECT("$AD$"&amp;ROW($AD393)-1)&lt;&gt;""),ROW($AD$1:INDIRECT("$AD$"&amp;ROW($AD393)-1))),1)+
INDEX($AE:$AE,LOOKUP(2,1/($AE$1:INDIRECT("$AE$"&amp;ROW($AE393)-1)&lt;&gt;""),ROW($AE$1:INDIRECT("$AE$"&amp;ROW($AD393)-1))),1)+
INDEX($AE:$AF,LOOKUP(2,1/($AF$1:INDIRECT("$AF$"&amp;ROW($AF393)-1)&lt;&gt;""),ROW($AF$1:INDIRECT("$AF$"&amp;ROW($AD393)-1))),1)+
INDEX($AG:$AG,LOOKUP(2,1/($AG$1:INDIRECT("$AG$"&amp;ROW($AG393)-1)&lt;&gt;""),ROW($AG$1:INDIRECT("$AG$"&amp;ROW($AD393)-1))),1)+
INDEX($AH:$AH,LOOKUP(2,1/($AH$1:INDIRECT("$AH$"&amp;ROW($AH393)-1)&lt;&gt;""),ROW($AH$1:INDIRECT("$AH$"&amp;ROW($AD393)-1))),1)&gt;=510,0,
IF(INDEX($AE:$AE,LOOKUP(2,1/($AE$1:INDIRECT("$AE$"&amp;ROW($AE393)-1)&lt;&gt;""),ROW($AE$1:INDIRECT("$AE$"&amp;ROW($AE393)-1))),1)&gt;=255,0,
VLOOKUP(INDIRECT("$G$"&amp;LOOKUP(2,1/($AE$1:INDIRECT("$AE$"&amp;ROW($AE393)-1)&lt;&gt;""),ROW($AE$1:INDIRECT("$AE$"&amp;ROW($AE393)-1)))),'EV and Base'!$A$1:$N$671,5,FALSE))))</f>
        <v>11</v>
      </c>
      <c r="AF393" s="2" cm="1">
        <f t="array" aca="1" ref="AF393" ca="1">IF(NOT(ISNUMBER(INDEX($A:$A, LOOKUP(2, 1 / ($A$1:INDIRECT("$A$"&amp;ROW($A393)) &lt;&gt; ""),ROW($A$1:INDIRECT("$A$"&amp;ROW($A393)))), 1))), "",
INDEX($AF:$AF, LOOKUP(2, 1 / ($AF$1:INDIRECT("$AF$"&amp;ROW($AF393)-1) &lt;&gt; ""),ROW($AF$1:INDIRECT("$AF$"&amp;ROW($AF393)-1))), 1)+
IF(INDEX($AC:$AC, LOOKUP(2, 1 / ($AC$1:INDIRECT("$AC$"&amp;ROW($AC393)-1) &lt;&gt; ""),ROW($AC$1:INDIRECT("$AC$"&amp;ROW($AC393)-1))), 1)+
INDEX($AD:$AD, LOOKUP(2, 1 / ($AD$1:INDIRECT("$AD$"&amp;ROW($AD393)-1) &lt;&gt; ""),ROW($AD$1:INDIRECT("$AD$"&amp;ROW($AD393)-1))), 1)+
INDEX($AE:$AE, LOOKUP(2, 1 / ($AE$1:INDIRECT("$AE$"&amp;ROW($AE393)-1) &lt;&gt; ""),ROW($AE$1:INDIRECT("$AE$"&amp;ROW($AD393)-1))), 1)+
INDEX($AE:$AF, LOOKUP(2, 1 / ($AF$1:INDIRECT("$AF$"&amp;ROW($AF393)-1) &lt;&gt; ""),ROW($AF$1:INDIRECT("$AF$"&amp;ROW($AD393)-1))), 1)+
INDEX($AG:$AG, LOOKUP(2, 1 / ($AG$1:INDIRECT("$AG$"&amp;ROW($AG393)-1) &lt;&gt; ""),ROW($AG$1:INDIRECT("$AG$"&amp;ROW($AD393)-1))), 1)+
INDEX($AH:$AH, LOOKUP(2, 1 / ($AH$1:INDIRECT("$AH$"&amp;ROW($AH393)-1) &lt;&gt; ""),ROW($AH$1:INDIRECT("$AH$"&amp;ROW($AD393)-1))), 1)&gt;=510,0,
IF(INDEX($AF:$AF, LOOKUP(2, 1 / ($AF$1:INDIRECT("$AF$"&amp;ROW($AF393)-1) &lt;&gt; ""),ROW($AF$1:INDIRECT("$AF$"&amp;ROW($AF393)-1))), 1)&gt;=255,0,
VLOOKUP(INDIRECT("$G$"&amp;LOOKUP(2, 1 / ($AF$1:INDIRECT("$AF$"&amp;ROW($AF393)-1) &lt;&gt; ""),ROW($AF$1:INDIRECT("$AF$"&amp;ROW($AF393)-1)))), 'EV and Base'!$A$1:$N$671, 6, FALSE))))</f>
        <v>21</v>
      </c>
      <c r="AG393" s="2" cm="1">
        <f t="array" aca="1" ref="AG393" ca="1">IF(NOT(ISNUMBER(INDEX($A:$A, LOOKUP(2, 1 / ($A$1:INDIRECT("$A$"&amp;ROW($A393)) &lt;&gt; ""),ROW($A$1:INDIRECT("$A$"&amp;ROW($A393)))), 1))), "",
INDEX($AG:$AG, LOOKUP(2, 1 / ($AG$1:INDIRECT("$AG$"&amp;ROW($AG393)-1) &lt;&gt; ""),ROW($AG$1:INDIRECT("$AG$"&amp;ROW($AG393)-1))), 1)+
IF(INDEX($AC:$AC, LOOKUP(2, 1 / ($AC$1:INDIRECT("$AC$"&amp;ROW($AC393)-1) &lt;&gt; ""),ROW($AC$1:INDIRECT("$AC$"&amp;ROW($AC393)-1))), 1)+
INDEX($AD:$AD, LOOKUP(2, 1 / ($AD$1:INDIRECT("$AD$"&amp;ROW($AD393)-1) &lt;&gt; ""),ROW($AD$1:INDIRECT("$AD$"&amp;ROW($AD393)-1))), 1)+
INDEX($AE:$AE, LOOKUP(2, 1 / ($AE$1:INDIRECT("$AE$"&amp;ROW($AE393)-1) &lt;&gt; ""),ROW($AE$1:INDIRECT("$AE$"&amp;ROW($AD393)-1))), 1)+
INDEX($AE:$AF, LOOKUP(2, 1 / ($AF$1:INDIRECT("$AF$"&amp;ROW($AF393)-1) &lt;&gt; ""),ROW($AF$1:INDIRECT("$AF$"&amp;ROW($AD393)-1))), 1)+
INDEX($AG:$AG, LOOKUP(2, 1 / ($AG$1:INDIRECT("$AG$"&amp;ROW($AG393)-1) &lt;&gt; ""),ROW($AG$1:INDIRECT("$AG$"&amp;ROW($AD393)-1))), 1)+
INDEX($AH:$AH, LOOKUP(2, 1 / ($AH$1:INDIRECT("$AH$"&amp;ROW($AH393)-1) &lt;&gt; ""),ROW($AH$1:INDIRECT("$AH$"&amp;ROW($AD393)-1))), 1)&gt;=510,0,
IF(INDEX($AG:$AG, LOOKUP(2, 1 / ($AG$1:INDIRECT("$AG$"&amp;ROW($AG393)-1) &lt;&gt; ""),ROW($AG$1:INDIRECT("$AG$"&amp;ROW($AG393)-1))), 1)&gt;=255,0,
VLOOKUP(INDIRECT("$G$"&amp;LOOKUP(2, 1 / ($AG$1:INDIRECT("$AG$"&amp;ROW($AG393)-1) &lt;&gt; ""),ROW($AG$1:INDIRECT("$AG$"&amp;ROW($AG393)-1)))), 'EV and Base'!$A$1:$N$671, 7, FALSE))))</f>
        <v>6</v>
      </c>
      <c r="AH393" s="24" cm="1">
        <f t="array" aca="1" ref="AH393" ca="1">IF(NOT(ISNUMBER(INDEX($A:$A,LOOKUP(2,1/($A$1:INDIRECT("$A$"&amp;ROW($A393))&lt;&gt;""),ROW($A$1:INDIRECT("$A$"&amp;ROW($A393)))),1))),"",
INDEX($AH:$AH,LOOKUP(2,1/($AH$1:INDIRECT("$AH$"&amp;ROW($AH393)-1)&lt;&gt;""),ROW($AH$1:INDIRECT("$AH$"&amp;ROW($AH393)-1))),1)+
IF(INDEX($AC:$AC,LOOKUP(2,1/($AC$1:INDIRECT("$AC$"&amp;ROW($AC393)-1)&lt;&gt;""),ROW($AC$1:INDIRECT("$AC$"&amp;ROW($AC393)-1))),1)+
INDEX($AD:$AD,LOOKUP(2,1/($AD$1:INDIRECT("$AD$"&amp;ROW($AD393)-1)&lt;&gt;""),ROW($AD$1:INDIRECT("$AD$"&amp;ROW($AD393)-1))),1)+
INDEX($AE:$AE,LOOKUP(2,1/($AE$1:INDIRECT("$AE$"&amp;ROW($AE393)-1)&lt;&gt;""),ROW($AE$1:INDIRECT("$AE$"&amp;ROW($AD393)-1))),1)+
INDEX($AE:$AF,LOOKUP(2,1/($AF$1:INDIRECT("$AF$"&amp;ROW($AF393)-1)&lt;&gt;""),ROW($AF$1:INDIRECT("$AF$"&amp;ROW($AD393)-1))),1)+
INDEX($AG:$AG,LOOKUP(2,1/($AG$1:INDIRECT("$AG$"&amp;ROW($AG393)-1)&lt;&gt;""),ROW($AG$1:INDIRECT("$AG$"&amp;ROW($AD393)-1))),1)+
INDEX($AH:$AH,LOOKUP(2,1/($AH$1:INDIRECT("$AH$"&amp;ROW($AH393)-1)&lt;&gt;""),ROW($AH$1:INDIRECT("$AH$"&amp;ROW($AD393)-1))),1)&gt;=510,0,
IF(INDEX($AH:$AH,LOOKUP(2,1/($AH$1:INDIRECT("$AH$"&amp;ROW($AH393)-1)&lt;&gt;""),ROW($AH$1:INDIRECT("$AH$"&amp;ROW($AH393)-1))),1)&gt;=255,0,
VLOOKUP(INDIRECT("$G$"&amp;LOOKUP(2,1/($AH$1:INDIRECT("$AH$"&amp;ROW($AH393)-1)&lt;&gt;""),ROW($AH$1:INDIRECT("$AH$"&amp;ROW($AH393)-1)))),'EV and Base'!$A$1:$N$671,8,FALSE))))</f>
        <v>67</v>
      </c>
      <c r="AI393" s="29" cm="1">
        <f t="array" aca="1" ref="AI393" ca="1">IF(NOT(ISNUMBER(INDEX($A:$A,LOOKUP(2,1/($A$1:INDIRECT("$A$"&amp;ROW($A393))&lt;&gt;""),ROW($A$1:INDIRECT("$A$"&amp;ROW($A393)))),1))),"",
ROUNDDOWN((((2*VLOOKUP($AA393,'EV and Base'!$A$1:$N$671,9,FALSE))+31+ROUNDDOWN($AC393/4,0))*$AB393)/100,0)+$AB393+10)</f>
        <v>164</v>
      </c>
      <c r="AJ393" s="21" cm="1">
        <f t="array" aca="1" ref="AJ393" ca="1">IF(NOT(ISNUMBER(INDEX($A:$A, LOOKUP(2, 1 / ($A$1:INDIRECT("$A$"&amp;ROW($A393)) &lt;&gt; ""),ROW($A$1:INDIRECT("$A$"&amp;ROW($A393)))), 1))), "",
ROUNDDOWN((ROUNDDOWN((((2*VLOOKUP($AA393, 'EV and Base'!$A$1:$N$671, 10, FALSE))+31+ROUNDDOWN($AD393/4, 0))*$AB393)/100, 0)+5)*1.1, 0))</f>
        <v>150</v>
      </c>
      <c r="AK393" s="21" t="str" cm="1">
        <f t="array" aca="1" ref="AK393" ca="1">IF(NOT(ISNUMBER(INDEX($A:$A, LOOKUP(2, 1 / ($A$1:INDIRECT("$A$"&amp;ROW($A393)) &lt;&gt; ""),ROW($A$1:INDIRECT("$A$"&amp;ROW($A393)))), 1))), "",
ROUNDDOWN((ROUNDDOWN((((2*VLOOKUP($AA393, 'EV and Base'!$A$1:$N$671, 11, FALSE))+30+ROUNDDOWN($AE393/4, 0))*$AB393)/100, 0)+5), 0)
&amp;"-"&amp;
ROUNDDOWN((ROUNDDOWN((((2*VLOOKUP($AA393, 'EV and Base'!$A$1:$N$671, 11, FALSE))+31+ROUNDDOWN($AE393/4, 0))*$AB393)/100, 0)+5), 0))</f>
        <v>113-113</v>
      </c>
      <c r="AL393" s="21" t="str" cm="1">
        <f t="array" aca="1" ref="AL393" ca="1">IF(NOT(ISNUMBER(INDEX($A:$A, LOOKUP(2, 1 / ($A$1:INDIRECT("$A$"&amp;ROW($A393)) &lt;&gt; ""),ROW($A$1:INDIRECT("$A$"&amp;ROW($A393)))), 1))), "",
ROUNDDOWN((ROUNDDOWN((((2*VLOOKUP($AA393, 'EV and Base'!$A$1:$N$671, 12, FALSE))+0+ROUNDDOWN($AF393/4, 0))*$AB393)/100, 0)+5)*0.9, 0)
&amp;"-"&amp;
ROUNDDOWN((ROUNDDOWN((((2*VLOOKUP($AA393, 'EV and Base'!$A$1:$N$671, 12, FALSE))+31+ROUNDDOWN($AF393/4, 0))*$AB393)/100, 0)+5)*0.9, 0))</f>
        <v>47-62</v>
      </c>
      <c r="AM393" s="21" t="str" cm="1">
        <f t="array" aca="1" ref="AM393" ca="1">IF(NOT(ISNUMBER(INDEX($A:$A, LOOKUP(2, 1 / ($A$1:INDIRECT("$A$"&amp;ROW($A393)) &lt;&gt; ""),ROW($A$1:INDIRECT("$A$"&amp;ROW($A393)))), 1))), "",
ROUNDDOWN((ROUNDDOWN((((2*VLOOKUP($AA393, 'EV and Base'!$A$1:$N$671, 13, FALSE))+30+ROUNDDOWN($AG393/4, 0))*$AB393)/100, 0)+5), 0)
&amp;"-"&amp;
ROUNDDOWN((ROUNDDOWN((((2*VLOOKUP($AA393, 'EV and Base'!$A$1:$N$671, 13, FALSE))+31+ROUNDDOWN($AG393/4, 0))*$AB393)/100, 0)+5), 0))</f>
        <v>112-113</v>
      </c>
      <c r="AN393" s="25" cm="1">
        <f t="array" aca="1" ref="AN393" ca="1">IF(NOT(ISNUMBER(INDEX($A:$A, LOOKUP(2, 1 / ($A$1:INDIRECT("$A$"&amp;ROW($A393)) &lt;&gt; ""),ROW($A$1:INDIRECT("$A$"&amp;ROW($A393)))), 1))), "",
ROUNDDOWN((ROUNDDOWN((((2*VLOOKUP($AA393, 'EV and Base'!$A$1:$N$671, 14, FALSE))+31+ROUNDDOWN($AH393/4, 0))*$AB393)/100, 0)+5), 0))</f>
        <v>110</v>
      </c>
      <c r="AO393" s="23" cm="1">
        <f t="array" aca="1" ref="AO393" ca="1">IF(NOT(ISNUMBER(INDEX($A:$A, LOOKUP(2, 1 / ($A$1:INDIRECT("$A$"&amp;ROW($A393)) &lt;&gt; ""),ROW($A$1:INDIRECT("$A$"&amp;ROW($A393)))), 1))), "",
ROUNDDOWN((((2*VLOOKUP($AA393, 'EV and Base'!$A$1:$N$671, 9, FALSE))+31+ROUNDDOWN($AC393/4, 0))*$AB393)/100, 0)+$AB393+10)</f>
        <v>164</v>
      </c>
      <c r="AP393" s="2" cm="1">
        <f t="array" aca="1" ref="AP393" ca="1">IF(NOT(ISNUMBER(INDEX($A:$A, LOOKUP(2, 1 / ($A$1:INDIRECT("$A$"&amp;ROW($A393)) &lt;&gt; ""),ROW($A$1:INDIRECT("$A$"&amp;ROW($A393)))), 1))), "",
ROUNDDOWN((ROUNDDOWN((((2*VLOOKUP($AA393, 'EV and Base'!$A$1:$N$671, 10, FALSE))+31+ROUNDDOWN($AD393/4, 0))*$AB393)/100, 0)+5)*1.1, 0))</f>
        <v>150</v>
      </c>
      <c r="AQ393" s="2" cm="1">
        <f t="array" aca="1" ref="AQ393" ca="1">IF(NOT(ISNUMBER(INDEX($A:$A, LOOKUP(2, 1 / ($A$1:INDIRECT("$A$"&amp;ROW($A393)) &lt;&gt; ""),ROW($A$1:INDIRECT("$A$"&amp;ROW($A393)))), 1))), "",
ROUNDDOWN((ROUNDDOWN((((2*VLOOKUP($AA393, 'EV and Base'!$A$1:$N$671, 11, FALSE))+$AV$2+ROUNDDOWN($AE393/4, 0))*$AB393)/100, 0)+5), 0))</f>
        <v>113</v>
      </c>
      <c r="AR393" s="22" cm="1">
        <f t="array" aca="1" ref="AR393" ca="1">IF(NOT(ISNUMBER(INDEX($A:$A, LOOKUP(2, 1 / ($A$1:INDIRECT("$A$"&amp;ROW($A393)) &lt;&gt; ""),ROW($A$1:INDIRECT("$A$"&amp;ROW($A393)))), 1))), "",
ROUNDDOWN((ROUNDDOWN((((2*VLOOKUP($AA393, 'EV and Base'!$A$1:$N$671, 12, FALSE))+$AW$2+ROUNDDOWN($AF393/4, 0))*$AB393)/100, 0)+5)*0.9, 0))</f>
        <v>55</v>
      </c>
      <c r="AS393" s="2" cm="1">
        <f t="array" aca="1" ref="AS393" ca="1">IF(NOT(ISNUMBER(INDEX($A:$A, LOOKUP(2, 1 / ($A$1:INDIRECT("$A$"&amp;ROW($A393)) &lt;&gt; ""),ROW($A$1:INDIRECT("$A$"&amp;ROW($A393)))), 1))), "",
ROUNDDOWN((ROUNDDOWN((((2*VLOOKUP($AA393, 'EV and Base'!$A$1:$N$671, 13, FALSE))+$AX$2+ROUNDDOWN($AG393/4, 0))*$AB393)/100, 0)+5), 0))</f>
        <v>113</v>
      </c>
      <c r="AT393" s="24" cm="1">
        <f t="array" aca="1" ref="AT393" ca="1">IF(NOT(ISNUMBER(INDEX($A:$A, LOOKUP(2, 1 / ($A$1:INDIRECT("$A$"&amp;ROW($A393)) &lt;&gt; ""),ROW($A$1:INDIRECT("$A$"&amp;ROW($A393)))), 1))), "",
ROUNDDOWN((ROUNDDOWN((((2*VLOOKUP($AA393, 'EV and Base'!$A$1:$N$671, 14, FALSE))+31+ROUNDDOWN($AH393/4, 0))*$AB393)/100, 0)+5), 0))</f>
        <v>110</v>
      </c>
      <c r="AU393" s="28">
        <v>255</v>
      </c>
      <c r="AY393" cm="1">
        <f t="array" aca="1" ref="AY393" ca="1">IF(NOT(ISNUMBER(INDEX($A:$A,LOOKUP(2,1/($A$1:INDIRECT("$A$"&amp;ROW($A393))&lt;&gt;""),ROW($A$1:INDIRECT("$A$"&amp;ROW($A393)))),1))),"",
INDEX($AY:$AY,LOOKUP(2,1/($AY$1:INDIRECT("$AY$"&amp;ROW($AY393)-1)&lt;&gt;""),ROW($AY$1:INDIRECT("$AY$"&amp;ROW($AY393)-1))),1)+$BL393)</f>
        <v>126087</v>
      </c>
      <c r="AZ393" s="3" cm="1">
        <f t="array" aca="1" ref="AZ393" ca="1">IF(NOT(ISNUMBER(INDEX($A:$A, LOOKUP(2, 1 / ($A$1:INDIRECT("$A$"&amp;ROW($A393)) &lt;&gt; ""),ROW($A$1:INDIRECT("$A$"&amp;ROW($A393)))), 1))), "",
VLOOKUP(INDIRECT("$G$"&amp;LOOKUP(2, 1 / ($AY$1:INDIRECT("$AY$"&amp;ROW($AY393)-1) &lt;&gt; ""),ROW($AY$1:INDIRECT("$AY$"&amp;ROW($AY393)-1)))),'EV and Base'!A332:N1002,2,FALSE))</f>
        <v>147</v>
      </c>
      <c r="BA393" s="3" cm="1">
        <f t="array" aca="1" ref="BA393" ca="1">IF(NOT(ISNUMBER(INDEX($A:$A, LOOKUP(2, 1 / ($A$1:INDIRECT("$A$"&amp;ROW($A393)) &lt;&gt; ""),ROW($A$1:INDIRECT("$A$"&amp;ROW($A393)))), 1))), "",
INDIRECT("$I$"&amp;LOOKUP(2, 1 / ($AY$1:INDIRECT("$AY$"&amp;ROW($AY393)-1) &lt;&gt; ""),ROW($AY$1:INDIRECT("$AY$"&amp;ROW($AY393)-1)))))</f>
        <v>35</v>
      </c>
      <c r="BB393" s="1" cm="1">
        <f t="array" aca="1" ref="BB393" ca="1">IF(NOT(ISNUMBER(INDEX($A:$A, LOOKUP(2, 1 / ($A$1:INDIRECT("$A$"&amp;ROW($A393)) &lt;&gt; ""),ROW($A$1:INDIRECT("$A$"&amp;ROW($A393)))), 1))), "",
INDIRECT("$AB$"&amp;LOOKUP(2, 1 / ($AY$1:INDIRECT("$AY$"&amp;ROW($AY393)-1) &lt;&gt; ""),ROW($AY$1:INDIRECT("$AY$"&amp;ROW($AY393)-1)))))</f>
        <v>50</v>
      </c>
      <c r="BC393" s="3" cm="1">
        <f t="array" aca="1" ref="BC393" ca="1">IF(NOT(ISNUMBER(INDEX($A:$A,LOOKUP(2,1/($A$1:INDIRECT("$A$"&amp;ROW($A393))&lt;&gt;""),ROW($A$1:INDIRECT("$A$"&amp;ROW($A393)))),1))),"",
$BA393+$BA393+10)</f>
        <v>80</v>
      </c>
      <c r="BD393" s="3" cm="1">
        <f t="array" aca="1" ref="BD393" ca="1">IF(NOT(ISNUMBER(INDEX($A:$A,LOOKUP(2,1/($A$1:INDIRECT("$A$"&amp;ROW($A393))&lt;&gt;""),ROW($A$1:INDIRECT("$A$"&amp;ROW($A393)))),1))),"",
$BA393+$BB393+10)</f>
        <v>95</v>
      </c>
      <c r="BE393" s="3" cm="1">
        <f t="array" aca="1" ref="BE393" ca="1">IF(NOT(ISNUMBER(INDEX($A:$A,LOOKUP(2,1/($A$1:INDIRECT("$A$"&amp;ROW($A393))&lt;&gt;""),ROW($A$1:INDIRECT("$A$"&amp;ROW($A393)))),1))),"",
$BC393*$BC393)</f>
        <v>6400</v>
      </c>
      <c r="BF393" s="3" cm="1">
        <f t="array" aca="1" ref="BF393" ca="1">IF(NOT(ISNUMBER(INDEX($A:$A,LOOKUP(2,1/($A$1:INDIRECT("$A$"&amp;ROW($A393))&lt;&gt;""),ROW($A$1:INDIRECT("$A$"&amp;ROW($A393)))),1))),"",
$BD393*$BD393)</f>
        <v>9025</v>
      </c>
      <c r="BG393" s="3" cm="1">
        <f t="array" aca="1" ref="BG393" ca="1">IF(NOT(ISNUMBER(INDEX($A:$A,LOOKUP(2,1/($A$1:INDIRECT("$A$"&amp;ROW($A393))&lt;&gt;""),ROW($A$1:INDIRECT("$A$"&amp;ROW($A393)))),1))),"",
_xlfn.FLOOR.MATH(1.5*_xlfn.FLOOR.MATH($AZ393*BA393/5)))</f>
        <v>1543</v>
      </c>
      <c r="BH393" s="3" cm="1">
        <f t="array" aca="1" ref="BH393" ca="1">IF(NOT(ISNUMBER(INDEX($A:$A, LOOKUP(2, 1 / ($A$1:INDIRECT("$A$"&amp;ROW($A393)) &lt;&gt; ""),ROW($A$1:INDIRECT("$A$"&amp;ROW($A393)))), 1))), "",
_xlfn.FLOOR.MATH($BG393/IF(OR(INDIRECT("$C$"&amp;LOOKUP(2, 1 / ($AY$1:INDIRECT("$AY$"&amp;ROW($AY393)-1) &lt;&gt; ""),ROW($AY$1:INDIRECT("$AY$"&amp;ROW($AY393)-1))))="Multi",
INDIRECT("$C$"&amp;LOOKUP(2, 1 / ($AY$1:INDIRECT("$AY$"&amp;ROW($AY393)-1) &lt;&gt; ""),ROW($AY$1:INDIRECT("$AY$"&amp;ROW($AY393)-1))))="Double"),2,1)))</f>
        <v>1543</v>
      </c>
      <c r="BI393" s="3" cm="1">
        <f t="array" aca="1" ref="BI393" ca="1">IF(NOT(ISNUMBER(INDEX($A:$A,LOOKUP(2,1/($A$1:INDIRECT("$A$"&amp;ROW($A393))&lt;&gt;""),ROW($A$1:INDIRECT("$A$"&amp;ROW($A393)))),1))),"",
VLOOKUP($BC393,GameFreakSQRT!$A$1:$B$200,2,FALSE))</f>
        <v>36636</v>
      </c>
      <c r="BJ393" s="3" cm="1">
        <f t="array" aca="1" ref="BJ393" ca="1">IF(NOT(ISNUMBER(INDEX($A:$A,LOOKUP(2,1/($A$1:INDIRECT("$A$"&amp;ROW($A393))&lt;&gt;""),ROW($A$1:INDIRECT("$A$"&amp;ROW($A393)))),1))),"",
VLOOKUP($BD393,GameFreakSQRT!$A$1:$B$200,2,FALSE))</f>
        <v>39923</v>
      </c>
      <c r="BK393" s="3" cm="1">
        <f t="array" aca="1" ref="BK393" ca="1">IF(NOT(ISNUMBER(INDEX($A:$A,LOOKUP(2,1/($A$1:INDIRECT("$A$"&amp;ROW($A393))&lt;&gt;""),ROW($A$1:INDIRECT("$A$"&amp;ROW($A393)))),1))),"",
_xlfn.FLOOR.MATH((($BI393*$BE393)*$BH393)/($BJ393*$BF393))+1)</f>
        <v>1005</v>
      </c>
      <c r="BL393" s="3" cm="1">
        <f t="array" aca="1" ref="BL393" ca="1">IF(NOT(ISNUMBER(INDEX($A:$A,LOOKUP(2,1/($A$1:INDIRECT("$A$"&amp;ROW($A393))&lt;&gt;""),ROW($A$1:INDIRECT("$A$"&amp;ROW($A393)))),1))),"",
_xlfn.FLOOR.MATH($BK393*IF(NOT(INDIRECT("$Z$"&amp;LOOKUP(2, 1 / ($AY$1:INDIRECT("$AY$"&amp;ROW($AY393)-1) &lt;&gt; ""),ROW($AY$1:INDIRECT("$AY$"&amp;ROW($AY393)-1))))=""),1.5,1)))</f>
        <v>1507</v>
      </c>
      <c r="BM393" s="3" cm="1">
        <f t="array" aca="1" ref="BM393" ca="1">IF(NOT(ISNUMBER(INDEX($A:$A, LOOKUP(2, 1 / ($A$1:INDIRECT("$A$"&amp;ROW($A393)) &lt;&gt; ""),ROW($A$1:INDIRECT("$A$"&amp;ROW($A393)))), 1))), "",
INDIRECT("$Y$"&amp;LOOKUP(2, 1 / ($AY$1:INDIRECT("$AY$"&amp;ROW($AY393)-1) &lt;&gt; ""),ROW($AY$1:INDIRECT("$AY$"&amp;ROW($AY393)-1)))))</f>
        <v>1507</v>
      </c>
      <c r="BN393" s="3" t="b">
        <f t="shared" ca="1" si="35"/>
        <v>1</v>
      </c>
    </row>
    <row r="394" spans="1:66" x14ac:dyDescent="0.45">
      <c r="A394" s="56">
        <v>85</v>
      </c>
      <c r="B394" s="56" t="s">
        <v>114</v>
      </c>
      <c r="C394" s="56" t="s">
        <v>46</v>
      </c>
      <c r="D394" s="56" t="s">
        <v>663</v>
      </c>
      <c r="E394" s="56" t="s">
        <v>48</v>
      </c>
      <c r="F394" s="56">
        <v>1</v>
      </c>
      <c r="G394" s="2" t="s">
        <v>378</v>
      </c>
      <c r="H394" s="2" t="s">
        <v>50</v>
      </c>
      <c r="I394" s="2">
        <v>36</v>
      </c>
      <c r="J394" s="2" t="s">
        <v>85</v>
      </c>
      <c r="K394" s="2" t="s">
        <v>281</v>
      </c>
      <c r="L394" s="2" t="s">
        <v>53</v>
      </c>
      <c r="M394" s="2" t="s">
        <v>336</v>
      </c>
      <c r="N394" s="2" t="s">
        <v>177</v>
      </c>
      <c r="O394" s="2" t="s">
        <v>416</v>
      </c>
      <c r="P394" s="2" t="s">
        <v>528</v>
      </c>
      <c r="Q394" s="2">
        <v>0</v>
      </c>
      <c r="R394" s="2">
        <f>_xlfn.FLOOR.MATH((((2*VLOOKUP(G394, 'EV and Base'!$A$1:$N$671, 9, FALSE))+$Q394)*$I394)/100)+$I394+10</f>
        <v>89</v>
      </c>
      <c r="S394" s="2">
        <f>_xlfn.FLOOR.MATH((_xlfn.FLOOR.MATH((((2*VLOOKUP($G394, 'EV and Base'!$A$1:$N$671, 10, FALSE))+$Q394)*$I394)/100)+5)*
IF(OR($J394="Lonely", $J394="Brave", $J394="Adamant", $J394="Naughty"), 1.1,
IF(OR($J394="Bold", $J394="Timid", $J394="Modest", $J394="Calm"), 0.9, 1)))</f>
        <v>64</v>
      </c>
      <c r="T394" s="2">
        <f>_xlfn.FLOOR.MATH((_xlfn.FLOOR.MATH((((2*VLOOKUP($G394, 'EV and Base'!$A$1:$N$671, 11, FALSE))+$Q394)*$I394)/100)+5)*
IF(OR($J394="Bold", $J394="Relaxed", $J394="Impish", $J394="Lax"), 1.1,
IF(OR($J394="Lonely", $J394="Hasty", $J394="Mild", $J394="Gentle"), 0.9, 1)))</f>
        <v>33</v>
      </c>
      <c r="U394" s="2">
        <f>_xlfn.FLOOR.MATH((_xlfn.FLOOR.MATH((((2*VLOOKUP($G394, 'EV and Base'!$A$1:$N$671, 12, FALSE))+$Q394)*$I394)/100)+5)*
IF(OR($J394="Modest", $J394="Mild", $J394="Quiet", $J394="Rash"), 1.1,
IF(OR($J394="Adamant", $J394="Impish", $J394="Jolly", $J394="Careful"), 0.9, 1)))</f>
        <v>37</v>
      </c>
      <c r="V394" s="2">
        <f>_xlfn.FLOOR.MATH((_xlfn.FLOOR.MATH((((2*VLOOKUP($G394, 'EV and Base'!$A$1:$N$671, 13, FALSE))+$Q394)*$I394)/100)+5)*
IF(OR($J394="Calm", $J394="Gentle", $J394="Sassy", $J394="Careful"), 1.1,
IF(OR($J394="Naughty", $J394="Lax", $J394="Naive", $J394="Rash"), 0.9, 1)))</f>
        <v>40</v>
      </c>
      <c r="W394" s="2">
        <f>_xlfn.FLOOR.MATH((_xlfn.FLOOR.MATH((((2*VLOOKUP($G394, 'EV and Base'!$A$1:$N$671, 14, FALSE))+$Q394)*$I394)/100)+5)*
IF(OR($J394="Timid", $J394="Hasty", $J394="Jolly", $J394="Naive"), 1.1,
IF(OR($J394="Brave", $J394="Relaxed", $J394="Quiet", $J394="Sassy"), 0.9, 1)))</f>
        <v>58</v>
      </c>
      <c r="X394" s="56">
        <v>1440</v>
      </c>
      <c r="Y394" s="1">
        <v>1308</v>
      </c>
      <c r="Z394" s="1">
        <v>1</v>
      </c>
      <c r="AA394" s="23" t="str" cm="1">
        <f t="array" aca="1" ref="AA394" ca="1">IF(NOT(ISNUMBER(INDEX($A:$A,LOOKUP(2,1/($A$1:INDIRECT("$A$"&amp;ROW($A394))&lt;&gt;""),ROW($A$1:INDIRECT("$A$"&amp;ROW($A394)))),1))),"",
IF(NOT(ISNUMBER($A394)),$AA393,
IF($AB394&lt;16,"Lillipup",
IF($AB394&lt;32,"Herdier",
"Stoutland"))))</f>
        <v>Stoutland</v>
      </c>
      <c r="AB394" s="25" cm="1">
        <f t="array" aca="1" ref="AB394" ca="1">IF(NOT(ISNUMBER(INDEX($A:$A, LOOKUP(2, 1 / ($A$1:INDIRECT("$A$"&amp;ROW($A394)) &lt;&gt; ""),ROW($A$1:INDIRECT("$A$"&amp;ROW($A394)))), 1))), "",
VLOOKUP($AY394,'Medium-Slow'!$A$1:$B$101,2,TRUE))</f>
        <v>51</v>
      </c>
      <c r="AC394" s="23" cm="1">
        <f t="array" aca="1" ref="AC394" ca="1">IF(NOT(ISNUMBER(INDEX($A:$A, LOOKUP(2, 1 / ($A$1:INDIRECT("$A$"&amp;ROW($A394)) &lt;&gt; ""),ROW($A$1:INDIRECT("$A$"&amp;ROW($A394)))), 1))), "",
INDEX($AC:$AC, LOOKUP(2, 1 / ($AC$1:INDIRECT("$AC$"&amp;ROW($AC394)-1) &lt;&gt; ""),ROW($AC$1:INDIRECT("$AC$"&amp;ROW($AC394)-1))), 1)+
IF(INDEX($AC:$AC, LOOKUP(2, 1 / ($AC$1:INDIRECT("$AC$"&amp;ROW($AC394)-1) &lt;&gt; ""),ROW($AC$1:INDIRECT("$AC$"&amp;ROW($AC394)-1))), 1)+
INDEX($AD:$AD, LOOKUP(2, 1 / ($AD$1:INDIRECT("$AD$"&amp;ROW($AD394)-1) &lt;&gt; ""),ROW($AD$1:INDIRECT("$AD$"&amp;ROW($AD394)-1))), 1)+
INDEX($AE:$AE, LOOKUP(2, 1 / ($AE$1:INDIRECT("$AE$"&amp;ROW($AE394)-1) &lt;&gt; ""),ROW($AE$1:INDIRECT("$AE$"&amp;ROW($AD394)-1))), 1)+
INDEX($AE:$AF, LOOKUP(2, 1 / ($AF$1:INDIRECT("$AF$"&amp;ROW($AF394)-1) &lt;&gt; ""),ROW($AF$1:INDIRECT("$AF$"&amp;ROW($AD394)-1))), 1)+
INDEX($AG:$AG, LOOKUP(2, 1 / ($AG$1:INDIRECT("$AG$"&amp;ROW($AG394)-1) &lt;&gt; ""),ROW($AG$1:INDIRECT("$AG$"&amp;ROW($AD394)-1))), 1)+
INDEX($AH:$AH, LOOKUP(2, 1 / ($AH$1:INDIRECT("$AH$"&amp;ROW($AH394)-1) &lt;&gt; ""),ROW($AH$1:INDIRECT("$AH$"&amp;ROW($AD394)-1))), 1)&gt;=510,0,
IF(INDEX($AC:$AC, LOOKUP(2, 1 / ($AC$1:INDIRECT("$AC$"&amp;ROW($AC394)-1) &lt;&gt; ""),ROW($AC$1:INDIRECT("$AC$"&amp;ROW($AC394)-1))), 1)&gt;=255,0,
VLOOKUP(INDIRECT("$G$"&amp;LOOKUP(2, 1 / ($AC$1:INDIRECT("$AC$"&amp;ROW($AC394)-1) &lt;&gt; ""),ROW($AC$1:INDIRECT("$AC$"&amp;ROW($AC394)-1)))), 'EV and Base'!$A$1:$N$671, 3, FALSE))))</f>
        <v>10</v>
      </c>
      <c r="AD394" s="2" cm="1">
        <f t="array" aca="1" ref="AD394" ca="1">IF(NOT(ISNUMBER(INDEX($A:$A, LOOKUP(2, 1 / ($A$1:INDIRECT("$A$"&amp;ROW($A394)) &lt;&gt; ""),ROW($A$1:INDIRECT("$A$"&amp;ROW($A394)))), 1))), "",
INDEX($AD:$AD, LOOKUP(2, 1 / ($AD$1:INDIRECT("$AD$"&amp;ROW($AD394)-1) &lt;&gt; ""),ROW($AD$1:INDIRECT("$AD$"&amp;ROW($AD394)-1))), 1)+
IF(INDEX($AC:$AC, LOOKUP(2, 1 / ($AC$1:INDIRECT("$AC$"&amp;ROW($AC394)-1) &lt;&gt; ""),ROW($AC$1:INDIRECT("$AC$"&amp;ROW($AC394)-1))), 1)+
INDEX($AD:$AD, LOOKUP(2, 1 / ($AD$1:INDIRECT("$AD$"&amp;ROW($AD394)-1) &lt;&gt; ""),ROW($AD$1:INDIRECT("$AD$"&amp;ROW($AD394)-1))), 1)+
INDEX($AE:$AE, LOOKUP(2, 1 / ($AE$1:INDIRECT("$AE$"&amp;ROW($AE394)-1) &lt;&gt; ""),ROW($AE$1:INDIRECT("$AE$"&amp;ROW($AD394)-1))), 1)+
INDEX($AE:$AF, LOOKUP(2, 1 / ($AF$1:INDIRECT("$AF$"&amp;ROW($AF394)-1) &lt;&gt; ""),ROW($AF$1:INDIRECT("$AF$"&amp;ROW($AD394)-1))), 1)+
INDEX($AG:$AG, LOOKUP(2, 1 / ($AG$1:INDIRECT("$AG$"&amp;ROW($AG394)-1) &lt;&gt; ""),ROW($AG$1:INDIRECT("$AG$"&amp;ROW($AD394)-1))), 1)+
INDEX($AH:$AH, LOOKUP(2, 1 / ($AH$1:INDIRECT("$AH$"&amp;ROW($AH394)-1) &lt;&gt; ""),ROW($AH$1:INDIRECT("$AH$"&amp;ROW($AD394)-1))), 1)&gt;=510,0,
IF(INDEX($AD:$AD, LOOKUP(2, 1 / ($AD$1:INDIRECT("$AD$"&amp;ROW($AD394)-1) &lt;&gt; ""),ROW($AD$1:INDIRECT("$AD$"&amp;ROW($AD394)-1))), 1)&gt;=255,0,
VLOOKUP(INDIRECT("$G$"&amp;LOOKUP(2, 1 / ($AD$1:INDIRECT("$AD$"&amp;ROW($AD394)-1) &lt;&gt; ""),ROW($AD$1:INDIRECT("$AD$"&amp;ROW($AD394)-1)))), 'EV and Base'!$A$1:$N$671, 4, FALSE))))</f>
        <v>115</v>
      </c>
      <c r="AE394" s="2" cm="1">
        <f t="array" aca="1" ref="AE394" ca="1">IF(NOT(ISNUMBER(INDEX($A:$A,LOOKUP(2,1/($A$1:INDIRECT("$A$"&amp;ROW($A394))&lt;&gt;""),ROW($A$1:INDIRECT("$A$"&amp;ROW($A394)))),1))),"",
INDEX($AE:$AE,LOOKUP(2,1/($AE$1:INDIRECT("$AE$"&amp;ROW($AE394)-1)&lt;&gt;""),ROW($AE$1:INDIRECT("$AE$"&amp;ROW($AE394)-1))),1)+
IF(INDEX($AC:$AC,LOOKUP(2,1/($AC$1:INDIRECT("$AC$"&amp;ROW($AC394)-1)&lt;&gt;""),ROW($AC$1:INDIRECT("$AC$"&amp;ROW($AC394)-1))),1)+
INDEX($AD:$AD,LOOKUP(2,1/($AD$1:INDIRECT("$AD$"&amp;ROW($AD394)-1)&lt;&gt;""),ROW($AD$1:INDIRECT("$AD$"&amp;ROW($AD394)-1))),1)+
INDEX($AE:$AE,LOOKUP(2,1/($AE$1:INDIRECT("$AE$"&amp;ROW($AE394)-1)&lt;&gt;""),ROW($AE$1:INDIRECT("$AE$"&amp;ROW($AD394)-1))),1)+
INDEX($AE:$AF,LOOKUP(2,1/($AF$1:INDIRECT("$AF$"&amp;ROW($AF394)-1)&lt;&gt;""),ROW($AF$1:INDIRECT("$AF$"&amp;ROW($AD394)-1))),1)+
INDEX($AG:$AG,LOOKUP(2,1/($AG$1:INDIRECT("$AG$"&amp;ROW($AG394)-1)&lt;&gt;""),ROW($AG$1:INDIRECT("$AG$"&amp;ROW($AD394)-1))),1)+
INDEX($AH:$AH,LOOKUP(2,1/($AH$1:INDIRECT("$AH$"&amp;ROW($AH394)-1)&lt;&gt;""),ROW($AH$1:INDIRECT("$AH$"&amp;ROW($AD394)-1))),1)&gt;=510,0,
IF(INDEX($AE:$AE,LOOKUP(2,1/($AE$1:INDIRECT("$AE$"&amp;ROW($AE394)-1)&lt;&gt;""),ROW($AE$1:INDIRECT("$AE$"&amp;ROW($AE394)-1))),1)&gt;=255,0,
VLOOKUP(INDIRECT("$G$"&amp;LOOKUP(2,1/($AE$1:INDIRECT("$AE$"&amp;ROW($AE394)-1)&lt;&gt;""),ROW($AE$1:INDIRECT("$AE$"&amp;ROW($AE394)-1)))),'EV and Base'!$A$1:$N$671,5,FALSE))))</f>
        <v>11</v>
      </c>
      <c r="AF394" s="2" cm="1">
        <f t="array" aca="1" ref="AF394" ca="1">IF(NOT(ISNUMBER(INDEX($A:$A, LOOKUP(2, 1 / ($A$1:INDIRECT("$A$"&amp;ROW($A394)) &lt;&gt; ""),ROW($A$1:INDIRECT("$A$"&amp;ROW($A394)))), 1))), "",
INDEX($AF:$AF, LOOKUP(2, 1 / ($AF$1:INDIRECT("$AF$"&amp;ROW($AF394)-1) &lt;&gt; ""),ROW($AF$1:INDIRECT("$AF$"&amp;ROW($AF394)-1))), 1)+
IF(INDEX($AC:$AC, LOOKUP(2, 1 / ($AC$1:INDIRECT("$AC$"&amp;ROW($AC394)-1) &lt;&gt; ""),ROW($AC$1:INDIRECT("$AC$"&amp;ROW($AC394)-1))), 1)+
INDEX($AD:$AD, LOOKUP(2, 1 / ($AD$1:INDIRECT("$AD$"&amp;ROW($AD394)-1) &lt;&gt; ""),ROW($AD$1:INDIRECT("$AD$"&amp;ROW($AD394)-1))), 1)+
INDEX($AE:$AE, LOOKUP(2, 1 / ($AE$1:INDIRECT("$AE$"&amp;ROW($AE394)-1) &lt;&gt; ""),ROW($AE$1:INDIRECT("$AE$"&amp;ROW($AD394)-1))), 1)+
INDEX($AE:$AF, LOOKUP(2, 1 / ($AF$1:INDIRECT("$AF$"&amp;ROW($AF394)-1) &lt;&gt; ""),ROW($AF$1:INDIRECT("$AF$"&amp;ROW($AD394)-1))), 1)+
INDEX($AG:$AG, LOOKUP(2, 1 / ($AG$1:INDIRECT("$AG$"&amp;ROW($AG394)-1) &lt;&gt; ""),ROW($AG$1:INDIRECT("$AG$"&amp;ROW($AD394)-1))), 1)+
INDEX($AH:$AH, LOOKUP(2, 1 / ($AH$1:INDIRECT("$AH$"&amp;ROW($AH394)-1) &lt;&gt; ""),ROW($AH$1:INDIRECT("$AH$"&amp;ROW($AD394)-1))), 1)&gt;=510,0,
IF(INDEX($AF:$AF, LOOKUP(2, 1 / ($AF$1:INDIRECT("$AF$"&amp;ROW($AF394)-1) &lt;&gt; ""),ROW($AF$1:INDIRECT("$AF$"&amp;ROW($AF394)-1))), 1)&gt;=255,0,
VLOOKUP(INDIRECT("$G$"&amp;LOOKUP(2, 1 / ($AF$1:INDIRECT("$AF$"&amp;ROW($AF394)-1) &lt;&gt; ""),ROW($AF$1:INDIRECT("$AF$"&amp;ROW($AF394)-1)))), 'EV and Base'!$A$1:$N$671, 6, FALSE))))</f>
        <v>21</v>
      </c>
      <c r="AG394" s="2" cm="1">
        <f t="array" aca="1" ref="AG394" ca="1">IF(NOT(ISNUMBER(INDEX($A:$A, LOOKUP(2, 1 / ($A$1:INDIRECT("$A$"&amp;ROW($A394)) &lt;&gt; ""),ROW($A$1:INDIRECT("$A$"&amp;ROW($A394)))), 1))), "",
INDEX($AG:$AG, LOOKUP(2, 1 / ($AG$1:INDIRECT("$AG$"&amp;ROW($AG394)-1) &lt;&gt; ""),ROW($AG$1:INDIRECT("$AG$"&amp;ROW($AG394)-1))), 1)+
IF(INDEX($AC:$AC, LOOKUP(2, 1 / ($AC$1:INDIRECT("$AC$"&amp;ROW($AC394)-1) &lt;&gt; ""),ROW($AC$1:INDIRECT("$AC$"&amp;ROW($AC394)-1))), 1)+
INDEX($AD:$AD, LOOKUP(2, 1 / ($AD$1:INDIRECT("$AD$"&amp;ROW($AD394)-1) &lt;&gt; ""),ROW($AD$1:INDIRECT("$AD$"&amp;ROW($AD394)-1))), 1)+
INDEX($AE:$AE, LOOKUP(2, 1 / ($AE$1:INDIRECT("$AE$"&amp;ROW($AE394)-1) &lt;&gt; ""),ROW($AE$1:INDIRECT("$AE$"&amp;ROW($AD394)-1))), 1)+
INDEX($AE:$AF, LOOKUP(2, 1 / ($AF$1:INDIRECT("$AF$"&amp;ROW($AF394)-1) &lt;&gt; ""),ROW($AF$1:INDIRECT("$AF$"&amp;ROW($AD394)-1))), 1)+
INDEX($AG:$AG, LOOKUP(2, 1 / ($AG$1:INDIRECT("$AG$"&amp;ROW($AG394)-1) &lt;&gt; ""),ROW($AG$1:INDIRECT("$AG$"&amp;ROW($AD394)-1))), 1)+
INDEX($AH:$AH, LOOKUP(2, 1 / ($AH$1:INDIRECT("$AH$"&amp;ROW($AH394)-1) &lt;&gt; ""),ROW($AH$1:INDIRECT("$AH$"&amp;ROW($AD394)-1))), 1)&gt;=510,0,
IF(INDEX($AG:$AG, LOOKUP(2, 1 / ($AG$1:INDIRECT("$AG$"&amp;ROW($AG394)-1) &lt;&gt; ""),ROW($AG$1:INDIRECT("$AG$"&amp;ROW($AG394)-1))), 1)&gt;=255,0,
VLOOKUP(INDIRECT("$G$"&amp;LOOKUP(2, 1 / ($AG$1:INDIRECT("$AG$"&amp;ROW($AG394)-1) &lt;&gt; ""),ROW($AG$1:INDIRECT("$AG$"&amp;ROW($AG394)-1)))), 'EV and Base'!$A$1:$N$671, 7, FALSE))))</f>
        <v>6</v>
      </c>
      <c r="AH394" s="24" cm="1">
        <f t="array" aca="1" ref="AH394" ca="1">IF(NOT(ISNUMBER(INDEX($A:$A,LOOKUP(2,1/($A$1:INDIRECT("$A$"&amp;ROW($A394))&lt;&gt;""),ROW($A$1:INDIRECT("$A$"&amp;ROW($A394)))),1))),"",
INDEX($AH:$AH,LOOKUP(2,1/($AH$1:INDIRECT("$AH$"&amp;ROW($AH394)-1)&lt;&gt;""),ROW($AH$1:INDIRECT("$AH$"&amp;ROW($AH394)-1))),1)+
IF(INDEX($AC:$AC,LOOKUP(2,1/($AC$1:INDIRECT("$AC$"&amp;ROW($AC394)-1)&lt;&gt;""),ROW($AC$1:INDIRECT("$AC$"&amp;ROW($AC394)-1))),1)+
INDEX($AD:$AD,LOOKUP(2,1/($AD$1:INDIRECT("$AD$"&amp;ROW($AD394)-1)&lt;&gt;""),ROW($AD$1:INDIRECT("$AD$"&amp;ROW($AD394)-1))),1)+
INDEX($AE:$AE,LOOKUP(2,1/($AE$1:INDIRECT("$AE$"&amp;ROW($AE394)-1)&lt;&gt;""),ROW($AE$1:INDIRECT("$AE$"&amp;ROW($AD394)-1))),1)+
INDEX($AE:$AF,LOOKUP(2,1/($AF$1:INDIRECT("$AF$"&amp;ROW($AF394)-1)&lt;&gt;""),ROW($AF$1:INDIRECT("$AF$"&amp;ROW($AD394)-1))),1)+
INDEX($AG:$AG,LOOKUP(2,1/($AG$1:INDIRECT("$AG$"&amp;ROW($AG394)-1)&lt;&gt;""),ROW($AG$1:INDIRECT("$AG$"&amp;ROW($AD394)-1))),1)+
INDEX($AH:$AH,LOOKUP(2,1/($AH$1:INDIRECT("$AH$"&amp;ROW($AH394)-1)&lt;&gt;""),ROW($AH$1:INDIRECT("$AH$"&amp;ROW($AD394)-1))),1)&gt;=510,0,
IF(INDEX($AH:$AH,LOOKUP(2,1/($AH$1:INDIRECT("$AH$"&amp;ROW($AH394)-1)&lt;&gt;""),ROW($AH$1:INDIRECT("$AH$"&amp;ROW($AH394)-1))),1)&gt;=255,0,
VLOOKUP(INDIRECT("$G$"&amp;LOOKUP(2,1/($AH$1:INDIRECT("$AH$"&amp;ROW($AH394)-1)&lt;&gt;""),ROW($AH$1:INDIRECT("$AH$"&amp;ROW($AH394)-1)))),'EV and Base'!$A$1:$N$671,8,FALSE))))</f>
        <v>67</v>
      </c>
      <c r="AI394" s="29" cm="1">
        <f t="array" aca="1" ref="AI394" ca="1">IF(NOT(ISNUMBER(INDEX($A:$A,LOOKUP(2,1/($A$1:INDIRECT("$A$"&amp;ROW($A394))&lt;&gt;""),ROW($A$1:INDIRECT("$A$"&amp;ROW($A394)))),1))),"",
ROUNDDOWN((((2*VLOOKUP($AA394,'EV and Base'!$A$1:$N$671,9,FALSE))+31+ROUNDDOWN($AC394/4,0))*$AB394)/100,0)+$AB394+10)</f>
        <v>164</v>
      </c>
      <c r="AJ394" s="21" cm="1">
        <f t="array" aca="1" ref="AJ394" ca="1">IF(NOT(ISNUMBER(INDEX($A:$A, LOOKUP(2, 1 / ($A$1:INDIRECT("$A$"&amp;ROW($A394)) &lt;&gt; ""),ROW($A$1:INDIRECT("$A$"&amp;ROW($A394)))), 1))), "",
ROUNDDOWN((ROUNDDOWN((((2*VLOOKUP($AA394, 'EV and Base'!$A$1:$N$671, 10, FALSE))+31+ROUNDDOWN($AD394/4, 0))*$AB394)/100, 0)+5)*1.1, 0))</f>
        <v>150</v>
      </c>
      <c r="AK394" s="21" t="str" cm="1">
        <f t="array" aca="1" ref="AK394" ca="1">IF(NOT(ISNUMBER(INDEX($A:$A, LOOKUP(2, 1 / ($A$1:INDIRECT("$A$"&amp;ROW($A394)) &lt;&gt; ""),ROW($A$1:INDIRECT("$A$"&amp;ROW($A394)))), 1))), "",
ROUNDDOWN((ROUNDDOWN((((2*VLOOKUP($AA394, 'EV and Base'!$A$1:$N$671, 11, FALSE))+30+ROUNDDOWN($AE394/4, 0))*$AB394)/100, 0)+5), 0)
&amp;"-"&amp;
ROUNDDOWN((ROUNDDOWN((((2*VLOOKUP($AA394, 'EV and Base'!$A$1:$N$671, 11, FALSE))+31+ROUNDDOWN($AE394/4, 0))*$AB394)/100, 0)+5), 0))</f>
        <v>113-113</v>
      </c>
      <c r="AL394" s="21" t="str" cm="1">
        <f t="array" aca="1" ref="AL394" ca="1">IF(NOT(ISNUMBER(INDEX($A:$A, LOOKUP(2, 1 / ($A$1:INDIRECT("$A$"&amp;ROW($A394)) &lt;&gt; ""),ROW($A$1:INDIRECT("$A$"&amp;ROW($A394)))), 1))), "",
ROUNDDOWN((ROUNDDOWN((((2*VLOOKUP($AA394, 'EV and Base'!$A$1:$N$671, 12, FALSE))+0+ROUNDDOWN($AF394/4, 0))*$AB394)/100, 0)+5)*0.9, 0)
&amp;"-"&amp;
ROUNDDOWN((ROUNDDOWN((((2*VLOOKUP($AA394, 'EV and Base'!$A$1:$N$671, 12, FALSE))+31+ROUNDDOWN($AF394/4, 0))*$AB394)/100, 0)+5)*0.9, 0))</f>
        <v>47-62</v>
      </c>
      <c r="AM394" s="21" t="str" cm="1">
        <f t="array" aca="1" ref="AM394" ca="1">IF(NOT(ISNUMBER(INDEX($A:$A, LOOKUP(2, 1 / ($A$1:INDIRECT("$A$"&amp;ROW($A394)) &lt;&gt; ""),ROW($A$1:INDIRECT("$A$"&amp;ROW($A394)))), 1))), "",
ROUNDDOWN((ROUNDDOWN((((2*VLOOKUP($AA394, 'EV and Base'!$A$1:$N$671, 13, FALSE))+30+ROUNDDOWN($AG394/4, 0))*$AB394)/100, 0)+5), 0)
&amp;"-"&amp;
ROUNDDOWN((ROUNDDOWN((((2*VLOOKUP($AA394, 'EV and Base'!$A$1:$N$671, 13, FALSE))+31+ROUNDDOWN($AG394/4, 0))*$AB394)/100, 0)+5), 0))</f>
        <v>112-113</v>
      </c>
      <c r="AN394" s="25" cm="1">
        <f t="array" aca="1" ref="AN394" ca="1">IF(NOT(ISNUMBER(INDEX($A:$A, LOOKUP(2, 1 / ($A$1:INDIRECT("$A$"&amp;ROW($A394)) &lt;&gt; ""),ROW($A$1:INDIRECT("$A$"&amp;ROW($A394)))), 1))), "",
ROUNDDOWN((ROUNDDOWN((((2*VLOOKUP($AA394, 'EV and Base'!$A$1:$N$671, 14, FALSE))+31+ROUNDDOWN($AH394/4, 0))*$AB394)/100, 0)+5), 0))</f>
        <v>110</v>
      </c>
      <c r="AO394" s="23" cm="1">
        <f t="array" aca="1" ref="AO394" ca="1">IF(NOT(ISNUMBER(INDEX($A:$A, LOOKUP(2, 1 / ($A$1:INDIRECT("$A$"&amp;ROW($A394)) &lt;&gt; ""),ROW($A$1:INDIRECT("$A$"&amp;ROW($A394)))), 1))), "",
ROUNDDOWN((((2*VLOOKUP($AA394, 'EV and Base'!$A$1:$N$671, 9, FALSE))+31+ROUNDDOWN($AC394/4, 0))*$AB394)/100, 0)+$AB394+10)</f>
        <v>164</v>
      </c>
      <c r="AP394" s="2" cm="1">
        <f t="array" aca="1" ref="AP394" ca="1">IF(NOT(ISNUMBER(INDEX($A:$A, LOOKUP(2, 1 / ($A$1:INDIRECT("$A$"&amp;ROW($A394)) &lt;&gt; ""),ROW($A$1:INDIRECT("$A$"&amp;ROW($A394)))), 1))), "",
ROUNDDOWN((ROUNDDOWN((((2*VLOOKUP($AA394, 'EV and Base'!$A$1:$N$671, 10, FALSE))+31+ROUNDDOWN($AD394/4, 0))*$AB394)/100, 0)+5)*1.1, 0))</f>
        <v>150</v>
      </c>
      <c r="AQ394" s="2" cm="1">
        <f t="array" aca="1" ref="AQ394" ca="1">IF(NOT(ISNUMBER(INDEX($A:$A, LOOKUP(2, 1 / ($A$1:INDIRECT("$A$"&amp;ROW($A394)) &lt;&gt; ""),ROW($A$1:INDIRECT("$A$"&amp;ROW($A394)))), 1))), "",
ROUNDDOWN((ROUNDDOWN((((2*VLOOKUP($AA394, 'EV and Base'!$A$1:$N$671, 11, FALSE))+$AV$2+ROUNDDOWN($AE394/4, 0))*$AB394)/100, 0)+5), 0))</f>
        <v>113</v>
      </c>
      <c r="AR394" s="22" cm="1">
        <f t="array" aca="1" ref="AR394" ca="1">IF(NOT(ISNUMBER(INDEX($A:$A, LOOKUP(2, 1 / ($A$1:INDIRECT("$A$"&amp;ROW($A394)) &lt;&gt; ""),ROW($A$1:INDIRECT("$A$"&amp;ROW($A394)))), 1))), "",
ROUNDDOWN((ROUNDDOWN((((2*VLOOKUP($AA394, 'EV and Base'!$A$1:$N$671, 12, FALSE))+$AW$2+ROUNDDOWN($AF394/4, 0))*$AB394)/100, 0)+5)*0.9, 0))</f>
        <v>55</v>
      </c>
      <c r="AS394" s="2" cm="1">
        <f t="array" aca="1" ref="AS394" ca="1">IF(NOT(ISNUMBER(INDEX($A:$A, LOOKUP(2, 1 / ($A$1:INDIRECT("$A$"&amp;ROW($A394)) &lt;&gt; ""),ROW($A$1:INDIRECT("$A$"&amp;ROW($A394)))), 1))), "",
ROUNDDOWN((ROUNDDOWN((((2*VLOOKUP($AA394, 'EV and Base'!$A$1:$N$671, 13, FALSE))+$AX$2+ROUNDDOWN($AG394/4, 0))*$AB394)/100, 0)+5), 0))</f>
        <v>113</v>
      </c>
      <c r="AT394" s="24" cm="1">
        <f t="array" aca="1" ref="AT394" ca="1">IF(NOT(ISNUMBER(INDEX($A:$A, LOOKUP(2, 1 / ($A$1:INDIRECT("$A$"&amp;ROW($A394)) &lt;&gt; ""),ROW($A$1:INDIRECT("$A$"&amp;ROW($A394)))), 1))), "",
ROUNDDOWN((ROUNDDOWN((((2*VLOOKUP($AA394, 'EV and Base'!$A$1:$N$671, 14, FALSE))+31+ROUNDDOWN($AH394/4, 0))*$AB394)/100, 0)+5), 0))</f>
        <v>110</v>
      </c>
      <c r="AU394" s="28">
        <v>255</v>
      </c>
      <c r="AY394" cm="1">
        <f t="array" aca="1" ref="AY394" ca="1">IF(NOT(ISNUMBER(INDEX($A:$A,LOOKUP(2,1/($A$1:INDIRECT("$A$"&amp;ROW($A394))&lt;&gt;""),ROW($A$1:INDIRECT("$A$"&amp;ROW($A394)))),1))),"",
INDEX($AY:$AY,LOOKUP(2,1/($AY$1:INDIRECT("$AY$"&amp;ROW($AY394)-1)&lt;&gt;""),ROW($AY$1:INDIRECT("$AY$"&amp;ROW($AY394)-1))),1)+$BL394)</f>
        <v>127854</v>
      </c>
      <c r="AZ394" s="3" cm="1">
        <f t="array" aca="1" ref="AZ394" ca="1">IF(NOT(ISNUMBER(INDEX($A:$A, LOOKUP(2, 1 / ($A$1:INDIRECT("$A$"&amp;ROW($A394)) &lt;&gt; ""),ROW($A$1:INDIRECT("$A$"&amp;ROW($A394)))), 1))), "",
VLOOKUP(INDIRECT("$G$"&amp;LOOKUP(2, 1 / ($AY$1:INDIRECT("$AY$"&amp;ROW($AY394)-1) &lt;&gt; ""),ROW($AY$1:INDIRECT("$AY$"&amp;ROW($AY394)-1)))),'EV and Base'!A333:N1003,2,FALSE))</f>
        <v>166</v>
      </c>
      <c r="BA394" s="3" cm="1">
        <f t="array" aca="1" ref="BA394" ca="1">IF(NOT(ISNUMBER(INDEX($A:$A, LOOKUP(2, 1 / ($A$1:INDIRECT("$A$"&amp;ROW($A394)) &lt;&gt; ""),ROW($A$1:INDIRECT("$A$"&amp;ROW($A394)))), 1))), "",
INDIRECT("$I$"&amp;LOOKUP(2, 1 / ($AY$1:INDIRECT("$AY$"&amp;ROW($AY394)-1) &lt;&gt; ""),ROW($AY$1:INDIRECT("$AY$"&amp;ROW($AY394)-1)))))</f>
        <v>36</v>
      </c>
      <c r="BB394" s="1" cm="1">
        <f t="array" aca="1" ref="BB394" ca="1">IF(NOT(ISNUMBER(INDEX($A:$A, LOOKUP(2, 1 / ($A$1:INDIRECT("$A$"&amp;ROW($A394)) &lt;&gt; ""),ROW($A$1:INDIRECT("$A$"&amp;ROW($A394)))), 1))), "",
INDIRECT("$AB$"&amp;LOOKUP(2, 1 / ($AY$1:INDIRECT("$AY$"&amp;ROW($AY394)-1) &lt;&gt; ""),ROW($AY$1:INDIRECT("$AY$"&amp;ROW($AY394)-1)))))</f>
        <v>51</v>
      </c>
      <c r="BC394" s="3" cm="1">
        <f t="array" aca="1" ref="BC394" ca="1">IF(NOT(ISNUMBER(INDEX($A:$A,LOOKUP(2,1/($A$1:INDIRECT("$A$"&amp;ROW($A394))&lt;&gt;""),ROW($A$1:INDIRECT("$A$"&amp;ROW($A394)))),1))),"",
$BA394+$BA394+10)</f>
        <v>82</v>
      </c>
      <c r="BD394" s="3" cm="1">
        <f t="array" aca="1" ref="BD394" ca="1">IF(NOT(ISNUMBER(INDEX($A:$A,LOOKUP(2,1/($A$1:INDIRECT("$A$"&amp;ROW($A394))&lt;&gt;""),ROW($A$1:INDIRECT("$A$"&amp;ROW($A394)))),1))),"",
$BA394+$BB394+10)</f>
        <v>97</v>
      </c>
      <c r="BE394" s="3" cm="1">
        <f t="array" aca="1" ref="BE394" ca="1">IF(NOT(ISNUMBER(INDEX($A:$A,LOOKUP(2,1/($A$1:INDIRECT("$A$"&amp;ROW($A394))&lt;&gt;""),ROW($A$1:INDIRECT("$A$"&amp;ROW($A394)))),1))),"",
$BC394*$BC394)</f>
        <v>6724</v>
      </c>
      <c r="BF394" s="3" cm="1">
        <f t="array" aca="1" ref="BF394" ca="1">IF(NOT(ISNUMBER(INDEX($A:$A,LOOKUP(2,1/($A$1:INDIRECT("$A$"&amp;ROW($A394))&lt;&gt;""),ROW($A$1:INDIRECT("$A$"&amp;ROW($A394)))),1))),"",
$BD394*$BD394)</f>
        <v>9409</v>
      </c>
      <c r="BG394" s="3" cm="1">
        <f t="array" aca="1" ref="BG394" ca="1">IF(NOT(ISNUMBER(INDEX($A:$A,LOOKUP(2,1/($A$1:INDIRECT("$A$"&amp;ROW($A394))&lt;&gt;""),ROW($A$1:INDIRECT("$A$"&amp;ROW($A394)))),1))),"",
_xlfn.FLOOR.MATH(1.5*_xlfn.FLOOR.MATH($AZ394*BA394/5)))</f>
        <v>1792</v>
      </c>
      <c r="BH394" s="3" cm="1">
        <f t="array" aca="1" ref="BH394" ca="1">IF(NOT(ISNUMBER(INDEX($A:$A, LOOKUP(2, 1 / ($A$1:INDIRECT("$A$"&amp;ROW($A394)) &lt;&gt; ""),ROW($A$1:INDIRECT("$A$"&amp;ROW($A394)))), 1))), "",
_xlfn.FLOOR.MATH($BG394/IF(OR(INDIRECT("$C$"&amp;LOOKUP(2, 1 / ($AY$1:INDIRECT("$AY$"&amp;ROW($AY394)-1) &lt;&gt; ""),ROW($AY$1:INDIRECT("$AY$"&amp;ROW($AY394)-1))))="Multi",
INDIRECT("$C$"&amp;LOOKUP(2, 1 / ($AY$1:INDIRECT("$AY$"&amp;ROW($AY394)-1) &lt;&gt; ""),ROW($AY$1:INDIRECT("$AY$"&amp;ROW($AY394)-1))))="Double"),2,1)))</f>
        <v>1792</v>
      </c>
      <c r="BI394" s="3" cm="1">
        <f t="array" aca="1" ref="BI394" ca="1">IF(NOT(ISNUMBER(INDEX($A:$A,LOOKUP(2,1/($A$1:INDIRECT("$A$"&amp;ROW($A394))&lt;&gt;""),ROW($A$1:INDIRECT("$A$"&amp;ROW($A394)))),1))),"",
VLOOKUP($BC394,GameFreakSQRT!$A$1:$B$200,2,FALSE))</f>
        <v>37091</v>
      </c>
      <c r="BJ394" s="3" cm="1">
        <f t="array" aca="1" ref="BJ394" ca="1">IF(NOT(ISNUMBER(INDEX($A:$A,LOOKUP(2,1/($A$1:INDIRECT("$A$"&amp;ROW($A394))&lt;&gt;""),ROW($A$1:INDIRECT("$A$"&amp;ROW($A394)))),1))),"",
VLOOKUP($BD394,GameFreakSQRT!$A$1:$B$200,2,FALSE))</f>
        <v>40341</v>
      </c>
      <c r="BK394" s="3" cm="1">
        <f t="array" aca="1" ref="BK394" ca="1">IF(NOT(ISNUMBER(INDEX($A:$A,LOOKUP(2,1/($A$1:INDIRECT("$A$"&amp;ROW($A394))&lt;&gt;""),ROW($A$1:INDIRECT("$A$"&amp;ROW($A394)))),1))),"",
_xlfn.FLOOR.MATH((($BI394*$BE394)*$BH394)/($BJ394*$BF394))+1)</f>
        <v>1178</v>
      </c>
      <c r="BL394" s="3" cm="1">
        <f t="array" aca="1" ref="BL394" ca="1">IF(NOT(ISNUMBER(INDEX($A:$A,LOOKUP(2,1/($A$1:INDIRECT("$A$"&amp;ROW($A394))&lt;&gt;""),ROW($A$1:INDIRECT("$A$"&amp;ROW($A394)))),1))),"",
_xlfn.FLOOR.MATH($BK394*IF(NOT(INDIRECT("$Z$"&amp;LOOKUP(2, 1 / ($AY$1:INDIRECT("$AY$"&amp;ROW($AY394)-1) &lt;&gt; ""),ROW($AY$1:INDIRECT("$AY$"&amp;ROW($AY394)-1))))=""),1.5,1)))</f>
        <v>1767</v>
      </c>
      <c r="BM394" s="3" cm="1">
        <f t="array" aca="1" ref="BM394" ca="1">IF(NOT(ISNUMBER(INDEX($A:$A, LOOKUP(2, 1 / ($A$1:INDIRECT("$A$"&amp;ROW($A394)) &lt;&gt; ""),ROW($A$1:INDIRECT("$A$"&amp;ROW($A394)))), 1))), "",
INDIRECT("$Y$"&amp;LOOKUP(2, 1 / ($AY$1:INDIRECT("$AY$"&amp;ROW($AY394)-1) &lt;&gt; ""),ROW($AY$1:INDIRECT("$AY$"&amp;ROW($AY394)-1)))))</f>
        <v>1767</v>
      </c>
      <c r="BN394" s="3" t="b">
        <f t="shared" ca="1" si="35"/>
        <v>1</v>
      </c>
    </row>
    <row r="395" spans="1:66" x14ac:dyDescent="0.45">
      <c r="A395" s="69">
        <v>86</v>
      </c>
      <c r="B395" s="69" t="s">
        <v>114</v>
      </c>
      <c r="C395" s="66" t="s">
        <v>46</v>
      </c>
      <c r="D395" s="66" t="s">
        <v>663</v>
      </c>
      <c r="E395" s="66" t="s">
        <v>48</v>
      </c>
      <c r="F395" s="56">
        <v>1</v>
      </c>
      <c r="G395" s="2" t="s">
        <v>315</v>
      </c>
      <c r="H395" s="2" t="s">
        <v>77</v>
      </c>
      <c r="I395" s="2">
        <v>34</v>
      </c>
      <c r="J395" s="2" t="s">
        <v>197</v>
      </c>
      <c r="K395" s="2" t="s">
        <v>65</v>
      </c>
      <c r="L395" s="2" t="s">
        <v>53</v>
      </c>
      <c r="M395" s="2" t="s">
        <v>357</v>
      </c>
      <c r="N395" s="2" t="s">
        <v>417</v>
      </c>
      <c r="O395" s="2" t="s">
        <v>154</v>
      </c>
      <c r="P395" s="2" t="s">
        <v>418</v>
      </c>
      <c r="Q395" s="2">
        <v>0</v>
      </c>
      <c r="R395" s="2">
        <f>_xlfn.FLOOR.MATH((((2*VLOOKUP(G395, 'EV and Base'!$A$1:$N$671, 9, FALSE))+$Q395)*$I395)/100)+$I395+10</f>
        <v>87</v>
      </c>
      <c r="S395" s="2">
        <f>_xlfn.FLOOR.MATH((_xlfn.FLOOR.MATH((((2*VLOOKUP($G395, 'EV and Base'!$A$1:$N$671, 10, FALSE))+$Q395)*$I395)/100)+5)*
IF(OR($J395="Lonely", $J395="Brave", $J395="Adamant", $J395="Naughty"), 1.1,
IF(OR($J395="Bold", $J395="Timid", $J395="Modest", $J395="Calm"), 0.9, 1)))</f>
        <v>64</v>
      </c>
      <c r="T395" s="2">
        <f>_xlfn.FLOOR.MATH((_xlfn.FLOOR.MATH((((2*VLOOKUP($G395, 'EV and Base'!$A$1:$N$671, 11, FALSE))+$Q395)*$I395)/100)+5)*
IF(OR($J395="Bold", $J395="Relaxed", $J395="Impish", $J395="Lax"), 1.1,
IF(OR($J395="Lonely", $J395="Hasty", $J395="Mild", $J395="Gentle"), 0.9, 1)))</f>
        <v>35</v>
      </c>
      <c r="U395" s="2">
        <f>_xlfn.FLOOR.MATH((_xlfn.FLOOR.MATH((((2*VLOOKUP($G395, 'EV and Base'!$A$1:$N$671, 12, FALSE))+$Q395)*$I395)/100)+5)*
IF(OR($J395="Modest", $J395="Mild", $J395="Quiet", $J395="Rash"), 1.1,
IF(OR($J395="Adamant", $J395="Impish", $J395="Jolly", $J395="Careful"), 0.9, 1)))</f>
        <v>70</v>
      </c>
      <c r="V395" s="2">
        <f>_xlfn.FLOOR.MATH((_xlfn.FLOOR.MATH((((2*VLOOKUP($G395, 'EV and Base'!$A$1:$N$671, 13, FALSE))+$Q395)*$I395)/100)+5)*
IF(OR($J395="Calm", $J395="Gentle", $J395="Sassy", $J395="Careful"), 1.1,
IF(OR($J395="Naughty", $J395="Lax", $J395="Naive", $J395="Rash"), 0.9, 1)))</f>
        <v>39</v>
      </c>
      <c r="W395" s="2">
        <f>_xlfn.FLOOR.MATH((_xlfn.FLOOR.MATH((((2*VLOOKUP($G395, 'EV and Base'!$A$1:$N$671, 14, FALSE))+$Q395)*$I395)/100)+5)*
IF(OR($J395="Timid", $J395="Hasty", $J395="Jolly", $J395="Naive"), 1.1,
IF(OR($J395="Brave", $J395="Relaxed", $J395="Quiet", $J395="Sassy"), 0.9, 1)))</f>
        <v>77</v>
      </c>
      <c r="X395" s="66">
        <v>1360</v>
      </c>
      <c r="Y395" s="1">
        <v>1458</v>
      </c>
      <c r="Z395" s="1">
        <v>1</v>
      </c>
      <c r="AA395" s="23" t="str" cm="1">
        <f t="array" aca="1" ref="AA395" ca="1">IF(NOT(ISNUMBER(INDEX($A:$A,LOOKUP(2,1/($A$1:INDIRECT("$A$"&amp;ROW($A395))&lt;&gt;""),ROW($A$1:INDIRECT("$A$"&amp;ROW($A395)))),1))),"",
IF(NOT(ISNUMBER($A395)),$AA394,
IF($AB395&lt;16,"Lillipup",
IF($AB395&lt;32,"Herdier",
"Stoutland"))))</f>
        <v>Stoutland</v>
      </c>
      <c r="AB395" s="25" cm="1">
        <f t="array" aca="1" ref="AB395" ca="1">IF(NOT(ISNUMBER(INDEX($A:$A, LOOKUP(2, 1 / ($A$1:INDIRECT("$A$"&amp;ROW($A395)) &lt;&gt; ""),ROW($A$1:INDIRECT("$A$"&amp;ROW($A395)))), 1))), "",
VLOOKUP($AY395,'Medium-Slow'!$A$1:$B$101,2,TRUE))</f>
        <v>51</v>
      </c>
      <c r="AC395" s="23" cm="1">
        <f t="array" aca="1" ref="AC395" ca="1">IF(NOT(ISNUMBER(INDEX($A:$A, LOOKUP(2, 1 / ($A$1:INDIRECT("$A$"&amp;ROW($A395)) &lt;&gt; ""),ROW($A$1:INDIRECT("$A$"&amp;ROW($A395)))), 1))), "",
INDEX($AC:$AC, LOOKUP(2, 1 / ($AC$1:INDIRECT("$AC$"&amp;ROW($AC395)-1) &lt;&gt; ""),ROW($AC$1:INDIRECT("$AC$"&amp;ROW($AC395)-1))), 1)+
IF(INDEX($AC:$AC, LOOKUP(2, 1 / ($AC$1:INDIRECT("$AC$"&amp;ROW($AC395)-1) &lt;&gt; ""),ROW($AC$1:INDIRECT("$AC$"&amp;ROW($AC395)-1))), 1)+
INDEX($AD:$AD, LOOKUP(2, 1 / ($AD$1:INDIRECT("$AD$"&amp;ROW($AD395)-1) &lt;&gt; ""),ROW($AD$1:INDIRECT("$AD$"&amp;ROW($AD395)-1))), 1)+
INDEX($AE:$AE, LOOKUP(2, 1 / ($AE$1:INDIRECT("$AE$"&amp;ROW($AE395)-1) &lt;&gt; ""),ROW($AE$1:INDIRECT("$AE$"&amp;ROW($AD395)-1))), 1)+
INDEX($AE:$AF, LOOKUP(2, 1 / ($AF$1:INDIRECT("$AF$"&amp;ROW($AF395)-1) &lt;&gt; ""),ROW($AF$1:INDIRECT("$AF$"&amp;ROW($AD395)-1))), 1)+
INDEX($AG:$AG, LOOKUP(2, 1 / ($AG$1:INDIRECT("$AG$"&amp;ROW($AG395)-1) &lt;&gt; ""),ROW($AG$1:INDIRECT("$AG$"&amp;ROW($AD395)-1))), 1)+
INDEX($AH:$AH, LOOKUP(2, 1 / ($AH$1:INDIRECT("$AH$"&amp;ROW($AH395)-1) &lt;&gt; ""),ROW($AH$1:INDIRECT("$AH$"&amp;ROW($AD395)-1))), 1)&gt;=510,0,
IF(INDEX($AC:$AC, LOOKUP(2, 1 / ($AC$1:INDIRECT("$AC$"&amp;ROW($AC395)-1) &lt;&gt; ""),ROW($AC$1:INDIRECT("$AC$"&amp;ROW($AC395)-1))), 1)&gt;=255,0,
VLOOKUP(INDIRECT("$G$"&amp;LOOKUP(2, 1 / ($AC$1:INDIRECT("$AC$"&amp;ROW($AC395)-1) &lt;&gt; ""),ROW($AC$1:INDIRECT("$AC$"&amp;ROW($AC395)-1)))), 'EV and Base'!$A$1:$N$671, 3, FALSE))))</f>
        <v>10</v>
      </c>
      <c r="AD395" s="2" cm="1">
        <f t="array" aca="1" ref="AD395" ca="1">IF(NOT(ISNUMBER(INDEX($A:$A, LOOKUP(2, 1 / ($A$1:INDIRECT("$A$"&amp;ROW($A395)) &lt;&gt; ""),ROW($A$1:INDIRECT("$A$"&amp;ROW($A395)))), 1))), "",
INDEX($AD:$AD, LOOKUP(2, 1 / ($AD$1:INDIRECT("$AD$"&amp;ROW($AD395)-1) &lt;&gt; ""),ROW($AD$1:INDIRECT("$AD$"&amp;ROW($AD395)-1))), 1)+
IF(INDEX($AC:$AC, LOOKUP(2, 1 / ($AC$1:INDIRECT("$AC$"&amp;ROW($AC395)-1) &lt;&gt; ""),ROW($AC$1:INDIRECT("$AC$"&amp;ROW($AC395)-1))), 1)+
INDEX($AD:$AD, LOOKUP(2, 1 / ($AD$1:INDIRECT("$AD$"&amp;ROW($AD395)-1) &lt;&gt; ""),ROW($AD$1:INDIRECT("$AD$"&amp;ROW($AD395)-1))), 1)+
INDEX($AE:$AE, LOOKUP(2, 1 / ($AE$1:INDIRECT("$AE$"&amp;ROW($AE395)-1) &lt;&gt; ""),ROW($AE$1:INDIRECT("$AE$"&amp;ROW($AD395)-1))), 1)+
INDEX($AE:$AF, LOOKUP(2, 1 / ($AF$1:INDIRECT("$AF$"&amp;ROW($AF395)-1) &lt;&gt; ""),ROW($AF$1:INDIRECT("$AF$"&amp;ROW($AD395)-1))), 1)+
INDEX($AG:$AG, LOOKUP(2, 1 / ($AG$1:INDIRECT("$AG$"&amp;ROW($AG395)-1) &lt;&gt; ""),ROW($AG$1:INDIRECT("$AG$"&amp;ROW($AD395)-1))), 1)+
INDEX($AH:$AH, LOOKUP(2, 1 / ($AH$1:INDIRECT("$AH$"&amp;ROW($AH395)-1) &lt;&gt; ""),ROW($AH$1:INDIRECT("$AH$"&amp;ROW($AD395)-1))), 1)&gt;=510,0,
IF(INDEX($AD:$AD, LOOKUP(2, 1 / ($AD$1:INDIRECT("$AD$"&amp;ROW($AD395)-1) &lt;&gt; ""),ROW($AD$1:INDIRECT("$AD$"&amp;ROW($AD395)-1))), 1)&gt;=255,0,
VLOOKUP(INDIRECT("$G$"&amp;LOOKUP(2, 1 / ($AD$1:INDIRECT("$AD$"&amp;ROW($AD395)-1) &lt;&gt; ""),ROW($AD$1:INDIRECT("$AD$"&amp;ROW($AD395)-1)))), 'EV and Base'!$A$1:$N$671, 4, FALSE))))</f>
        <v>117</v>
      </c>
      <c r="AE395" s="2" cm="1">
        <f t="array" aca="1" ref="AE395" ca="1">IF(NOT(ISNUMBER(INDEX($A:$A,LOOKUP(2,1/($A$1:INDIRECT("$A$"&amp;ROW($A395))&lt;&gt;""),ROW($A$1:INDIRECT("$A$"&amp;ROW($A395)))),1))),"",
INDEX($AE:$AE,LOOKUP(2,1/($AE$1:INDIRECT("$AE$"&amp;ROW($AE395)-1)&lt;&gt;""),ROW($AE$1:INDIRECT("$AE$"&amp;ROW($AE395)-1))),1)+
IF(INDEX($AC:$AC,LOOKUP(2,1/($AC$1:INDIRECT("$AC$"&amp;ROW($AC395)-1)&lt;&gt;""),ROW($AC$1:INDIRECT("$AC$"&amp;ROW($AC395)-1))),1)+
INDEX($AD:$AD,LOOKUP(2,1/($AD$1:INDIRECT("$AD$"&amp;ROW($AD395)-1)&lt;&gt;""),ROW($AD$1:INDIRECT("$AD$"&amp;ROW($AD395)-1))),1)+
INDEX($AE:$AE,LOOKUP(2,1/($AE$1:INDIRECT("$AE$"&amp;ROW($AE395)-1)&lt;&gt;""),ROW($AE$1:INDIRECT("$AE$"&amp;ROW($AD395)-1))),1)+
INDEX($AE:$AF,LOOKUP(2,1/($AF$1:INDIRECT("$AF$"&amp;ROW($AF395)-1)&lt;&gt;""),ROW($AF$1:INDIRECT("$AF$"&amp;ROW($AD395)-1))),1)+
INDEX($AG:$AG,LOOKUP(2,1/($AG$1:INDIRECT("$AG$"&amp;ROW($AG395)-1)&lt;&gt;""),ROW($AG$1:INDIRECT("$AG$"&amp;ROW($AD395)-1))),1)+
INDEX($AH:$AH,LOOKUP(2,1/($AH$1:INDIRECT("$AH$"&amp;ROW($AH395)-1)&lt;&gt;""),ROW($AH$1:INDIRECT("$AH$"&amp;ROW($AD395)-1))),1)&gt;=510,0,
IF(INDEX($AE:$AE,LOOKUP(2,1/($AE$1:INDIRECT("$AE$"&amp;ROW($AE395)-1)&lt;&gt;""),ROW($AE$1:INDIRECT("$AE$"&amp;ROW($AE395)-1))),1)&gt;=255,0,
VLOOKUP(INDIRECT("$G$"&amp;LOOKUP(2,1/($AE$1:INDIRECT("$AE$"&amp;ROW($AE395)-1)&lt;&gt;""),ROW($AE$1:INDIRECT("$AE$"&amp;ROW($AE395)-1)))),'EV and Base'!$A$1:$N$671,5,FALSE))))</f>
        <v>11</v>
      </c>
      <c r="AF395" s="2" cm="1">
        <f t="array" aca="1" ref="AF395" ca="1">IF(NOT(ISNUMBER(INDEX($A:$A, LOOKUP(2, 1 / ($A$1:INDIRECT("$A$"&amp;ROW($A395)) &lt;&gt; ""),ROW($A$1:INDIRECT("$A$"&amp;ROW($A395)))), 1))), "",
INDEX($AF:$AF, LOOKUP(2, 1 / ($AF$1:INDIRECT("$AF$"&amp;ROW($AF395)-1) &lt;&gt; ""),ROW($AF$1:INDIRECT("$AF$"&amp;ROW($AF395)-1))), 1)+
IF(INDEX($AC:$AC, LOOKUP(2, 1 / ($AC$1:INDIRECT("$AC$"&amp;ROW($AC395)-1) &lt;&gt; ""),ROW($AC$1:INDIRECT("$AC$"&amp;ROW($AC395)-1))), 1)+
INDEX($AD:$AD, LOOKUP(2, 1 / ($AD$1:INDIRECT("$AD$"&amp;ROW($AD395)-1) &lt;&gt; ""),ROW($AD$1:INDIRECT("$AD$"&amp;ROW($AD395)-1))), 1)+
INDEX($AE:$AE, LOOKUP(2, 1 / ($AE$1:INDIRECT("$AE$"&amp;ROW($AE395)-1) &lt;&gt; ""),ROW($AE$1:INDIRECT("$AE$"&amp;ROW($AD395)-1))), 1)+
INDEX($AE:$AF, LOOKUP(2, 1 / ($AF$1:INDIRECT("$AF$"&amp;ROW($AF395)-1) &lt;&gt; ""),ROW($AF$1:INDIRECT("$AF$"&amp;ROW($AD395)-1))), 1)+
INDEX($AG:$AG, LOOKUP(2, 1 / ($AG$1:INDIRECT("$AG$"&amp;ROW($AG395)-1) &lt;&gt; ""),ROW($AG$1:INDIRECT("$AG$"&amp;ROW($AD395)-1))), 1)+
INDEX($AH:$AH, LOOKUP(2, 1 / ($AH$1:INDIRECT("$AH$"&amp;ROW($AH395)-1) &lt;&gt; ""),ROW($AH$1:INDIRECT("$AH$"&amp;ROW($AD395)-1))), 1)&gt;=510,0,
IF(INDEX($AF:$AF, LOOKUP(2, 1 / ($AF$1:INDIRECT("$AF$"&amp;ROW($AF395)-1) &lt;&gt; ""),ROW($AF$1:INDIRECT("$AF$"&amp;ROW($AF395)-1))), 1)&gt;=255,0,
VLOOKUP(INDIRECT("$G$"&amp;LOOKUP(2, 1 / ($AF$1:INDIRECT("$AF$"&amp;ROW($AF395)-1) &lt;&gt; ""),ROW($AF$1:INDIRECT("$AF$"&amp;ROW($AF395)-1)))), 'EV and Base'!$A$1:$N$671, 6, FALSE))))</f>
        <v>21</v>
      </c>
      <c r="AG395" s="2" cm="1">
        <f t="array" aca="1" ref="AG395" ca="1">IF(NOT(ISNUMBER(INDEX($A:$A, LOOKUP(2, 1 / ($A$1:INDIRECT("$A$"&amp;ROW($A395)) &lt;&gt; ""),ROW($A$1:INDIRECT("$A$"&amp;ROW($A395)))), 1))), "",
INDEX($AG:$AG, LOOKUP(2, 1 / ($AG$1:INDIRECT("$AG$"&amp;ROW($AG395)-1) &lt;&gt; ""),ROW($AG$1:INDIRECT("$AG$"&amp;ROW($AG395)-1))), 1)+
IF(INDEX($AC:$AC, LOOKUP(2, 1 / ($AC$1:INDIRECT("$AC$"&amp;ROW($AC395)-1) &lt;&gt; ""),ROW($AC$1:INDIRECT("$AC$"&amp;ROW($AC395)-1))), 1)+
INDEX($AD:$AD, LOOKUP(2, 1 / ($AD$1:INDIRECT("$AD$"&amp;ROW($AD395)-1) &lt;&gt; ""),ROW($AD$1:INDIRECT("$AD$"&amp;ROW($AD395)-1))), 1)+
INDEX($AE:$AE, LOOKUP(2, 1 / ($AE$1:INDIRECT("$AE$"&amp;ROW($AE395)-1) &lt;&gt; ""),ROW($AE$1:INDIRECT("$AE$"&amp;ROW($AD395)-1))), 1)+
INDEX($AE:$AF, LOOKUP(2, 1 / ($AF$1:INDIRECT("$AF$"&amp;ROW($AF395)-1) &lt;&gt; ""),ROW($AF$1:INDIRECT("$AF$"&amp;ROW($AD395)-1))), 1)+
INDEX($AG:$AG, LOOKUP(2, 1 / ($AG$1:INDIRECT("$AG$"&amp;ROW($AG395)-1) &lt;&gt; ""),ROW($AG$1:INDIRECT("$AG$"&amp;ROW($AD395)-1))), 1)+
INDEX($AH:$AH, LOOKUP(2, 1 / ($AH$1:INDIRECT("$AH$"&amp;ROW($AH395)-1) &lt;&gt; ""),ROW($AH$1:INDIRECT("$AH$"&amp;ROW($AD395)-1))), 1)&gt;=510,0,
IF(INDEX($AG:$AG, LOOKUP(2, 1 / ($AG$1:INDIRECT("$AG$"&amp;ROW($AG395)-1) &lt;&gt; ""),ROW($AG$1:INDIRECT("$AG$"&amp;ROW($AG395)-1))), 1)&gt;=255,0,
VLOOKUP(INDIRECT("$G$"&amp;LOOKUP(2, 1 / ($AG$1:INDIRECT("$AG$"&amp;ROW($AG395)-1) &lt;&gt; ""),ROW($AG$1:INDIRECT("$AG$"&amp;ROW($AG395)-1)))), 'EV and Base'!$A$1:$N$671, 7, FALSE))))</f>
        <v>6</v>
      </c>
      <c r="AH395" s="24" cm="1">
        <f t="array" aca="1" ref="AH395" ca="1">IF(NOT(ISNUMBER(INDEX($A:$A,LOOKUP(2,1/($A$1:INDIRECT("$A$"&amp;ROW($A395))&lt;&gt;""),ROW($A$1:INDIRECT("$A$"&amp;ROW($A395)))),1))),"",
INDEX($AH:$AH,LOOKUP(2,1/($AH$1:INDIRECT("$AH$"&amp;ROW($AH395)-1)&lt;&gt;""),ROW($AH$1:INDIRECT("$AH$"&amp;ROW($AH395)-1))),1)+
IF(INDEX($AC:$AC,LOOKUP(2,1/($AC$1:INDIRECT("$AC$"&amp;ROW($AC395)-1)&lt;&gt;""),ROW($AC$1:INDIRECT("$AC$"&amp;ROW($AC395)-1))),1)+
INDEX($AD:$AD,LOOKUP(2,1/($AD$1:INDIRECT("$AD$"&amp;ROW($AD395)-1)&lt;&gt;""),ROW($AD$1:INDIRECT("$AD$"&amp;ROW($AD395)-1))),1)+
INDEX($AE:$AE,LOOKUP(2,1/($AE$1:INDIRECT("$AE$"&amp;ROW($AE395)-1)&lt;&gt;""),ROW($AE$1:INDIRECT("$AE$"&amp;ROW($AD395)-1))),1)+
INDEX($AE:$AF,LOOKUP(2,1/($AF$1:INDIRECT("$AF$"&amp;ROW($AF395)-1)&lt;&gt;""),ROW($AF$1:INDIRECT("$AF$"&amp;ROW($AD395)-1))),1)+
INDEX($AG:$AG,LOOKUP(2,1/($AG$1:INDIRECT("$AG$"&amp;ROW($AG395)-1)&lt;&gt;""),ROW($AG$1:INDIRECT("$AG$"&amp;ROW($AD395)-1))),1)+
INDEX($AH:$AH,LOOKUP(2,1/($AH$1:INDIRECT("$AH$"&amp;ROW($AH395)-1)&lt;&gt;""),ROW($AH$1:INDIRECT("$AH$"&amp;ROW($AD395)-1))),1)&gt;=510,0,
IF(INDEX($AH:$AH,LOOKUP(2,1/($AH$1:INDIRECT("$AH$"&amp;ROW($AH395)-1)&lt;&gt;""),ROW($AH$1:INDIRECT("$AH$"&amp;ROW($AH395)-1))),1)&gt;=255,0,
VLOOKUP(INDIRECT("$G$"&amp;LOOKUP(2,1/($AH$1:INDIRECT("$AH$"&amp;ROW($AH395)-1)&lt;&gt;""),ROW($AH$1:INDIRECT("$AH$"&amp;ROW($AH395)-1)))),'EV and Base'!$A$1:$N$671,8,FALSE))))</f>
        <v>67</v>
      </c>
      <c r="AI395" s="29" cm="1">
        <f t="array" aca="1" ref="AI395" ca="1">IF(NOT(ISNUMBER(INDEX($A:$A,LOOKUP(2,1/($A$1:INDIRECT("$A$"&amp;ROW($A395))&lt;&gt;""),ROW($A$1:INDIRECT("$A$"&amp;ROW($A395)))),1))),"",
ROUNDDOWN((((2*VLOOKUP($AA395,'EV and Base'!$A$1:$N$671,9,FALSE))+31+ROUNDDOWN($AC395/4,0))*$AB395)/100,0)+$AB395+10)</f>
        <v>164</v>
      </c>
      <c r="AJ395" s="21" cm="1">
        <f t="array" aca="1" ref="AJ395" ca="1">IF(NOT(ISNUMBER(INDEX($A:$A, LOOKUP(2, 1 / ($A$1:INDIRECT("$A$"&amp;ROW($A395)) &lt;&gt; ""),ROW($A$1:INDIRECT("$A$"&amp;ROW($A395)))), 1))), "",
ROUNDDOWN((ROUNDDOWN((((2*VLOOKUP($AA395, 'EV and Base'!$A$1:$N$671, 10, FALSE))+31+ROUNDDOWN($AD395/4, 0))*$AB395)/100, 0)+5)*1.1, 0))</f>
        <v>150</v>
      </c>
      <c r="AK395" s="21" t="str" cm="1">
        <f t="array" aca="1" ref="AK395" ca="1">IF(NOT(ISNUMBER(INDEX($A:$A, LOOKUP(2, 1 / ($A$1:INDIRECT("$A$"&amp;ROW($A395)) &lt;&gt; ""),ROW($A$1:INDIRECT("$A$"&amp;ROW($A395)))), 1))), "",
ROUNDDOWN((ROUNDDOWN((((2*VLOOKUP($AA395, 'EV and Base'!$A$1:$N$671, 11, FALSE))+30+ROUNDDOWN($AE395/4, 0))*$AB395)/100, 0)+5), 0)
&amp;"-"&amp;
ROUNDDOWN((ROUNDDOWN((((2*VLOOKUP($AA395, 'EV and Base'!$A$1:$N$671, 11, FALSE))+31+ROUNDDOWN($AE395/4, 0))*$AB395)/100, 0)+5), 0))</f>
        <v>113-113</v>
      </c>
      <c r="AL395" s="21" t="str" cm="1">
        <f t="array" aca="1" ref="AL395" ca="1">IF(NOT(ISNUMBER(INDEX($A:$A, LOOKUP(2, 1 / ($A$1:INDIRECT("$A$"&amp;ROW($A395)) &lt;&gt; ""),ROW($A$1:INDIRECT("$A$"&amp;ROW($A395)))), 1))), "",
ROUNDDOWN((ROUNDDOWN((((2*VLOOKUP($AA395, 'EV and Base'!$A$1:$N$671, 12, FALSE))+0+ROUNDDOWN($AF395/4, 0))*$AB395)/100, 0)+5)*0.9, 0)
&amp;"-"&amp;
ROUNDDOWN((ROUNDDOWN((((2*VLOOKUP($AA395, 'EV and Base'!$A$1:$N$671, 12, FALSE))+31+ROUNDDOWN($AF395/4, 0))*$AB395)/100, 0)+5)*0.9, 0))</f>
        <v>47-62</v>
      </c>
      <c r="AM395" s="21" t="str" cm="1">
        <f t="array" aca="1" ref="AM395" ca="1">IF(NOT(ISNUMBER(INDEX($A:$A, LOOKUP(2, 1 / ($A$1:INDIRECT("$A$"&amp;ROW($A395)) &lt;&gt; ""),ROW($A$1:INDIRECT("$A$"&amp;ROW($A395)))), 1))), "",
ROUNDDOWN((ROUNDDOWN((((2*VLOOKUP($AA395, 'EV and Base'!$A$1:$N$671, 13, FALSE))+30+ROUNDDOWN($AG395/4, 0))*$AB395)/100, 0)+5), 0)
&amp;"-"&amp;
ROUNDDOWN((ROUNDDOWN((((2*VLOOKUP($AA395, 'EV and Base'!$A$1:$N$671, 13, FALSE))+31+ROUNDDOWN($AG395/4, 0))*$AB395)/100, 0)+5), 0))</f>
        <v>112-113</v>
      </c>
      <c r="AN395" s="25" cm="1">
        <f t="array" aca="1" ref="AN395" ca="1">IF(NOT(ISNUMBER(INDEX($A:$A, LOOKUP(2, 1 / ($A$1:INDIRECT("$A$"&amp;ROW($A395)) &lt;&gt; ""),ROW($A$1:INDIRECT("$A$"&amp;ROW($A395)))), 1))), "",
ROUNDDOWN((ROUNDDOWN((((2*VLOOKUP($AA395, 'EV and Base'!$A$1:$N$671, 14, FALSE))+31+ROUNDDOWN($AH395/4, 0))*$AB395)/100, 0)+5), 0))</f>
        <v>110</v>
      </c>
      <c r="AO395" s="23" cm="1">
        <f t="array" aca="1" ref="AO395" ca="1">IF(NOT(ISNUMBER(INDEX($A:$A, LOOKUP(2, 1 / ($A$1:INDIRECT("$A$"&amp;ROW($A395)) &lt;&gt; ""),ROW($A$1:INDIRECT("$A$"&amp;ROW($A395)))), 1))), "",
ROUNDDOWN((((2*VLOOKUP($AA395, 'EV and Base'!$A$1:$N$671, 9, FALSE))+31+ROUNDDOWN($AC395/4, 0))*$AB395)/100, 0)+$AB395+10)</f>
        <v>164</v>
      </c>
      <c r="AP395" s="2" cm="1">
        <f t="array" aca="1" ref="AP395" ca="1">IF(NOT(ISNUMBER(INDEX($A:$A, LOOKUP(2, 1 / ($A$1:INDIRECT("$A$"&amp;ROW($A395)) &lt;&gt; ""),ROW($A$1:INDIRECT("$A$"&amp;ROW($A395)))), 1))), "",
ROUNDDOWN((ROUNDDOWN((((2*VLOOKUP($AA395, 'EV and Base'!$A$1:$N$671, 10, FALSE))+31+ROUNDDOWN($AD395/4, 0))*$AB395)/100, 0)+5)*1.1, 0))</f>
        <v>150</v>
      </c>
      <c r="AQ395" s="2" cm="1">
        <f t="array" aca="1" ref="AQ395" ca="1">IF(NOT(ISNUMBER(INDEX($A:$A, LOOKUP(2, 1 / ($A$1:INDIRECT("$A$"&amp;ROW($A395)) &lt;&gt; ""),ROW($A$1:INDIRECT("$A$"&amp;ROW($A395)))), 1))), "",
ROUNDDOWN((ROUNDDOWN((((2*VLOOKUP($AA395, 'EV and Base'!$A$1:$N$671, 11, FALSE))+$AV$2+ROUNDDOWN($AE395/4, 0))*$AB395)/100, 0)+5), 0))</f>
        <v>113</v>
      </c>
      <c r="AR395" s="22" cm="1">
        <f t="array" aca="1" ref="AR395" ca="1">IF(NOT(ISNUMBER(INDEX($A:$A, LOOKUP(2, 1 / ($A$1:INDIRECT("$A$"&amp;ROW($A395)) &lt;&gt; ""),ROW($A$1:INDIRECT("$A$"&amp;ROW($A395)))), 1))), "",
ROUNDDOWN((ROUNDDOWN((((2*VLOOKUP($AA395, 'EV and Base'!$A$1:$N$671, 12, FALSE))+$AW$2+ROUNDDOWN($AF395/4, 0))*$AB395)/100, 0)+5)*0.9, 0))</f>
        <v>55</v>
      </c>
      <c r="AS395" s="2" cm="1">
        <f t="array" aca="1" ref="AS395" ca="1">IF(NOT(ISNUMBER(INDEX($A:$A, LOOKUP(2, 1 / ($A$1:INDIRECT("$A$"&amp;ROW($A395)) &lt;&gt; ""),ROW($A$1:INDIRECT("$A$"&amp;ROW($A395)))), 1))), "",
ROUNDDOWN((ROUNDDOWN((((2*VLOOKUP($AA395, 'EV and Base'!$A$1:$N$671, 13, FALSE))+$AX$2+ROUNDDOWN($AG395/4, 0))*$AB395)/100, 0)+5), 0))</f>
        <v>113</v>
      </c>
      <c r="AT395" s="24" cm="1">
        <f t="array" aca="1" ref="AT395" ca="1">IF(NOT(ISNUMBER(INDEX($A:$A, LOOKUP(2, 1 / ($A$1:INDIRECT("$A$"&amp;ROW($A395)) &lt;&gt; ""),ROW($A$1:INDIRECT("$A$"&amp;ROW($A395)))), 1))), "",
ROUNDDOWN((ROUNDDOWN((((2*VLOOKUP($AA395, 'EV and Base'!$A$1:$N$671, 14, FALSE))+31+ROUNDDOWN($AH395/4, 0))*$AB395)/100, 0)+5), 0))</f>
        <v>110</v>
      </c>
      <c r="AU395" s="28">
        <v>255</v>
      </c>
      <c r="AY395" cm="1">
        <f t="array" aca="1" ref="AY395" ca="1">IF(NOT(ISNUMBER(INDEX($A:$A,LOOKUP(2,1/($A$1:INDIRECT("$A$"&amp;ROW($A395))&lt;&gt;""),ROW($A$1:INDIRECT("$A$"&amp;ROW($A395)))),1))),"",
INDEX($AY:$AY,LOOKUP(2,1/($AY$1:INDIRECT("$AY$"&amp;ROW($AY395)-1)&lt;&gt;""),ROW($AY$1:INDIRECT("$AY$"&amp;ROW($AY395)-1))),1)+$BL395)</f>
        <v>129162</v>
      </c>
      <c r="AZ395" s="3" cm="1">
        <f t="array" aca="1" ref="AZ395" ca="1">IF(NOT(ISNUMBER(INDEX($A:$A, LOOKUP(2, 1 / ($A$1:INDIRECT("$A$"&amp;ROW($A395)) &lt;&gt; ""),ROW($A$1:INDIRECT("$A$"&amp;ROW($A395)))), 1))), "",
VLOOKUP(INDIRECT("$G$"&amp;LOOKUP(2, 1 / ($AY$1:INDIRECT("$AY$"&amp;ROW($AY395)-1) &lt;&gt; ""),ROW($AY$1:INDIRECT("$AY$"&amp;ROW($AY395)-1)))),'EV and Base'!A334:N1004,2,FALSE))</f>
        <v>123</v>
      </c>
      <c r="BA395" s="3" cm="1">
        <f t="array" aca="1" ref="BA395" ca="1">IF(NOT(ISNUMBER(INDEX($A:$A, LOOKUP(2, 1 / ($A$1:INDIRECT("$A$"&amp;ROW($A395)) &lt;&gt; ""),ROW($A$1:INDIRECT("$A$"&amp;ROW($A395)))), 1))), "",
INDIRECT("$I$"&amp;LOOKUP(2, 1 / ($AY$1:INDIRECT("$AY$"&amp;ROW($AY395)-1) &lt;&gt; ""),ROW($AY$1:INDIRECT("$AY$"&amp;ROW($AY395)-1)))))</f>
        <v>36</v>
      </c>
      <c r="BB395" s="1" cm="1">
        <f t="array" aca="1" ref="BB395" ca="1">IF(NOT(ISNUMBER(INDEX($A:$A, LOOKUP(2, 1 / ($A$1:INDIRECT("$A$"&amp;ROW($A395)) &lt;&gt; ""),ROW($A$1:INDIRECT("$A$"&amp;ROW($A395)))), 1))), "",
INDIRECT("$AB$"&amp;LOOKUP(2, 1 / ($AY$1:INDIRECT("$AY$"&amp;ROW($AY395)-1) &lt;&gt; ""),ROW($AY$1:INDIRECT("$AY$"&amp;ROW($AY395)-1)))))</f>
        <v>51</v>
      </c>
      <c r="BC395" s="3" cm="1">
        <f t="array" aca="1" ref="BC395" ca="1">IF(NOT(ISNUMBER(INDEX($A:$A,LOOKUP(2,1/($A$1:INDIRECT("$A$"&amp;ROW($A395))&lt;&gt;""),ROW($A$1:INDIRECT("$A$"&amp;ROW($A395)))),1))),"",
$BA395+$BA395+10)</f>
        <v>82</v>
      </c>
      <c r="BD395" s="3" cm="1">
        <f t="array" aca="1" ref="BD395" ca="1">IF(NOT(ISNUMBER(INDEX($A:$A,LOOKUP(2,1/($A$1:INDIRECT("$A$"&amp;ROW($A395))&lt;&gt;""),ROW($A$1:INDIRECT("$A$"&amp;ROW($A395)))),1))),"",
$BA395+$BB395+10)</f>
        <v>97</v>
      </c>
      <c r="BE395" s="3" cm="1">
        <f t="array" aca="1" ref="BE395" ca="1">IF(NOT(ISNUMBER(INDEX($A:$A,LOOKUP(2,1/($A$1:INDIRECT("$A$"&amp;ROW($A395))&lt;&gt;""),ROW($A$1:INDIRECT("$A$"&amp;ROW($A395)))),1))),"",
$BC395*$BC395)</f>
        <v>6724</v>
      </c>
      <c r="BF395" s="3" cm="1">
        <f t="array" aca="1" ref="BF395" ca="1">IF(NOT(ISNUMBER(INDEX($A:$A,LOOKUP(2,1/($A$1:INDIRECT("$A$"&amp;ROW($A395))&lt;&gt;""),ROW($A$1:INDIRECT("$A$"&amp;ROW($A395)))),1))),"",
$BD395*$BD395)</f>
        <v>9409</v>
      </c>
      <c r="BG395" s="3" cm="1">
        <f t="array" aca="1" ref="BG395" ca="1">IF(NOT(ISNUMBER(INDEX($A:$A,LOOKUP(2,1/($A$1:INDIRECT("$A$"&amp;ROW($A395))&lt;&gt;""),ROW($A$1:INDIRECT("$A$"&amp;ROW($A395)))),1))),"",
_xlfn.FLOOR.MATH(1.5*_xlfn.FLOOR.MATH($AZ395*BA395/5)))</f>
        <v>1327</v>
      </c>
      <c r="BH395" s="3" cm="1">
        <f t="array" aca="1" ref="BH395" ca="1">IF(NOT(ISNUMBER(INDEX($A:$A, LOOKUP(2, 1 / ($A$1:INDIRECT("$A$"&amp;ROW($A395)) &lt;&gt; ""),ROW($A$1:INDIRECT("$A$"&amp;ROW($A395)))), 1))), "",
_xlfn.FLOOR.MATH($BG395/IF(OR(INDIRECT("$C$"&amp;LOOKUP(2, 1 / ($AY$1:INDIRECT("$AY$"&amp;ROW($AY395)-1) &lt;&gt; ""),ROW($AY$1:INDIRECT("$AY$"&amp;ROW($AY395)-1))))="Multi",
INDIRECT("$C$"&amp;LOOKUP(2, 1 / ($AY$1:INDIRECT("$AY$"&amp;ROW($AY395)-1) &lt;&gt; ""),ROW($AY$1:INDIRECT("$AY$"&amp;ROW($AY395)-1))))="Double"),2,1)))</f>
        <v>1327</v>
      </c>
      <c r="BI395" s="3" cm="1">
        <f t="array" aca="1" ref="BI395" ca="1">IF(NOT(ISNUMBER(INDEX($A:$A,LOOKUP(2,1/($A$1:INDIRECT("$A$"&amp;ROW($A395))&lt;&gt;""),ROW($A$1:INDIRECT("$A$"&amp;ROW($A395)))),1))),"",
VLOOKUP($BC395,GameFreakSQRT!$A$1:$B$200,2,FALSE))</f>
        <v>37091</v>
      </c>
      <c r="BJ395" s="3" cm="1">
        <f t="array" aca="1" ref="BJ395" ca="1">IF(NOT(ISNUMBER(INDEX($A:$A,LOOKUP(2,1/($A$1:INDIRECT("$A$"&amp;ROW($A395))&lt;&gt;""),ROW($A$1:INDIRECT("$A$"&amp;ROW($A395)))),1))),"",
VLOOKUP($BD395,GameFreakSQRT!$A$1:$B$200,2,FALSE))</f>
        <v>40341</v>
      </c>
      <c r="BK395" s="3" cm="1">
        <f t="array" aca="1" ref="BK395" ca="1">IF(NOT(ISNUMBER(INDEX($A:$A,LOOKUP(2,1/($A$1:INDIRECT("$A$"&amp;ROW($A395))&lt;&gt;""),ROW($A$1:INDIRECT("$A$"&amp;ROW($A395)))),1))),"",
_xlfn.FLOOR.MATH((($BI395*$BE395)*$BH395)/($BJ395*$BF395))+1)</f>
        <v>872</v>
      </c>
      <c r="BL395" s="3" cm="1">
        <f t="array" aca="1" ref="BL395" ca="1">IF(NOT(ISNUMBER(INDEX($A:$A,LOOKUP(2,1/($A$1:INDIRECT("$A$"&amp;ROW($A395))&lt;&gt;""),ROW($A$1:INDIRECT("$A$"&amp;ROW($A395)))),1))),"",
_xlfn.FLOOR.MATH($BK395*IF(NOT(INDIRECT("$Z$"&amp;LOOKUP(2, 1 / ($AY$1:INDIRECT("$AY$"&amp;ROW($AY395)-1) &lt;&gt; ""),ROW($AY$1:INDIRECT("$AY$"&amp;ROW($AY395)-1))))=""),1.5,1)))</f>
        <v>1308</v>
      </c>
      <c r="BM395" s="3" cm="1">
        <f t="array" aca="1" ref="BM395" ca="1">IF(NOT(ISNUMBER(INDEX($A:$A, LOOKUP(2, 1 / ($A$1:INDIRECT("$A$"&amp;ROW($A395)) &lt;&gt; ""),ROW($A$1:INDIRECT("$A$"&amp;ROW($A395)))), 1))), "",
INDIRECT("$Y$"&amp;LOOKUP(2, 1 / ($AY$1:INDIRECT("$AY$"&amp;ROW($AY395)-1) &lt;&gt; ""),ROW($AY$1:INDIRECT("$AY$"&amp;ROW($AY395)-1)))))</f>
        <v>1308</v>
      </c>
      <c r="BN395" s="3" t="b">
        <f t="shared" ca="1" si="35"/>
        <v>1</v>
      </c>
    </row>
    <row r="396" spans="1:66" x14ac:dyDescent="0.45">
      <c r="A396" s="69"/>
      <c r="B396" s="69"/>
      <c r="C396" s="67"/>
      <c r="D396" s="67"/>
      <c r="E396" s="67"/>
      <c r="F396" s="56">
        <v>2</v>
      </c>
      <c r="G396" s="2" t="s">
        <v>267</v>
      </c>
      <c r="H396" s="2" t="s">
        <v>77</v>
      </c>
      <c r="I396" s="2">
        <v>34</v>
      </c>
      <c r="J396" s="2" t="s">
        <v>197</v>
      </c>
      <c r="K396" s="2" t="s">
        <v>268</v>
      </c>
      <c r="L396" s="2" t="s">
        <v>53</v>
      </c>
      <c r="M396" s="2" t="s">
        <v>409</v>
      </c>
      <c r="N396" s="2" t="s">
        <v>185</v>
      </c>
      <c r="O396" s="2" t="s">
        <v>647</v>
      </c>
      <c r="P396" s="2" t="s">
        <v>666</v>
      </c>
      <c r="Q396" s="2">
        <v>0</v>
      </c>
      <c r="R396" s="2">
        <f>_xlfn.FLOOR.MATH((((2*VLOOKUP(G396, 'EV and Base'!$A$1:$N$671, 9, FALSE))+$Q396)*$I396)/100)+$I396+10</f>
        <v>78</v>
      </c>
      <c r="S396" s="2">
        <f>_xlfn.FLOOR.MATH((_xlfn.FLOOR.MATH((((2*VLOOKUP($G396, 'EV and Base'!$A$1:$N$671, 10, FALSE))+$Q396)*$I396)/100)+5)*
IF(OR($J396="Lonely", $J396="Brave", $J396="Adamant", $J396="Naughty"), 1.1,
IF(OR($J396="Bold", $J396="Timid", $J396="Modest", $J396="Calm"), 0.9, 1)))</f>
        <v>39</v>
      </c>
      <c r="T396" s="2">
        <f>_xlfn.FLOOR.MATH((_xlfn.FLOOR.MATH((((2*VLOOKUP($G396, 'EV and Base'!$A$1:$N$671, 11, FALSE))+$Q396)*$I396)/100)+5)*
IF(OR($J396="Bold", $J396="Relaxed", $J396="Impish", $J396="Lax"), 1.1,
IF(OR($J396="Lonely", $J396="Hasty", $J396="Mild", $J396="Gentle"), 0.9, 1)))</f>
        <v>42</v>
      </c>
      <c r="U396" s="2">
        <f>_xlfn.FLOOR.MATH((_xlfn.FLOOR.MATH((((2*VLOOKUP($G396, 'EV and Base'!$A$1:$N$671, 12, FALSE))+$Q396)*$I396)/100)+5)*
IF(OR($J396="Modest", $J396="Mild", $J396="Quiet", $J396="Rash"), 1.1,
IF(OR($J396="Adamant", $J396="Impish", $J396="Jolly", $J396="Careful"), 0.9, 1)))</f>
        <v>35</v>
      </c>
      <c r="V396" s="2">
        <f>_xlfn.FLOOR.MATH((_xlfn.FLOOR.MATH((((2*VLOOKUP($G396, 'EV and Base'!$A$1:$N$671, 13, FALSE))+$Q396)*$I396)/100)+5)*
IF(OR($J396="Calm", $J396="Gentle", $J396="Sassy", $J396="Careful"), 1.1,
IF(OR($J396="Naughty", $J396="Lax", $J396="Naive", $J396="Rash"), 0.9, 1)))</f>
        <v>47</v>
      </c>
      <c r="W396" s="2">
        <f>_xlfn.FLOOR.MATH((_xlfn.FLOOR.MATH((((2*VLOOKUP($G396, 'EV and Base'!$A$1:$N$671, 14, FALSE))+$Q396)*$I396)/100)+5)*
IF(OR($J396="Timid", $J396="Hasty", $J396="Jolly", $J396="Naive"), 1.1,
IF(OR($J396="Brave", $J396="Relaxed", $J396="Quiet", $J396="Sassy"), 0.9, 1)))</f>
        <v>49</v>
      </c>
      <c r="X396" s="67"/>
      <c r="Y396" s="1">
        <v>616</v>
      </c>
      <c r="Z396" s="1">
        <v>1</v>
      </c>
      <c r="AA396" s="23" t="str" cm="1">
        <f t="array" aca="1" ref="AA396" ca="1">IF(NOT(ISNUMBER(INDEX($A:$A,LOOKUP(2,1/($A$1:INDIRECT("$A$"&amp;ROW($A396))&lt;&gt;""),ROW($A$1:INDIRECT("$A$"&amp;ROW($A396)))),1))),"",
IF(NOT(ISNUMBER($A396)),$AA395,
IF($AB396&lt;16,"Lillipup",
IF($AB396&lt;32,"Herdier",
"Stoutland"))))</f>
        <v>Stoutland</v>
      </c>
      <c r="AB396" s="25" cm="1">
        <f t="array" aca="1" ref="AB396" ca="1">IF(NOT(ISNUMBER(INDEX($A:$A, LOOKUP(2, 1 / ($A$1:INDIRECT("$A$"&amp;ROW($A396)) &lt;&gt; ""),ROW($A$1:INDIRECT("$A$"&amp;ROW($A396)))), 1))), "",
VLOOKUP($AY396,'Medium-Slow'!$A$1:$B$101,2,TRUE))</f>
        <v>51</v>
      </c>
      <c r="AC396" s="23" cm="1">
        <f t="array" aca="1" ref="AC396" ca="1">IF(NOT(ISNUMBER(INDEX($A:$A, LOOKUP(2, 1 / ($A$1:INDIRECT("$A$"&amp;ROW($A396)) &lt;&gt; ""),ROW($A$1:INDIRECT("$A$"&amp;ROW($A396)))), 1))), "",
INDEX($AC:$AC, LOOKUP(2, 1 / ($AC$1:INDIRECT("$AC$"&amp;ROW($AC396)-1) &lt;&gt; ""),ROW($AC$1:INDIRECT("$AC$"&amp;ROW($AC396)-1))), 1)+
IF(INDEX($AC:$AC, LOOKUP(2, 1 / ($AC$1:INDIRECT("$AC$"&amp;ROW($AC396)-1) &lt;&gt; ""),ROW($AC$1:INDIRECT("$AC$"&amp;ROW($AC396)-1))), 1)+
INDEX($AD:$AD, LOOKUP(2, 1 / ($AD$1:INDIRECT("$AD$"&amp;ROW($AD396)-1) &lt;&gt; ""),ROW($AD$1:INDIRECT("$AD$"&amp;ROW($AD396)-1))), 1)+
INDEX($AE:$AE, LOOKUP(2, 1 / ($AE$1:INDIRECT("$AE$"&amp;ROW($AE396)-1) &lt;&gt; ""),ROW($AE$1:INDIRECT("$AE$"&amp;ROW($AD396)-1))), 1)+
INDEX($AE:$AF, LOOKUP(2, 1 / ($AF$1:INDIRECT("$AF$"&amp;ROW($AF396)-1) &lt;&gt; ""),ROW($AF$1:INDIRECT("$AF$"&amp;ROW($AD396)-1))), 1)+
INDEX($AG:$AG, LOOKUP(2, 1 / ($AG$1:INDIRECT("$AG$"&amp;ROW($AG396)-1) &lt;&gt; ""),ROW($AG$1:INDIRECT("$AG$"&amp;ROW($AD396)-1))), 1)+
INDEX($AH:$AH, LOOKUP(2, 1 / ($AH$1:INDIRECT("$AH$"&amp;ROW($AH396)-1) &lt;&gt; ""),ROW($AH$1:INDIRECT("$AH$"&amp;ROW($AD396)-1))), 1)&gt;=510,0,
IF(INDEX($AC:$AC, LOOKUP(2, 1 / ($AC$1:INDIRECT("$AC$"&amp;ROW($AC396)-1) &lt;&gt; ""),ROW($AC$1:INDIRECT("$AC$"&amp;ROW($AC396)-1))), 1)&gt;=255,0,
VLOOKUP(INDIRECT("$G$"&amp;LOOKUP(2, 1 / ($AC$1:INDIRECT("$AC$"&amp;ROW($AC396)-1) &lt;&gt; ""),ROW($AC$1:INDIRECT("$AC$"&amp;ROW($AC396)-1)))), 'EV and Base'!$A$1:$N$671, 3, FALSE))))</f>
        <v>10</v>
      </c>
      <c r="AD396" s="2" cm="1">
        <f t="array" aca="1" ref="AD396" ca="1">IF(NOT(ISNUMBER(INDEX($A:$A, LOOKUP(2, 1 / ($A$1:INDIRECT("$A$"&amp;ROW($A396)) &lt;&gt; ""),ROW($A$1:INDIRECT("$A$"&amp;ROW($A396)))), 1))), "",
INDEX($AD:$AD, LOOKUP(2, 1 / ($AD$1:INDIRECT("$AD$"&amp;ROW($AD396)-1) &lt;&gt; ""),ROW($AD$1:INDIRECT("$AD$"&amp;ROW($AD396)-1))), 1)+
IF(INDEX($AC:$AC, LOOKUP(2, 1 / ($AC$1:INDIRECT("$AC$"&amp;ROW($AC396)-1) &lt;&gt; ""),ROW($AC$1:INDIRECT("$AC$"&amp;ROW($AC396)-1))), 1)+
INDEX($AD:$AD, LOOKUP(2, 1 / ($AD$1:INDIRECT("$AD$"&amp;ROW($AD396)-1) &lt;&gt; ""),ROW($AD$1:INDIRECT("$AD$"&amp;ROW($AD396)-1))), 1)+
INDEX($AE:$AE, LOOKUP(2, 1 / ($AE$1:INDIRECT("$AE$"&amp;ROW($AE396)-1) &lt;&gt; ""),ROW($AE$1:INDIRECT("$AE$"&amp;ROW($AD396)-1))), 1)+
INDEX($AE:$AF, LOOKUP(2, 1 / ($AF$1:INDIRECT("$AF$"&amp;ROW($AF396)-1) &lt;&gt; ""),ROW($AF$1:INDIRECT("$AF$"&amp;ROW($AD396)-1))), 1)+
INDEX($AG:$AG, LOOKUP(2, 1 / ($AG$1:INDIRECT("$AG$"&amp;ROW($AG396)-1) &lt;&gt; ""),ROW($AG$1:INDIRECT("$AG$"&amp;ROW($AD396)-1))), 1)+
INDEX($AH:$AH, LOOKUP(2, 1 / ($AH$1:INDIRECT("$AH$"&amp;ROW($AH396)-1) &lt;&gt; ""),ROW($AH$1:INDIRECT("$AH$"&amp;ROW($AD396)-1))), 1)&gt;=510,0,
IF(INDEX($AD:$AD, LOOKUP(2, 1 / ($AD$1:INDIRECT("$AD$"&amp;ROW($AD396)-1) &lt;&gt; ""),ROW($AD$1:INDIRECT("$AD$"&amp;ROW($AD396)-1))), 1)&gt;=255,0,
VLOOKUP(INDIRECT("$G$"&amp;LOOKUP(2, 1 / ($AD$1:INDIRECT("$AD$"&amp;ROW($AD396)-1) &lt;&gt; ""),ROW($AD$1:INDIRECT("$AD$"&amp;ROW($AD396)-1)))), 'EV and Base'!$A$1:$N$671, 4, FALSE))))</f>
        <v>117</v>
      </c>
      <c r="AE396" s="2" cm="1">
        <f t="array" aca="1" ref="AE396" ca="1">IF(NOT(ISNUMBER(INDEX($A:$A,LOOKUP(2,1/($A$1:INDIRECT("$A$"&amp;ROW($A396))&lt;&gt;""),ROW($A$1:INDIRECT("$A$"&amp;ROW($A396)))),1))),"",
INDEX($AE:$AE,LOOKUP(2,1/($AE$1:INDIRECT("$AE$"&amp;ROW($AE396)-1)&lt;&gt;""),ROW($AE$1:INDIRECT("$AE$"&amp;ROW($AE396)-1))),1)+
IF(INDEX($AC:$AC,LOOKUP(2,1/($AC$1:INDIRECT("$AC$"&amp;ROW($AC396)-1)&lt;&gt;""),ROW($AC$1:INDIRECT("$AC$"&amp;ROW($AC396)-1))),1)+
INDEX($AD:$AD,LOOKUP(2,1/($AD$1:INDIRECT("$AD$"&amp;ROW($AD396)-1)&lt;&gt;""),ROW($AD$1:INDIRECT("$AD$"&amp;ROW($AD396)-1))),1)+
INDEX($AE:$AE,LOOKUP(2,1/($AE$1:INDIRECT("$AE$"&amp;ROW($AE396)-1)&lt;&gt;""),ROW($AE$1:INDIRECT("$AE$"&amp;ROW($AD396)-1))),1)+
INDEX($AE:$AF,LOOKUP(2,1/($AF$1:INDIRECT("$AF$"&amp;ROW($AF396)-1)&lt;&gt;""),ROW($AF$1:INDIRECT("$AF$"&amp;ROW($AD396)-1))),1)+
INDEX($AG:$AG,LOOKUP(2,1/($AG$1:INDIRECT("$AG$"&amp;ROW($AG396)-1)&lt;&gt;""),ROW($AG$1:INDIRECT("$AG$"&amp;ROW($AD396)-1))),1)+
INDEX($AH:$AH,LOOKUP(2,1/($AH$1:INDIRECT("$AH$"&amp;ROW($AH396)-1)&lt;&gt;""),ROW($AH$1:INDIRECT("$AH$"&amp;ROW($AD396)-1))),1)&gt;=510,0,
IF(INDEX($AE:$AE,LOOKUP(2,1/($AE$1:INDIRECT("$AE$"&amp;ROW($AE396)-1)&lt;&gt;""),ROW($AE$1:INDIRECT("$AE$"&amp;ROW($AE396)-1))),1)&gt;=255,0,
VLOOKUP(INDIRECT("$G$"&amp;LOOKUP(2,1/($AE$1:INDIRECT("$AE$"&amp;ROW($AE396)-1)&lt;&gt;""),ROW($AE$1:INDIRECT("$AE$"&amp;ROW($AE396)-1)))),'EV and Base'!$A$1:$N$671,5,FALSE))))</f>
        <v>11</v>
      </c>
      <c r="AF396" s="2" cm="1">
        <f t="array" aca="1" ref="AF396" ca="1">IF(NOT(ISNUMBER(INDEX($A:$A, LOOKUP(2, 1 / ($A$1:INDIRECT("$A$"&amp;ROW($A396)) &lt;&gt; ""),ROW($A$1:INDIRECT("$A$"&amp;ROW($A396)))), 1))), "",
INDEX($AF:$AF, LOOKUP(2, 1 / ($AF$1:INDIRECT("$AF$"&amp;ROW($AF396)-1) &lt;&gt; ""),ROW($AF$1:INDIRECT("$AF$"&amp;ROW($AF396)-1))), 1)+
IF(INDEX($AC:$AC, LOOKUP(2, 1 / ($AC$1:INDIRECT("$AC$"&amp;ROW($AC396)-1) &lt;&gt; ""),ROW($AC$1:INDIRECT("$AC$"&amp;ROW($AC396)-1))), 1)+
INDEX($AD:$AD, LOOKUP(2, 1 / ($AD$1:INDIRECT("$AD$"&amp;ROW($AD396)-1) &lt;&gt; ""),ROW($AD$1:INDIRECT("$AD$"&amp;ROW($AD396)-1))), 1)+
INDEX($AE:$AE, LOOKUP(2, 1 / ($AE$1:INDIRECT("$AE$"&amp;ROW($AE396)-1) &lt;&gt; ""),ROW($AE$1:INDIRECT("$AE$"&amp;ROW($AD396)-1))), 1)+
INDEX($AE:$AF, LOOKUP(2, 1 / ($AF$1:INDIRECT("$AF$"&amp;ROW($AF396)-1) &lt;&gt; ""),ROW($AF$1:INDIRECT("$AF$"&amp;ROW($AD396)-1))), 1)+
INDEX($AG:$AG, LOOKUP(2, 1 / ($AG$1:INDIRECT("$AG$"&amp;ROW($AG396)-1) &lt;&gt; ""),ROW($AG$1:INDIRECT("$AG$"&amp;ROW($AD396)-1))), 1)+
INDEX($AH:$AH, LOOKUP(2, 1 / ($AH$1:INDIRECT("$AH$"&amp;ROW($AH396)-1) &lt;&gt; ""),ROW($AH$1:INDIRECT("$AH$"&amp;ROW($AD396)-1))), 1)&gt;=510,0,
IF(INDEX($AF:$AF, LOOKUP(2, 1 / ($AF$1:INDIRECT("$AF$"&amp;ROW($AF396)-1) &lt;&gt; ""),ROW($AF$1:INDIRECT("$AF$"&amp;ROW($AF396)-1))), 1)&gt;=255,0,
VLOOKUP(INDIRECT("$G$"&amp;LOOKUP(2, 1 / ($AF$1:INDIRECT("$AF$"&amp;ROW($AF396)-1) &lt;&gt; ""),ROW($AF$1:INDIRECT("$AF$"&amp;ROW($AF396)-1)))), 'EV and Base'!$A$1:$N$671, 6, FALSE))))</f>
        <v>21</v>
      </c>
      <c r="AG396" s="2" cm="1">
        <f t="array" aca="1" ref="AG396" ca="1">IF(NOT(ISNUMBER(INDEX($A:$A, LOOKUP(2, 1 / ($A$1:INDIRECT("$A$"&amp;ROW($A396)) &lt;&gt; ""),ROW($A$1:INDIRECT("$A$"&amp;ROW($A396)))), 1))), "",
INDEX($AG:$AG, LOOKUP(2, 1 / ($AG$1:INDIRECT("$AG$"&amp;ROW($AG396)-1) &lt;&gt; ""),ROW($AG$1:INDIRECT("$AG$"&amp;ROW($AG396)-1))), 1)+
IF(INDEX($AC:$AC, LOOKUP(2, 1 / ($AC$1:INDIRECT("$AC$"&amp;ROW($AC396)-1) &lt;&gt; ""),ROW($AC$1:INDIRECT("$AC$"&amp;ROW($AC396)-1))), 1)+
INDEX($AD:$AD, LOOKUP(2, 1 / ($AD$1:INDIRECT("$AD$"&amp;ROW($AD396)-1) &lt;&gt; ""),ROW($AD$1:INDIRECT("$AD$"&amp;ROW($AD396)-1))), 1)+
INDEX($AE:$AE, LOOKUP(2, 1 / ($AE$1:INDIRECT("$AE$"&amp;ROW($AE396)-1) &lt;&gt; ""),ROW($AE$1:INDIRECT("$AE$"&amp;ROW($AD396)-1))), 1)+
INDEX($AE:$AF, LOOKUP(2, 1 / ($AF$1:INDIRECT("$AF$"&amp;ROW($AF396)-1) &lt;&gt; ""),ROW($AF$1:INDIRECT("$AF$"&amp;ROW($AD396)-1))), 1)+
INDEX($AG:$AG, LOOKUP(2, 1 / ($AG$1:INDIRECT("$AG$"&amp;ROW($AG396)-1) &lt;&gt; ""),ROW($AG$1:INDIRECT("$AG$"&amp;ROW($AD396)-1))), 1)+
INDEX($AH:$AH, LOOKUP(2, 1 / ($AH$1:INDIRECT("$AH$"&amp;ROW($AH396)-1) &lt;&gt; ""),ROW($AH$1:INDIRECT("$AH$"&amp;ROW($AD396)-1))), 1)&gt;=510,0,
IF(INDEX($AG:$AG, LOOKUP(2, 1 / ($AG$1:INDIRECT("$AG$"&amp;ROW($AG396)-1) &lt;&gt; ""),ROW($AG$1:INDIRECT("$AG$"&amp;ROW($AG396)-1))), 1)&gt;=255,0,
VLOOKUP(INDIRECT("$G$"&amp;LOOKUP(2, 1 / ($AG$1:INDIRECT("$AG$"&amp;ROW($AG396)-1) &lt;&gt; ""),ROW($AG$1:INDIRECT("$AG$"&amp;ROW($AG396)-1)))), 'EV and Base'!$A$1:$N$671, 7, FALSE))))</f>
        <v>6</v>
      </c>
      <c r="AH396" s="24" cm="1">
        <f t="array" aca="1" ref="AH396" ca="1">IF(NOT(ISNUMBER(INDEX($A:$A,LOOKUP(2,1/($A$1:INDIRECT("$A$"&amp;ROW($A396))&lt;&gt;""),ROW($A$1:INDIRECT("$A$"&amp;ROW($A396)))),1))),"",
INDEX($AH:$AH,LOOKUP(2,1/($AH$1:INDIRECT("$AH$"&amp;ROW($AH396)-1)&lt;&gt;""),ROW($AH$1:INDIRECT("$AH$"&amp;ROW($AH396)-1))),1)+
IF(INDEX($AC:$AC,LOOKUP(2,1/($AC$1:INDIRECT("$AC$"&amp;ROW($AC396)-1)&lt;&gt;""),ROW($AC$1:INDIRECT("$AC$"&amp;ROW($AC396)-1))),1)+
INDEX($AD:$AD,LOOKUP(2,1/($AD$1:INDIRECT("$AD$"&amp;ROW($AD396)-1)&lt;&gt;""),ROW($AD$1:INDIRECT("$AD$"&amp;ROW($AD396)-1))),1)+
INDEX($AE:$AE,LOOKUP(2,1/($AE$1:INDIRECT("$AE$"&amp;ROW($AE396)-1)&lt;&gt;""),ROW($AE$1:INDIRECT("$AE$"&amp;ROW($AD396)-1))),1)+
INDEX($AE:$AF,LOOKUP(2,1/($AF$1:INDIRECT("$AF$"&amp;ROW($AF396)-1)&lt;&gt;""),ROW($AF$1:INDIRECT("$AF$"&amp;ROW($AD396)-1))),1)+
INDEX($AG:$AG,LOOKUP(2,1/($AG$1:INDIRECT("$AG$"&amp;ROW($AG396)-1)&lt;&gt;""),ROW($AG$1:INDIRECT("$AG$"&amp;ROW($AD396)-1))),1)+
INDEX($AH:$AH,LOOKUP(2,1/($AH$1:INDIRECT("$AH$"&amp;ROW($AH396)-1)&lt;&gt;""),ROW($AH$1:INDIRECT("$AH$"&amp;ROW($AD396)-1))),1)&gt;=510,0,
IF(INDEX($AH:$AH,LOOKUP(2,1/($AH$1:INDIRECT("$AH$"&amp;ROW($AH396)-1)&lt;&gt;""),ROW($AH$1:INDIRECT("$AH$"&amp;ROW($AH396)-1))),1)&gt;=255,0,
VLOOKUP(INDIRECT("$G$"&amp;LOOKUP(2,1/($AH$1:INDIRECT("$AH$"&amp;ROW($AH396)-1)&lt;&gt;""),ROW($AH$1:INDIRECT("$AH$"&amp;ROW($AH396)-1)))),'EV and Base'!$A$1:$N$671,8,FALSE))))</f>
        <v>69</v>
      </c>
      <c r="AI396" s="29" cm="1">
        <f t="array" aca="1" ref="AI396" ca="1">IF(NOT(ISNUMBER(INDEX($A:$A,LOOKUP(2,1/($A$1:INDIRECT("$A$"&amp;ROW($A396))&lt;&gt;""),ROW($A$1:INDIRECT("$A$"&amp;ROW($A396)))),1))),"",
ROUNDDOWN((((2*VLOOKUP($AA396,'EV and Base'!$A$1:$N$671,9,FALSE))+31+ROUNDDOWN($AC396/4,0))*$AB396)/100,0)+$AB396+10)</f>
        <v>164</v>
      </c>
      <c r="AJ396" s="21" cm="1">
        <f t="array" aca="1" ref="AJ396" ca="1">IF(NOT(ISNUMBER(INDEX($A:$A, LOOKUP(2, 1 / ($A$1:INDIRECT("$A$"&amp;ROW($A396)) &lt;&gt; ""),ROW($A$1:INDIRECT("$A$"&amp;ROW($A396)))), 1))), "",
ROUNDDOWN((ROUNDDOWN((((2*VLOOKUP($AA396, 'EV and Base'!$A$1:$N$671, 10, FALSE))+31+ROUNDDOWN($AD396/4, 0))*$AB396)/100, 0)+5)*1.1, 0))</f>
        <v>150</v>
      </c>
      <c r="AK396" s="21" t="str" cm="1">
        <f t="array" aca="1" ref="AK396" ca="1">IF(NOT(ISNUMBER(INDEX($A:$A, LOOKUP(2, 1 / ($A$1:INDIRECT("$A$"&amp;ROW($A396)) &lt;&gt; ""),ROW($A$1:INDIRECT("$A$"&amp;ROW($A396)))), 1))), "",
ROUNDDOWN((ROUNDDOWN((((2*VLOOKUP($AA396, 'EV and Base'!$A$1:$N$671, 11, FALSE))+30+ROUNDDOWN($AE396/4, 0))*$AB396)/100, 0)+5), 0)
&amp;"-"&amp;
ROUNDDOWN((ROUNDDOWN((((2*VLOOKUP($AA396, 'EV and Base'!$A$1:$N$671, 11, FALSE))+31+ROUNDDOWN($AE396/4, 0))*$AB396)/100, 0)+5), 0))</f>
        <v>113-113</v>
      </c>
      <c r="AL396" s="21" t="str" cm="1">
        <f t="array" aca="1" ref="AL396" ca="1">IF(NOT(ISNUMBER(INDEX($A:$A, LOOKUP(2, 1 / ($A$1:INDIRECT("$A$"&amp;ROW($A396)) &lt;&gt; ""),ROW($A$1:INDIRECT("$A$"&amp;ROW($A396)))), 1))), "",
ROUNDDOWN((ROUNDDOWN((((2*VLOOKUP($AA396, 'EV and Base'!$A$1:$N$671, 12, FALSE))+0+ROUNDDOWN($AF396/4, 0))*$AB396)/100, 0)+5)*0.9, 0)
&amp;"-"&amp;
ROUNDDOWN((ROUNDDOWN((((2*VLOOKUP($AA396, 'EV and Base'!$A$1:$N$671, 12, FALSE))+31+ROUNDDOWN($AF396/4, 0))*$AB396)/100, 0)+5)*0.9, 0))</f>
        <v>47-62</v>
      </c>
      <c r="AM396" s="21" t="str" cm="1">
        <f t="array" aca="1" ref="AM396" ca="1">IF(NOT(ISNUMBER(INDEX($A:$A, LOOKUP(2, 1 / ($A$1:INDIRECT("$A$"&amp;ROW($A396)) &lt;&gt; ""),ROW($A$1:INDIRECT("$A$"&amp;ROW($A396)))), 1))), "",
ROUNDDOWN((ROUNDDOWN((((2*VLOOKUP($AA396, 'EV and Base'!$A$1:$N$671, 13, FALSE))+30+ROUNDDOWN($AG396/4, 0))*$AB396)/100, 0)+5), 0)
&amp;"-"&amp;
ROUNDDOWN((ROUNDDOWN((((2*VLOOKUP($AA396, 'EV and Base'!$A$1:$N$671, 13, FALSE))+31+ROUNDDOWN($AG396/4, 0))*$AB396)/100, 0)+5), 0))</f>
        <v>112-113</v>
      </c>
      <c r="AN396" s="25" cm="1">
        <f t="array" aca="1" ref="AN396" ca="1">IF(NOT(ISNUMBER(INDEX($A:$A, LOOKUP(2, 1 / ($A$1:INDIRECT("$A$"&amp;ROW($A396)) &lt;&gt; ""),ROW($A$1:INDIRECT("$A$"&amp;ROW($A396)))), 1))), "",
ROUNDDOWN((ROUNDDOWN((((2*VLOOKUP($AA396, 'EV and Base'!$A$1:$N$671, 14, FALSE))+31+ROUNDDOWN($AH396/4, 0))*$AB396)/100, 0)+5), 0))</f>
        <v>111</v>
      </c>
      <c r="AO396" s="23" cm="1">
        <f t="array" aca="1" ref="AO396" ca="1">IF(NOT(ISNUMBER(INDEX($A:$A, LOOKUP(2, 1 / ($A$1:INDIRECT("$A$"&amp;ROW($A396)) &lt;&gt; ""),ROW($A$1:INDIRECT("$A$"&amp;ROW($A396)))), 1))), "",
ROUNDDOWN((((2*VLOOKUP($AA396, 'EV and Base'!$A$1:$N$671, 9, FALSE))+31+ROUNDDOWN($AC396/4, 0))*$AB396)/100, 0)+$AB396+10)</f>
        <v>164</v>
      </c>
      <c r="AP396" s="2" cm="1">
        <f t="array" aca="1" ref="AP396" ca="1">IF(NOT(ISNUMBER(INDEX($A:$A, LOOKUP(2, 1 / ($A$1:INDIRECT("$A$"&amp;ROW($A396)) &lt;&gt; ""),ROW($A$1:INDIRECT("$A$"&amp;ROW($A396)))), 1))), "",
ROUNDDOWN((ROUNDDOWN((((2*VLOOKUP($AA396, 'EV and Base'!$A$1:$N$671, 10, FALSE))+31+ROUNDDOWN($AD396/4, 0))*$AB396)/100, 0)+5)*1.1, 0))</f>
        <v>150</v>
      </c>
      <c r="AQ396" s="2" cm="1">
        <f t="array" aca="1" ref="AQ396" ca="1">IF(NOT(ISNUMBER(INDEX($A:$A, LOOKUP(2, 1 / ($A$1:INDIRECT("$A$"&amp;ROW($A396)) &lt;&gt; ""),ROW($A$1:INDIRECT("$A$"&amp;ROW($A396)))), 1))), "",
ROUNDDOWN((ROUNDDOWN((((2*VLOOKUP($AA396, 'EV and Base'!$A$1:$N$671, 11, FALSE))+$AV$2+ROUNDDOWN($AE396/4, 0))*$AB396)/100, 0)+5), 0))</f>
        <v>113</v>
      </c>
      <c r="AR396" s="22" cm="1">
        <f t="array" aca="1" ref="AR396" ca="1">IF(NOT(ISNUMBER(INDEX($A:$A, LOOKUP(2, 1 / ($A$1:INDIRECT("$A$"&amp;ROW($A396)) &lt;&gt; ""),ROW($A$1:INDIRECT("$A$"&amp;ROW($A396)))), 1))), "",
ROUNDDOWN((ROUNDDOWN((((2*VLOOKUP($AA396, 'EV and Base'!$A$1:$N$671, 12, FALSE))+$AW$2+ROUNDDOWN($AF396/4, 0))*$AB396)/100, 0)+5)*0.9, 0))</f>
        <v>55</v>
      </c>
      <c r="AS396" s="2" cm="1">
        <f t="array" aca="1" ref="AS396" ca="1">IF(NOT(ISNUMBER(INDEX($A:$A, LOOKUP(2, 1 / ($A$1:INDIRECT("$A$"&amp;ROW($A396)) &lt;&gt; ""),ROW($A$1:INDIRECT("$A$"&amp;ROW($A396)))), 1))), "",
ROUNDDOWN((ROUNDDOWN((((2*VLOOKUP($AA396, 'EV and Base'!$A$1:$N$671, 13, FALSE))+$AX$2+ROUNDDOWN($AG396/4, 0))*$AB396)/100, 0)+5), 0))</f>
        <v>113</v>
      </c>
      <c r="AT396" s="24" cm="1">
        <f t="array" aca="1" ref="AT396" ca="1">IF(NOT(ISNUMBER(INDEX($A:$A, LOOKUP(2, 1 / ($A$1:INDIRECT("$A$"&amp;ROW($A396)) &lt;&gt; ""),ROW($A$1:INDIRECT("$A$"&amp;ROW($A396)))), 1))), "",
ROUNDDOWN((ROUNDDOWN((((2*VLOOKUP($AA396, 'EV and Base'!$A$1:$N$671, 14, FALSE))+31+ROUNDDOWN($AH396/4, 0))*$AB396)/100, 0)+5), 0))</f>
        <v>111</v>
      </c>
      <c r="AU396" s="28">
        <v>255</v>
      </c>
      <c r="AY396" cm="1">
        <f t="array" aca="1" ref="AY396" ca="1">IF(NOT(ISNUMBER(INDEX($A:$A,LOOKUP(2,1/($A$1:INDIRECT("$A$"&amp;ROW($A396))&lt;&gt;""),ROW($A$1:INDIRECT("$A$"&amp;ROW($A396)))),1))),"",
INDEX($AY:$AY,LOOKUP(2,1/($AY$1:INDIRECT("$AY$"&amp;ROW($AY396)-1)&lt;&gt;""),ROW($AY$1:INDIRECT("$AY$"&amp;ROW($AY396)-1))),1)+$BL396)</f>
        <v>130620</v>
      </c>
      <c r="AZ396" s="3" cm="1">
        <f t="array" aca="1" ref="AZ396" ca="1">IF(NOT(ISNUMBER(INDEX($A:$A, LOOKUP(2, 1 / ($A$1:INDIRECT("$A$"&amp;ROW($A396)) &lt;&gt; ""),ROW($A$1:INDIRECT("$A$"&amp;ROW($A396)))), 1))), "",
VLOOKUP(INDIRECT("$G$"&amp;LOOKUP(2, 1 / ($AY$1:INDIRECT("$AY$"&amp;ROW($AY396)-1) &lt;&gt; ""),ROW($AY$1:INDIRECT("$AY$"&amp;ROW($AY396)-1)))),'EV and Base'!A319:N989,2,FALSE))</f>
        <v>156</v>
      </c>
      <c r="BA396" s="3" cm="1">
        <f t="array" aca="1" ref="BA396" ca="1">IF(NOT(ISNUMBER(INDEX($A:$A, LOOKUP(2, 1 / ($A$1:INDIRECT("$A$"&amp;ROW($A396)) &lt;&gt; ""),ROW($A$1:INDIRECT("$A$"&amp;ROW($A396)))), 1))), "",
INDIRECT("$I$"&amp;LOOKUP(2, 1 / ($AY$1:INDIRECT("$AY$"&amp;ROW($AY396)-1) &lt;&gt; ""),ROW($AY$1:INDIRECT("$AY$"&amp;ROW($AY396)-1)))))</f>
        <v>34</v>
      </c>
      <c r="BB396" s="1" cm="1">
        <f t="array" aca="1" ref="BB396" ca="1">IF(NOT(ISNUMBER(INDEX($A:$A, LOOKUP(2, 1 / ($A$1:INDIRECT("$A$"&amp;ROW($A396)) &lt;&gt; ""),ROW($A$1:INDIRECT("$A$"&amp;ROW($A396)))), 1))), "",
INDIRECT("$AB$"&amp;LOOKUP(2, 1 / ($AY$1:INDIRECT("$AY$"&amp;ROW($AY396)-1) &lt;&gt; ""),ROW($AY$1:INDIRECT("$AY$"&amp;ROW($AY396)-1)))))</f>
        <v>51</v>
      </c>
      <c r="BC396" s="3" cm="1">
        <f t="array" aca="1" ref="BC396" ca="1">IF(NOT(ISNUMBER(INDEX($A:$A,LOOKUP(2,1/($A$1:INDIRECT("$A$"&amp;ROW($A396))&lt;&gt;""),ROW($A$1:INDIRECT("$A$"&amp;ROW($A396)))),1))),"",
$BA396+$BA396+10)</f>
        <v>78</v>
      </c>
      <c r="BD396" s="3" cm="1">
        <f t="array" aca="1" ref="BD396" ca="1">IF(NOT(ISNUMBER(INDEX($A:$A,LOOKUP(2,1/($A$1:INDIRECT("$A$"&amp;ROW($A396))&lt;&gt;""),ROW($A$1:INDIRECT("$A$"&amp;ROW($A396)))),1))),"",
$BA396+$BB396+10)</f>
        <v>95</v>
      </c>
      <c r="BE396" s="3" cm="1">
        <f t="array" aca="1" ref="BE396" ca="1">IF(NOT(ISNUMBER(INDEX($A:$A,LOOKUP(2,1/($A$1:INDIRECT("$A$"&amp;ROW($A396))&lt;&gt;""),ROW($A$1:INDIRECT("$A$"&amp;ROW($A396)))),1))),"",
$BC396*$BC396)</f>
        <v>6084</v>
      </c>
      <c r="BF396" s="3" cm="1">
        <f t="array" aca="1" ref="BF396" ca="1">IF(NOT(ISNUMBER(INDEX($A:$A,LOOKUP(2,1/($A$1:INDIRECT("$A$"&amp;ROW($A396))&lt;&gt;""),ROW($A$1:INDIRECT("$A$"&amp;ROW($A396)))),1))),"",
$BD396*$BD396)</f>
        <v>9025</v>
      </c>
      <c r="BG396" s="3" cm="1">
        <f t="array" aca="1" ref="BG396" ca="1">IF(NOT(ISNUMBER(INDEX($A:$A,LOOKUP(2,1/($A$1:INDIRECT("$A$"&amp;ROW($A396))&lt;&gt;""),ROW($A$1:INDIRECT("$A$"&amp;ROW($A396)))),1))),"",
_xlfn.FLOOR.MATH(1.5*_xlfn.FLOOR.MATH($AZ396*BA396/5)))</f>
        <v>1590</v>
      </c>
      <c r="BH396" s="3" cm="1">
        <f t="array" aca="1" ref="BH396" ca="1">IF(NOT(ISNUMBER(INDEX($A:$A, LOOKUP(2, 1 / ($A$1:INDIRECT("$A$"&amp;ROW($A396)) &lt;&gt; ""),ROW($A$1:INDIRECT("$A$"&amp;ROW($A396)))), 1))), "",
_xlfn.FLOOR.MATH($BG396/IF(OR(INDIRECT("$C$"&amp;LOOKUP(2, 1 / ($AY$1:INDIRECT("$AY$"&amp;ROW($AY396)-1) &lt;&gt; ""),ROW($AY$1:INDIRECT("$AY$"&amp;ROW($AY396)-1))))="Multi",
INDIRECT("$C$"&amp;LOOKUP(2, 1 / ($AY$1:INDIRECT("$AY$"&amp;ROW($AY396)-1) &lt;&gt; ""),ROW($AY$1:INDIRECT("$AY$"&amp;ROW($AY396)-1))))="Double"),2,1)))</f>
        <v>1590</v>
      </c>
      <c r="BI396" s="3" cm="1">
        <f t="array" aca="1" ref="BI396" ca="1">IF(NOT(ISNUMBER(INDEX($A:$A,LOOKUP(2,1/($A$1:INDIRECT("$A$"&amp;ROW($A396))&lt;&gt;""),ROW($A$1:INDIRECT("$A$"&amp;ROW($A396)))),1))),"",
VLOOKUP($BC396,GameFreakSQRT!$A$1:$B$200,2,FALSE))</f>
        <v>36175</v>
      </c>
      <c r="BJ396" s="3" cm="1">
        <f t="array" aca="1" ref="BJ396" ca="1">IF(NOT(ISNUMBER(INDEX($A:$A,LOOKUP(2,1/($A$1:INDIRECT("$A$"&amp;ROW($A396))&lt;&gt;""),ROW($A$1:INDIRECT("$A$"&amp;ROW($A396)))),1))),"",
VLOOKUP($BD396,GameFreakSQRT!$A$1:$B$200,2,FALSE))</f>
        <v>39923</v>
      </c>
      <c r="BK396" s="3" cm="1">
        <f t="array" aca="1" ref="BK396" ca="1">IF(NOT(ISNUMBER(INDEX($A:$A,LOOKUP(2,1/($A$1:INDIRECT("$A$"&amp;ROW($A396))&lt;&gt;""),ROW($A$1:INDIRECT("$A$"&amp;ROW($A396)))),1))),"",
_xlfn.FLOOR.MATH((($BI396*$BE396)*$BH396)/($BJ396*$BF396))+1)</f>
        <v>972</v>
      </c>
      <c r="BL396" s="3" cm="1">
        <f t="array" aca="1" ref="BL396" ca="1">IF(NOT(ISNUMBER(INDEX($A:$A,LOOKUP(2,1/($A$1:INDIRECT("$A$"&amp;ROW($A396))&lt;&gt;""),ROW($A$1:INDIRECT("$A$"&amp;ROW($A396)))),1))),"",
_xlfn.FLOOR.MATH($BK396*IF(NOT(INDIRECT("$Z$"&amp;LOOKUP(2, 1 / ($AY$1:INDIRECT("$AY$"&amp;ROW($AY396)-1) &lt;&gt; ""),ROW($AY$1:INDIRECT("$AY$"&amp;ROW($AY396)-1))))=""),1.5,1)))</f>
        <v>1458</v>
      </c>
      <c r="BM396" s="3" cm="1">
        <f t="array" aca="1" ref="BM396" ca="1">IF(NOT(ISNUMBER(INDEX($A:$A, LOOKUP(2, 1 / ($A$1:INDIRECT("$A$"&amp;ROW($A396)) &lt;&gt; ""),ROW($A$1:INDIRECT("$A$"&amp;ROW($A396)))), 1))), "",
INDIRECT("$Y$"&amp;LOOKUP(2, 1 / ($AY$1:INDIRECT("$AY$"&amp;ROW($AY396)-1) &lt;&gt; ""),ROW($AY$1:INDIRECT("$AY$"&amp;ROW($AY396)-1)))))</f>
        <v>1458</v>
      </c>
      <c r="BN396" s="3" t="b">
        <f t="shared" ref="BN396:BN399" ca="1" si="36">IF(OR($BM396="",$BM396=0),"",BL396=BM396)</f>
        <v>1</v>
      </c>
    </row>
    <row r="397" spans="1:66" x14ac:dyDescent="0.45">
      <c r="A397" s="69"/>
      <c r="B397" s="69"/>
      <c r="C397" s="68"/>
      <c r="D397" s="68"/>
      <c r="E397" s="68"/>
      <c r="F397" s="56">
        <v>3</v>
      </c>
      <c r="G397" s="2" t="s">
        <v>267</v>
      </c>
      <c r="H397" s="2" t="s">
        <v>77</v>
      </c>
      <c r="I397" s="2">
        <v>34</v>
      </c>
      <c r="J397" s="2" t="s">
        <v>197</v>
      </c>
      <c r="K397" s="2" t="s">
        <v>268</v>
      </c>
      <c r="L397" s="2" t="s">
        <v>53</v>
      </c>
      <c r="M397" s="2" t="s">
        <v>409</v>
      </c>
      <c r="N397" s="2" t="s">
        <v>185</v>
      </c>
      <c r="O397" s="2" t="s">
        <v>647</v>
      </c>
      <c r="P397" s="2" t="s">
        <v>666</v>
      </c>
      <c r="Q397" s="2">
        <v>0</v>
      </c>
      <c r="R397" s="2">
        <f>_xlfn.FLOOR.MATH((((2*VLOOKUP(G397, 'EV and Base'!$A$1:$N$671, 9, FALSE))+$Q397)*$I397)/100)+$I397+10</f>
        <v>78</v>
      </c>
      <c r="S397" s="2">
        <f>_xlfn.FLOOR.MATH((_xlfn.FLOOR.MATH((((2*VLOOKUP($G397, 'EV and Base'!$A$1:$N$671, 10, FALSE))+$Q397)*$I397)/100)+5)*
IF(OR($J397="Lonely", $J397="Brave", $J397="Adamant", $J397="Naughty"), 1.1,
IF(OR($J397="Bold", $J397="Timid", $J397="Modest", $J397="Calm"), 0.9, 1)))</f>
        <v>39</v>
      </c>
      <c r="T397" s="2">
        <f>_xlfn.FLOOR.MATH((_xlfn.FLOOR.MATH((((2*VLOOKUP($G397, 'EV and Base'!$A$1:$N$671, 11, FALSE))+$Q397)*$I397)/100)+5)*
IF(OR($J397="Bold", $J397="Relaxed", $J397="Impish", $J397="Lax"), 1.1,
IF(OR($J397="Lonely", $J397="Hasty", $J397="Mild", $J397="Gentle"), 0.9, 1)))</f>
        <v>42</v>
      </c>
      <c r="U397" s="2">
        <f>_xlfn.FLOOR.MATH((_xlfn.FLOOR.MATH((((2*VLOOKUP($G397, 'EV and Base'!$A$1:$N$671, 12, FALSE))+$Q397)*$I397)/100)+5)*
IF(OR($J397="Modest", $J397="Mild", $J397="Quiet", $J397="Rash"), 1.1,
IF(OR($J397="Adamant", $J397="Impish", $J397="Jolly", $J397="Careful"), 0.9, 1)))</f>
        <v>35</v>
      </c>
      <c r="V397" s="2">
        <f>_xlfn.FLOOR.MATH((_xlfn.FLOOR.MATH((((2*VLOOKUP($G397, 'EV and Base'!$A$1:$N$671, 13, FALSE))+$Q397)*$I397)/100)+5)*
IF(OR($J397="Calm", $J397="Gentle", $J397="Sassy", $J397="Careful"), 1.1,
IF(OR($J397="Naughty", $J397="Lax", $J397="Naive", $J397="Rash"), 0.9, 1)))</f>
        <v>47</v>
      </c>
      <c r="W397" s="2">
        <f>_xlfn.FLOOR.MATH((_xlfn.FLOOR.MATH((((2*VLOOKUP($G397, 'EV and Base'!$A$1:$N$671, 14, FALSE))+$Q397)*$I397)/100)+5)*
IF(OR($J397="Timid", $J397="Hasty", $J397="Jolly", $J397="Naive"), 1.1,
IF(OR($J397="Brave", $J397="Relaxed", $J397="Quiet", $J397="Sassy"), 0.9, 1)))</f>
        <v>49</v>
      </c>
      <c r="X397" s="68"/>
      <c r="Y397" s="1">
        <v>616</v>
      </c>
      <c r="Z397" s="1">
        <v>1</v>
      </c>
      <c r="AA397" s="23" t="str" cm="1">
        <f t="array" aca="1" ref="AA397" ca="1">IF(NOT(ISNUMBER(INDEX($A:$A,LOOKUP(2,1/($A$1:INDIRECT("$A$"&amp;ROW($A397))&lt;&gt;""),ROW($A$1:INDIRECT("$A$"&amp;ROW($A397)))),1))),"",
IF(NOT(ISNUMBER($A397)),$AA396,
IF($AB397&lt;16,"Lillipup",
IF($AB397&lt;32,"Herdier",
"Stoutland"))))</f>
        <v>Stoutland</v>
      </c>
      <c r="AB397" s="25" cm="1">
        <f t="array" aca="1" ref="AB397" ca="1">IF(NOT(ISNUMBER(INDEX($A:$A, LOOKUP(2, 1 / ($A$1:INDIRECT("$A$"&amp;ROW($A397)) &lt;&gt; ""),ROW($A$1:INDIRECT("$A$"&amp;ROW($A397)))), 1))), "",
VLOOKUP($AY397,'Medium-Slow'!$A$1:$B$101,2,TRUE))</f>
        <v>51</v>
      </c>
      <c r="AC397" s="23" cm="1">
        <f t="array" aca="1" ref="AC397" ca="1">IF(NOT(ISNUMBER(INDEX($A:$A, LOOKUP(2, 1 / ($A$1:INDIRECT("$A$"&amp;ROW($A397)) &lt;&gt; ""),ROW($A$1:INDIRECT("$A$"&amp;ROW($A397)))), 1))), "",
INDEX($AC:$AC, LOOKUP(2, 1 / ($AC$1:INDIRECT("$AC$"&amp;ROW($AC397)-1) &lt;&gt; ""),ROW($AC$1:INDIRECT("$AC$"&amp;ROW($AC397)-1))), 1)+
IF(INDEX($AC:$AC, LOOKUP(2, 1 / ($AC$1:INDIRECT("$AC$"&amp;ROW($AC397)-1) &lt;&gt; ""),ROW($AC$1:INDIRECT("$AC$"&amp;ROW($AC397)-1))), 1)+
INDEX($AD:$AD, LOOKUP(2, 1 / ($AD$1:INDIRECT("$AD$"&amp;ROW($AD397)-1) &lt;&gt; ""),ROW($AD$1:INDIRECT("$AD$"&amp;ROW($AD397)-1))), 1)+
INDEX($AE:$AE, LOOKUP(2, 1 / ($AE$1:INDIRECT("$AE$"&amp;ROW($AE397)-1) &lt;&gt; ""),ROW($AE$1:INDIRECT("$AE$"&amp;ROW($AD397)-1))), 1)+
INDEX($AE:$AF, LOOKUP(2, 1 / ($AF$1:INDIRECT("$AF$"&amp;ROW($AF397)-1) &lt;&gt; ""),ROW($AF$1:INDIRECT("$AF$"&amp;ROW($AD397)-1))), 1)+
INDEX($AG:$AG, LOOKUP(2, 1 / ($AG$1:INDIRECT("$AG$"&amp;ROW($AG397)-1) &lt;&gt; ""),ROW($AG$1:INDIRECT("$AG$"&amp;ROW($AD397)-1))), 1)+
INDEX($AH:$AH, LOOKUP(2, 1 / ($AH$1:INDIRECT("$AH$"&amp;ROW($AH397)-1) &lt;&gt; ""),ROW($AH$1:INDIRECT("$AH$"&amp;ROW($AD397)-1))), 1)&gt;=510,0,
IF(INDEX($AC:$AC, LOOKUP(2, 1 / ($AC$1:INDIRECT("$AC$"&amp;ROW($AC397)-1) &lt;&gt; ""),ROW($AC$1:INDIRECT("$AC$"&amp;ROW($AC397)-1))), 1)&gt;=255,0,
VLOOKUP(INDIRECT("$G$"&amp;LOOKUP(2, 1 / ($AC$1:INDIRECT("$AC$"&amp;ROW($AC397)-1) &lt;&gt; ""),ROW($AC$1:INDIRECT("$AC$"&amp;ROW($AC397)-1)))), 'EV and Base'!$A$1:$N$671, 3, FALSE))))</f>
        <v>10</v>
      </c>
      <c r="AD397" s="2" cm="1">
        <f t="array" aca="1" ref="AD397" ca="1">IF(NOT(ISNUMBER(INDEX($A:$A, LOOKUP(2, 1 / ($A$1:INDIRECT("$A$"&amp;ROW($A397)) &lt;&gt; ""),ROW($A$1:INDIRECT("$A$"&amp;ROW($A397)))), 1))), "",
INDEX($AD:$AD, LOOKUP(2, 1 / ($AD$1:INDIRECT("$AD$"&amp;ROW($AD397)-1) &lt;&gt; ""),ROW($AD$1:INDIRECT("$AD$"&amp;ROW($AD397)-1))), 1)+
IF(INDEX($AC:$AC, LOOKUP(2, 1 / ($AC$1:INDIRECT("$AC$"&amp;ROW($AC397)-1) &lt;&gt; ""),ROW($AC$1:INDIRECT("$AC$"&amp;ROW($AC397)-1))), 1)+
INDEX($AD:$AD, LOOKUP(2, 1 / ($AD$1:INDIRECT("$AD$"&amp;ROW($AD397)-1) &lt;&gt; ""),ROW($AD$1:INDIRECT("$AD$"&amp;ROW($AD397)-1))), 1)+
INDEX($AE:$AE, LOOKUP(2, 1 / ($AE$1:INDIRECT("$AE$"&amp;ROW($AE397)-1) &lt;&gt; ""),ROW($AE$1:INDIRECT("$AE$"&amp;ROW($AD397)-1))), 1)+
INDEX($AE:$AF, LOOKUP(2, 1 / ($AF$1:INDIRECT("$AF$"&amp;ROW($AF397)-1) &lt;&gt; ""),ROW($AF$1:INDIRECT("$AF$"&amp;ROW($AD397)-1))), 1)+
INDEX($AG:$AG, LOOKUP(2, 1 / ($AG$1:INDIRECT("$AG$"&amp;ROW($AG397)-1) &lt;&gt; ""),ROW($AG$1:INDIRECT("$AG$"&amp;ROW($AD397)-1))), 1)+
INDEX($AH:$AH, LOOKUP(2, 1 / ($AH$1:INDIRECT("$AH$"&amp;ROW($AH397)-1) &lt;&gt; ""),ROW($AH$1:INDIRECT("$AH$"&amp;ROW($AD397)-1))), 1)&gt;=510,0,
IF(INDEX($AD:$AD, LOOKUP(2, 1 / ($AD$1:INDIRECT("$AD$"&amp;ROW($AD397)-1) &lt;&gt; ""),ROW($AD$1:INDIRECT("$AD$"&amp;ROW($AD397)-1))), 1)&gt;=255,0,
VLOOKUP(INDIRECT("$G$"&amp;LOOKUP(2, 1 / ($AD$1:INDIRECT("$AD$"&amp;ROW($AD397)-1) &lt;&gt; ""),ROW($AD$1:INDIRECT("$AD$"&amp;ROW($AD397)-1)))), 'EV and Base'!$A$1:$N$671, 4, FALSE))))</f>
        <v>117</v>
      </c>
      <c r="AE397" s="2" cm="1">
        <f t="array" aca="1" ref="AE397" ca="1">IF(NOT(ISNUMBER(INDEX($A:$A,LOOKUP(2,1/($A$1:INDIRECT("$A$"&amp;ROW($A397))&lt;&gt;""),ROW($A$1:INDIRECT("$A$"&amp;ROW($A397)))),1))),"",
INDEX($AE:$AE,LOOKUP(2,1/($AE$1:INDIRECT("$AE$"&amp;ROW($AE397)-1)&lt;&gt;""),ROW($AE$1:INDIRECT("$AE$"&amp;ROW($AE397)-1))),1)+
IF(INDEX($AC:$AC,LOOKUP(2,1/($AC$1:INDIRECT("$AC$"&amp;ROW($AC397)-1)&lt;&gt;""),ROW($AC$1:INDIRECT("$AC$"&amp;ROW($AC397)-1))),1)+
INDEX($AD:$AD,LOOKUP(2,1/($AD$1:INDIRECT("$AD$"&amp;ROW($AD397)-1)&lt;&gt;""),ROW($AD$1:INDIRECT("$AD$"&amp;ROW($AD397)-1))),1)+
INDEX($AE:$AE,LOOKUP(2,1/($AE$1:INDIRECT("$AE$"&amp;ROW($AE397)-1)&lt;&gt;""),ROW($AE$1:INDIRECT("$AE$"&amp;ROW($AD397)-1))),1)+
INDEX($AE:$AF,LOOKUP(2,1/($AF$1:INDIRECT("$AF$"&amp;ROW($AF397)-1)&lt;&gt;""),ROW($AF$1:INDIRECT("$AF$"&amp;ROW($AD397)-1))),1)+
INDEX($AG:$AG,LOOKUP(2,1/($AG$1:INDIRECT("$AG$"&amp;ROW($AG397)-1)&lt;&gt;""),ROW($AG$1:INDIRECT("$AG$"&amp;ROW($AD397)-1))),1)+
INDEX($AH:$AH,LOOKUP(2,1/($AH$1:INDIRECT("$AH$"&amp;ROW($AH397)-1)&lt;&gt;""),ROW($AH$1:INDIRECT("$AH$"&amp;ROW($AD397)-1))),1)&gt;=510,0,
IF(INDEX($AE:$AE,LOOKUP(2,1/($AE$1:INDIRECT("$AE$"&amp;ROW($AE397)-1)&lt;&gt;""),ROW($AE$1:INDIRECT("$AE$"&amp;ROW($AE397)-1))),1)&gt;=255,0,
VLOOKUP(INDIRECT("$G$"&amp;LOOKUP(2,1/($AE$1:INDIRECT("$AE$"&amp;ROW($AE397)-1)&lt;&gt;""),ROW($AE$1:INDIRECT("$AE$"&amp;ROW($AE397)-1)))),'EV and Base'!$A$1:$N$671,5,FALSE))))</f>
        <v>11</v>
      </c>
      <c r="AF397" s="2" cm="1">
        <f t="array" aca="1" ref="AF397" ca="1">IF(NOT(ISNUMBER(INDEX($A:$A, LOOKUP(2, 1 / ($A$1:INDIRECT("$A$"&amp;ROW($A397)) &lt;&gt; ""),ROW($A$1:INDIRECT("$A$"&amp;ROW($A397)))), 1))), "",
INDEX($AF:$AF, LOOKUP(2, 1 / ($AF$1:INDIRECT("$AF$"&amp;ROW($AF397)-1) &lt;&gt; ""),ROW($AF$1:INDIRECT("$AF$"&amp;ROW($AF397)-1))), 1)+
IF(INDEX($AC:$AC, LOOKUP(2, 1 / ($AC$1:INDIRECT("$AC$"&amp;ROW($AC397)-1) &lt;&gt; ""),ROW($AC$1:INDIRECT("$AC$"&amp;ROW($AC397)-1))), 1)+
INDEX($AD:$AD, LOOKUP(2, 1 / ($AD$1:INDIRECT("$AD$"&amp;ROW($AD397)-1) &lt;&gt; ""),ROW($AD$1:INDIRECT("$AD$"&amp;ROW($AD397)-1))), 1)+
INDEX($AE:$AE, LOOKUP(2, 1 / ($AE$1:INDIRECT("$AE$"&amp;ROW($AE397)-1) &lt;&gt; ""),ROW($AE$1:INDIRECT("$AE$"&amp;ROW($AD397)-1))), 1)+
INDEX($AE:$AF, LOOKUP(2, 1 / ($AF$1:INDIRECT("$AF$"&amp;ROW($AF397)-1) &lt;&gt; ""),ROW($AF$1:INDIRECT("$AF$"&amp;ROW($AD397)-1))), 1)+
INDEX($AG:$AG, LOOKUP(2, 1 / ($AG$1:INDIRECT("$AG$"&amp;ROW($AG397)-1) &lt;&gt; ""),ROW($AG$1:INDIRECT("$AG$"&amp;ROW($AD397)-1))), 1)+
INDEX($AH:$AH, LOOKUP(2, 1 / ($AH$1:INDIRECT("$AH$"&amp;ROW($AH397)-1) &lt;&gt; ""),ROW($AH$1:INDIRECT("$AH$"&amp;ROW($AD397)-1))), 1)&gt;=510,0,
IF(INDEX($AF:$AF, LOOKUP(2, 1 / ($AF$1:INDIRECT("$AF$"&amp;ROW($AF397)-1) &lt;&gt; ""),ROW($AF$1:INDIRECT("$AF$"&amp;ROW($AF397)-1))), 1)&gt;=255,0,
VLOOKUP(INDIRECT("$G$"&amp;LOOKUP(2, 1 / ($AF$1:INDIRECT("$AF$"&amp;ROW($AF397)-1) &lt;&gt; ""),ROW($AF$1:INDIRECT("$AF$"&amp;ROW($AF397)-1)))), 'EV and Base'!$A$1:$N$671, 6, FALSE))))</f>
        <v>21</v>
      </c>
      <c r="AG397" s="2" cm="1">
        <f t="array" aca="1" ref="AG397" ca="1">IF(NOT(ISNUMBER(INDEX($A:$A, LOOKUP(2, 1 / ($A$1:INDIRECT("$A$"&amp;ROW($A397)) &lt;&gt; ""),ROW($A$1:INDIRECT("$A$"&amp;ROW($A397)))), 1))), "",
INDEX($AG:$AG, LOOKUP(2, 1 / ($AG$1:INDIRECT("$AG$"&amp;ROW($AG397)-1) &lt;&gt; ""),ROW($AG$1:INDIRECT("$AG$"&amp;ROW($AG397)-1))), 1)+
IF(INDEX($AC:$AC, LOOKUP(2, 1 / ($AC$1:INDIRECT("$AC$"&amp;ROW($AC397)-1) &lt;&gt; ""),ROW($AC$1:INDIRECT("$AC$"&amp;ROW($AC397)-1))), 1)+
INDEX($AD:$AD, LOOKUP(2, 1 / ($AD$1:INDIRECT("$AD$"&amp;ROW($AD397)-1) &lt;&gt; ""),ROW($AD$1:INDIRECT("$AD$"&amp;ROW($AD397)-1))), 1)+
INDEX($AE:$AE, LOOKUP(2, 1 / ($AE$1:INDIRECT("$AE$"&amp;ROW($AE397)-1) &lt;&gt; ""),ROW($AE$1:INDIRECT("$AE$"&amp;ROW($AD397)-1))), 1)+
INDEX($AE:$AF, LOOKUP(2, 1 / ($AF$1:INDIRECT("$AF$"&amp;ROW($AF397)-1) &lt;&gt; ""),ROW($AF$1:INDIRECT("$AF$"&amp;ROW($AD397)-1))), 1)+
INDEX($AG:$AG, LOOKUP(2, 1 / ($AG$1:INDIRECT("$AG$"&amp;ROW($AG397)-1) &lt;&gt; ""),ROW($AG$1:INDIRECT("$AG$"&amp;ROW($AD397)-1))), 1)+
INDEX($AH:$AH, LOOKUP(2, 1 / ($AH$1:INDIRECT("$AH$"&amp;ROW($AH397)-1) &lt;&gt; ""),ROW($AH$1:INDIRECT("$AH$"&amp;ROW($AD397)-1))), 1)&gt;=510,0,
IF(INDEX($AG:$AG, LOOKUP(2, 1 / ($AG$1:INDIRECT("$AG$"&amp;ROW($AG397)-1) &lt;&gt; ""),ROW($AG$1:INDIRECT("$AG$"&amp;ROW($AG397)-1))), 1)&gt;=255,0,
VLOOKUP(INDIRECT("$G$"&amp;LOOKUP(2, 1 / ($AG$1:INDIRECT("$AG$"&amp;ROW($AG397)-1) &lt;&gt; ""),ROW($AG$1:INDIRECT("$AG$"&amp;ROW($AG397)-1)))), 'EV and Base'!$A$1:$N$671, 7, FALSE))))</f>
        <v>6</v>
      </c>
      <c r="AH397" s="24" cm="1">
        <f t="array" aca="1" ref="AH397" ca="1">IF(NOT(ISNUMBER(INDEX($A:$A,LOOKUP(2,1/($A$1:INDIRECT("$A$"&amp;ROW($A397))&lt;&gt;""),ROW($A$1:INDIRECT("$A$"&amp;ROW($A397)))),1))),"",
INDEX($AH:$AH,LOOKUP(2,1/($AH$1:INDIRECT("$AH$"&amp;ROW($AH397)-1)&lt;&gt;""),ROW($AH$1:INDIRECT("$AH$"&amp;ROW($AH397)-1))),1)+
IF(INDEX($AC:$AC,LOOKUP(2,1/($AC$1:INDIRECT("$AC$"&amp;ROW($AC397)-1)&lt;&gt;""),ROW($AC$1:INDIRECT("$AC$"&amp;ROW($AC397)-1))),1)+
INDEX($AD:$AD,LOOKUP(2,1/($AD$1:INDIRECT("$AD$"&amp;ROW($AD397)-1)&lt;&gt;""),ROW($AD$1:INDIRECT("$AD$"&amp;ROW($AD397)-1))),1)+
INDEX($AE:$AE,LOOKUP(2,1/($AE$1:INDIRECT("$AE$"&amp;ROW($AE397)-1)&lt;&gt;""),ROW($AE$1:INDIRECT("$AE$"&amp;ROW($AD397)-1))),1)+
INDEX($AE:$AF,LOOKUP(2,1/($AF$1:INDIRECT("$AF$"&amp;ROW($AF397)-1)&lt;&gt;""),ROW($AF$1:INDIRECT("$AF$"&amp;ROW($AD397)-1))),1)+
INDEX($AG:$AG,LOOKUP(2,1/($AG$1:INDIRECT("$AG$"&amp;ROW($AG397)-1)&lt;&gt;""),ROW($AG$1:INDIRECT("$AG$"&amp;ROW($AD397)-1))),1)+
INDEX($AH:$AH,LOOKUP(2,1/($AH$1:INDIRECT("$AH$"&amp;ROW($AH397)-1)&lt;&gt;""),ROW($AH$1:INDIRECT("$AH$"&amp;ROW($AD397)-1))),1)&gt;=510,0,
IF(INDEX($AH:$AH,LOOKUP(2,1/($AH$1:INDIRECT("$AH$"&amp;ROW($AH397)-1)&lt;&gt;""),ROW($AH$1:INDIRECT("$AH$"&amp;ROW($AH397)-1))),1)&gt;=255,0,
VLOOKUP(INDIRECT("$G$"&amp;LOOKUP(2,1/($AH$1:INDIRECT("$AH$"&amp;ROW($AH397)-1)&lt;&gt;""),ROW($AH$1:INDIRECT("$AH$"&amp;ROW($AH397)-1)))),'EV and Base'!$A$1:$N$671,8,FALSE))))</f>
        <v>70</v>
      </c>
      <c r="AI397" s="29" cm="1">
        <f t="array" aca="1" ref="AI397" ca="1">IF(NOT(ISNUMBER(INDEX($A:$A,LOOKUP(2,1/($A$1:INDIRECT("$A$"&amp;ROW($A397))&lt;&gt;""),ROW($A$1:INDIRECT("$A$"&amp;ROW($A397)))),1))),"",
ROUNDDOWN((((2*VLOOKUP($AA397,'EV and Base'!$A$1:$N$671,9,FALSE))+31+ROUNDDOWN($AC397/4,0))*$AB397)/100,0)+$AB397+10)</f>
        <v>164</v>
      </c>
      <c r="AJ397" s="21" cm="1">
        <f t="array" aca="1" ref="AJ397" ca="1">IF(NOT(ISNUMBER(INDEX($A:$A, LOOKUP(2, 1 / ($A$1:INDIRECT("$A$"&amp;ROW($A397)) &lt;&gt; ""),ROW($A$1:INDIRECT("$A$"&amp;ROW($A397)))), 1))), "",
ROUNDDOWN((ROUNDDOWN((((2*VLOOKUP($AA397, 'EV and Base'!$A$1:$N$671, 10, FALSE))+31+ROUNDDOWN($AD397/4, 0))*$AB397)/100, 0)+5)*1.1, 0))</f>
        <v>150</v>
      </c>
      <c r="AK397" s="21" t="str" cm="1">
        <f t="array" aca="1" ref="AK397" ca="1">IF(NOT(ISNUMBER(INDEX($A:$A, LOOKUP(2, 1 / ($A$1:INDIRECT("$A$"&amp;ROW($A397)) &lt;&gt; ""),ROW($A$1:INDIRECT("$A$"&amp;ROW($A397)))), 1))), "",
ROUNDDOWN((ROUNDDOWN((((2*VLOOKUP($AA397, 'EV and Base'!$A$1:$N$671, 11, FALSE))+30+ROUNDDOWN($AE397/4, 0))*$AB397)/100, 0)+5), 0)
&amp;"-"&amp;
ROUNDDOWN((ROUNDDOWN((((2*VLOOKUP($AA397, 'EV and Base'!$A$1:$N$671, 11, FALSE))+31+ROUNDDOWN($AE397/4, 0))*$AB397)/100, 0)+5), 0))</f>
        <v>113-113</v>
      </c>
      <c r="AL397" s="21" t="str" cm="1">
        <f t="array" aca="1" ref="AL397" ca="1">IF(NOT(ISNUMBER(INDEX($A:$A, LOOKUP(2, 1 / ($A$1:INDIRECT("$A$"&amp;ROW($A397)) &lt;&gt; ""),ROW($A$1:INDIRECT("$A$"&amp;ROW($A397)))), 1))), "",
ROUNDDOWN((ROUNDDOWN((((2*VLOOKUP($AA397, 'EV and Base'!$A$1:$N$671, 12, FALSE))+0+ROUNDDOWN($AF397/4, 0))*$AB397)/100, 0)+5)*0.9, 0)
&amp;"-"&amp;
ROUNDDOWN((ROUNDDOWN((((2*VLOOKUP($AA397, 'EV and Base'!$A$1:$N$671, 12, FALSE))+31+ROUNDDOWN($AF397/4, 0))*$AB397)/100, 0)+5)*0.9, 0))</f>
        <v>47-62</v>
      </c>
      <c r="AM397" s="21" t="str" cm="1">
        <f t="array" aca="1" ref="AM397" ca="1">IF(NOT(ISNUMBER(INDEX($A:$A, LOOKUP(2, 1 / ($A$1:INDIRECT("$A$"&amp;ROW($A397)) &lt;&gt; ""),ROW($A$1:INDIRECT("$A$"&amp;ROW($A397)))), 1))), "",
ROUNDDOWN((ROUNDDOWN((((2*VLOOKUP($AA397, 'EV and Base'!$A$1:$N$671, 13, FALSE))+30+ROUNDDOWN($AG397/4, 0))*$AB397)/100, 0)+5), 0)
&amp;"-"&amp;
ROUNDDOWN((ROUNDDOWN((((2*VLOOKUP($AA397, 'EV and Base'!$A$1:$N$671, 13, FALSE))+31+ROUNDDOWN($AG397/4, 0))*$AB397)/100, 0)+5), 0))</f>
        <v>112-113</v>
      </c>
      <c r="AN397" s="25" cm="1">
        <f t="array" aca="1" ref="AN397" ca="1">IF(NOT(ISNUMBER(INDEX($A:$A, LOOKUP(2, 1 / ($A$1:INDIRECT("$A$"&amp;ROW($A397)) &lt;&gt; ""),ROW($A$1:INDIRECT("$A$"&amp;ROW($A397)))), 1))), "",
ROUNDDOWN((ROUNDDOWN((((2*VLOOKUP($AA397, 'EV and Base'!$A$1:$N$671, 14, FALSE))+31+ROUNDDOWN($AH397/4, 0))*$AB397)/100, 0)+5), 0))</f>
        <v>111</v>
      </c>
      <c r="AO397" s="23" cm="1">
        <f t="array" aca="1" ref="AO397" ca="1">IF(NOT(ISNUMBER(INDEX($A:$A, LOOKUP(2, 1 / ($A$1:INDIRECT("$A$"&amp;ROW($A397)) &lt;&gt; ""),ROW($A$1:INDIRECT("$A$"&amp;ROW($A397)))), 1))), "",
ROUNDDOWN((((2*VLOOKUP($AA397, 'EV and Base'!$A$1:$N$671, 9, FALSE))+31+ROUNDDOWN($AC397/4, 0))*$AB397)/100, 0)+$AB397+10)</f>
        <v>164</v>
      </c>
      <c r="AP397" s="2" cm="1">
        <f t="array" aca="1" ref="AP397" ca="1">IF(NOT(ISNUMBER(INDEX($A:$A, LOOKUP(2, 1 / ($A$1:INDIRECT("$A$"&amp;ROW($A397)) &lt;&gt; ""),ROW($A$1:INDIRECT("$A$"&amp;ROW($A397)))), 1))), "",
ROUNDDOWN((ROUNDDOWN((((2*VLOOKUP($AA397, 'EV and Base'!$A$1:$N$671, 10, FALSE))+31+ROUNDDOWN($AD397/4, 0))*$AB397)/100, 0)+5)*1.1, 0))</f>
        <v>150</v>
      </c>
      <c r="AQ397" s="2" cm="1">
        <f t="array" aca="1" ref="AQ397" ca="1">IF(NOT(ISNUMBER(INDEX($A:$A, LOOKUP(2, 1 / ($A$1:INDIRECT("$A$"&amp;ROW($A397)) &lt;&gt; ""),ROW($A$1:INDIRECT("$A$"&amp;ROW($A397)))), 1))), "",
ROUNDDOWN((ROUNDDOWN((((2*VLOOKUP($AA397, 'EV and Base'!$A$1:$N$671, 11, FALSE))+$AV$2+ROUNDDOWN($AE397/4, 0))*$AB397)/100, 0)+5), 0))</f>
        <v>113</v>
      </c>
      <c r="AR397" s="22" cm="1">
        <f t="array" aca="1" ref="AR397" ca="1">IF(NOT(ISNUMBER(INDEX($A:$A, LOOKUP(2, 1 / ($A$1:INDIRECT("$A$"&amp;ROW($A397)) &lt;&gt; ""),ROW($A$1:INDIRECT("$A$"&amp;ROW($A397)))), 1))), "",
ROUNDDOWN((ROUNDDOWN((((2*VLOOKUP($AA397, 'EV and Base'!$A$1:$N$671, 12, FALSE))+$AW$2+ROUNDDOWN($AF397/4, 0))*$AB397)/100, 0)+5)*0.9, 0))</f>
        <v>55</v>
      </c>
      <c r="AS397" s="2" cm="1">
        <f t="array" aca="1" ref="AS397" ca="1">IF(NOT(ISNUMBER(INDEX($A:$A, LOOKUP(2, 1 / ($A$1:INDIRECT("$A$"&amp;ROW($A397)) &lt;&gt; ""),ROW($A$1:INDIRECT("$A$"&amp;ROW($A397)))), 1))), "",
ROUNDDOWN((ROUNDDOWN((((2*VLOOKUP($AA397, 'EV and Base'!$A$1:$N$671, 13, FALSE))+$AX$2+ROUNDDOWN($AG397/4, 0))*$AB397)/100, 0)+5), 0))</f>
        <v>113</v>
      </c>
      <c r="AT397" s="24" cm="1">
        <f t="array" aca="1" ref="AT397" ca="1">IF(NOT(ISNUMBER(INDEX($A:$A, LOOKUP(2, 1 / ($A$1:INDIRECT("$A$"&amp;ROW($A397)) &lt;&gt; ""),ROW($A$1:INDIRECT("$A$"&amp;ROW($A397)))), 1))), "",
ROUNDDOWN((ROUNDDOWN((((2*VLOOKUP($AA397, 'EV and Base'!$A$1:$N$671, 14, FALSE))+31+ROUNDDOWN($AH397/4, 0))*$AB397)/100, 0)+5), 0))</f>
        <v>111</v>
      </c>
      <c r="AU397" s="28">
        <v>255</v>
      </c>
      <c r="AY397" cm="1">
        <f t="array" aca="1" ref="AY397" ca="1">IF(NOT(ISNUMBER(INDEX($A:$A,LOOKUP(2,1/($A$1:INDIRECT("$A$"&amp;ROW($A397))&lt;&gt;""),ROW($A$1:INDIRECT("$A$"&amp;ROW($A397)))),1))),"",
INDEX($AY:$AY,LOOKUP(2,1/($AY$1:INDIRECT("$AY$"&amp;ROW($AY397)-1)&lt;&gt;""),ROW($AY$1:INDIRECT("$AY$"&amp;ROW($AY397)-1))),1)+$BL397)</f>
        <v>131236</v>
      </c>
      <c r="AZ397" s="3" cm="1">
        <f t="array" aca="1" ref="AZ397" ca="1">IF(NOT(ISNUMBER(INDEX($A:$A, LOOKUP(2, 1 / ($A$1:INDIRECT("$A$"&amp;ROW($A397)) &lt;&gt; ""),ROW($A$1:INDIRECT("$A$"&amp;ROW($A397)))), 1))), "",
VLOOKUP(INDIRECT("$G$"&amp;LOOKUP(2, 1 / ($AY$1:INDIRECT("$AY$"&amp;ROW($AY397)-1) &lt;&gt; ""),ROW($AY$1:INDIRECT("$AY$"&amp;ROW($AY397)-1)))),'EV and Base'!A320:N990,2,FALSE))</f>
        <v>66</v>
      </c>
      <c r="BA397" s="3" cm="1">
        <f t="array" aca="1" ref="BA397" ca="1">IF(NOT(ISNUMBER(INDEX($A:$A, LOOKUP(2, 1 / ($A$1:INDIRECT("$A$"&amp;ROW($A397)) &lt;&gt; ""),ROW($A$1:INDIRECT("$A$"&amp;ROW($A397)))), 1))), "",
INDIRECT("$I$"&amp;LOOKUP(2, 1 / ($AY$1:INDIRECT("$AY$"&amp;ROW($AY397)-1) &lt;&gt; ""),ROW($AY$1:INDIRECT("$AY$"&amp;ROW($AY397)-1)))))</f>
        <v>34</v>
      </c>
      <c r="BB397" s="1" cm="1">
        <f t="array" aca="1" ref="BB397" ca="1">IF(NOT(ISNUMBER(INDEX($A:$A, LOOKUP(2, 1 / ($A$1:INDIRECT("$A$"&amp;ROW($A397)) &lt;&gt; ""),ROW($A$1:INDIRECT("$A$"&amp;ROW($A397)))), 1))), "",
INDIRECT("$AB$"&amp;LOOKUP(2, 1 / ($AY$1:INDIRECT("$AY$"&amp;ROW($AY397)-1) &lt;&gt; ""),ROW($AY$1:INDIRECT("$AY$"&amp;ROW($AY397)-1)))))</f>
        <v>51</v>
      </c>
      <c r="BC397" s="3" cm="1">
        <f t="array" aca="1" ref="BC397" ca="1">IF(NOT(ISNUMBER(INDEX($A:$A,LOOKUP(2,1/($A$1:INDIRECT("$A$"&amp;ROW($A397))&lt;&gt;""),ROW($A$1:INDIRECT("$A$"&amp;ROW($A397)))),1))),"",
$BA397+$BA397+10)</f>
        <v>78</v>
      </c>
      <c r="BD397" s="3" cm="1">
        <f t="array" aca="1" ref="BD397" ca="1">IF(NOT(ISNUMBER(INDEX($A:$A,LOOKUP(2,1/($A$1:INDIRECT("$A$"&amp;ROW($A397))&lt;&gt;""),ROW($A$1:INDIRECT("$A$"&amp;ROW($A397)))),1))),"",
$BA397+$BB397+10)</f>
        <v>95</v>
      </c>
      <c r="BE397" s="3" cm="1">
        <f t="array" aca="1" ref="BE397" ca="1">IF(NOT(ISNUMBER(INDEX($A:$A,LOOKUP(2,1/($A$1:INDIRECT("$A$"&amp;ROW($A397))&lt;&gt;""),ROW($A$1:INDIRECT("$A$"&amp;ROW($A397)))),1))),"",
$BC397*$BC397)</f>
        <v>6084</v>
      </c>
      <c r="BF397" s="3" cm="1">
        <f t="array" aca="1" ref="BF397" ca="1">IF(NOT(ISNUMBER(INDEX($A:$A,LOOKUP(2,1/($A$1:INDIRECT("$A$"&amp;ROW($A397))&lt;&gt;""),ROW($A$1:INDIRECT("$A$"&amp;ROW($A397)))),1))),"",
$BD397*$BD397)</f>
        <v>9025</v>
      </c>
      <c r="BG397" s="3" cm="1">
        <f t="array" aca="1" ref="BG397" ca="1">IF(NOT(ISNUMBER(INDEX($A:$A,LOOKUP(2,1/($A$1:INDIRECT("$A$"&amp;ROW($A397))&lt;&gt;""),ROW($A$1:INDIRECT("$A$"&amp;ROW($A397)))),1))),"",
_xlfn.FLOOR.MATH(1.5*_xlfn.FLOOR.MATH($AZ397*BA397/5)))</f>
        <v>672</v>
      </c>
      <c r="BH397" s="3" cm="1">
        <f t="array" aca="1" ref="BH397" ca="1">IF(NOT(ISNUMBER(INDEX($A:$A, LOOKUP(2, 1 / ($A$1:INDIRECT("$A$"&amp;ROW($A397)) &lt;&gt; ""),ROW($A$1:INDIRECT("$A$"&amp;ROW($A397)))), 1))), "",
_xlfn.FLOOR.MATH($BG397/IF(OR(INDIRECT("$C$"&amp;LOOKUP(2, 1 / ($AY$1:INDIRECT("$AY$"&amp;ROW($AY397)-1) &lt;&gt; ""),ROW($AY$1:INDIRECT("$AY$"&amp;ROW($AY397)-1))))="Multi",
INDIRECT("$C$"&amp;LOOKUP(2, 1 / ($AY$1:INDIRECT("$AY$"&amp;ROW($AY397)-1) &lt;&gt; ""),ROW($AY$1:INDIRECT("$AY$"&amp;ROW($AY397)-1))))="Double"),2,1)))</f>
        <v>672</v>
      </c>
      <c r="BI397" s="3" cm="1">
        <f t="array" aca="1" ref="BI397" ca="1">IF(NOT(ISNUMBER(INDEX($A:$A,LOOKUP(2,1/($A$1:INDIRECT("$A$"&amp;ROW($A397))&lt;&gt;""),ROW($A$1:INDIRECT("$A$"&amp;ROW($A397)))),1))),"",
VLOOKUP($BC397,GameFreakSQRT!$A$1:$B$200,2,FALSE))</f>
        <v>36175</v>
      </c>
      <c r="BJ397" s="3" cm="1">
        <f t="array" aca="1" ref="BJ397" ca="1">IF(NOT(ISNUMBER(INDEX($A:$A,LOOKUP(2,1/($A$1:INDIRECT("$A$"&amp;ROW($A397))&lt;&gt;""),ROW($A$1:INDIRECT("$A$"&amp;ROW($A397)))),1))),"",
VLOOKUP($BD397,GameFreakSQRT!$A$1:$B$200,2,FALSE))</f>
        <v>39923</v>
      </c>
      <c r="BK397" s="3" cm="1">
        <f t="array" aca="1" ref="BK397" ca="1">IF(NOT(ISNUMBER(INDEX($A:$A,LOOKUP(2,1/($A$1:INDIRECT("$A$"&amp;ROW($A397))&lt;&gt;""),ROW($A$1:INDIRECT("$A$"&amp;ROW($A397)))),1))),"",
_xlfn.FLOOR.MATH((($BI397*$BE397)*$BH397)/($BJ397*$BF397))+1)</f>
        <v>411</v>
      </c>
      <c r="BL397" s="3" cm="1">
        <f t="array" aca="1" ref="BL397" ca="1">IF(NOT(ISNUMBER(INDEX($A:$A,LOOKUP(2,1/($A$1:INDIRECT("$A$"&amp;ROW($A397))&lt;&gt;""),ROW($A$1:INDIRECT("$A$"&amp;ROW($A397)))),1))),"",
_xlfn.FLOOR.MATH($BK397*IF(NOT(INDIRECT("$Z$"&amp;LOOKUP(2, 1 / ($AY$1:INDIRECT("$AY$"&amp;ROW($AY397)-1) &lt;&gt; ""),ROW($AY$1:INDIRECT("$AY$"&amp;ROW($AY397)-1))))=""),1.5,1)))</f>
        <v>616</v>
      </c>
      <c r="BM397" s="3" cm="1">
        <f t="array" aca="1" ref="BM397" ca="1">IF(NOT(ISNUMBER(INDEX($A:$A, LOOKUP(2, 1 / ($A$1:INDIRECT("$A$"&amp;ROW($A397)) &lt;&gt; ""),ROW($A$1:INDIRECT("$A$"&amp;ROW($A397)))), 1))), "",
INDIRECT("$Y$"&amp;LOOKUP(2, 1 / ($AY$1:INDIRECT("$AY$"&amp;ROW($AY397)-1) &lt;&gt; ""),ROW($AY$1:INDIRECT("$AY$"&amp;ROW($AY397)-1)))))</f>
        <v>616</v>
      </c>
      <c r="BN397" s="3" t="b">
        <f t="shared" ca="1" si="36"/>
        <v>1</v>
      </c>
    </row>
    <row r="398" spans="1:66" x14ac:dyDescent="0.45">
      <c r="A398" s="69">
        <v>87</v>
      </c>
      <c r="B398" s="69" t="s">
        <v>114</v>
      </c>
      <c r="C398" s="66" t="s">
        <v>46</v>
      </c>
      <c r="D398" s="66" t="s">
        <v>663</v>
      </c>
      <c r="E398" s="66" t="s">
        <v>48</v>
      </c>
      <c r="F398" s="56">
        <v>1</v>
      </c>
      <c r="G398" s="2" t="s">
        <v>187</v>
      </c>
      <c r="H398" s="2" t="s">
        <v>50</v>
      </c>
      <c r="I398" s="2">
        <v>35</v>
      </c>
      <c r="J398" s="2" t="s">
        <v>51</v>
      </c>
      <c r="K398" s="2" t="s">
        <v>188</v>
      </c>
      <c r="L398" s="2" t="s">
        <v>53</v>
      </c>
      <c r="M398" s="2" t="s">
        <v>406</v>
      </c>
      <c r="N398" s="2" t="s">
        <v>475</v>
      </c>
      <c r="O398" s="2" t="s">
        <v>516</v>
      </c>
      <c r="P398" s="2" t="s">
        <v>517</v>
      </c>
      <c r="Q398" s="2">
        <v>0</v>
      </c>
      <c r="R398" s="2">
        <f>_xlfn.FLOOR.MATH((((2*VLOOKUP(G398, 'EV and Base'!$A$1:$N$671, 9, FALSE))+$Q398)*$I398)/100)+$I398+10</f>
        <v>87</v>
      </c>
      <c r="S398" s="2">
        <f>_xlfn.FLOOR.MATH((_xlfn.FLOOR.MATH((((2*VLOOKUP($G398, 'EV and Base'!$A$1:$N$671, 10, FALSE))+$Q398)*$I398)/100)+5)*
IF(OR($J398="Lonely", $J398="Brave", $J398="Adamant", $J398="Naughty"), 1.1,
IF(OR($J398="Bold", $J398="Timid", $J398="Modest", $J398="Calm"), 0.9, 1)))</f>
        <v>64</v>
      </c>
      <c r="T398" s="2">
        <f>_xlfn.FLOOR.MATH((_xlfn.FLOOR.MATH((((2*VLOOKUP($G398, 'EV and Base'!$A$1:$N$671, 11, FALSE))+$Q398)*$I398)/100)+5)*
IF(OR($J398="Bold", $J398="Relaxed", $J398="Impish", $J398="Lax"), 1.1,
IF(OR($J398="Lonely", $J398="Hasty", $J398="Mild", $J398="Gentle"), 0.9, 1)))</f>
        <v>58</v>
      </c>
      <c r="U398" s="2">
        <f>_xlfn.FLOOR.MATH((_xlfn.FLOOR.MATH((((2*VLOOKUP($G398, 'EV and Base'!$A$1:$N$671, 12, FALSE))+$Q398)*$I398)/100)+5)*
IF(OR($J398="Modest", $J398="Mild", $J398="Quiet", $J398="Rash"), 1.1,
IF(OR($J398="Adamant", $J398="Impish", $J398="Jolly", $J398="Careful"), 0.9, 1)))</f>
        <v>47</v>
      </c>
      <c r="V398" s="2">
        <f>_xlfn.FLOOR.MATH((_xlfn.FLOOR.MATH((((2*VLOOKUP($G398, 'EV and Base'!$A$1:$N$671, 13, FALSE))+$Q398)*$I398)/100)+5)*
IF(OR($J398="Calm", $J398="Gentle", $J398="Sassy", $J398="Careful"), 1.1,
IF(OR($J398="Naughty", $J398="Lax", $J398="Naive", $J398="Rash"), 0.9, 1)))</f>
        <v>47</v>
      </c>
      <c r="W398" s="2">
        <f>_xlfn.FLOOR.MATH((_xlfn.FLOOR.MATH((((2*VLOOKUP($G398, 'EV and Base'!$A$1:$N$671, 14, FALSE))+$Q398)*$I398)/100)+5)*
IF(OR($J398="Timid", $J398="Hasty", $J398="Jolly", $J398="Naive"), 1.1,
IF(OR($J398="Brave", $J398="Relaxed", $J398="Quiet", $J398="Sassy"), 0.9, 1)))</f>
        <v>58</v>
      </c>
      <c r="X398" s="66">
        <v>1400</v>
      </c>
      <c r="Y398" s="1">
        <v>1468</v>
      </c>
      <c r="Z398" s="1">
        <v>1</v>
      </c>
      <c r="AA398" s="23" t="str" cm="1">
        <f t="array" aca="1" ref="AA398" ca="1">IF(NOT(ISNUMBER(INDEX($A:$A,LOOKUP(2,1/($A$1:INDIRECT("$A$"&amp;ROW($A398))&lt;&gt;""),ROW($A$1:INDIRECT("$A$"&amp;ROW($A398)))),1))),"",
IF(NOT(ISNUMBER($A398)),$AA397,
IF($AB398&lt;16,"Lillipup",
IF($AB398&lt;32,"Herdier",
"Stoutland"))))</f>
        <v>Stoutland</v>
      </c>
      <c r="AB398" s="25" cm="1">
        <f t="array" aca="1" ref="AB398" ca="1">IF(NOT(ISNUMBER(INDEX($A:$A, LOOKUP(2, 1 / ($A$1:INDIRECT("$A$"&amp;ROW($A398)) &lt;&gt; ""),ROW($A$1:INDIRECT("$A$"&amp;ROW($A398)))), 1))), "",
VLOOKUP($AY398,'Medium-Slow'!$A$1:$B$101,2,TRUE))</f>
        <v>51</v>
      </c>
      <c r="AC398" s="23" cm="1">
        <f t="array" aca="1" ref="AC398" ca="1">IF(NOT(ISNUMBER(INDEX($A:$A, LOOKUP(2, 1 / ($A$1:INDIRECT("$A$"&amp;ROW($A398)) &lt;&gt; ""),ROW($A$1:INDIRECT("$A$"&amp;ROW($A398)))), 1))), "",
INDEX($AC:$AC, LOOKUP(2, 1 / ($AC$1:INDIRECT("$AC$"&amp;ROW($AC398)-1) &lt;&gt; ""),ROW($AC$1:INDIRECT("$AC$"&amp;ROW($AC398)-1))), 1)+
IF(INDEX($AC:$AC, LOOKUP(2, 1 / ($AC$1:INDIRECT("$AC$"&amp;ROW($AC398)-1) &lt;&gt; ""),ROW($AC$1:INDIRECT("$AC$"&amp;ROW($AC398)-1))), 1)+
INDEX($AD:$AD, LOOKUP(2, 1 / ($AD$1:INDIRECT("$AD$"&amp;ROW($AD398)-1) &lt;&gt; ""),ROW($AD$1:INDIRECT("$AD$"&amp;ROW($AD398)-1))), 1)+
INDEX($AE:$AE, LOOKUP(2, 1 / ($AE$1:INDIRECT("$AE$"&amp;ROW($AE398)-1) &lt;&gt; ""),ROW($AE$1:INDIRECT("$AE$"&amp;ROW($AD398)-1))), 1)+
INDEX($AE:$AF, LOOKUP(2, 1 / ($AF$1:INDIRECT("$AF$"&amp;ROW($AF398)-1) &lt;&gt; ""),ROW($AF$1:INDIRECT("$AF$"&amp;ROW($AD398)-1))), 1)+
INDEX($AG:$AG, LOOKUP(2, 1 / ($AG$1:INDIRECT("$AG$"&amp;ROW($AG398)-1) &lt;&gt; ""),ROW($AG$1:INDIRECT("$AG$"&amp;ROW($AD398)-1))), 1)+
INDEX($AH:$AH, LOOKUP(2, 1 / ($AH$1:INDIRECT("$AH$"&amp;ROW($AH398)-1) &lt;&gt; ""),ROW($AH$1:INDIRECT("$AH$"&amp;ROW($AD398)-1))), 1)&gt;=510,0,
IF(INDEX($AC:$AC, LOOKUP(2, 1 / ($AC$1:INDIRECT("$AC$"&amp;ROW($AC398)-1) &lt;&gt; ""),ROW($AC$1:INDIRECT("$AC$"&amp;ROW($AC398)-1))), 1)&gt;=255,0,
VLOOKUP(INDIRECT("$G$"&amp;LOOKUP(2, 1 / ($AC$1:INDIRECT("$AC$"&amp;ROW($AC398)-1) &lt;&gt; ""),ROW($AC$1:INDIRECT("$AC$"&amp;ROW($AC398)-1)))), 'EV and Base'!$A$1:$N$671, 3, FALSE))))</f>
        <v>10</v>
      </c>
      <c r="AD398" s="2" cm="1">
        <f t="array" aca="1" ref="AD398" ca="1">IF(NOT(ISNUMBER(INDEX($A:$A, LOOKUP(2, 1 / ($A$1:INDIRECT("$A$"&amp;ROW($A398)) &lt;&gt; ""),ROW($A$1:INDIRECT("$A$"&amp;ROW($A398)))), 1))), "",
INDEX($AD:$AD, LOOKUP(2, 1 / ($AD$1:INDIRECT("$AD$"&amp;ROW($AD398)-1) &lt;&gt; ""),ROW($AD$1:INDIRECT("$AD$"&amp;ROW($AD398)-1))), 1)+
IF(INDEX($AC:$AC, LOOKUP(2, 1 / ($AC$1:INDIRECT("$AC$"&amp;ROW($AC398)-1) &lt;&gt; ""),ROW($AC$1:INDIRECT("$AC$"&amp;ROW($AC398)-1))), 1)+
INDEX($AD:$AD, LOOKUP(2, 1 / ($AD$1:INDIRECT("$AD$"&amp;ROW($AD398)-1) &lt;&gt; ""),ROW($AD$1:INDIRECT("$AD$"&amp;ROW($AD398)-1))), 1)+
INDEX($AE:$AE, LOOKUP(2, 1 / ($AE$1:INDIRECT("$AE$"&amp;ROW($AE398)-1) &lt;&gt; ""),ROW($AE$1:INDIRECT("$AE$"&amp;ROW($AD398)-1))), 1)+
INDEX($AE:$AF, LOOKUP(2, 1 / ($AF$1:INDIRECT("$AF$"&amp;ROW($AF398)-1) &lt;&gt; ""),ROW($AF$1:INDIRECT("$AF$"&amp;ROW($AD398)-1))), 1)+
INDEX($AG:$AG, LOOKUP(2, 1 / ($AG$1:INDIRECT("$AG$"&amp;ROW($AG398)-1) &lt;&gt; ""),ROW($AG$1:INDIRECT("$AG$"&amp;ROW($AD398)-1))), 1)+
INDEX($AH:$AH, LOOKUP(2, 1 / ($AH$1:INDIRECT("$AH$"&amp;ROW($AH398)-1) &lt;&gt; ""),ROW($AH$1:INDIRECT("$AH$"&amp;ROW($AD398)-1))), 1)&gt;=510,0,
IF(INDEX($AD:$AD, LOOKUP(2, 1 / ($AD$1:INDIRECT("$AD$"&amp;ROW($AD398)-1) &lt;&gt; ""),ROW($AD$1:INDIRECT("$AD$"&amp;ROW($AD398)-1))), 1)&gt;=255,0,
VLOOKUP(INDIRECT("$G$"&amp;LOOKUP(2, 1 / ($AD$1:INDIRECT("$AD$"&amp;ROW($AD398)-1) &lt;&gt; ""),ROW($AD$1:INDIRECT("$AD$"&amp;ROW($AD398)-1)))), 'EV and Base'!$A$1:$N$671, 4, FALSE))))</f>
        <v>117</v>
      </c>
      <c r="AE398" s="2" cm="1">
        <f t="array" aca="1" ref="AE398" ca="1">IF(NOT(ISNUMBER(INDEX($A:$A,LOOKUP(2,1/($A$1:INDIRECT("$A$"&amp;ROW($A398))&lt;&gt;""),ROW($A$1:INDIRECT("$A$"&amp;ROW($A398)))),1))),"",
INDEX($AE:$AE,LOOKUP(2,1/($AE$1:INDIRECT("$AE$"&amp;ROW($AE398)-1)&lt;&gt;""),ROW($AE$1:INDIRECT("$AE$"&amp;ROW($AE398)-1))),1)+
IF(INDEX($AC:$AC,LOOKUP(2,1/($AC$1:INDIRECT("$AC$"&amp;ROW($AC398)-1)&lt;&gt;""),ROW($AC$1:INDIRECT("$AC$"&amp;ROW($AC398)-1))),1)+
INDEX($AD:$AD,LOOKUP(2,1/($AD$1:INDIRECT("$AD$"&amp;ROW($AD398)-1)&lt;&gt;""),ROW($AD$1:INDIRECT("$AD$"&amp;ROW($AD398)-1))),1)+
INDEX($AE:$AE,LOOKUP(2,1/($AE$1:INDIRECT("$AE$"&amp;ROW($AE398)-1)&lt;&gt;""),ROW($AE$1:INDIRECT("$AE$"&amp;ROW($AD398)-1))),1)+
INDEX($AE:$AF,LOOKUP(2,1/($AF$1:INDIRECT("$AF$"&amp;ROW($AF398)-1)&lt;&gt;""),ROW($AF$1:INDIRECT("$AF$"&amp;ROW($AD398)-1))),1)+
INDEX($AG:$AG,LOOKUP(2,1/($AG$1:INDIRECT("$AG$"&amp;ROW($AG398)-1)&lt;&gt;""),ROW($AG$1:INDIRECT("$AG$"&amp;ROW($AD398)-1))),1)+
INDEX($AH:$AH,LOOKUP(2,1/($AH$1:INDIRECT("$AH$"&amp;ROW($AH398)-1)&lt;&gt;""),ROW($AH$1:INDIRECT("$AH$"&amp;ROW($AD398)-1))),1)&gt;=510,0,
IF(INDEX($AE:$AE,LOOKUP(2,1/($AE$1:INDIRECT("$AE$"&amp;ROW($AE398)-1)&lt;&gt;""),ROW($AE$1:INDIRECT("$AE$"&amp;ROW($AE398)-1))),1)&gt;=255,0,
VLOOKUP(INDIRECT("$G$"&amp;LOOKUP(2,1/($AE$1:INDIRECT("$AE$"&amp;ROW($AE398)-1)&lt;&gt;""),ROW($AE$1:INDIRECT("$AE$"&amp;ROW($AE398)-1)))),'EV and Base'!$A$1:$N$671,5,FALSE))))</f>
        <v>11</v>
      </c>
      <c r="AF398" s="2" cm="1">
        <f t="array" aca="1" ref="AF398" ca="1">IF(NOT(ISNUMBER(INDEX($A:$A, LOOKUP(2, 1 / ($A$1:INDIRECT("$A$"&amp;ROW($A398)) &lt;&gt; ""),ROW($A$1:INDIRECT("$A$"&amp;ROW($A398)))), 1))), "",
INDEX($AF:$AF, LOOKUP(2, 1 / ($AF$1:INDIRECT("$AF$"&amp;ROW($AF398)-1) &lt;&gt; ""),ROW($AF$1:INDIRECT("$AF$"&amp;ROW($AF398)-1))), 1)+
IF(INDEX($AC:$AC, LOOKUP(2, 1 / ($AC$1:INDIRECT("$AC$"&amp;ROW($AC398)-1) &lt;&gt; ""),ROW($AC$1:INDIRECT("$AC$"&amp;ROW($AC398)-1))), 1)+
INDEX($AD:$AD, LOOKUP(2, 1 / ($AD$1:INDIRECT("$AD$"&amp;ROW($AD398)-1) &lt;&gt; ""),ROW($AD$1:INDIRECT("$AD$"&amp;ROW($AD398)-1))), 1)+
INDEX($AE:$AE, LOOKUP(2, 1 / ($AE$1:INDIRECT("$AE$"&amp;ROW($AE398)-1) &lt;&gt; ""),ROW($AE$1:INDIRECT("$AE$"&amp;ROW($AD398)-1))), 1)+
INDEX($AE:$AF, LOOKUP(2, 1 / ($AF$1:INDIRECT("$AF$"&amp;ROW($AF398)-1) &lt;&gt; ""),ROW($AF$1:INDIRECT("$AF$"&amp;ROW($AD398)-1))), 1)+
INDEX($AG:$AG, LOOKUP(2, 1 / ($AG$1:INDIRECT("$AG$"&amp;ROW($AG398)-1) &lt;&gt; ""),ROW($AG$1:INDIRECT("$AG$"&amp;ROW($AD398)-1))), 1)+
INDEX($AH:$AH, LOOKUP(2, 1 / ($AH$1:INDIRECT("$AH$"&amp;ROW($AH398)-1) &lt;&gt; ""),ROW($AH$1:INDIRECT("$AH$"&amp;ROW($AD398)-1))), 1)&gt;=510,0,
IF(INDEX($AF:$AF, LOOKUP(2, 1 / ($AF$1:INDIRECT("$AF$"&amp;ROW($AF398)-1) &lt;&gt; ""),ROW($AF$1:INDIRECT("$AF$"&amp;ROW($AF398)-1))), 1)&gt;=255,0,
VLOOKUP(INDIRECT("$G$"&amp;LOOKUP(2, 1 / ($AF$1:INDIRECT("$AF$"&amp;ROW($AF398)-1) &lt;&gt; ""),ROW($AF$1:INDIRECT("$AF$"&amp;ROW($AF398)-1)))), 'EV and Base'!$A$1:$N$671, 6, FALSE))))</f>
        <v>21</v>
      </c>
      <c r="AG398" s="2" cm="1">
        <f t="array" aca="1" ref="AG398" ca="1">IF(NOT(ISNUMBER(INDEX($A:$A, LOOKUP(2, 1 / ($A$1:INDIRECT("$A$"&amp;ROW($A398)) &lt;&gt; ""),ROW($A$1:INDIRECT("$A$"&amp;ROW($A398)))), 1))), "",
INDEX($AG:$AG, LOOKUP(2, 1 / ($AG$1:INDIRECT("$AG$"&amp;ROW($AG398)-1) &lt;&gt; ""),ROW($AG$1:INDIRECT("$AG$"&amp;ROW($AG398)-1))), 1)+
IF(INDEX($AC:$AC, LOOKUP(2, 1 / ($AC$1:INDIRECT("$AC$"&amp;ROW($AC398)-1) &lt;&gt; ""),ROW($AC$1:INDIRECT("$AC$"&amp;ROW($AC398)-1))), 1)+
INDEX($AD:$AD, LOOKUP(2, 1 / ($AD$1:INDIRECT("$AD$"&amp;ROW($AD398)-1) &lt;&gt; ""),ROW($AD$1:INDIRECT("$AD$"&amp;ROW($AD398)-1))), 1)+
INDEX($AE:$AE, LOOKUP(2, 1 / ($AE$1:INDIRECT("$AE$"&amp;ROW($AE398)-1) &lt;&gt; ""),ROW($AE$1:INDIRECT("$AE$"&amp;ROW($AD398)-1))), 1)+
INDEX($AE:$AF, LOOKUP(2, 1 / ($AF$1:INDIRECT("$AF$"&amp;ROW($AF398)-1) &lt;&gt; ""),ROW($AF$1:INDIRECT("$AF$"&amp;ROW($AD398)-1))), 1)+
INDEX($AG:$AG, LOOKUP(2, 1 / ($AG$1:INDIRECT("$AG$"&amp;ROW($AG398)-1) &lt;&gt; ""),ROW($AG$1:INDIRECT("$AG$"&amp;ROW($AD398)-1))), 1)+
INDEX($AH:$AH, LOOKUP(2, 1 / ($AH$1:INDIRECT("$AH$"&amp;ROW($AH398)-1) &lt;&gt; ""),ROW($AH$1:INDIRECT("$AH$"&amp;ROW($AD398)-1))), 1)&gt;=510,0,
IF(INDEX($AG:$AG, LOOKUP(2, 1 / ($AG$1:INDIRECT("$AG$"&amp;ROW($AG398)-1) &lt;&gt; ""),ROW($AG$1:INDIRECT("$AG$"&amp;ROW($AG398)-1))), 1)&gt;=255,0,
VLOOKUP(INDIRECT("$G$"&amp;LOOKUP(2, 1 / ($AG$1:INDIRECT("$AG$"&amp;ROW($AG398)-1) &lt;&gt; ""),ROW($AG$1:INDIRECT("$AG$"&amp;ROW($AG398)-1)))), 'EV and Base'!$A$1:$N$671, 7, FALSE))))</f>
        <v>6</v>
      </c>
      <c r="AH398" s="24" cm="1">
        <f t="array" aca="1" ref="AH398" ca="1">IF(NOT(ISNUMBER(INDEX($A:$A,LOOKUP(2,1/($A$1:INDIRECT("$A$"&amp;ROW($A398))&lt;&gt;""),ROW($A$1:INDIRECT("$A$"&amp;ROW($A398)))),1))),"",
INDEX($AH:$AH,LOOKUP(2,1/($AH$1:INDIRECT("$AH$"&amp;ROW($AH398)-1)&lt;&gt;""),ROW($AH$1:INDIRECT("$AH$"&amp;ROW($AH398)-1))),1)+
IF(INDEX($AC:$AC,LOOKUP(2,1/($AC$1:INDIRECT("$AC$"&amp;ROW($AC398)-1)&lt;&gt;""),ROW($AC$1:INDIRECT("$AC$"&amp;ROW($AC398)-1))),1)+
INDEX($AD:$AD,LOOKUP(2,1/($AD$1:INDIRECT("$AD$"&amp;ROW($AD398)-1)&lt;&gt;""),ROW($AD$1:INDIRECT("$AD$"&amp;ROW($AD398)-1))),1)+
INDEX($AE:$AE,LOOKUP(2,1/($AE$1:INDIRECT("$AE$"&amp;ROW($AE398)-1)&lt;&gt;""),ROW($AE$1:INDIRECT("$AE$"&amp;ROW($AD398)-1))),1)+
INDEX($AE:$AF,LOOKUP(2,1/($AF$1:INDIRECT("$AF$"&amp;ROW($AF398)-1)&lt;&gt;""),ROW($AF$1:INDIRECT("$AF$"&amp;ROW($AD398)-1))),1)+
INDEX($AG:$AG,LOOKUP(2,1/($AG$1:INDIRECT("$AG$"&amp;ROW($AG398)-1)&lt;&gt;""),ROW($AG$1:INDIRECT("$AG$"&amp;ROW($AD398)-1))),1)+
INDEX($AH:$AH,LOOKUP(2,1/($AH$1:INDIRECT("$AH$"&amp;ROW($AH398)-1)&lt;&gt;""),ROW($AH$1:INDIRECT("$AH$"&amp;ROW($AD398)-1))),1)&gt;=510,0,
IF(INDEX($AH:$AH,LOOKUP(2,1/($AH$1:INDIRECT("$AH$"&amp;ROW($AH398)-1)&lt;&gt;""),ROW($AH$1:INDIRECT("$AH$"&amp;ROW($AH398)-1))),1)&gt;=255,0,
VLOOKUP(INDIRECT("$G$"&amp;LOOKUP(2,1/($AH$1:INDIRECT("$AH$"&amp;ROW($AH398)-1)&lt;&gt;""),ROW($AH$1:INDIRECT("$AH$"&amp;ROW($AH398)-1)))),'EV and Base'!$A$1:$N$671,8,FALSE))))</f>
        <v>71</v>
      </c>
      <c r="AI398" s="29" cm="1">
        <f t="array" aca="1" ref="AI398" ca="1">IF(NOT(ISNUMBER(INDEX($A:$A,LOOKUP(2,1/($A$1:INDIRECT("$A$"&amp;ROW($A398))&lt;&gt;""),ROW($A$1:INDIRECT("$A$"&amp;ROW($A398)))),1))),"",
ROUNDDOWN((((2*VLOOKUP($AA398,'EV and Base'!$A$1:$N$671,9,FALSE))+31+ROUNDDOWN($AC398/4,0))*$AB398)/100,0)+$AB398+10)</f>
        <v>164</v>
      </c>
      <c r="AJ398" s="21" cm="1">
        <f t="array" aca="1" ref="AJ398" ca="1">IF(NOT(ISNUMBER(INDEX($A:$A, LOOKUP(2, 1 / ($A$1:INDIRECT("$A$"&amp;ROW($A398)) &lt;&gt; ""),ROW($A$1:INDIRECT("$A$"&amp;ROW($A398)))), 1))), "",
ROUNDDOWN((ROUNDDOWN((((2*VLOOKUP($AA398, 'EV and Base'!$A$1:$N$671, 10, FALSE))+31+ROUNDDOWN($AD398/4, 0))*$AB398)/100, 0)+5)*1.1, 0))</f>
        <v>150</v>
      </c>
      <c r="AK398" s="21" t="str" cm="1">
        <f t="array" aca="1" ref="AK398" ca="1">IF(NOT(ISNUMBER(INDEX($A:$A, LOOKUP(2, 1 / ($A$1:INDIRECT("$A$"&amp;ROW($A398)) &lt;&gt; ""),ROW($A$1:INDIRECT("$A$"&amp;ROW($A398)))), 1))), "",
ROUNDDOWN((ROUNDDOWN((((2*VLOOKUP($AA398, 'EV and Base'!$A$1:$N$671, 11, FALSE))+30+ROUNDDOWN($AE398/4, 0))*$AB398)/100, 0)+5), 0)
&amp;"-"&amp;
ROUNDDOWN((ROUNDDOWN((((2*VLOOKUP($AA398, 'EV and Base'!$A$1:$N$671, 11, FALSE))+31+ROUNDDOWN($AE398/4, 0))*$AB398)/100, 0)+5), 0))</f>
        <v>113-113</v>
      </c>
      <c r="AL398" s="21" t="str" cm="1">
        <f t="array" aca="1" ref="AL398" ca="1">IF(NOT(ISNUMBER(INDEX($A:$A, LOOKUP(2, 1 / ($A$1:INDIRECT("$A$"&amp;ROW($A398)) &lt;&gt; ""),ROW($A$1:INDIRECT("$A$"&amp;ROW($A398)))), 1))), "",
ROUNDDOWN((ROUNDDOWN((((2*VLOOKUP($AA398, 'EV and Base'!$A$1:$N$671, 12, FALSE))+0+ROUNDDOWN($AF398/4, 0))*$AB398)/100, 0)+5)*0.9, 0)
&amp;"-"&amp;
ROUNDDOWN((ROUNDDOWN((((2*VLOOKUP($AA398, 'EV and Base'!$A$1:$N$671, 12, FALSE))+31+ROUNDDOWN($AF398/4, 0))*$AB398)/100, 0)+5)*0.9, 0))</f>
        <v>47-62</v>
      </c>
      <c r="AM398" s="21" t="str" cm="1">
        <f t="array" aca="1" ref="AM398" ca="1">IF(NOT(ISNUMBER(INDEX($A:$A, LOOKUP(2, 1 / ($A$1:INDIRECT("$A$"&amp;ROW($A398)) &lt;&gt; ""),ROW($A$1:INDIRECT("$A$"&amp;ROW($A398)))), 1))), "",
ROUNDDOWN((ROUNDDOWN((((2*VLOOKUP($AA398, 'EV and Base'!$A$1:$N$671, 13, FALSE))+30+ROUNDDOWN($AG398/4, 0))*$AB398)/100, 0)+5), 0)
&amp;"-"&amp;
ROUNDDOWN((ROUNDDOWN((((2*VLOOKUP($AA398, 'EV and Base'!$A$1:$N$671, 13, FALSE))+31+ROUNDDOWN($AG398/4, 0))*$AB398)/100, 0)+5), 0))</f>
        <v>112-113</v>
      </c>
      <c r="AN398" s="25" cm="1">
        <f t="array" aca="1" ref="AN398" ca="1">IF(NOT(ISNUMBER(INDEX($A:$A, LOOKUP(2, 1 / ($A$1:INDIRECT("$A$"&amp;ROW($A398)) &lt;&gt; ""),ROW($A$1:INDIRECT("$A$"&amp;ROW($A398)))), 1))), "",
ROUNDDOWN((ROUNDDOWN((((2*VLOOKUP($AA398, 'EV and Base'!$A$1:$N$671, 14, FALSE))+31+ROUNDDOWN($AH398/4, 0))*$AB398)/100, 0)+5), 0))</f>
        <v>111</v>
      </c>
      <c r="AO398" s="23" cm="1">
        <f t="array" aca="1" ref="AO398" ca="1">IF(NOT(ISNUMBER(INDEX($A:$A, LOOKUP(2, 1 / ($A$1:INDIRECT("$A$"&amp;ROW($A398)) &lt;&gt; ""),ROW($A$1:INDIRECT("$A$"&amp;ROW($A398)))), 1))), "",
ROUNDDOWN((((2*VLOOKUP($AA398, 'EV and Base'!$A$1:$N$671, 9, FALSE))+31+ROUNDDOWN($AC398/4, 0))*$AB398)/100, 0)+$AB398+10)</f>
        <v>164</v>
      </c>
      <c r="AP398" s="2" cm="1">
        <f t="array" aca="1" ref="AP398" ca="1">IF(NOT(ISNUMBER(INDEX($A:$A, LOOKUP(2, 1 / ($A$1:INDIRECT("$A$"&amp;ROW($A398)) &lt;&gt; ""),ROW($A$1:INDIRECT("$A$"&amp;ROW($A398)))), 1))), "",
ROUNDDOWN((ROUNDDOWN((((2*VLOOKUP($AA398, 'EV and Base'!$A$1:$N$671, 10, FALSE))+31+ROUNDDOWN($AD398/4, 0))*$AB398)/100, 0)+5)*1.1, 0))</f>
        <v>150</v>
      </c>
      <c r="AQ398" s="2" cm="1">
        <f t="array" aca="1" ref="AQ398" ca="1">IF(NOT(ISNUMBER(INDEX($A:$A, LOOKUP(2, 1 / ($A$1:INDIRECT("$A$"&amp;ROW($A398)) &lt;&gt; ""),ROW($A$1:INDIRECT("$A$"&amp;ROW($A398)))), 1))), "",
ROUNDDOWN((ROUNDDOWN((((2*VLOOKUP($AA398, 'EV and Base'!$A$1:$N$671, 11, FALSE))+$AV$2+ROUNDDOWN($AE398/4, 0))*$AB398)/100, 0)+5), 0))</f>
        <v>113</v>
      </c>
      <c r="AR398" s="22" cm="1">
        <f t="array" aca="1" ref="AR398" ca="1">IF(NOT(ISNUMBER(INDEX($A:$A, LOOKUP(2, 1 / ($A$1:INDIRECT("$A$"&amp;ROW($A398)) &lt;&gt; ""),ROW($A$1:INDIRECT("$A$"&amp;ROW($A398)))), 1))), "",
ROUNDDOWN((ROUNDDOWN((((2*VLOOKUP($AA398, 'EV and Base'!$A$1:$N$671, 12, FALSE))+$AW$2+ROUNDDOWN($AF398/4, 0))*$AB398)/100, 0)+5)*0.9, 0))</f>
        <v>55</v>
      </c>
      <c r="AS398" s="2" cm="1">
        <f t="array" aca="1" ref="AS398" ca="1">IF(NOT(ISNUMBER(INDEX($A:$A, LOOKUP(2, 1 / ($A$1:INDIRECT("$A$"&amp;ROW($A398)) &lt;&gt; ""),ROW($A$1:INDIRECT("$A$"&amp;ROW($A398)))), 1))), "",
ROUNDDOWN((ROUNDDOWN((((2*VLOOKUP($AA398, 'EV and Base'!$A$1:$N$671, 13, FALSE))+$AX$2+ROUNDDOWN($AG398/4, 0))*$AB398)/100, 0)+5), 0))</f>
        <v>113</v>
      </c>
      <c r="AT398" s="24" cm="1">
        <f t="array" aca="1" ref="AT398" ca="1">IF(NOT(ISNUMBER(INDEX($A:$A, LOOKUP(2, 1 / ($A$1:INDIRECT("$A$"&amp;ROW($A398)) &lt;&gt; ""),ROW($A$1:INDIRECT("$A$"&amp;ROW($A398)))), 1))), "",
ROUNDDOWN((ROUNDDOWN((((2*VLOOKUP($AA398, 'EV and Base'!$A$1:$N$671, 14, FALSE))+31+ROUNDDOWN($AH398/4, 0))*$AB398)/100, 0)+5), 0))</f>
        <v>111</v>
      </c>
      <c r="AU398" s="28">
        <v>255</v>
      </c>
      <c r="AY398" cm="1">
        <f t="array" aca="1" ref="AY398" ca="1">IF(NOT(ISNUMBER(INDEX($A:$A,LOOKUP(2,1/($A$1:INDIRECT("$A$"&amp;ROW($A398))&lt;&gt;""),ROW($A$1:INDIRECT("$A$"&amp;ROW($A398)))),1))),"",
INDEX($AY:$AY,LOOKUP(2,1/($AY$1:INDIRECT("$AY$"&amp;ROW($AY398)-1)&lt;&gt;""),ROW($AY$1:INDIRECT("$AY$"&amp;ROW($AY398)-1))),1)+$BL398)</f>
        <v>131852</v>
      </c>
      <c r="AZ398" s="3" cm="1">
        <f t="array" aca="1" ref="AZ398" ca="1">IF(NOT(ISNUMBER(INDEX($A:$A, LOOKUP(2, 1 / ($A$1:INDIRECT("$A$"&amp;ROW($A398)) &lt;&gt; ""),ROW($A$1:INDIRECT("$A$"&amp;ROW($A398)))), 1))), "",
VLOOKUP(INDIRECT("$G$"&amp;LOOKUP(2, 1 / ($AY$1:INDIRECT("$AY$"&amp;ROW($AY398)-1) &lt;&gt; ""),ROW($AY$1:INDIRECT("$AY$"&amp;ROW($AY398)-1)))),'EV and Base'!A321:N991,2,FALSE))</f>
        <v>66</v>
      </c>
      <c r="BA398" s="3" cm="1">
        <f t="array" aca="1" ref="BA398" ca="1">IF(NOT(ISNUMBER(INDEX($A:$A, LOOKUP(2, 1 / ($A$1:INDIRECT("$A$"&amp;ROW($A398)) &lt;&gt; ""),ROW($A$1:INDIRECT("$A$"&amp;ROW($A398)))), 1))), "",
INDIRECT("$I$"&amp;LOOKUP(2, 1 / ($AY$1:INDIRECT("$AY$"&amp;ROW($AY398)-1) &lt;&gt; ""),ROW($AY$1:INDIRECT("$AY$"&amp;ROW($AY398)-1)))))</f>
        <v>34</v>
      </c>
      <c r="BB398" s="1" cm="1">
        <f t="array" aca="1" ref="BB398" ca="1">IF(NOT(ISNUMBER(INDEX($A:$A, LOOKUP(2, 1 / ($A$1:INDIRECT("$A$"&amp;ROW($A398)) &lt;&gt; ""),ROW($A$1:INDIRECT("$A$"&amp;ROW($A398)))), 1))), "",
INDIRECT("$AB$"&amp;LOOKUP(2, 1 / ($AY$1:INDIRECT("$AY$"&amp;ROW($AY398)-1) &lt;&gt; ""),ROW($AY$1:INDIRECT("$AY$"&amp;ROW($AY398)-1)))))</f>
        <v>51</v>
      </c>
      <c r="BC398" s="3" cm="1">
        <f t="array" aca="1" ref="BC398" ca="1">IF(NOT(ISNUMBER(INDEX($A:$A,LOOKUP(2,1/($A$1:INDIRECT("$A$"&amp;ROW($A398))&lt;&gt;""),ROW($A$1:INDIRECT("$A$"&amp;ROW($A398)))),1))),"",
$BA398+$BA398+10)</f>
        <v>78</v>
      </c>
      <c r="BD398" s="3" cm="1">
        <f t="array" aca="1" ref="BD398" ca="1">IF(NOT(ISNUMBER(INDEX($A:$A,LOOKUP(2,1/($A$1:INDIRECT("$A$"&amp;ROW($A398))&lt;&gt;""),ROW($A$1:INDIRECT("$A$"&amp;ROW($A398)))),1))),"",
$BA398+$BB398+10)</f>
        <v>95</v>
      </c>
      <c r="BE398" s="3" cm="1">
        <f t="array" aca="1" ref="BE398" ca="1">IF(NOT(ISNUMBER(INDEX($A:$A,LOOKUP(2,1/($A$1:INDIRECT("$A$"&amp;ROW($A398))&lt;&gt;""),ROW($A$1:INDIRECT("$A$"&amp;ROW($A398)))),1))),"",
$BC398*$BC398)</f>
        <v>6084</v>
      </c>
      <c r="BF398" s="3" cm="1">
        <f t="array" aca="1" ref="BF398" ca="1">IF(NOT(ISNUMBER(INDEX($A:$A,LOOKUP(2,1/($A$1:INDIRECT("$A$"&amp;ROW($A398))&lt;&gt;""),ROW($A$1:INDIRECT("$A$"&amp;ROW($A398)))),1))),"",
$BD398*$BD398)</f>
        <v>9025</v>
      </c>
      <c r="BG398" s="3" cm="1">
        <f t="array" aca="1" ref="BG398" ca="1">IF(NOT(ISNUMBER(INDEX($A:$A,LOOKUP(2,1/($A$1:INDIRECT("$A$"&amp;ROW($A398))&lt;&gt;""),ROW($A$1:INDIRECT("$A$"&amp;ROW($A398)))),1))),"",
_xlfn.FLOOR.MATH(1.5*_xlfn.FLOOR.MATH($AZ398*BA398/5)))</f>
        <v>672</v>
      </c>
      <c r="BH398" s="3" cm="1">
        <f t="array" aca="1" ref="BH398" ca="1">IF(NOT(ISNUMBER(INDEX($A:$A, LOOKUP(2, 1 / ($A$1:INDIRECT("$A$"&amp;ROW($A398)) &lt;&gt; ""),ROW($A$1:INDIRECT("$A$"&amp;ROW($A398)))), 1))), "",
_xlfn.FLOOR.MATH($BG398/IF(OR(INDIRECT("$C$"&amp;LOOKUP(2, 1 / ($AY$1:INDIRECT("$AY$"&amp;ROW($AY398)-1) &lt;&gt; ""),ROW($AY$1:INDIRECT("$AY$"&amp;ROW($AY398)-1))))="Multi",
INDIRECT("$C$"&amp;LOOKUP(2, 1 / ($AY$1:INDIRECT("$AY$"&amp;ROW($AY398)-1) &lt;&gt; ""),ROW($AY$1:INDIRECT("$AY$"&amp;ROW($AY398)-1))))="Double"),2,1)))</f>
        <v>672</v>
      </c>
      <c r="BI398" s="3" cm="1">
        <f t="array" aca="1" ref="BI398" ca="1">IF(NOT(ISNUMBER(INDEX($A:$A,LOOKUP(2,1/($A$1:INDIRECT("$A$"&amp;ROW($A398))&lt;&gt;""),ROW($A$1:INDIRECT("$A$"&amp;ROW($A398)))),1))),"",
VLOOKUP($BC398,GameFreakSQRT!$A$1:$B$200,2,FALSE))</f>
        <v>36175</v>
      </c>
      <c r="BJ398" s="3" cm="1">
        <f t="array" aca="1" ref="BJ398" ca="1">IF(NOT(ISNUMBER(INDEX($A:$A,LOOKUP(2,1/($A$1:INDIRECT("$A$"&amp;ROW($A398))&lt;&gt;""),ROW($A$1:INDIRECT("$A$"&amp;ROW($A398)))),1))),"",
VLOOKUP($BD398,GameFreakSQRT!$A$1:$B$200,2,FALSE))</f>
        <v>39923</v>
      </c>
      <c r="BK398" s="3" cm="1">
        <f t="array" aca="1" ref="BK398" ca="1">IF(NOT(ISNUMBER(INDEX($A:$A,LOOKUP(2,1/($A$1:INDIRECT("$A$"&amp;ROW($A398))&lt;&gt;""),ROW($A$1:INDIRECT("$A$"&amp;ROW($A398)))),1))),"",
_xlfn.FLOOR.MATH((($BI398*$BE398)*$BH398)/($BJ398*$BF398))+1)</f>
        <v>411</v>
      </c>
      <c r="BL398" s="3" cm="1">
        <f t="array" aca="1" ref="BL398" ca="1">IF(NOT(ISNUMBER(INDEX($A:$A,LOOKUP(2,1/($A$1:INDIRECT("$A$"&amp;ROW($A398))&lt;&gt;""),ROW($A$1:INDIRECT("$A$"&amp;ROW($A398)))),1))),"",
_xlfn.FLOOR.MATH($BK398*IF(NOT(INDIRECT("$Z$"&amp;LOOKUP(2, 1 / ($AY$1:INDIRECT("$AY$"&amp;ROW($AY398)-1) &lt;&gt; ""),ROW($AY$1:INDIRECT("$AY$"&amp;ROW($AY398)-1))))=""),1.5,1)))</f>
        <v>616</v>
      </c>
      <c r="BM398" s="3" cm="1">
        <f t="array" aca="1" ref="BM398" ca="1">IF(NOT(ISNUMBER(INDEX($A:$A, LOOKUP(2, 1 / ($A$1:INDIRECT("$A$"&amp;ROW($A398)) &lt;&gt; ""),ROW($A$1:INDIRECT("$A$"&amp;ROW($A398)))), 1))), "",
INDIRECT("$Y$"&amp;LOOKUP(2, 1 / ($AY$1:INDIRECT("$AY$"&amp;ROW($AY398)-1) &lt;&gt; ""),ROW($AY$1:INDIRECT("$AY$"&amp;ROW($AY398)-1)))))</f>
        <v>616</v>
      </c>
      <c r="BN398" s="3" t="b">
        <f t="shared" ca="1" si="36"/>
        <v>1</v>
      </c>
    </row>
    <row r="399" spans="1:66" x14ac:dyDescent="0.45">
      <c r="A399" s="69"/>
      <c r="B399" s="69"/>
      <c r="C399" s="68"/>
      <c r="D399" s="68"/>
      <c r="E399" s="68"/>
      <c r="F399" s="56">
        <v>2</v>
      </c>
      <c r="G399" s="2" t="s">
        <v>334</v>
      </c>
      <c r="H399" s="2" t="s">
        <v>50</v>
      </c>
      <c r="I399" s="2">
        <v>35</v>
      </c>
      <c r="J399" s="2" t="s">
        <v>113</v>
      </c>
      <c r="K399" s="2" t="s">
        <v>335</v>
      </c>
      <c r="L399" s="2" t="s">
        <v>53</v>
      </c>
      <c r="M399" s="2" t="s">
        <v>407</v>
      </c>
      <c r="N399" s="2" t="s">
        <v>254</v>
      </c>
      <c r="O399" s="2" t="s">
        <v>645</v>
      </c>
      <c r="P399" s="2" t="s">
        <v>528</v>
      </c>
      <c r="Q399" s="2">
        <v>0</v>
      </c>
      <c r="R399" s="2">
        <f>_xlfn.FLOOR.MATH((((2*VLOOKUP(G399, 'EV and Base'!$A$1:$N$671, 9, FALSE))+$Q399)*$I399)/100)+$I399+10</f>
        <v>80</v>
      </c>
      <c r="S399" s="2">
        <f>_xlfn.FLOOR.MATH((_xlfn.FLOOR.MATH((((2*VLOOKUP($G399, 'EV and Base'!$A$1:$N$671, 10, FALSE))+$Q399)*$I399)/100)+5)*
IF(OR($J399="Lonely", $J399="Brave", $J399="Adamant", $J399="Naughty"), 1.1,
IF(OR($J399="Bold", $J399="Timid", $J399="Modest", $J399="Calm"), 0.9, 1)))</f>
        <v>57</v>
      </c>
      <c r="T399" s="2">
        <f>_xlfn.FLOOR.MATH((_xlfn.FLOOR.MATH((((2*VLOOKUP($G399, 'EV and Base'!$A$1:$N$671, 11, FALSE))+$Q399)*$I399)/100)+5)*
IF(OR($J399="Bold", $J399="Relaxed", $J399="Impish", $J399="Lax"), 1.1,
IF(OR($J399="Lonely", $J399="Hasty", $J399="Mild", $J399="Gentle"), 0.9, 1)))</f>
        <v>54</v>
      </c>
      <c r="U399" s="2">
        <f>_xlfn.FLOOR.MATH((_xlfn.FLOOR.MATH((((2*VLOOKUP($G399, 'EV and Base'!$A$1:$N$671, 12, FALSE))+$Q399)*$I399)/100)+5)*
IF(OR($J399="Modest", $J399="Mild", $J399="Quiet", $J399="Rash"), 1.1,
IF(OR($J399="Adamant", $J399="Impish", $J399="Jolly", $J399="Careful"), 0.9, 1)))</f>
        <v>29</v>
      </c>
      <c r="V399" s="2">
        <f>_xlfn.FLOOR.MATH((_xlfn.FLOOR.MATH((((2*VLOOKUP($G399, 'EV and Base'!$A$1:$N$671, 13, FALSE))+$Q399)*$I399)/100)+5)*
IF(OR($J399="Calm", $J399="Gentle", $J399="Sassy", $J399="Careful"), 1.1,
IF(OR($J399="Naughty", $J399="Lax", $J399="Naive", $J399="Rash"), 0.9, 1)))</f>
        <v>54</v>
      </c>
      <c r="W399" s="2">
        <f>_xlfn.FLOOR.MATH((_xlfn.FLOOR.MATH((((2*VLOOKUP($G399, 'EV and Base'!$A$1:$N$671, 14, FALSE))+$Q399)*$I399)/100)+5)*
IF(OR($J399="Timid", $J399="Hasty", $J399="Jolly", $J399="Naive"), 1.1,
IF(OR($J399="Brave", $J399="Relaxed", $J399="Quiet", $J399="Sassy"), 0.9, 1)))</f>
        <v>38</v>
      </c>
      <c r="X399" s="68"/>
      <c r="Y399" s="1">
        <v>682</v>
      </c>
      <c r="Z399" s="1">
        <v>1</v>
      </c>
      <c r="AA399" s="23" t="str" cm="1">
        <f t="array" aca="1" ref="AA399" ca="1">IF(NOT(ISNUMBER(INDEX($A:$A,LOOKUP(2,1/($A$1:INDIRECT("$A$"&amp;ROW($A399))&lt;&gt;""),ROW($A$1:INDIRECT("$A$"&amp;ROW($A399)))),1))),"",
IF(NOT(ISNUMBER($A399)),$AA398,
IF($AB399&lt;16,"Lillipup",
IF($AB399&lt;32,"Herdier",
"Stoutland"))))</f>
        <v>Stoutland</v>
      </c>
      <c r="AB399" s="25" cm="1">
        <f t="array" aca="1" ref="AB399" ca="1">IF(NOT(ISNUMBER(INDEX($A:$A, LOOKUP(2, 1 / ($A$1:INDIRECT("$A$"&amp;ROW($A399)) &lt;&gt; ""),ROW($A$1:INDIRECT("$A$"&amp;ROW($A399)))), 1))), "",
VLOOKUP($AY399,'Medium-Slow'!$A$1:$B$101,2,TRUE))</f>
        <v>52</v>
      </c>
      <c r="AC399" s="23" cm="1">
        <f t="array" aca="1" ref="AC399" ca="1">IF(NOT(ISNUMBER(INDEX($A:$A, LOOKUP(2, 1 / ($A$1:INDIRECT("$A$"&amp;ROW($A399)) &lt;&gt; ""),ROW($A$1:INDIRECT("$A$"&amp;ROW($A399)))), 1))), "",
INDEX($AC:$AC, LOOKUP(2, 1 / ($AC$1:INDIRECT("$AC$"&amp;ROW($AC399)-1) &lt;&gt; ""),ROW($AC$1:INDIRECT("$AC$"&amp;ROW($AC399)-1))), 1)+
IF(INDEX($AC:$AC, LOOKUP(2, 1 / ($AC$1:INDIRECT("$AC$"&amp;ROW($AC399)-1) &lt;&gt; ""),ROW($AC$1:INDIRECT("$AC$"&amp;ROW($AC399)-1))), 1)+
INDEX($AD:$AD, LOOKUP(2, 1 / ($AD$1:INDIRECT("$AD$"&amp;ROW($AD399)-1) &lt;&gt; ""),ROW($AD$1:INDIRECT("$AD$"&amp;ROW($AD399)-1))), 1)+
INDEX($AE:$AE, LOOKUP(2, 1 / ($AE$1:INDIRECT("$AE$"&amp;ROW($AE399)-1) &lt;&gt; ""),ROW($AE$1:INDIRECT("$AE$"&amp;ROW($AD399)-1))), 1)+
INDEX($AE:$AF, LOOKUP(2, 1 / ($AF$1:INDIRECT("$AF$"&amp;ROW($AF399)-1) &lt;&gt; ""),ROW($AF$1:INDIRECT("$AF$"&amp;ROW($AD399)-1))), 1)+
INDEX($AG:$AG, LOOKUP(2, 1 / ($AG$1:INDIRECT("$AG$"&amp;ROW($AG399)-1) &lt;&gt; ""),ROW($AG$1:INDIRECT("$AG$"&amp;ROW($AD399)-1))), 1)+
INDEX($AH:$AH, LOOKUP(2, 1 / ($AH$1:INDIRECT("$AH$"&amp;ROW($AH399)-1) &lt;&gt; ""),ROW($AH$1:INDIRECT("$AH$"&amp;ROW($AD399)-1))), 1)&gt;=510,0,
IF(INDEX($AC:$AC, LOOKUP(2, 1 / ($AC$1:INDIRECT("$AC$"&amp;ROW($AC399)-1) &lt;&gt; ""),ROW($AC$1:INDIRECT("$AC$"&amp;ROW($AC399)-1))), 1)&gt;=255,0,
VLOOKUP(INDIRECT("$G$"&amp;LOOKUP(2, 1 / ($AC$1:INDIRECT("$AC$"&amp;ROW($AC399)-1) &lt;&gt; ""),ROW($AC$1:INDIRECT("$AC$"&amp;ROW($AC399)-1)))), 'EV and Base'!$A$1:$N$671, 3, FALSE))))</f>
        <v>10</v>
      </c>
      <c r="AD399" s="2" cm="1">
        <f t="array" aca="1" ref="AD399" ca="1">IF(NOT(ISNUMBER(INDEX($A:$A, LOOKUP(2, 1 / ($A$1:INDIRECT("$A$"&amp;ROW($A399)) &lt;&gt; ""),ROW($A$1:INDIRECT("$A$"&amp;ROW($A399)))), 1))), "",
INDEX($AD:$AD, LOOKUP(2, 1 / ($AD$1:INDIRECT("$AD$"&amp;ROW($AD399)-1) &lt;&gt; ""),ROW($AD$1:INDIRECT("$AD$"&amp;ROW($AD399)-1))), 1)+
IF(INDEX($AC:$AC, LOOKUP(2, 1 / ($AC$1:INDIRECT("$AC$"&amp;ROW($AC399)-1) &lt;&gt; ""),ROW($AC$1:INDIRECT("$AC$"&amp;ROW($AC399)-1))), 1)+
INDEX($AD:$AD, LOOKUP(2, 1 / ($AD$1:INDIRECT("$AD$"&amp;ROW($AD399)-1) &lt;&gt; ""),ROW($AD$1:INDIRECT("$AD$"&amp;ROW($AD399)-1))), 1)+
INDEX($AE:$AE, LOOKUP(2, 1 / ($AE$1:INDIRECT("$AE$"&amp;ROW($AE399)-1) &lt;&gt; ""),ROW($AE$1:INDIRECT("$AE$"&amp;ROW($AD399)-1))), 1)+
INDEX($AE:$AF, LOOKUP(2, 1 / ($AF$1:INDIRECT("$AF$"&amp;ROW($AF399)-1) &lt;&gt; ""),ROW($AF$1:INDIRECT("$AF$"&amp;ROW($AD399)-1))), 1)+
INDEX($AG:$AG, LOOKUP(2, 1 / ($AG$1:INDIRECT("$AG$"&amp;ROW($AG399)-1) &lt;&gt; ""),ROW($AG$1:INDIRECT("$AG$"&amp;ROW($AD399)-1))), 1)+
INDEX($AH:$AH, LOOKUP(2, 1 / ($AH$1:INDIRECT("$AH$"&amp;ROW($AH399)-1) &lt;&gt; ""),ROW($AH$1:INDIRECT("$AH$"&amp;ROW($AD399)-1))), 1)&gt;=510,0,
IF(INDEX($AD:$AD, LOOKUP(2, 1 / ($AD$1:INDIRECT("$AD$"&amp;ROW($AD399)-1) &lt;&gt; ""),ROW($AD$1:INDIRECT("$AD$"&amp;ROW($AD399)-1))), 1)&gt;=255,0,
VLOOKUP(INDIRECT("$G$"&amp;LOOKUP(2, 1 / ($AD$1:INDIRECT("$AD$"&amp;ROW($AD399)-1) &lt;&gt; ""),ROW($AD$1:INDIRECT("$AD$"&amp;ROW($AD399)-1)))), 'EV and Base'!$A$1:$N$671, 4, FALSE))))</f>
        <v>118</v>
      </c>
      <c r="AE399" s="2" cm="1">
        <f t="array" aca="1" ref="AE399" ca="1">IF(NOT(ISNUMBER(INDEX($A:$A,LOOKUP(2,1/($A$1:INDIRECT("$A$"&amp;ROW($A399))&lt;&gt;""),ROW($A$1:INDIRECT("$A$"&amp;ROW($A399)))),1))),"",
INDEX($AE:$AE,LOOKUP(2,1/($AE$1:INDIRECT("$AE$"&amp;ROW($AE399)-1)&lt;&gt;""),ROW($AE$1:INDIRECT("$AE$"&amp;ROW($AE399)-1))),1)+
IF(INDEX($AC:$AC,LOOKUP(2,1/($AC$1:INDIRECT("$AC$"&amp;ROW($AC399)-1)&lt;&gt;""),ROW($AC$1:INDIRECT("$AC$"&amp;ROW($AC399)-1))),1)+
INDEX($AD:$AD,LOOKUP(2,1/($AD$1:INDIRECT("$AD$"&amp;ROW($AD399)-1)&lt;&gt;""),ROW($AD$1:INDIRECT("$AD$"&amp;ROW($AD399)-1))),1)+
INDEX($AE:$AE,LOOKUP(2,1/($AE$1:INDIRECT("$AE$"&amp;ROW($AE399)-1)&lt;&gt;""),ROW($AE$1:INDIRECT("$AE$"&amp;ROW($AD399)-1))),1)+
INDEX($AE:$AF,LOOKUP(2,1/($AF$1:INDIRECT("$AF$"&amp;ROW($AF399)-1)&lt;&gt;""),ROW($AF$1:INDIRECT("$AF$"&amp;ROW($AD399)-1))),1)+
INDEX($AG:$AG,LOOKUP(2,1/($AG$1:INDIRECT("$AG$"&amp;ROW($AG399)-1)&lt;&gt;""),ROW($AG$1:INDIRECT("$AG$"&amp;ROW($AD399)-1))),1)+
INDEX($AH:$AH,LOOKUP(2,1/($AH$1:INDIRECT("$AH$"&amp;ROW($AH399)-1)&lt;&gt;""),ROW($AH$1:INDIRECT("$AH$"&amp;ROW($AD399)-1))),1)&gt;=510,0,
IF(INDEX($AE:$AE,LOOKUP(2,1/($AE$1:INDIRECT("$AE$"&amp;ROW($AE399)-1)&lt;&gt;""),ROW($AE$1:INDIRECT("$AE$"&amp;ROW($AE399)-1))),1)&gt;=255,0,
VLOOKUP(INDIRECT("$G$"&amp;LOOKUP(2,1/($AE$1:INDIRECT("$AE$"&amp;ROW($AE399)-1)&lt;&gt;""),ROW($AE$1:INDIRECT("$AE$"&amp;ROW($AE399)-1)))),'EV and Base'!$A$1:$N$671,5,FALSE))))</f>
        <v>11</v>
      </c>
      <c r="AF399" s="2" cm="1">
        <f t="array" aca="1" ref="AF399" ca="1">IF(NOT(ISNUMBER(INDEX($A:$A, LOOKUP(2, 1 / ($A$1:INDIRECT("$A$"&amp;ROW($A399)) &lt;&gt; ""),ROW($A$1:INDIRECT("$A$"&amp;ROW($A399)))), 1))), "",
INDEX($AF:$AF, LOOKUP(2, 1 / ($AF$1:INDIRECT("$AF$"&amp;ROW($AF399)-1) &lt;&gt; ""),ROW($AF$1:INDIRECT("$AF$"&amp;ROW($AF399)-1))), 1)+
IF(INDEX($AC:$AC, LOOKUP(2, 1 / ($AC$1:INDIRECT("$AC$"&amp;ROW($AC399)-1) &lt;&gt; ""),ROW($AC$1:INDIRECT("$AC$"&amp;ROW($AC399)-1))), 1)+
INDEX($AD:$AD, LOOKUP(2, 1 / ($AD$1:INDIRECT("$AD$"&amp;ROW($AD399)-1) &lt;&gt; ""),ROW($AD$1:INDIRECT("$AD$"&amp;ROW($AD399)-1))), 1)+
INDEX($AE:$AE, LOOKUP(2, 1 / ($AE$1:INDIRECT("$AE$"&amp;ROW($AE399)-1) &lt;&gt; ""),ROW($AE$1:INDIRECT("$AE$"&amp;ROW($AD399)-1))), 1)+
INDEX($AE:$AF, LOOKUP(2, 1 / ($AF$1:INDIRECT("$AF$"&amp;ROW($AF399)-1) &lt;&gt; ""),ROW($AF$1:INDIRECT("$AF$"&amp;ROW($AD399)-1))), 1)+
INDEX($AG:$AG, LOOKUP(2, 1 / ($AG$1:INDIRECT("$AG$"&amp;ROW($AG399)-1) &lt;&gt; ""),ROW($AG$1:INDIRECT("$AG$"&amp;ROW($AD399)-1))), 1)+
INDEX($AH:$AH, LOOKUP(2, 1 / ($AH$1:INDIRECT("$AH$"&amp;ROW($AH399)-1) &lt;&gt; ""),ROW($AH$1:INDIRECT("$AH$"&amp;ROW($AD399)-1))), 1)&gt;=510,0,
IF(INDEX($AF:$AF, LOOKUP(2, 1 / ($AF$1:INDIRECT("$AF$"&amp;ROW($AF399)-1) &lt;&gt; ""),ROW($AF$1:INDIRECT("$AF$"&amp;ROW($AF399)-1))), 1)&gt;=255,0,
VLOOKUP(INDIRECT("$G$"&amp;LOOKUP(2, 1 / ($AF$1:INDIRECT("$AF$"&amp;ROW($AF399)-1) &lt;&gt; ""),ROW($AF$1:INDIRECT("$AF$"&amp;ROW($AF399)-1)))), 'EV and Base'!$A$1:$N$671, 6, FALSE))))</f>
        <v>21</v>
      </c>
      <c r="AG399" s="2" cm="1">
        <f t="array" aca="1" ref="AG399" ca="1">IF(NOT(ISNUMBER(INDEX($A:$A, LOOKUP(2, 1 / ($A$1:INDIRECT("$A$"&amp;ROW($A399)) &lt;&gt; ""),ROW($A$1:INDIRECT("$A$"&amp;ROW($A399)))), 1))), "",
INDEX($AG:$AG, LOOKUP(2, 1 / ($AG$1:INDIRECT("$AG$"&amp;ROW($AG399)-1) &lt;&gt; ""),ROW($AG$1:INDIRECT("$AG$"&amp;ROW($AG399)-1))), 1)+
IF(INDEX($AC:$AC, LOOKUP(2, 1 / ($AC$1:INDIRECT("$AC$"&amp;ROW($AC399)-1) &lt;&gt; ""),ROW($AC$1:INDIRECT("$AC$"&amp;ROW($AC399)-1))), 1)+
INDEX($AD:$AD, LOOKUP(2, 1 / ($AD$1:INDIRECT("$AD$"&amp;ROW($AD399)-1) &lt;&gt; ""),ROW($AD$1:INDIRECT("$AD$"&amp;ROW($AD399)-1))), 1)+
INDEX($AE:$AE, LOOKUP(2, 1 / ($AE$1:INDIRECT("$AE$"&amp;ROW($AE399)-1) &lt;&gt; ""),ROW($AE$1:INDIRECT("$AE$"&amp;ROW($AD399)-1))), 1)+
INDEX($AE:$AF, LOOKUP(2, 1 / ($AF$1:INDIRECT("$AF$"&amp;ROW($AF399)-1) &lt;&gt; ""),ROW($AF$1:INDIRECT("$AF$"&amp;ROW($AD399)-1))), 1)+
INDEX($AG:$AG, LOOKUP(2, 1 / ($AG$1:INDIRECT("$AG$"&amp;ROW($AG399)-1) &lt;&gt; ""),ROW($AG$1:INDIRECT("$AG$"&amp;ROW($AD399)-1))), 1)+
INDEX($AH:$AH, LOOKUP(2, 1 / ($AH$1:INDIRECT("$AH$"&amp;ROW($AH399)-1) &lt;&gt; ""),ROW($AH$1:INDIRECT("$AH$"&amp;ROW($AD399)-1))), 1)&gt;=510,0,
IF(INDEX($AG:$AG, LOOKUP(2, 1 / ($AG$1:INDIRECT("$AG$"&amp;ROW($AG399)-1) &lt;&gt; ""),ROW($AG$1:INDIRECT("$AG$"&amp;ROW($AG399)-1))), 1)&gt;=255,0,
VLOOKUP(INDIRECT("$G$"&amp;LOOKUP(2, 1 / ($AG$1:INDIRECT("$AG$"&amp;ROW($AG399)-1) &lt;&gt; ""),ROW($AG$1:INDIRECT("$AG$"&amp;ROW($AG399)-1)))), 'EV and Base'!$A$1:$N$671, 7, FALSE))))</f>
        <v>6</v>
      </c>
      <c r="AH399" s="24" cm="1">
        <f t="array" aca="1" ref="AH399" ca="1">IF(NOT(ISNUMBER(INDEX($A:$A,LOOKUP(2,1/($A$1:INDIRECT("$A$"&amp;ROW($A399))&lt;&gt;""),ROW($A$1:INDIRECT("$A$"&amp;ROW($A399)))),1))),"",
INDEX($AH:$AH,LOOKUP(2,1/($AH$1:INDIRECT("$AH$"&amp;ROW($AH399)-1)&lt;&gt;""),ROW($AH$1:INDIRECT("$AH$"&amp;ROW($AH399)-1))),1)+
IF(INDEX($AC:$AC,LOOKUP(2,1/($AC$1:INDIRECT("$AC$"&amp;ROW($AC399)-1)&lt;&gt;""),ROW($AC$1:INDIRECT("$AC$"&amp;ROW($AC399)-1))),1)+
INDEX($AD:$AD,LOOKUP(2,1/($AD$1:INDIRECT("$AD$"&amp;ROW($AD399)-1)&lt;&gt;""),ROW($AD$1:INDIRECT("$AD$"&amp;ROW($AD399)-1))),1)+
INDEX($AE:$AE,LOOKUP(2,1/($AE$1:INDIRECT("$AE$"&amp;ROW($AE399)-1)&lt;&gt;""),ROW($AE$1:INDIRECT("$AE$"&amp;ROW($AD399)-1))),1)+
INDEX($AE:$AF,LOOKUP(2,1/($AF$1:INDIRECT("$AF$"&amp;ROW($AF399)-1)&lt;&gt;""),ROW($AF$1:INDIRECT("$AF$"&amp;ROW($AD399)-1))),1)+
INDEX($AG:$AG,LOOKUP(2,1/($AG$1:INDIRECT("$AG$"&amp;ROW($AG399)-1)&lt;&gt;""),ROW($AG$1:INDIRECT("$AG$"&amp;ROW($AD399)-1))),1)+
INDEX($AH:$AH,LOOKUP(2,1/($AH$1:INDIRECT("$AH$"&amp;ROW($AH399)-1)&lt;&gt;""),ROW($AH$1:INDIRECT("$AH$"&amp;ROW($AD399)-1))),1)&gt;=510,0,
IF(INDEX($AH:$AH,LOOKUP(2,1/($AH$1:INDIRECT("$AH$"&amp;ROW($AH399)-1)&lt;&gt;""),ROW($AH$1:INDIRECT("$AH$"&amp;ROW($AH399)-1))),1)&gt;=255,0,
VLOOKUP(INDIRECT("$G$"&amp;LOOKUP(2,1/($AH$1:INDIRECT("$AH$"&amp;ROW($AH399)-1)&lt;&gt;""),ROW($AH$1:INDIRECT("$AH$"&amp;ROW($AH399)-1)))),'EV and Base'!$A$1:$N$671,8,FALSE))))</f>
        <v>71</v>
      </c>
      <c r="AI399" s="29" cm="1">
        <f t="array" aca="1" ref="AI399" ca="1">IF(NOT(ISNUMBER(INDEX($A:$A,LOOKUP(2,1/($A$1:INDIRECT("$A$"&amp;ROW($A399))&lt;&gt;""),ROW($A$1:INDIRECT("$A$"&amp;ROW($A399)))),1))),"",
ROUNDDOWN((((2*VLOOKUP($AA399,'EV and Base'!$A$1:$N$671,9,FALSE))+31+ROUNDDOWN($AC399/4,0))*$AB399)/100,0)+$AB399+10)</f>
        <v>167</v>
      </c>
      <c r="AJ399" s="21" cm="1">
        <f t="array" aca="1" ref="AJ399" ca="1">IF(NOT(ISNUMBER(INDEX($A:$A, LOOKUP(2, 1 / ($A$1:INDIRECT("$A$"&amp;ROW($A399)) &lt;&gt; ""),ROW($A$1:INDIRECT("$A$"&amp;ROW($A399)))), 1))), "",
ROUNDDOWN((ROUNDDOWN((((2*VLOOKUP($AA399, 'EV and Base'!$A$1:$N$671, 10, FALSE))+31+ROUNDDOWN($AD399/4, 0))*$AB399)/100, 0)+5)*1.1, 0))</f>
        <v>154</v>
      </c>
      <c r="AK399" s="21" t="str" cm="1">
        <f t="array" aca="1" ref="AK399" ca="1">IF(NOT(ISNUMBER(INDEX($A:$A, LOOKUP(2, 1 / ($A$1:INDIRECT("$A$"&amp;ROW($A399)) &lt;&gt; ""),ROW($A$1:INDIRECT("$A$"&amp;ROW($A399)))), 1))), "",
ROUNDDOWN((ROUNDDOWN((((2*VLOOKUP($AA399, 'EV and Base'!$A$1:$N$671, 11, FALSE))+30+ROUNDDOWN($AE399/4, 0))*$AB399)/100, 0)+5), 0)
&amp;"-"&amp;
ROUNDDOWN((ROUNDDOWN((((2*VLOOKUP($AA399, 'EV and Base'!$A$1:$N$671, 11, FALSE))+31+ROUNDDOWN($AE399/4, 0))*$AB399)/100, 0)+5), 0))</f>
        <v>115-115</v>
      </c>
      <c r="AL399" s="21" t="str" cm="1">
        <f t="array" aca="1" ref="AL399" ca="1">IF(NOT(ISNUMBER(INDEX($A:$A, LOOKUP(2, 1 / ($A$1:INDIRECT("$A$"&amp;ROW($A399)) &lt;&gt; ""),ROW($A$1:INDIRECT("$A$"&amp;ROW($A399)))), 1))), "",
ROUNDDOWN((ROUNDDOWN((((2*VLOOKUP($AA399, 'EV and Base'!$A$1:$N$671, 12, FALSE))+0+ROUNDDOWN($AF399/4, 0))*$AB399)/100, 0)+5)*0.9, 0)
&amp;"-"&amp;
ROUNDDOWN((ROUNDDOWN((((2*VLOOKUP($AA399, 'EV and Base'!$A$1:$N$671, 12, FALSE))+31+ROUNDDOWN($AF399/4, 0))*$AB399)/100, 0)+5)*0.9, 0))</f>
        <v>48-63</v>
      </c>
      <c r="AM399" s="21" t="str" cm="1">
        <f t="array" aca="1" ref="AM399" ca="1">IF(NOT(ISNUMBER(INDEX($A:$A, LOOKUP(2, 1 / ($A$1:INDIRECT("$A$"&amp;ROW($A399)) &lt;&gt; ""),ROW($A$1:INDIRECT("$A$"&amp;ROW($A399)))), 1))), "",
ROUNDDOWN((ROUNDDOWN((((2*VLOOKUP($AA399, 'EV and Base'!$A$1:$N$671, 13, FALSE))+30+ROUNDDOWN($AG399/4, 0))*$AB399)/100, 0)+5), 0)
&amp;"-"&amp;
ROUNDDOWN((ROUNDDOWN((((2*VLOOKUP($AA399, 'EV and Base'!$A$1:$N$671, 13, FALSE))+31+ROUNDDOWN($AG399/4, 0))*$AB399)/100, 0)+5), 0))</f>
        <v>114-115</v>
      </c>
      <c r="AN399" s="25" cm="1">
        <f t="array" aca="1" ref="AN399" ca="1">IF(NOT(ISNUMBER(INDEX($A:$A, LOOKUP(2, 1 / ($A$1:INDIRECT("$A$"&amp;ROW($A399)) &lt;&gt; ""),ROW($A$1:INDIRECT("$A$"&amp;ROW($A399)))), 1))), "",
ROUNDDOWN((ROUNDDOWN((((2*VLOOKUP($AA399, 'EV and Base'!$A$1:$N$671, 14, FALSE))+31+ROUNDDOWN($AH399/4, 0))*$AB399)/100, 0)+5), 0))</f>
        <v>113</v>
      </c>
      <c r="AO399" s="23" cm="1">
        <f t="array" aca="1" ref="AO399" ca="1">IF(NOT(ISNUMBER(INDEX($A:$A, LOOKUP(2, 1 / ($A$1:INDIRECT("$A$"&amp;ROW($A399)) &lt;&gt; ""),ROW($A$1:INDIRECT("$A$"&amp;ROW($A399)))), 1))), "",
ROUNDDOWN((((2*VLOOKUP($AA399, 'EV and Base'!$A$1:$N$671, 9, FALSE))+31+ROUNDDOWN($AC399/4, 0))*$AB399)/100, 0)+$AB399+10)</f>
        <v>167</v>
      </c>
      <c r="AP399" s="2" cm="1">
        <f t="array" aca="1" ref="AP399" ca="1">IF(NOT(ISNUMBER(INDEX($A:$A, LOOKUP(2, 1 / ($A$1:INDIRECT("$A$"&amp;ROW($A399)) &lt;&gt; ""),ROW($A$1:INDIRECT("$A$"&amp;ROW($A399)))), 1))), "",
ROUNDDOWN((ROUNDDOWN((((2*VLOOKUP($AA399, 'EV and Base'!$A$1:$N$671, 10, FALSE))+31+ROUNDDOWN($AD399/4, 0))*$AB399)/100, 0)+5)*1.1, 0))</f>
        <v>154</v>
      </c>
      <c r="AQ399" s="2" cm="1">
        <f t="array" aca="1" ref="AQ399" ca="1">IF(NOT(ISNUMBER(INDEX($A:$A, LOOKUP(2, 1 / ($A$1:INDIRECT("$A$"&amp;ROW($A399)) &lt;&gt; ""),ROW($A$1:INDIRECT("$A$"&amp;ROW($A399)))), 1))), "",
ROUNDDOWN((ROUNDDOWN((((2*VLOOKUP($AA399, 'EV and Base'!$A$1:$N$671, 11, FALSE))+$AV$2+ROUNDDOWN($AE399/4, 0))*$AB399)/100, 0)+5), 0))</f>
        <v>115</v>
      </c>
      <c r="AR399" s="22" cm="1">
        <f t="array" aca="1" ref="AR399" ca="1">IF(NOT(ISNUMBER(INDEX($A:$A, LOOKUP(2, 1 / ($A$1:INDIRECT("$A$"&amp;ROW($A399)) &lt;&gt; ""),ROW($A$1:INDIRECT("$A$"&amp;ROW($A399)))), 1))), "",
ROUNDDOWN((ROUNDDOWN((((2*VLOOKUP($AA399, 'EV and Base'!$A$1:$N$671, 12, FALSE))+$AW$2+ROUNDDOWN($AF399/4, 0))*$AB399)/100, 0)+5)*0.9, 0))</f>
        <v>56</v>
      </c>
      <c r="AS399" s="2" cm="1">
        <f t="array" aca="1" ref="AS399" ca="1">IF(NOT(ISNUMBER(INDEX($A:$A, LOOKUP(2, 1 / ($A$1:INDIRECT("$A$"&amp;ROW($A399)) &lt;&gt; ""),ROW($A$1:INDIRECT("$A$"&amp;ROW($A399)))), 1))), "",
ROUNDDOWN((ROUNDDOWN((((2*VLOOKUP($AA399, 'EV and Base'!$A$1:$N$671, 13, FALSE))+$AX$2+ROUNDDOWN($AG399/4, 0))*$AB399)/100, 0)+5), 0))</f>
        <v>115</v>
      </c>
      <c r="AT399" s="24" cm="1">
        <f t="array" aca="1" ref="AT399" ca="1">IF(NOT(ISNUMBER(INDEX($A:$A, LOOKUP(2, 1 / ($A$1:INDIRECT("$A$"&amp;ROW($A399)) &lt;&gt; ""),ROW($A$1:INDIRECT("$A$"&amp;ROW($A399)))), 1))), "",
ROUNDDOWN((ROUNDDOWN((((2*VLOOKUP($AA399, 'EV and Base'!$A$1:$N$671, 14, FALSE))+31+ROUNDDOWN($AH399/4, 0))*$AB399)/100, 0)+5), 0))</f>
        <v>113</v>
      </c>
      <c r="AU399" s="28">
        <v>255</v>
      </c>
      <c r="AY399" cm="1">
        <f t="array" aca="1" ref="AY399" ca="1">IF(NOT(ISNUMBER(INDEX($A:$A,LOOKUP(2,1/($A$1:INDIRECT("$A$"&amp;ROW($A399))&lt;&gt;""),ROW($A$1:INDIRECT("$A$"&amp;ROW($A399)))),1))),"",
INDEX($AY:$AY,LOOKUP(2,1/($AY$1:INDIRECT("$AY$"&amp;ROW($AY399)-1)&lt;&gt;""),ROW($AY$1:INDIRECT("$AY$"&amp;ROW($AY399)-1))),1)+$BL399)</f>
        <v>133320</v>
      </c>
      <c r="AZ399" s="3" cm="1">
        <f t="array" aca="1" ref="AZ399" ca="1">IF(NOT(ISNUMBER(INDEX($A:$A, LOOKUP(2, 1 / ($A$1:INDIRECT("$A$"&amp;ROW($A399)) &lt;&gt; ""),ROW($A$1:INDIRECT("$A$"&amp;ROW($A399)))), 1))), "",
VLOOKUP(INDIRECT("$G$"&amp;LOOKUP(2, 1 / ($AY$1:INDIRECT("$AY$"&amp;ROW($AY399)-1) &lt;&gt; ""),ROW($AY$1:INDIRECT("$AY$"&amp;ROW($AY399)-1)))),'EV and Base'!A322:N992,2,FALSE))</f>
        <v>147</v>
      </c>
      <c r="BA399" s="3" cm="1">
        <f t="array" aca="1" ref="BA399" ca="1">IF(NOT(ISNUMBER(INDEX($A:$A, LOOKUP(2, 1 / ($A$1:INDIRECT("$A$"&amp;ROW($A399)) &lt;&gt; ""),ROW($A$1:INDIRECT("$A$"&amp;ROW($A399)))), 1))), "",
INDIRECT("$I$"&amp;LOOKUP(2, 1 / ($AY$1:INDIRECT("$AY$"&amp;ROW($AY399)-1) &lt;&gt; ""),ROW($AY$1:INDIRECT("$AY$"&amp;ROW($AY399)-1)))))</f>
        <v>35</v>
      </c>
      <c r="BB399" s="1" cm="1">
        <f t="array" aca="1" ref="BB399" ca="1">IF(NOT(ISNUMBER(INDEX($A:$A, LOOKUP(2, 1 / ($A$1:INDIRECT("$A$"&amp;ROW($A399)) &lt;&gt; ""),ROW($A$1:INDIRECT("$A$"&amp;ROW($A399)))), 1))), "",
INDIRECT("$AB$"&amp;LOOKUP(2, 1 / ($AY$1:INDIRECT("$AY$"&amp;ROW($AY399)-1) &lt;&gt; ""),ROW($AY$1:INDIRECT("$AY$"&amp;ROW($AY399)-1)))))</f>
        <v>51</v>
      </c>
      <c r="BC399" s="3" cm="1">
        <f t="array" aca="1" ref="BC399" ca="1">IF(NOT(ISNUMBER(INDEX($A:$A,LOOKUP(2,1/($A$1:INDIRECT("$A$"&amp;ROW($A399))&lt;&gt;""),ROW($A$1:INDIRECT("$A$"&amp;ROW($A399)))),1))),"",
$BA399+$BA399+10)</f>
        <v>80</v>
      </c>
      <c r="BD399" s="3" cm="1">
        <f t="array" aca="1" ref="BD399" ca="1">IF(NOT(ISNUMBER(INDEX($A:$A,LOOKUP(2,1/($A$1:INDIRECT("$A$"&amp;ROW($A399))&lt;&gt;""),ROW($A$1:INDIRECT("$A$"&amp;ROW($A399)))),1))),"",
$BA399+$BB399+10)</f>
        <v>96</v>
      </c>
      <c r="BE399" s="3" cm="1">
        <f t="array" aca="1" ref="BE399" ca="1">IF(NOT(ISNUMBER(INDEX($A:$A,LOOKUP(2,1/($A$1:INDIRECT("$A$"&amp;ROW($A399))&lt;&gt;""),ROW($A$1:INDIRECT("$A$"&amp;ROW($A399)))),1))),"",
$BC399*$BC399)</f>
        <v>6400</v>
      </c>
      <c r="BF399" s="3" cm="1">
        <f t="array" aca="1" ref="BF399" ca="1">IF(NOT(ISNUMBER(INDEX($A:$A,LOOKUP(2,1/($A$1:INDIRECT("$A$"&amp;ROW($A399))&lt;&gt;""),ROW($A$1:INDIRECT("$A$"&amp;ROW($A399)))),1))),"",
$BD399*$BD399)</f>
        <v>9216</v>
      </c>
      <c r="BG399" s="3" cm="1">
        <f t="array" aca="1" ref="BG399" ca="1">IF(NOT(ISNUMBER(INDEX($A:$A,LOOKUP(2,1/($A$1:INDIRECT("$A$"&amp;ROW($A399))&lt;&gt;""),ROW($A$1:INDIRECT("$A$"&amp;ROW($A399)))),1))),"",
_xlfn.FLOOR.MATH(1.5*_xlfn.FLOOR.MATH($AZ399*BA399/5)))</f>
        <v>1543</v>
      </c>
      <c r="BH399" s="3" cm="1">
        <f t="array" aca="1" ref="BH399" ca="1">IF(NOT(ISNUMBER(INDEX($A:$A, LOOKUP(2, 1 / ($A$1:INDIRECT("$A$"&amp;ROW($A399)) &lt;&gt; ""),ROW($A$1:INDIRECT("$A$"&amp;ROW($A399)))), 1))), "",
_xlfn.FLOOR.MATH($BG399/IF(OR(INDIRECT("$C$"&amp;LOOKUP(2, 1 / ($AY$1:INDIRECT("$AY$"&amp;ROW($AY399)-1) &lt;&gt; ""),ROW($AY$1:INDIRECT("$AY$"&amp;ROW($AY399)-1))))="Multi",
INDIRECT("$C$"&amp;LOOKUP(2, 1 / ($AY$1:INDIRECT("$AY$"&amp;ROW($AY399)-1) &lt;&gt; ""),ROW($AY$1:INDIRECT("$AY$"&amp;ROW($AY399)-1))))="Double"),2,1)))</f>
        <v>1543</v>
      </c>
      <c r="BI399" s="3" cm="1">
        <f t="array" aca="1" ref="BI399" ca="1">IF(NOT(ISNUMBER(INDEX($A:$A,LOOKUP(2,1/($A$1:INDIRECT("$A$"&amp;ROW($A399))&lt;&gt;""),ROW($A$1:INDIRECT("$A$"&amp;ROW($A399)))),1))),"",
VLOOKUP($BC399,GameFreakSQRT!$A$1:$B$200,2,FALSE))</f>
        <v>36636</v>
      </c>
      <c r="BJ399" s="3" cm="1">
        <f t="array" aca="1" ref="BJ399" ca="1">IF(NOT(ISNUMBER(INDEX($A:$A,LOOKUP(2,1/($A$1:INDIRECT("$A$"&amp;ROW($A399))&lt;&gt;""),ROW($A$1:INDIRECT("$A$"&amp;ROW($A399)))),1))),"",
VLOOKUP($BD399,GameFreakSQRT!$A$1:$B$200,2,FALSE))</f>
        <v>40132</v>
      </c>
      <c r="BK399" s="3" cm="1">
        <f t="array" aca="1" ref="BK399" ca="1">IF(NOT(ISNUMBER(INDEX($A:$A,LOOKUP(2,1/($A$1:INDIRECT("$A$"&amp;ROW($A399))&lt;&gt;""),ROW($A$1:INDIRECT("$A$"&amp;ROW($A399)))),1))),"",
_xlfn.FLOOR.MATH((($BI399*$BE399)*$BH399)/($BJ399*$BF399))+1)</f>
        <v>979</v>
      </c>
      <c r="BL399" s="3" cm="1">
        <f t="array" aca="1" ref="BL399" ca="1">IF(NOT(ISNUMBER(INDEX($A:$A,LOOKUP(2,1/($A$1:INDIRECT("$A$"&amp;ROW($A399))&lt;&gt;""),ROW($A$1:INDIRECT("$A$"&amp;ROW($A399)))),1))),"",
_xlfn.FLOOR.MATH($BK399*IF(NOT(INDIRECT("$Z$"&amp;LOOKUP(2, 1 / ($AY$1:INDIRECT("$AY$"&amp;ROW($AY399)-1) &lt;&gt; ""),ROW($AY$1:INDIRECT("$AY$"&amp;ROW($AY399)-1))))=""),1.5,1)))</f>
        <v>1468</v>
      </c>
      <c r="BM399" s="3" cm="1">
        <f t="array" aca="1" ref="BM399" ca="1">IF(NOT(ISNUMBER(INDEX($A:$A, LOOKUP(2, 1 / ($A$1:INDIRECT("$A$"&amp;ROW($A399)) &lt;&gt; ""),ROW($A$1:INDIRECT("$A$"&amp;ROW($A399)))), 1))), "",
INDIRECT("$Y$"&amp;LOOKUP(2, 1 / ($AY$1:INDIRECT("$AY$"&amp;ROW($AY399)-1) &lt;&gt; ""),ROW($AY$1:INDIRECT("$AY$"&amp;ROW($AY399)-1)))))</f>
        <v>1468</v>
      </c>
      <c r="BN399" s="3" t="b">
        <f t="shared" ca="1" si="36"/>
        <v>1</v>
      </c>
    </row>
    <row r="400" spans="1:66" x14ac:dyDescent="0.45">
      <c r="A400" s="69">
        <v>88</v>
      </c>
      <c r="B400" s="69" t="s">
        <v>114</v>
      </c>
      <c r="C400" s="66" t="s">
        <v>46</v>
      </c>
      <c r="D400" s="66" t="s">
        <v>663</v>
      </c>
      <c r="E400" s="66" t="s">
        <v>48</v>
      </c>
      <c r="F400" s="56">
        <v>1</v>
      </c>
      <c r="G400" s="2" t="s">
        <v>267</v>
      </c>
      <c r="H400" s="2" t="s">
        <v>77</v>
      </c>
      <c r="I400" s="2">
        <v>35</v>
      </c>
      <c r="J400" s="2" t="s">
        <v>78</v>
      </c>
      <c r="K400" s="2" t="s">
        <v>268</v>
      </c>
      <c r="L400" s="2" t="s">
        <v>53</v>
      </c>
      <c r="M400" s="2" t="s">
        <v>409</v>
      </c>
      <c r="N400" s="2" t="s">
        <v>185</v>
      </c>
      <c r="O400" s="2" t="s">
        <v>647</v>
      </c>
      <c r="P400" s="2" t="s">
        <v>666</v>
      </c>
      <c r="Q400" s="2">
        <v>0</v>
      </c>
      <c r="R400" s="2">
        <f>_xlfn.FLOOR.MATH((((2*VLOOKUP(G400, 'EV and Base'!$A$1:$N$671, 9, FALSE))+$Q400)*$I400)/100)+$I400+10</f>
        <v>80</v>
      </c>
      <c r="S400" s="2">
        <f>_xlfn.FLOOR.MATH((_xlfn.FLOOR.MATH((((2*VLOOKUP($G400, 'EV and Base'!$A$1:$N$671, 10, FALSE))+$Q400)*$I400)/100)+5)*
IF(OR($J400="Lonely", $J400="Brave", $J400="Adamant", $J400="Naughty"), 1.1,
IF(OR($J400="Bold", $J400="Timid", $J400="Modest", $J400="Calm"), 0.9, 1)))</f>
        <v>40</v>
      </c>
      <c r="T400" s="2">
        <f>_xlfn.FLOOR.MATH((_xlfn.FLOOR.MATH((((2*VLOOKUP($G400, 'EV and Base'!$A$1:$N$671, 11, FALSE))+$Q400)*$I400)/100)+5)*
IF(OR($J400="Bold", $J400="Relaxed", $J400="Impish", $J400="Lax"), 1.1,
IF(OR($J400="Lonely", $J400="Hasty", $J400="Mild", $J400="Gentle"), 0.9, 1)))</f>
        <v>48</v>
      </c>
      <c r="U400" s="2">
        <f>_xlfn.FLOOR.MATH((_xlfn.FLOOR.MATH((((2*VLOOKUP($G400, 'EV and Base'!$A$1:$N$671, 12, FALSE))+$Q400)*$I400)/100)+5)*
IF(OR($J400="Modest", $J400="Mild", $J400="Quiet", $J400="Rash"), 1.1,
IF(OR($J400="Adamant", $J400="Impish", $J400="Jolly", $J400="Careful"), 0.9, 1)))</f>
        <v>33</v>
      </c>
      <c r="V400" s="2">
        <f>_xlfn.FLOOR.MATH((_xlfn.FLOOR.MATH((((2*VLOOKUP($G400, 'EV and Base'!$A$1:$N$671, 13, FALSE))+$Q400)*$I400)/100)+5)*
IF(OR($J400="Calm", $J400="Gentle", $J400="Sassy", $J400="Careful"), 1.1,
IF(OR($J400="Naughty", $J400="Lax", $J400="Naive", $J400="Rash"), 0.9, 1)))</f>
        <v>48</v>
      </c>
      <c r="W400" s="2">
        <f>_xlfn.FLOOR.MATH((_xlfn.FLOOR.MATH((((2*VLOOKUP($G400, 'EV and Base'!$A$1:$N$671, 14, FALSE))+$Q400)*$I400)/100)+5)*
IF(OR($J400="Timid", $J400="Hasty", $J400="Jolly", $J400="Naive"), 1.1,
IF(OR($J400="Brave", $J400="Relaxed", $J400="Quiet", $J400="Sassy"), 0.9, 1)))</f>
        <v>50</v>
      </c>
      <c r="X400" s="66">
        <v>1400</v>
      </c>
      <c r="Y400" s="1">
        <v>643</v>
      </c>
      <c r="Z400" s="1">
        <v>1</v>
      </c>
      <c r="AA400" s="23" t="str" cm="1">
        <f t="array" aca="1" ref="AA400" ca="1">IF(NOT(ISNUMBER(INDEX($A:$A,LOOKUP(2,1/($A$1:INDIRECT("$A$"&amp;ROW($A400))&lt;&gt;""),ROW($A$1:INDIRECT("$A$"&amp;ROW($A400)))),1))),"",
IF(NOT(ISNUMBER($A400)),$AA399,
IF($AB400&lt;16,"Lillipup",
IF($AB400&lt;32,"Herdier",
"Stoutland"))))</f>
        <v>Stoutland</v>
      </c>
      <c r="AB400" s="25" cm="1">
        <f t="array" aca="1" ref="AB400" ca="1">IF(NOT(ISNUMBER(INDEX($A:$A, LOOKUP(2, 1 / ($A$1:INDIRECT("$A$"&amp;ROW($A400)) &lt;&gt; ""),ROW($A$1:INDIRECT("$A$"&amp;ROW($A400)))), 1))), "",
VLOOKUP($AY400,'Medium-Slow'!$A$1:$B$101,2,TRUE))</f>
        <v>52</v>
      </c>
      <c r="AC400" s="23" cm="1">
        <f t="array" aca="1" ref="AC400" ca="1">IF(NOT(ISNUMBER(INDEX($A:$A, LOOKUP(2, 1 / ($A$1:INDIRECT("$A$"&amp;ROW($A400)) &lt;&gt; ""),ROW($A$1:INDIRECT("$A$"&amp;ROW($A400)))), 1))), "",
INDEX($AC:$AC, LOOKUP(2, 1 / ($AC$1:INDIRECT("$AC$"&amp;ROW($AC400)-1) &lt;&gt; ""),ROW($AC$1:INDIRECT("$AC$"&amp;ROW($AC400)-1))), 1)+
IF(INDEX($AC:$AC, LOOKUP(2, 1 / ($AC$1:INDIRECT("$AC$"&amp;ROW($AC400)-1) &lt;&gt; ""),ROW($AC$1:INDIRECT("$AC$"&amp;ROW($AC400)-1))), 1)+
INDEX($AD:$AD, LOOKUP(2, 1 / ($AD$1:INDIRECT("$AD$"&amp;ROW($AD400)-1) &lt;&gt; ""),ROW($AD$1:INDIRECT("$AD$"&amp;ROW($AD400)-1))), 1)+
INDEX($AE:$AE, LOOKUP(2, 1 / ($AE$1:INDIRECT("$AE$"&amp;ROW($AE400)-1) &lt;&gt; ""),ROW($AE$1:INDIRECT("$AE$"&amp;ROW($AD400)-1))), 1)+
INDEX($AE:$AF, LOOKUP(2, 1 / ($AF$1:INDIRECT("$AF$"&amp;ROW($AF400)-1) &lt;&gt; ""),ROW($AF$1:INDIRECT("$AF$"&amp;ROW($AD400)-1))), 1)+
INDEX($AG:$AG, LOOKUP(2, 1 / ($AG$1:INDIRECT("$AG$"&amp;ROW($AG400)-1) &lt;&gt; ""),ROW($AG$1:INDIRECT("$AG$"&amp;ROW($AD400)-1))), 1)+
INDEX($AH:$AH, LOOKUP(2, 1 / ($AH$1:INDIRECT("$AH$"&amp;ROW($AH400)-1) &lt;&gt; ""),ROW($AH$1:INDIRECT("$AH$"&amp;ROW($AD400)-1))), 1)&gt;=510,0,
IF(INDEX($AC:$AC, LOOKUP(2, 1 / ($AC$1:INDIRECT("$AC$"&amp;ROW($AC400)-1) &lt;&gt; ""),ROW($AC$1:INDIRECT("$AC$"&amp;ROW($AC400)-1))), 1)&gt;=255,0,
VLOOKUP(INDIRECT("$G$"&amp;LOOKUP(2, 1 / ($AC$1:INDIRECT("$AC$"&amp;ROW($AC400)-1) &lt;&gt; ""),ROW($AC$1:INDIRECT("$AC$"&amp;ROW($AC400)-1)))), 'EV and Base'!$A$1:$N$671, 3, FALSE))))</f>
        <v>10</v>
      </c>
      <c r="AD400" s="2" cm="1">
        <f t="array" aca="1" ref="AD400" ca="1">IF(NOT(ISNUMBER(INDEX($A:$A, LOOKUP(2, 1 / ($A$1:INDIRECT("$A$"&amp;ROW($A400)) &lt;&gt; ""),ROW($A$1:INDIRECT("$A$"&amp;ROW($A400)))), 1))), "",
INDEX($AD:$AD, LOOKUP(2, 1 / ($AD$1:INDIRECT("$AD$"&amp;ROW($AD400)-1) &lt;&gt; ""),ROW($AD$1:INDIRECT("$AD$"&amp;ROW($AD400)-1))), 1)+
IF(INDEX($AC:$AC, LOOKUP(2, 1 / ($AC$1:INDIRECT("$AC$"&amp;ROW($AC400)-1) &lt;&gt; ""),ROW($AC$1:INDIRECT("$AC$"&amp;ROW($AC400)-1))), 1)+
INDEX($AD:$AD, LOOKUP(2, 1 / ($AD$1:INDIRECT("$AD$"&amp;ROW($AD400)-1) &lt;&gt; ""),ROW($AD$1:INDIRECT("$AD$"&amp;ROW($AD400)-1))), 1)+
INDEX($AE:$AE, LOOKUP(2, 1 / ($AE$1:INDIRECT("$AE$"&amp;ROW($AE400)-1) &lt;&gt; ""),ROW($AE$1:INDIRECT("$AE$"&amp;ROW($AD400)-1))), 1)+
INDEX($AE:$AF, LOOKUP(2, 1 / ($AF$1:INDIRECT("$AF$"&amp;ROW($AF400)-1) &lt;&gt; ""),ROW($AF$1:INDIRECT("$AF$"&amp;ROW($AD400)-1))), 1)+
INDEX($AG:$AG, LOOKUP(2, 1 / ($AG$1:INDIRECT("$AG$"&amp;ROW($AG400)-1) &lt;&gt; ""),ROW($AG$1:INDIRECT("$AG$"&amp;ROW($AD400)-1))), 1)+
INDEX($AH:$AH, LOOKUP(2, 1 / ($AH$1:INDIRECT("$AH$"&amp;ROW($AH400)-1) &lt;&gt; ""),ROW($AH$1:INDIRECT("$AH$"&amp;ROW($AD400)-1))), 1)&gt;=510,0,
IF(INDEX($AD:$AD, LOOKUP(2, 1 / ($AD$1:INDIRECT("$AD$"&amp;ROW($AD400)-1) &lt;&gt; ""),ROW($AD$1:INDIRECT("$AD$"&amp;ROW($AD400)-1))), 1)&gt;=255,0,
VLOOKUP(INDIRECT("$G$"&amp;LOOKUP(2, 1 / ($AD$1:INDIRECT("$AD$"&amp;ROW($AD400)-1) &lt;&gt; ""),ROW($AD$1:INDIRECT("$AD$"&amp;ROW($AD400)-1)))), 'EV and Base'!$A$1:$N$671, 4, FALSE))))</f>
        <v>119</v>
      </c>
      <c r="AE400" s="2" cm="1">
        <f t="array" aca="1" ref="AE400" ca="1">IF(NOT(ISNUMBER(INDEX($A:$A,LOOKUP(2,1/($A$1:INDIRECT("$A$"&amp;ROW($A400))&lt;&gt;""),ROW($A$1:INDIRECT("$A$"&amp;ROW($A400)))),1))),"",
INDEX($AE:$AE,LOOKUP(2,1/($AE$1:INDIRECT("$AE$"&amp;ROW($AE400)-1)&lt;&gt;""),ROW($AE$1:INDIRECT("$AE$"&amp;ROW($AE400)-1))),1)+
IF(INDEX($AC:$AC,LOOKUP(2,1/($AC$1:INDIRECT("$AC$"&amp;ROW($AC400)-1)&lt;&gt;""),ROW($AC$1:INDIRECT("$AC$"&amp;ROW($AC400)-1))),1)+
INDEX($AD:$AD,LOOKUP(2,1/($AD$1:INDIRECT("$AD$"&amp;ROW($AD400)-1)&lt;&gt;""),ROW($AD$1:INDIRECT("$AD$"&amp;ROW($AD400)-1))),1)+
INDEX($AE:$AE,LOOKUP(2,1/($AE$1:INDIRECT("$AE$"&amp;ROW($AE400)-1)&lt;&gt;""),ROW($AE$1:INDIRECT("$AE$"&amp;ROW($AD400)-1))),1)+
INDEX($AE:$AF,LOOKUP(2,1/($AF$1:INDIRECT("$AF$"&amp;ROW($AF400)-1)&lt;&gt;""),ROW($AF$1:INDIRECT("$AF$"&amp;ROW($AD400)-1))),1)+
INDEX($AG:$AG,LOOKUP(2,1/($AG$1:INDIRECT("$AG$"&amp;ROW($AG400)-1)&lt;&gt;""),ROW($AG$1:INDIRECT("$AG$"&amp;ROW($AD400)-1))),1)+
INDEX($AH:$AH,LOOKUP(2,1/($AH$1:INDIRECT("$AH$"&amp;ROW($AH400)-1)&lt;&gt;""),ROW($AH$1:INDIRECT("$AH$"&amp;ROW($AD400)-1))),1)&gt;=510,0,
IF(INDEX($AE:$AE,LOOKUP(2,1/($AE$1:INDIRECT("$AE$"&amp;ROW($AE400)-1)&lt;&gt;""),ROW($AE$1:INDIRECT("$AE$"&amp;ROW($AE400)-1))),1)&gt;=255,0,
VLOOKUP(INDIRECT("$G$"&amp;LOOKUP(2,1/($AE$1:INDIRECT("$AE$"&amp;ROW($AE400)-1)&lt;&gt;""),ROW($AE$1:INDIRECT("$AE$"&amp;ROW($AE400)-1)))),'EV and Base'!$A$1:$N$671,5,FALSE))))</f>
        <v>11</v>
      </c>
      <c r="AF400" s="2" cm="1">
        <f t="array" aca="1" ref="AF400" ca="1">IF(NOT(ISNUMBER(INDEX($A:$A, LOOKUP(2, 1 / ($A$1:INDIRECT("$A$"&amp;ROW($A400)) &lt;&gt; ""),ROW($A$1:INDIRECT("$A$"&amp;ROW($A400)))), 1))), "",
INDEX($AF:$AF, LOOKUP(2, 1 / ($AF$1:INDIRECT("$AF$"&amp;ROW($AF400)-1) &lt;&gt; ""),ROW($AF$1:INDIRECT("$AF$"&amp;ROW($AF400)-1))), 1)+
IF(INDEX($AC:$AC, LOOKUP(2, 1 / ($AC$1:INDIRECT("$AC$"&amp;ROW($AC400)-1) &lt;&gt; ""),ROW($AC$1:INDIRECT("$AC$"&amp;ROW($AC400)-1))), 1)+
INDEX($AD:$AD, LOOKUP(2, 1 / ($AD$1:INDIRECT("$AD$"&amp;ROW($AD400)-1) &lt;&gt; ""),ROW($AD$1:INDIRECT("$AD$"&amp;ROW($AD400)-1))), 1)+
INDEX($AE:$AE, LOOKUP(2, 1 / ($AE$1:INDIRECT("$AE$"&amp;ROW($AE400)-1) &lt;&gt; ""),ROW($AE$1:INDIRECT("$AE$"&amp;ROW($AD400)-1))), 1)+
INDEX($AE:$AF, LOOKUP(2, 1 / ($AF$1:INDIRECT("$AF$"&amp;ROW($AF400)-1) &lt;&gt; ""),ROW($AF$1:INDIRECT("$AF$"&amp;ROW($AD400)-1))), 1)+
INDEX($AG:$AG, LOOKUP(2, 1 / ($AG$1:INDIRECT("$AG$"&amp;ROW($AG400)-1) &lt;&gt; ""),ROW($AG$1:INDIRECT("$AG$"&amp;ROW($AD400)-1))), 1)+
INDEX($AH:$AH, LOOKUP(2, 1 / ($AH$1:INDIRECT("$AH$"&amp;ROW($AH400)-1) &lt;&gt; ""),ROW($AH$1:INDIRECT("$AH$"&amp;ROW($AD400)-1))), 1)&gt;=510,0,
IF(INDEX($AF:$AF, LOOKUP(2, 1 / ($AF$1:INDIRECT("$AF$"&amp;ROW($AF400)-1) &lt;&gt; ""),ROW($AF$1:INDIRECT("$AF$"&amp;ROW($AF400)-1))), 1)&gt;=255,0,
VLOOKUP(INDIRECT("$G$"&amp;LOOKUP(2, 1 / ($AF$1:INDIRECT("$AF$"&amp;ROW($AF400)-1) &lt;&gt; ""),ROW($AF$1:INDIRECT("$AF$"&amp;ROW($AF400)-1)))), 'EV and Base'!$A$1:$N$671, 6, FALSE))))</f>
        <v>21</v>
      </c>
      <c r="AG400" s="2" cm="1">
        <f t="array" aca="1" ref="AG400" ca="1">IF(NOT(ISNUMBER(INDEX($A:$A, LOOKUP(2, 1 / ($A$1:INDIRECT("$A$"&amp;ROW($A400)) &lt;&gt; ""),ROW($A$1:INDIRECT("$A$"&amp;ROW($A400)))), 1))), "",
INDEX($AG:$AG, LOOKUP(2, 1 / ($AG$1:INDIRECT("$AG$"&amp;ROW($AG400)-1) &lt;&gt; ""),ROW($AG$1:INDIRECT("$AG$"&amp;ROW($AG400)-1))), 1)+
IF(INDEX($AC:$AC, LOOKUP(2, 1 / ($AC$1:INDIRECT("$AC$"&amp;ROW($AC400)-1) &lt;&gt; ""),ROW($AC$1:INDIRECT("$AC$"&amp;ROW($AC400)-1))), 1)+
INDEX($AD:$AD, LOOKUP(2, 1 / ($AD$1:INDIRECT("$AD$"&amp;ROW($AD400)-1) &lt;&gt; ""),ROW($AD$1:INDIRECT("$AD$"&amp;ROW($AD400)-1))), 1)+
INDEX($AE:$AE, LOOKUP(2, 1 / ($AE$1:INDIRECT("$AE$"&amp;ROW($AE400)-1) &lt;&gt; ""),ROW($AE$1:INDIRECT("$AE$"&amp;ROW($AD400)-1))), 1)+
INDEX($AE:$AF, LOOKUP(2, 1 / ($AF$1:INDIRECT("$AF$"&amp;ROW($AF400)-1) &lt;&gt; ""),ROW($AF$1:INDIRECT("$AF$"&amp;ROW($AD400)-1))), 1)+
INDEX($AG:$AG, LOOKUP(2, 1 / ($AG$1:INDIRECT("$AG$"&amp;ROW($AG400)-1) &lt;&gt; ""),ROW($AG$1:INDIRECT("$AG$"&amp;ROW($AD400)-1))), 1)+
INDEX($AH:$AH, LOOKUP(2, 1 / ($AH$1:INDIRECT("$AH$"&amp;ROW($AH400)-1) &lt;&gt; ""),ROW($AH$1:INDIRECT("$AH$"&amp;ROW($AD400)-1))), 1)&gt;=510,0,
IF(INDEX($AG:$AG, LOOKUP(2, 1 / ($AG$1:INDIRECT("$AG$"&amp;ROW($AG400)-1) &lt;&gt; ""),ROW($AG$1:INDIRECT("$AG$"&amp;ROW($AG400)-1))), 1)&gt;=255,0,
VLOOKUP(INDIRECT("$G$"&amp;LOOKUP(2, 1 / ($AG$1:INDIRECT("$AG$"&amp;ROW($AG400)-1) &lt;&gt; ""),ROW($AG$1:INDIRECT("$AG$"&amp;ROW($AG400)-1)))), 'EV and Base'!$A$1:$N$671, 7, FALSE))))</f>
        <v>6</v>
      </c>
      <c r="AH400" s="24" cm="1">
        <f t="array" aca="1" ref="AH400" ca="1">IF(NOT(ISNUMBER(INDEX($A:$A,LOOKUP(2,1/($A$1:INDIRECT("$A$"&amp;ROW($A400))&lt;&gt;""),ROW($A$1:INDIRECT("$A$"&amp;ROW($A400)))),1))),"",
INDEX($AH:$AH,LOOKUP(2,1/($AH$1:INDIRECT("$AH$"&amp;ROW($AH400)-1)&lt;&gt;""),ROW($AH$1:INDIRECT("$AH$"&amp;ROW($AH400)-1))),1)+
IF(INDEX($AC:$AC,LOOKUP(2,1/($AC$1:INDIRECT("$AC$"&amp;ROW($AC400)-1)&lt;&gt;""),ROW($AC$1:INDIRECT("$AC$"&amp;ROW($AC400)-1))),1)+
INDEX($AD:$AD,LOOKUP(2,1/($AD$1:INDIRECT("$AD$"&amp;ROW($AD400)-1)&lt;&gt;""),ROW($AD$1:INDIRECT("$AD$"&amp;ROW($AD400)-1))),1)+
INDEX($AE:$AE,LOOKUP(2,1/($AE$1:INDIRECT("$AE$"&amp;ROW($AE400)-1)&lt;&gt;""),ROW($AE$1:INDIRECT("$AE$"&amp;ROW($AD400)-1))),1)+
INDEX($AE:$AF,LOOKUP(2,1/($AF$1:INDIRECT("$AF$"&amp;ROW($AF400)-1)&lt;&gt;""),ROW($AF$1:INDIRECT("$AF$"&amp;ROW($AD400)-1))),1)+
INDEX($AG:$AG,LOOKUP(2,1/($AG$1:INDIRECT("$AG$"&amp;ROW($AG400)-1)&lt;&gt;""),ROW($AG$1:INDIRECT("$AG$"&amp;ROW($AD400)-1))),1)+
INDEX($AH:$AH,LOOKUP(2,1/($AH$1:INDIRECT("$AH$"&amp;ROW($AH400)-1)&lt;&gt;""),ROW($AH$1:INDIRECT("$AH$"&amp;ROW($AD400)-1))),1)&gt;=510,0,
IF(INDEX($AH:$AH,LOOKUP(2,1/($AH$1:INDIRECT("$AH$"&amp;ROW($AH400)-1)&lt;&gt;""),ROW($AH$1:INDIRECT("$AH$"&amp;ROW($AH400)-1))),1)&gt;=255,0,
VLOOKUP(INDIRECT("$G$"&amp;LOOKUP(2,1/($AH$1:INDIRECT("$AH$"&amp;ROW($AH400)-1)&lt;&gt;""),ROW($AH$1:INDIRECT("$AH$"&amp;ROW($AH400)-1)))),'EV and Base'!$A$1:$N$671,8,FALSE))))</f>
        <v>71</v>
      </c>
      <c r="AI400" s="29" cm="1">
        <f t="array" aca="1" ref="AI400" ca="1">IF(NOT(ISNUMBER(INDEX($A:$A,LOOKUP(2,1/($A$1:INDIRECT("$A$"&amp;ROW($A400))&lt;&gt;""),ROW($A$1:INDIRECT("$A$"&amp;ROW($A400)))),1))),"",
ROUNDDOWN((((2*VLOOKUP($AA400,'EV and Base'!$A$1:$N$671,9,FALSE))+31+ROUNDDOWN($AC400/4,0))*$AB400)/100,0)+$AB400+10)</f>
        <v>167</v>
      </c>
      <c r="AJ400" s="21" cm="1">
        <f t="array" aca="1" ref="AJ400" ca="1">IF(NOT(ISNUMBER(INDEX($A:$A, LOOKUP(2, 1 / ($A$1:INDIRECT("$A$"&amp;ROW($A400)) &lt;&gt; ""),ROW($A$1:INDIRECT("$A$"&amp;ROW($A400)))), 1))), "",
ROUNDDOWN((ROUNDDOWN((((2*VLOOKUP($AA400, 'EV and Base'!$A$1:$N$671, 10, FALSE))+31+ROUNDDOWN($AD400/4, 0))*$AB400)/100, 0)+5)*1.1, 0))</f>
        <v>154</v>
      </c>
      <c r="AK400" s="21" t="str" cm="1">
        <f t="array" aca="1" ref="AK400" ca="1">IF(NOT(ISNUMBER(INDEX($A:$A, LOOKUP(2, 1 / ($A$1:INDIRECT("$A$"&amp;ROW($A400)) &lt;&gt; ""),ROW($A$1:INDIRECT("$A$"&amp;ROW($A400)))), 1))), "",
ROUNDDOWN((ROUNDDOWN((((2*VLOOKUP($AA400, 'EV and Base'!$A$1:$N$671, 11, FALSE))+30+ROUNDDOWN($AE400/4, 0))*$AB400)/100, 0)+5), 0)
&amp;"-"&amp;
ROUNDDOWN((ROUNDDOWN((((2*VLOOKUP($AA400, 'EV and Base'!$A$1:$N$671, 11, FALSE))+31+ROUNDDOWN($AE400/4, 0))*$AB400)/100, 0)+5), 0))</f>
        <v>115-115</v>
      </c>
      <c r="AL400" s="21" t="str" cm="1">
        <f t="array" aca="1" ref="AL400" ca="1">IF(NOT(ISNUMBER(INDEX($A:$A, LOOKUP(2, 1 / ($A$1:INDIRECT("$A$"&amp;ROW($A400)) &lt;&gt; ""),ROW($A$1:INDIRECT("$A$"&amp;ROW($A400)))), 1))), "",
ROUNDDOWN((ROUNDDOWN((((2*VLOOKUP($AA400, 'EV and Base'!$A$1:$N$671, 12, FALSE))+0+ROUNDDOWN($AF400/4, 0))*$AB400)/100, 0)+5)*0.9, 0)
&amp;"-"&amp;
ROUNDDOWN((ROUNDDOWN((((2*VLOOKUP($AA400, 'EV and Base'!$A$1:$N$671, 12, FALSE))+31+ROUNDDOWN($AF400/4, 0))*$AB400)/100, 0)+5)*0.9, 0))</f>
        <v>48-63</v>
      </c>
      <c r="AM400" s="21" t="str" cm="1">
        <f t="array" aca="1" ref="AM400" ca="1">IF(NOT(ISNUMBER(INDEX($A:$A, LOOKUP(2, 1 / ($A$1:INDIRECT("$A$"&amp;ROW($A400)) &lt;&gt; ""),ROW($A$1:INDIRECT("$A$"&amp;ROW($A400)))), 1))), "",
ROUNDDOWN((ROUNDDOWN((((2*VLOOKUP($AA400, 'EV and Base'!$A$1:$N$671, 13, FALSE))+30+ROUNDDOWN($AG400/4, 0))*$AB400)/100, 0)+5), 0)
&amp;"-"&amp;
ROUNDDOWN((ROUNDDOWN((((2*VLOOKUP($AA400, 'EV and Base'!$A$1:$N$671, 13, FALSE))+31+ROUNDDOWN($AG400/4, 0))*$AB400)/100, 0)+5), 0))</f>
        <v>114-115</v>
      </c>
      <c r="AN400" s="25" cm="1">
        <f t="array" aca="1" ref="AN400" ca="1">IF(NOT(ISNUMBER(INDEX($A:$A, LOOKUP(2, 1 / ($A$1:INDIRECT("$A$"&amp;ROW($A400)) &lt;&gt; ""),ROW($A$1:INDIRECT("$A$"&amp;ROW($A400)))), 1))), "",
ROUNDDOWN((ROUNDDOWN((((2*VLOOKUP($AA400, 'EV and Base'!$A$1:$N$671, 14, FALSE))+31+ROUNDDOWN($AH400/4, 0))*$AB400)/100, 0)+5), 0))</f>
        <v>113</v>
      </c>
      <c r="AO400" s="23" cm="1">
        <f t="array" aca="1" ref="AO400" ca="1">IF(NOT(ISNUMBER(INDEX($A:$A, LOOKUP(2, 1 / ($A$1:INDIRECT("$A$"&amp;ROW($A400)) &lt;&gt; ""),ROW($A$1:INDIRECT("$A$"&amp;ROW($A400)))), 1))), "",
ROUNDDOWN((((2*VLOOKUP($AA400, 'EV and Base'!$A$1:$N$671, 9, FALSE))+31+ROUNDDOWN($AC400/4, 0))*$AB400)/100, 0)+$AB400+10)</f>
        <v>167</v>
      </c>
      <c r="AP400" s="2" cm="1">
        <f t="array" aca="1" ref="AP400" ca="1">IF(NOT(ISNUMBER(INDEX($A:$A, LOOKUP(2, 1 / ($A$1:INDIRECT("$A$"&amp;ROW($A400)) &lt;&gt; ""),ROW($A$1:INDIRECT("$A$"&amp;ROW($A400)))), 1))), "",
ROUNDDOWN((ROUNDDOWN((((2*VLOOKUP($AA400, 'EV and Base'!$A$1:$N$671, 10, FALSE))+31+ROUNDDOWN($AD400/4, 0))*$AB400)/100, 0)+5)*1.1, 0))</f>
        <v>154</v>
      </c>
      <c r="AQ400" s="2" cm="1">
        <f t="array" aca="1" ref="AQ400" ca="1">IF(NOT(ISNUMBER(INDEX($A:$A, LOOKUP(2, 1 / ($A$1:INDIRECT("$A$"&amp;ROW($A400)) &lt;&gt; ""),ROW($A$1:INDIRECT("$A$"&amp;ROW($A400)))), 1))), "",
ROUNDDOWN((ROUNDDOWN((((2*VLOOKUP($AA400, 'EV and Base'!$A$1:$N$671, 11, FALSE))+$AV$2+ROUNDDOWN($AE400/4, 0))*$AB400)/100, 0)+5), 0))</f>
        <v>115</v>
      </c>
      <c r="AR400" s="22" cm="1">
        <f t="array" aca="1" ref="AR400" ca="1">IF(NOT(ISNUMBER(INDEX($A:$A, LOOKUP(2, 1 / ($A$1:INDIRECT("$A$"&amp;ROW($A400)) &lt;&gt; ""),ROW($A$1:INDIRECT("$A$"&amp;ROW($A400)))), 1))), "",
ROUNDDOWN((ROUNDDOWN((((2*VLOOKUP($AA400, 'EV and Base'!$A$1:$N$671, 12, FALSE))+$AW$2+ROUNDDOWN($AF400/4, 0))*$AB400)/100, 0)+5)*0.9, 0))</f>
        <v>56</v>
      </c>
      <c r="AS400" s="2" cm="1">
        <f t="array" aca="1" ref="AS400" ca="1">IF(NOT(ISNUMBER(INDEX($A:$A, LOOKUP(2, 1 / ($A$1:INDIRECT("$A$"&amp;ROW($A400)) &lt;&gt; ""),ROW($A$1:INDIRECT("$A$"&amp;ROW($A400)))), 1))), "",
ROUNDDOWN((ROUNDDOWN((((2*VLOOKUP($AA400, 'EV and Base'!$A$1:$N$671, 13, FALSE))+$AX$2+ROUNDDOWN($AG400/4, 0))*$AB400)/100, 0)+5), 0))</f>
        <v>115</v>
      </c>
      <c r="AT400" s="24" cm="1">
        <f t="array" aca="1" ref="AT400" ca="1">IF(NOT(ISNUMBER(INDEX($A:$A, LOOKUP(2, 1 / ($A$1:INDIRECT("$A$"&amp;ROW($A400)) &lt;&gt; ""),ROW($A$1:INDIRECT("$A$"&amp;ROW($A400)))), 1))), "",
ROUNDDOWN((ROUNDDOWN((((2*VLOOKUP($AA400, 'EV and Base'!$A$1:$N$671, 14, FALSE))+31+ROUNDDOWN($AH400/4, 0))*$AB400)/100, 0)+5), 0))</f>
        <v>113</v>
      </c>
      <c r="AU400" s="28">
        <v>255</v>
      </c>
      <c r="AY400" cm="1">
        <f t="array" aca="1" ref="AY400" ca="1">IF(NOT(ISNUMBER(INDEX($A:$A,LOOKUP(2,1/($A$1:INDIRECT("$A$"&amp;ROW($A400))&lt;&gt;""),ROW($A$1:INDIRECT("$A$"&amp;ROW($A400)))),1))),"",
INDEX($AY:$AY,LOOKUP(2,1/($AY$1:INDIRECT("$AY$"&amp;ROW($AY400)-1)&lt;&gt;""),ROW($AY$1:INDIRECT("$AY$"&amp;ROW($AY400)-1))),1)+$BL400)</f>
        <v>134002</v>
      </c>
      <c r="AZ400" s="3" cm="1">
        <f t="array" aca="1" ref="AZ400" ca="1">IF(NOT(ISNUMBER(INDEX($A:$A, LOOKUP(2, 1 / ($A$1:INDIRECT("$A$"&amp;ROW($A400)) &lt;&gt; ""),ROW($A$1:INDIRECT("$A$"&amp;ROW($A400)))), 1))), "",
VLOOKUP(INDIRECT("$G$"&amp;LOOKUP(2, 1 / ($AY$1:INDIRECT("$AY$"&amp;ROW($AY400)-1) &lt;&gt; ""),ROW($AY$1:INDIRECT("$AY$"&amp;ROW($AY400)-1)))),'EV and Base'!A323:N993,2,FALSE))</f>
        <v>70</v>
      </c>
      <c r="BA400" s="3" cm="1">
        <f t="array" aca="1" ref="BA400" ca="1">IF(NOT(ISNUMBER(INDEX($A:$A, LOOKUP(2, 1 / ($A$1:INDIRECT("$A$"&amp;ROW($A400)) &lt;&gt; ""),ROW($A$1:INDIRECT("$A$"&amp;ROW($A400)))), 1))), "",
INDIRECT("$I$"&amp;LOOKUP(2, 1 / ($AY$1:INDIRECT("$AY$"&amp;ROW($AY400)-1) &lt;&gt; ""),ROW($AY$1:INDIRECT("$AY$"&amp;ROW($AY400)-1)))))</f>
        <v>35</v>
      </c>
      <c r="BB400" s="1" cm="1">
        <f t="array" aca="1" ref="BB400" ca="1">IF(NOT(ISNUMBER(INDEX($A:$A, LOOKUP(2, 1 / ($A$1:INDIRECT("$A$"&amp;ROW($A400)) &lt;&gt; ""),ROW($A$1:INDIRECT("$A$"&amp;ROW($A400)))), 1))), "",
INDIRECT("$AB$"&amp;LOOKUP(2, 1 / ($AY$1:INDIRECT("$AY$"&amp;ROW($AY400)-1) &lt;&gt; ""),ROW($AY$1:INDIRECT("$AY$"&amp;ROW($AY400)-1)))))</f>
        <v>52</v>
      </c>
      <c r="BC400" s="3" cm="1">
        <f t="array" aca="1" ref="BC400" ca="1">IF(NOT(ISNUMBER(INDEX($A:$A,LOOKUP(2,1/($A$1:INDIRECT("$A$"&amp;ROW($A400))&lt;&gt;""),ROW($A$1:INDIRECT("$A$"&amp;ROW($A400)))),1))),"",
$BA400+$BA400+10)</f>
        <v>80</v>
      </c>
      <c r="BD400" s="3" cm="1">
        <f t="array" aca="1" ref="BD400" ca="1">IF(NOT(ISNUMBER(INDEX($A:$A,LOOKUP(2,1/($A$1:INDIRECT("$A$"&amp;ROW($A400))&lt;&gt;""),ROW($A$1:INDIRECT("$A$"&amp;ROW($A400)))),1))),"",
$BA400+$BB400+10)</f>
        <v>97</v>
      </c>
      <c r="BE400" s="3" cm="1">
        <f t="array" aca="1" ref="BE400" ca="1">IF(NOT(ISNUMBER(INDEX($A:$A,LOOKUP(2,1/($A$1:INDIRECT("$A$"&amp;ROW($A400))&lt;&gt;""),ROW($A$1:INDIRECT("$A$"&amp;ROW($A400)))),1))),"",
$BC400*$BC400)</f>
        <v>6400</v>
      </c>
      <c r="BF400" s="3" cm="1">
        <f t="array" aca="1" ref="BF400" ca="1">IF(NOT(ISNUMBER(INDEX($A:$A,LOOKUP(2,1/($A$1:INDIRECT("$A$"&amp;ROW($A400))&lt;&gt;""),ROW($A$1:INDIRECT("$A$"&amp;ROW($A400)))),1))),"",
$BD400*$BD400)</f>
        <v>9409</v>
      </c>
      <c r="BG400" s="3" cm="1">
        <f t="array" aca="1" ref="BG400" ca="1">IF(NOT(ISNUMBER(INDEX($A:$A,LOOKUP(2,1/($A$1:INDIRECT("$A$"&amp;ROW($A400))&lt;&gt;""),ROW($A$1:INDIRECT("$A$"&amp;ROW($A400)))),1))),"",
_xlfn.FLOOR.MATH(1.5*_xlfn.FLOOR.MATH($AZ400*BA400/5)))</f>
        <v>735</v>
      </c>
      <c r="BH400" s="3" cm="1">
        <f t="array" aca="1" ref="BH400" ca="1">IF(NOT(ISNUMBER(INDEX($A:$A, LOOKUP(2, 1 / ($A$1:INDIRECT("$A$"&amp;ROW($A400)) &lt;&gt; ""),ROW($A$1:INDIRECT("$A$"&amp;ROW($A400)))), 1))), "",
_xlfn.FLOOR.MATH($BG400/IF(OR(INDIRECT("$C$"&amp;LOOKUP(2, 1 / ($AY$1:INDIRECT("$AY$"&amp;ROW($AY400)-1) &lt;&gt; ""),ROW($AY$1:INDIRECT("$AY$"&amp;ROW($AY400)-1))))="Multi",
INDIRECT("$C$"&amp;LOOKUP(2, 1 / ($AY$1:INDIRECT("$AY$"&amp;ROW($AY400)-1) &lt;&gt; ""),ROW($AY$1:INDIRECT("$AY$"&amp;ROW($AY400)-1))))="Double"),2,1)))</f>
        <v>735</v>
      </c>
      <c r="BI400" s="3" cm="1">
        <f t="array" aca="1" ref="BI400" ca="1">IF(NOT(ISNUMBER(INDEX($A:$A,LOOKUP(2,1/($A$1:INDIRECT("$A$"&amp;ROW($A400))&lt;&gt;""),ROW($A$1:INDIRECT("$A$"&amp;ROW($A400)))),1))),"",
VLOOKUP($BC400,GameFreakSQRT!$A$1:$B$200,2,FALSE))</f>
        <v>36636</v>
      </c>
      <c r="BJ400" s="3" cm="1">
        <f t="array" aca="1" ref="BJ400" ca="1">IF(NOT(ISNUMBER(INDEX($A:$A,LOOKUP(2,1/($A$1:INDIRECT("$A$"&amp;ROW($A400))&lt;&gt;""),ROW($A$1:INDIRECT("$A$"&amp;ROW($A400)))),1))),"",
VLOOKUP($BD400,GameFreakSQRT!$A$1:$B$200,2,FALSE))</f>
        <v>40341</v>
      </c>
      <c r="BK400" s="3" cm="1">
        <f t="array" aca="1" ref="BK400" ca="1">IF(NOT(ISNUMBER(INDEX($A:$A,LOOKUP(2,1/($A$1:INDIRECT("$A$"&amp;ROW($A400))&lt;&gt;""),ROW($A$1:INDIRECT("$A$"&amp;ROW($A400)))),1))),"",
_xlfn.FLOOR.MATH((($BI400*$BE400)*$BH400)/($BJ400*$BF400))+1)</f>
        <v>455</v>
      </c>
      <c r="BL400" s="3" cm="1">
        <f t="array" aca="1" ref="BL400" ca="1">IF(NOT(ISNUMBER(INDEX($A:$A,LOOKUP(2,1/($A$1:INDIRECT("$A$"&amp;ROW($A400))&lt;&gt;""),ROW($A$1:INDIRECT("$A$"&amp;ROW($A400)))),1))),"",
_xlfn.FLOOR.MATH($BK400*IF(NOT(INDIRECT("$Z$"&amp;LOOKUP(2, 1 / ($AY$1:INDIRECT("$AY$"&amp;ROW($AY400)-1) &lt;&gt; ""),ROW($AY$1:INDIRECT("$AY$"&amp;ROW($AY400)-1))))=""),1.5,1)))</f>
        <v>682</v>
      </c>
      <c r="BM400" s="3" cm="1">
        <f t="array" aca="1" ref="BM400" ca="1">IF(NOT(ISNUMBER(INDEX($A:$A, LOOKUP(2, 1 / ($A$1:INDIRECT("$A$"&amp;ROW($A400)) &lt;&gt; ""),ROW($A$1:INDIRECT("$A$"&amp;ROW($A400)))), 1))), "",
INDIRECT("$Y$"&amp;LOOKUP(2, 1 / ($AY$1:INDIRECT("$AY$"&amp;ROW($AY400)-1) &lt;&gt; ""),ROW($AY$1:INDIRECT("$AY$"&amp;ROW($AY400)-1)))))</f>
        <v>682</v>
      </c>
      <c r="BN400" s="3" t="b">
        <f t="shared" ref="BN400:BN463" ca="1" si="37">IF(OR($BM400="",$BM400=0),"",BL400=BM400)</f>
        <v>1</v>
      </c>
    </row>
    <row r="401" spans="1:66" x14ac:dyDescent="0.45">
      <c r="A401" s="69"/>
      <c r="B401" s="69"/>
      <c r="C401" s="68"/>
      <c r="D401" s="68"/>
      <c r="E401" s="68"/>
      <c r="F401" s="56">
        <v>2</v>
      </c>
      <c r="G401" s="2" t="s">
        <v>315</v>
      </c>
      <c r="H401" s="2" t="s">
        <v>77</v>
      </c>
      <c r="I401" s="2">
        <v>35</v>
      </c>
      <c r="J401" s="2" t="s">
        <v>132</v>
      </c>
      <c r="K401" s="2" t="s">
        <v>65</v>
      </c>
      <c r="L401" s="2" t="s">
        <v>53</v>
      </c>
      <c r="M401" s="2" t="s">
        <v>357</v>
      </c>
      <c r="N401" s="2" t="s">
        <v>417</v>
      </c>
      <c r="O401" s="2" t="s">
        <v>154</v>
      </c>
      <c r="P401" s="2" t="s">
        <v>418</v>
      </c>
      <c r="Q401" s="2">
        <v>0</v>
      </c>
      <c r="R401" s="2">
        <f>_xlfn.FLOOR.MATH((((2*VLOOKUP(G401, 'EV and Base'!$A$1:$N$671, 9, FALSE))+$Q401)*$I401)/100)+$I401+10</f>
        <v>89</v>
      </c>
      <c r="S401" s="2">
        <f>_xlfn.FLOOR.MATH((_xlfn.FLOOR.MATH((((2*VLOOKUP($G401, 'EV and Base'!$A$1:$N$671, 10, FALSE))+$Q401)*$I401)/100)+5)*
IF(OR($J401="Lonely", $J401="Brave", $J401="Adamant", $J401="Naughty"), 1.1,
IF(OR($J401="Bold", $J401="Timid", $J401="Modest", $J401="Calm"), 0.9, 1)))</f>
        <v>66</v>
      </c>
      <c r="T401" s="2">
        <f>_xlfn.FLOOR.MATH((_xlfn.FLOOR.MATH((((2*VLOOKUP($G401, 'EV and Base'!$A$1:$N$671, 11, FALSE))+$Q401)*$I401)/100)+5)*
IF(OR($J401="Bold", $J401="Relaxed", $J401="Impish", $J401="Lax"), 1.1,
IF(OR($J401="Lonely", $J401="Hasty", $J401="Mild", $J401="Gentle"), 0.9, 1)))</f>
        <v>44</v>
      </c>
      <c r="U401" s="2">
        <f>_xlfn.FLOOR.MATH((_xlfn.FLOOR.MATH((((2*VLOOKUP($G401, 'EV and Base'!$A$1:$N$671, 12, FALSE))+$Q401)*$I401)/100)+5)*
IF(OR($J401="Modest", $J401="Mild", $J401="Quiet", $J401="Rash"), 1.1,
IF(OR($J401="Adamant", $J401="Impish", $J401="Jolly", $J401="Careful"), 0.9, 1)))</f>
        <v>66</v>
      </c>
      <c r="V401" s="2">
        <f>_xlfn.FLOOR.MATH((_xlfn.FLOOR.MATH((((2*VLOOKUP($G401, 'EV and Base'!$A$1:$N$671, 13, FALSE))+$Q401)*$I401)/100)+5)*
IF(OR($J401="Calm", $J401="Gentle", $J401="Sassy", $J401="Careful"), 1.1,
IF(OR($J401="Naughty", $J401="Lax", $J401="Naive", $J401="Rash"), 0.9, 1)))</f>
        <v>40</v>
      </c>
      <c r="W401" s="2">
        <f>_xlfn.FLOOR.MATH((_xlfn.FLOOR.MATH((((2*VLOOKUP($G401, 'EV and Base'!$A$1:$N$671, 14, FALSE))+$Q401)*$I401)/100)+5)*
IF(OR($J401="Timid", $J401="Hasty", $J401="Jolly", $J401="Naive"), 1.1,
IF(OR($J401="Brave", $J401="Relaxed", $J401="Quiet", $J401="Sassy"), 0.9, 1)))</f>
        <v>71</v>
      </c>
      <c r="X401" s="68"/>
      <c r="Y401" s="1">
        <v>1518</v>
      </c>
      <c r="Z401" s="1">
        <v>1</v>
      </c>
      <c r="AA401" s="23" t="str" cm="1">
        <f t="array" aca="1" ref="AA401" ca="1">IF(NOT(ISNUMBER(INDEX($A:$A,LOOKUP(2,1/($A$1:INDIRECT("$A$"&amp;ROW($A401))&lt;&gt;""),ROW($A$1:INDIRECT("$A$"&amp;ROW($A401)))),1))),"",
IF(NOT(ISNUMBER($A401)),$AA400,
IF($AB401&lt;16,"Lillipup",
IF($AB401&lt;32,"Herdier",
"Stoutland"))))</f>
        <v>Stoutland</v>
      </c>
      <c r="AB401" s="25" cm="1">
        <f t="array" aca="1" ref="AB401" ca="1">IF(NOT(ISNUMBER(INDEX($A:$A, LOOKUP(2, 1 / ($A$1:INDIRECT("$A$"&amp;ROW($A401)) &lt;&gt; ""),ROW($A$1:INDIRECT("$A$"&amp;ROW($A401)))), 1))), "",
VLOOKUP($AY401,'Medium-Slow'!$A$1:$B$101,2,TRUE))</f>
        <v>52</v>
      </c>
      <c r="AC401" s="23" cm="1">
        <f t="array" aca="1" ref="AC401" ca="1">IF(NOT(ISNUMBER(INDEX($A:$A, LOOKUP(2, 1 / ($A$1:INDIRECT("$A$"&amp;ROW($A401)) &lt;&gt; ""),ROW($A$1:INDIRECT("$A$"&amp;ROW($A401)))), 1))), "",
INDEX($AC:$AC, LOOKUP(2, 1 / ($AC$1:INDIRECT("$AC$"&amp;ROW($AC401)-1) &lt;&gt; ""),ROW($AC$1:INDIRECT("$AC$"&amp;ROW($AC401)-1))), 1)+
IF(INDEX($AC:$AC, LOOKUP(2, 1 / ($AC$1:INDIRECT("$AC$"&amp;ROW($AC401)-1) &lt;&gt; ""),ROW($AC$1:INDIRECT("$AC$"&amp;ROW($AC401)-1))), 1)+
INDEX($AD:$AD, LOOKUP(2, 1 / ($AD$1:INDIRECT("$AD$"&amp;ROW($AD401)-1) &lt;&gt; ""),ROW($AD$1:INDIRECT("$AD$"&amp;ROW($AD401)-1))), 1)+
INDEX($AE:$AE, LOOKUP(2, 1 / ($AE$1:INDIRECT("$AE$"&amp;ROW($AE401)-1) &lt;&gt; ""),ROW($AE$1:INDIRECT("$AE$"&amp;ROW($AD401)-1))), 1)+
INDEX($AE:$AF, LOOKUP(2, 1 / ($AF$1:INDIRECT("$AF$"&amp;ROW($AF401)-1) &lt;&gt; ""),ROW($AF$1:INDIRECT("$AF$"&amp;ROW($AD401)-1))), 1)+
INDEX($AG:$AG, LOOKUP(2, 1 / ($AG$1:INDIRECT("$AG$"&amp;ROW($AG401)-1) &lt;&gt; ""),ROW($AG$1:INDIRECT("$AG$"&amp;ROW($AD401)-1))), 1)+
INDEX($AH:$AH, LOOKUP(2, 1 / ($AH$1:INDIRECT("$AH$"&amp;ROW($AH401)-1) &lt;&gt; ""),ROW($AH$1:INDIRECT("$AH$"&amp;ROW($AD401)-1))), 1)&gt;=510,0,
IF(INDEX($AC:$AC, LOOKUP(2, 1 / ($AC$1:INDIRECT("$AC$"&amp;ROW($AC401)-1) &lt;&gt; ""),ROW($AC$1:INDIRECT("$AC$"&amp;ROW($AC401)-1))), 1)&gt;=255,0,
VLOOKUP(INDIRECT("$G$"&amp;LOOKUP(2, 1 / ($AC$1:INDIRECT("$AC$"&amp;ROW($AC401)-1) &lt;&gt; ""),ROW($AC$1:INDIRECT("$AC$"&amp;ROW($AC401)-1)))), 'EV and Base'!$A$1:$N$671, 3, FALSE))))</f>
        <v>10</v>
      </c>
      <c r="AD401" s="2" cm="1">
        <f t="array" aca="1" ref="AD401" ca="1">IF(NOT(ISNUMBER(INDEX($A:$A, LOOKUP(2, 1 / ($A$1:INDIRECT("$A$"&amp;ROW($A401)) &lt;&gt; ""),ROW($A$1:INDIRECT("$A$"&amp;ROW($A401)))), 1))), "",
INDEX($AD:$AD, LOOKUP(2, 1 / ($AD$1:INDIRECT("$AD$"&amp;ROW($AD401)-1) &lt;&gt; ""),ROW($AD$1:INDIRECT("$AD$"&amp;ROW($AD401)-1))), 1)+
IF(INDEX($AC:$AC, LOOKUP(2, 1 / ($AC$1:INDIRECT("$AC$"&amp;ROW($AC401)-1) &lt;&gt; ""),ROW($AC$1:INDIRECT("$AC$"&amp;ROW($AC401)-1))), 1)+
INDEX($AD:$AD, LOOKUP(2, 1 / ($AD$1:INDIRECT("$AD$"&amp;ROW($AD401)-1) &lt;&gt; ""),ROW($AD$1:INDIRECT("$AD$"&amp;ROW($AD401)-1))), 1)+
INDEX($AE:$AE, LOOKUP(2, 1 / ($AE$1:INDIRECT("$AE$"&amp;ROW($AE401)-1) &lt;&gt; ""),ROW($AE$1:INDIRECT("$AE$"&amp;ROW($AD401)-1))), 1)+
INDEX($AE:$AF, LOOKUP(2, 1 / ($AF$1:INDIRECT("$AF$"&amp;ROW($AF401)-1) &lt;&gt; ""),ROW($AF$1:INDIRECT("$AF$"&amp;ROW($AD401)-1))), 1)+
INDEX($AG:$AG, LOOKUP(2, 1 / ($AG$1:INDIRECT("$AG$"&amp;ROW($AG401)-1) &lt;&gt; ""),ROW($AG$1:INDIRECT("$AG$"&amp;ROW($AD401)-1))), 1)+
INDEX($AH:$AH, LOOKUP(2, 1 / ($AH$1:INDIRECT("$AH$"&amp;ROW($AH401)-1) &lt;&gt; ""),ROW($AH$1:INDIRECT("$AH$"&amp;ROW($AD401)-1))), 1)&gt;=510,0,
IF(INDEX($AD:$AD, LOOKUP(2, 1 / ($AD$1:INDIRECT("$AD$"&amp;ROW($AD401)-1) &lt;&gt; ""),ROW($AD$1:INDIRECT("$AD$"&amp;ROW($AD401)-1))), 1)&gt;=255,0,
VLOOKUP(INDIRECT("$G$"&amp;LOOKUP(2, 1 / ($AD$1:INDIRECT("$AD$"&amp;ROW($AD401)-1) &lt;&gt; ""),ROW($AD$1:INDIRECT("$AD$"&amp;ROW($AD401)-1)))), 'EV and Base'!$A$1:$N$671, 4, FALSE))))</f>
        <v>119</v>
      </c>
      <c r="AE401" s="2" cm="1">
        <f t="array" aca="1" ref="AE401" ca="1">IF(NOT(ISNUMBER(INDEX($A:$A,LOOKUP(2,1/($A$1:INDIRECT("$A$"&amp;ROW($A401))&lt;&gt;""),ROW($A$1:INDIRECT("$A$"&amp;ROW($A401)))),1))),"",
INDEX($AE:$AE,LOOKUP(2,1/($AE$1:INDIRECT("$AE$"&amp;ROW($AE401)-1)&lt;&gt;""),ROW($AE$1:INDIRECT("$AE$"&amp;ROW($AE401)-1))),1)+
IF(INDEX($AC:$AC,LOOKUP(2,1/($AC$1:INDIRECT("$AC$"&amp;ROW($AC401)-1)&lt;&gt;""),ROW($AC$1:INDIRECT("$AC$"&amp;ROW($AC401)-1))),1)+
INDEX($AD:$AD,LOOKUP(2,1/($AD$1:INDIRECT("$AD$"&amp;ROW($AD401)-1)&lt;&gt;""),ROW($AD$1:INDIRECT("$AD$"&amp;ROW($AD401)-1))),1)+
INDEX($AE:$AE,LOOKUP(2,1/($AE$1:INDIRECT("$AE$"&amp;ROW($AE401)-1)&lt;&gt;""),ROW($AE$1:INDIRECT("$AE$"&amp;ROW($AD401)-1))),1)+
INDEX($AE:$AF,LOOKUP(2,1/($AF$1:INDIRECT("$AF$"&amp;ROW($AF401)-1)&lt;&gt;""),ROW($AF$1:INDIRECT("$AF$"&amp;ROW($AD401)-1))),1)+
INDEX($AG:$AG,LOOKUP(2,1/($AG$1:INDIRECT("$AG$"&amp;ROW($AG401)-1)&lt;&gt;""),ROW($AG$1:INDIRECT("$AG$"&amp;ROW($AD401)-1))),1)+
INDEX($AH:$AH,LOOKUP(2,1/($AH$1:INDIRECT("$AH$"&amp;ROW($AH401)-1)&lt;&gt;""),ROW($AH$1:INDIRECT("$AH$"&amp;ROW($AD401)-1))),1)&gt;=510,0,
IF(INDEX($AE:$AE,LOOKUP(2,1/($AE$1:INDIRECT("$AE$"&amp;ROW($AE401)-1)&lt;&gt;""),ROW($AE$1:INDIRECT("$AE$"&amp;ROW($AE401)-1))),1)&gt;=255,0,
VLOOKUP(INDIRECT("$G$"&amp;LOOKUP(2,1/($AE$1:INDIRECT("$AE$"&amp;ROW($AE401)-1)&lt;&gt;""),ROW($AE$1:INDIRECT("$AE$"&amp;ROW($AE401)-1)))),'EV and Base'!$A$1:$N$671,5,FALSE))))</f>
        <v>11</v>
      </c>
      <c r="AF401" s="2" cm="1">
        <f t="array" aca="1" ref="AF401" ca="1">IF(NOT(ISNUMBER(INDEX($A:$A, LOOKUP(2, 1 / ($A$1:INDIRECT("$A$"&amp;ROW($A401)) &lt;&gt; ""),ROW($A$1:INDIRECT("$A$"&amp;ROW($A401)))), 1))), "",
INDEX($AF:$AF, LOOKUP(2, 1 / ($AF$1:INDIRECT("$AF$"&amp;ROW($AF401)-1) &lt;&gt; ""),ROW($AF$1:INDIRECT("$AF$"&amp;ROW($AF401)-1))), 1)+
IF(INDEX($AC:$AC, LOOKUP(2, 1 / ($AC$1:INDIRECT("$AC$"&amp;ROW($AC401)-1) &lt;&gt; ""),ROW($AC$1:INDIRECT("$AC$"&amp;ROW($AC401)-1))), 1)+
INDEX($AD:$AD, LOOKUP(2, 1 / ($AD$1:INDIRECT("$AD$"&amp;ROW($AD401)-1) &lt;&gt; ""),ROW($AD$1:INDIRECT("$AD$"&amp;ROW($AD401)-1))), 1)+
INDEX($AE:$AE, LOOKUP(2, 1 / ($AE$1:INDIRECT("$AE$"&amp;ROW($AE401)-1) &lt;&gt; ""),ROW($AE$1:INDIRECT("$AE$"&amp;ROW($AD401)-1))), 1)+
INDEX($AE:$AF, LOOKUP(2, 1 / ($AF$1:INDIRECT("$AF$"&amp;ROW($AF401)-1) &lt;&gt; ""),ROW($AF$1:INDIRECT("$AF$"&amp;ROW($AD401)-1))), 1)+
INDEX($AG:$AG, LOOKUP(2, 1 / ($AG$1:INDIRECT("$AG$"&amp;ROW($AG401)-1) &lt;&gt; ""),ROW($AG$1:INDIRECT("$AG$"&amp;ROW($AD401)-1))), 1)+
INDEX($AH:$AH, LOOKUP(2, 1 / ($AH$1:INDIRECT("$AH$"&amp;ROW($AH401)-1) &lt;&gt; ""),ROW($AH$1:INDIRECT("$AH$"&amp;ROW($AD401)-1))), 1)&gt;=510,0,
IF(INDEX($AF:$AF, LOOKUP(2, 1 / ($AF$1:INDIRECT("$AF$"&amp;ROW($AF401)-1) &lt;&gt; ""),ROW($AF$1:INDIRECT("$AF$"&amp;ROW($AF401)-1))), 1)&gt;=255,0,
VLOOKUP(INDIRECT("$G$"&amp;LOOKUP(2, 1 / ($AF$1:INDIRECT("$AF$"&amp;ROW($AF401)-1) &lt;&gt; ""),ROW($AF$1:INDIRECT("$AF$"&amp;ROW($AF401)-1)))), 'EV and Base'!$A$1:$N$671, 6, FALSE))))</f>
        <v>21</v>
      </c>
      <c r="AG401" s="2" cm="1">
        <f t="array" aca="1" ref="AG401" ca="1">IF(NOT(ISNUMBER(INDEX($A:$A, LOOKUP(2, 1 / ($A$1:INDIRECT("$A$"&amp;ROW($A401)) &lt;&gt; ""),ROW($A$1:INDIRECT("$A$"&amp;ROW($A401)))), 1))), "",
INDEX($AG:$AG, LOOKUP(2, 1 / ($AG$1:INDIRECT("$AG$"&amp;ROW($AG401)-1) &lt;&gt; ""),ROW($AG$1:INDIRECT("$AG$"&amp;ROW($AG401)-1))), 1)+
IF(INDEX($AC:$AC, LOOKUP(2, 1 / ($AC$1:INDIRECT("$AC$"&amp;ROW($AC401)-1) &lt;&gt; ""),ROW($AC$1:INDIRECT("$AC$"&amp;ROW($AC401)-1))), 1)+
INDEX($AD:$AD, LOOKUP(2, 1 / ($AD$1:INDIRECT("$AD$"&amp;ROW($AD401)-1) &lt;&gt; ""),ROW($AD$1:INDIRECT("$AD$"&amp;ROW($AD401)-1))), 1)+
INDEX($AE:$AE, LOOKUP(2, 1 / ($AE$1:INDIRECT("$AE$"&amp;ROW($AE401)-1) &lt;&gt; ""),ROW($AE$1:INDIRECT("$AE$"&amp;ROW($AD401)-1))), 1)+
INDEX($AE:$AF, LOOKUP(2, 1 / ($AF$1:INDIRECT("$AF$"&amp;ROW($AF401)-1) &lt;&gt; ""),ROW($AF$1:INDIRECT("$AF$"&amp;ROW($AD401)-1))), 1)+
INDEX($AG:$AG, LOOKUP(2, 1 / ($AG$1:INDIRECT("$AG$"&amp;ROW($AG401)-1) &lt;&gt; ""),ROW($AG$1:INDIRECT("$AG$"&amp;ROW($AD401)-1))), 1)+
INDEX($AH:$AH, LOOKUP(2, 1 / ($AH$1:INDIRECT("$AH$"&amp;ROW($AH401)-1) &lt;&gt; ""),ROW($AH$1:INDIRECT("$AH$"&amp;ROW($AD401)-1))), 1)&gt;=510,0,
IF(INDEX($AG:$AG, LOOKUP(2, 1 / ($AG$1:INDIRECT("$AG$"&amp;ROW($AG401)-1) &lt;&gt; ""),ROW($AG$1:INDIRECT("$AG$"&amp;ROW($AG401)-1))), 1)&gt;=255,0,
VLOOKUP(INDIRECT("$G$"&amp;LOOKUP(2, 1 / ($AG$1:INDIRECT("$AG$"&amp;ROW($AG401)-1) &lt;&gt; ""),ROW($AG$1:INDIRECT("$AG$"&amp;ROW($AG401)-1)))), 'EV and Base'!$A$1:$N$671, 7, FALSE))))</f>
        <v>6</v>
      </c>
      <c r="AH401" s="24" cm="1">
        <f t="array" aca="1" ref="AH401" ca="1">IF(NOT(ISNUMBER(INDEX($A:$A,LOOKUP(2,1/($A$1:INDIRECT("$A$"&amp;ROW($A401))&lt;&gt;""),ROW($A$1:INDIRECT("$A$"&amp;ROW($A401)))),1))),"",
INDEX($AH:$AH,LOOKUP(2,1/($AH$1:INDIRECT("$AH$"&amp;ROW($AH401)-1)&lt;&gt;""),ROW($AH$1:INDIRECT("$AH$"&amp;ROW($AH401)-1))),1)+
IF(INDEX($AC:$AC,LOOKUP(2,1/($AC$1:INDIRECT("$AC$"&amp;ROW($AC401)-1)&lt;&gt;""),ROW($AC$1:INDIRECT("$AC$"&amp;ROW($AC401)-1))),1)+
INDEX($AD:$AD,LOOKUP(2,1/($AD$1:INDIRECT("$AD$"&amp;ROW($AD401)-1)&lt;&gt;""),ROW($AD$1:INDIRECT("$AD$"&amp;ROW($AD401)-1))),1)+
INDEX($AE:$AE,LOOKUP(2,1/($AE$1:INDIRECT("$AE$"&amp;ROW($AE401)-1)&lt;&gt;""),ROW($AE$1:INDIRECT("$AE$"&amp;ROW($AD401)-1))),1)+
INDEX($AE:$AF,LOOKUP(2,1/($AF$1:INDIRECT("$AF$"&amp;ROW($AF401)-1)&lt;&gt;""),ROW($AF$1:INDIRECT("$AF$"&amp;ROW($AD401)-1))),1)+
INDEX($AG:$AG,LOOKUP(2,1/($AG$1:INDIRECT("$AG$"&amp;ROW($AG401)-1)&lt;&gt;""),ROW($AG$1:INDIRECT("$AG$"&amp;ROW($AD401)-1))),1)+
INDEX($AH:$AH,LOOKUP(2,1/($AH$1:INDIRECT("$AH$"&amp;ROW($AH401)-1)&lt;&gt;""),ROW($AH$1:INDIRECT("$AH$"&amp;ROW($AD401)-1))),1)&gt;=510,0,
IF(INDEX($AH:$AH,LOOKUP(2,1/($AH$1:INDIRECT("$AH$"&amp;ROW($AH401)-1)&lt;&gt;""),ROW($AH$1:INDIRECT("$AH$"&amp;ROW($AH401)-1))),1)&gt;=255,0,
VLOOKUP(INDIRECT("$G$"&amp;LOOKUP(2,1/($AH$1:INDIRECT("$AH$"&amp;ROW($AH401)-1)&lt;&gt;""),ROW($AH$1:INDIRECT("$AH$"&amp;ROW($AH401)-1)))),'EV and Base'!$A$1:$N$671,8,FALSE))))</f>
        <v>72</v>
      </c>
      <c r="AI401" s="29" cm="1">
        <f t="array" aca="1" ref="AI401" ca="1">IF(NOT(ISNUMBER(INDEX($A:$A,LOOKUP(2,1/($A$1:INDIRECT("$A$"&amp;ROW($A401))&lt;&gt;""),ROW($A$1:INDIRECT("$A$"&amp;ROW($A401)))),1))),"",
ROUNDDOWN((((2*VLOOKUP($AA401,'EV and Base'!$A$1:$N$671,9,FALSE))+31+ROUNDDOWN($AC401/4,0))*$AB401)/100,0)+$AB401+10)</f>
        <v>167</v>
      </c>
      <c r="AJ401" s="21" cm="1">
        <f t="array" aca="1" ref="AJ401" ca="1">IF(NOT(ISNUMBER(INDEX($A:$A, LOOKUP(2, 1 / ($A$1:INDIRECT("$A$"&amp;ROW($A401)) &lt;&gt; ""),ROW($A$1:INDIRECT("$A$"&amp;ROW($A401)))), 1))), "",
ROUNDDOWN((ROUNDDOWN((((2*VLOOKUP($AA401, 'EV and Base'!$A$1:$N$671, 10, FALSE))+31+ROUNDDOWN($AD401/4, 0))*$AB401)/100, 0)+5)*1.1, 0))</f>
        <v>154</v>
      </c>
      <c r="AK401" s="21" t="str" cm="1">
        <f t="array" aca="1" ref="AK401" ca="1">IF(NOT(ISNUMBER(INDEX($A:$A, LOOKUP(2, 1 / ($A$1:INDIRECT("$A$"&amp;ROW($A401)) &lt;&gt; ""),ROW($A$1:INDIRECT("$A$"&amp;ROW($A401)))), 1))), "",
ROUNDDOWN((ROUNDDOWN((((2*VLOOKUP($AA401, 'EV and Base'!$A$1:$N$671, 11, FALSE))+30+ROUNDDOWN($AE401/4, 0))*$AB401)/100, 0)+5), 0)
&amp;"-"&amp;
ROUNDDOWN((ROUNDDOWN((((2*VLOOKUP($AA401, 'EV and Base'!$A$1:$N$671, 11, FALSE))+31+ROUNDDOWN($AE401/4, 0))*$AB401)/100, 0)+5), 0))</f>
        <v>115-115</v>
      </c>
      <c r="AL401" s="21" t="str" cm="1">
        <f t="array" aca="1" ref="AL401" ca="1">IF(NOT(ISNUMBER(INDEX($A:$A, LOOKUP(2, 1 / ($A$1:INDIRECT("$A$"&amp;ROW($A401)) &lt;&gt; ""),ROW($A$1:INDIRECT("$A$"&amp;ROW($A401)))), 1))), "",
ROUNDDOWN((ROUNDDOWN((((2*VLOOKUP($AA401, 'EV and Base'!$A$1:$N$671, 12, FALSE))+0+ROUNDDOWN($AF401/4, 0))*$AB401)/100, 0)+5)*0.9, 0)
&amp;"-"&amp;
ROUNDDOWN((ROUNDDOWN((((2*VLOOKUP($AA401, 'EV and Base'!$A$1:$N$671, 12, FALSE))+31+ROUNDDOWN($AF401/4, 0))*$AB401)/100, 0)+5)*0.9, 0))</f>
        <v>48-63</v>
      </c>
      <c r="AM401" s="21" t="str" cm="1">
        <f t="array" aca="1" ref="AM401" ca="1">IF(NOT(ISNUMBER(INDEX($A:$A, LOOKUP(2, 1 / ($A$1:INDIRECT("$A$"&amp;ROW($A401)) &lt;&gt; ""),ROW($A$1:INDIRECT("$A$"&amp;ROW($A401)))), 1))), "",
ROUNDDOWN((ROUNDDOWN((((2*VLOOKUP($AA401, 'EV and Base'!$A$1:$N$671, 13, FALSE))+30+ROUNDDOWN($AG401/4, 0))*$AB401)/100, 0)+5), 0)
&amp;"-"&amp;
ROUNDDOWN((ROUNDDOWN((((2*VLOOKUP($AA401, 'EV and Base'!$A$1:$N$671, 13, FALSE))+31+ROUNDDOWN($AG401/4, 0))*$AB401)/100, 0)+5), 0))</f>
        <v>114-115</v>
      </c>
      <c r="AN401" s="25" cm="1">
        <f t="array" aca="1" ref="AN401" ca="1">IF(NOT(ISNUMBER(INDEX($A:$A, LOOKUP(2, 1 / ($A$1:INDIRECT("$A$"&amp;ROW($A401)) &lt;&gt; ""),ROW($A$1:INDIRECT("$A$"&amp;ROW($A401)))), 1))), "",
ROUNDDOWN((ROUNDDOWN((((2*VLOOKUP($AA401, 'EV and Base'!$A$1:$N$671, 14, FALSE))+31+ROUNDDOWN($AH401/4, 0))*$AB401)/100, 0)+5), 0))</f>
        <v>113</v>
      </c>
      <c r="AO401" s="23" cm="1">
        <f t="array" aca="1" ref="AO401" ca="1">IF(NOT(ISNUMBER(INDEX($A:$A, LOOKUP(2, 1 / ($A$1:INDIRECT("$A$"&amp;ROW($A401)) &lt;&gt; ""),ROW($A$1:INDIRECT("$A$"&amp;ROW($A401)))), 1))), "",
ROUNDDOWN((((2*VLOOKUP($AA401, 'EV and Base'!$A$1:$N$671, 9, FALSE))+31+ROUNDDOWN($AC401/4, 0))*$AB401)/100, 0)+$AB401+10)</f>
        <v>167</v>
      </c>
      <c r="AP401" s="2" cm="1">
        <f t="array" aca="1" ref="AP401" ca="1">IF(NOT(ISNUMBER(INDEX($A:$A, LOOKUP(2, 1 / ($A$1:INDIRECT("$A$"&amp;ROW($A401)) &lt;&gt; ""),ROW($A$1:INDIRECT("$A$"&amp;ROW($A401)))), 1))), "",
ROUNDDOWN((ROUNDDOWN((((2*VLOOKUP($AA401, 'EV and Base'!$A$1:$N$671, 10, FALSE))+31+ROUNDDOWN($AD401/4, 0))*$AB401)/100, 0)+5)*1.1, 0))</f>
        <v>154</v>
      </c>
      <c r="AQ401" s="2" cm="1">
        <f t="array" aca="1" ref="AQ401" ca="1">IF(NOT(ISNUMBER(INDEX($A:$A, LOOKUP(2, 1 / ($A$1:INDIRECT("$A$"&amp;ROW($A401)) &lt;&gt; ""),ROW($A$1:INDIRECT("$A$"&amp;ROW($A401)))), 1))), "",
ROUNDDOWN((ROUNDDOWN((((2*VLOOKUP($AA401, 'EV and Base'!$A$1:$N$671, 11, FALSE))+$AV$2+ROUNDDOWN($AE401/4, 0))*$AB401)/100, 0)+5), 0))</f>
        <v>115</v>
      </c>
      <c r="AR401" s="22" cm="1">
        <f t="array" aca="1" ref="AR401" ca="1">IF(NOT(ISNUMBER(INDEX($A:$A, LOOKUP(2, 1 / ($A$1:INDIRECT("$A$"&amp;ROW($A401)) &lt;&gt; ""),ROW($A$1:INDIRECT("$A$"&amp;ROW($A401)))), 1))), "",
ROUNDDOWN((ROUNDDOWN((((2*VLOOKUP($AA401, 'EV and Base'!$A$1:$N$671, 12, FALSE))+$AW$2+ROUNDDOWN($AF401/4, 0))*$AB401)/100, 0)+5)*0.9, 0))</f>
        <v>56</v>
      </c>
      <c r="AS401" s="2" cm="1">
        <f t="array" aca="1" ref="AS401" ca="1">IF(NOT(ISNUMBER(INDEX($A:$A, LOOKUP(2, 1 / ($A$1:INDIRECT("$A$"&amp;ROW($A401)) &lt;&gt; ""),ROW($A$1:INDIRECT("$A$"&amp;ROW($A401)))), 1))), "",
ROUNDDOWN((ROUNDDOWN((((2*VLOOKUP($AA401, 'EV and Base'!$A$1:$N$671, 13, FALSE))+$AX$2+ROUNDDOWN($AG401/4, 0))*$AB401)/100, 0)+5), 0))</f>
        <v>115</v>
      </c>
      <c r="AT401" s="24" cm="1">
        <f t="array" aca="1" ref="AT401" ca="1">IF(NOT(ISNUMBER(INDEX($A:$A, LOOKUP(2, 1 / ($A$1:INDIRECT("$A$"&amp;ROW($A401)) &lt;&gt; ""),ROW($A$1:INDIRECT("$A$"&amp;ROW($A401)))), 1))), "",
ROUNDDOWN((ROUNDDOWN((((2*VLOOKUP($AA401, 'EV and Base'!$A$1:$N$671, 14, FALSE))+31+ROUNDDOWN($AH401/4, 0))*$AB401)/100, 0)+5), 0))</f>
        <v>113</v>
      </c>
      <c r="AU401" s="28">
        <v>255</v>
      </c>
      <c r="AY401" cm="1">
        <f t="array" aca="1" ref="AY401" ca="1">IF(NOT(ISNUMBER(INDEX($A:$A,LOOKUP(2,1/($A$1:INDIRECT("$A$"&amp;ROW($A401))&lt;&gt;""),ROW($A$1:INDIRECT("$A$"&amp;ROW($A401)))),1))),"",
INDEX($AY:$AY,LOOKUP(2,1/($AY$1:INDIRECT("$AY$"&amp;ROW($AY401)-1)&lt;&gt;""),ROW($AY$1:INDIRECT("$AY$"&amp;ROW($AY401)-1))),1)+$BL401)</f>
        <v>134645</v>
      </c>
      <c r="AZ401" s="3" cm="1">
        <f t="array" aca="1" ref="AZ401" ca="1">IF(NOT(ISNUMBER(INDEX($A:$A, LOOKUP(2, 1 / ($A$1:INDIRECT("$A$"&amp;ROW($A401)) &lt;&gt; ""),ROW($A$1:INDIRECT("$A$"&amp;ROW($A401)))), 1))), "",
VLOOKUP(INDIRECT("$G$"&amp;LOOKUP(2, 1 / ($AY$1:INDIRECT("$AY$"&amp;ROW($AY401)-1) &lt;&gt; ""),ROW($AY$1:INDIRECT("$AY$"&amp;ROW($AY401)-1)))),'EV and Base'!A324:N994,2,FALSE))</f>
        <v>66</v>
      </c>
      <c r="BA401" s="3" cm="1">
        <f t="array" aca="1" ref="BA401" ca="1">IF(NOT(ISNUMBER(INDEX($A:$A, LOOKUP(2, 1 / ($A$1:INDIRECT("$A$"&amp;ROW($A401)) &lt;&gt; ""),ROW($A$1:INDIRECT("$A$"&amp;ROW($A401)))), 1))), "",
INDIRECT("$I$"&amp;LOOKUP(2, 1 / ($AY$1:INDIRECT("$AY$"&amp;ROW($AY401)-1) &lt;&gt; ""),ROW($AY$1:INDIRECT("$AY$"&amp;ROW($AY401)-1)))))</f>
        <v>35</v>
      </c>
      <c r="BB401" s="1" cm="1">
        <f t="array" aca="1" ref="BB401" ca="1">IF(NOT(ISNUMBER(INDEX($A:$A, LOOKUP(2, 1 / ($A$1:INDIRECT("$A$"&amp;ROW($A401)) &lt;&gt; ""),ROW($A$1:INDIRECT("$A$"&amp;ROW($A401)))), 1))), "",
INDIRECT("$AB$"&amp;LOOKUP(2, 1 / ($AY$1:INDIRECT("$AY$"&amp;ROW($AY401)-1) &lt;&gt; ""),ROW($AY$1:INDIRECT("$AY$"&amp;ROW($AY401)-1)))))</f>
        <v>52</v>
      </c>
      <c r="BC401" s="3" cm="1">
        <f t="array" aca="1" ref="BC401" ca="1">IF(NOT(ISNUMBER(INDEX($A:$A,LOOKUP(2,1/($A$1:INDIRECT("$A$"&amp;ROW($A401))&lt;&gt;""),ROW($A$1:INDIRECT("$A$"&amp;ROW($A401)))),1))),"",
$BA401+$BA401+10)</f>
        <v>80</v>
      </c>
      <c r="BD401" s="3" cm="1">
        <f t="array" aca="1" ref="BD401" ca="1">IF(NOT(ISNUMBER(INDEX($A:$A,LOOKUP(2,1/($A$1:INDIRECT("$A$"&amp;ROW($A401))&lt;&gt;""),ROW($A$1:INDIRECT("$A$"&amp;ROW($A401)))),1))),"",
$BA401+$BB401+10)</f>
        <v>97</v>
      </c>
      <c r="BE401" s="3" cm="1">
        <f t="array" aca="1" ref="BE401" ca="1">IF(NOT(ISNUMBER(INDEX($A:$A,LOOKUP(2,1/($A$1:INDIRECT("$A$"&amp;ROW($A401))&lt;&gt;""),ROW($A$1:INDIRECT("$A$"&amp;ROW($A401)))),1))),"",
$BC401*$BC401)</f>
        <v>6400</v>
      </c>
      <c r="BF401" s="3" cm="1">
        <f t="array" aca="1" ref="BF401" ca="1">IF(NOT(ISNUMBER(INDEX($A:$A,LOOKUP(2,1/($A$1:INDIRECT("$A$"&amp;ROW($A401))&lt;&gt;""),ROW($A$1:INDIRECT("$A$"&amp;ROW($A401)))),1))),"",
$BD401*$BD401)</f>
        <v>9409</v>
      </c>
      <c r="BG401" s="3" cm="1">
        <f t="array" aca="1" ref="BG401" ca="1">IF(NOT(ISNUMBER(INDEX($A:$A,LOOKUP(2,1/($A$1:INDIRECT("$A$"&amp;ROW($A401))&lt;&gt;""),ROW($A$1:INDIRECT("$A$"&amp;ROW($A401)))),1))),"",
_xlfn.FLOOR.MATH(1.5*_xlfn.FLOOR.MATH($AZ401*BA401/5)))</f>
        <v>693</v>
      </c>
      <c r="BH401" s="3" cm="1">
        <f t="array" aca="1" ref="BH401" ca="1">IF(NOT(ISNUMBER(INDEX($A:$A, LOOKUP(2, 1 / ($A$1:INDIRECT("$A$"&amp;ROW($A401)) &lt;&gt; ""),ROW($A$1:INDIRECT("$A$"&amp;ROW($A401)))), 1))), "",
_xlfn.FLOOR.MATH($BG401/IF(OR(INDIRECT("$C$"&amp;LOOKUP(2, 1 / ($AY$1:INDIRECT("$AY$"&amp;ROW($AY401)-1) &lt;&gt; ""),ROW($AY$1:INDIRECT("$AY$"&amp;ROW($AY401)-1))))="Multi",
INDIRECT("$C$"&amp;LOOKUP(2, 1 / ($AY$1:INDIRECT("$AY$"&amp;ROW($AY401)-1) &lt;&gt; ""),ROW($AY$1:INDIRECT("$AY$"&amp;ROW($AY401)-1))))="Double"),2,1)))</f>
        <v>693</v>
      </c>
      <c r="BI401" s="3" cm="1">
        <f t="array" aca="1" ref="BI401" ca="1">IF(NOT(ISNUMBER(INDEX($A:$A,LOOKUP(2,1/($A$1:INDIRECT("$A$"&amp;ROW($A401))&lt;&gt;""),ROW($A$1:INDIRECT("$A$"&amp;ROW($A401)))),1))),"",
VLOOKUP($BC401,GameFreakSQRT!$A$1:$B$200,2,FALSE))</f>
        <v>36636</v>
      </c>
      <c r="BJ401" s="3" cm="1">
        <f t="array" aca="1" ref="BJ401" ca="1">IF(NOT(ISNUMBER(INDEX($A:$A,LOOKUP(2,1/($A$1:INDIRECT("$A$"&amp;ROW($A401))&lt;&gt;""),ROW($A$1:INDIRECT("$A$"&amp;ROW($A401)))),1))),"",
VLOOKUP($BD401,GameFreakSQRT!$A$1:$B$200,2,FALSE))</f>
        <v>40341</v>
      </c>
      <c r="BK401" s="3" cm="1">
        <f t="array" aca="1" ref="BK401" ca="1">IF(NOT(ISNUMBER(INDEX($A:$A,LOOKUP(2,1/($A$1:INDIRECT("$A$"&amp;ROW($A401))&lt;&gt;""),ROW($A$1:INDIRECT("$A$"&amp;ROW($A401)))),1))),"",
_xlfn.FLOOR.MATH((($BI401*$BE401)*$BH401)/($BJ401*$BF401))+1)</f>
        <v>429</v>
      </c>
      <c r="BL401" s="3" cm="1">
        <f t="array" aca="1" ref="BL401" ca="1">IF(NOT(ISNUMBER(INDEX($A:$A,LOOKUP(2,1/($A$1:INDIRECT("$A$"&amp;ROW($A401))&lt;&gt;""),ROW($A$1:INDIRECT("$A$"&amp;ROW($A401)))),1))),"",
_xlfn.FLOOR.MATH($BK401*IF(NOT(INDIRECT("$Z$"&amp;LOOKUP(2, 1 / ($AY$1:INDIRECT("$AY$"&amp;ROW($AY401)-1) &lt;&gt; ""),ROW($AY$1:INDIRECT("$AY$"&amp;ROW($AY401)-1))))=""),1.5,1)))</f>
        <v>643</v>
      </c>
      <c r="BM401" s="3" cm="1">
        <f t="array" aca="1" ref="BM401" ca="1">IF(NOT(ISNUMBER(INDEX($A:$A, LOOKUP(2, 1 / ($A$1:INDIRECT("$A$"&amp;ROW($A401)) &lt;&gt; ""),ROW($A$1:INDIRECT("$A$"&amp;ROW($A401)))), 1))), "",
INDIRECT("$Y$"&amp;LOOKUP(2, 1 / ($AY$1:INDIRECT("$AY$"&amp;ROW($AY401)-1) &lt;&gt; ""),ROW($AY$1:INDIRECT("$AY$"&amp;ROW($AY401)-1)))))</f>
        <v>643</v>
      </c>
      <c r="BN401" s="3" t="b">
        <f t="shared" ca="1" si="37"/>
        <v>1</v>
      </c>
    </row>
    <row r="402" spans="1:66" x14ac:dyDescent="0.45">
      <c r="A402" s="66" t="s">
        <v>75</v>
      </c>
      <c r="B402" s="66" t="s">
        <v>667</v>
      </c>
      <c r="C402" s="66" t="s">
        <v>46</v>
      </c>
      <c r="D402" s="66" t="s">
        <v>668</v>
      </c>
      <c r="E402" s="66" t="s">
        <v>669</v>
      </c>
      <c r="F402" s="56">
        <v>1</v>
      </c>
      <c r="G402" s="2" t="s">
        <v>626</v>
      </c>
      <c r="H402" s="2" t="s">
        <v>50</v>
      </c>
      <c r="I402" s="2">
        <v>34</v>
      </c>
      <c r="J402" s="2" t="s">
        <v>82</v>
      </c>
      <c r="K402" s="2" t="s">
        <v>627</v>
      </c>
      <c r="L402" s="2" t="s">
        <v>53</v>
      </c>
      <c r="M402" s="2" t="s">
        <v>496</v>
      </c>
      <c r="N402" s="2" t="s">
        <v>382</v>
      </c>
      <c r="O402" s="2" t="s">
        <v>453</v>
      </c>
      <c r="P402" s="2" t="s">
        <v>418</v>
      </c>
      <c r="Q402" s="2">
        <v>12</v>
      </c>
      <c r="R402" s="2">
        <f>_xlfn.FLOOR.MATH((((2*VLOOKUP(G402, 'EV and Base'!$A$1:$N$671, 9, FALSE))+$Q402)*$I402)/100)+$I402+10</f>
        <v>85</v>
      </c>
      <c r="S402" s="2">
        <f>_xlfn.FLOOR.MATH((_xlfn.FLOOR.MATH((((2*VLOOKUP($G402, 'EV and Base'!$A$1:$N$671, 10, FALSE))+$Q402)*$I402)/100)+5)*
IF(OR($J402="Lonely", $J402="Brave", $J402="Adamant", $J402="Naughty"), 1.1,
IF(OR($J402="Bold", $J402="Timid", $J402="Modest", $J402="Calm"), 0.9, 1)))</f>
        <v>56</v>
      </c>
      <c r="T402" s="2">
        <f>_xlfn.FLOOR.MATH((_xlfn.FLOOR.MATH((((2*VLOOKUP($G402, 'EV and Base'!$A$1:$N$671, 11, FALSE))+$Q402)*$I402)/100)+5)*
IF(OR($J402="Bold", $J402="Relaxed", $J402="Impish", $J402="Lax"), 1.1,
IF(OR($J402="Lonely", $J402="Hasty", $J402="Mild", $J402="Gentle"), 0.9, 1)))</f>
        <v>36</v>
      </c>
      <c r="U402" s="2">
        <f>_xlfn.FLOOR.MATH((_xlfn.FLOOR.MATH((((2*VLOOKUP($G402, 'EV and Base'!$A$1:$N$671, 12, FALSE))+$Q402)*$I402)/100)+5)*
IF(OR($J402="Modest", $J402="Mild", $J402="Quiet", $J402="Rash"), 1.1,
IF(OR($J402="Adamant", $J402="Impish", $J402="Jolly", $J402="Careful"), 0.9, 1)))</f>
        <v>53</v>
      </c>
      <c r="V402" s="2">
        <f>_xlfn.FLOOR.MATH((_xlfn.FLOOR.MATH((((2*VLOOKUP($G402, 'EV and Base'!$A$1:$N$671, 13, FALSE))+$Q402)*$I402)/100)+5)*
IF(OR($J402="Calm", $J402="Gentle", $J402="Sassy", $J402="Careful"), 1.1,
IF(OR($J402="Naughty", $J402="Lax", $J402="Naive", $J402="Rash"), 0.9, 1)))</f>
        <v>36</v>
      </c>
      <c r="W402" s="2">
        <f>_xlfn.FLOOR.MATH((_xlfn.FLOOR.MATH((((2*VLOOKUP($G402, 'EV and Base'!$A$1:$N$671, 14, FALSE))+$Q402)*$I402)/100)+5)*
IF(OR($J402="Timid", $J402="Hasty", $J402="Jolly", $J402="Naive"), 1.1,
IF(OR($J402="Brave", $J402="Relaxed", $J402="Quiet", $J402="Sassy"), 0.9, 1)))</f>
        <v>32</v>
      </c>
      <c r="X402" s="66">
        <v>2040</v>
      </c>
      <c r="Z402" s="1">
        <v>1</v>
      </c>
      <c r="AA402" s="23" t="str" cm="1">
        <f t="array" aca="1" ref="AA402" ca="1">IF(NOT(ISNUMBER(INDEX($A:$A,LOOKUP(2,1/($A$1:INDIRECT("$A$"&amp;ROW($A402))&lt;&gt;""),ROW($A$1:INDIRECT("$A$"&amp;ROW($A402)))),1))),"",
IF(NOT(ISNUMBER($A402)),$AA401,
IF($AB402&lt;16,"Lillipup",
IF($AB402&lt;32,"Herdier",
"Stoutland"))))</f>
        <v/>
      </c>
      <c r="AB402" s="25" t="str" cm="1">
        <f t="array" aca="1" ref="AB402" ca="1">IF(NOT(ISNUMBER(INDEX($A:$A, LOOKUP(2, 1 / ($A$1:INDIRECT("$A$"&amp;ROW($A402)) &lt;&gt; ""),ROW($A$1:INDIRECT("$A$"&amp;ROW($A402)))), 1))), "",
VLOOKUP($AY402,'Medium-Slow'!$A$1:$B$101,2,TRUE))</f>
        <v/>
      </c>
      <c r="AC402" s="23" t="str" cm="1">
        <f t="array" aca="1" ref="AC402" ca="1">IF(NOT(ISNUMBER(INDEX($A:$A, LOOKUP(2, 1 / ($A$1:INDIRECT("$A$"&amp;ROW($A402)) &lt;&gt; ""),ROW($A$1:INDIRECT("$A$"&amp;ROW($A402)))), 1))), "",
INDEX($AC:$AC, LOOKUP(2, 1 / ($AC$1:INDIRECT("$AC$"&amp;ROW($AC402)-1) &lt;&gt; ""),ROW($AC$1:INDIRECT("$AC$"&amp;ROW($AC402)-1))), 1)+
IF(INDEX($AC:$AC, LOOKUP(2, 1 / ($AC$1:INDIRECT("$AC$"&amp;ROW($AC402)-1) &lt;&gt; ""),ROW($AC$1:INDIRECT("$AC$"&amp;ROW($AC402)-1))), 1)+
INDEX($AD:$AD, LOOKUP(2, 1 / ($AD$1:INDIRECT("$AD$"&amp;ROW($AD402)-1) &lt;&gt; ""),ROW($AD$1:INDIRECT("$AD$"&amp;ROW($AD402)-1))), 1)+
INDEX($AE:$AE, LOOKUP(2, 1 / ($AE$1:INDIRECT("$AE$"&amp;ROW($AE402)-1) &lt;&gt; ""),ROW($AE$1:INDIRECT("$AE$"&amp;ROW($AD402)-1))), 1)+
INDEX($AE:$AF, LOOKUP(2, 1 / ($AF$1:INDIRECT("$AF$"&amp;ROW($AF402)-1) &lt;&gt; ""),ROW($AF$1:INDIRECT("$AF$"&amp;ROW($AD402)-1))), 1)+
INDEX($AG:$AG, LOOKUP(2, 1 / ($AG$1:INDIRECT("$AG$"&amp;ROW($AG402)-1) &lt;&gt; ""),ROW($AG$1:INDIRECT("$AG$"&amp;ROW($AD402)-1))), 1)+
INDEX($AH:$AH, LOOKUP(2, 1 / ($AH$1:INDIRECT("$AH$"&amp;ROW($AH402)-1) &lt;&gt; ""),ROW($AH$1:INDIRECT("$AH$"&amp;ROW($AD402)-1))), 1)&gt;=510,0,
IF(INDEX($AC:$AC, LOOKUP(2, 1 / ($AC$1:INDIRECT("$AC$"&amp;ROW($AC402)-1) &lt;&gt; ""),ROW($AC$1:INDIRECT("$AC$"&amp;ROW($AC402)-1))), 1)&gt;=255,0,
VLOOKUP(INDIRECT("$G$"&amp;LOOKUP(2, 1 / ($AC$1:INDIRECT("$AC$"&amp;ROW($AC402)-1) &lt;&gt; ""),ROW($AC$1:INDIRECT("$AC$"&amp;ROW($AC402)-1)))), 'EV and Base'!$A$1:$N$671, 3, FALSE))))</f>
        <v/>
      </c>
      <c r="AD402" s="2" t="str" cm="1">
        <f t="array" aca="1" ref="AD402" ca="1">IF(NOT(ISNUMBER(INDEX($A:$A, LOOKUP(2, 1 / ($A$1:INDIRECT("$A$"&amp;ROW($A402)) &lt;&gt; ""),ROW($A$1:INDIRECT("$A$"&amp;ROW($A402)))), 1))), "",
INDEX($AD:$AD, LOOKUP(2, 1 / ($AD$1:INDIRECT("$AD$"&amp;ROW($AD402)-1) &lt;&gt; ""),ROW($AD$1:INDIRECT("$AD$"&amp;ROW($AD402)-1))), 1)+
IF(INDEX($AC:$AC, LOOKUP(2, 1 / ($AC$1:INDIRECT("$AC$"&amp;ROW($AC402)-1) &lt;&gt; ""),ROW($AC$1:INDIRECT("$AC$"&amp;ROW($AC402)-1))), 1)+
INDEX($AD:$AD, LOOKUP(2, 1 / ($AD$1:INDIRECT("$AD$"&amp;ROW($AD402)-1) &lt;&gt; ""),ROW($AD$1:INDIRECT("$AD$"&amp;ROW($AD402)-1))), 1)+
INDEX($AE:$AE, LOOKUP(2, 1 / ($AE$1:INDIRECT("$AE$"&amp;ROW($AE402)-1) &lt;&gt; ""),ROW($AE$1:INDIRECT("$AE$"&amp;ROW($AD402)-1))), 1)+
INDEX($AE:$AF, LOOKUP(2, 1 / ($AF$1:INDIRECT("$AF$"&amp;ROW($AF402)-1) &lt;&gt; ""),ROW($AF$1:INDIRECT("$AF$"&amp;ROW($AD402)-1))), 1)+
INDEX($AG:$AG, LOOKUP(2, 1 / ($AG$1:INDIRECT("$AG$"&amp;ROW($AG402)-1) &lt;&gt; ""),ROW($AG$1:INDIRECT("$AG$"&amp;ROW($AD402)-1))), 1)+
INDEX($AH:$AH, LOOKUP(2, 1 / ($AH$1:INDIRECT("$AH$"&amp;ROW($AH402)-1) &lt;&gt; ""),ROW($AH$1:INDIRECT("$AH$"&amp;ROW($AD402)-1))), 1)&gt;=510,0,
IF(INDEX($AD:$AD, LOOKUP(2, 1 / ($AD$1:INDIRECT("$AD$"&amp;ROW($AD402)-1) &lt;&gt; ""),ROW($AD$1:INDIRECT("$AD$"&amp;ROW($AD402)-1))), 1)&gt;=255,0,
VLOOKUP(INDIRECT("$G$"&amp;LOOKUP(2, 1 / ($AD$1:INDIRECT("$AD$"&amp;ROW($AD402)-1) &lt;&gt; ""),ROW($AD$1:INDIRECT("$AD$"&amp;ROW($AD402)-1)))), 'EV and Base'!$A$1:$N$671, 4, FALSE))))</f>
        <v/>
      </c>
      <c r="AE402" s="2" t="str" cm="1">
        <f t="array" aca="1" ref="AE402" ca="1">IF(NOT(ISNUMBER(INDEX($A:$A,LOOKUP(2,1/($A$1:INDIRECT("$A$"&amp;ROW($A402))&lt;&gt;""),ROW($A$1:INDIRECT("$A$"&amp;ROW($A402)))),1))),"",
INDEX($AE:$AE,LOOKUP(2,1/($AE$1:INDIRECT("$AE$"&amp;ROW($AE402)-1)&lt;&gt;""),ROW($AE$1:INDIRECT("$AE$"&amp;ROW($AE402)-1))),1)+
IF(INDEX($AC:$AC,LOOKUP(2,1/($AC$1:INDIRECT("$AC$"&amp;ROW($AC402)-1)&lt;&gt;""),ROW($AC$1:INDIRECT("$AC$"&amp;ROW($AC402)-1))),1)+
INDEX($AD:$AD,LOOKUP(2,1/($AD$1:INDIRECT("$AD$"&amp;ROW($AD402)-1)&lt;&gt;""),ROW($AD$1:INDIRECT("$AD$"&amp;ROW($AD402)-1))),1)+
INDEX($AE:$AE,LOOKUP(2,1/($AE$1:INDIRECT("$AE$"&amp;ROW($AE402)-1)&lt;&gt;""),ROW($AE$1:INDIRECT("$AE$"&amp;ROW($AD402)-1))),1)+
INDEX($AE:$AF,LOOKUP(2,1/($AF$1:INDIRECT("$AF$"&amp;ROW($AF402)-1)&lt;&gt;""),ROW($AF$1:INDIRECT("$AF$"&amp;ROW($AD402)-1))),1)+
INDEX($AG:$AG,LOOKUP(2,1/($AG$1:INDIRECT("$AG$"&amp;ROW($AG402)-1)&lt;&gt;""),ROW($AG$1:INDIRECT("$AG$"&amp;ROW($AD402)-1))),1)+
INDEX($AH:$AH,LOOKUP(2,1/($AH$1:INDIRECT("$AH$"&amp;ROW($AH402)-1)&lt;&gt;""),ROW($AH$1:INDIRECT("$AH$"&amp;ROW($AD402)-1))),1)&gt;=510,0,
IF(INDEX($AE:$AE,LOOKUP(2,1/($AE$1:INDIRECT("$AE$"&amp;ROW($AE402)-1)&lt;&gt;""),ROW($AE$1:INDIRECT("$AE$"&amp;ROW($AE402)-1))),1)&gt;=255,0,
VLOOKUP(INDIRECT("$G$"&amp;LOOKUP(2,1/($AE$1:INDIRECT("$AE$"&amp;ROW($AE402)-1)&lt;&gt;""),ROW($AE$1:INDIRECT("$AE$"&amp;ROW($AE402)-1)))),'EV and Base'!$A$1:$N$671,5,FALSE))))</f>
        <v/>
      </c>
      <c r="AF402" s="2" t="str" cm="1">
        <f t="array" aca="1" ref="AF402" ca="1">IF(NOT(ISNUMBER(INDEX($A:$A, LOOKUP(2, 1 / ($A$1:INDIRECT("$A$"&amp;ROW($A402)) &lt;&gt; ""),ROW($A$1:INDIRECT("$A$"&amp;ROW($A402)))), 1))), "",
INDEX($AF:$AF, LOOKUP(2, 1 / ($AF$1:INDIRECT("$AF$"&amp;ROW($AF402)-1) &lt;&gt; ""),ROW($AF$1:INDIRECT("$AF$"&amp;ROW($AF402)-1))), 1)+
IF(INDEX($AC:$AC, LOOKUP(2, 1 / ($AC$1:INDIRECT("$AC$"&amp;ROW($AC402)-1) &lt;&gt; ""),ROW($AC$1:INDIRECT("$AC$"&amp;ROW($AC402)-1))), 1)+
INDEX($AD:$AD, LOOKUP(2, 1 / ($AD$1:INDIRECT("$AD$"&amp;ROW($AD402)-1) &lt;&gt; ""),ROW($AD$1:INDIRECT("$AD$"&amp;ROW($AD402)-1))), 1)+
INDEX($AE:$AE, LOOKUP(2, 1 / ($AE$1:INDIRECT("$AE$"&amp;ROW($AE402)-1) &lt;&gt; ""),ROW($AE$1:INDIRECT("$AE$"&amp;ROW($AD402)-1))), 1)+
INDEX($AE:$AF, LOOKUP(2, 1 / ($AF$1:INDIRECT("$AF$"&amp;ROW($AF402)-1) &lt;&gt; ""),ROW($AF$1:INDIRECT("$AF$"&amp;ROW($AD402)-1))), 1)+
INDEX($AG:$AG, LOOKUP(2, 1 / ($AG$1:INDIRECT("$AG$"&amp;ROW($AG402)-1) &lt;&gt; ""),ROW($AG$1:INDIRECT("$AG$"&amp;ROW($AD402)-1))), 1)+
INDEX($AH:$AH, LOOKUP(2, 1 / ($AH$1:INDIRECT("$AH$"&amp;ROW($AH402)-1) &lt;&gt; ""),ROW($AH$1:INDIRECT("$AH$"&amp;ROW($AD402)-1))), 1)&gt;=510,0,
IF(INDEX($AF:$AF, LOOKUP(2, 1 / ($AF$1:INDIRECT("$AF$"&amp;ROW($AF402)-1) &lt;&gt; ""),ROW($AF$1:INDIRECT("$AF$"&amp;ROW($AF402)-1))), 1)&gt;=255,0,
VLOOKUP(INDIRECT("$G$"&amp;LOOKUP(2, 1 / ($AF$1:INDIRECT("$AF$"&amp;ROW($AF402)-1) &lt;&gt; ""),ROW($AF$1:INDIRECT("$AF$"&amp;ROW($AF402)-1)))), 'EV and Base'!$A$1:$N$671, 6, FALSE))))</f>
        <v/>
      </c>
      <c r="AG402" s="2" t="str" cm="1">
        <f t="array" aca="1" ref="AG402" ca="1">IF(NOT(ISNUMBER(INDEX($A:$A, LOOKUP(2, 1 / ($A$1:INDIRECT("$A$"&amp;ROW($A402)) &lt;&gt; ""),ROW($A$1:INDIRECT("$A$"&amp;ROW($A402)))), 1))), "",
INDEX($AG:$AG, LOOKUP(2, 1 / ($AG$1:INDIRECT("$AG$"&amp;ROW($AG402)-1) &lt;&gt; ""),ROW($AG$1:INDIRECT("$AG$"&amp;ROW($AG402)-1))), 1)+
IF(INDEX($AC:$AC, LOOKUP(2, 1 / ($AC$1:INDIRECT("$AC$"&amp;ROW($AC402)-1) &lt;&gt; ""),ROW($AC$1:INDIRECT("$AC$"&amp;ROW($AC402)-1))), 1)+
INDEX($AD:$AD, LOOKUP(2, 1 / ($AD$1:INDIRECT("$AD$"&amp;ROW($AD402)-1) &lt;&gt; ""),ROW($AD$1:INDIRECT("$AD$"&amp;ROW($AD402)-1))), 1)+
INDEX($AE:$AE, LOOKUP(2, 1 / ($AE$1:INDIRECT("$AE$"&amp;ROW($AE402)-1) &lt;&gt; ""),ROW($AE$1:INDIRECT("$AE$"&amp;ROW($AD402)-1))), 1)+
INDEX($AE:$AF, LOOKUP(2, 1 / ($AF$1:INDIRECT("$AF$"&amp;ROW($AF402)-1) &lt;&gt; ""),ROW($AF$1:INDIRECT("$AF$"&amp;ROW($AD402)-1))), 1)+
INDEX($AG:$AG, LOOKUP(2, 1 / ($AG$1:INDIRECT("$AG$"&amp;ROW($AG402)-1) &lt;&gt; ""),ROW($AG$1:INDIRECT("$AG$"&amp;ROW($AD402)-1))), 1)+
INDEX($AH:$AH, LOOKUP(2, 1 / ($AH$1:INDIRECT("$AH$"&amp;ROW($AH402)-1) &lt;&gt; ""),ROW($AH$1:INDIRECT("$AH$"&amp;ROW($AD402)-1))), 1)&gt;=510,0,
IF(INDEX($AG:$AG, LOOKUP(2, 1 / ($AG$1:INDIRECT("$AG$"&amp;ROW($AG402)-1) &lt;&gt; ""),ROW($AG$1:INDIRECT("$AG$"&amp;ROW($AG402)-1))), 1)&gt;=255,0,
VLOOKUP(INDIRECT("$G$"&amp;LOOKUP(2, 1 / ($AG$1:INDIRECT("$AG$"&amp;ROW($AG402)-1) &lt;&gt; ""),ROW($AG$1:INDIRECT("$AG$"&amp;ROW($AG402)-1)))), 'EV and Base'!$A$1:$N$671, 7, FALSE))))</f>
        <v/>
      </c>
      <c r="AH402" s="24" t="str" cm="1">
        <f t="array" aca="1" ref="AH402" ca="1">IF(NOT(ISNUMBER(INDEX($A:$A,LOOKUP(2,1/($A$1:INDIRECT("$A$"&amp;ROW($A402))&lt;&gt;""),ROW($A$1:INDIRECT("$A$"&amp;ROW($A402)))),1))),"",
INDEX($AH:$AH,LOOKUP(2,1/($AH$1:INDIRECT("$AH$"&amp;ROW($AH402)-1)&lt;&gt;""),ROW($AH$1:INDIRECT("$AH$"&amp;ROW($AH402)-1))),1)+
IF(INDEX($AC:$AC,LOOKUP(2,1/($AC$1:INDIRECT("$AC$"&amp;ROW($AC402)-1)&lt;&gt;""),ROW($AC$1:INDIRECT("$AC$"&amp;ROW($AC402)-1))),1)+
INDEX($AD:$AD,LOOKUP(2,1/($AD$1:INDIRECT("$AD$"&amp;ROW($AD402)-1)&lt;&gt;""),ROW($AD$1:INDIRECT("$AD$"&amp;ROW($AD402)-1))),1)+
INDEX($AE:$AE,LOOKUP(2,1/($AE$1:INDIRECT("$AE$"&amp;ROW($AE402)-1)&lt;&gt;""),ROW($AE$1:INDIRECT("$AE$"&amp;ROW($AD402)-1))),1)+
INDEX($AE:$AF,LOOKUP(2,1/($AF$1:INDIRECT("$AF$"&amp;ROW($AF402)-1)&lt;&gt;""),ROW($AF$1:INDIRECT("$AF$"&amp;ROW($AD402)-1))),1)+
INDEX($AG:$AG,LOOKUP(2,1/($AG$1:INDIRECT("$AG$"&amp;ROW($AG402)-1)&lt;&gt;""),ROW($AG$1:INDIRECT("$AG$"&amp;ROW($AD402)-1))),1)+
INDEX($AH:$AH,LOOKUP(2,1/($AH$1:INDIRECT("$AH$"&amp;ROW($AH402)-1)&lt;&gt;""),ROW($AH$1:INDIRECT("$AH$"&amp;ROW($AD402)-1))),1)&gt;=510,0,
IF(INDEX($AH:$AH,LOOKUP(2,1/($AH$1:INDIRECT("$AH$"&amp;ROW($AH402)-1)&lt;&gt;""),ROW($AH$1:INDIRECT("$AH$"&amp;ROW($AH402)-1))),1)&gt;=255,0,
VLOOKUP(INDIRECT("$G$"&amp;LOOKUP(2,1/($AH$1:INDIRECT("$AH$"&amp;ROW($AH402)-1)&lt;&gt;""),ROW($AH$1:INDIRECT("$AH$"&amp;ROW($AH402)-1)))),'EV and Base'!$A$1:$N$671,8,FALSE))))</f>
        <v/>
      </c>
      <c r="AI402" s="29" t="str" cm="1">
        <f t="array" aca="1" ref="AI402" ca="1">IF(NOT(ISNUMBER(INDEX($A:$A,LOOKUP(2,1/($A$1:INDIRECT("$A$"&amp;ROW($A402))&lt;&gt;""),ROW($A$1:INDIRECT("$A$"&amp;ROW($A402)))),1))),"",
ROUNDDOWN((((2*VLOOKUP($AA402,'EV and Base'!$A$1:$N$671,9,FALSE))+31+ROUNDDOWN($AC402/4,0))*$AB402)/100,0)+$AB402+10)</f>
        <v/>
      </c>
      <c r="AJ402" s="21" t="str" cm="1">
        <f t="array" aca="1" ref="AJ402" ca="1">IF(NOT(ISNUMBER(INDEX($A:$A, LOOKUP(2, 1 / ($A$1:INDIRECT("$A$"&amp;ROW($A402)) &lt;&gt; ""),ROW($A$1:INDIRECT("$A$"&amp;ROW($A402)))), 1))), "",
ROUNDDOWN((ROUNDDOWN((((2*VLOOKUP($AA402, 'EV and Base'!$A$1:$N$671, 10, FALSE))+31+ROUNDDOWN($AD402/4, 0))*$AB402)/100, 0)+5)*1.1, 0))</f>
        <v/>
      </c>
      <c r="AK402" s="21" t="str" cm="1">
        <f t="array" aca="1" ref="AK402" ca="1">IF(NOT(ISNUMBER(INDEX($A:$A, LOOKUP(2, 1 / ($A$1:INDIRECT("$A$"&amp;ROW($A402)) &lt;&gt; ""),ROW($A$1:INDIRECT("$A$"&amp;ROW($A402)))), 1))), "",
ROUNDDOWN((ROUNDDOWN((((2*VLOOKUP($AA402, 'EV and Base'!$A$1:$N$671, 11, FALSE))+30+ROUNDDOWN($AE402/4, 0))*$AB402)/100, 0)+5), 0)
&amp;"-"&amp;
ROUNDDOWN((ROUNDDOWN((((2*VLOOKUP($AA402, 'EV and Base'!$A$1:$N$671, 11, FALSE))+31+ROUNDDOWN($AE402/4, 0))*$AB402)/100, 0)+5), 0))</f>
        <v/>
      </c>
      <c r="AL402" s="21" t="str" cm="1">
        <f t="array" aca="1" ref="AL402" ca="1">IF(NOT(ISNUMBER(INDEX($A:$A, LOOKUP(2, 1 / ($A$1:INDIRECT("$A$"&amp;ROW($A402)) &lt;&gt; ""),ROW($A$1:INDIRECT("$A$"&amp;ROW($A402)))), 1))), "",
ROUNDDOWN((ROUNDDOWN((((2*VLOOKUP($AA402, 'EV and Base'!$A$1:$N$671, 12, FALSE))+0+ROUNDDOWN($AF402/4, 0))*$AB402)/100, 0)+5)*0.9, 0)
&amp;"-"&amp;
ROUNDDOWN((ROUNDDOWN((((2*VLOOKUP($AA402, 'EV and Base'!$A$1:$N$671, 12, FALSE))+31+ROUNDDOWN($AF402/4, 0))*$AB402)/100, 0)+5)*0.9, 0))</f>
        <v/>
      </c>
      <c r="AM402" s="21" t="str" cm="1">
        <f t="array" aca="1" ref="AM402" ca="1">IF(NOT(ISNUMBER(INDEX($A:$A, LOOKUP(2, 1 / ($A$1:INDIRECT("$A$"&amp;ROW($A402)) &lt;&gt; ""),ROW($A$1:INDIRECT("$A$"&amp;ROW($A402)))), 1))), "",
ROUNDDOWN((ROUNDDOWN((((2*VLOOKUP($AA402, 'EV and Base'!$A$1:$N$671, 13, FALSE))+30+ROUNDDOWN($AG402/4, 0))*$AB402)/100, 0)+5), 0)
&amp;"-"&amp;
ROUNDDOWN((ROUNDDOWN((((2*VLOOKUP($AA402, 'EV and Base'!$A$1:$N$671, 13, FALSE))+31+ROUNDDOWN($AG402/4, 0))*$AB402)/100, 0)+5), 0))</f>
        <v/>
      </c>
      <c r="AN402" s="25" t="str" cm="1">
        <f t="array" aca="1" ref="AN402" ca="1">IF(NOT(ISNUMBER(INDEX($A:$A, LOOKUP(2, 1 / ($A$1:INDIRECT("$A$"&amp;ROW($A402)) &lt;&gt; ""),ROW($A$1:INDIRECT("$A$"&amp;ROW($A402)))), 1))), "",
ROUNDDOWN((ROUNDDOWN((((2*VLOOKUP($AA402, 'EV and Base'!$A$1:$N$671, 14, FALSE))+31+ROUNDDOWN($AH402/4, 0))*$AB402)/100, 0)+5), 0))</f>
        <v/>
      </c>
      <c r="AO402" s="23" t="str" cm="1">
        <f t="array" aca="1" ref="AO402" ca="1">IF(NOT(ISNUMBER(INDEX($A:$A, LOOKUP(2, 1 / ($A$1:INDIRECT("$A$"&amp;ROW($A402)) &lt;&gt; ""),ROW($A$1:INDIRECT("$A$"&amp;ROW($A402)))), 1))), "",
ROUNDDOWN((((2*VLOOKUP($AA402, 'EV and Base'!$A$1:$N$671, 9, FALSE))+31+ROUNDDOWN($AC402/4, 0))*$AB402)/100, 0)+$AB402+10)</f>
        <v/>
      </c>
      <c r="AP402" s="2" t="str" cm="1">
        <f t="array" aca="1" ref="AP402" ca="1">IF(NOT(ISNUMBER(INDEX($A:$A, LOOKUP(2, 1 / ($A$1:INDIRECT("$A$"&amp;ROW($A402)) &lt;&gt; ""),ROW($A$1:INDIRECT("$A$"&amp;ROW($A402)))), 1))), "",
ROUNDDOWN((ROUNDDOWN((((2*VLOOKUP($AA402, 'EV and Base'!$A$1:$N$671, 10, FALSE))+31+ROUNDDOWN($AD402/4, 0))*$AB402)/100, 0)+5)*1.1, 0))</f>
        <v/>
      </c>
      <c r="AQ402" s="2" t="str" cm="1">
        <f t="array" aca="1" ref="AQ402" ca="1">IF(NOT(ISNUMBER(INDEX($A:$A, LOOKUP(2, 1 / ($A$1:INDIRECT("$A$"&amp;ROW($A402)) &lt;&gt; ""),ROW($A$1:INDIRECT("$A$"&amp;ROW($A402)))), 1))), "",
ROUNDDOWN((ROUNDDOWN((((2*VLOOKUP($AA402, 'EV and Base'!$A$1:$N$671, 11, FALSE))+$AV$2+ROUNDDOWN($AE402/4, 0))*$AB402)/100, 0)+5), 0))</f>
        <v/>
      </c>
      <c r="AR402" s="22" t="str" cm="1">
        <f t="array" aca="1" ref="AR402" ca="1">IF(NOT(ISNUMBER(INDEX($A:$A, LOOKUP(2, 1 / ($A$1:INDIRECT("$A$"&amp;ROW($A402)) &lt;&gt; ""),ROW($A$1:INDIRECT("$A$"&amp;ROW($A402)))), 1))), "",
ROUNDDOWN((ROUNDDOWN((((2*VLOOKUP($AA402, 'EV and Base'!$A$1:$N$671, 12, FALSE))+$AW$2+ROUNDDOWN($AF402/4, 0))*$AB402)/100, 0)+5)*0.9, 0))</f>
        <v/>
      </c>
      <c r="AS402" s="2" t="str" cm="1">
        <f t="array" aca="1" ref="AS402" ca="1">IF(NOT(ISNUMBER(INDEX($A:$A, LOOKUP(2, 1 / ($A$1:INDIRECT("$A$"&amp;ROW($A402)) &lt;&gt; ""),ROW($A$1:INDIRECT("$A$"&amp;ROW($A402)))), 1))), "",
ROUNDDOWN((ROUNDDOWN((((2*VLOOKUP($AA402, 'EV and Base'!$A$1:$N$671, 13, FALSE))+$AX$2+ROUNDDOWN($AG402/4, 0))*$AB402)/100, 0)+5), 0))</f>
        <v/>
      </c>
      <c r="AT402" s="24" t="str" cm="1">
        <f t="array" aca="1" ref="AT402" ca="1">IF(NOT(ISNUMBER(INDEX($A:$A, LOOKUP(2, 1 / ($A$1:INDIRECT("$A$"&amp;ROW($A402)) &lt;&gt; ""),ROW($A$1:INDIRECT("$A$"&amp;ROW($A402)))), 1))), "",
ROUNDDOWN((ROUNDDOWN((((2*VLOOKUP($AA402, 'EV and Base'!$A$1:$N$671, 14, FALSE))+31+ROUNDDOWN($AH402/4, 0))*$AB402)/100, 0)+5), 0))</f>
        <v/>
      </c>
      <c r="AU402" s="28">
        <v>255</v>
      </c>
      <c r="AY402" t="str" cm="1">
        <f t="array" aca="1" ref="AY402" ca="1">IF(NOT(ISNUMBER(INDEX($A:$A,LOOKUP(2,1/($A$1:INDIRECT("$A$"&amp;ROW($A402))&lt;&gt;""),ROW($A$1:INDIRECT("$A$"&amp;ROW($A402)))),1))),"",
INDEX($AY:$AY,LOOKUP(2,1/($AY$1:INDIRECT("$AY$"&amp;ROW($AY402)-1)&lt;&gt;""),ROW($AY$1:INDIRECT("$AY$"&amp;ROW($AY402)-1))),1)+$BL402)</f>
        <v/>
      </c>
      <c r="AZ402" s="3" t="str" cm="1">
        <f t="array" aca="1" ref="AZ402" ca="1">IF(NOT(ISNUMBER(INDEX($A:$A, LOOKUP(2, 1 / ($A$1:INDIRECT("$A$"&amp;ROW($A402)) &lt;&gt; ""),ROW($A$1:INDIRECT("$A$"&amp;ROW($A402)))), 1))), "",
VLOOKUP(INDIRECT("$G$"&amp;LOOKUP(2, 1 / ($AY$1:INDIRECT("$AY$"&amp;ROW($AY402)-1) &lt;&gt; ""),ROW($AY$1:INDIRECT("$AY$"&amp;ROW($AY402)-1)))),'EV and Base'!A325:N995,2,FALSE))</f>
        <v/>
      </c>
      <c r="BA402" s="3" t="str" cm="1">
        <f t="array" aca="1" ref="BA402" ca="1">IF(NOT(ISNUMBER(INDEX($A:$A, LOOKUP(2, 1 / ($A$1:INDIRECT("$A$"&amp;ROW($A402)) &lt;&gt; ""),ROW($A$1:INDIRECT("$A$"&amp;ROW($A402)))), 1))), "",
INDIRECT("$I$"&amp;LOOKUP(2, 1 / ($AY$1:INDIRECT("$AY$"&amp;ROW($AY402)-1) &lt;&gt; ""),ROW($AY$1:INDIRECT("$AY$"&amp;ROW($AY402)-1)))))</f>
        <v/>
      </c>
      <c r="BB402" s="1" t="str" cm="1">
        <f t="array" aca="1" ref="BB402" ca="1">IF(NOT(ISNUMBER(INDEX($A:$A, LOOKUP(2, 1 / ($A$1:INDIRECT("$A$"&amp;ROW($A402)) &lt;&gt; ""),ROW($A$1:INDIRECT("$A$"&amp;ROW($A402)))), 1))), "",
INDIRECT("$AB$"&amp;LOOKUP(2, 1 / ($AY$1:INDIRECT("$AY$"&amp;ROW($AY402)-1) &lt;&gt; ""),ROW($AY$1:INDIRECT("$AY$"&amp;ROW($AY402)-1)))))</f>
        <v/>
      </c>
      <c r="BC402" s="3" t="str" cm="1">
        <f t="array" aca="1" ref="BC402" ca="1">IF(NOT(ISNUMBER(INDEX($A:$A,LOOKUP(2,1/($A$1:INDIRECT("$A$"&amp;ROW($A402))&lt;&gt;""),ROW($A$1:INDIRECT("$A$"&amp;ROW($A402)))),1))),"",
$BA402+$BA402+10)</f>
        <v/>
      </c>
      <c r="BD402" s="3" t="str" cm="1">
        <f t="array" aca="1" ref="BD402" ca="1">IF(NOT(ISNUMBER(INDEX($A:$A,LOOKUP(2,1/($A$1:INDIRECT("$A$"&amp;ROW($A402))&lt;&gt;""),ROW($A$1:INDIRECT("$A$"&amp;ROW($A402)))),1))),"",
$BA402+$BB402+10)</f>
        <v/>
      </c>
      <c r="BE402" s="3" t="str" cm="1">
        <f t="array" aca="1" ref="BE402" ca="1">IF(NOT(ISNUMBER(INDEX($A:$A,LOOKUP(2,1/($A$1:INDIRECT("$A$"&amp;ROW($A402))&lt;&gt;""),ROW($A$1:INDIRECT("$A$"&amp;ROW($A402)))),1))),"",
$BC402*$BC402)</f>
        <v/>
      </c>
      <c r="BF402" s="3" t="str" cm="1">
        <f t="array" aca="1" ref="BF402" ca="1">IF(NOT(ISNUMBER(INDEX($A:$A,LOOKUP(2,1/($A$1:INDIRECT("$A$"&amp;ROW($A402))&lt;&gt;""),ROW($A$1:INDIRECT("$A$"&amp;ROW($A402)))),1))),"",
$BD402*$BD402)</f>
        <v/>
      </c>
      <c r="BG402" s="3" t="str" cm="1">
        <f t="array" aca="1" ref="BG402" ca="1">IF(NOT(ISNUMBER(INDEX($A:$A,LOOKUP(2,1/($A$1:INDIRECT("$A$"&amp;ROW($A402))&lt;&gt;""),ROW($A$1:INDIRECT("$A$"&amp;ROW($A402)))),1))),"",
_xlfn.FLOOR.MATH(1.5*_xlfn.FLOOR.MATH($AZ402*BA402/5)))</f>
        <v/>
      </c>
      <c r="BH402" s="3" t="str" cm="1">
        <f t="array" aca="1" ref="BH402" ca="1">IF(NOT(ISNUMBER(INDEX($A:$A, LOOKUP(2, 1 / ($A$1:INDIRECT("$A$"&amp;ROW($A402)) &lt;&gt; ""),ROW($A$1:INDIRECT("$A$"&amp;ROW($A402)))), 1))), "",
_xlfn.FLOOR.MATH($BG402/IF(OR(INDIRECT("$C$"&amp;LOOKUP(2, 1 / ($AY$1:INDIRECT("$AY$"&amp;ROW($AY402)-1) &lt;&gt; ""),ROW($AY$1:INDIRECT("$AY$"&amp;ROW($AY402)-1))))="Multi",
INDIRECT("$C$"&amp;LOOKUP(2, 1 / ($AY$1:INDIRECT("$AY$"&amp;ROW($AY402)-1) &lt;&gt; ""),ROW($AY$1:INDIRECT("$AY$"&amp;ROW($AY402)-1))))="Double"),2,1)))</f>
        <v/>
      </c>
      <c r="BI402" s="3" t="str" cm="1">
        <f t="array" aca="1" ref="BI402" ca="1">IF(NOT(ISNUMBER(INDEX($A:$A,LOOKUP(2,1/($A$1:INDIRECT("$A$"&amp;ROW($A402))&lt;&gt;""),ROW($A$1:INDIRECT("$A$"&amp;ROW($A402)))),1))),"",
VLOOKUP($BC402,GameFreakSQRT!$A$1:$B$200,2,FALSE))</f>
        <v/>
      </c>
      <c r="BJ402" s="3" t="str" cm="1">
        <f t="array" aca="1" ref="BJ402" ca="1">IF(NOT(ISNUMBER(INDEX($A:$A,LOOKUP(2,1/($A$1:INDIRECT("$A$"&amp;ROW($A402))&lt;&gt;""),ROW($A$1:INDIRECT("$A$"&amp;ROW($A402)))),1))),"",
VLOOKUP($BD402,GameFreakSQRT!$A$1:$B$200,2,FALSE))</f>
        <v/>
      </c>
      <c r="BK402" s="3" t="str" cm="1">
        <f t="array" aca="1" ref="BK402" ca="1">IF(NOT(ISNUMBER(INDEX($A:$A,LOOKUP(2,1/($A$1:INDIRECT("$A$"&amp;ROW($A402))&lt;&gt;""),ROW($A$1:INDIRECT("$A$"&amp;ROW($A402)))),1))),"",
_xlfn.FLOOR.MATH((($BI402*$BE402)*$BH402)/($BJ402*$BF402))+1)</f>
        <v/>
      </c>
      <c r="BL402" s="3" t="str" cm="1">
        <f t="array" aca="1" ref="BL402" ca="1">IF(NOT(ISNUMBER(INDEX($A:$A,LOOKUP(2,1/($A$1:INDIRECT("$A$"&amp;ROW($A402))&lt;&gt;""),ROW($A$1:INDIRECT("$A$"&amp;ROW($A402)))),1))),"",
_xlfn.FLOOR.MATH($BK402*IF(NOT(INDIRECT("$Z$"&amp;LOOKUP(2, 1 / ($AY$1:INDIRECT("$AY$"&amp;ROW($AY402)-1) &lt;&gt; ""),ROW($AY$1:INDIRECT("$AY$"&amp;ROW($AY402)-1))))=""),1.5,1)))</f>
        <v/>
      </c>
      <c r="BM402" s="3" t="str" cm="1">
        <f t="array" aca="1" ref="BM402" ca="1">IF(NOT(ISNUMBER(INDEX($A:$A, LOOKUP(2, 1 / ($A$1:INDIRECT("$A$"&amp;ROW($A402)) &lt;&gt; ""),ROW($A$1:INDIRECT("$A$"&amp;ROW($A402)))), 1))), "",
INDIRECT("$Y$"&amp;LOOKUP(2, 1 / ($AY$1:INDIRECT("$AY$"&amp;ROW($AY402)-1) &lt;&gt; ""),ROW($AY$1:INDIRECT("$AY$"&amp;ROW($AY402)-1)))))</f>
        <v/>
      </c>
      <c r="BN402" s="3" t="str">
        <f t="shared" ca="1" si="37"/>
        <v/>
      </c>
    </row>
    <row r="403" spans="1:66" x14ac:dyDescent="0.45">
      <c r="A403" s="67"/>
      <c r="B403" s="67"/>
      <c r="C403" s="67"/>
      <c r="D403" s="67"/>
      <c r="E403" s="67"/>
      <c r="F403" s="56">
        <v>2</v>
      </c>
      <c r="G403" s="2" t="s">
        <v>372</v>
      </c>
      <c r="H403" s="2" t="s">
        <v>50</v>
      </c>
      <c r="I403" s="2">
        <v>34</v>
      </c>
      <c r="J403" s="2" t="s">
        <v>97</v>
      </c>
      <c r="K403" s="2" t="s">
        <v>171</v>
      </c>
      <c r="L403" s="2" t="s">
        <v>53</v>
      </c>
      <c r="M403" s="2" t="s">
        <v>374</v>
      </c>
      <c r="N403" s="2" t="s">
        <v>320</v>
      </c>
      <c r="O403" s="2" t="s">
        <v>412</v>
      </c>
      <c r="P403" s="2" t="s">
        <v>621</v>
      </c>
      <c r="Q403" s="2">
        <v>12</v>
      </c>
      <c r="R403" s="2">
        <f>_xlfn.FLOOR.MATH((((2*VLOOKUP(G403, 'EV and Base'!$A$1:$N$671, 9, FALSE))+$Q403)*$I403)/100)+$I403+10</f>
        <v>99</v>
      </c>
      <c r="S403" s="2">
        <f>_xlfn.FLOOR.MATH((_xlfn.FLOOR.MATH((((2*VLOOKUP($G403, 'EV and Base'!$A$1:$N$671, 10, FALSE))+$Q403)*$I403)/100)+5)*
IF(OR($J403="Lonely", $J403="Brave", $J403="Adamant", $J403="Naughty"), 1.1,
IF(OR($J403="Bold", $J403="Timid", $J403="Modest", $J403="Calm"), 0.9, 1)))</f>
        <v>53</v>
      </c>
      <c r="T403" s="2">
        <f>_xlfn.FLOOR.MATH((_xlfn.FLOOR.MATH((((2*VLOOKUP($G403, 'EV and Base'!$A$1:$N$671, 11, FALSE))+$Q403)*$I403)/100)+5)*
IF(OR($J403="Bold", $J403="Relaxed", $J403="Impish", $J403="Lax"), 1.1,
IF(OR($J403="Lonely", $J403="Hasty", $J403="Mild", $J403="Gentle"), 0.9, 1)))</f>
        <v>46</v>
      </c>
      <c r="U403" s="2">
        <f>_xlfn.FLOOR.MATH((_xlfn.FLOOR.MATH((((2*VLOOKUP($G403, 'EV and Base'!$A$1:$N$671, 12, FALSE))+$Q403)*$I403)/100)+5)*
IF(OR($J403="Modest", $J403="Mild", $J403="Quiet", $J403="Rash"), 1.1,
IF(OR($J403="Adamant", $J403="Impish", $J403="Jolly", $J403="Careful"), 0.9, 1)))</f>
        <v>53</v>
      </c>
      <c r="V403" s="2">
        <f>_xlfn.FLOOR.MATH((_xlfn.FLOOR.MATH((((2*VLOOKUP($G403, 'EV and Base'!$A$1:$N$671, 13, FALSE))+$Q403)*$I403)/100)+5)*
IF(OR($J403="Calm", $J403="Gentle", $J403="Sassy", $J403="Careful"), 1.1,
IF(OR($J403="Naughty", $J403="Lax", $J403="Naive", $J403="Rash"), 0.9, 1)))</f>
        <v>46</v>
      </c>
      <c r="W403" s="2">
        <f>_xlfn.FLOOR.MATH((_xlfn.FLOOR.MATH((((2*VLOOKUP($G403, 'EV and Base'!$A$1:$N$671, 14, FALSE))+$Q403)*$I403)/100)+5)*
IF(OR($J403="Timid", $J403="Hasty", $J403="Jolly", $J403="Naive"), 1.1,
IF(OR($J403="Brave", $J403="Relaxed", $J403="Quiet", $J403="Sassy"), 0.9, 1)))</f>
        <v>56</v>
      </c>
      <c r="X403" s="67"/>
      <c r="Z403" s="1">
        <v>1</v>
      </c>
      <c r="AA403" s="23" t="str" cm="1">
        <f t="array" aca="1" ref="AA403" ca="1">IF(NOT(ISNUMBER(INDEX($A:$A,LOOKUP(2,1/($A$1:INDIRECT("$A$"&amp;ROW($A403))&lt;&gt;""),ROW($A$1:INDIRECT("$A$"&amp;ROW($A403)))),1))),"",
IF(NOT(ISNUMBER($A403)),$AA402,
IF($AB403&lt;16,"Lillipup",
IF($AB403&lt;32,"Herdier",
"Stoutland"))))</f>
        <v/>
      </c>
      <c r="AB403" s="25" t="str" cm="1">
        <f t="array" aca="1" ref="AB403" ca="1">IF(NOT(ISNUMBER(INDEX($A:$A, LOOKUP(2, 1 / ($A$1:INDIRECT("$A$"&amp;ROW($A403)) &lt;&gt; ""),ROW($A$1:INDIRECT("$A$"&amp;ROW($A403)))), 1))), "",
VLOOKUP($AY403,'Medium-Slow'!$A$1:$B$101,2,TRUE))</f>
        <v/>
      </c>
      <c r="AC403" s="23" t="str" cm="1">
        <f t="array" aca="1" ref="AC403" ca="1">IF(NOT(ISNUMBER(INDEX($A:$A, LOOKUP(2, 1 / ($A$1:INDIRECT("$A$"&amp;ROW($A403)) &lt;&gt; ""),ROW($A$1:INDIRECT("$A$"&amp;ROW($A403)))), 1))), "",
INDEX($AC:$AC, LOOKUP(2, 1 / ($AC$1:INDIRECT("$AC$"&amp;ROW($AC403)-1) &lt;&gt; ""),ROW($AC$1:INDIRECT("$AC$"&amp;ROW($AC403)-1))), 1)+
IF(INDEX($AC:$AC, LOOKUP(2, 1 / ($AC$1:INDIRECT("$AC$"&amp;ROW($AC403)-1) &lt;&gt; ""),ROW($AC$1:INDIRECT("$AC$"&amp;ROW($AC403)-1))), 1)+
INDEX($AD:$AD, LOOKUP(2, 1 / ($AD$1:INDIRECT("$AD$"&amp;ROW($AD403)-1) &lt;&gt; ""),ROW($AD$1:INDIRECT("$AD$"&amp;ROW($AD403)-1))), 1)+
INDEX($AE:$AE, LOOKUP(2, 1 / ($AE$1:INDIRECT("$AE$"&amp;ROW($AE403)-1) &lt;&gt; ""),ROW($AE$1:INDIRECT("$AE$"&amp;ROW($AD403)-1))), 1)+
INDEX($AE:$AF, LOOKUP(2, 1 / ($AF$1:INDIRECT("$AF$"&amp;ROW($AF403)-1) &lt;&gt; ""),ROW($AF$1:INDIRECT("$AF$"&amp;ROW($AD403)-1))), 1)+
INDEX($AG:$AG, LOOKUP(2, 1 / ($AG$1:INDIRECT("$AG$"&amp;ROW($AG403)-1) &lt;&gt; ""),ROW($AG$1:INDIRECT("$AG$"&amp;ROW($AD403)-1))), 1)+
INDEX($AH:$AH, LOOKUP(2, 1 / ($AH$1:INDIRECT("$AH$"&amp;ROW($AH403)-1) &lt;&gt; ""),ROW($AH$1:INDIRECT("$AH$"&amp;ROW($AD403)-1))), 1)&gt;=510,0,
IF(INDEX($AC:$AC, LOOKUP(2, 1 / ($AC$1:INDIRECT("$AC$"&amp;ROW($AC403)-1) &lt;&gt; ""),ROW($AC$1:INDIRECT("$AC$"&amp;ROW($AC403)-1))), 1)&gt;=255,0,
VLOOKUP(INDIRECT("$G$"&amp;LOOKUP(2, 1 / ($AC$1:INDIRECT("$AC$"&amp;ROW($AC403)-1) &lt;&gt; ""),ROW($AC$1:INDIRECT("$AC$"&amp;ROW($AC403)-1)))), 'EV and Base'!$A$1:$N$671, 3, FALSE))))</f>
        <v/>
      </c>
      <c r="AD403" s="2" t="str" cm="1">
        <f t="array" aca="1" ref="AD403" ca="1">IF(NOT(ISNUMBER(INDEX($A:$A, LOOKUP(2, 1 / ($A$1:INDIRECT("$A$"&amp;ROW($A403)) &lt;&gt; ""),ROW($A$1:INDIRECT("$A$"&amp;ROW($A403)))), 1))), "",
INDEX($AD:$AD, LOOKUP(2, 1 / ($AD$1:INDIRECT("$AD$"&amp;ROW($AD403)-1) &lt;&gt; ""),ROW($AD$1:INDIRECT("$AD$"&amp;ROW($AD403)-1))), 1)+
IF(INDEX($AC:$AC, LOOKUP(2, 1 / ($AC$1:INDIRECT("$AC$"&amp;ROW($AC403)-1) &lt;&gt; ""),ROW($AC$1:INDIRECT("$AC$"&amp;ROW($AC403)-1))), 1)+
INDEX($AD:$AD, LOOKUP(2, 1 / ($AD$1:INDIRECT("$AD$"&amp;ROW($AD403)-1) &lt;&gt; ""),ROW($AD$1:INDIRECT("$AD$"&amp;ROW($AD403)-1))), 1)+
INDEX($AE:$AE, LOOKUP(2, 1 / ($AE$1:INDIRECT("$AE$"&amp;ROW($AE403)-1) &lt;&gt; ""),ROW($AE$1:INDIRECT("$AE$"&amp;ROW($AD403)-1))), 1)+
INDEX($AE:$AF, LOOKUP(2, 1 / ($AF$1:INDIRECT("$AF$"&amp;ROW($AF403)-1) &lt;&gt; ""),ROW($AF$1:INDIRECT("$AF$"&amp;ROW($AD403)-1))), 1)+
INDEX($AG:$AG, LOOKUP(2, 1 / ($AG$1:INDIRECT("$AG$"&amp;ROW($AG403)-1) &lt;&gt; ""),ROW($AG$1:INDIRECT("$AG$"&amp;ROW($AD403)-1))), 1)+
INDEX($AH:$AH, LOOKUP(2, 1 / ($AH$1:INDIRECT("$AH$"&amp;ROW($AH403)-1) &lt;&gt; ""),ROW($AH$1:INDIRECT("$AH$"&amp;ROW($AD403)-1))), 1)&gt;=510,0,
IF(INDEX($AD:$AD, LOOKUP(2, 1 / ($AD$1:INDIRECT("$AD$"&amp;ROW($AD403)-1) &lt;&gt; ""),ROW($AD$1:INDIRECT("$AD$"&amp;ROW($AD403)-1))), 1)&gt;=255,0,
VLOOKUP(INDIRECT("$G$"&amp;LOOKUP(2, 1 / ($AD$1:INDIRECT("$AD$"&amp;ROW($AD403)-1) &lt;&gt; ""),ROW($AD$1:INDIRECT("$AD$"&amp;ROW($AD403)-1)))), 'EV and Base'!$A$1:$N$671, 4, FALSE))))</f>
        <v/>
      </c>
      <c r="AE403" s="2" t="str" cm="1">
        <f t="array" aca="1" ref="AE403" ca="1">IF(NOT(ISNUMBER(INDEX($A:$A,LOOKUP(2,1/($A$1:INDIRECT("$A$"&amp;ROW($A403))&lt;&gt;""),ROW($A$1:INDIRECT("$A$"&amp;ROW($A403)))),1))),"",
INDEX($AE:$AE,LOOKUP(2,1/($AE$1:INDIRECT("$AE$"&amp;ROW($AE403)-1)&lt;&gt;""),ROW($AE$1:INDIRECT("$AE$"&amp;ROW($AE403)-1))),1)+
IF(INDEX($AC:$AC,LOOKUP(2,1/($AC$1:INDIRECT("$AC$"&amp;ROW($AC403)-1)&lt;&gt;""),ROW($AC$1:INDIRECT("$AC$"&amp;ROW($AC403)-1))),1)+
INDEX($AD:$AD,LOOKUP(2,1/($AD$1:INDIRECT("$AD$"&amp;ROW($AD403)-1)&lt;&gt;""),ROW($AD$1:INDIRECT("$AD$"&amp;ROW($AD403)-1))),1)+
INDEX($AE:$AE,LOOKUP(2,1/($AE$1:INDIRECT("$AE$"&amp;ROW($AE403)-1)&lt;&gt;""),ROW($AE$1:INDIRECT("$AE$"&amp;ROW($AD403)-1))),1)+
INDEX($AE:$AF,LOOKUP(2,1/($AF$1:INDIRECT("$AF$"&amp;ROW($AF403)-1)&lt;&gt;""),ROW($AF$1:INDIRECT("$AF$"&amp;ROW($AD403)-1))),1)+
INDEX($AG:$AG,LOOKUP(2,1/($AG$1:INDIRECT("$AG$"&amp;ROW($AG403)-1)&lt;&gt;""),ROW($AG$1:INDIRECT("$AG$"&amp;ROW($AD403)-1))),1)+
INDEX($AH:$AH,LOOKUP(2,1/($AH$1:INDIRECT("$AH$"&amp;ROW($AH403)-1)&lt;&gt;""),ROW($AH$1:INDIRECT("$AH$"&amp;ROW($AD403)-1))),1)&gt;=510,0,
IF(INDEX($AE:$AE,LOOKUP(2,1/($AE$1:INDIRECT("$AE$"&amp;ROW($AE403)-1)&lt;&gt;""),ROW($AE$1:INDIRECT("$AE$"&amp;ROW($AE403)-1))),1)&gt;=255,0,
VLOOKUP(INDIRECT("$G$"&amp;LOOKUP(2,1/($AE$1:INDIRECT("$AE$"&amp;ROW($AE403)-1)&lt;&gt;""),ROW($AE$1:INDIRECT("$AE$"&amp;ROW($AE403)-1)))),'EV and Base'!$A$1:$N$671,5,FALSE))))</f>
        <v/>
      </c>
      <c r="AF403" s="2" t="str" cm="1">
        <f t="array" aca="1" ref="AF403" ca="1">IF(NOT(ISNUMBER(INDEX($A:$A, LOOKUP(2, 1 / ($A$1:INDIRECT("$A$"&amp;ROW($A403)) &lt;&gt; ""),ROW($A$1:INDIRECT("$A$"&amp;ROW($A403)))), 1))), "",
INDEX($AF:$AF, LOOKUP(2, 1 / ($AF$1:INDIRECT("$AF$"&amp;ROW($AF403)-1) &lt;&gt; ""),ROW($AF$1:INDIRECT("$AF$"&amp;ROW($AF403)-1))), 1)+
IF(INDEX($AC:$AC, LOOKUP(2, 1 / ($AC$1:INDIRECT("$AC$"&amp;ROW($AC403)-1) &lt;&gt; ""),ROW($AC$1:INDIRECT("$AC$"&amp;ROW($AC403)-1))), 1)+
INDEX($AD:$AD, LOOKUP(2, 1 / ($AD$1:INDIRECT("$AD$"&amp;ROW($AD403)-1) &lt;&gt; ""),ROW($AD$1:INDIRECT("$AD$"&amp;ROW($AD403)-1))), 1)+
INDEX($AE:$AE, LOOKUP(2, 1 / ($AE$1:INDIRECT("$AE$"&amp;ROW($AE403)-1) &lt;&gt; ""),ROW($AE$1:INDIRECT("$AE$"&amp;ROW($AD403)-1))), 1)+
INDEX($AE:$AF, LOOKUP(2, 1 / ($AF$1:INDIRECT("$AF$"&amp;ROW($AF403)-1) &lt;&gt; ""),ROW($AF$1:INDIRECT("$AF$"&amp;ROW($AD403)-1))), 1)+
INDEX($AG:$AG, LOOKUP(2, 1 / ($AG$1:INDIRECT("$AG$"&amp;ROW($AG403)-1) &lt;&gt; ""),ROW($AG$1:INDIRECT("$AG$"&amp;ROW($AD403)-1))), 1)+
INDEX($AH:$AH, LOOKUP(2, 1 / ($AH$1:INDIRECT("$AH$"&amp;ROW($AH403)-1) &lt;&gt; ""),ROW($AH$1:INDIRECT("$AH$"&amp;ROW($AD403)-1))), 1)&gt;=510,0,
IF(INDEX($AF:$AF, LOOKUP(2, 1 / ($AF$1:INDIRECT("$AF$"&amp;ROW($AF403)-1) &lt;&gt; ""),ROW($AF$1:INDIRECT("$AF$"&amp;ROW($AF403)-1))), 1)&gt;=255,0,
VLOOKUP(INDIRECT("$G$"&amp;LOOKUP(2, 1 / ($AF$1:INDIRECT("$AF$"&amp;ROW($AF403)-1) &lt;&gt; ""),ROW($AF$1:INDIRECT("$AF$"&amp;ROW($AF403)-1)))), 'EV and Base'!$A$1:$N$671, 6, FALSE))))</f>
        <v/>
      </c>
      <c r="AG403" s="2" t="str" cm="1">
        <f t="array" aca="1" ref="AG403" ca="1">IF(NOT(ISNUMBER(INDEX($A:$A, LOOKUP(2, 1 / ($A$1:INDIRECT("$A$"&amp;ROW($A403)) &lt;&gt; ""),ROW($A$1:INDIRECT("$A$"&amp;ROW($A403)))), 1))), "",
INDEX($AG:$AG, LOOKUP(2, 1 / ($AG$1:INDIRECT("$AG$"&amp;ROW($AG403)-1) &lt;&gt; ""),ROW($AG$1:INDIRECT("$AG$"&amp;ROW($AG403)-1))), 1)+
IF(INDEX($AC:$AC, LOOKUP(2, 1 / ($AC$1:INDIRECT("$AC$"&amp;ROW($AC403)-1) &lt;&gt; ""),ROW($AC$1:INDIRECT("$AC$"&amp;ROW($AC403)-1))), 1)+
INDEX($AD:$AD, LOOKUP(2, 1 / ($AD$1:INDIRECT("$AD$"&amp;ROW($AD403)-1) &lt;&gt; ""),ROW($AD$1:INDIRECT("$AD$"&amp;ROW($AD403)-1))), 1)+
INDEX($AE:$AE, LOOKUP(2, 1 / ($AE$1:INDIRECT("$AE$"&amp;ROW($AE403)-1) &lt;&gt; ""),ROW($AE$1:INDIRECT("$AE$"&amp;ROW($AD403)-1))), 1)+
INDEX($AE:$AF, LOOKUP(2, 1 / ($AF$1:INDIRECT("$AF$"&amp;ROW($AF403)-1) &lt;&gt; ""),ROW($AF$1:INDIRECT("$AF$"&amp;ROW($AD403)-1))), 1)+
INDEX($AG:$AG, LOOKUP(2, 1 / ($AG$1:INDIRECT("$AG$"&amp;ROW($AG403)-1) &lt;&gt; ""),ROW($AG$1:INDIRECT("$AG$"&amp;ROW($AD403)-1))), 1)+
INDEX($AH:$AH, LOOKUP(2, 1 / ($AH$1:INDIRECT("$AH$"&amp;ROW($AH403)-1) &lt;&gt; ""),ROW($AH$1:INDIRECT("$AH$"&amp;ROW($AD403)-1))), 1)&gt;=510,0,
IF(INDEX($AG:$AG, LOOKUP(2, 1 / ($AG$1:INDIRECT("$AG$"&amp;ROW($AG403)-1) &lt;&gt; ""),ROW($AG$1:INDIRECT("$AG$"&amp;ROW($AG403)-1))), 1)&gt;=255,0,
VLOOKUP(INDIRECT("$G$"&amp;LOOKUP(2, 1 / ($AG$1:INDIRECT("$AG$"&amp;ROW($AG403)-1) &lt;&gt; ""),ROW($AG$1:INDIRECT("$AG$"&amp;ROW($AG403)-1)))), 'EV and Base'!$A$1:$N$671, 7, FALSE))))</f>
        <v/>
      </c>
      <c r="AH403" s="24" t="str" cm="1">
        <f t="array" aca="1" ref="AH403" ca="1">IF(NOT(ISNUMBER(INDEX($A:$A,LOOKUP(2,1/($A$1:INDIRECT("$A$"&amp;ROW($A403))&lt;&gt;""),ROW($A$1:INDIRECT("$A$"&amp;ROW($A403)))),1))),"",
INDEX($AH:$AH,LOOKUP(2,1/($AH$1:INDIRECT("$AH$"&amp;ROW($AH403)-1)&lt;&gt;""),ROW($AH$1:INDIRECT("$AH$"&amp;ROW($AH403)-1))),1)+
IF(INDEX($AC:$AC,LOOKUP(2,1/($AC$1:INDIRECT("$AC$"&amp;ROW($AC403)-1)&lt;&gt;""),ROW($AC$1:INDIRECT("$AC$"&amp;ROW($AC403)-1))),1)+
INDEX($AD:$AD,LOOKUP(2,1/($AD$1:INDIRECT("$AD$"&amp;ROW($AD403)-1)&lt;&gt;""),ROW($AD$1:INDIRECT("$AD$"&amp;ROW($AD403)-1))),1)+
INDEX($AE:$AE,LOOKUP(2,1/($AE$1:INDIRECT("$AE$"&amp;ROW($AE403)-1)&lt;&gt;""),ROW($AE$1:INDIRECT("$AE$"&amp;ROW($AD403)-1))),1)+
INDEX($AE:$AF,LOOKUP(2,1/($AF$1:INDIRECT("$AF$"&amp;ROW($AF403)-1)&lt;&gt;""),ROW($AF$1:INDIRECT("$AF$"&amp;ROW($AD403)-1))),1)+
INDEX($AG:$AG,LOOKUP(2,1/($AG$1:INDIRECT("$AG$"&amp;ROW($AG403)-1)&lt;&gt;""),ROW($AG$1:INDIRECT("$AG$"&amp;ROW($AD403)-1))),1)+
INDEX($AH:$AH,LOOKUP(2,1/($AH$1:INDIRECT("$AH$"&amp;ROW($AH403)-1)&lt;&gt;""),ROW($AH$1:INDIRECT("$AH$"&amp;ROW($AD403)-1))),1)&gt;=510,0,
IF(INDEX($AH:$AH,LOOKUP(2,1/($AH$1:INDIRECT("$AH$"&amp;ROW($AH403)-1)&lt;&gt;""),ROW($AH$1:INDIRECT("$AH$"&amp;ROW($AH403)-1))),1)&gt;=255,0,
VLOOKUP(INDIRECT("$G$"&amp;LOOKUP(2,1/($AH$1:INDIRECT("$AH$"&amp;ROW($AH403)-1)&lt;&gt;""),ROW($AH$1:INDIRECT("$AH$"&amp;ROW($AH403)-1)))),'EV and Base'!$A$1:$N$671,8,FALSE))))</f>
        <v/>
      </c>
      <c r="AI403" s="29" t="str" cm="1">
        <f t="array" aca="1" ref="AI403" ca="1">IF(NOT(ISNUMBER(INDEX($A:$A,LOOKUP(2,1/($A$1:INDIRECT("$A$"&amp;ROW($A403))&lt;&gt;""),ROW($A$1:INDIRECT("$A$"&amp;ROW($A403)))),1))),"",
ROUNDDOWN((((2*VLOOKUP($AA403,'EV and Base'!$A$1:$N$671,9,FALSE))+31+ROUNDDOWN($AC403/4,0))*$AB403)/100,0)+$AB403+10)</f>
        <v/>
      </c>
      <c r="AJ403" s="21" t="str" cm="1">
        <f t="array" aca="1" ref="AJ403" ca="1">IF(NOT(ISNUMBER(INDEX($A:$A, LOOKUP(2, 1 / ($A$1:INDIRECT("$A$"&amp;ROW($A403)) &lt;&gt; ""),ROW($A$1:INDIRECT("$A$"&amp;ROW($A403)))), 1))), "",
ROUNDDOWN((ROUNDDOWN((((2*VLOOKUP($AA403, 'EV and Base'!$A$1:$N$671, 10, FALSE))+31+ROUNDDOWN($AD403/4, 0))*$AB403)/100, 0)+5)*1.1, 0))</f>
        <v/>
      </c>
      <c r="AK403" s="21" t="str" cm="1">
        <f t="array" aca="1" ref="AK403" ca="1">IF(NOT(ISNUMBER(INDEX($A:$A, LOOKUP(2, 1 / ($A$1:INDIRECT("$A$"&amp;ROW($A403)) &lt;&gt; ""),ROW($A$1:INDIRECT("$A$"&amp;ROW($A403)))), 1))), "",
ROUNDDOWN((ROUNDDOWN((((2*VLOOKUP($AA403, 'EV and Base'!$A$1:$N$671, 11, FALSE))+30+ROUNDDOWN($AE403/4, 0))*$AB403)/100, 0)+5), 0)
&amp;"-"&amp;
ROUNDDOWN((ROUNDDOWN((((2*VLOOKUP($AA403, 'EV and Base'!$A$1:$N$671, 11, FALSE))+31+ROUNDDOWN($AE403/4, 0))*$AB403)/100, 0)+5), 0))</f>
        <v/>
      </c>
      <c r="AL403" s="21" t="str" cm="1">
        <f t="array" aca="1" ref="AL403" ca="1">IF(NOT(ISNUMBER(INDEX($A:$A, LOOKUP(2, 1 / ($A$1:INDIRECT("$A$"&amp;ROW($A403)) &lt;&gt; ""),ROW($A$1:INDIRECT("$A$"&amp;ROW($A403)))), 1))), "",
ROUNDDOWN((ROUNDDOWN((((2*VLOOKUP($AA403, 'EV and Base'!$A$1:$N$671, 12, FALSE))+0+ROUNDDOWN($AF403/4, 0))*$AB403)/100, 0)+5)*0.9, 0)
&amp;"-"&amp;
ROUNDDOWN((ROUNDDOWN((((2*VLOOKUP($AA403, 'EV and Base'!$A$1:$N$671, 12, FALSE))+31+ROUNDDOWN($AF403/4, 0))*$AB403)/100, 0)+5)*0.9, 0))</f>
        <v/>
      </c>
      <c r="AM403" s="21" t="str" cm="1">
        <f t="array" aca="1" ref="AM403" ca="1">IF(NOT(ISNUMBER(INDEX($A:$A, LOOKUP(2, 1 / ($A$1:INDIRECT("$A$"&amp;ROW($A403)) &lt;&gt; ""),ROW($A$1:INDIRECT("$A$"&amp;ROW($A403)))), 1))), "",
ROUNDDOWN((ROUNDDOWN((((2*VLOOKUP($AA403, 'EV and Base'!$A$1:$N$671, 13, FALSE))+30+ROUNDDOWN($AG403/4, 0))*$AB403)/100, 0)+5), 0)
&amp;"-"&amp;
ROUNDDOWN((ROUNDDOWN((((2*VLOOKUP($AA403, 'EV and Base'!$A$1:$N$671, 13, FALSE))+31+ROUNDDOWN($AG403/4, 0))*$AB403)/100, 0)+5), 0))</f>
        <v/>
      </c>
      <c r="AN403" s="25" t="str" cm="1">
        <f t="array" aca="1" ref="AN403" ca="1">IF(NOT(ISNUMBER(INDEX($A:$A, LOOKUP(2, 1 / ($A$1:INDIRECT("$A$"&amp;ROW($A403)) &lt;&gt; ""),ROW($A$1:INDIRECT("$A$"&amp;ROW($A403)))), 1))), "",
ROUNDDOWN((ROUNDDOWN((((2*VLOOKUP($AA403, 'EV and Base'!$A$1:$N$671, 14, FALSE))+31+ROUNDDOWN($AH403/4, 0))*$AB403)/100, 0)+5), 0))</f>
        <v/>
      </c>
      <c r="AO403" s="23" t="str" cm="1">
        <f t="array" aca="1" ref="AO403" ca="1">IF(NOT(ISNUMBER(INDEX($A:$A, LOOKUP(2, 1 / ($A$1:INDIRECT("$A$"&amp;ROW($A403)) &lt;&gt; ""),ROW($A$1:INDIRECT("$A$"&amp;ROW($A403)))), 1))), "",
ROUNDDOWN((((2*VLOOKUP($AA403, 'EV and Base'!$A$1:$N$671, 9, FALSE))+31+ROUNDDOWN($AC403/4, 0))*$AB403)/100, 0)+$AB403+10)</f>
        <v/>
      </c>
      <c r="AP403" s="2" t="str" cm="1">
        <f t="array" aca="1" ref="AP403" ca="1">IF(NOT(ISNUMBER(INDEX($A:$A, LOOKUP(2, 1 / ($A$1:INDIRECT("$A$"&amp;ROW($A403)) &lt;&gt; ""),ROW($A$1:INDIRECT("$A$"&amp;ROW($A403)))), 1))), "",
ROUNDDOWN((ROUNDDOWN((((2*VLOOKUP($AA403, 'EV and Base'!$A$1:$N$671, 10, FALSE))+31+ROUNDDOWN($AD403/4, 0))*$AB403)/100, 0)+5)*1.1, 0))</f>
        <v/>
      </c>
      <c r="AQ403" s="2" t="str" cm="1">
        <f t="array" aca="1" ref="AQ403" ca="1">IF(NOT(ISNUMBER(INDEX($A:$A, LOOKUP(2, 1 / ($A$1:INDIRECT("$A$"&amp;ROW($A403)) &lt;&gt; ""),ROW($A$1:INDIRECT("$A$"&amp;ROW($A403)))), 1))), "",
ROUNDDOWN((ROUNDDOWN((((2*VLOOKUP($AA403, 'EV and Base'!$A$1:$N$671, 11, FALSE))+$AV$2+ROUNDDOWN($AE403/4, 0))*$AB403)/100, 0)+5), 0))</f>
        <v/>
      </c>
      <c r="AR403" s="22" t="str" cm="1">
        <f t="array" aca="1" ref="AR403" ca="1">IF(NOT(ISNUMBER(INDEX($A:$A, LOOKUP(2, 1 / ($A$1:INDIRECT("$A$"&amp;ROW($A403)) &lt;&gt; ""),ROW($A$1:INDIRECT("$A$"&amp;ROW($A403)))), 1))), "",
ROUNDDOWN((ROUNDDOWN((((2*VLOOKUP($AA403, 'EV and Base'!$A$1:$N$671, 12, FALSE))+$AW$2+ROUNDDOWN($AF403/4, 0))*$AB403)/100, 0)+5)*0.9, 0))</f>
        <v/>
      </c>
      <c r="AS403" s="2" t="str" cm="1">
        <f t="array" aca="1" ref="AS403" ca="1">IF(NOT(ISNUMBER(INDEX($A:$A, LOOKUP(2, 1 / ($A$1:INDIRECT("$A$"&amp;ROW($A403)) &lt;&gt; ""),ROW($A$1:INDIRECT("$A$"&amp;ROW($A403)))), 1))), "",
ROUNDDOWN((ROUNDDOWN((((2*VLOOKUP($AA403, 'EV and Base'!$A$1:$N$671, 13, FALSE))+$AX$2+ROUNDDOWN($AG403/4, 0))*$AB403)/100, 0)+5), 0))</f>
        <v/>
      </c>
      <c r="AT403" s="24" t="str" cm="1">
        <f t="array" aca="1" ref="AT403" ca="1">IF(NOT(ISNUMBER(INDEX($A:$A, LOOKUP(2, 1 / ($A$1:INDIRECT("$A$"&amp;ROW($A403)) &lt;&gt; ""),ROW($A$1:INDIRECT("$A$"&amp;ROW($A403)))), 1))), "",
ROUNDDOWN((ROUNDDOWN((((2*VLOOKUP($AA403, 'EV and Base'!$A$1:$N$671, 14, FALSE))+31+ROUNDDOWN($AH403/4, 0))*$AB403)/100, 0)+5), 0))</f>
        <v/>
      </c>
      <c r="AU403" s="28">
        <v>255</v>
      </c>
      <c r="AY403" t="str" cm="1">
        <f t="array" aca="1" ref="AY403" ca="1">IF(NOT(ISNUMBER(INDEX($A:$A,LOOKUP(2,1/($A$1:INDIRECT("$A$"&amp;ROW($A403))&lt;&gt;""),ROW($A$1:INDIRECT("$A$"&amp;ROW($A403)))),1))),"",
INDEX($AY:$AY,LOOKUP(2,1/($AY$1:INDIRECT("$AY$"&amp;ROW($AY403)-1)&lt;&gt;""),ROW($AY$1:INDIRECT("$AY$"&amp;ROW($AY403)-1))),1)+$BL403)</f>
        <v/>
      </c>
      <c r="AZ403" s="3" t="str" cm="1">
        <f t="array" aca="1" ref="AZ403" ca="1">IF(NOT(ISNUMBER(INDEX($A:$A, LOOKUP(2, 1 / ($A$1:INDIRECT("$A$"&amp;ROW($A403)) &lt;&gt; ""),ROW($A$1:INDIRECT("$A$"&amp;ROW($A403)))), 1))), "",
VLOOKUP(INDIRECT("$G$"&amp;LOOKUP(2, 1 / ($AY$1:INDIRECT("$AY$"&amp;ROW($AY403)-1) &lt;&gt; ""),ROW($AY$1:INDIRECT("$AY$"&amp;ROW($AY403)-1)))),'EV and Base'!A326:N996,2,FALSE))</f>
        <v/>
      </c>
      <c r="BA403" s="3" t="str" cm="1">
        <f t="array" aca="1" ref="BA403" ca="1">IF(NOT(ISNUMBER(INDEX($A:$A, LOOKUP(2, 1 / ($A$1:INDIRECT("$A$"&amp;ROW($A403)) &lt;&gt; ""),ROW($A$1:INDIRECT("$A$"&amp;ROW($A403)))), 1))), "",
INDIRECT("$I$"&amp;LOOKUP(2, 1 / ($AY$1:INDIRECT("$AY$"&amp;ROW($AY403)-1) &lt;&gt; ""),ROW($AY$1:INDIRECT("$AY$"&amp;ROW($AY403)-1)))))</f>
        <v/>
      </c>
      <c r="BB403" s="1" t="str" cm="1">
        <f t="array" aca="1" ref="BB403" ca="1">IF(NOT(ISNUMBER(INDEX($A:$A, LOOKUP(2, 1 / ($A$1:INDIRECT("$A$"&amp;ROW($A403)) &lt;&gt; ""),ROW($A$1:INDIRECT("$A$"&amp;ROW($A403)))), 1))), "",
INDIRECT("$AB$"&amp;LOOKUP(2, 1 / ($AY$1:INDIRECT("$AY$"&amp;ROW($AY403)-1) &lt;&gt; ""),ROW($AY$1:INDIRECT("$AY$"&amp;ROW($AY403)-1)))))</f>
        <v/>
      </c>
      <c r="BC403" s="3" t="str" cm="1">
        <f t="array" aca="1" ref="BC403" ca="1">IF(NOT(ISNUMBER(INDEX($A:$A,LOOKUP(2,1/($A$1:INDIRECT("$A$"&amp;ROW($A403))&lt;&gt;""),ROW($A$1:INDIRECT("$A$"&amp;ROW($A403)))),1))),"",
$BA403+$BA403+10)</f>
        <v/>
      </c>
      <c r="BD403" s="3" t="str" cm="1">
        <f t="array" aca="1" ref="BD403" ca="1">IF(NOT(ISNUMBER(INDEX($A:$A,LOOKUP(2,1/($A$1:INDIRECT("$A$"&amp;ROW($A403))&lt;&gt;""),ROW($A$1:INDIRECT("$A$"&amp;ROW($A403)))),1))),"",
$BA403+$BB403+10)</f>
        <v/>
      </c>
      <c r="BE403" s="3" t="str" cm="1">
        <f t="array" aca="1" ref="BE403" ca="1">IF(NOT(ISNUMBER(INDEX($A:$A,LOOKUP(2,1/($A$1:INDIRECT("$A$"&amp;ROW($A403))&lt;&gt;""),ROW($A$1:INDIRECT("$A$"&amp;ROW($A403)))),1))),"",
$BC403*$BC403)</f>
        <v/>
      </c>
      <c r="BF403" s="3" t="str" cm="1">
        <f t="array" aca="1" ref="BF403" ca="1">IF(NOT(ISNUMBER(INDEX($A:$A,LOOKUP(2,1/($A$1:INDIRECT("$A$"&amp;ROW($A403))&lt;&gt;""),ROW($A$1:INDIRECT("$A$"&amp;ROW($A403)))),1))),"",
$BD403*$BD403)</f>
        <v/>
      </c>
      <c r="BG403" s="3" t="str" cm="1">
        <f t="array" aca="1" ref="BG403" ca="1">IF(NOT(ISNUMBER(INDEX($A:$A,LOOKUP(2,1/($A$1:INDIRECT("$A$"&amp;ROW($A403))&lt;&gt;""),ROW($A$1:INDIRECT("$A$"&amp;ROW($A403)))),1))),"",
_xlfn.FLOOR.MATH(1.5*_xlfn.FLOOR.MATH($AZ403*BA403/5)))</f>
        <v/>
      </c>
      <c r="BH403" s="3" t="str" cm="1">
        <f t="array" aca="1" ref="BH403" ca="1">IF(NOT(ISNUMBER(INDEX($A:$A, LOOKUP(2, 1 / ($A$1:INDIRECT("$A$"&amp;ROW($A403)) &lt;&gt; ""),ROW($A$1:INDIRECT("$A$"&amp;ROW($A403)))), 1))), "",
_xlfn.FLOOR.MATH($BG403/IF(OR(INDIRECT("$C$"&amp;LOOKUP(2, 1 / ($AY$1:INDIRECT("$AY$"&amp;ROW($AY403)-1) &lt;&gt; ""),ROW($AY$1:INDIRECT("$AY$"&amp;ROW($AY403)-1))))="Multi",
INDIRECT("$C$"&amp;LOOKUP(2, 1 / ($AY$1:INDIRECT("$AY$"&amp;ROW($AY403)-1) &lt;&gt; ""),ROW($AY$1:INDIRECT("$AY$"&amp;ROW($AY403)-1))))="Double"),2,1)))</f>
        <v/>
      </c>
      <c r="BI403" s="3" t="str" cm="1">
        <f t="array" aca="1" ref="BI403" ca="1">IF(NOT(ISNUMBER(INDEX($A:$A,LOOKUP(2,1/($A$1:INDIRECT("$A$"&amp;ROW($A403))&lt;&gt;""),ROW($A$1:INDIRECT("$A$"&amp;ROW($A403)))),1))),"",
VLOOKUP($BC403,GameFreakSQRT!$A$1:$B$200,2,FALSE))</f>
        <v/>
      </c>
      <c r="BJ403" s="3" t="str" cm="1">
        <f t="array" aca="1" ref="BJ403" ca="1">IF(NOT(ISNUMBER(INDEX($A:$A,LOOKUP(2,1/($A$1:INDIRECT("$A$"&amp;ROW($A403))&lt;&gt;""),ROW($A$1:INDIRECT("$A$"&amp;ROW($A403)))),1))),"",
VLOOKUP($BD403,GameFreakSQRT!$A$1:$B$200,2,FALSE))</f>
        <v/>
      </c>
      <c r="BK403" s="3" t="str" cm="1">
        <f t="array" aca="1" ref="BK403" ca="1">IF(NOT(ISNUMBER(INDEX($A:$A,LOOKUP(2,1/($A$1:INDIRECT("$A$"&amp;ROW($A403))&lt;&gt;""),ROW($A$1:INDIRECT("$A$"&amp;ROW($A403)))),1))),"",
_xlfn.FLOOR.MATH((($BI403*$BE403)*$BH403)/($BJ403*$BF403))+1)</f>
        <v/>
      </c>
      <c r="BL403" s="3" t="str" cm="1">
        <f t="array" aca="1" ref="BL403" ca="1">IF(NOT(ISNUMBER(INDEX($A:$A,LOOKUP(2,1/($A$1:INDIRECT("$A$"&amp;ROW($A403))&lt;&gt;""),ROW($A$1:INDIRECT("$A$"&amp;ROW($A403)))),1))),"",
_xlfn.FLOOR.MATH($BK403*IF(NOT(INDIRECT("$Z$"&amp;LOOKUP(2, 1 / ($AY$1:INDIRECT("$AY$"&amp;ROW($AY403)-1) &lt;&gt; ""),ROW($AY$1:INDIRECT("$AY$"&amp;ROW($AY403)-1))))=""),1.5,1)))</f>
        <v/>
      </c>
      <c r="BM403" s="3" t="str" cm="1">
        <f t="array" aca="1" ref="BM403" ca="1">IF(NOT(ISNUMBER(INDEX($A:$A, LOOKUP(2, 1 / ($A$1:INDIRECT("$A$"&amp;ROW($A403)) &lt;&gt; ""),ROW($A$1:INDIRECT("$A$"&amp;ROW($A403)))), 1))), "",
INDIRECT("$Y$"&amp;LOOKUP(2, 1 / ($AY$1:INDIRECT("$AY$"&amp;ROW($AY403)-1) &lt;&gt; ""),ROW($AY$1:INDIRECT("$AY$"&amp;ROW($AY403)-1)))))</f>
        <v/>
      </c>
      <c r="BN403" s="3" t="str">
        <f t="shared" ca="1" si="37"/>
        <v/>
      </c>
    </row>
    <row r="404" spans="1:66" x14ac:dyDescent="0.45">
      <c r="A404" s="68"/>
      <c r="B404" s="68"/>
      <c r="C404" s="68"/>
      <c r="D404" s="68"/>
      <c r="E404" s="68"/>
      <c r="F404" s="56">
        <v>3</v>
      </c>
      <c r="G404" s="2" t="s">
        <v>656</v>
      </c>
      <c r="H404" s="2" t="s">
        <v>50</v>
      </c>
      <c r="I404" s="2">
        <v>34</v>
      </c>
      <c r="J404" s="2" t="s">
        <v>97</v>
      </c>
      <c r="K404" s="2" t="s">
        <v>204</v>
      </c>
      <c r="L404" s="2" t="s">
        <v>53</v>
      </c>
      <c r="M404" s="2" t="s">
        <v>657</v>
      </c>
      <c r="N404" s="2" t="s">
        <v>670</v>
      </c>
      <c r="O404" s="2" t="s">
        <v>671</v>
      </c>
      <c r="P404" s="2" t="s">
        <v>672</v>
      </c>
      <c r="Q404" s="2">
        <v>12</v>
      </c>
      <c r="R404" s="2">
        <f>_xlfn.FLOOR.MATH((((2*VLOOKUP(G404, 'EV and Base'!$A$1:$N$671, 9, FALSE))+$Q404)*$I404)/100)+$I404+10</f>
        <v>99</v>
      </c>
      <c r="S404" s="2">
        <f>_xlfn.FLOOR.MATH((_xlfn.FLOOR.MATH((((2*VLOOKUP($G404, 'EV and Base'!$A$1:$N$671, 10, FALSE))+$Q404)*$I404)/100)+5)*
IF(OR($J404="Lonely", $J404="Brave", $J404="Adamant", $J404="Naughty"), 1.1,
IF(OR($J404="Bold", $J404="Timid", $J404="Modest", $J404="Calm"), 0.9, 1)))</f>
        <v>67</v>
      </c>
      <c r="T404" s="2">
        <f>_xlfn.FLOOR.MATH((_xlfn.FLOOR.MATH((((2*VLOOKUP($G404, 'EV and Base'!$A$1:$N$671, 11, FALSE))+$Q404)*$I404)/100)+5)*
IF(OR($J404="Bold", $J404="Relaxed", $J404="Impish", $J404="Lax"), 1.1,
IF(OR($J404="Lonely", $J404="Hasty", $J404="Mild", $J404="Gentle"), 0.9, 1)))</f>
        <v>54</v>
      </c>
      <c r="U404" s="2">
        <f>_xlfn.FLOOR.MATH((_xlfn.FLOOR.MATH((((2*VLOOKUP($G404, 'EV and Base'!$A$1:$N$671, 12, FALSE))+$Q404)*$I404)/100)+5)*
IF(OR($J404="Modest", $J404="Mild", $J404="Quiet", $J404="Rash"), 1.1,
IF(OR($J404="Adamant", $J404="Impish", $J404="Jolly", $J404="Careful"), 0.9, 1)))</f>
        <v>81</v>
      </c>
      <c r="V404" s="2">
        <f>_xlfn.FLOOR.MATH((_xlfn.FLOOR.MATH((((2*VLOOKUP($G404, 'EV and Base'!$A$1:$N$671, 13, FALSE))+$Q404)*$I404)/100)+5)*
IF(OR($J404="Calm", $J404="Gentle", $J404="Sassy", $J404="Careful"), 1.1,
IF(OR($J404="Naughty", $J404="Lax", $J404="Naive", $J404="Rash"), 0.9, 1)))</f>
        <v>54</v>
      </c>
      <c r="W404" s="2">
        <f>_xlfn.FLOOR.MATH((_xlfn.FLOOR.MATH((((2*VLOOKUP($G404, 'EV and Base'!$A$1:$N$671, 14, FALSE))+$Q404)*$I404)/100)+5)*
IF(OR($J404="Timid", $J404="Hasty", $J404="Jolly", $J404="Naive"), 1.1,
IF(OR($J404="Brave", $J404="Relaxed", $J404="Quiet", $J404="Sassy"), 0.9, 1)))</f>
        <v>49</v>
      </c>
      <c r="X404" s="68"/>
      <c r="Z404" s="1">
        <v>1</v>
      </c>
      <c r="AA404" s="23" t="str" cm="1">
        <f t="array" aca="1" ref="AA404" ca="1">IF(NOT(ISNUMBER(INDEX($A:$A,LOOKUP(2,1/($A$1:INDIRECT("$A$"&amp;ROW($A404))&lt;&gt;""),ROW($A$1:INDIRECT("$A$"&amp;ROW($A404)))),1))),"",
IF(NOT(ISNUMBER($A404)),$AA403,
IF($AB404&lt;16,"Lillipup",
IF($AB404&lt;32,"Herdier",
"Stoutland"))))</f>
        <v/>
      </c>
      <c r="AB404" s="25" t="str" cm="1">
        <f t="array" aca="1" ref="AB404" ca="1">IF(NOT(ISNUMBER(INDEX($A:$A, LOOKUP(2, 1 / ($A$1:INDIRECT("$A$"&amp;ROW($A404)) &lt;&gt; ""),ROW($A$1:INDIRECT("$A$"&amp;ROW($A404)))), 1))), "",
VLOOKUP($AY404,'Medium-Slow'!$A$1:$B$101,2,TRUE))</f>
        <v/>
      </c>
      <c r="AC404" s="23" t="str" cm="1">
        <f t="array" aca="1" ref="AC404" ca="1">IF(NOT(ISNUMBER(INDEX($A:$A, LOOKUP(2, 1 / ($A$1:INDIRECT("$A$"&amp;ROW($A404)) &lt;&gt; ""),ROW($A$1:INDIRECT("$A$"&amp;ROW($A404)))), 1))), "",
INDEX($AC:$AC, LOOKUP(2, 1 / ($AC$1:INDIRECT("$AC$"&amp;ROW($AC404)-1) &lt;&gt; ""),ROW($AC$1:INDIRECT("$AC$"&amp;ROW($AC404)-1))), 1)+
IF(INDEX($AC:$AC, LOOKUP(2, 1 / ($AC$1:INDIRECT("$AC$"&amp;ROW($AC404)-1) &lt;&gt; ""),ROW($AC$1:INDIRECT("$AC$"&amp;ROW($AC404)-1))), 1)+
INDEX($AD:$AD, LOOKUP(2, 1 / ($AD$1:INDIRECT("$AD$"&amp;ROW($AD404)-1) &lt;&gt; ""),ROW($AD$1:INDIRECT("$AD$"&amp;ROW($AD404)-1))), 1)+
INDEX($AE:$AE, LOOKUP(2, 1 / ($AE$1:INDIRECT("$AE$"&amp;ROW($AE404)-1) &lt;&gt; ""),ROW($AE$1:INDIRECT("$AE$"&amp;ROW($AD404)-1))), 1)+
INDEX($AE:$AF, LOOKUP(2, 1 / ($AF$1:INDIRECT("$AF$"&amp;ROW($AF404)-1) &lt;&gt; ""),ROW($AF$1:INDIRECT("$AF$"&amp;ROW($AD404)-1))), 1)+
INDEX($AG:$AG, LOOKUP(2, 1 / ($AG$1:INDIRECT("$AG$"&amp;ROW($AG404)-1) &lt;&gt; ""),ROW($AG$1:INDIRECT("$AG$"&amp;ROW($AD404)-1))), 1)+
INDEX($AH:$AH, LOOKUP(2, 1 / ($AH$1:INDIRECT("$AH$"&amp;ROW($AH404)-1) &lt;&gt; ""),ROW($AH$1:INDIRECT("$AH$"&amp;ROW($AD404)-1))), 1)&gt;=510,0,
IF(INDEX($AC:$AC, LOOKUP(2, 1 / ($AC$1:INDIRECT("$AC$"&amp;ROW($AC404)-1) &lt;&gt; ""),ROW($AC$1:INDIRECT("$AC$"&amp;ROW($AC404)-1))), 1)&gt;=255,0,
VLOOKUP(INDIRECT("$G$"&amp;LOOKUP(2, 1 / ($AC$1:INDIRECT("$AC$"&amp;ROW($AC404)-1) &lt;&gt; ""),ROW($AC$1:INDIRECT("$AC$"&amp;ROW($AC404)-1)))), 'EV and Base'!$A$1:$N$671, 3, FALSE))))</f>
        <v/>
      </c>
      <c r="AD404" s="2" t="str" cm="1">
        <f t="array" aca="1" ref="AD404" ca="1">IF(NOT(ISNUMBER(INDEX($A:$A, LOOKUP(2, 1 / ($A$1:INDIRECT("$A$"&amp;ROW($A404)) &lt;&gt; ""),ROW($A$1:INDIRECT("$A$"&amp;ROW($A404)))), 1))), "",
INDEX($AD:$AD, LOOKUP(2, 1 / ($AD$1:INDIRECT("$AD$"&amp;ROW($AD404)-1) &lt;&gt; ""),ROW($AD$1:INDIRECT("$AD$"&amp;ROW($AD404)-1))), 1)+
IF(INDEX($AC:$AC, LOOKUP(2, 1 / ($AC$1:INDIRECT("$AC$"&amp;ROW($AC404)-1) &lt;&gt; ""),ROW($AC$1:INDIRECT("$AC$"&amp;ROW($AC404)-1))), 1)+
INDEX($AD:$AD, LOOKUP(2, 1 / ($AD$1:INDIRECT("$AD$"&amp;ROW($AD404)-1) &lt;&gt; ""),ROW($AD$1:INDIRECT("$AD$"&amp;ROW($AD404)-1))), 1)+
INDEX($AE:$AE, LOOKUP(2, 1 / ($AE$1:INDIRECT("$AE$"&amp;ROW($AE404)-1) &lt;&gt; ""),ROW($AE$1:INDIRECT("$AE$"&amp;ROW($AD404)-1))), 1)+
INDEX($AE:$AF, LOOKUP(2, 1 / ($AF$1:INDIRECT("$AF$"&amp;ROW($AF404)-1) &lt;&gt; ""),ROW($AF$1:INDIRECT("$AF$"&amp;ROW($AD404)-1))), 1)+
INDEX($AG:$AG, LOOKUP(2, 1 / ($AG$1:INDIRECT("$AG$"&amp;ROW($AG404)-1) &lt;&gt; ""),ROW($AG$1:INDIRECT("$AG$"&amp;ROW($AD404)-1))), 1)+
INDEX($AH:$AH, LOOKUP(2, 1 / ($AH$1:INDIRECT("$AH$"&amp;ROW($AH404)-1) &lt;&gt; ""),ROW($AH$1:INDIRECT("$AH$"&amp;ROW($AD404)-1))), 1)&gt;=510,0,
IF(INDEX($AD:$AD, LOOKUP(2, 1 / ($AD$1:INDIRECT("$AD$"&amp;ROW($AD404)-1) &lt;&gt; ""),ROW($AD$1:INDIRECT("$AD$"&amp;ROW($AD404)-1))), 1)&gt;=255,0,
VLOOKUP(INDIRECT("$G$"&amp;LOOKUP(2, 1 / ($AD$1:INDIRECT("$AD$"&amp;ROW($AD404)-1) &lt;&gt; ""),ROW($AD$1:INDIRECT("$AD$"&amp;ROW($AD404)-1)))), 'EV and Base'!$A$1:$N$671, 4, FALSE))))</f>
        <v/>
      </c>
      <c r="AE404" s="2" t="str" cm="1">
        <f t="array" aca="1" ref="AE404" ca="1">IF(NOT(ISNUMBER(INDEX($A:$A,LOOKUP(2,1/($A$1:INDIRECT("$A$"&amp;ROW($A404))&lt;&gt;""),ROW($A$1:INDIRECT("$A$"&amp;ROW($A404)))),1))),"",
INDEX($AE:$AE,LOOKUP(2,1/($AE$1:INDIRECT("$AE$"&amp;ROW($AE404)-1)&lt;&gt;""),ROW($AE$1:INDIRECT("$AE$"&amp;ROW($AE404)-1))),1)+
IF(INDEX($AC:$AC,LOOKUP(2,1/($AC$1:INDIRECT("$AC$"&amp;ROW($AC404)-1)&lt;&gt;""),ROW($AC$1:INDIRECT("$AC$"&amp;ROW($AC404)-1))),1)+
INDEX($AD:$AD,LOOKUP(2,1/($AD$1:INDIRECT("$AD$"&amp;ROW($AD404)-1)&lt;&gt;""),ROW($AD$1:INDIRECT("$AD$"&amp;ROW($AD404)-1))),1)+
INDEX($AE:$AE,LOOKUP(2,1/($AE$1:INDIRECT("$AE$"&amp;ROW($AE404)-1)&lt;&gt;""),ROW($AE$1:INDIRECT("$AE$"&amp;ROW($AD404)-1))),1)+
INDEX($AE:$AF,LOOKUP(2,1/($AF$1:INDIRECT("$AF$"&amp;ROW($AF404)-1)&lt;&gt;""),ROW($AF$1:INDIRECT("$AF$"&amp;ROW($AD404)-1))),1)+
INDEX($AG:$AG,LOOKUP(2,1/($AG$1:INDIRECT("$AG$"&amp;ROW($AG404)-1)&lt;&gt;""),ROW($AG$1:INDIRECT("$AG$"&amp;ROW($AD404)-1))),1)+
INDEX($AH:$AH,LOOKUP(2,1/($AH$1:INDIRECT("$AH$"&amp;ROW($AH404)-1)&lt;&gt;""),ROW($AH$1:INDIRECT("$AH$"&amp;ROW($AD404)-1))),1)&gt;=510,0,
IF(INDEX($AE:$AE,LOOKUP(2,1/($AE$1:INDIRECT("$AE$"&amp;ROW($AE404)-1)&lt;&gt;""),ROW($AE$1:INDIRECT("$AE$"&amp;ROW($AE404)-1))),1)&gt;=255,0,
VLOOKUP(INDIRECT("$G$"&amp;LOOKUP(2,1/($AE$1:INDIRECT("$AE$"&amp;ROW($AE404)-1)&lt;&gt;""),ROW($AE$1:INDIRECT("$AE$"&amp;ROW($AE404)-1)))),'EV and Base'!$A$1:$N$671,5,FALSE))))</f>
        <v/>
      </c>
      <c r="AF404" s="2" t="str" cm="1">
        <f t="array" aca="1" ref="AF404" ca="1">IF(NOT(ISNUMBER(INDEX($A:$A, LOOKUP(2, 1 / ($A$1:INDIRECT("$A$"&amp;ROW($A404)) &lt;&gt; ""),ROW($A$1:INDIRECT("$A$"&amp;ROW($A404)))), 1))), "",
INDEX($AF:$AF, LOOKUP(2, 1 / ($AF$1:INDIRECT("$AF$"&amp;ROW($AF404)-1) &lt;&gt; ""),ROW($AF$1:INDIRECT("$AF$"&amp;ROW($AF404)-1))), 1)+
IF(INDEX($AC:$AC, LOOKUP(2, 1 / ($AC$1:INDIRECT("$AC$"&amp;ROW($AC404)-1) &lt;&gt; ""),ROW($AC$1:INDIRECT("$AC$"&amp;ROW($AC404)-1))), 1)+
INDEX($AD:$AD, LOOKUP(2, 1 / ($AD$1:INDIRECT("$AD$"&amp;ROW($AD404)-1) &lt;&gt; ""),ROW($AD$1:INDIRECT("$AD$"&amp;ROW($AD404)-1))), 1)+
INDEX($AE:$AE, LOOKUP(2, 1 / ($AE$1:INDIRECT("$AE$"&amp;ROW($AE404)-1) &lt;&gt; ""),ROW($AE$1:INDIRECT("$AE$"&amp;ROW($AD404)-1))), 1)+
INDEX($AE:$AF, LOOKUP(2, 1 / ($AF$1:INDIRECT("$AF$"&amp;ROW($AF404)-1) &lt;&gt; ""),ROW($AF$1:INDIRECT("$AF$"&amp;ROW($AD404)-1))), 1)+
INDEX($AG:$AG, LOOKUP(2, 1 / ($AG$1:INDIRECT("$AG$"&amp;ROW($AG404)-1) &lt;&gt; ""),ROW($AG$1:INDIRECT("$AG$"&amp;ROW($AD404)-1))), 1)+
INDEX($AH:$AH, LOOKUP(2, 1 / ($AH$1:INDIRECT("$AH$"&amp;ROW($AH404)-1) &lt;&gt; ""),ROW($AH$1:INDIRECT("$AH$"&amp;ROW($AD404)-1))), 1)&gt;=510,0,
IF(INDEX($AF:$AF, LOOKUP(2, 1 / ($AF$1:INDIRECT("$AF$"&amp;ROW($AF404)-1) &lt;&gt; ""),ROW($AF$1:INDIRECT("$AF$"&amp;ROW($AF404)-1))), 1)&gt;=255,0,
VLOOKUP(INDIRECT("$G$"&amp;LOOKUP(2, 1 / ($AF$1:INDIRECT("$AF$"&amp;ROW($AF404)-1) &lt;&gt; ""),ROW($AF$1:INDIRECT("$AF$"&amp;ROW($AF404)-1)))), 'EV and Base'!$A$1:$N$671, 6, FALSE))))</f>
        <v/>
      </c>
      <c r="AG404" s="2" t="str" cm="1">
        <f t="array" aca="1" ref="AG404" ca="1">IF(NOT(ISNUMBER(INDEX($A:$A, LOOKUP(2, 1 / ($A$1:INDIRECT("$A$"&amp;ROW($A404)) &lt;&gt; ""),ROW($A$1:INDIRECT("$A$"&amp;ROW($A404)))), 1))), "",
INDEX($AG:$AG, LOOKUP(2, 1 / ($AG$1:INDIRECT("$AG$"&amp;ROW($AG404)-1) &lt;&gt; ""),ROW($AG$1:INDIRECT("$AG$"&amp;ROW($AG404)-1))), 1)+
IF(INDEX($AC:$AC, LOOKUP(2, 1 / ($AC$1:INDIRECT("$AC$"&amp;ROW($AC404)-1) &lt;&gt; ""),ROW($AC$1:INDIRECT("$AC$"&amp;ROW($AC404)-1))), 1)+
INDEX($AD:$AD, LOOKUP(2, 1 / ($AD$1:INDIRECT("$AD$"&amp;ROW($AD404)-1) &lt;&gt; ""),ROW($AD$1:INDIRECT("$AD$"&amp;ROW($AD404)-1))), 1)+
INDEX($AE:$AE, LOOKUP(2, 1 / ($AE$1:INDIRECT("$AE$"&amp;ROW($AE404)-1) &lt;&gt; ""),ROW($AE$1:INDIRECT("$AE$"&amp;ROW($AD404)-1))), 1)+
INDEX($AE:$AF, LOOKUP(2, 1 / ($AF$1:INDIRECT("$AF$"&amp;ROW($AF404)-1) &lt;&gt; ""),ROW($AF$1:INDIRECT("$AF$"&amp;ROW($AD404)-1))), 1)+
INDEX($AG:$AG, LOOKUP(2, 1 / ($AG$1:INDIRECT("$AG$"&amp;ROW($AG404)-1) &lt;&gt; ""),ROW($AG$1:INDIRECT("$AG$"&amp;ROW($AD404)-1))), 1)+
INDEX($AH:$AH, LOOKUP(2, 1 / ($AH$1:INDIRECT("$AH$"&amp;ROW($AH404)-1) &lt;&gt; ""),ROW($AH$1:INDIRECT("$AH$"&amp;ROW($AD404)-1))), 1)&gt;=510,0,
IF(INDEX($AG:$AG, LOOKUP(2, 1 / ($AG$1:INDIRECT("$AG$"&amp;ROW($AG404)-1) &lt;&gt; ""),ROW($AG$1:INDIRECT("$AG$"&amp;ROW($AG404)-1))), 1)&gt;=255,0,
VLOOKUP(INDIRECT("$G$"&amp;LOOKUP(2, 1 / ($AG$1:INDIRECT("$AG$"&amp;ROW($AG404)-1) &lt;&gt; ""),ROW($AG$1:INDIRECT("$AG$"&amp;ROW($AG404)-1)))), 'EV and Base'!$A$1:$N$671, 7, FALSE))))</f>
        <v/>
      </c>
      <c r="AH404" s="24" t="str" cm="1">
        <f t="array" aca="1" ref="AH404" ca="1">IF(NOT(ISNUMBER(INDEX($A:$A,LOOKUP(2,1/($A$1:INDIRECT("$A$"&amp;ROW($A404))&lt;&gt;""),ROW($A$1:INDIRECT("$A$"&amp;ROW($A404)))),1))),"",
INDEX($AH:$AH,LOOKUP(2,1/($AH$1:INDIRECT("$AH$"&amp;ROW($AH404)-1)&lt;&gt;""),ROW($AH$1:INDIRECT("$AH$"&amp;ROW($AH404)-1))),1)+
IF(INDEX($AC:$AC,LOOKUP(2,1/($AC$1:INDIRECT("$AC$"&amp;ROW($AC404)-1)&lt;&gt;""),ROW($AC$1:INDIRECT("$AC$"&amp;ROW($AC404)-1))),1)+
INDEX($AD:$AD,LOOKUP(2,1/($AD$1:INDIRECT("$AD$"&amp;ROW($AD404)-1)&lt;&gt;""),ROW($AD$1:INDIRECT("$AD$"&amp;ROW($AD404)-1))),1)+
INDEX($AE:$AE,LOOKUP(2,1/($AE$1:INDIRECT("$AE$"&amp;ROW($AE404)-1)&lt;&gt;""),ROW($AE$1:INDIRECT("$AE$"&amp;ROW($AD404)-1))),1)+
INDEX($AE:$AF,LOOKUP(2,1/($AF$1:INDIRECT("$AF$"&amp;ROW($AF404)-1)&lt;&gt;""),ROW($AF$1:INDIRECT("$AF$"&amp;ROW($AD404)-1))),1)+
INDEX($AG:$AG,LOOKUP(2,1/($AG$1:INDIRECT("$AG$"&amp;ROW($AG404)-1)&lt;&gt;""),ROW($AG$1:INDIRECT("$AG$"&amp;ROW($AD404)-1))),1)+
INDEX($AH:$AH,LOOKUP(2,1/($AH$1:INDIRECT("$AH$"&amp;ROW($AH404)-1)&lt;&gt;""),ROW($AH$1:INDIRECT("$AH$"&amp;ROW($AD404)-1))),1)&gt;=510,0,
IF(INDEX($AH:$AH,LOOKUP(2,1/($AH$1:INDIRECT("$AH$"&amp;ROW($AH404)-1)&lt;&gt;""),ROW($AH$1:INDIRECT("$AH$"&amp;ROW($AH404)-1))),1)&gt;=255,0,
VLOOKUP(INDIRECT("$G$"&amp;LOOKUP(2,1/($AH$1:INDIRECT("$AH$"&amp;ROW($AH404)-1)&lt;&gt;""),ROW($AH$1:INDIRECT("$AH$"&amp;ROW($AH404)-1)))),'EV and Base'!$A$1:$N$671,8,FALSE))))</f>
        <v/>
      </c>
      <c r="AI404" s="29" t="str" cm="1">
        <f t="array" aca="1" ref="AI404" ca="1">IF(NOT(ISNUMBER(INDEX($A:$A,LOOKUP(2,1/($A$1:INDIRECT("$A$"&amp;ROW($A404))&lt;&gt;""),ROW($A$1:INDIRECT("$A$"&amp;ROW($A404)))),1))),"",
ROUNDDOWN((((2*VLOOKUP($AA404,'EV and Base'!$A$1:$N$671,9,FALSE))+31+ROUNDDOWN($AC404/4,0))*$AB404)/100,0)+$AB404+10)</f>
        <v/>
      </c>
      <c r="AJ404" s="21" t="str" cm="1">
        <f t="array" aca="1" ref="AJ404" ca="1">IF(NOT(ISNUMBER(INDEX($A:$A, LOOKUP(2, 1 / ($A$1:INDIRECT("$A$"&amp;ROW($A404)) &lt;&gt; ""),ROW($A$1:INDIRECT("$A$"&amp;ROW($A404)))), 1))), "",
ROUNDDOWN((ROUNDDOWN((((2*VLOOKUP($AA404, 'EV and Base'!$A$1:$N$671, 10, FALSE))+31+ROUNDDOWN($AD404/4, 0))*$AB404)/100, 0)+5)*1.1, 0))</f>
        <v/>
      </c>
      <c r="AK404" s="21" t="str" cm="1">
        <f t="array" aca="1" ref="AK404" ca="1">IF(NOT(ISNUMBER(INDEX($A:$A, LOOKUP(2, 1 / ($A$1:INDIRECT("$A$"&amp;ROW($A404)) &lt;&gt; ""),ROW($A$1:INDIRECT("$A$"&amp;ROW($A404)))), 1))), "",
ROUNDDOWN((ROUNDDOWN((((2*VLOOKUP($AA404, 'EV and Base'!$A$1:$N$671, 11, FALSE))+30+ROUNDDOWN($AE404/4, 0))*$AB404)/100, 0)+5), 0)
&amp;"-"&amp;
ROUNDDOWN((ROUNDDOWN((((2*VLOOKUP($AA404, 'EV and Base'!$A$1:$N$671, 11, FALSE))+31+ROUNDDOWN($AE404/4, 0))*$AB404)/100, 0)+5), 0))</f>
        <v/>
      </c>
      <c r="AL404" s="21" t="str" cm="1">
        <f t="array" aca="1" ref="AL404" ca="1">IF(NOT(ISNUMBER(INDEX($A:$A, LOOKUP(2, 1 / ($A$1:INDIRECT("$A$"&amp;ROW($A404)) &lt;&gt; ""),ROW($A$1:INDIRECT("$A$"&amp;ROW($A404)))), 1))), "",
ROUNDDOWN((ROUNDDOWN((((2*VLOOKUP($AA404, 'EV and Base'!$A$1:$N$671, 12, FALSE))+0+ROUNDDOWN($AF404/4, 0))*$AB404)/100, 0)+5)*0.9, 0)
&amp;"-"&amp;
ROUNDDOWN((ROUNDDOWN((((2*VLOOKUP($AA404, 'EV and Base'!$A$1:$N$671, 12, FALSE))+31+ROUNDDOWN($AF404/4, 0))*$AB404)/100, 0)+5)*0.9, 0))</f>
        <v/>
      </c>
      <c r="AM404" s="21" t="str" cm="1">
        <f t="array" aca="1" ref="AM404" ca="1">IF(NOT(ISNUMBER(INDEX($A:$A, LOOKUP(2, 1 / ($A$1:INDIRECT("$A$"&amp;ROW($A404)) &lt;&gt; ""),ROW($A$1:INDIRECT("$A$"&amp;ROW($A404)))), 1))), "",
ROUNDDOWN((ROUNDDOWN((((2*VLOOKUP($AA404, 'EV and Base'!$A$1:$N$671, 13, FALSE))+30+ROUNDDOWN($AG404/4, 0))*$AB404)/100, 0)+5), 0)
&amp;"-"&amp;
ROUNDDOWN((ROUNDDOWN((((2*VLOOKUP($AA404, 'EV and Base'!$A$1:$N$671, 13, FALSE))+31+ROUNDDOWN($AG404/4, 0))*$AB404)/100, 0)+5), 0))</f>
        <v/>
      </c>
      <c r="AN404" s="25" t="str" cm="1">
        <f t="array" aca="1" ref="AN404" ca="1">IF(NOT(ISNUMBER(INDEX($A:$A, LOOKUP(2, 1 / ($A$1:INDIRECT("$A$"&amp;ROW($A404)) &lt;&gt; ""),ROW($A$1:INDIRECT("$A$"&amp;ROW($A404)))), 1))), "",
ROUNDDOWN((ROUNDDOWN((((2*VLOOKUP($AA404, 'EV and Base'!$A$1:$N$671, 14, FALSE))+31+ROUNDDOWN($AH404/4, 0))*$AB404)/100, 0)+5), 0))</f>
        <v/>
      </c>
      <c r="AO404" s="23" t="str" cm="1">
        <f t="array" aca="1" ref="AO404" ca="1">IF(NOT(ISNUMBER(INDEX($A:$A, LOOKUP(2, 1 / ($A$1:INDIRECT("$A$"&amp;ROW($A404)) &lt;&gt; ""),ROW($A$1:INDIRECT("$A$"&amp;ROW($A404)))), 1))), "",
ROUNDDOWN((((2*VLOOKUP($AA404, 'EV and Base'!$A$1:$N$671, 9, FALSE))+31+ROUNDDOWN($AC404/4, 0))*$AB404)/100, 0)+$AB404+10)</f>
        <v/>
      </c>
      <c r="AP404" s="2" t="str" cm="1">
        <f t="array" aca="1" ref="AP404" ca="1">IF(NOT(ISNUMBER(INDEX($A:$A, LOOKUP(2, 1 / ($A$1:INDIRECT("$A$"&amp;ROW($A404)) &lt;&gt; ""),ROW($A$1:INDIRECT("$A$"&amp;ROW($A404)))), 1))), "",
ROUNDDOWN((ROUNDDOWN((((2*VLOOKUP($AA404, 'EV and Base'!$A$1:$N$671, 10, FALSE))+31+ROUNDDOWN($AD404/4, 0))*$AB404)/100, 0)+5)*1.1, 0))</f>
        <v/>
      </c>
      <c r="AQ404" s="2" t="str" cm="1">
        <f t="array" aca="1" ref="AQ404" ca="1">IF(NOT(ISNUMBER(INDEX($A:$A, LOOKUP(2, 1 / ($A$1:INDIRECT("$A$"&amp;ROW($A404)) &lt;&gt; ""),ROW($A$1:INDIRECT("$A$"&amp;ROW($A404)))), 1))), "",
ROUNDDOWN((ROUNDDOWN((((2*VLOOKUP($AA404, 'EV and Base'!$A$1:$N$671, 11, FALSE))+$AV$2+ROUNDDOWN($AE404/4, 0))*$AB404)/100, 0)+5), 0))</f>
        <v/>
      </c>
      <c r="AR404" s="22" t="str" cm="1">
        <f t="array" aca="1" ref="AR404" ca="1">IF(NOT(ISNUMBER(INDEX($A:$A, LOOKUP(2, 1 / ($A$1:INDIRECT("$A$"&amp;ROW($A404)) &lt;&gt; ""),ROW($A$1:INDIRECT("$A$"&amp;ROW($A404)))), 1))), "",
ROUNDDOWN((ROUNDDOWN((((2*VLOOKUP($AA404, 'EV and Base'!$A$1:$N$671, 12, FALSE))+$AW$2+ROUNDDOWN($AF404/4, 0))*$AB404)/100, 0)+5)*0.9, 0))</f>
        <v/>
      </c>
      <c r="AS404" s="2" t="str" cm="1">
        <f t="array" aca="1" ref="AS404" ca="1">IF(NOT(ISNUMBER(INDEX($A:$A, LOOKUP(2, 1 / ($A$1:INDIRECT("$A$"&amp;ROW($A404)) &lt;&gt; ""),ROW($A$1:INDIRECT("$A$"&amp;ROW($A404)))), 1))), "",
ROUNDDOWN((ROUNDDOWN((((2*VLOOKUP($AA404, 'EV and Base'!$A$1:$N$671, 13, FALSE))+$AX$2+ROUNDDOWN($AG404/4, 0))*$AB404)/100, 0)+5), 0))</f>
        <v/>
      </c>
      <c r="AT404" s="24" t="str" cm="1">
        <f t="array" aca="1" ref="AT404" ca="1">IF(NOT(ISNUMBER(INDEX($A:$A, LOOKUP(2, 1 / ($A$1:INDIRECT("$A$"&amp;ROW($A404)) &lt;&gt; ""),ROW($A$1:INDIRECT("$A$"&amp;ROW($A404)))), 1))), "",
ROUNDDOWN((ROUNDDOWN((((2*VLOOKUP($AA404, 'EV and Base'!$A$1:$N$671, 14, FALSE))+31+ROUNDDOWN($AH404/4, 0))*$AB404)/100, 0)+5), 0))</f>
        <v/>
      </c>
      <c r="AU404" s="28">
        <v>255</v>
      </c>
      <c r="AY404" t="str" cm="1">
        <f t="array" aca="1" ref="AY404" ca="1">IF(NOT(ISNUMBER(INDEX($A:$A,LOOKUP(2,1/($A$1:INDIRECT("$A$"&amp;ROW($A404))&lt;&gt;""),ROW($A$1:INDIRECT("$A$"&amp;ROW($A404)))),1))),"",
INDEX($AY:$AY,LOOKUP(2,1/($AY$1:INDIRECT("$AY$"&amp;ROW($AY404)-1)&lt;&gt;""),ROW($AY$1:INDIRECT("$AY$"&amp;ROW($AY404)-1))),1)+$BL404)</f>
        <v/>
      </c>
      <c r="AZ404" s="3" t="str" cm="1">
        <f t="array" aca="1" ref="AZ404" ca="1">IF(NOT(ISNUMBER(INDEX($A:$A, LOOKUP(2, 1 / ($A$1:INDIRECT("$A$"&amp;ROW($A404)) &lt;&gt; ""),ROW($A$1:INDIRECT("$A$"&amp;ROW($A404)))), 1))), "",
VLOOKUP(INDIRECT("$G$"&amp;LOOKUP(2, 1 / ($AY$1:INDIRECT("$AY$"&amp;ROW($AY404)-1) &lt;&gt; ""),ROW($AY$1:INDIRECT("$AY$"&amp;ROW($AY404)-1)))),'EV and Base'!A327:N997,2,FALSE))</f>
        <v/>
      </c>
      <c r="BA404" s="3" t="str" cm="1">
        <f t="array" aca="1" ref="BA404" ca="1">IF(NOT(ISNUMBER(INDEX($A:$A, LOOKUP(2, 1 / ($A$1:INDIRECT("$A$"&amp;ROW($A404)) &lt;&gt; ""),ROW($A$1:INDIRECT("$A$"&amp;ROW($A404)))), 1))), "",
INDIRECT("$I$"&amp;LOOKUP(2, 1 / ($AY$1:INDIRECT("$AY$"&amp;ROW($AY404)-1) &lt;&gt; ""),ROW($AY$1:INDIRECT("$AY$"&amp;ROW($AY404)-1)))))</f>
        <v/>
      </c>
      <c r="BB404" s="1" t="str" cm="1">
        <f t="array" aca="1" ref="BB404" ca="1">IF(NOT(ISNUMBER(INDEX($A:$A, LOOKUP(2, 1 / ($A$1:INDIRECT("$A$"&amp;ROW($A404)) &lt;&gt; ""),ROW($A$1:INDIRECT("$A$"&amp;ROW($A404)))), 1))), "",
INDIRECT("$AB$"&amp;LOOKUP(2, 1 / ($AY$1:INDIRECT("$AY$"&amp;ROW($AY404)-1) &lt;&gt; ""),ROW($AY$1:INDIRECT("$AY$"&amp;ROW($AY404)-1)))))</f>
        <v/>
      </c>
      <c r="BC404" s="3" t="str" cm="1">
        <f t="array" aca="1" ref="BC404" ca="1">IF(NOT(ISNUMBER(INDEX($A:$A,LOOKUP(2,1/($A$1:INDIRECT("$A$"&amp;ROW($A404))&lt;&gt;""),ROW($A$1:INDIRECT("$A$"&amp;ROW($A404)))),1))),"",
$BA404+$BA404+10)</f>
        <v/>
      </c>
      <c r="BD404" s="3" t="str" cm="1">
        <f t="array" aca="1" ref="BD404" ca="1">IF(NOT(ISNUMBER(INDEX($A:$A,LOOKUP(2,1/($A$1:INDIRECT("$A$"&amp;ROW($A404))&lt;&gt;""),ROW($A$1:INDIRECT("$A$"&amp;ROW($A404)))),1))),"",
$BA404+$BB404+10)</f>
        <v/>
      </c>
      <c r="BE404" s="3" t="str" cm="1">
        <f t="array" aca="1" ref="BE404" ca="1">IF(NOT(ISNUMBER(INDEX($A:$A,LOOKUP(2,1/($A$1:INDIRECT("$A$"&amp;ROW($A404))&lt;&gt;""),ROW($A$1:INDIRECT("$A$"&amp;ROW($A404)))),1))),"",
$BC404*$BC404)</f>
        <v/>
      </c>
      <c r="BF404" s="3" t="str" cm="1">
        <f t="array" aca="1" ref="BF404" ca="1">IF(NOT(ISNUMBER(INDEX($A:$A,LOOKUP(2,1/($A$1:INDIRECT("$A$"&amp;ROW($A404))&lt;&gt;""),ROW($A$1:INDIRECT("$A$"&amp;ROW($A404)))),1))),"",
$BD404*$BD404)</f>
        <v/>
      </c>
      <c r="BG404" s="3" t="str" cm="1">
        <f t="array" aca="1" ref="BG404" ca="1">IF(NOT(ISNUMBER(INDEX($A:$A,LOOKUP(2,1/($A$1:INDIRECT("$A$"&amp;ROW($A404))&lt;&gt;""),ROW($A$1:INDIRECT("$A$"&amp;ROW($A404)))),1))),"",
_xlfn.FLOOR.MATH(1.5*_xlfn.FLOOR.MATH($AZ404*BA404/5)))</f>
        <v/>
      </c>
      <c r="BH404" s="3" t="str" cm="1">
        <f t="array" aca="1" ref="BH404" ca="1">IF(NOT(ISNUMBER(INDEX($A:$A, LOOKUP(2, 1 / ($A$1:INDIRECT("$A$"&amp;ROW($A404)) &lt;&gt; ""),ROW($A$1:INDIRECT("$A$"&amp;ROW($A404)))), 1))), "",
_xlfn.FLOOR.MATH($BG404/IF(OR(INDIRECT("$C$"&amp;LOOKUP(2, 1 / ($AY$1:INDIRECT("$AY$"&amp;ROW($AY404)-1) &lt;&gt; ""),ROW($AY$1:INDIRECT("$AY$"&amp;ROW($AY404)-1))))="Multi",
INDIRECT("$C$"&amp;LOOKUP(2, 1 / ($AY$1:INDIRECT("$AY$"&amp;ROW($AY404)-1) &lt;&gt; ""),ROW($AY$1:INDIRECT("$AY$"&amp;ROW($AY404)-1))))="Double"),2,1)))</f>
        <v/>
      </c>
      <c r="BI404" s="3" t="str" cm="1">
        <f t="array" aca="1" ref="BI404" ca="1">IF(NOT(ISNUMBER(INDEX($A:$A,LOOKUP(2,1/($A$1:INDIRECT("$A$"&amp;ROW($A404))&lt;&gt;""),ROW($A$1:INDIRECT("$A$"&amp;ROW($A404)))),1))),"",
VLOOKUP($BC404,GameFreakSQRT!$A$1:$B$200,2,FALSE))</f>
        <v/>
      </c>
      <c r="BJ404" s="3" t="str" cm="1">
        <f t="array" aca="1" ref="BJ404" ca="1">IF(NOT(ISNUMBER(INDEX($A:$A,LOOKUP(2,1/($A$1:INDIRECT("$A$"&amp;ROW($A404))&lt;&gt;""),ROW($A$1:INDIRECT("$A$"&amp;ROW($A404)))),1))),"",
VLOOKUP($BD404,GameFreakSQRT!$A$1:$B$200,2,FALSE))</f>
        <v/>
      </c>
      <c r="BK404" s="3" t="str" cm="1">
        <f t="array" aca="1" ref="BK404" ca="1">IF(NOT(ISNUMBER(INDEX($A:$A,LOOKUP(2,1/($A$1:INDIRECT("$A$"&amp;ROW($A404))&lt;&gt;""),ROW($A$1:INDIRECT("$A$"&amp;ROW($A404)))),1))),"",
_xlfn.FLOOR.MATH((($BI404*$BE404)*$BH404)/($BJ404*$BF404))+1)</f>
        <v/>
      </c>
      <c r="BL404" s="3" t="str" cm="1">
        <f t="array" aca="1" ref="BL404" ca="1">IF(NOT(ISNUMBER(INDEX($A:$A,LOOKUP(2,1/($A$1:INDIRECT("$A$"&amp;ROW($A404))&lt;&gt;""),ROW($A$1:INDIRECT("$A$"&amp;ROW($A404)))),1))),"",
_xlfn.FLOOR.MATH($BK404*IF(NOT(INDIRECT("$Z$"&amp;LOOKUP(2, 1 / ($AY$1:INDIRECT("$AY$"&amp;ROW($AY404)-1) &lt;&gt; ""),ROW($AY$1:INDIRECT("$AY$"&amp;ROW($AY404)-1))))=""),1.5,1)))</f>
        <v/>
      </c>
      <c r="BM404" s="3" t="str" cm="1">
        <f t="array" aca="1" ref="BM404" ca="1">IF(NOT(ISNUMBER(INDEX($A:$A, LOOKUP(2, 1 / ($A$1:INDIRECT("$A$"&amp;ROW($A404)) &lt;&gt; ""),ROW($A$1:INDIRECT("$A$"&amp;ROW($A404)))), 1))), "",
INDIRECT("$Y$"&amp;LOOKUP(2, 1 / ($AY$1:INDIRECT("$AY$"&amp;ROW($AY404)-1) &lt;&gt; ""),ROW($AY$1:INDIRECT("$AY$"&amp;ROW($AY404)-1)))))</f>
        <v/>
      </c>
      <c r="BN404" s="3" t="str">
        <f t="shared" ca="1" si="37"/>
        <v/>
      </c>
    </row>
    <row r="405" spans="1:66" x14ac:dyDescent="0.45">
      <c r="A405" s="66" t="s">
        <v>75</v>
      </c>
      <c r="B405" s="66" t="s">
        <v>673</v>
      </c>
      <c r="C405" s="66" t="s">
        <v>46</v>
      </c>
      <c r="D405" s="66" t="s">
        <v>668</v>
      </c>
      <c r="E405" s="66" t="s">
        <v>669</v>
      </c>
      <c r="F405" s="56">
        <v>1</v>
      </c>
      <c r="G405" s="2" t="s">
        <v>446</v>
      </c>
      <c r="H405" s="2" t="s">
        <v>77</v>
      </c>
      <c r="I405" s="2">
        <v>34</v>
      </c>
      <c r="J405" s="2" t="s">
        <v>103</v>
      </c>
      <c r="K405" s="2" t="s">
        <v>674</v>
      </c>
      <c r="L405" s="2" t="s">
        <v>53</v>
      </c>
      <c r="M405" s="2" t="s">
        <v>449</v>
      </c>
      <c r="N405" s="2" t="s">
        <v>427</v>
      </c>
      <c r="O405" s="2" t="s">
        <v>552</v>
      </c>
      <c r="P405" s="2" t="s">
        <v>496</v>
      </c>
      <c r="Q405" s="2">
        <v>0</v>
      </c>
      <c r="R405" s="2">
        <f>_xlfn.FLOOR.MATH((((2*VLOOKUP(G405, 'EV and Base'!$A$1:$N$671, 9, FALSE))+$Q405)*$I405)/100)+$I405+10</f>
        <v>81</v>
      </c>
      <c r="S405" s="2">
        <f>_xlfn.FLOOR.MATH((_xlfn.FLOOR.MATH((((2*VLOOKUP($G405, 'EV and Base'!$A$1:$N$671, 10, FALSE))+$Q405)*$I405)/100)+5)*
IF(OR($J405="Lonely", $J405="Brave", $J405="Adamant", $J405="Naughty"), 1.1,
IF(OR($J405="Bold", $J405="Timid", $J405="Modest", $J405="Calm"), 0.9, 1)))</f>
        <v>32</v>
      </c>
      <c r="T405" s="2">
        <f>_xlfn.FLOOR.MATH((_xlfn.FLOOR.MATH((((2*VLOOKUP($G405, 'EV and Base'!$A$1:$N$671, 11, FALSE))+$Q405)*$I405)/100)+5)*
IF(OR($J405="Bold", $J405="Relaxed", $J405="Impish", $J405="Lax"), 1.1,
IF(OR($J405="Lonely", $J405="Hasty", $J405="Mild", $J405="Gentle"), 0.9, 1)))</f>
        <v>39</v>
      </c>
      <c r="U405" s="2">
        <f>_xlfn.FLOOR.MATH((_xlfn.FLOOR.MATH((((2*VLOOKUP($G405, 'EV and Base'!$A$1:$N$671, 12, FALSE))+$Q405)*$I405)/100)+5)*
IF(OR($J405="Modest", $J405="Mild", $J405="Quiet", $J405="Rash"), 1.1,
IF(OR($J405="Adamant", $J405="Impish", $J405="Jolly", $J405="Careful"), 0.9, 1)))</f>
        <v>44</v>
      </c>
      <c r="V405" s="2">
        <f>_xlfn.FLOOR.MATH((_xlfn.FLOOR.MATH((((2*VLOOKUP($G405, 'EV and Base'!$A$1:$N$671, 13, FALSE))+$Q405)*$I405)/100)+5)*
IF(OR($J405="Calm", $J405="Gentle", $J405="Sassy", $J405="Careful"), 1.1,
IF(OR($J405="Naughty", $J405="Lax", $J405="Naive", $J405="Rash"), 0.9, 1)))</f>
        <v>68</v>
      </c>
      <c r="W405" s="2">
        <f>_xlfn.FLOOR.MATH((_xlfn.FLOOR.MATH((((2*VLOOKUP($G405, 'EV and Base'!$A$1:$N$671, 14, FALSE))+$Q405)*$I405)/100)+5)*
IF(OR($J405="Timid", $J405="Hasty", $J405="Jolly", $J405="Naive"), 1.1,
IF(OR($J405="Brave", $J405="Relaxed", $J405="Quiet", $J405="Sassy"), 0.9, 1)))</f>
        <v>32</v>
      </c>
      <c r="X405" s="66">
        <v>1088</v>
      </c>
      <c r="Z405" s="1">
        <v>1</v>
      </c>
      <c r="AA405" s="23" t="str" cm="1">
        <f t="array" aca="1" ref="AA405" ca="1">IF(NOT(ISNUMBER(INDEX($A:$A,LOOKUP(2,1/($A$1:INDIRECT("$A$"&amp;ROW($A405))&lt;&gt;""),ROW($A$1:INDIRECT("$A$"&amp;ROW($A405)))),1))),"",
IF(NOT(ISNUMBER($A405)),$AA404,
IF($AB405&lt;16,"Lillipup",
IF($AB405&lt;32,"Herdier",
"Stoutland"))))</f>
        <v/>
      </c>
      <c r="AB405" s="25" t="str" cm="1">
        <f t="array" aca="1" ref="AB405" ca="1">IF(NOT(ISNUMBER(INDEX($A:$A, LOOKUP(2, 1 / ($A$1:INDIRECT("$A$"&amp;ROW($A405)) &lt;&gt; ""),ROW($A$1:INDIRECT("$A$"&amp;ROW($A405)))), 1))), "",
VLOOKUP($AY405,'Medium-Slow'!$A$1:$B$101,2,TRUE))</f>
        <v/>
      </c>
      <c r="AC405" s="23" t="str" cm="1">
        <f t="array" aca="1" ref="AC405" ca="1">IF(NOT(ISNUMBER(INDEX($A:$A, LOOKUP(2, 1 / ($A$1:INDIRECT("$A$"&amp;ROW($A405)) &lt;&gt; ""),ROW($A$1:INDIRECT("$A$"&amp;ROW($A405)))), 1))), "",
INDEX($AC:$AC, LOOKUP(2, 1 / ($AC$1:INDIRECT("$AC$"&amp;ROW($AC405)-1) &lt;&gt; ""),ROW($AC$1:INDIRECT("$AC$"&amp;ROW($AC405)-1))), 1)+
IF(INDEX($AC:$AC, LOOKUP(2, 1 / ($AC$1:INDIRECT("$AC$"&amp;ROW($AC405)-1) &lt;&gt; ""),ROW($AC$1:INDIRECT("$AC$"&amp;ROW($AC405)-1))), 1)+
INDEX($AD:$AD, LOOKUP(2, 1 / ($AD$1:INDIRECT("$AD$"&amp;ROW($AD405)-1) &lt;&gt; ""),ROW($AD$1:INDIRECT("$AD$"&amp;ROW($AD405)-1))), 1)+
INDEX($AE:$AE, LOOKUP(2, 1 / ($AE$1:INDIRECT("$AE$"&amp;ROW($AE405)-1) &lt;&gt; ""),ROW($AE$1:INDIRECT("$AE$"&amp;ROW($AD405)-1))), 1)+
INDEX($AE:$AF, LOOKUP(2, 1 / ($AF$1:INDIRECT("$AF$"&amp;ROW($AF405)-1) &lt;&gt; ""),ROW($AF$1:INDIRECT("$AF$"&amp;ROW($AD405)-1))), 1)+
INDEX($AG:$AG, LOOKUP(2, 1 / ($AG$1:INDIRECT("$AG$"&amp;ROW($AG405)-1) &lt;&gt; ""),ROW($AG$1:INDIRECT("$AG$"&amp;ROW($AD405)-1))), 1)+
INDEX($AH:$AH, LOOKUP(2, 1 / ($AH$1:INDIRECT("$AH$"&amp;ROW($AH405)-1) &lt;&gt; ""),ROW($AH$1:INDIRECT("$AH$"&amp;ROW($AD405)-1))), 1)&gt;=510,0,
IF(INDEX($AC:$AC, LOOKUP(2, 1 / ($AC$1:INDIRECT("$AC$"&amp;ROW($AC405)-1) &lt;&gt; ""),ROW($AC$1:INDIRECT("$AC$"&amp;ROW($AC405)-1))), 1)&gt;=255,0,
VLOOKUP(INDIRECT("$G$"&amp;LOOKUP(2, 1 / ($AC$1:INDIRECT("$AC$"&amp;ROW($AC405)-1) &lt;&gt; ""),ROW($AC$1:INDIRECT("$AC$"&amp;ROW($AC405)-1)))), 'EV and Base'!$A$1:$N$671, 3, FALSE))))</f>
        <v/>
      </c>
      <c r="AD405" s="2" t="str" cm="1">
        <f t="array" aca="1" ref="AD405" ca="1">IF(NOT(ISNUMBER(INDEX($A:$A, LOOKUP(2, 1 / ($A$1:INDIRECT("$A$"&amp;ROW($A405)) &lt;&gt; ""),ROW($A$1:INDIRECT("$A$"&amp;ROW($A405)))), 1))), "",
INDEX($AD:$AD, LOOKUP(2, 1 / ($AD$1:INDIRECT("$AD$"&amp;ROW($AD405)-1) &lt;&gt; ""),ROW($AD$1:INDIRECT("$AD$"&amp;ROW($AD405)-1))), 1)+
IF(INDEX($AC:$AC, LOOKUP(2, 1 / ($AC$1:INDIRECT("$AC$"&amp;ROW($AC405)-1) &lt;&gt; ""),ROW($AC$1:INDIRECT("$AC$"&amp;ROW($AC405)-1))), 1)+
INDEX($AD:$AD, LOOKUP(2, 1 / ($AD$1:INDIRECT("$AD$"&amp;ROW($AD405)-1) &lt;&gt; ""),ROW($AD$1:INDIRECT("$AD$"&amp;ROW($AD405)-1))), 1)+
INDEX($AE:$AE, LOOKUP(2, 1 / ($AE$1:INDIRECT("$AE$"&amp;ROW($AE405)-1) &lt;&gt; ""),ROW($AE$1:INDIRECT("$AE$"&amp;ROW($AD405)-1))), 1)+
INDEX($AE:$AF, LOOKUP(2, 1 / ($AF$1:INDIRECT("$AF$"&amp;ROW($AF405)-1) &lt;&gt; ""),ROW($AF$1:INDIRECT("$AF$"&amp;ROW($AD405)-1))), 1)+
INDEX($AG:$AG, LOOKUP(2, 1 / ($AG$1:INDIRECT("$AG$"&amp;ROW($AG405)-1) &lt;&gt; ""),ROW($AG$1:INDIRECT("$AG$"&amp;ROW($AD405)-1))), 1)+
INDEX($AH:$AH, LOOKUP(2, 1 / ($AH$1:INDIRECT("$AH$"&amp;ROW($AH405)-1) &lt;&gt; ""),ROW($AH$1:INDIRECT("$AH$"&amp;ROW($AD405)-1))), 1)&gt;=510,0,
IF(INDEX($AD:$AD, LOOKUP(2, 1 / ($AD$1:INDIRECT("$AD$"&amp;ROW($AD405)-1) &lt;&gt; ""),ROW($AD$1:INDIRECT("$AD$"&amp;ROW($AD405)-1))), 1)&gt;=255,0,
VLOOKUP(INDIRECT("$G$"&amp;LOOKUP(2, 1 / ($AD$1:INDIRECT("$AD$"&amp;ROW($AD405)-1) &lt;&gt; ""),ROW($AD$1:INDIRECT("$AD$"&amp;ROW($AD405)-1)))), 'EV and Base'!$A$1:$N$671, 4, FALSE))))</f>
        <v/>
      </c>
      <c r="AE405" s="2" t="str" cm="1">
        <f t="array" aca="1" ref="AE405" ca="1">IF(NOT(ISNUMBER(INDEX($A:$A,LOOKUP(2,1/($A$1:INDIRECT("$A$"&amp;ROW($A405))&lt;&gt;""),ROW($A$1:INDIRECT("$A$"&amp;ROW($A405)))),1))),"",
INDEX($AE:$AE,LOOKUP(2,1/($AE$1:INDIRECT("$AE$"&amp;ROW($AE405)-1)&lt;&gt;""),ROW($AE$1:INDIRECT("$AE$"&amp;ROW($AE405)-1))),1)+
IF(INDEX($AC:$AC,LOOKUP(2,1/($AC$1:INDIRECT("$AC$"&amp;ROW($AC405)-1)&lt;&gt;""),ROW($AC$1:INDIRECT("$AC$"&amp;ROW($AC405)-1))),1)+
INDEX($AD:$AD,LOOKUP(2,1/($AD$1:INDIRECT("$AD$"&amp;ROW($AD405)-1)&lt;&gt;""),ROW($AD$1:INDIRECT("$AD$"&amp;ROW($AD405)-1))),1)+
INDEX($AE:$AE,LOOKUP(2,1/($AE$1:INDIRECT("$AE$"&amp;ROW($AE405)-1)&lt;&gt;""),ROW($AE$1:INDIRECT("$AE$"&amp;ROW($AD405)-1))),1)+
INDEX($AE:$AF,LOOKUP(2,1/($AF$1:INDIRECT("$AF$"&amp;ROW($AF405)-1)&lt;&gt;""),ROW($AF$1:INDIRECT("$AF$"&amp;ROW($AD405)-1))),1)+
INDEX($AG:$AG,LOOKUP(2,1/($AG$1:INDIRECT("$AG$"&amp;ROW($AG405)-1)&lt;&gt;""),ROW($AG$1:INDIRECT("$AG$"&amp;ROW($AD405)-1))),1)+
INDEX($AH:$AH,LOOKUP(2,1/($AH$1:INDIRECT("$AH$"&amp;ROW($AH405)-1)&lt;&gt;""),ROW($AH$1:INDIRECT("$AH$"&amp;ROW($AD405)-1))),1)&gt;=510,0,
IF(INDEX($AE:$AE,LOOKUP(2,1/($AE$1:INDIRECT("$AE$"&amp;ROW($AE405)-1)&lt;&gt;""),ROW($AE$1:INDIRECT("$AE$"&amp;ROW($AE405)-1))),1)&gt;=255,0,
VLOOKUP(INDIRECT("$G$"&amp;LOOKUP(2,1/($AE$1:INDIRECT("$AE$"&amp;ROW($AE405)-1)&lt;&gt;""),ROW($AE$1:INDIRECT("$AE$"&amp;ROW($AE405)-1)))),'EV and Base'!$A$1:$N$671,5,FALSE))))</f>
        <v/>
      </c>
      <c r="AF405" s="2" t="str" cm="1">
        <f t="array" aca="1" ref="AF405" ca="1">IF(NOT(ISNUMBER(INDEX($A:$A, LOOKUP(2, 1 / ($A$1:INDIRECT("$A$"&amp;ROW($A405)) &lt;&gt; ""),ROW($A$1:INDIRECT("$A$"&amp;ROW($A405)))), 1))), "",
INDEX($AF:$AF, LOOKUP(2, 1 / ($AF$1:INDIRECT("$AF$"&amp;ROW($AF405)-1) &lt;&gt; ""),ROW($AF$1:INDIRECT("$AF$"&amp;ROW($AF405)-1))), 1)+
IF(INDEX($AC:$AC, LOOKUP(2, 1 / ($AC$1:INDIRECT("$AC$"&amp;ROW($AC405)-1) &lt;&gt; ""),ROW($AC$1:INDIRECT("$AC$"&amp;ROW($AC405)-1))), 1)+
INDEX($AD:$AD, LOOKUP(2, 1 / ($AD$1:INDIRECT("$AD$"&amp;ROW($AD405)-1) &lt;&gt; ""),ROW($AD$1:INDIRECT("$AD$"&amp;ROW($AD405)-1))), 1)+
INDEX($AE:$AE, LOOKUP(2, 1 / ($AE$1:INDIRECT("$AE$"&amp;ROW($AE405)-1) &lt;&gt; ""),ROW($AE$1:INDIRECT("$AE$"&amp;ROW($AD405)-1))), 1)+
INDEX($AE:$AF, LOOKUP(2, 1 / ($AF$1:INDIRECT("$AF$"&amp;ROW($AF405)-1) &lt;&gt; ""),ROW($AF$1:INDIRECT("$AF$"&amp;ROW($AD405)-1))), 1)+
INDEX($AG:$AG, LOOKUP(2, 1 / ($AG$1:INDIRECT("$AG$"&amp;ROW($AG405)-1) &lt;&gt; ""),ROW($AG$1:INDIRECT("$AG$"&amp;ROW($AD405)-1))), 1)+
INDEX($AH:$AH, LOOKUP(2, 1 / ($AH$1:INDIRECT("$AH$"&amp;ROW($AH405)-1) &lt;&gt; ""),ROW($AH$1:INDIRECT("$AH$"&amp;ROW($AD405)-1))), 1)&gt;=510,0,
IF(INDEX($AF:$AF, LOOKUP(2, 1 / ($AF$1:INDIRECT("$AF$"&amp;ROW($AF405)-1) &lt;&gt; ""),ROW($AF$1:INDIRECT("$AF$"&amp;ROW($AF405)-1))), 1)&gt;=255,0,
VLOOKUP(INDIRECT("$G$"&amp;LOOKUP(2, 1 / ($AF$1:INDIRECT("$AF$"&amp;ROW($AF405)-1) &lt;&gt; ""),ROW($AF$1:INDIRECT("$AF$"&amp;ROW($AF405)-1)))), 'EV and Base'!$A$1:$N$671, 6, FALSE))))</f>
        <v/>
      </c>
      <c r="AG405" s="2" t="str" cm="1">
        <f t="array" aca="1" ref="AG405" ca="1">IF(NOT(ISNUMBER(INDEX($A:$A, LOOKUP(2, 1 / ($A$1:INDIRECT("$A$"&amp;ROW($A405)) &lt;&gt; ""),ROW($A$1:INDIRECT("$A$"&amp;ROW($A405)))), 1))), "",
INDEX($AG:$AG, LOOKUP(2, 1 / ($AG$1:INDIRECT("$AG$"&amp;ROW($AG405)-1) &lt;&gt; ""),ROW($AG$1:INDIRECT("$AG$"&amp;ROW($AG405)-1))), 1)+
IF(INDEX($AC:$AC, LOOKUP(2, 1 / ($AC$1:INDIRECT("$AC$"&amp;ROW($AC405)-1) &lt;&gt; ""),ROW($AC$1:INDIRECT("$AC$"&amp;ROW($AC405)-1))), 1)+
INDEX($AD:$AD, LOOKUP(2, 1 / ($AD$1:INDIRECT("$AD$"&amp;ROW($AD405)-1) &lt;&gt; ""),ROW($AD$1:INDIRECT("$AD$"&amp;ROW($AD405)-1))), 1)+
INDEX($AE:$AE, LOOKUP(2, 1 / ($AE$1:INDIRECT("$AE$"&amp;ROW($AE405)-1) &lt;&gt; ""),ROW($AE$1:INDIRECT("$AE$"&amp;ROW($AD405)-1))), 1)+
INDEX($AE:$AF, LOOKUP(2, 1 / ($AF$1:INDIRECT("$AF$"&amp;ROW($AF405)-1) &lt;&gt; ""),ROW($AF$1:INDIRECT("$AF$"&amp;ROW($AD405)-1))), 1)+
INDEX($AG:$AG, LOOKUP(2, 1 / ($AG$1:INDIRECT("$AG$"&amp;ROW($AG405)-1) &lt;&gt; ""),ROW($AG$1:INDIRECT("$AG$"&amp;ROW($AD405)-1))), 1)+
INDEX($AH:$AH, LOOKUP(2, 1 / ($AH$1:INDIRECT("$AH$"&amp;ROW($AH405)-1) &lt;&gt; ""),ROW($AH$1:INDIRECT("$AH$"&amp;ROW($AD405)-1))), 1)&gt;=510,0,
IF(INDEX($AG:$AG, LOOKUP(2, 1 / ($AG$1:INDIRECT("$AG$"&amp;ROW($AG405)-1) &lt;&gt; ""),ROW($AG$1:INDIRECT("$AG$"&amp;ROW($AG405)-1))), 1)&gt;=255,0,
VLOOKUP(INDIRECT("$G$"&amp;LOOKUP(2, 1 / ($AG$1:INDIRECT("$AG$"&amp;ROW($AG405)-1) &lt;&gt; ""),ROW($AG$1:INDIRECT("$AG$"&amp;ROW($AG405)-1)))), 'EV and Base'!$A$1:$N$671, 7, FALSE))))</f>
        <v/>
      </c>
      <c r="AH405" s="24" t="str" cm="1">
        <f t="array" aca="1" ref="AH405" ca="1">IF(NOT(ISNUMBER(INDEX($A:$A,LOOKUP(2,1/($A$1:INDIRECT("$A$"&amp;ROW($A405))&lt;&gt;""),ROW($A$1:INDIRECT("$A$"&amp;ROW($A405)))),1))),"",
INDEX($AH:$AH,LOOKUP(2,1/($AH$1:INDIRECT("$AH$"&amp;ROW($AH405)-1)&lt;&gt;""),ROW($AH$1:INDIRECT("$AH$"&amp;ROW($AH405)-1))),1)+
IF(INDEX($AC:$AC,LOOKUP(2,1/($AC$1:INDIRECT("$AC$"&amp;ROW($AC405)-1)&lt;&gt;""),ROW($AC$1:INDIRECT("$AC$"&amp;ROW($AC405)-1))),1)+
INDEX($AD:$AD,LOOKUP(2,1/($AD$1:INDIRECT("$AD$"&amp;ROW($AD405)-1)&lt;&gt;""),ROW($AD$1:INDIRECT("$AD$"&amp;ROW($AD405)-1))),1)+
INDEX($AE:$AE,LOOKUP(2,1/($AE$1:INDIRECT("$AE$"&amp;ROW($AE405)-1)&lt;&gt;""),ROW($AE$1:INDIRECT("$AE$"&amp;ROW($AD405)-1))),1)+
INDEX($AE:$AF,LOOKUP(2,1/($AF$1:INDIRECT("$AF$"&amp;ROW($AF405)-1)&lt;&gt;""),ROW($AF$1:INDIRECT("$AF$"&amp;ROW($AD405)-1))),1)+
INDEX($AG:$AG,LOOKUP(2,1/($AG$1:INDIRECT("$AG$"&amp;ROW($AG405)-1)&lt;&gt;""),ROW($AG$1:INDIRECT("$AG$"&amp;ROW($AD405)-1))),1)+
INDEX($AH:$AH,LOOKUP(2,1/($AH$1:INDIRECT("$AH$"&amp;ROW($AH405)-1)&lt;&gt;""),ROW($AH$1:INDIRECT("$AH$"&amp;ROW($AD405)-1))),1)&gt;=510,0,
IF(INDEX($AH:$AH,LOOKUP(2,1/($AH$1:INDIRECT("$AH$"&amp;ROW($AH405)-1)&lt;&gt;""),ROW($AH$1:INDIRECT("$AH$"&amp;ROW($AH405)-1))),1)&gt;=255,0,
VLOOKUP(INDIRECT("$G$"&amp;LOOKUP(2,1/($AH$1:INDIRECT("$AH$"&amp;ROW($AH405)-1)&lt;&gt;""),ROW($AH$1:INDIRECT("$AH$"&amp;ROW($AH405)-1)))),'EV and Base'!$A$1:$N$671,8,FALSE))))</f>
        <v/>
      </c>
      <c r="AI405" s="29" t="str" cm="1">
        <f t="array" aca="1" ref="AI405" ca="1">IF(NOT(ISNUMBER(INDEX($A:$A,LOOKUP(2,1/($A$1:INDIRECT("$A$"&amp;ROW($A405))&lt;&gt;""),ROW($A$1:INDIRECT("$A$"&amp;ROW($A405)))),1))),"",
ROUNDDOWN((((2*VLOOKUP($AA405,'EV and Base'!$A$1:$N$671,9,FALSE))+31+ROUNDDOWN($AC405/4,0))*$AB405)/100,0)+$AB405+10)</f>
        <v/>
      </c>
      <c r="AJ405" s="21" t="str" cm="1">
        <f t="array" aca="1" ref="AJ405" ca="1">IF(NOT(ISNUMBER(INDEX($A:$A, LOOKUP(2, 1 / ($A$1:INDIRECT("$A$"&amp;ROW($A405)) &lt;&gt; ""),ROW($A$1:INDIRECT("$A$"&amp;ROW($A405)))), 1))), "",
ROUNDDOWN((ROUNDDOWN((((2*VLOOKUP($AA405, 'EV and Base'!$A$1:$N$671, 10, FALSE))+31+ROUNDDOWN($AD405/4, 0))*$AB405)/100, 0)+5)*1.1, 0))</f>
        <v/>
      </c>
      <c r="AK405" s="21" t="str" cm="1">
        <f t="array" aca="1" ref="AK405" ca="1">IF(NOT(ISNUMBER(INDEX($A:$A, LOOKUP(2, 1 / ($A$1:INDIRECT("$A$"&amp;ROW($A405)) &lt;&gt; ""),ROW($A$1:INDIRECT("$A$"&amp;ROW($A405)))), 1))), "",
ROUNDDOWN((ROUNDDOWN((((2*VLOOKUP($AA405, 'EV and Base'!$A$1:$N$671, 11, FALSE))+30+ROUNDDOWN($AE405/4, 0))*$AB405)/100, 0)+5), 0)
&amp;"-"&amp;
ROUNDDOWN((ROUNDDOWN((((2*VLOOKUP($AA405, 'EV and Base'!$A$1:$N$671, 11, FALSE))+31+ROUNDDOWN($AE405/4, 0))*$AB405)/100, 0)+5), 0))</f>
        <v/>
      </c>
      <c r="AL405" s="21" t="str" cm="1">
        <f t="array" aca="1" ref="AL405" ca="1">IF(NOT(ISNUMBER(INDEX($A:$A, LOOKUP(2, 1 / ($A$1:INDIRECT("$A$"&amp;ROW($A405)) &lt;&gt; ""),ROW($A$1:INDIRECT("$A$"&amp;ROW($A405)))), 1))), "",
ROUNDDOWN((ROUNDDOWN((((2*VLOOKUP($AA405, 'EV and Base'!$A$1:$N$671, 12, FALSE))+0+ROUNDDOWN($AF405/4, 0))*$AB405)/100, 0)+5)*0.9, 0)
&amp;"-"&amp;
ROUNDDOWN((ROUNDDOWN((((2*VLOOKUP($AA405, 'EV and Base'!$A$1:$N$671, 12, FALSE))+31+ROUNDDOWN($AF405/4, 0))*$AB405)/100, 0)+5)*0.9, 0))</f>
        <v/>
      </c>
      <c r="AM405" s="21" t="str" cm="1">
        <f t="array" aca="1" ref="AM405" ca="1">IF(NOT(ISNUMBER(INDEX($A:$A, LOOKUP(2, 1 / ($A$1:INDIRECT("$A$"&amp;ROW($A405)) &lt;&gt; ""),ROW($A$1:INDIRECT("$A$"&amp;ROW($A405)))), 1))), "",
ROUNDDOWN((ROUNDDOWN((((2*VLOOKUP($AA405, 'EV and Base'!$A$1:$N$671, 13, FALSE))+30+ROUNDDOWN($AG405/4, 0))*$AB405)/100, 0)+5), 0)
&amp;"-"&amp;
ROUNDDOWN((ROUNDDOWN((((2*VLOOKUP($AA405, 'EV and Base'!$A$1:$N$671, 13, FALSE))+31+ROUNDDOWN($AG405/4, 0))*$AB405)/100, 0)+5), 0))</f>
        <v/>
      </c>
      <c r="AN405" s="25" t="str" cm="1">
        <f t="array" aca="1" ref="AN405" ca="1">IF(NOT(ISNUMBER(INDEX($A:$A, LOOKUP(2, 1 / ($A$1:INDIRECT("$A$"&amp;ROW($A405)) &lt;&gt; ""),ROW($A$1:INDIRECT("$A$"&amp;ROW($A405)))), 1))), "",
ROUNDDOWN((ROUNDDOWN((((2*VLOOKUP($AA405, 'EV and Base'!$A$1:$N$671, 14, FALSE))+31+ROUNDDOWN($AH405/4, 0))*$AB405)/100, 0)+5), 0))</f>
        <v/>
      </c>
      <c r="AO405" s="23" t="str" cm="1">
        <f t="array" aca="1" ref="AO405" ca="1">IF(NOT(ISNUMBER(INDEX($A:$A, LOOKUP(2, 1 / ($A$1:INDIRECT("$A$"&amp;ROW($A405)) &lt;&gt; ""),ROW($A$1:INDIRECT("$A$"&amp;ROW($A405)))), 1))), "",
ROUNDDOWN((((2*VLOOKUP($AA405, 'EV and Base'!$A$1:$N$671, 9, FALSE))+31+ROUNDDOWN($AC405/4, 0))*$AB405)/100, 0)+$AB405+10)</f>
        <v/>
      </c>
      <c r="AP405" s="2" t="str" cm="1">
        <f t="array" aca="1" ref="AP405" ca="1">IF(NOT(ISNUMBER(INDEX($A:$A, LOOKUP(2, 1 / ($A$1:INDIRECT("$A$"&amp;ROW($A405)) &lt;&gt; ""),ROW($A$1:INDIRECT("$A$"&amp;ROW($A405)))), 1))), "",
ROUNDDOWN((ROUNDDOWN((((2*VLOOKUP($AA405, 'EV and Base'!$A$1:$N$671, 10, FALSE))+31+ROUNDDOWN($AD405/4, 0))*$AB405)/100, 0)+5)*1.1, 0))</f>
        <v/>
      </c>
      <c r="AQ405" s="2" t="str" cm="1">
        <f t="array" aca="1" ref="AQ405" ca="1">IF(NOT(ISNUMBER(INDEX($A:$A, LOOKUP(2, 1 / ($A$1:INDIRECT("$A$"&amp;ROW($A405)) &lt;&gt; ""),ROW($A$1:INDIRECT("$A$"&amp;ROW($A405)))), 1))), "",
ROUNDDOWN((ROUNDDOWN((((2*VLOOKUP($AA405, 'EV and Base'!$A$1:$N$671, 11, FALSE))+$AV$2+ROUNDDOWN($AE405/4, 0))*$AB405)/100, 0)+5), 0))</f>
        <v/>
      </c>
      <c r="AR405" s="22" t="str" cm="1">
        <f t="array" aca="1" ref="AR405" ca="1">IF(NOT(ISNUMBER(INDEX($A:$A, LOOKUP(2, 1 / ($A$1:INDIRECT("$A$"&amp;ROW($A405)) &lt;&gt; ""),ROW($A$1:INDIRECT("$A$"&amp;ROW($A405)))), 1))), "",
ROUNDDOWN((ROUNDDOWN((((2*VLOOKUP($AA405, 'EV and Base'!$A$1:$N$671, 12, FALSE))+$AW$2+ROUNDDOWN($AF405/4, 0))*$AB405)/100, 0)+5)*0.9, 0))</f>
        <v/>
      </c>
      <c r="AS405" s="2" t="str" cm="1">
        <f t="array" aca="1" ref="AS405" ca="1">IF(NOT(ISNUMBER(INDEX($A:$A, LOOKUP(2, 1 / ($A$1:INDIRECT("$A$"&amp;ROW($A405)) &lt;&gt; ""),ROW($A$1:INDIRECT("$A$"&amp;ROW($A405)))), 1))), "",
ROUNDDOWN((ROUNDDOWN((((2*VLOOKUP($AA405, 'EV and Base'!$A$1:$N$671, 13, FALSE))+$AX$2+ROUNDDOWN($AG405/4, 0))*$AB405)/100, 0)+5), 0))</f>
        <v/>
      </c>
      <c r="AT405" s="24" t="str" cm="1">
        <f t="array" aca="1" ref="AT405" ca="1">IF(NOT(ISNUMBER(INDEX($A:$A, LOOKUP(2, 1 / ($A$1:INDIRECT("$A$"&amp;ROW($A405)) &lt;&gt; ""),ROW($A$1:INDIRECT("$A$"&amp;ROW($A405)))), 1))), "",
ROUNDDOWN((ROUNDDOWN((((2*VLOOKUP($AA405, 'EV and Base'!$A$1:$N$671, 14, FALSE))+31+ROUNDDOWN($AH405/4, 0))*$AB405)/100, 0)+5), 0))</f>
        <v/>
      </c>
      <c r="AU405" s="28">
        <v>255</v>
      </c>
      <c r="AY405" t="str" cm="1">
        <f t="array" aca="1" ref="AY405" ca="1">IF(NOT(ISNUMBER(INDEX($A:$A,LOOKUP(2,1/($A$1:INDIRECT("$A$"&amp;ROW($A405))&lt;&gt;""),ROW($A$1:INDIRECT("$A$"&amp;ROW($A405)))),1))),"",
INDEX($AY:$AY,LOOKUP(2,1/($AY$1:INDIRECT("$AY$"&amp;ROW($AY405)-1)&lt;&gt;""),ROW($AY$1:INDIRECT("$AY$"&amp;ROW($AY405)-1))),1)+$BL405)</f>
        <v/>
      </c>
      <c r="AZ405" s="3" t="str" cm="1">
        <f t="array" aca="1" ref="AZ405" ca="1">IF(NOT(ISNUMBER(INDEX($A:$A, LOOKUP(2, 1 / ($A$1:INDIRECT("$A$"&amp;ROW($A405)) &lt;&gt; ""),ROW($A$1:INDIRECT("$A$"&amp;ROW($A405)))), 1))), "",
VLOOKUP(INDIRECT("$G$"&amp;LOOKUP(2, 1 / ($AY$1:INDIRECT("$AY$"&amp;ROW($AY405)-1) &lt;&gt; ""),ROW($AY$1:INDIRECT("$AY$"&amp;ROW($AY405)-1)))),'EV and Base'!A328:N998,2,FALSE))</f>
        <v/>
      </c>
      <c r="BA405" s="3" t="str" cm="1">
        <f t="array" aca="1" ref="BA405" ca="1">IF(NOT(ISNUMBER(INDEX($A:$A, LOOKUP(2, 1 / ($A$1:INDIRECT("$A$"&amp;ROW($A405)) &lt;&gt; ""),ROW($A$1:INDIRECT("$A$"&amp;ROW($A405)))), 1))), "",
INDIRECT("$I$"&amp;LOOKUP(2, 1 / ($AY$1:INDIRECT("$AY$"&amp;ROW($AY405)-1) &lt;&gt; ""),ROW($AY$1:INDIRECT("$AY$"&amp;ROW($AY405)-1)))))</f>
        <v/>
      </c>
      <c r="BB405" s="1" t="str" cm="1">
        <f t="array" aca="1" ref="BB405" ca="1">IF(NOT(ISNUMBER(INDEX($A:$A, LOOKUP(2, 1 / ($A$1:INDIRECT("$A$"&amp;ROW($A405)) &lt;&gt; ""),ROW($A$1:INDIRECT("$A$"&amp;ROW($A405)))), 1))), "",
INDIRECT("$AB$"&amp;LOOKUP(2, 1 / ($AY$1:INDIRECT("$AY$"&amp;ROW($AY405)-1) &lt;&gt; ""),ROW($AY$1:INDIRECT("$AY$"&amp;ROW($AY405)-1)))))</f>
        <v/>
      </c>
      <c r="BC405" s="3" t="str" cm="1">
        <f t="array" aca="1" ref="BC405" ca="1">IF(NOT(ISNUMBER(INDEX($A:$A,LOOKUP(2,1/($A$1:INDIRECT("$A$"&amp;ROW($A405))&lt;&gt;""),ROW($A$1:INDIRECT("$A$"&amp;ROW($A405)))),1))),"",
$BA405+$BA405+10)</f>
        <v/>
      </c>
      <c r="BD405" s="3" t="str" cm="1">
        <f t="array" aca="1" ref="BD405" ca="1">IF(NOT(ISNUMBER(INDEX($A:$A,LOOKUP(2,1/($A$1:INDIRECT("$A$"&amp;ROW($A405))&lt;&gt;""),ROW($A$1:INDIRECT("$A$"&amp;ROW($A405)))),1))),"",
$BA405+$BB405+10)</f>
        <v/>
      </c>
      <c r="BE405" s="3" t="str" cm="1">
        <f t="array" aca="1" ref="BE405" ca="1">IF(NOT(ISNUMBER(INDEX($A:$A,LOOKUP(2,1/($A$1:INDIRECT("$A$"&amp;ROW($A405))&lt;&gt;""),ROW($A$1:INDIRECT("$A$"&amp;ROW($A405)))),1))),"",
$BC405*$BC405)</f>
        <v/>
      </c>
      <c r="BF405" s="3" t="str" cm="1">
        <f t="array" aca="1" ref="BF405" ca="1">IF(NOT(ISNUMBER(INDEX($A:$A,LOOKUP(2,1/($A$1:INDIRECT("$A$"&amp;ROW($A405))&lt;&gt;""),ROW($A$1:INDIRECT("$A$"&amp;ROW($A405)))),1))),"",
$BD405*$BD405)</f>
        <v/>
      </c>
      <c r="BG405" s="3" t="str" cm="1">
        <f t="array" aca="1" ref="BG405" ca="1">IF(NOT(ISNUMBER(INDEX($A:$A,LOOKUP(2,1/($A$1:INDIRECT("$A$"&amp;ROW($A405))&lt;&gt;""),ROW($A$1:INDIRECT("$A$"&amp;ROW($A405)))),1))),"",
_xlfn.FLOOR.MATH(1.5*_xlfn.FLOOR.MATH($AZ405*BA405/5)))</f>
        <v/>
      </c>
      <c r="BH405" s="3" t="str" cm="1">
        <f t="array" aca="1" ref="BH405" ca="1">IF(NOT(ISNUMBER(INDEX($A:$A, LOOKUP(2, 1 / ($A$1:INDIRECT("$A$"&amp;ROW($A405)) &lt;&gt; ""),ROW($A$1:INDIRECT("$A$"&amp;ROW($A405)))), 1))), "",
_xlfn.FLOOR.MATH($BG405/IF(OR(INDIRECT("$C$"&amp;LOOKUP(2, 1 / ($AY$1:INDIRECT("$AY$"&amp;ROW($AY405)-1) &lt;&gt; ""),ROW($AY$1:INDIRECT("$AY$"&amp;ROW($AY405)-1))))="Multi",
INDIRECT("$C$"&amp;LOOKUP(2, 1 / ($AY$1:INDIRECT("$AY$"&amp;ROW($AY405)-1) &lt;&gt; ""),ROW($AY$1:INDIRECT("$AY$"&amp;ROW($AY405)-1))))="Double"),2,1)))</f>
        <v/>
      </c>
      <c r="BI405" s="3" t="str" cm="1">
        <f t="array" aca="1" ref="BI405" ca="1">IF(NOT(ISNUMBER(INDEX($A:$A,LOOKUP(2,1/($A$1:INDIRECT("$A$"&amp;ROW($A405))&lt;&gt;""),ROW($A$1:INDIRECT("$A$"&amp;ROW($A405)))),1))),"",
VLOOKUP($BC405,GameFreakSQRT!$A$1:$B$200,2,FALSE))</f>
        <v/>
      </c>
      <c r="BJ405" s="3" t="str" cm="1">
        <f t="array" aca="1" ref="BJ405" ca="1">IF(NOT(ISNUMBER(INDEX($A:$A,LOOKUP(2,1/($A$1:INDIRECT("$A$"&amp;ROW($A405))&lt;&gt;""),ROW($A$1:INDIRECT("$A$"&amp;ROW($A405)))),1))),"",
VLOOKUP($BD405,GameFreakSQRT!$A$1:$B$200,2,FALSE))</f>
        <v/>
      </c>
      <c r="BK405" s="3" t="str" cm="1">
        <f t="array" aca="1" ref="BK405" ca="1">IF(NOT(ISNUMBER(INDEX($A:$A,LOOKUP(2,1/($A$1:INDIRECT("$A$"&amp;ROW($A405))&lt;&gt;""),ROW($A$1:INDIRECT("$A$"&amp;ROW($A405)))),1))),"",
_xlfn.FLOOR.MATH((($BI405*$BE405)*$BH405)/($BJ405*$BF405))+1)</f>
        <v/>
      </c>
      <c r="BL405" s="3" t="str" cm="1">
        <f t="array" aca="1" ref="BL405" ca="1">IF(NOT(ISNUMBER(INDEX($A:$A,LOOKUP(2,1/($A$1:INDIRECT("$A$"&amp;ROW($A405))&lt;&gt;""),ROW($A$1:INDIRECT("$A$"&amp;ROW($A405)))),1))),"",
_xlfn.FLOOR.MATH($BK405*IF(NOT(INDIRECT("$Z$"&amp;LOOKUP(2, 1 / ($AY$1:INDIRECT("$AY$"&amp;ROW($AY405)-1) &lt;&gt; ""),ROW($AY$1:INDIRECT("$AY$"&amp;ROW($AY405)-1))))=""),1.5,1)))</f>
        <v/>
      </c>
      <c r="BM405" s="3" t="str" cm="1">
        <f t="array" aca="1" ref="BM405" ca="1">IF(NOT(ISNUMBER(INDEX($A:$A, LOOKUP(2, 1 / ($A$1:INDIRECT("$A$"&amp;ROW($A405)) &lt;&gt; ""),ROW($A$1:INDIRECT("$A$"&amp;ROW($A405)))), 1))), "",
INDIRECT("$Y$"&amp;LOOKUP(2, 1 / ($AY$1:INDIRECT("$AY$"&amp;ROW($AY405)-1) &lt;&gt; ""),ROW($AY$1:INDIRECT("$AY$"&amp;ROW($AY405)-1)))))</f>
        <v/>
      </c>
      <c r="BN405" s="3" t="str">
        <f t="shared" ca="1" si="37"/>
        <v/>
      </c>
    </row>
    <row r="406" spans="1:66" x14ac:dyDescent="0.45">
      <c r="A406" s="68"/>
      <c r="B406" s="68"/>
      <c r="C406" s="68"/>
      <c r="D406" s="68"/>
      <c r="E406" s="68"/>
      <c r="F406" s="56">
        <v>2</v>
      </c>
      <c r="G406" s="2" t="s">
        <v>482</v>
      </c>
      <c r="H406" s="2" t="s">
        <v>77</v>
      </c>
      <c r="I406" s="2">
        <v>34</v>
      </c>
      <c r="J406" s="2" t="s">
        <v>132</v>
      </c>
      <c r="K406" s="2" t="s">
        <v>98</v>
      </c>
      <c r="L406" s="2" t="s">
        <v>53</v>
      </c>
      <c r="M406" s="2" t="s">
        <v>374</v>
      </c>
      <c r="N406" s="2" t="s">
        <v>484</v>
      </c>
      <c r="O406" s="2" t="s">
        <v>309</v>
      </c>
      <c r="P406" s="2" t="s">
        <v>621</v>
      </c>
      <c r="Q406" s="2">
        <v>0</v>
      </c>
      <c r="R406" s="2">
        <f>_xlfn.FLOOR.MATH((((2*VLOOKUP(G406, 'EV and Base'!$A$1:$N$671, 9, FALSE))+$Q406)*$I406)/100)+$I406+10</f>
        <v>86</v>
      </c>
      <c r="S406" s="2">
        <f>_xlfn.FLOOR.MATH((_xlfn.FLOOR.MATH((((2*VLOOKUP($G406, 'EV and Base'!$A$1:$N$671, 10, FALSE))+$Q406)*$I406)/100)+5)*
IF(OR($J406="Lonely", $J406="Brave", $J406="Adamant", $J406="Naughty"), 1.1,
IF(OR($J406="Bold", $J406="Timid", $J406="Modest", $J406="Calm"), 0.9, 1)))</f>
        <v>34</v>
      </c>
      <c r="T406" s="2">
        <f>_xlfn.FLOOR.MATH((_xlfn.FLOOR.MATH((((2*VLOOKUP($G406, 'EV and Base'!$A$1:$N$671, 11, FALSE))+$Q406)*$I406)/100)+5)*
IF(OR($J406="Bold", $J406="Relaxed", $J406="Impish", $J406="Lax"), 1.1,
IF(OR($J406="Lonely", $J406="Hasty", $J406="Mild", $J406="Gentle"), 0.9, 1)))</f>
        <v>42</v>
      </c>
      <c r="U406" s="2">
        <f>_xlfn.FLOOR.MATH((_xlfn.FLOOR.MATH((((2*VLOOKUP($G406, 'EV and Base'!$A$1:$N$671, 12, FALSE))+$Q406)*$I406)/100)+5)*
IF(OR($J406="Modest", $J406="Mild", $J406="Quiet", $J406="Rash"), 1.1,
IF(OR($J406="Adamant", $J406="Impish", $J406="Jolly", $J406="Careful"), 0.9, 1)))</f>
        <v>34</v>
      </c>
      <c r="V406" s="2">
        <f>_xlfn.FLOOR.MATH((_xlfn.FLOOR.MATH((((2*VLOOKUP($G406, 'EV and Base'!$A$1:$N$671, 13, FALSE))+$Q406)*$I406)/100)+5)*
IF(OR($J406="Calm", $J406="Gentle", $J406="Sassy", $J406="Careful"), 1.1,
IF(OR($J406="Naughty", $J406="Lax", $J406="Naive", $J406="Rash"), 0.9, 1)))</f>
        <v>39</v>
      </c>
      <c r="W406" s="2">
        <f>_xlfn.FLOOR.MATH((_xlfn.FLOOR.MATH((((2*VLOOKUP($G406, 'EV and Base'!$A$1:$N$671, 14, FALSE))+$Q406)*$I406)/100)+5)*
IF(OR($J406="Timid", $J406="Hasty", $J406="Jolly", $J406="Naive"), 1.1,
IF(OR($J406="Brave", $J406="Relaxed", $J406="Quiet", $J406="Sassy"), 0.9, 1)))</f>
        <v>37</v>
      </c>
      <c r="X406" s="68"/>
      <c r="Z406" s="1">
        <v>1</v>
      </c>
      <c r="AA406" s="23" t="str" cm="1">
        <f t="array" aca="1" ref="AA406" ca="1">IF(NOT(ISNUMBER(INDEX($A:$A,LOOKUP(2,1/($A$1:INDIRECT("$A$"&amp;ROW($A406))&lt;&gt;""),ROW($A$1:INDIRECT("$A$"&amp;ROW($A406)))),1))),"",
IF(NOT(ISNUMBER($A406)),$AA405,
IF($AB406&lt;16,"Lillipup",
IF($AB406&lt;32,"Herdier",
"Stoutland"))))</f>
        <v/>
      </c>
      <c r="AB406" s="25" t="str" cm="1">
        <f t="array" aca="1" ref="AB406" ca="1">IF(NOT(ISNUMBER(INDEX($A:$A, LOOKUP(2, 1 / ($A$1:INDIRECT("$A$"&amp;ROW($A406)) &lt;&gt; ""),ROW($A$1:INDIRECT("$A$"&amp;ROW($A406)))), 1))), "",
VLOOKUP($AY406,'Medium-Slow'!$A$1:$B$101,2,TRUE))</f>
        <v/>
      </c>
      <c r="AC406" s="23" t="str" cm="1">
        <f t="array" aca="1" ref="AC406" ca="1">IF(NOT(ISNUMBER(INDEX($A:$A, LOOKUP(2, 1 / ($A$1:INDIRECT("$A$"&amp;ROW($A406)) &lt;&gt; ""),ROW($A$1:INDIRECT("$A$"&amp;ROW($A406)))), 1))), "",
INDEX($AC:$AC, LOOKUP(2, 1 / ($AC$1:INDIRECT("$AC$"&amp;ROW($AC406)-1) &lt;&gt; ""),ROW($AC$1:INDIRECT("$AC$"&amp;ROW($AC406)-1))), 1)+
IF(INDEX($AC:$AC, LOOKUP(2, 1 / ($AC$1:INDIRECT("$AC$"&amp;ROW($AC406)-1) &lt;&gt; ""),ROW($AC$1:INDIRECT("$AC$"&amp;ROW($AC406)-1))), 1)+
INDEX($AD:$AD, LOOKUP(2, 1 / ($AD$1:INDIRECT("$AD$"&amp;ROW($AD406)-1) &lt;&gt; ""),ROW($AD$1:INDIRECT("$AD$"&amp;ROW($AD406)-1))), 1)+
INDEX($AE:$AE, LOOKUP(2, 1 / ($AE$1:INDIRECT("$AE$"&amp;ROW($AE406)-1) &lt;&gt; ""),ROW($AE$1:INDIRECT("$AE$"&amp;ROW($AD406)-1))), 1)+
INDEX($AE:$AF, LOOKUP(2, 1 / ($AF$1:INDIRECT("$AF$"&amp;ROW($AF406)-1) &lt;&gt; ""),ROW($AF$1:INDIRECT("$AF$"&amp;ROW($AD406)-1))), 1)+
INDEX($AG:$AG, LOOKUP(2, 1 / ($AG$1:INDIRECT("$AG$"&amp;ROW($AG406)-1) &lt;&gt; ""),ROW($AG$1:INDIRECT("$AG$"&amp;ROW($AD406)-1))), 1)+
INDEX($AH:$AH, LOOKUP(2, 1 / ($AH$1:INDIRECT("$AH$"&amp;ROW($AH406)-1) &lt;&gt; ""),ROW($AH$1:INDIRECT("$AH$"&amp;ROW($AD406)-1))), 1)&gt;=510,0,
IF(INDEX($AC:$AC, LOOKUP(2, 1 / ($AC$1:INDIRECT("$AC$"&amp;ROW($AC406)-1) &lt;&gt; ""),ROW($AC$1:INDIRECT("$AC$"&amp;ROW($AC406)-1))), 1)&gt;=255,0,
VLOOKUP(INDIRECT("$G$"&amp;LOOKUP(2, 1 / ($AC$1:INDIRECT("$AC$"&amp;ROW($AC406)-1) &lt;&gt; ""),ROW($AC$1:INDIRECT("$AC$"&amp;ROW($AC406)-1)))), 'EV and Base'!$A$1:$N$671, 3, FALSE))))</f>
        <v/>
      </c>
      <c r="AD406" s="2" t="str" cm="1">
        <f t="array" aca="1" ref="AD406" ca="1">IF(NOT(ISNUMBER(INDEX($A:$A, LOOKUP(2, 1 / ($A$1:INDIRECT("$A$"&amp;ROW($A406)) &lt;&gt; ""),ROW($A$1:INDIRECT("$A$"&amp;ROW($A406)))), 1))), "",
INDEX($AD:$AD, LOOKUP(2, 1 / ($AD$1:INDIRECT("$AD$"&amp;ROW($AD406)-1) &lt;&gt; ""),ROW($AD$1:INDIRECT("$AD$"&amp;ROW($AD406)-1))), 1)+
IF(INDEX($AC:$AC, LOOKUP(2, 1 / ($AC$1:INDIRECT("$AC$"&amp;ROW($AC406)-1) &lt;&gt; ""),ROW($AC$1:INDIRECT("$AC$"&amp;ROW($AC406)-1))), 1)+
INDEX($AD:$AD, LOOKUP(2, 1 / ($AD$1:INDIRECT("$AD$"&amp;ROW($AD406)-1) &lt;&gt; ""),ROW($AD$1:INDIRECT("$AD$"&amp;ROW($AD406)-1))), 1)+
INDEX($AE:$AE, LOOKUP(2, 1 / ($AE$1:INDIRECT("$AE$"&amp;ROW($AE406)-1) &lt;&gt; ""),ROW($AE$1:INDIRECT("$AE$"&amp;ROW($AD406)-1))), 1)+
INDEX($AE:$AF, LOOKUP(2, 1 / ($AF$1:INDIRECT("$AF$"&amp;ROW($AF406)-1) &lt;&gt; ""),ROW($AF$1:INDIRECT("$AF$"&amp;ROW($AD406)-1))), 1)+
INDEX($AG:$AG, LOOKUP(2, 1 / ($AG$1:INDIRECT("$AG$"&amp;ROW($AG406)-1) &lt;&gt; ""),ROW($AG$1:INDIRECT("$AG$"&amp;ROW($AD406)-1))), 1)+
INDEX($AH:$AH, LOOKUP(2, 1 / ($AH$1:INDIRECT("$AH$"&amp;ROW($AH406)-1) &lt;&gt; ""),ROW($AH$1:INDIRECT("$AH$"&amp;ROW($AD406)-1))), 1)&gt;=510,0,
IF(INDEX($AD:$AD, LOOKUP(2, 1 / ($AD$1:INDIRECT("$AD$"&amp;ROW($AD406)-1) &lt;&gt; ""),ROW($AD$1:INDIRECT("$AD$"&amp;ROW($AD406)-1))), 1)&gt;=255,0,
VLOOKUP(INDIRECT("$G$"&amp;LOOKUP(2, 1 / ($AD$1:INDIRECT("$AD$"&amp;ROW($AD406)-1) &lt;&gt; ""),ROW($AD$1:INDIRECT("$AD$"&amp;ROW($AD406)-1)))), 'EV and Base'!$A$1:$N$671, 4, FALSE))))</f>
        <v/>
      </c>
      <c r="AE406" s="2" t="str" cm="1">
        <f t="array" aca="1" ref="AE406" ca="1">IF(NOT(ISNUMBER(INDEX($A:$A,LOOKUP(2,1/($A$1:INDIRECT("$A$"&amp;ROW($A406))&lt;&gt;""),ROW($A$1:INDIRECT("$A$"&amp;ROW($A406)))),1))),"",
INDEX($AE:$AE,LOOKUP(2,1/($AE$1:INDIRECT("$AE$"&amp;ROW($AE406)-1)&lt;&gt;""),ROW($AE$1:INDIRECT("$AE$"&amp;ROW($AE406)-1))),1)+
IF(INDEX($AC:$AC,LOOKUP(2,1/($AC$1:INDIRECT("$AC$"&amp;ROW($AC406)-1)&lt;&gt;""),ROW($AC$1:INDIRECT("$AC$"&amp;ROW($AC406)-1))),1)+
INDEX($AD:$AD,LOOKUP(2,1/($AD$1:INDIRECT("$AD$"&amp;ROW($AD406)-1)&lt;&gt;""),ROW($AD$1:INDIRECT("$AD$"&amp;ROW($AD406)-1))),1)+
INDEX($AE:$AE,LOOKUP(2,1/($AE$1:INDIRECT("$AE$"&amp;ROW($AE406)-1)&lt;&gt;""),ROW($AE$1:INDIRECT("$AE$"&amp;ROW($AD406)-1))),1)+
INDEX($AE:$AF,LOOKUP(2,1/($AF$1:INDIRECT("$AF$"&amp;ROW($AF406)-1)&lt;&gt;""),ROW($AF$1:INDIRECT("$AF$"&amp;ROW($AD406)-1))),1)+
INDEX($AG:$AG,LOOKUP(2,1/($AG$1:INDIRECT("$AG$"&amp;ROW($AG406)-1)&lt;&gt;""),ROW($AG$1:INDIRECT("$AG$"&amp;ROW($AD406)-1))),1)+
INDEX($AH:$AH,LOOKUP(2,1/($AH$1:INDIRECT("$AH$"&amp;ROW($AH406)-1)&lt;&gt;""),ROW($AH$1:INDIRECT("$AH$"&amp;ROW($AD406)-1))),1)&gt;=510,0,
IF(INDEX($AE:$AE,LOOKUP(2,1/($AE$1:INDIRECT("$AE$"&amp;ROW($AE406)-1)&lt;&gt;""),ROW($AE$1:INDIRECT("$AE$"&amp;ROW($AE406)-1))),1)&gt;=255,0,
VLOOKUP(INDIRECT("$G$"&amp;LOOKUP(2,1/($AE$1:INDIRECT("$AE$"&amp;ROW($AE406)-1)&lt;&gt;""),ROW($AE$1:INDIRECT("$AE$"&amp;ROW($AE406)-1)))),'EV and Base'!$A$1:$N$671,5,FALSE))))</f>
        <v/>
      </c>
      <c r="AF406" s="2" t="str" cm="1">
        <f t="array" aca="1" ref="AF406" ca="1">IF(NOT(ISNUMBER(INDEX($A:$A, LOOKUP(2, 1 / ($A$1:INDIRECT("$A$"&amp;ROW($A406)) &lt;&gt; ""),ROW($A$1:INDIRECT("$A$"&amp;ROW($A406)))), 1))), "",
INDEX($AF:$AF, LOOKUP(2, 1 / ($AF$1:INDIRECT("$AF$"&amp;ROW($AF406)-1) &lt;&gt; ""),ROW($AF$1:INDIRECT("$AF$"&amp;ROW($AF406)-1))), 1)+
IF(INDEX($AC:$AC, LOOKUP(2, 1 / ($AC$1:INDIRECT("$AC$"&amp;ROW($AC406)-1) &lt;&gt; ""),ROW($AC$1:INDIRECT("$AC$"&amp;ROW($AC406)-1))), 1)+
INDEX($AD:$AD, LOOKUP(2, 1 / ($AD$1:INDIRECT("$AD$"&amp;ROW($AD406)-1) &lt;&gt; ""),ROW($AD$1:INDIRECT("$AD$"&amp;ROW($AD406)-1))), 1)+
INDEX($AE:$AE, LOOKUP(2, 1 / ($AE$1:INDIRECT("$AE$"&amp;ROW($AE406)-1) &lt;&gt; ""),ROW($AE$1:INDIRECT("$AE$"&amp;ROW($AD406)-1))), 1)+
INDEX($AE:$AF, LOOKUP(2, 1 / ($AF$1:INDIRECT("$AF$"&amp;ROW($AF406)-1) &lt;&gt; ""),ROW($AF$1:INDIRECT("$AF$"&amp;ROW($AD406)-1))), 1)+
INDEX($AG:$AG, LOOKUP(2, 1 / ($AG$1:INDIRECT("$AG$"&amp;ROW($AG406)-1) &lt;&gt; ""),ROW($AG$1:INDIRECT("$AG$"&amp;ROW($AD406)-1))), 1)+
INDEX($AH:$AH, LOOKUP(2, 1 / ($AH$1:INDIRECT("$AH$"&amp;ROW($AH406)-1) &lt;&gt; ""),ROW($AH$1:INDIRECT("$AH$"&amp;ROW($AD406)-1))), 1)&gt;=510,0,
IF(INDEX($AF:$AF, LOOKUP(2, 1 / ($AF$1:INDIRECT("$AF$"&amp;ROW($AF406)-1) &lt;&gt; ""),ROW($AF$1:INDIRECT("$AF$"&amp;ROW($AF406)-1))), 1)&gt;=255,0,
VLOOKUP(INDIRECT("$G$"&amp;LOOKUP(2, 1 / ($AF$1:INDIRECT("$AF$"&amp;ROW($AF406)-1) &lt;&gt; ""),ROW($AF$1:INDIRECT("$AF$"&amp;ROW($AF406)-1)))), 'EV and Base'!$A$1:$N$671, 6, FALSE))))</f>
        <v/>
      </c>
      <c r="AG406" s="2" t="str" cm="1">
        <f t="array" aca="1" ref="AG406" ca="1">IF(NOT(ISNUMBER(INDEX($A:$A, LOOKUP(2, 1 / ($A$1:INDIRECT("$A$"&amp;ROW($A406)) &lt;&gt; ""),ROW($A$1:INDIRECT("$A$"&amp;ROW($A406)))), 1))), "",
INDEX($AG:$AG, LOOKUP(2, 1 / ($AG$1:INDIRECT("$AG$"&amp;ROW($AG406)-1) &lt;&gt; ""),ROW($AG$1:INDIRECT("$AG$"&amp;ROW($AG406)-1))), 1)+
IF(INDEX($AC:$AC, LOOKUP(2, 1 / ($AC$1:INDIRECT("$AC$"&amp;ROW($AC406)-1) &lt;&gt; ""),ROW($AC$1:INDIRECT("$AC$"&amp;ROW($AC406)-1))), 1)+
INDEX($AD:$AD, LOOKUP(2, 1 / ($AD$1:INDIRECT("$AD$"&amp;ROW($AD406)-1) &lt;&gt; ""),ROW($AD$1:INDIRECT("$AD$"&amp;ROW($AD406)-1))), 1)+
INDEX($AE:$AE, LOOKUP(2, 1 / ($AE$1:INDIRECT("$AE$"&amp;ROW($AE406)-1) &lt;&gt; ""),ROW($AE$1:INDIRECT("$AE$"&amp;ROW($AD406)-1))), 1)+
INDEX($AE:$AF, LOOKUP(2, 1 / ($AF$1:INDIRECT("$AF$"&amp;ROW($AF406)-1) &lt;&gt; ""),ROW($AF$1:INDIRECT("$AF$"&amp;ROW($AD406)-1))), 1)+
INDEX($AG:$AG, LOOKUP(2, 1 / ($AG$1:INDIRECT("$AG$"&amp;ROW($AG406)-1) &lt;&gt; ""),ROW($AG$1:INDIRECT("$AG$"&amp;ROW($AD406)-1))), 1)+
INDEX($AH:$AH, LOOKUP(2, 1 / ($AH$1:INDIRECT("$AH$"&amp;ROW($AH406)-1) &lt;&gt; ""),ROW($AH$1:INDIRECT("$AH$"&amp;ROW($AD406)-1))), 1)&gt;=510,0,
IF(INDEX($AG:$AG, LOOKUP(2, 1 / ($AG$1:INDIRECT("$AG$"&amp;ROW($AG406)-1) &lt;&gt; ""),ROW($AG$1:INDIRECT("$AG$"&amp;ROW($AG406)-1))), 1)&gt;=255,0,
VLOOKUP(INDIRECT("$G$"&amp;LOOKUP(2, 1 / ($AG$1:INDIRECT("$AG$"&amp;ROW($AG406)-1) &lt;&gt; ""),ROW($AG$1:INDIRECT("$AG$"&amp;ROW($AG406)-1)))), 'EV and Base'!$A$1:$N$671, 7, FALSE))))</f>
        <v/>
      </c>
      <c r="AH406" s="24" t="str" cm="1">
        <f t="array" aca="1" ref="AH406" ca="1">IF(NOT(ISNUMBER(INDEX($A:$A,LOOKUP(2,1/($A$1:INDIRECT("$A$"&amp;ROW($A406))&lt;&gt;""),ROW($A$1:INDIRECT("$A$"&amp;ROW($A406)))),1))),"",
INDEX($AH:$AH,LOOKUP(2,1/($AH$1:INDIRECT("$AH$"&amp;ROW($AH406)-1)&lt;&gt;""),ROW($AH$1:INDIRECT("$AH$"&amp;ROW($AH406)-1))),1)+
IF(INDEX($AC:$AC,LOOKUP(2,1/($AC$1:INDIRECT("$AC$"&amp;ROW($AC406)-1)&lt;&gt;""),ROW($AC$1:INDIRECT("$AC$"&amp;ROW($AC406)-1))),1)+
INDEX($AD:$AD,LOOKUP(2,1/($AD$1:INDIRECT("$AD$"&amp;ROW($AD406)-1)&lt;&gt;""),ROW($AD$1:INDIRECT("$AD$"&amp;ROW($AD406)-1))),1)+
INDEX($AE:$AE,LOOKUP(2,1/($AE$1:INDIRECT("$AE$"&amp;ROW($AE406)-1)&lt;&gt;""),ROW($AE$1:INDIRECT("$AE$"&amp;ROW($AD406)-1))),1)+
INDEX($AE:$AF,LOOKUP(2,1/($AF$1:INDIRECT("$AF$"&amp;ROW($AF406)-1)&lt;&gt;""),ROW($AF$1:INDIRECT("$AF$"&amp;ROW($AD406)-1))),1)+
INDEX($AG:$AG,LOOKUP(2,1/($AG$1:INDIRECT("$AG$"&amp;ROW($AG406)-1)&lt;&gt;""),ROW($AG$1:INDIRECT("$AG$"&amp;ROW($AD406)-1))),1)+
INDEX($AH:$AH,LOOKUP(2,1/($AH$1:INDIRECT("$AH$"&amp;ROW($AH406)-1)&lt;&gt;""),ROW($AH$1:INDIRECT("$AH$"&amp;ROW($AD406)-1))),1)&gt;=510,0,
IF(INDEX($AH:$AH,LOOKUP(2,1/($AH$1:INDIRECT("$AH$"&amp;ROW($AH406)-1)&lt;&gt;""),ROW($AH$1:INDIRECT("$AH$"&amp;ROW($AH406)-1))),1)&gt;=255,0,
VLOOKUP(INDIRECT("$G$"&amp;LOOKUP(2,1/($AH$1:INDIRECT("$AH$"&amp;ROW($AH406)-1)&lt;&gt;""),ROW($AH$1:INDIRECT("$AH$"&amp;ROW($AH406)-1)))),'EV and Base'!$A$1:$N$671,8,FALSE))))</f>
        <v/>
      </c>
      <c r="AI406" s="29" t="str" cm="1">
        <f t="array" aca="1" ref="AI406" ca="1">IF(NOT(ISNUMBER(INDEX($A:$A,LOOKUP(2,1/($A$1:INDIRECT("$A$"&amp;ROW($A406))&lt;&gt;""),ROW($A$1:INDIRECT("$A$"&amp;ROW($A406)))),1))),"",
ROUNDDOWN((((2*VLOOKUP($AA406,'EV and Base'!$A$1:$N$671,9,FALSE))+31+ROUNDDOWN($AC406/4,0))*$AB406)/100,0)+$AB406+10)</f>
        <v/>
      </c>
      <c r="AJ406" s="21" t="str" cm="1">
        <f t="array" aca="1" ref="AJ406" ca="1">IF(NOT(ISNUMBER(INDEX($A:$A, LOOKUP(2, 1 / ($A$1:INDIRECT("$A$"&amp;ROW($A406)) &lt;&gt; ""),ROW($A$1:INDIRECT("$A$"&amp;ROW($A406)))), 1))), "",
ROUNDDOWN((ROUNDDOWN((((2*VLOOKUP($AA406, 'EV and Base'!$A$1:$N$671, 10, FALSE))+31+ROUNDDOWN($AD406/4, 0))*$AB406)/100, 0)+5)*1.1, 0))</f>
        <v/>
      </c>
      <c r="AK406" s="21" t="str" cm="1">
        <f t="array" aca="1" ref="AK406" ca="1">IF(NOT(ISNUMBER(INDEX($A:$A, LOOKUP(2, 1 / ($A$1:INDIRECT("$A$"&amp;ROW($A406)) &lt;&gt; ""),ROW($A$1:INDIRECT("$A$"&amp;ROW($A406)))), 1))), "",
ROUNDDOWN((ROUNDDOWN((((2*VLOOKUP($AA406, 'EV and Base'!$A$1:$N$671, 11, FALSE))+30+ROUNDDOWN($AE406/4, 0))*$AB406)/100, 0)+5), 0)
&amp;"-"&amp;
ROUNDDOWN((ROUNDDOWN((((2*VLOOKUP($AA406, 'EV and Base'!$A$1:$N$671, 11, FALSE))+31+ROUNDDOWN($AE406/4, 0))*$AB406)/100, 0)+5), 0))</f>
        <v/>
      </c>
      <c r="AL406" s="21" t="str" cm="1">
        <f t="array" aca="1" ref="AL406" ca="1">IF(NOT(ISNUMBER(INDEX($A:$A, LOOKUP(2, 1 / ($A$1:INDIRECT("$A$"&amp;ROW($A406)) &lt;&gt; ""),ROW($A$1:INDIRECT("$A$"&amp;ROW($A406)))), 1))), "",
ROUNDDOWN((ROUNDDOWN((((2*VLOOKUP($AA406, 'EV and Base'!$A$1:$N$671, 12, FALSE))+0+ROUNDDOWN($AF406/4, 0))*$AB406)/100, 0)+5)*0.9, 0)
&amp;"-"&amp;
ROUNDDOWN((ROUNDDOWN((((2*VLOOKUP($AA406, 'EV and Base'!$A$1:$N$671, 12, FALSE))+31+ROUNDDOWN($AF406/4, 0))*$AB406)/100, 0)+5)*0.9, 0))</f>
        <v/>
      </c>
      <c r="AM406" s="21" t="str" cm="1">
        <f t="array" aca="1" ref="AM406" ca="1">IF(NOT(ISNUMBER(INDEX($A:$A, LOOKUP(2, 1 / ($A$1:INDIRECT("$A$"&amp;ROW($A406)) &lt;&gt; ""),ROW($A$1:INDIRECT("$A$"&amp;ROW($A406)))), 1))), "",
ROUNDDOWN((ROUNDDOWN((((2*VLOOKUP($AA406, 'EV and Base'!$A$1:$N$671, 13, FALSE))+30+ROUNDDOWN($AG406/4, 0))*$AB406)/100, 0)+5), 0)
&amp;"-"&amp;
ROUNDDOWN((ROUNDDOWN((((2*VLOOKUP($AA406, 'EV and Base'!$A$1:$N$671, 13, FALSE))+31+ROUNDDOWN($AG406/4, 0))*$AB406)/100, 0)+5), 0))</f>
        <v/>
      </c>
      <c r="AN406" s="25" t="str" cm="1">
        <f t="array" aca="1" ref="AN406" ca="1">IF(NOT(ISNUMBER(INDEX($A:$A, LOOKUP(2, 1 / ($A$1:INDIRECT("$A$"&amp;ROW($A406)) &lt;&gt; ""),ROW($A$1:INDIRECT("$A$"&amp;ROW($A406)))), 1))), "",
ROUNDDOWN((ROUNDDOWN((((2*VLOOKUP($AA406, 'EV and Base'!$A$1:$N$671, 14, FALSE))+31+ROUNDDOWN($AH406/4, 0))*$AB406)/100, 0)+5), 0))</f>
        <v/>
      </c>
      <c r="AO406" s="23" t="str" cm="1">
        <f t="array" aca="1" ref="AO406" ca="1">IF(NOT(ISNUMBER(INDEX($A:$A, LOOKUP(2, 1 / ($A$1:INDIRECT("$A$"&amp;ROW($A406)) &lt;&gt; ""),ROW($A$1:INDIRECT("$A$"&amp;ROW($A406)))), 1))), "",
ROUNDDOWN((((2*VLOOKUP($AA406, 'EV and Base'!$A$1:$N$671, 9, FALSE))+31+ROUNDDOWN($AC406/4, 0))*$AB406)/100, 0)+$AB406+10)</f>
        <v/>
      </c>
      <c r="AP406" s="2" t="str" cm="1">
        <f t="array" aca="1" ref="AP406" ca="1">IF(NOT(ISNUMBER(INDEX($A:$A, LOOKUP(2, 1 / ($A$1:INDIRECT("$A$"&amp;ROW($A406)) &lt;&gt; ""),ROW($A$1:INDIRECT("$A$"&amp;ROW($A406)))), 1))), "",
ROUNDDOWN((ROUNDDOWN((((2*VLOOKUP($AA406, 'EV and Base'!$A$1:$N$671, 10, FALSE))+31+ROUNDDOWN($AD406/4, 0))*$AB406)/100, 0)+5)*1.1, 0))</f>
        <v/>
      </c>
      <c r="AQ406" s="2" t="str" cm="1">
        <f t="array" aca="1" ref="AQ406" ca="1">IF(NOT(ISNUMBER(INDEX($A:$A, LOOKUP(2, 1 / ($A$1:INDIRECT("$A$"&amp;ROW($A406)) &lt;&gt; ""),ROW($A$1:INDIRECT("$A$"&amp;ROW($A406)))), 1))), "",
ROUNDDOWN((ROUNDDOWN((((2*VLOOKUP($AA406, 'EV and Base'!$A$1:$N$671, 11, FALSE))+$AV$2+ROUNDDOWN($AE406/4, 0))*$AB406)/100, 0)+5), 0))</f>
        <v/>
      </c>
      <c r="AR406" s="22" t="str" cm="1">
        <f t="array" aca="1" ref="AR406" ca="1">IF(NOT(ISNUMBER(INDEX($A:$A, LOOKUP(2, 1 / ($A$1:INDIRECT("$A$"&amp;ROW($A406)) &lt;&gt; ""),ROW($A$1:INDIRECT("$A$"&amp;ROW($A406)))), 1))), "",
ROUNDDOWN((ROUNDDOWN((((2*VLOOKUP($AA406, 'EV and Base'!$A$1:$N$671, 12, FALSE))+$AW$2+ROUNDDOWN($AF406/4, 0))*$AB406)/100, 0)+5)*0.9, 0))</f>
        <v/>
      </c>
      <c r="AS406" s="2" t="str" cm="1">
        <f t="array" aca="1" ref="AS406" ca="1">IF(NOT(ISNUMBER(INDEX($A:$A, LOOKUP(2, 1 / ($A$1:INDIRECT("$A$"&amp;ROW($A406)) &lt;&gt; ""),ROW($A$1:INDIRECT("$A$"&amp;ROW($A406)))), 1))), "",
ROUNDDOWN((ROUNDDOWN((((2*VLOOKUP($AA406, 'EV and Base'!$A$1:$N$671, 13, FALSE))+$AX$2+ROUNDDOWN($AG406/4, 0))*$AB406)/100, 0)+5), 0))</f>
        <v/>
      </c>
      <c r="AT406" s="24" t="str" cm="1">
        <f t="array" aca="1" ref="AT406" ca="1">IF(NOT(ISNUMBER(INDEX($A:$A, LOOKUP(2, 1 / ($A$1:INDIRECT("$A$"&amp;ROW($A406)) &lt;&gt; ""),ROW($A$1:INDIRECT("$A$"&amp;ROW($A406)))), 1))), "",
ROUNDDOWN((ROUNDDOWN((((2*VLOOKUP($AA406, 'EV and Base'!$A$1:$N$671, 14, FALSE))+31+ROUNDDOWN($AH406/4, 0))*$AB406)/100, 0)+5), 0))</f>
        <v/>
      </c>
      <c r="AU406" s="28">
        <v>255</v>
      </c>
      <c r="AY406" t="str" cm="1">
        <f t="array" aca="1" ref="AY406" ca="1">IF(NOT(ISNUMBER(INDEX($A:$A,LOOKUP(2,1/($A$1:INDIRECT("$A$"&amp;ROW($A406))&lt;&gt;""),ROW($A$1:INDIRECT("$A$"&amp;ROW($A406)))),1))),"",
INDEX($AY:$AY,LOOKUP(2,1/($AY$1:INDIRECT("$AY$"&amp;ROW($AY406)-1)&lt;&gt;""),ROW($AY$1:INDIRECT("$AY$"&amp;ROW($AY406)-1))),1)+$BL406)</f>
        <v/>
      </c>
      <c r="AZ406" s="3" t="str" cm="1">
        <f t="array" aca="1" ref="AZ406" ca="1">IF(NOT(ISNUMBER(INDEX($A:$A, LOOKUP(2, 1 / ($A$1:INDIRECT("$A$"&amp;ROW($A406)) &lt;&gt; ""),ROW($A$1:INDIRECT("$A$"&amp;ROW($A406)))), 1))), "",
VLOOKUP(INDIRECT("$G$"&amp;LOOKUP(2, 1 / ($AY$1:INDIRECT("$AY$"&amp;ROW($AY406)-1) &lt;&gt; ""),ROW($AY$1:INDIRECT("$AY$"&amp;ROW($AY406)-1)))),'EV and Base'!A329:N999,2,FALSE))</f>
        <v/>
      </c>
      <c r="BA406" s="3" t="str" cm="1">
        <f t="array" aca="1" ref="BA406" ca="1">IF(NOT(ISNUMBER(INDEX($A:$A, LOOKUP(2, 1 / ($A$1:INDIRECT("$A$"&amp;ROW($A406)) &lt;&gt; ""),ROW($A$1:INDIRECT("$A$"&amp;ROW($A406)))), 1))), "",
INDIRECT("$I$"&amp;LOOKUP(2, 1 / ($AY$1:INDIRECT("$AY$"&amp;ROW($AY406)-1) &lt;&gt; ""),ROW($AY$1:INDIRECT("$AY$"&amp;ROW($AY406)-1)))))</f>
        <v/>
      </c>
      <c r="BB406" s="1" t="str" cm="1">
        <f t="array" aca="1" ref="BB406" ca="1">IF(NOT(ISNUMBER(INDEX($A:$A, LOOKUP(2, 1 / ($A$1:INDIRECT("$A$"&amp;ROW($A406)) &lt;&gt; ""),ROW($A$1:INDIRECT("$A$"&amp;ROW($A406)))), 1))), "",
INDIRECT("$AB$"&amp;LOOKUP(2, 1 / ($AY$1:INDIRECT("$AY$"&amp;ROW($AY406)-1) &lt;&gt; ""),ROW($AY$1:INDIRECT("$AY$"&amp;ROW($AY406)-1)))))</f>
        <v/>
      </c>
      <c r="BC406" s="3" t="str" cm="1">
        <f t="array" aca="1" ref="BC406" ca="1">IF(NOT(ISNUMBER(INDEX($A:$A,LOOKUP(2,1/($A$1:INDIRECT("$A$"&amp;ROW($A406))&lt;&gt;""),ROW($A$1:INDIRECT("$A$"&amp;ROW($A406)))),1))),"",
$BA406+$BA406+10)</f>
        <v/>
      </c>
      <c r="BD406" s="3" t="str" cm="1">
        <f t="array" aca="1" ref="BD406" ca="1">IF(NOT(ISNUMBER(INDEX($A:$A,LOOKUP(2,1/($A$1:INDIRECT("$A$"&amp;ROW($A406))&lt;&gt;""),ROW($A$1:INDIRECT("$A$"&amp;ROW($A406)))),1))),"",
$BA406+$BB406+10)</f>
        <v/>
      </c>
      <c r="BE406" s="3" t="str" cm="1">
        <f t="array" aca="1" ref="BE406" ca="1">IF(NOT(ISNUMBER(INDEX($A:$A,LOOKUP(2,1/($A$1:INDIRECT("$A$"&amp;ROW($A406))&lt;&gt;""),ROW($A$1:INDIRECT("$A$"&amp;ROW($A406)))),1))),"",
$BC406*$BC406)</f>
        <v/>
      </c>
      <c r="BF406" s="3" t="str" cm="1">
        <f t="array" aca="1" ref="BF406" ca="1">IF(NOT(ISNUMBER(INDEX($A:$A,LOOKUP(2,1/($A$1:INDIRECT("$A$"&amp;ROW($A406))&lt;&gt;""),ROW($A$1:INDIRECT("$A$"&amp;ROW($A406)))),1))),"",
$BD406*$BD406)</f>
        <v/>
      </c>
      <c r="BG406" s="3" t="str" cm="1">
        <f t="array" aca="1" ref="BG406" ca="1">IF(NOT(ISNUMBER(INDEX($A:$A,LOOKUP(2,1/($A$1:INDIRECT("$A$"&amp;ROW($A406))&lt;&gt;""),ROW($A$1:INDIRECT("$A$"&amp;ROW($A406)))),1))),"",
_xlfn.FLOOR.MATH(1.5*_xlfn.FLOOR.MATH($AZ406*BA406/5)))</f>
        <v/>
      </c>
      <c r="BH406" s="3" t="str" cm="1">
        <f t="array" aca="1" ref="BH406" ca="1">IF(NOT(ISNUMBER(INDEX($A:$A, LOOKUP(2, 1 / ($A$1:INDIRECT("$A$"&amp;ROW($A406)) &lt;&gt; ""),ROW($A$1:INDIRECT("$A$"&amp;ROW($A406)))), 1))), "",
_xlfn.FLOOR.MATH($BG406/IF(OR(INDIRECT("$C$"&amp;LOOKUP(2, 1 / ($AY$1:INDIRECT("$AY$"&amp;ROW($AY406)-1) &lt;&gt; ""),ROW($AY$1:INDIRECT("$AY$"&amp;ROW($AY406)-1))))="Multi",
INDIRECT("$C$"&amp;LOOKUP(2, 1 / ($AY$1:INDIRECT("$AY$"&amp;ROW($AY406)-1) &lt;&gt; ""),ROW($AY$1:INDIRECT("$AY$"&amp;ROW($AY406)-1))))="Double"),2,1)))</f>
        <v/>
      </c>
      <c r="BI406" s="3" t="str" cm="1">
        <f t="array" aca="1" ref="BI406" ca="1">IF(NOT(ISNUMBER(INDEX($A:$A,LOOKUP(2,1/($A$1:INDIRECT("$A$"&amp;ROW($A406))&lt;&gt;""),ROW($A$1:INDIRECT("$A$"&amp;ROW($A406)))),1))),"",
VLOOKUP($BC406,GameFreakSQRT!$A$1:$B$200,2,FALSE))</f>
        <v/>
      </c>
      <c r="BJ406" s="3" t="str" cm="1">
        <f t="array" aca="1" ref="BJ406" ca="1">IF(NOT(ISNUMBER(INDEX($A:$A,LOOKUP(2,1/($A$1:INDIRECT("$A$"&amp;ROW($A406))&lt;&gt;""),ROW($A$1:INDIRECT("$A$"&amp;ROW($A406)))),1))),"",
VLOOKUP($BD406,GameFreakSQRT!$A$1:$B$200,2,FALSE))</f>
        <v/>
      </c>
      <c r="BK406" s="3" t="str" cm="1">
        <f t="array" aca="1" ref="BK406" ca="1">IF(NOT(ISNUMBER(INDEX($A:$A,LOOKUP(2,1/($A$1:INDIRECT("$A$"&amp;ROW($A406))&lt;&gt;""),ROW($A$1:INDIRECT("$A$"&amp;ROW($A406)))),1))),"",
_xlfn.FLOOR.MATH((($BI406*$BE406)*$BH406)/($BJ406*$BF406))+1)</f>
        <v/>
      </c>
      <c r="BL406" s="3" t="str" cm="1">
        <f t="array" aca="1" ref="BL406" ca="1">IF(NOT(ISNUMBER(INDEX($A:$A,LOOKUP(2,1/($A$1:INDIRECT("$A$"&amp;ROW($A406))&lt;&gt;""),ROW($A$1:INDIRECT("$A$"&amp;ROW($A406)))),1))),"",
_xlfn.FLOOR.MATH($BK406*IF(NOT(INDIRECT("$Z$"&amp;LOOKUP(2, 1 / ($AY$1:INDIRECT("$AY$"&amp;ROW($AY406)-1) &lt;&gt; ""),ROW($AY$1:INDIRECT("$AY$"&amp;ROW($AY406)-1))))=""),1.5,1)))</f>
        <v/>
      </c>
      <c r="BM406" s="3" t="str" cm="1">
        <f t="array" aca="1" ref="BM406" ca="1">IF(NOT(ISNUMBER(INDEX($A:$A, LOOKUP(2, 1 / ($A$1:INDIRECT("$A$"&amp;ROW($A406)) &lt;&gt; ""),ROW($A$1:INDIRECT("$A$"&amp;ROW($A406)))), 1))), "",
INDIRECT("$Y$"&amp;LOOKUP(2, 1 / ($AY$1:INDIRECT("$AY$"&amp;ROW($AY406)-1) &lt;&gt; ""),ROW($AY$1:INDIRECT("$AY$"&amp;ROW($AY406)-1)))))</f>
        <v/>
      </c>
      <c r="BN406" s="3" t="str">
        <f t="shared" ca="1" si="37"/>
        <v/>
      </c>
    </row>
    <row r="407" spans="1:66" x14ac:dyDescent="0.45">
      <c r="A407" s="56" t="s">
        <v>75</v>
      </c>
      <c r="B407" s="56" t="s">
        <v>675</v>
      </c>
      <c r="C407" s="54" t="s">
        <v>46</v>
      </c>
      <c r="D407" s="54" t="s">
        <v>668</v>
      </c>
      <c r="E407" s="54" t="s">
        <v>669</v>
      </c>
      <c r="F407" s="56">
        <v>1</v>
      </c>
      <c r="G407" s="2" t="s">
        <v>676</v>
      </c>
      <c r="H407" s="2" t="s">
        <v>77</v>
      </c>
      <c r="I407" s="2">
        <v>36</v>
      </c>
      <c r="J407" s="2" t="s">
        <v>106</v>
      </c>
      <c r="K407" s="2" t="s">
        <v>274</v>
      </c>
      <c r="L407" s="2" t="s">
        <v>53</v>
      </c>
      <c r="M407" s="2" t="s">
        <v>216</v>
      </c>
      <c r="N407" s="2" t="s">
        <v>275</v>
      </c>
      <c r="O407" s="2" t="s">
        <v>451</v>
      </c>
      <c r="P407" s="2" t="s">
        <v>452</v>
      </c>
      <c r="Q407" s="2">
        <v>12</v>
      </c>
      <c r="R407" s="2">
        <f>_xlfn.FLOOR.MATH((((2*VLOOKUP(G407, 'EV and Base'!$A$1:$N$671, 9, FALSE))+$Q407)*$I407)/100)+$I407+10</f>
        <v>104</v>
      </c>
      <c r="S407" s="2">
        <f>_xlfn.FLOOR.MATH((_xlfn.FLOOR.MATH((((2*VLOOKUP($G407, 'EV and Base'!$A$1:$N$671, 10, FALSE))+$Q407)*$I407)/100)+5)*
IF(OR($J407="Lonely", $J407="Brave", $J407="Adamant", $J407="Naughty"), 1.1,
IF(OR($J407="Bold", $J407="Timid", $J407="Modest", $J407="Calm"), 0.9, 1)))</f>
        <v>77</v>
      </c>
      <c r="T407" s="2">
        <f>_xlfn.FLOOR.MATH((_xlfn.FLOOR.MATH((((2*VLOOKUP($G407, 'EV and Base'!$A$1:$N$671, 11, FALSE))+$Q407)*$I407)/100)+5)*
IF(OR($J407="Bold", $J407="Relaxed", $J407="Impish", $J407="Lax"), 1.1,
IF(OR($J407="Lonely", $J407="Hasty", $J407="Mild", $J407="Gentle"), 0.9, 1)))</f>
        <v>52</v>
      </c>
      <c r="U407" s="2">
        <f>_xlfn.FLOOR.MATH((_xlfn.FLOOR.MATH((((2*VLOOKUP($G407, 'EV and Base'!$A$1:$N$671, 12, FALSE))+$Q407)*$I407)/100)+5)*
IF(OR($J407="Modest", $J407="Mild", $J407="Quiet", $J407="Rash"), 1.1,
IF(OR($J407="Adamant", $J407="Impish", $J407="Jolly", $J407="Careful"), 0.9, 1)))</f>
        <v>56</v>
      </c>
      <c r="V407" s="2">
        <f>_xlfn.FLOOR.MATH((_xlfn.FLOOR.MATH((((2*VLOOKUP($G407, 'EV and Base'!$A$1:$N$671, 13, FALSE))+$Q407)*$I407)/100)+5)*
IF(OR($J407="Calm", $J407="Gentle", $J407="Sassy", $J407="Careful"), 1.1,
IF(OR($J407="Naughty", $J407="Lax", $J407="Naive", $J407="Rash"), 0.9, 1)))</f>
        <v>46</v>
      </c>
      <c r="W407" s="2">
        <f>_xlfn.FLOOR.MATH((_xlfn.FLOOR.MATH((((2*VLOOKUP($G407, 'EV and Base'!$A$1:$N$671, 14, FALSE))+$Q407)*$I407)/100)+5)*
IF(OR($J407="Timid", $J407="Hasty", $J407="Jolly", $J407="Naive"), 1.1,
IF(OR($J407="Brave", $J407="Relaxed", $J407="Quiet", $J407="Sassy"), 0.9, 1)))</f>
        <v>101</v>
      </c>
      <c r="X407" s="54">
        <v>2160</v>
      </c>
      <c r="Z407" s="1">
        <v>1</v>
      </c>
      <c r="AA407" s="23" t="str" cm="1">
        <f t="array" aca="1" ref="AA407" ca="1">IF(NOT(ISNUMBER(INDEX($A:$A,LOOKUP(2,1/($A$1:INDIRECT("$A$"&amp;ROW($A407))&lt;&gt;""),ROW($A$1:INDIRECT("$A$"&amp;ROW($A407)))),1))),"",
IF(NOT(ISNUMBER($A407)),$AA406,
IF($AB407&lt;16,"Lillipup",
IF($AB407&lt;32,"Herdier",
"Stoutland"))))</f>
        <v/>
      </c>
      <c r="AB407" s="25" t="str" cm="1">
        <f t="array" aca="1" ref="AB407" ca="1">IF(NOT(ISNUMBER(INDEX($A:$A, LOOKUP(2, 1 / ($A$1:INDIRECT("$A$"&amp;ROW($A407)) &lt;&gt; ""),ROW($A$1:INDIRECT("$A$"&amp;ROW($A407)))), 1))), "",
VLOOKUP($AY407,'Medium-Slow'!$A$1:$B$101,2,TRUE))</f>
        <v/>
      </c>
      <c r="AC407" s="23" t="str" cm="1">
        <f t="array" aca="1" ref="AC407" ca="1">IF(NOT(ISNUMBER(INDEX($A:$A, LOOKUP(2, 1 / ($A$1:INDIRECT("$A$"&amp;ROW($A407)) &lt;&gt; ""),ROW($A$1:INDIRECT("$A$"&amp;ROW($A407)))), 1))), "",
INDEX($AC:$AC, LOOKUP(2, 1 / ($AC$1:INDIRECT("$AC$"&amp;ROW($AC407)-1) &lt;&gt; ""),ROW($AC$1:INDIRECT("$AC$"&amp;ROW($AC407)-1))), 1)+
IF(INDEX($AC:$AC, LOOKUP(2, 1 / ($AC$1:INDIRECT("$AC$"&amp;ROW($AC407)-1) &lt;&gt; ""),ROW($AC$1:INDIRECT("$AC$"&amp;ROW($AC407)-1))), 1)+
INDEX($AD:$AD, LOOKUP(2, 1 / ($AD$1:INDIRECT("$AD$"&amp;ROW($AD407)-1) &lt;&gt; ""),ROW($AD$1:INDIRECT("$AD$"&amp;ROW($AD407)-1))), 1)+
INDEX($AE:$AE, LOOKUP(2, 1 / ($AE$1:INDIRECT("$AE$"&amp;ROW($AE407)-1) &lt;&gt; ""),ROW($AE$1:INDIRECT("$AE$"&amp;ROW($AD407)-1))), 1)+
INDEX($AE:$AF, LOOKUP(2, 1 / ($AF$1:INDIRECT("$AF$"&amp;ROW($AF407)-1) &lt;&gt; ""),ROW($AF$1:INDIRECT("$AF$"&amp;ROW($AD407)-1))), 1)+
INDEX($AG:$AG, LOOKUP(2, 1 / ($AG$1:INDIRECT("$AG$"&amp;ROW($AG407)-1) &lt;&gt; ""),ROW($AG$1:INDIRECT("$AG$"&amp;ROW($AD407)-1))), 1)+
INDEX($AH:$AH, LOOKUP(2, 1 / ($AH$1:INDIRECT("$AH$"&amp;ROW($AH407)-1) &lt;&gt; ""),ROW($AH$1:INDIRECT("$AH$"&amp;ROW($AD407)-1))), 1)&gt;=510,0,
IF(INDEX($AC:$AC, LOOKUP(2, 1 / ($AC$1:INDIRECT("$AC$"&amp;ROW($AC407)-1) &lt;&gt; ""),ROW($AC$1:INDIRECT("$AC$"&amp;ROW($AC407)-1))), 1)&gt;=255,0,
VLOOKUP(INDIRECT("$G$"&amp;LOOKUP(2, 1 / ($AC$1:INDIRECT("$AC$"&amp;ROW($AC407)-1) &lt;&gt; ""),ROW($AC$1:INDIRECT("$AC$"&amp;ROW($AC407)-1)))), 'EV and Base'!$A$1:$N$671, 3, FALSE))))</f>
        <v/>
      </c>
      <c r="AD407" s="2" t="str" cm="1">
        <f t="array" aca="1" ref="AD407" ca="1">IF(NOT(ISNUMBER(INDEX($A:$A, LOOKUP(2, 1 / ($A$1:INDIRECT("$A$"&amp;ROW($A407)) &lt;&gt; ""),ROW($A$1:INDIRECT("$A$"&amp;ROW($A407)))), 1))), "",
INDEX($AD:$AD, LOOKUP(2, 1 / ($AD$1:INDIRECT("$AD$"&amp;ROW($AD407)-1) &lt;&gt; ""),ROW($AD$1:INDIRECT("$AD$"&amp;ROW($AD407)-1))), 1)+
IF(INDEX($AC:$AC, LOOKUP(2, 1 / ($AC$1:INDIRECT("$AC$"&amp;ROW($AC407)-1) &lt;&gt; ""),ROW($AC$1:INDIRECT("$AC$"&amp;ROW($AC407)-1))), 1)+
INDEX($AD:$AD, LOOKUP(2, 1 / ($AD$1:INDIRECT("$AD$"&amp;ROW($AD407)-1) &lt;&gt; ""),ROW($AD$1:INDIRECT("$AD$"&amp;ROW($AD407)-1))), 1)+
INDEX($AE:$AE, LOOKUP(2, 1 / ($AE$1:INDIRECT("$AE$"&amp;ROW($AE407)-1) &lt;&gt; ""),ROW($AE$1:INDIRECT("$AE$"&amp;ROW($AD407)-1))), 1)+
INDEX($AE:$AF, LOOKUP(2, 1 / ($AF$1:INDIRECT("$AF$"&amp;ROW($AF407)-1) &lt;&gt; ""),ROW($AF$1:INDIRECT("$AF$"&amp;ROW($AD407)-1))), 1)+
INDEX($AG:$AG, LOOKUP(2, 1 / ($AG$1:INDIRECT("$AG$"&amp;ROW($AG407)-1) &lt;&gt; ""),ROW($AG$1:INDIRECT("$AG$"&amp;ROW($AD407)-1))), 1)+
INDEX($AH:$AH, LOOKUP(2, 1 / ($AH$1:INDIRECT("$AH$"&amp;ROW($AH407)-1) &lt;&gt; ""),ROW($AH$1:INDIRECT("$AH$"&amp;ROW($AD407)-1))), 1)&gt;=510,0,
IF(INDEX($AD:$AD, LOOKUP(2, 1 / ($AD$1:INDIRECT("$AD$"&amp;ROW($AD407)-1) &lt;&gt; ""),ROW($AD$1:INDIRECT("$AD$"&amp;ROW($AD407)-1))), 1)&gt;=255,0,
VLOOKUP(INDIRECT("$G$"&amp;LOOKUP(2, 1 / ($AD$1:INDIRECT("$AD$"&amp;ROW($AD407)-1) &lt;&gt; ""),ROW($AD$1:INDIRECT("$AD$"&amp;ROW($AD407)-1)))), 'EV and Base'!$A$1:$N$671, 4, FALSE))))</f>
        <v/>
      </c>
      <c r="AE407" s="2" t="str" cm="1">
        <f t="array" aca="1" ref="AE407" ca="1">IF(NOT(ISNUMBER(INDEX($A:$A,LOOKUP(2,1/($A$1:INDIRECT("$A$"&amp;ROW($A407))&lt;&gt;""),ROW($A$1:INDIRECT("$A$"&amp;ROW($A407)))),1))),"",
INDEX($AE:$AE,LOOKUP(2,1/($AE$1:INDIRECT("$AE$"&amp;ROW($AE407)-1)&lt;&gt;""),ROW($AE$1:INDIRECT("$AE$"&amp;ROW($AE407)-1))),1)+
IF(INDEX($AC:$AC,LOOKUP(2,1/($AC$1:INDIRECT("$AC$"&amp;ROW($AC407)-1)&lt;&gt;""),ROW($AC$1:INDIRECT("$AC$"&amp;ROW($AC407)-1))),1)+
INDEX($AD:$AD,LOOKUP(2,1/($AD$1:INDIRECT("$AD$"&amp;ROW($AD407)-1)&lt;&gt;""),ROW($AD$1:INDIRECT("$AD$"&amp;ROW($AD407)-1))),1)+
INDEX($AE:$AE,LOOKUP(2,1/($AE$1:INDIRECT("$AE$"&amp;ROW($AE407)-1)&lt;&gt;""),ROW($AE$1:INDIRECT("$AE$"&amp;ROW($AD407)-1))),1)+
INDEX($AE:$AF,LOOKUP(2,1/($AF$1:INDIRECT("$AF$"&amp;ROW($AF407)-1)&lt;&gt;""),ROW($AF$1:INDIRECT("$AF$"&amp;ROW($AD407)-1))),1)+
INDEX($AG:$AG,LOOKUP(2,1/($AG$1:INDIRECT("$AG$"&amp;ROW($AG407)-1)&lt;&gt;""),ROW($AG$1:INDIRECT("$AG$"&amp;ROW($AD407)-1))),1)+
INDEX($AH:$AH,LOOKUP(2,1/($AH$1:INDIRECT("$AH$"&amp;ROW($AH407)-1)&lt;&gt;""),ROW($AH$1:INDIRECT("$AH$"&amp;ROW($AD407)-1))),1)&gt;=510,0,
IF(INDEX($AE:$AE,LOOKUP(2,1/($AE$1:INDIRECT("$AE$"&amp;ROW($AE407)-1)&lt;&gt;""),ROW($AE$1:INDIRECT("$AE$"&amp;ROW($AE407)-1))),1)&gt;=255,0,
VLOOKUP(INDIRECT("$G$"&amp;LOOKUP(2,1/($AE$1:INDIRECT("$AE$"&amp;ROW($AE407)-1)&lt;&gt;""),ROW($AE$1:INDIRECT("$AE$"&amp;ROW($AE407)-1)))),'EV and Base'!$A$1:$N$671,5,FALSE))))</f>
        <v/>
      </c>
      <c r="AF407" s="2" t="str" cm="1">
        <f t="array" aca="1" ref="AF407" ca="1">IF(NOT(ISNUMBER(INDEX($A:$A, LOOKUP(2, 1 / ($A$1:INDIRECT("$A$"&amp;ROW($A407)) &lt;&gt; ""),ROW($A$1:INDIRECT("$A$"&amp;ROW($A407)))), 1))), "",
INDEX($AF:$AF, LOOKUP(2, 1 / ($AF$1:INDIRECT("$AF$"&amp;ROW($AF407)-1) &lt;&gt; ""),ROW($AF$1:INDIRECT("$AF$"&amp;ROW($AF407)-1))), 1)+
IF(INDEX($AC:$AC, LOOKUP(2, 1 / ($AC$1:INDIRECT("$AC$"&amp;ROW($AC407)-1) &lt;&gt; ""),ROW($AC$1:INDIRECT("$AC$"&amp;ROW($AC407)-1))), 1)+
INDEX($AD:$AD, LOOKUP(2, 1 / ($AD$1:INDIRECT("$AD$"&amp;ROW($AD407)-1) &lt;&gt; ""),ROW($AD$1:INDIRECT("$AD$"&amp;ROW($AD407)-1))), 1)+
INDEX($AE:$AE, LOOKUP(2, 1 / ($AE$1:INDIRECT("$AE$"&amp;ROW($AE407)-1) &lt;&gt; ""),ROW($AE$1:INDIRECT("$AE$"&amp;ROW($AD407)-1))), 1)+
INDEX($AE:$AF, LOOKUP(2, 1 / ($AF$1:INDIRECT("$AF$"&amp;ROW($AF407)-1) &lt;&gt; ""),ROW($AF$1:INDIRECT("$AF$"&amp;ROW($AD407)-1))), 1)+
INDEX($AG:$AG, LOOKUP(2, 1 / ($AG$1:INDIRECT("$AG$"&amp;ROW($AG407)-1) &lt;&gt; ""),ROW($AG$1:INDIRECT("$AG$"&amp;ROW($AD407)-1))), 1)+
INDEX($AH:$AH, LOOKUP(2, 1 / ($AH$1:INDIRECT("$AH$"&amp;ROW($AH407)-1) &lt;&gt; ""),ROW($AH$1:INDIRECT("$AH$"&amp;ROW($AD407)-1))), 1)&gt;=510,0,
IF(INDEX($AF:$AF, LOOKUP(2, 1 / ($AF$1:INDIRECT("$AF$"&amp;ROW($AF407)-1) &lt;&gt; ""),ROW($AF$1:INDIRECT("$AF$"&amp;ROW($AF407)-1))), 1)&gt;=255,0,
VLOOKUP(INDIRECT("$G$"&amp;LOOKUP(2, 1 / ($AF$1:INDIRECT("$AF$"&amp;ROW($AF407)-1) &lt;&gt; ""),ROW($AF$1:INDIRECT("$AF$"&amp;ROW($AF407)-1)))), 'EV and Base'!$A$1:$N$671, 6, FALSE))))</f>
        <v/>
      </c>
      <c r="AG407" s="2" t="str" cm="1">
        <f t="array" aca="1" ref="AG407" ca="1">IF(NOT(ISNUMBER(INDEX($A:$A, LOOKUP(2, 1 / ($A$1:INDIRECT("$A$"&amp;ROW($A407)) &lt;&gt; ""),ROW($A$1:INDIRECT("$A$"&amp;ROW($A407)))), 1))), "",
INDEX($AG:$AG, LOOKUP(2, 1 / ($AG$1:INDIRECT("$AG$"&amp;ROW($AG407)-1) &lt;&gt; ""),ROW($AG$1:INDIRECT("$AG$"&amp;ROW($AG407)-1))), 1)+
IF(INDEX($AC:$AC, LOOKUP(2, 1 / ($AC$1:INDIRECT("$AC$"&amp;ROW($AC407)-1) &lt;&gt; ""),ROW($AC$1:INDIRECT("$AC$"&amp;ROW($AC407)-1))), 1)+
INDEX($AD:$AD, LOOKUP(2, 1 / ($AD$1:INDIRECT("$AD$"&amp;ROW($AD407)-1) &lt;&gt; ""),ROW($AD$1:INDIRECT("$AD$"&amp;ROW($AD407)-1))), 1)+
INDEX($AE:$AE, LOOKUP(2, 1 / ($AE$1:INDIRECT("$AE$"&amp;ROW($AE407)-1) &lt;&gt; ""),ROW($AE$1:INDIRECT("$AE$"&amp;ROW($AD407)-1))), 1)+
INDEX($AE:$AF, LOOKUP(2, 1 / ($AF$1:INDIRECT("$AF$"&amp;ROW($AF407)-1) &lt;&gt; ""),ROW($AF$1:INDIRECT("$AF$"&amp;ROW($AD407)-1))), 1)+
INDEX($AG:$AG, LOOKUP(2, 1 / ($AG$1:INDIRECT("$AG$"&amp;ROW($AG407)-1) &lt;&gt; ""),ROW($AG$1:INDIRECT("$AG$"&amp;ROW($AD407)-1))), 1)+
INDEX($AH:$AH, LOOKUP(2, 1 / ($AH$1:INDIRECT("$AH$"&amp;ROW($AH407)-1) &lt;&gt; ""),ROW($AH$1:INDIRECT("$AH$"&amp;ROW($AD407)-1))), 1)&gt;=510,0,
IF(INDEX($AG:$AG, LOOKUP(2, 1 / ($AG$1:INDIRECT("$AG$"&amp;ROW($AG407)-1) &lt;&gt; ""),ROW($AG$1:INDIRECT("$AG$"&amp;ROW($AG407)-1))), 1)&gt;=255,0,
VLOOKUP(INDIRECT("$G$"&amp;LOOKUP(2, 1 / ($AG$1:INDIRECT("$AG$"&amp;ROW($AG407)-1) &lt;&gt; ""),ROW($AG$1:INDIRECT("$AG$"&amp;ROW($AG407)-1)))), 'EV and Base'!$A$1:$N$671, 7, FALSE))))</f>
        <v/>
      </c>
      <c r="AH407" s="24" t="str" cm="1">
        <f t="array" aca="1" ref="AH407" ca="1">IF(NOT(ISNUMBER(INDEX($A:$A,LOOKUP(2,1/($A$1:INDIRECT("$A$"&amp;ROW($A407))&lt;&gt;""),ROW($A$1:INDIRECT("$A$"&amp;ROW($A407)))),1))),"",
INDEX($AH:$AH,LOOKUP(2,1/($AH$1:INDIRECT("$AH$"&amp;ROW($AH407)-1)&lt;&gt;""),ROW($AH$1:INDIRECT("$AH$"&amp;ROW($AH407)-1))),1)+
IF(INDEX($AC:$AC,LOOKUP(2,1/($AC$1:INDIRECT("$AC$"&amp;ROW($AC407)-1)&lt;&gt;""),ROW($AC$1:INDIRECT("$AC$"&amp;ROW($AC407)-1))),1)+
INDEX($AD:$AD,LOOKUP(2,1/($AD$1:INDIRECT("$AD$"&amp;ROW($AD407)-1)&lt;&gt;""),ROW($AD$1:INDIRECT("$AD$"&amp;ROW($AD407)-1))),1)+
INDEX($AE:$AE,LOOKUP(2,1/($AE$1:INDIRECT("$AE$"&amp;ROW($AE407)-1)&lt;&gt;""),ROW($AE$1:INDIRECT("$AE$"&amp;ROW($AD407)-1))),1)+
INDEX($AE:$AF,LOOKUP(2,1/($AF$1:INDIRECT("$AF$"&amp;ROW($AF407)-1)&lt;&gt;""),ROW($AF$1:INDIRECT("$AF$"&amp;ROW($AD407)-1))),1)+
INDEX($AG:$AG,LOOKUP(2,1/($AG$1:INDIRECT("$AG$"&amp;ROW($AG407)-1)&lt;&gt;""),ROW($AG$1:INDIRECT("$AG$"&amp;ROW($AD407)-1))),1)+
INDEX($AH:$AH,LOOKUP(2,1/($AH$1:INDIRECT("$AH$"&amp;ROW($AH407)-1)&lt;&gt;""),ROW($AH$1:INDIRECT("$AH$"&amp;ROW($AD407)-1))),1)&gt;=510,0,
IF(INDEX($AH:$AH,LOOKUP(2,1/($AH$1:INDIRECT("$AH$"&amp;ROW($AH407)-1)&lt;&gt;""),ROW($AH$1:INDIRECT("$AH$"&amp;ROW($AH407)-1))),1)&gt;=255,0,
VLOOKUP(INDIRECT("$G$"&amp;LOOKUP(2,1/($AH$1:INDIRECT("$AH$"&amp;ROW($AH407)-1)&lt;&gt;""),ROW($AH$1:INDIRECT("$AH$"&amp;ROW($AH407)-1)))),'EV and Base'!$A$1:$N$671,8,FALSE))))</f>
        <v/>
      </c>
      <c r="AI407" s="29" t="str" cm="1">
        <f t="array" aca="1" ref="AI407" ca="1">IF(NOT(ISNUMBER(INDEX($A:$A,LOOKUP(2,1/($A$1:INDIRECT("$A$"&amp;ROW($A407))&lt;&gt;""),ROW($A$1:INDIRECT("$A$"&amp;ROW($A407)))),1))),"",
ROUNDDOWN((((2*VLOOKUP($AA407,'EV and Base'!$A$1:$N$671,9,FALSE))+31+ROUNDDOWN($AC407/4,0))*$AB407)/100,0)+$AB407+10)</f>
        <v/>
      </c>
      <c r="AJ407" s="21" t="str" cm="1">
        <f t="array" aca="1" ref="AJ407" ca="1">IF(NOT(ISNUMBER(INDEX($A:$A, LOOKUP(2, 1 / ($A$1:INDIRECT("$A$"&amp;ROW($A407)) &lt;&gt; ""),ROW($A$1:INDIRECT("$A$"&amp;ROW($A407)))), 1))), "",
ROUNDDOWN((ROUNDDOWN((((2*VLOOKUP($AA407, 'EV and Base'!$A$1:$N$671, 10, FALSE))+31+ROUNDDOWN($AD407/4, 0))*$AB407)/100, 0)+5)*1.1, 0))</f>
        <v/>
      </c>
      <c r="AK407" s="21" t="str" cm="1">
        <f t="array" aca="1" ref="AK407" ca="1">IF(NOT(ISNUMBER(INDEX($A:$A, LOOKUP(2, 1 / ($A$1:INDIRECT("$A$"&amp;ROW($A407)) &lt;&gt; ""),ROW($A$1:INDIRECT("$A$"&amp;ROW($A407)))), 1))), "",
ROUNDDOWN((ROUNDDOWN((((2*VLOOKUP($AA407, 'EV and Base'!$A$1:$N$671, 11, FALSE))+30+ROUNDDOWN($AE407/4, 0))*$AB407)/100, 0)+5), 0)
&amp;"-"&amp;
ROUNDDOWN((ROUNDDOWN((((2*VLOOKUP($AA407, 'EV and Base'!$A$1:$N$671, 11, FALSE))+31+ROUNDDOWN($AE407/4, 0))*$AB407)/100, 0)+5), 0))</f>
        <v/>
      </c>
      <c r="AL407" s="21" t="str" cm="1">
        <f t="array" aca="1" ref="AL407" ca="1">IF(NOT(ISNUMBER(INDEX($A:$A, LOOKUP(2, 1 / ($A$1:INDIRECT("$A$"&amp;ROW($A407)) &lt;&gt; ""),ROW($A$1:INDIRECT("$A$"&amp;ROW($A407)))), 1))), "",
ROUNDDOWN((ROUNDDOWN((((2*VLOOKUP($AA407, 'EV and Base'!$A$1:$N$671, 12, FALSE))+0+ROUNDDOWN($AF407/4, 0))*$AB407)/100, 0)+5)*0.9, 0)
&amp;"-"&amp;
ROUNDDOWN((ROUNDDOWN((((2*VLOOKUP($AA407, 'EV and Base'!$A$1:$N$671, 12, FALSE))+31+ROUNDDOWN($AF407/4, 0))*$AB407)/100, 0)+5)*0.9, 0))</f>
        <v/>
      </c>
      <c r="AM407" s="21" t="str" cm="1">
        <f t="array" aca="1" ref="AM407" ca="1">IF(NOT(ISNUMBER(INDEX($A:$A, LOOKUP(2, 1 / ($A$1:INDIRECT("$A$"&amp;ROW($A407)) &lt;&gt; ""),ROW($A$1:INDIRECT("$A$"&amp;ROW($A407)))), 1))), "",
ROUNDDOWN((ROUNDDOWN((((2*VLOOKUP($AA407, 'EV and Base'!$A$1:$N$671, 13, FALSE))+30+ROUNDDOWN($AG407/4, 0))*$AB407)/100, 0)+5), 0)
&amp;"-"&amp;
ROUNDDOWN((ROUNDDOWN((((2*VLOOKUP($AA407, 'EV and Base'!$A$1:$N$671, 13, FALSE))+31+ROUNDDOWN($AG407/4, 0))*$AB407)/100, 0)+5), 0))</f>
        <v/>
      </c>
      <c r="AN407" s="25" t="str" cm="1">
        <f t="array" aca="1" ref="AN407" ca="1">IF(NOT(ISNUMBER(INDEX($A:$A, LOOKUP(2, 1 / ($A$1:INDIRECT("$A$"&amp;ROW($A407)) &lt;&gt; ""),ROW($A$1:INDIRECT("$A$"&amp;ROW($A407)))), 1))), "",
ROUNDDOWN((ROUNDDOWN((((2*VLOOKUP($AA407, 'EV and Base'!$A$1:$N$671, 14, FALSE))+31+ROUNDDOWN($AH407/4, 0))*$AB407)/100, 0)+5), 0))</f>
        <v/>
      </c>
      <c r="AO407" s="23" t="str" cm="1">
        <f t="array" aca="1" ref="AO407" ca="1">IF(NOT(ISNUMBER(INDEX($A:$A, LOOKUP(2, 1 / ($A$1:INDIRECT("$A$"&amp;ROW($A407)) &lt;&gt; ""),ROW($A$1:INDIRECT("$A$"&amp;ROW($A407)))), 1))), "",
ROUNDDOWN((((2*VLOOKUP($AA407, 'EV and Base'!$A$1:$N$671, 9, FALSE))+31+ROUNDDOWN($AC407/4, 0))*$AB407)/100, 0)+$AB407+10)</f>
        <v/>
      </c>
      <c r="AP407" s="2" t="str" cm="1">
        <f t="array" aca="1" ref="AP407" ca="1">IF(NOT(ISNUMBER(INDEX($A:$A, LOOKUP(2, 1 / ($A$1:INDIRECT("$A$"&amp;ROW($A407)) &lt;&gt; ""),ROW($A$1:INDIRECT("$A$"&amp;ROW($A407)))), 1))), "",
ROUNDDOWN((ROUNDDOWN((((2*VLOOKUP($AA407, 'EV and Base'!$A$1:$N$671, 10, FALSE))+31+ROUNDDOWN($AD407/4, 0))*$AB407)/100, 0)+5)*1.1, 0))</f>
        <v/>
      </c>
      <c r="AQ407" s="2" t="str" cm="1">
        <f t="array" aca="1" ref="AQ407" ca="1">IF(NOT(ISNUMBER(INDEX($A:$A, LOOKUP(2, 1 / ($A$1:INDIRECT("$A$"&amp;ROW($A407)) &lt;&gt; ""),ROW($A$1:INDIRECT("$A$"&amp;ROW($A407)))), 1))), "",
ROUNDDOWN((ROUNDDOWN((((2*VLOOKUP($AA407, 'EV and Base'!$A$1:$N$671, 11, FALSE))+$AV$2+ROUNDDOWN($AE407/4, 0))*$AB407)/100, 0)+5), 0))</f>
        <v/>
      </c>
      <c r="AR407" s="22" t="str" cm="1">
        <f t="array" aca="1" ref="AR407" ca="1">IF(NOT(ISNUMBER(INDEX($A:$A, LOOKUP(2, 1 / ($A$1:INDIRECT("$A$"&amp;ROW($A407)) &lt;&gt; ""),ROW($A$1:INDIRECT("$A$"&amp;ROW($A407)))), 1))), "",
ROUNDDOWN((ROUNDDOWN((((2*VLOOKUP($AA407, 'EV and Base'!$A$1:$N$671, 12, FALSE))+$AW$2+ROUNDDOWN($AF407/4, 0))*$AB407)/100, 0)+5)*0.9, 0))</f>
        <v/>
      </c>
      <c r="AS407" s="2" t="str" cm="1">
        <f t="array" aca="1" ref="AS407" ca="1">IF(NOT(ISNUMBER(INDEX($A:$A, LOOKUP(2, 1 / ($A$1:INDIRECT("$A$"&amp;ROW($A407)) &lt;&gt; ""),ROW($A$1:INDIRECT("$A$"&amp;ROW($A407)))), 1))), "",
ROUNDDOWN((ROUNDDOWN((((2*VLOOKUP($AA407, 'EV and Base'!$A$1:$N$671, 13, FALSE))+$AX$2+ROUNDDOWN($AG407/4, 0))*$AB407)/100, 0)+5), 0))</f>
        <v/>
      </c>
      <c r="AT407" s="24" t="str" cm="1">
        <f t="array" aca="1" ref="AT407" ca="1">IF(NOT(ISNUMBER(INDEX($A:$A, LOOKUP(2, 1 / ($A$1:INDIRECT("$A$"&amp;ROW($A407)) &lt;&gt; ""),ROW($A$1:INDIRECT("$A$"&amp;ROW($A407)))), 1))), "",
ROUNDDOWN((ROUNDDOWN((((2*VLOOKUP($AA407, 'EV and Base'!$A$1:$N$671, 14, FALSE))+31+ROUNDDOWN($AH407/4, 0))*$AB407)/100, 0)+5), 0))</f>
        <v/>
      </c>
      <c r="AU407" s="28">
        <v>255</v>
      </c>
      <c r="AY407" t="str" cm="1">
        <f t="array" aca="1" ref="AY407" ca="1">IF(NOT(ISNUMBER(INDEX($A:$A,LOOKUP(2,1/($A$1:INDIRECT("$A$"&amp;ROW($A407))&lt;&gt;""),ROW($A$1:INDIRECT("$A$"&amp;ROW($A407)))),1))),"",
INDEX($AY:$AY,LOOKUP(2,1/($AY$1:INDIRECT("$AY$"&amp;ROW($AY407)-1)&lt;&gt;""),ROW($AY$1:INDIRECT("$AY$"&amp;ROW($AY407)-1))),1)+$BL407)</f>
        <v/>
      </c>
      <c r="AZ407" s="3" t="str" cm="1">
        <f t="array" aca="1" ref="AZ407" ca="1">IF(NOT(ISNUMBER(INDEX($A:$A, LOOKUP(2, 1 / ($A$1:INDIRECT("$A$"&amp;ROW($A407)) &lt;&gt; ""),ROW($A$1:INDIRECT("$A$"&amp;ROW($A407)))), 1))), "",
VLOOKUP(INDIRECT("$G$"&amp;LOOKUP(2, 1 / ($AY$1:INDIRECT("$AY$"&amp;ROW($AY407)-1) &lt;&gt; ""),ROW($AY$1:INDIRECT("$AY$"&amp;ROW($AY407)-1)))),'EV and Base'!A330:N1000,2,FALSE))</f>
        <v/>
      </c>
      <c r="BA407" s="3" t="str" cm="1">
        <f t="array" aca="1" ref="BA407" ca="1">IF(NOT(ISNUMBER(INDEX($A:$A, LOOKUP(2, 1 / ($A$1:INDIRECT("$A$"&amp;ROW($A407)) &lt;&gt; ""),ROW($A$1:INDIRECT("$A$"&amp;ROW($A407)))), 1))), "",
INDIRECT("$I$"&amp;LOOKUP(2, 1 / ($AY$1:INDIRECT("$AY$"&amp;ROW($AY407)-1) &lt;&gt; ""),ROW($AY$1:INDIRECT("$AY$"&amp;ROW($AY407)-1)))))</f>
        <v/>
      </c>
      <c r="BB407" s="1" t="str" cm="1">
        <f t="array" aca="1" ref="BB407" ca="1">IF(NOT(ISNUMBER(INDEX($A:$A, LOOKUP(2, 1 / ($A$1:INDIRECT("$A$"&amp;ROW($A407)) &lt;&gt; ""),ROW($A$1:INDIRECT("$A$"&amp;ROW($A407)))), 1))), "",
INDIRECT("$AB$"&amp;LOOKUP(2, 1 / ($AY$1:INDIRECT("$AY$"&amp;ROW($AY407)-1) &lt;&gt; ""),ROW($AY$1:INDIRECT("$AY$"&amp;ROW($AY407)-1)))))</f>
        <v/>
      </c>
      <c r="BC407" s="3" t="str" cm="1">
        <f t="array" aca="1" ref="BC407" ca="1">IF(NOT(ISNUMBER(INDEX($A:$A,LOOKUP(2,1/($A$1:INDIRECT("$A$"&amp;ROW($A407))&lt;&gt;""),ROW($A$1:INDIRECT("$A$"&amp;ROW($A407)))),1))),"",
$BA407+$BA407+10)</f>
        <v/>
      </c>
      <c r="BD407" s="3" t="str" cm="1">
        <f t="array" aca="1" ref="BD407" ca="1">IF(NOT(ISNUMBER(INDEX($A:$A,LOOKUP(2,1/($A$1:INDIRECT("$A$"&amp;ROW($A407))&lt;&gt;""),ROW($A$1:INDIRECT("$A$"&amp;ROW($A407)))),1))),"",
$BA407+$BB407+10)</f>
        <v/>
      </c>
      <c r="BE407" s="3" t="str" cm="1">
        <f t="array" aca="1" ref="BE407" ca="1">IF(NOT(ISNUMBER(INDEX($A:$A,LOOKUP(2,1/($A$1:INDIRECT("$A$"&amp;ROW($A407))&lt;&gt;""),ROW($A$1:INDIRECT("$A$"&amp;ROW($A407)))),1))),"",
$BC407*$BC407)</f>
        <v/>
      </c>
      <c r="BF407" s="3" t="str" cm="1">
        <f t="array" aca="1" ref="BF407" ca="1">IF(NOT(ISNUMBER(INDEX($A:$A,LOOKUP(2,1/($A$1:INDIRECT("$A$"&amp;ROW($A407))&lt;&gt;""),ROW($A$1:INDIRECT("$A$"&amp;ROW($A407)))),1))),"",
$BD407*$BD407)</f>
        <v/>
      </c>
      <c r="BG407" s="3" t="str" cm="1">
        <f t="array" aca="1" ref="BG407" ca="1">IF(NOT(ISNUMBER(INDEX($A:$A,LOOKUP(2,1/($A$1:INDIRECT("$A$"&amp;ROW($A407))&lt;&gt;""),ROW($A$1:INDIRECT("$A$"&amp;ROW($A407)))),1))),"",
_xlfn.FLOOR.MATH(1.5*_xlfn.FLOOR.MATH($AZ407*BA407/5)))</f>
        <v/>
      </c>
      <c r="BH407" s="3" t="str" cm="1">
        <f t="array" aca="1" ref="BH407" ca="1">IF(NOT(ISNUMBER(INDEX($A:$A, LOOKUP(2, 1 / ($A$1:INDIRECT("$A$"&amp;ROW($A407)) &lt;&gt; ""),ROW($A$1:INDIRECT("$A$"&amp;ROW($A407)))), 1))), "",
_xlfn.FLOOR.MATH($BG407/IF(OR(INDIRECT("$C$"&amp;LOOKUP(2, 1 / ($AY$1:INDIRECT("$AY$"&amp;ROW($AY407)-1) &lt;&gt; ""),ROW($AY$1:INDIRECT("$AY$"&amp;ROW($AY407)-1))))="Multi",
INDIRECT("$C$"&amp;LOOKUP(2, 1 / ($AY$1:INDIRECT("$AY$"&amp;ROW($AY407)-1) &lt;&gt; ""),ROW($AY$1:INDIRECT("$AY$"&amp;ROW($AY407)-1))))="Double"),2,1)))</f>
        <v/>
      </c>
      <c r="BI407" s="3" t="str" cm="1">
        <f t="array" aca="1" ref="BI407" ca="1">IF(NOT(ISNUMBER(INDEX($A:$A,LOOKUP(2,1/($A$1:INDIRECT("$A$"&amp;ROW($A407))&lt;&gt;""),ROW($A$1:INDIRECT("$A$"&amp;ROW($A407)))),1))),"",
VLOOKUP($BC407,GameFreakSQRT!$A$1:$B$200,2,FALSE))</f>
        <v/>
      </c>
      <c r="BJ407" s="3" t="str" cm="1">
        <f t="array" aca="1" ref="BJ407" ca="1">IF(NOT(ISNUMBER(INDEX($A:$A,LOOKUP(2,1/($A$1:INDIRECT("$A$"&amp;ROW($A407))&lt;&gt;""),ROW($A$1:INDIRECT("$A$"&amp;ROW($A407)))),1))),"",
VLOOKUP($BD407,GameFreakSQRT!$A$1:$B$200,2,FALSE))</f>
        <v/>
      </c>
      <c r="BK407" s="3" t="str" cm="1">
        <f t="array" aca="1" ref="BK407" ca="1">IF(NOT(ISNUMBER(INDEX($A:$A,LOOKUP(2,1/($A$1:INDIRECT("$A$"&amp;ROW($A407))&lt;&gt;""),ROW($A$1:INDIRECT("$A$"&amp;ROW($A407)))),1))),"",
_xlfn.FLOOR.MATH((($BI407*$BE407)*$BH407)/($BJ407*$BF407))+1)</f>
        <v/>
      </c>
      <c r="BL407" s="3" t="str" cm="1">
        <f t="array" aca="1" ref="BL407" ca="1">IF(NOT(ISNUMBER(INDEX($A:$A,LOOKUP(2,1/($A$1:INDIRECT("$A$"&amp;ROW($A407))&lt;&gt;""),ROW($A$1:INDIRECT("$A$"&amp;ROW($A407)))),1))),"",
_xlfn.FLOOR.MATH($BK407*IF(NOT(INDIRECT("$Z$"&amp;LOOKUP(2, 1 / ($AY$1:INDIRECT("$AY$"&amp;ROW($AY407)-1) &lt;&gt; ""),ROW($AY$1:INDIRECT("$AY$"&amp;ROW($AY407)-1))))=""),1.5,1)))</f>
        <v/>
      </c>
      <c r="BM407" s="3" t="str" cm="1">
        <f t="array" aca="1" ref="BM407" ca="1">IF(NOT(ISNUMBER(INDEX($A:$A, LOOKUP(2, 1 / ($A$1:INDIRECT("$A$"&amp;ROW($A407)) &lt;&gt; ""),ROW($A$1:INDIRECT("$A$"&amp;ROW($A407)))), 1))), "",
INDIRECT("$Y$"&amp;LOOKUP(2, 1 / ($AY$1:INDIRECT("$AY$"&amp;ROW($AY407)-1) &lt;&gt; ""),ROW($AY$1:INDIRECT("$AY$"&amp;ROW($AY407)-1)))))</f>
        <v/>
      </c>
      <c r="BN407" s="3" t="str">
        <f t="shared" ca="1" si="37"/>
        <v/>
      </c>
    </row>
    <row r="408" spans="1:66" x14ac:dyDescent="0.45">
      <c r="A408" s="66" t="s">
        <v>75</v>
      </c>
      <c r="B408" s="66" t="s">
        <v>677</v>
      </c>
      <c r="C408" s="66" t="s">
        <v>46</v>
      </c>
      <c r="D408" s="66" t="s">
        <v>678</v>
      </c>
      <c r="E408" s="66" t="s">
        <v>669</v>
      </c>
      <c r="F408" s="56">
        <v>1</v>
      </c>
      <c r="G408" s="2" t="s">
        <v>251</v>
      </c>
      <c r="H408" s="2" t="s">
        <v>50</v>
      </c>
      <c r="I408" s="2">
        <v>34</v>
      </c>
      <c r="J408" s="2" t="s">
        <v>111</v>
      </c>
      <c r="K408" s="2" t="s">
        <v>252</v>
      </c>
      <c r="L408" s="2" t="s">
        <v>53</v>
      </c>
      <c r="M408" s="2" t="s">
        <v>185</v>
      </c>
      <c r="N408" s="2" t="s">
        <v>177</v>
      </c>
      <c r="O408" s="2" t="s">
        <v>679</v>
      </c>
      <c r="P408" s="2" t="s">
        <v>680</v>
      </c>
      <c r="Q408" s="2">
        <v>0</v>
      </c>
      <c r="R408" s="2">
        <f>_xlfn.FLOOR.MATH((((2*VLOOKUP(G408, 'EV and Base'!$A$1:$N$671, 9, FALSE))+$Q408)*$I408)/100)+$I408+10</f>
        <v>91</v>
      </c>
      <c r="S408" s="2">
        <f>_xlfn.FLOOR.MATH((_xlfn.FLOOR.MATH((((2*VLOOKUP($G408, 'EV and Base'!$A$1:$N$671, 10, FALSE))+$Q408)*$I408)/100)+5)*
IF(OR($J408="Lonely", $J408="Brave", $J408="Adamant", $J408="Naughty"), 1.1,
IF(OR($J408="Bold", $J408="Timid", $J408="Modest", $J408="Calm"), 0.9, 1)))</f>
        <v>73</v>
      </c>
      <c r="T408" s="2">
        <f>_xlfn.FLOOR.MATH((_xlfn.FLOOR.MATH((((2*VLOOKUP($G408, 'EV and Base'!$A$1:$N$671, 11, FALSE))+$Q408)*$I408)/100)+5)*
IF(OR($J408="Bold", $J408="Relaxed", $J408="Impish", $J408="Lax"), 1.1,
IF(OR($J408="Lonely", $J408="Hasty", $J408="Mild", $J408="Gentle"), 0.9, 1)))</f>
        <v>49</v>
      </c>
      <c r="U408" s="2">
        <f>_xlfn.FLOOR.MATH((_xlfn.FLOOR.MATH((((2*VLOOKUP($G408, 'EV and Base'!$A$1:$N$671, 12, FALSE))+$Q408)*$I408)/100)+5)*
IF(OR($J408="Modest", $J408="Mild", $J408="Quiet", $J408="Rash"), 1.1,
IF(OR($J408="Adamant", $J408="Impish", $J408="Jolly", $J408="Careful"), 0.9, 1)))</f>
        <v>59</v>
      </c>
      <c r="V408" s="2">
        <f>_xlfn.FLOOR.MATH((_xlfn.FLOOR.MATH((((2*VLOOKUP($G408, 'EV and Base'!$A$1:$N$671, 13, FALSE))+$Q408)*$I408)/100)+5)*
IF(OR($J408="Calm", $J408="Gentle", $J408="Sassy", $J408="Careful"), 1.1,
IF(OR($J408="Naughty", $J408="Lax", $J408="Naive", $J408="Rash"), 0.9, 1)))</f>
        <v>42</v>
      </c>
      <c r="W408" s="2">
        <f>_xlfn.FLOOR.MATH((_xlfn.FLOOR.MATH((((2*VLOOKUP($G408, 'EV and Base'!$A$1:$N$671, 14, FALSE))+$Q408)*$I408)/100)+5)*
IF(OR($J408="Timid", $J408="Hasty", $J408="Jolly", $J408="Naive"), 1.1,
IF(OR($J408="Brave", $J408="Relaxed", $J408="Quiet", $J408="Sassy"), 0.9, 1)))</f>
        <v>63</v>
      </c>
      <c r="X408" s="66">
        <v>1088</v>
      </c>
      <c r="Z408" s="1">
        <v>1</v>
      </c>
      <c r="AA408" s="23" t="str" cm="1">
        <f t="array" aca="1" ref="AA408" ca="1">IF(NOT(ISNUMBER(INDEX($A:$A,LOOKUP(2,1/($A$1:INDIRECT("$A$"&amp;ROW($A408))&lt;&gt;""),ROW($A$1:INDIRECT("$A$"&amp;ROW($A408)))),1))),"",
IF(NOT(ISNUMBER($A408)),$AA407,
IF($AB408&lt;16,"Lillipup",
IF($AB408&lt;32,"Herdier",
"Stoutland"))))</f>
        <v/>
      </c>
      <c r="AB408" s="25" t="str" cm="1">
        <f t="array" aca="1" ref="AB408" ca="1">IF(NOT(ISNUMBER(INDEX($A:$A, LOOKUP(2, 1 / ($A$1:INDIRECT("$A$"&amp;ROW($A408)) &lt;&gt; ""),ROW($A$1:INDIRECT("$A$"&amp;ROW($A408)))), 1))), "",
VLOOKUP($AY408,'Medium-Slow'!$A$1:$B$101,2,TRUE))</f>
        <v/>
      </c>
      <c r="AC408" s="23" t="str" cm="1">
        <f t="array" aca="1" ref="AC408" ca="1">IF(NOT(ISNUMBER(INDEX($A:$A, LOOKUP(2, 1 / ($A$1:INDIRECT("$A$"&amp;ROW($A408)) &lt;&gt; ""),ROW($A$1:INDIRECT("$A$"&amp;ROW($A408)))), 1))), "",
INDEX($AC:$AC, LOOKUP(2, 1 / ($AC$1:INDIRECT("$AC$"&amp;ROW($AC408)-1) &lt;&gt; ""),ROW($AC$1:INDIRECT("$AC$"&amp;ROW($AC408)-1))), 1)+
IF(INDEX($AC:$AC, LOOKUP(2, 1 / ($AC$1:INDIRECT("$AC$"&amp;ROW($AC408)-1) &lt;&gt; ""),ROW($AC$1:INDIRECT("$AC$"&amp;ROW($AC408)-1))), 1)+
INDEX($AD:$AD, LOOKUP(2, 1 / ($AD$1:INDIRECT("$AD$"&amp;ROW($AD408)-1) &lt;&gt; ""),ROW($AD$1:INDIRECT("$AD$"&amp;ROW($AD408)-1))), 1)+
INDEX($AE:$AE, LOOKUP(2, 1 / ($AE$1:INDIRECT("$AE$"&amp;ROW($AE408)-1) &lt;&gt; ""),ROW($AE$1:INDIRECT("$AE$"&amp;ROW($AD408)-1))), 1)+
INDEX($AE:$AF, LOOKUP(2, 1 / ($AF$1:INDIRECT("$AF$"&amp;ROW($AF408)-1) &lt;&gt; ""),ROW($AF$1:INDIRECT("$AF$"&amp;ROW($AD408)-1))), 1)+
INDEX($AG:$AG, LOOKUP(2, 1 / ($AG$1:INDIRECT("$AG$"&amp;ROW($AG408)-1) &lt;&gt; ""),ROW($AG$1:INDIRECT("$AG$"&amp;ROW($AD408)-1))), 1)+
INDEX($AH:$AH, LOOKUP(2, 1 / ($AH$1:INDIRECT("$AH$"&amp;ROW($AH408)-1) &lt;&gt; ""),ROW($AH$1:INDIRECT("$AH$"&amp;ROW($AD408)-1))), 1)&gt;=510,0,
IF(INDEX($AC:$AC, LOOKUP(2, 1 / ($AC$1:INDIRECT("$AC$"&amp;ROW($AC408)-1) &lt;&gt; ""),ROW($AC$1:INDIRECT("$AC$"&amp;ROW($AC408)-1))), 1)&gt;=255,0,
VLOOKUP(INDIRECT("$G$"&amp;LOOKUP(2, 1 / ($AC$1:INDIRECT("$AC$"&amp;ROW($AC408)-1) &lt;&gt; ""),ROW($AC$1:INDIRECT("$AC$"&amp;ROW($AC408)-1)))), 'EV and Base'!$A$1:$N$671, 3, FALSE))))</f>
        <v/>
      </c>
      <c r="AD408" s="2" t="str" cm="1">
        <f t="array" aca="1" ref="AD408" ca="1">IF(NOT(ISNUMBER(INDEX($A:$A, LOOKUP(2, 1 / ($A$1:INDIRECT("$A$"&amp;ROW($A408)) &lt;&gt; ""),ROW($A$1:INDIRECT("$A$"&amp;ROW($A408)))), 1))), "",
INDEX($AD:$AD, LOOKUP(2, 1 / ($AD$1:INDIRECT("$AD$"&amp;ROW($AD408)-1) &lt;&gt; ""),ROW($AD$1:INDIRECT("$AD$"&amp;ROW($AD408)-1))), 1)+
IF(INDEX($AC:$AC, LOOKUP(2, 1 / ($AC$1:INDIRECT("$AC$"&amp;ROW($AC408)-1) &lt;&gt; ""),ROW($AC$1:INDIRECT("$AC$"&amp;ROW($AC408)-1))), 1)+
INDEX($AD:$AD, LOOKUP(2, 1 / ($AD$1:INDIRECT("$AD$"&amp;ROW($AD408)-1) &lt;&gt; ""),ROW($AD$1:INDIRECT("$AD$"&amp;ROW($AD408)-1))), 1)+
INDEX($AE:$AE, LOOKUP(2, 1 / ($AE$1:INDIRECT("$AE$"&amp;ROW($AE408)-1) &lt;&gt; ""),ROW($AE$1:INDIRECT("$AE$"&amp;ROW($AD408)-1))), 1)+
INDEX($AE:$AF, LOOKUP(2, 1 / ($AF$1:INDIRECT("$AF$"&amp;ROW($AF408)-1) &lt;&gt; ""),ROW($AF$1:INDIRECT("$AF$"&amp;ROW($AD408)-1))), 1)+
INDEX($AG:$AG, LOOKUP(2, 1 / ($AG$1:INDIRECT("$AG$"&amp;ROW($AG408)-1) &lt;&gt; ""),ROW($AG$1:INDIRECT("$AG$"&amp;ROW($AD408)-1))), 1)+
INDEX($AH:$AH, LOOKUP(2, 1 / ($AH$1:INDIRECT("$AH$"&amp;ROW($AH408)-1) &lt;&gt; ""),ROW($AH$1:INDIRECT("$AH$"&amp;ROW($AD408)-1))), 1)&gt;=510,0,
IF(INDEX($AD:$AD, LOOKUP(2, 1 / ($AD$1:INDIRECT("$AD$"&amp;ROW($AD408)-1) &lt;&gt; ""),ROW($AD$1:INDIRECT("$AD$"&amp;ROW($AD408)-1))), 1)&gt;=255,0,
VLOOKUP(INDIRECT("$G$"&amp;LOOKUP(2, 1 / ($AD$1:INDIRECT("$AD$"&amp;ROW($AD408)-1) &lt;&gt; ""),ROW($AD$1:INDIRECT("$AD$"&amp;ROW($AD408)-1)))), 'EV and Base'!$A$1:$N$671, 4, FALSE))))</f>
        <v/>
      </c>
      <c r="AE408" s="2" t="str" cm="1">
        <f t="array" aca="1" ref="AE408" ca="1">IF(NOT(ISNUMBER(INDEX($A:$A,LOOKUP(2,1/($A$1:INDIRECT("$A$"&amp;ROW($A408))&lt;&gt;""),ROW($A$1:INDIRECT("$A$"&amp;ROW($A408)))),1))),"",
INDEX($AE:$AE,LOOKUP(2,1/($AE$1:INDIRECT("$AE$"&amp;ROW($AE408)-1)&lt;&gt;""),ROW($AE$1:INDIRECT("$AE$"&amp;ROW($AE408)-1))),1)+
IF(INDEX($AC:$AC,LOOKUP(2,1/($AC$1:INDIRECT("$AC$"&amp;ROW($AC408)-1)&lt;&gt;""),ROW($AC$1:INDIRECT("$AC$"&amp;ROW($AC408)-1))),1)+
INDEX($AD:$AD,LOOKUP(2,1/($AD$1:INDIRECT("$AD$"&amp;ROW($AD408)-1)&lt;&gt;""),ROW($AD$1:INDIRECT("$AD$"&amp;ROW($AD408)-1))),1)+
INDEX($AE:$AE,LOOKUP(2,1/($AE$1:INDIRECT("$AE$"&amp;ROW($AE408)-1)&lt;&gt;""),ROW($AE$1:INDIRECT("$AE$"&amp;ROW($AD408)-1))),1)+
INDEX($AE:$AF,LOOKUP(2,1/($AF$1:INDIRECT("$AF$"&amp;ROW($AF408)-1)&lt;&gt;""),ROW($AF$1:INDIRECT("$AF$"&amp;ROW($AD408)-1))),1)+
INDEX($AG:$AG,LOOKUP(2,1/($AG$1:INDIRECT("$AG$"&amp;ROW($AG408)-1)&lt;&gt;""),ROW($AG$1:INDIRECT("$AG$"&amp;ROW($AD408)-1))),1)+
INDEX($AH:$AH,LOOKUP(2,1/($AH$1:INDIRECT("$AH$"&amp;ROW($AH408)-1)&lt;&gt;""),ROW($AH$1:INDIRECT("$AH$"&amp;ROW($AD408)-1))),1)&gt;=510,0,
IF(INDEX($AE:$AE,LOOKUP(2,1/($AE$1:INDIRECT("$AE$"&amp;ROW($AE408)-1)&lt;&gt;""),ROW($AE$1:INDIRECT("$AE$"&amp;ROW($AE408)-1))),1)&gt;=255,0,
VLOOKUP(INDIRECT("$G$"&amp;LOOKUP(2,1/($AE$1:INDIRECT("$AE$"&amp;ROW($AE408)-1)&lt;&gt;""),ROW($AE$1:INDIRECT("$AE$"&amp;ROW($AE408)-1)))),'EV and Base'!$A$1:$N$671,5,FALSE))))</f>
        <v/>
      </c>
      <c r="AF408" s="2" t="str" cm="1">
        <f t="array" aca="1" ref="AF408" ca="1">IF(NOT(ISNUMBER(INDEX($A:$A, LOOKUP(2, 1 / ($A$1:INDIRECT("$A$"&amp;ROW($A408)) &lt;&gt; ""),ROW($A$1:INDIRECT("$A$"&amp;ROW($A408)))), 1))), "",
INDEX($AF:$AF, LOOKUP(2, 1 / ($AF$1:INDIRECT("$AF$"&amp;ROW($AF408)-1) &lt;&gt; ""),ROW($AF$1:INDIRECT("$AF$"&amp;ROW($AF408)-1))), 1)+
IF(INDEX($AC:$AC, LOOKUP(2, 1 / ($AC$1:INDIRECT("$AC$"&amp;ROW($AC408)-1) &lt;&gt; ""),ROW($AC$1:INDIRECT("$AC$"&amp;ROW($AC408)-1))), 1)+
INDEX($AD:$AD, LOOKUP(2, 1 / ($AD$1:INDIRECT("$AD$"&amp;ROW($AD408)-1) &lt;&gt; ""),ROW($AD$1:INDIRECT("$AD$"&amp;ROW($AD408)-1))), 1)+
INDEX($AE:$AE, LOOKUP(2, 1 / ($AE$1:INDIRECT("$AE$"&amp;ROW($AE408)-1) &lt;&gt; ""),ROW($AE$1:INDIRECT("$AE$"&amp;ROW($AD408)-1))), 1)+
INDEX($AE:$AF, LOOKUP(2, 1 / ($AF$1:INDIRECT("$AF$"&amp;ROW($AF408)-1) &lt;&gt; ""),ROW($AF$1:INDIRECT("$AF$"&amp;ROW($AD408)-1))), 1)+
INDEX($AG:$AG, LOOKUP(2, 1 / ($AG$1:INDIRECT("$AG$"&amp;ROW($AG408)-1) &lt;&gt; ""),ROW($AG$1:INDIRECT("$AG$"&amp;ROW($AD408)-1))), 1)+
INDEX($AH:$AH, LOOKUP(2, 1 / ($AH$1:INDIRECT("$AH$"&amp;ROW($AH408)-1) &lt;&gt; ""),ROW($AH$1:INDIRECT("$AH$"&amp;ROW($AD408)-1))), 1)&gt;=510,0,
IF(INDEX($AF:$AF, LOOKUP(2, 1 / ($AF$1:INDIRECT("$AF$"&amp;ROW($AF408)-1) &lt;&gt; ""),ROW($AF$1:INDIRECT("$AF$"&amp;ROW($AF408)-1))), 1)&gt;=255,0,
VLOOKUP(INDIRECT("$G$"&amp;LOOKUP(2, 1 / ($AF$1:INDIRECT("$AF$"&amp;ROW($AF408)-1) &lt;&gt; ""),ROW($AF$1:INDIRECT("$AF$"&amp;ROW($AF408)-1)))), 'EV and Base'!$A$1:$N$671, 6, FALSE))))</f>
        <v/>
      </c>
      <c r="AG408" s="2" t="str" cm="1">
        <f t="array" aca="1" ref="AG408" ca="1">IF(NOT(ISNUMBER(INDEX($A:$A, LOOKUP(2, 1 / ($A$1:INDIRECT("$A$"&amp;ROW($A408)) &lt;&gt; ""),ROW($A$1:INDIRECT("$A$"&amp;ROW($A408)))), 1))), "",
INDEX($AG:$AG, LOOKUP(2, 1 / ($AG$1:INDIRECT("$AG$"&amp;ROW($AG408)-1) &lt;&gt; ""),ROW($AG$1:INDIRECT("$AG$"&amp;ROW($AG408)-1))), 1)+
IF(INDEX($AC:$AC, LOOKUP(2, 1 / ($AC$1:INDIRECT("$AC$"&amp;ROW($AC408)-1) &lt;&gt; ""),ROW($AC$1:INDIRECT("$AC$"&amp;ROW($AC408)-1))), 1)+
INDEX($AD:$AD, LOOKUP(2, 1 / ($AD$1:INDIRECT("$AD$"&amp;ROW($AD408)-1) &lt;&gt; ""),ROW($AD$1:INDIRECT("$AD$"&amp;ROW($AD408)-1))), 1)+
INDEX($AE:$AE, LOOKUP(2, 1 / ($AE$1:INDIRECT("$AE$"&amp;ROW($AE408)-1) &lt;&gt; ""),ROW($AE$1:INDIRECT("$AE$"&amp;ROW($AD408)-1))), 1)+
INDEX($AE:$AF, LOOKUP(2, 1 / ($AF$1:INDIRECT("$AF$"&amp;ROW($AF408)-1) &lt;&gt; ""),ROW($AF$1:INDIRECT("$AF$"&amp;ROW($AD408)-1))), 1)+
INDEX($AG:$AG, LOOKUP(2, 1 / ($AG$1:INDIRECT("$AG$"&amp;ROW($AG408)-1) &lt;&gt; ""),ROW($AG$1:INDIRECT("$AG$"&amp;ROW($AD408)-1))), 1)+
INDEX($AH:$AH, LOOKUP(2, 1 / ($AH$1:INDIRECT("$AH$"&amp;ROW($AH408)-1) &lt;&gt; ""),ROW($AH$1:INDIRECT("$AH$"&amp;ROW($AD408)-1))), 1)&gt;=510,0,
IF(INDEX($AG:$AG, LOOKUP(2, 1 / ($AG$1:INDIRECT("$AG$"&amp;ROW($AG408)-1) &lt;&gt; ""),ROW($AG$1:INDIRECT("$AG$"&amp;ROW($AG408)-1))), 1)&gt;=255,0,
VLOOKUP(INDIRECT("$G$"&amp;LOOKUP(2, 1 / ($AG$1:INDIRECT("$AG$"&amp;ROW($AG408)-1) &lt;&gt; ""),ROW($AG$1:INDIRECT("$AG$"&amp;ROW($AG408)-1)))), 'EV and Base'!$A$1:$N$671, 7, FALSE))))</f>
        <v/>
      </c>
      <c r="AH408" s="24" t="str" cm="1">
        <f t="array" aca="1" ref="AH408" ca="1">IF(NOT(ISNUMBER(INDEX($A:$A,LOOKUP(2,1/($A$1:INDIRECT("$A$"&amp;ROW($A408))&lt;&gt;""),ROW($A$1:INDIRECT("$A$"&amp;ROW($A408)))),1))),"",
INDEX($AH:$AH,LOOKUP(2,1/($AH$1:INDIRECT("$AH$"&amp;ROW($AH408)-1)&lt;&gt;""),ROW($AH$1:INDIRECT("$AH$"&amp;ROW($AH408)-1))),1)+
IF(INDEX($AC:$AC,LOOKUP(2,1/($AC$1:INDIRECT("$AC$"&amp;ROW($AC408)-1)&lt;&gt;""),ROW($AC$1:INDIRECT("$AC$"&amp;ROW($AC408)-1))),1)+
INDEX($AD:$AD,LOOKUP(2,1/($AD$1:INDIRECT("$AD$"&amp;ROW($AD408)-1)&lt;&gt;""),ROW($AD$1:INDIRECT("$AD$"&amp;ROW($AD408)-1))),1)+
INDEX($AE:$AE,LOOKUP(2,1/($AE$1:INDIRECT("$AE$"&amp;ROW($AE408)-1)&lt;&gt;""),ROW($AE$1:INDIRECT("$AE$"&amp;ROW($AD408)-1))),1)+
INDEX($AE:$AF,LOOKUP(2,1/($AF$1:INDIRECT("$AF$"&amp;ROW($AF408)-1)&lt;&gt;""),ROW($AF$1:INDIRECT("$AF$"&amp;ROW($AD408)-1))),1)+
INDEX($AG:$AG,LOOKUP(2,1/($AG$1:INDIRECT("$AG$"&amp;ROW($AG408)-1)&lt;&gt;""),ROW($AG$1:INDIRECT("$AG$"&amp;ROW($AD408)-1))),1)+
INDEX($AH:$AH,LOOKUP(2,1/($AH$1:INDIRECT("$AH$"&amp;ROW($AH408)-1)&lt;&gt;""),ROW($AH$1:INDIRECT("$AH$"&amp;ROW($AD408)-1))),1)&gt;=510,0,
IF(INDEX($AH:$AH,LOOKUP(2,1/($AH$1:INDIRECT("$AH$"&amp;ROW($AH408)-1)&lt;&gt;""),ROW($AH$1:INDIRECT("$AH$"&amp;ROW($AH408)-1))),1)&gt;=255,0,
VLOOKUP(INDIRECT("$G$"&amp;LOOKUP(2,1/($AH$1:INDIRECT("$AH$"&amp;ROW($AH408)-1)&lt;&gt;""),ROW($AH$1:INDIRECT("$AH$"&amp;ROW($AH408)-1)))),'EV and Base'!$A$1:$N$671,8,FALSE))))</f>
        <v/>
      </c>
      <c r="AI408" s="29" t="str" cm="1">
        <f t="array" aca="1" ref="AI408" ca="1">IF(NOT(ISNUMBER(INDEX($A:$A,LOOKUP(2,1/($A$1:INDIRECT("$A$"&amp;ROW($A408))&lt;&gt;""),ROW($A$1:INDIRECT("$A$"&amp;ROW($A408)))),1))),"",
ROUNDDOWN((((2*VLOOKUP($AA408,'EV and Base'!$A$1:$N$671,9,FALSE))+31+ROUNDDOWN($AC408/4,0))*$AB408)/100,0)+$AB408+10)</f>
        <v/>
      </c>
      <c r="AJ408" s="21" t="str" cm="1">
        <f t="array" aca="1" ref="AJ408" ca="1">IF(NOT(ISNUMBER(INDEX($A:$A, LOOKUP(2, 1 / ($A$1:INDIRECT("$A$"&amp;ROW($A408)) &lt;&gt; ""),ROW($A$1:INDIRECT("$A$"&amp;ROW($A408)))), 1))), "",
ROUNDDOWN((ROUNDDOWN((((2*VLOOKUP($AA408, 'EV and Base'!$A$1:$N$671, 10, FALSE))+31+ROUNDDOWN($AD408/4, 0))*$AB408)/100, 0)+5)*1.1, 0))</f>
        <v/>
      </c>
      <c r="AK408" s="21" t="str" cm="1">
        <f t="array" aca="1" ref="AK408" ca="1">IF(NOT(ISNUMBER(INDEX($A:$A, LOOKUP(2, 1 / ($A$1:INDIRECT("$A$"&amp;ROW($A408)) &lt;&gt; ""),ROW($A$1:INDIRECT("$A$"&amp;ROW($A408)))), 1))), "",
ROUNDDOWN((ROUNDDOWN((((2*VLOOKUP($AA408, 'EV and Base'!$A$1:$N$671, 11, FALSE))+30+ROUNDDOWN($AE408/4, 0))*$AB408)/100, 0)+5), 0)
&amp;"-"&amp;
ROUNDDOWN((ROUNDDOWN((((2*VLOOKUP($AA408, 'EV and Base'!$A$1:$N$671, 11, FALSE))+31+ROUNDDOWN($AE408/4, 0))*$AB408)/100, 0)+5), 0))</f>
        <v/>
      </c>
      <c r="AL408" s="21" t="str" cm="1">
        <f t="array" aca="1" ref="AL408" ca="1">IF(NOT(ISNUMBER(INDEX($A:$A, LOOKUP(2, 1 / ($A$1:INDIRECT("$A$"&amp;ROW($A408)) &lt;&gt; ""),ROW($A$1:INDIRECT("$A$"&amp;ROW($A408)))), 1))), "",
ROUNDDOWN((ROUNDDOWN((((2*VLOOKUP($AA408, 'EV and Base'!$A$1:$N$671, 12, FALSE))+0+ROUNDDOWN($AF408/4, 0))*$AB408)/100, 0)+5)*0.9, 0)
&amp;"-"&amp;
ROUNDDOWN((ROUNDDOWN((((2*VLOOKUP($AA408, 'EV and Base'!$A$1:$N$671, 12, FALSE))+31+ROUNDDOWN($AF408/4, 0))*$AB408)/100, 0)+5)*0.9, 0))</f>
        <v/>
      </c>
      <c r="AM408" s="21" t="str" cm="1">
        <f t="array" aca="1" ref="AM408" ca="1">IF(NOT(ISNUMBER(INDEX($A:$A, LOOKUP(2, 1 / ($A$1:INDIRECT("$A$"&amp;ROW($A408)) &lt;&gt; ""),ROW($A$1:INDIRECT("$A$"&amp;ROW($A408)))), 1))), "",
ROUNDDOWN((ROUNDDOWN((((2*VLOOKUP($AA408, 'EV and Base'!$A$1:$N$671, 13, FALSE))+30+ROUNDDOWN($AG408/4, 0))*$AB408)/100, 0)+5), 0)
&amp;"-"&amp;
ROUNDDOWN((ROUNDDOWN((((2*VLOOKUP($AA408, 'EV and Base'!$A$1:$N$671, 13, FALSE))+31+ROUNDDOWN($AG408/4, 0))*$AB408)/100, 0)+5), 0))</f>
        <v/>
      </c>
      <c r="AN408" s="25" t="str" cm="1">
        <f t="array" aca="1" ref="AN408" ca="1">IF(NOT(ISNUMBER(INDEX($A:$A, LOOKUP(2, 1 / ($A$1:INDIRECT("$A$"&amp;ROW($A408)) &lt;&gt; ""),ROW($A$1:INDIRECT("$A$"&amp;ROW($A408)))), 1))), "",
ROUNDDOWN((ROUNDDOWN((((2*VLOOKUP($AA408, 'EV and Base'!$A$1:$N$671, 14, FALSE))+31+ROUNDDOWN($AH408/4, 0))*$AB408)/100, 0)+5), 0))</f>
        <v/>
      </c>
      <c r="AO408" s="23" t="str" cm="1">
        <f t="array" aca="1" ref="AO408" ca="1">IF(NOT(ISNUMBER(INDEX($A:$A, LOOKUP(2, 1 / ($A$1:INDIRECT("$A$"&amp;ROW($A408)) &lt;&gt; ""),ROW($A$1:INDIRECT("$A$"&amp;ROW($A408)))), 1))), "",
ROUNDDOWN((((2*VLOOKUP($AA408, 'EV and Base'!$A$1:$N$671, 9, FALSE))+31+ROUNDDOWN($AC408/4, 0))*$AB408)/100, 0)+$AB408+10)</f>
        <v/>
      </c>
      <c r="AP408" s="2" t="str" cm="1">
        <f t="array" aca="1" ref="AP408" ca="1">IF(NOT(ISNUMBER(INDEX($A:$A, LOOKUP(2, 1 / ($A$1:INDIRECT("$A$"&amp;ROW($A408)) &lt;&gt; ""),ROW($A$1:INDIRECT("$A$"&amp;ROW($A408)))), 1))), "",
ROUNDDOWN((ROUNDDOWN((((2*VLOOKUP($AA408, 'EV and Base'!$A$1:$N$671, 10, FALSE))+31+ROUNDDOWN($AD408/4, 0))*$AB408)/100, 0)+5)*1.1, 0))</f>
        <v/>
      </c>
      <c r="AQ408" s="2" t="str" cm="1">
        <f t="array" aca="1" ref="AQ408" ca="1">IF(NOT(ISNUMBER(INDEX($A:$A, LOOKUP(2, 1 / ($A$1:INDIRECT("$A$"&amp;ROW($A408)) &lt;&gt; ""),ROW($A$1:INDIRECT("$A$"&amp;ROW($A408)))), 1))), "",
ROUNDDOWN((ROUNDDOWN((((2*VLOOKUP($AA408, 'EV and Base'!$A$1:$N$671, 11, FALSE))+$AV$2+ROUNDDOWN($AE408/4, 0))*$AB408)/100, 0)+5), 0))</f>
        <v/>
      </c>
      <c r="AR408" s="22" t="str" cm="1">
        <f t="array" aca="1" ref="AR408" ca="1">IF(NOT(ISNUMBER(INDEX($A:$A, LOOKUP(2, 1 / ($A$1:INDIRECT("$A$"&amp;ROW($A408)) &lt;&gt; ""),ROW($A$1:INDIRECT("$A$"&amp;ROW($A408)))), 1))), "",
ROUNDDOWN((ROUNDDOWN((((2*VLOOKUP($AA408, 'EV and Base'!$A$1:$N$671, 12, FALSE))+$AW$2+ROUNDDOWN($AF408/4, 0))*$AB408)/100, 0)+5)*0.9, 0))</f>
        <v/>
      </c>
      <c r="AS408" s="2" t="str" cm="1">
        <f t="array" aca="1" ref="AS408" ca="1">IF(NOT(ISNUMBER(INDEX($A:$A, LOOKUP(2, 1 / ($A$1:INDIRECT("$A$"&amp;ROW($A408)) &lt;&gt; ""),ROW($A$1:INDIRECT("$A$"&amp;ROW($A408)))), 1))), "",
ROUNDDOWN((ROUNDDOWN((((2*VLOOKUP($AA408, 'EV and Base'!$A$1:$N$671, 13, FALSE))+$AX$2+ROUNDDOWN($AG408/4, 0))*$AB408)/100, 0)+5), 0))</f>
        <v/>
      </c>
      <c r="AT408" s="24" t="str" cm="1">
        <f t="array" aca="1" ref="AT408" ca="1">IF(NOT(ISNUMBER(INDEX($A:$A, LOOKUP(2, 1 / ($A$1:INDIRECT("$A$"&amp;ROW($A408)) &lt;&gt; ""),ROW($A$1:INDIRECT("$A$"&amp;ROW($A408)))), 1))), "",
ROUNDDOWN((ROUNDDOWN((((2*VLOOKUP($AA408, 'EV and Base'!$A$1:$N$671, 14, FALSE))+31+ROUNDDOWN($AH408/4, 0))*$AB408)/100, 0)+5), 0))</f>
        <v/>
      </c>
      <c r="AU408" s="28">
        <v>255</v>
      </c>
      <c r="AY408" t="str" cm="1">
        <f t="array" aca="1" ref="AY408" ca="1">IF(NOT(ISNUMBER(INDEX($A:$A,LOOKUP(2,1/($A$1:INDIRECT("$A$"&amp;ROW($A408))&lt;&gt;""),ROW($A$1:INDIRECT("$A$"&amp;ROW($A408)))),1))),"",
INDEX($AY:$AY,LOOKUP(2,1/($AY$1:INDIRECT("$AY$"&amp;ROW($AY408)-1)&lt;&gt;""),ROW($AY$1:INDIRECT("$AY$"&amp;ROW($AY408)-1))),1)+$BL408)</f>
        <v/>
      </c>
      <c r="AZ408" s="3" t="str" cm="1">
        <f t="array" aca="1" ref="AZ408" ca="1">IF(NOT(ISNUMBER(INDEX($A:$A, LOOKUP(2, 1 / ($A$1:INDIRECT("$A$"&amp;ROW($A408)) &lt;&gt; ""),ROW($A$1:INDIRECT("$A$"&amp;ROW($A408)))), 1))), "",
VLOOKUP(INDIRECT("$G$"&amp;LOOKUP(2, 1 / ($AY$1:INDIRECT("$AY$"&amp;ROW($AY408)-1) &lt;&gt; ""),ROW($AY$1:INDIRECT("$AY$"&amp;ROW($AY408)-1)))),'EV and Base'!A331:N1001,2,FALSE))</f>
        <v/>
      </c>
      <c r="BA408" s="3" t="str" cm="1">
        <f t="array" aca="1" ref="BA408" ca="1">IF(NOT(ISNUMBER(INDEX($A:$A, LOOKUP(2, 1 / ($A$1:INDIRECT("$A$"&amp;ROW($A408)) &lt;&gt; ""),ROW($A$1:INDIRECT("$A$"&amp;ROW($A408)))), 1))), "",
INDIRECT("$I$"&amp;LOOKUP(2, 1 / ($AY$1:INDIRECT("$AY$"&amp;ROW($AY408)-1) &lt;&gt; ""),ROW($AY$1:INDIRECT("$AY$"&amp;ROW($AY408)-1)))))</f>
        <v/>
      </c>
      <c r="BB408" s="1" t="str" cm="1">
        <f t="array" aca="1" ref="BB408" ca="1">IF(NOT(ISNUMBER(INDEX($A:$A, LOOKUP(2, 1 / ($A$1:INDIRECT("$A$"&amp;ROW($A408)) &lt;&gt; ""),ROW($A$1:INDIRECT("$A$"&amp;ROW($A408)))), 1))), "",
INDIRECT("$AB$"&amp;LOOKUP(2, 1 / ($AY$1:INDIRECT("$AY$"&amp;ROW($AY408)-1) &lt;&gt; ""),ROW($AY$1:INDIRECT("$AY$"&amp;ROW($AY408)-1)))))</f>
        <v/>
      </c>
      <c r="BC408" s="3" t="str" cm="1">
        <f t="array" aca="1" ref="BC408" ca="1">IF(NOT(ISNUMBER(INDEX($A:$A,LOOKUP(2,1/($A$1:INDIRECT("$A$"&amp;ROW($A408))&lt;&gt;""),ROW($A$1:INDIRECT("$A$"&amp;ROW($A408)))),1))),"",
$BA408+$BA408+10)</f>
        <v/>
      </c>
      <c r="BD408" s="3" t="str" cm="1">
        <f t="array" aca="1" ref="BD408" ca="1">IF(NOT(ISNUMBER(INDEX($A:$A,LOOKUP(2,1/($A$1:INDIRECT("$A$"&amp;ROW($A408))&lt;&gt;""),ROW($A$1:INDIRECT("$A$"&amp;ROW($A408)))),1))),"",
$BA408+$BB408+10)</f>
        <v/>
      </c>
      <c r="BE408" s="3" t="str" cm="1">
        <f t="array" aca="1" ref="BE408" ca="1">IF(NOT(ISNUMBER(INDEX($A:$A,LOOKUP(2,1/($A$1:INDIRECT("$A$"&amp;ROW($A408))&lt;&gt;""),ROW($A$1:INDIRECT("$A$"&amp;ROW($A408)))),1))),"",
$BC408*$BC408)</f>
        <v/>
      </c>
      <c r="BF408" s="3" t="str" cm="1">
        <f t="array" aca="1" ref="BF408" ca="1">IF(NOT(ISNUMBER(INDEX($A:$A,LOOKUP(2,1/($A$1:INDIRECT("$A$"&amp;ROW($A408))&lt;&gt;""),ROW($A$1:INDIRECT("$A$"&amp;ROW($A408)))),1))),"",
$BD408*$BD408)</f>
        <v/>
      </c>
      <c r="BG408" s="3" t="str" cm="1">
        <f t="array" aca="1" ref="BG408" ca="1">IF(NOT(ISNUMBER(INDEX($A:$A,LOOKUP(2,1/($A$1:INDIRECT("$A$"&amp;ROW($A408))&lt;&gt;""),ROW($A$1:INDIRECT("$A$"&amp;ROW($A408)))),1))),"",
_xlfn.FLOOR.MATH(1.5*_xlfn.FLOOR.MATH($AZ408*BA408/5)))</f>
        <v/>
      </c>
      <c r="BH408" s="3" t="str" cm="1">
        <f t="array" aca="1" ref="BH408" ca="1">IF(NOT(ISNUMBER(INDEX($A:$A, LOOKUP(2, 1 / ($A$1:INDIRECT("$A$"&amp;ROW($A408)) &lt;&gt; ""),ROW($A$1:INDIRECT("$A$"&amp;ROW($A408)))), 1))), "",
_xlfn.FLOOR.MATH($BG408/IF(OR(INDIRECT("$C$"&amp;LOOKUP(2, 1 / ($AY$1:INDIRECT("$AY$"&amp;ROW($AY408)-1) &lt;&gt; ""),ROW($AY$1:INDIRECT("$AY$"&amp;ROW($AY408)-1))))="Multi",
INDIRECT("$C$"&amp;LOOKUP(2, 1 / ($AY$1:INDIRECT("$AY$"&amp;ROW($AY408)-1) &lt;&gt; ""),ROW($AY$1:INDIRECT("$AY$"&amp;ROW($AY408)-1))))="Double"),2,1)))</f>
        <v/>
      </c>
      <c r="BI408" s="3" t="str" cm="1">
        <f t="array" aca="1" ref="BI408" ca="1">IF(NOT(ISNUMBER(INDEX($A:$A,LOOKUP(2,1/($A$1:INDIRECT("$A$"&amp;ROW($A408))&lt;&gt;""),ROW($A$1:INDIRECT("$A$"&amp;ROW($A408)))),1))),"",
VLOOKUP($BC408,GameFreakSQRT!$A$1:$B$200,2,FALSE))</f>
        <v/>
      </c>
      <c r="BJ408" s="3" t="str" cm="1">
        <f t="array" aca="1" ref="BJ408" ca="1">IF(NOT(ISNUMBER(INDEX($A:$A,LOOKUP(2,1/($A$1:INDIRECT("$A$"&amp;ROW($A408))&lt;&gt;""),ROW($A$1:INDIRECT("$A$"&amp;ROW($A408)))),1))),"",
VLOOKUP($BD408,GameFreakSQRT!$A$1:$B$200,2,FALSE))</f>
        <v/>
      </c>
      <c r="BK408" s="3" t="str" cm="1">
        <f t="array" aca="1" ref="BK408" ca="1">IF(NOT(ISNUMBER(INDEX($A:$A,LOOKUP(2,1/($A$1:INDIRECT("$A$"&amp;ROW($A408))&lt;&gt;""),ROW($A$1:INDIRECT("$A$"&amp;ROW($A408)))),1))),"",
_xlfn.FLOOR.MATH((($BI408*$BE408)*$BH408)/($BJ408*$BF408))+1)</f>
        <v/>
      </c>
      <c r="BL408" s="3" t="str" cm="1">
        <f t="array" aca="1" ref="BL408" ca="1">IF(NOT(ISNUMBER(INDEX($A:$A,LOOKUP(2,1/($A$1:INDIRECT("$A$"&amp;ROW($A408))&lt;&gt;""),ROW($A$1:INDIRECT("$A$"&amp;ROW($A408)))),1))),"",
_xlfn.FLOOR.MATH($BK408*IF(NOT(INDIRECT("$Z$"&amp;LOOKUP(2, 1 / ($AY$1:INDIRECT("$AY$"&amp;ROW($AY408)-1) &lt;&gt; ""),ROW($AY$1:INDIRECT("$AY$"&amp;ROW($AY408)-1))))=""),1.5,1)))</f>
        <v/>
      </c>
      <c r="BM408" s="3" t="str" cm="1">
        <f t="array" aca="1" ref="BM408" ca="1">IF(NOT(ISNUMBER(INDEX($A:$A, LOOKUP(2, 1 / ($A$1:INDIRECT("$A$"&amp;ROW($A408)) &lt;&gt; ""),ROW($A$1:INDIRECT("$A$"&amp;ROW($A408)))), 1))), "",
INDIRECT("$Y$"&amp;LOOKUP(2, 1 / ($AY$1:INDIRECT("$AY$"&amp;ROW($AY408)-1) &lt;&gt; ""),ROW($AY$1:INDIRECT("$AY$"&amp;ROW($AY408)-1)))))</f>
        <v/>
      </c>
      <c r="BN408" s="3" t="str">
        <f t="shared" ca="1" si="37"/>
        <v/>
      </c>
    </row>
    <row r="409" spans="1:66" x14ac:dyDescent="0.45">
      <c r="A409" s="68"/>
      <c r="B409" s="68"/>
      <c r="C409" s="68"/>
      <c r="D409" s="68"/>
      <c r="E409" s="68"/>
      <c r="F409" s="56">
        <v>2</v>
      </c>
      <c r="G409" s="2" t="s">
        <v>255</v>
      </c>
      <c r="H409" s="2" t="s">
        <v>50</v>
      </c>
      <c r="I409" s="2">
        <v>34</v>
      </c>
      <c r="J409" s="2" t="s">
        <v>111</v>
      </c>
      <c r="K409" s="2" t="s">
        <v>252</v>
      </c>
      <c r="L409" s="2" t="s">
        <v>53</v>
      </c>
      <c r="M409" s="2" t="s">
        <v>185</v>
      </c>
      <c r="N409" s="2" t="s">
        <v>177</v>
      </c>
      <c r="O409" s="2" t="s">
        <v>679</v>
      </c>
      <c r="P409" s="2" t="s">
        <v>680</v>
      </c>
      <c r="Q409" s="2">
        <v>0</v>
      </c>
      <c r="R409" s="2">
        <f>_xlfn.FLOOR.MATH((((2*VLOOKUP(G409, 'EV and Base'!$A$1:$N$671, 9, FALSE))+$Q409)*$I409)/100)+$I409+10</f>
        <v>91</v>
      </c>
      <c r="S409" s="2">
        <f>_xlfn.FLOOR.MATH((_xlfn.FLOOR.MATH((((2*VLOOKUP($G409, 'EV and Base'!$A$1:$N$671, 10, FALSE))+$Q409)*$I409)/100)+5)*
IF(OR($J409="Lonely", $J409="Brave", $J409="Adamant", $J409="Naughty"), 1.1,
IF(OR($J409="Bold", $J409="Timid", $J409="Modest", $J409="Calm"), 0.9, 1)))</f>
        <v>73</v>
      </c>
      <c r="T409" s="2">
        <f>_xlfn.FLOOR.MATH((_xlfn.FLOOR.MATH((((2*VLOOKUP($G409, 'EV and Base'!$A$1:$N$671, 11, FALSE))+$Q409)*$I409)/100)+5)*
IF(OR($J409="Bold", $J409="Relaxed", $J409="Impish", $J409="Lax"), 1.1,
IF(OR($J409="Lonely", $J409="Hasty", $J409="Mild", $J409="Gentle"), 0.9, 1)))</f>
        <v>49</v>
      </c>
      <c r="U409" s="2">
        <f>_xlfn.FLOOR.MATH((_xlfn.FLOOR.MATH((((2*VLOOKUP($G409, 'EV and Base'!$A$1:$N$671, 12, FALSE))+$Q409)*$I409)/100)+5)*
IF(OR($J409="Modest", $J409="Mild", $J409="Quiet", $J409="Rash"), 1.1,
IF(OR($J409="Adamant", $J409="Impish", $J409="Jolly", $J409="Careful"), 0.9, 1)))</f>
        <v>59</v>
      </c>
      <c r="V409" s="2">
        <f>_xlfn.FLOOR.MATH((_xlfn.FLOOR.MATH((((2*VLOOKUP($G409, 'EV and Base'!$A$1:$N$671, 13, FALSE))+$Q409)*$I409)/100)+5)*
IF(OR($J409="Calm", $J409="Gentle", $J409="Sassy", $J409="Careful"), 1.1,
IF(OR($J409="Naughty", $J409="Lax", $J409="Naive", $J409="Rash"), 0.9, 1)))</f>
        <v>42</v>
      </c>
      <c r="W409" s="2">
        <f>_xlfn.FLOOR.MATH((_xlfn.FLOOR.MATH((((2*VLOOKUP($G409, 'EV and Base'!$A$1:$N$671, 14, FALSE))+$Q409)*$I409)/100)+5)*
IF(OR($J409="Timid", $J409="Hasty", $J409="Jolly", $J409="Naive"), 1.1,
IF(OR($J409="Brave", $J409="Relaxed", $J409="Quiet", $J409="Sassy"), 0.9, 1)))</f>
        <v>63</v>
      </c>
      <c r="X409" s="68"/>
      <c r="Z409" s="1">
        <v>1</v>
      </c>
      <c r="AA409" s="23" t="str" cm="1">
        <f t="array" aca="1" ref="AA409" ca="1">IF(NOT(ISNUMBER(INDEX($A:$A,LOOKUP(2,1/($A$1:INDIRECT("$A$"&amp;ROW($A409))&lt;&gt;""),ROW($A$1:INDIRECT("$A$"&amp;ROW($A409)))),1))),"",
IF(NOT(ISNUMBER($A409)),$AA408,
IF($AB409&lt;16,"Lillipup",
IF($AB409&lt;32,"Herdier",
"Stoutland"))))</f>
        <v/>
      </c>
      <c r="AB409" s="25" t="str" cm="1">
        <f t="array" aca="1" ref="AB409" ca="1">IF(NOT(ISNUMBER(INDEX($A:$A, LOOKUP(2, 1 / ($A$1:INDIRECT("$A$"&amp;ROW($A409)) &lt;&gt; ""),ROW($A$1:INDIRECT("$A$"&amp;ROW($A409)))), 1))), "",
VLOOKUP($AY409,'Medium-Slow'!$A$1:$B$101,2,TRUE))</f>
        <v/>
      </c>
      <c r="AC409" s="23" t="str" cm="1">
        <f t="array" aca="1" ref="AC409" ca="1">IF(NOT(ISNUMBER(INDEX($A:$A, LOOKUP(2, 1 / ($A$1:INDIRECT("$A$"&amp;ROW($A409)) &lt;&gt; ""),ROW($A$1:INDIRECT("$A$"&amp;ROW($A409)))), 1))), "",
INDEX($AC:$AC, LOOKUP(2, 1 / ($AC$1:INDIRECT("$AC$"&amp;ROW($AC409)-1) &lt;&gt; ""),ROW($AC$1:INDIRECT("$AC$"&amp;ROW($AC409)-1))), 1)+
IF(INDEX($AC:$AC, LOOKUP(2, 1 / ($AC$1:INDIRECT("$AC$"&amp;ROW($AC409)-1) &lt;&gt; ""),ROW($AC$1:INDIRECT("$AC$"&amp;ROW($AC409)-1))), 1)+
INDEX($AD:$AD, LOOKUP(2, 1 / ($AD$1:INDIRECT("$AD$"&amp;ROW($AD409)-1) &lt;&gt; ""),ROW($AD$1:INDIRECT("$AD$"&amp;ROW($AD409)-1))), 1)+
INDEX($AE:$AE, LOOKUP(2, 1 / ($AE$1:INDIRECT("$AE$"&amp;ROW($AE409)-1) &lt;&gt; ""),ROW($AE$1:INDIRECT("$AE$"&amp;ROW($AD409)-1))), 1)+
INDEX($AE:$AF, LOOKUP(2, 1 / ($AF$1:INDIRECT("$AF$"&amp;ROW($AF409)-1) &lt;&gt; ""),ROW($AF$1:INDIRECT("$AF$"&amp;ROW($AD409)-1))), 1)+
INDEX($AG:$AG, LOOKUP(2, 1 / ($AG$1:INDIRECT("$AG$"&amp;ROW($AG409)-1) &lt;&gt; ""),ROW($AG$1:INDIRECT("$AG$"&amp;ROW($AD409)-1))), 1)+
INDEX($AH:$AH, LOOKUP(2, 1 / ($AH$1:INDIRECT("$AH$"&amp;ROW($AH409)-1) &lt;&gt; ""),ROW($AH$1:INDIRECT("$AH$"&amp;ROW($AD409)-1))), 1)&gt;=510,0,
IF(INDEX($AC:$AC, LOOKUP(2, 1 / ($AC$1:INDIRECT("$AC$"&amp;ROW($AC409)-1) &lt;&gt; ""),ROW($AC$1:INDIRECT("$AC$"&amp;ROW($AC409)-1))), 1)&gt;=255,0,
VLOOKUP(INDIRECT("$G$"&amp;LOOKUP(2, 1 / ($AC$1:INDIRECT("$AC$"&amp;ROW($AC409)-1) &lt;&gt; ""),ROW($AC$1:INDIRECT("$AC$"&amp;ROW($AC409)-1)))), 'EV and Base'!$A$1:$N$671, 3, FALSE))))</f>
        <v/>
      </c>
      <c r="AD409" s="2" t="str" cm="1">
        <f t="array" aca="1" ref="AD409" ca="1">IF(NOT(ISNUMBER(INDEX($A:$A, LOOKUP(2, 1 / ($A$1:INDIRECT("$A$"&amp;ROW($A409)) &lt;&gt; ""),ROW($A$1:INDIRECT("$A$"&amp;ROW($A409)))), 1))), "",
INDEX($AD:$AD, LOOKUP(2, 1 / ($AD$1:INDIRECT("$AD$"&amp;ROW($AD409)-1) &lt;&gt; ""),ROW($AD$1:INDIRECT("$AD$"&amp;ROW($AD409)-1))), 1)+
IF(INDEX($AC:$AC, LOOKUP(2, 1 / ($AC$1:INDIRECT("$AC$"&amp;ROW($AC409)-1) &lt;&gt; ""),ROW($AC$1:INDIRECT("$AC$"&amp;ROW($AC409)-1))), 1)+
INDEX($AD:$AD, LOOKUP(2, 1 / ($AD$1:INDIRECT("$AD$"&amp;ROW($AD409)-1) &lt;&gt; ""),ROW($AD$1:INDIRECT("$AD$"&amp;ROW($AD409)-1))), 1)+
INDEX($AE:$AE, LOOKUP(2, 1 / ($AE$1:INDIRECT("$AE$"&amp;ROW($AE409)-1) &lt;&gt; ""),ROW($AE$1:INDIRECT("$AE$"&amp;ROW($AD409)-1))), 1)+
INDEX($AE:$AF, LOOKUP(2, 1 / ($AF$1:INDIRECT("$AF$"&amp;ROW($AF409)-1) &lt;&gt; ""),ROW($AF$1:INDIRECT("$AF$"&amp;ROW($AD409)-1))), 1)+
INDEX($AG:$AG, LOOKUP(2, 1 / ($AG$1:INDIRECT("$AG$"&amp;ROW($AG409)-1) &lt;&gt; ""),ROW($AG$1:INDIRECT("$AG$"&amp;ROW($AD409)-1))), 1)+
INDEX($AH:$AH, LOOKUP(2, 1 / ($AH$1:INDIRECT("$AH$"&amp;ROW($AH409)-1) &lt;&gt; ""),ROW($AH$1:INDIRECT("$AH$"&amp;ROW($AD409)-1))), 1)&gt;=510,0,
IF(INDEX($AD:$AD, LOOKUP(2, 1 / ($AD$1:INDIRECT("$AD$"&amp;ROW($AD409)-1) &lt;&gt; ""),ROW($AD$1:INDIRECT("$AD$"&amp;ROW($AD409)-1))), 1)&gt;=255,0,
VLOOKUP(INDIRECT("$G$"&amp;LOOKUP(2, 1 / ($AD$1:INDIRECT("$AD$"&amp;ROW($AD409)-1) &lt;&gt; ""),ROW($AD$1:INDIRECT("$AD$"&amp;ROW($AD409)-1)))), 'EV and Base'!$A$1:$N$671, 4, FALSE))))</f>
        <v/>
      </c>
      <c r="AE409" s="2" t="str" cm="1">
        <f t="array" aca="1" ref="AE409" ca="1">IF(NOT(ISNUMBER(INDEX($A:$A,LOOKUP(2,1/($A$1:INDIRECT("$A$"&amp;ROW($A409))&lt;&gt;""),ROW($A$1:INDIRECT("$A$"&amp;ROW($A409)))),1))),"",
INDEX($AE:$AE,LOOKUP(2,1/($AE$1:INDIRECT("$AE$"&amp;ROW($AE409)-1)&lt;&gt;""),ROW($AE$1:INDIRECT("$AE$"&amp;ROW($AE409)-1))),1)+
IF(INDEX($AC:$AC,LOOKUP(2,1/($AC$1:INDIRECT("$AC$"&amp;ROW($AC409)-1)&lt;&gt;""),ROW($AC$1:INDIRECT("$AC$"&amp;ROW($AC409)-1))),1)+
INDEX($AD:$AD,LOOKUP(2,1/($AD$1:INDIRECT("$AD$"&amp;ROW($AD409)-1)&lt;&gt;""),ROW($AD$1:INDIRECT("$AD$"&amp;ROW($AD409)-1))),1)+
INDEX($AE:$AE,LOOKUP(2,1/($AE$1:INDIRECT("$AE$"&amp;ROW($AE409)-1)&lt;&gt;""),ROW($AE$1:INDIRECT("$AE$"&amp;ROW($AD409)-1))),1)+
INDEX($AE:$AF,LOOKUP(2,1/($AF$1:INDIRECT("$AF$"&amp;ROW($AF409)-1)&lt;&gt;""),ROW($AF$1:INDIRECT("$AF$"&amp;ROW($AD409)-1))),1)+
INDEX($AG:$AG,LOOKUP(2,1/($AG$1:INDIRECT("$AG$"&amp;ROW($AG409)-1)&lt;&gt;""),ROW($AG$1:INDIRECT("$AG$"&amp;ROW($AD409)-1))),1)+
INDEX($AH:$AH,LOOKUP(2,1/($AH$1:INDIRECT("$AH$"&amp;ROW($AH409)-1)&lt;&gt;""),ROW($AH$1:INDIRECT("$AH$"&amp;ROW($AD409)-1))),1)&gt;=510,0,
IF(INDEX($AE:$AE,LOOKUP(2,1/($AE$1:INDIRECT("$AE$"&amp;ROW($AE409)-1)&lt;&gt;""),ROW($AE$1:INDIRECT("$AE$"&amp;ROW($AE409)-1))),1)&gt;=255,0,
VLOOKUP(INDIRECT("$G$"&amp;LOOKUP(2,1/($AE$1:INDIRECT("$AE$"&amp;ROW($AE409)-1)&lt;&gt;""),ROW($AE$1:INDIRECT("$AE$"&amp;ROW($AE409)-1)))),'EV and Base'!$A$1:$N$671,5,FALSE))))</f>
        <v/>
      </c>
      <c r="AF409" s="2" t="str" cm="1">
        <f t="array" aca="1" ref="AF409" ca="1">IF(NOT(ISNUMBER(INDEX($A:$A, LOOKUP(2, 1 / ($A$1:INDIRECT("$A$"&amp;ROW($A409)) &lt;&gt; ""),ROW($A$1:INDIRECT("$A$"&amp;ROW($A409)))), 1))), "",
INDEX($AF:$AF, LOOKUP(2, 1 / ($AF$1:INDIRECT("$AF$"&amp;ROW($AF409)-1) &lt;&gt; ""),ROW($AF$1:INDIRECT("$AF$"&amp;ROW($AF409)-1))), 1)+
IF(INDEX($AC:$AC, LOOKUP(2, 1 / ($AC$1:INDIRECT("$AC$"&amp;ROW($AC409)-1) &lt;&gt; ""),ROW($AC$1:INDIRECT("$AC$"&amp;ROW($AC409)-1))), 1)+
INDEX($AD:$AD, LOOKUP(2, 1 / ($AD$1:INDIRECT("$AD$"&amp;ROW($AD409)-1) &lt;&gt; ""),ROW($AD$1:INDIRECT("$AD$"&amp;ROW($AD409)-1))), 1)+
INDEX($AE:$AE, LOOKUP(2, 1 / ($AE$1:INDIRECT("$AE$"&amp;ROW($AE409)-1) &lt;&gt; ""),ROW($AE$1:INDIRECT("$AE$"&amp;ROW($AD409)-1))), 1)+
INDEX($AE:$AF, LOOKUP(2, 1 / ($AF$1:INDIRECT("$AF$"&amp;ROW($AF409)-1) &lt;&gt; ""),ROW($AF$1:INDIRECT("$AF$"&amp;ROW($AD409)-1))), 1)+
INDEX($AG:$AG, LOOKUP(2, 1 / ($AG$1:INDIRECT("$AG$"&amp;ROW($AG409)-1) &lt;&gt; ""),ROW($AG$1:INDIRECT("$AG$"&amp;ROW($AD409)-1))), 1)+
INDEX($AH:$AH, LOOKUP(2, 1 / ($AH$1:INDIRECT("$AH$"&amp;ROW($AH409)-1) &lt;&gt; ""),ROW($AH$1:INDIRECT("$AH$"&amp;ROW($AD409)-1))), 1)&gt;=510,0,
IF(INDEX($AF:$AF, LOOKUP(2, 1 / ($AF$1:INDIRECT("$AF$"&amp;ROW($AF409)-1) &lt;&gt; ""),ROW($AF$1:INDIRECT("$AF$"&amp;ROW($AF409)-1))), 1)&gt;=255,0,
VLOOKUP(INDIRECT("$G$"&amp;LOOKUP(2, 1 / ($AF$1:INDIRECT("$AF$"&amp;ROW($AF409)-1) &lt;&gt; ""),ROW($AF$1:INDIRECT("$AF$"&amp;ROW($AF409)-1)))), 'EV and Base'!$A$1:$N$671, 6, FALSE))))</f>
        <v/>
      </c>
      <c r="AG409" s="2" t="str" cm="1">
        <f t="array" aca="1" ref="AG409" ca="1">IF(NOT(ISNUMBER(INDEX($A:$A, LOOKUP(2, 1 / ($A$1:INDIRECT("$A$"&amp;ROW($A409)) &lt;&gt; ""),ROW($A$1:INDIRECT("$A$"&amp;ROW($A409)))), 1))), "",
INDEX($AG:$AG, LOOKUP(2, 1 / ($AG$1:INDIRECT("$AG$"&amp;ROW($AG409)-1) &lt;&gt; ""),ROW($AG$1:INDIRECT("$AG$"&amp;ROW($AG409)-1))), 1)+
IF(INDEX($AC:$AC, LOOKUP(2, 1 / ($AC$1:INDIRECT("$AC$"&amp;ROW($AC409)-1) &lt;&gt; ""),ROW($AC$1:INDIRECT("$AC$"&amp;ROW($AC409)-1))), 1)+
INDEX($AD:$AD, LOOKUP(2, 1 / ($AD$1:INDIRECT("$AD$"&amp;ROW($AD409)-1) &lt;&gt; ""),ROW($AD$1:INDIRECT("$AD$"&amp;ROW($AD409)-1))), 1)+
INDEX($AE:$AE, LOOKUP(2, 1 / ($AE$1:INDIRECT("$AE$"&amp;ROW($AE409)-1) &lt;&gt; ""),ROW($AE$1:INDIRECT("$AE$"&amp;ROW($AD409)-1))), 1)+
INDEX($AE:$AF, LOOKUP(2, 1 / ($AF$1:INDIRECT("$AF$"&amp;ROW($AF409)-1) &lt;&gt; ""),ROW($AF$1:INDIRECT("$AF$"&amp;ROW($AD409)-1))), 1)+
INDEX($AG:$AG, LOOKUP(2, 1 / ($AG$1:INDIRECT("$AG$"&amp;ROW($AG409)-1) &lt;&gt; ""),ROW($AG$1:INDIRECT("$AG$"&amp;ROW($AD409)-1))), 1)+
INDEX($AH:$AH, LOOKUP(2, 1 / ($AH$1:INDIRECT("$AH$"&amp;ROW($AH409)-1) &lt;&gt; ""),ROW($AH$1:INDIRECT("$AH$"&amp;ROW($AD409)-1))), 1)&gt;=510,0,
IF(INDEX($AG:$AG, LOOKUP(2, 1 / ($AG$1:INDIRECT("$AG$"&amp;ROW($AG409)-1) &lt;&gt; ""),ROW($AG$1:INDIRECT("$AG$"&amp;ROW($AG409)-1))), 1)&gt;=255,0,
VLOOKUP(INDIRECT("$G$"&amp;LOOKUP(2, 1 / ($AG$1:INDIRECT("$AG$"&amp;ROW($AG409)-1) &lt;&gt; ""),ROW($AG$1:INDIRECT("$AG$"&amp;ROW($AG409)-1)))), 'EV and Base'!$A$1:$N$671, 7, FALSE))))</f>
        <v/>
      </c>
      <c r="AH409" s="24" t="str" cm="1">
        <f t="array" aca="1" ref="AH409" ca="1">IF(NOT(ISNUMBER(INDEX($A:$A,LOOKUP(2,1/($A$1:INDIRECT("$A$"&amp;ROW($A409))&lt;&gt;""),ROW($A$1:INDIRECT("$A$"&amp;ROW($A409)))),1))),"",
INDEX($AH:$AH,LOOKUP(2,1/($AH$1:INDIRECT("$AH$"&amp;ROW($AH409)-1)&lt;&gt;""),ROW($AH$1:INDIRECT("$AH$"&amp;ROW($AH409)-1))),1)+
IF(INDEX($AC:$AC,LOOKUP(2,1/($AC$1:INDIRECT("$AC$"&amp;ROW($AC409)-1)&lt;&gt;""),ROW($AC$1:INDIRECT("$AC$"&amp;ROW($AC409)-1))),1)+
INDEX($AD:$AD,LOOKUP(2,1/($AD$1:INDIRECT("$AD$"&amp;ROW($AD409)-1)&lt;&gt;""),ROW($AD$1:INDIRECT("$AD$"&amp;ROW($AD409)-1))),1)+
INDEX($AE:$AE,LOOKUP(2,1/($AE$1:INDIRECT("$AE$"&amp;ROW($AE409)-1)&lt;&gt;""),ROW($AE$1:INDIRECT("$AE$"&amp;ROW($AD409)-1))),1)+
INDEX($AE:$AF,LOOKUP(2,1/($AF$1:INDIRECT("$AF$"&amp;ROW($AF409)-1)&lt;&gt;""),ROW($AF$1:INDIRECT("$AF$"&amp;ROW($AD409)-1))),1)+
INDEX($AG:$AG,LOOKUP(2,1/($AG$1:INDIRECT("$AG$"&amp;ROW($AG409)-1)&lt;&gt;""),ROW($AG$1:INDIRECT("$AG$"&amp;ROW($AD409)-1))),1)+
INDEX($AH:$AH,LOOKUP(2,1/($AH$1:INDIRECT("$AH$"&amp;ROW($AH409)-1)&lt;&gt;""),ROW($AH$1:INDIRECT("$AH$"&amp;ROW($AD409)-1))),1)&gt;=510,0,
IF(INDEX($AH:$AH,LOOKUP(2,1/($AH$1:INDIRECT("$AH$"&amp;ROW($AH409)-1)&lt;&gt;""),ROW($AH$1:INDIRECT("$AH$"&amp;ROW($AH409)-1))),1)&gt;=255,0,
VLOOKUP(INDIRECT("$G$"&amp;LOOKUP(2,1/($AH$1:INDIRECT("$AH$"&amp;ROW($AH409)-1)&lt;&gt;""),ROW($AH$1:INDIRECT("$AH$"&amp;ROW($AH409)-1)))),'EV and Base'!$A$1:$N$671,8,FALSE))))</f>
        <v/>
      </c>
      <c r="AI409" s="29" t="str" cm="1">
        <f t="array" aca="1" ref="AI409" ca="1">IF(NOT(ISNUMBER(INDEX($A:$A,LOOKUP(2,1/($A$1:INDIRECT("$A$"&amp;ROW($A409))&lt;&gt;""),ROW($A$1:INDIRECT("$A$"&amp;ROW($A409)))),1))),"",
ROUNDDOWN((((2*VLOOKUP($AA409,'EV and Base'!$A$1:$N$671,9,FALSE))+31+ROUNDDOWN($AC409/4,0))*$AB409)/100,0)+$AB409+10)</f>
        <v/>
      </c>
      <c r="AJ409" s="21" t="str" cm="1">
        <f t="array" aca="1" ref="AJ409" ca="1">IF(NOT(ISNUMBER(INDEX($A:$A, LOOKUP(2, 1 / ($A$1:INDIRECT("$A$"&amp;ROW($A409)) &lt;&gt; ""),ROW($A$1:INDIRECT("$A$"&amp;ROW($A409)))), 1))), "",
ROUNDDOWN((ROUNDDOWN((((2*VLOOKUP($AA409, 'EV and Base'!$A$1:$N$671, 10, FALSE))+31+ROUNDDOWN($AD409/4, 0))*$AB409)/100, 0)+5)*1.1, 0))</f>
        <v/>
      </c>
      <c r="AK409" s="21" t="str" cm="1">
        <f t="array" aca="1" ref="AK409" ca="1">IF(NOT(ISNUMBER(INDEX($A:$A, LOOKUP(2, 1 / ($A$1:INDIRECT("$A$"&amp;ROW($A409)) &lt;&gt; ""),ROW($A$1:INDIRECT("$A$"&amp;ROW($A409)))), 1))), "",
ROUNDDOWN((ROUNDDOWN((((2*VLOOKUP($AA409, 'EV and Base'!$A$1:$N$671, 11, FALSE))+30+ROUNDDOWN($AE409/4, 0))*$AB409)/100, 0)+5), 0)
&amp;"-"&amp;
ROUNDDOWN((ROUNDDOWN((((2*VLOOKUP($AA409, 'EV and Base'!$A$1:$N$671, 11, FALSE))+31+ROUNDDOWN($AE409/4, 0))*$AB409)/100, 0)+5), 0))</f>
        <v/>
      </c>
      <c r="AL409" s="21" t="str" cm="1">
        <f t="array" aca="1" ref="AL409" ca="1">IF(NOT(ISNUMBER(INDEX($A:$A, LOOKUP(2, 1 / ($A$1:INDIRECT("$A$"&amp;ROW($A409)) &lt;&gt; ""),ROW($A$1:INDIRECT("$A$"&amp;ROW($A409)))), 1))), "",
ROUNDDOWN((ROUNDDOWN((((2*VLOOKUP($AA409, 'EV and Base'!$A$1:$N$671, 12, FALSE))+0+ROUNDDOWN($AF409/4, 0))*$AB409)/100, 0)+5)*0.9, 0)
&amp;"-"&amp;
ROUNDDOWN((ROUNDDOWN((((2*VLOOKUP($AA409, 'EV and Base'!$A$1:$N$671, 12, FALSE))+31+ROUNDDOWN($AF409/4, 0))*$AB409)/100, 0)+5)*0.9, 0))</f>
        <v/>
      </c>
      <c r="AM409" s="21" t="str" cm="1">
        <f t="array" aca="1" ref="AM409" ca="1">IF(NOT(ISNUMBER(INDEX($A:$A, LOOKUP(2, 1 / ($A$1:INDIRECT("$A$"&amp;ROW($A409)) &lt;&gt; ""),ROW($A$1:INDIRECT("$A$"&amp;ROW($A409)))), 1))), "",
ROUNDDOWN((ROUNDDOWN((((2*VLOOKUP($AA409, 'EV and Base'!$A$1:$N$671, 13, FALSE))+30+ROUNDDOWN($AG409/4, 0))*$AB409)/100, 0)+5), 0)
&amp;"-"&amp;
ROUNDDOWN((ROUNDDOWN((((2*VLOOKUP($AA409, 'EV and Base'!$A$1:$N$671, 13, FALSE))+31+ROUNDDOWN($AG409/4, 0))*$AB409)/100, 0)+5), 0))</f>
        <v/>
      </c>
      <c r="AN409" s="25" t="str" cm="1">
        <f t="array" aca="1" ref="AN409" ca="1">IF(NOT(ISNUMBER(INDEX($A:$A, LOOKUP(2, 1 / ($A$1:INDIRECT("$A$"&amp;ROW($A409)) &lt;&gt; ""),ROW($A$1:INDIRECT("$A$"&amp;ROW($A409)))), 1))), "",
ROUNDDOWN((ROUNDDOWN((((2*VLOOKUP($AA409, 'EV and Base'!$A$1:$N$671, 14, FALSE))+31+ROUNDDOWN($AH409/4, 0))*$AB409)/100, 0)+5), 0))</f>
        <v/>
      </c>
      <c r="AO409" s="23" t="str" cm="1">
        <f t="array" aca="1" ref="AO409" ca="1">IF(NOT(ISNUMBER(INDEX($A:$A, LOOKUP(2, 1 / ($A$1:INDIRECT("$A$"&amp;ROW($A409)) &lt;&gt; ""),ROW($A$1:INDIRECT("$A$"&amp;ROW($A409)))), 1))), "",
ROUNDDOWN((((2*VLOOKUP($AA409, 'EV and Base'!$A$1:$N$671, 9, FALSE))+31+ROUNDDOWN($AC409/4, 0))*$AB409)/100, 0)+$AB409+10)</f>
        <v/>
      </c>
      <c r="AP409" s="2" t="str" cm="1">
        <f t="array" aca="1" ref="AP409" ca="1">IF(NOT(ISNUMBER(INDEX($A:$A, LOOKUP(2, 1 / ($A$1:INDIRECT("$A$"&amp;ROW($A409)) &lt;&gt; ""),ROW($A$1:INDIRECT("$A$"&amp;ROW($A409)))), 1))), "",
ROUNDDOWN((ROUNDDOWN((((2*VLOOKUP($AA409, 'EV and Base'!$A$1:$N$671, 10, FALSE))+31+ROUNDDOWN($AD409/4, 0))*$AB409)/100, 0)+5)*1.1, 0))</f>
        <v/>
      </c>
      <c r="AQ409" s="2" t="str" cm="1">
        <f t="array" aca="1" ref="AQ409" ca="1">IF(NOT(ISNUMBER(INDEX($A:$A, LOOKUP(2, 1 / ($A$1:INDIRECT("$A$"&amp;ROW($A409)) &lt;&gt; ""),ROW($A$1:INDIRECT("$A$"&amp;ROW($A409)))), 1))), "",
ROUNDDOWN((ROUNDDOWN((((2*VLOOKUP($AA409, 'EV and Base'!$A$1:$N$671, 11, FALSE))+$AV$2+ROUNDDOWN($AE409/4, 0))*$AB409)/100, 0)+5), 0))</f>
        <v/>
      </c>
      <c r="AR409" s="22" t="str" cm="1">
        <f t="array" aca="1" ref="AR409" ca="1">IF(NOT(ISNUMBER(INDEX($A:$A, LOOKUP(2, 1 / ($A$1:INDIRECT("$A$"&amp;ROW($A409)) &lt;&gt; ""),ROW($A$1:INDIRECT("$A$"&amp;ROW($A409)))), 1))), "",
ROUNDDOWN((ROUNDDOWN((((2*VLOOKUP($AA409, 'EV and Base'!$A$1:$N$671, 12, FALSE))+$AW$2+ROUNDDOWN($AF409/4, 0))*$AB409)/100, 0)+5)*0.9, 0))</f>
        <v/>
      </c>
      <c r="AS409" s="2" t="str" cm="1">
        <f t="array" aca="1" ref="AS409" ca="1">IF(NOT(ISNUMBER(INDEX($A:$A, LOOKUP(2, 1 / ($A$1:INDIRECT("$A$"&amp;ROW($A409)) &lt;&gt; ""),ROW($A$1:INDIRECT("$A$"&amp;ROW($A409)))), 1))), "",
ROUNDDOWN((ROUNDDOWN((((2*VLOOKUP($AA409, 'EV and Base'!$A$1:$N$671, 13, FALSE))+$AX$2+ROUNDDOWN($AG409/4, 0))*$AB409)/100, 0)+5), 0))</f>
        <v/>
      </c>
      <c r="AT409" s="24" t="str" cm="1">
        <f t="array" aca="1" ref="AT409" ca="1">IF(NOT(ISNUMBER(INDEX($A:$A, LOOKUP(2, 1 / ($A$1:INDIRECT("$A$"&amp;ROW($A409)) &lt;&gt; ""),ROW($A$1:INDIRECT("$A$"&amp;ROW($A409)))), 1))), "",
ROUNDDOWN((ROUNDDOWN((((2*VLOOKUP($AA409, 'EV and Base'!$A$1:$N$671, 14, FALSE))+31+ROUNDDOWN($AH409/4, 0))*$AB409)/100, 0)+5), 0))</f>
        <v/>
      </c>
      <c r="AU409" s="28">
        <v>255</v>
      </c>
      <c r="AY409" t="str" cm="1">
        <f t="array" aca="1" ref="AY409" ca="1">IF(NOT(ISNUMBER(INDEX($A:$A,LOOKUP(2,1/($A$1:INDIRECT("$A$"&amp;ROW($A409))&lt;&gt;""),ROW($A$1:INDIRECT("$A$"&amp;ROW($A409)))),1))),"",
INDEX($AY:$AY,LOOKUP(2,1/($AY$1:INDIRECT("$AY$"&amp;ROW($AY409)-1)&lt;&gt;""),ROW($AY$1:INDIRECT("$AY$"&amp;ROW($AY409)-1))),1)+$BL409)</f>
        <v/>
      </c>
      <c r="AZ409" s="3" t="str" cm="1">
        <f t="array" aca="1" ref="AZ409" ca="1">IF(NOT(ISNUMBER(INDEX($A:$A, LOOKUP(2, 1 / ($A$1:INDIRECT("$A$"&amp;ROW($A409)) &lt;&gt; ""),ROW($A$1:INDIRECT("$A$"&amp;ROW($A409)))), 1))), "",
VLOOKUP(INDIRECT("$G$"&amp;LOOKUP(2, 1 / ($AY$1:INDIRECT("$AY$"&amp;ROW($AY409)-1) &lt;&gt; ""),ROW($AY$1:INDIRECT("$AY$"&amp;ROW($AY409)-1)))),'EV and Base'!A332:N1002,2,FALSE))</f>
        <v/>
      </c>
      <c r="BA409" s="3" t="str" cm="1">
        <f t="array" aca="1" ref="BA409" ca="1">IF(NOT(ISNUMBER(INDEX($A:$A, LOOKUP(2, 1 / ($A$1:INDIRECT("$A$"&amp;ROW($A409)) &lt;&gt; ""),ROW($A$1:INDIRECT("$A$"&amp;ROW($A409)))), 1))), "",
INDIRECT("$I$"&amp;LOOKUP(2, 1 / ($AY$1:INDIRECT("$AY$"&amp;ROW($AY409)-1) &lt;&gt; ""),ROW($AY$1:INDIRECT("$AY$"&amp;ROW($AY409)-1)))))</f>
        <v/>
      </c>
      <c r="BB409" s="1" t="str" cm="1">
        <f t="array" aca="1" ref="BB409" ca="1">IF(NOT(ISNUMBER(INDEX($A:$A, LOOKUP(2, 1 / ($A$1:INDIRECT("$A$"&amp;ROW($A409)) &lt;&gt; ""),ROW($A$1:INDIRECT("$A$"&amp;ROW($A409)))), 1))), "",
INDIRECT("$AB$"&amp;LOOKUP(2, 1 / ($AY$1:INDIRECT("$AY$"&amp;ROW($AY409)-1) &lt;&gt; ""),ROW($AY$1:INDIRECT("$AY$"&amp;ROW($AY409)-1)))))</f>
        <v/>
      </c>
      <c r="BC409" s="3" t="str" cm="1">
        <f t="array" aca="1" ref="BC409" ca="1">IF(NOT(ISNUMBER(INDEX($A:$A,LOOKUP(2,1/($A$1:INDIRECT("$A$"&amp;ROW($A409))&lt;&gt;""),ROW($A$1:INDIRECT("$A$"&amp;ROW($A409)))),1))),"",
$BA409+$BA409+10)</f>
        <v/>
      </c>
      <c r="BD409" s="3" t="str" cm="1">
        <f t="array" aca="1" ref="BD409" ca="1">IF(NOT(ISNUMBER(INDEX($A:$A,LOOKUP(2,1/($A$1:INDIRECT("$A$"&amp;ROW($A409))&lt;&gt;""),ROW($A$1:INDIRECT("$A$"&amp;ROW($A409)))),1))),"",
$BA409+$BB409+10)</f>
        <v/>
      </c>
      <c r="BE409" s="3" t="str" cm="1">
        <f t="array" aca="1" ref="BE409" ca="1">IF(NOT(ISNUMBER(INDEX($A:$A,LOOKUP(2,1/($A$1:INDIRECT("$A$"&amp;ROW($A409))&lt;&gt;""),ROW($A$1:INDIRECT("$A$"&amp;ROW($A409)))),1))),"",
$BC409*$BC409)</f>
        <v/>
      </c>
      <c r="BF409" s="3" t="str" cm="1">
        <f t="array" aca="1" ref="BF409" ca="1">IF(NOT(ISNUMBER(INDEX($A:$A,LOOKUP(2,1/($A$1:INDIRECT("$A$"&amp;ROW($A409))&lt;&gt;""),ROW($A$1:INDIRECT("$A$"&amp;ROW($A409)))),1))),"",
$BD409*$BD409)</f>
        <v/>
      </c>
      <c r="BG409" s="3" t="str" cm="1">
        <f t="array" aca="1" ref="BG409" ca="1">IF(NOT(ISNUMBER(INDEX($A:$A,LOOKUP(2,1/($A$1:INDIRECT("$A$"&amp;ROW($A409))&lt;&gt;""),ROW($A$1:INDIRECT("$A$"&amp;ROW($A409)))),1))),"",
_xlfn.FLOOR.MATH(1.5*_xlfn.FLOOR.MATH($AZ409*BA409/5)))</f>
        <v/>
      </c>
      <c r="BH409" s="3" t="str" cm="1">
        <f t="array" aca="1" ref="BH409" ca="1">IF(NOT(ISNUMBER(INDEX($A:$A, LOOKUP(2, 1 / ($A$1:INDIRECT("$A$"&amp;ROW($A409)) &lt;&gt; ""),ROW($A$1:INDIRECT("$A$"&amp;ROW($A409)))), 1))), "",
_xlfn.FLOOR.MATH($BG409/IF(OR(INDIRECT("$C$"&amp;LOOKUP(2, 1 / ($AY$1:INDIRECT("$AY$"&amp;ROW($AY409)-1) &lt;&gt; ""),ROW($AY$1:INDIRECT("$AY$"&amp;ROW($AY409)-1))))="Multi",
INDIRECT("$C$"&amp;LOOKUP(2, 1 / ($AY$1:INDIRECT("$AY$"&amp;ROW($AY409)-1) &lt;&gt; ""),ROW($AY$1:INDIRECT("$AY$"&amp;ROW($AY409)-1))))="Double"),2,1)))</f>
        <v/>
      </c>
      <c r="BI409" s="3" t="str" cm="1">
        <f t="array" aca="1" ref="BI409" ca="1">IF(NOT(ISNUMBER(INDEX($A:$A,LOOKUP(2,1/($A$1:INDIRECT("$A$"&amp;ROW($A409))&lt;&gt;""),ROW($A$1:INDIRECT("$A$"&amp;ROW($A409)))),1))),"",
VLOOKUP($BC409,GameFreakSQRT!$A$1:$B$200,2,FALSE))</f>
        <v/>
      </c>
      <c r="BJ409" s="3" t="str" cm="1">
        <f t="array" aca="1" ref="BJ409" ca="1">IF(NOT(ISNUMBER(INDEX($A:$A,LOOKUP(2,1/($A$1:INDIRECT("$A$"&amp;ROW($A409))&lt;&gt;""),ROW($A$1:INDIRECT("$A$"&amp;ROW($A409)))),1))),"",
VLOOKUP($BD409,GameFreakSQRT!$A$1:$B$200,2,FALSE))</f>
        <v/>
      </c>
      <c r="BK409" s="3" t="str" cm="1">
        <f t="array" aca="1" ref="BK409" ca="1">IF(NOT(ISNUMBER(INDEX($A:$A,LOOKUP(2,1/($A$1:INDIRECT("$A$"&amp;ROW($A409))&lt;&gt;""),ROW($A$1:INDIRECT("$A$"&amp;ROW($A409)))),1))),"",
_xlfn.FLOOR.MATH((($BI409*$BE409)*$BH409)/($BJ409*$BF409))+1)</f>
        <v/>
      </c>
      <c r="BL409" s="3" t="str" cm="1">
        <f t="array" aca="1" ref="BL409" ca="1">IF(NOT(ISNUMBER(INDEX($A:$A,LOOKUP(2,1/($A$1:INDIRECT("$A$"&amp;ROW($A409))&lt;&gt;""),ROW($A$1:INDIRECT("$A$"&amp;ROW($A409)))),1))),"",
_xlfn.FLOOR.MATH($BK409*IF(NOT(INDIRECT("$Z$"&amp;LOOKUP(2, 1 / ($AY$1:INDIRECT("$AY$"&amp;ROW($AY409)-1) &lt;&gt; ""),ROW($AY$1:INDIRECT("$AY$"&amp;ROW($AY409)-1))))=""),1.5,1)))</f>
        <v/>
      </c>
      <c r="BM409" s="3" t="str" cm="1">
        <f t="array" aca="1" ref="BM409" ca="1">IF(NOT(ISNUMBER(INDEX($A:$A, LOOKUP(2, 1 / ($A$1:INDIRECT("$A$"&amp;ROW($A409)) &lt;&gt; ""),ROW($A$1:INDIRECT("$A$"&amp;ROW($A409)))), 1))), "",
INDIRECT("$Y$"&amp;LOOKUP(2, 1 / ($AY$1:INDIRECT("$AY$"&amp;ROW($AY409)-1) &lt;&gt; ""),ROW($AY$1:INDIRECT("$AY$"&amp;ROW($AY409)-1)))))</f>
        <v/>
      </c>
      <c r="BN409" s="3" t="str">
        <f t="shared" ca="1" si="37"/>
        <v/>
      </c>
    </row>
    <row r="410" spans="1:66" x14ac:dyDescent="0.45">
      <c r="A410" s="56" t="s">
        <v>75</v>
      </c>
      <c r="B410" s="56" t="s">
        <v>681</v>
      </c>
      <c r="C410" s="54" t="s">
        <v>46</v>
      </c>
      <c r="D410" s="54" t="s">
        <v>668</v>
      </c>
      <c r="E410" s="54" t="s">
        <v>669</v>
      </c>
      <c r="F410" s="56">
        <v>1</v>
      </c>
      <c r="G410" s="2" t="s">
        <v>564</v>
      </c>
      <c r="H410" s="2" t="s">
        <v>77</v>
      </c>
      <c r="I410" s="2">
        <v>35</v>
      </c>
      <c r="J410" s="2" t="s">
        <v>120</v>
      </c>
      <c r="K410" s="2" t="s">
        <v>171</v>
      </c>
      <c r="L410" s="2" t="s">
        <v>53</v>
      </c>
      <c r="M410" s="2" t="s">
        <v>240</v>
      </c>
      <c r="N410" s="2" t="s">
        <v>427</v>
      </c>
      <c r="O410" s="2" t="s">
        <v>390</v>
      </c>
      <c r="P410" s="2" t="s">
        <v>680</v>
      </c>
      <c r="Q410" s="2">
        <v>0</v>
      </c>
      <c r="R410" s="2">
        <f>_xlfn.FLOOR.MATH((((2*VLOOKUP(G410, 'EV and Base'!$A$1:$N$671, 9, FALSE))+$Q410)*$I410)/100)+$I410+10</f>
        <v>160</v>
      </c>
      <c r="S410" s="2">
        <f>_xlfn.FLOOR.MATH((_xlfn.FLOOR.MATH((((2*VLOOKUP($G410, 'EV and Base'!$A$1:$N$671, 10, FALSE))+$Q410)*$I410)/100)+5)*
IF(OR($J410="Lonely", $J410="Brave", $J410="Adamant", $J410="Naughty"), 1.1,
IF(OR($J410="Bold", $J410="Timid", $J410="Modest", $J410="Calm"), 0.9, 1)))</f>
        <v>62</v>
      </c>
      <c r="T410" s="2">
        <f>_xlfn.FLOOR.MATH((_xlfn.FLOOR.MATH((((2*VLOOKUP($G410, 'EV and Base'!$A$1:$N$671, 11, FALSE))+$Q410)*$I410)/100)+5)*
IF(OR($J410="Bold", $J410="Relaxed", $J410="Impish", $J410="Lax"), 1.1,
IF(OR($J410="Lonely", $J410="Hasty", $J410="Mild", $J410="Gentle"), 0.9, 1)))</f>
        <v>61</v>
      </c>
      <c r="U410" s="2">
        <f>_xlfn.FLOOR.MATH((_xlfn.FLOOR.MATH((((2*VLOOKUP($G410, 'EV and Base'!$A$1:$N$671, 12, FALSE))+$Q410)*$I410)/100)+5)*
IF(OR($J410="Modest", $J410="Mild", $J410="Quiet", $J410="Rash"), 1.1,
IF(OR($J410="Adamant", $J410="Impish", $J410="Jolly", $J410="Careful"), 0.9, 1)))</f>
        <v>33</v>
      </c>
      <c r="V410" s="2">
        <f>_xlfn.FLOOR.MATH((_xlfn.FLOOR.MATH((((2*VLOOKUP($G410, 'EV and Base'!$A$1:$N$671, 13, FALSE))+$Q410)*$I410)/100)+5)*
IF(OR($J410="Calm", $J410="Gentle", $J410="Sassy", $J410="Careful"), 1.1,
IF(OR($J410="Naughty", $J410="Lax", $J410="Naive", $J410="Rash"), 0.9, 1)))</f>
        <v>32</v>
      </c>
      <c r="W410" s="2">
        <f>_xlfn.FLOOR.MATH((_xlfn.FLOOR.MATH((((2*VLOOKUP($G410, 'EV and Base'!$A$1:$N$671, 14, FALSE))+$Q410)*$I410)/100)+5)*
IF(OR($J410="Timid", $J410="Hasty", $J410="Jolly", $J410="Naive"), 1.1,
IF(OR($J410="Brave", $J410="Relaxed", $J410="Quiet", $J410="Sassy"), 0.9, 1)))</f>
        <v>50</v>
      </c>
      <c r="X410" s="54">
        <v>1120</v>
      </c>
      <c r="Z410" s="1">
        <v>1</v>
      </c>
      <c r="AA410" s="23" t="str" cm="1">
        <f t="array" aca="1" ref="AA410" ca="1">IF(NOT(ISNUMBER(INDEX($A:$A,LOOKUP(2,1/($A$1:INDIRECT("$A$"&amp;ROW($A410))&lt;&gt;""),ROW($A$1:INDIRECT("$A$"&amp;ROW($A410)))),1))),"",
IF(NOT(ISNUMBER($A410)),$AA409,
IF($AB410&lt;16,"Lillipup",
IF($AB410&lt;32,"Herdier",
"Stoutland"))))</f>
        <v/>
      </c>
      <c r="AB410" s="25" t="str" cm="1">
        <f t="array" aca="1" ref="AB410" ca="1">IF(NOT(ISNUMBER(INDEX($A:$A, LOOKUP(2, 1 / ($A$1:INDIRECT("$A$"&amp;ROW($A410)) &lt;&gt; ""),ROW($A$1:INDIRECT("$A$"&amp;ROW($A410)))), 1))), "",
VLOOKUP($AY410,'Medium-Slow'!$A$1:$B$101,2,TRUE))</f>
        <v/>
      </c>
      <c r="AC410" s="23" t="str" cm="1">
        <f t="array" aca="1" ref="AC410" ca="1">IF(NOT(ISNUMBER(INDEX($A:$A, LOOKUP(2, 1 / ($A$1:INDIRECT("$A$"&amp;ROW($A410)) &lt;&gt; ""),ROW($A$1:INDIRECT("$A$"&amp;ROW($A410)))), 1))), "",
INDEX($AC:$AC, LOOKUP(2, 1 / ($AC$1:INDIRECT("$AC$"&amp;ROW($AC410)-1) &lt;&gt; ""),ROW($AC$1:INDIRECT("$AC$"&amp;ROW($AC410)-1))), 1)+
IF(INDEX($AC:$AC, LOOKUP(2, 1 / ($AC$1:INDIRECT("$AC$"&amp;ROW($AC410)-1) &lt;&gt; ""),ROW($AC$1:INDIRECT("$AC$"&amp;ROW($AC410)-1))), 1)+
INDEX($AD:$AD, LOOKUP(2, 1 / ($AD$1:INDIRECT("$AD$"&amp;ROW($AD410)-1) &lt;&gt; ""),ROW($AD$1:INDIRECT("$AD$"&amp;ROW($AD410)-1))), 1)+
INDEX($AE:$AE, LOOKUP(2, 1 / ($AE$1:INDIRECT("$AE$"&amp;ROW($AE410)-1) &lt;&gt; ""),ROW($AE$1:INDIRECT("$AE$"&amp;ROW($AD410)-1))), 1)+
INDEX($AE:$AF, LOOKUP(2, 1 / ($AF$1:INDIRECT("$AF$"&amp;ROW($AF410)-1) &lt;&gt; ""),ROW($AF$1:INDIRECT("$AF$"&amp;ROW($AD410)-1))), 1)+
INDEX($AG:$AG, LOOKUP(2, 1 / ($AG$1:INDIRECT("$AG$"&amp;ROW($AG410)-1) &lt;&gt; ""),ROW($AG$1:INDIRECT("$AG$"&amp;ROW($AD410)-1))), 1)+
INDEX($AH:$AH, LOOKUP(2, 1 / ($AH$1:INDIRECT("$AH$"&amp;ROW($AH410)-1) &lt;&gt; ""),ROW($AH$1:INDIRECT("$AH$"&amp;ROW($AD410)-1))), 1)&gt;=510,0,
IF(INDEX($AC:$AC, LOOKUP(2, 1 / ($AC$1:INDIRECT("$AC$"&amp;ROW($AC410)-1) &lt;&gt; ""),ROW($AC$1:INDIRECT("$AC$"&amp;ROW($AC410)-1))), 1)&gt;=255,0,
VLOOKUP(INDIRECT("$G$"&amp;LOOKUP(2, 1 / ($AC$1:INDIRECT("$AC$"&amp;ROW($AC410)-1) &lt;&gt; ""),ROW($AC$1:INDIRECT("$AC$"&amp;ROW($AC410)-1)))), 'EV and Base'!$A$1:$N$671, 3, FALSE))))</f>
        <v/>
      </c>
      <c r="AD410" s="2" t="str" cm="1">
        <f t="array" aca="1" ref="AD410" ca="1">IF(NOT(ISNUMBER(INDEX($A:$A, LOOKUP(2, 1 / ($A$1:INDIRECT("$A$"&amp;ROW($A410)) &lt;&gt; ""),ROW($A$1:INDIRECT("$A$"&amp;ROW($A410)))), 1))), "",
INDEX($AD:$AD, LOOKUP(2, 1 / ($AD$1:INDIRECT("$AD$"&amp;ROW($AD410)-1) &lt;&gt; ""),ROW($AD$1:INDIRECT("$AD$"&amp;ROW($AD410)-1))), 1)+
IF(INDEX($AC:$AC, LOOKUP(2, 1 / ($AC$1:INDIRECT("$AC$"&amp;ROW($AC410)-1) &lt;&gt; ""),ROW($AC$1:INDIRECT("$AC$"&amp;ROW($AC410)-1))), 1)+
INDEX($AD:$AD, LOOKUP(2, 1 / ($AD$1:INDIRECT("$AD$"&amp;ROW($AD410)-1) &lt;&gt; ""),ROW($AD$1:INDIRECT("$AD$"&amp;ROW($AD410)-1))), 1)+
INDEX($AE:$AE, LOOKUP(2, 1 / ($AE$1:INDIRECT("$AE$"&amp;ROW($AE410)-1) &lt;&gt; ""),ROW($AE$1:INDIRECT("$AE$"&amp;ROW($AD410)-1))), 1)+
INDEX($AE:$AF, LOOKUP(2, 1 / ($AF$1:INDIRECT("$AF$"&amp;ROW($AF410)-1) &lt;&gt; ""),ROW($AF$1:INDIRECT("$AF$"&amp;ROW($AD410)-1))), 1)+
INDEX($AG:$AG, LOOKUP(2, 1 / ($AG$1:INDIRECT("$AG$"&amp;ROW($AG410)-1) &lt;&gt; ""),ROW($AG$1:INDIRECT("$AG$"&amp;ROW($AD410)-1))), 1)+
INDEX($AH:$AH, LOOKUP(2, 1 / ($AH$1:INDIRECT("$AH$"&amp;ROW($AH410)-1) &lt;&gt; ""),ROW($AH$1:INDIRECT("$AH$"&amp;ROW($AD410)-1))), 1)&gt;=510,0,
IF(INDEX($AD:$AD, LOOKUP(2, 1 / ($AD$1:INDIRECT("$AD$"&amp;ROW($AD410)-1) &lt;&gt; ""),ROW($AD$1:INDIRECT("$AD$"&amp;ROW($AD410)-1))), 1)&gt;=255,0,
VLOOKUP(INDIRECT("$G$"&amp;LOOKUP(2, 1 / ($AD$1:INDIRECT("$AD$"&amp;ROW($AD410)-1) &lt;&gt; ""),ROW($AD$1:INDIRECT("$AD$"&amp;ROW($AD410)-1)))), 'EV and Base'!$A$1:$N$671, 4, FALSE))))</f>
        <v/>
      </c>
      <c r="AE410" s="2" t="str" cm="1">
        <f t="array" aca="1" ref="AE410" ca="1">IF(NOT(ISNUMBER(INDEX($A:$A,LOOKUP(2,1/($A$1:INDIRECT("$A$"&amp;ROW($A410))&lt;&gt;""),ROW($A$1:INDIRECT("$A$"&amp;ROW($A410)))),1))),"",
INDEX($AE:$AE,LOOKUP(2,1/($AE$1:INDIRECT("$AE$"&amp;ROW($AE410)-1)&lt;&gt;""),ROW($AE$1:INDIRECT("$AE$"&amp;ROW($AE410)-1))),1)+
IF(INDEX($AC:$AC,LOOKUP(2,1/($AC$1:INDIRECT("$AC$"&amp;ROW($AC410)-1)&lt;&gt;""),ROW($AC$1:INDIRECT("$AC$"&amp;ROW($AC410)-1))),1)+
INDEX($AD:$AD,LOOKUP(2,1/($AD$1:INDIRECT("$AD$"&amp;ROW($AD410)-1)&lt;&gt;""),ROW($AD$1:INDIRECT("$AD$"&amp;ROW($AD410)-1))),1)+
INDEX($AE:$AE,LOOKUP(2,1/($AE$1:INDIRECT("$AE$"&amp;ROW($AE410)-1)&lt;&gt;""),ROW($AE$1:INDIRECT("$AE$"&amp;ROW($AD410)-1))),1)+
INDEX($AE:$AF,LOOKUP(2,1/($AF$1:INDIRECT("$AF$"&amp;ROW($AF410)-1)&lt;&gt;""),ROW($AF$1:INDIRECT("$AF$"&amp;ROW($AD410)-1))),1)+
INDEX($AG:$AG,LOOKUP(2,1/($AG$1:INDIRECT("$AG$"&amp;ROW($AG410)-1)&lt;&gt;""),ROW($AG$1:INDIRECT("$AG$"&amp;ROW($AD410)-1))),1)+
INDEX($AH:$AH,LOOKUP(2,1/($AH$1:INDIRECT("$AH$"&amp;ROW($AH410)-1)&lt;&gt;""),ROW($AH$1:INDIRECT("$AH$"&amp;ROW($AD410)-1))),1)&gt;=510,0,
IF(INDEX($AE:$AE,LOOKUP(2,1/($AE$1:INDIRECT("$AE$"&amp;ROW($AE410)-1)&lt;&gt;""),ROW($AE$1:INDIRECT("$AE$"&amp;ROW($AE410)-1))),1)&gt;=255,0,
VLOOKUP(INDIRECT("$G$"&amp;LOOKUP(2,1/($AE$1:INDIRECT("$AE$"&amp;ROW($AE410)-1)&lt;&gt;""),ROW($AE$1:INDIRECT("$AE$"&amp;ROW($AE410)-1)))),'EV and Base'!$A$1:$N$671,5,FALSE))))</f>
        <v/>
      </c>
      <c r="AF410" s="2" t="str" cm="1">
        <f t="array" aca="1" ref="AF410" ca="1">IF(NOT(ISNUMBER(INDEX($A:$A, LOOKUP(2, 1 / ($A$1:INDIRECT("$A$"&amp;ROW($A410)) &lt;&gt; ""),ROW($A$1:INDIRECT("$A$"&amp;ROW($A410)))), 1))), "",
INDEX($AF:$AF, LOOKUP(2, 1 / ($AF$1:INDIRECT("$AF$"&amp;ROW($AF410)-1) &lt;&gt; ""),ROW($AF$1:INDIRECT("$AF$"&amp;ROW($AF410)-1))), 1)+
IF(INDEX($AC:$AC, LOOKUP(2, 1 / ($AC$1:INDIRECT("$AC$"&amp;ROW($AC410)-1) &lt;&gt; ""),ROW($AC$1:INDIRECT("$AC$"&amp;ROW($AC410)-1))), 1)+
INDEX($AD:$AD, LOOKUP(2, 1 / ($AD$1:INDIRECT("$AD$"&amp;ROW($AD410)-1) &lt;&gt; ""),ROW($AD$1:INDIRECT("$AD$"&amp;ROW($AD410)-1))), 1)+
INDEX($AE:$AE, LOOKUP(2, 1 / ($AE$1:INDIRECT("$AE$"&amp;ROW($AE410)-1) &lt;&gt; ""),ROW($AE$1:INDIRECT("$AE$"&amp;ROW($AD410)-1))), 1)+
INDEX($AE:$AF, LOOKUP(2, 1 / ($AF$1:INDIRECT("$AF$"&amp;ROW($AF410)-1) &lt;&gt; ""),ROW($AF$1:INDIRECT("$AF$"&amp;ROW($AD410)-1))), 1)+
INDEX($AG:$AG, LOOKUP(2, 1 / ($AG$1:INDIRECT("$AG$"&amp;ROW($AG410)-1) &lt;&gt; ""),ROW($AG$1:INDIRECT("$AG$"&amp;ROW($AD410)-1))), 1)+
INDEX($AH:$AH, LOOKUP(2, 1 / ($AH$1:INDIRECT("$AH$"&amp;ROW($AH410)-1) &lt;&gt; ""),ROW($AH$1:INDIRECT("$AH$"&amp;ROW($AD410)-1))), 1)&gt;=510,0,
IF(INDEX($AF:$AF, LOOKUP(2, 1 / ($AF$1:INDIRECT("$AF$"&amp;ROW($AF410)-1) &lt;&gt; ""),ROW($AF$1:INDIRECT("$AF$"&amp;ROW($AF410)-1))), 1)&gt;=255,0,
VLOOKUP(INDIRECT("$G$"&amp;LOOKUP(2, 1 / ($AF$1:INDIRECT("$AF$"&amp;ROW($AF410)-1) &lt;&gt; ""),ROW($AF$1:INDIRECT("$AF$"&amp;ROW($AF410)-1)))), 'EV and Base'!$A$1:$N$671, 6, FALSE))))</f>
        <v/>
      </c>
      <c r="AG410" s="2" t="str" cm="1">
        <f t="array" aca="1" ref="AG410" ca="1">IF(NOT(ISNUMBER(INDEX($A:$A, LOOKUP(2, 1 / ($A$1:INDIRECT("$A$"&amp;ROW($A410)) &lt;&gt; ""),ROW($A$1:INDIRECT("$A$"&amp;ROW($A410)))), 1))), "",
INDEX($AG:$AG, LOOKUP(2, 1 / ($AG$1:INDIRECT("$AG$"&amp;ROW($AG410)-1) &lt;&gt; ""),ROW($AG$1:INDIRECT("$AG$"&amp;ROW($AG410)-1))), 1)+
IF(INDEX($AC:$AC, LOOKUP(2, 1 / ($AC$1:INDIRECT("$AC$"&amp;ROW($AC410)-1) &lt;&gt; ""),ROW($AC$1:INDIRECT("$AC$"&amp;ROW($AC410)-1))), 1)+
INDEX($AD:$AD, LOOKUP(2, 1 / ($AD$1:INDIRECT("$AD$"&amp;ROW($AD410)-1) &lt;&gt; ""),ROW($AD$1:INDIRECT("$AD$"&amp;ROW($AD410)-1))), 1)+
INDEX($AE:$AE, LOOKUP(2, 1 / ($AE$1:INDIRECT("$AE$"&amp;ROW($AE410)-1) &lt;&gt; ""),ROW($AE$1:INDIRECT("$AE$"&amp;ROW($AD410)-1))), 1)+
INDEX($AE:$AF, LOOKUP(2, 1 / ($AF$1:INDIRECT("$AF$"&amp;ROW($AF410)-1) &lt;&gt; ""),ROW($AF$1:INDIRECT("$AF$"&amp;ROW($AD410)-1))), 1)+
INDEX($AG:$AG, LOOKUP(2, 1 / ($AG$1:INDIRECT("$AG$"&amp;ROW($AG410)-1) &lt;&gt; ""),ROW($AG$1:INDIRECT("$AG$"&amp;ROW($AD410)-1))), 1)+
INDEX($AH:$AH, LOOKUP(2, 1 / ($AH$1:INDIRECT("$AH$"&amp;ROW($AH410)-1) &lt;&gt; ""),ROW($AH$1:INDIRECT("$AH$"&amp;ROW($AD410)-1))), 1)&gt;=510,0,
IF(INDEX($AG:$AG, LOOKUP(2, 1 / ($AG$1:INDIRECT("$AG$"&amp;ROW($AG410)-1) &lt;&gt; ""),ROW($AG$1:INDIRECT("$AG$"&amp;ROW($AG410)-1))), 1)&gt;=255,0,
VLOOKUP(INDIRECT("$G$"&amp;LOOKUP(2, 1 / ($AG$1:INDIRECT("$AG$"&amp;ROW($AG410)-1) &lt;&gt; ""),ROW($AG$1:INDIRECT("$AG$"&amp;ROW($AG410)-1)))), 'EV and Base'!$A$1:$N$671, 7, FALSE))))</f>
        <v/>
      </c>
      <c r="AH410" s="24" t="str" cm="1">
        <f t="array" aca="1" ref="AH410" ca="1">IF(NOT(ISNUMBER(INDEX($A:$A,LOOKUP(2,1/($A$1:INDIRECT("$A$"&amp;ROW($A410))&lt;&gt;""),ROW($A$1:INDIRECT("$A$"&amp;ROW($A410)))),1))),"",
INDEX($AH:$AH,LOOKUP(2,1/($AH$1:INDIRECT("$AH$"&amp;ROW($AH410)-1)&lt;&gt;""),ROW($AH$1:INDIRECT("$AH$"&amp;ROW($AH410)-1))),1)+
IF(INDEX($AC:$AC,LOOKUP(2,1/($AC$1:INDIRECT("$AC$"&amp;ROW($AC410)-1)&lt;&gt;""),ROW($AC$1:INDIRECT("$AC$"&amp;ROW($AC410)-1))),1)+
INDEX($AD:$AD,LOOKUP(2,1/($AD$1:INDIRECT("$AD$"&amp;ROW($AD410)-1)&lt;&gt;""),ROW($AD$1:INDIRECT("$AD$"&amp;ROW($AD410)-1))),1)+
INDEX($AE:$AE,LOOKUP(2,1/($AE$1:INDIRECT("$AE$"&amp;ROW($AE410)-1)&lt;&gt;""),ROW($AE$1:INDIRECT("$AE$"&amp;ROW($AD410)-1))),1)+
INDEX($AE:$AF,LOOKUP(2,1/($AF$1:INDIRECT("$AF$"&amp;ROW($AF410)-1)&lt;&gt;""),ROW($AF$1:INDIRECT("$AF$"&amp;ROW($AD410)-1))),1)+
INDEX($AG:$AG,LOOKUP(2,1/($AG$1:INDIRECT("$AG$"&amp;ROW($AG410)-1)&lt;&gt;""),ROW($AG$1:INDIRECT("$AG$"&amp;ROW($AD410)-1))),1)+
INDEX($AH:$AH,LOOKUP(2,1/($AH$1:INDIRECT("$AH$"&amp;ROW($AH410)-1)&lt;&gt;""),ROW($AH$1:INDIRECT("$AH$"&amp;ROW($AD410)-1))),1)&gt;=510,0,
IF(INDEX($AH:$AH,LOOKUP(2,1/($AH$1:INDIRECT("$AH$"&amp;ROW($AH410)-1)&lt;&gt;""),ROW($AH$1:INDIRECT("$AH$"&amp;ROW($AH410)-1))),1)&gt;=255,0,
VLOOKUP(INDIRECT("$G$"&amp;LOOKUP(2,1/($AH$1:INDIRECT("$AH$"&amp;ROW($AH410)-1)&lt;&gt;""),ROW($AH$1:INDIRECT("$AH$"&amp;ROW($AH410)-1)))),'EV and Base'!$A$1:$N$671,8,FALSE))))</f>
        <v/>
      </c>
      <c r="AI410" s="29" t="str" cm="1">
        <f t="array" aca="1" ref="AI410" ca="1">IF(NOT(ISNUMBER(INDEX($A:$A,LOOKUP(2,1/($A$1:INDIRECT("$A$"&amp;ROW($A410))&lt;&gt;""),ROW($A$1:INDIRECT("$A$"&amp;ROW($A410)))),1))),"",
ROUNDDOWN((((2*VLOOKUP($AA410,'EV and Base'!$A$1:$N$671,9,FALSE))+31+ROUNDDOWN($AC410/4,0))*$AB410)/100,0)+$AB410+10)</f>
        <v/>
      </c>
      <c r="AJ410" s="21" t="str" cm="1">
        <f t="array" aca="1" ref="AJ410" ca="1">IF(NOT(ISNUMBER(INDEX($A:$A, LOOKUP(2, 1 / ($A$1:INDIRECT("$A$"&amp;ROW($A410)) &lt;&gt; ""),ROW($A$1:INDIRECT("$A$"&amp;ROW($A410)))), 1))), "",
ROUNDDOWN((ROUNDDOWN((((2*VLOOKUP($AA410, 'EV and Base'!$A$1:$N$671, 10, FALSE))+31+ROUNDDOWN($AD410/4, 0))*$AB410)/100, 0)+5)*1.1, 0))</f>
        <v/>
      </c>
      <c r="AK410" s="21" t="str" cm="1">
        <f t="array" aca="1" ref="AK410" ca="1">IF(NOT(ISNUMBER(INDEX($A:$A, LOOKUP(2, 1 / ($A$1:INDIRECT("$A$"&amp;ROW($A410)) &lt;&gt; ""),ROW($A$1:INDIRECT("$A$"&amp;ROW($A410)))), 1))), "",
ROUNDDOWN((ROUNDDOWN((((2*VLOOKUP($AA410, 'EV and Base'!$A$1:$N$671, 11, FALSE))+30+ROUNDDOWN($AE410/4, 0))*$AB410)/100, 0)+5), 0)
&amp;"-"&amp;
ROUNDDOWN((ROUNDDOWN((((2*VLOOKUP($AA410, 'EV and Base'!$A$1:$N$671, 11, FALSE))+31+ROUNDDOWN($AE410/4, 0))*$AB410)/100, 0)+5), 0))</f>
        <v/>
      </c>
      <c r="AL410" s="21" t="str" cm="1">
        <f t="array" aca="1" ref="AL410" ca="1">IF(NOT(ISNUMBER(INDEX($A:$A, LOOKUP(2, 1 / ($A$1:INDIRECT("$A$"&amp;ROW($A410)) &lt;&gt; ""),ROW($A$1:INDIRECT("$A$"&amp;ROW($A410)))), 1))), "",
ROUNDDOWN((ROUNDDOWN((((2*VLOOKUP($AA410, 'EV and Base'!$A$1:$N$671, 12, FALSE))+0+ROUNDDOWN($AF410/4, 0))*$AB410)/100, 0)+5)*0.9, 0)
&amp;"-"&amp;
ROUNDDOWN((ROUNDDOWN((((2*VLOOKUP($AA410, 'EV and Base'!$A$1:$N$671, 12, FALSE))+31+ROUNDDOWN($AF410/4, 0))*$AB410)/100, 0)+5)*0.9, 0))</f>
        <v/>
      </c>
      <c r="AM410" s="21" t="str" cm="1">
        <f t="array" aca="1" ref="AM410" ca="1">IF(NOT(ISNUMBER(INDEX($A:$A, LOOKUP(2, 1 / ($A$1:INDIRECT("$A$"&amp;ROW($A410)) &lt;&gt; ""),ROW($A$1:INDIRECT("$A$"&amp;ROW($A410)))), 1))), "",
ROUNDDOWN((ROUNDDOWN((((2*VLOOKUP($AA410, 'EV and Base'!$A$1:$N$671, 13, FALSE))+30+ROUNDDOWN($AG410/4, 0))*$AB410)/100, 0)+5), 0)
&amp;"-"&amp;
ROUNDDOWN((ROUNDDOWN((((2*VLOOKUP($AA410, 'EV and Base'!$A$1:$N$671, 13, FALSE))+31+ROUNDDOWN($AG410/4, 0))*$AB410)/100, 0)+5), 0))</f>
        <v/>
      </c>
      <c r="AN410" s="25" t="str" cm="1">
        <f t="array" aca="1" ref="AN410" ca="1">IF(NOT(ISNUMBER(INDEX($A:$A, LOOKUP(2, 1 / ($A$1:INDIRECT("$A$"&amp;ROW($A410)) &lt;&gt; ""),ROW($A$1:INDIRECT("$A$"&amp;ROW($A410)))), 1))), "",
ROUNDDOWN((ROUNDDOWN((((2*VLOOKUP($AA410, 'EV and Base'!$A$1:$N$671, 14, FALSE))+31+ROUNDDOWN($AH410/4, 0))*$AB410)/100, 0)+5), 0))</f>
        <v/>
      </c>
      <c r="AO410" s="23" t="str" cm="1">
        <f t="array" aca="1" ref="AO410" ca="1">IF(NOT(ISNUMBER(INDEX($A:$A, LOOKUP(2, 1 / ($A$1:INDIRECT("$A$"&amp;ROW($A410)) &lt;&gt; ""),ROW($A$1:INDIRECT("$A$"&amp;ROW($A410)))), 1))), "",
ROUNDDOWN((((2*VLOOKUP($AA410, 'EV and Base'!$A$1:$N$671, 9, FALSE))+31+ROUNDDOWN($AC410/4, 0))*$AB410)/100, 0)+$AB410+10)</f>
        <v/>
      </c>
      <c r="AP410" s="2" t="str" cm="1">
        <f t="array" aca="1" ref="AP410" ca="1">IF(NOT(ISNUMBER(INDEX($A:$A, LOOKUP(2, 1 / ($A$1:INDIRECT("$A$"&amp;ROW($A410)) &lt;&gt; ""),ROW($A$1:INDIRECT("$A$"&amp;ROW($A410)))), 1))), "",
ROUNDDOWN((ROUNDDOWN((((2*VLOOKUP($AA410, 'EV and Base'!$A$1:$N$671, 10, FALSE))+31+ROUNDDOWN($AD410/4, 0))*$AB410)/100, 0)+5)*1.1, 0))</f>
        <v/>
      </c>
      <c r="AQ410" s="2" t="str" cm="1">
        <f t="array" aca="1" ref="AQ410" ca="1">IF(NOT(ISNUMBER(INDEX($A:$A, LOOKUP(2, 1 / ($A$1:INDIRECT("$A$"&amp;ROW($A410)) &lt;&gt; ""),ROW($A$1:INDIRECT("$A$"&amp;ROW($A410)))), 1))), "",
ROUNDDOWN((ROUNDDOWN((((2*VLOOKUP($AA410, 'EV and Base'!$A$1:$N$671, 11, FALSE))+$AV$2+ROUNDDOWN($AE410/4, 0))*$AB410)/100, 0)+5), 0))</f>
        <v/>
      </c>
      <c r="AR410" s="22" t="str" cm="1">
        <f t="array" aca="1" ref="AR410" ca="1">IF(NOT(ISNUMBER(INDEX($A:$A, LOOKUP(2, 1 / ($A$1:INDIRECT("$A$"&amp;ROW($A410)) &lt;&gt; ""),ROW($A$1:INDIRECT("$A$"&amp;ROW($A410)))), 1))), "",
ROUNDDOWN((ROUNDDOWN((((2*VLOOKUP($AA410, 'EV and Base'!$A$1:$N$671, 12, FALSE))+$AW$2+ROUNDDOWN($AF410/4, 0))*$AB410)/100, 0)+5)*0.9, 0))</f>
        <v/>
      </c>
      <c r="AS410" s="2" t="str" cm="1">
        <f t="array" aca="1" ref="AS410" ca="1">IF(NOT(ISNUMBER(INDEX($A:$A, LOOKUP(2, 1 / ($A$1:INDIRECT("$A$"&amp;ROW($A410)) &lt;&gt; ""),ROW($A$1:INDIRECT("$A$"&amp;ROW($A410)))), 1))), "",
ROUNDDOWN((ROUNDDOWN((((2*VLOOKUP($AA410, 'EV and Base'!$A$1:$N$671, 13, FALSE))+$AX$2+ROUNDDOWN($AG410/4, 0))*$AB410)/100, 0)+5), 0))</f>
        <v/>
      </c>
      <c r="AT410" s="24" t="str" cm="1">
        <f t="array" aca="1" ref="AT410" ca="1">IF(NOT(ISNUMBER(INDEX($A:$A, LOOKUP(2, 1 / ($A$1:INDIRECT("$A$"&amp;ROW($A410)) &lt;&gt; ""),ROW($A$1:INDIRECT("$A$"&amp;ROW($A410)))), 1))), "",
ROUNDDOWN((ROUNDDOWN((((2*VLOOKUP($AA410, 'EV and Base'!$A$1:$N$671, 14, FALSE))+31+ROUNDDOWN($AH410/4, 0))*$AB410)/100, 0)+5), 0))</f>
        <v/>
      </c>
      <c r="AU410" s="28">
        <v>255</v>
      </c>
      <c r="AY410" t="str" cm="1">
        <f t="array" aca="1" ref="AY410" ca="1">IF(NOT(ISNUMBER(INDEX($A:$A,LOOKUP(2,1/($A$1:INDIRECT("$A$"&amp;ROW($A410))&lt;&gt;""),ROW($A$1:INDIRECT("$A$"&amp;ROW($A410)))),1))),"",
INDEX($AY:$AY,LOOKUP(2,1/($AY$1:INDIRECT("$AY$"&amp;ROW($AY410)-1)&lt;&gt;""),ROW($AY$1:INDIRECT("$AY$"&amp;ROW($AY410)-1))),1)+$BL410)</f>
        <v/>
      </c>
      <c r="AZ410" s="3" t="str" cm="1">
        <f t="array" aca="1" ref="AZ410" ca="1">IF(NOT(ISNUMBER(INDEX($A:$A, LOOKUP(2, 1 / ($A$1:INDIRECT("$A$"&amp;ROW($A410)) &lt;&gt; ""),ROW($A$1:INDIRECT("$A$"&amp;ROW($A410)))), 1))), "",
VLOOKUP(INDIRECT("$G$"&amp;LOOKUP(2, 1 / ($AY$1:INDIRECT("$AY$"&amp;ROW($AY410)-1) &lt;&gt; ""),ROW($AY$1:INDIRECT("$AY$"&amp;ROW($AY410)-1)))),'EV and Base'!A333:N1003,2,FALSE))</f>
        <v/>
      </c>
      <c r="BA410" s="3" t="str" cm="1">
        <f t="array" aca="1" ref="BA410" ca="1">IF(NOT(ISNUMBER(INDEX($A:$A, LOOKUP(2, 1 / ($A$1:INDIRECT("$A$"&amp;ROW($A410)) &lt;&gt; ""),ROW($A$1:INDIRECT("$A$"&amp;ROW($A410)))), 1))), "",
INDIRECT("$I$"&amp;LOOKUP(2, 1 / ($AY$1:INDIRECT("$AY$"&amp;ROW($AY410)-1) &lt;&gt; ""),ROW($AY$1:INDIRECT("$AY$"&amp;ROW($AY410)-1)))))</f>
        <v/>
      </c>
      <c r="BB410" s="1" t="str" cm="1">
        <f t="array" aca="1" ref="BB410" ca="1">IF(NOT(ISNUMBER(INDEX($A:$A, LOOKUP(2, 1 / ($A$1:INDIRECT("$A$"&amp;ROW($A410)) &lt;&gt; ""),ROW($A$1:INDIRECT("$A$"&amp;ROW($A410)))), 1))), "",
INDIRECT("$AB$"&amp;LOOKUP(2, 1 / ($AY$1:INDIRECT("$AY$"&amp;ROW($AY410)-1) &lt;&gt; ""),ROW($AY$1:INDIRECT("$AY$"&amp;ROW($AY410)-1)))))</f>
        <v/>
      </c>
      <c r="BC410" s="3" t="str" cm="1">
        <f t="array" aca="1" ref="BC410" ca="1">IF(NOT(ISNUMBER(INDEX($A:$A,LOOKUP(2,1/($A$1:INDIRECT("$A$"&amp;ROW($A410))&lt;&gt;""),ROW($A$1:INDIRECT("$A$"&amp;ROW($A410)))),1))),"",
$BA410+$BA410+10)</f>
        <v/>
      </c>
      <c r="BD410" s="3" t="str" cm="1">
        <f t="array" aca="1" ref="BD410" ca="1">IF(NOT(ISNUMBER(INDEX($A:$A,LOOKUP(2,1/($A$1:INDIRECT("$A$"&amp;ROW($A410))&lt;&gt;""),ROW($A$1:INDIRECT("$A$"&amp;ROW($A410)))),1))),"",
$BA410+$BB410+10)</f>
        <v/>
      </c>
      <c r="BE410" s="3" t="str" cm="1">
        <f t="array" aca="1" ref="BE410" ca="1">IF(NOT(ISNUMBER(INDEX($A:$A,LOOKUP(2,1/($A$1:INDIRECT("$A$"&amp;ROW($A410))&lt;&gt;""),ROW($A$1:INDIRECT("$A$"&amp;ROW($A410)))),1))),"",
$BC410*$BC410)</f>
        <v/>
      </c>
      <c r="BF410" s="3" t="str" cm="1">
        <f t="array" aca="1" ref="BF410" ca="1">IF(NOT(ISNUMBER(INDEX($A:$A,LOOKUP(2,1/($A$1:INDIRECT("$A$"&amp;ROW($A410))&lt;&gt;""),ROW($A$1:INDIRECT("$A$"&amp;ROW($A410)))),1))),"",
$BD410*$BD410)</f>
        <v/>
      </c>
      <c r="BG410" s="3" t="str" cm="1">
        <f t="array" aca="1" ref="BG410" ca="1">IF(NOT(ISNUMBER(INDEX($A:$A,LOOKUP(2,1/($A$1:INDIRECT("$A$"&amp;ROW($A410))&lt;&gt;""),ROW($A$1:INDIRECT("$A$"&amp;ROW($A410)))),1))),"",
_xlfn.FLOOR.MATH(1.5*_xlfn.FLOOR.MATH($AZ410*BA410/5)))</f>
        <v/>
      </c>
      <c r="BH410" s="3" t="str" cm="1">
        <f t="array" aca="1" ref="BH410" ca="1">IF(NOT(ISNUMBER(INDEX($A:$A, LOOKUP(2, 1 / ($A$1:INDIRECT("$A$"&amp;ROW($A410)) &lt;&gt; ""),ROW($A$1:INDIRECT("$A$"&amp;ROW($A410)))), 1))), "",
_xlfn.FLOOR.MATH($BG410/IF(OR(INDIRECT("$C$"&amp;LOOKUP(2, 1 / ($AY$1:INDIRECT("$AY$"&amp;ROW($AY410)-1) &lt;&gt; ""),ROW($AY$1:INDIRECT("$AY$"&amp;ROW($AY410)-1))))="Multi",
INDIRECT("$C$"&amp;LOOKUP(2, 1 / ($AY$1:INDIRECT("$AY$"&amp;ROW($AY410)-1) &lt;&gt; ""),ROW($AY$1:INDIRECT("$AY$"&amp;ROW($AY410)-1))))="Double"),2,1)))</f>
        <v/>
      </c>
      <c r="BI410" s="3" t="str" cm="1">
        <f t="array" aca="1" ref="BI410" ca="1">IF(NOT(ISNUMBER(INDEX($A:$A,LOOKUP(2,1/($A$1:INDIRECT("$A$"&amp;ROW($A410))&lt;&gt;""),ROW($A$1:INDIRECT("$A$"&amp;ROW($A410)))),1))),"",
VLOOKUP($BC410,GameFreakSQRT!$A$1:$B$200,2,FALSE))</f>
        <v/>
      </c>
      <c r="BJ410" s="3" t="str" cm="1">
        <f t="array" aca="1" ref="BJ410" ca="1">IF(NOT(ISNUMBER(INDEX($A:$A,LOOKUP(2,1/($A$1:INDIRECT("$A$"&amp;ROW($A410))&lt;&gt;""),ROW($A$1:INDIRECT("$A$"&amp;ROW($A410)))),1))),"",
VLOOKUP($BD410,GameFreakSQRT!$A$1:$B$200,2,FALSE))</f>
        <v/>
      </c>
      <c r="BK410" s="3" t="str" cm="1">
        <f t="array" aca="1" ref="BK410" ca="1">IF(NOT(ISNUMBER(INDEX($A:$A,LOOKUP(2,1/($A$1:INDIRECT("$A$"&amp;ROW($A410))&lt;&gt;""),ROW($A$1:INDIRECT("$A$"&amp;ROW($A410)))),1))),"",
_xlfn.FLOOR.MATH((($BI410*$BE410)*$BH410)/($BJ410*$BF410))+1)</f>
        <v/>
      </c>
      <c r="BL410" s="3" t="str" cm="1">
        <f t="array" aca="1" ref="BL410" ca="1">IF(NOT(ISNUMBER(INDEX($A:$A,LOOKUP(2,1/($A$1:INDIRECT("$A$"&amp;ROW($A410))&lt;&gt;""),ROW($A$1:INDIRECT("$A$"&amp;ROW($A410)))),1))),"",
_xlfn.FLOOR.MATH($BK410*IF(NOT(INDIRECT("$Z$"&amp;LOOKUP(2, 1 / ($AY$1:INDIRECT("$AY$"&amp;ROW($AY410)-1) &lt;&gt; ""),ROW($AY$1:INDIRECT("$AY$"&amp;ROW($AY410)-1))))=""),1.5,1)))</f>
        <v/>
      </c>
      <c r="BM410" s="3" t="str" cm="1">
        <f t="array" aca="1" ref="BM410" ca="1">IF(NOT(ISNUMBER(INDEX($A:$A, LOOKUP(2, 1 / ($A$1:INDIRECT("$A$"&amp;ROW($A410)) &lt;&gt; ""),ROW($A$1:INDIRECT("$A$"&amp;ROW($A410)))), 1))), "",
INDIRECT("$Y$"&amp;LOOKUP(2, 1 / ($AY$1:INDIRECT("$AY$"&amp;ROW($AY410)-1) &lt;&gt; ""),ROW($AY$1:INDIRECT("$AY$"&amp;ROW($AY410)-1)))))</f>
        <v/>
      </c>
      <c r="BN410" s="3" t="str">
        <f t="shared" ca="1" si="37"/>
        <v/>
      </c>
    </row>
    <row r="411" spans="1:66" x14ac:dyDescent="0.45">
      <c r="A411" s="69">
        <v>89</v>
      </c>
      <c r="B411" s="69" t="s">
        <v>45</v>
      </c>
      <c r="C411" s="66" t="s">
        <v>46</v>
      </c>
      <c r="D411" s="66" t="s">
        <v>668</v>
      </c>
      <c r="E411" s="66" t="s">
        <v>669</v>
      </c>
      <c r="F411" s="56">
        <v>1</v>
      </c>
      <c r="G411" s="2" t="s">
        <v>568</v>
      </c>
      <c r="H411" s="2" t="s">
        <v>77</v>
      </c>
      <c r="I411" s="2">
        <v>38</v>
      </c>
      <c r="J411" s="2" t="s">
        <v>92</v>
      </c>
      <c r="K411" s="2" t="s">
        <v>184</v>
      </c>
      <c r="L411" s="2" t="s">
        <v>53</v>
      </c>
      <c r="M411" s="2" t="s">
        <v>104</v>
      </c>
      <c r="N411" s="2" t="s">
        <v>177</v>
      </c>
      <c r="O411" s="2" t="s">
        <v>543</v>
      </c>
      <c r="P411" s="2" t="s">
        <v>186</v>
      </c>
      <c r="Q411" s="2">
        <v>18</v>
      </c>
      <c r="R411" s="2">
        <f>_xlfn.FLOOR.MATH((((2*VLOOKUP(G411, 'EV and Base'!$A$1:$N$671, 9, FALSE))+$Q411)*$I411)/100)+$I411+10</f>
        <v>119</v>
      </c>
      <c r="S411" s="2">
        <f>_xlfn.FLOOR.MATH((_xlfn.FLOOR.MATH((((2*VLOOKUP($G411, 'EV and Base'!$A$1:$N$671, 10, FALSE))+$Q411)*$I411)/100)+5)*
IF(OR($J411="Lonely", $J411="Brave", $J411="Adamant", $J411="Naughty"), 1.1,
IF(OR($J411="Bold", $J411="Timid", $J411="Modest", $J411="Calm"), 0.9, 1)))</f>
        <v>78</v>
      </c>
      <c r="T411" s="2">
        <f>_xlfn.FLOOR.MATH((_xlfn.FLOOR.MATH((((2*VLOOKUP($G411, 'EV and Base'!$A$1:$N$671, 11, FALSE))+$Q411)*$I411)/100)+5)*
IF(OR($J411="Bold", $J411="Relaxed", $J411="Impish", $J411="Lax"), 1.1,
IF(OR($J411="Lonely", $J411="Hasty", $J411="Mild", $J411="Gentle"), 0.9, 1)))</f>
        <v>80</v>
      </c>
      <c r="U411" s="2">
        <f>_xlfn.FLOOR.MATH((_xlfn.FLOOR.MATH((((2*VLOOKUP($G411, 'EV and Base'!$A$1:$N$671, 12, FALSE))+$Q411)*$I411)/100)+5)*
IF(OR($J411="Modest", $J411="Mild", $J411="Quiet", $J411="Rash"), 1.1,
IF(OR($J411="Adamant", $J411="Impish", $J411="Jolly", $J411="Careful"), 0.9, 1)))</f>
        <v>50</v>
      </c>
      <c r="V411" s="2">
        <f>_xlfn.FLOOR.MATH((_xlfn.FLOOR.MATH((((2*VLOOKUP($G411, 'EV and Base'!$A$1:$N$671, 13, FALSE))+$Q411)*$I411)/100)+5)*
IF(OR($J411="Calm", $J411="Gentle", $J411="Sassy", $J411="Careful"), 1.1,
IF(OR($J411="Naughty", $J411="Lax", $J411="Naive", $J411="Rash"), 0.9, 1)))</f>
        <v>80</v>
      </c>
      <c r="W411" s="2">
        <f>_xlfn.FLOOR.MATH((_xlfn.FLOOR.MATH((((2*VLOOKUP($G411, 'EV and Base'!$A$1:$N$671, 14, FALSE))+$Q411)*$I411)/100)+5)*
IF(OR($J411="Timid", $J411="Hasty", $J411="Jolly", $J411="Naive"), 1.1,
IF(OR($J411="Brave", $J411="Relaxed", $J411="Quiet", $J411="Sassy"), 0.9, 1)))</f>
        <v>72</v>
      </c>
      <c r="X411" s="66">
        <v>4000</v>
      </c>
      <c r="Y411" s="1">
        <v>2592</v>
      </c>
      <c r="Z411" s="1">
        <v>1</v>
      </c>
      <c r="AA411" s="23" t="str" cm="1">
        <f t="array" aca="1" ref="AA411" ca="1">IF(NOT(ISNUMBER(INDEX($A:$A,LOOKUP(2,1/($A$1:INDIRECT("$A$"&amp;ROW($A411))&lt;&gt;""),ROW($A$1:INDIRECT("$A$"&amp;ROW($A411)))),1))),"",
IF(NOT(ISNUMBER($A411)),$AA410,
IF($AB411&lt;16,"Lillipup",
IF($AB411&lt;32,"Herdier",
"Stoutland"))))</f>
        <v>Stoutland</v>
      </c>
      <c r="AB411" s="25" cm="1">
        <f t="array" aca="1" ref="AB411" ca="1">IF(NOT(ISNUMBER(INDEX($A:$A, LOOKUP(2, 1 / ($A$1:INDIRECT("$A$"&amp;ROW($A411)) &lt;&gt; ""),ROW($A$1:INDIRECT("$A$"&amp;ROW($A411)))), 1))), "",
VLOOKUP($AY411,'Medium-Slow'!$A$1:$B$101,2,TRUE))</f>
        <v>52</v>
      </c>
      <c r="AC411" s="23" cm="1">
        <f t="array" aca="1" ref="AC411" ca="1">IF(NOT(ISNUMBER(INDEX($A:$A, LOOKUP(2, 1 / ($A$1:INDIRECT("$A$"&amp;ROW($A411)) &lt;&gt; ""),ROW($A$1:INDIRECT("$A$"&amp;ROW($A411)))), 1))), "",
INDEX($AC:$AC, LOOKUP(2, 1 / ($AC$1:INDIRECT("$AC$"&amp;ROW($AC411)-1) &lt;&gt; ""),ROW($AC$1:INDIRECT("$AC$"&amp;ROW($AC411)-1))), 1)+
IF(INDEX($AC:$AC, LOOKUP(2, 1 / ($AC$1:INDIRECT("$AC$"&amp;ROW($AC411)-1) &lt;&gt; ""),ROW($AC$1:INDIRECT("$AC$"&amp;ROW($AC411)-1))), 1)+
INDEX($AD:$AD, LOOKUP(2, 1 / ($AD$1:INDIRECT("$AD$"&amp;ROW($AD411)-1) &lt;&gt; ""),ROW($AD$1:INDIRECT("$AD$"&amp;ROW($AD411)-1))), 1)+
INDEX($AE:$AE, LOOKUP(2, 1 / ($AE$1:INDIRECT("$AE$"&amp;ROW($AE411)-1) &lt;&gt; ""),ROW($AE$1:INDIRECT("$AE$"&amp;ROW($AD411)-1))), 1)+
INDEX($AE:$AF, LOOKUP(2, 1 / ($AF$1:INDIRECT("$AF$"&amp;ROW($AF411)-1) &lt;&gt; ""),ROW($AF$1:INDIRECT("$AF$"&amp;ROW($AD411)-1))), 1)+
INDEX($AG:$AG, LOOKUP(2, 1 / ($AG$1:INDIRECT("$AG$"&amp;ROW($AG411)-1) &lt;&gt; ""),ROW($AG$1:INDIRECT("$AG$"&amp;ROW($AD411)-1))), 1)+
INDEX($AH:$AH, LOOKUP(2, 1 / ($AH$1:INDIRECT("$AH$"&amp;ROW($AH411)-1) &lt;&gt; ""),ROW($AH$1:INDIRECT("$AH$"&amp;ROW($AD411)-1))), 1)&gt;=510,0,
IF(INDEX($AC:$AC, LOOKUP(2, 1 / ($AC$1:INDIRECT("$AC$"&amp;ROW($AC411)-1) &lt;&gt; ""),ROW($AC$1:INDIRECT("$AC$"&amp;ROW($AC411)-1))), 1)&gt;=255,0,
VLOOKUP(INDIRECT("$G$"&amp;LOOKUP(2, 1 / ($AC$1:INDIRECT("$AC$"&amp;ROW($AC411)-1) &lt;&gt; ""),ROW($AC$1:INDIRECT("$AC$"&amp;ROW($AC411)-1)))), 'EV and Base'!$A$1:$N$671, 3, FALSE))))</f>
        <v>10</v>
      </c>
      <c r="AD411" s="2" cm="1">
        <f t="array" aca="1" ref="AD411" ca="1">IF(NOT(ISNUMBER(INDEX($A:$A, LOOKUP(2, 1 / ($A$1:INDIRECT("$A$"&amp;ROW($A411)) &lt;&gt; ""),ROW($A$1:INDIRECT("$A$"&amp;ROW($A411)))), 1))), "",
INDEX($AD:$AD, LOOKUP(2, 1 / ($AD$1:INDIRECT("$AD$"&amp;ROW($AD411)-1) &lt;&gt; ""),ROW($AD$1:INDIRECT("$AD$"&amp;ROW($AD411)-1))), 1)+
IF(INDEX($AC:$AC, LOOKUP(2, 1 / ($AC$1:INDIRECT("$AC$"&amp;ROW($AC411)-1) &lt;&gt; ""),ROW($AC$1:INDIRECT("$AC$"&amp;ROW($AC411)-1))), 1)+
INDEX($AD:$AD, LOOKUP(2, 1 / ($AD$1:INDIRECT("$AD$"&amp;ROW($AD411)-1) &lt;&gt; ""),ROW($AD$1:INDIRECT("$AD$"&amp;ROW($AD411)-1))), 1)+
INDEX($AE:$AE, LOOKUP(2, 1 / ($AE$1:INDIRECT("$AE$"&amp;ROW($AE411)-1) &lt;&gt; ""),ROW($AE$1:INDIRECT("$AE$"&amp;ROW($AD411)-1))), 1)+
INDEX($AE:$AF, LOOKUP(2, 1 / ($AF$1:INDIRECT("$AF$"&amp;ROW($AF411)-1) &lt;&gt; ""),ROW($AF$1:INDIRECT("$AF$"&amp;ROW($AD411)-1))), 1)+
INDEX($AG:$AG, LOOKUP(2, 1 / ($AG$1:INDIRECT("$AG$"&amp;ROW($AG411)-1) &lt;&gt; ""),ROW($AG$1:INDIRECT("$AG$"&amp;ROW($AD411)-1))), 1)+
INDEX($AH:$AH, LOOKUP(2, 1 / ($AH$1:INDIRECT("$AH$"&amp;ROW($AH411)-1) &lt;&gt; ""),ROW($AH$1:INDIRECT("$AH$"&amp;ROW($AD411)-1))), 1)&gt;=510,0,
IF(INDEX($AD:$AD, LOOKUP(2, 1 / ($AD$1:INDIRECT("$AD$"&amp;ROW($AD411)-1) &lt;&gt; ""),ROW($AD$1:INDIRECT("$AD$"&amp;ROW($AD411)-1))), 1)&gt;=255,0,
VLOOKUP(INDIRECT("$G$"&amp;LOOKUP(2, 1 / ($AD$1:INDIRECT("$AD$"&amp;ROW($AD411)-1) &lt;&gt; ""),ROW($AD$1:INDIRECT("$AD$"&amp;ROW($AD411)-1)))), 'EV and Base'!$A$1:$N$671, 4, FALSE))))</f>
        <v>119</v>
      </c>
      <c r="AE411" s="2" cm="1">
        <f t="array" aca="1" ref="AE411" ca="1">IF(NOT(ISNUMBER(INDEX($A:$A,LOOKUP(2,1/($A$1:INDIRECT("$A$"&amp;ROW($A411))&lt;&gt;""),ROW($A$1:INDIRECT("$A$"&amp;ROW($A411)))),1))),"",
INDEX($AE:$AE,LOOKUP(2,1/($AE$1:INDIRECT("$AE$"&amp;ROW($AE411)-1)&lt;&gt;""),ROW($AE$1:INDIRECT("$AE$"&amp;ROW($AE411)-1))),1)+
IF(INDEX($AC:$AC,LOOKUP(2,1/($AC$1:INDIRECT("$AC$"&amp;ROW($AC411)-1)&lt;&gt;""),ROW($AC$1:INDIRECT("$AC$"&amp;ROW($AC411)-1))),1)+
INDEX($AD:$AD,LOOKUP(2,1/($AD$1:INDIRECT("$AD$"&amp;ROW($AD411)-1)&lt;&gt;""),ROW($AD$1:INDIRECT("$AD$"&amp;ROW($AD411)-1))),1)+
INDEX($AE:$AE,LOOKUP(2,1/($AE$1:INDIRECT("$AE$"&amp;ROW($AE411)-1)&lt;&gt;""),ROW($AE$1:INDIRECT("$AE$"&amp;ROW($AD411)-1))),1)+
INDEX($AE:$AF,LOOKUP(2,1/($AF$1:INDIRECT("$AF$"&amp;ROW($AF411)-1)&lt;&gt;""),ROW($AF$1:INDIRECT("$AF$"&amp;ROW($AD411)-1))),1)+
INDEX($AG:$AG,LOOKUP(2,1/($AG$1:INDIRECT("$AG$"&amp;ROW($AG411)-1)&lt;&gt;""),ROW($AG$1:INDIRECT("$AG$"&amp;ROW($AD411)-1))),1)+
INDEX($AH:$AH,LOOKUP(2,1/($AH$1:INDIRECT("$AH$"&amp;ROW($AH411)-1)&lt;&gt;""),ROW($AH$1:INDIRECT("$AH$"&amp;ROW($AD411)-1))),1)&gt;=510,0,
IF(INDEX($AE:$AE,LOOKUP(2,1/($AE$1:INDIRECT("$AE$"&amp;ROW($AE411)-1)&lt;&gt;""),ROW($AE$1:INDIRECT("$AE$"&amp;ROW($AE411)-1))),1)&gt;=255,0,
VLOOKUP(INDIRECT("$G$"&amp;LOOKUP(2,1/($AE$1:INDIRECT("$AE$"&amp;ROW($AE411)-1)&lt;&gt;""),ROW($AE$1:INDIRECT("$AE$"&amp;ROW($AE411)-1)))),'EV and Base'!$A$1:$N$671,5,FALSE))))</f>
        <v>11</v>
      </c>
      <c r="AF411" s="2" cm="1">
        <f t="array" aca="1" ref="AF411" ca="1">IF(NOT(ISNUMBER(INDEX($A:$A, LOOKUP(2, 1 / ($A$1:INDIRECT("$A$"&amp;ROW($A411)) &lt;&gt; ""),ROW($A$1:INDIRECT("$A$"&amp;ROW($A411)))), 1))), "",
INDEX($AF:$AF, LOOKUP(2, 1 / ($AF$1:INDIRECT("$AF$"&amp;ROW($AF411)-1) &lt;&gt; ""),ROW($AF$1:INDIRECT("$AF$"&amp;ROW($AF411)-1))), 1)+
IF(INDEX($AC:$AC, LOOKUP(2, 1 / ($AC$1:INDIRECT("$AC$"&amp;ROW($AC411)-1) &lt;&gt; ""),ROW($AC$1:INDIRECT("$AC$"&amp;ROW($AC411)-1))), 1)+
INDEX($AD:$AD, LOOKUP(2, 1 / ($AD$1:INDIRECT("$AD$"&amp;ROW($AD411)-1) &lt;&gt; ""),ROW($AD$1:INDIRECT("$AD$"&amp;ROW($AD411)-1))), 1)+
INDEX($AE:$AE, LOOKUP(2, 1 / ($AE$1:INDIRECT("$AE$"&amp;ROW($AE411)-1) &lt;&gt; ""),ROW($AE$1:INDIRECT("$AE$"&amp;ROW($AD411)-1))), 1)+
INDEX($AE:$AF, LOOKUP(2, 1 / ($AF$1:INDIRECT("$AF$"&amp;ROW($AF411)-1) &lt;&gt; ""),ROW($AF$1:INDIRECT("$AF$"&amp;ROW($AD411)-1))), 1)+
INDEX($AG:$AG, LOOKUP(2, 1 / ($AG$1:INDIRECT("$AG$"&amp;ROW($AG411)-1) &lt;&gt; ""),ROW($AG$1:INDIRECT("$AG$"&amp;ROW($AD411)-1))), 1)+
INDEX($AH:$AH, LOOKUP(2, 1 / ($AH$1:INDIRECT("$AH$"&amp;ROW($AH411)-1) &lt;&gt; ""),ROW($AH$1:INDIRECT("$AH$"&amp;ROW($AD411)-1))), 1)&gt;=510,0,
IF(INDEX($AF:$AF, LOOKUP(2, 1 / ($AF$1:INDIRECT("$AF$"&amp;ROW($AF411)-1) &lt;&gt; ""),ROW($AF$1:INDIRECT("$AF$"&amp;ROW($AF411)-1))), 1)&gt;=255,0,
VLOOKUP(INDIRECT("$G$"&amp;LOOKUP(2, 1 / ($AF$1:INDIRECT("$AF$"&amp;ROW($AF411)-1) &lt;&gt; ""),ROW($AF$1:INDIRECT("$AF$"&amp;ROW($AF411)-1)))), 'EV and Base'!$A$1:$N$671, 6, FALSE))))</f>
        <v>21</v>
      </c>
      <c r="AG411" s="2" cm="1">
        <f t="array" aca="1" ref="AG411" ca="1">IF(NOT(ISNUMBER(INDEX($A:$A, LOOKUP(2, 1 / ($A$1:INDIRECT("$A$"&amp;ROW($A411)) &lt;&gt; ""),ROW($A$1:INDIRECT("$A$"&amp;ROW($A411)))), 1))), "",
INDEX($AG:$AG, LOOKUP(2, 1 / ($AG$1:INDIRECT("$AG$"&amp;ROW($AG411)-1) &lt;&gt; ""),ROW($AG$1:INDIRECT("$AG$"&amp;ROW($AG411)-1))), 1)+
IF(INDEX($AC:$AC, LOOKUP(2, 1 / ($AC$1:INDIRECT("$AC$"&amp;ROW($AC411)-1) &lt;&gt; ""),ROW($AC$1:INDIRECT("$AC$"&amp;ROW($AC411)-1))), 1)+
INDEX($AD:$AD, LOOKUP(2, 1 / ($AD$1:INDIRECT("$AD$"&amp;ROW($AD411)-1) &lt;&gt; ""),ROW($AD$1:INDIRECT("$AD$"&amp;ROW($AD411)-1))), 1)+
INDEX($AE:$AE, LOOKUP(2, 1 / ($AE$1:INDIRECT("$AE$"&amp;ROW($AE411)-1) &lt;&gt; ""),ROW($AE$1:INDIRECT("$AE$"&amp;ROW($AD411)-1))), 1)+
INDEX($AE:$AF, LOOKUP(2, 1 / ($AF$1:INDIRECT("$AF$"&amp;ROW($AF411)-1) &lt;&gt; ""),ROW($AF$1:INDIRECT("$AF$"&amp;ROW($AD411)-1))), 1)+
INDEX($AG:$AG, LOOKUP(2, 1 / ($AG$1:INDIRECT("$AG$"&amp;ROW($AG411)-1) &lt;&gt; ""),ROW($AG$1:INDIRECT("$AG$"&amp;ROW($AD411)-1))), 1)+
INDEX($AH:$AH, LOOKUP(2, 1 / ($AH$1:INDIRECT("$AH$"&amp;ROW($AH411)-1) &lt;&gt; ""),ROW($AH$1:INDIRECT("$AH$"&amp;ROW($AD411)-1))), 1)&gt;=510,0,
IF(INDEX($AG:$AG, LOOKUP(2, 1 / ($AG$1:INDIRECT("$AG$"&amp;ROW($AG411)-1) &lt;&gt; ""),ROW($AG$1:INDIRECT("$AG$"&amp;ROW($AG411)-1))), 1)&gt;=255,0,
VLOOKUP(INDIRECT("$G$"&amp;LOOKUP(2, 1 / ($AG$1:INDIRECT("$AG$"&amp;ROW($AG411)-1) &lt;&gt; ""),ROW($AG$1:INDIRECT("$AG$"&amp;ROW($AG411)-1)))), 'EV and Base'!$A$1:$N$671, 7, FALSE))))</f>
        <v>6</v>
      </c>
      <c r="AH411" s="24" cm="1">
        <f t="array" aca="1" ref="AH411" ca="1">IF(NOT(ISNUMBER(INDEX($A:$A,LOOKUP(2,1/($A$1:INDIRECT("$A$"&amp;ROW($A411))&lt;&gt;""),ROW($A$1:INDIRECT("$A$"&amp;ROW($A411)))),1))),"",
INDEX($AH:$AH,LOOKUP(2,1/($AH$1:INDIRECT("$AH$"&amp;ROW($AH411)-1)&lt;&gt;""),ROW($AH$1:INDIRECT("$AH$"&amp;ROW($AH411)-1))),1)+
IF(INDEX($AC:$AC,LOOKUP(2,1/($AC$1:INDIRECT("$AC$"&amp;ROW($AC411)-1)&lt;&gt;""),ROW($AC$1:INDIRECT("$AC$"&amp;ROW($AC411)-1))),1)+
INDEX($AD:$AD,LOOKUP(2,1/($AD$1:INDIRECT("$AD$"&amp;ROW($AD411)-1)&lt;&gt;""),ROW($AD$1:INDIRECT("$AD$"&amp;ROW($AD411)-1))),1)+
INDEX($AE:$AE,LOOKUP(2,1/($AE$1:INDIRECT("$AE$"&amp;ROW($AE411)-1)&lt;&gt;""),ROW($AE$1:INDIRECT("$AE$"&amp;ROW($AD411)-1))),1)+
INDEX($AE:$AF,LOOKUP(2,1/($AF$1:INDIRECT("$AF$"&amp;ROW($AF411)-1)&lt;&gt;""),ROW($AF$1:INDIRECT("$AF$"&amp;ROW($AD411)-1))),1)+
INDEX($AG:$AG,LOOKUP(2,1/($AG$1:INDIRECT("$AG$"&amp;ROW($AG411)-1)&lt;&gt;""),ROW($AG$1:INDIRECT("$AG$"&amp;ROW($AD411)-1))),1)+
INDEX($AH:$AH,LOOKUP(2,1/($AH$1:INDIRECT("$AH$"&amp;ROW($AH411)-1)&lt;&gt;""),ROW($AH$1:INDIRECT("$AH$"&amp;ROW($AD411)-1))),1)&gt;=510,0,
IF(INDEX($AH:$AH,LOOKUP(2,1/($AH$1:INDIRECT("$AH$"&amp;ROW($AH411)-1)&lt;&gt;""),ROW($AH$1:INDIRECT("$AH$"&amp;ROW($AH411)-1))),1)&gt;=255,0,
VLOOKUP(INDIRECT("$G$"&amp;LOOKUP(2,1/($AH$1:INDIRECT("$AH$"&amp;ROW($AH411)-1)&lt;&gt;""),ROW($AH$1:INDIRECT("$AH$"&amp;ROW($AH411)-1)))),'EV and Base'!$A$1:$N$671,8,FALSE))))</f>
        <v>74</v>
      </c>
      <c r="AI411" s="29" cm="1">
        <f t="array" aca="1" ref="AI411" ca="1">IF(NOT(ISNUMBER(INDEX($A:$A,LOOKUP(2,1/($A$1:INDIRECT("$A$"&amp;ROW($A411))&lt;&gt;""),ROW($A$1:INDIRECT("$A$"&amp;ROW($A411)))),1))),"",
ROUNDDOWN((((2*VLOOKUP($AA411,'EV and Base'!$A$1:$N$671,9,FALSE))+31+ROUNDDOWN($AC411/4,0))*$AB411)/100,0)+$AB411+10)</f>
        <v>167</v>
      </c>
      <c r="AJ411" s="21" cm="1">
        <f t="array" aca="1" ref="AJ411" ca="1">IF(NOT(ISNUMBER(INDEX($A:$A, LOOKUP(2, 1 / ($A$1:INDIRECT("$A$"&amp;ROW($A411)) &lt;&gt; ""),ROW($A$1:INDIRECT("$A$"&amp;ROW($A411)))), 1))), "",
ROUNDDOWN((ROUNDDOWN((((2*VLOOKUP($AA411, 'EV and Base'!$A$1:$N$671, 10, FALSE))+31+ROUNDDOWN($AD411/4, 0))*$AB411)/100, 0)+5)*1.1, 0))</f>
        <v>154</v>
      </c>
      <c r="AK411" s="21" t="str" cm="1">
        <f t="array" aca="1" ref="AK411" ca="1">IF(NOT(ISNUMBER(INDEX($A:$A, LOOKUP(2, 1 / ($A$1:INDIRECT("$A$"&amp;ROW($A411)) &lt;&gt; ""),ROW($A$1:INDIRECT("$A$"&amp;ROW($A411)))), 1))), "",
ROUNDDOWN((ROUNDDOWN((((2*VLOOKUP($AA411, 'EV and Base'!$A$1:$N$671, 11, FALSE))+30+ROUNDDOWN($AE411/4, 0))*$AB411)/100, 0)+5), 0)
&amp;"-"&amp;
ROUNDDOWN((ROUNDDOWN((((2*VLOOKUP($AA411, 'EV and Base'!$A$1:$N$671, 11, FALSE))+31+ROUNDDOWN($AE411/4, 0))*$AB411)/100, 0)+5), 0))</f>
        <v>115-115</v>
      </c>
      <c r="AL411" s="21" t="str" cm="1">
        <f t="array" aca="1" ref="AL411" ca="1">IF(NOT(ISNUMBER(INDEX($A:$A, LOOKUP(2, 1 / ($A$1:INDIRECT("$A$"&amp;ROW($A411)) &lt;&gt; ""),ROW($A$1:INDIRECT("$A$"&amp;ROW($A411)))), 1))), "",
ROUNDDOWN((ROUNDDOWN((((2*VLOOKUP($AA411, 'EV and Base'!$A$1:$N$671, 12, FALSE))+0+ROUNDDOWN($AF411/4, 0))*$AB411)/100, 0)+5)*0.9, 0)
&amp;"-"&amp;
ROUNDDOWN((ROUNDDOWN((((2*VLOOKUP($AA411, 'EV and Base'!$A$1:$N$671, 12, FALSE))+31+ROUNDDOWN($AF411/4, 0))*$AB411)/100, 0)+5)*0.9, 0))</f>
        <v>48-63</v>
      </c>
      <c r="AM411" s="21" t="str" cm="1">
        <f t="array" aca="1" ref="AM411" ca="1">IF(NOT(ISNUMBER(INDEX($A:$A, LOOKUP(2, 1 / ($A$1:INDIRECT("$A$"&amp;ROW($A411)) &lt;&gt; ""),ROW($A$1:INDIRECT("$A$"&amp;ROW($A411)))), 1))), "",
ROUNDDOWN((ROUNDDOWN((((2*VLOOKUP($AA411, 'EV and Base'!$A$1:$N$671, 13, FALSE))+30+ROUNDDOWN($AG411/4, 0))*$AB411)/100, 0)+5), 0)
&amp;"-"&amp;
ROUNDDOWN((ROUNDDOWN((((2*VLOOKUP($AA411, 'EV and Base'!$A$1:$N$671, 13, FALSE))+31+ROUNDDOWN($AG411/4, 0))*$AB411)/100, 0)+5), 0))</f>
        <v>114-115</v>
      </c>
      <c r="AN411" s="25" cm="1">
        <f t="array" aca="1" ref="AN411" ca="1">IF(NOT(ISNUMBER(INDEX($A:$A, LOOKUP(2, 1 / ($A$1:INDIRECT("$A$"&amp;ROW($A411)) &lt;&gt; ""),ROW($A$1:INDIRECT("$A$"&amp;ROW($A411)))), 1))), "",
ROUNDDOWN((ROUNDDOWN((((2*VLOOKUP($AA411, 'EV and Base'!$A$1:$N$671, 14, FALSE))+31+ROUNDDOWN($AH411/4, 0))*$AB411)/100, 0)+5), 0))</f>
        <v>113</v>
      </c>
      <c r="AO411" s="23" cm="1">
        <f t="array" aca="1" ref="AO411" ca="1">IF(NOT(ISNUMBER(INDEX($A:$A, LOOKUP(2, 1 / ($A$1:INDIRECT("$A$"&amp;ROW($A411)) &lt;&gt; ""),ROW($A$1:INDIRECT("$A$"&amp;ROW($A411)))), 1))), "",
ROUNDDOWN((((2*VLOOKUP($AA411, 'EV and Base'!$A$1:$N$671, 9, FALSE))+31+ROUNDDOWN($AC411/4, 0))*$AB411)/100, 0)+$AB411+10)</f>
        <v>167</v>
      </c>
      <c r="AP411" s="2" cm="1">
        <f t="array" aca="1" ref="AP411" ca="1">IF(NOT(ISNUMBER(INDEX($A:$A, LOOKUP(2, 1 / ($A$1:INDIRECT("$A$"&amp;ROW($A411)) &lt;&gt; ""),ROW($A$1:INDIRECT("$A$"&amp;ROW($A411)))), 1))), "",
ROUNDDOWN((ROUNDDOWN((((2*VLOOKUP($AA411, 'EV and Base'!$A$1:$N$671, 10, FALSE))+31+ROUNDDOWN($AD411/4, 0))*$AB411)/100, 0)+5)*1.1, 0))</f>
        <v>154</v>
      </c>
      <c r="AQ411" s="2" cm="1">
        <f t="array" aca="1" ref="AQ411" ca="1">IF(NOT(ISNUMBER(INDEX($A:$A, LOOKUP(2, 1 / ($A$1:INDIRECT("$A$"&amp;ROW($A411)) &lt;&gt; ""),ROW($A$1:INDIRECT("$A$"&amp;ROW($A411)))), 1))), "",
ROUNDDOWN((ROUNDDOWN((((2*VLOOKUP($AA411, 'EV and Base'!$A$1:$N$671, 11, FALSE))+$AV$2+ROUNDDOWN($AE411/4, 0))*$AB411)/100, 0)+5), 0))</f>
        <v>115</v>
      </c>
      <c r="AR411" s="22" cm="1">
        <f t="array" aca="1" ref="AR411" ca="1">IF(NOT(ISNUMBER(INDEX($A:$A, LOOKUP(2, 1 / ($A$1:INDIRECT("$A$"&amp;ROW($A411)) &lt;&gt; ""),ROW($A$1:INDIRECT("$A$"&amp;ROW($A411)))), 1))), "",
ROUNDDOWN((ROUNDDOWN((((2*VLOOKUP($AA411, 'EV and Base'!$A$1:$N$671, 12, FALSE))+$AW$2+ROUNDDOWN($AF411/4, 0))*$AB411)/100, 0)+5)*0.9, 0))</f>
        <v>56</v>
      </c>
      <c r="AS411" s="2" cm="1">
        <f t="array" aca="1" ref="AS411" ca="1">IF(NOT(ISNUMBER(INDEX($A:$A, LOOKUP(2, 1 / ($A$1:INDIRECT("$A$"&amp;ROW($A411)) &lt;&gt; ""),ROW($A$1:INDIRECT("$A$"&amp;ROW($A411)))), 1))), "",
ROUNDDOWN((ROUNDDOWN((((2*VLOOKUP($AA411, 'EV and Base'!$A$1:$N$671, 13, FALSE))+$AX$2+ROUNDDOWN($AG411/4, 0))*$AB411)/100, 0)+5), 0))</f>
        <v>115</v>
      </c>
      <c r="AT411" s="24" cm="1">
        <f t="array" aca="1" ref="AT411" ca="1">IF(NOT(ISNUMBER(INDEX($A:$A, LOOKUP(2, 1 / ($A$1:INDIRECT("$A$"&amp;ROW($A411)) &lt;&gt; ""),ROW($A$1:INDIRECT("$A$"&amp;ROW($A411)))), 1))), "",
ROUNDDOWN((ROUNDDOWN((((2*VLOOKUP($AA411, 'EV and Base'!$A$1:$N$671, 14, FALSE))+31+ROUNDDOWN($AH411/4, 0))*$AB411)/100, 0)+5), 0))</f>
        <v>113</v>
      </c>
      <c r="AU411" s="28">
        <v>255</v>
      </c>
      <c r="AY411" cm="1">
        <f t="array" aca="1" ref="AY411" ca="1">IF(NOT(ISNUMBER(INDEX($A:$A,LOOKUP(2,1/($A$1:INDIRECT("$A$"&amp;ROW($A411))&lt;&gt;""),ROW($A$1:INDIRECT("$A$"&amp;ROW($A411)))),1))),"",
INDEX($AY:$AY,LOOKUP(2,1/($AY$1:INDIRECT("$AY$"&amp;ROW($AY411)-1)&lt;&gt;""),ROW($AY$1:INDIRECT("$AY$"&amp;ROW($AY411)-1))),1)+$BL411)</f>
        <v>136163</v>
      </c>
      <c r="AZ411" s="3" cm="1">
        <f t="array" aca="1" ref="AZ411" ca="1">IF(NOT(ISNUMBER(INDEX($A:$A, LOOKUP(2, 1 / ($A$1:INDIRECT("$A$"&amp;ROW($A411)) &lt;&gt; ""),ROW($A$1:INDIRECT("$A$"&amp;ROW($A411)))), 1))), "",
VLOOKUP(INDIRECT("$G$"&amp;LOOKUP(2, 1 / ($AY$1:INDIRECT("$AY$"&amp;ROW($AY411)-1) &lt;&gt; ""),ROW($AY$1:INDIRECT("$AY$"&amp;ROW($AY411)-1)))),'EV and Base'!A334:N1004,2,FALSE))</f>
        <v>156</v>
      </c>
      <c r="BA411" s="3" cm="1">
        <f t="array" aca="1" ref="BA411" ca="1">IF(NOT(ISNUMBER(INDEX($A:$A, LOOKUP(2, 1 / ($A$1:INDIRECT("$A$"&amp;ROW($A411)) &lt;&gt; ""),ROW($A$1:INDIRECT("$A$"&amp;ROW($A411)))), 1))), "",
INDIRECT("$I$"&amp;LOOKUP(2, 1 / ($AY$1:INDIRECT("$AY$"&amp;ROW($AY411)-1) &lt;&gt; ""),ROW($AY$1:INDIRECT("$AY$"&amp;ROW($AY411)-1)))))</f>
        <v>35</v>
      </c>
      <c r="BB411" s="1" cm="1">
        <f t="array" aca="1" ref="BB411" ca="1">IF(NOT(ISNUMBER(INDEX($A:$A, LOOKUP(2, 1 / ($A$1:INDIRECT("$A$"&amp;ROW($A411)) &lt;&gt; ""),ROW($A$1:INDIRECT("$A$"&amp;ROW($A411)))), 1))), "",
INDIRECT("$AB$"&amp;LOOKUP(2, 1 / ($AY$1:INDIRECT("$AY$"&amp;ROW($AY411)-1) &lt;&gt; ""),ROW($AY$1:INDIRECT("$AY$"&amp;ROW($AY411)-1)))))</f>
        <v>52</v>
      </c>
      <c r="BC411" s="3" cm="1">
        <f t="array" aca="1" ref="BC411" ca="1">IF(NOT(ISNUMBER(INDEX($A:$A,LOOKUP(2,1/($A$1:INDIRECT("$A$"&amp;ROW($A411))&lt;&gt;""),ROW($A$1:INDIRECT("$A$"&amp;ROW($A411)))),1))),"",
$BA411+$BA411+10)</f>
        <v>80</v>
      </c>
      <c r="BD411" s="3" cm="1">
        <f t="array" aca="1" ref="BD411" ca="1">IF(NOT(ISNUMBER(INDEX($A:$A,LOOKUP(2,1/($A$1:INDIRECT("$A$"&amp;ROW($A411))&lt;&gt;""),ROW($A$1:INDIRECT("$A$"&amp;ROW($A411)))),1))),"",
$BA411+$BB411+10)</f>
        <v>97</v>
      </c>
      <c r="BE411" s="3" cm="1">
        <f t="array" aca="1" ref="BE411" ca="1">IF(NOT(ISNUMBER(INDEX($A:$A,LOOKUP(2,1/($A$1:INDIRECT("$A$"&amp;ROW($A411))&lt;&gt;""),ROW($A$1:INDIRECT("$A$"&amp;ROW($A411)))),1))),"",
$BC411*$BC411)</f>
        <v>6400</v>
      </c>
      <c r="BF411" s="3" cm="1">
        <f t="array" aca="1" ref="BF411" ca="1">IF(NOT(ISNUMBER(INDEX($A:$A,LOOKUP(2,1/($A$1:INDIRECT("$A$"&amp;ROW($A411))&lt;&gt;""),ROW($A$1:INDIRECT("$A$"&amp;ROW($A411)))),1))),"",
$BD411*$BD411)</f>
        <v>9409</v>
      </c>
      <c r="BG411" s="3" cm="1">
        <f t="array" aca="1" ref="BG411" ca="1">IF(NOT(ISNUMBER(INDEX($A:$A,LOOKUP(2,1/($A$1:INDIRECT("$A$"&amp;ROW($A411))&lt;&gt;""),ROW($A$1:INDIRECT("$A$"&amp;ROW($A411)))),1))),"",
_xlfn.FLOOR.MATH(1.5*_xlfn.FLOOR.MATH($AZ411*BA411/5)))</f>
        <v>1638</v>
      </c>
      <c r="BH411" s="3" cm="1">
        <f t="array" aca="1" ref="BH411" ca="1">IF(NOT(ISNUMBER(INDEX($A:$A, LOOKUP(2, 1 / ($A$1:INDIRECT("$A$"&amp;ROW($A411)) &lt;&gt; ""),ROW($A$1:INDIRECT("$A$"&amp;ROW($A411)))), 1))), "",
_xlfn.FLOOR.MATH($BG411/IF(OR(INDIRECT("$C$"&amp;LOOKUP(2, 1 / ($AY$1:INDIRECT("$AY$"&amp;ROW($AY411)-1) &lt;&gt; ""),ROW($AY$1:INDIRECT("$AY$"&amp;ROW($AY411)-1))))="Multi",
INDIRECT("$C$"&amp;LOOKUP(2, 1 / ($AY$1:INDIRECT("$AY$"&amp;ROW($AY411)-1) &lt;&gt; ""),ROW($AY$1:INDIRECT("$AY$"&amp;ROW($AY411)-1))))="Double"),2,1)))</f>
        <v>1638</v>
      </c>
      <c r="BI411" s="3" cm="1">
        <f t="array" aca="1" ref="BI411" ca="1">IF(NOT(ISNUMBER(INDEX($A:$A,LOOKUP(2,1/($A$1:INDIRECT("$A$"&amp;ROW($A411))&lt;&gt;""),ROW($A$1:INDIRECT("$A$"&amp;ROW($A411)))),1))),"",
VLOOKUP($BC411,GameFreakSQRT!$A$1:$B$200,2,FALSE))</f>
        <v>36636</v>
      </c>
      <c r="BJ411" s="3" cm="1">
        <f t="array" aca="1" ref="BJ411" ca="1">IF(NOT(ISNUMBER(INDEX($A:$A,LOOKUP(2,1/($A$1:INDIRECT("$A$"&amp;ROW($A411))&lt;&gt;""),ROW($A$1:INDIRECT("$A$"&amp;ROW($A411)))),1))),"",
VLOOKUP($BD411,GameFreakSQRT!$A$1:$B$200,2,FALSE))</f>
        <v>40341</v>
      </c>
      <c r="BK411" s="3" cm="1">
        <f t="array" aca="1" ref="BK411" ca="1">IF(NOT(ISNUMBER(INDEX($A:$A,LOOKUP(2,1/($A$1:INDIRECT("$A$"&amp;ROW($A411))&lt;&gt;""),ROW($A$1:INDIRECT("$A$"&amp;ROW($A411)))),1))),"",
_xlfn.FLOOR.MATH((($BI411*$BE411)*$BH411)/($BJ411*$BF411))+1)</f>
        <v>1012</v>
      </c>
      <c r="BL411" s="3" cm="1">
        <f t="array" aca="1" ref="BL411" ca="1">IF(NOT(ISNUMBER(INDEX($A:$A,LOOKUP(2,1/($A$1:INDIRECT("$A$"&amp;ROW($A411))&lt;&gt;""),ROW($A$1:INDIRECT("$A$"&amp;ROW($A411)))),1))),"",
_xlfn.FLOOR.MATH($BK411*IF(NOT(INDIRECT("$Z$"&amp;LOOKUP(2, 1 / ($AY$1:INDIRECT("$AY$"&amp;ROW($AY411)-1) &lt;&gt; ""),ROW($AY$1:INDIRECT("$AY$"&amp;ROW($AY411)-1))))=""),1.5,1)))</f>
        <v>1518</v>
      </c>
      <c r="BM411" s="3" cm="1">
        <f t="array" aca="1" ref="BM411" ca="1">IF(NOT(ISNUMBER(INDEX($A:$A, LOOKUP(2, 1 / ($A$1:INDIRECT("$A$"&amp;ROW($A411)) &lt;&gt; ""),ROW($A$1:INDIRECT("$A$"&amp;ROW($A411)))), 1))), "",
INDIRECT("$Y$"&amp;LOOKUP(2, 1 / ($AY$1:INDIRECT("$AY$"&amp;ROW($AY411)-1) &lt;&gt; ""),ROW($AY$1:INDIRECT("$AY$"&amp;ROW($AY411)-1)))))</f>
        <v>1518</v>
      </c>
      <c r="BN411" s="3" t="b">
        <f t="shared" ca="1" si="37"/>
        <v>1</v>
      </c>
    </row>
    <row r="412" spans="1:66" x14ac:dyDescent="0.45">
      <c r="A412" s="69"/>
      <c r="B412" s="69"/>
      <c r="C412" s="67"/>
      <c r="D412" s="67"/>
      <c r="E412" s="67"/>
      <c r="F412" s="56">
        <v>4</v>
      </c>
      <c r="G412" s="2" t="s">
        <v>682</v>
      </c>
      <c r="H412" s="2" t="s">
        <v>50</v>
      </c>
      <c r="I412" s="2">
        <v>40</v>
      </c>
      <c r="J412" s="2" t="s">
        <v>103</v>
      </c>
      <c r="K412" s="2" t="s">
        <v>52</v>
      </c>
      <c r="L412" s="2" t="s">
        <v>53</v>
      </c>
      <c r="M412" s="2" t="s">
        <v>428</v>
      </c>
      <c r="N412" s="2" t="s">
        <v>253</v>
      </c>
      <c r="O412" s="2" t="s">
        <v>418</v>
      </c>
      <c r="P412" s="2" t="s">
        <v>276</v>
      </c>
      <c r="Q412" s="2">
        <v>18</v>
      </c>
      <c r="R412" s="2">
        <f>_xlfn.FLOOR.MATH((((2*VLOOKUP(G412, 'EV and Base'!$A$1:$N$671, 9, FALSE))+$Q412)*$I412)/100)+$I412+10</f>
        <v>133</v>
      </c>
      <c r="S412" s="2">
        <f>_xlfn.FLOOR.MATH((_xlfn.FLOOR.MATH((((2*VLOOKUP($G412, 'EV and Base'!$A$1:$N$671, 10, FALSE))+$Q412)*$I412)/100)+5)*
IF(OR($J412="Lonely", $J412="Brave", $J412="Adamant", $J412="Naughty"), 1.1,
IF(OR($J412="Bold", $J412="Timid", $J412="Modest", $J412="Calm"), 0.9, 1)))</f>
        <v>92</v>
      </c>
      <c r="T412" s="2">
        <f>_xlfn.FLOOR.MATH((_xlfn.FLOOR.MATH((((2*VLOOKUP($G412, 'EV and Base'!$A$1:$N$671, 11, FALSE))+$Q412)*$I412)/100)+5)*
IF(OR($J412="Bold", $J412="Relaxed", $J412="Impish", $J412="Lax"), 1.1,
IF(OR($J412="Lonely", $J412="Hasty", $J412="Mild", $J412="Gentle"), 0.9, 1)))</f>
        <v>80</v>
      </c>
      <c r="U412" s="2">
        <f>_xlfn.FLOOR.MATH((_xlfn.FLOOR.MATH((((2*VLOOKUP($G412, 'EV and Base'!$A$1:$N$671, 12, FALSE))+$Q412)*$I412)/100)+5)*
IF(OR($J412="Modest", $J412="Mild", $J412="Quiet", $J412="Rash"), 1.1,
IF(OR($J412="Adamant", $J412="Impish", $J412="Jolly", $J412="Careful"), 0.9, 1)))</f>
        <v>88</v>
      </c>
      <c r="V412" s="2">
        <f>_xlfn.FLOOR.MATH((_xlfn.FLOOR.MATH((((2*VLOOKUP($G412, 'EV and Base'!$A$1:$N$671, 13, FALSE))+$Q412)*$I412)/100)+5)*
IF(OR($J412="Calm", $J412="Gentle", $J412="Sassy", $J412="Careful"), 1.1,
IF(OR($J412="Naughty", $J412="Lax", $J412="Naive", $J412="Rash"), 0.9, 1)))</f>
        <v>74</v>
      </c>
      <c r="W412" s="2">
        <f>_xlfn.FLOOR.MATH((_xlfn.FLOOR.MATH((((2*VLOOKUP($G412, 'EV and Base'!$A$1:$N$671, 14, FALSE))+$Q412)*$I412)/100)+5)*
IF(OR($J412="Timid", $J412="Hasty", $J412="Jolly", $J412="Naive"), 1.1,
IF(OR($J412="Brave", $J412="Relaxed", $J412="Quiet", $J412="Sassy"), 0.9, 1)))</f>
        <v>68</v>
      </c>
      <c r="X412" s="67"/>
      <c r="Y412" s="1">
        <v>3133</v>
      </c>
      <c r="Z412" s="1">
        <v>1</v>
      </c>
      <c r="AA412" s="23" t="str" cm="1">
        <f t="array" aca="1" ref="AA412" ca="1">IF(NOT(ISNUMBER(INDEX($A:$A,LOOKUP(2,1/($A$1:INDIRECT("$A$"&amp;ROW($A412))&lt;&gt;""),ROW($A$1:INDIRECT("$A$"&amp;ROW($A412)))),1))),"",
IF(NOT(ISNUMBER($A412)),$AA411,
IF($AB412&lt;16,"Lillipup",
IF($AB412&lt;32,"Herdier",
"Stoutland"))))</f>
        <v>Stoutland</v>
      </c>
      <c r="AB412" s="25" cm="1">
        <f t="array" aca="1" ref="AB412" ca="1">IF(NOT(ISNUMBER(INDEX($A:$A, LOOKUP(2, 1 / ($A$1:INDIRECT("$A$"&amp;ROW($A412)) &lt;&gt; ""),ROW($A$1:INDIRECT("$A$"&amp;ROW($A412)))), 1))), "",
VLOOKUP($AY412,'Medium-Slow'!$A$1:$B$101,2,TRUE))</f>
        <v>52</v>
      </c>
      <c r="AC412" s="23" cm="1">
        <f t="array" aca="1" ref="AC412" ca="1">IF(NOT(ISNUMBER(INDEX($A:$A, LOOKUP(2, 1 / ($A$1:INDIRECT("$A$"&amp;ROW($A412)) &lt;&gt; ""),ROW($A$1:INDIRECT("$A$"&amp;ROW($A412)))), 1))), "",
INDEX($AC:$AC, LOOKUP(2, 1 / ($AC$1:INDIRECT("$AC$"&amp;ROW($AC412)-1) &lt;&gt; ""),ROW($AC$1:INDIRECT("$AC$"&amp;ROW($AC412)-1))), 1)+
IF(INDEX($AC:$AC, LOOKUP(2, 1 / ($AC$1:INDIRECT("$AC$"&amp;ROW($AC412)-1) &lt;&gt; ""),ROW($AC$1:INDIRECT("$AC$"&amp;ROW($AC412)-1))), 1)+
INDEX($AD:$AD, LOOKUP(2, 1 / ($AD$1:INDIRECT("$AD$"&amp;ROW($AD412)-1) &lt;&gt; ""),ROW($AD$1:INDIRECT("$AD$"&amp;ROW($AD412)-1))), 1)+
INDEX($AE:$AE, LOOKUP(2, 1 / ($AE$1:INDIRECT("$AE$"&amp;ROW($AE412)-1) &lt;&gt; ""),ROW($AE$1:INDIRECT("$AE$"&amp;ROW($AD412)-1))), 1)+
INDEX($AE:$AF, LOOKUP(2, 1 / ($AF$1:INDIRECT("$AF$"&amp;ROW($AF412)-1) &lt;&gt; ""),ROW($AF$1:INDIRECT("$AF$"&amp;ROW($AD412)-1))), 1)+
INDEX($AG:$AG, LOOKUP(2, 1 / ($AG$1:INDIRECT("$AG$"&amp;ROW($AG412)-1) &lt;&gt; ""),ROW($AG$1:INDIRECT("$AG$"&amp;ROW($AD412)-1))), 1)+
INDEX($AH:$AH, LOOKUP(2, 1 / ($AH$1:INDIRECT("$AH$"&amp;ROW($AH412)-1) &lt;&gt; ""),ROW($AH$1:INDIRECT("$AH$"&amp;ROW($AD412)-1))), 1)&gt;=510,0,
IF(INDEX($AC:$AC, LOOKUP(2, 1 / ($AC$1:INDIRECT("$AC$"&amp;ROW($AC412)-1) &lt;&gt; ""),ROW($AC$1:INDIRECT("$AC$"&amp;ROW($AC412)-1))), 1)&gt;=255,0,
VLOOKUP(INDIRECT("$G$"&amp;LOOKUP(2, 1 / ($AC$1:INDIRECT("$AC$"&amp;ROW($AC412)-1) &lt;&gt; ""),ROW($AC$1:INDIRECT("$AC$"&amp;ROW($AC412)-1)))), 'EV and Base'!$A$1:$N$671, 3, FALSE))))</f>
        <v>10</v>
      </c>
      <c r="AD412" s="2" cm="1">
        <f t="array" aca="1" ref="AD412" ca="1">IF(NOT(ISNUMBER(INDEX($A:$A, LOOKUP(2, 1 / ($A$1:INDIRECT("$A$"&amp;ROW($A412)) &lt;&gt; ""),ROW($A$1:INDIRECT("$A$"&amp;ROW($A412)))), 1))), "",
INDEX($AD:$AD, LOOKUP(2, 1 / ($AD$1:INDIRECT("$AD$"&amp;ROW($AD412)-1) &lt;&gt; ""),ROW($AD$1:INDIRECT("$AD$"&amp;ROW($AD412)-1))), 1)+
IF(INDEX($AC:$AC, LOOKUP(2, 1 / ($AC$1:INDIRECT("$AC$"&amp;ROW($AC412)-1) &lt;&gt; ""),ROW($AC$1:INDIRECT("$AC$"&amp;ROW($AC412)-1))), 1)+
INDEX($AD:$AD, LOOKUP(2, 1 / ($AD$1:INDIRECT("$AD$"&amp;ROW($AD412)-1) &lt;&gt; ""),ROW($AD$1:INDIRECT("$AD$"&amp;ROW($AD412)-1))), 1)+
INDEX($AE:$AE, LOOKUP(2, 1 / ($AE$1:INDIRECT("$AE$"&amp;ROW($AE412)-1) &lt;&gt; ""),ROW($AE$1:INDIRECT("$AE$"&amp;ROW($AD412)-1))), 1)+
INDEX($AE:$AF, LOOKUP(2, 1 / ($AF$1:INDIRECT("$AF$"&amp;ROW($AF412)-1) &lt;&gt; ""),ROW($AF$1:INDIRECT("$AF$"&amp;ROW($AD412)-1))), 1)+
INDEX($AG:$AG, LOOKUP(2, 1 / ($AG$1:INDIRECT("$AG$"&amp;ROW($AG412)-1) &lt;&gt; ""),ROW($AG$1:INDIRECT("$AG$"&amp;ROW($AD412)-1))), 1)+
INDEX($AH:$AH, LOOKUP(2, 1 / ($AH$1:INDIRECT("$AH$"&amp;ROW($AH412)-1) &lt;&gt; ""),ROW($AH$1:INDIRECT("$AH$"&amp;ROW($AD412)-1))), 1)&gt;=510,0,
IF(INDEX($AD:$AD, LOOKUP(2, 1 / ($AD$1:INDIRECT("$AD$"&amp;ROW($AD412)-1) &lt;&gt; ""),ROW($AD$1:INDIRECT("$AD$"&amp;ROW($AD412)-1))), 1)&gt;=255,0,
VLOOKUP(INDIRECT("$G$"&amp;LOOKUP(2, 1 / ($AD$1:INDIRECT("$AD$"&amp;ROW($AD412)-1) &lt;&gt; ""),ROW($AD$1:INDIRECT("$AD$"&amp;ROW($AD412)-1)))), 'EV and Base'!$A$1:$N$671, 4, FALSE))))</f>
        <v>122</v>
      </c>
      <c r="AE412" s="2" cm="1">
        <f t="array" aca="1" ref="AE412" ca="1">IF(NOT(ISNUMBER(INDEX($A:$A,LOOKUP(2,1/($A$1:INDIRECT("$A$"&amp;ROW($A412))&lt;&gt;""),ROW($A$1:INDIRECT("$A$"&amp;ROW($A412)))),1))),"",
INDEX($AE:$AE,LOOKUP(2,1/($AE$1:INDIRECT("$AE$"&amp;ROW($AE412)-1)&lt;&gt;""),ROW($AE$1:INDIRECT("$AE$"&amp;ROW($AE412)-1))),1)+
IF(INDEX($AC:$AC,LOOKUP(2,1/($AC$1:INDIRECT("$AC$"&amp;ROW($AC412)-1)&lt;&gt;""),ROW($AC$1:INDIRECT("$AC$"&amp;ROW($AC412)-1))),1)+
INDEX($AD:$AD,LOOKUP(2,1/($AD$1:INDIRECT("$AD$"&amp;ROW($AD412)-1)&lt;&gt;""),ROW($AD$1:INDIRECT("$AD$"&amp;ROW($AD412)-1))),1)+
INDEX($AE:$AE,LOOKUP(2,1/($AE$1:INDIRECT("$AE$"&amp;ROW($AE412)-1)&lt;&gt;""),ROW($AE$1:INDIRECT("$AE$"&amp;ROW($AD412)-1))),1)+
INDEX($AE:$AF,LOOKUP(2,1/($AF$1:INDIRECT("$AF$"&amp;ROW($AF412)-1)&lt;&gt;""),ROW($AF$1:INDIRECT("$AF$"&amp;ROW($AD412)-1))),1)+
INDEX($AG:$AG,LOOKUP(2,1/($AG$1:INDIRECT("$AG$"&amp;ROW($AG412)-1)&lt;&gt;""),ROW($AG$1:INDIRECT("$AG$"&amp;ROW($AD412)-1))),1)+
INDEX($AH:$AH,LOOKUP(2,1/($AH$1:INDIRECT("$AH$"&amp;ROW($AH412)-1)&lt;&gt;""),ROW($AH$1:INDIRECT("$AH$"&amp;ROW($AD412)-1))),1)&gt;=510,0,
IF(INDEX($AE:$AE,LOOKUP(2,1/($AE$1:INDIRECT("$AE$"&amp;ROW($AE412)-1)&lt;&gt;""),ROW($AE$1:INDIRECT("$AE$"&amp;ROW($AE412)-1))),1)&gt;=255,0,
VLOOKUP(INDIRECT("$G$"&amp;LOOKUP(2,1/($AE$1:INDIRECT("$AE$"&amp;ROW($AE412)-1)&lt;&gt;""),ROW($AE$1:INDIRECT("$AE$"&amp;ROW($AE412)-1)))),'EV and Base'!$A$1:$N$671,5,FALSE))))</f>
        <v>11</v>
      </c>
      <c r="AF412" s="2" cm="1">
        <f t="array" aca="1" ref="AF412" ca="1">IF(NOT(ISNUMBER(INDEX($A:$A, LOOKUP(2, 1 / ($A$1:INDIRECT("$A$"&amp;ROW($A412)) &lt;&gt; ""),ROW($A$1:INDIRECT("$A$"&amp;ROW($A412)))), 1))), "",
INDEX($AF:$AF, LOOKUP(2, 1 / ($AF$1:INDIRECT("$AF$"&amp;ROW($AF412)-1) &lt;&gt; ""),ROW($AF$1:INDIRECT("$AF$"&amp;ROW($AF412)-1))), 1)+
IF(INDEX($AC:$AC, LOOKUP(2, 1 / ($AC$1:INDIRECT("$AC$"&amp;ROW($AC412)-1) &lt;&gt; ""),ROW($AC$1:INDIRECT("$AC$"&amp;ROW($AC412)-1))), 1)+
INDEX($AD:$AD, LOOKUP(2, 1 / ($AD$1:INDIRECT("$AD$"&amp;ROW($AD412)-1) &lt;&gt; ""),ROW($AD$1:INDIRECT("$AD$"&amp;ROW($AD412)-1))), 1)+
INDEX($AE:$AE, LOOKUP(2, 1 / ($AE$1:INDIRECT("$AE$"&amp;ROW($AE412)-1) &lt;&gt; ""),ROW($AE$1:INDIRECT("$AE$"&amp;ROW($AD412)-1))), 1)+
INDEX($AE:$AF, LOOKUP(2, 1 / ($AF$1:INDIRECT("$AF$"&amp;ROW($AF412)-1) &lt;&gt; ""),ROW($AF$1:INDIRECT("$AF$"&amp;ROW($AD412)-1))), 1)+
INDEX($AG:$AG, LOOKUP(2, 1 / ($AG$1:INDIRECT("$AG$"&amp;ROW($AG412)-1) &lt;&gt; ""),ROW($AG$1:INDIRECT("$AG$"&amp;ROW($AD412)-1))), 1)+
INDEX($AH:$AH, LOOKUP(2, 1 / ($AH$1:INDIRECT("$AH$"&amp;ROW($AH412)-1) &lt;&gt; ""),ROW($AH$1:INDIRECT("$AH$"&amp;ROW($AD412)-1))), 1)&gt;=510,0,
IF(INDEX($AF:$AF, LOOKUP(2, 1 / ($AF$1:INDIRECT("$AF$"&amp;ROW($AF412)-1) &lt;&gt; ""),ROW($AF$1:INDIRECT("$AF$"&amp;ROW($AF412)-1))), 1)&gt;=255,0,
VLOOKUP(INDIRECT("$G$"&amp;LOOKUP(2, 1 / ($AF$1:INDIRECT("$AF$"&amp;ROW($AF412)-1) &lt;&gt; ""),ROW($AF$1:INDIRECT("$AF$"&amp;ROW($AF412)-1)))), 'EV and Base'!$A$1:$N$671, 6, FALSE))))</f>
        <v>21</v>
      </c>
      <c r="AG412" s="2" cm="1">
        <f t="array" aca="1" ref="AG412" ca="1">IF(NOT(ISNUMBER(INDEX($A:$A, LOOKUP(2, 1 / ($A$1:INDIRECT("$A$"&amp;ROW($A412)) &lt;&gt; ""),ROW($A$1:INDIRECT("$A$"&amp;ROW($A412)))), 1))), "",
INDEX($AG:$AG, LOOKUP(2, 1 / ($AG$1:INDIRECT("$AG$"&amp;ROW($AG412)-1) &lt;&gt; ""),ROW($AG$1:INDIRECT("$AG$"&amp;ROW($AG412)-1))), 1)+
IF(INDEX($AC:$AC, LOOKUP(2, 1 / ($AC$1:INDIRECT("$AC$"&amp;ROW($AC412)-1) &lt;&gt; ""),ROW($AC$1:INDIRECT("$AC$"&amp;ROW($AC412)-1))), 1)+
INDEX($AD:$AD, LOOKUP(2, 1 / ($AD$1:INDIRECT("$AD$"&amp;ROW($AD412)-1) &lt;&gt; ""),ROW($AD$1:INDIRECT("$AD$"&amp;ROW($AD412)-1))), 1)+
INDEX($AE:$AE, LOOKUP(2, 1 / ($AE$1:INDIRECT("$AE$"&amp;ROW($AE412)-1) &lt;&gt; ""),ROW($AE$1:INDIRECT("$AE$"&amp;ROW($AD412)-1))), 1)+
INDEX($AE:$AF, LOOKUP(2, 1 / ($AF$1:INDIRECT("$AF$"&amp;ROW($AF412)-1) &lt;&gt; ""),ROW($AF$1:INDIRECT("$AF$"&amp;ROW($AD412)-1))), 1)+
INDEX($AG:$AG, LOOKUP(2, 1 / ($AG$1:INDIRECT("$AG$"&amp;ROW($AG412)-1) &lt;&gt; ""),ROW($AG$1:INDIRECT("$AG$"&amp;ROW($AD412)-1))), 1)+
INDEX($AH:$AH, LOOKUP(2, 1 / ($AH$1:INDIRECT("$AH$"&amp;ROW($AH412)-1) &lt;&gt; ""),ROW($AH$1:INDIRECT("$AH$"&amp;ROW($AD412)-1))), 1)&gt;=510,0,
IF(INDEX($AG:$AG, LOOKUP(2, 1 / ($AG$1:INDIRECT("$AG$"&amp;ROW($AG412)-1) &lt;&gt; ""),ROW($AG$1:INDIRECT("$AG$"&amp;ROW($AG412)-1))), 1)&gt;=255,0,
VLOOKUP(INDIRECT("$G$"&amp;LOOKUP(2, 1 / ($AG$1:INDIRECT("$AG$"&amp;ROW($AG412)-1) &lt;&gt; ""),ROW($AG$1:INDIRECT("$AG$"&amp;ROW($AG412)-1)))), 'EV and Base'!$A$1:$N$671, 7, FALSE))))</f>
        <v>6</v>
      </c>
      <c r="AH412" s="24" cm="1">
        <f t="array" aca="1" ref="AH412" ca="1">IF(NOT(ISNUMBER(INDEX($A:$A,LOOKUP(2,1/($A$1:INDIRECT("$A$"&amp;ROW($A412))&lt;&gt;""),ROW($A$1:INDIRECT("$A$"&amp;ROW($A412)))),1))),"",
INDEX($AH:$AH,LOOKUP(2,1/($AH$1:INDIRECT("$AH$"&amp;ROW($AH412)-1)&lt;&gt;""),ROW($AH$1:INDIRECT("$AH$"&amp;ROW($AH412)-1))),1)+
IF(INDEX($AC:$AC,LOOKUP(2,1/($AC$1:INDIRECT("$AC$"&amp;ROW($AC412)-1)&lt;&gt;""),ROW($AC$1:INDIRECT("$AC$"&amp;ROW($AC412)-1))),1)+
INDEX($AD:$AD,LOOKUP(2,1/($AD$1:INDIRECT("$AD$"&amp;ROW($AD412)-1)&lt;&gt;""),ROW($AD$1:INDIRECT("$AD$"&amp;ROW($AD412)-1))),1)+
INDEX($AE:$AE,LOOKUP(2,1/($AE$1:INDIRECT("$AE$"&amp;ROW($AE412)-1)&lt;&gt;""),ROW($AE$1:INDIRECT("$AE$"&amp;ROW($AD412)-1))),1)+
INDEX($AE:$AF,LOOKUP(2,1/($AF$1:INDIRECT("$AF$"&amp;ROW($AF412)-1)&lt;&gt;""),ROW($AF$1:INDIRECT("$AF$"&amp;ROW($AD412)-1))),1)+
INDEX($AG:$AG,LOOKUP(2,1/($AG$1:INDIRECT("$AG$"&amp;ROW($AG412)-1)&lt;&gt;""),ROW($AG$1:INDIRECT("$AG$"&amp;ROW($AD412)-1))),1)+
INDEX($AH:$AH,LOOKUP(2,1/($AH$1:INDIRECT("$AH$"&amp;ROW($AH412)-1)&lt;&gt;""),ROW($AH$1:INDIRECT("$AH$"&amp;ROW($AD412)-1))),1)&gt;=510,0,
IF(INDEX($AH:$AH,LOOKUP(2,1/($AH$1:INDIRECT("$AH$"&amp;ROW($AH412)-1)&lt;&gt;""),ROW($AH$1:INDIRECT("$AH$"&amp;ROW($AH412)-1))),1)&gt;=255,0,
VLOOKUP(INDIRECT("$G$"&amp;LOOKUP(2,1/($AH$1:INDIRECT("$AH$"&amp;ROW($AH412)-1)&lt;&gt;""),ROW($AH$1:INDIRECT("$AH$"&amp;ROW($AH412)-1)))),'EV and Base'!$A$1:$N$671,8,FALSE))))</f>
        <v>74</v>
      </c>
      <c r="AI412" s="29" cm="1">
        <f t="array" aca="1" ref="AI412" ca="1">IF(NOT(ISNUMBER(INDEX($A:$A,LOOKUP(2,1/($A$1:INDIRECT("$A$"&amp;ROW($A412))&lt;&gt;""),ROW($A$1:INDIRECT("$A$"&amp;ROW($A412)))),1))),"",
ROUNDDOWN((((2*VLOOKUP($AA412,'EV and Base'!$A$1:$N$671,9,FALSE))+31+ROUNDDOWN($AC412/4,0))*$AB412)/100,0)+$AB412+10)</f>
        <v>167</v>
      </c>
      <c r="AJ412" s="21" cm="1">
        <f t="array" aca="1" ref="AJ412" ca="1">IF(NOT(ISNUMBER(INDEX($A:$A, LOOKUP(2, 1 / ($A$1:INDIRECT("$A$"&amp;ROW($A412)) &lt;&gt; ""),ROW($A$1:INDIRECT("$A$"&amp;ROW($A412)))), 1))), "",
ROUNDDOWN((ROUNDDOWN((((2*VLOOKUP($AA412, 'EV and Base'!$A$1:$N$671, 10, FALSE))+31+ROUNDDOWN($AD412/4, 0))*$AB412)/100, 0)+5)*1.1, 0))</f>
        <v>154</v>
      </c>
      <c r="AK412" s="21" t="str" cm="1">
        <f t="array" aca="1" ref="AK412" ca="1">IF(NOT(ISNUMBER(INDEX($A:$A, LOOKUP(2, 1 / ($A$1:INDIRECT("$A$"&amp;ROW($A412)) &lt;&gt; ""),ROW($A$1:INDIRECT("$A$"&amp;ROW($A412)))), 1))), "",
ROUNDDOWN((ROUNDDOWN((((2*VLOOKUP($AA412, 'EV and Base'!$A$1:$N$671, 11, FALSE))+30+ROUNDDOWN($AE412/4, 0))*$AB412)/100, 0)+5), 0)
&amp;"-"&amp;
ROUNDDOWN((ROUNDDOWN((((2*VLOOKUP($AA412, 'EV and Base'!$A$1:$N$671, 11, FALSE))+31+ROUNDDOWN($AE412/4, 0))*$AB412)/100, 0)+5), 0))</f>
        <v>115-115</v>
      </c>
      <c r="AL412" s="21" t="str" cm="1">
        <f t="array" aca="1" ref="AL412" ca="1">IF(NOT(ISNUMBER(INDEX($A:$A, LOOKUP(2, 1 / ($A$1:INDIRECT("$A$"&amp;ROW($A412)) &lt;&gt; ""),ROW($A$1:INDIRECT("$A$"&amp;ROW($A412)))), 1))), "",
ROUNDDOWN((ROUNDDOWN((((2*VLOOKUP($AA412, 'EV and Base'!$A$1:$N$671, 12, FALSE))+0+ROUNDDOWN($AF412/4, 0))*$AB412)/100, 0)+5)*0.9, 0)
&amp;"-"&amp;
ROUNDDOWN((ROUNDDOWN((((2*VLOOKUP($AA412, 'EV and Base'!$A$1:$N$671, 12, FALSE))+31+ROUNDDOWN($AF412/4, 0))*$AB412)/100, 0)+5)*0.9, 0))</f>
        <v>48-63</v>
      </c>
      <c r="AM412" s="21" t="str" cm="1">
        <f t="array" aca="1" ref="AM412" ca="1">IF(NOT(ISNUMBER(INDEX($A:$A, LOOKUP(2, 1 / ($A$1:INDIRECT("$A$"&amp;ROW($A412)) &lt;&gt; ""),ROW($A$1:INDIRECT("$A$"&amp;ROW($A412)))), 1))), "",
ROUNDDOWN((ROUNDDOWN((((2*VLOOKUP($AA412, 'EV and Base'!$A$1:$N$671, 13, FALSE))+30+ROUNDDOWN($AG412/4, 0))*$AB412)/100, 0)+5), 0)
&amp;"-"&amp;
ROUNDDOWN((ROUNDDOWN((((2*VLOOKUP($AA412, 'EV and Base'!$A$1:$N$671, 13, FALSE))+31+ROUNDDOWN($AG412/4, 0))*$AB412)/100, 0)+5), 0))</f>
        <v>114-115</v>
      </c>
      <c r="AN412" s="25" cm="1">
        <f t="array" aca="1" ref="AN412" ca="1">IF(NOT(ISNUMBER(INDEX($A:$A, LOOKUP(2, 1 / ($A$1:INDIRECT("$A$"&amp;ROW($A412)) &lt;&gt; ""),ROW($A$1:INDIRECT("$A$"&amp;ROW($A412)))), 1))), "",
ROUNDDOWN((ROUNDDOWN((((2*VLOOKUP($AA412, 'EV and Base'!$A$1:$N$671, 14, FALSE))+31+ROUNDDOWN($AH412/4, 0))*$AB412)/100, 0)+5), 0))</f>
        <v>113</v>
      </c>
      <c r="AO412" s="23" cm="1">
        <f t="array" aca="1" ref="AO412" ca="1">IF(NOT(ISNUMBER(INDEX($A:$A, LOOKUP(2, 1 / ($A$1:INDIRECT("$A$"&amp;ROW($A412)) &lt;&gt; ""),ROW($A$1:INDIRECT("$A$"&amp;ROW($A412)))), 1))), "",
ROUNDDOWN((((2*VLOOKUP($AA412, 'EV and Base'!$A$1:$N$671, 9, FALSE))+31+ROUNDDOWN($AC412/4, 0))*$AB412)/100, 0)+$AB412+10)</f>
        <v>167</v>
      </c>
      <c r="AP412" s="2" cm="1">
        <f t="array" aca="1" ref="AP412" ca="1">IF(NOT(ISNUMBER(INDEX($A:$A, LOOKUP(2, 1 / ($A$1:INDIRECT("$A$"&amp;ROW($A412)) &lt;&gt; ""),ROW($A$1:INDIRECT("$A$"&amp;ROW($A412)))), 1))), "",
ROUNDDOWN((ROUNDDOWN((((2*VLOOKUP($AA412, 'EV and Base'!$A$1:$N$671, 10, FALSE))+31+ROUNDDOWN($AD412/4, 0))*$AB412)/100, 0)+5)*1.1, 0))</f>
        <v>154</v>
      </c>
      <c r="AQ412" s="2" cm="1">
        <f t="array" aca="1" ref="AQ412" ca="1">IF(NOT(ISNUMBER(INDEX($A:$A, LOOKUP(2, 1 / ($A$1:INDIRECT("$A$"&amp;ROW($A412)) &lt;&gt; ""),ROW($A$1:INDIRECT("$A$"&amp;ROW($A412)))), 1))), "",
ROUNDDOWN((ROUNDDOWN((((2*VLOOKUP($AA412, 'EV and Base'!$A$1:$N$671, 11, FALSE))+$AV$2+ROUNDDOWN($AE412/4, 0))*$AB412)/100, 0)+5), 0))</f>
        <v>115</v>
      </c>
      <c r="AR412" s="22" cm="1">
        <f t="array" aca="1" ref="AR412" ca="1">IF(NOT(ISNUMBER(INDEX($A:$A, LOOKUP(2, 1 / ($A$1:INDIRECT("$A$"&amp;ROW($A412)) &lt;&gt; ""),ROW($A$1:INDIRECT("$A$"&amp;ROW($A412)))), 1))), "",
ROUNDDOWN((ROUNDDOWN((((2*VLOOKUP($AA412, 'EV and Base'!$A$1:$N$671, 12, FALSE))+$AW$2+ROUNDDOWN($AF412/4, 0))*$AB412)/100, 0)+5)*0.9, 0))</f>
        <v>56</v>
      </c>
      <c r="AS412" s="2" cm="1">
        <f t="array" aca="1" ref="AS412" ca="1">IF(NOT(ISNUMBER(INDEX($A:$A, LOOKUP(2, 1 / ($A$1:INDIRECT("$A$"&amp;ROW($A412)) &lt;&gt; ""),ROW($A$1:INDIRECT("$A$"&amp;ROW($A412)))), 1))), "",
ROUNDDOWN((ROUNDDOWN((((2*VLOOKUP($AA412, 'EV and Base'!$A$1:$N$671, 13, FALSE))+$AX$2+ROUNDDOWN($AG412/4, 0))*$AB412)/100, 0)+5), 0))</f>
        <v>115</v>
      </c>
      <c r="AT412" s="24" cm="1">
        <f t="array" aca="1" ref="AT412" ca="1">IF(NOT(ISNUMBER(INDEX($A:$A, LOOKUP(2, 1 / ($A$1:INDIRECT("$A$"&amp;ROW($A412)) &lt;&gt; ""),ROW($A$1:INDIRECT("$A$"&amp;ROW($A412)))), 1))), "",
ROUNDDOWN((ROUNDDOWN((((2*VLOOKUP($AA412, 'EV and Base'!$A$1:$N$671, 14, FALSE))+31+ROUNDDOWN($AH412/4, 0))*$AB412)/100, 0)+5), 0))</f>
        <v>113</v>
      </c>
      <c r="AU412" s="28">
        <v>255</v>
      </c>
      <c r="AY412" cm="1">
        <f t="array" aca="1" ref="AY412" ca="1">IF(NOT(ISNUMBER(INDEX($A:$A,LOOKUP(2,1/($A$1:INDIRECT("$A$"&amp;ROW($A412))&lt;&gt;""),ROW($A$1:INDIRECT("$A$"&amp;ROW($A412)))),1))),"",
INDEX($AY:$AY,LOOKUP(2,1/($AY$1:INDIRECT("$AY$"&amp;ROW($AY412)-1)&lt;&gt;""),ROW($AY$1:INDIRECT("$AY$"&amp;ROW($AY412)-1))),1)+$BL412)</f>
        <v>138755</v>
      </c>
      <c r="AZ412" s="3" cm="1">
        <f t="array" aca="1" ref="AZ412" ca="1">IF(NOT(ISNUMBER(INDEX($A:$A, LOOKUP(2, 1 / ($A$1:INDIRECT("$A$"&amp;ROW($A412)) &lt;&gt; ""),ROW($A$1:INDIRECT("$A$"&amp;ROW($A412)))), 1))), "",
VLOOKUP(INDIRECT("$G$"&amp;LOOKUP(2, 1 / ($AY$1:INDIRECT("$AY$"&amp;ROW($AY412)-1) &lt;&gt; ""),ROW($AY$1:INDIRECT("$AY$"&amp;ROW($AY412)-1)))),'EV and Base'!A335:N1005,2,FALSE))</f>
        <v>221</v>
      </c>
      <c r="BA412" s="3" cm="1">
        <f t="array" aca="1" ref="BA412" ca="1">IF(NOT(ISNUMBER(INDEX($A:$A, LOOKUP(2, 1 / ($A$1:INDIRECT("$A$"&amp;ROW($A412)) &lt;&gt; ""),ROW($A$1:INDIRECT("$A$"&amp;ROW($A412)))), 1))), "",
INDIRECT("$I$"&amp;LOOKUP(2, 1 / ($AY$1:INDIRECT("$AY$"&amp;ROW($AY412)-1) &lt;&gt; ""),ROW($AY$1:INDIRECT("$AY$"&amp;ROW($AY412)-1)))))</f>
        <v>38</v>
      </c>
      <c r="BB412" s="1" cm="1">
        <f t="array" aca="1" ref="BB412" ca="1">IF(NOT(ISNUMBER(INDEX($A:$A, LOOKUP(2, 1 / ($A$1:INDIRECT("$A$"&amp;ROW($A412)) &lt;&gt; ""),ROW($A$1:INDIRECT("$A$"&amp;ROW($A412)))), 1))), "",
INDIRECT("$AB$"&amp;LOOKUP(2, 1 / ($AY$1:INDIRECT("$AY$"&amp;ROW($AY412)-1) &lt;&gt; ""),ROW($AY$1:INDIRECT("$AY$"&amp;ROW($AY412)-1)))))</f>
        <v>52</v>
      </c>
      <c r="BC412" s="3" cm="1">
        <f t="array" aca="1" ref="BC412" ca="1">IF(NOT(ISNUMBER(INDEX($A:$A,LOOKUP(2,1/($A$1:INDIRECT("$A$"&amp;ROW($A412))&lt;&gt;""),ROW($A$1:INDIRECT("$A$"&amp;ROW($A412)))),1))),"",
$BA412+$BA412+10)</f>
        <v>86</v>
      </c>
      <c r="BD412" s="3" cm="1">
        <f t="array" aca="1" ref="BD412" ca="1">IF(NOT(ISNUMBER(INDEX($A:$A,LOOKUP(2,1/($A$1:INDIRECT("$A$"&amp;ROW($A412))&lt;&gt;""),ROW($A$1:INDIRECT("$A$"&amp;ROW($A412)))),1))),"",
$BA412+$BB412+10)</f>
        <v>100</v>
      </c>
      <c r="BE412" s="3" cm="1">
        <f t="array" aca="1" ref="BE412" ca="1">IF(NOT(ISNUMBER(INDEX($A:$A,LOOKUP(2,1/($A$1:INDIRECT("$A$"&amp;ROW($A412))&lt;&gt;""),ROW($A$1:INDIRECT("$A$"&amp;ROW($A412)))),1))),"",
$BC412*$BC412)</f>
        <v>7396</v>
      </c>
      <c r="BF412" s="3" cm="1">
        <f t="array" aca="1" ref="BF412" ca="1">IF(NOT(ISNUMBER(INDEX($A:$A,LOOKUP(2,1/($A$1:INDIRECT("$A$"&amp;ROW($A412))&lt;&gt;""),ROW($A$1:INDIRECT("$A$"&amp;ROW($A412)))),1))),"",
$BD412*$BD412)</f>
        <v>10000</v>
      </c>
      <c r="BG412" s="3" cm="1">
        <f t="array" aca="1" ref="BG412" ca="1">IF(NOT(ISNUMBER(INDEX($A:$A,LOOKUP(2,1/($A$1:INDIRECT("$A$"&amp;ROW($A412))&lt;&gt;""),ROW($A$1:INDIRECT("$A$"&amp;ROW($A412)))),1))),"",
_xlfn.FLOOR.MATH(1.5*_xlfn.FLOOR.MATH($AZ412*BA412/5)))</f>
        <v>2518</v>
      </c>
      <c r="BH412" s="3" cm="1">
        <f t="array" aca="1" ref="BH412" ca="1">IF(NOT(ISNUMBER(INDEX($A:$A, LOOKUP(2, 1 / ($A$1:INDIRECT("$A$"&amp;ROW($A412)) &lt;&gt; ""),ROW($A$1:INDIRECT("$A$"&amp;ROW($A412)))), 1))), "",
_xlfn.FLOOR.MATH($BG412/IF(OR(INDIRECT("$C$"&amp;LOOKUP(2, 1 / ($AY$1:INDIRECT("$AY$"&amp;ROW($AY412)-1) &lt;&gt; ""),ROW($AY$1:INDIRECT("$AY$"&amp;ROW($AY412)-1))))="Multi",
INDIRECT("$C$"&amp;LOOKUP(2, 1 / ($AY$1:INDIRECT("$AY$"&amp;ROW($AY412)-1) &lt;&gt; ""),ROW($AY$1:INDIRECT("$AY$"&amp;ROW($AY412)-1))))="Double"),2,1)))</f>
        <v>2518</v>
      </c>
      <c r="BI412" s="3" cm="1">
        <f t="array" aca="1" ref="BI412" ca="1">IF(NOT(ISNUMBER(INDEX($A:$A,LOOKUP(2,1/($A$1:INDIRECT("$A$"&amp;ROW($A412))&lt;&gt;""),ROW($A$1:INDIRECT("$A$"&amp;ROW($A412)))),1))),"",
VLOOKUP($BC412,GameFreakSQRT!$A$1:$B$200,2,FALSE))</f>
        <v>37985</v>
      </c>
      <c r="BJ412" s="3" cm="1">
        <f t="array" aca="1" ref="BJ412" ca="1">IF(NOT(ISNUMBER(INDEX($A:$A,LOOKUP(2,1/($A$1:INDIRECT("$A$"&amp;ROW($A412))&lt;&gt;""),ROW($A$1:INDIRECT("$A$"&amp;ROW($A412)))),1))),"",
VLOOKUP($BD412,GameFreakSQRT!$A$1:$B$200,2,FALSE))</f>
        <v>40960</v>
      </c>
      <c r="BK412" s="3" cm="1">
        <f t="array" aca="1" ref="BK412" ca="1">IF(NOT(ISNUMBER(INDEX($A:$A,LOOKUP(2,1/($A$1:INDIRECT("$A$"&amp;ROW($A412))&lt;&gt;""),ROW($A$1:INDIRECT("$A$"&amp;ROW($A412)))),1))),"",
_xlfn.FLOOR.MATH((($BI412*$BE412)*$BH412)/($BJ412*$BF412))+1)</f>
        <v>1728</v>
      </c>
      <c r="BL412" s="3" cm="1">
        <f t="array" aca="1" ref="BL412" ca="1">IF(NOT(ISNUMBER(INDEX($A:$A,LOOKUP(2,1/($A$1:INDIRECT("$A$"&amp;ROW($A412))&lt;&gt;""),ROW($A$1:INDIRECT("$A$"&amp;ROW($A412)))),1))),"",
_xlfn.FLOOR.MATH($BK412*IF(NOT(INDIRECT("$Z$"&amp;LOOKUP(2, 1 / ($AY$1:INDIRECT("$AY$"&amp;ROW($AY412)-1) &lt;&gt; ""),ROW($AY$1:INDIRECT("$AY$"&amp;ROW($AY412)-1))))=""),1.5,1)))</f>
        <v>2592</v>
      </c>
      <c r="BM412" s="3" cm="1">
        <f t="array" aca="1" ref="BM412" ca="1">IF(NOT(ISNUMBER(INDEX($A:$A, LOOKUP(2, 1 / ($A$1:INDIRECT("$A$"&amp;ROW($A412)) &lt;&gt; ""),ROW($A$1:INDIRECT("$A$"&amp;ROW($A412)))), 1))), "",
INDIRECT("$Y$"&amp;LOOKUP(2, 1 / ($AY$1:INDIRECT("$AY$"&amp;ROW($AY412)-1) &lt;&gt; ""),ROW($AY$1:INDIRECT("$AY$"&amp;ROW($AY412)-1)))))</f>
        <v>2592</v>
      </c>
      <c r="BN412" s="3" t="b">
        <f t="shared" ca="1" si="37"/>
        <v>1</v>
      </c>
    </row>
    <row r="413" spans="1:66" x14ac:dyDescent="0.45">
      <c r="A413" s="69"/>
      <c r="B413" s="69"/>
      <c r="C413" s="67"/>
      <c r="D413" s="67"/>
      <c r="E413" s="67"/>
      <c r="F413" s="56">
        <v>2</v>
      </c>
      <c r="G413" s="2" t="s">
        <v>505</v>
      </c>
      <c r="H413" s="2" t="s">
        <v>50</v>
      </c>
      <c r="I413" s="2">
        <v>38</v>
      </c>
      <c r="J413" s="2" t="s">
        <v>180</v>
      </c>
      <c r="K413" s="2" t="s">
        <v>107</v>
      </c>
      <c r="L413" s="2" t="s">
        <v>53</v>
      </c>
      <c r="M413" s="2" t="s">
        <v>73</v>
      </c>
      <c r="N413" s="2" t="s">
        <v>128</v>
      </c>
      <c r="O413" s="2" t="s">
        <v>135</v>
      </c>
      <c r="P413" s="2" t="s">
        <v>392</v>
      </c>
      <c r="Q413" s="2">
        <v>18</v>
      </c>
      <c r="R413" s="2">
        <f>_xlfn.FLOOR.MATH((((2*VLOOKUP(G413, 'EV and Base'!$A$1:$N$671, 9, FALSE))+$Q413)*$I413)/100)+$I413+10</f>
        <v>111</v>
      </c>
      <c r="S413" s="2">
        <f>_xlfn.FLOOR.MATH((_xlfn.FLOOR.MATH((((2*VLOOKUP($G413, 'EV and Base'!$A$1:$N$671, 10, FALSE))+$Q413)*$I413)/100)+5)*
IF(OR($J413="Lonely", $J413="Brave", $J413="Adamant", $J413="Naughty"), 1.1,
IF(OR($J413="Bold", $J413="Timid", $J413="Modest", $J413="Calm"), 0.9, 1)))</f>
        <v>86</v>
      </c>
      <c r="T413" s="2">
        <f>_xlfn.FLOOR.MATH((_xlfn.FLOOR.MATH((((2*VLOOKUP($G413, 'EV and Base'!$A$1:$N$671, 11, FALSE))+$Q413)*$I413)/100)+5)*
IF(OR($J413="Bold", $J413="Relaxed", $J413="Impish", $J413="Lax"), 1.1,
IF(OR($J413="Lonely", $J413="Hasty", $J413="Mild", $J413="Gentle"), 0.9, 1)))</f>
        <v>53</v>
      </c>
      <c r="U413" s="2">
        <f>_xlfn.FLOOR.MATH((_xlfn.FLOOR.MATH((((2*VLOOKUP($G413, 'EV and Base'!$A$1:$N$671, 12, FALSE))+$Q413)*$I413)/100)+5)*
IF(OR($J413="Modest", $J413="Mild", $J413="Quiet", $J413="Rash"), 1.1,
IF(OR($J413="Adamant", $J413="Impish", $J413="Jolly", $J413="Careful"), 0.9, 1)))</f>
        <v>86</v>
      </c>
      <c r="V413" s="2">
        <f>_xlfn.FLOOR.MATH((_xlfn.FLOOR.MATH((((2*VLOOKUP($G413, 'EV and Base'!$A$1:$N$671, 13, FALSE))+$Q413)*$I413)/100)+5)*
IF(OR($J413="Calm", $J413="Gentle", $J413="Sassy", $J413="Careful"), 1.1,
IF(OR($J413="Naughty", $J413="Lax", $J413="Naive", $J413="Rash"), 0.9, 1)))</f>
        <v>59</v>
      </c>
      <c r="W413" s="2">
        <f>_xlfn.FLOOR.MATH((_xlfn.FLOOR.MATH((((2*VLOOKUP($G413, 'EV and Base'!$A$1:$N$671, 14, FALSE))+$Q413)*$I413)/100)+5)*
IF(OR($J413="Timid", $J413="Hasty", $J413="Jolly", $J413="Naive"), 1.1,
IF(OR($J413="Brave", $J413="Relaxed", $J413="Quiet", $J413="Sassy"), 0.9, 1)))</f>
        <v>96</v>
      </c>
      <c r="X413" s="67"/>
      <c r="Y413" s="1">
        <v>1990</v>
      </c>
      <c r="Z413" s="1">
        <v>1</v>
      </c>
      <c r="AA413" s="23" t="str" cm="1">
        <f t="array" aca="1" ref="AA413" ca="1">IF(NOT(ISNUMBER(INDEX($A:$A,LOOKUP(2,1/($A$1:INDIRECT("$A$"&amp;ROW($A413))&lt;&gt;""),ROW($A$1:INDIRECT("$A$"&amp;ROW($A413)))),1))),"",
IF(NOT(ISNUMBER($A413)),$AA412,
IF($AB413&lt;16,"Lillipup",
IF($AB413&lt;32,"Herdier",
"Stoutland"))))</f>
        <v>Stoutland</v>
      </c>
      <c r="AB413" s="25" cm="1">
        <f t="array" aca="1" ref="AB413" ca="1">IF(NOT(ISNUMBER(INDEX($A:$A, LOOKUP(2, 1 / ($A$1:INDIRECT("$A$"&amp;ROW($A413)) &lt;&gt; ""),ROW($A$1:INDIRECT("$A$"&amp;ROW($A413)))), 1))), "",
VLOOKUP($AY413,'Medium-Slow'!$A$1:$B$101,2,TRUE))</f>
        <v>53</v>
      </c>
      <c r="AC413" s="23" cm="1">
        <f t="array" aca="1" ref="AC413" ca="1">IF(NOT(ISNUMBER(INDEX($A:$A, LOOKUP(2, 1 / ($A$1:INDIRECT("$A$"&amp;ROW($A413)) &lt;&gt; ""),ROW($A$1:INDIRECT("$A$"&amp;ROW($A413)))), 1))), "",
INDEX($AC:$AC, LOOKUP(2, 1 / ($AC$1:INDIRECT("$AC$"&amp;ROW($AC413)-1) &lt;&gt; ""),ROW($AC$1:INDIRECT("$AC$"&amp;ROW($AC413)-1))), 1)+
IF(INDEX($AC:$AC, LOOKUP(2, 1 / ($AC$1:INDIRECT("$AC$"&amp;ROW($AC413)-1) &lt;&gt; ""),ROW($AC$1:INDIRECT("$AC$"&amp;ROW($AC413)-1))), 1)+
INDEX($AD:$AD, LOOKUP(2, 1 / ($AD$1:INDIRECT("$AD$"&amp;ROW($AD413)-1) &lt;&gt; ""),ROW($AD$1:INDIRECT("$AD$"&amp;ROW($AD413)-1))), 1)+
INDEX($AE:$AE, LOOKUP(2, 1 / ($AE$1:INDIRECT("$AE$"&amp;ROW($AE413)-1) &lt;&gt; ""),ROW($AE$1:INDIRECT("$AE$"&amp;ROW($AD413)-1))), 1)+
INDEX($AE:$AF, LOOKUP(2, 1 / ($AF$1:INDIRECT("$AF$"&amp;ROW($AF413)-1) &lt;&gt; ""),ROW($AF$1:INDIRECT("$AF$"&amp;ROW($AD413)-1))), 1)+
INDEX($AG:$AG, LOOKUP(2, 1 / ($AG$1:INDIRECT("$AG$"&amp;ROW($AG413)-1) &lt;&gt; ""),ROW($AG$1:INDIRECT("$AG$"&amp;ROW($AD413)-1))), 1)+
INDEX($AH:$AH, LOOKUP(2, 1 / ($AH$1:INDIRECT("$AH$"&amp;ROW($AH413)-1) &lt;&gt; ""),ROW($AH$1:INDIRECT("$AH$"&amp;ROW($AD413)-1))), 1)&gt;=510,0,
IF(INDEX($AC:$AC, LOOKUP(2, 1 / ($AC$1:INDIRECT("$AC$"&amp;ROW($AC413)-1) &lt;&gt; ""),ROW($AC$1:INDIRECT("$AC$"&amp;ROW($AC413)-1))), 1)&gt;=255,0,
VLOOKUP(INDIRECT("$G$"&amp;LOOKUP(2, 1 / ($AC$1:INDIRECT("$AC$"&amp;ROW($AC413)-1) &lt;&gt; ""),ROW($AC$1:INDIRECT("$AC$"&amp;ROW($AC413)-1)))), 'EV and Base'!$A$1:$N$671, 3, FALSE))))</f>
        <v>10</v>
      </c>
      <c r="AD413" s="2" cm="1">
        <f t="array" aca="1" ref="AD413" ca="1">IF(NOT(ISNUMBER(INDEX($A:$A, LOOKUP(2, 1 / ($A$1:INDIRECT("$A$"&amp;ROW($A413)) &lt;&gt; ""),ROW($A$1:INDIRECT("$A$"&amp;ROW($A413)))), 1))), "",
INDEX($AD:$AD, LOOKUP(2, 1 / ($AD$1:INDIRECT("$AD$"&amp;ROW($AD413)-1) &lt;&gt; ""),ROW($AD$1:INDIRECT("$AD$"&amp;ROW($AD413)-1))), 1)+
IF(INDEX($AC:$AC, LOOKUP(2, 1 / ($AC$1:INDIRECT("$AC$"&amp;ROW($AC413)-1) &lt;&gt; ""),ROW($AC$1:INDIRECT("$AC$"&amp;ROW($AC413)-1))), 1)+
INDEX($AD:$AD, LOOKUP(2, 1 / ($AD$1:INDIRECT("$AD$"&amp;ROW($AD413)-1) &lt;&gt; ""),ROW($AD$1:INDIRECT("$AD$"&amp;ROW($AD413)-1))), 1)+
INDEX($AE:$AE, LOOKUP(2, 1 / ($AE$1:INDIRECT("$AE$"&amp;ROW($AE413)-1) &lt;&gt; ""),ROW($AE$1:INDIRECT("$AE$"&amp;ROW($AD413)-1))), 1)+
INDEX($AE:$AF, LOOKUP(2, 1 / ($AF$1:INDIRECT("$AF$"&amp;ROW($AF413)-1) &lt;&gt; ""),ROW($AF$1:INDIRECT("$AF$"&amp;ROW($AD413)-1))), 1)+
INDEX($AG:$AG, LOOKUP(2, 1 / ($AG$1:INDIRECT("$AG$"&amp;ROW($AG413)-1) &lt;&gt; ""),ROW($AG$1:INDIRECT("$AG$"&amp;ROW($AD413)-1))), 1)+
INDEX($AH:$AH, LOOKUP(2, 1 / ($AH$1:INDIRECT("$AH$"&amp;ROW($AH413)-1) &lt;&gt; ""),ROW($AH$1:INDIRECT("$AH$"&amp;ROW($AD413)-1))), 1)&gt;=510,0,
IF(INDEX($AD:$AD, LOOKUP(2, 1 / ($AD$1:INDIRECT("$AD$"&amp;ROW($AD413)-1) &lt;&gt; ""),ROW($AD$1:INDIRECT("$AD$"&amp;ROW($AD413)-1))), 1)&gt;=255,0,
VLOOKUP(INDIRECT("$G$"&amp;LOOKUP(2, 1 / ($AD$1:INDIRECT("$AD$"&amp;ROW($AD413)-1) &lt;&gt; ""),ROW($AD$1:INDIRECT("$AD$"&amp;ROW($AD413)-1)))), 'EV and Base'!$A$1:$N$671, 4, FALSE))))</f>
        <v>122</v>
      </c>
      <c r="AE413" s="2" cm="1">
        <f t="array" aca="1" ref="AE413" ca="1">IF(NOT(ISNUMBER(INDEX($A:$A,LOOKUP(2,1/($A$1:INDIRECT("$A$"&amp;ROW($A413))&lt;&gt;""),ROW($A$1:INDIRECT("$A$"&amp;ROW($A413)))),1))),"",
INDEX($AE:$AE,LOOKUP(2,1/($AE$1:INDIRECT("$AE$"&amp;ROW($AE413)-1)&lt;&gt;""),ROW($AE$1:INDIRECT("$AE$"&amp;ROW($AE413)-1))),1)+
IF(INDEX($AC:$AC,LOOKUP(2,1/($AC$1:INDIRECT("$AC$"&amp;ROW($AC413)-1)&lt;&gt;""),ROW($AC$1:INDIRECT("$AC$"&amp;ROW($AC413)-1))),1)+
INDEX($AD:$AD,LOOKUP(2,1/($AD$1:INDIRECT("$AD$"&amp;ROW($AD413)-1)&lt;&gt;""),ROW($AD$1:INDIRECT("$AD$"&amp;ROW($AD413)-1))),1)+
INDEX($AE:$AE,LOOKUP(2,1/($AE$1:INDIRECT("$AE$"&amp;ROW($AE413)-1)&lt;&gt;""),ROW($AE$1:INDIRECT("$AE$"&amp;ROW($AD413)-1))),1)+
INDEX($AE:$AF,LOOKUP(2,1/($AF$1:INDIRECT("$AF$"&amp;ROW($AF413)-1)&lt;&gt;""),ROW($AF$1:INDIRECT("$AF$"&amp;ROW($AD413)-1))),1)+
INDEX($AG:$AG,LOOKUP(2,1/($AG$1:INDIRECT("$AG$"&amp;ROW($AG413)-1)&lt;&gt;""),ROW($AG$1:INDIRECT("$AG$"&amp;ROW($AD413)-1))),1)+
INDEX($AH:$AH,LOOKUP(2,1/($AH$1:INDIRECT("$AH$"&amp;ROW($AH413)-1)&lt;&gt;""),ROW($AH$1:INDIRECT("$AH$"&amp;ROW($AD413)-1))),1)&gt;=510,0,
IF(INDEX($AE:$AE,LOOKUP(2,1/($AE$1:INDIRECT("$AE$"&amp;ROW($AE413)-1)&lt;&gt;""),ROW($AE$1:INDIRECT("$AE$"&amp;ROW($AE413)-1))),1)&gt;=255,0,
VLOOKUP(INDIRECT("$G$"&amp;LOOKUP(2,1/($AE$1:INDIRECT("$AE$"&amp;ROW($AE413)-1)&lt;&gt;""),ROW($AE$1:INDIRECT("$AE$"&amp;ROW($AE413)-1)))),'EV and Base'!$A$1:$N$671,5,FALSE))))</f>
        <v>11</v>
      </c>
      <c r="AF413" s="2" cm="1">
        <f t="array" aca="1" ref="AF413" ca="1">IF(NOT(ISNUMBER(INDEX($A:$A, LOOKUP(2, 1 / ($A$1:INDIRECT("$A$"&amp;ROW($A413)) &lt;&gt; ""),ROW($A$1:INDIRECT("$A$"&amp;ROW($A413)))), 1))), "",
INDEX($AF:$AF, LOOKUP(2, 1 / ($AF$1:INDIRECT("$AF$"&amp;ROW($AF413)-1) &lt;&gt; ""),ROW($AF$1:INDIRECT("$AF$"&amp;ROW($AF413)-1))), 1)+
IF(INDEX($AC:$AC, LOOKUP(2, 1 / ($AC$1:INDIRECT("$AC$"&amp;ROW($AC413)-1) &lt;&gt; ""),ROW($AC$1:INDIRECT("$AC$"&amp;ROW($AC413)-1))), 1)+
INDEX($AD:$AD, LOOKUP(2, 1 / ($AD$1:INDIRECT("$AD$"&amp;ROW($AD413)-1) &lt;&gt; ""),ROW($AD$1:INDIRECT("$AD$"&amp;ROW($AD413)-1))), 1)+
INDEX($AE:$AE, LOOKUP(2, 1 / ($AE$1:INDIRECT("$AE$"&amp;ROW($AE413)-1) &lt;&gt; ""),ROW($AE$1:INDIRECT("$AE$"&amp;ROW($AD413)-1))), 1)+
INDEX($AE:$AF, LOOKUP(2, 1 / ($AF$1:INDIRECT("$AF$"&amp;ROW($AF413)-1) &lt;&gt; ""),ROW($AF$1:INDIRECT("$AF$"&amp;ROW($AD413)-1))), 1)+
INDEX($AG:$AG, LOOKUP(2, 1 / ($AG$1:INDIRECT("$AG$"&amp;ROW($AG413)-1) &lt;&gt; ""),ROW($AG$1:INDIRECT("$AG$"&amp;ROW($AD413)-1))), 1)+
INDEX($AH:$AH, LOOKUP(2, 1 / ($AH$1:INDIRECT("$AH$"&amp;ROW($AH413)-1) &lt;&gt; ""),ROW($AH$1:INDIRECT("$AH$"&amp;ROW($AD413)-1))), 1)&gt;=510,0,
IF(INDEX($AF:$AF, LOOKUP(2, 1 / ($AF$1:INDIRECT("$AF$"&amp;ROW($AF413)-1) &lt;&gt; ""),ROW($AF$1:INDIRECT("$AF$"&amp;ROW($AF413)-1))), 1)&gt;=255,0,
VLOOKUP(INDIRECT("$G$"&amp;LOOKUP(2, 1 / ($AF$1:INDIRECT("$AF$"&amp;ROW($AF413)-1) &lt;&gt; ""),ROW($AF$1:INDIRECT("$AF$"&amp;ROW($AF413)-1)))), 'EV and Base'!$A$1:$N$671, 6, FALSE))))</f>
        <v>24</v>
      </c>
      <c r="AG413" s="2" cm="1">
        <f t="array" aca="1" ref="AG413" ca="1">IF(NOT(ISNUMBER(INDEX($A:$A, LOOKUP(2, 1 / ($A$1:INDIRECT("$A$"&amp;ROW($A413)) &lt;&gt; ""),ROW($A$1:INDIRECT("$A$"&amp;ROW($A413)))), 1))), "",
INDEX($AG:$AG, LOOKUP(2, 1 / ($AG$1:INDIRECT("$AG$"&amp;ROW($AG413)-1) &lt;&gt; ""),ROW($AG$1:INDIRECT("$AG$"&amp;ROW($AG413)-1))), 1)+
IF(INDEX($AC:$AC, LOOKUP(2, 1 / ($AC$1:INDIRECT("$AC$"&amp;ROW($AC413)-1) &lt;&gt; ""),ROW($AC$1:INDIRECT("$AC$"&amp;ROW($AC413)-1))), 1)+
INDEX($AD:$AD, LOOKUP(2, 1 / ($AD$1:INDIRECT("$AD$"&amp;ROW($AD413)-1) &lt;&gt; ""),ROW($AD$1:INDIRECT("$AD$"&amp;ROW($AD413)-1))), 1)+
INDEX($AE:$AE, LOOKUP(2, 1 / ($AE$1:INDIRECT("$AE$"&amp;ROW($AE413)-1) &lt;&gt; ""),ROW($AE$1:INDIRECT("$AE$"&amp;ROW($AD413)-1))), 1)+
INDEX($AE:$AF, LOOKUP(2, 1 / ($AF$1:INDIRECT("$AF$"&amp;ROW($AF413)-1) &lt;&gt; ""),ROW($AF$1:INDIRECT("$AF$"&amp;ROW($AD413)-1))), 1)+
INDEX($AG:$AG, LOOKUP(2, 1 / ($AG$1:INDIRECT("$AG$"&amp;ROW($AG413)-1) &lt;&gt; ""),ROW($AG$1:INDIRECT("$AG$"&amp;ROW($AD413)-1))), 1)+
INDEX($AH:$AH, LOOKUP(2, 1 / ($AH$1:INDIRECT("$AH$"&amp;ROW($AH413)-1) &lt;&gt; ""),ROW($AH$1:INDIRECT("$AH$"&amp;ROW($AD413)-1))), 1)&gt;=510,0,
IF(INDEX($AG:$AG, LOOKUP(2, 1 / ($AG$1:INDIRECT("$AG$"&amp;ROW($AG413)-1) &lt;&gt; ""),ROW($AG$1:INDIRECT("$AG$"&amp;ROW($AG413)-1))), 1)&gt;=255,0,
VLOOKUP(INDIRECT("$G$"&amp;LOOKUP(2, 1 / ($AG$1:INDIRECT("$AG$"&amp;ROW($AG413)-1) &lt;&gt; ""),ROW($AG$1:INDIRECT("$AG$"&amp;ROW($AG413)-1)))), 'EV and Base'!$A$1:$N$671, 7, FALSE))))</f>
        <v>6</v>
      </c>
      <c r="AH413" s="24" cm="1">
        <f t="array" aca="1" ref="AH413" ca="1">IF(NOT(ISNUMBER(INDEX($A:$A,LOOKUP(2,1/($A$1:INDIRECT("$A$"&amp;ROW($A413))&lt;&gt;""),ROW($A$1:INDIRECT("$A$"&amp;ROW($A413)))),1))),"",
INDEX($AH:$AH,LOOKUP(2,1/($AH$1:INDIRECT("$AH$"&amp;ROW($AH413)-1)&lt;&gt;""),ROW($AH$1:INDIRECT("$AH$"&amp;ROW($AH413)-1))),1)+
IF(INDEX($AC:$AC,LOOKUP(2,1/($AC$1:INDIRECT("$AC$"&amp;ROW($AC413)-1)&lt;&gt;""),ROW($AC$1:INDIRECT("$AC$"&amp;ROW($AC413)-1))),1)+
INDEX($AD:$AD,LOOKUP(2,1/($AD$1:INDIRECT("$AD$"&amp;ROW($AD413)-1)&lt;&gt;""),ROW($AD$1:INDIRECT("$AD$"&amp;ROW($AD413)-1))),1)+
INDEX($AE:$AE,LOOKUP(2,1/($AE$1:INDIRECT("$AE$"&amp;ROW($AE413)-1)&lt;&gt;""),ROW($AE$1:INDIRECT("$AE$"&amp;ROW($AD413)-1))),1)+
INDEX($AE:$AF,LOOKUP(2,1/($AF$1:INDIRECT("$AF$"&amp;ROW($AF413)-1)&lt;&gt;""),ROW($AF$1:INDIRECT("$AF$"&amp;ROW($AD413)-1))),1)+
INDEX($AG:$AG,LOOKUP(2,1/($AG$1:INDIRECT("$AG$"&amp;ROW($AG413)-1)&lt;&gt;""),ROW($AG$1:INDIRECT("$AG$"&amp;ROW($AD413)-1))),1)+
INDEX($AH:$AH,LOOKUP(2,1/($AH$1:INDIRECT("$AH$"&amp;ROW($AH413)-1)&lt;&gt;""),ROW($AH$1:INDIRECT("$AH$"&amp;ROW($AD413)-1))),1)&gt;=510,0,
IF(INDEX($AH:$AH,LOOKUP(2,1/($AH$1:INDIRECT("$AH$"&amp;ROW($AH413)-1)&lt;&gt;""),ROW($AH$1:INDIRECT("$AH$"&amp;ROW($AH413)-1))),1)&gt;=255,0,
VLOOKUP(INDIRECT("$G$"&amp;LOOKUP(2,1/($AH$1:INDIRECT("$AH$"&amp;ROW($AH413)-1)&lt;&gt;""),ROW($AH$1:INDIRECT("$AH$"&amp;ROW($AH413)-1)))),'EV and Base'!$A$1:$N$671,8,FALSE))))</f>
        <v>74</v>
      </c>
      <c r="AI413" s="29" cm="1">
        <f t="array" aca="1" ref="AI413" ca="1">IF(NOT(ISNUMBER(INDEX($A:$A,LOOKUP(2,1/($A$1:INDIRECT("$A$"&amp;ROW($A413))&lt;&gt;""),ROW($A$1:INDIRECT("$A$"&amp;ROW($A413)))),1))),"",
ROUNDDOWN((((2*VLOOKUP($AA413,'EV and Base'!$A$1:$N$671,9,FALSE))+31+ROUNDDOWN($AC413/4,0))*$AB413)/100,0)+$AB413+10)</f>
        <v>170</v>
      </c>
      <c r="AJ413" s="21" cm="1">
        <f t="array" aca="1" ref="AJ413" ca="1">IF(NOT(ISNUMBER(INDEX($A:$A, LOOKUP(2, 1 / ($A$1:INDIRECT("$A$"&amp;ROW($A413)) &lt;&gt; ""),ROW($A$1:INDIRECT("$A$"&amp;ROW($A413)))), 1))), "",
ROUNDDOWN((ROUNDDOWN((((2*VLOOKUP($AA413, 'EV and Base'!$A$1:$N$671, 10, FALSE))+31+ROUNDDOWN($AD413/4, 0))*$AB413)/100, 0)+5)*1.1, 0))</f>
        <v>157</v>
      </c>
      <c r="AK413" s="21" t="str" cm="1">
        <f t="array" aca="1" ref="AK413" ca="1">IF(NOT(ISNUMBER(INDEX($A:$A, LOOKUP(2, 1 / ($A$1:INDIRECT("$A$"&amp;ROW($A413)) &lt;&gt; ""),ROW($A$1:INDIRECT("$A$"&amp;ROW($A413)))), 1))), "",
ROUNDDOWN((ROUNDDOWN((((2*VLOOKUP($AA413, 'EV and Base'!$A$1:$N$671, 11, FALSE))+30+ROUNDDOWN($AE413/4, 0))*$AB413)/100, 0)+5), 0)
&amp;"-"&amp;
ROUNDDOWN((ROUNDDOWN((((2*VLOOKUP($AA413, 'EV and Base'!$A$1:$N$671, 11, FALSE))+31+ROUNDDOWN($AE413/4, 0))*$AB413)/100, 0)+5), 0))</f>
        <v>117-117</v>
      </c>
      <c r="AL413" s="21" t="str" cm="1">
        <f t="array" aca="1" ref="AL413" ca="1">IF(NOT(ISNUMBER(INDEX($A:$A, LOOKUP(2, 1 / ($A$1:INDIRECT("$A$"&amp;ROW($A413)) &lt;&gt; ""),ROW($A$1:INDIRECT("$A$"&amp;ROW($A413)))), 1))), "",
ROUNDDOWN((ROUNDDOWN((((2*VLOOKUP($AA413, 'EV and Base'!$A$1:$N$671, 12, FALSE))+0+ROUNDDOWN($AF413/4, 0))*$AB413)/100, 0)+5)*0.9, 0)
&amp;"-"&amp;
ROUNDDOWN((ROUNDDOWN((((2*VLOOKUP($AA413, 'EV and Base'!$A$1:$N$671, 12, FALSE))+31+ROUNDDOWN($AF413/4, 0))*$AB413)/100, 0)+5)*0.9, 0))</f>
        <v>49-64</v>
      </c>
      <c r="AM413" s="21" t="str" cm="1">
        <f t="array" aca="1" ref="AM413" ca="1">IF(NOT(ISNUMBER(INDEX($A:$A, LOOKUP(2, 1 / ($A$1:INDIRECT("$A$"&amp;ROW($A413)) &lt;&gt; ""),ROW($A$1:INDIRECT("$A$"&amp;ROW($A413)))), 1))), "",
ROUNDDOWN((ROUNDDOWN((((2*VLOOKUP($AA413, 'EV and Base'!$A$1:$N$671, 13, FALSE))+30+ROUNDDOWN($AG413/4, 0))*$AB413)/100, 0)+5), 0)
&amp;"-"&amp;
ROUNDDOWN((ROUNDDOWN((((2*VLOOKUP($AA413, 'EV and Base'!$A$1:$N$671, 13, FALSE))+31+ROUNDDOWN($AG413/4, 0))*$AB413)/100, 0)+5), 0))</f>
        <v>116-117</v>
      </c>
      <c r="AN413" s="25" cm="1">
        <f t="array" aca="1" ref="AN413" ca="1">IF(NOT(ISNUMBER(INDEX($A:$A, LOOKUP(2, 1 / ($A$1:INDIRECT("$A$"&amp;ROW($A413)) &lt;&gt; ""),ROW($A$1:INDIRECT("$A$"&amp;ROW($A413)))), 1))), "",
ROUNDDOWN((ROUNDDOWN((((2*VLOOKUP($AA413, 'EV and Base'!$A$1:$N$671, 14, FALSE))+31+ROUNDDOWN($AH413/4, 0))*$AB413)/100, 0)+5), 0))</f>
        <v>115</v>
      </c>
      <c r="AO413" s="23" cm="1">
        <f t="array" aca="1" ref="AO413" ca="1">IF(NOT(ISNUMBER(INDEX($A:$A, LOOKUP(2, 1 / ($A$1:INDIRECT("$A$"&amp;ROW($A413)) &lt;&gt; ""),ROW($A$1:INDIRECT("$A$"&amp;ROW($A413)))), 1))), "",
ROUNDDOWN((((2*VLOOKUP($AA413, 'EV and Base'!$A$1:$N$671, 9, FALSE))+31+ROUNDDOWN($AC413/4, 0))*$AB413)/100, 0)+$AB413+10)</f>
        <v>170</v>
      </c>
      <c r="AP413" s="2" cm="1">
        <f t="array" aca="1" ref="AP413" ca="1">IF(NOT(ISNUMBER(INDEX($A:$A, LOOKUP(2, 1 / ($A$1:INDIRECT("$A$"&amp;ROW($A413)) &lt;&gt; ""),ROW($A$1:INDIRECT("$A$"&amp;ROW($A413)))), 1))), "",
ROUNDDOWN((ROUNDDOWN((((2*VLOOKUP($AA413, 'EV and Base'!$A$1:$N$671, 10, FALSE))+31+ROUNDDOWN($AD413/4, 0))*$AB413)/100, 0)+5)*1.1, 0))</f>
        <v>157</v>
      </c>
      <c r="AQ413" s="2" cm="1">
        <f t="array" aca="1" ref="AQ413" ca="1">IF(NOT(ISNUMBER(INDEX($A:$A, LOOKUP(2, 1 / ($A$1:INDIRECT("$A$"&amp;ROW($A413)) &lt;&gt; ""),ROW($A$1:INDIRECT("$A$"&amp;ROW($A413)))), 1))), "",
ROUNDDOWN((ROUNDDOWN((((2*VLOOKUP($AA413, 'EV and Base'!$A$1:$N$671, 11, FALSE))+$AV$2+ROUNDDOWN($AE413/4, 0))*$AB413)/100, 0)+5), 0))</f>
        <v>117</v>
      </c>
      <c r="AR413" s="22" cm="1">
        <f t="array" aca="1" ref="AR413" ca="1">IF(NOT(ISNUMBER(INDEX($A:$A, LOOKUP(2, 1 / ($A$1:INDIRECT("$A$"&amp;ROW($A413)) &lt;&gt; ""),ROW($A$1:INDIRECT("$A$"&amp;ROW($A413)))), 1))), "",
ROUNDDOWN((ROUNDDOWN((((2*VLOOKUP($AA413, 'EV and Base'!$A$1:$N$671, 12, FALSE))+$AW$2+ROUNDDOWN($AF413/4, 0))*$AB413)/100, 0)+5)*0.9, 0))</f>
        <v>57</v>
      </c>
      <c r="AS413" s="2" cm="1">
        <f t="array" aca="1" ref="AS413" ca="1">IF(NOT(ISNUMBER(INDEX($A:$A, LOOKUP(2, 1 / ($A$1:INDIRECT("$A$"&amp;ROW($A413)) &lt;&gt; ""),ROW($A$1:INDIRECT("$A$"&amp;ROW($A413)))), 1))), "",
ROUNDDOWN((ROUNDDOWN((((2*VLOOKUP($AA413, 'EV and Base'!$A$1:$N$671, 13, FALSE))+$AX$2+ROUNDDOWN($AG413/4, 0))*$AB413)/100, 0)+5), 0))</f>
        <v>117</v>
      </c>
      <c r="AT413" s="24" cm="1">
        <f t="array" aca="1" ref="AT413" ca="1">IF(NOT(ISNUMBER(INDEX($A:$A, LOOKUP(2, 1 / ($A$1:INDIRECT("$A$"&amp;ROW($A413)) &lt;&gt; ""),ROW($A$1:INDIRECT("$A$"&amp;ROW($A413)))), 1))), "",
ROUNDDOWN((ROUNDDOWN((((2*VLOOKUP($AA413, 'EV and Base'!$A$1:$N$671, 14, FALSE))+31+ROUNDDOWN($AH413/4, 0))*$AB413)/100, 0)+5), 0))</f>
        <v>115</v>
      </c>
      <c r="AU413" s="28">
        <v>255</v>
      </c>
      <c r="AY413" cm="1">
        <f t="array" aca="1" ref="AY413" ca="1">IF(NOT(ISNUMBER(INDEX($A:$A,LOOKUP(2,1/($A$1:INDIRECT("$A$"&amp;ROW($A413))&lt;&gt;""),ROW($A$1:INDIRECT("$A$"&amp;ROW($A413)))),1))),"",
INDEX($AY:$AY,LOOKUP(2,1/($AY$1:INDIRECT("$AY$"&amp;ROW($AY413)-1)&lt;&gt;""),ROW($AY$1:INDIRECT("$AY$"&amp;ROW($AY413)-1))),1)+$BL413)</f>
        <v>141888</v>
      </c>
      <c r="AZ413" s="3" cm="1">
        <f t="array" aca="1" ref="AZ413" ca="1">IF(NOT(ISNUMBER(INDEX($A:$A, LOOKUP(2, 1 / ($A$1:INDIRECT("$A$"&amp;ROW($A413)) &lt;&gt; ""),ROW($A$1:INDIRECT("$A$"&amp;ROW($A413)))), 1))), "",
VLOOKUP(INDIRECT("$G$"&amp;LOOKUP(2, 1 / ($AY$1:INDIRECT("$AY$"&amp;ROW($AY413)-1) &lt;&gt; ""),ROW($AY$1:INDIRECT("$AY$"&amp;ROW($AY413)-1)))),'EV and Base'!A336:N1006,2,FALSE))</f>
        <v>238</v>
      </c>
      <c r="BA413" s="3" cm="1">
        <f t="array" aca="1" ref="BA413" ca="1">IF(NOT(ISNUMBER(INDEX($A:$A, LOOKUP(2, 1 / ($A$1:INDIRECT("$A$"&amp;ROW($A413)) &lt;&gt; ""),ROW($A$1:INDIRECT("$A$"&amp;ROW($A413)))), 1))), "",
INDIRECT("$I$"&amp;LOOKUP(2, 1 / ($AY$1:INDIRECT("$AY$"&amp;ROW($AY413)-1) &lt;&gt; ""),ROW($AY$1:INDIRECT("$AY$"&amp;ROW($AY413)-1)))))</f>
        <v>40</v>
      </c>
      <c r="BB413" s="1" cm="1">
        <f t="array" aca="1" ref="BB413" ca="1">IF(NOT(ISNUMBER(INDEX($A:$A, LOOKUP(2, 1 / ($A$1:INDIRECT("$A$"&amp;ROW($A413)) &lt;&gt; ""),ROW($A$1:INDIRECT("$A$"&amp;ROW($A413)))), 1))), "",
INDIRECT("$AB$"&amp;LOOKUP(2, 1 / ($AY$1:INDIRECT("$AY$"&amp;ROW($AY413)-1) &lt;&gt; ""),ROW($AY$1:INDIRECT("$AY$"&amp;ROW($AY413)-1)))))</f>
        <v>52</v>
      </c>
      <c r="BC413" s="3" cm="1">
        <f t="array" aca="1" ref="BC413" ca="1">IF(NOT(ISNUMBER(INDEX($A:$A,LOOKUP(2,1/($A$1:INDIRECT("$A$"&amp;ROW($A413))&lt;&gt;""),ROW($A$1:INDIRECT("$A$"&amp;ROW($A413)))),1))),"",
$BA413+$BA413+10)</f>
        <v>90</v>
      </c>
      <c r="BD413" s="3" cm="1">
        <f t="array" aca="1" ref="BD413" ca="1">IF(NOT(ISNUMBER(INDEX($A:$A,LOOKUP(2,1/($A$1:INDIRECT("$A$"&amp;ROW($A413))&lt;&gt;""),ROW($A$1:INDIRECT("$A$"&amp;ROW($A413)))),1))),"",
$BA413+$BB413+10)</f>
        <v>102</v>
      </c>
      <c r="BE413" s="3" cm="1">
        <f t="array" aca="1" ref="BE413" ca="1">IF(NOT(ISNUMBER(INDEX($A:$A,LOOKUP(2,1/($A$1:INDIRECT("$A$"&amp;ROW($A413))&lt;&gt;""),ROW($A$1:INDIRECT("$A$"&amp;ROW($A413)))),1))),"",
$BC413*$BC413)</f>
        <v>8100</v>
      </c>
      <c r="BF413" s="3" cm="1">
        <f t="array" aca="1" ref="BF413" ca="1">IF(NOT(ISNUMBER(INDEX($A:$A,LOOKUP(2,1/($A$1:INDIRECT("$A$"&amp;ROW($A413))&lt;&gt;""),ROW($A$1:INDIRECT("$A$"&amp;ROW($A413)))),1))),"",
$BD413*$BD413)</f>
        <v>10404</v>
      </c>
      <c r="BG413" s="3" cm="1">
        <f t="array" aca="1" ref="BG413" ca="1">IF(NOT(ISNUMBER(INDEX($A:$A,LOOKUP(2,1/($A$1:INDIRECT("$A$"&amp;ROW($A413))&lt;&gt;""),ROW($A$1:INDIRECT("$A$"&amp;ROW($A413)))),1))),"",
_xlfn.FLOOR.MATH(1.5*_xlfn.FLOOR.MATH($AZ413*BA413/5)))</f>
        <v>2856</v>
      </c>
      <c r="BH413" s="3" cm="1">
        <f t="array" aca="1" ref="BH413" ca="1">IF(NOT(ISNUMBER(INDEX($A:$A, LOOKUP(2, 1 / ($A$1:INDIRECT("$A$"&amp;ROW($A413)) &lt;&gt; ""),ROW($A$1:INDIRECT("$A$"&amp;ROW($A413)))), 1))), "",
_xlfn.FLOOR.MATH($BG413/IF(OR(INDIRECT("$C$"&amp;LOOKUP(2, 1 / ($AY$1:INDIRECT("$AY$"&amp;ROW($AY413)-1) &lt;&gt; ""),ROW($AY$1:INDIRECT("$AY$"&amp;ROW($AY413)-1))))="Multi",
INDIRECT("$C$"&amp;LOOKUP(2, 1 / ($AY$1:INDIRECT("$AY$"&amp;ROW($AY413)-1) &lt;&gt; ""),ROW($AY$1:INDIRECT("$AY$"&amp;ROW($AY413)-1))))="Double"),2,1)))</f>
        <v>2856</v>
      </c>
      <c r="BI413" s="3" cm="1">
        <f t="array" aca="1" ref="BI413" ca="1">IF(NOT(ISNUMBER(INDEX($A:$A,LOOKUP(2,1/($A$1:INDIRECT("$A$"&amp;ROW($A413))&lt;&gt;""),ROW($A$1:INDIRECT("$A$"&amp;ROW($A413)))),1))),"",
VLOOKUP($BC413,GameFreakSQRT!$A$1:$B$200,2,FALSE))</f>
        <v>38858</v>
      </c>
      <c r="BJ413" s="3" cm="1">
        <f t="array" aca="1" ref="BJ413" ca="1">IF(NOT(ISNUMBER(INDEX($A:$A,LOOKUP(2,1/($A$1:INDIRECT("$A$"&amp;ROW($A413))&lt;&gt;""),ROW($A$1:INDIRECT("$A$"&amp;ROW($A413)))),1))),"",
VLOOKUP($BD413,GameFreakSQRT!$A$1:$B$200,2,FALSE))</f>
        <v>41368</v>
      </c>
      <c r="BK413" s="3" cm="1">
        <f t="array" aca="1" ref="BK413" ca="1">IF(NOT(ISNUMBER(INDEX($A:$A,LOOKUP(2,1/($A$1:INDIRECT("$A$"&amp;ROW($A413))&lt;&gt;""),ROW($A$1:INDIRECT("$A$"&amp;ROW($A413)))),1))),"",
_xlfn.FLOOR.MATH((($BI413*$BE413)*$BH413)/($BJ413*$BF413))+1)</f>
        <v>2089</v>
      </c>
      <c r="BL413" s="3" cm="1">
        <f t="array" aca="1" ref="BL413" ca="1">IF(NOT(ISNUMBER(INDEX($A:$A,LOOKUP(2,1/($A$1:INDIRECT("$A$"&amp;ROW($A413))&lt;&gt;""),ROW($A$1:INDIRECT("$A$"&amp;ROW($A413)))),1))),"",
_xlfn.FLOOR.MATH($BK413*IF(NOT(INDIRECT("$Z$"&amp;LOOKUP(2, 1 / ($AY$1:INDIRECT("$AY$"&amp;ROW($AY413)-1) &lt;&gt; ""),ROW($AY$1:INDIRECT("$AY$"&amp;ROW($AY413)-1))))=""),1.5,1)))</f>
        <v>3133</v>
      </c>
      <c r="BM413" s="3" cm="1">
        <f t="array" aca="1" ref="BM413" ca="1">IF(NOT(ISNUMBER(INDEX($A:$A, LOOKUP(2, 1 / ($A$1:INDIRECT("$A$"&amp;ROW($A413)) &lt;&gt; ""),ROW($A$1:INDIRECT("$A$"&amp;ROW($A413)))), 1))), "",
INDIRECT("$Y$"&amp;LOOKUP(2, 1 / ($AY$1:INDIRECT("$AY$"&amp;ROW($AY413)-1) &lt;&gt; ""),ROW($AY$1:INDIRECT("$AY$"&amp;ROW($AY413)-1)))))</f>
        <v>3133</v>
      </c>
      <c r="BN413" s="3" t="b">
        <f t="shared" ca="1" si="37"/>
        <v>1</v>
      </c>
    </row>
    <row r="414" spans="1:66" x14ac:dyDescent="0.45">
      <c r="A414" s="69"/>
      <c r="B414" s="69"/>
      <c r="C414" s="68"/>
      <c r="D414" s="68"/>
      <c r="E414" s="68"/>
      <c r="F414" s="56">
        <v>3</v>
      </c>
      <c r="G414" s="2" t="s">
        <v>430</v>
      </c>
      <c r="H414" s="2" t="s">
        <v>77</v>
      </c>
      <c r="I414" s="2">
        <v>38</v>
      </c>
      <c r="J414" s="2" t="s">
        <v>51</v>
      </c>
      <c r="K414" s="2" t="s">
        <v>228</v>
      </c>
      <c r="L414" s="2" t="s">
        <v>53</v>
      </c>
      <c r="M414" s="2" t="s">
        <v>123</v>
      </c>
      <c r="N414" s="2" t="s">
        <v>124</v>
      </c>
      <c r="O414" s="2" t="s">
        <v>193</v>
      </c>
      <c r="P414" s="2" t="s">
        <v>189</v>
      </c>
      <c r="Q414" s="2">
        <v>18</v>
      </c>
      <c r="R414" s="2">
        <f>_xlfn.FLOOR.MATH((((2*VLOOKUP(G414, 'EV and Base'!$A$1:$N$671, 9, FALSE))+$Q414)*$I414)/100)+$I414+10</f>
        <v>143</v>
      </c>
      <c r="S414" s="2">
        <f>_xlfn.FLOOR.MATH((_xlfn.FLOOR.MATH((((2*VLOOKUP($G414, 'EV and Base'!$A$1:$N$671, 10, FALSE))+$Q414)*$I414)/100)+5)*
IF(OR($J414="Lonely", $J414="Brave", $J414="Adamant", $J414="Naughty"), 1.1,
IF(OR($J414="Bold", $J414="Timid", $J414="Modest", $J414="Calm"), 0.9, 1)))</f>
        <v>53</v>
      </c>
      <c r="T414" s="2">
        <f>_xlfn.FLOOR.MATH((_xlfn.FLOOR.MATH((((2*VLOOKUP($G414, 'EV and Base'!$A$1:$N$671, 11, FALSE))+$Q414)*$I414)/100)+5)*
IF(OR($J414="Bold", $J414="Relaxed", $J414="Impish", $J414="Lax"), 1.1,
IF(OR($J414="Lonely", $J414="Hasty", $J414="Mild", $J414="Gentle"), 0.9, 1)))</f>
        <v>83</v>
      </c>
      <c r="U414" s="2">
        <f>_xlfn.FLOOR.MATH((_xlfn.FLOOR.MATH((((2*VLOOKUP($G414, 'EV and Base'!$A$1:$N$671, 12, FALSE))+$Q414)*$I414)/100)+5)*
IF(OR($J414="Modest", $J414="Mild", $J414="Quiet", $J414="Rash"), 1.1,
IF(OR($J414="Adamant", $J414="Impish", $J414="Jolly", $J414="Careful"), 0.9, 1)))</f>
        <v>93</v>
      </c>
      <c r="V414" s="2">
        <f>_xlfn.FLOOR.MATH((_xlfn.FLOOR.MATH((((2*VLOOKUP($G414, 'EV and Base'!$A$1:$N$671, 13, FALSE))+$Q414)*$I414)/100)+5)*
IF(OR($J414="Calm", $J414="Gentle", $J414="Sassy", $J414="Careful"), 1.1,
IF(OR($J414="Naughty", $J414="Lax", $J414="Naive", $J414="Rash"), 0.9, 1)))</f>
        <v>75</v>
      </c>
      <c r="W414" s="2">
        <f>_xlfn.FLOOR.MATH((_xlfn.FLOOR.MATH((((2*VLOOKUP($G414, 'EV and Base'!$A$1:$N$671, 14, FALSE))+$Q414)*$I414)/100)+5)*
IF(OR($J414="Timid", $J414="Hasty", $J414="Jolly", $J414="Naive"), 1.1,
IF(OR($J414="Brave", $J414="Relaxed", $J414="Quiet", $J414="Sassy"), 0.9, 1)))</f>
        <v>33</v>
      </c>
      <c r="X414" s="68"/>
      <c r="Y414" s="1">
        <v>1945</v>
      </c>
      <c r="Z414" s="1">
        <v>1</v>
      </c>
      <c r="AA414" s="23" t="str" cm="1">
        <f t="array" aca="1" ref="AA414" ca="1">IF(NOT(ISNUMBER(INDEX($A:$A,LOOKUP(2,1/($A$1:INDIRECT("$A$"&amp;ROW($A414))&lt;&gt;""),ROW($A$1:INDIRECT("$A$"&amp;ROW($A414)))),1))),"",
IF(NOT(ISNUMBER($A414)),$AA413,
IF($AB414&lt;16,"Lillipup",
IF($AB414&lt;32,"Herdier",
"Stoutland"))))</f>
        <v>Stoutland</v>
      </c>
      <c r="AB414" s="25" cm="1">
        <f t="array" aca="1" ref="AB414" ca="1">IF(NOT(ISNUMBER(INDEX($A:$A, LOOKUP(2, 1 / ($A$1:INDIRECT("$A$"&amp;ROW($A414)) &lt;&gt; ""),ROW($A$1:INDIRECT("$A$"&amp;ROW($A414)))), 1))), "",
VLOOKUP($AY414,'Medium-Slow'!$A$1:$B$101,2,TRUE))</f>
        <v>53</v>
      </c>
      <c r="AC414" s="23" cm="1">
        <f t="array" aca="1" ref="AC414" ca="1">IF(NOT(ISNUMBER(INDEX($A:$A, LOOKUP(2, 1 / ($A$1:INDIRECT("$A$"&amp;ROW($A414)) &lt;&gt; ""),ROW($A$1:INDIRECT("$A$"&amp;ROW($A414)))), 1))), "",
INDEX($AC:$AC, LOOKUP(2, 1 / ($AC$1:INDIRECT("$AC$"&amp;ROW($AC414)-1) &lt;&gt; ""),ROW($AC$1:INDIRECT("$AC$"&amp;ROW($AC414)-1))), 1)+
IF(INDEX($AC:$AC, LOOKUP(2, 1 / ($AC$1:INDIRECT("$AC$"&amp;ROW($AC414)-1) &lt;&gt; ""),ROW($AC$1:INDIRECT("$AC$"&amp;ROW($AC414)-1))), 1)+
INDEX($AD:$AD, LOOKUP(2, 1 / ($AD$1:INDIRECT("$AD$"&amp;ROW($AD414)-1) &lt;&gt; ""),ROW($AD$1:INDIRECT("$AD$"&amp;ROW($AD414)-1))), 1)+
INDEX($AE:$AE, LOOKUP(2, 1 / ($AE$1:INDIRECT("$AE$"&amp;ROW($AE414)-1) &lt;&gt; ""),ROW($AE$1:INDIRECT("$AE$"&amp;ROW($AD414)-1))), 1)+
INDEX($AE:$AF, LOOKUP(2, 1 / ($AF$1:INDIRECT("$AF$"&amp;ROW($AF414)-1) &lt;&gt; ""),ROW($AF$1:INDIRECT("$AF$"&amp;ROW($AD414)-1))), 1)+
INDEX($AG:$AG, LOOKUP(2, 1 / ($AG$1:INDIRECT("$AG$"&amp;ROW($AG414)-1) &lt;&gt; ""),ROW($AG$1:INDIRECT("$AG$"&amp;ROW($AD414)-1))), 1)+
INDEX($AH:$AH, LOOKUP(2, 1 / ($AH$1:INDIRECT("$AH$"&amp;ROW($AH414)-1) &lt;&gt; ""),ROW($AH$1:INDIRECT("$AH$"&amp;ROW($AD414)-1))), 1)&gt;=510,0,
IF(INDEX($AC:$AC, LOOKUP(2, 1 / ($AC$1:INDIRECT("$AC$"&amp;ROW($AC414)-1) &lt;&gt; ""),ROW($AC$1:INDIRECT("$AC$"&amp;ROW($AC414)-1))), 1)&gt;=255,0,
VLOOKUP(INDIRECT("$G$"&amp;LOOKUP(2, 1 / ($AC$1:INDIRECT("$AC$"&amp;ROW($AC414)-1) &lt;&gt; ""),ROW($AC$1:INDIRECT("$AC$"&amp;ROW($AC414)-1)))), 'EV and Base'!$A$1:$N$671, 3, FALSE))))</f>
        <v>10</v>
      </c>
      <c r="AD414" s="2" cm="1">
        <f t="array" aca="1" ref="AD414" ca="1">IF(NOT(ISNUMBER(INDEX($A:$A, LOOKUP(2, 1 / ($A$1:INDIRECT("$A$"&amp;ROW($A414)) &lt;&gt; ""),ROW($A$1:INDIRECT("$A$"&amp;ROW($A414)))), 1))), "",
INDEX($AD:$AD, LOOKUP(2, 1 / ($AD$1:INDIRECT("$AD$"&amp;ROW($AD414)-1) &lt;&gt; ""),ROW($AD$1:INDIRECT("$AD$"&amp;ROW($AD414)-1))), 1)+
IF(INDEX($AC:$AC, LOOKUP(2, 1 / ($AC$1:INDIRECT("$AC$"&amp;ROW($AC414)-1) &lt;&gt; ""),ROW($AC$1:INDIRECT("$AC$"&amp;ROW($AC414)-1))), 1)+
INDEX($AD:$AD, LOOKUP(2, 1 / ($AD$1:INDIRECT("$AD$"&amp;ROW($AD414)-1) &lt;&gt; ""),ROW($AD$1:INDIRECT("$AD$"&amp;ROW($AD414)-1))), 1)+
INDEX($AE:$AE, LOOKUP(2, 1 / ($AE$1:INDIRECT("$AE$"&amp;ROW($AE414)-1) &lt;&gt; ""),ROW($AE$1:INDIRECT("$AE$"&amp;ROW($AD414)-1))), 1)+
INDEX($AE:$AF, LOOKUP(2, 1 / ($AF$1:INDIRECT("$AF$"&amp;ROW($AF414)-1) &lt;&gt; ""),ROW($AF$1:INDIRECT("$AF$"&amp;ROW($AD414)-1))), 1)+
INDEX($AG:$AG, LOOKUP(2, 1 / ($AG$1:INDIRECT("$AG$"&amp;ROW($AG414)-1) &lt;&gt; ""),ROW($AG$1:INDIRECT("$AG$"&amp;ROW($AD414)-1))), 1)+
INDEX($AH:$AH, LOOKUP(2, 1 / ($AH$1:INDIRECT("$AH$"&amp;ROW($AH414)-1) &lt;&gt; ""),ROW($AH$1:INDIRECT("$AH$"&amp;ROW($AD414)-1))), 1)&gt;=510,0,
IF(INDEX($AD:$AD, LOOKUP(2, 1 / ($AD$1:INDIRECT("$AD$"&amp;ROW($AD414)-1) &lt;&gt; ""),ROW($AD$1:INDIRECT("$AD$"&amp;ROW($AD414)-1))), 1)&gt;=255,0,
VLOOKUP(INDIRECT("$G$"&amp;LOOKUP(2, 1 / ($AD$1:INDIRECT("$AD$"&amp;ROW($AD414)-1) &lt;&gt; ""),ROW($AD$1:INDIRECT("$AD$"&amp;ROW($AD414)-1)))), 'EV and Base'!$A$1:$N$671, 4, FALSE))))</f>
        <v>122</v>
      </c>
      <c r="AE414" s="2" cm="1">
        <f t="array" aca="1" ref="AE414" ca="1">IF(NOT(ISNUMBER(INDEX($A:$A,LOOKUP(2,1/($A$1:INDIRECT("$A$"&amp;ROW($A414))&lt;&gt;""),ROW($A$1:INDIRECT("$A$"&amp;ROW($A414)))),1))),"",
INDEX($AE:$AE,LOOKUP(2,1/($AE$1:INDIRECT("$AE$"&amp;ROW($AE414)-1)&lt;&gt;""),ROW($AE$1:INDIRECT("$AE$"&amp;ROW($AE414)-1))),1)+
IF(INDEX($AC:$AC,LOOKUP(2,1/($AC$1:INDIRECT("$AC$"&amp;ROW($AC414)-1)&lt;&gt;""),ROW($AC$1:INDIRECT("$AC$"&amp;ROW($AC414)-1))),1)+
INDEX($AD:$AD,LOOKUP(2,1/($AD$1:INDIRECT("$AD$"&amp;ROW($AD414)-1)&lt;&gt;""),ROW($AD$1:INDIRECT("$AD$"&amp;ROW($AD414)-1))),1)+
INDEX($AE:$AE,LOOKUP(2,1/($AE$1:INDIRECT("$AE$"&amp;ROW($AE414)-1)&lt;&gt;""),ROW($AE$1:INDIRECT("$AE$"&amp;ROW($AD414)-1))),1)+
INDEX($AE:$AF,LOOKUP(2,1/($AF$1:INDIRECT("$AF$"&amp;ROW($AF414)-1)&lt;&gt;""),ROW($AF$1:INDIRECT("$AF$"&amp;ROW($AD414)-1))),1)+
INDEX($AG:$AG,LOOKUP(2,1/($AG$1:INDIRECT("$AG$"&amp;ROW($AG414)-1)&lt;&gt;""),ROW($AG$1:INDIRECT("$AG$"&amp;ROW($AD414)-1))),1)+
INDEX($AH:$AH,LOOKUP(2,1/($AH$1:INDIRECT("$AH$"&amp;ROW($AH414)-1)&lt;&gt;""),ROW($AH$1:INDIRECT("$AH$"&amp;ROW($AD414)-1))),1)&gt;=510,0,
IF(INDEX($AE:$AE,LOOKUP(2,1/($AE$1:INDIRECT("$AE$"&amp;ROW($AE414)-1)&lt;&gt;""),ROW($AE$1:INDIRECT("$AE$"&amp;ROW($AE414)-1))),1)&gt;=255,0,
VLOOKUP(INDIRECT("$G$"&amp;LOOKUP(2,1/($AE$1:INDIRECT("$AE$"&amp;ROW($AE414)-1)&lt;&gt;""),ROW($AE$1:INDIRECT("$AE$"&amp;ROW($AE414)-1)))),'EV and Base'!$A$1:$N$671,5,FALSE))))</f>
        <v>11</v>
      </c>
      <c r="AF414" s="2" cm="1">
        <f t="array" aca="1" ref="AF414" ca="1">IF(NOT(ISNUMBER(INDEX($A:$A, LOOKUP(2, 1 / ($A$1:INDIRECT("$A$"&amp;ROW($A414)) &lt;&gt; ""),ROW($A$1:INDIRECT("$A$"&amp;ROW($A414)))), 1))), "",
INDEX($AF:$AF, LOOKUP(2, 1 / ($AF$1:INDIRECT("$AF$"&amp;ROW($AF414)-1) &lt;&gt; ""),ROW($AF$1:INDIRECT("$AF$"&amp;ROW($AF414)-1))), 1)+
IF(INDEX($AC:$AC, LOOKUP(2, 1 / ($AC$1:INDIRECT("$AC$"&amp;ROW($AC414)-1) &lt;&gt; ""),ROW($AC$1:INDIRECT("$AC$"&amp;ROW($AC414)-1))), 1)+
INDEX($AD:$AD, LOOKUP(2, 1 / ($AD$1:INDIRECT("$AD$"&amp;ROW($AD414)-1) &lt;&gt; ""),ROW($AD$1:INDIRECT("$AD$"&amp;ROW($AD414)-1))), 1)+
INDEX($AE:$AE, LOOKUP(2, 1 / ($AE$1:INDIRECT("$AE$"&amp;ROW($AE414)-1) &lt;&gt; ""),ROW($AE$1:INDIRECT("$AE$"&amp;ROW($AD414)-1))), 1)+
INDEX($AE:$AF, LOOKUP(2, 1 / ($AF$1:INDIRECT("$AF$"&amp;ROW($AF414)-1) &lt;&gt; ""),ROW($AF$1:INDIRECT("$AF$"&amp;ROW($AD414)-1))), 1)+
INDEX($AG:$AG, LOOKUP(2, 1 / ($AG$1:INDIRECT("$AG$"&amp;ROW($AG414)-1) &lt;&gt; ""),ROW($AG$1:INDIRECT("$AG$"&amp;ROW($AD414)-1))), 1)+
INDEX($AH:$AH, LOOKUP(2, 1 / ($AH$1:INDIRECT("$AH$"&amp;ROW($AH414)-1) &lt;&gt; ""),ROW($AH$1:INDIRECT("$AH$"&amp;ROW($AD414)-1))), 1)&gt;=510,0,
IF(INDEX($AF:$AF, LOOKUP(2, 1 / ($AF$1:INDIRECT("$AF$"&amp;ROW($AF414)-1) &lt;&gt; ""),ROW($AF$1:INDIRECT("$AF$"&amp;ROW($AF414)-1))), 1)&gt;=255,0,
VLOOKUP(INDIRECT("$G$"&amp;LOOKUP(2, 1 / ($AF$1:INDIRECT("$AF$"&amp;ROW($AF414)-1) &lt;&gt; ""),ROW($AF$1:INDIRECT("$AF$"&amp;ROW($AF414)-1)))), 'EV and Base'!$A$1:$N$671, 6, FALSE))))</f>
        <v>24</v>
      </c>
      <c r="AG414" s="2" cm="1">
        <f t="array" aca="1" ref="AG414" ca="1">IF(NOT(ISNUMBER(INDEX($A:$A, LOOKUP(2, 1 / ($A$1:INDIRECT("$A$"&amp;ROW($A414)) &lt;&gt; ""),ROW($A$1:INDIRECT("$A$"&amp;ROW($A414)))), 1))), "",
INDEX($AG:$AG, LOOKUP(2, 1 / ($AG$1:INDIRECT("$AG$"&amp;ROW($AG414)-1) &lt;&gt; ""),ROW($AG$1:INDIRECT("$AG$"&amp;ROW($AG414)-1))), 1)+
IF(INDEX($AC:$AC, LOOKUP(2, 1 / ($AC$1:INDIRECT("$AC$"&amp;ROW($AC414)-1) &lt;&gt; ""),ROW($AC$1:INDIRECT("$AC$"&amp;ROW($AC414)-1))), 1)+
INDEX($AD:$AD, LOOKUP(2, 1 / ($AD$1:INDIRECT("$AD$"&amp;ROW($AD414)-1) &lt;&gt; ""),ROW($AD$1:INDIRECT("$AD$"&amp;ROW($AD414)-1))), 1)+
INDEX($AE:$AE, LOOKUP(2, 1 / ($AE$1:INDIRECT("$AE$"&amp;ROW($AE414)-1) &lt;&gt; ""),ROW($AE$1:INDIRECT("$AE$"&amp;ROW($AD414)-1))), 1)+
INDEX($AE:$AF, LOOKUP(2, 1 / ($AF$1:INDIRECT("$AF$"&amp;ROW($AF414)-1) &lt;&gt; ""),ROW($AF$1:INDIRECT("$AF$"&amp;ROW($AD414)-1))), 1)+
INDEX($AG:$AG, LOOKUP(2, 1 / ($AG$1:INDIRECT("$AG$"&amp;ROW($AG414)-1) &lt;&gt; ""),ROW($AG$1:INDIRECT("$AG$"&amp;ROW($AD414)-1))), 1)+
INDEX($AH:$AH, LOOKUP(2, 1 / ($AH$1:INDIRECT("$AH$"&amp;ROW($AH414)-1) &lt;&gt; ""),ROW($AH$1:INDIRECT("$AH$"&amp;ROW($AD414)-1))), 1)&gt;=510,0,
IF(INDEX($AG:$AG, LOOKUP(2, 1 / ($AG$1:INDIRECT("$AG$"&amp;ROW($AG414)-1) &lt;&gt; ""),ROW($AG$1:INDIRECT("$AG$"&amp;ROW($AG414)-1))), 1)&gt;=255,0,
VLOOKUP(INDIRECT("$G$"&amp;LOOKUP(2, 1 / ($AG$1:INDIRECT("$AG$"&amp;ROW($AG414)-1) &lt;&gt; ""),ROW($AG$1:INDIRECT("$AG$"&amp;ROW($AG414)-1)))), 'EV and Base'!$A$1:$N$671, 7, FALSE))))</f>
        <v>6</v>
      </c>
      <c r="AH414" s="24" cm="1">
        <f t="array" aca="1" ref="AH414" ca="1">IF(NOT(ISNUMBER(INDEX($A:$A,LOOKUP(2,1/($A$1:INDIRECT("$A$"&amp;ROW($A414))&lt;&gt;""),ROW($A$1:INDIRECT("$A$"&amp;ROW($A414)))),1))),"",
INDEX($AH:$AH,LOOKUP(2,1/($AH$1:INDIRECT("$AH$"&amp;ROW($AH414)-1)&lt;&gt;""),ROW($AH$1:INDIRECT("$AH$"&amp;ROW($AH414)-1))),1)+
IF(INDEX($AC:$AC,LOOKUP(2,1/($AC$1:INDIRECT("$AC$"&amp;ROW($AC414)-1)&lt;&gt;""),ROW($AC$1:INDIRECT("$AC$"&amp;ROW($AC414)-1))),1)+
INDEX($AD:$AD,LOOKUP(2,1/($AD$1:INDIRECT("$AD$"&amp;ROW($AD414)-1)&lt;&gt;""),ROW($AD$1:INDIRECT("$AD$"&amp;ROW($AD414)-1))),1)+
INDEX($AE:$AE,LOOKUP(2,1/($AE$1:INDIRECT("$AE$"&amp;ROW($AE414)-1)&lt;&gt;""),ROW($AE$1:INDIRECT("$AE$"&amp;ROW($AD414)-1))),1)+
INDEX($AE:$AF,LOOKUP(2,1/($AF$1:INDIRECT("$AF$"&amp;ROW($AF414)-1)&lt;&gt;""),ROW($AF$1:INDIRECT("$AF$"&amp;ROW($AD414)-1))),1)+
INDEX($AG:$AG,LOOKUP(2,1/($AG$1:INDIRECT("$AG$"&amp;ROW($AG414)-1)&lt;&gt;""),ROW($AG$1:INDIRECT("$AG$"&amp;ROW($AD414)-1))),1)+
INDEX($AH:$AH,LOOKUP(2,1/($AH$1:INDIRECT("$AH$"&amp;ROW($AH414)-1)&lt;&gt;""),ROW($AH$1:INDIRECT("$AH$"&amp;ROW($AD414)-1))),1)&gt;=510,0,
IF(INDEX($AH:$AH,LOOKUP(2,1/($AH$1:INDIRECT("$AH$"&amp;ROW($AH414)-1)&lt;&gt;""),ROW($AH$1:INDIRECT("$AH$"&amp;ROW($AH414)-1))),1)&gt;=255,0,
VLOOKUP(INDIRECT("$G$"&amp;LOOKUP(2,1/($AH$1:INDIRECT("$AH$"&amp;ROW($AH414)-1)&lt;&gt;""),ROW($AH$1:INDIRECT("$AH$"&amp;ROW($AH414)-1)))),'EV and Base'!$A$1:$N$671,8,FALSE))))</f>
        <v>76</v>
      </c>
      <c r="AI414" s="29" cm="1">
        <f t="array" aca="1" ref="AI414" ca="1">IF(NOT(ISNUMBER(INDEX($A:$A,LOOKUP(2,1/($A$1:INDIRECT("$A$"&amp;ROW($A414))&lt;&gt;""),ROW($A$1:INDIRECT("$A$"&amp;ROW($A414)))),1))),"",
ROUNDDOWN((((2*VLOOKUP($AA414,'EV and Base'!$A$1:$N$671,9,FALSE))+31+ROUNDDOWN($AC414/4,0))*$AB414)/100,0)+$AB414+10)</f>
        <v>170</v>
      </c>
      <c r="AJ414" s="21" cm="1">
        <f t="array" aca="1" ref="AJ414" ca="1">IF(NOT(ISNUMBER(INDEX($A:$A, LOOKUP(2, 1 / ($A$1:INDIRECT("$A$"&amp;ROW($A414)) &lt;&gt; ""),ROW($A$1:INDIRECT("$A$"&amp;ROW($A414)))), 1))), "",
ROUNDDOWN((ROUNDDOWN((((2*VLOOKUP($AA414, 'EV and Base'!$A$1:$N$671, 10, FALSE))+31+ROUNDDOWN($AD414/4, 0))*$AB414)/100, 0)+5)*1.1, 0))</f>
        <v>157</v>
      </c>
      <c r="AK414" s="21" t="str" cm="1">
        <f t="array" aca="1" ref="AK414" ca="1">IF(NOT(ISNUMBER(INDEX($A:$A, LOOKUP(2, 1 / ($A$1:INDIRECT("$A$"&amp;ROW($A414)) &lt;&gt; ""),ROW($A$1:INDIRECT("$A$"&amp;ROW($A414)))), 1))), "",
ROUNDDOWN((ROUNDDOWN((((2*VLOOKUP($AA414, 'EV and Base'!$A$1:$N$671, 11, FALSE))+30+ROUNDDOWN($AE414/4, 0))*$AB414)/100, 0)+5), 0)
&amp;"-"&amp;
ROUNDDOWN((ROUNDDOWN((((2*VLOOKUP($AA414, 'EV and Base'!$A$1:$N$671, 11, FALSE))+31+ROUNDDOWN($AE414/4, 0))*$AB414)/100, 0)+5), 0))</f>
        <v>117-117</v>
      </c>
      <c r="AL414" s="21" t="str" cm="1">
        <f t="array" aca="1" ref="AL414" ca="1">IF(NOT(ISNUMBER(INDEX($A:$A, LOOKUP(2, 1 / ($A$1:INDIRECT("$A$"&amp;ROW($A414)) &lt;&gt; ""),ROW($A$1:INDIRECT("$A$"&amp;ROW($A414)))), 1))), "",
ROUNDDOWN((ROUNDDOWN((((2*VLOOKUP($AA414, 'EV and Base'!$A$1:$N$671, 12, FALSE))+0+ROUNDDOWN($AF414/4, 0))*$AB414)/100, 0)+5)*0.9, 0)
&amp;"-"&amp;
ROUNDDOWN((ROUNDDOWN((((2*VLOOKUP($AA414, 'EV and Base'!$A$1:$N$671, 12, FALSE))+31+ROUNDDOWN($AF414/4, 0))*$AB414)/100, 0)+5)*0.9, 0))</f>
        <v>49-64</v>
      </c>
      <c r="AM414" s="21" t="str" cm="1">
        <f t="array" aca="1" ref="AM414" ca="1">IF(NOT(ISNUMBER(INDEX($A:$A, LOOKUP(2, 1 / ($A$1:INDIRECT("$A$"&amp;ROW($A414)) &lt;&gt; ""),ROW($A$1:INDIRECT("$A$"&amp;ROW($A414)))), 1))), "",
ROUNDDOWN((ROUNDDOWN((((2*VLOOKUP($AA414, 'EV and Base'!$A$1:$N$671, 13, FALSE))+30+ROUNDDOWN($AG414/4, 0))*$AB414)/100, 0)+5), 0)
&amp;"-"&amp;
ROUNDDOWN((ROUNDDOWN((((2*VLOOKUP($AA414, 'EV and Base'!$A$1:$N$671, 13, FALSE))+31+ROUNDDOWN($AG414/4, 0))*$AB414)/100, 0)+5), 0))</f>
        <v>116-117</v>
      </c>
      <c r="AN414" s="25" cm="1">
        <f t="array" aca="1" ref="AN414" ca="1">IF(NOT(ISNUMBER(INDEX($A:$A, LOOKUP(2, 1 / ($A$1:INDIRECT("$A$"&amp;ROW($A414)) &lt;&gt; ""),ROW($A$1:INDIRECT("$A$"&amp;ROW($A414)))), 1))), "",
ROUNDDOWN((ROUNDDOWN((((2*VLOOKUP($AA414, 'EV and Base'!$A$1:$N$671, 14, FALSE))+31+ROUNDDOWN($AH414/4, 0))*$AB414)/100, 0)+5), 0))</f>
        <v>116</v>
      </c>
      <c r="AO414" s="23" cm="1">
        <f t="array" aca="1" ref="AO414" ca="1">IF(NOT(ISNUMBER(INDEX($A:$A, LOOKUP(2, 1 / ($A$1:INDIRECT("$A$"&amp;ROW($A414)) &lt;&gt; ""),ROW($A$1:INDIRECT("$A$"&amp;ROW($A414)))), 1))), "",
ROUNDDOWN((((2*VLOOKUP($AA414, 'EV and Base'!$A$1:$N$671, 9, FALSE))+31+ROUNDDOWN($AC414/4, 0))*$AB414)/100, 0)+$AB414+10)</f>
        <v>170</v>
      </c>
      <c r="AP414" s="2" cm="1">
        <f t="array" aca="1" ref="AP414" ca="1">IF(NOT(ISNUMBER(INDEX($A:$A, LOOKUP(2, 1 / ($A$1:INDIRECT("$A$"&amp;ROW($A414)) &lt;&gt; ""),ROW($A$1:INDIRECT("$A$"&amp;ROW($A414)))), 1))), "",
ROUNDDOWN((ROUNDDOWN((((2*VLOOKUP($AA414, 'EV and Base'!$A$1:$N$671, 10, FALSE))+31+ROUNDDOWN($AD414/4, 0))*$AB414)/100, 0)+5)*1.1, 0))</f>
        <v>157</v>
      </c>
      <c r="AQ414" s="2" cm="1">
        <f t="array" aca="1" ref="AQ414" ca="1">IF(NOT(ISNUMBER(INDEX($A:$A, LOOKUP(2, 1 / ($A$1:INDIRECT("$A$"&amp;ROW($A414)) &lt;&gt; ""),ROW($A$1:INDIRECT("$A$"&amp;ROW($A414)))), 1))), "",
ROUNDDOWN((ROUNDDOWN((((2*VLOOKUP($AA414, 'EV and Base'!$A$1:$N$671, 11, FALSE))+$AV$2+ROUNDDOWN($AE414/4, 0))*$AB414)/100, 0)+5), 0))</f>
        <v>117</v>
      </c>
      <c r="AR414" s="22" cm="1">
        <f t="array" aca="1" ref="AR414" ca="1">IF(NOT(ISNUMBER(INDEX($A:$A, LOOKUP(2, 1 / ($A$1:INDIRECT("$A$"&amp;ROW($A414)) &lt;&gt; ""),ROW($A$1:INDIRECT("$A$"&amp;ROW($A414)))), 1))), "",
ROUNDDOWN((ROUNDDOWN((((2*VLOOKUP($AA414, 'EV and Base'!$A$1:$N$671, 12, FALSE))+$AW$2+ROUNDDOWN($AF414/4, 0))*$AB414)/100, 0)+5)*0.9, 0))</f>
        <v>57</v>
      </c>
      <c r="AS414" s="2" cm="1">
        <f t="array" aca="1" ref="AS414" ca="1">IF(NOT(ISNUMBER(INDEX($A:$A, LOOKUP(2, 1 / ($A$1:INDIRECT("$A$"&amp;ROW($A414)) &lt;&gt; ""),ROW($A$1:INDIRECT("$A$"&amp;ROW($A414)))), 1))), "",
ROUNDDOWN((ROUNDDOWN((((2*VLOOKUP($AA414, 'EV and Base'!$A$1:$N$671, 13, FALSE))+$AX$2+ROUNDDOWN($AG414/4, 0))*$AB414)/100, 0)+5), 0))</f>
        <v>117</v>
      </c>
      <c r="AT414" s="24" cm="1">
        <f t="array" aca="1" ref="AT414" ca="1">IF(NOT(ISNUMBER(INDEX($A:$A, LOOKUP(2, 1 / ($A$1:INDIRECT("$A$"&amp;ROW($A414)) &lt;&gt; ""),ROW($A$1:INDIRECT("$A$"&amp;ROW($A414)))), 1))), "",
ROUNDDOWN((ROUNDDOWN((((2*VLOOKUP($AA414, 'EV and Base'!$A$1:$N$671, 14, FALSE))+31+ROUNDDOWN($AH414/4, 0))*$AB414)/100, 0)+5), 0))</f>
        <v>116</v>
      </c>
      <c r="AU414" s="28">
        <v>255</v>
      </c>
      <c r="AY414" cm="1">
        <f t="array" aca="1" ref="AY414" ca="1">IF(NOT(ISNUMBER(INDEX($A:$A,LOOKUP(2,1/($A$1:INDIRECT("$A$"&amp;ROW($A414))&lt;&gt;""),ROW($A$1:INDIRECT("$A$"&amp;ROW($A414)))),1))),"",
INDEX($AY:$AY,LOOKUP(2,1/($AY$1:INDIRECT("$AY$"&amp;ROW($AY414)-1)&lt;&gt;""),ROW($AY$1:INDIRECT("$AY$"&amp;ROW($AY414)-1))),1)+$BL414)</f>
        <v>143878</v>
      </c>
      <c r="AZ414" s="3" cm="1">
        <f t="array" aca="1" ref="AZ414" ca="1">IF(NOT(ISNUMBER(INDEX($A:$A, LOOKUP(2, 1 / ($A$1:INDIRECT("$A$"&amp;ROW($A414)) &lt;&gt; ""),ROW($A$1:INDIRECT("$A$"&amp;ROW($A414)))), 1))), "",
VLOOKUP(INDIRECT("$G$"&amp;LOOKUP(2, 1 / ($AY$1:INDIRECT("$AY$"&amp;ROW($AY414)-1) &lt;&gt; ""),ROW($AY$1:INDIRECT("$AY$"&amp;ROW($AY414)-1)))),'EV and Base'!A337:N1007,2,FALSE))</f>
        <v>174</v>
      </c>
      <c r="BA414" s="3" cm="1">
        <f t="array" aca="1" ref="BA414" ca="1">IF(NOT(ISNUMBER(INDEX($A:$A, LOOKUP(2, 1 / ($A$1:INDIRECT("$A$"&amp;ROW($A414)) &lt;&gt; ""),ROW($A$1:INDIRECT("$A$"&amp;ROW($A414)))), 1))), "",
INDIRECT("$I$"&amp;LOOKUP(2, 1 / ($AY$1:INDIRECT("$AY$"&amp;ROW($AY414)-1) &lt;&gt; ""),ROW($AY$1:INDIRECT("$AY$"&amp;ROW($AY414)-1)))))</f>
        <v>38</v>
      </c>
      <c r="BB414" s="1" cm="1">
        <f t="array" aca="1" ref="BB414" ca="1">IF(NOT(ISNUMBER(INDEX($A:$A, LOOKUP(2, 1 / ($A$1:INDIRECT("$A$"&amp;ROW($A414)) &lt;&gt; ""),ROW($A$1:INDIRECT("$A$"&amp;ROW($A414)))), 1))), "",
INDIRECT("$AB$"&amp;LOOKUP(2, 1 / ($AY$1:INDIRECT("$AY$"&amp;ROW($AY414)-1) &lt;&gt; ""),ROW($AY$1:INDIRECT("$AY$"&amp;ROW($AY414)-1)))))</f>
        <v>53</v>
      </c>
      <c r="BC414" s="3" cm="1">
        <f t="array" aca="1" ref="BC414" ca="1">IF(NOT(ISNUMBER(INDEX($A:$A,LOOKUP(2,1/($A$1:INDIRECT("$A$"&amp;ROW($A414))&lt;&gt;""),ROW($A$1:INDIRECT("$A$"&amp;ROW($A414)))),1))),"",
$BA414+$BA414+10)</f>
        <v>86</v>
      </c>
      <c r="BD414" s="3" cm="1">
        <f t="array" aca="1" ref="BD414" ca="1">IF(NOT(ISNUMBER(INDEX($A:$A,LOOKUP(2,1/($A$1:INDIRECT("$A$"&amp;ROW($A414))&lt;&gt;""),ROW($A$1:INDIRECT("$A$"&amp;ROW($A414)))),1))),"",
$BA414+$BB414+10)</f>
        <v>101</v>
      </c>
      <c r="BE414" s="3" cm="1">
        <f t="array" aca="1" ref="BE414" ca="1">IF(NOT(ISNUMBER(INDEX($A:$A,LOOKUP(2,1/($A$1:INDIRECT("$A$"&amp;ROW($A414))&lt;&gt;""),ROW($A$1:INDIRECT("$A$"&amp;ROW($A414)))),1))),"",
$BC414*$BC414)</f>
        <v>7396</v>
      </c>
      <c r="BF414" s="3" cm="1">
        <f t="array" aca="1" ref="BF414" ca="1">IF(NOT(ISNUMBER(INDEX($A:$A,LOOKUP(2,1/($A$1:INDIRECT("$A$"&amp;ROW($A414))&lt;&gt;""),ROW($A$1:INDIRECT("$A$"&amp;ROW($A414)))),1))),"",
$BD414*$BD414)</f>
        <v>10201</v>
      </c>
      <c r="BG414" s="3" cm="1">
        <f t="array" aca="1" ref="BG414" ca="1">IF(NOT(ISNUMBER(INDEX($A:$A,LOOKUP(2,1/($A$1:INDIRECT("$A$"&amp;ROW($A414))&lt;&gt;""),ROW($A$1:INDIRECT("$A$"&amp;ROW($A414)))),1))),"",
_xlfn.FLOOR.MATH(1.5*_xlfn.FLOOR.MATH($AZ414*BA414/5)))</f>
        <v>1983</v>
      </c>
      <c r="BH414" s="3" cm="1">
        <f t="array" aca="1" ref="BH414" ca="1">IF(NOT(ISNUMBER(INDEX($A:$A, LOOKUP(2, 1 / ($A$1:INDIRECT("$A$"&amp;ROW($A414)) &lt;&gt; ""),ROW($A$1:INDIRECT("$A$"&amp;ROW($A414)))), 1))), "",
_xlfn.FLOOR.MATH($BG414/IF(OR(INDIRECT("$C$"&amp;LOOKUP(2, 1 / ($AY$1:INDIRECT("$AY$"&amp;ROW($AY414)-1) &lt;&gt; ""),ROW($AY$1:INDIRECT("$AY$"&amp;ROW($AY414)-1))))="Multi",
INDIRECT("$C$"&amp;LOOKUP(2, 1 / ($AY$1:INDIRECT("$AY$"&amp;ROW($AY414)-1) &lt;&gt; ""),ROW($AY$1:INDIRECT("$AY$"&amp;ROW($AY414)-1))))="Double"),2,1)))</f>
        <v>1983</v>
      </c>
      <c r="BI414" s="3" cm="1">
        <f t="array" aca="1" ref="BI414" ca="1">IF(NOT(ISNUMBER(INDEX($A:$A,LOOKUP(2,1/($A$1:INDIRECT("$A$"&amp;ROW($A414))&lt;&gt;""),ROW($A$1:INDIRECT("$A$"&amp;ROW($A414)))),1))),"",
VLOOKUP($BC414,GameFreakSQRT!$A$1:$B$200,2,FALSE))</f>
        <v>37985</v>
      </c>
      <c r="BJ414" s="3" cm="1">
        <f t="array" aca="1" ref="BJ414" ca="1">IF(NOT(ISNUMBER(INDEX($A:$A,LOOKUP(2,1/($A$1:INDIRECT("$A$"&amp;ROW($A414))&lt;&gt;""),ROW($A$1:INDIRECT("$A$"&amp;ROW($A414)))),1))),"",
VLOOKUP($BD414,GameFreakSQRT!$A$1:$B$200,2,FALSE))</f>
        <v>41164</v>
      </c>
      <c r="BK414" s="3" cm="1">
        <f t="array" aca="1" ref="BK414" ca="1">IF(NOT(ISNUMBER(INDEX($A:$A,LOOKUP(2,1/($A$1:INDIRECT("$A$"&amp;ROW($A414))&lt;&gt;""),ROW($A$1:INDIRECT("$A$"&amp;ROW($A414)))),1))),"",
_xlfn.FLOOR.MATH((($BI414*$BE414)*$BH414)/($BJ414*$BF414))+1)</f>
        <v>1327</v>
      </c>
      <c r="BL414" s="3" cm="1">
        <f t="array" aca="1" ref="BL414" ca="1">IF(NOT(ISNUMBER(INDEX($A:$A,LOOKUP(2,1/($A$1:INDIRECT("$A$"&amp;ROW($A414))&lt;&gt;""),ROW($A$1:INDIRECT("$A$"&amp;ROW($A414)))),1))),"",
_xlfn.FLOOR.MATH($BK414*IF(NOT(INDIRECT("$Z$"&amp;LOOKUP(2, 1 / ($AY$1:INDIRECT("$AY$"&amp;ROW($AY414)-1) &lt;&gt; ""),ROW($AY$1:INDIRECT("$AY$"&amp;ROW($AY414)-1))))=""),1.5,1)))</f>
        <v>1990</v>
      </c>
      <c r="BM414" s="3" cm="1">
        <f t="array" aca="1" ref="BM414" ca="1">IF(NOT(ISNUMBER(INDEX($A:$A, LOOKUP(2, 1 / ($A$1:INDIRECT("$A$"&amp;ROW($A414)) &lt;&gt; ""),ROW($A$1:INDIRECT("$A$"&amp;ROW($A414)))), 1))), "",
INDIRECT("$Y$"&amp;LOOKUP(2, 1 / ($AY$1:INDIRECT("$AY$"&amp;ROW($AY414)-1) &lt;&gt; ""),ROW($AY$1:INDIRECT("$AY$"&amp;ROW($AY414)-1)))))</f>
        <v>1990</v>
      </c>
      <c r="BN414" s="3" t="b">
        <f t="shared" ca="1" si="37"/>
        <v>1</v>
      </c>
    </row>
    <row r="415" spans="1:66" x14ac:dyDescent="0.45">
      <c r="A415" s="66" t="s">
        <v>75</v>
      </c>
      <c r="B415" s="66" t="s">
        <v>683</v>
      </c>
      <c r="C415" s="66" t="s">
        <v>46</v>
      </c>
      <c r="D415" s="66" t="s">
        <v>684</v>
      </c>
      <c r="E415" s="66" t="s">
        <v>48</v>
      </c>
      <c r="F415" s="56">
        <v>1</v>
      </c>
      <c r="G415" s="2" t="s">
        <v>378</v>
      </c>
      <c r="H415" s="2" t="s">
        <v>50</v>
      </c>
      <c r="I415" s="2">
        <v>36</v>
      </c>
      <c r="J415" s="2" t="s">
        <v>132</v>
      </c>
      <c r="K415" s="2" t="s">
        <v>281</v>
      </c>
      <c r="L415" s="2" t="s">
        <v>53</v>
      </c>
      <c r="M415" s="2" t="s">
        <v>336</v>
      </c>
      <c r="N415" s="2" t="s">
        <v>177</v>
      </c>
      <c r="O415" s="2" t="s">
        <v>416</v>
      </c>
      <c r="P415" s="2" t="s">
        <v>528</v>
      </c>
      <c r="Q415" s="2">
        <v>0</v>
      </c>
      <c r="R415" s="2">
        <f>_xlfn.FLOOR.MATH((((2*VLOOKUP(G415, 'EV and Base'!$A$1:$N$671, 9, FALSE))+$Q415)*$I415)/100)+$I415+10</f>
        <v>89</v>
      </c>
      <c r="S415" s="2">
        <f>_xlfn.FLOOR.MATH((_xlfn.FLOOR.MATH((((2*VLOOKUP($G415, 'EV and Base'!$A$1:$N$671, 10, FALSE))+$Q415)*$I415)/100)+5)*
IF(OR($J415="Lonely", $J415="Brave", $J415="Adamant", $J415="Naughty"), 1.1,
IF(OR($J415="Bold", $J415="Timid", $J415="Modest", $J415="Calm"), 0.9, 1)))</f>
        <v>64</v>
      </c>
      <c r="T415" s="2">
        <f>_xlfn.FLOOR.MATH((_xlfn.FLOOR.MATH((((2*VLOOKUP($G415, 'EV and Base'!$A$1:$N$671, 11, FALSE))+$Q415)*$I415)/100)+5)*
IF(OR($J415="Bold", $J415="Relaxed", $J415="Impish", $J415="Lax"), 1.1,
IF(OR($J415="Lonely", $J415="Hasty", $J415="Mild", $J415="Gentle"), 0.9, 1)))</f>
        <v>40</v>
      </c>
      <c r="U415" s="2">
        <f>_xlfn.FLOOR.MATH((_xlfn.FLOOR.MATH((((2*VLOOKUP($G415, 'EV and Base'!$A$1:$N$671, 12, FALSE))+$Q415)*$I415)/100)+5)*
IF(OR($J415="Modest", $J415="Mild", $J415="Quiet", $J415="Rash"), 1.1,
IF(OR($J415="Adamant", $J415="Impish", $J415="Jolly", $J415="Careful"), 0.9, 1)))</f>
        <v>37</v>
      </c>
      <c r="V415" s="2">
        <f>_xlfn.FLOOR.MATH((_xlfn.FLOOR.MATH((((2*VLOOKUP($G415, 'EV and Base'!$A$1:$N$671, 13, FALSE))+$Q415)*$I415)/100)+5)*
IF(OR($J415="Calm", $J415="Gentle", $J415="Sassy", $J415="Careful"), 1.1,
IF(OR($J415="Naughty", $J415="Lax", $J415="Naive", $J415="Rash"), 0.9, 1)))</f>
        <v>37</v>
      </c>
      <c r="W415" s="2">
        <f>_xlfn.FLOOR.MATH((_xlfn.FLOOR.MATH((((2*VLOOKUP($G415, 'EV and Base'!$A$1:$N$671, 14, FALSE))+$Q415)*$I415)/100)+5)*
IF(OR($J415="Timid", $J415="Hasty", $J415="Jolly", $J415="Naive"), 1.1,
IF(OR($J415="Brave", $J415="Relaxed", $J415="Quiet", $J415="Sassy"), 0.9, 1)))</f>
        <v>52</v>
      </c>
      <c r="X415" s="66">
        <v>1152</v>
      </c>
      <c r="Z415" s="1">
        <v>1</v>
      </c>
      <c r="AA415" s="23" t="str" cm="1">
        <f t="array" aca="1" ref="AA415" ca="1">IF(NOT(ISNUMBER(INDEX($A:$A,LOOKUP(2,1/($A$1:INDIRECT("$A$"&amp;ROW($A415))&lt;&gt;""),ROW($A$1:INDIRECT("$A$"&amp;ROW($A415)))),1))),"",
IF(NOT(ISNUMBER($A415)),$AA414,
IF($AB415&lt;16,"Lillipup",
IF($AB415&lt;32,"Herdier",
"Stoutland"))))</f>
        <v/>
      </c>
      <c r="AB415" s="25" t="str" cm="1">
        <f t="array" aca="1" ref="AB415" ca="1">IF(NOT(ISNUMBER(INDEX($A:$A, LOOKUP(2, 1 / ($A$1:INDIRECT("$A$"&amp;ROW($A415)) &lt;&gt; ""),ROW($A$1:INDIRECT("$A$"&amp;ROW($A415)))), 1))), "",
VLOOKUP($AY415,'Medium-Slow'!$A$1:$B$101,2,TRUE))</f>
        <v/>
      </c>
      <c r="AC415" s="23" t="str" cm="1">
        <f t="array" aca="1" ref="AC415" ca="1">IF(NOT(ISNUMBER(INDEX($A:$A, LOOKUP(2, 1 / ($A$1:INDIRECT("$A$"&amp;ROW($A415)) &lt;&gt; ""),ROW($A$1:INDIRECT("$A$"&amp;ROW($A415)))), 1))), "",
INDEX($AC:$AC, LOOKUP(2, 1 / ($AC$1:INDIRECT("$AC$"&amp;ROW($AC415)-1) &lt;&gt; ""),ROW($AC$1:INDIRECT("$AC$"&amp;ROW($AC415)-1))), 1)+
IF(INDEX($AC:$AC, LOOKUP(2, 1 / ($AC$1:INDIRECT("$AC$"&amp;ROW($AC415)-1) &lt;&gt; ""),ROW($AC$1:INDIRECT("$AC$"&amp;ROW($AC415)-1))), 1)+
INDEX($AD:$AD, LOOKUP(2, 1 / ($AD$1:INDIRECT("$AD$"&amp;ROW($AD415)-1) &lt;&gt; ""),ROW($AD$1:INDIRECT("$AD$"&amp;ROW($AD415)-1))), 1)+
INDEX($AE:$AE, LOOKUP(2, 1 / ($AE$1:INDIRECT("$AE$"&amp;ROW($AE415)-1) &lt;&gt; ""),ROW($AE$1:INDIRECT("$AE$"&amp;ROW($AD415)-1))), 1)+
INDEX($AE:$AF, LOOKUP(2, 1 / ($AF$1:INDIRECT("$AF$"&amp;ROW($AF415)-1) &lt;&gt; ""),ROW($AF$1:INDIRECT("$AF$"&amp;ROW($AD415)-1))), 1)+
INDEX($AG:$AG, LOOKUP(2, 1 / ($AG$1:INDIRECT("$AG$"&amp;ROW($AG415)-1) &lt;&gt; ""),ROW($AG$1:INDIRECT("$AG$"&amp;ROW($AD415)-1))), 1)+
INDEX($AH:$AH, LOOKUP(2, 1 / ($AH$1:INDIRECT("$AH$"&amp;ROW($AH415)-1) &lt;&gt; ""),ROW($AH$1:INDIRECT("$AH$"&amp;ROW($AD415)-1))), 1)&gt;=510,0,
IF(INDEX($AC:$AC, LOOKUP(2, 1 / ($AC$1:INDIRECT("$AC$"&amp;ROW($AC415)-1) &lt;&gt; ""),ROW($AC$1:INDIRECT("$AC$"&amp;ROW($AC415)-1))), 1)&gt;=255,0,
VLOOKUP(INDIRECT("$G$"&amp;LOOKUP(2, 1 / ($AC$1:INDIRECT("$AC$"&amp;ROW($AC415)-1) &lt;&gt; ""),ROW($AC$1:INDIRECT("$AC$"&amp;ROW($AC415)-1)))), 'EV and Base'!$A$1:$N$671, 3, FALSE))))</f>
        <v/>
      </c>
      <c r="AD415" s="2" t="str" cm="1">
        <f t="array" aca="1" ref="AD415" ca="1">IF(NOT(ISNUMBER(INDEX($A:$A, LOOKUP(2, 1 / ($A$1:INDIRECT("$A$"&amp;ROW($A415)) &lt;&gt; ""),ROW($A$1:INDIRECT("$A$"&amp;ROW($A415)))), 1))), "",
INDEX($AD:$AD, LOOKUP(2, 1 / ($AD$1:INDIRECT("$AD$"&amp;ROW($AD415)-1) &lt;&gt; ""),ROW($AD$1:INDIRECT("$AD$"&amp;ROW($AD415)-1))), 1)+
IF(INDEX($AC:$AC, LOOKUP(2, 1 / ($AC$1:INDIRECT("$AC$"&amp;ROW($AC415)-1) &lt;&gt; ""),ROW($AC$1:INDIRECT("$AC$"&amp;ROW($AC415)-1))), 1)+
INDEX($AD:$AD, LOOKUP(2, 1 / ($AD$1:INDIRECT("$AD$"&amp;ROW($AD415)-1) &lt;&gt; ""),ROW($AD$1:INDIRECT("$AD$"&amp;ROW($AD415)-1))), 1)+
INDEX($AE:$AE, LOOKUP(2, 1 / ($AE$1:INDIRECT("$AE$"&amp;ROW($AE415)-1) &lt;&gt; ""),ROW($AE$1:INDIRECT("$AE$"&amp;ROW($AD415)-1))), 1)+
INDEX($AE:$AF, LOOKUP(2, 1 / ($AF$1:INDIRECT("$AF$"&amp;ROW($AF415)-1) &lt;&gt; ""),ROW($AF$1:INDIRECT("$AF$"&amp;ROW($AD415)-1))), 1)+
INDEX($AG:$AG, LOOKUP(2, 1 / ($AG$1:INDIRECT("$AG$"&amp;ROW($AG415)-1) &lt;&gt; ""),ROW($AG$1:INDIRECT("$AG$"&amp;ROW($AD415)-1))), 1)+
INDEX($AH:$AH, LOOKUP(2, 1 / ($AH$1:INDIRECT("$AH$"&amp;ROW($AH415)-1) &lt;&gt; ""),ROW($AH$1:INDIRECT("$AH$"&amp;ROW($AD415)-1))), 1)&gt;=510,0,
IF(INDEX($AD:$AD, LOOKUP(2, 1 / ($AD$1:INDIRECT("$AD$"&amp;ROW($AD415)-1) &lt;&gt; ""),ROW($AD$1:INDIRECT("$AD$"&amp;ROW($AD415)-1))), 1)&gt;=255,0,
VLOOKUP(INDIRECT("$G$"&amp;LOOKUP(2, 1 / ($AD$1:INDIRECT("$AD$"&amp;ROW($AD415)-1) &lt;&gt; ""),ROW($AD$1:INDIRECT("$AD$"&amp;ROW($AD415)-1)))), 'EV and Base'!$A$1:$N$671, 4, FALSE))))</f>
        <v/>
      </c>
      <c r="AE415" s="2" t="str" cm="1">
        <f t="array" aca="1" ref="AE415" ca="1">IF(NOT(ISNUMBER(INDEX($A:$A,LOOKUP(2,1/($A$1:INDIRECT("$A$"&amp;ROW($A415))&lt;&gt;""),ROW($A$1:INDIRECT("$A$"&amp;ROW($A415)))),1))),"",
INDEX($AE:$AE,LOOKUP(2,1/($AE$1:INDIRECT("$AE$"&amp;ROW($AE415)-1)&lt;&gt;""),ROW($AE$1:INDIRECT("$AE$"&amp;ROW($AE415)-1))),1)+
IF(INDEX($AC:$AC,LOOKUP(2,1/($AC$1:INDIRECT("$AC$"&amp;ROW($AC415)-1)&lt;&gt;""),ROW($AC$1:INDIRECT("$AC$"&amp;ROW($AC415)-1))),1)+
INDEX($AD:$AD,LOOKUP(2,1/($AD$1:INDIRECT("$AD$"&amp;ROW($AD415)-1)&lt;&gt;""),ROW($AD$1:INDIRECT("$AD$"&amp;ROW($AD415)-1))),1)+
INDEX($AE:$AE,LOOKUP(2,1/($AE$1:INDIRECT("$AE$"&amp;ROW($AE415)-1)&lt;&gt;""),ROW($AE$1:INDIRECT("$AE$"&amp;ROW($AD415)-1))),1)+
INDEX($AE:$AF,LOOKUP(2,1/($AF$1:INDIRECT("$AF$"&amp;ROW($AF415)-1)&lt;&gt;""),ROW($AF$1:INDIRECT("$AF$"&amp;ROW($AD415)-1))),1)+
INDEX($AG:$AG,LOOKUP(2,1/($AG$1:INDIRECT("$AG$"&amp;ROW($AG415)-1)&lt;&gt;""),ROW($AG$1:INDIRECT("$AG$"&amp;ROW($AD415)-1))),1)+
INDEX($AH:$AH,LOOKUP(2,1/($AH$1:INDIRECT("$AH$"&amp;ROW($AH415)-1)&lt;&gt;""),ROW($AH$1:INDIRECT("$AH$"&amp;ROW($AD415)-1))),1)&gt;=510,0,
IF(INDEX($AE:$AE,LOOKUP(2,1/($AE$1:INDIRECT("$AE$"&amp;ROW($AE415)-1)&lt;&gt;""),ROW($AE$1:INDIRECT("$AE$"&amp;ROW($AE415)-1))),1)&gt;=255,0,
VLOOKUP(INDIRECT("$G$"&amp;LOOKUP(2,1/($AE$1:INDIRECT("$AE$"&amp;ROW($AE415)-1)&lt;&gt;""),ROW($AE$1:INDIRECT("$AE$"&amp;ROW($AE415)-1)))),'EV and Base'!$A$1:$N$671,5,FALSE))))</f>
        <v/>
      </c>
      <c r="AF415" s="2" t="str" cm="1">
        <f t="array" aca="1" ref="AF415" ca="1">IF(NOT(ISNUMBER(INDEX($A:$A, LOOKUP(2, 1 / ($A$1:INDIRECT("$A$"&amp;ROW($A415)) &lt;&gt; ""),ROW($A$1:INDIRECT("$A$"&amp;ROW($A415)))), 1))), "",
INDEX($AF:$AF, LOOKUP(2, 1 / ($AF$1:INDIRECT("$AF$"&amp;ROW($AF415)-1) &lt;&gt; ""),ROW($AF$1:INDIRECT("$AF$"&amp;ROW($AF415)-1))), 1)+
IF(INDEX($AC:$AC, LOOKUP(2, 1 / ($AC$1:INDIRECT("$AC$"&amp;ROW($AC415)-1) &lt;&gt; ""),ROW($AC$1:INDIRECT("$AC$"&amp;ROW($AC415)-1))), 1)+
INDEX($AD:$AD, LOOKUP(2, 1 / ($AD$1:INDIRECT("$AD$"&amp;ROW($AD415)-1) &lt;&gt; ""),ROW($AD$1:INDIRECT("$AD$"&amp;ROW($AD415)-1))), 1)+
INDEX($AE:$AE, LOOKUP(2, 1 / ($AE$1:INDIRECT("$AE$"&amp;ROW($AE415)-1) &lt;&gt; ""),ROW($AE$1:INDIRECT("$AE$"&amp;ROW($AD415)-1))), 1)+
INDEX($AE:$AF, LOOKUP(2, 1 / ($AF$1:INDIRECT("$AF$"&amp;ROW($AF415)-1) &lt;&gt; ""),ROW($AF$1:INDIRECT("$AF$"&amp;ROW($AD415)-1))), 1)+
INDEX($AG:$AG, LOOKUP(2, 1 / ($AG$1:INDIRECT("$AG$"&amp;ROW($AG415)-1) &lt;&gt; ""),ROW($AG$1:INDIRECT("$AG$"&amp;ROW($AD415)-1))), 1)+
INDEX($AH:$AH, LOOKUP(2, 1 / ($AH$1:INDIRECT("$AH$"&amp;ROW($AH415)-1) &lt;&gt; ""),ROW($AH$1:INDIRECT("$AH$"&amp;ROW($AD415)-1))), 1)&gt;=510,0,
IF(INDEX($AF:$AF, LOOKUP(2, 1 / ($AF$1:INDIRECT("$AF$"&amp;ROW($AF415)-1) &lt;&gt; ""),ROW($AF$1:INDIRECT("$AF$"&amp;ROW($AF415)-1))), 1)&gt;=255,0,
VLOOKUP(INDIRECT("$G$"&amp;LOOKUP(2, 1 / ($AF$1:INDIRECT("$AF$"&amp;ROW($AF415)-1) &lt;&gt; ""),ROW($AF$1:INDIRECT("$AF$"&amp;ROW($AF415)-1)))), 'EV and Base'!$A$1:$N$671, 6, FALSE))))</f>
        <v/>
      </c>
      <c r="AG415" s="2" t="str" cm="1">
        <f t="array" aca="1" ref="AG415" ca="1">IF(NOT(ISNUMBER(INDEX($A:$A, LOOKUP(2, 1 / ($A$1:INDIRECT("$A$"&amp;ROW($A415)) &lt;&gt; ""),ROW($A$1:INDIRECT("$A$"&amp;ROW($A415)))), 1))), "",
INDEX($AG:$AG, LOOKUP(2, 1 / ($AG$1:INDIRECT("$AG$"&amp;ROW($AG415)-1) &lt;&gt; ""),ROW($AG$1:INDIRECT("$AG$"&amp;ROW($AG415)-1))), 1)+
IF(INDEX($AC:$AC, LOOKUP(2, 1 / ($AC$1:INDIRECT("$AC$"&amp;ROW($AC415)-1) &lt;&gt; ""),ROW($AC$1:INDIRECT("$AC$"&amp;ROW($AC415)-1))), 1)+
INDEX($AD:$AD, LOOKUP(2, 1 / ($AD$1:INDIRECT("$AD$"&amp;ROW($AD415)-1) &lt;&gt; ""),ROW($AD$1:INDIRECT("$AD$"&amp;ROW($AD415)-1))), 1)+
INDEX($AE:$AE, LOOKUP(2, 1 / ($AE$1:INDIRECT("$AE$"&amp;ROW($AE415)-1) &lt;&gt; ""),ROW($AE$1:INDIRECT("$AE$"&amp;ROW($AD415)-1))), 1)+
INDEX($AE:$AF, LOOKUP(2, 1 / ($AF$1:INDIRECT("$AF$"&amp;ROW($AF415)-1) &lt;&gt; ""),ROW($AF$1:INDIRECT("$AF$"&amp;ROW($AD415)-1))), 1)+
INDEX($AG:$AG, LOOKUP(2, 1 / ($AG$1:INDIRECT("$AG$"&amp;ROW($AG415)-1) &lt;&gt; ""),ROW($AG$1:INDIRECT("$AG$"&amp;ROW($AD415)-1))), 1)+
INDEX($AH:$AH, LOOKUP(2, 1 / ($AH$1:INDIRECT("$AH$"&amp;ROW($AH415)-1) &lt;&gt; ""),ROW($AH$1:INDIRECT("$AH$"&amp;ROW($AD415)-1))), 1)&gt;=510,0,
IF(INDEX($AG:$AG, LOOKUP(2, 1 / ($AG$1:INDIRECT("$AG$"&amp;ROW($AG415)-1) &lt;&gt; ""),ROW($AG$1:INDIRECT("$AG$"&amp;ROW($AG415)-1))), 1)&gt;=255,0,
VLOOKUP(INDIRECT("$G$"&amp;LOOKUP(2, 1 / ($AG$1:INDIRECT("$AG$"&amp;ROW($AG415)-1) &lt;&gt; ""),ROW($AG$1:INDIRECT("$AG$"&amp;ROW($AG415)-1)))), 'EV and Base'!$A$1:$N$671, 7, FALSE))))</f>
        <v/>
      </c>
      <c r="AH415" s="24" t="str" cm="1">
        <f t="array" aca="1" ref="AH415" ca="1">IF(NOT(ISNUMBER(INDEX($A:$A,LOOKUP(2,1/($A$1:INDIRECT("$A$"&amp;ROW($A415))&lt;&gt;""),ROW($A$1:INDIRECT("$A$"&amp;ROW($A415)))),1))),"",
INDEX($AH:$AH,LOOKUP(2,1/($AH$1:INDIRECT("$AH$"&amp;ROW($AH415)-1)&lt;&gt;""),ROW($AH$1:INDIRECT("$AH$"&amp;ROW($AH415)-1))),1)+
IF(INDEX($AC:$AC,LOOKUP(2,1/($AC$1:INDIRECT("$AC$"&amp;ROW($AC415)-1)&lt;&gt;""),ROW($AC$1:INDIRECT("$AC$"&amp;ROW($AC415)-1))),1)+
INDEX($AD:$AD,LOOKUP(2,1/($AD$1:INDIRECT("$AD$"&amp;ROW($AD415)-1)&lt;&gt;""),ROW($AD$1:INDIRECT("$AD$"&amp;ROW($AD415)-1))),1)+
INDEX($AE:$AE,LOOKUP(2,1/($AE$1:INDIRECT("$AE$"&amp;ROW($AE415)-1)&lt;&gt;""),ROW($AE$1:INDIRECT("$AE$"&amp;ROW($AD415)-1))),1)+
INDEX($AE:$AF,LOOKUP(2,1/($AF$1:INDIRECT("$AF$"&amp;ROW($AF415)-1)&lt;&gt;""),ROW($AF$1:INDIRECT("$AF$"&amp;ROW($AD415)-1))),1)+
INDEX($AG:$AG,LOOKUP(2,1/($AG$1:INDIRECT("$AG$"&amp;ROW($AG415)-1)&lt;&gt;""),ROW($AG$1:INDIRECT("$AG$"&amp;ROW($AD415)-1))),1)+
INDEX($AH:$AH,LOOKUP(2,1/($AH$1:INDIRECT("$AH$"&amp;ROW($AH415)-1)&lt;&gt;""),ROW($AH$1:INDIRECT("$AH$"&amp;ROW($AD415)-1))),1)&gt;=510,0,
IF(INDEX($AH:$AH,LOOKUP(2,1/($AH$1:INDIRECT("$AH$"&amp;ROW($AH415)-1)&lt;&gt;""),ROW($AH$1:INDIRECT("$AH$"&amp;ROW($AH415)-1))),1)&gt;=255,0,
VLOOKUP(INDIRECT("$G$"&amp;LOOKUP(2,1/($AH$1:INDIRECT("$AH$"&amp;ROW($AH415)-1)&lt;&gt;""),ROW($AH$1:INDIRECT("$AH$"&amp;ROW($AH415)-1)))),'EV and Base'!$A$1:$N$671,8,FALSE))))</f>
        <v/>
      </c>
      <c r="AI415" s="29" t="str" cm="1">
        <f t="array" aca="1" ref="AI415" ca="1">IF(NOT(ISNUMBER(INDEX($A:$A,LOOKUP(2,1/($A$1:INDIRECT("$A$"&amp;ROW($A415))&lt;&gt;""),ROW($A$1:INDIRECT("$A$"&amp;ROW($A415)))),1))),"",
ROUNDDOWN((((2*VLOOKUP($AA415,'EV and Base'!$A$1:$N$671,9,FALSE))+31+ROUNDDOWN($AC415/4,0))*$AB415)/100,0)+$AB415+10)</f>
        <v/>
      </c>
      <c r="AJ415" s="21" t="str" cm="1">
        <f t="array" aca="1" ref="AJ415" ca="1">IF(NOT(ISNUMBER(INDEX($A:$A, LOOKUP(2, 1 / ($A$1:INDIRECT("$A$"&amp;ROW($A415)) &lt;&gt; ""),ROW($A$1:INDIRECT("$A$"&amp;ROW($A415)))), 1))), "",
ROUNDDOWN((ROUNDDOWN((((2*VLOOKUP($AA415, 'EV and Base'!$A$1:$N$671, 10, FALSE))+31+ROUNDDOWN($AD415/4, 0))*$AB415)/100, 0)+5)*1.1, 0))</f>
        <v/>
      </c>
      <c r="AK415" s="21" t="str" cm="1">
        <f t="array" aca="1" ref="AK415" ca="1">IF(NOT(ISNUMBER(INDEX($A:$A, LOOKUP(2, 1 / ($A$1:INDIRECT("$A$"&amp;ROW($A415)) &lt;&gt; ""),ROW($A$1:INDIRECT("$A$"&amp;ROW($A415)))), 1))), "",
ROUNDDOWN((ROUNDDOWN((((2*VLOOKUP($AA415, 'EV and Base'!$A$1:$N$671, 11, FALSE))+30+ROUNDDOWN($AE415/4, 0))*$AB415)/100, 0)+5), 0)
&amp;"-"&amp;
ROUNDDOWN((ROUNDDOWN((((2*VLOOKUP($AA415, 'EV and Base'!$A$1:$N$671, 11, FALSE))+31+ROUNDDOWN($AE415/4, 0))*$AB415)/100, 0)+5), 0))</f>
        <v/>
      </c>
      <c r="AL415" s="21" t="str" cm="1">
        <f t="array" aca="1" ref="AL415" ca="1">IF(NOT(ISNUMBER(INDEX($A:$A, LOOKUP(2, 1 / ($A$1:INDIRECT("$A$"&amp;ROW($A415)) &lt;&gt; ""),ROW($A$1:INDIRECT("$A$"&amp;ROW($A415)))), 1))), "",
ROUNDDOWN((ROUNDDOWN((((2*VLOOKUP($AA415, 'EV and Base'!$A$1:$N$671, 12, FALSE))+0+ROUNDDOWN($AF415/4, 0))*$AB415)/100, 0)+5)*0.9, 0)
&amp;"-"&amp;
ROUNDDOWN((ROUNDDOWN((((2*VLOOKUP($AA415, 'EV and Base'!$A$1:$N$671, 12, FALSE))+31+ROUNDDOWN($AF415/4, 0))*$AB415)/100, 0)+5)*0.9, 0))</f>
        <v/>
      </c>
      <c r="AM415" s="21" t="str" cm="1">
        <f t="array" aca="1" ref="AM415" ca="1">IF(NOT(ISNUMBER(INDEX($A:$A, LOOKUP(2, 1 / ($A$1:INDIRECT("$A$"&amp;ROW($A415)) &lt;&gt; ""),ROW($A$1:INDIRECT("$A$"&amp;ROW($A415)))), 1))), "",
ROUNDDOWN((ROUNDDOWN((((2*VLOOKUP($AA415, 'EV and Base'!$A$1:$N$671, 13, FALSE))+30+ROUNDDOWN($AG415/4, 0))*$AB415)/100, 0)+5), 0)
&amp;"-"&amp;
ROUNDDOWN((ROUNDDOWN((((2*VLOOKUP($AA415, 'EV and Base'!$A$1:$N$671, 13, FALSE))+31+ROUNDDOWN($AG415/4, 0))*$AB415)/100, 0)+5), 0))</f>
        <v/>
      </c>
      <c r="AN415" s="25" t="str" cm="1">
        <f t="array" aca="1" ref="AN415" ca="1">IF(NOT(ISNUMBER(INDEX($A:$A, LOOKUP(2, 1 / ($A$1:INDIRECT("$A$"&amp;ROW($A415)) &lt;&gt; ""),ROW($A$1:INDIRECT("$A$"&amp;ROW($A415)))), 1))), "",
ROUNDDOWN((ROUNDDOWN((((2*VLOOKUP($AA415, 'EV and Base'!$A$1:$N$671, 14, FALSE))+31+ROUNDDOWN($AH415/4, 0))*$AB415)/100, 0)+5), 0))</f>
        <v/>
      </c>
      <c r="AO415" s="23" t="str" cm="1">
        <f t="array" aca="1" ref="AO415" ca="1">IF(NOT(ISNUMBER(INDEX($A:$A, LOOKUP(2, 1 / ($A$1:INDIRECT("$A$"&amp;ROW($A415)) &lt;&gt; ""),ROW($A$1:INDIRECT("$A$"&amp;ROW($A415)))), 1))), "",
ROUNDDOWN((((2*VLOOKUP($AA415, 'EV and Base'!$A$1:$N$671, 9, FALSE))+31+ROUNDDOWN($AC415/4, 0))*$AB415)/100, 0)+$AB415+10)</f>
        <v/>
      </c>
      <c r="AP415" s="2" t="str" cm="1">
        <f t="array" aca="1" ref="AP415" ca="1">IF(NOT(ISNUMBER(INDEX($A:$A, LOOKUP(2, 1 / ($A$1:INDIRECT("$A$"&amp;ROW($A415)) &lt;&gt; ""),ROW($A$1:INDIRECT("$A$"&amp;ROW($A415)))), 1))), "",
ROUNDDOWN((ROUNDDOWN((((2*VLOOKUP($AA415, 'EV and Base'!$A$1:$N$671, 10, FALSE))+31+ROUNDDOWN($AD415/4, 0))*$AB415)/100, 0)+5)*1.1, 0))</f>
        <v/>
      </c>
      <c r="AQ415" s="2" t="str" cm="1">
        <f t="array" aca="1" ref="AQ415" ca="1">IF(NOT(ISNUMBER(INDEX($A:$A, LOOKUP(2, 1 / ($A$1:INDIRECT("$A$"&amp;ROW($A415)) &lt;&gt; ""),ROW($A$1:INDIRECT("$A$"&amp;ROW($A415)))), 1))), "",
ROUNDDOWN((ROUNDDOWN((((2*VLOOKUP($AA415, 'EV and Base'!$A$1:$N$671, 11, FALSE))+$AV$2+ROUNDDOWN($AE415/4, 0))*$AB415)/100, 0)+5), 0))</f>
        <v/>
      </c>
      <c r="AR415" s="22" t="str" cm="1">
        <f t="array" aca="1" ref="AR415" ca="1">IF(NOT(ISNUMBER(INDEX($A:$A, LOOKUP(2, 1 / ($A$1:INDIRECT("$A$"&amp;ROW($A415)) &lt;&gt; ""),ROW($A$1:INDIRECT("$A$"&amp;ROW($A415)))), 1))), "",
ROUNDDOWN((ROUNDDOWN((((2*VLOOKUP($AA415, 'EV and Base'!$A$1:$N$671, 12, FALSE))+$AW$2+ROUNDDOWN($AF415/4, 0))*$AB415)/100, 0)+5)*0.9, 0))</f>
        <v/>
      </c>
      <c r="AS415" s="2" t="str" cm="1">
        <f t="array" aca="1" ref="AS415" ca="1">IF(NOT(ISNUMBER(INDEX($A:$A, LOOKUP(2, 1 / ($A$1:INDIRECT("$A$"&amp;ROW($A415)) &lt;&gt; ""),ROW($A$1:INDIRECT("$A$"&amp;ROW($A415)))), 1))), "",
ROUNDDOWN((ROUNDDOWN((((2*VLOOKUP($AA415, 'EV and Base'!$A$1:$N$671, 13, FALSE))+$AX$2+ROUNDDOWN($AG415/4, 0))*$AB415)/100, 0)+5), 0))</f>
        <v/>
      </c>
      <c r="AT415" s="24" t="str" cm="1">
        <f t="array" aca="1" ref="AT415" ca="1">IF(NOT(ISNUMBER(INDEX($A:$A, LOOKUP(2, 1 / ($A$1:INDIRECT("$A$"&amp;ROW($A415)) &lt;&gt; ""),ROW($A$1:INDIRECT("$A$"&amp;ROW($A415)))), 1))), "",
ROUNDDOWN((ROUNDDOWN((((2*VLOOKUP($AA415, 'EV and Base'!$A$1:$N$671, 14, FALSE))+31+ROUNDDOWN($AH415/4, 0))*$AB415)/100, 0)+5), 0))</f>
        <v/>
      </c>
      <c r="AU415" s="28">
        <v>255</v>
      </c>
      <c r="AY415" t="str" cm="1">
        <f t="array" aca="1" ref="AY415" ca="1">IF(NOT(ISNUMBER(INDEX($A:$A,LOOKUP(2,1/($A$1:INDIRECT("$A$"&amp;ROW($A415))&lt;&gt;""),ROW($A$1:INDIRECT("$A$"&amp;ROW($A415)))),1))),"",
INDEX($AY:$AY,LOOKUP(2,1/($AY$1:INDIRECT("$AY$"&amp;ROW($AY415)-1)&lt;&gt;""),ROW($AY$1:INDIRECT("$AY$"&amp;ROW($AY415)-1))),1)+$BL415)</f>
        <v/>
      </c>
      <c r="AZ415" s="3" t="str" cm="1">
        <f t="array" aca="1" ref="AZ415" ca="1">IF(NOT(ISNUMBER(INDEX($A:$A, LOOKUP(2, 1 / ($A$1:INDIRECT("$A$"&amp;ROW($A415)) &lt;&gt; ""),ROW($A$1:INDIRECT("$A$"&amp;ROW($A415)))), 1))), "",
VLOOKUP(INDIRECT("$G$"&amp;LOOKUP(2, 1 / ($AY$1:INDIRECT("$AY$"&amp;ROW($AY415)-1) &lt;&gt; ""),ROW($AY$1:INDIRECT("$AY$"&amp;ROW($AY415)-1)))),'EV and Base'!A338:N1008,2,FALSE))</f>
        <v/>
      </c>
      <c r="BA415" s="3" t="str" cm="1">
        <f t="array" aca="1" ref="BA415" ca="1">IF(NOT(ISNUMBER(INDEX($A:$A, LOOKUP(2, 1 / ($A$1:INDIRECT("$A$"&amp;ROW($A415)) &lt;&gt; ""),ROW($A$1:INDIRECT("$A$"&amp;ROW($A415)))), 1))), "",
INDIRECT("$I$"&amp;LOOKUP(2, 1 / ($AY$1:INDIRECT("$AY$"&amp;ROW($AY415)-1) &lt;&gt; ""),ROW($AY$1:INDIRECT("$AY$"&amp;ROW($AY415)-1)))))</f>
        <v/>
      </c>
      <c r="BB415" s="1" t="str" cm="1">
        <f t="array" aca="1" ref="BB415" ca="1">IF(NOT(ISNUMBER(INDEX($A:$A, LOOKUP(2, 1 / ($A$1:INDIRECT("$A$"&amp;ROW($A415)) &lt;&gt; ""),ROW($A$1:INDIRECT("$A$"&amp;ROW($A415)))), 1))), "",
INDIRECT("$AB$"&amp;LOOKUP(2, 1 / ($AY$1:INDIRECT("$AY$"&amp;ROW($AY415)-1) &lt;&gt; ""),ROW($AY$1:INDIRECT("$AY$"&amp;ROW($AY415)-1)))))</f>
        <v/>
      </c>
      <c r="BC415" s="3" t="str" cm="1">
        <f t="array" aca="1" ref="BC415" ca="1">IF(NOT(ISNUMBER(INDEX($A:$A,LOOKUP(2,1/($A$1:INDIRECT("$A$"&amp;ROW($A415))&lt;&gt;""),ROW($A$1:INDIRECT("$A$"&amp;ROW($A415)))),1))),"",
$BA415+$BA415+10)</f>
        <v/>
      </c>
      <c r="BD415" s="3" t="str" cm="1">
        <f t="array" aca="1" ref="BD415" ca="1">IF(NOT(ISNUMBER(INDEX($A:$A,LOOKUP(2,1/($A$1:INDIRECT("$A$"&amp;ROW($A415))&lt;&gt;""),ROW($A$1:INDIRECT("$A$"&amp;ROW($A415)))),1))),"",
$BA415+$BB415+10)</f>
        <v/>
      </c>
      <c r="BE415" s="3" t="str" cm="1">
        <f t="array" aca="1" ref="BE415" ca="1">IF(NOT(ISNUMBER(INDEX($A:$A,LOOKUP(2,1/($A$1:INDIRECT("$A$"&amp;ROW($A415))&lt;&gt;""),ROW($A$1:INDIRECT("$A$"&amp;ROW($A415)))),1))),"",
$BC415*$BC415)</f>
        <v/>
      </c>
      <c r="BF415" s="3" t="str" cm="1">
        <f t="array" aca="1" ref="BF415" ca="1">IF(NOT(ISNUMBER(INDEX($A:$A,LOOKUP(2,1/($A$1:INDIRECT("$A$"&amp;ROW($A415))&lt;&gt;""),ROW($A$1:INDIRECT("$A$"&amp;ROW($A415)))),1))),"",
$BD415*$BD415)</f>
        <v/>
      </c>
      <c r="BG415" s="3" t="str" cm="1">
        <f t="array" aca="1" ref="BG415" ca="1">IF(NOT(ISNUMBER(INDEX($A:$A,LOOKUP(2,1/($A$1:INDIRECT("$A$"&amp;ROW($A415))&lt;&gt;""),ROW($A$1:INDIRECT("$A$"&amp;ROW($A415)))),1))),"",
_xlfn.FLOOR.MATH(1.5*_xlfn.FLOOR.MATH($AZ415*BA415/5)))</f>
        <v/>
      </c>
      <c r="BH415" s="3" t="str" cm="1">
        <f t="array" aca="1" ref="BH415" ca="1">IF(NOT(ISNUMBER(INDEX($A:$A, LOOKUP(2, 1 / ($A$1:INDIRECT("$A$"&amp;ROW($A415)) &lt;&gt; ""),ROW($A$1:INDIRECT("$A$"&amp;ROW($A415)))), 1))), "",
_xlfn.FLOOR.MATH($BG415/IF(OR(INDIRECT("$C$"&amp;LOOKUP(2, 1 / ($AY$1:INDIRECT("$AY$"&amp;ROW($AY415)-1) &lt;&gt; ""),ROW($AY$1:INDIRECT("$AY$"&amp;ROW($AY415)-1))))="Multi",
INDIRECT("$C$"&amp;LOOKUP(2, 1 / ($AY$1:INDIRECT("$AY$"&amp;ROW($AY415)-1) &lt;&gt; ""),ROW($AY$1:INDIRECT("$AY$"&amp;ROW($AY415)-1))))="Double"),2,1)))</f>
        <v/>
      </c>
      <c r="BI415" s="3" t="str" cm="1">
        <f t="array" aca="1" ref="BI415" ca="1">IF(NOT(ISNUMBER(INDEX($A:$A,LOOKUP(2,1/($A$1:INDIRECT("$A$"&amp;ROW($A415))&lt;&gt;""),ROW($A$1:INDIRECT("$A$"&amp;ROW($A415)))),1))),"",
VLOOKUP($BC415,GameFreakSQRT!$A$1:$B$200,2,FALSE))</f>
        <v/>
      </c>
      <c r="BJ415" s="3" t="str" cm="1">
        <f t="array" aca="1" ref="BJ415" ca="1">IF(NOT(ISNUMBER(INDEX($A:$A,LOOKUP(2,1/($A$1:INDIRECT("$A$"&amp;ROW($A415))&lt;&gt;""),ROW($A$1:INDIRECT("$A$"&amp;ROW($A415)))),1))),"",
VLOOKUP($BD415,GameFreakSQRT!$A$1:$B$200,2,FALSE))</f>
        <v/>
      </c>
      <c r="BK415" s="3" t="str" cm="1">
        <f t="array" aca="1" ref="BK415" ca="1">IF(NOT(ISNUMBER(INDEX($A:$A,LOOKUP(2,1/($A$1:INDIRECT("$A$"&amp;ROW($A415))&lt;&gt;""),ROW($A$1:INDIRECT("$A$"&amp;ROW($A415)))),1))),"",
_xlfn.FLOOR.MATH((($BI415*$BE415)*$BH415)/($BJ415*$BF415))+1)</f>
        <v/>
      </c>
      <c r="BL415" s="3" t="str" cm="1">
        <f t="array" aca="1" ref="BL415" ca="1">IF(NOT(ISNUMBER(INDEX($A:$A,LOOKUP(2,1/($A$1:INDIRECT("$A$"&amp;ROW($A415))&lt;&gt;""),ROW($A$1:INDIRECT("$A$"&amp;ROW($A415)))),1))),"",
_xlfn.FLOOR.MATH($BK415*IF(NOT(INDIRECT("$Z$"&amp;LOOKUP(2, 1 / ($AY$1:INDIRECT("$AY$"&amp;ROW($AY415)-1) &lt;&gt; ""),ROW($AY$1:INDIRECT("$AY$"&amp;ROW($AY415)-1))))=""),1.5,1)))</f>
        <v/>
      </c>
      <c r="BM415" s="3" t="str" cm="1">
        <f t="array" aca="1" ref="BM415" ca="1">IF(NOT(ISNUMBER(INDEX($A:$A, LOOKUP(2, 1 / ($A$1:INDIRECT("$A$"&amp;ROW($A415)) &lt;&gt; ""),ROW($A$1:INDIRECT("$A$"&amp;ROW($A415)))), 1))), "",
INDIRECT("$Y$"&amp;LOOKUP(2, 1 / ($AY$1:INDIRECT("$AY$"&amp;ROW($AY415)-1) &lt;&gt; ""),ROW($AY$1:INDIRECT("$AY$"&amp;ROW($AY415)-1)))))</f>
        <v/>
      </c>
      <c r="BN415" s="3" t="str">
        <f t="shared" ca="1" si="37"/>
        <v/>
      </c>
    </row>
    <row r="416" spans="1:66" x14ac:dyDescent="0.45">
      <c r="A416" s="68"/>
      <c r="B416" s="68"/>
      <c r="C416" s="68"/>
      <c r="D416" s="68"/>
      <c r="E416" s="68"/>
      <c r="F416" s="56">
        <v>2</v>
      </c>
      <c r="G416" s="2" t="s">
        <v>334</v>
      </c>
      <c r="H416" s="2" t="s">
        <v>50</v>
      </c>
      <c r="I416" s="2">
        <v>36</v>
      </c>
      <c r="J416" s="2" t="s">
        <v>103</v>
      </c>
      <c r="K416" s="2" t="s">
        <v>335</v>
      </c>
      <c r="L416" s="2" t="s">
        <v>53</v>
      </c>
      <c r="M416" s="2" t="s">
        <v>407</v>
      </c>
      <c r="N416" s="2" t="s">
        <v>254</v>
      </c>
      <c r="O416" s="2" t="s">
        <v>645</v>
      </c>
      <c r="P416" s="2" t="s">
        <v>528</v>
      </c>
      <c r="Q416" s="2">
        <v>0</v>
      </c>
      <c r="R416" s="2">
        <f>_xlfn.FLOOR.MATH((((2*VLOOKUP(G416, 'EV and Base'!$A$1:$N$671, 9, FALSE))+$Q416)*$I416)/100)+$I416+10</f>
        <v>82</v>
      </c>
      <c r="S416" s="2">
        <f>_xlfn.FLOOR.MATH((_xlfn.FLOOR.MATH((((2*VLOOKUP($G416, 'EV and Base'!$A$1:$N$671, 10, FALSE))+$Q416)*$I416)/100)+5)*
IF(OR($J416="Lonely", $J416="Brave", $J416="Adamant", $J416="Naughty"), 1.1,
IF(OR($J416="Bold", $J416="Timid", $J416="Modest", $J416="Calm"), 0.9, 1)))</f>
        <v>59</v>
      </c>
      <c r="T416" s="2">
        <f>_xlfn.FLOOR.MATH((_xlfn.FLOOR.MATH((((2*VLOOKUP($G416, 'EV and Base'!$A$1:$N$671, 11, FALSE))+$Q416)*$I416)/100)+5)*
IF(OR($J416="Bold", $J416="Relaxed", $J416="Impish", $J416="Lax"), 1.1,
IF(OR($J416="Lonely", $J416="Hasty", $J416="Mild", $J416="Gentle"), 0.9, 1)))</f>
        <v>55</v>
      </c>
      <c r="U416" s="2">
        <f>_xlfn.FLOOR.MATH((_xlfn.FLOOR.MATH((((2*VLOOKUP($G416, 'EV and Base'!$A$1:$N$671, 12, FALSE))+$Q416)*$I416)/100)+5)*
IF(OR($J416="Modest", $J416="Mild", $J416="Quiet", $J416="Rash"), 1.1,
IF(OR($J416="Adamant", $J416="Impish", $J416="Jolly", $J416="Careful"), 0.9, 1)))</f>
        <v>27</v>
      </c>
      <c r="V416" s="2">
        <f>_xlfn.FLOOR.MATH((_xlfn.FLOOR.MATH((((2*VLOOKUP($G416, 'EV and Base'!$A$1:$N$671, 13, FALSE))+$Q416)*$I416)/100)+5)*
IF(OR($J416="Calm", $J416="Gentle", $J416="Sassy", $J416="Careful"), 1.1,
IF(OR($J416="Naughty", $J416="Lax", $J416="Naive", $J416="Rash"), 0.9, 1)))</f>
        <v>60</v>
      </c>
      <c r="W416" s="2">
        <f>_xlfn.FLOOR.MATH((_xlfn.FLOOR.MATH((((2*VLOOKUP($G416, 'EV and Base'!$A$1:$N$671, 14, FALSE))+$Q416)*$I416)/100)+5)*
IF(OR($J416="Timid", $J416="Hasty", $J416="Jolly", $J416="Naive"), 1.1,
IF(OR($J416="Brave", $J416="Relaxed", $J416="Quiet", $J416="Sassy"), 0.9, 1)))</f>
        <v>39</v>
      </c>
      <c r="X416" s="68"/>
      <c r="Z416" s="1">
        <v>1</v>
      </c>
      <c r="AA416" s="23" t="str" cm="1">
        <f t="array" aca="1" ref="AA416" ca="1">IF(NOT(ISNUMBER(INDEX($A:$A,LOOKUP(2,1/($A$1:INDIRECT("$A$"&amp;ROW($A416))&lt;&gt;""),ROW($A$1:INDIRECT("$A$"&amp;ROW($A416)))),1))),"",
IF(NOT(ISNUMBER($A416)),$AA415,
IF($AB416&lt;16,"Lillipup",
IF($AB416&lt;32,"Herdier",
"Stoutland"))))</f>
        <v/>
      </c>
      <c r="AB416" s="25" t="str" cm="1">
        <f t="array" aca="1" ref="AB416" ca="1">IF(NOT(ISNUMBER(INDEX($A:$A, LOOKUP(2, 1 / ($A$1:INDIRECT("$A$"&amp;ROW($A416)) &lt;&gt; ""),ROW($A$1:INDIRECT("$A$"&amp;ROW($A416)))), 1))), "",
VLOOKUP($AY416,'Medium-Slow'!$A$1:$B$101,2,TRUE))</f>
        <v/>
      </c>
      <c r="AC416" s="23" t="str" cm="1">
        <f t="array" aca="1" ref="AC416" ca="1">IF(NOT(ISNUMBER(INDEX($A:$A, LOOKUP(2, 1 / ($A$1:INDIRECT("$A$"&amp;ROW($A416)) &lt;&gt; ""),ROW($A$1:INDIRECT("$A$"&amp;ROW($A416)))), 1))), "",
INDEX($AC:$AC, LOOKUP(2, 1 / ($AC$1:INDIRECT("$AC$"&amp;ROW($AC416)-1) &lt;&gt; ""),ROW($AC$1:INDIRECT("$AC$"&amp;ROW($AC416)-1))), 1)+
IF(INDEX($AC:$AC, LOOKUP(2, 1 / ($AC$1:INDIRECT("$AC$"&amp;ROW($AC416)-1) &lt;&gt; ""),ROW($AC$1:INDIRECT("$AC$"&amp;ROW($AC416)-1))), 1)+
INDEX($AD:$AD, LOOKUP(2, 1 / ($AD$1:INDIRECT("$AD$"&amp;ROW($AD416)-1) &lt;&gt; ""),ROW($AD$1:INDIRECT("$AD$"&amp;ROW($AD416)-1))), 1)+
INDEX($AE:$AE, LOOKUP(2, 1 / ($AE$1:INDIRECT("$AE$"&amp;ROW($AE416)-1) &lt;&gt; ""),ROW($AE$1:INDIRECT("$AE$"&amp;ROW($AD416)-1))), 1)+
INDEX($AE:$AF, LOOKUP(2, 1 / ($AF$1:INDIRECT("$AF$"&amp;ROW($AF416)-1) &lt;&gt; ""),ROW($AF$1:INDIRECT("$AF$"&amp;ROW($AD416)-1))), 1)+
INDEX($AG:$AG, LOOKUP(2, 1 / ($AG$1:INDIRECT("$AG$"&amp;ROW($AG416)-1) &lt;&gt; ""),ROW($AG$1:INDIRECT("$AG$"&amp;ROW($AD416)-1))), 1)+
INDEX($AH:$AH, LOOKUP(2, 1 / ($AH$1:INDIRECT("$AH$"&amp;ROW($AH416)-1) &lt;&gt; ""),ROW($AH$1:INDIRECT("$AH$"&amp;ROW($AD416)-1))), 1)&gt;=510,0,
IF(INDEX($AC:$AC, LOOKUP(2, 1 / ($AC$1:INDIRECT("$AC$"&amp;ROW($AC416)-1) &lt;&gt; ""),ROW($AC$1:INDIRECT("$AC$"&amp;ROW($AC416)-1))), 1)&gt;=255,0,
VLOOKUP(INDIRECT("$G$"&amp;LOOKUP(2, 1 / ($AC$1:INDIRECT("$AC$"&amp;ROW($AC416)-1) &lt;&gt; ""),ROW($AC$1:INDIRECT("$AC$"&amp;ROW($AC416)-1)))), 'EV and Base'!$A$1:$N$671, 3, FALSE))))</f>
        <v/>
      </c>
      <c r="AD416" s="2" t="str" cm="1">
        <f t="array" aca="1" ref="AD416" ca="1">IF(NOT(ISNUMBER(INDEX($A:$A, LOOKUP(2, 1 / ($A$1:INDIRECT("$A$"&amp;ROW($A416)) &lt;&gt; ""),ROW($A$1:INDIRECT("$A$"&amp;ROW($A416)))), 1))), "",
INDEX($AD:$AD, LOOKUP(2, 1 / ($AD$1:INDIRECT("$AD$"&amp;ROW($AD416)-1) &lt;&gt; ""),ROW($AD$1:INDIRECT("$AD$"&amp;ROW($AD416)-1))), 1)+
IF(INDEX($AC:$AC, LOOKUP(2, 1 / ($AC$1:INDIRECT("$AC$"&amp;ROW($AC416)-1) &lt;&gt; ""),ROW($AC$1:INDIRECT("$AC$"&amp;ROW($AC416)-1))), 1)+
INDEX($AD:$AD, LOOKUP(2, 1 / ($AD$1:INDIRECT("$AD$"&amp;ROW($AD416)-1) &lt;&gt; ""),ROW($AD$1:INDIRECT("$AD$"&amp;ROW($AD416)-1))), 1)+
INDEX($AE:$AE, LOOKUP(2, 1 / ($AE$1:INDIRECT("$AE$"&amp;ROW($AE416)-1) &lt;&gt; ""),ROW($AE$1:INDIRECT("$AE$"&amp;ROW($AD416)-1))), 1)+
INDEX($AE:$AF, LOOKUP(2, 1 / ($AF$1:INDIRECT("$AF$"&amp;ROW($AF416)-1) &lt;&gt; ""),ROW($AF$1:INDIRECT("$AF$"&amp;ROW($AD416)-1))), 1)+
INDEX($AG:$AG, LOOKUP(2, 1 / ($AG$1:INDIRECT("$AG$"&amp;ROW($AG416)-1) &lt;&gt; ""),ROW($AG$1:INDIRECT("$AG$"&amp;ROW($AD416)-1))), 1)+
INDEX($AH:$AH, LOOKUP(2, 1 / ($AH$1:INDIRECT("$AH$"&amp;ROW($AH416)-1) &lt;&gt; ""),ROW($AH$1:INDIRECT("$AH$"&amp;ROW($AD416)-1))), 1)&gt;=510,0,
IF(INDEX($AD:$AD, LOOKUP(2, 1 / ($AD$1:INDIRECT("$AD$"&amp;ROW($AD416)-1) &lt;&gt; ""),ROW($AD$1:INDIRECT("$AD$"&amp;ROW($AD416)-1))), 1)&gt;=255,0,
VLOOKUP(INDIRECT("$G$"&amp;LOOKUP(2, 1 / ($AD$1:INDIRECT("$AD$"&amp;ROW($AD416)-1) &lt;&gt; ""),ROW($AD$1:INDIRECT("$AD$"&amp;ROW($AD416)-1)))), 'EV and Base'!$A$1:$N$671, 4, FALSE))))</f>
        <v/>
      </c>
      <c r="AE416" s="2" t="str" cm="1">
        <f t="array" aca="1" ref="AE416" ca="1">IF(NOT(ISNUMBER(INDEX($A:$A,LOOKUP(2,1/($A$1:INDIRECT("$A$"&amp;ROW($A416))&lt;&gt;""),ROW($A$1:INDIRECT("$A$"&amp;ROW($A416)))),1))),"",
INDEX($AE:$AE,LOOKUP(2,1/($AE$1:INDIRECT("$AE$"&amp;ROW($AE416)-1)&lt;&gt;""),ROW($AE$1:INDIRECT("$AE$"&amp;ROW($AE416)-1))),1)+
IF(INDEX($AC:$AC,LOOKUP(2,1/($AC$1:INDIRECT("$AC$"&amp;ROW($AC416)-1)&lt;&gt;""),ROW($AC$1:INDIRECT("$AC$"&amp;ROW($AC416)-1))),1)+
INDEX($AD:$AD,LOOKUP(2,1/($AD$1:INDIRECT("$AD$"&amp;ROW($AD416)-1)&lt;&gt;""),ROW($AD$1:INDIRECT("$AD$"&amp;ROW($AD416)-1))),1)+
INDEX($AE:$AE,LOOKUP(2,1/($AE$1:INDIRECT("$AE$"&amp;ROW($AE416)-1)&lt;&gt;""),ROW($AE$1:INDIRECT("$AE$"&amp;ROW($AD416)-1))),1)+
INDEX($AE:$AF,LOOKUP(2,1/($AF$1:INDIRECT("$AF$"&amp;ROW($AF416)-1)&lt;&gt;""),ROW($AF$1:INDIRECT("$AF$"&amp;ROW($AD416)-1))),1)+
INDEX($AG:$AG,LOOKUP(2,1/($AG$1:INDIRECT("$AG$"&amp;ROW($AG416)-1)&lt;&gt;""),ROW($AG$1:INDIRECT("$AG$"&amp;ROW($AD416)-1))),1)+
INDEX($AH:$AH,LOOKUP(2,1/($AH$1:INDIRECT("$AH$"&amp;ROW($AH416)-1)&lt;&gt;""),ROW($AH$1:INDIRECT("$AH$"&amp;ROW($AD416)-1))),1)&gt;=510,0,
IF(INDEX($AE:$AE,LOOKUP(2,1/($AE$1:INDIRECT("$AE$"&amp;ROW($AE416)-1)&lt;&gt;""),ROW($AE$1:INDIRECT("$AE$"&amp;ROW($AE416)-1))),1)&gt;=255,0,
VLOOKUP(INDIRECT("$G$"&amp;LOOKUP(2,1/($AE$1:INDIRECT("$AE$"&amp;ROW($AE416)-1)&lt;&gt;""),ROW($AE$1:INDIRECT("$AE$"&amp;ROW($AE416)-1)))),'EV and Base'!$A$1:$N$671,5,FALSE))))</f>
        <v/>
      </c>
      <c r="AF416" s="2" t="str" cm="1">
        <f t="array" aca="1" ref="AF416" ca="1">IF(NOT(ISNUMBER(INDEX($A:$A, LOOKUP(2, 1 / ($A$1:INDIRECT("$A$"&amp;ROW($A416)) &lt;&gt; ""),ROW($A$1:INDIRECT("$A$"&amp;ROW($A416)))), 1))), "",
INDEX($AF:$AF, LOOKUP(2, 1 / ($AF$1:INDIRECT("$AF$"&amp;ROW($AF416)-1) &lt;&gt; ""),ROW($AF$1:INDIRECT("$AF$"&amp;ROW($AF416)-1))), 1)+
IF(INDEX($AC:$AC, LOOKUP(2, 1 / ($AC$1:INDIRECT("$AC$"&amp;ROW($AC416)-1) &lt;&gt; ""),ROW($AC$1:INDIRECT("$AC$"&amp;ROW($AC416)-1))), 1)+
INDEX($AD:$AD, LOOKUP(2, 1 / ($AD$1:INDIRECT("$AD$"&amp;ROW($AD416)-1) &lt;&gt; ""),ROW($AD$1:INDIRECT("$AD$"&amp;ROW($AD416)-1))), 1)+
INDEX($AE:$AE, LOOKUP(2, 1 / ($AE$1:INDIRECT("$AE$"&amp;ROW($AE416)-1) &lt;&gt; ""),ROW($AE$1:INDIRECT("$AE$"&amp;ROW($AD416)-1))), 1)+
INDEX($AE:$AF, LOOKUP(2, 1 / ($AF$1:INDIRECT("$AF$"&amp;ROW($AF416)-1) &lt;&gt; ""),ROW($AF$1:INDIRECT("$AF$"&amp;ROW($AD416)-1))), 1)+
INDEX($AG:$AG, LOOKUP(2, 1 / ($AG$1:INDIRECT("$AG$"&amp;ROW($AG416)-1) &lt;&gt; ""),ROW($AG$1:INDIRECT("$AG$"&amp;ROW($AD416)-1))), 1)+
INDEX($AH:$AH, LOOKUP(2, 1 / ($AH$1:INDIRECT("$AH$"&amp;ROW($AH416)-1) &lt;&gt; ""),ROW($AH$1:INDIRECT("$AH$"&amp;ROW($AD416)-1))), 1)&gt;=510,0,
IF(INDEX($AF:$AF, LOOKUP(2, 1 / ($AF$1:INDIRECT("$AF$"&amp;ROW($AF416)-1) &lt;&gt; ""),ROW($AF$1:INDIRECT("$AF$"&amp;ROW($AF416)-1))), 1)&gt;=255,0,
VLOOKUP(INDIRECT("$G$"&amp;LOOKUP(2, 1 / ($AF$1:INDIRECT("$AF$"&amp;ROW($AF416)-1) &lt;&gt; ""),ROW($AF$1:INDIRECT("$AF$"&amp;ROW($AF416)-1)))), 'EV and Base'!$A$1:$N$671, 6, FALSE))))</f>
        <v/>
      </c>
      <c r="AG416" s="2" t="str" cm="1">
        <f t="array" aca="1" ref="AG416" ca="1">IF(NOT(ISNUMBER(INDEX($A:$A, LOOKUP(2, 1 / ($A$1:INDIRECT("$A$"&amp;ROW($A416)) &lt;&gt; ""),ROW($A$1:INDIRECT("$A$"&amp;ROW($A416)))), 1))), "",
INDEX($AG:$AG, LOOKUP(2, 1 / ($AG$1:INDIRECT("$AG$"&amp;ROW($AG416)-1) &lt;&gt; ""),ROW($AG$1:INDIRECT("$AG$"&amp;ROW($AG416)-1))), 1)+
IF(INDEX($AC:$AC, LOOKUP(2, 1 / ($AC$1:INDIRECT("$AC$"&amp;ROW($AC416)-1) &lt;&gt; ""),ROW($AC$1:INDIRECT("$AC$"&amp;ROW($AC416)-1))), 1)+
INDEX($AD:$AD, LOOKUP(2, 1 / ($AD$1:INDIRECT("$AD$"&amp;ROW($AD416)-1) &lt;&gt; ""),ROW($AD$1:INDIRECT("$AD$"&amp;ROW($AD416)-1))), 1)+
INDEX($AE:$AE, LOOKUP(2, 1 / ($AE$1:INDIRECT("$AE$"&amp;ROW($AE416)-1) &lt;&gt; ""),ROW($AE$1:INDIRECT("$AE$"&amp;ROW($AD416)-1))), 1)+
INDEX($AE:$AF, LOOKUP(2, 1 / ($AF$1:INDIRECT("$AF$"&amp;ROW($AF416)-1) &lt;&gt; ""),ROW($AF$1:INDIRECT("$AF$"&amp;ROW($AD416)-1))), 1)+
INDEX($AG:$AG, LOOKUP(2, 1 / ($AG$1:INDIRECT("$AG$"&amp;ROW($AG416)-1) &lt;&gt; ""),ROW($AG$1:INDIRECT("$AG$"&amp;ROW($AD416)-1))), 1)+
INDEX($AH:$AH, LOOKUP(2, 1 / ($AH$1:INDIRECT("$AH$"&amp;ROW($AH416)-1) &lt;&gt; ""),ROW($AH$1:INDIRECT("$AH$"&amp;ROW($AD416)-1))), 1)&gt;=510,0,
IF(INDEX($AG:$AG, LOOKUP(2, 1 / ($AG$1:INDIRECT("$AG$"&amp;ROW($AG416)-1) &lt;&gt; ""),ROW($AG$1:INDIRECT("$AG$"&amp;ROW($AG416)-1))), 1)&gt;=255,0,
VLOOKUP(INDIRECT("$G$"&amp;LOOKUP(2, 1 / ($AG$1:INDIRECT("$AG$"&amp;ROW($AG416)-1) &lt;&gt; ""),ROW($AG$1:INDIRECT("$AG$"&amp;ROW($AG416)-1)))), 'EV and Base'!$A$1:$N$671, 7, FALSE))))</f>
        <v/>
      </c>
      <c r="AH416" s="24" t="str" cm="1">
        <f t="array" aca="1" ref="AH416" ca="1">IF(NOT(ISNUMBER(INDEX($A:$A,LOOKUP(2,1/($A$1:INDIRECT("$A$"&amp;ROW($A416))&lt;&gt;""),ROW($A$1:INDIRECT("$A$"&amp;ROW($A416)))),1))),"",
INDEX($AH:$AH,LOOKUP(2,1/($AH$1:INDIRECT("$AH$"&amp;ROW($AH416)-1)&lt;&gt;""),ROW($AH$1:INDIRECT("$AH$"&amp;ROW($AH416)-1))),1)+
IF(INDEX($AC:$AC,LOOKUP(2,1/($AC$1:INDIRECT("$AC$"&amp;ROW($AC416)-1)&lt;&gt;""),ROW($AC$1:INDIRECT("$AC$"&amp;ROW($AC416)-1))),1)+
INDEX($AD:$AD,LOOKUP(2,1/($AD$1:INDIRECT("$AD$"&amp;ROW($AD416)-1)&lt;&gt;""),ROW($AD$1:INDIRECT("$AD$"&amp;ROW($AD416)-1))),1)+
INDEX($AE:$AE,LOOKUP(2,1/($AE$1:INDIRECT("$AE$"&amp;ROW($AE416)-1)&lt;&gt;""),ROW($AE$1:INDIRECT("$AE$"&amp;ROW($AD416)-1))),1)+
INDEX($AE:$AF,LOOKUP(2,1/($AF$1:INDIRECT("$AF$"&amp;ROW($AF416)-1)&lt;&gt;""),ROW($AF$1:INDIRECT("$AF$"&amp;ROW($AD416)-1))),1)+
INDEX($AG:$AG,LOOKUP(2,1/($AG$1:INDIRECT("$AG$"&amp;ROW($AG416)-1)&lt;&gt;""),ROW($AG$1:INDIRECT("$AG$"&amp;ROW($AD416)-1))),1)+
INDEX($AH:$AH,LOOKUP(2,1/($AH$1:INDIRECT("$AH$"&amp;ROW($AH416)-1)&lt;&gt;""),ROW($AH$1:INDIRECT("$AH$"&amp;ROW($AD416)-1))),1)&gt;=510,0,
IF(INDEX($AH:$AH,LOOKUP(2,1/($AH$1:INDIRECT("$AH$"&amp;ROW($AH416)-1)&lt;&gt;""),ROW($AH$1:INDIRECT("$AH$"&amp;ROW($AH416)-1))),1)&gt;=255,0,
VLOOKUP(INDIRECT("$G$"&amp;LOOKUP(2,1/($AH$1:INDIRECT("$AH$"&amp;ROW($AH416)-1)&lt;&gt;""),ROW($AH$1:INDIRECT("$AH$"&amp;ROW($AH416)-1)))),'EV and Base'!$A$1:$N$671,8,FALSE))))</f>
        <v/>
      </c>
      <c r="AI416" s="29" t="str" cm="1">
        <f t="array" aca="1" ref="AI416" ca="1">IF(NOT(ISNUMBER(INDEX($A:$A,LOOKUP(2,1/($A$1:INDIRECT("$A$"&amp;ROW($A416))&lt;&gt;""),ROW($A$1:INDIRECT("$A$"&amp;ROW($A416)))),1))),"",
ROUNDDOWN((((2*VLOOKUP($AA416,'EV and Base'!$A$1:$N$671,9,FALSE))+31+ROUNDDOWN($AC416/4,0))*$AB416)/100,0)+$AB416+10)</f>
        <v/>
      </c>
      <c r="AJ416" s="21" t="str" cm="1">
        <f t="array" aca="1" ref="AJ416" ca="1">IF(NOT(ISNUMBER(INDEX($A:$A, LOOKUP(2, 1 / ($A$1:INDIRECT("$A$"&amp;ROW($A416)) &lt;&gt; ""),ROW($A$1:INDIRECT("$A$"&amp;ROW($A416)))), 1))), "",
ROUNDDOWN((ROUNDDOWN((((2*VLOOKUP($AA416, 'EV and Base'!$A$1:$N$671, 10, FALSE))+31+ROUNDDOWN($AD416/4, 0))*$AB416)/100, 0)+5)*1.1, 0))</f>
        <v/>
      </c>
      <c r="AK416" s="21" t="str" cm="1">
        <f t="array" aca="1" ref="AK416" ca="1">IF(NOT(ISNUMBER(INDEX($A:$A, LOOKUP(2, 1 / ($A$1:INDIRECT("$A$"&amp;ROW($A416)) &lt;&gt; ""),ROW($A$1:INDIRECT("$A$"&amp;ROW($A416)))), 1))), "",
ROUNDDOWN((ROUNDDOWN((((2*VLOOKUP($AA416, 'EV and Base'!$A$1:$N$671, 11, FALSE))+30+ROUNDDOWN($AE416/4, 0))*$AB416)/100, 0)+5), 0)
&amp;"-"&amp;
ROUNDDOWN((ROUNDDOWN((((2*VLOOKUP($AA416, 'EV and Base'!$A$1:$N$671, 11, FALSE))+31+ROUNDDOWN($AE416/4, 0))*$AB416)/100, 0)+5), 0))</f>
        <v/>
      </c>
      <c r="AL416" s="21" t="str" cm="1">
        <f t="array" aca="1" ref="AL416" ca="1">IF(NOT(ISNUMBER(INDEX($A:$A, LOOKUP(2, 1 / ($A$1:INDIRECT("$A$"&amp;ROW($A416)) &lt;&gt; ""),ROW($A$1:INDIRECT("$A$"&amp;ROW($A416)))), 1))), "",
ROUNDDOWN((ROUNDDOWN((((2*VLOOKUP($AA416, 'EV and Base'!$A$1:$N$671, 12, FALSE))+0+ROUNDDOWN($AF416/4, 0))*$AB416)/100, 0)+5)*0.9, 0)
&amp;"-"&amp;
ROUNDDOWN((ROUNDDOWN((((2*VLOOKUP($AA416, 'EV and Base'!$A$1:$N$671, 12, FALSE))+31+ROUNDDOWN($AF416/4, 0))*$AB416)/100, 0)+5)*0.9, 0))</f>
        <v/>
      </c>
      <c r="AM416" s="21" t="str" cm="1">
        <f t="array" aca="1" ref="AM416" ca="1">IF(NOT(ISNUMBER(INDEX($A:$A, LOOKUP(2, 1 / ($A$1:INDIRECT("$A$"&amp;ROW($A416)) &lt;&gt; ""),ROW($A$1:INDIRECT("$A$"&amp;ROW($A416)))), 1))), "",
ROUNDDOWN((ROUNDDOWN((((2*VLOOKUP($AA416, 'EV and Base'!$A$1:$N$671, 13, FALSE))+30+ROUNDDOWN($AG416/4, 0))*$AB416)/100, 0)+5), 0)
&amp;"-"&amp;
ROUNDDOWN((ROUNDDOWN((((2*VLOOKUP($AA416, 'EV and Base'!$A$1:$N$671, 13, FALSE))+31+ROUNDDOWN($AG416/4, 0))*$AB416)/100, 0)+5), 0))</f>
        <v/>
      </c>
      <c r="AN416" s="25" t="str" cm="1">
        <f t="array" aca="1" ref="AN416" ca="1">IF(NOT(ISNUMBER(INDEX($A:$A, LOOKUP(2, 1 / ($A$1:INDIRECT("$A$"&amp;ROW($A416)) &lt;&gt; ""),ROW($A$1:INDIRECT("$A$"&amp;ROW($A416)))), 1))), "",
ROUNDDOWN((ROUNDDOWN((((2*VLOOKUP($AA416, 'EV and Base'!$A$1:$N$671, 14, FALSE))+31+ROUNDDOWN($AH416/4, 0))*$AB416)/100, 0)+5), 0))</f>
        <v/>
      </c>
      <c r="AO416" s="23" t="str" cm="1">
        <f t="array" aca="1" ref="AO416" ca="1">IF(NOT(ISNUMBER(INDEX($A:$A, LOOKUP(2, 1 / ($A$1:INDIRECT("$A$"&amp;ROW($A416)) &lt;&gt; ""),ROW($A$1:INDIRECT("$A$"&amp;ROW($A416)))), 1))), "",
ROUNDDOWN((((2*VLOOKUP($AA416, 'EV and Base'!$A$1:$N$671, 9, FALSE))+31+ROUNDDOWN($AC416/4, 0))*$AB416)/100, 0)+$AB416+10)</f>
        <v/>
      </c>
      <c r="AP416" s="2" t="str" cm="1">
        <f t="array" aca="1" ref="AP416" ca="1">IF(NOT(ISNUMBER(INDEX($A:$A, LOOKUP(2, 1 / ($A$1:INDIRECT("$A$"&amp;ROW($A416)) &lt;&gt; ""),ROW($A$1:INDIRECT("$A$"&amp;ROW($A416)))), 1))), "",
ROUNDDOWN((ROUNDDOWN((((2*VLOOKUP($AA416, 'EV and Base'!$A$1:$N$671, 10, FALSE))+31+ROUNDDOWN($AD416/4, 0))*$AB416)/100, 0)+5)*1.1, 0))</f>
        <v/>
      </c>
      <c r="AQ416" s="2" t="str" cm="1">
        <f t="array" aca="1" ref="AQ416" ca="1">IF(NOT(ISNUMBER(INDEX($A:$A, LOOKUP(2, 1 / ($A$1:INDIRECT("$A$"&amp;ROW($A416)) &lt;&gt; ""),ROW($A$1:INDIRECT("$A$"&amp;ROW($A416)))), 1))), "",
ROUNDDOWN((ROUNDDOWN((((2*VLOOKUP($AA416, 'EV and Base'!$A$1:$N$671, 11, FALSE))+$AV$2+ROUNDDOWN($AE416/4, 0))*$AB416)/100, 0)+5), 0))</f>
        <v/>
      </c>
      <c r="AR416" s="22" t="str" cm="1">
        <f t="array" aca="1" ref="AR416" ca="1">IF(NOT(ISNUMBER(INDEX($A:$A, LOOKUP(2, 1 / ($A$1:INDIRECT("$A$"&amp;ROW($A416)) &lt;&gt; ""),ROW($A$1:INDIRECT("$A$"&amp;ROW($A416)))), 1))), "",
ROUNDDOWN((ROUNDDOWN((((2*VLOOKUP($AA416, 'EV and Base'!$A$1:$N$671, 12, FALSE))+$AW$2+ROUNDDOWN($AF416/4, 0))*$AB416)/100, 0)+5)*0.9, 0))</f>
        <v/>
      </c>
      <c r="AS416" s="2" t="str" cm="1">
        <f t="array" aca="1" ref="AS416" ca="1">IF(NOT(ISNUMBER(INDEX($A:$A, LOOKUP(2, 1 / ($A$1:INDIRECT("$A$"&amp;ROW($A416)) &lt;&gt; ""),ROW($A$1:INDIRECT("$A$"&amp;ROW($A416)))), 1))), "",
ROUNDDOWN((ROUNDDOWN((((2*VLOOKUP($AA416, 'EV and Base'!$A$1:$N$671, 13, FALSE))+$AX$2+ROUNDDOWN($AG416/4, 0))*$AB416)/100, 0)+5), 0))</f>
        <v/>
      </c>
      <c r="AT416" s="24" t="str" cm="1">
        <f t="array" aca="1" ref="AT416" ca="1">IF(NOT(ISNUMBER(INDEX($A:$A, LOOKUP(2, 1 / ($A$1:INDIRECT("$A$"&amp;ROW($A416)) &lt;&gt; ""),ROW($A$1:INDIRECT("$A$"&amp;ROW($A416)))), 1))), "",
ROUNDDOWN((ROUNDDOWN((((2*VLOOKUP($AA416, 'EV and Base'!$A$1:$N$671, 14, FALSE))+31+ROUNDDOWN($AH416/4, 0))*$AB416)/100, 0)+5), 0))</f>
        <v/>
      </c>
      <c r="AU416" s="28">
        <v>255</v>
      </c>
      <c r="AY416" t="str" cm="1">
        <f t="array" aca="1" ref="AY416" ca="1">IF(NOT(ISNUMBER(INDEX($A:$A,LOOKUP(2,1/($A$1:INDIRECT("$A$"&amp;ROW($A416))&lt;&gt;""),ROW($A$1:INDIRECT("$A$"&amp;ROW($A416)))),1))),"",
INDEX($AY:$AY,LOOKUP(2,1/($AY$1:INDIRECT("$AY$"&amp;ROW($AY416)-1)&lt;&gt;""),ROW($AY$1:INDIRECT("$AY$"&amp;ROW($AY416)-1))),1)+$BL416)</f>
        <v/>
      </c>
      <c r="AZ416" s="3" t="str" cm="1">
        <f t="array" aca="1" ref="AZ416" ca="1">IF(NOT(ISNUMBER(INDEX($A:$A, LOOKUP(2, 1 / ($A$1:INDIRECT("$A$"&amp;ROW($A416)) &lt;&gt; ""),ROW($A$1:INDIRECT("$A$"&amp;ROW($A416)))), 1))), "",
VLOOKUP(INDIRECT("$G$"&amp;LOOKUP(2, 1 / ($AY$1:INDIRECT("$AY$"&amp;ROW($AY416)-1) &lt;&gt; ""),ROW($AY$1:INDIRECT("$AY$"&amp;ROW($AY416)-1)))),'EV and Base'!A339:N1009,2,FALSE))</f>
        <v/>
      </c>
      <c r="BA416" s="3" t="str" cm="1">
        <f t="array" aca="1" ref="BA416" ca="1">IF(NOT(ISNUMBER(INDEX($A:$A, LOOKUP(2, 1 / ($A$1:INDIRECT("$A$"&amp;ROW($A416)) &lt;&gt; ""),ROW($A$1:INDIRECT("$A$"&amp;ROW($A416)))), 1))), "",
INDIRECT("$I$"&amp;LOOKUP(2, 1 / ($AY$1:INDIRECT("$AY$"&amp;ROW($AY416)-1) &lt;&gt; ""),ROW($AY$1:INDIRECT("$AY$"&amp;ROW($AY416)-1)))))</f>
        <v/>
      </c>
      <c r="BB416" s="1" t="str" cm="1">
        <f t="array" aca="1" ref="BB416" ca="1">IF(NOT(ISNUMBER(INDEX($A:$A, LOOKUP(2, 1 / ($A$1:INDIRECT("$A$"&amp;ROW($A416)) &lt;&gt; ""),ROW($A$1:INDIRECT("$A$"&amp;ROW($A416)))), 1))), "",
INDIRECT("$AB$"&amp;LOOKUP(2, 1 / ($AY$1:INDIRECT("$AY$"&amp;ROW($AY416)-1) &lt;&gt; ""),ROW($AY$1:INDIRECT("$AY$"&amp;ROW($AY416)-1)))))</f>
        <v/>
      </c>
      <c r="BC416" s="3" t="str" cm="1">
        <f t="array" aca="1" ref="BC416" ca="1">IF(NOT(ISNUMBER(INDEX($A:$A,LOOKUP(2,1/($A$1:INDIRECT("$A$"&amp;ROW($A416))&lt;&gt;""),ROW($A$1:INDIRECT("$A$"&amp;ROW($A416)))),1))),"",
$BA416+$BA416+10)</f>
        <v/>
      </c>
      <c r="BD416" s="3" t="str" cm="1">
        <f t="array" aca="1" ref="BD416" ca="1">IF(NOT(ISNUMBER(INDEX($A:$A,LOOKUP(2,1/($A$1:INDIRECT("$A$"&amp;ROW($A416))&lt;&gt;""),ROW($A$1:INDIRECT("$A$"&amp;ROW($A416)))),1))),"",
$BA416+$BB416+10)</f>
        <v/>
      </c>
      <c r="BE416" s="3" t="str" cm="1">
        <f t="array" aca="1" ref="BE416" ca="1">IF(NOT(ISNUMBER(INDEX($A:$A,LOOKUP(2,1/($A$1:INDIRECT("$A$"&amp;ROW($A416))&lt;&gt;""),ROW($A$1:INDIRECT("$A$"&amp;ROW($A416)))),1))),"",
$BC416*$BC416)</f>
        <v/>
      </c>
      <c r="BF416" s="3" t="str" cm="1">
        <f t="array" aca="1" ref="BF416" ca="1">IF(NOT(ISNUMBER(INDEX($A:$A,LOOKUP(2,1/($A$1:INDIRECT("$A$"&amp;ROW($A416))&lt;&gt;""),ROW($A$1:INDIRECT("$A$"&amp;ROW($A416)))),1))),"",
$BD416*$BD416)</f>
        <v/>
      </c>
      <c r="BG416" s="3" t="str" cm="1">
        <f t="array" aca="1" ref="BG416" ca="1">IF(NOT(ISNUMBER(INDEX($A:$A,LOOKUP(2,1/($A$1:INDIRECT("$A$"&amp;ROW($A416))&lt;&gt;""),ROW($A$1:INDIRECT("$A$"&amp;ROW($A416)))),1))),"",
_xlfn.FLOOR.MATH(1.5*_xlfn.FLOOR.MATH($AZ416*BA416/5)))</f>
        <v/>
      </c>
      <c r="BH416" s="3" t="str" cm="1">
        <f t="array" aca="1" ref="BH416" ca="1">IF(NOT(ISNUMBER(INDEX($A:$A, LOOKUP(2, 1 / ($A$1:INDIRECT("$A$"&amp;ROW($A416)) &lt;&gt; ""),ROW($A$1:INDIRECT("$A$"&amp;ROW($A416)))), 1))), "",
_xlfn.FLOOR.MATH($BG416/IF(OR(INDIRECT("$C$"&amp;LOOKUP(2, 1 / ($AY$1:INDIRECT("$AY$"&amp;ROW($AY416)-1) &lt;&gt; ""),ROW($AY$1:INDIRECT("$AY$"&amp;ROW($AY416)-1))))="Multi",
INDIRECT("$C$"&amp;LOOKUP(2, 1 / ($AY$1:INDIRECT("$AY$"&amp;ROW($AY416)-1) &lt;&gt; ""),ROW($AY$1:INDIRECT("$AY$"&amp;ROW($AY416)-1))))="Double"),2,1)))</f>
        <v/>
      </c>
      <c r="BI416" s="3" t="str" cm="1">
        <f t="array" aca="1" ref="BI416" ca="1">IF(NOT(ISNUMBER(INDEX($A:$A,LOOKUP(2,1/($A$1:INDIRECT("$A$"&amp;ROW($A416))&lt;&gt;""),ROW($A$1:INDIRECT("$A$"&amp;ROW($A416)))),1))),"",
VLOOKUP($BC416,GameFreakSQRT!$A$1:$B$200,2,FALSE))</f>
        <v/>
      </c>
      <c r="BJ416" s="3" t="str" cm="1">
        <f t="array" aca="1" ref="BJ416" ca="1">IF(NOT(ISNUMBER(INDEX($A:$A,LOOKUP(2,1/($A$1:INDIRECT("$A$"&amp;ROW($A416))&lt;&gt;""),ROW($A$1:INDIRECT("$A$"&amp;ROW($A416)))),1))),"",
VLOOKUP($BD416,GameFreakSQRT!$A$1:$B$200,2,FALSE))</f>
        <v/>
      </c>
      <c r="BK416" s="3" t="str" cm="1">
        <f t="array" aca="1" ref="BK416" ca="1">IF(NOT(ISNUMBER(INDEX($A:$A,LOOKUP(2,1/($A$1:INDIRECT("$A$"&amp;ROW($A416))&lt;&gt;""),ROW($A$1:INDIRECT("$A$"&amp;ROW($A416)))),1))),"",
_xlfn.FLOOR.MATH((($BI416*$BE416)*$BH416)/($BJ416*$BF416))+1)</f>
        <v/>
      </c>
      <c r="BL416" s="3" t="str" cm="1">
        <f t="array" aca="1" ref="BL416" ca="1">IF(NOT(ISNUMBER(INDEX($A:$A,LOOKUP(2,1/($A$1:INDIRECT("$A$"&amp;ROW($A416))&lt;&gt;""),ROW($A$1:INDIRECT("$A$"&amp;ROW($A416)))),1))),"",
_xlfn.FLOOR.MATH($BK416*IF(NOT(INDIRECT("$Z$"&amp;LOOKUP(2, 1 / ($AY$1:INDIRECT("$AY$"&amp;ROW($AY416)-1) &lt;&gt; ""),ROW($AY$1:INDIRECT("$AY$"&amp;ROW($AY416)-1))))=""),1.5,1)))</f>
        <v/>
      </c>
      <c r="BM416" s="3" t="str" cm="1">
        <f t="array" aca="1" ref="BM416" ca="1">IF(NOT(ISNUMBER(INDEX($A:$A, LOOKUP(2, 1 / ($A$1:INDIRECT("$A$"&amp;ROW($A416)) &lt;&gt; ""),ROW($A$1:INDIRECT("$A$"&amp;ROW($A416)))), 1))), "",
INDIRECT("$Y$"&amp;LOOKUP(2, 1 / ($AY$1:INDIRECT("$AY$"&amp;ROW($AY416)-1) &lt;&gt; ""),ROW($AY$1:INDIRECT("$AY$"&amp;ROW($AY416)-1)))))</f>
        <v/>
      </c>
      <c r="BN416" s="3" t="str">
        <f t="shared" ca="1" si="37"/>
        <v/>
      </c>
    </row>
    <row r="417" spans="1:66" x14ac:dyDescent="0.45">
      <c r="A417" s="66" t="s">
        <v>75</v>
      </c>
      <c r="B417" s="66" t="s">
        <v>685</v>
      </c>
      <c r="C417" s="66" t="s">
        <v>46</v>
      </c>
      <c r="D417" s="66" t="s">
        <v>684</v>
      </c>
      <c r="E417" s="66" t="s">
        <v>48</v>
      </c>
      <c r="F417" s="56">
        <v>1</v>
      </c>
      <c r="G417" s="2" t="s">
        <v>378</v>
      </c>
      <c r="H417" s="2" t="s">
        <v>50</v>
      </c>
      <c r="I417" s="2">
        <v>36</v>
      </c>
      <c r="J417" s="2" t="s">
        <v>113</v>
      </c>
      <c r="K417" s="2" t="s">
        <v>281</v>
      </c>
      <c r="L417" s="2" t="s">
        <v>53</v>
      </c>
      <c r="M417" s="2" t="s">
        <v>336</v>
      </c>
      <c r="N417" s="2" t="s">
        <v>177</v>
      </c>
      <c r="O417" s="2" t="s">
        <v>416</v>
      </c>
      <c r="P417" s="2" t="s">
        <v>528</v>
      </c>
      <c r="Q417" s="2">
        <v>0</v>
      </c>
      <c r="R417" s="2">
        <f>_xlfn.FLOOR.MATH((((2*VLOOKUP(G417, 'EV and Base'!$A$1:$N$671, 9, FALSE))+$Q417)*$I417)/100)+$I417+10</f>
        <v>89</v>
      </c>
      <c r="S417" s="2">
        <f>_xlfn.FLOOR.MATH((_xlfn.FLOOR.MATH((((2*VLOOKUP($G417, 'EV and Base'!$A$1:$N$671, 10, FALSE))+$Q417)*$I417)/100)+5)*
IF(OR($J417="Lonely", $J417="Brave", $J417="Adamant", $J417="Naughty"), 1.1,
IF(OR($J417="Bold", $J417="Timid", $J417="Modest", $J417="Calm"), 0.9, 1)))</f>
        <v>64</v>
      </c>
      <c r="T417" s="2">
        <f>_xlfn.FLOOR.MATH((_xlfn.FLOOR.MATH((((2*VLOOKUP($G417, 'EV and Base'!$A$1:$N$671, 11, FALSE))+$Q417)*$I417)/100)+5)*
IF(OR($J417="Bold", $J417="Relaxed", $J417="Impish", $J417="Lax"), 1.1,
IF(OR($J417="Lonely", $J417="Hasty", $J417="Mild", $J417="Gentle"), 0.9, 1)))</f>
        <v>37</v>
      </c>
      <c r="U417" s="2">
        <f>_xlfn.FLOOR.MATH((_xlfn.FLOOR.MATH((((2*VLOOKUP($G417, 'EV and Base'!$A$1:$N$671, 12, FALSE))+$Q417)*$I417)/100)+5)*
IF(OR($J417="Modest", $J417="Mild", $J417="Quiet", $J417="Rash"), 1.1,
IF(OR($J417="Adamant", $J417="Impish", $J417="Jolly", $J417="Careful"), 0.9, 1)))</f>
        <v>37</v>
      </c>
      <c r="V417" s="2">
        <f>_xlfn.FLOOR.MATH((_xlfn.FLOOR.MATH((((2*VLOOKUP($G417, 'EV and Base'!$A$1:$N$671, 13, FALSE))+$Q417)*$I417)/100)+5)*
IF(OR($J417="Calm", $J417="Gentle", $J417="Sassy", $J417="Careful"), 1.1,
IF(OR($J417="Naughty", $J417="Lax", $J417="Naive", $J417="Rash"), 0.9, 1)))</f>
        <v>37</v>
      </c>
      <c r="W417" s="2">
        <f>_xlfn.FLOOR.MATH((_xlfn.FLOOR.MATH((((2*VLOOKUP($G417, 'EV and Base'!$A$1:$N$671, 14, FALSE))+$Q417)*$I417)/100)+5)*
IF(OR($J417="Timid", $J417="Hasty", $J417="Jolly", $J417="Naive"), 1.1,
IF(OR($J417="Brave", $J417="Relaxed", $J417="Quiet", $J417="Sassy"), 0.9, 1)))</f>
        <v>58</v>
      </c>
      <c r="X417" s="66">
        <v>846</v>
      </c>
      <c r="Z417" s="1">
        <v>1</v>
      </c>
      <c r="AA417" s="23" t="str" cm="1">
        <f t="array" aca="1" ref="AA417" ca="1">IF(NOT(ISNUMBER(INDEX($A:$A,LOOKUP(2,1/($A$1:INDIRECT("$A$"&amp;ROW($A417))&lt;&gt;""),ROW($A$1:INDIRECT("$A$"&amp;ROW($A417)))),1))),"",
IF(NOT(ISNUMBER($A417)),$AA416,
IF($AB417&lt;16,"Lillipup",
IF($AB417&lt;32,"Herdier",
"Stoutland"))))</f>
        <v/>
      </c>
      <c r="AB417" s="25" t="str" cm="1">
        <f t="array" aca="1" ref="AB417" ca="1">IF(NOT(ISNUMBER(INDEX($A:$A, LOOKUP(2, 1 / ($A$1:INDIRECT("$A$"&amp;ROW($A417)) &lt;&gt; ""),ROW($A$1:INDIRECT("$A$"&amp;ROW($A417)))), 1))), "",
VLOOKUP($AY417,'Medium-Slow'!$A$1:$B$101,2,TRUE))</f>
        <v/>
      </c>
      <c r="AC417" s="23" t="str" cm="1">
        <f t="array" aca="1" ref="AC417" ca="1">IF(NOT(ISNUMBER(INDEX($A:$A, LOOKUP(2, 1 / ($A$1:INDIRECT("$A$"&amp;ROW($A417)) &lt;&gt; ""),ROW($A$1:INDIRECT("$A$"&amp;ROW($A417)))), 1))), "",
INDEX($AC:$AC, LOOKUP(2, 1 / ($AC$1:INDIRECT("$AC$"&amp;ROW($AC417)-1) &lt;&gt; ""),ROW($AC$1:INDIRECT("$AC$"&amp;ROW($AC417)-1))), 1)+
IF(INDEX($AC:$AC, LOOKUP(2, 1 / ($AC$1:INDIRECT("$AC$"&amp;ROW($AC417)-1) &lt;&gt; ""),ROW($AC$1:INDIRECT("$AC$"&amp;ROW($AC417)-1))), 1)+
INDEX($AD:$AD, LOOKUP(2, 1 / ($AD$1:INDIRECT("$AD$"&amp;ROW($AD417)-1) &lt;&gt; ""),ROW($AD$1:INDIRECT("$AD$"&amp;ROW($AD417)-1))), 1)+
INDEX($AE:$AE, LOOKUP(2, 1 / ($AE$1:INDIRECT("$AE$"&amp;ROW($AE417)-1) &lt;&gt; ""),ROW($AE$1:INDIRECT("$AE$"&amp;ROW($AD417)-1))), 1)+
INDEX($AE:$AF, LOOKUP(2, 1 / ($AF$1:INDIRECT("$AF$"&amp;ROW($AF417)-1) &lt;&gt; ""),ROW($AF$1:INDIRECT("$AF$"&amp;ROW($AD417)-1))), 1)+
INDEX($AG:$AG, LOOKUP(2, 1 / ($AG$1:INDIRECT("$AG$"&amp;ROW($AG417)-1) &lt;&gt; ""),ROW($AG$1:INDIRECT("$AG$"&amp;ROW($AD417)-1))), 1)+
INDEX($AH:$AH, LOOKUP(2, 1 / ($AH$1:INDIRECT("$AH$"&amp;ROW($AH417)-1) &lt;&gt; ""),ROW($AH$1:INDIRECT("$AH$"&amp;ROW($AD417)-1))), 1)&gt;=510,0,
IF(INDEX($AC:$AC, LOOKUP(2, 1 / ($AC$1:INDIRECT("$AC$"&amp;ROW($AC417)-1) &lt;&gt; ""),ROW($AC$1:INDIRECT("$AC$"&amp;ROW($AC417)-1))), 1)&gt;=255,0,
VLOOKUP(INDIRECT("$G$"&amp;LOOKUP(2, 1 / ($AC$1:INDIRECT("$AC$"&amp;ROW($AC417)-1) &lt;&gt; ""),ROW($AC$1:INDIRECT("$AC$"&amp;ROW($AC417)-1)))), 'EV and Base'!$A$1:$N$671, 3, FALSE))))</f>
        <v/>
      </c>
      <c r="AD417" s="2" t="str" cm="1">
        <f t="array" aca="1" ref="AD417" ca="1">IF(NOT(ISNUMBER(INDEX($A:$A, LOOKUP(2, 1 / ($A$1:INDIRECT("$A$"&amp;ROW($A417)) &lt;&gt; ""),ROW($A$1:INDIRECT("$A$"&amp;ROW($A417)))), 1))), "",
INDEX($AD:$AD, LOOKUP(2, 1 / ($AD$1:INDIRECT("$AD$"&amp;ROW($AD417)-1) &lt;&gt; ""),ROW($AD$1:INDIRECT("$AD$"&amp;ROW($AD417)-1))), 1)+
IF(INDEX($AC:$AC, LOOKUP(2, 1 / ($AC$1:INDIRECT("$AC$"&amp;ROW($AC417)-1) &lt;&gt; ""),ROW($AC$1:INDIRECT("$AC$"&amp;ROW($AC417)-1))), 1)+
INDEX($AD:$AD, LOOKUP(2, 1 / ($AD$1:INDIRECT("$AD$"&amp;ROW($AD417)-1) &lt;&gt; ""),ROW($AD$1:INDIRECT("$AD$"&amp;ROW($AD417)-1))), 1)+
INDEX($AE:$AE, LOOKUP(2, 1 / ($AE$1:INDIRECT("$AE$"&amp;ROW($AE417)-1) &lt;&gt; ""),ROW($AE$1:INDIRECT("$AE$"&amp;ROW($AD417)-1))), 1)+
INDEX($AE:$AF, LOOKUP(2, 1 / ($AF$1:INDIRECT("$AF$"&amp;ROW($AF417)-1) &lt;&gt; ""),ROW($AF$1:INDIRECT("$AF$"&amp;ROW($AD417)-1))), 1)+
INDEX($AG:$AG, LOOKUP(2, 1 / ($AG$1:INDIRECT("$AG$"&amp;ROW($AG417)-1) &lt;&gt; ""),ROW($AG$1:INDIRECT("$AG$"&amp;ROW($AD417)-1))), 1)+
INDEX($AH:$AH, LOOKUP(2, 1 / ($AH$1:INDIRECT("$AH$"&amp;ROW($AH417)-1) &lt;&gt; ""),ROW($AH$1:INDIRECT("$AH$"&amp;ROW($AD417)-1))), 1)&gt;=510,0,
IF(INDEX($AD:$AD, LOOKUP(2, 1 / ($AD$1:INDIRECT("$AD$"&amp;ROW($AD417)-1) &lt;&gt; ""),ROW($AD$1:INDIRECT("$AD$"&amp;ROW($AD417)-1))), 1)&gt;=255,0,
VLOOKUP(INDIRECT("$G$"&amp;LOOKUP(2, 1 / ($AD$1:INDIRECT("$AD$"&amp;ROW($AD417)-1) &lt;&gt; ""),ROW($AD$1:INDIRECT("$AD$"&amp;ROW($AD417)-1)))), 'EV and Base'!$A$1:$N$671, 4, FALSE))))</f>
        <v/>
      </c>
      <c r="AE417" s="2" t="str" cm="1">
        <f t="array" aca="1" ref="AE417" ca="1">IF(NOT(ISNUMBER(INDEX($A:$A,LOOKUP(2,1/($A$1:INDIRECT("$A$"&amp;ROW($A417))&lt;&gt;""),ROW($A$1:INDIRECT("$A$"&amp;ROW($A417)))),1))),"",
INDEX($AE:$AE,LOOKUP(2,1/($AE$1:INDIRECT("$AE$"&amp;ROW($AE417)-1)&lt;&gt;""),ROW($AE$1:INDIRECT("$AE$"&amp;ROW($AE417)-1))),1)+
IF(INDEX($AC:$AC,LOOKUP(2,1/($AC$1:INDIRECT("$AC$"&amp;ROW($AC417)-1)&lt;&gt;""),ROW($AC$1:INDIRECT("$AC$"&amp;ROW($AC417)-1))),1)+
INDEX($AD:$AD,LOOKUP(2,1/($AD$1:INDIRECT("$AD$"&amp;ROW($AD417)-1)&lt;&gt;""),ROW($AD$1:INDIRECT("$AD$"&amp;ROW($AD417)-1))),1)+
INDEX($AE:$AE,LOOKUP(2,1/($AE$1:INDIRECT("$AE$"&amp;ROW($AE417)-1)&lt;&gt;""),ROW($AE$1:INDIRECT("$AE$"&amp;ROW($AD417)-1))),1)+
INDEX($AE:$AF,LOOKUP(2,1/($AF$1:INDIRECT("$AF$"&amp;ROW($AF417)-1)&lt;&gt;""),ROW($AF$1:INDIRECT("$AF$"&amp;ROW($AD417)-1))),1)+
INDEX($AG:$AG,LOOKUP(2,1/($AG$1:INDIRECT("$AG$"&amp;ROW($AG417)-1)&lt;&gt;""),ROW($AG$1:INDIRECT("$AG$"&amp;ROW($AD417)-1))),1)+
INDEX($AH:$AH,LOOKUP(2,1/($AH$1:INDIRECT("$AH$"&amp;ROW($AH417)-1)&lt;&gt;""),ROW($AH$1:INDIRECT("$AH$"&amp;ROW($AD417)-1))),1)&gt;=510,0,
IF(INDEX($AE:$AE,LOOKUP(2,1/($AE$1:INDIRECT("$AE$"&amp;ROW($AE417)-1)&lt;&gt;""),ROW($AE$1:INDIRECT("$AE$"&amp;ROW($AE417)-1))),1)&gt;=255,0,
VLOOKUP(INDIRECT("$G$"&amp;LOOKUP(2,1/($AE$1:INDIRECT("$AE$"&amp;ROW($AE417)-1)&lt;&gt;""),ROW($AE$1:INDIRECT("$AE$"&amp;ROW($AE417)-1)))),'EV and Base'!$A$1:$N$671,5,FALSE))))</f>
        <v/>
      </c>
      <c r="AF417" s="2" t="str" cm="1">
        <f t="array" aca="1" ref="AF417" ca="1">IF(NOT(ISNUMBER(INDEX($A:$A, LOOKUP(2, 1 / ($A$1:INDIRECT("$A$"&amp;ROW($A417)) &lt;&gt; ""),ROW($A$1:INDIRECT("$A$"&amp;ROW($A417)))), 1))), "",
INDEX($AF:$AF, LOOKUP(2, 1 / ($AF$1:INDIRECT("$AF$"&amp;ROW($AF417)-1) &lt;&gt; ""),ROW($AF$1:INDIRECT("$AF$"&amp;ROW($AF417)-1))), 1)+
IF(INDEX($AC:$AC, LOOKUP(2, 1 / ($AC$1:INDIRECT("$AC$"&amp;ROW($AC417)-1) &lt;&gt; ""),ROW($AC$1:INDIRECT("$AC$"&amp;ROW($AC417)-1))), 1)+
INDEX($AD:$AD, LOOKUP(2, 1 / ($AD$1:INDIRECT("$AD$"&amp;ROW($AD417)-1) &lt;&gt; ""),ROW($AD$1:INDIRECT("$AD$"&amp;ROW($AD417)-1))), 1)+
INDEX($AE:$AE, LOOKUP(2, 1 / ($AE$1:INDIRECT("$AE$"&amp;ROW($AE417)-1) &lt;&gt; ""),ROW($AE$1:INDIRECT("$AE$"&amp;ROW($AD417)-1))), 1)+
INDEX($AE:$AF, LOOKUP(2, 1 / ($AF$1:INDIRECT("$AF$"&amp;ROW($AF417)-1) &lt;&gt; ""),ROW($AF$1:INDIRECT("$AF$"&amp;ROW($AD417)-1))), 1)+
INDEX($AG:$AG, LOOKUP(2, 1 / ($AG$1:INDIRECT("$AG$"&amp;ROW($AG417)-1) &lt;&gt; ""),ROW($AG$1:INDIRECT("$AG$"&amp;ROW($AD417)-1))), 1)+
INDEX($AH:$AH, LOOKUP(2, 1 / ($AH$1:INDIRECT("$AH$"&amp;ROW($AH417)-1) &lt;&gt; ""),ROW($AH$1:INDIRECT("$AH$"&amp;ROW($AD417)-1))), 1)&gt;=510,0,
IF(INDEX($AF:$AF, LOOKUP(2, 1 / ($AF$1:INDIRECT("$AF$"&amp;ROW($AF417)-1) &lt;&gt; ""),ROW($AF$1:INDIRECT("$AF$"&amp;ROW($AF417)-1))), 1)&gt;=255,0,
VLOOKUP(INDIRECT("$G$"&amp;LOOKUP(2, 1 / ($AF$1:INDIRECT("$AF$"&amp;ROW($AF417)-1) &lt;&gt; ""),ROW($AF$1:INDIRECT("$AF$"&amp;ROW($AF417)-1)))), 'EV and Base'!$A$1:$N$671, 6, FALSE))))</f>
        <v/>
      </c>
      <c r="AG417" s="2" t="str" cm="1">
        <f t="array" aca="1" ref="AG417" ca="1">IF(NOT(ISNUMBER(INDEX($A:$A, LOOKUP(2, 1 / ($A$1:INDIRECT("$A$"&amp;ROW($A417)) &lt;&gt; ""),ROW($A$1:INDIRECT("$A$"&amp;ROW($A417)))), 1))), "",
INDEX($AG:$AG, LOOKUP(2, 1 / ($AG$1:INDIRECT("$AG$"&amp;ROW($AG417)-1) &lt;&gt; ""),ROW($AG$1:INDIRECT("$AG$"&amp;ROW($AG417)-1))), 1)+
IF(INDEX($AC:$AC, LOOKUP(2, 1 / ($AC$1:INDIRECT("$AC$"&amp;ROW($AC417)-1) &lt;&gt; ""),ROW($AC$1:INDIRECT("$AC$"&amp;ROW($AC417)-1))), 1)+
INDEX($AD:$AD, LOOKUP(2, 1 / ($AD$1:INDIRECT("$AD$"&amp;ROW($AD417)-1) &lt;&gt; ""),ROW($AD$1:INDIRECT("$AD$"&amp;ROW($AD417)-1))), 1)+
INDEX($AE:$AE, LOOKUP(2, 1 / ($AE$1:INDIRECT("$AE$"&amp;ROW($AE417)-1) &lt;&gt; ""),ROW($AE$1:INDIRECT("$AE$"&amp;ROW($AD417)-1))), 1)+
INDEX($AE:$AF, LOOKUP(2, 1 / ($AF$1:INDIRECT("$AF$"&amp;ROW($AF417)-1) &lt;&gt; ""),ROW($AF$1:INDIRECT("$AF$"&amp;ROW($AD417)-1))), 1)+
INDEX($AG:$AG, LOOKUP(2, 1 / ($AG$1:INDIRECT("$AG$"&amp;ROW($AG417)-1) &lt;&gt; ""),ROW($AG$1:INDIRECT("$AG$"&amp;ROW($AD417)-1))), 1)+
INDEX($AH:$AH, LOOKUP(2, 1 / ($AH$1:INDIRECT("$AH$"&amp;ROW($AH417)-1) &lt;&gt; ""),ROW($AH$1:INDIRECT("$AH$"&amp;ROW($AD417)-1))), 1)&gt;=510,0,
IF(INDEX($AG:$AG, LOOKUP(2, 1 / ($AG$1:INDIRECT("$AG$"&amp;ROW($AG417)-1) &lt;&gt; ""),ROW($AG$1:INDIRECT("$AG$"&amp;ROW($AG417)-1))), 1)&gt;=255,0,
VLOOKUP(INDIRECT("$G$"&amp;LOOKUP(2, 1 / ($AG$1:INDIRECT("$AG$"&amp;ROW($AG417)-1) &lt;&gt; ""),ROW($AG$1:INDIRECT("$AG$"&amp;ROW($AG417)-1)))), 'EV and Base'!$A$1:$N$671, 7, FALSE))))</f>
        <v/>
      </c>
      <c r="AH417" s="24" t="str" cm="1">
        <f t="array" aca="1" ref="AH417" ca="1">IF(NOT(ISNUMBER(INDEX($A:$A,LOOKUP(2,1/($A$1:INDIRECT("$A$"&amp;ROW($A417))&lt;&gt;""),ROW($A$1:INDIRECT("$A$"&amp;ROW($A417)))),1))),"",
INDEX($AH:$AH,LOOKUP(2,1/($AH$1:INDIRECT("$AH$"&amp;ROW($AH417)-1)&lt;&gt;""),ROW($AH$1:INDIRECT("$AH$"&amp;ROW($AH417)-1))),1)+
IF(INDEX($AC:$AC,LOOKUP(2,1/($AC$1:INDIRECT("$AC$"&amp;ROW($AC417)-1)&lt;&gt;""),ROW($AC$1:INDIRECT("$AC$"&amp;ROW($AC417)-1))),1)+
INDEX($AD:$AD,LOOKUP(2,1/($AD$1:INDIRECT("$AD$"&amp;ROW($AD417)-1)&lt;&gt;""),ROW($AD$1:INDIRECT("$AD$"&amp;ROW($AD417)-1))),1)+
INDEX($AE:$AE,LOOKUP(2,1/($AE$1:INDIRECT("$AE$"&amp;ROW($AE417)-1)&lt;&gt;""),ROW($AE$1:INDIRECT("$AE$"&amp;ROW($AD417)-1))),1)+
INDEX($AE:$AF,LOOKUP(2,1/($AF$1:INDIRECT("$AF$"&amp;ROW($AF417)-1)&lt;&gt;""),ROW($AF$1:INDIRECT("$AF$"&amp;ROW($AD417)-1))),1)+
INDEX($AG:$AG,LOOKUP(2,1/($AG$1:INDIRECT("$AG$"&amp;ROW($AG417)-1)&lt;&gt;""),ROW($AG$1:INDIRECT("$AG$"&amp;ROW($AD417)-1))),1)+
INDEX($AH:$AH,LOOKUP(2,1/($AH$1:INDIRECT("$AH$"&amp;ROW($AH417)-1)&lt;&gt;""),ROW($AH$1:INDIRECT("$AH$"&amp;ROW($AD417)-1))),1)&gt;=510,0,
IF(INDEX($AH:$AH,LOOKUP(2,1/($AH$1:INDIRECT("$AH$"&amp;ROW($AH417)-1)&lt;&gt;""),ROW($AH$1:INDIRECT("$AH$"&amp;ROW($AH417)-1))),1)&gt;=255,0,
VLOOKUP(INDIRECT("$G$"&amp;LOOKUP(2,1/($AH$1:INDIRECT("$AH$"&amp;ROW($AH417)-1)&lt;&gt;""),ROW($AH$1:INDIRECT("$AH$"&amp;ROW($AH417)-1)))),'EV and Base'!$A$1:$N$671,8,FALSE))))</f>
        <v/>
      </c>
      <c r="AI417" s="29" t="str" cm="1">
        <f t="array" aca="1" ref="AI417" ca="1">IF(NOT(ISNUMBER(INDEX($A:$A,LOOKUP(2,1/($A$1:INDIRECT("$A$"&amp;ROW($A417))&lt;&gt;""),ROW($A$1:INDIRECT("$A$"&amp;ROW($A417)))),1))),"",
ROUNDDOWN((((2*VLOOKUP($AA417,'EV and Base'!$A$1:$N$671,9,FALSE))+31+ROUNDDOWN($AC417/4,0))*$AB417)/100,0)+$AB417+10)</f>
        <v/>
      </c>
      <c r="AJ417" s="21" t="str" cm="1">
        <f t="array" aca="1" ref="AJ417" ca="1">IF(NOT(ISNUMBER(INDEX($A:$A, LOOKUP(2, 1 / ($A$1:INDIRECT("$A$"&amp;ROW($A417)) &lt;&gt; ""),ROW($A$1:INDIRECT("$A$"&amp;ROW($A417)))), 1))), "",
ROUNDDOWN((ROUNDDOWN((((2*VLOOKUP($AA417, 'EV and Base'!$A$1:$N$671, 10, FALSE))+31+ROUNDDOWN($AD417/4, 0))*$AB417)/100, 0)+5)*1.1, 0))</f>
        <v/>
      </c>
      <c r="AK417" s="21" t="str" cm="1">
        <f t="array" aca="1" ref="AK417" ca="1">IF(NOT(ISNUMBER(INDEX($A:$A, LOOKUP(2, 1 / ($A$1:INDIRECT("$A$"&amp;ROW($A417)) &lt;&gt; ""),ROW($A$1:INDIRECT("$A$"&amp;ROW($A417)))), 1))), "",
ROUNDDOWN((ROUNDDOWN((((2*VLOOKUP($AA417, 'EV and Base'!$A$1:$N$671, 11, FALSE))+30+ROUNDDOWN($AE417/4, 0))*$AB417)/100, 0)+5), 0)
&amp;"-"&amp;
ROUNDDOWN((ROUNDDOWN((((2*VLOOKUP($AA417, 'EV and Base'!$A$1:$N$671, 11, FALSE))+31+ROUNDDOWN($AE417/4, 0))*$AB417)/100, 0)+5), 0))</f>
        <v/>
      </c>
      <c r="AL417" s="21" t="str" cm="1">
        <f t="array" aca="1" ref="AL417" ca="1">IF(NOT(ISNUMBER(INDEX($A:$A, LOOKUP(2, 1 / ($A$1:INDIRECT("$A$"&amp;ROW($A417)) &lt;&gt; ""),ROW($A$1:INDIRECT("$A$"&amp;ROW($A417)))), 1))), "",
ROUNDDOWN((ROUNDDOWN((((2*VLOOKUP($AA417, 'EV and Base'!$A$1:$N$671, 12, FALSE))+0+ROUNDDOWN($AF417/4, 0))*$AB417)/100, 0)+5)*0.9, 0)
&amp;"-"&amp;
ROUNDDOWN((ROUNDDOWN((((2*VLOOKUP($AA417, 'EV and Base'!$A$1:$N$671, 12, FALSE))+31+ROUNDDOWN($AF417/4, 0))*$AB417)/100, 0)+5)*0.9, 0))</f>
        <v/>
      </c>
      <c r="AM417" s="21" t="str" cm="1">
        <f t="array" aca="1" ref="AM417" ca="1">IF(NOT(ISNUMBER(INDEX($A:$A, LOOKUP(2, 1 / ($A$1:INDIRECT("$A$"&amp;ROW($A417)) &lt;&gt; ""),ROW($A$1:INDIRECT("$A$"&amp;ROW($A417)))), 1))), "",
ROUNDDOWN((ROUNDDOWN((((2*VLOOKUP($AA417, 'EV and Base'!$A$1:$N$671, 13, FALSE))+30+ROUNDDOWN($AG417/4, 0))*$AB417)/100, 0)+5), 0)
&amp;"-"&amp;
ROUNDDOWN((ROUNDDOWN((((2*VLOOKUP($AA417, 'EV and Base'!$A$1:$N$671, 13, FALSE))+31+ROUNDDOWN($AG417/4, 0))*$AB417)/100, 0)+5), 0))</f>
        <v/>
      </c>
      <c r="AN417" s="25" t="str" cm="1">
        <f t="array" aca="1" ref="AN417" ca="1">IF(NOT(ISNUMBER(INDEX($A:$A, LOOKUP(2, 1 / ($A$1:INDIRECT("$A$"&amp;ROW($A417)) &lt;&gt; ""),ROW($A$1:INDIRECT("$A$"&amp;ROW($A417)))), 1))), "",
ROUNDDOWN((ROUNDDOWN((((2*VLOOKUP($AA417, 'EV and Base'!$A$1:$N$671, 14, FALSE))+31+ROUNDDOWN($AH417/4, 0))*$AB417)/100, 0)+5), 0))</f>
        <v/>
      </c>
      <c r="AO417" s="23" t="str" cm="1">
        <f t="array" aca="1" ref="AO417" ca="1">IF(NOT(ISNUMBER(INDEX($A:$A, LOOKUP(2, 1 / ($A$1:INDIRECT("$A$"&amp;ROW($A417)) &lt;&gt; ""),ROW($A$1:INDIRECT("$A$"&amp;ROW($A417)))), 1))), "",
ROUNDDOWN((((2*VLOOKUP($AA417, 'EV and Base'!$A$1:$N$671, 9, FALSE))+31+ROUNDDOWN($AC417/4, 0))*$AB417)/100, 0)+$AB417+10)</f>
        <v/>
      </c>
      <c r="AP417" s="2" t="str" cm="1">
        <f t="array" aca="1" ref="AP417" ca="1">IF(NOT(ISNUMBER(INDEX($A:$A, LOOKUP(2, 1 / ($A$1:INDIRECT("$A$"&amp;ROW($A417)) &lt;&gt; ""),ROW($A$1:INDIRECT("$A$"&amp;ROW($A417)))), 1))), "",
ROUNDDOWN((ROUNDDOWN((((2*VLOOKUP($AA417, 'EV and Base'!$A$1:$N$671, 10, FALSE))+31+ROUNDDOWN($AD417/4, 0))*$AB417)/100, 0)+5)*1.1, 0))</f>
        <v/>
      </c>
      <c r="AQ417" s="2" t="str" cm="1">
        <f t="array" aca="1" ref="AQ417" ca="1">IF(NOT(ISNUMBER(INDEX($A:$A, LOOKUP(2, 1 / ($A$1:INDIRECT("$A$"&amp;ROW($A417)) &lt;&gt; ""),ROW($A$1:INDIRECT("$A$"&amp;ROW($A417)))), 1))), "",
ROUNDDOWN((ROUNDDOWN((((2*VLOOKUP($AA417, 'EV and Base'!$A$1:$N$671, 11, FALSE))+$AV$2+ROUNDDOWN($AE417/4, 0))*$AB417)/100, 0)+5), 0))</f>
        <v/>
      </c>
      <c r="AR417" s="22" t="str" cm="1">
        <f t="array" aca="1" ref="AR417" ca="1">IF(NOT(ISNUMBER(INDEX($A:$A, LOOKUP(2, 1 / ($A$1:INDIRECT("$A$"&amp;ROW($A417)) &lt;&gt; ""),ROW($A$1:INDIRECT("$A$"&amp;ROW($A417)))), 1))), "",
ROUNDDOWN((ROUNDDOWN((((2*VLOOKUP($AA417, 'EV and Base'!$A$1:$N$671, 12, FALSE))+$AW$2+ROUNDDOWN($AF417/4, 0))*$AB417)/100, 0)+5)*0.9, 0))</f>
        <v/>
      </c>
      <c r="AS417" s="2" t="str" cm="1">
        <f t="array" aca="1" ref="AS417" ca="1">IF(NOT(ISNUMBER(INDEX($A:$A, LOOKUP(2, 1 / ($A$1:INDIRECT("$A$"&amp;ROW($A417)) &lt;&gt; ""),ROW($A$1:INDIRECT("$A$"&amp;ROW($A417)))), 1))), "",
ROUNDDOWN((ROUNDDOWN((((2*VLOOKUP($AA417, 'EV and Base'!$A$1:$N$671, 13, FALSE))+$AX$2+ROUNDDOWN($AG417/4, 0))*$AB417)/100, 0)+5), 0))</f>
        <v/>
      </c>
      <c r="AT417" s="24" t="str" cm="1">
        <f t="array" aca="1" ref="AT417" ca="1">IF(NOT(ISNUMBER(INDEX($A:$A, LOOKUP(2, 1 / ($A$1:INDIRECT("$A$"&amp;ROW($A417)) &lt;&gt; ""),ROW($A$1:INDIRECT("$A$"&amp;ROW($A417)))), 1))), "",
ROUNDDOWN((ROUNDDOWN((((2*VLOOKUP($AA417, 'EV and Base'!$A$1:$N$671, 14, FALSE))+31+ROUNDDOWN($AH417/4, 0))*$AB417)/100, 0)+5), 0))</f>
        <v/>
      </c>
      <c r="AU417" s="28">
        <v>255</v>
      </c>
      <c r="AY417" t="str" cm="1">
        <f t="array" aca="1" ref="AY417" ca="1">IF(NOT(ISNUMBER(INDEX($A:$A,LOOKUP(2,1/($A$1:INDIRECT("$A$"&amp;ROW($A417))&lt;&gt;""),ROW($A$1:INDIRECT("$A$"&amp;ROW($A417)))),1))),"",
INDEX($AY:$AY,LOOKUP(2,1/($AY$1:INDIRECT("$AY$"&amp;ROW($AY417)-1)&lt;&gt;""),ROW($AY$1:INDIRECT("$AY$"&amp;ROW($AY417)-1))),1)+$BL417)</f>
        <v/>
      </c>
      <c r="AZ417" s="3" t="str" cm="1">
        <f t="array" aca="1" ref="AZ417" ca="1">IF(NOT(ISNUMBER(INDEX($A:$A, LOOKUP(2, 1 / ($A$1:INDIRECT("$A$"&amp;ROW($A417)) &lt;&gt; ""),ROW($A$1:INDIRECT("$A$"&amp;ROW($A417)))), 1))), "",
VLOOKUP(INDIRECT("$G$"&amp;LOOKUP(2, 1 / ($AY$1:INDIRECT("$AY$"&amp;ROW($AY417)-1) &lt;&gt; ""),ROW($AY$1:INDIRECT("$AY$"&amp;ROW($AY417)-1)))),'EV and Base'!A340:N1010,2,FALSE))</f>
        <v/>
      </c>
      <c r="BA417" s="3" t="str" cm="1">
        <f t="array" aca="1" ref="BA417" ca="1">IF(NOT(ISNUMBER(INDEX($A:$A, LOOKUP(2, 1 / ($A$1:INDIRECT("$A$"&amp;ROW($A417)) &lt;&gt; ""),ROW($A$1:INDIRECT("$A$"&amp;ROW($A417)))), 1))), "",
INDIRECT("$I$"&amp;LOOKUP(2, 1 / ($AY$1:INDIRECT("$AY$"&amp;ROW($AY417)-1) &lt;&gt; ""),ROW($AY$1:INDIRECT("$AY$"&amp;ROW($AY417)-1)))))</f>
        <v/>
      </c>
      <c r="BB417" s="1" t="str" cm="1">
        <f t="array" aca="1" ref="BB417" ca="1">IF(NOT(ISNUMBER(INDEX($A:$A, LOOKUP(2, 1 / ($A$1:INDIRECT("$A$"&amp;ROW($A417)) &lt;&gt; ""),ROW($A$1:INDIRECT("$A$"&amp;ROW($A417)))), 1))), "",
INDIRECT("$AB$"&amp;LOOKUP(2, 1 / ($AY$1:INDIRECT("$AY$"&amp;ROW($AY417)-1) &lt;&gt; ""),ROW($AY$1:INDIRECT("$AY$"&amp;ROW($AY417)-1)))))</f>
        <v/>
      </c>
      <c r="BC417" s="3" t="str" cm="1">
        <f t="array" aca="1" ref="BC417" ca="1">IF(NOT(ISNUMBER(INDEX($A:$A,LOOKUP(2,1/($A$1:INDIRECT("$A$"&amp;ROW($A417))&lt;&gt;""),ROW($A$1:INDIRECT("$A$"&amp;ROW($A417)))),1))),"",
$BA417+$BA417+10)</f>
        <v/>
      </c>
      <c r="BD417" s="3" t="str" cm="1">
        <f t="array" aca="1" ref="BD417" ca="1">IF(NOT(ISNUMBER(INDEX($A:$A,LOOKUP(2,1/($A$1:INDIRECT("$A$"&amp;ROW($A417))&lt;&gt;""),ROW($A$1:INDIRECT("$A$"&amp;ROW($A417)))),1))),"",
$BA417+$BB417+10)</f>
        <v/>
      </c>
      <c r="BE417" s="3" t="str" cm="1">
        <f t="array" aca="1" ref="BE417" ca="1">IF(NOT(ISNUMBER(INDEX($A:$A,LOOKUP(2,1/($A$1:INDIRECT("$A$"&amp;ROW($A417))&lt;&gt;""),ROW($A$1:INDIRECT("$A$"&amp;ROW($A417)))),1))),"",
$BC417*$BC417)</f>
        <v/>
      </c>
      <c r="BF417" s="3" t="str" cm="1">
        <f t="array" aca="1" ref="BF417" ca="1">IF(NOT(ISNUMBER(INDEX($A:$A,LOOKUP(2,1/($A$1:INDIRECT("$A$"&amp;ROW($A417))&lt;&gt;""),ROW($A$1:INDIRECT("$A$"&amp;ROW($A417)))),1))),"",
$BD417*$BD417)</f>
        <v/>
      </c>
      <c r="BG417" s="3" t="str" cm="1">
        <f t="array" aca="1" ref="BG417" ca="1">IF(NOT(ISNUMBER(INDEX($A:$A,LOOKUP(2,1/($A$1:INDIRECT("$A$"&amp;ROW($A417))&lt;&gt;""),ROW($A$1:INDIRECT("$A$"&amp;ROW($A417)))),1))),"",
_xlfn.FLOOR.MATH(1.5*_xlfn.FLOOR.MATH($AZ417*BA417/5)))</f>
        <v/>
      </c>
      <c r="BH417" s="3" t="str" cm="1">
        <f t="array" aca="1" ref="BH417" ca="1">IF(NOT(ISNUMBER(INDEX($A:$A, LOOKUP(2, 1 / ($A$1:INDIRECT("$A$"&amp;ROW($A417)) &lt;&gt; ""),ROW($A$1:INDIRECT("$A$"&amp;ROW($A417)))), 1))), "",
_xlfn.FLOOR.MATH($BG417/IF(OR(INDIRECT("$C$"&amp;LOOKUP(2, 1 / ($AY$1:INDIRECT("$AY$"&amp;ROW($AY417)-1) &lt;&gt; ""),ROW($AY$1:INDIRECT("$AY$"&amp;ROW($AY417)-1))))="Multi",
INDIRECT("$C$"&amp;LOOKUP(2, 1 / ($AY$1:INDIRECT("$AY$"&amp;ROW($AY417)-1) &lt;&gt; ""),ROW($AY$1:INDIRECT("$AY$"&amp;ROW($AY417)-1))))="Double"),2,1)))</f>
        <v/>
      </c>
      <c r="BI417" s="3" t="str" cm="1">
        <f t="array" aca="1" ref="BI417" ca="1">IF(NOT(ISNUMBER(INDEX($A:$A,LOOKUP(2,1/($A$1:INDIRECT("$A$"&amp;ROW($A417))&lt;&gt;""),ROW($A$1:INDIRECT("$A$"&amp;ROW($A417)))),1))),"",
VLOOKUP($BC417,GameFreakSQRT!$A$1:$B$200,2,FALSE))</f>
        <v/>
      </c>
      <c r="BJ417" s="3" t="str" cm="1">
        <f t="array" aca="1" ref="BJ417" ca="1">IF(NOT(ISNUMBER(INDEX($A:$A,LOOKUP(2,1/($A$1:INDIRECT("$A$"&amp;ROW($A417))&lt;&gt;""),ROW($A$1:INDIRECT("$A$"&amp;ROW($A417)))),1))),"",
VLOOKUP($BD417,GameFreakSQRT!$A$1:$B$200,2,FALSE))</f>
        <v/>
      </c>
      <c r="BK417" s="3" t="str" cm="1">
        <f t="array" aca="1" ref="BK417" ca="1">IF(NOT(ISNUMBER(INDEX($A:$A,LOOKUP(2,1/($A$1:INDIRECT("$A$"&amp;ROW($A417))&lt;&gt;""),ROW($A$1:INDIRECT("$A$"&amp;ROW($A417)))),1))),"",
_xlfn.FLOOR.MATH((($BI417*$BE417)*$BH417)/($BJ417*$BF417))+1)</f>
        <v/>
      </c>
      <c r="BL417" s="3" t="str" cm="1">
        <f t="array" aca="1" ref="BL417" ca="1">IF(NOT(ISNUMBER(INDEX($A:$A,LOOKUP(2,1/($A$1:INDIRECT("$A$"&amp;ROW($A417))&lt;&gt;""),ROW($A$1:INDIRECT("$A$"&amp;ROW($A417)))),1))),"",
_xlfn.FLOOR.MATH($BK417*IF(NOT(INDIRECT("$Z$"&amp;LOOKUP(2, 1 / ($AY$1:INDIRECT("$AY$"&amp;ROW($AY417)-1) &lt;&gt; ""),ROW($AY$1:INDIRECT("$AY$"&amp;ROW($AY417)-1))))=""),1.5,1)))</f>
        <v/>
      </c>
      <c r="BM417" s="3" t="str" cm="1">
        <f t="array" aca="1" ref="BM417" ca="1">IF(NOT(ISNUMBER(INDEX($A:$A, LOOKUP(2, 1 / ($A$1:INDIRECT("$A$"&amp;ROW($A417)) &lt;&gt; ""),ROW($A$1:INDIRECT("$A$"&amp;ROW($A417)))), 1))), "",
INDIRECT("$Y$"&amp;LOOKUP(2, 1 / ($AY$1:INDIRECT("$AY$"&amp;ROW($AY417)-1) &lt;&gt; ""),ROW($AY$1:INDIRECT("$AY$"&amp;ROW($AY417)-1)))))</f>
        <v/>
      </c>
      <c r="BN417" s="3" t="str">
        <f t="shared" ca="1" si="37"/>
        <v/>
      </c>
    </row>
    <row r="418" spans="1:66" x14ac:dyDescent="0.45">
      <c r="A418" s="68"/>
      <c r="B418" s="68"/>
      <c r="C418" s="68"/>
      <c r="D418" s="68"/>
      <c r="E418" s="68"/>
      <c r="F418" s="56">
        <v>2</v>
      </c>
      <c r="G418" s="2" t="s">
        <v>665</v>
      </c>
      <c r="H418" s="2" t="s">
        <v>50</v>
      </c>
      <c r="I418" s="2">
        <v>36</v>
      </c>
      <c r="J418" s="2" t="s">
        <v>82</v>
      </c>
      <c r="K418" s="2" t="s">
        <v>686</v>
      </c>
      <c r="L418" s="2" t="s">
        <v>53</v>
      </c>
      <c r="M418" s="2" t="s">
        <v>409</v>
      </c>
      <c r="N418" s="2" t="s">
        <v>604</v>
      </c>
      <c r="O418" s="2" t="s">
        <v>647</v>
      </c>
      <c r="P418" s="2" t="s">
        <v>666</v>
      </c>
      <c r="Q418" s="2">
        <v>0</v>
      </c>
      <c r="R418" s="2">
        <f>_xlfn.FLOOR.MATH((((2*VLOOKUP(G418, 'EV and Base'!$A$1:$N$671, 9, FALSE))+$Q418)*$I418)/100)+$I418+10</f>
        <v>103</v>
      </c>
      <c r="S418" s="2">
        <f>_xlfn.FLOOR.MATH((_xlfn.FLOOR.MATH((((2*VLOOKUP($G418, 'EV and Base'!$A$1:$N$671, 10, FALSE))+$Q418)*$I418)/100)+5)*
IF(OR($J418="Lonely", $J418="Brave", $J418="Adamant", $J418="Naughty"), 1.1,
IF(OR($J418="Bold", $J418="Timid", $J418="Modest", $J418="Calm"), 0.9, 1)))</f>
        <v>73</v>
      </c>
      <c r="T418" s="2">
        <f>_xlfn.FLOOR.MATH((_xlfn.FLOOR.MATH((((2*VLOOKUP($G418, 'EV and Base'!$A$1:$N$671, 11, FALSE))+$Q418)*$I418)/100)+5)*
IF(OR($J418="Bold", $J418="Relaxed", $J418="Impish", $J418="Lax"), 1.1,
IF(OR($J418="Lonely", $J418="Hasty", $J418="Mild", $J418="Gentle"), 0.9, 1)))</f>
        <v>64</v>
      </c>
      <c r="U418" s="2">
        <f>_xlfn.FLOOR.MATH((_xlfn.FLOOR.MATH((((2*VLOOKUP($G418, 'EV and Base'!$A$1:$N$671, 12, FALSE))+$Q418)*$I418)/100)+5)*
IF(OR($J418="Modest", $J418="Mild", $J418="Quiet", $J418="Rash"), 1.1,
IF(OR($J418="Adamant", $J418="Impish", $J418="Jolly", $J418="Careful"), 0.9, 1)))</f>
        <v>52</v>
      </c>
      <c r="V418" s="2">
        <f>_xlfn.FLOOR.MATH((_xlfn.FLOOR.MATH((((2*VLOOKUP($G418, 'EV and Base'!$A$1:$N$671, 13, FALSE))+$Q418)*$I418)/100)+5)*
IF(OR($J418="Calm", $J418="Gentle", $J418="Sassy", $J418="Careful"), 1.1,
IF(OR($J418="Naughty", $J418="Lax", $J418="Naive", $J418="Rash"), 0.9, 1)))</f>
        <v>64</v>
      </c>
      <c r="W418" s="2">
        <f>_xlfn.FLOOR.MATH((_xlfn.FLOOR.MATH((((2*VLOOKUP($G418, 'EV and Base'!$A$1:$N$671, 14, FALSE))+$Q418)*$I418)/100)+5)*
IF(OR($J418="Timid", $J418="Hasty", $J418="Jolly", $J418="Naive"), 1.1,
IF(OR($J418="Brave", $J418="Relaxed", $J418="Quiet", $J418="Sassy"), 0.9, 1)))</f>
        <v>53</v>
      </c>
      <c r="X418" s="68"/>
      <c r="Z418" s="1">
        <v>1</v>
      </c>
      <c r="AA418" s="23" t="str" cm="1">
        <f t="array" aca="1" ref="AA418" ca="1">IF(NOT(ISNUMBER(INDEX($A:$A,LOOKUP(2,1/($A$1:INDIRECT("$A$"&amp;ROW($A418))&lt;&gt;""),ROW($A$1:INDIRECT("$A$"&amp;ROW($A418)))),1))),"",
IF(NOT(ISNUMBER($A418)),$AA417,
IF($AB418&lt;16,"Lillipup",
IF($AB418&lt;32,"Herdier",
"Stoutland"))))</f>
        <v/>
      </c>
      <c r="AB418" s="25" t="str" cm="1">
        <f t="array" aca="1" ref="AB418" ca="1">IF(NOT(ISNUMBER(INDEX($A:$A, LOOKUP(2, 1 / ($A$1:INDIRECT("$A$"&amp;ROW($A418)) &lt;&gt; ""),ROW($A$1:INDIRECT("$A$"&amp;ROW($A418)))), 1))), "",
VLOOKUP($AY418,'Medium-Slow'!$A$1:$B$101,2,TRUE))</f>
        <v/>
      </c>
      <c r="AC418" s="23" t="str" cm="1">
        <f t="array" aca="1" ref="AC418" ca="1">IF(NOT(ISNUMBER(INDEX($A:$A, LOOKUP(2, 1 / ($A$1:INDIRECT("$A$"&amp;ROW($A418)) &lt;&gt; ""),ROW($A$1:INDIRECT("$A$"&amp;ROW($A418)))), 1))), "",
INDEX($AC:$AC, LOOKUP(2, 1 / ($AC$1:INDIRECT("$AC$"&amp;ROW($AC418)-1) &lt;&gt; ""),ROW($AC$1:INDIRECT("$AC$"&amp;ROW($AC418)-1))), 1)+
IF(INDEX($AC:$AC, LOOKUP(2, 1 / ($AC$1:INDIRECT("$AC$"&amp;ROW($AC418)-1) &lt;&gt; ""),ROW($AC$1:INDIRECT("$AC$"&amp;ROW($AC418)-1))), 1)+
INDEX($AD:$AD, LOOKUP(2, 1 / ($AD$1:INDIRECT("$AD$"&amp;ROW($AD418)-1) &lt;&gt; ""),ROW($AD$1:INDIRECT("$AD$"&amp;ROW($AD418)-1))), 1)+
INDEX($AE:$AE, LOOKUP(2, 1 / ($AE$1:INDIRECT("$AE$"&amp;ROW($AE418)-1) &lt;&gt; ""),ROW($AE$1:INDIRECT("$AE$"&amp;ROW($AD418)-1))), 1)+
INDEX($AE:$AF, LOOKUP(2, 1 / ($AF$1:INDIRECT("$AF$"&amp;ROW($AF418)-1) &lt;&gt; ""),ROW($AF$1:INDIRECT("$AF$"&amp;ROW($AD418)-1))), 1)+
INDEX($AG:$AG, LOOKUP(2, 1 / ($AG$1:INDIRECT("$AG$"&amp;ROW($AG418)-1) &lt;&gt; ""),ROW($AG$1:INDIRECT("$AG$"&amp;ROW($AD418)-1))), 1)+
INDEX($AH:$AH, LOOKUP(2, 1 / ($AH$1:INDIRECT("$AH$"&amp;ROW($AH418)-1) &lt;&gt; ""),ROW($AH$1:INDIRECT("$AH$"&amp;ROW($AD418)-1))), 1)&gt;=510,0,
IF(INDEX($AC:$AC, LOOKUP(2, 1 / ($AC$1:INDIRECT("$AC$"&amp;ROW($AC418)-1) &lt;&gt; ""),ROW($AC$1:INDIRECT("$AC$"&amp;ROW($AC418)-1))), 1)&gt;=255,0,
VLOOKUP(INDIRECT("$G$"&amp;LOOKUP(2, 1 / ($AC$1:INDIRECT("$AC$"&amp;ROW($AC418)-1) &lt;&gt; ""),ROW($AC$1:INDIRECT("$AC$"&amp;ROW($AC418)-1)))), 'EV and Base'!$A$1:$N$671, 3, FALSE))))</f>
        <v/>
      </c>
      <c r="AD418" s="2" t="str" cm="1">
        <f t="array" aca="1" ref="AD418" ca="1">IF(NOT(ISNUMBER(INDEX($A:$A, LOOKUP(2, 1 / ($A$1:INDIRECT("$A$"&amp;ROW($A418)) &lt;&gt; ""),ROW($A$1:INDIRECT("$A$"&amp;ROW($A418)))), 1))), "",
INDEX($AD:$AD, LOOKUP(2, 1 / ($AD$1:INDIRECT("$AD$"&amp;ROW($AD418)-1) &lt;&gt; ""),ROW($AD$1:INDIRECT("$AD$"&amp;ROW($AD418)-1))), 1)+
IF(INDEX($AC:$AC, LOOKUP(2, 1 / ($AC$1:INDIRECT("$AC$"&amp;ROW($AC418)-1) &lt;&gt; ""),ROW($AC$1:INDIRECT("$AC$"&amp;ROW($AC418)-1))), 1)+
INDEX($AD:$AD, LOOKUP(2, 1 / ($AD$1:INDIRECT("$AD$"&amp;ROW($AD418)-1) &lt;&gt; ""),ROW($AD$1:INDIRECT("$AD$"&amp;ROW($AD418)-1))), 1)+
INDEX($AE:$AE, LOOKUP(2, 1 / ($AE$1:INDIRECT("$AE$"&amp;ROW($AE418)-1) &lt;&gt; ""),ROW($AE$1:INDIRECT("$AE$"&amp;ROW($AD418)-1))), 1)+
INDEX($AE:$AF, LOOKUP(2, 1 / ($AF$1:INDIRECT("$AF$"&amp;ROW($AF418)-1) &lt;&gt; ""),ROW($AF$1:INDIRECT("$AF$"&amp;ROW($AD418)-1))), 1)+
INDEX($AG:$AG, LOOKUP(2, 1 / ($AG$1:INDIRECT("$AG$"&amp;ROW($AG418)-1) &lt;&gt; ""),ROW($AG$1:INDIRECT("$AG$"&amp;ROW($AD418)-1))), 1)+
INDEX($AH:$AH, LOOKUP(2, 1 / ($AH$1:INDIRECT("$AH$"&amp;ROW($AH418)-1) &lt;&gt; ""),ROW($AH$1:INDIRECT("$AH$"&amp;ROW($AD418)-1))), 1)&gt;=510,0,
IF(INDEX($AD:$AD, LOOKUP(2, 1 / ($AD$1:INDIRECT("$AD$"&amp;ROW($AD418)-1) &lt;&gt; ""),ROW($AD$1:INDIRECT("$AD$"&amp;ROW($AD418)-1))), 1)&gt;=255,0,
VLOOKUP(INDIRECT("$G$"&amp;LOOKUP(2, 1 / ($AD$1:INDIRECT("$AD$"&amp;ROW($AD418)-1) &lt;&gt; ""),ROW($AD$1:INDIRECT("$AD$"&amp;ROW($AD418)-1)))), 'EV and Base'!$A$1:$N$671, 4, FALSE))))</f>
        <v/>
      </c>
      <c r="AE418" s="2" t="str" cm="1">
        <f t="array" aca="1" ref="AE418" ca="1">IF(NOT(ISNUMBER(INDEX($A:$A,LOOKUP(2,1/($A$1:INDIRECT("$A$"&amp;ROW($A418))&lt;&gt;""),ROW($A$1:INDIRECT("$A$"&amp;ROW($A418)))),1))),"",
INDEX($AE:$AE,LOOKUP(2,1/($AE$1:INDIRECT("$AE$"&amp;ROW($AE418)-1)&lt;&gt;""),ROW($AE$1:INDIRECT("$AE$"&amp;ROW($AE418)-1))),1)+
IF(INDEX($AC:$AC,LOOKUP(2,1/($AC$1:INDIRECT("$AC$"&amp;ROW($AC418)-1)&lt;&gt;""),ROW($AC$1:INDIRECT("$AC$"&amp;ROW($AC418)-1))),1)+
INDEX($AD:$AD,LOOKUP(2,1/($AD$1:INDIRECT("$AD$"&amp;ROW($AD418)-1)&lt;&gt;""),ROW($AD$1:INDIRECT("$AD$"&amp;ROW($AD418)-1))),1)+
INDEX($AE:$AE,LOOKUP(2,1/($AE$1:INDIRECT("$AE$"&amp;ROW($AE418)-1)&lt;&gt;""),ROW($AE$1:INDIRECT("$AE$"&amp;ROW($AD418)-1))),1)+
INDEX($AE:$AF,LOOKUP(2,1/($AF$1:INDIRECT("$AF$"&amp;ROW($AF418)-1)&lt;&gt;""),ROW($AF$1:INDIRECT("$AF$"&amp;ROW($AD418)-1))),1)+
INDEX($AG:$AG,LOOKUP(2,1/($AG$1:INDIRECT("$AG$"&amp;ROW($AG418)-1)&lt;&gt;""),ROW($AG$1:INDIRECT("$AG$"&amp;ROW($AD418)-1))),1)+
INDEX($AH:$AH,LOOKUP(2,1/($AH$1:INDIRECT("$AH$"&amp;ROW($AH418)-1)&lt;&gt;""),ROW($AH$1:INDIRECT("$AH$"&amp;ROW($AD418)-1))),1)&gt;=510,0,
IF(INDEX($AE:$AE,LOOKUP(2,1/($AE$1:INDIRECT("$AE$"&amp;ROW($AE418)-1)&lt;&gt;""),ROW($AE$1:INDIRECT("$AE$"&amp;ROW($AE418)-1))),1)&gt;=255,0,
VLOOKUP(INDIRECT("$G$"&amp;LOOKUP(2,1/($AE$1:INDIRECT("$AE$"&amp;ROW($AE418)-1)&lt;&gt;""),ROW($AE$1:INDIRECT("$AE$"&amp;ROW($AE418)-1)))),'EV and Base'!$A$1:$N$671,5,FALSE))))</f>
        <v/>
      </c>
      <c r="AF418" s="2" t="str" cm="1">
        <f t="array" aca="1" ref="AF418" ca="1">IF(NOT(ISNUMBER(INDEX($A:$A, LOOKUP(2, 1 / ($A$1:INDIRECT("$A$"&amp;ROW($A418)) &lt;&gt; ""),ROW($A$1:INDIRECT("$A$"&amp;ROW($A418)))), 1))), "",
INDEX($AF:$AF, LOOKUP(2, 1 / ($AF$1:INDIRECT("$AF$"&amp;ROW($AF418)-1) &lt;&gt; ""),ROW($AF$1:INDIRECT("$AF$"&amp;ROW($AF418)-1))), 1)+
IF(INDEX($AC:$AC, LOOKUP(2, 1 / ($AC$1:INDIRECT("$AC$"&amp;ROW($AC418)-1) &lt;&gt; ""),ROW($AC$1:INDIRECT("$AC$"&amp;ROW($AC418)-1))), 1)+
INDEX($AD:$AD, LOOKUP(2, 1 / ($AD$1:INDIRECT("$AD$"&amp;ROW($AD418)-1) &lt;&gt; ""),ROW($AD$1:INDIRECT("$AD$"&amp;ROW($AD418)-1))), 1)+
INDEX($AE:$AE, LOOKUP(2, 1 / ($AE$1:INDIRECT("$AE$"&amp;ROW($AE418)-1) &lt;&gt; ""),ROW($AE$1:INDIRECT("$AE$"&amp;ROW($AD418)-1))), 1)+
INDEX($AE:$AF, LOOKUP(2, 1 / ($AF$1:INDIRECT("$AF$"&amp;ROW($AF418)-1) &lt;&gt; ""),ROW($AF$1:INDIRECT("$AF$"&amp;ROW($AD418)-1))), 1)+
INDEX($AG:$AG, LOOKUP(2, 1 / ($AG$1:INDIRECT("$AG$"&amp;ROW($AG418)-1) &lt;&gt; ""),ROW($AG$1:INDIRECT("$AG$"&amp;ROW($AD418)-1))), 1)+
INDEX($AH:$AH, LOOKUP(2, 1 / ($AH$1:INDIRECT("$AH$"&amp;ROW($AH418)-1) &lt;&gt; ""),ROW($AH$1:INDIRECT("$AH$"&amp;ROW($AD418)-1))), 1)&gt;=510,0,
IF(INDEX($AF:$AF, LOOKUP(2, 1 / ($AF$1:INDIRECT("$AF$"&amp;ROW($AF418)-1) &lt;&gt; ""),ROW($AF$1:INDIRECT("$AF$"&amp;ROW($AF418)-1))), 1)&gt;=255,0,
VLOOKUP(INDIRECT("$G$"&amp;LOOKUP(2, 1 / ($AF$1:INDIRECT("$AF$"&amp;ROW($AF418)-1) &lt;&gt; ""),ROW($AF$1:INDIRECT("$AF$"&amp;ROW($AF418)-1)))), 'EV and Base'!$A$1:$N$671, 6, FALSE))))</f>
        <v/>
      </c>
      <c r="AG418" s="2" t="str" cm="1">
        <f t="array" aca="1" ref="AG418" ca="1">IF(NOT(ISNUMBER(INDEX($A:$A, LOOKUP(2, 1 / ($A$1:INDIRECT("$A$"&amp;ROW($A418)) &lt;&gt; ""),ROW($A$1:INDIRECT("$A$"&amp;ROW($A418)))), 1))), "",
INDEX($AG:$AG, LOOKUP(2, 1 / ($AG$1:INDIRECT("$AG$"&amp;ROW($AG418)-1) &lt;&gt; ""),ROW($AG$1:INDIRECT("$AG$"&amp;ROW($AG418)-1))), 1)+
IF(INDEX($AC:$AC, LOOKUP(2, 1 / ($AC$1:INDIRECT("$AC$"&amp;ROW($AC418)-1) &lt;&gt; ""),ROW($AC$1:INDIRECT("$AC$"&amp;ROW($AC418)-1))), 1)+
INDEX($AD:$AD, LOOKUP(2, 1 / ($AD$1:INDIRECT("$AD$"&amp;ROW($AD418)-1) &lt;&gt; ""),ROW($AD$1:INDIRECT("$AD$"&amp;ROW($AD418)-1))), 1)+
INDEX($AE:$AE, LOOKUP(2, 1 / ($AE$1:INDIRECT("$AE$"&amp;ROW($AE418)-1) &lt;&gt; ""),ROW($AE$1:INDIRECT("$AE$"&amp;ROW($AD418)-1))), 1)+
INDEX($AE:$AF, LOOKUP(2, 1 / ($AF$1:INDIRECT("$AF$"&amp;ROW($AF418)-1) &lt;&gt; ""),ROW($AF$1:INDIRECT("$AF$"&amp;ROW($AD418)-1))), 1)+
INDEX($AG:$AG, LOOKUP(2, 1 / ($AG$1:INDIRECT("$AG$"&amp;ROW($AG418)-1) &lt;&gt; ""),ROW($AG$1:INDIRECT("$AG$"&amp;ROW($AD418)-1))), 1)+
INDEX($AH:$AH, LOOKUP(2, 1 / ($AH$1:INDIRECT("$AH$"&amp;ROW($AH418)-1) &lt;&gt; ""),ROW($AH$1:INDIRECT("$AH$"&amp;ROW($AD418)-1))), 1)&gt;=510,0,
IF(INDEX($AG:$AG, LOOKUP(2, 1 / ($AG$1:INDIRECT("$AG$"&amp;ROW($AG418)-1) &lt;&gt; ""),ROW($AG$1:INDIRECT("$AG$"&amp;ROW($AG418)-1))), 1)&gt;=255,0,
VLOOKUP(INDIRECT("$G$"&amp;LOOKUP(2, 1 / ($AG$1:INDIRECT("$AG$"&amp;ROW($AG418)-1) &lt;&gt; ""),ROW($AG$1:INDIRECT("$AG$"&amp;ROW($AG418)-1)))), 'EV and Base'!$A$1:$N$671, 7, FALSE))))</f>
        <v/>
      </c>
      <c r="AH418" s="24" t="str" cm="1">
        <f t="array" aca="1" ref="AH418" ca="1">IF(NOT(ISNUMBER(INDEX($A:$A,LOOKUP(2,1/($A$1:INDIRECT("$A$"&amp;ROW($A418))&lt;&gt;""),ROW($A$1:INDIRECT("$A$"&amp;ROW($A418)))),1))),"",
INDEX($AH:$AH,LOOKUP(2,1/($AH$1:INDIRECT("$AH$"&amp;ROW($AH418)-1)&lt;&gt;""),ROW($AH$1:INDIRECT("$AH$"&amp;ROW($AH418)-1))),1)+
IF(INDEX($AC:$AC,LOOKUP(2,1/($AC$1:INDIRECT("$AC$"&amp;ROW($AC418)-1)&lt;&gt;""),ROW($AC$1:INDIRECT("$AC$"&amp;ROW($AC418)-1))),1)+
INDEX($AD:$AD,LOOKUP(2,1/($AD$1:INDIRECT("$AD$"&amp;ROW($AD418)-1)&lt;&gt;""),ROW($AD$1:INDIRECT("$AD$"&amp;ROW($AD418)-1))),1)+
INDEX($AE:$AE,LOOKUP(2,1/($AE$1:INDIRECT("$AE$"&amp;ROW($AE418)-1)&lt;&gt;""),ROW($AE$1:INDIRECT("$AE$"&amp;ROW($AD418)-1))),1)+
INDEX($AE:$AF,LOOKUP(2,1/($AF$1:INDIRECT("$AF$"&amp;ROW($AF418)-1)&lt;&gt;""),ROW($AF$1:INDIRECT("$AF$"&amp;ROW($AD418)-1))),1)+
INDEX($AG:$AG,LOOKUP(2,1/($AG$1:INDIRECT("$AG$"&amp;ROW($AG418)-1)&lt;&gt;""),ROW($AG$1:INDIRECT("$AG$"&amp;ROW($AD418)-1))),1)+
INDEX($AH:$AH,LOOKUP(2,1/($AH$1:INDIRECT("$AH$"&amp;ROW($AH418)-1)&lt;&gt;""),ROW($AH$1:INDIRECT("$AH$"&amp;ROW($AD418)-1))),1)&gt;=510,0,
IF(INDEX($AH:$AH,LOOKUP(2,1/($AH$1:INDIRECT("$AH$"&amp;ROW($AH418)-1)&lt;&gt;""),ROW($AH$1:INDIRECT("$AH$"&amp;ROW($AH418)-1))),1)&gt;=255,0,
VLOOKUP(INDIRECT("$G$"&amp;LOOKUP(2,1/($AH$1:INDIRECT("$AH$"&amp;ROW($AH418)-1)&lt;&gt;""),ROW($AH$1:INDIRECT("$AH$"&amp;ROW($AH418)-1)))),'EV and Base'!$A$1:$N$671,8,FALSE))))</f>
        <v/>
      </c>
      <c r="AI418" s="29" t="str" cm="1">
        <f t="array" aca="1" ref="AI418" ca="1">IF(NOT(ISNUMBER(INDEX($A:$A,LOOKUP(2,1/($A$1:INDIRECT("$A$"&amp;ROW($A418))&lt;&gt;""),ROW($A$1:INDIRECT("$A$"&amp;ROW($A418)))),1))),"",
ROUNDDOWN((((2*VLOOKUP($AA418,'EV and Base'!$A$1:$N$671,9,FALSE))+31+ROUNDDOWN($AC418/4,0))*$AB418)/100,0)+$AB418+10)</f>
        <v/>
      </c>
      <c r="AJ418" s="21" t="str" cm="1">
        <f t="array" aca="1" ref="AJ418" ca="1">IF(NOT(ISNUMBER(INDEX($A:$A, LOOKUP(2, 1 / ($A$1:INDIRECT("$A$"&amp;ROW($A418)) &lt;&gt; ""),ROW($A$1:INDIRECT("$A$"&amp;ROW($A418)))), 1))), "",
ROUNDDOWN((ROUNDDOWN((((2*VLOOKUP($AA418, 'EV and Base'!$A$1:$N$671, 10, FALSE))+31+ROUNDDOWN($AD418/4, 0))*$AB418)/100, 0)+5)*1.1, 0))</f>
        <v/>
      </c>
      <c r="AK418" s="21" t="str" cm="1">
        <f t="array" aca="1" ref="AK418" ca="1">IF(NOT(ISNUMBER(INDEX($A:$A, LOOKUP(2, 1 / ($A$1:INDIRECT("$A$"&amp;ROW($A418)) &lt;&gt; ""),ROW($A$1:INDIRECT("$A$"&amp;ROW($A418)))), 1))), "",
ROUNDDOWN((ROUNDDOWN((((2*VLOOKUP($AA418, 'EV and Base'!$A$1:$N$671, 11, FALSE))+30+ROUNDDOWN($AE418/4, 0))*$AB418)/100, 0)+5), 0)
&amp;"-"&amp;
ROUNDDOWN((ROUNDDOWN((((2*VLOOKUP($AA418, 'EV and Base'!$A$1:$N$671, 11, FALSE))+31+ROUNDDOWN($AE418/4, 0))*$AB418)/100, 0)+5), 0))</f>
        <v/>
      </c>
      <c r="AL418" s="21" t="str" cm="1">
        <f t="array" aca="1" ref="AL418" ca="1">IF(NOT(ISNUMBER(INDEX($A:$A, LOOKUP(2, 1 / ($A$1:INDIRECT("$A$"&amp;ROW($A418)) &lt;&gt; ""),ROW($A$1:INDIRECT("$A$"&amp;ROW($A418)))), 1))), "",
ROUNDDOWN((ROUNDDOWN((((2*VLOOKUP($AA418, 'EV and Base'!$A$1:$N$671, 12, FALSE))+0+ROUNDDOWN($AF418/4, 0))*$AB418)/100, 0)+5)*0.9, 0)
&amp;"-"&amp;
ROUNDDOWN((ROUNDDOWN((((2*VLOOKUP($AA418, 'EV and Base'!$A$1:$N$671, 12, FALSE))+31+ROUNDDOWN($AF418/4, 0))*$AB418)/100, 0)+5)*0.9, 0))</f>
        <v/>
      </c>
      <c r="AM418" s="21" t="str" cm="1">
        <f t="array" aca="1" ref="AM418" ca="1">IF(NOT(ISNUMBER(INDEX($A:$A, LOOKUP(2, 1 / ($A$1:INDIRECT("$A$"&amp;ROW($A418)) &lt;&gt; ""),ROW($A$1:INDIRECT("$A$"&amp;ROW($A418)))), 1))), "",
ROUNDDOWN((ROUNDDOWN((((2*VLOOKUP($AA418, 'EV and Base'!$A$1:$N$671, 13, FALSE))+30+ROUNDDOWN($AG418/4, 0))*$AB418)/100, 0)+5), 0)
&amp;"-"&amp;
ROUNDDOWN((ROUNDDOWN((((2*VLOOKUP($AA418, 'EV and Base'!$A$1:$N$671, 13, FALSE))+31+ROUNDDOWN($AG418/4, 0))*$AB418)/100, 0)+5), 0))</f>
        <v/>
      </c>
      <c r="AN418" s="25" t="str" cm="1">
        <f t="array" aca="1" ref="AN418" ca="1">IF(NOT(ISNUMBER(INDEX($A:$A, LOOKUP(2, 1 / ($A$1:INDIRECT("$A$"&amp;ROW($A418)) &lt;&gt; ""),ROW($A$1:INDIRECT("$A$"&amp;ROW($A418)))), 1))), "",
ROUNDDOWN((ROUNDDOWN((((2*VLOOKUP($AA418, 'EV and Base'!$A$1:$N$671, 14, FALSE))+31+ROUNDDOWN($AH418/4, 0))*$AB418)/100, 0)+5), 0))</f>
        <v/>
      </c>
      <c r="AO418" s="23" t="str" cm="1">
        <f t="array" aca="1" ref="AO418" ca="1">IF(NOT(ISNUMBER(INDEX($A:$A, LOOKUP(2, 1 / ($A$1:INDIRECT("$A$"&amp;ROW($A418)) &lt;&gt; ""),ROW($A$1:INDIRECT("$A$"&amp;ROW($A418)))), 1))), "",
ROUNDDOWN((((2*VLOOKUP($AA418, 'EV and Base'!$A$1:$N$671, 9, FALSE))+31+ROUNDDOWN($AC418/4, 0))*$AB418)/100, 0)+$AB418+10)</f>
        <v/>
      </c>
      <c r="AP418" s="2" t="str" cm="1">
        <f t="array" aca="1" ref="AP418" ca="1">IF(NOT(ISNUMBER(INDEX($A:$A, LOOKUP(2, 1 / ($A$1:INDIRECT("$A$"&amp;ROW($A418)) &lt;&gt; ""),ROW($A$1:INDIRECT("$A$"&amp;ROW($A418)))), 1))), "",
ROUNDDOWN((ROUNDDOWN((((2*VLOOKUP($AA418, 'EV and Base'!$A$1:$N$671, 10, FALSE))+31+ROUNDDOWN($AD418/4, 0))*$AB418)/100, 0)+5)*1.1, 0))</f>
        <v/>
      </c>
      <c r="AQ418" s="2" t="str" cm="1">
        <f t="array" aca="1" ref="AQ418" ca="1">IF(NOT(ISNUMBER(INDEX($A:$A, LOOKUP(2, 1 / ($A$1:INDIRECT("$A$"&amp;ROW($A418)) &lt;&gt; ""),ROW($A$1:INDIRECT("$A$"&amp;ROW($A418)))), 1))), "",
ROUNDDOWN((ROUNDDOWN((((2*VLOOKUP($AA418, 'EV and Base'!$A$1:$N$671, 11, FALSE))+$AV$2+ROUNDDOWN($AE418/4, 0))*$AB418)/100, 0)+5), 0))</f>
        <v/>
      </c>
      <c r="AR418" s="22" t="str" cm="1">
        <f t="array" aca="1" ref="AR418" ca="1">IF(NOT(ISNUMBER(INDEX($A:$A, LOOKUP(2, 1 / ($A$1:INDIRECT("$A$"&amp;ROW($A418)) &lt;&gt; ""),ROW($A$1:INDIRECT("$A$"&amp;ROW($A418)))), 1))), "",
ROUNDDOWN((ROUNDDOWN((((2*VLOOKUP($AA418, 'EV and Base'!$A$1:$N$671, 12, FALSE))+$AW$2+ROUNDDOWN($AF418/4, 0))*$AB418)/100, 0)+5)*0.9, 0))</f>
        <v/>
      </c>
      <c r="AS418" s="2" t="str" cm="1">
        <f t="array" aca="1" ref="AS418" ca="1">IF(NOT(ISNUMBER(INDEX($A:$A, LOOKUP(2, 1 / ($A$1:INDIRECT("$A$"&amp;ROW($A418)) &lt;&gt; ""),ROW($A$1:INDIRECT("$A$"&amp;ROW($A418)))), 1))), "",
ROUNDDOWN((ROUNDDOWN((((2*VLOOKUP($AA418, 'EV and Base'!$A$1:$N$671, 13, FALSE))+$AX$2+ROUNDDOWN($AG418/4, 0))*$AB418)/100, 0)+5), 0))</f>
        <v/>
      </c>
      <c r="AT418" s="24" t="str" cm="1">
        <f t="array" aca="1" ref="AT418" ca="1">IF(NOT(ISNUMBER(INDEX($A:$A, LOOKUP(2, 1 / ($A$1:INDIRECT("$A$"&amp;ROW($A418)) &lt;&gt; ""),ROW($A$1:INDIRECT("$A$"&amp;ROW($A418)))), 1))), "",
ROUNDDOWN((ROUNDDOWN((((2*VLOOKUP($AA418, 'EV and Base'!$A$1:$N$671, 14, FALSE))+31+ROUNDDOWN($AH418/4, 0))*$AB418)/100, 0)+5), 0))</f>
        <v/>
      </c>
      <c r="AU418" s="28">
        <v>255</v>
      </c>
      <c r="AY418" t="str" cm="1">
        <f t="array" aca="1" ref="AY418" ca="1">IF(NOT(ISNUMBER(INDEX($A:$A,LOOKUP(2,1/($A$1:INDIRECT("$A$"&amp;ROW($A418))&lt;&gt;""),ROW($A$1:INDIRECT("$A$"&amp;ROW($A418)))),1))),"",
INDEX($AY:$AY,LOOKUP(2,1/($AY$1:INDIRECT("$AY$"&amp;ROW($AY418)-1)&lt;&gt;""),ROW($AY$1:INDIRECT("$AY$"&amp;ROW($AY418)-1))),1)+$BL418)</f>
        <v/>
      </c>
      <c r="AZ418" s="3" t="str" cm="1">
        <f t="array" aca="1" ref="AZ418" ca="1">IF(NOT(ISNUMBER(INDEX($A:$A, LOOKUP(2, 1 / ($A$1:INDIRECT("$A$"&amp;ROW($A418)) &lt;&gt; ""),ROW($A$1:INDIRECT("$A$"&amp;ROW($A418)))), 1))), "",
VLOOKUP(INDIRECT("$G$"&amp;LOOKUP(2, 1 / ($AY$1:INDIRECT("$AY$"&amp;ROW($AY418)-1) &lt;&gt; ""),ROW($AY$1:INDIRECT("$AY$"&amp;ROW($AY418)-1)))),'EV and Base'!A341:N1011,2,FALSE))</f>
        <v/>
      </c>
      <c r="BA418" s="3" t="str" cm="1">
        <f t="array" aca="1" ref="BA418" ca="1">IF(NOT(ISNUMBER(INDEX($A:$A, LOOKUP(2, 1 / ($A$1:INDIRECT("$A$"&amp;ROW($A418)) &lt;&gt; ""),ROW($A$1:INDIRECT("$A$"&amp;ROW($A418)))), 1))), "",
INDIRECT("$I$"&amp;LOOKUP(2, 1 / ($AY$1:INDIRECT("$AY$"&amp;ROW($AY418)-1) &lt;&gt; ""),ROW($AY$1:INDIRECT("$AY$"&amp;ROW($AY418)-1)))))</f>
        <v/>
      </c>
      <c r="BB418" s="1" t="str" cm="1">
        <f t="array" aca="1" ref="BB418" ca="1">IF(NOT(ISNUMBER(INDEX($A:$A, LOOKUP(2, 1 / ($A$1:INDIRECT("$A$"&amp;ROW($A418)) &lt;&gt; ""),ROW($A$1:INDIRECT("$A$"&amp;ROW($A418)))), 1))), "",
INDIRECT("$AB$"&amp;LOOKUP(2, 1 / ($AY$1:INDIRECT("$AY$"&amp;ROW($AY418)-1) &lt;&gt; ""),ROW($AY$1:INDIRECT("$AY$"&amp;ROW($AY418)-1)))))</f>
        <v/>
      </c>
      <c r="BC418" s="3" t="str" cm="1">
        <f t="array" aca="1" ref="BC418" ca="1">IF(NOT(ISNUMBER(INDEX($A:$A,LOOKUP(2,1/($A$1:INDIRECT("$A$"&amp;ROW($A418))&lt;&gt;""),ROW($A$1:INDIRECT("$A$"&amp;ROW($A418)))),1))),"",
$BA418+$BA418+10)</f>
        <v/>
      </c>
      <c r="BD418" s="3" t="str" cm="1">
        <f t="array" aca="1" ref="BD418" ca="1">IF(NOT(ISNUMBER(INDEX($A:$A,LOOKUP(2,1/($A$1:INDIRECT("$A$"&amp;ROW($A418))&lt;&gt;""),ROW($A$1:INDIRECT("$A$"&amp;ROW($A418)))),1))),"",
$BA418+$BB418+10)</f>
        <v/>
      </c>
      <c r="BE418" s="3" t="str" cm="1">
        <f t="array" aca="1" ref="BE418" ca="1">IF(NOT(ISNUMBER(INDEX($A:$A,LOOKUP(2,1/($A$1:INDIRECT("$A$"&amp;ROW($A418))&lt;&gt;""),ROW($A$1:INDIRECT("$A$"&amp;ROW($A418)))),1))),"",
$BC418*$BC418)</f>
        <v/>
      </c>
      <c r="BF418" s="3" t="str" cm="1">
        <f t="array" aca="1" ref="BF418" ca="1">IF(NOT(ISNUMBER(INDEX($A:$A,LOOKUP(2,1/($A$1:INDIRECT("$A$"&amp;ROW($A418))&lt;&gt;""),ROW($A$1:INDIRECT("$A$"&amp;ROW($A418)))),1))),"",
$BD418*$BD418)</f>
        <v/>
      </c>
      <c r="BG418" s="3" t="str" cm="1">
        <f t="array" aca="1" ref="BG418" ca="1">IF(NOT(ISNUMBER(INDEX($A:$A,LOOKUP(2,1/($A$1:INDIRECT("$A$"&amp;ROW($A418))&lt;&gt;""),ROW($A$1:INDIRECT("$A$"&amp;ROW($A418)))),1))),"",
_xlfn.FLOOR.MATH(1.5*_xlfn.FLOOR.MATH($AZ418*BA418/5)))</f>
        <v/>
      </c>
      <c r="BH418" s="3" t="str" cm="1">
        <f t="array" aca="1" ref="BH418" ca="1">IF(NOT(ISNUMBER(INDEX($A:$A, LOOKUP(2, 1 / ($A$1:INDIRECT("$A$"&amp;ROW($A418)) &lt;&gt; ""),ROW($A$1:INDIRECT("$A$"&amp;ROW($A418)))), 1))), "",
_xlfn.FLOOR.MATH($BG418/IF(OR(INDIRECT("$C$"&amp;LOOKUP(2, 1 / ($AY$1:INDIRECT("$AY$"&amp;ROW($AY418)-1) &lt;&gt; ""),ROW($AY$1:INDIRECT("$AY$"&amp;ROW($AY418)-1))))="Multi",
INDIRECT("$C$"&amp;LOOKUP(2, 1 / ($AY$1:INDIRECT("$AY$"&amp;ROW($AY418)-1) &lt;&gt; ""),ROW($AY$1:INDIRECT("$AY$"&amp;ROW($AY418)-1))))="Double"),2,1)))</f>
        <v/>
      </c>
      <c r="BI418" s="3" t="str" cm="1">
        <f t="array" aca="1" ref="BI418" ca="1">IF(NOT(ISNUMBER(INDEX($A:$A,LOOKUP(2,1/($A$1:INDIRECT("$A$"&amp;ROW($A418))&lt;&gt;""),ROW($A$1:INDIRECT("$A$"&amp;ROW($A418)))),1))),"",
VLOOKUP($BC418,GameFreakSQRT!$A$1:$B$200,2,FALSE))</f>
        <v/>
      </c>
      <c r="BJ418" s="3" t="str" cm="1">
        <f t="array" aca="1" ref="BJ418" ca="1">IF(NOT(ISNUMBER(INDEX($A:$A,LOOKUP(2,1/($A$1:INDIRECT("$A$"&amp;ROW($A418))&lt;&gt;""),ROW($A$1:INDIRECT("$A$"&amp;ROW($A418)))),1))),"",
VLOOKUP($BD418,GameFreakSQRT!$A$1:$B$200,2,FALSE))</f>
        <v/>
      </c>
      <c r="BK418" s="3" t="str" cm="1">
        <f t="array" aca="1" ref="BK418" ca="1">IF(NOT(ISNUMBER(INDEX($A:$A,LOOKUP(2,1/($A$1:INDIRECT("$A$"&amp;ROW($A418))&lt;&gt;""),ROW($A$1:INDIRECT("$A$"&amp;ROW($A418)))),1))),"",
_xlfn.FLOOR.MATH((($BI418*$BE418)*$BH418)/($BJ418*$BF418))+1)</f>
        <v/>
      </c>
      <c r="BL418" s="3" t="str" cm="1">
        <f t="array" aca="1" ref="BL418" ca="1">IF(NOT(ISNUMBER(INDEX($A:$A,LOOKUP(2,1/($A$1:INDIRECT("$A$"&amp;ROW($A418))&lt;&gt;""),ROW($A$1:INDIRECT("$A$"&amp;ROW($A418)))),1))),"",
_xlfn.FLOOR.MATH($BK418*IF(NOT(INDIRECT("$Z$"&amp;LOOKUP(2, 1 / ($AY$1:INDIRECT("$AY$"&amp;ROW($AY418)-1) &lt;&gt; ""),ROW($AY$1:INDIRECT("$AY$"&amp;ROW($AY418)-1))))=""),1.5,1)))</f>
        <v/>
      </c>
      <c r="BM418" s="3" t="str" cm="1">
        <f t="array" aca="1" ref="BM418" ca="1">IF(NOT(ISNUMBER(INDEX($A:$A, LOOKUP(2, 1 / ($A$1:INDIRECT("$A$"&amp;ROW($A418)) &lt;&gt; ""),ROW($A$1:INDIRECT("$A$"&amp;ROW($A418)))), 1))), "",
INDIRECT("$Y$"&amp;LOOKUP(2, 1 / ($AY$1:INDIRECT("$AY$"&amp;ROW($AY418)-1) &lt;&gt; ""),ROW($AY$1:INDIRECT("$AY$"&amp;ROW($AY418)-1)))))</f>
        <v/>
      </c>
      <c r="BN418" s="3" t="str">
        <f t="shared" ca="1" si="37"/>
        <v/>
      </c>
    </row>
    <row r="419" spans="1:66" x14ac:dyDescent="0.45">
      <c r="A419" s="66" t="s">
        <v>75</v>
      </c>
      <c r="B419" s="66" t="s">
        <v>687</v>
      </c>
      <c r="C419" s="66" t="s">
        <v>221</v>
      </c>
      <c r="D419" s="66" t="s">
        <v>684</v>
      </c>
      <c r="E419" s="66" t="s">
        <v>48</v>
      </c>
      <c r="F419" s="56">
        <v>1</v>
      </c>
      <c r="G419" s="2" t="s">
        <v>334</v>
      </c>
      <c r="H419" s="2" t="s">
        <v>50</v>
      </c>
      <c r="I419" s="2">
        <v>37</v>
      </c>
      <c r="J419" s="2" t="s">
        <v>157</v>
      </c>
      <c r="K419" s="2" t="s">
        <v>281</v>
      </c>
      <c r="L419" s="2" t="s">
        <v>53</v>
      </c>
      <c r="M419" s="2" t="s">
        <v>407</v>
      </c>
      <c r="N419" s="2" t="s">
        <v>254</v>
      </c>
      <c r="O419" s="2" t="s">
        <v>645</v>
      </c>
      <c r="P419" s="2" t="s">
        <v>528</v>
      </c>
      <c r="Q419" s="2">
        <v>0</v>
      </c>
      <c r="R419" s="2">
        <f>_xlfn.FLOOR.MATH((((2*VLOOKUP(G419, 'EV and Base'!$A$1:$N$671, 9, FALSE))+$Q419)*$I419)/100)+$I419+10</f>
        <v>84</v>
      </c>
      <c r="S419" s="2">
        <f>_xlfn.FLOOR.MATH((_xlfn.FLOOR.MATH((((2*VLOOKUP($G419, 'EV and Base'!$A$1:$N$671, 10, FALSE))+$Q419)*$I419)/100)+5)*
IF(OR($J419="Lonely", $J419="Brave", $J419="Adamant", $J419="Naughty"), 1.1,
IF(OR($J419="Bold", $J419="Timid", $J419="Modest", $J419="Calm"), 0.9, 1)))</f>
        <v>60</v>
      </c>
      <c r="T419" s="2">
        <f>_xlfn.FLOOR.MATH((_xlfn.FLOOR.MATH((((2*VLOOKUP($G419, 'EV and Base'!$A$1:$N$671, 11, FALSE))+$Q419)*$I419)/100)+5)*
IF(OR($J419="Bold", $J419="Relaxed", $J419="Impish", $J419="Lax"), 1.1,
IF(OR($J419="Lonely", $J419="Hasty", $J419="Mild", $J419="Gentle"), 0.9, 1)))</f>
        <v>56</v>
      </c>
      <c r="U419" s="2">
        <f>_xlfn.FLOOR.MATH((_xlfn.FLOOR.MATH((((2*VLOOKUP($G419, 'EV and Base'!$A$1:$N$671, 12, FALSE))+$Q419)*$I419)/100)+5)*
IF(OR($J419="Modest", $J419="Mild", $J419="Quiet", $J419="Rash"), 1.1,
IF(OR($J419="Adamant", $J419="Impish", $J419="Jolly", $J419="Careful"), 0.9, 1)))</f>
        <v>30</v>
      </c>
      <c r="V419" s="2">
        <f>_xlfn.FLOOR.MATH((_xlfn.FLOOR.MATH((((2*VLOOKUP($G419, 'EV and Base'!$A$1:$N$671, 13, FALSE))+$Q419)*$I419)/100)+5)*
IF(OR($J419="Calm", $J419="Gentle", $J419="Sassy", $J419="Careful"), 1.1,
IF(OR($J419="Naughty", $J419="Lax", $J419="Naive", $J419="Rash"), 0.9, 1)))</f>
        <v>56</v>
      </c>
      <c r="W419" s="2">
        <f>_xlfn.FLOOR.MATH((_xlfn.FLOOR.MATH((((2*VLOOKUP($G419, 'EV and Base'!$A$1:$N$671, 14, FALSE))+$Q419)*$I419)/100)+5)*
IF(OR($J419="Timid", $J419="Hasty", $J419="Jolly", $J419="Naive"), 1.1,
IF(OR($J419="Brave", $J419="Relaxed", $J419="Quiet", $J419="Sassy"), 0.9, 1)))</f>
        <v>40</v>
      </c>
      <c r="X419" s="66">
        <v>2368</v>
      </c>
      <c r="Z419" s="1">
        <v>1</v>
      </c>
      <c r="AA419" s="23" t="str" cm="1">
        <f t="array" aca="1" ref="AA419" ca="1">IF(NOT(ISNUMBER(INDEX($A:$A,LOOKUP(2,1/($A$1:INDIRECT("$A$"&amp;ROW($A419))&lt;&gt;""),ROW($A$1:INDIRECT("$A$"&amp;ROW($A419)))),1))),"",
IF(NOT(ISNUMBER($A419)),$AA418,
IF($AB419&lt;16,"Lillipup",
IF($AB419&lt;32,"Herdier",
"Stoutland"))))</f>
        <v/>
      </c>
      <c r="AB419" s="25" t="str" cm="1">
        <f t="array" aca="1" ref="AB419" ca="1">IF(NOT(ISNUMBER(INDEX($A:$A, LOOKUP(2, 1 / ($A$1:INDIRECT("$A$"&amp;ROW($A419)) &lt;&gt; ""),ROW($A$1:INDIRECT("$A$"&amp;ROW($A419)))), 1))), "",
VLOOKUP($AY419,'Medium-Slow'!$A$1:$B$101,2,TRUE))</f>
        <v/>
      </c>
      <c r="AC419" s="23" t="str" cm="1">
        <f t="array" aca="1" ref="AC419" ca="1">IF(NOT(ISNUMBER(INDEX($A:$A, LOOKUP(2, 1 / ($A$1:INDIRECT("$A$"&amp;ROW($A419)) &lt;&gt; ""),ROW($A$1:INDIRECT("$A$"&amp;ROW($A419)))), 1))), "",
INDEX($AC:$AC, LOOKUP(2, 1 / ($AC$1:INDIRECT("$AC$"&amp;ROW($AC419)-1) &lt;&gt; ""),ROW($AC$1:INDIRECT("$AC$"&amp;ROW($AC419)-1))), 1)+
IF(INDEX($AC:$AC, LOOKUP(2, 1 / ($AC$1:INDIRECT("$AC$"&amp;ROW($AC419)-1) &lt;&gt; ""),ROW($AC$1:INDIRECT("$AC$"&amp;ROW($AC419)-1))), 1)+
INDEX($AD:$AD, LOOKUP(2, 1 / ($AD$1:INDIRECT("$AD$"&amp;ROW($AD419)-1) &lt;&gt; ""),ROW($AD$1:INDIRECT("$AD$"&amp;ROW($AD419)-1))), 1)+
INDEX($AE:$AE, LOOKUP(2, 1 / ($AE$1:INDIRECT("$AE$"&amp;ROW($AE419)-1) &lt;&gt; ""),ROW($AE$1:INDIRECT("$AE$"&amp;ROW($AD419)-1))), 1)+
INDEX($AE:$AF, LOOKUP(2, 1 / ($AF$1:INDIRECT("$AF$"&amp;ROW($AF419)-1) &lt;&gt; ""),ROW($AF$1:INDIRECT("$AF$"&amp;ROW($AD419)-1))), 1)+
INDEX($AG:$AG, LOOKUP(2, 1 / ($AG$1:INDIRECT("$AG$"&amp;ROW($AG419)-1) &lt;&gt; ""),ROW($AG$1:INDIRECT("$AG$"&amp;ROW($AD419)-1))), 1)+
INDEX($AH:$AH, LOOKUP(2, 1 / ($AH$1:INDIRECT("$AH$"&amp;ROW($AH419)-1) &lt;&gt; ""),ROW($AH$1:INDIRECT("$AH$"&amp;ROW($AD419)-1))), 1)&gt;=510,0,
IF(INDEX($AC:$AC, LOOKUP(2, 1 / ($AC$1:INDIRECT("$AC$"&amp;ROW($AC419)-1) &lt;&gt; ""),ROW($AC$1:INDIRECT("$AC$"&amp;ROW($AC419)-1))), 1)&gt;=255,0,
VLOOKUP(INDIRECT("$G$"&amp;LOOKUP(2, 1 / ($AC$1:INDIRECT("$AC$"&amp;ROW($AC419)-1) &lt;&gt; ""),ROW($AC$1:INDIRECT("$AC$"&amp;ROW($AC419)-1)))), 'EV and Base'!$A$1:$N$671, 3, FALSE))))</f>
        <v/>
      </c>
      <c r="AD419" s="2" t="str" cm="1">
        <f t="array" aca="1" ref="AD419" ca="1">IF(NOT(ISNUMBER(INDEX($A:$A, LOOKUP(2, 1 / ($A$1:INDIRECT("$A$"&amp;ROW($A419)) &lt;&gt; ""),ROW($A$1:INDIRECT("$A$"&amp;ROW($A419)))), 1))), "",
INDEX($AD:$AD, LOOKUP(2, 1 / ($AD$1:INDIRECT("$AD$"&amp;ROW($AD419)-1) &lt;&gt; ""),ROW($AD$1:INDIRECT("$AD$"&amp;ROW($AD419)-1))), 1)+
IF(INDEX($AC:$AC, LOOKUP(2, 1 / ($AC$1:INDIRECT("$AC$"&amp;ROW($AC419)-1) &lt;&gt; ""),ROW($AC$1:INDIRECT("$AC$"&amp;ROW($AC419)-1))), 1)+
INDEX($AD:$AD, LOOKUP(2, 1 / ($AD$1:INDIRECT("$AD$"&amp;ROW($AD419)-1) &lt;&gt; ""),ROW($AD$1:INDIRECT("$AD$"&amp;ROW($AD419)-1))), 1)+
INDEX($AE:$AE, LOOKUP(2, 1 / ($AE$1:INDIRECT("$AE$"&amp;ROW($AE419)-1) &lt;&gt; ""),ROW($AE$1:INDIRECT("$AE$"&amp;ROW($AD419)-1))), 1)+
INDEX($AE:$AF, LOOKUP(2, 1 / ($AF$1:INDIRECT("$AF$"&amp;ROW($AF419)-1) &lt;&gt; ""),ROW($AF$1:INDIRECT("$AF$"&amp;ROW($AD419)-1))), 1)+
INDEX($AG:$AG, LOOKUP(2, 1 / ($AG$1:INDIRECT("$AG$"&amp;ROW($AG419)-1) &lt;&gt; ""),ROW($AG$1:INDIRECT("$AG$"&amp;ROW($AD419)-1))), 1)+
INDEX($AH:$AH, LOOKUP(2, 1 / ($AH$1:INDIRECT("$AH$"&amp;ROW($AH419)-1) &lt;&gt; ""),ROW($AH$1:INDIRECT("$AH$"&amp;ROW($AD419)-1))), 1)&gt;=510,0,
IF(INDEX($AD:$AD, LOOKUP(2, 1 / ($AD$1:INDIRECT("$AD$"&amp;ROW($AD419)-1) &lt;&gt; ""),ROW($AD$1:INDIRECT("$AD$"&amp;ROW($AD419)-1))), 1)&gt;=255,0,
VLOOKUP(INDIRECT("$G$"&amp;LOOKUP(2, 1 / ($AD$1:INDIRECT("$AD$"&amp;ROW($AD419)-1) &lt;&gt; ""),ROW($AD$1:INDIRECT("$AD$"&amp;ROW($AD419)-1)))), 'EV and Base'!$A$1:$N$671, 4, FALSE))))</f>
        <v/>
      </c>
      <c r="AE419" s="2" t="str" cm="1">
        <f t="array" aca="1" ref="AE419" ca="1">IF(NOT(ISNUMBER(INDEX($A:$A,LOOKUP(2,1/($A$1:INDIRECT("$A$"&amp;ROW($A419))&lt;&gt;""),ROW($A$1:INDIRECT("$A$"&amp;ROW($A419)))),1))),"",
INDEX($AE:$AE,LOOKUP(2,1/($AE$1:INDIRECT("$AE$"&amp;ROW($AE419)-1)&lt;&gt;""),ROW($AE$1:INDIRECT("$AE$"&amp;ROW($AE419)-1))),1)+
IF(INDEX($AC:$AC,LOOKUP(2,1/($AC$1:INDIRECT("$AC$"&amp;ROW($AC419)-1)&lt;&gt;""),ROW($AC$1:INDIRECT("$AC$"&amp;ROW($AC419)-1))),1)+
INDEX($AD:$AD,LOOKUP(2,1/($AD$1:INDIRECT("$AD$"&amp;ROW($AD419)-1)&lt;&gt;""),ROW($AD$1:INDIRECT("$AD$"&amp;ROW($AD419)-1))),1)+
INDEX($AE:$AE,LOOKUP(2,1/($AE$1:INDIRECT("$AE$"&amp;ROW($AE419)-1)&lt;&gt;""),ROW($AE$1:INDIRECT("$AE$"&amp;ROW($AD419)-1))),1)+
INDEX($AE:$AF,LOOKUP(2,1/($AF$1:INDIRECT("$AF$"&amp;ROW($AF419)-1)&lt;&gt;""),ROW($AF$1:INDIRECT("$AF$"&amp;ROW($AD419)-1))),1)+
INDEX($AG:$AG,LOOKUP(2,1/($AG$1:INDIRECT("$AG$"&amp;ROW($AG419)-1)&lt;&gt;""),ROW($AG$1:INDIRECT("$AG$"&amp;ROW($AD419)-1))),1)+
INDEX($AH:$AH,LOOKUP(2,1/($AH$1:INDIRECT("$AH$"&amp;ROW($AH419)-1)&lt;&gt;""),ROW($AH$1:INDIRECT("$AH$"&amp;ROW($AD419)-1))),1)&gt;=510,0,
IF(INDEX($AE:$AE,LOOKUP(2,1/($AE$1:INDIRECT("$AE$"&amp;ROW($AE419)-1)&lt;&gt;""),ROW($AE$1:INDIRECT("$AE$"&amp;ROW($AE419)-1))),1)&gt;=255,0,
VLOOKUP(INDIRECT("$G$"&amp;LOOKUP(2,1/($AE$1:INDIRECT("$AE$"&amp;ROW($AE419)-1)&lt;&gt;""),ROW($AE$1:INDIRECT("$AE$"&amp;ROW($AE419)-1)))),'EV and Base'!$A$1:$N$671,5,FALSE))))</f>
        <v/>
      </c>
      <c r="AF419" s="2" t="str" cm="1">
        <f t="array" aca="1" ref="AF419" ca="1">IF(NOT(ISNUMBER(INDEX($A:$A, LOOKUP(2, 1 / ($A$1:INDIRECT("$A$"&amp;ROW($A419)) &lt;&gt; ""),ROW($A$1:INDIRECT("$A$"&amp;ROW($A419)))), 1))), "",
INDEX($AF:$AF, LOOKUP(2, 1 / ($AF$1:INDIRECT("$AF$"&amp;ROW($AF419)-1) &lt;&gt; ""),ROW($AF$1:INDIRECT("$AF$"&amp;ROW($AF419)-1))), 1)+
IF(INDEX($AC:$AC, LOOKUP(2, 1 / ($AC$1:INDIRECT("$AC$"&amp;ROW($AC419)-1) &lt;&gt; ""),ROW($AC$1:INDIRECT("$AC$"&amp;ROW($AC419)-1))), 1)+
INDEX($AD:$AD, LOOKUP(2, 1 / ($AD$1:INDIRECT("$AD$"&amp;ROW($AD419)-1) &lt;&gt; ""),ROW($AD$1:INDIRECT("$AD$"&amp;ROW($AD419)-1))), 1)+
INDEX($AE:$AE, LOOKUP(2, 1 / ($AE$1:INDIRECT("$AE$"&amp;ROW($AE419)-1) &lt;&gt; ""),ROW($AE$1:INDIRECT("$AE$"&amp;ROW($AD419)-1))), 1)+
INDEX($AE:$AF, LOOKUP(2, 1 / ($AF$1:INDIRECT("$AF$"&amp;ROW($AF419)-1) &lt;&gt; ""),ROW($AF$1:INDIRECT("$AF$"&amp;ROW($AD419)-1))), 1)+
INDEX($AG:$AG, LOOKUP(2, 1 / ($AG$1:INDIRECT("$AG$"&amp;ROW($AG419)-1) &lt;&gt; ""),ROW($AG$1:INDIRECT("$AG$"&amp;ROW($AD419)-1))), 1)+
INDEX($AH:$AH, LOOKUP(2, 1 / ($AH$1:INDIRECT("$AH$"&amp;ROW($AH419)-1) &lt;&gt; ""),ROW($AH$1:INDIRECT("$AH$"&amp;ROW($AD419)-1))), 1)&gt;=510,0,
IF(INDEX($AF:$AF, LOOKUP(2, 1 / ($AF$1:INDIRECT("$AF$"&amp;ROW($AF419)-1) &lt;&gt; ""),ROW($AF$1:INDIRECT("$AF$"&amp;ROW($AF419)-1))), 1)&gt;=255,0,
VLOOKUP(INDIRECT("$G$"&amp;LOOKUP(2, 1 / ($AF$1:INDIRECT("$AF$"&amp;ROW($AF419)-1) &lt;&gt; ""),ROW($AF$1:INDIRECT("$AF$"&amp;ROW($AF419)-1)))), 'EV and Base'!$A$1:$N$671, 6, FALSE))))</f>
        <v/>
      </c>
      <c r="AG419" s="2" t="str" cm="1">
        <f t="array" aca="1" ref="AG419" ca="1">IF(NOT(ISNUMBER(INDEX($A:$A, LOOKUP(2, 1 / ($A$1:INDIRECT("$A$"&amp;ROW($A419)) &lt;&gt; ""),ROW($A$1:INDIRECT("$A$"&amp;ROW($A419)))), 1))), "",
INDEX($AG:$AG, LOOKUP(2, 1 / ($AG$1:INDIRECT("$AG$"&amp;ROW($AG419)-1) &lt;&gt; ""),ROW($AG$1:INDIRECT("$AG$"&amp;ROW($AG419)-1))), 1)+
IF(INDEX($AC:$AC, LOOKUP(2, 1 / ($AC$1:INDIRECT("$AC$"&amp;ROW($AC419)-1) &lt;&gt; ""),ROW($AC$1:INDIRECT("$AC$"&amp;ROW($AC419)-1))), 1)+
INDEX($AD:$AD, LOOKUP(2, 1 / ($AD$1:INDIRECT("$AD$"&amp;ROW($AD419)-1) &lt;&gt; ""),ROW($AD$1:INDIRECT("$AD$"&amp;ROW($AD419)-1))), 1)+
INDEX($AE:$AE, LOOKUP(2, 1 / ($AE$1:INDIRECT("$AE$"&amp;ROW($AE419)-1) &lt;&gt; ""),ROW($AE$1:INDIRECT("$AE$"&amp;ROW($AD419)-1))), 1)+
INDEX($AE:$AF, LOOKUP(2, 1 / ($AF$1:INDIRECT("$AF$"&amp;ROW($AF419)-1) &lt;&gt; ""),ROW($AF$1:INDIRECT("$AF$"&amp;ROW($AD419)-1))), 1)+
INDEX($AG:$AG, LOOKUP(2, 1 / ($AG$1:INDIRECT("$AG$"&amp;ROW($AG419)-1) &lt;&gt; ""),ROW($AG$1:INDIRECT("$AG$"&amp;ROW($AD419)-1))), 1)+
INDEX($AH:$AH, LOOKUP(2, 1 / ($AH$1:INDIRECT("$AH$"&amp;ROW($AH419)-1) &lt;&gt; ""),ROW($AH$1:INDIRECT("$AH$"&amp;ROW($AD419)-1))), 1)&gt;=510,0,
IF(INDEX($AG:$AG, LOOKUP(2, 1 / ($AG$1:INDIRECT("$AG$"&amp;ROW($AG419)-1) &lt;&gt; ""),ROW($AG$1:INDIRECT("$AG$"&amp;ROW($AG419)-1))), 1)&gt;=255,0,
VLOOKUP(INDIRECT("$G$"&amp;LOOKUP(2, 1 / ($AG$1:INDIRECT("$AG$"&amp;ROW($AG419)-1) &lt;&gt; ""),ROW($AG$1:INDIRECT("$AG$"&amp;ROW($AG419)-1)))), 'EV and Base'!$A$1:$N$671, 7, FALSE))))</f>
        <v/>
      </c>
      <c r="AH419" s="24" t="str" cm="1">
        <f t="array" aca="1" ref="AH419" ca="1">IF(NOT(ISNUMBER(INDEX($A:$A,LOOKUP(2,1/($A$1:INDIRECT("$A$"&amp;ROW($A419))&lt;&gt;""),ROW($A$1:INDIRECT("$A$"&amp;ROW($A419)))),1))),"",
INDEX($AH:$AH,LOOKUP(2,1/($AH$1:INDIRECT("$AH$"&amp;ROW($AH419)-1)&lt;&gt;""),ROW($AH$1:INDIRECT("$AH$"&amp;ROW($AH419)-1))),1)+
IF(INDEX($AC:$AC,LOOKUP(2,1/($AC$1:INDIRECT("$AC$"&amp;ROW($AC419)-1)&lt;&gt;""),ROW($AC$1:INDIRECT("$AC$"&amp;ROW($AC419)-1))),1)+
INDEX($AD:$AD,LOOKUP(2,1/($AD$1:INDIRECT("$AD$"&amp;ROW($AD419)-1)&lt;&gt;""),ROW($AD$1:INDIRECT("$AD$"&amp;ROW($AD419)-1))),1)+
INDEX($AE:$AE,LOOKUP(2,1/($AE$1:INDIRECT("$AE$"&amp;ROW($AE419)-1)&lt;&gt;""),ROW($AE$1:INDIRECT("$AE$"&amp;ROW($AD419)-1))),1)+
INDEX($AE:$AF,LOOKUP(2,1/($AF$1:INDIRECT("$AF$"&amp;ROW($AF419)-1)&lt;&gt;""),ROW($AF$1:INDIRECT("$AF$"&amp;ROW($AD419)-1))),1)+
INDEX($AG:$AG,LOOKUP(2,1/($AG$1:INDIRECT("$AG$"&amp;ROW($AG419)-1)&lt;&gt;""),ROW($AG$1:INDIRECT("$AG$"&amp;ROW($AD419)-1))),1)+
INDEX($AH:$AH,LOOKUP(2,1/($AH$1:INDIRECT("$AH$"&amp;ROW($AH419)-1)&lt;&gt;""),ROW($AH$1:INDIRECT("$AH$"&amp;ROW($AD419)-1))),1)&gt;=510,0,
IF(INDEX($AH:$AH,LOOKUP(2,1/($AH$1:INDIRECT("$AH$"&amp;ROW($AH419)-1)&lt;&gt;""),ROW($AH$1:INDIRECT("$AH$"&amp;ROW($AH419)-1))),1)&gt;=255,0,
VLOOKUP(INDIRECT("$G$"&amp;LOOKUP(2,1/($AH$1:INDIRECT("$AH$"&amp;ROW($AH419)-1)&lt;&gt;""),ROW($AH$1:INDIRECT("$AH$"&amp;ROW($AH419)-1)))),'EV and Base'!$A$1:$N$671,8,FALSE))))</f>
        <v/>
      </c>
      <c r="AI419" s="29" t="str" cm="1">
        <f t="array" aca="1" ref="AI419" ca="1">IF(NOT(ISNUMBER(INDEX($A:$A,LOOKUP(2,1/($A$1:INDIRECT("$A$"&amp;ROW($A419))&lt;&gt;""),ROW($A$1:INDIRECT("$A$"&amp;ROW($A419)))),1))),"",
ROUNDDOWN((((2*VLOOKUP($AA419,'EV and Base'!$A$1:$N$671,9,FALSE))+31+ROUNDDOWN($AC419/4,0))*$AB419)/100,0)+$AB419+10)</f>
        <v/>
      </c>
      <c r="AJ419" s="21" t="str" cm="1">
        <f t="array" aca="1" ref="AJ419" ca="1">IF(NOT(ISNUMBER(INDEX($A:$A, LOOKUP(2, 1 / ($A$1:INDIRECT("$A$"&amp;ROW($A419)) &lt;&gt; ""),ROW($A$1:INDIRECT("$A$"&amp;ROW($A419)))), 1))), "",
ROUNDDOWN((ROUNDDOWN((((2*VLOOKUP($AA419, 'EV and Base'!$A$1:$N$671, 10, FALSE))+31+ROUNDDOWN($AD419/4, 0))*$AB419)/100, 0)+5)*1.1, 0))</f>
        <v/>
      </c>
      <c r="AK419" s="21" t="str" cm="1">
        <f t="array" aca="1" ref="AK419" ca="1">IF(NOT(ISNUMBER(INDEX($A:$A, LOOKUP(2, 1 / ($A$1:INDIRECT("$A$"&amp;ROW($A419)) &lt;&gt; ""),ROW($A$1:INDIRECT("$A$"&amp;ROW($A419)))), 1))), "",
ROUNDDOWN((ROUNDDOWN((((2*VLOOKUP($AA419, 'EV and Base'!$A$1:$N$671, 11, FALSE))+30+ROUNDDOWN($AE419/4, 0))*$AB419)/100, 0)+5), 0)
&amp;"-"&amp;
ROUNDDOWN((ROUNDDOWN((((2*VLOOKUP($AA419, 'EV and Base'!$A$1:$N$671, 11, FALSE))+31+ROUNDDOWN($AE419/4, 0))*$AB419)/100, 0)+5), 0))</f>
        <v/>
      </c>
      <c r="AL419" s="21" t="str" cm="1">
        <f t="array" aca="1" ref="AL419" ca="1">IF(NOT(ISNUMBER(INDEX($A:$A, LOOKUP(2, 1 / ($A$1:INDIRECT("$A$"&amp;ROW($A419)) &lt;&gt; ""),ROW($A$1:INDIRECT("$A$"&amp;ROW($A419)))), 1))), "",
ROUNDDOWN((ROUNDDOWN((((2*VLOOKUP($AA419, 'EV and Base'!$A$1:$N$671, 12, FALSE))+0+ROUNDDOWN($AF419/4, 0))*$AB419)/100, 0)+5)*0.9, 0)
&amp;"-"&amp;
ROUNDDOWN((ROUNDDOWN((((2*VLOOKUP($AA419, 'EV and Base'!$A$1:$N$671, 12, FALSE))+31+ROUNDDOWN($AF419/4, 0))*$AB419)/100, 0)+5)*0.9, 0))</f>
        <v/>
      </c>
      <c r="AM419" s="21" t="str" cm="1">
        <f t="array" aca="1" ref="AM419" ca="1">IF(NOT(ISNUMBER(INDEX($A:$A, LOOKUP(2, 1 / ($A$1:INDIRECT("$A$"&amp;ROW($A419)) &lt;&gt; ""),ROW($A$1:INDIRECT("$A$"&amp;ROW($A419)))), 1))), "",
ROUNDDOWN((ROUNDDOWN((((2*VLOOKUP($AA419, 'EV and Base'!$A$1:$N$671, 13, FALSE))+30+ROUNDDOWN($AG419/4, 0))*$AB419)/100, 0)+5), 0)
&amp;"-"&amp;
ROUNDDOWN((ROUNDDOWN((((2*VLOOKUP($AA419, 'EV and Base'!$A$1:$N$671, 13, FALSE))+31+ROUNDDOWN($AG419/4, 0))*$AB419)/100, 0)+5), 0))</f>
        <v/>
      </c>
      <c r="AN419" s="25" t="str" cm="1">
        <f t="array" aca="1" ref="AN419" ca="1">IF(NOT(ISNUMBER(INDEX($A:$A, LOOKUP(2, 1 / ($A$1:INDIRECT("$A$"&amp;ROW($A419)) &lt;&gt; ""),ROW($A$1:INDIRECT("$A$"&amp;ROW($A419)))), 1))), "",
ROUNDDOWN((ROUNDDOWN((((2*VLOOKUP($AA419, 'EV and Base'!$A$1:$N$671, 14, FALSE))+31+ROUNDDOWN($AH419/4, 0))*$AB419)/100, 0)+5), 0))</f>
        <v/>
      </c>
      <c r="AO419" s="23" t="str" cm="1">
        <f t="array" aca="1" ref="AO419" ca="1">IF(NOT(ISNUMBER(INDEX($A:$A, LOOKUP(2, 1 / ($A$1:INDIRECT("$A$"&amp;ROW($A419)) &lt;&gt; ""),ROW($A$1:INDIRECT("$A$"&amp;ROW($A419)))), 1))), "",
ROUNDDOWN((((2*VLOOKUP($AA419, 'EV and Base'!$A$1:$N$671, 9, FALSE))+31+ROUNDDOWN($AC419/4, 0))*$AB419)/100, 0)+$AB419+10)</f>
        <v/>
      </c>
      <c r="AP419" s="2" t="str" cm="1">
        <f t="array" aca="1" ref="AP419" ca="1">IF(NOT(ISNUMBER(INDEX($A:$A, LOOKUP(2, 1 / ($A$1:INDIRECT("$A$"&amp;ROW($A419)) &lt;&gt; ""),ROW($A$1:INDIRECT("$A$"&amp;ROW($A419)))), 1))), "",
ROUNDDOWN((ROUNDDOWN((((2*VLOOKUP($AA419, 'EV and Base'!$A$1:$N$671, 10, FALSE))+31+ROUNDDOWN($AD419/4, 0))*$AB419)/100, 0)+5)*1.1, 0))</f>
        <v/>
      </c>
      <c r="AQ419" s="2" t="str" cm="1">
        <f t="array" aca="1" ref="AQ419" ca="1">IF(NOT(ISNUMBER(INDEX($A:$A, LOOKUP(2, 1 / ($A$1:INDIRECT("$A$"&amp;ROW($A419)) &lt;&gt; ""),ROW($A$1:INDIRECT("$A$"&amp;ROW($A419)))), 1))), "",
ROUNDDOWN((ROUNDDOWN((((2*VLOOKUP($AA419, 'EV and Base'!$A$1:$N$671, 11, FALSE))+$AV$2+ROUNDDOWN($AE419/4, 0))*$AB419)/100, 0)+5), 0))</f>
        <v/>
      </c>
      <c r="AR419" s="22" t="str" cm="1">
        <f t="array" aca="1" ref="AR419" ca="1">IF(NOT(ISNUMBER(INDEX($A:$A, LOOKUP(2, 1 / ($A$1:INDIRECT("$A$"&amp;ROW($A419)) &lt;&gt; ""),ROW($A$1:INDIRECT("$A$"&amp;ROW($A419)))), 1))), "",
ROUNDDOWN((ROUNDDOWN((((2*VLOOKUP($AA419, 'EV and Base'!$A$1:$N$671, 12, FALSE))+$AW$2+ROUNDDOWN($AF419/4, 0))*$AB419)/100, 0)+5)*0.9, 0))</f>
        <v/>
      </c>
      <c r="AS419" s="2" t="str" cm="1">
        <f t="array" aca="1" ref="AS419" ca="1">IF(NOT(ISNUMBER(INDEX($A:$A, LOOKUP(2, 1 / ($A$1:INDIRECT("$A$"&amp;ROW($A419)) &lt;&gt; ""),ROW($A$1:INDIRECT("$A$"&amp;ROW($A419)))), 1))), "",
ROUNDDOWN((ROUNDDOWN((((2*VLOOKUP($AA419, 'EV and Base'!$A$1:$N$671, 13, FALSE))+$AX$2+ROUNDDOWN($AG419/4, 0))*$AB419)/100, 0)+5), 0))</f>
        <v/>
      </c>
      <c r="AT419" s="24" t="str" cm="1">
        <f t="array" aca="1" ref="AT419" ca="1">IF(NOT(ISNUMBER(INDEX($A:$A, LOOKUP(2, 1 / ($A$1:INDIRECT("$A$"&amp;ROW($A419)) &lt;&gt; ""),ROW($A$1:INDIRECT("$A$"&amp;ROW($A419)))), 1))), "",
ROUNDDOWN((ROUNDDOWN((((2*VLOOKUP($AA419, 'EV and Base'!$A$1:$N$671, 14, FALSE))+31+ROUNDDOWN($AH419/4, 0))*$AB419)/100, 0)+5), 0))</f>
        <v/>
      </c>
      <c r="AU419" s="28">
        <v>255</v>
      </c>
      <c r="AY419" t="str" cm="1">
        <f t="array" aca="1" ref="AY419" ca="1">IF(NOT(ISNUMBER(INDEX($A:$A,LOOKUP(2,1/($A$1:INDIRECT("$A$"&amp;ROW($A419))&lt;&gt;""),ROW($A$1:INDIRECT("$A$"&amp;ROW($A419)))),1))),"",
INDEX($AY:$AY,LOOKUP(2,1/($AY$1:INDIRECT("$AY$"&amp;ROW($AY419)-1)&lt;&gt;""),ROW($AY$1:INDIRECT("$AY$"&amp;ROW($AY419)-1))),1)+$BL419)</f>
        <v/>
      </c>
      <c r="AZ419" s="3" t="str" cm="1">
        <f t="array" aca="1" ref="AZ419" ca="1">IF(NOT(ISNUMBER(INDEX($A:$A, LOOKUP(2, 1 / ($A$1:INDIRECT("$A$"&amp;ROW($A419)) &lt;&gt; ""),ROW($A$1:INDIRECT("$A$"&amp;ROW($A419)))), 1))), "",
VLOOKUP(INDIRECT("$G$"&amp;LOOKUP(2, 1 / ($AY$1:INDIRECT("$AY$"&amp;ROW($AY419)-1) &lt;&gt; ""),ROW($AY$1:INDIRECT("$AY$"&amp;ROW($AY419)-1)))),'EV and Base'!A342:N1012,2,FALSE))</f>
        <v/>
      </c>
      <c r="BA419" s="3" t="str" cm="1">
        <f t="array" aca="1" ref="BA419" ca="1">IF(NOT(ISNUMBER(INDEX($A:$A, LOOKUP(2, 1 / ($A$1:INDIRECT("$A$"&amp;ROW($A419)) &lt;&gt; ""),ROW($A$1:INDIRECT("$A$"&amp;ROW($A419)))), 1))), "",
INDIRECT("$I$"&amp;LOOKUP(2, 1 / ($AY$1:INDIRECT("$AY$"&amp;ROW($AY419)-1) &lt;&gt; ""),ROW($AY$1:INDIRECT("$AY$"&amp;ROW($AY419)-1)))))</f>
        <v/>
      </c>
      <c r="BB419" s="1" t="str" cm="1">
        <f t="array" aca="1" ref="BB419" ca="1">IF(NOT(ISNUMBER(INDEX($A:$A, LOOKUP(2, 1 / ($A$1:INDIRECT("$A$"&amp;ROW($A419)) &lt;&gt; ""),ROW($A$1:INDIRECT("$A$"&amp;ROW($A419)))), 1))), "",
INDIRECT("$AB$"&amp;LOOKUP(2, 1 / ($AY$1:INDIRECT("$AY$"&amp;ROW($AY419)-1) &lt;&gt; ""),ROW($AY$1:INDIRECT("$AY$"&amp;ROW($AY419)-1)))))</f>
        <v/>
      </c>
      <c r="BC419" s="3" t="str" cm="1">
        <f t="array" aca="1" ref="BC419" ca="1">IF(NOT(ISNUMBER(INDEX($A:$A,LOOKUP(2,1/($A$1:INDIRECT("$A$"&amp;ROW($A419))&lt;&gt;""),ROW($A$1:INDIRECT("$A$"&amp;ROW($A419)))),1))),"",
$BA419+$BA419+10)</f>
        <v/>
      </c>
      <c r="BD419" s="3" t="str" cm="1">
        <f t="array" aca="1" ref="BD419" ca="1">IF(NOT(ISNUMBER(INDEX($A:$A,LOOKUP(2,1/($A$1:INDIRECT("$A$"&amp;ROW($A419))&lt;&gt;""),ROW($A$1:INDIRECT("$A$"&amp;ROW($A419)))),1))),"",
$BA419+$BB419+10)</f>
        <v/>
      </c>
      <c r="BE419" s="3" t="str" cm="1">
        <f t="array" aca="1" ref="BE419" ca="1">IF(NOT(ISNUMBER(INDEX($A:$A,LOOKUP(2,1/($A$1:INDIRECT("$A$"&amp;ROW($A419))&lt;&gt;""),ROW($A$1:INDIRECT("$A$"&amp;ROW($A419)))),1))),"",
$BC419*$BC419)</f>
        <v/>
      </c>
      <c r="BF419" s="3" t="str" cm="1">
        <f t="array" aca="1" ref="BF419" ca="1">IF(NOT(ISNUMBER(INDEX($A:$A,LOOKUP(2,1/($A$1:INDIRECT("$A$"&amp;ROW($A419))&lt;&gt;""),ROW($A$1:INDIRECT("$A$"&amp;ROW($A419)))),1))),"",
$BD419*$BD419)</f>
        <v/>
      </c>
      <c r="BG419" s="3" t="str" cm="1">
        <f t="array" aca="1" ref="BG419" ca="1">IF(NOT(ISNUMBER(INDEX($A:$A,LOOKUP(2,1/($A$1:INDIRECT("$A$"&amp;ROW($A419))&lt;&gt;""),ROW($A$1:INDIRECT("$A$"&amp;ROW($A419)))),1))),"",
_xlfn.FLOOR.MATH(1.5*_xlfn.FLOOR.MATH($AZ419*BA419/5)))</f>
        <v/>
      </c>
      <c r="BH419" s="3" t="str" cm="1">
        <f t="array" aca="1" ref="BH419" ca="1">IF(NOT(ISNUMBER(INDEX($A:$A, LOOKUP(2, 1 / ($A$1:INDIRECT("$A$"&amp;ROW($A419)) &lt;&gt; ""),ROW($A$1:INDIRECT("$A$"&amp;ROW($A419)))), 1))), "",
_xlfn.FLOOR.MATH($BG419/IF(OR(INDIRECT("$C$"&amp;LOOKUP(2, 1 / ($AY$1:INDIRECT("$AY$"&amp;ROW($AY419)-1) &lt;&gt; ""),ROW($AY$1:INDIRECT("$AY$"&amp;ROW($AY419)-1))))="Multi",
INDIRECT("$C$"&amp;LOOKUP(2, 1 / ($AY$1:INDIRECT("$AY$"&amp;ROW($AY419)-1) &lt;&gt; ""),ROW($AY$1:INDIRECT("$AY$"&amp;ROW($AY419)-1))))="Double"),2,1)))</f>
        <v/>
      </c>
      <c r="BI419" s="3" t="str" cm="1">
        <f t="array" aca="1" ref="BI419" ca="1">IF(NOT(ISNUMBER(INDEX($A:$A,LOOKUP(2,1/($A$1:INDIRECT("$A$"&amp;ROW($A419))&lt;&gt;""),ROW($A$1:INDIRECT("$A$"&amp;ROW($A419)))),1))),"",
VLOOKUP($BC419,GameFreakSQRT!$A$1:$B$200,2,FALSE))</f>
        <v/>
      </c>
      <c r="BJ419" s="3" t="str" cm="1">
        <f t="array" aca="1" ref="BJ419" ca="1">IF(NOT(ISNUMBER(INDEX($A:$A,LOOKUP(2,1/($A$1:INDIRECT("$A$"&amp;ROW($A419))&lt;&gt;""),ROW($A$1:INDIRECT("$A$"&amp;ROW($A419)))),1))),"",
VLOOKUP($BD419,GameFreakSQRT!$A$1:$B$200,2,FALSE))</f>
        <v/>
      </c>
      <c r="BK419" s="3" t="str" cm="1">
        <f t="array" aca="1" ref="BK419" ca="1">IF(NOT(ISNUMBER(INDEX($A:$A,LOOKUP(2,1/($A$1:INDIRECT("$A$"&amp;ROW($A419))&lt;&gt;""),ROW($A$1:INDIRECT("$A$"&amp;ROW($A419)))),1))),"",
_xlfn.FLOOR.MATH((($BI419*$BE419)*$BH419)/($BJ419*$BF419))+1)</f>
        <v/>
      </c>
      <c r="BL419" s="3" t="str" cm="1">
        <f t="array" aca="1" ref="BL419" ca="1">IF(NOT(ISNUMBER(INDEX($A:$A,LOOKUP(2,1/($A$1:INDIRECT("$A$"&amp;ROW($A419))&lt;&gt;""),ROW($A$1:INDIRECT("$A$"&amp;ROW($A419)))),1))),"",
_xlfn.FLOOR.MATH($BK419*IF(NOT(INDIRECT("$Z$"&amp;LOOKUP(2, 1 / ($AY$1:INDIRECT("$AY$"&amp;ROW($AY419)-1) &lt;&gt; ""),ROW($AY$1:INDIRECT("$AY$"&amp;ROW($AY419)-1))))=""),1.5,1)))</f>
        <v/>
      </c>
      <c r="BM419" s="3" t="str" cm="1">
        <f t="array" aca="1" ref="BM419" ca="1">IF(NOT(ISNUMBER(INDEX($A:$A, LOOKUP(2, 1 / ($A$1:INDIRECT("$A$"&amp;ROW($A419)) &lt;&gt; ""),ROW($A$1:INDIRECT("$A$"&amp;ROW($A419)))), 1))), "",
INDIRECT("$Y$"&amp;LOOKUP(2, 1 / ($AY$1:INDIRECT("$AY$"&amp;ROW($AY419)-1) &lt;&gt; ""),ROW($AY$1:INDIRECT("$AY$"&amp;ROW($AY419)-1)))))</f>
        <v/>
      </c>
      <c r="BN419" s="3" t="str">
        <f t="shared" ca="1" si="37"/>
        <v/>
      </c>
    </row>
    <row r="420" spans="1:66" x14ac:dyDescent="0.45">
      <c r="A420" s="68"/>
      <c r="B420" s="68"/>
      <c r="C420" s="68"/>
      <c r="D420" s="68"/>
      <c r="E420" s="68"/>
      <c r="F420" s="56">
        <v>2</v>
      </c>
      <c r="G420" s="2" t="s">
        <v>334</v>
      </c>
      <c r="H420" s="2" t="s">
        <v>50</v>
      </c>
      <c r="I420" s="2">
        <v>37</v>
      </c>
      <c r="J420" s="2" t="s">
        <v>157</v>
      </c>
      <c r="K420" s="2" t="s">
        <v>281</v>
      </c>
      <c r="L420" s="2" t="s">
        <v>53</v>
      </c>
      <c r="M420" s="2" t="s">
        <v>407</v>
      </c>
      <c r="N420" s="2" t="s">
        <v>254</v>
      </c>
      <c r="O420" s="2" t="s">
        <v>645</v>
      </c>
      <c r="P420" s="2" t="s">
        <v>528</v>
      </c>
      <c r="Q420" s="2">
        <v>0</v>
      </c>
      <c r="R420" s="2">
        <f>_xlfn.FLOOR.MATH((((2*VLOOKUP(G420, 'EV and Base'!$A$1:$N$671, 9, FALSE))+$Q420)*$I420)/100)+$I420+10</f>
        <v>84</v>
      </c>
      <c r="S420" s="2">
        <f>_xlfn.FLOOR.MATH((_xlfn.FLOOR.MATH((((2*VLOOKUP($G420, 'EV and Base'!$A$1:$N$671, 10, FALSE))+$Q420)*$I420)/100)+5)*
IF(OR($J420="Lonely", $J420="Brave", $J420="Adamant", $J420="Naughty"), 1.1,
IF(OR($J420="Bold", $J420="Timid", $J420="Modest", $J420="Calm"), 0.9, 1)))</f>
        <v>60</v>
      </c>
      <c r="T420" s="2">
        <f>_xlfn.FLOOR.MATH((_xlfn.FLOOR.MATH((((2*VLOOKUP($G420, 'EV and Base'!$A$1:$N$671, 11, FALSE))+$Q420)*$I420)/100)+5)*
IF(OR($J420="Bold", $J420="Relaxed", $J420="Impish", $J420="Lax"), 1.1,
IF(OR($J420="Lonely", $J420="Hasty", $J420="Mild", $J420="Gentle"), 0.9, 1)))</f>
        <v>56</v>
      </c>
      <c r="U420" s="2">
        <f>_xlfn.FLOOR.MATH((_xlfn.FLOOR.MATH((((2*VLOOKUP($G420, 'EV and Base'!$A$1:$N$671, 12, FALSE))+$Q420)*$I420)/100)+5)*
IF(OR($J420="Modest", $J420="Mild", $J420="Quiet", $J420="Rash"), 1.1,
IF(OR($J420="Adamant", $J420="Impish", $J420="Jolly", $J420="Careful"), 0.9, 1)))</f>
        <v>30</v>
      </c>
      <c r="V420" s="2">
        <f>_xlfn.FLOOR.MATH((_xlfn.FLOOR.MATH((((2*VLOOKUP($G420, 'EV and Base'!$A$1:$N$671, 13, FALSE))+$Q420)*$I420)/100)+5)*
IF(OR($J420="Calm", $J420="Gentle", $J420="Sassy", $J420="Careful"), 1.1,
IF(OR($J420="Naughty", $J420="Lax", $J420="Naive", $J420="Rash"), 0.9, 1)))</f>
        <v>56</v>
      </c>
      <c r="W420" s="2">
        <f>_xlfn.FLOOR.MATH((_xlfn.FLOOR.MATH((((2*VLOOKUP($G420, 'EV and Base'!$A$1:$N$671, 14, FALSE))+$Q420)*$I420)/100)+5)*
IF(OR($J420="Timid", $J420="Hasty", $J420="Jolly", $J420="Naive"), 1.1,
IF(OR($J420="Brave", $J420="Relaxed", $J420="Quiet", $J420="Sassy"), 0.9, 1)))</f>
        <v>40</v>
      </c>
      <c r="X420" s="68"/>
      <c r="Z420" s="1">
        <v>1</v>
      </c>
      <c r="AA420" s="23" t="str" cm="1">
        <f t="array" aca="1" ref="AA420" ca="1">IF(NOT(ISNUMBER(INDEX($A:$A,LOOKUP(2,1/($A$1:INDIRECT("$A$"&amp;ROW($A420))&lt;&gt;""),ROW($A$1:INDIRECT("$A$"&amp;ROW($A420)))),1))),"",
IF(NOT(ISNUMBER($A420)),$AA419,
IF($AB420&lt;16,"Lillipup",
IF($AB420&lt;32,"Herdier",
"Stoutland"))))</f>
        <v/>
      </c>
      <c r="AB420" s="25" t="str" cm="1">
        <f t="array" aca="1" ref="AB420" ca="1">IF(NOT(ISNUMBER(INDEX($A:$A, LOOKUP(2, 1 / ($A$1:INDIRECT("$A$"&amp;ROW($A420)) &lt;&gt; ""),ROW($A$1:INDIRECT("$A$"&amp;ROW($A420)))), 1))), "",
VLOOKUP($AY420,'Medium-Slow'!$A$1:$B$101,2,TRUE))</f>
        <v/>
      </c>
      <c r="AC420" s="23" t="str" cm="1">
        <f t="array" aca="1" ref="AC420" ca="1">IF(NOT(ISNUMBER(INDEX($A:$A, LOOKUP(2, 1 / ($A$1:INDIRECT("$A$"&amp;ROW($A420)) &lt;&gt; ""),ROW($A$1:INDIRECT("$A$"&amp;ROW($A420)))), 1))), "",
INDEX($AC:$AC, LOOKUP(2, 1 / ($AC$1:INDIRECT("$AC$"&amp;ROW($AC420)-1) &lt;&gt; ""),ROW($AC$1:INDIRECT("$AC$"&amp;ROW($AC420)-1))), 1)+
IF(INDEX($AC:$AC, LOOKUP(2, 1 / ($AC$1:INDIRECT("$AC$"&amp;ROW($AC420)-1) &lt;&gt; ""),ROW($AC$1:INDIRECT("$AC$"&amp;ROW($AC420)-1))), 1)+
INDEX($AD:$AD, LOOKUP(2, 1 / ($AD$1:INDIRECT("$AD$"&amp;ROW($AD420)-1) &lt;&gt; ""),ROW($AD$1:INDIRECT("$AD$"&amp;ROW($AD420)-1))), 1)+
INDEX($AE:$AE, LOOKUP(2, 1 / ($AE$1:INDIRECT("$AE$"&amp;ROW($AE420)-1) &lt;&gt; ""),ROW($AE$1:INDIRECT("$AE$"&amp;ROW($AD420)-1))), 1)+
INDEX($AE:$AF, LOOKUP(2, 1 / ($AF$1:INDIRECT("$AF$"&amp;ROW($AF420)-1) &lt;&gt; ""),ROW($AF$1:INDIRECT("$AF$"&amp;ROW($AD420)-1))), 1)+
INDEX($AG:$AG, LOOKUP(2, 1 / ($AG$1:INDIRECT("$AG$"&amp;ROW($AG420)-1) &lt;&gt; ""),ROW($AG$1:INDIRECT("$AG$"&amp;ROW($AD420)-1))), 1)+
INDEX($AH:$AH, LOOKUP(2, 1 / ($AH$1:INDIRECT("$AH$"&amp;ROW($AH420)-1) &lt;&gt; ""),ROW($AH$1:INDIRECT("$AH$"&amp;ROW($AD420)-1))), 1)&gt;=510,0,
IF(INDEX($AC:$AC, LOOKUP(2, 1 / ($AC$1:INDIRECT("$AC$"&amp;ROW($AC420)-1) &lt;&gt; ""),ROW($AC$1:INDIRECT("$AC$"&amp;ROW($AC420)-1))), 1)&gt;=255,0,
VLOOKUP(INDIRECT("$G$"&amp;LOOKUP(2, 1 / ($AC$1:INDIRECT("$AC$"&amp;ROW($AC420)-1) &lt;&gt; ""),ROW($AC$1:INDIRECT("$AC$"&amp;ROW($AC420)-1)))), 'EV and Base'!$A$1:$N$671, 3, FALSE))))</f>
        <v/>
      </c>
      <c r="AD420" s="2" t="str" cm="1">
        <f t="array" aca="1" ref="AD420" ca="1">IF(NOT(ISNUMBER(INDEX($A:$A, LOOKUP(2, 1 / ($A$1:INDIRECT("$A$"&amp;ROW($A420)) &lt;&gt; ""),ROW($A$1:INDIRECT("$A$"&amp;ROW($A420)))), 1))), "",
INDEX($AD:$AD, LOOKUP(2, 1 / ($AD$1:INDIRECT("$AD$"&amp;ROW($AD420)-1) &lt;&gt; ""),ROW($AD$1:INDIRECT("$AD$"&amp;ROW($AD420)-1))), 1)+
IF(INDEX($AC:$AC, LOOKUP(2, 1 / ($AC$1:INDIRECT("$AC$"&amp;ROW($AC420)-1) &lt;&gt; ""),ROW($AC$1:INDIRECT("$AC$"&amp;ROW($AC420)-1))), 1)+
INDEX($AD:$AD, LOOKUP(2, 1 / ($AD$1:INDIRECT("$AD$"&amp;ROW($AD420)-1) &lt;&gt; ""),ROW($AD$1:INDIRECT("$AD$"&amp;ROW($AD420)-1))), 1)+
INDEX($AE:$AE, LOOKUP(2, 1 / ($AE$1:INDIRECT("$AE$"&amp;ROW($AE420)-1) &lt;&gt; ""),ROW($AE$1:INDIRECT("$AE$"&amp;ROW($AD420)-1))), 1)+
INDEX($AE:$AF, LOOKUP(2, 1 / ($AF$1:INDIRECT("$AF$"&amp;ROW($AF420)-1) &lt;&gt; ""),ROW($AF$1:INDIRECT("$AF$"&amp;ROW($AD420)-1))), 1)+
INDEX($AG:$AG, LOOKUP(2, 1 / ($AG$1:INDIRECT("$AG$"&amp;ROW($AG420)-1) &lt;&gt; ""),ROW($AG$1:INDIRECT("$AG$"&amp;ROW($AD420)-1))), 1)+
INDEX($AH:$AH, LOOKUP(2, 1 / ($AH$1:INDIRECT("$AH$"&amp;ROW($AH420)-1) &lt;&gt; ""),ROW($AH$1:INDIRECT("$AH$"&amp;ROW($AD420)-1))), 1)&gt;=510,0,
IF(INDEX($AD:$AD, LOOKUP(2, 1 / ($AD$1:INDIRECT("$AD$"&amp;ROW($AD420)-1) &lt;&gt; ""),ROW($AD$1:INDIRECT("$AD$"&amp;ROW($AD420)-1))), 1)&gt;=255,0,
VLOOKUP(INDIRECT("$G$"&amp;LOOKUP(2, 1 / ($AD$1:INDIRECT("$AD$"&amp;ROW($AD420)-1) &lt;&gt; ""),ROW($AD$1:INDIRECT("$AD$"&amp;ROW($AD420)-1)))), 'EV and Base'!$A$1:$N$671, 4, FALSE))))</f>
        <v/>
      </c>
      <c r="AE420" s="2" t="str" cm="1">
        <f t="array" aca="1" ref="AE420" ca="1">IF(NOT(ISNUMBER(INDEX($A:$A,LOOKUP(2,1/($A$1:INDIRECT("$A$"&amp;ROW($A420))&lt;&gt;""),ROW($A$1:INDIRECT("$A$"&amp;ROW($A420)))),1))),"",
INDEX($AE:$AE,LOOKUP(2,1/($AE$1:INDIRECT("$AE$"&amp;ROW($AE420)-1)&lt;&gt;""),ROW($AE$1:INDIRECT("$AE$"&amp;ROW($AE420)-1))),1)+
IF(INDEX($AC:$AC,LOOKUP(2,1/($AC$1:INDIRECT("$AC$"&amp;ROW($AC420)-1)&lt;&gt;""),ROW($AC$1:INDIRECT("$AC$"&amp;ROW($AC420)-1))),1)+
INDEX($AD:$AD,LOOKUP(2,1/($AD$1:INDIRECT("$AD$"&amp;ROW($AD420)-1)&lt;&gt;""),ROW($AD$1:INDIRECT("$AD$"&amp;ROW($AD420)-1))),1)+
INDEX($AE:$AE,LOOKUP(2,1/($AE$1:INDIRECT("$AE$"&amp;ROW($AE420)-1)&lt;&gt;""),ROW($AE$1:INDIRECT("$AE$"&amp;ROW($AD420)-1))),1)+
INDEX($AE:$AF,LOOKUP(2,1/($AF$1:INDIRECT("$AF$"&amp;ROW($AF420)-1)&lt;&gt;""),ROW($AF$1:INDIRECT("$AF$"&amp;ROW($AD420)-1))),1)+
INDEX($AG:$AG,LOOKUP(2,1/($AG$1:INDIRECT("$AG$"&amp;ROW($AG420)-1)&lt;&gt;""),ROW($AG$1:INDIRECT("$AG$"&amp;ROW($AD420)-1))),1)+
INDEX($AH:$AH,LOOKUP(2,1/($AH$1:INDIRECT("$AH$"&amp;ROW($AH420)-1)&lt;&gt;""),ROW($AH$1:INDIRECT("$AH$"&amp;ROW($AD420)-1))),1)&gt;=510,0,
IF(INDEX($AE:$AE,LOOKUP(2,1/($AE$1:INDIRECT("$AE$"&amp;ROW($AE420)-1)&lt;&gt;""),ROW($AE$1:INDIRECT("$AE$"&amp;ROW($AE420)-1))),1)&gt;=255,0,
VLOOKUP(INDIRECT("$G$"&amp;LOOKUP(2,1/($AE$1:INDIRECT("$AE$"&amp;ROW($AE420)-1)&lt;&gt;""),ROW($AE$1:INDIRECT("$AE$"&amp;ROW($AE420)-1)))),'EV and Base'!$A$1:$N$671,5,FALSE))))</f>
        <v/>
      </c>
      <c r="AF420" s="2" t="str" cm="1">
        <f t="array" aca="1" ref="AF420" ca="1">IF(NOT(ISNUMBER(INDEX($A:$A, LOOKUP(2, 1 / ($A$1:INDIRECT("$A$"&amp;ROW($A420)) &lt;&gt; ""),ROW($A$1:INDIRECT("$A$"&amp;ROW($A420)))), 1))), "",
INDEX($AF:$AF, LOOKUP(2, 1 / ($AF$1:INDIRECT("$AF$"&amp;ROW($AF420)-1) &lt;&gt; ""),ROW($AF$1:INDIRECT("$AF$"&amp;ROW($AF420)-1))), 1)+
IF(INDEX($AC:$AC, LOOKUP(2, 1 / ($AC$1:INDIRECT("$AC$"&amp;ROW($AC420)-1) &lt;&gt; ""),ROW($AC$1:INDIRECT("$AC$"&amp;ROW($AC420)-1))), 1)+
INDEX($AD:$AD, LOOKUP(2, 1 / ($AD$1:INDIRECT("$AD$"&amp;ROW($AD420)-1) &lt;&gt; ""),ROW($AD$1:INDIRECT("$AD$"&amp;ROW($AD420)-1))), 1)+
INDEX($AE:$AE, LOOKUP(2, 1 / ($AE$1:INDIRECT("$AE$"&amp;ROW($AE420)-1) &lt;&gt; ""),ROW($AE$1:INDIRECT("$AE$"&amp;ROW($AD420)-1))), 1)+
INDEX($AE:$AF, LOOKUP(2, 1 / ($AF$1:INDIRECT("$AF$"&amp;ROW($AF420)-1) &lt;&gt; ""),ROW($AF$1:INDIRECT("$AF$"&amp;ROW($AD420)-1))), 1)+
INDEX($AG:$AG, LOOKUP(2, 1 / ($AG$1:INDIRECT("$AG$"&amp;ROW($AG420)-1) &lt;&gt; ""),ROW($AG$1:INDIRECT("$AG$"&amp;ROW($AD420)-1))), 1)+
INDEX($AH:$AH, LOOKUP(2, 1 / ($AH$1:INDIRECT("$AH$"&amp;ROW($AH420)-1) &lt;&gt; ""),ROW($AH$1:INDIRECT("$AH$"&amp;ROW($AD420)-1))), 1)&gt;=510,0,
IF(INDEX($AF:$AF, LOOKUP(2, 1 / ($AF$1:INDIRECT("$AF$"&amp;ROW($AF420)-1) &lt;&gt; ""),ROW($AF$1:INDIRECT("$AF$"&amp;ROW($AF420)-1))), 1)&gt;=255,0,
VLOOKUP(INDIRECT("$G$"&amp;LOOKUP(2, 1 / ($AF$1:INDIRECT("$AF$"&amp;ROW($AF420)-1) &lt;&gt; ""),ROW($AF$1:INDIRECT("$AF$"&amp;ROW($AF420)-1)))), 'EV and Base'!$A$1:$N$671, 6, FALSE))))</f>
        <v/>
      </c>
      <c r="AG420" s="2" t="str" cm="1">
        <f t="array" aca="1" ref="AG420" ca="1">IF(NOT(ISNUMBER(INDEX($A:$A, LOOKUP(2, 1 / ($A$1:INDIRECT("$A$"&amp;ROW($A420)) &lt;&gt; ""),ROW($A$1:INDIRECT("$A$"&amp;ROW($A420)))), 1))), "",
INDEX($AG:$AG, LOOKUP(2, 1 / ($AG$1:INDIRECT("$AG$"&amp;ROW($AG420)-1) &lt;&gt; ""),ROW($AG$1:INDIRECT("$AG$"&amp;ROW($AG420)-1))), 1)+
IF(INDEX($AC:$AC, LOOKUP(2, 1 / ($AC$1:INDIRECT("$AC$"&amp;ROW($AC420)-1) &lt;&gt; ""),ROW($AC$1:INDIRECT("$AC$"&amp;ROW($AC420)-1))), 1)+
INDEX($AD:$AD, LOOKUP(2, 1 / ($AD$1:INDIRECT("$AD$"&amp;ROW($AD420)-1) &lt;&gt; ""),ROW($AD$1:INDIRECT("$AD$"&amp;ROW($AD420)-1))), 1)+
INDEX($AE:$AE, LOOKUP(2, 1 / ($AE$1:INDIRECT("$AE$"&amp;ROW($AE420)-1) &lt;&gt; ""),ROW($AE$1:INDIRECT("$AE$"&amp;ROW($AD420)-1))), 1)+
INDEX($AE:$AF, LOOKUP(2, 1 / ($AF$1:INDIRECT("$AF$"&amp;ROW($AF420)-1) &lt;&gt; ""),ROW($AF$1:INDIRECT("$AF$"&amp;ROW($AD420)-1))), 1)+
INDEX($AG:$AG, LOOKUP(2, 1 / ($AG$1:INDIRECT("$AG$"&amp;ROW($AG420)-1) &lt;&gt; ""),ROW($AG$1:INDIRECT("$AG$"&amp;ROW($AD420)-1))), 1)+
INDEX($AH:$AH, LOOKUP(2, 1 / ($AH$1:INDIRECT("$AH$"&amp;ROW($AH420)-1) &lt;&gt; ""),ROW($AH$1:INDIRECT("$AH$"&amp;ROW($AD420)-1))), 1)&gt;=510,0,
IF(INDEX($AG:$AG, LOOKUP(2, 1 / ($AG$1:INDIRECT("$AG$"&amp;ROW($AG420)-1) &lt;&gt; ""),ROW($AG$1:INDIRECT("$AG$"&amp;ROW($AG420)-1))), 1)&gt;=255,0,
VLOOKUP(INDIRECT("$G$"&amp;LOOKUP(2, 1 / ($AG$1:INDIRECT("$AG$"&amp;ROW($AG420)-1) &lt;&gt; ""),ROW($AG$1:INDIRECT("$AG$"&amp;ROW($AG420)-1)))), 'EV and Base'!$A$1:$N$671, 7, FALSE))))</f>
        <v/>
      </c>
      <c r="AH420" s="24" t="str" cm="1">
        <f t="array" aca="1" ref="AH420" ca="1">IF(NOT(ISNUMBER(INDEX($A:$A,LOOKUP(2,1/($A$1:INDIRECT("$A$"&amp;ROW($A420))&lt;&gt;""),ROW($A$1:INDIRECT("$A$"&amp;ROW($A420)))),1))),"",
INDEX($AH:$AH,LOOKUP(2,1/($AH$1:INDIRECT("$AH$"&amp;ROW($AH420)-1)&lt;&gt;""),ROW($AH$1:INDIRECT("$AH$"&amp;ROW($AH420)-1))),1)+
IF(INDEX($AC:$AC,LOOKUP(2,1/($AC$1:INDIRECT("$AC$"&amp;ROW($AC420)-1)&lt;&gt;""),ROW($AC$1:INDIRECT("$AC$"&amp;ROW($AC420)-1))),1)+
INDEX($AD:$AD,LOOKUP(2,1/($AD$1:INDIRECT("$AD$"&amp;ROW($AD420)-1)&lt;&gt;""),ROW($AD$1:INDIRECT("$AD$"&amp;ROW($AD420)-1))),1)+
INDEX($AE:$AE,LOOKUP(2,1/($AE$1:INDIRECT("$AE$"&amp;ROW($AE420)-1)&lt;&gt;""),ROW($AE$1:INDIRECT("$AE$"&amp;ROW($AD420)-1))),1)+
INDEX($AE:$AF,LOOKUP(2,1/($AF$1:INDIRECT("$AF$"&amp;ROW($AF420)-1)&lt;&gt;""),ROW($AF$1:INDIRECT("$AF$"&amp;ROW($AD420)-1))),1)+
INDEX($AG:$AG,LOOKUP(2,1/($AG$1:INDIRECT("$AG$"&amp;ROW($AG420)-1)&lt;&gt;""),ROW($AG$1:INDIRECT("$AG$"&amp;ROW($AD420)-1))),1)+
INDEX($AH:$AH,LOOKUP(2,1/($AH$1:INDIRECT("$AH$"&amp;ROW($AH420)-1)&lt;&gt;""),ROW($AH$1:INDIRECT("$AH$"&amp;ROW($AD420)-1))),1)&gt;=510,0,
IF(INDEX($AH:$AH,LOOKUP(2,1/($AH$1:INDIRECT("$AH$"&amp;ROW($AH420)-1)&lt;&gt;""),ROW($AH$1:INDIRECT("$AH$"&amp;ROW($AH420)-1))),1)&gt;=255,0,
VLOOKUP(INDIRECT("$G$"&amp;LOOKUP(2,1/($AH$1:INDIRECT("$AH$"&amp;ROW($AH420)-1)&lt;&gt;""),ROW($AH$1:INDIRECT("$AH$"&amp;ROW($AH420)-1)))),'EV and Base'!$A$1:$N$671,8,FALSE))))</f>
        <v/>
      </c>
      <c r="AI420" s="29" t="str" cm="1">
        <f t="array" aca="1" ref="AI420" ca="1">IF(NOT(ISNUMBER(INDEX($A:$A,LOOKUP(2,1/($A$1:INDIRECT("$A$"&amp;ROW($A420))&lt;&gt;""),ROW($A$1:INDIRECT("$A$"&amp;ROW($A420)))),1))),"",
ROUNDDOWN((((2*VLOOKUP($AA420,'EV and Base'!$A$1:$N$671,9,FALSE))+31+ROUNDDOWN($AC420/4,0))*$AB420)/100,0)+$AB420+10)</f>
        <v/>
      </c>
      <c r="AJ420" s="21" t="str" cm="1">
        <f t="array" aca="1" ref="AJ420" ca="1">IF(NOT(ISNUMBER(INDEX($A:$A, LOOKUP(2, 1 / ($A$1:INDIRECT("$A$"&amp;ROW($A420)) &lt;&gt; ""),ROW($A$1:INDIRECT("$A$"&amp;ROW($A420)))), 1))), "",
ROUNDDOWN((ROUNDDOWN((((2*VLOOKUP($AA420, 'EV and Base'!$A$1:$N$671, 10, FALSE))+31+ROUNDDOWN($AD420/4, 0))*$AB420)/100, 0)+5)*1.1, 0))</f>
        <v/>
      </c>
      <c r="AK420" s="21" t="str" cm="1">
        <f t="array" aca="1" ref="AK420" ca="1">IF(NOT(ISNUMBER(INDEX($A:$A, LOOKUP(2, 1 / ($A$1:INDIRECT("$A$"&amp;ROW($A420)) &lt;&gt; ""),ROW($A$1:INDIRECT("$A$"&amp;ROW($A420)))), 1))), "",
ROUNDDOWN((ROUNDDOWN((((2*VLOOKUP($AA420, 'EV and Base'!$A$1:$N$671, 11, FALSE))+30+ROUNDDOWN($AE420/4, 0))*$AB420)/100, 0)+5), 0)
&amp;"-"&amp;
ROUNDDOWN((ROUNDDOWN((((2*VLOOKUP($AA420, 'EV and Base'!$A$1:$N$671, 11, FALSE))+31+ROUNDDOWN($AE420/4, 0))*$AB420)/100, 0)+5), 0))</f>
        <v/>
      </c>
      <c r="AL420" s="21" t="str" cm="1">
        <f t="array" aca="1" ref="AL420" ca="1">IF(NOT(ISNUMBER(INDEX($A:$A, LOOKUP(2, 1 / ($A$1:INDIRECT("$A$"&amp;ROW($A420)) &lt;&gt; ""),ROW($A$1:INDIRECT("$A$"&amp;ROW($A420)))), 1))), "",
ROUNDDOWN((ROUNDDOWN((((2*VLOOKUP($AA420, 'EV and Base'!$A$1:$N$671, 12, FALSE))+0+ROUNDDOWN($AF420/4, 0))*$AB420)/100, 0)+5)*0.9, 0)
&amp;"-"&amp;
ROUNDDOWN((ROUNDDOWN((((2*VLOOKUP($AA420, 'EV and Base'!$A$1:$N$671, 12, FALSE))+31+ROUNDDOWN($AF420/4, 0))*$AB420)/100, 0)+5)*0.9, 0))</f>
        <v/>
      </c>
      <c r="AM420" s="21" t="str" cm="1">
        <f t="array" aca="1" ref="AM420" ca="1">IF(NOT(ISNUMBER(INDEX($A:$A, LOOKUP(2, 1 / ($A$1:INDIRECT("$A$"&amp;ROW($A420)) &lt;&gt; ""),ROW($A$1:INDIRECT("$A$"&amp;ROW($A420)))), 1))), "",
ROUNDDOWN((ROUNDDOWN((((2*VLOOKUP($AA420, 'EV and Base'!$A$1:$N$671, 13, FALSE))+30+ROUNDDOWN($AG420/4, 0))*$AB420)/100, 0)+5), 0)
&amp;"-"&amp;
ROUNDDOWN((ROUNDDOWN((((2*VLOOKUP($AA420, 'EV and Base'!$A$1:$N$671, 13, FALSE))+31+ROUNDDOWN($AG420/4, 0))*$AB420)/100, 0)+5), 0))</f>
        <v/>
      </c>
      <c r="AN420" s="25" t="str" cm="1">
        <f t="array" aca="1" ref="AN420" ca="1">IF(NOT(ISNUMBER(INDEX($A:$A, LOOKUP(2, 1 / ($A$1:INDIRECT("$A$"&amp;ROW($A420)) &lt;&gt; ""),ROW($A$1:INDIRECT("$A$"&amp;ROW($A420)))), 1))), "",
ROUNDDOWN((ROUNDDOWN((((2*VLOOKUP($AA420, 'EV and Base'!$A$1:$N$671, 14, FALSE))+31+ROUNDDOWN($AH420/4, 0))*$AB420)/100, 0)+5), 0))</f>
        <v/>
      </c>
      <c r="AO420" s="23" t="str" cm="1">
        <f t="array" aca="1" ref="AO420" ca="1">IF(NOT(ISNUMBER(INDEX($A:$A, LOOKUP(2, 1 / ($A$1:INDIRECT("$A$"&amp;ROW($A420)) &lt;&gt; ""),ROW($A$1:INDIRECT("$A$"&amp;ROW($A420)))), 1))), "",
ROUNDDOWN((((2*VLOOKUP($AA420, 'EV and Base'!$A$1:$N$671, 9, FALSE))+31+ROUNDDOWN($AC420/4, 0))*$AB420)/100, 0)+$AB420+10)</f>
        <v/>
      </c>
      <c r="AP420" s="2" t="str" cm="1">
        <f t="array" aca="1" ref="AP420" ca="1">IF(NOT(ISNUMBER(INDEX($A:$A, LOOKUP(2, 1 / ($A$1:INDIRECT("$A$"&amp;ROW($A420)) &lt;&gt; ""),ROW($A$1:INDIRECT("$A$"&amp;ROW($A420)))), 1))), "",
ROUNDDOWN((ROUNDDOWN((((2*VLOOKUP($AA420, 'EV and Base'!$A$1:$N$671, 10, FALSE))+31+ROUNDDOWN($AD420/4, 0))*$AB420)/100, 0)+5)*1.1, 0))</f>
        <v/>
      </c>
      <c r="AQ420" s="2" t="str" cm="1">
        <f t="array" aca="1" ref="AQ420" ca="1">IF(NOT(ISNUMBER(INDEX($A:$A, LOOKUP(2, 1 / ($A$1:INDIRECT("$A$"&amp;ROW($A420)) &lt;&gt; ""),ROW($A$1:INDIRECT("$A$"&amp;ROW($A420)))), 1))), "",
ROUNDDOWN((ROUNDDOWN((((2*VLOOKUP($AA420, 'EV and Base'!$A$1:$N$671, 11, FALSE))+$AV$2+ROUNDDOWN($AE420/4, 0))*$AB420)/100, 0)+5), 0))</f>
        <v/>
      </c>
      <c r="AR420" s="22" t="str" cm="1">
        <f t="array" aca="1" ref="AR420" ca="1">IF(NOT(ISNUMBER(INDEX($A:$A, LOOKUP(2, 1 / ($A$1:INDIRECT("$A$"&amp;ROW($A420)) &lt;&gt; ""),ROW($A$1:INDIRECT("$A$"&amp;ROW($A420)))), 1))), "",
ROUNDDOWN((ROUNDDOWN((((2*VLOOKUP($AA420, 'EV and Base'!$A$1:$N$671, 12, FALSE))+$AW$2+ROUNDDOWN($AF420/4, 0))*$AB420)/100, 0)+5)*0.9, 0))</f>
        <v/>
      </c>
      <c r="AS420" s="2" t="str" cm="1">
        <f t="array" aca="1" ref="AS420" ca="1">IF(NOT(ISNUMBER(INDEX($A:$A, LOOKUP(2, 1 / ($A$1:INDIRECT("$A$"&amp;ROW($A420)) &lt;&gt; ""),ROW($A$1:INDIRECT("$A$"&amp;ROW($A420)))), 1))), "",
ROUNDDOWN((ROUNDDOWN((((2*VLOOKUP($AA420, 'EV and Base'!$A$1:$N$671, 13, FALSE))+$AX$2+ROUNDDOWN($AG420/4, 0))*$AB420)/100, 0)+5), 0))</f>
        <v/>
      </c>
      <c r="AT420" s="24" t="str" cm="1">
        <f t="array" aca="1" ref="AT420" ca="1">IF(NOT(ISNUMBER(INDEX($A:$A, LOOKUP(2, 1 / ($A$1:INDIRECT("$A$"&amp;ROW($A420)) &lt;&gt; ""),ROW($A$1:INDIRECT("$A$"&amp;ROW($A420)))), 1))), "",
ROUNDDOWN((ROUNDDOWN((((2*VLOOKUP($AA420, 'EV and Base'!$A$1:$N$671, 14, FALSE))+31+ROUNDDOWN($AH420/4, 0))*$AB420)/100, 0)+5), 0))</f>
        <v/>
      </c>
      <c r="AU420" s="28">
        <v>255</v>
      </c>
      <c r="AY420" t="str" cm="1">
        <f t="array" aca="1" ref="AY420" ca="1">IF(NOT(ISNUMBER(INDEX($A:$A,LOOKUP(2,1/($A$1:INDIRECT("$A$"&amp;ROW($A420))&lt;&gt;""),ROW($A$1:INDIRECT("$A$"&amp;ROW($A420)))),1))),"",
INDEX($AY:$AY,LOOKUP(2,1/($AY$1:INDIRECT("$AY$"&amp;ROW($AY420)-1)&lt;&gt;""),ROW($AY$1:INDIRECT("$AY$"&amp;ROW($AY420)-1))),1)+$BL420)</f>
        <v/>
      </c>
      <c r="AZ420" s="3" t="str" cm="1">
        <f t="array" aca="1" ref="AZ420" ca="1">IF(NOT(ISNUMBER(INDEX($A:$A, LOOKUP(2, 1 / ($A$1:INDIRECT("$A$"&amp;ROW($A420)) &lt;&gt; ""),ROW($A$1:INDIRECT("$A$"&amp;ROW($A420)))), 1))), "",
VLOOKUP(INDIRECT("$G$"&amp;LOOKUP(2, 1 / ($AY$1:INDIRECT("$AY$"&amp;ROW($AY420)-1) &lt;&gt; ""),ROW($AY$1:INDIRECT("$AY$"&amp;ROW($AY420)-1)))),'EV and Base'!A343:N1013,2,FALSE))</f>
        <v/>
      </c>
      <c r="BA420" s="3" t="str" cm="1">
        <f t="array" aca="1" ref="BA420" ca="1">IF(NOT(ISNUMBER(INDEX($A:$A, LOOKUP(2, 1 / ($A$1:INDIRECT("$A$"&amp;ROW($A420)) &lt;&gt; ""),ROW($A$1:INDIRECT("$A$"&amp;ROW($A420)))), 1))), "",
INDIRECT("$I$"&amp;LOOKUP(2, 1 / ($AY$1:INDIRECT("$AY$"&amp;ROW($AY420)-1) &lt;&gt; ""),ROW($AY$1:INDIRECT("$AY$"&amp;ROW($AY420)-1)))))</f>
        <v/>
      </c>
      <c r="BB420" s="1" t="str" cm="1">
        <f t="array" aca="1" ref="BB420" ca="1">IF(NOT(ISNUMBER(INDEX($A:$A, LOOKUP(2, 1 / ($A$1:INDIRECT("$A$"&amp;ROW($A420)) &lt;&gt; ""),ROW($A$1:INDIRECT("$A$"&amp;ROW($A420)))), 1))), "",
INDIRECT("$AB$"&amp;LOOKUP(2, 1 / ($AY$1:INDIRECT("$AY$"&amp;ROW($AY420)-1) &lt;&gt; ""),ROW($AY$1:INDIRECT("$AY$"&amp;ROW($AY420)-1)))))</f>
        <v/>
      </c>
      <c r="BC420" s="3" t="str" cm="1">
        <f t="array" aca="1" ref="BC420" ca="1">IF(NOT(ISNUMBER(INDEX($A:$A,LOOKUP(2,1/($A$1:INDIRECT("$A$"&amp;ROW($A420))&lt;&gt;""),ROW($A$1:INDIRECT("$A$"&amp;ROW($A420)))),1))),"",
$BA420+$BA420+10)</f>
        <v/>
      </c>
      <c r="BD420" s="3" t="str" cm="1">
        <f t="array" aca="1" ref="BD420" ca="1">IF(NOT(ISNUMBER(INDEX($A:$A,LOOKUP(2,1/($A$1:INDIRECT("$A$"&amp;ROW($A420))&lt;&gt;""),ROW($A$1:INDIRECT("$A$"&amp;ROW($A420)))),1))),"",
$BA420+$BB420+10)</f>
        <v/>
      </c>
      <c r="BE420" s="3" t="str" cm="1">
        <f t="array" aca="1" ref="BE420" ca="1">IF(NOT(ISNUMBER(INDEX($A:$A,LOOKUP(2,1/($A$1:INDIRECT("$A$"&amp;ROW($A420))&lt;&gt;""),ROW($A$1:INDIRECT("$A$"&amp;ROW($A420)))),1))),"",
$BC420*$BC420)</f>
        <v/>
      </c>
      <c r="BF420" s="3" t="str" cm="1">
        <f t="array" aca="1" ref="BF420" ca="1">IF(NOT(ISNUMBER(INDEX($A:$A,LOOKUP(2,1/($A$1:INDIRECT("$A$"&amp;ROW($A420))&lt;&gt;""),ROW($A$1:INDIRECT("$A$"&amp;ROW($A420)))),1))),"",
$BD420*$BD420)</f>
        <v/>
      </c>
      <c r="BG420" s="3" t="str" cm="1">
        <f t="array" aca="1" ref="BG420" ca="1">IF(NOT(ISNUMBER(INDEX($A:$A,LOOKUP(2,1/($A$1:INDIRECT("$A$"&amp;ROW($A420))&lt;&gt;""),ROW($A$1:INDIRECT("$A$"&amp;ROW($A420)))),1))),"",
_xlfn.FLOOR.MATH(1.5*_xlfn.FLOOR.MATH($AZ420*BA420/5)))</f>
        <v/>
      </c>
      <c r="BH420" s="3" t="str" cm="1">
        <f t="array" aca="1" ref="BH420" ca="1">IF(NOT(ISNUMBER(INDEX($A:$A, LOOKUP(2, 1 / ($A$1:INDIRECT("$A$"&amp;ROW($A420)) &lt;&gt; ""),ROW($A$1:INDIRECT("$A$"&amp;ROW($A420)))), 1))), "",
_xlfn.FLOOR.MATH($BG420/IF(OR(INDIRECT("$C$"&amp;LOOKUP(2, 1 / ($AY$1:INDIRECT("$AY$"&amp;ROW($AY420)-1) &lt;&gt; ""),ROW($AY$1:INDIRECT("$AY$"&amp;ROW($AY420)-1))))="Multi",
INDIRECT("$C$"&amp;LOOKUP(2, 1 / ($AY$1:INDIRECT("$AY$"&amp;ROW($AY420)-1) &lt;&gt; ""),ROW($AY$1:INDIRECT("$AY$"&amp;ROW($AY420)-1))))="Double"),2,1)))</f>
        <v/>
      </c>
      <c r="BI420" s="3" t="str" cm="1">
        <f t="array" aca="1" ref="BI420" ca="1">IF(NOT(ISNUMBER(INDEX($A:$A,LOOKUP(2,1/($A$1:INDIRECT("$A$"&amp;ROW($A420))&lt;&gt;""),ROW($A$1:INDIRECT("$A$"&amp;ROW($A420)))),1))),"",
VLOOKUP($BC420,GameFreakSQRT!$A$1:$B$200,2,FALSE))</f>
        <v/>
      </c>
      <c r="BJ420" s="3" t="str" cm="1">
        <f t="array" aca="1" ref="BJ420" ca="1">IF(NOT(ISNUMBER(INDEX($A:$A,LOOKUP(2,1/($A$1:INDIRECT("$A$"&amp;ROW($A420))&lt;&gt;""),ROW($A$1:INDIRECT("$A$"&amp;ROW($A420)))),1))),"",
VLOOKUP($BD420,GameFreakSQRT!$A$1:$B$200,2,FALSE))</f>
        <v/>
      </c>
      <c r="BK420" s="3" t="str" cm="1">
        <f t="array" aca="1" ref="BK420" ca="1">IF(NOT(ISNUMBER(INDEX($A:$A,LOOKUP(2,1/($A$1:INDIRECT("$A$"&amp;ROW($A420))&lt;&gt;""),ROW($A$1:INDIRECT("$A$"&amp;ROW($A420)))),1))),"",
_xlfn.FLOOR.MATH((($BI420*$BE420)*$BH420)/($BJ420*$BF420))+1)</f>
        <v/>
      </c>
      <c r="BL420" s="3" t="str" cm="1">
        <f t="array" aca="1" ref="BL420" ca="1">IF(NOT(ISNUMBER(INDEX($A:$A,LOOKUP(2,1/($A$1:INDIRECT("$A$"&amp;ROW($A420))&lt;&gt;""),ROW($A$1:INDIRECT("$A$"&amp;ROW($A420)))),1))),"",
_xlfn.FLOOR.MATH($BK420*IF(NOT(INDIRECT("$Z$"&amp;LOOKUP(2, 1 / ($AY$1:INDIRECT("$AY$"&amp;ROW($AY420)-1) &lt;&gt; ""),ROW($AY$1:INDIRECT("$AY$"&amp;ROW($AY420)-1))))=""),1.5,1)))</f>
        <v/>
      </c>
      <c r="BM420" s="3" t="str" cm="1">
        <f t="array" aca="1" ref="BM420" ca="1">IF(NOT(ISNUMBER(INDEX($A:$A, LOOKUP(2, 1 / ($A$1:INDIRECT("$A$"&amp;ROW($A420)) &lt;&gt; ""),ROW($A$1:INDIRECT("$A$"&amp;ROW($A420)))), 1))), "",
INDIRECT("$Y$"&amp;LOOKUP(2, 1 / ($AY$1:INDIRECT("$AY$"&amp;ROW($AY420)-1) &lt;&gt; ""),ROW($AY$1:INDIRECT("$AY$"&amp;ROW($AY420)-1)))))</f>
        <v/>
      </c>
      <c r="BN420" s="3" t="str">
        <f t="shared" ca="1" si="37"/>
        <v/>
      </c>
    </row>
    <row r="421" spans="1:66" x14ac:dyDescent="0.45">
      <c r="A421" s="56" t="s">
        <v>75</v>
      </c>
      <c r="B421" s="56" t="s">
        <v>688</v>
      </c>
      <c r="C421" s="54" t="s">
        <v>46</v>
      </c>
      <c r="D421" s="54" t="s">
        <v>684</v>
      </c>
      <c r="E421" s="54" t="s">
        <v>48</v>
      </c>
      <c r="F421" s="56">
        <v>1</v>
      </c>
      <c r="G421" s="2" t="s">
        <v>689</v>
      </c>
      <c r="H421" s="2" t="s">
        <v>50</v>
      </c>
      <c r="I421" s="2">
        <v>37</v>
      </c>
      <c r="J421" s="2" t="s">
        <v>85</v>
      </c>
      <c r="K421" s="2" t="s">
        <v>615</v>
      </c>
      <c r="L421" s="2" t="s">
        <v>53</v>
      </c>
      <c r="M421" s="2" t="s">
        <v>528</v>
      </c>
      <c r="N421" s="2" t="s">
        <v>415</v>
      </c>
      <c r="O421" s="2" t="s">
        <v>418</v>
      </c>
      <c r="P421" s="2" t="s">
        <v>154</v>
      </c>
      <c r="Q421" s="2">
        <v>0</v>
      </c>
      <c r="R421" s="2">
        <f>_xlfn.FLOOR.MATH((((2*VLOOKUP(G421, 'EV and Base'!$A$1:$N$671, 9, FALSE))+$Q421)*$I421)/100)+$I421+10</f>
        <v>80</v>
      </c>
      <c r="S421" s="2">
        <f>_xlfn.FLOOR.MATH((_xlfn.FLOOR.MATH((((2*VLOOKUP($G421, 'EV and Base'!$A$1:$N$671, 10, FALSE))+$Q421)*$I421)/100)+5)*
IF(OR($J421="Lonely", $J421="Brave", $J421="Adamant", $J421="Naughty"), 1.1,
IF(OR($J421="Bold", $J421="Timid", $J421="Modest", $J421="Calm"), 0.9, 1)))</f>
        <v>67</v>
      </c>
      <c r="T421" s="2">
        <f>_xlfn.FLOOR.MATH((_xlfn.FLOOR.MATH((((2*VLOOKUP($G421, 'EV and Base'!$A$1:$N$671, 11, FALSE))+$Q421)*$I421)/100)+5)*
IF(OR($J421="Bold", $J421="Relaxed", $J421="Impish", $J421="Lax"), 1.1,
IF(OR($J421="Lonely", $J421="Hasty", $J421="Mild", $J421="Gentle"), 0.9, 1)))</f>
        <v>50</v>
      </c>
      <c r="U421" s="2">
        <f>_xlfn.FLOOR.MATH((_xlfn.FLOOR.MATH((((2*VLOOKUP($G421, 'EV and Base'!$A$1:$N$671, 12, FALSE))+$Q421)*$I421)/100)+5)*
IF(OR($J421="Modest", $J421="Mild", $J421="Quiet", $J421="Rash"), 1.1,
IF(OR($J421="Adamant", $J421="Impish", $J421="Jolly", $J421="Careful"), 0.9, 1)))</f>
        <v>34</v>
      </c>
      <c r="V421" s="2">
        <f>_xlfn.FLOOR.MATH((_xlfn.FLOOR.MATH((((2*VLOOKUP($G421, 'EV and Base'!$A$1:$N$671, 13, FALSE))+$Q421)*$I421)/100)+5)*
IF(OR($J421="Calm", $J421="Gentle", $J421="Sassy", $J421="Careful"), 1.1,
IF(OR($J421="Naughty", $J421="Lax", $J421="Naive", $J421="Rash"), 0.9, 1)))</f>
        <v>37</v>
      </c>
      <c r="W421" s="2">
        <f>_xlfn.FLOOR.MATH((_xlfn.FLOOR.MATH((((2*VLOOKUP($G421, 'EV and Base'!$A$1:$N$671, 14, FALSE))+$Q421)*$I421)/100)+5)*
IF(OR($J421="Timid", $J421="Hasty", $J421="Jolly", $J421="Naive"), 1.1,
IF(OR($J421="Brave", $J421="Relaxed", $J421="Quiet", $J421="Sassy"), 0.9, 1)))</f>
        <v>49</v>
      </c>
      <c r="X421" s="54">
        <v>1184</v>
      </c>
      <c r="Z421" s="1">
        <v>1</v>
      </c>
      <c r="AA421" s="23" t="str" cm="1">
        <f t="array" aca="1" ref="AA421" ca="1">IF(NOT(ISNUMBER(INDEX($A:$A,LOOKUP(2,1/($A$1:INDIRECT("$A$"&amp;ROW($A421))&lt;&gt;""),ROW($A$1:INDIRECT("$A$"&amp;ROW($A421)))),1))),"",
IF(NOT(ISNUMBER($A421)),$AA420,
IF($AB421&lt;16,"Lillipup",
IF($AB421&lt;32,"Herdier",
"Stoutland"))))</f>
        <v/>
      </c>
      <c r="AB421" s="25" t="str" cm="1">
        <f t="array" aca="1" ref="AB421" ca="1">IF(NOT(ISNUMBER(INDEX($A:$A, LOOKUP(2, 1 / ($A$1:INDIRECT("$A$"&amp;ROW($A421)) &lt;&gt; ""),ROW($A$1:INDIRECT("$A$"&amp;ROW($A421)))), 1))), "",
VLOOKUP($AY421,'Medium-Slow'!$A$1:$B$101,2,TRUE))</f>
        <v/>
      </c>
      <c r="AC421" s="23" t="str" cm="1">
        <f t="array" aca="1" ref="AC421" ca="1">IF(NOT(ISNUMBER(INDEX($A:$A, LOOKUP(2, 1 / ($A$1:INDIRECT("$A$"&amp;ROW($A421)) &lt;&gt; ""),ROW($A$1:INDIRECT("$A$"&amp;ROW($A421)))), 1))), "",
INDEX($AC:$AC, LOOKUP(2, 1 / ($AC$1:INDIRECT("$AC$"&amp;ROW($AC421)-1) &lt;&gt; ""),ROW($AC$1:INDIRECT("$AC$"&amp;ROW($AC421)-1))), 1)+
IF(INDEX($AC:$AC, LOOKUP(2, 1 / ($AC$1:INDIRECT("$AC$"&amp;ROW($AC421)-1) &lt;&gt; ""),ROW($AC$1:INDIRECT("$AC$"&amp;ROW($AC421)-1))), 1)+
INDEX($AD:$AD, LOOKUP(2, 1 / ($AD$1:INDIRECT("$AD$"&amp;ROW($AD421)-1) &lt;&gt; ""),ROW($AD$1:INDIRECT("$AD$"&amp;ROW($AD421)-1))), 1)+
INDEX($AE:$AE, LOOKUP(2, 1 / ($AE$1:INDIRECT("$AE$"&amp;ROW($AE421)-1) &lt;&gt; ""),ROW($AE$1:INDIRECT("$AE$"&amp;ROW($AD421)-1))), 1)+
INDEX($AE:$AF, LOOKUP(2, 1 / ($AF$1:INDIRECT("$AF$"&amp;ROW($AF421)-1) &lt;&gt; ""),ROW($AF$1:INDIRECT("$AF$"&amp;ROW($AD421)-1))), 1)+
INDEX($AG:$AG, LOOKUP(2, 1 / ($AG$1:INDIRECT("$AG$"&amp;ROW($AG421)-1) &lt;&gt; ""),ROW($AG$1:INDIRECT("$AG$"&amp;ROW($AD421)-1))), 1)+
INDEX($AH:$AH, LOOKUP(2, 1 / ($AH$1:INDIRECT("$AH$"&amp;ROW($AH421)-1) &lt;&gt; ""),ROW($AH$1:INDIRECT("$AH$"&amp;ROW($AD421)-1))), 1)&gt;=510,0,
IF(INDEX($AC:$AC, LOOKUP(2, 1 / ($AC$1:INDIRECT("$AC$"&amp;ROW($AC421)-1) &lt;&gt; ""),ROW($AC$1:INDIRECT("$AC$"&amp;ROW($AC421)-1))), 1)&gt;=255,0,
VLOOKUP(INDIRECT("$G$"&amp;LOOKUP(2, 1 / ($AC$1:INDIRECT("$AC$"&amp;ROW($AC421)-1) &lt;&gt; ""),ROW($AC$1:INDIRECT("$AC$"&amp;ROW($AC421)-1)))), 'EV and Base'!$A$1:$N$671, 3, FALSE))))</f>
        <v/>
      </c>
      <c r="AD421" s="2" t="str" cm="1">
        <f t="array" aca="1" ref="AD421" ca="1">IF(NOT(ISNUMBER(INDEX($A:$A, LOOKUP(2, 1 / ($A$1:INDIRECT("$A$"&amp;ROW($A421)) &lt;&gt; ""),ROW($A$1:INDIRECT("$A$"&amp;ROW($A421)))), 1))), "",
INDEX($AD:$AD, LOOKUP(2, 1 / ($AD$1:INDIRECT("$AD$"&amp;ROW($AD421)-1) &lt;&gt; ""),ROW($AD$1:INDIRECT("$AD$"&amp;ROW($AD421)-1))), 1)+
IF(INDEX($AC:$AC, LOOKUP(2, 1 / ($AC$1:INDIRECT("$AC$"&amp;ROW($AC421)-1) &lt;&gt; ""),ROW($AC$1:INDIRECT("$AC$"&amp;ROW($AC421)-1))), 1)+
INDEX($AD:$AD, LOOKUP(2, 1 / ($AD$1:INDIRECT("$AD$"&amp;ROW($AD421)-1) &lt;&gt; ""),ROW($AD$1:INDIRECT("$AD$"&amp;ROW($AD421)-1))), 1)+
INDEX($AE:$AE, LOOKUP(2, 1 / ($AE$1:INDIRECT("$AE$"&amp;ROW($AE421)-1) &lt;&gt; ""),ROW($AE$1:INDIRECT("$AE$"&amp;ROW($AD421)-1))), 1)+
INDEX($AE:$AF, LOOKUP(2, 1 / ($AF$1:INDIRECT("$AF$"&amp;ROW($AF421)-1) &lt;&gt; ""),ROW($AF$1:INDIRECT("$AF$"&amp;ROW($AD421)-1))), 1)+
INDEX($AG:$AG, LOOKUP(2, 1 / ($AG$1:INDIRECT("$AG$"&amp;ROW($AG421)-1) &lt;&gt; ""),ROW($AG$1:INDIRECT("$AG$"&amp;ROW($AD421)-1))), 1)+
INDEX($AH:$AH, LOOKUP(2, 1 / ($AH$1:INDIRECT("$AH$"&amp;ROW($AH421)-1) &lt;&gt; ""),ROW($AH$1:INDIRECT("$AH$"&amp;ROW($AD421)-1))), 1)&gt;=510,0,
IF(INDEX($AD:$AD, LOOKUP(2, 1 / ($AD$1:INDIRECT("$AD$"&amp;ROW($AD421)-1) &lt;&gt; ""),ROW($AD$1:INDIRECT("$AD$"&amp;ROW($AD421)-1))), 1)&gt;=255,0,
VLOOKUP(INDIRECT("$G$"&amp;LOOKUP(2, 1 / ($AD$1:INDIRECT("$AD$"&amp;ROW($AD421)-1) &lt;&gt; ""),ROW($AD$1:INDIRECT("$AD$"&amp;ROW($AD421)-1)))), 'EV and Base'!$A$1:$N$671, 4, FALSE))))</f>
        <v/>
      </c>
      <c r="AE421" s="2" t="str" cm="1">
        <f t="array" aca="1" ref="AE421" ca="1">IF(NOT(ISNUMBER(INDEX($A:$A,LOOKUP(2,1/($A$1:INDIRECT("$A$"&amp;ROW($A421))&lt;&gt;""),ROW($A$1:INDIRECT("$A$"&amp;ROW($A421)))),1))),"",
INDEX($AE:$AE,LOOKUP(2,1/($AE$1:INDIRECT("$AE$"&amp;ROW($AE421)-1)&lt;&gt;""),ROW($AE$1:INDIRECT("$AE$"&amp;ROW($AE421)-1))),1)+
IF(INDEX($AC:$AC,LOOKUP(2,1/($AC$1:INDIRECT("$AC$"&amp;ROW($AC421)-1)&lt;&gt;""),ROW($AC$1:INDIRECT("$AC$"&amp;ROW($AC421)-1))),1)+
INDEX($AD:$AD,LOOKUP(2,1/($AD$1:INDIRECT("$AD$"&amp;ROW($AD421)-1)&lt;&gt;""),ROW($AD$1:INDIRECT("$AD$"&amp;ROW($AD421)-1))),1)+
INDEX($AE:$AE,LOOKUP(2,1/($AE$1:INDIRECT("$AE$"&amp;ROW($AE421)-1)&lt;&gt;""),ROW($AE$1:INDIRECT("$AE$"&amp;ROW($AD421)-1))),1)+
INDEX($AE:$AF,LOOKUP(2,1/($AF$1:INDIRECT("$AF$"&amp;ROW($AF421)-1)&lt;&gt;""),ROW($AF$1:INDIRECT("$AF$"&amp;ROW($AD421)-1))),1)+
INDEX($AG:$AG,LOOKUP(2,1/($AG$1:INDIRECT("$AG$"&amp;ROW($AG421)-1)&lt;&gt;""),ROW($AG$1:INDIRECT("$AG$"&amp;ROW($AD421)-1))),1)+
INDEX($AH:$AH,LOOKUP(2,1/($AH$1:INDIRECT("$AH$"&amp;ROW($AH421)-1)&lt;&gt;""),ROW($AH$1:INDIRECT("$AH$"&amp;ROW($AD421)-1))),1)&gt;=510,0,
IF(INDEX($AE:$AE,LOOKUP(2,1/($AE$1:INDIRECT("$AE$"&amp;ROW($AE421)-1)&lt;&gt;""),ROW($AE$1:INDIRECT("$AE$"&amp;ROW($AE421)-1))),1)&gt;=255,0,
VLOOKUP(INDIRECT("$G$"&amp;LOOKUP(2,1/($AE$1:INDIRECT("$AE$"&amp;ROW($AE421)-1)&lt;&gt;""),ROW($AE$1:INDIRECT("$AE$"&amp;ROW($AE421)-1)))),'EV and Base'!$A$1:$N$671,5,FALSE))))</f>
        <v/>
      </c>
      <c r="AF421" s="2" t="str" cm="1">
        <f t="array" aca="1" ref="AF421" ca="1">IF(NOT(ISNUMBER(INDEX($A:$A, LOOKUP(2, 1 / ($A$1:INDIRECT("$A$"&amp;ROW($A421)) &lt;&gt; ""),ROW($A$1:INDIRECT("$A$"&amp;ROW($A421)))), 1))), "",
INDEX($AF:$AF, LOOKUP(2, 1 / ($AF$1:INDIRECT("$AF$"&amp;ROW($AF421)-1) &lt;&gt; ""),ROW($AF$1:INDIRECT("$AF$"&amp;ROW($AF421)-1))), 1)+
IF(INDEX($AC:$AC, LOOKUP(2, 1 / ($AC$1:INDIRECT("$AC$"&amp;ROW($AC421)-1) &lt;&gt; ""),ROW($AC$1:INDIRECT("$AC$"&amp;ROW($AC421)-1))), 1)+
INDEX($AD:$AD, LOOKUP(2, 1 / ($AD$1:INDIRECT("$AD$"&amp;ROW($AD421)-1) &lt;&gt; ""),ROW($AD$1:INDIRECT("$AD$"&amp;ROW($AD421)-1))), 1)+
INDEX($AE:$AE, LOOKUP(2, 1 / ($AE$1:INDIRECT("$AE$"&amp;ROW($AE421)-1) &lt;&gt; ""),ROW($AE$1:INDIRECT("$AE$"&amp;ROW($AD421)-1))), 1)+
INDEX($AE:$AF, LOOKUP(2, 1 / ($AF$1:INDIRECT("$AF$"&amp;ROW($AF421)-1) &lt;&gt; ""),ROW($AF$1:INDIRECT("$AF$"&amp;ROW($AD421)-1))), 1)+
INDEX($AG:$AG, LOOKUP(2, 1 / ($AG$1:INDIRECT("$AG$"&amp;ROW($AG421)-1) &lt;&gt; ""),ROW($AG$1:INDIRECT("$AG$"&amp;ROW($AD421)-1))), 1)+
INDEX($AH:$AH, LOOKUP(2, 1 / ($AH$1:INDIRECT("$AH$"&amp;ROW($AH421)-1) &lt;&gt; ""),ROW($AH$1:INDIRECT("$AH$"&amp;ROW($AD421)-1))), 1)&gt;=510,0,
IF(INDEX($AF:$AF, LOOKUP(2, 1 / ($AF$1:INDIRECT("$AF$"&amp;ROW($AF421)-1) &lt;&gt; ""),ROW($AF$1:INDIRECT("$AF$"&amp;ROW($AF421)-1))), 1)&gt;=255,0,
VLOOKUP(INDIRECT("$G$"&amp;LOOKUP(2, 1 / ($AF$1:INDIRECT("$AF$"&amp;ROW($AF421)-1) &lt;&gt; ""),ROW($AF$1:INDIRECT("$AF$"&amp;ROW($AF421)-1)))), 'EV and Base'!$A$1:$N$671, 6, FALSE))))</f>
        <v/>
      </c>
      <c r="AG421" s="2" t="str" cm="1">
        <f t="array" aca="1" ref="AG421" ca="1">IF(NOT(ISNUMBER(INDEX($A:$A, LOOKUP(2, 1 / ($A$1:INDIRECT("$A$"&amp;ROW($A421)) &lt;&gt; ""),ROW($A$1:INDIRECT("$A$"&amp;ROW($A421)))), 1))), "",
INDEX($AG:$AG, LOOKUP(2, 1 / ($AG$1:INDIRECT("$AG$"&amp;ROW($AG421)-1) &lt;&gt; ""),ROW($AG$1:INDIRECT("$AG$"&amp;ROW($AG421)-1))), 1)+
IF(INDEX($AC:$AC, LOOKUP(2, 1 / ($AC$1:INDIRECT("$AC$"&amp;ROW($AC421)-1) &lt;&gt; ""),ROW($AC$1:INDIRECT("$AC$"&amp;ROW($AC421)-1))), 1)+
INDEX($AD:$AD, LOOKUP(2, 1 / ($AD$1:INDIRECT("$AD$"&amp;ROW($AD421)-1) &lt;&gt; ""),ROW($AD$1:INDIRECT("$AD$"&amp;ROW($AD421)-1))), 1)+
INDEX($AE:$AE, LOOKUP(2, 1 / ($AE$1:INDIRECT("$AE$"&amp;ROW($AE421)-1) &lt;&gt; ""),ROW($AE$1:INDIRECT("$AE$"&amp;ROW($AD421)-1))), 1)+
INDEX($AE:$AF, LOOKUP(2, 1 / ($AF$1:INDIRECT("$AF$"&amp;ROW($AF421)-1) &lt;&gt; ""),ROW($AF$1:INDIRECT("$AF$"&amp;ROW($AD421)-1))), 1)+
INDEX($AG:$AG, LOOKUP(2, 1 / ($AG$1:INDIRECT("$AG$"&amp;ROW($AG421)-1) &lt;&gt; ""),ROW($AG$1:INDIRECT("$AG$"&amp;ROW($AD421)-1))), 1)+
INDEX($AH:$AH, LOOKUP(2, 1 / ($AH$1:INDIRECT("$AH$"&amp;ROW($AH421)-1) &lt;&gt; ""),ROW($AH$1:INDIRECT("$AH$"&amp;ROW($AD421)-1))), 1)&gt;=510,0,
IF(INDEX($AG:$AG, LOOKUP(2, 1 / ($AG$1:INDIRECT("$AG$"&amp;ROW($AG421)-1) &lt;&gt; ""),ROW($AG$1:INDIRECT("$AG$"&amp;ROW($AG421)-1))), 1)&gt;=255,0,
VLOOKUP(INDIRECT("$G$"&amp;LOOKUP(2, 1 / ($AG$1:INDIRECT("$AG$"&amp;ROW($AG421)-1) &lt;&gt; ""),ROW($AG$1:INDIRECT("$AG$"&amp;ROW($AG421)-1)))), 'EV and Base'!$A$1:$N$671, 7, FALSE))))</f>
        <v/>
      </c>
      <c r="AH421" s="24" t="str" cm="1">
        <f t="array" aca="1" ref="AH421" ca="1">IF(NOT(ISNUMBER(INDEX($A:$A,LOOKUP(2,1/($A$1:INDIRECT("$A$"&amp;ROW($A421))&lt;&gt;""),ROW($A$1:INDIRECT("$A$"&amp;ROW($A421)))),1))),"",
INDEX($AH:$AH,LOOKUP(2,1/($AH$1:INDIRECT("$AH$"&amp;ROW($AH421)-1)&lt;&gt;""),ROW($AH$1:INDIRECT("$AH$"&amp;ROW($AH421)-1))),1)+
IF(INDEX($AC:$AC,LOOKUP(2,1/($AC$1:INDIRECT("$AC$"&amp;ROW($AC421)-1)&lt;&gt;""),ROW($AC$1:INDIRECT("$AC$"&amp;ROW($AC421)-1))),1)+
INDEX($AD:$AD,LOOKUP(2,1/($AD$1:INDIRECT("$AD$"&amp;ROW($AD421)-1)&lt;&gt;""),ROW($AD$1:INDIRECT("$AD$"&amp;ROW($AD421)-1))),1)+
INDEX($AE:$AE,LOOKUP(2,1/($AE$1:INDIRECT("$AE$"&amp;ROW($AE421)-1)&lt;&gt;""),ROW($AE$1:INDIRECT("$AE$"&amp;ROW($AD421)-1))),1)+
INDEX($AE:$AF,LOOKUP(2,1/($AF$1:INDIRECT("$AF$"&amp;ROW($AF421)-1)&lt;&gt;""),ROW($AF$1:INDIRECT("$AF$"&amp;ROW($AD421)-1))),1)+
INDEX($AG:$AG,LOOKUP(2,1/($AG$1:INDIRECT("$AG$"&amp;ROW($AG421)-1)&lt;&gt;""),ROW($AG$1:INDIRECT("$AG$"&amp;ROW($AD421)-1))),1)+
INDEX($AH:$AH,LOOKUP(2,1/($AH$1:INDIRECT("$AH$"&amp;ROW($AH421)-1)&lt;&gt;""),ROW($AH$1:INDIRECT("$AH$"&amp;ROW($AD421)-1))),1)&gt;=510,0,
IF(INDEX($AH:$AH,LOOKUP(2,1/($AH$1:INDIRECT("$AH$"&amp;ROW($AH421)-1)&lt;&gt;""),ROW($AH$1:INDIRECT("$AH$"&amp;ROW($AH421)-1))),1)&gt;=255,0,
VLOOKUP(INDIRECT("$G$"&amp;LOOKUP(2,1/($AH$1:INDIRECT("$AH$"&amp;ROW($AH421)-1)&lt;&gt;""),ROW($AH$1:INDIRECT("$AH$"&amp;ROW($AH421)-1)))),'EV and Base'!$A$1:$N$671,8,FALSE))))</f>
        <v/>
      </c>
      <c r="AI421" s="29" t="str" cm="1">
        <f t="array" aca="1" ref="AI421" ca="1">IF(NOT(ISNUMBER(INDEX($A:$A,LOOKUP(2,1/($A$1:INDIRECT("$A$"&amp;ROW($A421))&lt;&gt;""),ROW($A$1:INDIRECT("$A$"&amp;ROW($A421)))),1))),"",
ROUNDDOWN((((2*VLOOKUP($AA421,'EV and Base'!$A$1:$N$671,9,FALSE))+31+ROUNDDOWN($AC421/4,0))*$AB421)/100,0)+$AB421+10)</f>
        <v/>
      </c>
      <c r="AJ421" s="21" t="str" cm="1">
        <f t="array" aca="1" ref="AJ421" ca="1">IF(NOT(ISNUMBER(INDEX($A:$A, LOOKUP(2, 1 / ($A$1:INDIRECT("$A$"&amp;ROW($A421)) &lt;&gt; ""),ROW($A$1:INDIRECT("$A$"&amp;ROW($A421)))), 1))), "",
ROUNDDOWN((ROUNDDOWN((((2*VLOOKUP($AA421, 'EV and Base'!$A$1:$N$671, 10, FALSE))+31+ROUNDDOWN($AD421/4, 0))*$AB421)/100, 0)+5)*1.1, 0))</f>
        <v/>
      </c>
      <c r="AK421" s="21" t="str" cm="1">
        <f t="array" aca="1" ref="AK421" ca="1">IF(NOT(ISNUMBER(INDEX($A:$A, LOOKUP(2, 1 / ($A$1:INDIRECT("$A$"&amp;ROW($A421)) &lt;&gt; ""),ROW($A$1:INDIRECT("$A$"&amp;ROW($A421)))), 1))), "",
ROUNDDOWN((ROUNDDOWN((((2*VLOOKUP($AA421, 'EV and Base'!$A$1:$N$671, 11, FALSE))+30+ROUNDDOWN($AE421/4, 0))*$AB421)/100, 0)+5), 0)
&amp;"-"&amp;
ROUNDDOWN((ROUNDDOWN((((2*VLOOKUP($AA421, 'EV and Base'!$A$1:$N$671, 11, FALSE))+31+ROUNDDOWN($AE421/4, 0))*$AB421)/100, 0)+5), 0))</f>
        <v/>
      </c>
      <c r="AL421" s="21" t="str" cm="1">
        <f t="array" aca="1" ref="AL421" ca="1">IF(NOT(ISNUMBER(INDEX($A:$A, LOOKUP(2, 1 / ($A$1:INDIRECT("$A$"&amp;ROW($A421)) &lt;&gt; ""),ROW($A$1:INDIRECT("$A$"&amp;ROW($A421)))), 1))), "",
ROUNDDOWN((ROUNDDOWN((((2*VLOOKUP($AA421, 'EV and Base'!$A$1:$N$671, 12, FALSE))+0+ROUNDDOWN($AF421/4, 0))*$AB421)/100, 0)+5)*0.9, 0)
&amp;"-"&amp;
ROUNDDOWN((ROUNDDOWN((((2*VLOOKUP($AA421, 'EV and Base'!$A$1:$N$671, 12, FALSE))+31+ROUNDDOWN($AF421/4, 0))*$AB421)/100, 0)+5)*0.9, 0))</f>
        <v/>
      </c>
      <c r="AM421" s="21" t="str" cm="1">
        <f t="array" aca="1" ref="AM421" ca="1">IF(NOT(ISNUMBER(INDEX($A:$A, LOOKUP(2, 1 / ($A$1:INDIRECT("$A$"&amp;ROW($A421)) &lt;&gt; ""),ROW($A$1:INDIRECT("$A$"&amp;ROW($A421)))), 1))), "",
ROUNDDOWN((ROUNDDOWN((((2*VLOOKUP($AA421, 'EV and Base'!$A$1:$N$671, 13, FALSE))+30+ROUNDDOWN($AG421/4, 0))*$AB421)/100, 0)+5), 0)
&amp;"-"&amp;
ROUNDDOWN((ROUNDDOWN((((2*VLOOKUP($AA421, 'EV and Base'!$A$1:$N$671, 13, FALSE))+31+ROUNDDOWN($AG421/4, 0))*$AB421)/100, 0)+5), 0))</f>
        <v/>
      </c>
      <c r="AN421" s="25" t="str" cm="1">
        <f t="array" aca="1" ref="AN421" ca="1">IF(NOT(ISNUMBER(INDEX($A:$A, LOOKUP(2, 1 / ($A$1:INDIRECT("$A$"&amp;ROW($A421)) &lt;&gt; ""),ROW($A$1:INDIRECT("$A$"&amp;ROW($A421)))), 1))), "",
ROUNDDOWN((ROUNDDOWN((((2*VLOOKUP($AA421, 'EV and Base'!$A$1:$N$671, 14, FALSE))+31+ROUNDDOWN($AH421/4, 0))*$AB421)/100, 0)+5), 0))</f>
        <v/>
      </c>
      <c r="AO421" s="23" t="str" cm="1">
        <f t="array" aca="1" ref="AO421" ca="1">IF(NOT(ISNUMBER(INDEX($A:$A, LOOKUP(2, 1 / ($A$1:INDIRECT("$A$"&amp;ROW($A421)) &lt;&gt; ""),ROW($A$1:INDIRECT("$A$"&amp;ROW($A421)))), 1))), "",
ROUNDDOWN((((2*VLOOKUP($AA421, 'EV and Base'!$A$1:$N$671, 9, FALSE))+31+ROUNDDOWN($AC421/4, 0))*$AB421)/100, 0)+$AB421+10)</f>
        <v/>
      </c>
      <c r="AP421" s="2" t="str" cm="1">
        <f t="array" aca="1" ref="AP421" ca="1">IF(NOT(ISNUMBER(INDEX($A:$A, LOOKUP(2, 1 / ($A$1:INDIRECT("$A$"&amp;ROW($A421)) &lt;&gt; ""),ROW($A$1:INDIRECT("$A$"&amp;ROW($A421)))), 1))), "",
ROUNDDOWN((ROUNDDOWN((((2*VLOOKUP($AA421, 'EV and Base'!$A$1:$N$671, 10, FALSE))+31+ROUNDDOWN($AD421/4, 0))*$AB421)/100, 0)+5)*1.1, 0))</f>
        <v/>
      </c>
      <c r="AQ421" s="2" t="str" cm="1">
        <f t="array" aca="1" ref="AQ421" ca="1">IF(NOT(ISNUMBER(INDEX($A:$A, LOOKUP(2, 1 / ($A$1:INDIRECT("$A$"&amp;ROW($A421)) &lt;&gt; ""),ROW($A$1:INDIRECT("$A$"&amp;ROW($A421)))), 1))), "",
ROUNDDOWN((ROUNDDOWN((((2*VLOOKUP($AA421, 'EV and Base'!$A$1:$N$671, 11, FALSE))+$AV$2+ROUNDDOWN($AE421/4, 0))*$AB421)/100, 0)+5), 0))</f>
        <v/>
      </c>
      <c r="AR421" s="22" t="str" cm="1">
        <f t="array" aca="1" ref="AR421" ca="1">IF(NOT(ISNUMBER(INDEX($A:$A, LOOKUP(2, 1 / ($A$1:INDIRECT("$A$"&amp;ROW($A421)) &lt;&gt; ""),ROW($A$1:INDIRECT("$A$"&amp;ROW($A421)))), 1))), "",
ROUNDDOWN((ROUNDDOWN((((2*VLOOKUP($AA421, 'EV and Base'!$A$1:$N$671, 12, FALSE))+$AW$2+ROUNDDOWN($AF421/4, 0))*$AB421)/100, 0)+5)*0.9, 0))</f>
        <v/>
      </c>
      <c r="AS421" s="2" t="str" cm="1">
        <f t="array" aca="1" ref="AS421" ca="1">IF(NOT(ISNUMBER(INDEX($A:$A, LOOKUP(2, 1 / ($A$1:INDIRECT("$A$"&amp;ROW($A421)) &lt;&gt; ""),ROW($A$1:INDIRECT("$A$"&amp;ROW($A421)))), 1))), "",
ROUNDDOWN((ROUNDDOWN((((2*VLOOKUP($AA421, 'EV and Base'!$A$1:$N$671, 13, FALSE))+$AX$2+ROUNDDOWN($AG421/4, 0))*$AB421)/100, 0)+5), 0))</f>
        <v/>
      </c>
      <c r="AT421" s="24" t="str" cm="1">
        <f t="array" aca="1" ref="AT421" ca="1">IF(NOT(ISNUMBER(INDEX($A:$A, LOOKUP(2, 1 / ($A$1:INDIRECT("$A$"&amp;ROW($A421)) &lt;&gt; ""),ROW($A$1:INDIRECT("$A$"&amp;ROW($A421)))), 1))), "",
ROUNDDOWN((ROUNDDOWN((((2*VLOOKUP($AA421, 'EV and Base'!$A$1:$N$671, 14, FALSE))+31+ROUNDDOWN($AH421/4, 0))*$AB421)/100, 0)+5), 0))</f>
        <v/>
      </c>
      <c r="AU421" s="28">
        <v>255</v>
      </c>
      <c r="AY421" t="str" cm="1">
        <f t="array" aca="1" ref="AY421" ca="1">IF(NOT(ISNUMBER(INDEX($A:$A,LOOKUP(2,1/($A$1:INDIRECT("$A$"&amp;ROW($A421))&lt;&gt;""),ROW($A$1:INDIRECT("$A$"&amp;ROW($A421)))),1))),"",
INDEX($AY:$AY,LOOKUP(2,1/($AY$1:INDIRECT("$AY$"&amp;ROW($AY421)-1)&lt;&gt;""),ROW($AY$1:INDIRECT("$AY$"&amp;ROW($AY421)-1))),1)+$BL421)</f>
        <v/>
      </c>
      <c r="AZ421" s="3" t="str" cm="1">
        <f t="array" aca="1" ref="AZ421" ca="1">IF(NOT(ISNUMBER(INDEX($A:$A, LOOKUP(2, 1 / ($A$1:INDIRECT("$A$"&amp;ROW($A421)) &lt;&gt; ""),ROW($A$1:INDIRECT("$A$"&amp;ROW($A421)))), 1))), "",
VLOOKUP(INDIRECT("$G$"&amp;LOOKUP(2, 1 / ($AY$1:INDIRECT("$AY$"&amp;ROW($AY421)-1) &lt;&gt; ""),ROW($AY$1:INDIRECT("$AY$"&amp;ROW($AY421)-1)))),'EV and Base'!A344:N1014,2,FALSE))</f>
        <v/>
      </c>
      <c r="BA421" s="3" t="str" cm="1">
        <f t="array" aca="1" ref="BA421" ca="1">IF(NOT(ISNUMBER(INDEX($A:$A, LOOKUP(2, 1 / ($A$1:INDIRECT("$A$"&amp;ROW($A421)) &lt;&gt; ""),ROW($A$1:INDIRECT("$A$"&amp;ROW($A421)))), 1))), "",
INDIRECT("$I$"&amp;LOOKUP(2, 1 / ($AY$1:INDIRECT("$AY$"&amp;ROW($AY421)-1) &lt;&gt; ""),ROW($AY$1:INDIRECT("$AY$"&amp;ROW($AY421)-1)))))</f>
        <v/>
      </c>
      <c r="BB421" s="1" t="str" cm="1">
        <f t="array" aca="1" ref="BB421" ca="1">IF(NOT(ISNUMBER(INDEX($A:$A, LOOKUP(2, 1 / ($A$1:INDIRECT("$A$"&amp;ROW($A421)) &lt;&gt; ""),ROW($A$1:INDIRECT("$A$"&amp;ROW($A421)))), 1))), "",
INDIRECT("$AB$"&amp;LOOKUP(2, 1 / ($AY$1:INDIRECT("$AY$"&amp;ROW($AY421)-1) &lt;&gt; ""),ROW($AY$1:INDIRECT("$AY$"&amp;ROW($AY421)-1)))))</f>
        <v/>
      </c>
      <c r="BC421" s="3" t="str" cm="1">
        <f t="array" aca="1" ref="BC421" ca="1">IF(NOT(ISNUMBER(INDEX($A:$A,LOOKUP(2,1/($A$1:INDIRECT("$A$"&amp;ROW($A421))&lt;&gt;""),ROW($A$1:INDIRECT("$A$"&amp;ROW($A421)))),1))),"",
$BA421+$BA421+10)</f>
        <v/>
      </c>
      <c r="BD421" s="3" t="str" cm="1">
        <f t="array" aca="1" ref="BD421" ca="1">IF(NOT(ISNUMBER(INDEX($A:$A,LOOKUP(2,1/($A$1:INDIRECT("$A$"&amp;ROW($A421))&lt;&gt;""),ROW($A$1:INDIRECT("$A$"&amp;ROW($A421)))),1))),"",
$BA421+$BB421+10)</f>
        <v/>
      </c>
      <c r="BE421" s="3" t="str" cm="1">
        <f t="array" aca="1" ref="BE421" ca="1">IF(NOT(ISNUMBER(INDEX($A:$A,LOOKUP(2,1/($A$1:INDIRECT("$A$"&amp;ROW($A421))&lt;&gt;""),ROW($A$1:INDIRECT("$A$"&amp;ROW($A421)))),1))),"",
$BC421*$BC421)</f>
        <v/>
      </c>
      <c r="BF421" s="3" t="str" cm="1">
        <f t="array" aca="1" ref="BF421" ca="1">IF(NOT(ISNUMBER(INDEX($A:$A,LOOKUP(2,1/($A$1:INDIRECT("$A$"&amp;ROW($A421))&lt;&gt;""),ROW($A$1:INDIRECT("$A$"&amp;ROW($A421)))),1))),"",
$BD421*$BD421)</f>
        <v/>
      </c>
      <c r="BG421" s="3" t="str" cm="1">
        <f t="array" aca="1" ref="BG421" ca="1">IF(NOT(ISNUMBER(INDEX($A:$A,LOOKUP(2,1/($A$1:INDIRECT("$A$"&amp;ROW($A421))&lt;&gt;""),ROW($A$1:INDIRECT("$A$"&amp;ROW($A421)))),1))),"",
_xlfn.FLOOR.MATH(1.5*_xlfn.FLOOR.MATH($AZ421*BA421/5)))</f>
        <v/>
      </c>
      <c r="BH421" s="3" t="str" cm="1">
        <f t="array" aca="1" ref="BH421" ca="1">IF(NOT(ISNUMBER(INDEX($A:$A, LOOKUP(2, 1 / ($A$1:INDIRECT("$A$"&amp;ROW($A421)) &lt;&gt; ""),ROW($A$1:INDIRECT("$A$"&amp;ROW($A421)))), 1))), "",
_xlfn.FLOOR.MATH($BG421/IF(OR(INDIRECT("$C$"&amp;LOOKUP(2, 1 / ($AY$1:INDIRECT("$AY$"&amp;ROW($AY421)-1) &lt;&gt; ""),ROW($AY$1:INDIRECT("$AY$"&amp;ROW($AY421)-1))))="Multi",
INDIRECT("$C$"&amp;LOOKUP(2, 1 / ($AY$1:INDIRECT("$AY$"&amp;ROW($AY421)-1) &lt;&gt; ""),ROW($AY$1:INDIRECT("$AY$"&amp;ROW($AY421)-1))))="Double"),2,1)))</f>
        <v/>
      </c>
      <c r="BI421" s="3" t="str" cm="1">
        <f t="array" aca="1" ref="BI421" ca="1">IF(NOT(ISNUMBER(INDEX($A:$A,LOOKUP(2,1/($A$1:INDIRECT("$A$"&amp;ROW($A421))&lt;&gt;""),ROW($A$1:INDIRECT("$A$"&amp;ROW($A421)))),1))),"",
VLOOKUP($BC421,GameFreakSQRT!$A$1:$B$200,2,FALSE))</f>
        <v/>
      </c>
      <c r="BJ421" s="3" t="str" cm="1">
        <f t="array" aca="1" ref="BJ421" ca="1">IF(NOT(ISNUMBER(INDEX($A:$A,LOOKUP(2,1/($A$1:INDIRECT("$A$"&amp;ROW($A421))&lt;&gt;""),ROW($A$1:INDIRECT("$A$"&amp;ROW($A421)))),1))),"",
VLOOKUP($BD421,GameFreakSQRT!$A$1:$B$200,2,FALSE))</f>
        <v/>
      </c>
      <c r="BK421" s="3" t="str" cm="1">
        <f t="array" aca="1" ref="BK421" ca="1">IF(NOT(ISNUMBER(INDEX($A:$A,LOOKUP(2,1/($A$1:INDIRECT("$A$"&amp;ROW($A421))&lt;&gt;""),ROW($A$1:INDIRECT("$A$"&amp;ROW($A421)))),1))),"",
_xlfn.FLOOR.MATH((($BI421*$BE421)*$BH421)/($BJ421*$BF421))+1)</f>
        <v/>
      </c>
      <c r="BL421" s="3" t="str" cm="1">
        <f t="array" aca="1" ref="BL421" ca="1">IF(NOT(ISNUMBER(INDEX($A:$A,LOOKUP(2,1/($A$1:INDIRECT("$A$"&amp;ROW($A421))&lt;&gt;""),ROW($A$1:INDIRECT("$A$"&amp;ROW($A421)))),1))),"",
_xlfn.FLOOR.MATH($BK421*IF(NOT(INDIRECT("$Z$"&amp;LOOKUP(2, 1 / ($AY$1:INDIRECT("$AY$"&amp;ROW($AY421)-1) &lt;&gt; ""),ROW($AY$1:INDIRECT("$AY$"&amp;ROW($AY421)-1))))=""),1.5,1)))</f>
        <v/>
      </c>
      <c r="BM421" s="3" t="str" cm="1">
        <f t="array" aca="1" ref="BM421" ca="1">IF(NOT(ISNUMBER(INDEX($A:$A, LOOKUP(2, 1 / ($A$1:INDIRECT("$A$"&amp;ROW($A421)) &lt;&gt; ""),ROW($A$1:INDIRECT("$A$"&amp;ROW($A421)))), 1))), "",
INDIRECT("$Y$"&amp;LOOKUP(2, 1 / ($AY$1:INDIRECT("$AY$"&amp;ROW($AY421)-1) &lt;&gt; ""),ROW($AY$1:INDIRECT("$AY$"&amp;ROW($AY421)-1)))))</f>
        <v/>
      </c>
      <c r="BN421" s="3" t="str">
        <f t="shared" ca="1" si="37"/>
        <v/>
      </c>
    </row>
    <row r="422" spans="1:66" x14ac:dyDescent="0.45">
      <c r="A422" s="56" t="s">
        <v>75</v>
      </c>
      <c r="B422" s="56" t="s">
        <v>690</v>
      </c>
      <c r="C422" s="54" t="s">
        <v>46</v>
      </c>
      <c r="D422" s="54" t="s">
        <v>684</v>
      </c>
      <c r="E422" s="54" t="s">
        <v>48</v>
      </c>
      <c r="F422" s="56">
        <v>1</v>
      </c>
      <c r="G422" s="2" t="s">
        <v>334</v>
      </c>
      <c r="H422" s="2" t="s">
        <v>50</v>
      </c>
      <c r="I422" s="2">
        <v>37</v>
      </c>
      <c r="J422" s="2" t="s">
        <v>134</v>
      </c>
      <c r="K422" s="2" t="s">
        <v>335</v>
      </c>
      <c r="L422" s="2" t="s">
        <v>53</v>
      </c>
      <c r="M422" s="2" t="s">
        <v>407</v>
      </c>
      <c r="N422" s="2" t="s">
        <v>254</v>
      </c>
      <c r="O422" s="2" t="s">
        <v>645</v>
      </c>
      <c r="P422" s="2" t="s">
        <v>528</v>
      </c>
      <c r="Q422" s="2">
        <v>0</v>
      </c>
      <c r="R422" s="2">
        <f>_xlfn.FLOOR.MATH((((2*VLOOKUP(G422, 'EV and Base'!$A$1:$N$671, 9, FALSE))+$Q422)*$I422)/100)+$I422+10</f>
        <v>84</v>
      </c>
      <c r="S422" s="2">
        <f>_xlfn.FLOOR.MATH((_xlfn.FLOOR.MATH((((2*VLOOKUP($G422, 'EV and Base'!$A$1:$N$671, 10, FALSE))+$Q422)*$I422)/100)+5)*
IF(OR($J422="Lonely", $J422="Brave", $J422="Adamant", $J422="Naughty"), 1.1,
IF(OR($J422="Bold", $J422="Timid", $J422="Modest", $J422="Calm"), 0.9, 1)))</f>
        <v>66</v>
      </c>
      <c r="T422" s="2">
        <f>_xlfn.FLOOR.MATH((_xlfn.FLOOR.MATH((((2*VLOOKUP($G422, 'EV and Base'!$A$1:$N$671, 11, FALSE))+$Q422)*$I422)/100)+5)*
IF(OR($J422="Bold", $J422="Relaxed", $J422="Impish", $J422="Lax"), 1.1,
IF(OR($J422="Lonely", $J422="Hasty", $J422="Mild", $J422="Gentle"), 0.9, 1)))</f>
        <v>56</v>
      </c>
      <c r="U422" s="2">
        <f>_xlfn.FLOOR.MATH((_xlfn.FLOOR.MATH((((2*VLOOKUP($G422, 'EV and Base'!$A$1:$N$671, 12, FALSE))+$Q422)*$I422)/100)+5)*
IF(OR($J422="Modest", $J422="Mild", $J422="Quiet", $J422="Rash"), 1.1,
IF(OR($J422="Adamant", $J422="Impish", $J422="Jolly", $J422="Careful"), 0.9, 1)))</f>
        <v>27</v>
      </c>
      <c r="V422" s="2">
        <f>_xlfn.FLOOR.MATH((_xlfn.FLOOR.MATH((((2*VLOOKUP($G422, 'EV and Base'!$A$1:$N$671, 13, FALSE))+$Q422)*$I422)/100)+5)*
IF(OR($J422="Calm", $J422="Gentle", $J422="Sassy", $J422="Careful"), 1.1,
IF(OR($J422="Naughty", $J422="Lax", $J422="Naive", $J422="Rash"), 0.9, 1)))</f>
        <v>56</v>
      </c>
      <c r="W422" s="2">
        <f>_xlfn.FLOOR.MATH((_xlfn.FLOOR.MATH((((2*VLOOKUP($G422, 'EV and Base'!$A$1:$N$671, 14, FALSE))+$Q422)*$I422)/100)+5)*
IF(OR($J422="Timid", $J422="Hasty", $J422="Jolly", $J422="Naive"), 1.1,
IF(OR($J422="Brave", $J422="Relaxed", $J422="Quiet", $J422="Sassy"), 0.9, 1)))</f>
        <v>40</v>
      </c>
      <c r="X422" s="54">
        <v>888</v>
      </c>
      <c r="Z422" s="1">
        <v>1</v>
      </c>
      <c r="AA422" s="23" t="str" cm="1">
        <f t="array" aca="1" ref="AA422" ca="1">IF(NOT(ISNUMBER(INDEX($A:$A,LOOKUP(2,1/($A$1:INDIRECT("$A$"&amp;ROW($A422))&lt;&gt;""),ROW($A$1:INDIRECT("$A$"&amp;ROW($A422)))),1))),"",
IF(NOT(ISNUMBER($A422)),$AA421,
IF($AB422&lt;16,"Lillipup",
IF($AB422&lt;32,"Herdier",
"Stoutland"))))</f>
        <v/>
      </c>
      <c r="AB422" s="25" t="str" cm="1">
        <f t="array" aca="1" ref="AB422" ca="1">IF(NOT(ISNUMBER(INDEX($A:$A, LOOKUP(2, 1 / ($A$1:INDIRECT("$A$"&amp;ROW($A422)) &lt;&gt; ""),ROW($A$1:INDIRECT("$A$"&amp;ROW($A422)))), 1))), "",
VLOOKUP($AY422,'Medium-Slow'!$A$1:$B$101,2,TRUE))</f>
        <v/>
      </c>
      <c r="AC422" s="23" t="str" cm="1">
        <f t="array" aca="1" ref="AC422" ca="1">IF(NOT(ISNUMBER(INDEX($A:$A, LOOKUP(2, 1 / ($A$1:INDIRECT("$A$"&amp;ROW($A422)) &lt;&gt; ""),ROW($A$1:INDIRECT("$A$"&amp;ROW($A422)))), 1))), "",
INDEX($AC:$AC, LOOKUP(2, 1 / ($AC$1:INDIRECT("$AC$"&amp;ROW($AC422)-1) &lt;&gt; ""),ROW($AC$1:INDIRECT("$AC$"&amp;ROW($AC422)-1))), 1)+
IF(INDEX($AC:$AC, LOOKUP(2, 1 / ($AC$1:INDIRECT("$AC$"&amp;ROW($AC422)-1) &lt;&gt; ""),ROW($AC$1:INDIRECT("$AC$"&amp;ROW($AC422)-1))), 1)+
INDEX($AD:$AD, LOOKUP(2, 1 / ($AD$1:INDIRECT("$AD$"&amp;ROW($AD422)-1) &lt;&gt; ""),ROW($AD$1:INDIRECT("$AD$"&amp;ROW($AD422)-1))), 1)+
INDEX($AE:$AE, LOOKUP(2, 1 / ($AE$1:INDIRECT("$AE$"&amp;ROW($AE422)-1) &lt;&gt; ""),ROW($AE$1:INDIRECT("$AE$"&amp;ROW($AD422)-1))), 1)+
INDEX($AE:$AF, LOOKUP(2, 1 / ($AF$1:INDIRECT("$AF$"&amp;ROW($AF422)-1) &lt;&gt; ""),ROW($AF$1:INDIRECT("$AF$"&amp;ROW($AD422)-1))), 1)+
INDEX($AG:$AG, LOOKUP(2, 1 / ($AG$1:INDIRECT("$AG$"&amp;ROW($AG422)-1) &lt;&gt; ""),ROW($AG$1:INDIRECT("$AG$"&amp;ROW($AD422)-1))), 1)+
INDEX($AH:$AH, LOOKUP(2, 1 / ($AH$1:INDIRECT("$AH$"&amp;ROW($AH422)-1) &lt;&gt; ""),ROW($AH$1:INDIRECT("$AH$"&amp;ROW($AD422)-1))), 1)&gt;=510,0,
IF(INDEX($AC:$AC, LOOKUP(2, 1 / ($AC$1:INDIRECT("$AC$"&amp;ROW($AC422)-1) &lt;&gt; ""),ROW($AC$1:INDIRECT("$AC$"&amp;ROW($AC422)-1))), 1)&gt;=255,0,
VLOOKUP(INDIRECT("$G$"&amp;LOOKUP(2, 1 / ($AC$1:INDIRECT("$AC$"&amp;ROW($AC422)-1) &lt;&gt; ""),ROW($AC$1:INDIRECT("$AC$"&amp;ROW($AC422)-1)))), 'EV and Base'!$A$1:$N$671, 3, FALSE))))</f>
        <v/>
      </c>
      <c r="AD422" s="2" t="str" cm="1">
        <f t="array" aca="1" ref="AD422" ca="1">IF(NOT(ISNUMBER(INDEX($A:$A, LOOKUP(2, 1 / ($A$1:INDIRECT("$A$"&amp;ROW($A422)) &lt;&gt; ""),ROW($A$1:INDIRECT("$A$"&amp;ROW($A422)))), 1))), "",
INDEX($AD:$AD, LOOKUP(2, 1 / ($AD$1:INDIRECT("$AD$"&amp;ROW($AD422)-1) &lt;&gt; ""),ROW($AD$1:INDIRECT("$AD$"&amp;ROW($AD422)-1))), 1)+
IF(INDEX($AC:$AC, LOOKUP(2, 1 / ($AC$1:INDIRECT("$AC$"&amp;ROW($AC422)-1) &lt;&gt; ""),ROW($AC$1:INDIRECT("$AC$"&amp;ROW($AC422)-1))), 1)+
INDEX($AD:$AD, LOOKUP(2, 1 / ($AD$1:INDIRECT("$AD$"&amp;ROW($AD422)-1) &lt;&gt; ""),ROW($AD$1:INDIRECT("$AD$"&amp;ROW($AD422)-1))), 1)+
INDEX($AE:$AE, LOOKUP(2, 1 / ($AE$1:INDIRECT("$AE$"&amp;ROW($AE422)-1) &lt;&gt; ""),ROW($AE$1:INDIRECT("$AE$"&amp;ROW($AD422)-1))), 1)+
INDEX($AE:$AF, LOOKUP(2, 1 / ($AF$1:INDIRECT("$AF$"&amp;ROW($AF422)-1) &lt;&gt; ""),ROW($AF$1:INDIRECT("$AF$"&amp;ROW($AD422)-1))), 1)+
INDEX($AG:$AG, LOOKUP(2, 1 / ($AG$1:INDIRECT("$AG$"&amp;ROW($AG422)-1) &lt;&gt; ""),ROW($AG$1:INDIRECT("$AG$"&amp;ROW($AD422)-1))), 1)+
INDEX($AH:$AH, LOOKUP(2, 1 / ($AH$1:INDIRECT("$AH$"&amp;ROW($AH422)-1) &lt;&gt; ""),ROW($AH$1:INDIRECT("$AH$"&amp;ROW($AD422)-1))), 1)&gt;=510,0,
IF(INDEX($AD:$AD, LOOKUP(2, 1 / ($AD$1:INDIRECT("$AD$"&amp;ROW($AD422)-1) &lt;&gt; ""),ROW($AD$1:INDIRECT("$AD$"&amp;ROW($AD422)-1))), 1)&gt;=255,0,
VLOOKUP(INDIRECT("$G$"&amp;LOOKUP(2, 1 / ($AD$1:INDIRECT("$AD$"&amp;ROW($AD422)-1) &lt;&gt; ""),ROW($AD$1:INDIRECT("$AD$"&amp;ROW($AD422)-1)))), 'EV and Base'!$A$1:$N$671, 4, FALSE))))</f>
        <v/>
      </c>
      <c r="AE422" s="2" t="str" cm="1">
        <f t="array" aca="1" ref="AE422" ca="1">IF(NOT(ISNUMBER(INDEX($A:$A,LOOKUP(2,1/($A$1:INDIRECT("$A$"&amp;ROW($A422))&lt;&gt;""),ROW($A$1:INDIRECT("$A$"&amp;ROW($A422)))),1))),"",
INDEX($AE:$AE,LOOKUP(2,1/($AE$1:INDIRECT("$AE$"&amp;ROW($AE422)-1)&lt;&gt;""),ROW($AE$1:INDIRECT("$AE$"&amp;ROW($AE422)-1))),1)+
IF(INDEX($AC:$AC,LOOKUP(2,1/($AC$1:INDIRECT("$AC$"&amp;ROW($AC422)-1)&lt;&gt;""),ROW($AC$1:INDIRECT("$AC$"&amp;ROW($AC422)-1))),1)+
INDEX($AD:$AD,LOOKUP(2,1/($AD$1:INDIRECT("$AD$"&amp;ROW($AD422)-1)&lt;&gt;""),ROW($AD$1:INDIRECT("$AD$"&amp;ROW($AD422)-1))),1)+
INDEX($AE:$AE,LOOKUP(2,1/($AE$1:INDIRECT("$AE$"&amp;ROW($AE422)-1)&lt;&gt;""),ROW($AE$1:INDIRECT("$AE$"&amp;ROW($AD422)-1))),1)+
INDEX($AE:$AF,LOOKUP(2,1/($AF$1:INDIRECT("$AF$"&amp;ROW($AF422)-1)&lt;&gt;""),ROW($AF$1:INDIRECT("$AF$"&amp;ROW($AD422)-1))),1)+
INDEX($AG:$AG,LOOKUP(2,1/($AG$1:INDIRECT("$AG$"&amp;ROW($AG422)-1)&lt;&gt;""),ROW($AG$1:INDIRECT("$AG$"&amp;ROW($AD422)-1))),1)+
INDEX($AH:$AH,LOOKUP(2,1/($AH$1:INDIRECT("$AH$"&amp;ROW($AH422)-1)&lt;&gt;""),ROW($AH$1:INDIRECT("$AH$"&amp;ROW($AD422)-1))),1)&gt;=510,0,
IF(INDEX($AE:$AE,LOOKUP(2,1/($AE$1:INDIRECT("$AE$"&amp;ROW($AE422)-1)&lt;&gt;""),ROW($AE$1:INDIRECT("$AE$"&amp;ROW($AE422)-1))),1)&gt;=255,0,
VLOOKUP(INDIRECT("$G$"&amp;LOOKUP(2,1/($AE$1:INDIRECT("$AE$"&amp;ROW($AE422)-1)&lt;&gt;""),ROW($AE$1:INDIRECT("$AE$"&amp;ROW($AE422)-1)))),'EV and Base'!$A$1:$N$671,5,FALSE))))</f>
        <v/>
      </c>
      <c r="AF422" s="2" t="str" cm="1">
        <f t="array" aca="1" ref="AF422" ca="1">IF(NOT(ISNUMBER(INDEX($A:$A, LOOKUP(2, 1 / ($A$1:INDIRECT("$A$"&amp;ROW($A422)) &lt;&gt; ""),ROW($A$1:INDIRECT("$A$"&amp;ROW($A422)))), 1))), "",
INDEX($AF:$AF, LOOKUP(2, 1 / ($AF$1:INDIRECT("$AF$"&amp;ROW($AF422)-1) &lt;&gt; ""),ROW($AF$1:INDIRECT("$AF$"&amp;ROW($AF422)-1))), 1)+
IF(INDEX($AC:$AC, LOOKUP(2, 1 / ($AC$1:INDIRECT("$AC$"&amp;ROW($AC422)-1) &lt;&gt; ""),ROW($AC$1:INDIRECT("$AC$"&amp;ROW($AC422)-1))), 1)+
INDEX($AD:$AD, LOOKUP(2, 1 / ($AD$1:INDIRECT("$AD$"&amp;ROW($AD422)-1) &lt;&gt; ""),ROW($AD$1:INDIRECT("$AD$"&amp;ROW($AD422)-1))), 1)+
INDEX($AE:$AE, LOOKUP(2, 1 / ($AE$1:INDIRECT("$AE$"&amp;ROW($AE422)-1) &lt;&gt; ""),ROW($AE$1:INDIRECT("$AE$"&amp;ROW($AD422)-1))), 1)+
INDEX($AE:$AF, LOOKUP(2, 1 / ($AF$1:INDIRECT("$AF$"&amp;ROW($AF422)-1) &lt;&gt; ""),ROW($AF$1:INDIRECT("$AF$"&amp;ROW($AD422)-1))), 1)+
INDEX($AG:$AG, LOOKUP(2, 1 / ($AG$1:INDIRECT("$AG$"&amp;ROW($AG422)-1) &lt;&gt; ""),ROW($AG$1:INDIRECT("$AG$"&amp;ROW($AD422)-1))), 1)+
INDEX($AH:$AH, LOOKUP(2, 1 / ($AH$1:INDIRECT("$AH$"&amp;ROW($AH422)-1) &lt;&gt; ""),ROW($AH$1:INDIRECT("$AH$"&amp;ROW($AD422)-1))), 1)&gt;=510,0,
IF(INDEX($AF:$AF, LOOKUP(2, 1 / ($AF$1:INDIRECT("$AF$"&amp;ROW($AF422)-1) &lt;&gt; ""),ROW($AF$1:INDIRECT("$AF$"&amp;ROW($AF422)-1))), 1)&gt;=255,0,
VLOOKUP(INDIRECT("$G$"&amp;LOOKUP(2, 1 / ($AF$1:INDIRECT("$AF$"&amp;ROW($AF422)-1) &lt;&gt; ""),ROW($AF$1:INDIRECT("$AF$"&amp;ROW($AF422)-1)))), 'EV and Base'!$A$1:$N$671, 6, FALSE))))</f>
        <v/>
      </c>
      <c r="AG422" s="2" t="str" cm="1">
        <f t="array" aca="1" ref="AG422" ca="1">IF(NOT(ISNUMBER(INDEX($A:$A, LOOKUP(2, 1 / ($A$1:INDIRECT("$A$"&amp;ROW($A422)) &lt;&gt; ""),ROW($A$1:INDIRECT("$A$"&amp;ROW($A422)))), 1))), "",
INDEX($AG:$AG, LOOKUP(2, 1 / ($AG$1:INDIRECT("$AG$"&amp;ROW($AG422)-1) &lt;&gt; ""),ROW($AG$1:INDIRECT("$AG$"&amp;ROW($AG422)-1))), 1)+
IF(INDEX($AC:$AC, LOOKUP(2, 1 / ($AC$1:INDIRECT("$AC$"&amp;ROW($AC422)-1) &lt;&gt; ""),ROW($AC$1:INDIRECT("$AC$"&amp;ROW($AC422)-1))), 1)+
INDEX($AD:$AD, LOOKUP(2, 1 / ($AD$1:INDIRECT("$AD$"&amp;ROW($AD422)-1) &lt;&gt; ""),ROW($AD$1:INDIRECT("$AD$"&amp;ROW($AD422)-1))), 1)+
INDEX($AE:$AE, LOOKUP(2, 1 / ($AE$1:INDIRECT("$AE$"&amp;ROW($AE422)-1) &lt;&gt; ""),ROW($AE$1:INDIRECT("$AE$"&amp;ROW($AD422)-1))), 1)+
INDEX($AE:$AF, LOOKUP(2, 1 / ($AF$1:INDIRECT("$AF$"&amp;ROW($AF422)-1) &lt;&gt; ""),ROW($AF$1:INDIRECT("$AF$"&amp;ROW($AD422)-1))), 1)+
INDEX($AG:$AG, LOOKUP(2, 1 / ($AG$1:INDIRECT("$AG$"&amp;ROW($AG422)-1) &lt;&gt; ""),ROW($AG$1:INDIRECT("$AG$"&amp;ROW($AD422)-1))), 1)+
INDEX($AH:$AH, LOOKUP(2, 1 / ($AH$1:INDIRECT("$AH$"&amp;ROW($AH422)-1) &lt;&gt; ""),ROW($AH$1:INDIRECT("$AH$"&amp;ROW($AD422)-1))), 1)&gt;=510,0,
IF(INDEX($AG:$AG, LOOKUP(2, 1 / ($AG$1:INDIRECT("$AG$"&amp;ROW($AG422)-1) &lt;&gt; ""),ROW($AG$1:INDIRECT("$AG$"&amp;ROW($AG422)-1))), 1)&gt;=255,0,
VLOOKUP(INDIRECT("$G$"&amp;LOOKUP(2, 1 / ($AG$1:INDIRECT("$AG$"&amp;ROW($AG422)-1) &lt;&gt; ""),ROW($AG$1:INDIRECT("$AG$"&amp;ROW($AG422)-1)))), 'EV and Base'!$A$1:$N$671, 7, FALSE))))</f>
        <v/>
      </c>
      <c r="AH422" s="24" t="str" cm="1">
        <f t="array" aca="1" ref="AH422" ca="1">IF(NOT(ISNUMBER(INDEX($A:$A,LOOKUP(2,1/($A$1:INDIRECT("$A$"&amp;ROW($A422))&lt;&gt;""),ROW($A$1:INDIRECT("$A$"&amp;ROW($A422)))),1))),"",
INDEX($AH:$AH,LOOKUP(2,1/($AH$1:INDIRECT("$AH$"&amp;ROW($AH422)-1)&lt;&gt;""),ROW($AH$1:INDIRECT("$AH$"&amp;ROW($AH422)-1))),1)+
IF(INDEX($AC:$AC,LOOKUP(2,1/($AC$1:INDIRECT("$AC$"&amp;ROW($AC422)-1)&lt;&gt;""),ROW($AC$1:INDIRECT("$AC$"&amp;ROW($AC422)-1))),1)+
INDEX($AD:$AD,LOOKUP(2,1/($AD$1:INDIRECT("$AD$"&amp;ROW($AD422)-1)&lt;&gt;""),ROW($AD$1:INDIRECT("$AD$"&amp;ROW($AD422)-1))),1)+
INDEX($AE:$AE,LOOKUP(2,1/($AE$1:INDIRECT("$AE$"&amp;ROW($AE422)-1)&lt;&gt;""),ROW($AE$1:INDIRECT("$AE$"&amp;ROW($AD422)-1))),1)+
INDEX($AE:$AF,LOOKUP(2,1/($AF$1:INDIRECT("$AF$"&amp;ROW($AF422)-1)&lt;&gt;""),ROW($AF$1:INDIRECT("$AF$"&amp;ROW($AD422)-1))),1)+
INDEX($AG:$AG,LOOKUP(2,1/($AG$1:INDIRECT("$AG$"&amp;ROW($AG422)-1)&lt;&gt;""),ROW($AG$1:INDIRECT("$AG$"&amp;ROW($AD422)-1))),1)+
INDEX($AH:$AH,LOOKUP(2,1/($AH$1:INDIRECT("$AH$"&amp;ROW($AH422)-1)&lt;&gt;""),ROW($AH$1:INDIRECT("$AH$"&amp;ROW($AD422)-1))),1)&gt;=510,0,
IF(INDEX($AH:$AH,LOOKUP(2,1/($AH$1:INDIRECT("$AH$"&amp;ROW($AH422)-1)&lt;&gt;""),ROW($AH$1:INDIRECT("$AH$"&amp;ROW($AH422)-1))),1)&gt;=255,0,
VLOOKUP(INDIRECT("$G$"&amp;LOOKUP(2,1/($AH$1:INDIRECT("$AH$"&amp;ROW($AH422)-1)&lt;&gt;""),ROW($AH$1:INDIRECT("$AH$"&amp;ROW($AH422)-1)))),'EV and Base'!$A$1:$N$671,8,FALSE))))</f>
        <v/>
      </c>
      <c r="AI422" s="29" t="str" cm="1">
        <f t="array" aca="1" ref="AI422" ca="1">IF(NOT(ISNUMBER(INDEX($A:$A,LOOKUP(2,1/($A$1:INDIRECT("$A$"&amp;ROW($A422))&lt;&gt;""),ROW($A$1:INDIRECT("$A$"&amp;ROW($A422)))),1))),"",
ROUNDDOWN((((2*VLOOKUP($AA422,'EV and Base'!$A$1:$N$671,9,FALSE))+31+ROUNDDOWN($AC422/4,0))*$AB422)/100,0)+$AB422+10)</f>
        <v/>
      </c>
      <c r="AJ422" s="21" t="str" cm="1">
        <f t="array" aca="1" ref="AJ422" ca="1">IF(NOT(ISNUMBER(INDEX($A:$A, LOOKUP(2, 1 / ($A$1:INDIRECT("$A$"&amp;ROW($A422)) &lt;&gt; ""),ROW($A$1:INDIRECT("$A$"&amp;ROW($A422)))), 1))), "",
ROUNDDOWN((ROUNDDOWN((((2*VLOOKUP($AA422, 'EV and Base'!$A$1:$N$671, 10, FALSE))+31+ROUNDDOWN($AD422/4, 0))*$AB422)/100, 0)+5)*1.1, 0))</f>
        <v/>
      </c>
      <c r="AK422" s="21" t="str" cm="1">
        <f t="array" aca="1" ref="AK422" ca="1">IF(NOT(ISNUMBER(INDEX($A:$A, LOOKUP(2, 1 / ($A$1:INDIRECT("$A$"&amp;ROW($A422)) &lt;&gt; ""),ROW($A$1:INDIRECT("$A$"&amp;ROW($A422)))), 1))), "",
ROUNDDOWN((ROUNDDOWN((((2*VLOOKUP($AA422, 'EV and Base'!$A$1:$N$671, 11, FALSE))+30+ROUNDDOWN($AE422/4, 0))*$AB422)/100, 0)+5), 0)
&amp;"-"&amp;
ROUNDDOWN((ROUNDDOWN((((2*VLOOKUP($AA422, 'EV and Base'!$A$1:$N$671, 11, FALSE))+31+ROUNDDOWN($AE422/4, 0))*$AB422)/100, 0)+5), 0))</f>
        <v/>
      </c>
      <c r="AL422" s="21" t="str" cm="1">
        <f t="array" aca="1" ref="AL422" ca="1">IF(NOT(ISNUMBER(INDEX($A:$A, LOOKUP(2, 1 / ($A$1:INDIRECT("$A$"&amp;ROW($A422)) &lt;&gt; ""),ROW($A$1:INDIRECT("$A$"&amp;ROW($A422)))), 1))), "",
ROUNDDOWN((ROUNDDOWN((((2*VLOOKUP($AA422, 'EV and Base'!$A$1:$N$671, 12, FALSE))+0+ROUNDDOWN($AF422/4, 0))*$AB422)/100, 0)+5)*0.9, 0)
&amp;"-"&amp;
ROUNDDOWN((ROUNDDOWN((((2*VLOOKUP($AA422, 'EV and Base'!$A$1:$N$671, 12, FALSE))+31+ROUNDDOWN($AF422/4, 0))*$AB422)/100, 0)+5)*0.9, 0))</f>
        <v/>
      </c>
      <c r="AM422" s="21" t="str" cm="1">
        <f t="array" aca="1" ref="AM422" ca="1">IF(NOT(ISNUMBER(INDEX($A:$A, LOOKUP(2, 1 / ($A$1:INDIRECT("$A$"&amp;ROW($A422)) &lt;&gt; ""),ROW($A$1:INDIRECT("$A$"&amp;ROW($A422)))), 1))), "",
ROUNDDOWN((ROUNDDOWN((((2*VLOOKUP($AA422, 'EV and Base'!$A$1:$N$671, 13, FALSE))+30+ROUNDDOWN($AG422/4, 0))*$AB422)/100, 0)+5), 0)
&amp;"-"&amp;
ROUNDDOWN((ROUNDDOWN((((2*VLOOKUP($AA422, 'EV and Base'!$A$1:$N$671, 13, FALSE))+31+ROUNDDOWN($AG422/4, 0))*$AB422)/100, 0)+5), 0))</f>
        <v/>
      </c>
      <c r="AN422" s="25" t="str" cm="1">
        <f t="array" aca="1" ref="AN422" ca="1">IF(NOT(ISNUMBER(INDEX($A:$A, LOOKUP(2, 1 / ($A$1:INDIRECT("$A$"&amp;ROW($A422)) &lt;&gt; ""),ROW($A$1:INDIRECT("$A$"&amp;ROW($A422)))), 1))), "",
ROUNDDOWN((ROUNDDOWN((((2*VLOOKUP($AA422, 'EV and Base'!$A$1:$N$671, 14, FALSE))+31+ROUNDDOWN($AH422/4, 0))*$AB422)/100, 0)+5), 0))</f>
        <v/>
      </c>
      <c r="AO422" s="23" t="str" cm="1">
        <f t="array" aca="1" ref="AO422" ca="1">IF(NOT(ISNUMBER(INDEX($A:$A, LOOKUP(2, 1 / ($A$1:INDIRECT("$A$"&amp;ROW($A422)) &lt;&gt; ""),ROW($A$1:INDIRECT("$A$"&amp;ROW($A422)))), 1))), "",
ROUNDDOWN((((2*VLOOKUP($AA422, 'EV and Base'!$A$1:$N$671, 9, FALSE))+31+ROUNDDOWN($AC422/4, 0))*$AB422)/100, 0)+$AB422+10)</f>
        <v/>
      </c>
      <c r="AP422" s="2" t="str" cm="1">
        <f t="array" aca="1" ref="AP422" ca="1">IF(NOT(ISNUMBER(INDEX($A:$A, LOOKUP(2, 1 / ($A$1:INDIRECT("$A$"&amp;ROW($A422)) &lt;&gt; ""),ROW($A$1:INDIRECT("$A$"&amp;ROW($A422)))), 1))), "",
ROUNDDOWN((ROUNDDOWN((((2*VLOOKUP($AA422, 'EV and Base'!$A$1:$N$671, 10, FALSE))+31+ROUNDDOWN($AD422/4, 0))*$AB422)/100, 0)+5)*1.1, 0))</f>
        <v/>
      </c>
      <c r="AQ422" s="2" t="str" cm="1">
        <f t="array" aca="1" ref="AQ422" ca="1">IF(NOT(ISNUMBER(INDEX($A:$A, LOOKUP(2, 1 / ($A$1:INDIRECT("$A$"&amp;ROW($A422)) &lt;&gt; ""),ROW($A$1:INDIRECT("$A$"&amp;ROW($A422)))), 1))), "",
ROUNDDOWN((ROUNDDOWN((((2*VLOOKUP($AA422, 'EV and Base'!$A$1:$N$671, 11, FALSE))+$AV$2+ROUNDDOWN($AE422/4, 0))*$AB422)/100, 0)+5), 0))</f>
        <v/>
      </c>
      <c r="AR422" s="22" t="str" cm="1">
        <f t="array" aca="1" ref="AR422" ca="1">IF(NOT(ISNUMBER(INDEX($A:$A, LOOKUP(2, 1 / ($A$1:INDIRECT("$A$"&amp;ROW($A422)) &lt;&gt; ""),ROW($A$1:INDIRECT("$A$"&amp;ROW($A422)))), 1))), "",
ROUNDDOWN((ROUNDDOWN((((2*VLOOKUP($AA422, 'EV and Base'!$A$1:$N$671, 12, FALSE))+$AW$2+ROUNDDOWN($AF422/4, 0))*$AB422)/100, 0)+5)*0.9, 0))</f>
        <v/>
      </c>
      <c r="AS422" s="2" t="str" cm="1">
        <f t="array" aca="1" ref="AS422" ca="1">IF(NOT(ISNUMBER(INDEX($A:$A, LOOKUP(2, 1 / ($A$1:INDIRECT("$A$"&amp;ROW($A422)) &lt;&gt; ""),ROW($A$1:INDIRECT("$A$"&amp;ROW($A422)))), 1))), "",
ROUNDDOWN((ROUNDDOWN((((2*VLOOKUP($AA422, 'EV and Base'!$A$1:$N$671, 13, FALSE))+$AX$2+ROUNDDOWN($AG422/4, 0))*$AB422)/100, 0)+5), 0))</f>
        <v/>
      </c>
      <c r="AT422" s="24" t="str" cm="1">
        <f t="array" aca="1" ref="AT422" ca="1">IF(NOT(ISNUMBER(INDEX($A:$A, LOOKUP(2, 1 / ($A$1:INDIRECT("$A$"&amp;ROW($A422)) &lt;&gt; ""),ROW($A$1:INDIRECT("$A$"&amp;ROW($A422)))), 1))), "",
ROUNDDOWN((ROUNDDOWN((((2*VLOOKUP($AA422, 'EV and Base'!$A$1:$N$671, 14, FALSE))+31+ROUNDDOWN($AH422/4, 0))*$AB422)/100, 0)+5), 0))</f>
        <v/>
      </c>
      <c r="AU422" s="28">
        <v>255</v>
      </c>
      <c r="AY422" t="str" cm="1">
        <f t="array" aca="1" ref="AY422" ca="1">IF(NOT(ISNUMBER(INDEX($A:$A,LOOKUP(2,1/($A$1:INDIRECT("$A$"&amp;ROW($A422))&lt;&gt;""),ROW($A$1:INDIRECT("$A$"&amp;ROW($A422)))),1))),"",
INDEX($AY:$AY,LOOKUP(2,1/($AY$1:INDIRECT("$AY$"&amp;ROW($AY422)-1)&lt;&gt;""),ROW($AY$1:INDIRECT("$AY$"&amp;ROW($AY422)-1))),1)+$BL422)</f>
        <v/>
      </c>
      <c r="AZ422" s="3" t="str" cm="1">
        <f t="array" aca="1" ref="AZ422" ca="1">IF(NOT(ISNUMBER(INDEX($A:$A, LOOKUP(2, 1 / ($A$1:INDIRECT("$A$"&amp;ROW($A422)) &lt;&gt; ""),ROW($A$1:INDIRECT("$A$"&amp;ROW($A422)))), 1))), "",
VLOOKUP(INDIRECT("$G$"&amp;LOOKUP(2, 1 / ($AY$1:INDIRECT("$AY$"&amp;ROW($AY422)-1) &lt;&gt; ""),ROW($AY$1:INDIRECT("$AY$"&amp;ROW($AY422)-1)))),'EV and Base'!A345:N1015,2,FALSE))</f>
        <v/>
      </c>
      <c r="BA422" s="3" t="str" cm="1">
        <f t="array" aca="1" ref="BA422" ca="1">IF(NOT(ISNUMBER(INDEX($A:$A, LOOKUP(2, 1 / ($A$1:INDIRECT("$A$"&amp;ROW($A422)) &lt;&gt; ""),ROW($A$1:INDIRECT("$A$"&amp;ROW($A422)))), 1))), "",
INDIRECT("$I$"&amp;LOOKUP(2, 1 / ($AY$1:INDIRECT("$AY$"&amp;ROW($AY422)-1) &lt;&gt; ""),ROW($AY$1:INDIRECT("$AY$"&amp;ROW($AY422)-1)))))</f>
        <v/>
      </c>
      <c r="BB422" s="1" t="str" cm="1">
        <f t="array" aca="1" ref="BB422" ca="1">IF(NOT(ISNUMBER(INDEX($A:$A, LOOKUP(2, 1 / ($A$1:INDIRECT("$A$"&amp;ROW($A422)) &lt;&gt; ""),ROW($A$1:INDIRECT("$A$"&amp;ROW($A422)))), 1))), "",
INDIRECT("$AB$"&amp;LOOKUP(2, 1 / ($AY$1:INDIRECT("$AY$"&amp;ROW($AY422)-1) &lt;&gt; ""),ROW($AY$1:INDIRECT("$AY$"&amp;ROW($AY422)-1)))))</f>
        <v/>
      </c>
      <c r="BC422" s="3" t="str" cm="1">
        <f t="array" aca="1" ref="BC422" ca="1">IF(NOT(ISNUMBER(INDEX($A:$A,LOOKUP(2,1/($A$1:INDIRECT("$A$"&amp;ROW($A422))&lt;&gt;""),ROW($A$1:INDIRECT("$A$"&amp;ROW($A422)))),1))),"",
$BA422+$BA422+10)</f>
        <v/>
      </c>
      <c r="BD422" s="3" t="str" cm="1">
        <f t="array" aca="1" ref="BD422" ca="1">IF(NOT(ISNUMBER(INDEX($A:$A,LOOKUP(2,1/($A$1:INDIRECT("$A$"&amp;ROW($A422))&lt;&gt;""),ROW($A$1:INDIRECT("$A$"&amp;ROW($A422)))),1))),"",
$BA422+$BB422+10)</f>
        <v/>
      </c>
      <c r="BE422" s="3" t="str" cm="1">
        <f t="array" aca="1" ref="BE422" ca="1">IF(NOT(ISNUMBER(INDEX($A:$A,LOOKUP(2,1/($A$1:INDIRECT("$A$"&amp;ROW($A422))&lt;&gt;""),ROW($A$1:INDIRECT("$A$"&amp;ROW($A422)))),1))),"",
$BC422*$BC422)</f>
        <v/>
      </c>
      <c r="BF422" s="3" t="str" cm="1">
        <f t="array" aca="1" ref="BF422" ca="1">IF(NOT(ISNUMBER(INDEX($A:$A,LOOKUP(2,1/($A$1:INDIRECT("$A$"&amp;ROW($A422))&lt;&gt;""),ROW($A$1:INDIRECT("$A$"&amp;ROW($A422)))),1))),"",
$BD422*$BD422)</f>
        <v/>
      </c>
      <c r="BG422" s="3" t="str" cm="1">
        <f t="array" aca="1" ref="BG422" ca="1">IF(NOT(ISNUMBER(INDEX($A:$A,LOOKUP(2,1/($A$1:INDIRECT("$A$"&amp;ROW($A422))&lt;&gt;""),ROW($A$1:INDIRECT("$A$"&amp;ROW($A422)))),1))),"",
_xlfn.FLOOR.MATH(1.5*_xlfn.FLOOR.MATH($AZ422*BA422/5)))</f>
        <v/>
      </c>
      <c r="BH422" s="3" t="str" cm="1">
        <f t="array" aca="1" ref="BH422" ca="1">IF(NOT(ISNUMBER(INDEX($A:$A, LOOKUP(2, 1 / ($A$1:INDIRECT("$A$"&amp;ROW($A422)) &lt;&gt; ""),ROW($A$1:INDIRECT("$A$"&amp;ROW($A422)))), 1))), "",
_xlfn.FLOOR.MATH($BG422/IF(OR(INDIRECT("$C$"&amp;LOOKUP(2, 1 / ($AY$1:INDIRECT("$AY$"&amp;ROW($AY422)-1) &lt;&gt; ""),ROW($AY$1:INDIRECT("$AY$"&amp;ROW($AY422)-1))))="Multi",
INDIRECT("$C$"&amp;LOOKUP(2, 1 / ($AY$1:INDIRECT("$AY$"&amp;ROW($AY422)-1) &lt;&gt; ""),ROW($AY$1:INDIRECT("$AY$"&amp;ROW($AY422)-1))))="Double"),2,1)))</f>
        <v/>
      </c>
      <c r="BI422" s="3" t="str" cm="1">
        <f t="array" aca="1" ref="BI422" ca="1">IF(NOT(ISNUMBER(INDEX($A:$A,LOOKUP(2,1/($A$1:INDIRECT("$A$"&amp;ROW($A422))&lt;&gt;""),ROW($A$1:INDIRECT("$A$"&amp;ROW($A422)))),1))),"",
VLOOKUP($BC422,GameFreakSQRT!$A$1:$B$200,2,FALSE))</f>
        <v/>
      </c>
      <c r="BJ422" s="3" t="str" cm="1">
        <f t="array" aca="1" ref="BJ422" ca="1">IF(NOT(ISNUMBER(INDEX($A:$A,LOOKUP(2,1/($A$1:INDIRECT("$A$"&amp;ROW($A422))&lt;&gt;""),ROW($A$1:INDIRECT("$A$"&amp;ROW($A422)))),1))),"",
VLOOKUP($BD422,GameFreakSQRT!$A$1:$B$200,2,FALSE))</f>
        <v/>
      </c>
      <c r="BK422" s="3" t="str" cm="1">
        <f t="array" aca="1" ref="BK422" ca="1">IF(NOT(ISNUMBER(INDEX($A:$A,LOOKUP(2,1/($A$1:INDIRECT("$A$"&amp;ROW($A422))&lt;&gt;""),ROW($A$1:INDIRECT("$A$"&amp;ROW($A422)))),1))),"",
_xlfn.FLOOR.MATH((($BI422*$BE422)*$BH422)/($BJ422*$BF422))+1)</f>
        <v/>
      </c>
      <c r="BL422" s="3" t="str" cm="1">
        <f t="array" aca="1" ref="BL422" ca="1">IF(NOT(ISNUMBER(INDEX($A:$A,LOOKUP(2,1/($A$1:INDIRECT("$A$"&amp;ROW($A422))&lt;&gt;""),ROW($A$1:INDIRECT("$A$"&amp;ROW($A422)))),1))),"",
_xlfn.FLOOR.MATH($BK422*IF(NOT(INDIRECT("$Z$"&amp;LOOKUP(2, 1 / ($AY$1:INDIRECT("$AY$"&amp;ROW($AY422)-1) &lt;&gt; ""),ROW($AY$1:INDIRECT("$AY$"&amp;ROW($AY422)-1))))=""),1.5,1)))</f>
        <v/>
      </c>
      <c r="BM422" s="3" t="str" cm="1">
        <f t="array" aca="1" ref="BM422" ca="1">IF(NOT(ISNUMBER(INDEX($A:$A, LOOKUP(2, 1 / ($A$1:INDIRECT("$A$"&amp;ROW($A422)) &lt;&gt; ""),ROW($A$1:INDIRECT("$A$"&amp;ROW($A422)))), 1))), "",
INDIRECT("$Y$"&amp;LOOKUP(2, 1 / ($AY$1:INDIRECT("$AY$"&amp;ROW($AY422)-1) &lt;&gt; ""),ROW($AY$1:INDIRECT("$AY$"&amp;ROW($AY422)-1)))))</f>
        <v/>
      </c>
      <c r="BN422" s="3" t="str">
        <f t="shared" ca="1" si="37"/>
        <v/>
      </c>
    </row>
    <row r="423" spans="1:66" x14ac:dyDescent="0.45">
      <c r="A423" s="56">
        <v>90</v>
      </c>
      <c r="B423" s="56" t="s">
        <v>691</v>
      </c>
      <c r="C423" s="56" t="s">
        <v>46</v>
      </c>
      <c r="D423" s="56" t="s">
        <v>692</v>
      </c>
      <c r="E423" s="56" t="s">
        <v>48</v>
      </c>
      <c r="F423" s="56">
        <v>1</v>
      </c>
      <c r="G423" s="2" t="s">
        <v>693</v>
      </c>
      <c r="H423" s="2" t="s">
        <v>50</v>
      </c>
      <c r="I423" s="2">
        <v>41</v>
      </c>
      <c r="J423" s="2" t="s">
        <v>71</v>
      </c>
      <c r="K423" s="2" t="s">
        <v>527</v>
      </c>
      <c r="L423" s="2" t="s">
        <v>53</v>
      </c>
      <c r="M423" s="2" t="s">
        <v>529</v>
      </c>
      <c r="N423" s="2" t="s">
        <v>530</v>
      </c>
      <c r="O423" s="2" t="s">
        <v>694</v>
      </c>
      <c r="P423" s="2" t="s">
        <v>403</v>
      </c>
      <c r="Q423" s="2">
        <v>12</v>
      </c>
      <c r="R423" s="2">
        <f>_xlfn.FLOOR.MATH((((2*VLOOKUP(G423, 'EV and Base'!$A$1:$N$671, 9, FALSE))+$Q423)*$I423)/100)+$I423+10</f>
        <v>110</v>
      </c>
      <c r="S423" s="2">
        <f>_xlfn.FLOOR.MATH((_xlfn.FLOOR.MATH((((2*VLOOKUP($G423, 'EV and Base'!$A$1:$N$671, 10, FALSE))+$Q423)*$I423)/100)+5)*
IF(OR($J423="Lonely", $J423="Brave", $J423="Adamant", $J423="Naughty"), 1.1,
IF(OR($J423="Bold", $J423="Timid", $J423="Modest", $J423="Calm"), 0.9, 1)))</f>
        <v>105</v>
      </c>
      <c r="T423" s="2">
        <f>_xlfn.FLOOR.MATH((_xlfn.FLOOR.MATH((((2*VLOOKUP($G423, 'EV and Base'!$A$1:$N$671, 11, FALSE))+$Q423)*$I423)/100)+5)*
IF(OR($J423="Bold", $J423="Relaxed", $J423="Impish", $J423="Lax"), 1.1,
IF(OR($J423="Lonely", $J423="Hasty", $J423="Mild", $J423="Gentle"), 0.9, 1)))</f>
        <v>67</v>
      </c>
      <c r="U423" s="2">
        <f>_xlfn.FLOOR.MATH((_xlfn.FLOOR.MATH((((2*VLOOKUP($G423, 'EV and Base'!$A$1:$N$671, 12, FALSE))+$Q423)*$I423)/100)+5)*
IF(OR($J423="Modest", $J423="Mild", $J423="Quiet", $J423="Rash"), 1.1,
IF(OR($J423="Adamant", $J423="Impish", $J423="Jolly", $J423="Careful"), 0.9, 1)))</f>
        <v>42</v>
      </c>
      <c r="V423" s="2">
        <f>_xlfn.FLOOR.MATH((_xlfn.FLOOR.MATH((((2*VLOOKUP($G423, 'EV and Base'!$A$1:$N$671, 13, FALSE))+$Q423)*$I423)/100)+5)*
IF(OR($J423="Calm", $J423="Gentle", $J423="Sassy", $J423="Careful"), 1.1,
IF(OR($J423="Naughty", $J423="Lax", $J423="Naive", $J423="Rash"), 0.9, 1)))</f>
        <v>50</v>
      </c>
      <c r="W423" s="2">
        <f>_xlfn.FLOOR.MATH((_xlfn.FLOOR.MATH((((2*VLOOKUP($G423, 'EV and Base'!$A$1:$N$671, 14, FALSE))+$Q423)*$I423)/100)+5)*
IF(OR($J423="Timid", $J423="Hasty", $J423="Jolly", $J423="Naive"), 1.1,
IF(OR($J423="Brave", $J423="Relaxed", $J423="Quiet", $J423="Sassy"), 0.9, 1)))</f>
        <v>64</v>
      </c>
      <c r="X423" s="56">
        <v>2460</v>
      </c>
      <c r="Y423" s="1">
        <v>1954</v>
      </c>
      <c r="Z423" s="1">
        <v>1</v>
      </c>
      <c r="AA423" s="23" t="str" cm="1">
        <f t="array" aca="1" ref="AA423" ca="1">IF(NOT(ISNUMBER(INDEX($A:$A,LOOKUP(2,1/($A$1:INDIRECT("$A$"&amp;ROW($A423))&lt;&gt;""),ROW($A$1:INDIRECT("$A$"&amp;ROW($A423)))),1))),"",
IF(NOT(ISNUMBER($A423)),$AA422,
IF($AB423&lt;16,"Lillipup",
IF($AB423&lt;32,"Herdier",
"Stoutland"))))</f>
        <v>Stoutland</v>
      </c>
      <c r="AB423" s="25" cm="1">
        <f t="array" aca="1" ref="AB423" ca="1">IF(NOT(ISNUMBER(INDEX($A:$A, LOOKUP(2, 1 / ($A$1:INDIRECT("$A$"&amp;ROW($A423)) &lt;&gt; ""),ROW($A$1:INDIRECT("$A$"&amp;ROW($A423)))), 1))), "",
VLOOKUP($AY423,'Medium-Slow'!$A$1:$B$101,2,TRUE))</f>
        <v>53</v>
      </c>
      <c r="AC423" s="23" cm="1">
        <f t="array" aca="1" ref="AC423" ca="1">IF(NOT(ISNUMBER(INDEX($A:$A, LOOKUP(2, 1 / ($A$1:INDIRECT("$A$"&amp;ROW($A423)) &lt;&gt; ""),ROW($A$1:INDIRECT("$A$"&amp;ROW($A423)))), 1))), "",
INDEX($AC:$AC, LOOKUP(2, 1 / ($AC$1:INDIRECT("$AC$"&amp;ROW($AC423)-1) &lt;&gt; ""),ROW($AC$1:INDIRECT("$AC$"&amp;ROW($AC423)-1))), 1)+
IF(INDEX($AC:$AC, LOOKUP(2, 1 / ($AC$1:INDIRECT("$AC$"&amp;ROW($AC423)-1) &lt;&gt; ""),ROW($AC$1:INDIRECT("$AC$"&amp;ROW($AC423)-1))), 1)+
INDEX($AD:$AD, LOOKUP(2, 1 / ($AD$1:INDIRECT("$AD$"&amp;ROW($AD423)-1) &lt;&gt; ""),ROW($AD$1:INDIRECT("$AD$"&amp;ROW($AD423)-1))), 1)+
INDEX($AE:$AE, LOOKUP(2, 1 / ($AE$1:INDIRECT("$AE$"&amp;ROW($AE423)-1) &lt;&gt; ""),ROW($AE$1:INDIRECT("$AE$"&amp;ROW($AD423)-1))), 1)+
INDEX($AE:$AF, LOOKUP(2, 1 / ($AF$1:INDIRECT("$AF$"&amp;ROW($AF423)-1) &lt;&gt; ""),ROW($AF$1:INDIRECT("$AF$"&amp;ROW($AD423)-1))), 1)+
INDEX($AG:$AG, LOOKUP(2, 1 / ($AG$1:INDIRECT("$AG$"&amp;ROW($AG423)-1) &lt;&gt; ""),ROW($AG$1:INDIRECT("$AG$"&amp;ROW($AD423)-1))), 1)+
INDEX($AH:$AH, LOOKUP(2, 1 / ($AH$1:INDIRECT("$AH$"&amp;ROW($AH423)-1) &lt;&gt; ""),ROW($AH$1:INDIRECT("$AH$"&amp;ROW($AD423)-1))), 1)&gt;=510,0,
IF(INDEX($AC:$AC, LOOKUP(2, 1 / ($AC$1:INDIRECT("$AC$"&amp;ROW($AC423)-1) &lt;&gt; ""),ROW($AC$1:INDIRECT("$AC$"&amp;ROW($AC423)-1))), 1)&gt;=255,0,
VLOOKUP(INDIRECT("$G$"&amp;LOOKUP(2, 1 / ($AC$1:INDIRECT("$AC$"&amp;ROW($AC423)-1) &lt;&gt; ""),ROW($AC$1:INDIRECT("$AC$"&amp;ROW($AC423)-1)))), 'EV and Base'!$A$1:$N$671, 3, FALSE))))</f>
        <v>12</v>
      </c>
      <c r="AD423" s="2" cm="1">
        <f t="array" aca="1" ref="AD423" ca="1">IF(NOT(ISNUMBER(INDEX($A:$A, LOOKUP(2, 1 / ($A$1:INDIRECT("$A$"&amp;ROW($A423)) &lt;&gt; ""),ROW($A$1:INDIRECT("$A$"&amp;ROW($A423)))), 1))), "",
INDEX($AD:$AD, LOOKUP(2, 1 / ($AD$1:INDIRECT("$AD$"&amp;ROW($AD423)-1) &lt;&gt; ""),ROW($AD$1:INDIRECT("$AD$"&amp;ROW($AD423)-1))), 1)+
IF(INDEX($AC:$AC, LOOKUP(2, 1 / ($AC$1:INDIRECT("$AC$"&amp;ROW($AC423)-1) &lt;&gt; ""),ROW($AC$1:INDIRECT("$AC$"&amp;ROW($AC423)-1))), 1)+
INDEX($AD:$AD, LOOKUP(2, 1 / ($AD$1:INDIRECT("$AD$"&amp;ROW($AD423)-1) &lt;&gt; ""),ROW($AD$1:INDIRECT("$AD$"&amp;ROW($AD423)-1))), 1)+
INDEX($AE:$AE, LOOKUP(2, 1 / ($AE$1:INDIRECT("$AE$"&amp;ROW($AE423)-1) &lt;&gt; ""),ROW($AE$1:INDIRECT("$AE$"&amp;ROW($AD423)-1))), 1)+
INDEX($AE:$AF, LOOKUP(2, 1 / ($AF$1:INDIRECT("$AF$"&amp;ROW($AF423)-1) &lt;&gt; ""),ROW($AF$1:INDIRECT("$AF$"&amp;ROW($AD423)-1))), 1)+
INDEX($AG:$AG, LOOKUP(2, 1 / ($AG$1:INDIRECT("$AG$"&amp;ROW($AG423)-1) &lt;&gt; ""),ROW($AG$1:INDIRECT("$AG$"&amp;ROW($AD423)-1))), 1)+
INDEX($AH:$AH, LOOKUP(2, 1 / ($AH$1:INDIRECT("$AH$"&amp;ROW($AH423)-1) &lt;&gt; ""),ROW($AH$1:INDIRECT("$AH$"&amp;ROW($AD423)-1))), 1)&gt;=510,0,
IF(INDEX($AD:$AD, LOOKUP(2, 1 / ($AD$1:INDIRECT("$AD$"&amp;ROW($AD423)-1) &lt;&gt; ""),ROW($AD$1:INDIRECT("$AD$"&amp;ROW($AD423)-1))), 1)&gt;=255,0,
VLOOKUP(INDIRECT("$G$"&amp;LOOKUP(2, 1 / ($AD$1:INDIRECT("$AD$"&amp;ROW($AD423)-1) &lt;&gt; ""),ROW($AD$1:INDIRECT("$AD$"&amp;ROW($AD423)-1)))), 'EV and Base'!$A$1:$N$671, 4, FALSE))))</f>
        <v>122</v>
      </c>
      <c r="AE423" s="2" cm="1">
        <f t="array" aca="1" ref="AE423" ca="1">IF(NOT(ISNUMBER(INDEX($A:$A,LOOKUP(2,1/($A$1:INDIRECT("$A$"&amp;ROW($A423))&lt;&gt;""),ROW($A$1:INDIRECT("$A$"&amp;ROW($A423)))),1))),"",
INDEX($AE:$AE,LOOKUP(2,1/($AE$1:INDIRECT("$AE$"&amp;ROW($AE423)-1)&lt;&gt;""),ROW($AE$1:INDIRECT("$AE$"&amp;ROW($AE423)-1))),1)+
IF(INDEX($AC:$AC,LOOKUP(2,1/($AC$1:INDIRECT("$AC$"&amp;ROW($AC423)-1)&lt;&gt;""),ROW($AC$1:INDIRECT("$AC$"&amp;ROW($AC423)-1))),1)+
INDEX($AD:$AD,LOOKUP(2,1/($AD$1:INDIRECT("$AD$"&amp;ROW($AD423)-1)&lt;&gt;""),ROW($AD$1:INDIRECT("$AD$"&amp;ROW($AD423)-1))),1)+
INDEX($AE:$AE,LOOKUP(2,1/($AE$1:INDIRECT("$AE$"&amp;ROW($AE423)-1)&lt;&gt;""),ROW($AE$1:INDIRECT("$AE$"&amp;ROW($AD423)-1))),1)+
INDEX($AE:$AF,LOOKUP(2,1/($AF$1:INDIRECT("$AF$"&amp;ROW($AF423)-1)&lt;&gt;""),ROW($AF$1:INDIRECT("$AF$"&amp;ROW($AD423)-1))),1)+
INDEX($AG:$AG,LOOKUP(2,1/($AG$1:INDIRECT("$AG$"&amp;ROW($AG423)-1)&lt;&gt;""),ROW($AG$1:INDIRECT("$AG$"&amp;ROW($AD423)-1))),1)+
INDEX($AH:$AH,LOOKUP(2,1/($AH$1:INDIRECT("$AH$"&amp;ROW($AH423)-1)&lt;&gt;""),ROW($AH$1:INDIRECT("$AH$"&amp;ROW($AD423)-1))),1)&gt;=510,0,
IF(INDEX($AE:$AE,LOOKUP(2,1/($AE$1:INDIRECT("$AE$"&amp;ROW($AE423)-1)&lt;&gt;""),ROW($AE$1:INDIRECT("$AE$"&amp;ROW($AE423)-1))),1)&gt;=255,0,
VLOOKUP(INDIRECT("$G$"&amp;LOOKUP(2,1/($AE$1:INDIRECT("$AE$"&amp;ROW($AE423)-1)&lt;&gt;""),ROW($AE$1:INDIRECT("$AE$"&amp;ROW($AE423)-1)))),'EV and Base'!$A$1:$N$671,5,FALSE))))</f>
        <v>11</v>
      </c>
      <c r="AF423" s="2" cm="1">
        <f t="array" aca="1" ref="AF423" ca="1">IF(NOT(ISNUMBER(INDEX($A:$A, LOOKUP(2, 1 / ($A$1:INDIRECT("$A$"&amp;ROW($A423)) &lt;&gt; ""),ROW($A$1:INDIRECT("$A$"&amp;ROW($A423)))), 1))), "",
INDEX($AF:$AF, LOOKUP(2, 1 / ($AF$1:INDIRECT("$AF$"&amp;ROW($AF423)-1) &lt;&gt; ""),ROW($AF$1:INDIRECT("$AF$"&amp;ROW($AF423)-1))), 1)+
IF(INDEX($AC:$AC, LOOKUP(2, 1 / ($AC$1:INDIRECT("$AC$"&amp;ROW($AC423)-1) &lt;&gt; ""),ROW($AC$1:INDIRECT("$AC$"&amp;ROW($AC423)-1))), 1)+
INDEX($AD:$AD, LOOKUP(2, 1 / ($AD$1:INDIRECT("$AD$"&amp;ROW($AD423)-1) &lt;&gt; ""),ROW($AD$1:INDIRECT("$AD$"&amp;ROW($AD423)-1))), 1)+
INDEX($AE:$AE, LOOKUP(2, 1 / ($AE$1:INDIRECT("$AE$"&amp;ROW($AE423)-1) &lt;&gt; ""),ROW($AE$1:INDIRECT("$AE$"&amp;ROW($AD423)-1))), 1)+
INDEX($AE:$AF, LOOKUP(2, 1 / ($AF$1:INDIRECT("$AF$"&amp;ROW($AF423)-1) &lt;&gt; ""),ROW($AF$1:INDIRECT("$AF$"&amp;ROW($AD423)-1))), 1)+
INDEX($AG:$AG, LOOKUP(2, 1 / ($AG$1:INDIRECT("$AG$"&amp;ROW($AG423)-1) &lt;&gt; ""),ROW($AG$1:INDIRECT("$AG$"&amp;ROW($AD423)-1))), 1)+
INDEX($AH:$AH, LOOKUP(2, 1 / ($AH$1:INDIRECT("$AH$"&amp;ROW($AH423)-1) &lt;&gt; ""),ROW($AH$1:INDIRECT("$AH$"&amp;ROW($AD423)-1))), 1)&gt;=510,0,
IF(INDEX($AF:$AF, LOOKUP(2, 1 / ($AF$1:INDIRECT("$AF$"&amp;ROW($AF423)-1) &lt;&gt; ""),ROW($AF$1:INDIRECT("$AF$"&amp;ROW($AF423)-1))), 1)&gt;=255,0,
VLOOKUP(INDIRECT("$G$"&amp;LOOKUP(2, 1 / ($AF$1:INDIRECT("$AF$"&amp;ROW($AF423)-1) &lt;&gt; ""),ROW($AF$1:INDIRECT("$AF$"&amp;ROW($AF423)-1)))), 'EV and Base'!$A$1:$N$671, 6, FALSE))))</f>
        <v>24</v>
      </c>
      <c r="AG423" s="2" cm="1">
        <f t="array" aca="1" ref="AG423" ca="1">IF(NOT(ISNUMBER(INDEX($A:$A, LOOKUP(2, 1 / ($A$1:INDIRECT("$A$"&amp;ROW($A423)) &lt;&gt; ""),ROW($A$1:INDIRECT("$A$"&amp;ROW($A423)))), 1))), "",
INDEX($AG:$AG, LOOKUP(2, 1 / ($AG$1:INDIRECT("$AG$"&amp;ROW($AG423)-1) &lt;&gt; ""),ROW($AG$1:INDIRECT("$AG$"&amp;ROW($AG423)-1))), 1)+
IF(INDEX($AC:$AC, LOOKUP(2, 1 / ($AC$1:INDIRECT("$AC$"&amp;ROW($AC423)-1) &lt;&gt; ""),ROW($AC$1:INDIRECT("$AC$"&amp;ROW($AC423)-1))), 1)+
INDEX($AD:$AD, LOOKUP(2, 1 / ($AD$1:INDIRECT("$AD$"&amp;ROW($AD423)-1) &lt;&gt; ""),ROW($AD$1:INDIRECT("$AD$"&amp;ROW($AD423)-1))), 1)+
INDEX($AE:$AE, LOOKUP(2, 1 / ($AE$1:INDIRECT("$AE$"&amp;ROW($AE423)-1) &lt;&gt; ""),ROW($AE$1:INDIRECT("$AE$"&amp;ROW($AD423)-1))), 1)+
INDEX($AE:$AF, LOOKUP(2, 1 / ($AF$1:INDIRECT("$AF$"&amp;ROW($AF423)-1) &lt;&gt; ""),ROW($AF$1:INDIRECT("$AF$"&amp;ROW($AD423)-1))), 1)+
INDEX($AG:$AG, LOOKUP(2, 1 / ($AG$1:INDIRECT("$AG$"&amp;ROW($AG423)-1) &lt;&gt; ""),ROW($AG$1:INDIRECT("$AG$"&amp;ROW($AD423)-1))), 1)+
INDEX($AH:$AH, LOOKUP(2, 1 / ($AH$1:INDIRECT("$AH$"&amp;ROW($AH423)-1) &lt;&gt; ""),ROW($AH$1:INDIRECT("$AH$"&amp;ROW($AD423)-1))), 1)&gt;=510,0,
IF(INDEX($AG:$AG, LOOKUP(2, 1 / ($AG$1:INDIRECT("$AG$"&amp;ROW($AG423)-1) &lt;&gt; ""),ROW($AG$1:INDIRECT("$AG$"&amp;ROW($AG423)-1))), 1)&gt;=255,0,
VLOOKUP(INDIRECT("$G$"&amp;LOOKUP(2, 1 / ($AG$1:INDIRECT("$AG$"&amp;ROW($AG423)-1) &lt;&gt; ""),ROW($AG$1:INDIRECT("$AG$"&amp;ROW($AG423)-1)))), 'EV and Base'!$A$1:$N$671, 7, FALSE))))</f>
        <v>6</v>
      </c>
      <c r="AH423" s="24" cm="1">
        <f t="array" aca="1" ref="AH423" ca="1">IF(NOT(ISNUMBER(INDEX($A:$A,LOOKUP(2,1/($A$1:INDIRECT("$A$"&amp;ROW($A423))&lt;&gt;""),ROW($A$1:INDIRECT("$A$"&amp;ROW($A423)))),1))),"",
INDEX($AH:$AH,LOOKUP(2,1/($AH$1:INDIRECT("$AH$"&amp;ROW($AH423)-1)&lt;&gt;""),ROW($AH$1:INDIRECT("$AH$"&amp;ROW($AH423)-1))),1)+
IF(INDEX($AC:$AC,LOOKUP(2,1/($AC$1:INDIRECT("$AC$"&amp;ROW($AC423)-1)&lt;&gt;""),ROW($AC$1:INDIRECT("$AC$"&amp;ROW($AC423)-1))),1)+
INDEX($AD:$AD,LOOKUP(2,1/($AD$1:INDIRECT("$AD$"&amp;ROW($AD423)-1)&lt;&gt;""),ROW($AD$1:INDIRECT("$AD$"&amp;ROW($AD423)-1))),1)+
INDEX($AE:$AE,LOOKUP(2,1/($AE$1:INDIRECT("$AE$"&amp;ROW($AE423)-1)&lt;&gt;""),ROW($AE$1:INDIRECT("$AE$"&amp;ROW($AD423)-1))),1)+
INDEX($AE:$AF,LOOKUP(2,1/($AF$1:INDIRECT("$AF$"&amp;ROW($AF423)-1)&lt;&gt;""),ROW($AF$1:INDIRECT("$AF$"&amp;ROW($AD423)-1))),1)+
INDEX($AG:$AG,LOOKUP(2,1/($AG$1:INDIRECT("$AG$"&amp;ROW($AG423)-1)&lt;&gt;""),ROW($AG$1:INDIRECT("$AG$"&amp;ROW($AD423)-1))),1)+
INDEX($AH:$AH,LOOKUP(2,1/($AH$1:INDIRECT("$AH$"&amp;ROW($AH423)-1)&lt;&gt;""),ROW($AH$1:INDIRECT("$AH$"&amp;ROW($AD423)-1))),1)&gt;=510,0,
IF(INDEX($AH:$AH,LOOKUP(2,1/($AH$1:INDIRECT("$AH$"&amp;ROW($AH423)-1)&lt;&gt;""),ROW($AH$1:INDIRECT("$AH$"&amp;ROW($AH423)-1))),1)&gt;=255,0,
VLOOKUP(INDIRECT("$G$"&amp;LOOKUP(2,1/($AH$1:INDIRECT("$AH$"&amp;ROW($AH423)-1)&lt;&gt;""),ROW($AH$1:INDIRECT("$AH$"&amp;ROW($AH423)-1)))),'EV and Base'!$A$1:$N$671,8,FALSE))))</f>
        <v>76</v>
      </c>
      <c r="AI423" s="29" cm="1">
        <f t="array" aca="1" ref="AI423" ca="1">IF(NOT(ISNUMBER(INDEX($A:$A,LOOKUP(2,1/($A$1:INDIRECT("$A$"&amp;ROW($A423))&lt;&gt;""),ROW($A$1:INDIRECT("$A$"&amp;ROW($A423)))),1))),"",
ROUNDDOWN((((2*VLOOKUP($AA423,'EV and Base'!$A$1:$N$671,9,FALSE))+31+ROUNDDOWN($AC423/4,0))*$AB423)/100,0)+$AB423+10)</f>
        <v>171</v>
      </c>
      <c r="AJ423" s="21" cm="1">
        <f t="array" aca="1" ref="AJ423" ca="1">IF(NOT(ISNUMBER(INDEX($A:$A, LOOKUP(2, 1 / ($A$1:INDIRECT("$A$"&amp;ROW($A423)) &lt;&gt; ""),ROW($A$1:INDIRECT("$A$"&amp;ROW($A423)))), 1))), "",
ROUNDDOWN((ROUNDDOWN((((2*VLOOKUP($AA423, 'EV and Base'!$A$1:$N$671, 10, FALSE))+31+ROUNDDOWN($AD423/4, 0))*$AB423)/100, 0)+5)*1.1, 0))</f>
        <v>157</v>
      </c>
      <c r="AK423" s="21" t="str" cm="1">
        <f t="array" aca="1" ref="AK423" ca="1">IF(NOT(ISNUMBER(INDEX($A:$A, LOOKUP(2, 1 / ($A$1:INDIRECT("$A$"&amp;ROW($A423)) &lt;&gt; ""),ROW($A$1:INDIRECT("$A$"&amp;ROW($A423)))), 1))), "",
ROUNDDOWN((ROUNDDOWN((((2*VLOOKUP($AA423, 'EV and Base'!$A$1:$N$671, 11, FALSE))+30+ROUNDDOWN($AE423/4, 0))*$AB423)/100, 0)+5), 0)
&amp;"-"&amp;
ROUNDDOWN((ROUNDDOWN((((2*VLOOKUP($AA423, 'EV and Base'!$A$1:$N$671, 11, FALSE))+31+ROUNDDOWN($AE423/4, 0))*$AB423)/100, 0)+5), 0))</f>
        <v>117-117</v>
      </c>
      <c r="AL423" s="21" t="str" cm="1">
        <f t="array" aca="1" ref="AL423" ca="1">IF(NOT(ISNUMBER(INDEX($A:$A, LOOKUP(2, 1 / ($A$1:INDIRECT("$A$"&amp;ROW($A423)) &lt;&gt; ""),ROW($A$1:INDIRECT("$A$"&amp;ROW($A423)))), 1))), "",
ROUNDDOWN((ROUNDDOWN((((2*VLOOKUP($AA423, 'EV and Base'!$A$1:$N$671, 12, FALSE))+0+ROUNDDOWN($AF423/4, 0))*$AB423)/100, 0)+5)*0.9, 0)
&amp;"-"&amp;
ROUNDDOWN((ROUNDDOWN((((2*VLOOKUP($AA423, 'EV and Base'!$A$1:$N$671, 12, FALSE))+31+ROUNDDOWN($AF423/4, 0))*$AB423)/100, 0)+5)*0.9, 0))</f>
        <v>49-64</v>
      </c>
      <c r="AM423" s="21" t="str" cm="1">
        <f t="array" aca="1" ref="AM423" ca="1">IF(NOT(ISNUMBER(INDEX($A:$A, LOOKUP(2, 1 / ($A$1:INDIRECT("$A$"&amp;ROW($A423)) &lt;&gt; ""),ROW($A$1:INDIRECT("$A$"&amp;ROW($A423)))), 1))), "",
ROUNDDOWN((ROUNDDOWN((((2*VLOOKUP($AA423, 'EV and Base'!$A$1:$N$671, 13, FALSE))+30+ROUNDDOWN($AG423/4, 0))*$AB423)/100, 0)+5), 0)
&amp;"-"&amp;
ROUNDDOWN((ROUNDDOWN((((2*VLOOKUP($AA423, 'EV and Base'!$A$1:$N$671, 13, FALSE))+31+ROUNDDOWN($AG423/4, 0))*$AB423)/100, 0)+5), 0))</f>
        <v>116-117</v>
      </c>
      <c r="AN423" s="25" cm="1">
        <f t="array" aca="1" ref="AN423" ca="1">IF(NOT(ISNUMBER(INDEX($A:$A, LOOKUP(2, 1 / ($A$1:INDIRECT("$A$"&amp;ROW($A423)) &lt;&gt; ""),ROW($A$1:INDIRECT("$A$"&amp;ROW($A423)))), 1))), "",
ROUNDDOWN((ROUNDDOWN((((2*VLOOKUP($AA423, 'EV and Base'!$A$1:$N$671, 14, FALSE))+31+ROUNDDOWN($AH423/4, 0))*$AB423)/100, 0)+5), 0))</f>
        <v>116</v>
      </c>
      <c r="AO423" s="23" cm="1">
        <f t="array" aca="1" ref="AO423" ca="1">IF(NOT(ISNUMBER(INDEX($A:$A, LOOKUP(2, 1 / ($A$1:INDIRECT("$A$"&amp;ROW($A423)) &lt;&gt; ""),ROW($A$1:INDIRECT("$A$"&amp;ROW($A423)))), 1))), "",
ROUNDDOWN((((2*VLOOKUP($AA423, 'EV and Base'!$A$1:$N$671, 9, FALSE))+31+ROUNDDOWN($AC423/4, 0))*$AB423)/100, 0)+$AB423+10)</f>
        <v>171</v>
      </c>
      <c r="AP423" s="2" cm="1">
        <f t="array" aca="1" ref="AP423" ca="1">IF(NOT(ISNUMBER(INDEX($A:$A, LOOKUP(2, 1 / ($A$1:INDIRECT("$A$"&amp;ROW($A423)) &lt;&gt; ""),ROW($A$1:INDIRECT("$A$"&amp;ROW($A423)))), 1))), "",
ROUNDDOWN((ROUNDDOWN((((2*VLOOKUP($AA423, 'EV and Base'!$A$1:$N$671, 10, FALSE))+31+ROUNDDOWN($AD423/4, 0))*$AB423)/100, 0)+5)*1.1, 0))</f>
        <v>157</v>
      </c>
      <c r="AQ423" s="2" cm="1">
        <f t="array" aca="1" ref="AQ423" ca="1">IF(NOT(ISNUMBER(INDEX($A:$A, LOOKUP(2, 1 / ($A$1:INDIRECT("$A$"&amp;ROW($A423)) &lt;&gt; ""),ROW($A$1:INDIRECT("$A$"&amp;ROW($A423)))), 1))), "",
ROUNDDOWN((ROUNDDOWN((((2*VLOOKUP($AA423, 'EV and Base'!$A$1:$N$671, 11, FALSE))+$AV$2+ROUNDDOWN($AE423/4, 0))*$AB423)/100, 0)+5), 0))</f>
        <v>117</v>
      </c>
      <c r="AR423" s="22" cm="1">
        <f t="array" aca="1" ref="AR423" ca="1">IF(NOT(ISNUMBER(INDEX($A:$A, LOOKUP(2, 1 / ($A$1:INDIRECT("$A$"&amp;ROW($A423)) &lt;&gt; ""),ROW($A$1:INDIRECT("$A$"&amp;ROW($A423)))), 1))), "",
ROUNDDOWN((ROUNDDOWN((((2*VLOOKUP($AA423, 'EV and Base'!$A$1:$N$671, 12, FALSE))+$AW$2+ROUNDDOWN($AF423/4, 0))*$AB423)/100, 0)+5)*0.9, 0))</f>
        <v>57</v>
      </c>
      <c r="AS423" s="2" cm="1">
        <f t="array" aca="1" ref="AS423" ca="1">IF(NOT(ISNUMBER(INDEX($A:$A, LOOKUP(2, 1 / ($A$1:INDIRECT("$A$"&amp;ROW($A423)) &lt;&gt; ""),ROW($A$1:INDIRECT("$A$"&amp;ROW($A423)))), 1))), "",
ROUNDDOWN((ROUNDDOWN((((2*VLOOKUP($AA423, 'EV and Base'!$A$1:$N$671, 13, FALSE))+$AX$2+ROUNDDOWN($AG423/4, 0))*$AB423)/100, 0)+5), 0))</f>
        <v>117</v>
      </c>
      <c r="AT423" s="24" cm="1">
        <f t="array" aca="1" ref="AT423" ca="1">IF(NOT(ISNUMBER(INDEX($A:$A, LOOKUP(2, 1 / ($A$1:INDIRECT("$A$"&amp;ROW($A423)) &lt;&gt; ""),ROW($A$1:INDIRECT("$A$"&amp;ROW($A423)))), 1))), "",
ROUNDDOWN((ROUNDDOWN((((2*VLOOKUP($AA423, 'EV and Base'!$A$1:$N$671, 14, FALSE))+31+ROUNDDOWN($AH423/4, 0))*$AB423)/100, 0)+5), 0))</f>
        <v>116</v>
      </c>
      <c r="AU423" s="28">
        <v>255</v>
      </c>
      <c r="AY423" cm="1">
        <f t="array" aca="1" ref="AY423" ca="1">IF(NOT(ISNUMBER(INDEX($A:$A,LOOKUP(2,1/($A$1:INDIRECT("$A$"&amp;ROW($A423))&lt;&gt;""),ROW($A$1:INDIRECT("$A$"&amp;ROW($A423)))),1))),"",
INDEX($AY:$AY,LOOKUP(2,1/($AY$1:INDIRECT("$AY$"&amp;ROW($AY423)-1)&lt;&gt;""),ROW($AY$1:INDIRECT("$AY$"&amp;ROW($AY423)-1))),1)+$BL423)</f>
        <v>145823</v>
      </c>
      <c r="AZ423" s="3" cm="1">
        <f t="array" aca="1" ref="AZ423" ca="1">IF(NOT(ISNUMBER(INDEX($A:$A, LOOKUP(2, 1 / ($A$1:INDIRECT("$A$"&amp;ROW($A423)) &lt;&gt; ""),ROW($A$1:INDIRECT("$A$"&amp;ROW($A423)))), 1))), "",
VLOOKUP(INDIRECT("$G$"&amp;LOOKUP(2, 1 / ($AY$1:INDIRECT("$AY$"&amp;ROW($AY423)-1) &lt;&gt; ""),ROW($AY$1:INDIRECT("$AY$"&amp;ROW($AY423)-1)))),'EV and Base'!A346:N1016,2,FALSE))</f>
        <v>170</v>
      </c>
      <c r="BA423" s="3" cm="1">
        <f t="array" aca="1" ref="BA423" ca="1">IF(NOT(ISNUMBER(INDEX($A:$A, LOOKUP(2, 1 / ($A$1:INDIRECT("$A$"&amp;ROW($A423)) &lt;&gt; ""),ROW($A$1:INDIRECT("$A$"&amp;ROW($A423)))), 1))), "",
INDIRECT("$I$"&amp;LOOKUP(2, 1 / ($AY$1:INDIRECT("$AY$"&amp;ROW($AY423)-1) &lt;&gt; ""),ROW($AY$1:INDIRECT("$AY$"&amp;ROW($AY423)-1)))))</f>
        <v>38</v>
      </c>
      <c r="BB423" s="1" cm="1">
        <f t="array" aca="1" ref="BB423" ca="1">IF(NOT(ISNUMBER(INDEX($A:$A, LOOKUP(2, 1 / ($A$1:INDIRECT("$A$"&amp;ROW($A423)) &lt;&gt; ""),ROW($A$1:INDIRECT("$A$"&amp;ROW($A423)))), 1))), "",
INDIRECT("$AB$"&amp;LOOKUP(2, 1 / ($AY$1:INDIRECT("$AY$"&amp;ROW($AY423)-1) &lt;&gt; ""),ROW($AY$1:INDIRECT("$AY$"&amp;ROW($AY423)-1)))))</f>
        <v>53</v>
      </c>
      <c r="BC423" s="3" cm="1">
        <f t="array" aca="1" ref="BC423" ca="1">IF(NOT(ISNUMBER(INDEX($A:$A,LOOKUP(2,1/($A$1:INDIRECT("$A$"&amp;ROW($A423))&lt;&gt;""),ROW($A$1:INDIRECT("$A$"&amp;ROW($A423)))),1))),"",
$BA423+$BA423+10)</f>
        <v>86</v>
      </c>
      <c r="BD423" s="3" cm="1">
        <f t="array" aca="1" ref="BD423" ca="1">IF(NOT(ISNUMBER(INDEX($A:$A,LOOKUP(2,1/($A$1:INDIRECT("$A$"&amp;ROW($A423))&lt;&gt;""),ROW($A$1:INDIRECT("$A$"&amp;ROW($A423)))),1))),"",
$BA423+$BB423+10)</f>
        <v>101</v>
      </c>
      <c r="BE423" s="3" cm="1">
        <f t="array" aca="1" ref="BE423" ca="1">IF(NOT(ISNUMBER(INDEX($A:$A,LOOKUP(2,1/($A$1:INDIRECT("$A$"&amp;ROW($A423))&lt;&gt;""),ROW($A$1:INDIRECT("$A$"&amp;ROW($A423)))),1))),"",
$BC423*$BC423)</f>
        <v>7396</v>
      </c>
      <c r="BF423" s="3" cm="1">
        <f t="array" aca="1" ref="BF423" ca="1">IF(NOT(ISNUMBER(INDEX($A:$A,LOOKUP(2,1/($A$1:INDIRECT("$A$"&amp;ROW($A423))&lt;&gt;""),ROW($A$1:INDIRECT("$A$"&amp;ROW($A423)))),1))),"",
$BD423*$BD423)</f>
        <v>10201</v>
      </c>
      <c r="BG423" s="3" cm="1">
        <f t="array" aca="1" ref="BG423" ca="1">IF(NOT(ISNUMBER(INDEX($A:$A,LOOKUP(2,1/($A$1:INDIRECT("$A$"&amp;ROW($A423))&lt;&gt;""),ROW($A$1:INDIRECT("$A$"&amp;ROW($A423)))),1))),"",
_xlfn.FLOOR.MATH(1.5*_xlfn.FLOOR.MATH($AZ423*BA423/5)))</f>
        <v>1938</v>
      </c>
      <c r="BH423" s="3" cm="1">
        <f t="array" aca="1" ref="BH423" ca="1">IF(NOT(ISNUMBER(INDEX($A:$A, LOOKUP(2, 1 / ($A$1:INDIRECT("$A$"&amp;ROW($A423)) &lt;&gt; ""),ROW($A$1:INDIRECT("$A$"&amp;ROW($A423)))), 1))), "",
_xlfn.FLOOR.MATH($BG423/IF(OR(INDIRECT("$C$"&amp;LOOKUP(2, 1 / ($AY$1:INDIRECT("$AY$"&amp;ROW($AY423)-1) &lt;&gt; ""),ROW($AY$1:INDIRECT("$AY$"&amp;ROW($AY423)-1))))="Multi",
INDIRECT("$C$"&amp;LOOKUP(2, 1 / ($AY$1:INDIRECT("$AY$"&amp;ROW($AY423)-1) &lt;&gt; ""),ROW($AY$1:INDIRECT("$AY$"&amp;ROW($AY423)-1))))="Double"),2,1)))</f>
        <v>1938</v>
      </c>
      <c r="BI423" s="3" cm="1">
        <f t="array" aca="1" ref="BI423" ca="1">IF(NOT(ISNUMBER(INDEX($A:$A,LOOKUP(2,1/($A$1:INDIRECT("$A$"&amp;ROW($A423))&lt;&gt;""),ROW($A$1:INDIRECT("$A$"&amp;ROW($A423)))),1))),"",
VLOOKUP($BC423,GameFreakSQRT!$A$1:$B$200,2,FALSE))</f>
        <v>37985</v>
      </c>
      <c r="BJ423" s="3" cm="1">
        <f t="array" aca="1" ref="BJ423" ca="1">IF(NOT(ISNUMBER(INDEX($A:$A,LOOKUP(2,1/($A$1:INDIRECT("$A$"&amp;ROW($A423))&lt;&gt;""),ROW($A$1:INDIRECT("$A$"&amp;ROW($A423)))),1))),"",
VLOOKUP($BD423,GameFreakSQRT!$A$1:$B$200,2,FALSE))</f>
        <v>41164</v>
      </c>
      <c r="BK423" s="3" cm="1">
        <f t="array" aca="1" ref="BK423" ca="1">IF(NOT(ISNUMBER(INDEX($A:$A,LOOKUP(2,1/($A$1:INDIRECT("$A$"&amp;ROW($A423))&lt;&gt;""),ROW($A$1:INDIRECT("$A$"&amp;ROW($A423)))),1))),"",
_xlfn.FLOOR.MATH((($BI423*$BE423)*$BH423)/($BJ423*$BF423))+1)</f>
        <v>1297</v>
      </c>
      <c r="BL423" s="3" cm="1">
        <f t="array" aca="1" ref="BL423" ca="1">IF(NOT(ISNUMBER(INDEX($A:$A,LOOKUP(2,1/($A$1:INDIRECT("$A$"&amp;ROW($A423))&lt;&gt;""),ROW($A$1:INDIRECT("$A$"&amp;ROW($A423)))),1))),"",
_xlfn.FLOOR.MATH($BK423*IF(NOT(INDIRECT("$Z$"&amp;LOOKUP(2, 1 / ($AY$1:INDIRECT("$AY$"&amp;ROW($AY423)-1) &lt;&gt; ""),ROW($AY$1:INDIRECT("$AY$"&amp;ROW($AY423)-1))))=""),1.5,1)))</f>
        <v>1945</v>
      </c>
      <c r="BM423" s="3" cm="1">
        <f t="array" aca="1" ref="BM423" ca="1">IF(NOT(ISNUMBER(INDEX($A:$A, LOOKUP(2, 1 / ($A$1:INDIRECT("$A$"&amp;ROW($A423)) &lt;&gt; ""),ROW($A$1:INDIRECT("$A$"&amp;ROW($A423)))), 1))), "",
INDIRECT("$Y$"&amp;LOOKUP(2, 1 / ($AY$1:INDIRECT("$AY$"&amp;ROW($AY423)-1) &lt;&gt; ""),ROW($AY$1:INDIRECT("$AY$"&amp;ROW($AY423)-1)))))</f>
        <v>1945</v>
      </c>
      <c r="BN423" s="3" t="b">
        <f t="shared" ca="1" si="37"/>
        <v>1</v>
      </c>
    </row>
    <row r="424" spans="1:66" x14ac:dyDescent="0.45">
      <c r="A424" s="56">
        <v>91</v>
      </c>
      <c r="B424" s="56" t="s">
        <v>695</v>
      </c>
      <c r="C424" s="56" t="s">
        <v>46</v>
      </c>
      <c r="D424" s="56" t="s">
        <v>692</v>
      </c>
      <c r="E424" s="56" t="s">
        <v>48</v>
      </c>
      <c r="F424" s="56">
        <v>1</v>
      </c>
      <c r="G424" s="2" t="s">
        <v>696</v>
      </c>
      <c r="H424" s="2" t="s">
        <v>77</v>
      </c>
      <c r="I424" s="2">
        <v>41</v>
      </c>
      <c r="J424" s="2" t="s">
        <v>223</v>
      </c>
      <c r="K424" s="2" t="s">
        <v>318</v>
      </c>
      <c r="L424" s="2" t="s">
        <v>53</v>
      </c>
      <c r="M424" s="2" t="s">
        <v>177</v>
      </c>
      <c r="N424" s="2" t="s">
        <v>697</v>
      </c>
      <c r="O424" s="2" t="s">
        <v>698</v>
      </c>
      <c r="P424" s="2" t="s">
        <v>104</v>
      </c>
      <c r="Q424" s="2">
        <v>12</v>
      </c>
      <c r="R424" s="2">
        <f>_xlfn.FLOOR.MATH((((2*VLOOKUP(G424, 'EV and Base'!$A$1:$N$671, 9, FALSE))+$Q424)*$I424)/100)+$I424+10</f>
        <v>98</v>
      </c>
      <c r="S424" s="2">
        <f>_xlfn.FLOOR.MATH((_xlfn.FLOOR.MATH((((2*VLOOKUP($G424, 'EV and Base'!$A$1:$N$671, 10, FALSE))+$Q424)*$I424)/100)+5)*
IF(OR($J424="Lonely", $J424="Brave", $J424="Adamant", $J424="Naughty"), 1.1,
IF(OR($J424="Bold", $J424="Timid", $J424="Modest", $J424="Calm"), 0.9, 1)))</f>
        <v>56</v>
      </c>
      <c r="T424" s="2">
        <f>_xlfn.FLOOR.MATH((_xlfn.FLOOR.MATH((((2*VLOOKUP($G424, 'EV and Base'!$A$1:$N$671, 11, FALSE))+$Q424)*$I424)/100)+5)*
IF(OR($J424="Bold", $J424="Relaxed", $J424="Impish", $J424="Lax"), 1.1,
IF(OR($J424="Lonely", $J424="Hasty", $J424="Mild", $J424="Gentle"), 0.9, 1)))</f>
        <v>50</v>
      </c>
      <c r="U424" s="2">
        <f>_xlfn.FLOOR.MATH((_xlfn.FLOOR.MATH((((2*VLOOKUP($G424, 'EV and Base'!$A$1:$N$671, 12, FALSE))+$Q424)*$I424)/100)+5)*
IF(OR($J424="Modest", $J424="Mild", $J424="Quiet", $J424="Rash"), 1.1,
IF(OR($J424="Adamant", $J424="Impish", $J424="Jolly", $J424="Careful"), 0.9, 1)))</f>
        <v>46</v>
      </c>
      <c r="V424" s="2">
        <f>_xlfn.FLOOR.MATH((_xlfn.FLOOR.MATH((((2*VLOOKUP($G424, 'EV and Base'!$A$1:$N$671, 13, FALSE))+$Q424)*$I424)/100)+5)*
IF(OR($J424="Calm", $J424="Gentle", $J424="Sassy", $J424="Careful"), 1.1,
IF(OR($J424="Naughty", $J424="Lax", $J424="Naive", $J424="Rash"), 0.9, 1)))</f>
        <v>55</v>
      </c>
      <c r="W424" s="2">
        <f>_xlfn.FLOOR.MATH((_xlfn.FLOOR.MATH((((2*VLOOKUP($G424, 'EV and Base'!$A$1:$N$671, 14, FALSE))+$Q424)*$I424)/100)+5)*
IF(OR($J424="Timid", $J424="Hasty", $J424="Jolly", $J424="Naive"), 1.1,
IF(OR($J424="Brave", $J424="Relaxed", $J424="Quiet", $J424="Sassy"), 0.9, 1)))</f>
        <v>41</v>
      </c>
      <c r="X424" s="56">
        <v>2460</v>
      </c>
      <c r="Y424" s="1">
        <v>816</v>
      </c>
      <c r="Z424" s="1">
        <v>1</v>
      </c>
      <c r="AA424" s="23" t="str" cm="1">
        <f t="array" aca="1" ref="AA424" ca="1">IF(NOT(ISNUMBER(INDEX($A:$A,LOOKUP(2,1/($A$1:INDIRECT("$A$"&amp;ROW($A424))&lt;&gt;""),ROW($A$1:INDIRECT("$A$"&amp;ROW($A424)))),1))),"",
IF(NOT(ISNUMBER($A424)),$AA423,
IF($AB424&lt;16,"Lillipup",
IF($AB424&lt;32,"Herdier",
"Stoutland"))))</f>
        <v>Stoutland</v>
      </c>
      <c r="AB424" s="25" cm="1">
        <f t="array" aca="1" ref="AB424" ca="1">IF(NOT(ISNUMBER(INDEX($A:$A, LOOKUP(2, 1 / ($A$1:INDIRECT("$A$"&amp;ROW($A424)) &lt;&gt; ""),ROW($A$1:INDIRECT("$A$"&amp;ROW($A424)))), 1))), "",
VLOOKUP($AY424,'Medium-Slow'!$A$1:$B$101,2,TRUE))</f>
        <v>53</v>
      </c>
      <c r="AC424" s="23" cm="1">
        <f t="array" aca="1" ref="AC424" ca="1">IF(NOT(ISNUMBER(INDEX($A:$A, LOOKUP(2, 1 / ($A$1:INDIRECT("$A$"&amp;ROW($A424)) &lt;&gt; ""),ROW($A$1:INDIRECT("$A$"&amp;ROW($A424)))), 1))), "",
INDEX($AC:$AC, LOOKUP(2, 1 / ($AC$1:INDIRECT("$AC$"&amp;ROW($AC424)-1) &lt;&gt; ""),ROW($AC$1:INDIRECT("$AC$"&amp;ROW($AC424)-1))), 1)+
IF(INDEX($AC:$AC, LOOKUP(2, 1 / ($AC$1:INDIRECT("$AC$"&amp;ROW($AC424)-1) &lt;&gt; ""),ROW($AC$1:INDIRECT("$AC$"&amp;ROW($AC424)-1))), 1)+
INDEX($AD:$AD, LOOKUP(2, 1 / ($AD$1:INDIRECT("$AD$"&amp;ROW($AD424)-1) &lt;&gt; ""),ROW($AD$1:INDIRECT("$AD$"&amp;ROW($AD424)-1))), 1)+
INDEX($AE:$AE, LOOKUP(2, 1 / ($AE$1:INDIRECT("$AE$"&amp;ROW($AE424)-1) &lt;&gt; ""),ROW($AE$1:INDIRECT("$AE$"&amp;ROW($AD424)-1))), 1)+
INDEX($AE:$AF, LOOKUP(2, 1 / ($AF$1:INDIRECT("$AF$"&amp;ROW($AF424)-1) &lt;&gt; ""),ROW($AF$1:INDIRECT("$AF$"&amp;ROW($AD424)-1))), 1)+
INDEX($AG:$AG, LOOKUP(2, 1 / ($AG$1:INDIRECT("$AG$"&amp;ROW($AG424)-1) &lt;&gt; ""),ROW($AG$1:INDIRECT("$AG$"&amp;ROW($AD424)-1))), 1)+
INDEX($AH:$AH, LOOKUP(2, 1 / ($AH$1:INDIRECT("$AH$"&amp;ROW($AH424)-1) &lt;&gt; ""),ROW($AH$1:INDIRECT("$AH$"&amp;ROW($AD424)-1))), 1)&gt;=510,0,
IF(INDEX($AC:$AC, LOOKUP(2, 1 / ($AC$1:INDIRECT("$AC$"&amp;ROW($AC424)-1) &lt;&gt; ""),ROW($AC$1:INDIRECT("$AC$"&amp;ROW($AC424)-1))), 1)&gt;=255,0,
VLOOKUP(INDIRECT("$G$"&amp;LOOKUP(2, 1 / ($AC$1:INDIRECT("$AC$"&amp;ROW($AC424)-1) &lt;&gt; ""),ROW($AC$1:INDIRECT("$AC$"&amp;ROW($AC424)-1)))), 'EV and Base'!$A$1:$N$671, 3, FALSE))))</f>
        <v>12</v>
      </c>
      <c r="AD424" s="2" cm="1">
        <f t="array" aca="1" ref="AD424" ca="1">IF(NOT(ISNUMBER(INDEX($A:$A, LOOKUP(2, 1 / ($A$1:INDIRECT("$A$"&amp;ROW($A424)) &lt;&gt; ""),ROW($A$1:INDIRECT("$A$"&amp;ROW($A424)))), 1))), "",
INDEX($AD:$AD, LOOKUP(2, 1 / ($AD$1:INDIRECT("$AD$"&amp;ROW($AD424)-1) &lt;&gt; ""),ROW($AD$1:INDIRECT("$AD$"&amp;ROW($AD424)-1))), 1)+
IF(INDEX($AC:$AC, LOOKUP(2, 1 / ($AC$1:INDIRECT("$AC$"&amp;ROW($AC424)-1) &lt;&gt; ""),ROW($AC$1:INDIRECT("$AC$"&amp;ROW($AC424)-1))), 1)+
INDEX($AD:$AD, LOOKUP(2, 1 / ($AD$1:INDIRECT("$AD$"&amp;ROW($AD424)-1) &lt;&gt; ""),ROW($AD$1:INDIRECT("$AD$"&amp;ROW($AD424)-1))), 1)+
INDEX($AE:$AE, LOOKUP(2, 1 / ($AE$1:INDIRECT("$AE$"&amp;ROW($AE424)-1) &lt;&gt; ""),ROW($AE$1:INDIRECT("$AE$"&amp;ROW($AD424)-1))), 1)+
INDEX($AE:$AF, LOOKUP(2, 1 / ($AF$1:INDIRECT("$AF$"&amp;ROW($AF424)-1) &lt;&gt; ""),ROW($AF$1:INDIRECT("$AF$"&amp;ROW($AD424)-1))), 1)+
INDEX($AG:$AG, LOOKUP(2, 1 / ($AG$1:INDIRECT("$AG$"&amp;ROW($AG424)-1) &lt;&gt; ""),ROW($AG$1:INDIRECT("$AG$"&amp;ROW($AD424)-1))), 1)+
INDEX($AH:$AH, LOOKUP(2, 1 / ($AH$1:INDIRECT("$AH$"&amp;ROW($AH424)-1) &lt;&gt; ""),ROW($AH$1:INDIRECT("$AH$"&amp;ROW($AD424)-1))), 1)&gt;=510,0,
IF(INDEX($AD:$AD, LOOKUP(2, 1 / ($AD$1:INDIRECT("$AD$"&amp;ROW($AD424)-1) &lt;&gt; ""),ROW($AD$1:INDIRECT("$AD$"&amp;ROW($AD424)-1))), 1)&gt;=255,0,
VLOOKUP(INDIRECT("$G$"&amp;LOOKUP(2, 1 / ($AD$1:INDIRECT("$AD$"&amp;ROW($AD424)-1) &lt;&gt; ""),ROW($AD$1:INDIRECT("$AD$"&amp;ROW($AD424)-1)))), 'EV and Base'!$A$1:$N$671, 4, FALSE))))</f>
        <v>124</v>
      </c>
      <c r="AE424" s="2" cm="1">
        <f t="array" aca="1" ref="AE424" ca="1">IF(NOT(ISNUMBER(INDEX($A:$A,LOOKUP(2,1/($A$1:INDIRECT("$A$"&amp;ROW($A424))&lt;&gt;""),ROW($A$1:INDIRECT("$A$"&amp;ROW($A424)))),1))),"",
INDEX($AE:$AE,LOOKUP(2,1/($AE$1:INDIRECT("$AE$"&amp;ROW($AE424)-1)&lt;&gt;""),ROW($AE$1:INDIRECT("$AE$"&amp;ROW($AE424)-1))),1)+
IF(INDEX($AC:$AC,LOOKUP(2,1/($AC$1:INDIRECT("$AC$"&amp;ROW($AC424)-1)&lt;&gt;""),ROW($AC$1:INDIRECT("$AC$"&amp;ROW($AC424)-1))),1)+
INDEX($AD:$AD,LOOKUP(2,1/($AD$1:INDIRECT("$AD$"&amp;ROW($AD424)-1)&lt;&gt;""),ROW($AD$1:INDIRECT("$AD$"&amp;ROW($AD424)-1))),1)+
INDEX($AE:$AE,LOOKUP(2,1/($AE$1:INDIRECT("$AE$"&amp;ROW($AE424)-1)&lt;&gt;""),ROW($AE$1:INDIRECT("$AE$"&amp;ROW($AD424)-1))),1)+
INDEX($AE:$AF,LOOKUP(2,1/($AF$1:INDIRECT("$AF$"&amp;ROW($AF424)-1)&lt;&gt;""),ROW($AF$1:INDIRECT("$AF$"&amp;ROW($AD424)-1))),1)+
INDEX($AG:$AG,LOOKUP(2,1/($AG$1:INDIRECT("$AG$"&amp;ROW($AG424)-1)&lt;&gt;""),ROW($AG$1:INDIRECT("$AG$"&amp;ROW($AD424)-1))),1)+
INDEX($AH:$AH,LOOKUP(2,1/($AH$1:INDIRECT("$AH$"&amp;ROW($AH424)-1)&lt;&gt;""),ROW($AH$1:INDIRECT("$AH$"&amp;ROW($AD424)-1))),1)&gt;=510,0,
IF(INDEX($AE:$AE,LOOKUP(2,1/($AE$1:INDIRECT("$AE$"&amp;ROW($AE424)-1)&lt;&gt;""),ROW($AE$1:INDIRECT("$AE$"&amp;ROW($AE424)-1))),1)&gt;=255,0,
VLOOKUP(INDIRECT("$G$"&amp;LOOKUP(2,1/($AE$1:INDIRECT("$AE$"&amp;ROW($AE424)-1)&lt;&gt;""),ROW($AE$1:INDIRECT("$AE$"&amp;ROW($AE424)-1)))),'EV and Base'!$A$1:$N$671,5,FALSE))))</f>
        <v>11</v>
      </c>
      <c r="AF424" s="2" cm="1">
        <f t="array" aca="1" ref="AF424" ca="1">IF(NOT(ISNUMBER(INDEX($A:$A, LOOKUP(2, 1 / ($A$1:INDIRECT("$A$"&amp;ROW($A424)) &lt;&gt; ""),ROW($A$1:INDIRECT("$A$"&amp;ROW($A424)))), 1))), "",
INDEX($AF:$AF, LOOKUP(2, 1 / ($AF$1:INDIRECT("$AF$"&amp;ROW($AF424)-1) &lt;&gt; ""),ROW($AF$1:INDIRECT("$AF$"&amp;ROW($AF424)-1))), 1)+
IF(INDEX($AC:$AC, LOOKUP(2, 1 / ($AC$1:INDIRECT("$AC$"&amp;ROW($AC424)-1) &lt;&gt; ""),ROW($AC$1:INDIRECT("$AC$"&amp;ROW($AC424)-1))), 1)+
INDEX($AD:$AD, LOOKUP(2, 1 / ($AD$1:INDIRECT("$AD$"&amp;ROW($AD424)-1) &lt;&gt; ""),ROW($AD$1:INDIRECT("$AD$"&amp;ROW($AD424)-1))), 1)+
INDEX($AE:$AE, LOOKUP(2, 1 / ($AE$1:INDIRECT("$AE$"&amp;ROW($AE424)-1) &lt;&gt; ""),ROW($AE$1:INDIRECT("$AE$"&amp;ROW($AD424)-1))), 1)+
INDEX($AE:$AF, LOOKUP(2, 1 / ($AF$1:INDIRECT("$AF$"&amp;ROW($AF424)-1) &lt;&gt; ""),ROW($AF$1:INDIRECT("$AF$"&amp;ROW($AD424)-1))), 1)+
INDEX($AG:$AG, LOOKUP(2, 1 / ($AG$1:INDIRECT("$AG$"&amp;ROW($AG424)-1) &lt;&gt; ""),ROW($AG$1:INDIRECT("$AG$"&amp;ROW($AD424)-1))), 1)+
INDEX($AH:$AH, LOOKUP(2, 1 / ($AH$1:INDIRECT("$AH$"&amp;ROW($AH424)-1) &lt;&gt; ""),ROW($AH$1:INDIRECT("$AH$"&amp;ROW($AD424)-1))), 1)&gt;=510,0,
IF(INDEX($AF:$AF, LOOKUP(2, 1 / ($AF$1:INDIRECT("$AF$"&amp;ROW($AF424)-1) &lt;&gt; ""),ROW($AF$1:INDIRECT("$AF$"&amp;ROW($AF424)-1))), 1)&gt;=255,0,
VLOOKUP(INDIRECT("$G$"&amp;LOOKUP(2, 1 / ($AF$1:INDIRECT("$AF$"&amp;ROW($AF424)-1) &lt;&gt; ""),ROW($AF$1:INDIRECT("$AF$"&amp;ROW($AF424)-1)))), 'EV and Base'!$A$1:$N$671, 6, FALSE))))</f>
        <v>24</v>
      </c>
      <c r="AG424" s="2" cm="1">
        <f t="array" aca="1" ref="AG424" ca="1">IF(NOT(ISNUMBER(INDEX($A:$A, LOOKUP(2, 1 / ($A$1:INDIRECT("$A$"&amp;ROW($A424)) &lt;&gt; ""),ROW($A$1:INDIRECT("$A$"&amp;ROW($A424)))), 1))), "",
INDEX($AG:$AG, LOOKUP(2, 1 / ($AG$1:INDIRECT("$AG$"&amp;ROW($AG424)-1) &lt;&gt; ""),ROW($AG$1:INDIRECT("$AG$"&amp;ROW($AG424)-1))), 1)+
IF(INDEX($AC:$AC, LOOKUP(2, 1 / ($AC$1:INDIRECT("$AC$"&amp;ROW($AC424)-1) &lt;&gt; ""),ROW($AC$1:INDIRECT("$AC$"&amp;ROW($AC424)-1))), 1)+
INDEX($AD:$AD, LOOKUP(2, 1 / ($AD$1:INDIRECT("$AD$"&amp;ROW($AD424)-1) &lt;&gt; ""),ROW($AD$1:INDIRECT("$AD$"&amp;ROW($AD424)-1))), 1)+
INDEX($AE:$AE, LOOKUP(2, 1 / ($AE$1:INDIRECT("$AE$"&amp;ROW($AE424)-1) &lt;&gt; ""),ROW($AE$1:INDIRECT("$AE$"&amp;ROW($AD424)-1))), 1)+
INDEX($AE:$AF, LOOKUP(2, 1 / ($AF$1:INDIRECT("$AF$"&amp;ROW($AF424)-1) &lt;&gt; ""),ROW($AF$1:INDIRECT("$AF$"&amp;ROW($AD424)-1))), 1)+
INDEX($AG:$AG, LOOKUP(2, 1 / ($AG$1:INDIRECT("$AG$"&amp;ROW($AG424)-1) &lt;&gt; ""),ROW($AG$1:INDIRECT("$AG$"&amp;ROW($AD424)-1))), 1)+
INDEX($AH:$AH, LOOKUP(2, 1 / ($AH$1:INDIRECT("$AH$"&amp;ROW($AH424)-1) &lt;&gt; ""),ROW($AH$1:INDIRECT("$AH$"&amp;ROW($AD424)-1))), 1)&gt;=510,0,
IF(INDEX($AG:$AG, LOOKUP(2, 1 / ($AG$1:INDIRECT("$AG$"&amp;ROW($AG424)-1) &lt;&gt; ""),ROW($AG$1:INDIRECT("$AG$"&amp;ROW($AG424)-1))), 1)&gt;=255,0,
VLOOKUP(INDIRECT("$G$"&amp;LOOKUP(2, 1 / ($AG$1:INDIRECT("$AG$"&amp;ROW($AG424)-1) &lt;&gt; ""),ROW($AG$1:INDIRECT("$AG$"&amp;ROW($AG424)-1)))), 'EV and Base'!$A$1:$N$671, 7, FALSE))))</f>
        <v>6</v>
      </c>
      <c r="AH424" s="24" cm="1">
        <f t="array" aca="1" ref="AH424" ca="1">IF(NOT(ISNUMBER(INDEX($A:$A,LOOKUP(2,1/($A$1:INDIRECT("$A$"&amp;ROW($A424))&lt;&gt;""),ROW($A$1:INDIRECT("$A$"&amp;ROW($A424)))),1))),"",
INDEX($AH:$AH,LOOKUP(2,1/($AH$1:INDIRECT("$AH$"&amp;ROW($AH424)-1)&lt;&gt;""),ROW($AH$1:INDIRECT("$AH$"&amp;ROW($AH424)-1))),1)+
IF(INDEX($AC:$AC,LOOKUP(2,1/($AC$1:INDIRECT("$AC$"&amp;ROW($AC424)-1)&lt;&gt;""),ROW($AC$1:INDIRECT("$AC$"&amp;ROW($AC424)-1))),1)+
INDEX($AD:$AD,LOOKUP(2,1/($AD$1:INDIRECT("$AD$"&amp;ROW($AD424)-1)&lt;&gt;""),ROW($AD$1:INDIRECT("$AD$"&amp;ROW($AD424)-1))),1)+
INDEX($AE:$AE,LOOKUP(2,1/($AE$1:INDIRECT("$AE$"&amp;ROW($AE424)-1)&lt;&gt;""),ROW($AE$1:INDIRECT("$AE$"&amp;ROW($AD424)-1))),1)+
INDEX($AE:$AF,LOOKUP(2,1/($AF$1:INDIRECT("$AF$"&amp;ROW($AF424)-1)&lt;&gt;""),ROW($AF$1:INDIRECT("$AF$"&amp;ROW($AD424)-1))),1)+
INDEX($AG:$AG,LOOKUP(2,1/($AG$1:INDIRECT("$AG$"&amp;ROW($AG424)-1)&lt;&gt;""),ROW($AG$1:INDIRECT("$AG$"&amp;ROW($AD424)-1))),1)+
INDEX($AH:$AH,LOOKUP(2,1/($AH$1:INDIRECT("$AH$"&amp;ROW($AH424)-1)&lt;&gt;""),ROW($AH$1:INDIRECT("$AH$"&amp;ROW($AD424)-1))),1)&gt;=510,0,
IF(INDEX($AH:$AH,LOOKUP(2,1/($AH$1:INDIRECT("$AH$"&amp;ROW($AH424)-1)&lt;&gt;""),ROW($AH$1:INDIRECT("$AH$"&amp;ROW($AH424)-1))),1)&gt;=255,0,
VLOOKUP(INDIRECT("$G$"&amp;LOOKUP(2,1/($AH$1:INDIRECT("$AH$"&amp;ROW($AH424)-1)&lt;&gt;""),ROW($AH$1:INDIRECT("$AH$"&amp;ROW($AH424)-1)))),'EV and Base'!$A$1:$N$671,8,FALSE))))</f>
        <v>76</v>
      </c>
      <c r="AI424" s="29" cm="1">
        <f t="array" aca="1" ref="AI424" ca="1">IF(NOT(ISNUMBER(INDEX($A:$A,LOOKUP(2,1/($A$1:INDIRECT("$A$"&amp;ROW($A424))&lt;&gt;""),ROW($A$1:INDIRECT("$A$"&amp;ROW($A424)))),1))),"",
ROUNDDOWN((((2*VLOOKUP($AA424,'EV and Base'!$A$1:$N$671,9,FALSE))+31+ROUNDDOWN($AC424/4,0))*$AB424)/100,0)+$AB424+10)</f>
        <v>171</v>
      </c>
      <c r="AJ424" s="21" cm="1">
        <f t="array" aca="1" ref="AJ424" ca="1">IF(NOT(ISNUMBER(INDEX($A:$A, LOOKUP(2, 1 / ($A$1:INDIRECT("$A$"&amp;ROW($A424)) &lt;&gt; ""),ROW($A$1:INDIRECT("$A$"&amp;ROW($A424)))), 1))), "",
ROUNDDOWN((ROUNDDOWN((((2*VLOOKUP($AA424, 'EV and Base'!$A$1:$N$671, 10, FALSE))+31+ROUNDDOWN($AD424/4, 0))*$AB424)/100, 0)+5)*1.1, 0))</f>
        <v>157</v>
      </c>
      <c r="AK424" s="21" t="str" cm="1">
        <f t="array" aca="1" ref="AK424" ca="1">IF(NOT(ISNUMBER(INDEX($A:$A, LOOKUP(2, 1 / ($A$1:INDIRECT("$A$"&amp;ROW($A424)) &lt;&gt; ""),ROW($A$1:INDIRECT("$A$"&amp;ROW($A424)))), 1))), "",
ROUNDDOWN((ROUNDDOWN((((2*VLOOKUP($AA424, 'EV and Base'!$A$1:$N$671, 11, FALSE))+30+ROUNDDOWN($AE424/4, 0))*$AB424)/100, 0)+5), 0)
&amp;"-"&amp;
ROUNDDOWN((ROUNDDOWN((((2*VLOOKUP($AA424, 'EV and Base'!$A$1:$N$671, 11, FALSE))+31+ROUNDDOWN($AE424/4, 0))*$AB424)/100, 0)+5), 0))</f>
        <v>117-117</v>
      </c>
      <c r="AL424" s="21" t="str" cm="1">
        <f t="array" aca="1" ref="AL424" ca="1">IF(NOT(ISNUMBER(INDEX($A:$A, LOOKUP(2, 1 / ($A$1:INDIRECT("$A$"&amp;ROW($A424)) &lt;&gt; ""),ROW($A$1:INDIRECT("$A$"&amp;ROW($A424)))), 1))), "",
ROUNDDOWN((ROUNDDOWN((((2*VLOOKUP($AA424, 'EV and Base'!$A$1:$N$671, 12, FALSE))+0+ROUNDDOWN($AF424/4, 0))*$AB424)/100, 0)+5)*0.9, 0)
&amp;"-"&amp;
ROUNDDOWN((ROUNDDOWN((((2*VLOOKUP($AA424, 'EV and Base'!$A$1:$N$671, 12, FALSE))+31+ROUNDDOWN($AF424/4, 0))*$AB424)/100, 0)+5)*0.9, 0))</f>
        <v>49-64</v>
      </c>
      <c r="AM424" s="21" t="str" cm="1">
        <f t="array" aca="1" ref="AM424" ca="1">IF(NOT(ISNUMBER(INDEX($A:$A, LOOKUP(2, 1 / ($A$1:INDIRECT("$A$"&amp;ROW($A424)) &lt;&gt; ""),ROW($A$1:INDIRECT("$A$"&amp;ROW($A424)))), 1))), "",
ROUNDDOWN((ROUNDDOWN((((2*VLOOKUP($AA424, 'EV and Base'!$A$1:$N$671, 13, FALSE))+30+ROUNDDOWN($AG424/4, 0))*$AB424)/100, 0)+5), 0)
&amp;"-"&amp;
ROUNDDOWN((ROUNDDOWN((((2*VLOOKUP($AA424, 'EV and Base'!$A$1:$N$671, 13, FALSE))+31+ROUNDDOWN($AG424/4, 0))*$AB424)/100, 0)+5), 0))</f>
        <v>116-117</v>
      </c>
      <c r="AN424" s="25" cm="1">
        <f t="array" aca="1" ref="AN424" ca="1">IF(NOT(ISNUMBER(INDEX($A:$A, LOOKUP(2, 1 / ($A$1:INDIRECT("$A$"&amp;ROW($A424)) &lt;&gt; ""),ROW($A$1:INDIRECT("$A$"&amp;ROW($A424)))), 1))), "",
ROUNDDOWN((ROUNDDOWN((((2*VLOOKUP($AA424, 'EV and Base'!$A$1:$N$671, 14, FALSE))+31+ROUNDDOWN($AH424/4, 0))*$AB424)/100, 0)+5), 0))</f>
        <v>116</v>
      </c>
      <c r="AO424" s="23" cm="1">
        <f t="array" aca="1" ref="AO424" ca="1">IF(NOT(ISNUMBER(INDEX($A:$A, LOOKUP(2, 1 / ($A$1:INDIRECT("$A$"&amp;ROW($A424)) &lt;&gt; ""),ROW($A$1:INDIRECT("$A$"&amp;ROW($A424)))), 1))), "",
ROUNDDOWN((((2*VLOOKUP($AA424, 'EV and Base'!$A$1:$N$671, 9, FALSE))+31+ROUNDDOWN($AC424/4, 0))*$AB424)/100, 0)+$AB424+10)</f>
        <v>171</v>
      </c>
      <c r="AP424" s="2" cm="1">
        <f t="array" aca="1" ref="AP424" ca="1">IF(NOT(ISNUMBER(INDEX($A:$A, LOOKUP(2, 1 / ($A$1:INDIRECT("$A$"&amp;ROW($A424)) &lt;&gt; ""),ROW($A$1:INDIRECT("$A$"&amp;ROW($A424)))), 1))), "",
ROUNDDOWN((ROUNDDOWN((((2*VLOOKUP($AA424, 'EV and Base'!$A$1:$N$671, 10, FALSE))+31+ROUNDDOWN($AD424/4, 0))*$AB424)/100, 0)+5)*1.1, 0))</f>
        <v>157</v>
      </c>
      <c r="AQ424" s="2" cm="1">
        <f t="array" aca="1" ref="AQ424" ca="1">IF(NOT(ISNUMBER(INDEX($A:$A, LOOKUP(2, 1 / ($A$1:INDIRECT("$A$"&amp;ROW($A424)) &lt;&gt; ""),ROW($A$1:INDIRECT("$A$"&amp;ROW($A424)))), 1))), "",
ROUNDDOWN((ROUNDDOWN((((2*VLOOKUP($AA424, 'EV and Base'!$A$1:$N$671, 11, FALSE))+$AV$2+ROUNDDOWN($AE424/4, 0))*$AB424)/100, 0)+5), 0))</f>
        <v>117</v>
      </c>
      <c r="AR424" s="22" cm="1">
        <f t="array" aca="1" ref="AR424" ca="1">IF(NOT(ISNUMBER(INDEX($A:$A, LOOKUP(2, 1 / ($A$1:INDIRECT("$A$"&amp;ROW($A424)) &lt;&gt; ""),ROW($A$1:INDIRECT("$A$"&amp;ROW($A424)))), 1))), "",
ROUNDDOWN((ROUNDDOWN((((2*VLOOKUP($AA424, 'EV and Base'!$A$1:$N$671, 12, FALSE))+$AW$2+ROUNDDOWN($AF424/4, 0))*$AB424)/100, 0)+5)*0.9, 0))</f>
        <v>57</v>
      </c>
      <c r="AS424" s="2" cm="1">
        <f t="array" aca="1" ref="AS424" ca="1">IF(NOT(ISNUMBER(INDEX($A:$A, LOOKUP(2, 1 / ($A$1:INDIRECT("$A$"&amp;ROW($A424)) &lt;&gt; ""),ROW($A$1:INDIRECT("$A$"&amp;ROW($A424)))), 1))), "",
ROUNDDOWN((ROUNDDOWN((((2*VLOOKUP($AA424, 'EV and Base'!$A$1:$N$671, 13, FALSE))+$AX$2+ROUNDDOWN($AG424/4, 0))*$AB424)/100, 0)+5), 0))</f>
        <v>117</v>
      </c>
      <c r="AT424" s="24" cm="1">
        <f t="array" aca="1" ref="AT424" ca="1">IF(NOT(ISNUMBER(INDEX($A:$A, LOOKUP(2, 1 / ($A$1:INDIRECT("$A$"&amp;ROW($A424)) &lt;&gt; ""),ROW($A$1:INDIRECT("$A$"&amp;ROW($A424)))), 1))), "",
ROUNDDOWN((ROUNDDOWN((((2*VLOOKUP($AA424, 'EV and Base'!$A$1:$N$671, 14, FALSE))+31+ROUNDDOWN($AH424/4, 0))*$AB424)/100, 0)+5), 0))</f>
        <v>116</v>
      </c>
      <c r="AU424" s="28">
        <v>255</v>
      </c>
      <c r="AY424" cm="1">
        <f t="array" aca="1" ref="AY424" ca="1">IF(NOT(ISNUMBER(INDEX($A:$A,LOOKUP(2,1/($A$1:INDIRECT("$A$"&amp;ROW($A424))&lt;&gt;""),ROW($A$1:INDIRECT("$A$"&amp;ROW($A424)))),1))),"",
INDEX($AY:$AY,LOOKUP(2,1/($AY$1:INDIRECT("$AY$"&amp;ROW($AY424)-1)&lt;&gt;""),ROW($AY$1:INDIRECT("$AY$"&amp;ROW($AY424)-1))),1)+$BL424)</f>
        <v>147777</v>
      </c>
      <c r="AZ424" s="3" cm="1">
        <f t="array" aca="1" ref="AZ424" ca="1">IF(NOT(ISNUMBER(INDEX($A:$A, LOOKUP(2, 1 / ($A$1:INDIRECT("$A$"&amp;ROW($A424)) &lt;&gt; ""),ROW($A$1:INDIRECT("$A$"&amp;ROW($A424)))), 1))), "",
VLOOKUP(INDIRECT("$G$"&amp;LOOKUP(2, 1 / ($AY$1:INDIRECT("$AY$"&amp;ROW($AY424)-1) &lt;&gt; ""),ROW($AY$1:INDIRECT("$AY$"&amp;ROW($AY424)-1)))),'EV and Base'!A347:N1017,2,FALSE))</f>
        <v>144</v>
      </c>
      <c r="BA424" s="3" cm="1">
        <f t="array" aca="1" ref="BA424" ca="1">IF(NOT(ISNUMBER(INDEX($A:$A, LOOKUP(2, 1 / ($A$1:INDIRECT("$A$"&amp;ROW($A424)) &lt;&gt; ""),ROW($A$1:INDIRECT("$A$"&amp;ROW($A424)))), 1))), "",
INDIRECT("$I$"&amp;LOOKUP(2, 1 / ($AY$1:INDIRECT("$AY$"&amp;ROW($AY424)-1) &lt;&gt; ""),ROW($AY$1:INDIRECT("$AY$"&amp;ROW($AY424)-1)))))</f>
        <v>41</v>
      </c>
      <c r="BB424" s="1" cm="1">
        <f t="array" aca="1" ref="BB424" ca="1">IF(NOT(ISNUMBER(INDEX($A:$A, LOOKUP(2, 1 / ($A$1:INDIRECT("$A$"&amp;ROW($A424)) &lt;&gt; ""),ROW($A$1:INDIRECT("$A$"&amp;ROW($A424)))), 1))), "",
INDIRECT("$AB$"&amp;LOOKUP(2, 1 / ($AY$1:INDIRECT("$AY$"&amp;ROW($AY424)-1) &lt;&gt; ""),ROW($AY$1:INDIRECT("$AY$"&amp;ROW($AY424)-1)))))</f>
        <v>53</v>
      </c>
      <c r="BC424" s="3" cm="1">
        <f t="array" aca="1" ref="BC424" ca="1">IF(NOT(ISNUMBER(INDEX($A:$A,LOOKUP(2,1/($A$1:INDIRECT("$A$"&amp;ROW($A424))&lt;&gt;""),ROW($A$1:INDIRECT("$A$"&amp;ROW($A424)))),1))),"",
$BA424+$BA424+10)</f>
        <v>92</v>
      </c>
      <c r="BD424" s="3" cm="1">
        <f t="array" aca="1" ref="BD424" ca="1">IF(NOT(ISNUMBER(INDEX($A:$A,LOOKUP(2,1/($A$1:INDIRECT("$A$"&amp;ROW($A424))&lt;&gt;""),ROW($A$1:INDIRECT("$A$"&amp;ROW($A424)))),1))),"",
$BA424+$BB424+10)</f>
        <v>104</v>
      </c>
      <c r="BE424" s="3" cm="1">
        <f t="array" aca="1" ref="BE424" ca="1">IF(NOT(ISNUMBER(INDEX($A:$A,LOOKUP(2,1/($A$1:INDIRECT("$A$"&amp;ROW($A424))&lt;&gt;""),ROW($A$1:INDIRECT("$A$"&amp;ROW($A424)))),1))),"",
$BC424*$BC424)</f>
        <v>8464</v>
      </c>
      <c r="BF424" s="3" cm="1">
        <f t="array" aca="1" ref="BF424" ca="1">IF(NOT(ISNUMBER(INDEX($A:$A,LOOKUP(2,1/($A$1:INDIRECT("$A$"&amp;ROW($A424))&lt;&gt;""),ROW($A$1:INDIRECT("$A$"&amp;ROW($A424)))),1))),"",
$BD424*$BD424)</f>
        <v>10816</v>
      </c>
      <c r="BG424" s="3" cm="1">
        <f t="array" aca="1" ref="BG424" ca="1">IF(NOT(ISNUMBER(INDEX($A:$A,LOOKUP(2,1/($A$1:INDIRECT("$A$"&amp;ROW($A424))&lt;&gt;""),ROW($A$1:INDIRECT("$A$"&amp;ROW($A424)))),1))),"",
_xlfn.FLOOR.MATH(1.5*_xlfn.FLOOR.MATH($AZ424*BA424/5)))</f>
        <v>1770</v>
      </c>
      <c r="BH424" s="3" cm="1">
        <f t="array" aca="1" ref="BH424" ca="1">IF(NOT(ISNUMBER(INDEX($A:$A, LOOKUP(2, 1 / ($A$1:INDIRECT("$A$"&amp;ROW($A424)) &lt;&gt; ""),ROW($A$1:INDIRECT("$A$"&amp;ROW($A424)))), 1))), "",
_xlfn.FLOOR.MATH($BG424/IF(OR(INDIRECT("$C$"&amp;LOOKUP(2, 1 / ($AY$1:INDIRECT("$AY$"&amp;ROW($AY424)-1) &lt;&gt; ""),ROW($AY$1:INDIRECT("$AY$"&amp;ROW($AY424)-1))))="Multi",
INDIRECT("$C$"&amp;LOOKUP(2, 1 / ($AY$1:INDIRECT("$AY$"&amp;ROW($AY424)-1) &lt;&gt; ""),ROW($AY$1:INDIRECT("$AY$"&amp;ROW($AY424)-1))))="Double"),2,1)))</f>
        <v>1770</v>
      </c>
      <c r="BI424" s="3" cm="1">
        <f t="array" aca="1" ref="BI424" ca="1">IF(NOT(ISNUMBER(INDEX($A:$A,LOOKUP(2,1/($A$1:INDIRECT("$A$"&amp;ROW($A424))&lt;&gt;""),ROW($A$1:INDIRECT("$A$"&amp;ROW($A424)))),1))),"",
VLOOKUP($BC424,GameFreakSQRT!$A$1:$B$200,2,FALSE))</f>
        <v>39287</v>
      </c>
      <c r="BJ424" s="3" cm="1">
        <f t="array" aca="1" ref="BJ424" ca="1">IF(NOT(ISNUMBER(INDEX($A:$A,LOOKUP(2,1/($A$1:INDIRECT("$A$"&amp;ROW($A424))&lt;&gt;""),ROW($A$1:INDIRECT("$A$"&amp;ROW($A424)))),1))),"",
VLOOKUP($BD424,GameFreakSQRT!$A$1:$B$200,2,FALSE))</f>
        <v>41771</v>
      </c>
      <c r="BK424" s="3" cm="1">
        <f t="array" aca="1" ref="BK424" ca="1">IF(NOT(ISNUMBER(INDEX($A:$A,LOOKUP(2,1/($A$1:INDIRECT("$A$"&amp;ROW($A424))&lt;&gt;""),ROW($A$1:INDIRECT("$A$"&amp;ROW($A424)))),1))),"",
_xlfn.FLOOR.MATH((($BI424*$BE424)*$BH424)/($BJ424*$BF424))+1)</f>
        <v>1303</v>
      </c>
      <c r="BL424" s="3" cm="1">
        <f t="array" aca="1" ref="BL424" ca="1">IF(NOT(ISNUMBER(INDEX($A:$A,LOOKUP(2,1/($A$1:INDIRECT("$A$"&amp;ROW($A424))&lt;&gt;""),ROW($A$1:INDIRECT("$A$"&amp;ROW($A424)))),1))),"",
_xlfn.FLOOR.MATH($BK424*IF(NOT(INDIRECT("$Z$"&amp;LOOKUP(2, 1 / ($AY$1:INDIRECT("$AY$"&amp;ROW($AY424)-1) &lt;&gt; ""),ROW($AY$1:INDIRECT("$AY$"&amp;ROW($AY424)-1))))=""),1.5,1)))</f>
        <v>1954</v>
      </c>
      <c r="BM424" s="3" cm="1">
        <f t="array" aca="1" ref="BM424" ca="1">IF(NOT(ISNUMBER(INDEX($A:$A, LOOKUP(2, 1 / ($A$1:INDIRECT("$A$"&amp;ROW($A424)) &lt;&gt; ""),ROW($A$1:INDIRECT("$A$"&amp;ROW($A424)))), 1))), "",
INDIRECT("$Y$"&amp;LOOKUP(2, 1 / ($AY$1:INDIRECT("$AY$"&amp;ROW($AY424)-1) &lt;&gt; ""),ROW($AY$1:INDIRECT("$AY$"&amp;ROW($AY424)-1)))))</f>
        <v>1954</v>
      </c>
      <c r="BN424" s="3" t="b">
        <f t="shared" ca="1" si="37"/>
        <v>1</v>
      </c>
    </row>
    <row r="425" spans="1:66" x14ac:dyDescent="0.45">
      <c r="A425" s="69">
        <v>92</v>
      </c>
      <c r="B425" s="69" t="s">
        <v>699</v>
      </c>
      <c r="C425" s="66" t="s">
        <v>46</v>
      </c>
      <c r="D425" s="66" t="s">
        <v>692</v>
      </c>
      <c r="E425" s="66" t="s">
        <v>48</v>
      </c>
      <c r="F425" s="56">
        <v>1</v>
      </c>
      <c r="G425" s="2" t="s">
        <v>693</v>
      </c>
      <c r="H425" s="2" t="s">
        <v>50</v>
      </c>
      <c r="I425" s="2">
        <v>40</v>
      </c>
      <c r="J425" s="2" t="s">
        <v>71</v>
      </c>
      <c r="K425" s="2" t="s">
        <v>527</v>
      </c>
      <c r="L425" s="2" t="s">
        <v>53</v>
      </c>
      <c r="M425" s="2" t="s">
        <v>529</v>
      </c>
      <c r="N425" s="2" t="s">
        <v>530</v>
      </c>
      <c r="O425" s="2" t="s">
        <v>694</v>
      </c>
      <c r="P425" s="2" t="s">
        <v>403</v>
      </c>
      <c r="Q425" s="2">
        <v>12</v>
      </c>
      <c r="R425" s="2">
        <f>_xlfn.FLOOR.MATH((((2*VLOOKUP(G425, 'EV and Base'!$A$1:$N$671, 9, FALSE))+$Q425)*$I425)/100)+$I425+10</f>
        <v>107</v>
      </c>
      <c r="S425" s="2">
        <f>_xlfn.FLOOR.MATH((_xlfn.FLOOR.MATH((((2*VLOOKUP($G425, 'EV and Base'!$A$1:$N$671, 10, FALSE))+$Q425)*$I425)/100)+5)*
IF(OR($J425="Lonely", $J425="Brave", $J425="Adamant", $J425="Naughty"), 1.1,
IF(OR($J425="Bold", $J425="Timid", $J425="Modest", $J425="Calm"), 0.9, 1)))</f>
        <v>103</v>
      </c>
      <c r="T425" s="2">
        <f>_xlfn.FLOOR.MATH((_xlfn.FLOOR.MATH((((2*VLOOKUP($G425, 'EV and Base'!$A$1:$N$671, 11, FALSE))+$Q425)*$I425)/100)+5)*
IF(OR($J425="Bold", $J425="Relaxed", $J425="Impish", $J425="Lax"), 1.1,
IF(OR($J425="Lonely", $J425="Hasty", $J425="Mild", $J425="Gentle"), 0.9, 1)))</f>
        <v>65</v>
      </c>
      <c r="U425" s="2">
        <f>_xlfn.FLOOR.MATH((_xlfn.FLOOR.MATH((((2*VLOOKUP($G425, 'EV and Base'!$A$1:$N$671, 12, FALSE))+$Q425)*$I425)/100)+5)*
IF(OR($J425="Modest", $J425="Mild", $J425="Quiet", $J425="Rash"), 1.1,
IF(OR($J425="Adamant", $J425="Impish", $J425="Jolly", $J425="Careful"), 0.9, 1)))</f>
        <v>41</v>
      </c>
      <c r="V425" s="2">
        <f>_xlfn.FLOOR.MATH((_xlfn.FLOOR.MATH((((2*VLOOKUP($G425, 'EV and Base'!$A$1:$N$671, 13, FALSE))+$Q425)*$I425)/100)+5)*
IF(OR($J425="Calm", $J425="Gentle", $J425="Sassy", $J425="Careful"), 1.1,
IF(OR($J425="Naughty", $J425="Lax", $J425="Naive", $J425="Rash"), 0.9, 1)))</f>
        <v>49</v>
      </c>
      <c r="W425" s="2">
        <f>_xlfn.FLOOR.MATH((_xlfn.FLOOR.MATH((((2*VLOOKUP($G425, 'EV and Base'!$A$1:$N$671, 14, FALSE))+$Q425)*$I425)/100)+5)*
IF(OR($J425="Timid", $J425="Hasty", $J425="Jolly", $J425="Naive"), 1.1,
IF(OR($J425="Brave", $J425="Relaxed", $J425="Quiet", $J425="Sassy"), 0.9, 1)))</f>
        <v>63</v>
      </c>
      <c r="X425" s="66">
        <v>2400</v>
      </c>
      <c r="Y425" s="1">
        <v>1851</v>
      </c>
      <c r="Z425" s="1">
        <v>1</v>
      </c>
      <c r="AA425" s="23" t="str" cm="1">
        <f t="array" aca="1" ref="AA425" ca="1">IF(NOT(ISNUMBER(INDEX($A:$A,LOOKUP(2,1/($A$1:INDIRECT("$A$"&amp;ROW($A425))&lt;&gt;""),ROW($A$1:INDIRECT("$A$"&amp;ROW($A425)))),1))),"",
IF(NOT(ISNUMBER($A425)),$AA424,
IF($AB425&lt;16,"Lillipup",
IF($AB425&lt;32,"Herdier",
"Stoutland"))))</f>
        <v>Stoutland</v>
      </c>
      <c r="AB425" s="25" cm="1">
        <f t="array" aca="1" ref="AB425" ca="1">IF(NOT(ISNUMBER(INDEX($A:$A, LOOKUP(2, 1 / ($A$1:INDIRECT("$A$"&amp;ROW($A425)) &lt;&gt; ""),ROW($A$1:INDIRECT("$A$"&amp;ROW($A425)))), 1))), "",
VLOOKUP($AY425,'Medium-Slow'!$A$1:$B$101,2,TRUE))</f>
        <v>53</v>
      </c>
      <c r="AC425" s="23" cm="1">
        <f t="array" aca="1" ref="AC425" ca="1">IF(NOT(ISNUMBER(INDEX($A:$A, LOOKUP(2, 1 / ($A$1:INDIRECT("$A$"&amp;ROW($A425)) &lt;&gt; ""),ROW($A$1:INDIRECT("$A$"&amp;ROW($A425)))), 1))), "",
INDEX($AC:$AC, LOOKUP(2, 1 / ($AC$1:INDIRECT("$AC$"&amp;ROW($AC425)-1) &lt;&gt; ""),ROW($AC$1:INDIRECT("$AC$"&amp;ROW($AC425)-1))), 1)+
IF(INDEX($AC:$AC, LOOKUP(2, 1 / ($AC$1:INDIRECT("$AC$"&amp;ROW($AC425)-1) &lt;&gt; ""),ROW($AC$1:INDIRECT("$AC$"&amp;ROW($AC425)-1))), 1)+
INDEX($AD:$AD, LOOKUP(2, 1 / ($AD$1:INDIRECT("$AD$"&amp;ROW($AD425)-1) &lt;&gt; ""),ROW($AD$1:INDIRECT("$AD$"&amp;ROW($AD425)-1))), 1)+
INDEX($AE:$AE, LOOKUP(2, 1 / ($AE$1:INDIRECT("$AE$"&amp;ROW($AE425)-1) &lt;&gt; ""),ROW($AE$1:INDIRECT("$AE$"&amp;ROW($AD425)-1))), 1)+
INDEX($AE:$AF, LOOKUP(2, 1 / ($AF$1:INDIRECT("$AF$"&amp;ROW($AF425)-1) &lt;&gt; ""),ROW($AF$1:INDIRECT("$AF$"&amp;ROW($AD425)-1))), 1)+
INDEX($AG:$AG, LOOKUP(2, 1 / ($AG$1:INDIRECT("$AG$"&amp;ROW($AG425)-1) &lt;&gt; ""),ROW($AG$1:INDIRECT("$AG$"&amp;ROW($AD425)-1))), 1)+
INDEX($AH:$AH, LOOKUP(2, 1 / ($AH$1:INDIRECT("$AH$"&amp;ROW($AH425)-1) &lt;&gt; ""),ROW($AH$1:INDIRECT("$AH$"&amp;ROW($AD425)-1))), 1)&gt;=510,0,
IF(INDEX($AC:$AC, LOOKUP(2, 1 / ($AC$1:INDIRECT("$AC$"&amp;ROW($AC425)-1) &lt;&gt; ""),ROW($AC$1:INDIRECT("$AC$"&amp;ROW($AC425)-1))), 1)&gt;=255,0,
VLOOKUP(INDIRECT("$G$"&amp;LOOKUP(2, 1 / ($AC$1:INDIRECT("$AC$"&amp;ROW($AC425)-1) &lt;&gt; ""),ROW($AC$1:INDIRECT("$AC$"&amp;ROW($AC425)-1)))), 'EV and Base'!$A$1:$N$671, 3, FALSE))))</f>
        <v>12</v>
      </c>
      <c r="AD425" s="2" cm="1">
        <f t="array" aca="1" ref="AD425" ca="1">IF(NOT(ISNUMBER(INDEX($A:$A, LOOKUP(2, 1 / ($A$1:INDIRECT("$A$"&amp;ROW($A425)) &lt;&gt; ""),ROW($A$1:INDIRECT("$A$"&amp;ROW($A425)))), 1))), "",
INDEX($AD:$AD, LOOKUP(2, 1 / ($AD$1:INDIRECT("$AD$"&amp;ROW($AD425)-1) &lt;&gt; ""),ROW($AD$1:INDIRECT("$AD$"&amp;ROW($AD425)-1))), 1)+
IF(INDEX($AC:$AC, LOOKUP(2, 1 / ($AC$1:INDIRECT("$AC$"&amp;ROW($AC425)-1) &lt;&gt; ""),ROW($AC$1:INDIRECT("$AC$"&amp;ROW($AC425)-1))), 1)+
INDEX($AD:$AD, LOOKUP(2, 1 / ($AD$1:INDIRECT("$AD$"&amp;ROW($AD425)-1) &lt;&gt; ""),ROW($AD$1:INDIRECT("$AD$"&amp;ROW($AD425)-1))), 1)+
INDEX($AE:$AE, LOOKUP(2, 1 / ($AE$1:INDIRECT("$AE$"&amp;ROW($AE425)-1) &lt;&gt; ""),ROW($AE$1:INDIRECT("$AE$"&amp;ROW($AD425)-1))), 1)+
INDEX($AE:$AF, LOOKUP(2, 1 / ($AF$1:INDIRECT("$AF$"&amp;ROW($AF425)-1) &lt;&gt; ""),ROW($AF$1:INDIRECT("$AF$"&amp;ROW($AD425)-1))), 1)+
INDEX($AG:$AG, LOOKUP(2, 1 / ($AG$1:INDIRECT("$AG$"&amp;ROW($AG425)-1) &lt;&gt; ""),ROW($AG$1:INDIRECT("$AG$"&amp;ROW($AD425)-1))), 1)+
INDEX($AH:$AH, LOOKUP(2, 1 / ($AH$1:INDIRECT("$AH$"&amp;ROW($AH425)-1) &lt;&gt; ""),ROW($AH$1:INDIRECT("$AH$"&amp;ROW($AD425)-1))), 1)&gt;=510,0,
IF(INDEX($AD:$AD, LOOKUP(2, 1 / ($AD$1:INDIRECT("$AD$"&amp;ROW($AD425)-1) &lt;&gt; ""),ROW($AD$1:INDIRECT("$AD$"&amp;ROW($AD425)-1))), 1)&gt;=255,0,
VLOOKUP(INDIRECT("$G$"&amp;LOOKUP(2, 1 / ($AD$1:INDIRECT("$AD$"&amp;ROW($AD425)-1) &lt;&gt; ""),ROW($AD$1:INDIRECT("$AD$"&amp;ROW($AD425)-1)))), 'EV and Base'!$A$1:$N$671, 4, FALSE))))</f>
        <v>125</v>
      </c>
      <c r="AE425" s="2" cm="1">
        <f t="array" aca="1" ref="AE425" ca="1">IF(NOT(ISNUMBER(INDEX($A:$A,LOOKUP(2,1/($A$1:INDIRECT("$A$"&amp;ROW($A425))&lt;&gt;""),ROW($A$1:INDIRECT("$A$"&amp;ROW($A425)))),1))),"",
INDEX($AE:$AE,LOOKUP(2,1/($AE$1:INDIRECT("$AE$"&amp;ROW($AE425)-1)&lt;&gt;""),ROW($AE$1:INDIRECT("$AE$"&amp;ROW($AE425)-1))),1)+
IF(INDEX($AC:$AC,LOOKUP(2,1/($AC$1:INDIRECT("$AC$"&amp;ROW($AC425)-1)&lt;&gt;""),ROW($AC$1:INDIRECT("$AC$"&amp;ROW($AC425)-1))),1)+
INDEX($AD:$AD,LOOKUP(2,1/($AD$1:INDIRECT("$AD$"&amp;ROW($AD425)-1)&lt;&gt;""),ROW($AD$1:INDIRECT("$AD$"&amp;ROW($AD425)-1))),1)+
INDEX($AE:$AE,LOOKUP(2,1/($AE$1:INDIRECT("$AE$"&amp;ROW($AE425)-1)&lt;&gt;""),ROW($AE$1:INDIRECT("$AE$"&amp;ROW($AD425)-1))),1)+
INDEX($AE:$AF,LOOKUP(2,1/($AF$1:INDIRECT("$AF$"&amp;ROW($AF425)-1)&lt;&gt;""),ROW($AF$1:INDIRECT("$AF$"&amp;ROW($AD425)-1))),1)+
INDEX($AG:$AG,LOOKUP(2,1/($AG$1:INDIRECT("$AG$"&amp;ROW($AG425)-1)&lt;&gt;""),ROW($AG$1:INDIRECT("$AG$"&amp;ROW($AD425)-1))),1)+
INDEX($AH:$AH,LOOKUP(2,1/($AH$1:INDIRECT("$AH$"&amp;ROW($AH425)-1)&lt;&gt;""),ROW($AH$1:INDIRECT("$AH$"&amp;ROW($AD425)-1))),1)&gt;=510,0,
IF(INDEX($AE:$AE,LOOKUP(2,1/($AE$1:INDIRECT("$AE$"&amp;ROW($AE425)-1)&lt;&gt;""),ROW($AE$1:INDIRECT("$AE$"&amp;ROW($AE425)-1))),1)&gt;=255,0,
VLOOKUP(INDIRECT("$G$"&amp;LOOKUP(2,1/($AE$1:INDIRECT("$AE$"&amp;ROW($AE425)-1)&lt;&gt;""),ROW($AE$1:INDIRECT("$AE$"&amp;ROW($AE425)-1)))),'EV and Base'!$A$1:$N$671,5,FALSE))))</f>
        <v>11</v>
      </c>
      <c r="AF425" s="2" cm="1">
        <f t="array" aca="1" ref="AF425" ca="1">IF(NOT(ISNUMBER(INDEX($A:$A, LOOKUP(2, 1 / ($A$1:INDIRECT("$A$"&amp;ROW($A425)) &lt;&gt; ""),ROW($A$1:INDIRECT("$A$"&amp;ROW($A425)))), 1))), "",
INDEX($AF:$AF, LOOKUP(2, 1 / ($AF$1:INDIRECT("$AF$"&amp;ROW($AF425)-1) &lt;&gt; ""),ROW($AF$1:INDIRECT("$AF$"&amp;ROW($AF425)-1))), 1)+
IF(INDEX($AC:$AC, LOOKUP(2, 1 / ($AC$1:INDIRECT("$AC$"&amp;ROW($AC425)-1) &lt;&gt; ""),ROW($AC$1:INDIRECT("$AC$"&amp;ROW($AC425)-1))), 1)+
INDEX($AD:$AD, LOOKUP(2, 1 / ($AD$1:INDIRECT("$AD$"&amp;ROW($AD425)-1) &lt;&gt; ""),ROW($AD$1:INDIRECT("$AD$"&amp;ROW($AD425)-1))), 1)+
INDEX($AE:$AE, LOOKUP(2, 1 / ($AE$1:INDIRECT("$AE$"&amp;ROW($AE425)-1) &lt;&gt; ""),ROW($AE$1:INDIRECT("$AE$"&amp;ROW($AD425)-1))), 1)+
INDEX($AE:$AF, LOOKUP(2, 1 / ($AF$1:INDIRECT("$AF$"&amp;ROW($AF425)-1) &lt;&gt; ""),ROW($AF$1:INDIRECT("$AF$"&amp;ROW($AD425)-1))), 1)+
INDEX($AG:$AG, LOOKUP(2, 1 / ($AG$1:INDIRECT("$AG$"&amp;ROW($AG425)-1) &lt;&gt; ""),ROW($AG$1:INDIRECT("$AG$"&amp;ROW($AD425)-1))), 1)+
INDEX($AH:$AH, LOOKUP(2, 1 / ($AH$1:INDIRECT("$AH$"&amp;ROW($AH425)-1) &lt;&gt; ""),ROW($AH$1:INDIRECT("$AH$"&amp;ROW($AD425)-1))), 1)&gt;=510,0,
IF(INDEX($AF:$AF, LOOKUP(2, 1 / ($AF$1:INDIRECT("$AF$"&amp;ROW($AF425)-1) &lt;&gt; ""),ROW($AF$1:INDIRECT("$AF$"&amp;ROW($AF425)-1))), 1)&gt;=255,0,
VLOOKUP(INDIRECT("$G$"&amp;LOOKUP(2, 1 / ($AF$1:INDIRECT("$AF$"&amp;ROW($AF425)-1) &lt;&gt; ""),ROW($AF$1:INDIRECT("$AF$"&amp;ROW($AF425)-1)))), 'EV and Base'!$A$1:$N$671, 6, FALSE))))</f>
        <v>24</v>
      </c>
      <c r="AG425" s="2" cm="1">
        <f t="array" aca="1" ref="AG425" ca="1">IF(NOT(ISNUMBER(INDEX($A:$A, LOOKUP(2, 1 / ($A$1:INDIRECT("$A$"&amp;ROW($A425)) &lt;&gt; ""),ROW($A$1:INDIRECT("$A$"&amp;ROW($A425)))), 1))), "",
INDEX($AG:$AG, LOOKUP(2, 1 / ($AG$1:INDIRECT("$AG$"&amp;ROW($AG425)-1) &lt;&gt; ""),ROW($AG$1:INDIRECT("$AG$"&amp;ROW($AG425)-1))), 1)+
IF(INDEX($AC:$AC, LOOKUP(2, 1 / ($AC$1:INDIRECT("$AC$"&amp;ROW($AC425)-1) &lt;&gt; ""),ROW($AC$1:INDIRECT("$AC$"&amp;ROW($AC425)-1))), 1)+
INDEX($AD:$AD, LOOKUP(2, 1 / ($AD$1:INDIRECT("$AD$"&amp;ROW($AD425)-1) &lt;&gt; ""),ROW($AD$1:INDIRECT("$AD$"&amp;ROW($AD425)-1))), 1)+
INDEX($AE:$AE, LOOKUP(2, 1 / ($AE$1:INDIRECT("$AE$"&amp;ROW($AE425)-1) &lt;&gt; ""),ROW($AE$1:INDIRECT("$AE$"&amp;ROW($AD425)-1))), 1)+
INDEX($AE:$AF, LOOKUP(2, 1 / ($AF$1:INDIRECT("$AF$"&amp;ROW($AF425)-1) &lt;&gt; ""),ROW($AF$1:INDIRECT("$AF$"&amp;ROW($AD425)-1))), 1)+
INDEX($AG:$AG, LOOKUP(2, 1 / ($AG$1:INDIRECT("$AG$"&amp;ROW($AG425)-1) &lt;&gt; ""),ROW($AG$1:INDIRECT("$AG$"&amp;ROW($AD425)-1))), 1)+
INDEX($AH:$AH, LOOKUP(2, 1 / ($AH$1:INDIRECT("$AH$"&amp;ROW($AH425)-1) &lt;&gt; ""),ROW($AH$1:INDIRECT("$AH$"&amp;ROW($AD425)-1))), 1)&gt;=510,0,
IF(INDEX($AG:$AG, LOOKUP(2, 1 / ($AG$1:INDIRECT("$AG$"&amp;ROW($AG425)-1) &lt;&gt; ""),ROW($AG$1:INDIRECT("$AG$"&amp;ROW($AG425)-1))), 1)&gt;=255,0,
VLOOKUP(INDIRECT("$G$"&amp;LOOKUP(2, 1 / ($AG$1:INDIRECT("$AG$"&amp;ROW($AG425)-1) &lt;&gt; ""),ROW($AG$1:INDIRECT("$AG$"&amp;ROW($AG425)-1)))), 'EV and Base'!$A$1:$N$671, 7, FALSE))))</f>
        <v>6</v>
      </c>
      <c r="AH425" s="24" cm="1">
        <f t="array" aca="1" ref="AH425" ca="1">IF(NOT(ISNUMBER(INDEX($A:$A,LOOKUP(2,1/($A$1:INDIRECT("$A$"&amp;ROW($A425))&lt;&gt;""),ROW($A$1:INDIRECT("$A$"&amp;ROW($A425)))),1))),"",
INDEX($AH:$AH,LOOKUP(2,1/($AH$1:INDIRECT("$AH$"&amp;ROW($AH425)-1)&lt;&gt;""),ROW($AH$1:INDIRECT("$AH$"&amp;ROW($AH425)-1))),1)+
IF(INDEX($AC:$AC,LOOKUP(2,1/($AC$1:INDIRECT("$AC$"&amp;ROW($AC425)-1)&lt;&gt;""),ROW($AC$1:INDIRECT("$AC$"&amp;ROW($AC425)-1))),1)+
INDEX($AD:$AD,LOOKUP(2,1/($AD$1:INDIRECT("$AD$"&amp;ROW($AD425)-1)&lt;&gt;""),ROW($AD$1:INDIRECT("$AD$"&amp;ROW($AD425)-1))),1)+
INDEX($AE:$AE,LOOKUP(2,1/($AE$1:INDIRECT("$AE$"&amp;ROW($AE425)-1)&lt;&gt;""),ROW($AE$1:INDIRECT("$AE$"&amp;ROW($AD425)-1))),1)+
INDEX($AE:$AF,LOOKUP(2,1/($AF$1:INDIRECT("$AF$"&amp;ROW($AF425)-1)&lt;&gt;""),ROW($AF$1:INDIRECT("$AF$"&amp;ROW($AD425)-1))),1)+
INDEX($AG:$AG,LOOKUP(2,1/($AG$1:INDIRECT("$AG$"&amp;ROW($AG425)-1)&lt;&gt;""),ROW($AG$1:INDIRECT("$AG$"&amp;ROW($AD425)-1))),1)+
INDEX($AH:$AH,LOOKUP(2,1/($AH$1:INDIRECT("$AH$"&amp;ROW($AH425)-1)&lt;&gt;""),ROW($AH$1:INDIRECT("$AH$"&amp;ROW($AD425)-1))),1)&gt;=510,0,
IF(INDEX($AH:$AH,LOOKUP(2,1/($AH$1:INDIRECT("$AH$"&amp;ROW($AH425)-1)&lt;&gt;""),ROW($AH$1:INDIRECT("$AH$"&amp;ROW($AH425)-1))),1)&gt;=255,0,
VLOOKUP(INDIRECT("$G$"&amp;LOOKUP(2,1/($AH$1:INDIRECT("$AH$"&amp;ROW($AH425)-1)&lt;&gt;""),ROW($AH$1:INDIRECT("$AH$"&amp;ROW($AH425)-1)))),'EV and Base'!$A$1:$N$671,8,FALSE))))</f>
        <v>76</v>
      </c>
      <c r="AI425" s="29" cm="1">
        <f t="array" aca="1" ref="AI425" ca="1">IF(NOT(ISNUMBER(INDEX($A:$A,LOOKUP(2,1/($A$1:INDIRECT("$A$"&amp;ROW($A425))&lt;&gt;""),ROW($A$1:INDIRECT("$A$"&amp;ROW($A425)))),1))),"",
ROUNDDOWN((((2*VLOOKUP($AA425,'EV and Base'!$A$1:$N$671,9,FALSE))+31+ROUNDDOWN($AC425/4,0))*$AB425)/100,0)+$AB425+10)</f>
        <v>171</v>
      </c>
      <c r="AJ425" s="21" cm="1">
        <f t="array" aca="1" ref="AJ425" ca="1">IF(NOT(ISNUMBER(INDEX($A:$A, LOOKUP(2, 1 / ($A$1:INDIRECT("$A$"&amp;ROW($A425)) &lt;&gt; ""),ROW($A$1:INDIRECT("$A$"&amp;ROW($A425)))), 1))), "",
ROUNDDOWN((ROUNDDOWN((((2*VLOOKUP($AA425, 'EV and Base'!$A$1:$N$671, 10, FALSE))+31+ROUNDDOWN($AD425/4, 0))*$AB425)/100, 0)+5)*1.1, 0))</f>
        <v>157</v>
      </c>
      <c r="AK425" s="21" t="str" cm="1">
        <f t="array" aca="1" ref="AK425" ca="1">IF(NOT(ISNUMBER(INDEX($A:$A, LOOKUP(2, 1 / ($A$1:INDIRECT("$A$"&amp;ROW($A425)) &lt;&gt; ""),ROW($A$1:INDIRECT("$A$"&amp;ROW($A425)))), 1))), "",
ROUNDDOWN((ROUNDDOWN((((2*VLOOKUP($AA425, 'EV and Base'!$A$1:$N$671, 11, FALSE))+30+ROUNDDOWN($AE425/4, 0))*$AB425)/100, 0)+5), 0)
&amp;"-"&amp;
ROUNDDOWN((ROUNDDOWN((((2*VLOOKUP($AA425, 'EV and Base'!$A$1:$N$671, 11, FALSE))+31+ROUNDDOWN($AE425/4, 0))*$AB425)/100, 0)+5), 0))</f>
        <v>117-117</v>
      </c>
      <c r="AL425" s="21" t="str" cm="1">
        <f t="array" aca="1" ref="AL425" ca="1">IF(NOT(ISNUMBER(INDEX($A:$A, LOOKUP(2, 1 / ($A$1:INDIRECT("$A$"&amp;ROW($A425)) &lt;&gt; ""),ROW($A$1:INDIRECT("$A$"&amp;ROW($A425)))), 1))), "",
ROUNDDOWN((ROUNDDOWN((((2*VLOOKUP($AA425, 'EV and Base'!$A$1:$N$671, 12, FALSE))+0+ROUNDDOWN($AF425/4, 0))*$AB425)/100, 0)+5)*0.9, 0)
&amp;"-"&amp;
ROUNDDOWN((ROUNDDOWN((((2*VLOOKUP($AA425, 'EV and Base'!$A$1:$N$671, 12, FALSE))+31+ROUNDDOWN($AF425/4, 0))*$AB425)/100, 0)+5)*0.9, 0))</f>
        <v>49-64</v>
      </c>
      <c r="AM425" s="21" t="str" cm="1">
        <f t="array" aca="1" ref="AM425" ca="1">IF(NOT(ISNUMBER(INDEX($A:$A, LOOKUP(2, 1 / ($A$1:INDIRECT("$A$"&amp;ROW($A425)) &lt;&gt; ""),ROW($A$1:INDIRECT("$A$"&amp;ROW($A425)))), 1))), "",
ROUNDDOWN((ROUNDDOWN((((2*VLOOKUP($AA425, 'EV and Base'!$A$1:$N$671, 13, FALSE))+30+ROUNDDOWN($AG425/4, 0))*$AB425)/100, 0)+5), 0)
&amp;"-"&amp;
ROUNDDOWN((ROUNDDOWN((((2*VLOOKUP($AA425, 'EV and Base'!$A$1:$N$671, 13, FALSE))+31+ROUNDDOWN($AG425/4, 0))*$AB425)/100, 0)+5), 0))</f>
        <v>116-117</v>
      </c>
      <c r="AN425" s="25" cm="1">
        <f t="array" aca="1" ref="AN425" ca="1">IF(NOT(ISNUMBER(INDEX($A:$A, LOOKUP(2, 1 / ($A$1:INDIRECT("$A$"&amp;ROW($A425)) &lt;&gt; ""),ROW($A$1:INDIRECT("$A$"&amp;ROW($A425)))), 1))), "",
ROUNDDOWN((ROUNDDOWN((((2*VLOOKUP($AA425, 'EV and Base'!$A$1:$N$671, 14, FALSE))+31+ROUNDDOWN($AH425/4, 0))*$AB425)/100, 0)+5), 0))</f>
        <v>116</v>
      </c>
      <c r="AO425" s="23" cm="1">
        <f t="array" aca="1" ref="AO425" ca="1">IF(NOT(ISNUMBER(INDEX($A:$A, LOOKUP(2, 1 / ($A$1:INDIRECT("$A$"&amp;ROW($A425)) &lt;&gt; ""),ROW($A$1:INDIRECT("$A$"&amp;ROW($A425)))), 1))), "",
ROUNDDOWN((((2*VLOOKUP($AA425, 'EV and Base'!$A$1:$N$671, 9, FALSE))+31+ROUNDDOWN($AC425/4, 0))*$AB425)/100, 0)+$AB425+10)</f>
        <v>171</v>
      </c>
      <c r="AP425" s="2" cm="1">
        <f t="array" aca="1" ref="AP425" ca="1">IF(NOT(ISNUMBER(INDEX($A:$A, LOOKUP(2, 1 / ($A$1:INDIRECT("$A$"&amp;ROW($A425)) &lt;&gt; ""),ROW($A$1:INDIRECT("$A$"&amp;ROW($A425)))), 1))), "",
ROUNDDOWN((ROUNDDOWN((((2*VLOOKUP($AA425, 'EV and Base'!$A$1:$N$671, 10, FALSE))+31+ROUNDDOWN($AD425/4, 0))*$AB425)/100, 0)+5)*1.1, 0))</f>
        <v>157</v>
      </c>
      <c r="AQ425" s="2" cm="1">
        <f t="array" aca="1" ref="AQ425" ca="1">IF(NOT(ISNUMBER(INDEX($A:$A, LOOKUP(2, 1 / ($A$1:INDIRECT("$A$"&amp;ROW($A425)) &lt;&gt; ""),ROW($A$1:INDIRECT("$A$"&amp;ROW($A425)))), 1))), "",
ROUNDDOWN((ROUNDDOWN((((2*VLOOKUP($AA425, 'EV and Base'!$A$1:$N$671, 11, FALSE))+$AV$2+ROUNDDOWN($AE425/4, 0))*$AB425)/100, 0)+5), 0))</f>
        <v>117</v>
      </c>
      <c r="AR425" s="22" cm="1">
        <f t="array" aca="1" ref="AR425" ca="1">IF(NOT(ISNUMBER(INDEX($A:$A, LOOKUP(2, 1 / ($A$1:INDIRECT("$A$"&amp;ROW($A425)) &lt;&gt; ""),ROW($A$1:INDIRECT("$A$"&amp;ROW($A425)))), 1))), "",
ROUNDDOWN((ROUNDDOWN((((2*VLOOKUP($AA425, 'EV and Base'!$A$1:$N$671, 12, FALSE))+$AW$2+ROUNDDOWN($AF425/4, 0))*$AB425)/100, 0)+5)*0.9, 0))</f>
        <v>57</v>
      </c>
      <c r="AS425" s="2" cm="1">
        <f t="array" aca="1" ref="AS425" ca="1">IF(NOT(ISNUMBER(INDEX($A:$A, LOOKUP(2, 1 / ($A$1:INDIRECT("$A$"&amp;ROW($A425)) &lt;&gt; ""),ROW($A$1:INDIRECT("$A$"&amp;ROW($A425)))), 1))), "",
ROUNDDOWN((ROUNDDOWN((((2*VLOOKUP($AA425, 'EV and Base'!$A$1:$N$671, 13, FALSE))+$AX$2+ROUNDDOWN($AG425/4, 0))*$AB425)/100, 0)+5), 0))</f>
        <v>117</v>
      </c>
      <c r="AT425" s="24" cm="1">
        <f t="array" aca="1" ref="AT425" ca="1">IF(NOT(ISNUMBER(INDEX($A:$A, LOOKUP(2, 1 / ($A$1:INDIRECT("$A$"&amp;ROW($A425)) &lt;&gt; ""),ROW($A$1:INDIRECT("$A$"&amp;ROW($A425)))), 1))), "",
ROUNDDOWN((ROUNDDOWN((((2*VLOOKUP($AA425, 'EV and Base'!$A$1:$N$671, 14, FALSE))+31+ROUNDDOWN($AH425/4, 0))*$AB425)/100, 0)+5), 0))</f>
        <v>116</v>
      </c>
      <c r="AU425" s="28">
        <v>255</v>
      </c>
      <c r="AY425" cm="1">
        <f t="array" aca="1" ref="AY425" ca="1">IF(NOT(ISNUMBER(INDEX($A:$A,LOOKUP(2,1/($A$1:INDIRECT("$A$"&amp;ROW($A425))&lt;&gt;""),ROW($A$1:INDIRECT("$A$"&amp;ROW($A425)))),1))),"",
INDEX($AY:$AY,LOOKUP(2,1/($AY$1:INDIRECT("$AY$"&amp;ROW($AY425)-1)&lt;&gt;""),ROW($AY$1:INDIRECT("$AY$"&amp;ROW($AY425)-1))),1)+$BL425)</f>
        <v>148593</v>
      </c>
      <c r="AZ425" s="3" cm="1">
        <f t="array" aca="1" ref="AZ425" ca="1">IF(NOT(ISNUMBER(INDEX($A:$A, LOOKUP(2, 1 / ($A$1:INDIRECT("$A$"&amp;ROW($A425)) &lt;&gt; ""),ROW($A$1:INDIRECT("$A$"&amp;ROW($A425)))), 1))), "",
VLOOKUP(INDIRECT("$G$"&amp;LOOKUP(2, 1 / ($AY$1:INDIRECT("$AY$"&amp;ROW($AY425)-1) &lt;&gt; ""),ROW($AY$1:INDIRECT("$AY$"&amp;ROW($AY425)-1)))),'EV and Base'!A348:N1018,2,FALSE))</f>
        <v>60</v>
      </c>
      <c r="BA425" s="3" cm="1">
        <f t="array" aca="1" ref="BA425" ca="1">IF(NOT(ISNUMBER(INDEX($A:$A, LOOKUP(2, 1 / ($A$1:INDIRECT("$A$"&amp;ROW($A425)) &lt;&gt; ""),ROW($A$1:INDIRECT("$A$"&amp;ROW($A425)))), 1))), "",
INDIRECT("$I$"&amp;LOOKUP(2, 1 / ($AY$1:INDIRECT("$AY$"&amp;ROW($AY425)-1) &lt;&gt; ""),ROW($AY$1:INDIRECT("$AY$"&amp;ROW($AY425)-1)))))</f>
        <v>41</v>
      </c>
      <c r="BB425" s="1" cm="1">
        <f t="array" aca="1" ref="BB425" ca="1">IF(NOT(ISNUMBER(INDEX($A:$A, LOOKUP(2, 1 / ($A$1:INDIRECT("$A$"&amp;ROW($A425)) &lt;&gt; ""),ROW($A$1:INDIRECT("$A$"&amp;ROW($A425)))), 1))), "",
INDIRECT("$AB$"&amp;LOOKUP(2, 1 / ($AY$1:INDIRECT("$AY$"&amp;ROW($AY425)-1) &lt;&gt; ""),ROW($AY$1:INDIRECT("$AY$"&amp;ROW($AY425)-1)))))</f>
        <v>53</v>
      </c>
      <c r="BC425" s="3" cm="1">
        <f t="array" aca="1" ref="BC425" ca="1">IF(NOT(ISNUMBER(INDEX($A:$A,LOOKUP(2,1/($A$1:INDIRECT("$A$"&amp;ROW($A425))&lt;&gt;""),ROW($A$1:INDIRECT("$A$"&amp;ROW($A425)))),1))),"",
$BA425+$BA425+10)</f>
        <v>92</v>
      </c>
      <c r="BD425" s="3" cm="1">
        <f t="array" aca="1" ref="BD425" ca="1">IF(NOT(ISNUMBER(INDEX($A:$A,LOOKUP(2,1/($A$1:INDIRECT("$A$"&amp;ROW($A425))&lt;&gt;""),ROW($A$1:INDIRECT("$A$"&amp;ROW($A425)))),1))),"",
$BA425+$BB425+10)</f>
        <v>104</v>
      </c>
      <c r="BE425" s="3" cm="1">
        <f t="array" aca="1" ref="BE425" ca="1">IF(NOT(ISNUMBER(INDEX($A:$A,LOOKUP(2,1/($A$1:INDIRECT("$A$"&amp;ROW($A425))&lt;&gt;""),ROW($A$1:INDIRECT("$A$"&amp;ROW($A425)))),1))),"",
$BC425*$BC425)</f>
        <v>8464</v>
      </c>
      <c r="BF425" s="3" cm="1">
        <f t="array" aca="1" ref="BF425" ca="1">IF(NOT(ISNUMBER(INDEX($A:$A,LOOKUP(2,1/($A$1:INDIRECT("$A$"&amp;ROW($A425))&lt;&gt;""),ROW($A$1:INDIRECT("$A$"&amp;ROW($A425)))),1))),"",
$BD425*$BD425)</f>
        <v>10816</v>
      </c>
      <c r="BG425" s="3" cm="1">
        <f t="array" aca="1" ref="BG425" ca="1">IF(NOT(ISNUMBER(INDEX($A:$A,LOOKUP(2,1/($A$1:INDIRECT("$A$"&amp;ROW($A425))&lt;&gt;""),ROW($A$1:INDIRECT("$A$"&amp;ROW($A425)))),1))),"",
_xlfn.FLOOR.MATH(1.5*_xlfn.FLOOR.MATH($AZ425*BA425/5)))</f>
        <v>738</v>
      </c>
      <c r="BH425" s="3" cm="1">
        <f t="array" aca="1" ref="BH425" ca="1">IF(NOT(ISNUMBER(INDEX($A:$A, LOOKUP(2, 1 / ($A$1:INDIRECT("$A$"&amp;ROW($A425)) &lt;&gt; ""),ROW($A$1:INDIRECT("$A$"&amp;ROW($A425)))), 1))), "",
_xlfn.FLOOR.MATH($BG425/IF(OR(INDIRECT("$C$"&amp;LOOKUP(2, 1 / ($AY$1:INDIRECT("$AY$"&amp;ROW($AY425)-1) &lt;&gt; ""),ROW($AY$1:INDIRECT("$AY$"&amp;ROW($AY425)-1))))="Multi",
INDIRECT("$C$"&amp;LOOKUP(2, 1 / ($AY$1:INDIRECT("$AY$"&amp;ROW($AY425)-1) &lt;&gt; ""),ROW($AY$1:INDIRECT("$AY$"&amp;ROW($AY425)-1))))="Double"),2,1)))</f>
        <v>738</v>
      </c>
      <c r="BI425" s="3" cm="1">
        <f t="array" aca="1" ref="BI425" ca="1">IF(NOT(ISNUMBER(INDEX($A:$A,LOOKUP(2,1/($A$1:INDIRECT("$A$"&amp;ROW($A425))&lt;&gt;""),ROW($A$1:INDIRECT("$A$"&amp;ROW($A425)))),1))),"",
VLOOKUP($BC425,GameFreakSQRT!$A$1:$B$200,2,FALSE))</f>
        <v>39287</v>
      </c>
      <c r="BJ425" s="3" cm="1">
        <f t="array" aca="1" ref="BJ425" ca="1">IF(NOT(ISNUMBER(INDEX($A:$A,LOOKUP(2,1/($A$1:INDIRECT("$A$"&amp;ROW($A425))&lt;&gt;""),ROW($A$1:INDIRECT("$A$"&amp;ROW($A425)))),1))),"",
VLOOKUP($BD425,GameFreakSQRT!$A$1:$B$200,2,FALSE))</f>
        <v>41771</v>
      </c>
      <c r="BK425" s="3" cm="1">
        <f t="array" aca="1" ref="BK425" ca="1">IF(NOT(ISNUMBER(INDEX($A:$A,LOOKUP(2,1/($A$1:INDIRECT("$A$"&amp;ROW($A425))&lt;&gt;""),ROW($A$1:INDIRECT("$A$"&amp;ROW($A425)))),1))),"",
_xlfn.FLOOR.MATH((($BI425*$BE425)*$BH425)/($BJ425*$BF425))+1)</f>
        <v>544</v>
      </c>
      <c r="BL425" s="3" cm="1">
        <f t="array" aca="1" ref="BL425" ca="1">IF(NOT(ISNUMBER(INDEX($A:$A,LOOKUP(2,1/($A$1:INDIRECT("$A$"&amp;ROW($A425))&lt;&gt;""),ROW($A$1:INDIRECT("$A$"&amp;ROW($A425)))),1))),"",
_xlfn.FLOOR.MATH($BK425*IF(NOT(INDIRECT("$Z$"&amp;LOOKUP(2, 1 / ($AY$1:INDIRECT("$AY$"&amp;ROW($AY425)-1) &lt;&gt; ""),ROW($AY$1:INDIRECT("$AY$"&amp;ROW($AY425)-1))))=""),1.5,1)))</f>
        <v>816</v>
      </c>
      <c r="BM425" s="3" cm="1">
        <f t="array" aca="1" ref="BM425" ca="1">IF(NOT(ISNUMBER(INDEX($A:$A, LOOKUP(2, 1 / ($A$1:INDIRECT("$A$"&amp;ROW($A425)) &lt;&gt; ""),ROW($A$1:INDIRECT("$A$"&amp;ROW($A425)))), 1))), "",
INDIRECT("$Y$"&amp;LOOKUP(2, 1 / ($AY$1:INDIRECT("$AY$"&amp;ROW($AY425)-1) &lt;&gt; ""),ROW($AY$1:INDIRECT("$AY$"&amp;ROW($AY425)-1)))))</f>
        <v>816</v>
      </c>
      <c r="BN425" s="3" t="b">
        <f t="shared" ca="1" si="37"/>
        <v>1</v>
      </c>
    </row>
    <row r="426" spans="1:66" x14ac:dyDescent="0.45">
      <c r="A426" s="69"/>
      <c r="B426" s="69"/>
      <c r="C426" s="68"/>
      <c r="D426" s="68"/>
      <c r="E426" s="68"/>
      <c r="F426" s="56">
        <v>2</v>
      </c>
      <c r="G426" s="2" t="s">
        <v>693</v>
      </c>
      <c r="H426" s="2" t="s">
        <v>50</v>
      </c>
      <c r="I426" s="2">
        <v>40</v>
      </c>
      <c r="J426" s="2" t="s">
        <v>71</v>
      </c>
      <c r="K426" s="2" t="s">
        <v>527</v>
      </c>
      <c r="L426" s="2" t="s">
        <v>53</v>
      </c>
      <c r="M426" s="2" t="s">
        <v>529</v>
      </c>
      <c r="N426" s="2" t="s">
        <v>530</v>
      </c>
      <c r="O426" s="2" t="s">
        <v>694</v>
      </c>
      <c r="P426" s="2" t="s">
        <v>403</v>
      </c>
      <c r="Q426" s="2">
        <v>12</v>
      </c>
      <c r="R426" s="2">
        <f>_xlfn.FLOOR.MATH((((2*VLOOKUP(G426, 'EV and Base'!$A$1:$N$671, 9, FALSE))+$Q426)*$I426)/100)+$I426+10</f>
        <v>107</v>
      </c>
      <c r="S426" s="2">
        <f>_xlfn.FLOOR.MATH((_xlfn.FLOOR.MATH((((2*VLOOKUP($G426, 'EV and Base'!$A$1:$N$671, 10, FALSE))+$Q426)*$I426)/100)+5)*
IF(OR($J426="Lonely", $J426="Brave", $J426="Adamant", $J426="Naughty"), 1.1,
IF(OR($J426="Bold", $J426="Timid", $J426="Modest", $J426="Calm"), 0.9, 1)))</f>
        <v>103</v>
      </c>
      <c r="T426" s="2">
        <f>_xlfn.FLOOR.MATH((_xlfn.FLOOR.MATH((((2*VLOOKUP($G426, 'EV and Base'!$A$1:$N$671, 11, FALSE))+$Q426)*$I426)/100)+5)*
IF(OR($J426="Bold", $J426="Relaxed", $J426="Impish", $J426="Lax"), 1.1,
IF(OR($J426="Lonely", $J426="Hasty", $J426="Mild", $J426="Gentle"), 0.9, 1)))</f>
        <v>65</v>
      </c>
      <c r="U426" s="2">
        <f>_xlfn.FLOOR.MATH((_xlfn.FLOOR.MATH((((2*VLOOKUP($G426, 'EV and Base'!$A$1:$N$671, 12, FALSE))+$Q426)*$I426)/100)+5)*
IF(OR($J426="Modest", $J426="Mild", $J426="Quiet", $J426="Rash"), 1.1,
IF(OR($J426="Adamant", $J426="Impish", $J426="Jolly", $J426="Careful"), 0.9, 1)))</f>
        <v>41</v>
      </c>
      <c r="V426" s="2">
        <f>_xlfn.FLOOR.MATH((_xlfn.FLOOR.MATH((((2*VLOOKUP($G426, 'EV and Base'!$A$1:$N$671, 13, FALSE))+$Q426)*$I426)/100)+5)*
IF(OR($J426="Calm", $J426="Gentle", $J426="Sassy", $J426="Careful"), 1.1,
IF(OR($J426="Naughty", $J426="Lax", $J426="Naive", $J426="Rash"), 0.9, 1)))</f>
        <v>49</v>
      </c>
      <c r="W426" s="2">
        <f>_xlfn.FLOOR.MATH((_xlfn.FLOOR.MATH((((2*VLOOKUP($G426, 'EV and Base'!$A$1:$N$671, 14, FALSE))+$Q426)*$I426)/100)+5)*
IF(OR($J426="Timid", $J426="Hasty", $J426="Jolly", $J426="Naive"), 1.1,
IF(OR($J426="Brave", $J426="Relaxed", $J426="Quiet", $J426="Sassy"), 0.9, 1)))</f>
        <v>63</v>
      </c>
      <c r="X426" s="68"/>
      <c r="Y426" s="1">
        <v>1851</v>
      </c>
      <c r="Z426" s="1">
        <v>1</v>
      </c>
      <c r="AA426" s="23" t="str" cm="1">
        <f t="array" aca="1" ref="AA426" ca="1">IF(NOT(ISNUMBER(INDEX($A:$A,LOOKUP(2,1/($A$1:INDIRECT("$A$"&amp;ROW($A426))&lt;&gt;""),ROW($A$1:INDIRECT("$A$"&amp;ROW($A426)))),1))),"",
IF(NOT(ISNUMBER($A426)),$AA425,
IF($AB426&lt;16,"Lillipup",
IF($AB426&lt;32,"Herdier",
"Stoutland"))))</f>
        <v>Stoutland</v>
      </c>
      <c r="AB426" s="25" cm="1">
        <f t="array" aca="1" ref="AB426" ca="1">IF(NOT(ISNUMBER(INDEX($A:$A, LOOKUP(2, 1 / ($A$1:INDIRECT("$A$"&amp;ROW($A426)) &lt;&gt; ""),ROW($A$1:INDIRECT("$A$"&amp;ROW($A426)))), 1))), "",
VLOOKUP($AY426,'Medium-Slow'!$A$1:$B$101,2,TRUE))</f>
        <v>53</v>
      </c>
      <c r="AC426" s="23" cm="1">
        <f t="array" aca="1" ref="AC426" ca="1">IF(NOT(ISNUMBER(INDEX($A:$A, LOOKUP(2, 1 / ($A$1:INDIRECT("$A$"&amp;ROW($A426)) &lt;&gt; ""),ROW($A$1:INDIRECT("$A$"&amp;ROW($A426)))), 1))), "",
INDEX($AC:$AC, LOOKUP(2, 1 / ($AC$1:INDIRECT("$AC$"&amp;ROW($AC426)-1) &lt;&gt; ""),ROW($AC$1:INDIRECT("$AC$"&amp;ROW($AC426)-1))), 1)+
IF(INDEX($AC:$AC, LOOKUP(2, 1 / ($AC$1:INDIRECT("$AC$"&amp;ROW($AC426)-1) &lt;&gt; ""),ROW($AC$1:INDIRECT("$AC$"&amp;ROW($AC426)-1))), 1)+
INDEX($AD:$AD, LOOKUP(2, 1 / ($AD$1:INDIRECT("$AD$"&amp;ROW($AD426)-1) &lt;&gt; ""),ROW($AD$1:INDIRECT("$AD$"&amp;ROW($AD426)-1))), 1)+
INDEX($AE:$AE, LOOKUP(2, 1 / ($AE$1:INDIRECT("$AE$"&amp;ROW($AE426)-1) &lt;&gt; ""),ROW($AE$1:INDIRECT("$AE$"&amp;ROW($AD426)-1))), 1)+
INDEX($AE:$AF, LOOKUP(2, 1 / ($AF$1:INDIRECT("$AF$"&amp;ROW($AF426)-1) &lt;&gt; ""),ROW($AF$1:INDIRECT("$AF$"&amp;ROW($AD426)-1))), 1)+
INDEX($AG:$AG, LOOKUP(2, 1 / ($AG$1:INDIRECT("$AG$"&amp;ROW($AG426)-1) &lt;&gt; ""),ROW($AG$1:INDIRECT("$AG$"&amp;ROW($AD426)-1))), 1)+
INDEX($AH:$AH, LOOKUP(2, 1 / ($AH$1:INDIRECT("$AH$"&amp;ROW($AH426)-1) &lt;&gt; ""),ROW($AH$1:INDIRECT("$AH$"&amp;ROW($AD426)-1))), 1)&gt;=510,0,
IF(INDEX($AC:$AC, LOOKUP(2, 1 / ($AC$1:INDIRECT("$AC$"&amp;ROW($AC426)-1) &lt;&gt; ""),ROW($AC$1:INDIRECT("$AC$"&amp;ROW($AC426)-1))), 1)&gt;=255,0,
VLOOKUP(INDIRECT("$G$"&amp;LOOKUP(2, 1 / ($AC$1:INDIRECT("$AC$"&amp;ROW($AC426)-1) &lt;&gt; ""),ROW($AC$1:INDIRECT("$AC$"&amp;ROW($AC426)-1)))), 'EV and Base'!$A$1:$N$671, 3, FALSE))))</f>
        <v>12</v>
      </c>
      <c r="AD426" s="2" cm="1">
        <f t="array" aca="1" ref="AD426" ca="1">IF(NOT(ISNUMBER(INDEX($A:$A, LOOKUP(2, 1 / ($A$1:INDIRECT("$A$"&amp;ROW($A426)) &lt;&gt; ""),ROW($A$1:INDIRECT("$A$"&amp;ROW($A426)))), 1))), "",
INDEX($AD:$AD, LOOKUP(2, 1 / ($AD$1:INDIRECT("$AD$"&amp;ROW($AD426)-1) &lt;&gt; ""),ROW($AD$1:INDIRECT("$AD$"&amp;ROW($AD426)-1))), 1)+
IF(INDEX($AC:$AC, LOOKUP(2, 1 / ($AC$1:INDIRECT("$AC$"&amp;ROW($AC426)-1) &lt;&gt; ""),ROW($AC$1:INDIRECT("$AC$"&amp;ROW($AC426)-1))), 1)+
INDEX($AD:$AD, LOOKUP(2, 1 / ($AD$1:INDIRECT("$AD$"&amp;ROW($AD426)-1) &lt;&gt; ""),ROW($AD$1:INDIRECT("$AD$"&amp;ROW($AD426)-1))), 1)+
INDEX($AE:$AE, LOOKUP(2, 1 / ($AE$1:INDIRECT("$AE$"&amp;ROW($AE426)-1) &lt;&gt; ""),ROW($AE$1:INDIRECT("$AE$"&amp;ROW($AD426)-1))), 1)+
INDEX($AE:$AF, LOOKUP(2, 1 / ($AF$1:INDIRECT("$AF$"&amp;ROW($AF426)-1) &lt;&gt; ""),ROW($AF$1:INDIRECT("$AF$"&amp;ROW($AD426)-1))), 1)+
INDEX($AG:$AG, LOOKUP(2, 1 / ($AG$1:INDIRECT("$AG$"&amp;ROW($AG426)-1) &lt;&gt; ""),ROW($AG$1:INDIRECT("$AG$"&amp;ROW($AD426)-1))), 1)+
INDEX($AH:$AH, LOOKUP(2, 1 / ($AH$1:INDIRECT("$AH$"&amp;ROW($AH426)-1) &lt;&gt; ""),ROW($AH$1:INDIRECT("$AH$"&amp;ROW($AD426)-1))), 1)&gt;=510,0,
IF(INDEX($AD:$AD, LOOKUP(2, 1 / ($AD$1:INDIRECT("$AD$"&amp;ROW($AD426)-1) &lt;&gt; ""),ROW($AD$1:INDIRECT("$AD$"&amp;ROW($AD426)-1))), 1)&gt;=255,0,
VLOOKUP(INDIRECT("$G$"&amp;LOOKUP(2, 1 / ($AD$1:INDIRECT("$AD$"&amp;ROW($AD426)-1) &lt;&gt; ""),ROW($AD$1:INDIRECT("$AD$"&amp;ROW($AD426)-1)))), 'EV and Base'!$A$1:$N$671, 4, FALSE))))</f>
        <v>127</v>
      </c>
      <c r="AE426" s="2" cm="1">
        <f t="array" aca="1" ref="AE426" ca="1">IF(NOT(ISNUMBER(INDEX($A:$A,LOOKUP(2,1/($A$1:INDIRECT("$A$"&amp;ROW($A426))&lt;&gt;""),ROW($A$1:INDIRECT("$A$"&amp;ROW($A426)))),1))),"",
INDEX($AE:$AE,LOOKUP(2,1/($AE$1:INDIRECT("$AE$"&amp;ROW($AE426)-1)&lt;&gt;""),ROW($AE$1:INDIRECT("$AE$"&amp;ROW($AE426)-1))),1)+
IF(INDEX($AC:$AC,LOOKUP(2,1/($AC$1:INDIRECT("$AC$"&amp;ROW($AC426)-1)&lt;&gt;""),ROW($AC$1:INDIRECT("$AC$"&amp;ROW($AC426)-1))),1)+
INDEX($AD:$AD,LOOKUP(2,1/($AD$1:INDIRECT("$AD$"&amp;ROW($AD426)-1)&lt;&gt;""),ROW($AD$1:INDIRECT("$AD$"&amp;ROW($AD426)-1))),1)+
INDEX($AE:$AE,LOOKUP(2,1/($AE$1:INDIRECT("$AE$"&amp;ROW($AE426)-1)&lt;&gt;""),ROW($AE$1:INDIRECT("$AE$"&amp;ROW($AD426)-1))),1)+
INDEX($AE:$AF,LOOKUP(2,1/($AF$1:INDIRECT("$AF$"&amp;ROW($AF426)-1)&lt;&gt;""),ROW($AF$1:INDIRECT("$AF$"&amp;ROW($AD426)-1))),1)+
INDEX($AG:$AG,LOOKUP(2,1/($AG$1:INDIRECT("$AG$"&amp;ROW($AG426)-1)&lt;&gt;""),ROW($AG$1:INDIRECT("$AG$"&amp;ROW($AD426)-1))),1)+
INDEX($AH:$AH,LOOKUP(2,1/($AH$1:INDIRECT("$AH$"&amp;ROW($AH426)-1)&lt;&gt;""),ROW($AH$1:INDIRECT("$AH$"&amp;ROW($AD426)-1))),1)&gt;=510,0,
IF(INDEX($AE:$AE,LOOKUP(2,1/($AE$1:INDIRECT("$AE$"&amp;ROW($AE426)-1)&lt;&gt;""),ROW($AE$1:INDIRECT("$AE$"&amp;ROW($AE426)-1))),1)&gt;=255,0,
VLOOKUP(INDIRECT("$G$"&amp;LOOKUP(2,1/($AE$1:INDIRECT("$AE$"&amp;ROW($AE426)-1)&lt;&gt;""),ROW($AE$1:INDIRECT("$AE$"&amp;ROW($AE426)-1)))),'EV and Base'!$A$1:$N$671,5,FALSE))))</f>
        <v>11</v>
      </c>
      <c r="AF426" s="2" cm="1">
        <f t="array" aca="1" ref="AF426" ca="1">IF(NOT(ISNUMBER(INDEX($A:$A, LOOKUP(2, 1 / ($A$1:INDIRECT("$A$"&amp;ROW($A426)) &lt;&gt; ""),ROW($A$1:INDIRECT("$A$"&amp;ROW($A426)))), 1))), "",
INDEX($AF:$AF, LOOKUP(2, 1 / ($AF$1:INDIRECT("$AF$"&amp;ROW($AF426)-1) &lt;&gt; ""),ROW($AF$1:INDIRECT("$AF$"&amp;ROW($AF426)-1))), 1)+
IF(INDEX($AC:$AC, LOOKUP(2, 1 / ($AC$1:INDIRECT("$AC$"&amp;ROW($AC426)-1) &lt;&gt; ""),ROW($AC$1:INDIRECT("$AC$"&amp;ROW($AC426)-1))), 1)+
INDEX($AD:$AD, LOOKUP(2, 1 / ($AD$1:INDIRECT("$AD$"&amp;ROW($AD426)-1) &lt;&gt; ""),ROW($AD$1:INDIRECT("$AD$"&amp;ROW($AD426)-1))), 1)+
INDEX($AE:$AE, LOOKUP(2, 1 / ($AE$1:INDIRECT("$AE$"&amp;ROW($AE426)-1) &lt;&gt; ""),ROW($AE$1:INDIRECT("$AE$"&amp;ROW($AD426)-1))), 1)+
INDEX($AE:$AF, LOOKUP(2, 1 / ($AF$1:INDIRECT("$AF$"&amp;ROW($AF426)-1) &lt;&gt; ""),ROW($AF$1:INDIRECT("$AF$"&amp;ROW($AD426)-1))), 1)+
INDEX($AG:$AG, LOOKUP(2, 1 / ($AG$1:INDIRECT("$AG$"&amp;ROW($AG426)-1) &lt;&gt; ""),ROW($AG$1:INDIRECT("$AG$"&amp;ROW($AD426)-1))), 1)+
INDEX($AH:$AH, LOOKUP(2, 1 / ($AH$1:INDIRECT("$AH$"&amp;ROW($AH426)-1) &lt;&gt; ""),ROW($AH$1:INDIRECT("$AH$"&amp;ROW($AD426)-1))), 1)&gt;=510,0,
IF(INDEX($AF:$AF, LOOKUP(2, 1 / ($AF$1:INDIRECT("$AF$"&amp;ROW($AF426)-1) &lt;&gt; ""),ROW($AF$1:INDIRECT("$AF$"&amp;ROW($AF426)-1))), 1)&gt;=255,0,
VLOOKUP(INDIRECT("$G$"&amp;LOOKUP(2, 1 / ($AF$1:INDIRECT("$AF$"&amp;ROW($AF426)-1) &lt;&gt; ""),ROW($AF$1:INDIRECT("$AF$"&amp;ROW($AF426)-1)))), 'EV and Base'!$A$1:$N$671, 6, FALSE))))</f>
        <v>24</v>
      </c>
      <c r="AG426" s="2" cm="1">
        <f t="array" aca="1" ref="AG426" ca="1">IF(NOT(ISNUMBER(INDEX($A:$A, LOOKUP(2, 1 / ($A$1:INDIRECT("$A$"&amp;ROW($A426)) &lt;&gt; ""),ROW($A$1:INDIRECT("$A$"&amp;ROW($A426)))), 1))), "",
INDEX($AG:$AG, LOOKUP(2, 1 / ($AG$1:INDIRECT("$AG$"&amp;ROW($AG426)-1) &lt;&gt; ""),ROW($AG$1:INDIRECT("$AG$"&amp;ROW($AG426)-1))), 1)+
IF(INDEX($AC:$AC, LOOKUP(2, 1 / ($AC$1:INDIRECT("$AC$"&amp;ROW($AC426)-1) &lt;&gt; ""),ROW($AC$1:INDIRECT("$AC$"&amp;ROW($AC426)-1))), 1)+
INDEX($AD:$AD, LOOKUP(2, 1 / ($AD$1:INDIRECT("$AD$"&amp;ROW($AD426)-1) &lt;&gt; ""),ROW($AD$1:INDIRECT("$AD$"&amp;ROW($AD426)-1))), 1)+
INDEX($AE:$AE, LOOKUP(2, 1 / ($AE$1:INDIRECT("$AE$"&amp;ROW($AE426)-1) &lt;&gt; ""),ROW($AE$1:INDIRECT("$AE$"&amp;ROW($AD426)-1))), 1)+
INDEX($AE:$AF, LOOKUP(2, 1 / ($AF$1:INDIRECT("$AF$"&amp;ROW($AF426)-1) &lt;&gt; ""),ROW($AF$1:INDIRECT("$AF$"&amp;ROW($AD426)-1))), 1)+
INDEX($AG:$AG, LOOKUP(2, 1 / ($AG$1:INDIRECT("$AG$"&amp;ROW($AG426)-1) &lt;&gt; ""),ROW($AG$1:INDIRECT("$AG$"&amp;ROW($AD426)-1))), 1)+
INDEX($AH:$AH, LOOKUP(2, 1 / ($AH$1:INDIRECT("$AH$"&amp;ROW($AH426)-1) &lt;&gt; ""),ROW($AH$1:INDIRECT("$AH$"&amp;ROW($AD426)-1))), 1)&gt;=510,0,
IF(INDEX($AG:$AG, LOOKUP(2, 1 / ($AG$1:INDIRECT("$AG$"&amp;ROW($AG426)-1) &lt;&gt; ""),ROW($AG$1:INDIRECT("$AG$"&amp;ROW($AG426)-1))), 1)&gt;=255,0,
VLOOKUP(INDIRECT("$G$"&amp;LOOKUP(2, 1 / ($AG$1:INDIRECT("$AG$"&amp;ROW($AG426)-1) &lt;&gt; ""),ROW($AG$1:INDIRECT("$AG$"&amp;ROW($AG426)-1)))), 'EV and Base'!$A$1:$N$671, 7, FALSE))))</f>
        <v>6</v>
      </c>
      <c r="AH426" s="24" cm="1">
        <f t="array" aca="1" ref="AH426" ca="1">IF(NOT(ISNUMBER(INDEX($A:$A,LOOKUP(2,1/($A$1:INDIRECT("$A$"&amp;ROW($A426))&lt;&gt;""),ROW($A$1:INDIRECT("$A$"&amp;ROW($A426)))),1))),"",
INDEX($AH:$AH,LOOKUP(2,1/($AH$1:INDIRECT("$AH$"&amp;ROW($AH426)-1)&lt;&gt;""),ROW($AH$1:INDIRECT("$AH$"&amp;ROW($AH426)-1))),1)+
IF(INDEX($AC:$AC,LOOKUP(2,1/($AC$1:INDIRECT("$AC$"&amp;ROW($AC426)-1)&lt;&gt;""),ROW($AC$1:INDIRECT("$AC$"&amp;ROW($AC426)-1))),1)+
INDEX($AD:$AD,LOOKUP(2,1/($AD$1:INDIRECT("$AD$"&amp;ROW($AD426)-1)&lt;&gt;""),ROW($AD$1:INDIRECT("$AD$"&amp;ROW($AD426)-1))),1)+
INDEX($AE:$AE,LOOKUP(2,1/($AE$1:INDIRECT("$AE$"&amp;ROW($AE426)-1)&lt;&gt;""),ROW($AE$1:INDIRECT("$AE$"&amp;ROW($AD426)-1))),1)+
INDEX($AE:$AF,LOOKUP(2,1/($AF$1:INDIRECT("$AF$"&amp;ROW($AF426)-1)&lt;&gt;""),ROW($AF$1:INDIRECT("$AF$"&amp;ROW($AD426)-1))),1)+
INDEX($AG:$AG,LOOKUP(2,1/($AG$1:INDIRECT("$AG$"&amp;ROW($AG426)-1)&lt;&gt;""),ROW($AG$1:INDIRECT("$AG$"&amp;ROW($AD426)-1))),1)+
INDEX($AH:$AH,LOOKUP(2,1/($AH$1:INDIRECT("$AH$"&amp;ROW($AH426)-1)&lt;&gt;""),ROW($AH$1:INDIRECT("$AH$"&amp;ROW($AD426)-1))),1)&gt;=510,0,
IF(INDEX($AH:$AH,LOOKUP(2,1/($AH$1:INDIRECT("$AH$"&amp;ROW($AH426)-1)&lt;&gt;""),ROW($AH$1:INDIRECT("$AH$"&amp;ROW($AH426)-1))),1)&gt;=255,0,
VLOOKUP(INDIRECT("$G$"&amp;LOOKUP(2,1/($AH$1:INDIRECT("$AH$"&amp;ROW($AH426)-1)&lt;&gt;""),ROW($AH$1:INDIRECT("$AH$"&amp;ROW($AH426)-1)))),'EV and Base'!$A$1:$N$671,8,FALSE))))</f>
        <v>76</v>
      </c>
      <c r="AI426" s="29" cm="1">
        <f t="array" aca="1" ref="AI426" ca="1">IF(NOT(ISNUMBER(INDEX($A:$A,LOOKUP(2,1/($A$1:INDIRECT("$A$"&amp;ROW($A426))&lt;&gt;""),ROW($A$1:INDIRECT("$A$"&amp;ROW($A426)))),1))),"",
ROUNDDOWN((((2*VLOOKUP($AA426,'EV and Base'!$A$1:$N$671,9,FALSE))+31+ROUNDDOWN($AC426/4,0))*$AB426)/100,0)+$AB426+10)</f>
        <v>171</v>
      </c>
      <c r="AJ426" s="21" cm="1">
        <f t="array" aca="1" ref="AJ426" ca="1">IF(NOT(ISNUMBER(INDEX($A:$A, LOOKUP(2, 1 / ($A$1:INDIRECT("$A$"&amp;ROW($A426)) &lt;&gt; ""),ROW($A$1:INDIRECT("$A$"&amp;ROW($A426)))), 1))), "",
ROUNDDOWN((ROUNDDOWN((((2*VLOOKUP($AA426, 'EV and Base'!$A$1:$N$671, 10, FALSE))+31+ROUNDDOWN($AD426/4, 0))*$AB426)/100, 0)+5)*1.1, 0))</f>
        <v>157</v>
      </c>
      <c r="AK426" s="21" t="str" cm="1">
        <f t="array" aca="1" ref="AK426" ca="1">IF(NOT(ISNUMBER(INDEX($A:$A, LOOKUP(2, 1 / ($A$1:INDIRECT("$A$"&amp;ROW($A426)) &lt;&gt; ""),ROW($A$1:INDIRECT("$A$"&amp;ROW($A426)))), 1))), "",
ROUNDDOWN((ROUNDDOWN((((2*VLOOKUP($AA426, 'EV and Base'!$A$1:$N$671, 11, FALSE))+30+ROUNDDOWN($AE426/4, 0))*$AB426)/100, 0)+5), 0)
&amp;"-"&amp;
ROUNDDOWN((ROUNDDOWN((((2*VLOOKUP($AA426, 'EV and Base'!$A$1:$N$671, 11, FALSE))+31+ROUNDDOWN($AE426/4, 0))*$AB426)/100, 0)+5), 0))</f>
        <v>117-117</v>
      </c>
      <c r="AL426" s="21" t="str" cm="1">
        <f t="array" aca="1" ref="AL426" ca="1">IF(NOT(ISNUMBER(INDEX($A:$A, LOOKUP(2, 1 / ($A$1:INDIRECT("$A$"&amp;ROW($A426)) &lt;&gt; ""),ROW($A$1:INDIRECT("$A$"&amp;ROW($A426)))), 1))), "",
ROUNDDOWN((ROUNDDOWN((((2*VLOOKUP($AA426, 'EV and Base'!$A$1:$N$671, 12, FALSE))+0+ROUNDDOWN($AF426/4, 0))*$AB426)/100, 0)+5)*0.9, 0)
&amp;"-"&amp;
ROUNDDOWN((ROUNDDOWN((((2*VLOOKUP($AA426, 'EV and Base'!$A$1:$N$671, 12, FALSE))+31+ROUNDDOWN($AF426/4, 0))*$AB426)/100, 0)+5)*0.9, 0))</f>
        <v>49-64</v>
      </c>
      <c r="AM426" s="21" t="str" cm="1">
        <f t="array" aca="1" ref="AM426" ca="1">IF(NOT(ISNUMBER(INDEX($A:$A, LOOKUP(2, 1 / ($A$1:INDIRECT("$A$"&amp;ROW($A426)) &lt;&gt; ""),ROW($A$1:INDIRECT("$A$"&amp;ROW($A426)))), 1))), "",
ROUNDDOWN((ROUNDDOWN((((2*VLOOKUP($AA426, 'EV and Base'!$A$1:$N$671, 13, FALSE))+30+ROUNDDOWN($AG426/4, 0))*$AB426)/100, 0)+5), 0)
&amp;"-"&amp;
ROUNDDOWN((ROUNDDOWN((((2*VLOOKUP($AA426, 'EV and Base'!$A$1:$N$671, 13, FALSE))+31+ROUNDDOWN($AG426/4, 0))*$AB426)/100, 0)+5), 0))</f>
        <v>116-117</v>
      </c>
      <c r="AN426" s="25" cm="1">
        <f t="array" aca="1" ref="AN426" ca="1">IF(NOT(ISNUMBER(INDEX($A:$A, LOOKUP(2, 1 / ($A$1:INDIRECT("$A$"&amp;ROW($A426)) &lt;&gt; ""),ROW($A$1:INDIRECT("$A$"&amp;ROW($A426)))), 1))), "",
ROUNDDOWN((ROUNDDOWN((((2*VLOOKUP($AA426, 'EV and Base'!$A$1:$N$671, 14, FALSE))+31+ROUNDDOWN($AH426/4, 0))*$AB426)/100, 0)+5), 0))</f>
        <v>116</v>
      </c>
      <c r="AO426" s="23" cm="1">
        <f t="array" aca="1" ref="AO426" ca="1">IF(NOT(ISNUMBER(INDEX($A:$A, LOOKUP(2, 1 / ($A$1:INDIRECT("$A$"&amp;ROW($A426)) &lt;&gt; ""),ROW($A$1:INDIRECT("$A$"&amp;ROW($A426)))), 1))), "",
ROUNDDOWN((((2*VLOOKUP($AA426, 'EV and Base'!$A$1:$N$671, 9, FALSE))+31+ROUNDDOWN($AC426/4, 0))*$AB426)/100, 0)+$AB426+10)</f>
        <v>171</v>
      </c>
      <c r="AP426" s="2" cm="1">
        <f t="array" aca="1" ref="AP426" ca="1">IF(NOT(ISNUMBER(INDEX($A:$A, LOOKUP(2, 1 / ($A$1:INDIRECT("$A$"&amp;ROW($A426)) &lt;&gt; ""),ROW($A$1:INDIRECT("$A$"&amp;ROW($A426)))), 1))), "",
ROUNDDOWN((ROUNDDOWN((((2*VLOOKUP($AA426, 'EV and Base'!$A$1:$N$671, 10, FALSE))+31+ROUNDDOWN($AD426/4, 0))*$AB426)/100, 0)+5)*1.1, 0))</f>
        <v>157</v>
      </c>
      <c r="AQ426" s="2" cm="1">
        <f t="array" aca="1" ref="AQ426" ca="1">IF(NOT(ISNUMBER(INDEX($A:$A, LOOKUP(2, 1 / ($A$1:INDIRECT("$A$"&amp;ROW($A426)) &lt;&gt; ""),ROW($A$1:INDIRECT("$A$"&amp;ROW($A426)))), 1))), "",
ROUNDDOWN((ROUNDDOWN((((2*VLOOKUP($AA426, 'EV and Base'!$A$1:$N$671, 11, FALSE))+$AV$2+ROUNDDOWN($AE426/4, 0))*$AB426)/100, 0)+5), 0))</f>
        <v>117</v>
      </c>
      <c r="AR426" s="22" cm="1">
        <f t="array" aca="1" ref="AR426" ca="1">IF(NOT(ISNUMBER(INDEX($A:$A, LOOKUP(2, 1 / ($A$1:INDIRECT("$A$"&amp;ROW($A426)) &lt;&gt; ""),ROW($A$1:INDIRECT("$A$"&amp;ROW($A426)))), 1))), "",
ROUNDDOWN((ROUNDDOWN((((2*VLOOKUP($AA426, 'EV and Base'!$A$1:$N$671, 12, FALSE))+$AW$2+ROUNDDOWN($AF426/4, 0))*$AB426)/100, 0)+5)*0.9, 0))</f>
        <v>57</v>
      </c>
      <c r="AS426" s="2" cm="1">
        <f t="array" aca="1" ref="AS426" ca="1">IF(NOT(ISNUMBER(INDEX($A:$A, LOOKUP(2, 1 / ($A$1:INDIRECT("$A$"&amp;ROW($A426)) &lt;&gt; ""),ROW($A$1:INDIRECT("$A$"&amp;ROW($A426)))), 1))), "",
ROUNDDOWN((ROUNDDOWN((((2*VLOOKUP($AA426, 'EV and Base'!$A$1:$N$671, 13, FALSE))+$AX$2+ROUNDDOWN($AG426/4, 0))*$AB426)/100, 0)+5), 0))</f>
        <v>117</v>
      </c>
      <c r="AT426" s="24" cm="1">
        <f t="array" aca="1" ref="AT426" ca="1">IF(NOT(ISNUMBER(INDEX($A:$A, LOOKUP(2, 1 / ($A$1:INDIRECT("$A$"&amp;ROW($A426)) &lt;&gt; ""),ROW($A$1:INDIRECT("$A$"&amp;ROW($A426)))), 1))), "",
ROUNDDOWN((ROUNDDOWN((((2*VLOOKUP($AA426, 'EV and Base'!$A$1:$N$671, 14, FALSE))+31+ROUNDDOWN($AH426/4, 0))*$AB426)/100, 0)+5), 0))</f>
        <v>116</v>
      </c>
      <c r="AU426" s="28">
        <v>255</v>
      </c>
      <c r="AY426" cm="1">
        <f t="array" aca="1" ref="AY426" ca="1">IF(NOT(ISNUMBER(INDEX($A:$A,LOOKUP(2,1/($A$1:INDIRECT("$A$"&amp;ROW($A426))&lt;&gt;""),ROW($A$1:INDIRECT("$A$"&amp;ROW($A426)))),1))),"",
INDEX($AY:$AY,LOOKUP(2,1/($AY$1:INDIRECT("$AY$"&amp;ROW($AY426)-1)&lt;&gt;""),ROW($AY$1:INDIRECT("$AY$"&amp;ROW($AY426)-1))),1)+$BL426)</f>
        <v>150444</v>
      </c>
      <c r="AZ426" s="3" cm="1">
        <f t="array" aca="1" ref="AZ426" ca="1">IF(NOT(ISNUMBER(INDEX($A:$A, LOOKUP(2, 1 / ($A$1:INDIRECT("$A$"&amp;ROW($A426)) &lt;&gt; ""),ROW($A$1:INDIRECT("$A$"&amp;ROW($A426)))), 1))), "",
VLOOKUP(INDIRECT("$G$"&amp;LOOKUP(2, 1 / ($AY$1:INDIRECT("$AY$"&amp;ROW($AY426)-1) &lt;&gt; ""),ROW($AY$1:INDIRECT("$AY$"&amp;ROW($AY426)-1)))),'EV and Base'!A349:N1019,2,FALSE))</f>
        <v>144</v>
      </c>
      <c r="BA426" s="3" cm="1">
        <f t="array" aca="1" ref="BA426" ca="1">IF(NOT(ISNUMBER(INDEX($A:$A, LOOKUP(2, 1 / ($A$1:INDIRECT("$A$"&amp;ROW($A426)) &lt;&gt; ""),ROW($A$1:INDIRECT("$A$"&amp;ROW($A426)))), 1))), "",
INDIRECT("$I$"&amp;LOOKUP(2, 1 / ($AY$1:INDIRECT("$AY$"&amp;ROW($AY426)-1) &lt;&gt; ""),ROW($AY$1:INDIRECT("$AY$"&amp;ROW($AY426)-1)))))</f>
        <v>40</v>
      </c>
      <c r="BB426" s="1" cm="1">
        <f t="array" aca="1" ref="BB426" ca="1">IF(NOT(ISNUMBER(INDEX($A:$A, LOOKUP(2, 1 / ($A$1:INDIRECT("$A$"&amp;ROW($A426)) &lt;&gt; ""),ROW($A$1:INDIRECT("$A$"&amp;ROW($A426)))), 1))), "",
INDIRECT("$AB$"&amp;LOOKUP(2, 1 / ($AY$1:INDIRECT("$AY$"&amp;ROW($AY426)-1) &lt;&gt; ""),ROW($AY$1:INDIRECT("$AY$"&amp;ROW($AY426)-1)))))</f>
        <v>53</v>
      </c>
      <c r="BC426" s="3" cm="1">
        <f t="array" aca="1" ref="BC426" ca="1">IF(NOT(ISNUMBER(INDEX($A:$A,LOOKUP(2,1/($A$1:INDIRECT("$A$"&amp;ROW($A426))&lt;&gt;""),ROW($A$1:INDIRECT("$A$"&amp;ROW($A426)))),1))),"",
$BA426+$BA426+10)</f>
        <v>90</v>
      </c>
      <c r="BD426" s="3" cm="1">
        <f t="array" aca="1" ref="BD426" ca="1">IF(NOT(ISNUMBER(INDEX($A:$A,LOOKUP(2,1/($A$1:INDIRECT("$A$"&amp;ROW($A426))&lt;&gt;""),ROW($A$1:INDIRECT("$A$"&amp;ROW($A426)))),1))),"",
$BA426+$BB426+10)</f>
        <v>103</v>
      </c>
      <c r="BE426" s="3" cm="1">
        <f t="array" aca="1" ref="BE426" ca="1">IF(NOT(ISNUMBER(INDEX($A:$A,LOOKUP(2,1/($A$1:INDIRECT("$A$"&amp;ROW($A426))&lt;&gt;""),ROW($A$1:INDIRECT("$A$"&amp;ROW($A426)))),1))),"",
$BC426*$BC426)</f>
        <v>8100</v>
      </c>
      <c r="BF426" s="3" cm="1">
        <f t="array" aca="1" ref="BF426" ca="1">IF(NOT(ISNUMBER(INDEX($A:$A,LOOKUP(2,1/($A$1:INDIRECT("$A$"&amp;ROW($A426))&lt;&gt;""),ROW($A$1:INDIRECT("$A$"&amp;ROW($A426)))),1))),"",
$BD426*$BD426)</f>
        <v>10609</v>
      </c>
      <c r="BG426" s="3" cm="1">
        <f t="array" aca="1" ref="BG426" ca="1">IF(NOT(ISNUMBER(INDEX($A:$A,LOOKUP(2,1/($A$1:INDIRECT("$A$"&amp;ROW($A426))&lt;&gt;""),ROW($A$1:INDIRECT("$A$"&amp;ROW($A426)))),1))),"",
_xlfn.FLOOR.MATH(1.5*_xlfn.FLOOR.MATH($AZ426*BA426/5)))</f>
        <v>1728</v>
      </c>
      <c r="BH426" s="3" cm="1">
        <f t="array" aca="1" ref="BH426" ca="1">IF(NOT(ISNUMBER(INDEX($A:$A, LOOKUP(2, 1 / ($A$1:INDIRECT("$A$"&amp;ROW($A426)) &lt;&gt; ""),ROW($A$1:INDIRECT("$A$"&amp;ROW($A426)))), 1))), "",
_xlfn.FLOOR.MATH($BG426/IF(OR(INDIRECT("$C$"&amp;LOOKUP(2, 1 / ($AY$1:INDIRECT("$AY$"&amp;ROW($AY426)-1) &lt;&gt; ""),ROW($AY$1:INDIRECT("$AY$"&amp;ROW($AY426)-1))))="Multi",
INDIRECT("$C$"&amp;LOOKUP(2, 1 / ($AY$1:INDIRECT("$AY$"&amp;ROW($AY426)-1) &lt;&gt; ""),ROW($AY$1:INDIRECT("$AY$"&amp;ROW($AY426)-1))))="Double"),2,1)))</f>
        <v>1728</v>
      </c>
      <c r="BI426" s="3" cm="1">
        <f t="array" aca="1" ref="BI426" ca="1">IF(NOT(ISNUMBER(INDEX($A:$A,LOOKUP(2,1/($A$1:INDIRECT("$A$"&amp;ROW($A426))&lt;&gt;""),ROW($A$1:INDIRECT("$A$"&amp;ROW($A426)))),1))),"",
VLOOKUP($BC426,GameFreakSQRT!$A$1:$B$200,2,FALSE))</f>
        <v>38858</v>
      </c>
      <c r="BJ426" s="3" cm="1">
        <f t="array" aca="1" ref="BJ426" ca="1">IF(NOT(ISNUMBER(INDEX($A:$A,LOOKUP(2,1/($A$1:INDIRECT("$A$"&amp;ROW($A426))&lt;&gt;""),ROW($A$1:INDIRECT("$A$"&amp;ROW($A426)))),1))),"",
VLOOKUP($BD426,GameFreakSQRT!$A$1:$B$200,2,FALSE))</f>
        <v>41570</v>
      </c>
      <c r="BK426" s="3" cm="1">
        <f t="array" aca="1" ref="BK426" ca="1">IF(NOT(ISNUMBER(INDEX($A:$A,LOOKUP(2,1/($A$1:INDIRECT("$A$"&amp;ROW($A426))&lt;&gt;""),ROW($A$1:INDIRECT("$A$"&amp;ROW($A426)))),1))),"",
_xlfn.FLOOR.MATH((($BI426*$BE426)*$BH426)/($BJ426*$BF426))+1)</f>
        <v>1234</v>
      </c>
      <c r="BL426" s="3" cm="1">
        <f t="array" aca="1" ref="BL426" ca="1">IF(NOT(ISNUMBER(INDEX($A:$A,LOOKUP(2,1/($A$1:INDIRECT("$A$"&amp;ROW($A426))&lt;&gt;""),ROW($A$1:INDIRECT("$A$"&amp;ROW($A426)))),1))),"",
_xlfn.FLOOR.MATH($BK426*IF(NOT(INDIRECT("$Z$"&amp;LOOKUP(2, 1 / ($AY$1:INDIRECT("$AY$"&amp;ROW($AY426)-1) &lt;&gt; ""),ROW($AY$1:INDIRECT("$AY$"&amp;ROW($AY426)-1))))=""),1.5,1)))</f>
        <v>1851</v>
      </c>
      <c r="BM426" s="3" cm="1">
        <f t="array" aca="1" ref="BM426" ca="1">IF(NOT(ISNUMBER(INDEX($A:$A, LOOKUP(2, 1 / ($A$1:INDIRECT("$A$"&amp;ROW($A426)) &lt;&gt; ""),ROW($A$1:INDIRECT("$A$"&amp;ROW($A426)))), 1))), "",
INDIRECT("$Y$"&amp;LOOKUP(2, 1 / ($AY$1:INDIRECT("$AY$"&amp;ROW($AY426)-1) &lt;&gt; ""),ROW($AY$1:INDIRECT("$AY$"&amp;ROW($AY426)-1)))))</f>
        <v>1851</v>
      </c>
      <c r="BN426" s="3" t="b">
        <f t="shared" ca="1" si="37"/>
        <v>1</v>
      </c>
    </row>
    <row r="427" spans="1:66" x14ac:dyDescent="0.45">
      <c r="A427" s="56">
        <v>93</v>
      </c>
      <c r="B427" s="56" t="s">
        <v>700</v>
      </c>
      <c r="C427" s="56" t="s">
        <v>46</v>
      </c>
      <c r="D427" s="56" t="s">
        <v>692</v>
      </c>
      <c r="E427" s="56" t="s">
        <v>48</v>
      </c>
      <c r="F427" s="56">
        <v>1</v>
      </c>
      <c r="G427" s="2" t="s">
        <v>693</v>
      </c>
      <c r="H427" s="2" t="s">
        <v>77</v>
      </c>
      <c r="I427" s="2">
        <v>41</v>
      </c>
      <c r="J427" s="2" t="s">
        <v>59</v>
      </c>
      <c r="K427" s="2" t="s">
        <v>701</v>
      </c>
      <c r="L427" s="2" t="s">
        <v>53</v>
      </c>
      <c r="M427" s="2" t="s">
        <v>529</v>
      </c>
      <c r="N427" s="2" t="s">
        <v>530</v>
      </c>
      <c r="O427" s="2" t="s">
        <v>694</v>
      </c>
      <c r="P427" s="2" t="s">
        <v>403</v>
      </c>
      <c r="Q427" s="2">
        <v>12</v>
      </c>
      <c r="R427" s="2">
        <f>_xlfn.FLOOR.MATH((((2*VLOOKUP(G427, 'EV and Base'!$A$1:$N$671, 9, FALSE))+$Q427)*$I427)/100)+$I427+10</f>
        <v>110</v>
      </c>
      <c r="S427" s="2">
        <f>_xlfn.FLOOR.MATH((_xlfn.FLOOR.MATH((((2*VLOOKUP($G427, 'EV and Base'!$A$1:$N$671, 10, FALSE))+$Q427)*$I427)/100)+5)*
IF(OR($J427="Lonely", $J427="Brave", $J427="Adamant", $J427="Naughty"), 1.1,
IF(OR($J427="Bold", $J427="Timid", $J427="Modest", $J427="Calm"), 0.9, 1)))</f>
        <v>105</v>
      </c>
      <c r="T427" s="2">
        <f>_xlfn.FLOOR.MATH((_xlfn.FLOOR.MATH((((2*VLOOKUP($G427, 'EV and Base'!$A$1:$N$671, 11, FALSE))+$Q427)*$I427)/100)+5)*
IF(OR($J427="Bold", $J427="Relaxed", $J427="Impish", $J427="Lax"), 1.1,
IF(OR($J427="Lonely", $J427="Hasty", $J427="Mild", $J427="Gentle"), 0.9, 1)))</f>
        <v>73</v>
      </c>
      <c r="U427" s="2">
        <f>_xlfn.FLOOR.MATH((_xlfn.FLOOR.MATH((((2*VLOOKUP($G427, 'EV and Base'!$A$1:$N$671, 12, FALSE))+$Q427)*$I427)/100)+5)*
IF(OR($J427="Modest", $J427="Mild", $J427="Quiet", $J427="Rash"), 1.1,
IF(OR($J427="Adamant", $J427="Impish", $J427="Jolly", $J427="Careful"), 0.9, 1)))</f>
        <v>37</v>
      </c>
      <c r="V427" s="2">
        <f>_xlfn.FLOOR.MATH((_xlfn.FLOOR.MATH((((2*VLOOKUP($G427, 'EV and Base'!$A$1:$N$671, 13, FALSE))+$Q427)*$I427)/100)+5)*
IF(OR($J427="Calm", $J427="Gentle", $J427="Sassy", $J427="Careful"), 1.1,
IF(OR($J427="Naughty", $J427="Lax", $J427="Naive", $J427="Rash"), 0.9, 1)))</f>
        <v>50</v>
      </c>
      <c r="W427" s="2">
        <f>_xlfn.FLOOR.MATH((_xlfn.FLOOR.MATH((((2*VLOOKUP($G427, 'EV and Base'!$A$1:$N$671, 14, FALSE))+$Q427)*$I427)/100)+5)*
IF(OR($J427="Timid", $J427="Hasty", $J427="Jolly", $J427="Naive"), 1.1,
IF(OR($J427="Brave", $J427="Relaxed", $J427="Quiet", $J427="Sassy"), 0.9, 1)))</f>
        <v>64</v>
      </c>
      <c r="X427" s="56">
        <v>2460</v>
      </c>
      <c r="Y427" s="1">
        <v>1908</v>
      </c>
      <c r="Z427" s="1">
        <v>1</v>
      </c>
      <c r="AA427" s="23" t="str" cm="1">
        <f t="array" aca="1" ref="AA427" ca="1">IF(NOT(ISNUMBER(INDEX($A:$A,LOOKUP(2,1/($A$1:INDIRECT("$A$"&amp;ROW($A427))&lt;&gt;""),ROW($A$1:INDIRECT("$A$"&amp;ROW($A427)))),1))),"",
IF(NOT(ISNUMBER($A427)),$AA426,
IF($AB427&lt;16,"Lillipup",
IF($AB427&lt;32,"Herdier",
"Stoutland"))))</f>
        <v>Stoutland</v>
      </c>
      <c r="AB427" s="25" cm="1">
        <f t="array" aca="1" ref="AB427" ca="1">IF(NOT(ISNUMBER(INDEX($A:$A, LOOKUP(2, 1 / ($A$1:INDIRECT("$A$"&amp;ROW($A427)) &lt;&gt; ""),ROW($A$1:INDIRECT("$A$"&amp;ROW($A427)))), 1))), "",
VLOOKUP($AY427,'Medium-Slow'!$A$1:$B$101,2,TRUE))</f>
        <v>54</v>
      </c>
      <c r="AC427" s="23" cm="1">
        <f t="array" aca="1" ref="AC427" ca="1">IF(NOT(ISNUMBER(INDEX($A:$A, LOOKUP(2, 1 / ($A$1:INDIRECT("$A$"&amp;ROW($A427)) &lt;&gt; ""),ROW($A$1:INDIRECT("$A$"&amp;ROW($A427)))), 1))), "",
INDEX($AC:$AC, LOOKUP(2, 1 / ($AC$1:INDIRECT("$AC$"&amp;ROW($AC427)-1) &lt;&gt; ""),ROW($AC$1:INDIRECT("$AC$"&amp;ROW($AC427)-1))), 1)+
IF(INDEX($AC:$AC, LOOKUP(2, 1 / ($AC$1:INDIRECT("$AC$"&amp;ROW($AC427)-1) &lt;&gt; ""),ROW($AC$1:INDIRECT("$AC$"&amp;ROW($AC427)-1))), 1)+
INDEX($AD:$AD, LOOKUP(2, 1 / ($AD$1:INDIRECT("$AD$"&amp;ROW($AD427)-1) &lt;&gt; ""),ROW($AD$1:INDIRECT("$AD$"&amp;ROW($AD427)-1))), 1)+
INDEX($AE:$AE, LOOKUP(2, 1 / ($AE$1:INDIRECT("$AE$"&amp;ROW($AE427)-1) &lt;&gt; ""),ROW($AE$1:INDIRECT("$AE$"&amp;ROW($AD427)-1))), 1)+
INDEX($AE:$AF, LOOKUP(2, 1 / ($AF$1:INDIRECT("$AF$"&amp;ROW($AF427)-1) &lt;&gt; ""),ROW($AF$1:INDIRECT("$AF$"&amp;ROW($AD427)-1))), 1)+
INDEX($AG:$AG, LOOKUP(2, 1 / ($AG$1:INDIRECT("$AG$"&amp;ROW($AG427)-1) &lt;&gt; ""),ROW($AG$1:INDIRECT("$AG$"&amp;ROW($AD427)-1))), 1)+
INDEX($AH:$AH, LOOKUP(2, 1 / ($AH$1:INDIRECT("$AH$"&amp;ROW($AH427)-1) &lt;&gt; ""),ROW($AH$1:INDIRECT("$AH$"&amp;ROW($AD427)-1))), 1)&gt;=510,0,
IF(INDEX($AC:$AC, LOOKUP(2, 1 / ($AC$1:INDIRECT("$AC$"&amp;ROW($AC427)-1) &lt;&gt; ""),ROW($AC$1:INDIRECT("$AC$"&amp;ROW($AC427)-1))), 1)&gt;=255,0,
VLOOKUP(INDIRECT("$G$"&amp;LOOKUP(2, 1 / ($AC$1:INDIRECT("$AC$"&amp;ROW($AC427)-1) &lt;&gt; ""),ROW($AC$1:INDIRECT("$AC$"&amp;ROW($AC427)-1)))), 'EV and Base'!$A$1:$N$671, 3, FALSE))))</f>
        <v>12</v>
      </c>
      <c r="AD427" s="2" cm="1">
        <f t="array" aca="1" ref="AD427" ca="1">IF(NOT(ISNUMBER(INDEX($A:$A, LOOKUP(2, 1 / ($A$1:INDIRECT("$A$"&amp;ROW($A427)) &lt;&gt; ""),ROW($A$1:INDIRECT("$A$"&amp;ROW($A427)))), 1))), "",
INDEX($AD:$AD, LOOKUP(2, 1 / ($AD$1:INDIRECT("$AD$"&amp;ROW($AD427)-1) &lt;&gt; ""),ROW($AD$1:INDIRECT("$AD$"&amp;ROW($AD427)-1))), 1)+
IF(INDEX($AC:$AC, LOOKUP(2, 1 / ($AC$1:INDIRECT("$AC$"&amp;ROW($AC427)-1) &lt;&gt; ""),ROW($AC$1:INDIRECT("$AC$"&amp;ROW($AC427)-1))), 1)+
INDEX($AD:$AD, LOOKUP(2, 1 / ($AD$1:INDIRECT("$AD$"&amp;ROW($AD427)-1) &lt;&gt; ""),ROW($AD$1:INDIRECT("$AD$"&amp;ROW($AD427)-1))), 1)+
INDEX($AE:$AE, LOOKUP(2, 1 / ($AE$1:INDIRECT("$AE$"&amp;ROW($AE427)-1) &lt;&gt; ""),ROW($AE$1:INDIRECT("$AE$"&amp;ROW($AD427)-1))), 1)+
INDEX($AE:$AF, LOOKUP(2, 1 / ($AF$1:INDIRECT("$AF$"&amp;ROW($AF427)-1) &lt;&gt; ""),ROW($AF$1:INDIRECT("$AF$"&amp;ROW($AD427)-1))), 1)+
INDEX($AG:$AG, LOOKUP(2, 1 / ($AG$1:INDIRECT("$AG$"&amp;ROW($AG427)-1) &lt;&gt; ""),ROW($AG$1:INDIRECT("$AG$"&amp;ROW($AD427)-1))), 1)+
INDEX($AH:$AH, LOOKUP(2, 1 / ($AH$1:INDIRECT("$AH$"&amp;ROW($AH427)-1) &lt;&gt; ""),ROW($AH$1:INDIRECT("$AH$"&amp;ROW($AD427)-1))), 1)&gt;=510,0,
IF(INDEX($AD:$AD, LOOKUP(2, 1 / ($AD$1:INDIRECT("$AD$"&amp;ROW($AD427)-1) &lt;&gt; ""),ROW($AD$1:INDIRECT("$AD$"&amp;ROW($AD427)-1))), 1)&gt;=255,0,
VLOOKUP(INDIRECT("$G$"&amp;LOOKUP(2, 1 / ($AD$1:INDIRECT("$AD$"&amp;ROW($AD427)-1) &lt;&gt; ""),ROW($AD$1:INDIRECT("$AD$"&amp;ROW($AD427)-1)))), 'EV and Base'!$A$1:$N$671, 4, FALSE))))</f>
        <v>129</v>
      </c>
      <c r="AE427" s="2" cm="1">
        <f t="array" aca="1" ref="AE427" ca="1">IF(NOT(ISNUMBER(INDEX($A:$A,LOOKUP(2,1/($A$1:INDIRECT("$A$"&amp;ROW($A427))&lt;&gt;""),ROW($A$1:INDIRECT("$A$"&amp;ROW($A427)))),1))),"",
INDEX($AE:$AE,LOOKUP(2,1/($AE$1:INDIRECT("$AE$"&amp;ROW($AE427)-1)&lt;&gt;""),ROW($AE$1:INDIRECT("$AE$"&amp;ROW($AE427)-1))),1)+
IF(INDEX($AC:$AC,LOOKUP(2,1/($AC$1:INDIRECT("$AC$"&amp;ROW($AC427)-1)&lt;&gt;""),ROW($AC$1:INDIRECT("$AC$"&amp;ROW($AC427)-1))),1)+
INDEX($AD:$AD,LOOKUP(2,1/($AD$1:INDIRECT("$AD$"&amp;ROW($AD427)-1)&lt;&gt;""),ROW($AD$1:INDIRECT("$AD$"&amp;ROW($AD427)-1))),1)+
INDEX($AE:$AE,LOOKUP(2,1/($AE$1:INDIRECT("$AE$"&amp;ROW($AE427)-1)&lt;&gt;""),ROW($AE$1:INDIRECT("$AE$"&amp;ROW($AD427)-1))),1)+
INDEX($AE:$AF,LOOKUP(2,1/($AF$1:INDIRECT("$AF$"&amp;ROW($AF427)-1)&lt;&gt;""),ROW($AF$1:INDIRECT("$AF$"&amp;ROW($AD427)-1))),1)+
INDEX($AG:$AG,LOOKUP(2,1/($AG$1:INDIRECT("$AG$"&amp;ROW($AG427)-1)&lt;&gt;""),ROW($AG$1:INDIRECT("$AG$"&amp;ROW($AD427)-1))),1)+
INDEX($AH:$AH,LOOKUP(2,1/($AH$1:INDIRECT("$AH$"&amp;ROW($AH427)-1)&lt;&gt;""),ROW($AH$1:INDIRECT("$AH$"&amp;ROW($AD427)-1))),1)&gt;=510,0,
IF(INDEX($AE:$AE,LOOKUP(2,1/($AE$1:INDIRECT("$AE$"&amp;ROW($AE427)-1)&lt;&gt;""),ROW($AE$1:INDIRECT("$AE$"&amp;ROW($AE427)-1))),1)&gt;=255,0,
VLOOKUP(INDIRECT("$G$"&amp;LOOKUP(2,1/($AE$1:INDIRECT("$AE$"&amp;ROW($AE427)-1)&lt;&gt;""),ROW($AE$1:INDIRECT("$AE$"&amp;ROW($AE427)-1)))),'EV and Base'!$A$1:$N$671,5,FALSE))))</f>
        <v>11</v>
      </c>
      <c r="AF427" s="2" cm="1">
        <f t="array" aca="1" ref="AF427" ca="1">IF(NOT(ISNUMBER(INDEX($A:$A, LOOKUP(2, 1 / ($A$1:INDIRECT("$A$"&amp;ROW($A427)) &lt;&gt; ""),ROW($A$1:INDIRECT("$A$"&amp;ROW($A427)))), 1))), "",
INDEX($AF:$AF, LOOKUP(2, 1 / ($AF$1:INDIRECT("$AF$"&amp;ROW($AF427)-1) &lt;&gt; ""),ROW($AF$1:INDIRECT("$AF$"&amp;ROW($AF427)-1))), 1)+
IF(INDEX($AC:$AC, LOOKUP(2, 1 / ($AC$1:INDIRECT("$AC$"&amp;ROW($AC427)-1) &lt;&gt; ""),ROW($AC$1:INDIRECT("$AC$"&amp;ROW($AC427)-1))), 1)+
INDEX($AD:$AD, LOOKUP(2, 1 / ($AD$1:INDIRECT("$AD$"&amp;ROW($AD427)-1) &lt;&gt; ""),ROW($AD$1:INDIRECT("$AD$"&amp;ROW($AD427)-1))), 1)+
INDEX($AE:$AE, LOOKUP(2, 1 / ($AE$1:INDIRECT("$AE$"&amp;ROW($AE427)-1) &lt;&gt; ""),ROW($AE$1:INDIRECT("$AE$"&amp;ROW($AD427)-1))), 1)+
INDEX($AE:$AF, LOOKUP(2, 1 / ($AF$1:INDIRECT("$AF$"&amp;ROW($AF427)-1) &lt;&gt; ""),ROW($AF$1:INDIRECT("$AF$"&amp;ROW($AD427)-1))), 1)+
INDEX($AG:$AG, LOOKUP(2, 1 / ($AG$1:INDIRECT("$AG$"&amp;ROW($AG427)-1) &lt;&gt; ""),ROW($AG$1:INDIRECT("$AG$"&amp;ROW($AD427)-1))), 1)+
INDEX($AH:$AH, LOOKUP(2, 1 / ($AH$1:INDIRECT("$AH$"&amp;ROW($AH427)-1) &lt;&gt; ""),ROW($AH$1:INDIRECT("$AH$"&amp;ROW($AD427)-1))), 1)&gt;=510,0,
IF(INDEX($AF:$AF, LOOKUP(2, 1 / ($AF$1:INDIRECT("$AF$"&amp;ROW($AF427)-1) &lt;&gt; ""),ROW($AF$1:INDIRECT("$AF$"&amp;ROW($AF427)-1))), 1)&gt;=255,0,
VLOOKUP(INDIRECT("$G$"&amp;LOOKUP(2, 1 / ($AF$1:INDIRECT("$AF$"&amp;ROW($AF427)-1) &lt;&gt; ""),ROW($AF$1:INDIRECT("$AF$"&amp;ROW($AF427)-1)))), 'EV and Base'!$A$1:$N$671, 6, FALSE))))</f>
        <v>24</v>
      </c>
      <c r="AG427" s="2" cm="1">
        <f t="array" aca="1" ref="AG427" ca="1">IF(NOT(ISNUMBER(INDEX($A:$A, LOOKUP(2, 1 / ($A$1:INDIRECT("$A$"&amp;ROW($A427)) &lt;&gt; ""),ROW($A$1:INDIRECT("$A$"&amp;ROW($A427)))), 1))), "",
INDEX($AG:$AG, LOOKUP(2, 1 / ($AG$1:INDIRECT("$AG$"&amp;ROW($AG427)-1) &lt;&gt; ""),ROW($AG$1:INDIRECT("$AG$"&amp;ROW($AG427)-1))), 1)+
IF(INDEX($AC:$AC, LOOKUP(2, 1 / ($AC$1:INDIRECT("$AC$"&amp;ROW($AC427)-1) &lt;&gt; ""),ROW($AC$1:INDIRECT("$AC$"&amp;ROW($AC427)-1))), 1)+
INDEX($AD:$AD, LOOKUP(2, 1 / ($AD$1:INDIRECT("$AD$"&amp;ROW($AD427)-1) &lt;&gt; ""),ROW($AD$1:INDIRECT("$AD$"&amp;ROW($AD427)-1))), 1)+
INDEX($AE:$AE, LOOKUP(2, 1 / ($AE$1:INDIRECT("$AE$"&amp;ROW($AE427)-1) &lt;&gt; ""),ROW($AE$1:INDIRECT("$AE$"&amp;ROW($AD427)-1))), 1)+
INDEX($AE:$AF, LOOKUP(2, 1 / ($AF$1:INDIRECT("$AF$"&amp;ROW($AF427)-1) &lt;&gt; ""),ROW($AF$1:INDIRECT("$AF$"&amp;ROW($AD427)-1))), 1)+
INDEX($AG:$AG, LOOKUP(2, 1 / ($AG$1:INDIRECT("$AG$"&amp;ROW($AG427)-1) &lt;&gt; ""),ROW($AG$1:INDIRECT("$AG$"&amp;ROW($AD427)-1))), 1)+
INDEX($AH:$AH, LOOKUP(2, 1 / ($AH$1:INDIRECT("$AH$"&amp;ROW($AH427)-1) &lt;&gt; ""),ROW($AH$1:INDIRECT("$AH$"&amp;ROW($AD427)-1))), 1)&gt;=510,0,
IF(INDEX($AG:$AG, LOOKUP(2, 1 / ($AG$1:INDIRECT("$AG$"&amp;ROW($AG427)-1) &lt;&gt; ""),ROW($AG$1:INDIRECT("$AG$"&amp;ROW($AG427)-1))), 1)&gt;=255,0,
VLOOKUP(INDIRECT("$G$"&amp;LOOKUP(2, 1 / ($AG$1:INDIRECT("$AG$"&amp;ROW($AG427)-1) &lt;&gt; ""),ROW($AG$1:INDIRECT("$AG$"&amp;ROW($AG427)-1)))), 'EV and Base'!$A$1:$N$671, 7, FALSE))))</f>
        <v>6</v>
      </c>
      <c r="AH427" s="24" cm="1">
        <f t="array" aca="1" ref="AH427" ca="1">IF(NOT(ISNUMBER(INDEX($A:$A,LOOKUP(2,1/($A$1:INDIRECT("$A$"&amp;ROW($A427))&lt;&gt;""),ROW($A$1:INDIRECT("$A$"&amp;ROW($A427)))),1))),"",
INDEX($AH:$AH,LOOKUP(2,1/($AH$1:INDIRECT("$AH$"&amp;ROW($AH427)-1)&lt;&gt;""),ROW($AH$1:INDIRECT("$AH$"&amp;ROW($AH427)-1))),1)+
IF(INDEX($AC:$AC,LOOKUP(2,1/($AC$1:INDIRECT("$AC$"&amp;ROW($AC427)-1)&lt;&gt;""),ROW($AC$1:INDIRECT("$AC$"&amp;ROW($AC427)-1))),1)+
INDEX($AD:$AD,LOOKUP(2,1/($AD$1:INDIRECT("$AD$"&amp;ROW($AD427)-1)&lt;&gt;""),ROW($AD$1:INDIRECT("$AD$"&amp;ROW($AD427)-1))),1)+
INDEX($AE:$AE,LOOKUP(2,1/($AE$1:INDIRECT("$AE$"&amp;ROW($AE427)-1)&lt;&gt;""),ROW($AE$1:INDIRECT("$AE$"&amp;ROW($AD427)-1))),1)+
INDEX($AE:$AF,LOOKUP(2,1/($AF$1:INDIRECT("$AF$"&amp;ROW($AF427)-1)&lt;&gt;""),ROW($AF$1:INDIRECT("$AF$"&amp;ROW($AD427)-1))),1)+
INDEX($AG:$AG,LOOKUP(2,1/($AG$1:INDIRECT("$AG$"&amp;ROW($AG427)-1)&lt;&gt;""),ROW($AG$1:INDIRECT("$AG$"&amp;ROW($AD427)-1))),1)+
INDEX($AH:$AH,LOOKUP(2,1/($AH$1:INDIRECT("$AH$"&amp;ROW($AH427)-1)&lt;&gt;""),ROW($AH$1:INDIRECT("$AH$"&amp;ROW($AD427)-1))),1)&gt;=510,0,
IF(INDEX($AH:$AH,LOOKUP(2,1/($AH$1:INDIRECT("$AH$"&amp;ROW($AH427)-1)&lt;&gt;""),ROW($AH$1:INDIRECT("$AH$"&amp;ROW($AH427)-1))),1)&gt;=255,0,
VLOOKUP(INDIRECT("$G$"&amp;LOOKUP(2,1/($AH$1:INDIRECT("$AH$"&amp;ROW($AH427)-1)&lt;&gt;""),ROW($AH$1:INDIRECT("$AH$"&amp;ROW($AH427)-1)))),'EV and Base'!$A$1:$N$671,8,FALSE))))</f>
        <v>76</v>
      </c>
      <c r="AI427" s="29" cm="1">
        <f t="array" aca="1" ref="AI427" ca="1">IF(NOT(ISNUMBER(INDEX($A:$A,LOOKUP(2,1/($A$1:INDIRECT("$A$"&amp;ROW($A427))&lt;&gt;""),ROW($A$1:INDIRECT("$A$"&amp;ROW($A427)))),1))),"",
ROUNDDOWN((((2*VLOOKUP($AA427,'EV and Base'!$A$1:$N$671,9,FALSE))+31+ROUNDDOWN($AC427/4,0))*$AB427)/100,0)+$AB427+10)</f>
        <v>174</v>
      </c>
      <c r="AJ427" s="21" cm="1">
        <f t="array" aca="1" ref="AJ427" ca="1">IF(NOT(ISNUMBER(INDEX($A:$A, LOOKUP(2, 1 / ($A$1:INDIRECT("$A$"&amp;ROW($A427)) &lt;&gt; ""),ROW($A$1:INDIRECT("$A$"&amp;ROW($A427)))), 1))), "",
ROUNDDOWN((ROUNDDOWN((((2*VLOOKUP($AA427, 'EV and Base'!$A$1:$N$671, 10, FALSE))+31+ROUNDDOWN($AD427/4, 0))*$AB427)/100, 0)+5)*1.1, 0))</f>
        <v>161</v>
      </c>
      <c r="AK427" s="21" t="str" cm="1">
        <f t="array" aca="1" ref="AK427" ca="1">IF(NOT(ISNUMBER(INDEX($A:$A, LOOKUP(2, 1 / ($A$1:INDIRECT("$A$"&amp;ROW($A427)) &lt;&gt; ""),ROW($A$1:INDIRECT("$A$"&amp;ROW($A427)))), 1))), "",
ROUNDDOWN((ROUNDDOWN((((2*VLOOKUP($AA427, 'EV and Base'!$A$1:$N$671, 11, FALSE))+30+ROUNDDOWN($AE427/4, 0))*$AB427)/100, 0)+5), 0)
&amp;"-"&amp;
ROUNDDOWN((ROUNDDOWN((((2*VLOOKUP($AA427, 'EV and Base'!$A$1:$N$671, 11, FALSE))+31+ROUNDDOWN($AE427/4, 0))*$AB427)/100, 0)+5), 0))</f>
        <v>119-120</v>
      </c>
      <c r="AL427" s="21" t="str" cm="1">
        <f t="array" aca="1" ref="AL427" ca="1">IF(NOT(ISNUMBER(INDEX($A:$A, LOOKUP(2, 1 / ($A$1:INDIRECT("$A$"&amp;ROW($A427)) &lt;&gt; ""),ROW($A$1:INDIRECT("$A$"&amp;ROW($A427)))), 1))), "",
ROUNDDOWN((ROUNDDOWN((((2*VLOOKUP($AA427, 'EV and Base'!$A$1:$N$671, 12, FALSE))+0+ROUNDDOWN($AF427/4, 0))*$AB427)/100, 0)+5)*0.9, 0)
&amp;"-"&amp;
ROUNDDOWN((ROUNDDOWN((((2*VLOOKUP($AA427, 'EV and Base'!$A$1:$N$671, 12, FALSE))+31+ROUNDDOWN($AF427/4, 0))*$AB427)/100, 0)+5)*0.9, 0))</f>
        <v>50-65</v>
      </c>
      <c r="AM427" s="21" t="str" cm="1">
        <f t="array" aca="1" ref="AM427" ca="1">IF(NOT(ISNUMBER(INDEX($A:$A, LOOKUP(2, 1 / ($A$1:INDIRECT("$A$"&amp;ROW($A427)) &lt;&gt; ""),ROW($A$1:INDIRECT("$A$"&amp;ROW($A427)))), 1))), "",
ROUNDDOWN((ROUNDDOWN((((2*VLOOKUP($AA427, 'EV and Base'!$A$1:$N$671, 13, FALSE))+30+ROUNDDOWN($AG427/4, 0))*$AB427)/100, 0)+5), 0)
&amp;"-"&amp;
ROUNDDOWN((ROUNDDOWN((((2*VLOOKUP($AA427, 'EV and Base'!$A$1:$N$671, 13, FALSE))+31+ROUNDDOWN($AG427/4, 0))*$AB427)/100, 0)+5), 0))</f>
        <v>118-119</v>
      </c>
      <c r="AN427" s="25" cm="1">
        <f t="array" aca="1" ref="AN427" ca="1">IF(NOT(ISNUMBER(INDEX($A:$A, LOOKUP(2, 1 / ($A$1:INDIRECT("$A$"&amp;ROW($A427)) &lt;&gt; ""),ROW($A$1:INDIRECT("$A$"&amp;ROW($A427)))), 1))), "",
ROUNDDOWN((ROUNDDOWN((((2*VLOOKUP($AA427, 'EV and Base'!$A$1:$N$671, 14, FALSE))+31+ROUNDDOWN($AH427/4, 0))*$AB427)/100, 0)+5), 0))</f>
        <v>118</v>
      </c>
      <c r="AO427" s="23" cm="1">
        <f t="array" aca="1" ref="AO427" ca="1">IF(NOT(ISNUMBER(INDEX($A:$A, LOOKUP(2, 1 / ($A$1:INDIRECT("$A$"&amp;ROW($A427)) &lt;&gt; ""),ROW($A$1:INDIRECT("$A$"&amp;ROW($A427)))), 1))), "",
ROUNDDOWN((((2*VLOOKUP($AA427, 'EV and Base'!$A$1:$N$671, 9, FALSE))+31+ROUNDDOWN($AC427/4, 0))*$AB427)/100, 0)+$AB427+10)</f>
        <v>174</v>
      </c>
      <c r="AP427" s="2" cm="1">
        <f t="array" aca="1" ref="AP427" ca="1">IF(NOT(ISNUMBER(INDEX($A:$A, LOOKUP(2, 1 / ($A$1:INDIRECT("$A$"&amp;ROW($A427)) &lt;&gt; ""),ROW($A$1:INDIRECT("$A$"&amp;ROW($A427)))), 1))), "",
ROUNDDOWN((ROUNDDOWN((((2*VLOOKUP($AA427, 'EV and Base'!$A$1:$N$671, 10, FALSE))+31+ROUNDDOWN($AD427/4, 0))*$AB427)/100, 0)+5)*1.1, 0))</f>
        <v>161</v>
      </c>
      <c r="AQ427" s="2" cm="1">
        <f t="array" aca="1" ref="AQ427" ca="1">IF(NOT(ISNUMBER(INDEX($A:$A, LOOKUP(2, 1 / ($A$1:INDIRECT("$A$"&amp;ROW($A427)) &lt;&gt; ""),ROW($A$1:INDIRECT("$A$"&amp;ROW($A427)))), 1))), "",
ROUNDDOWN((ROUNDDOWN((((2*VLOOKUP($AA427, 'EV and Base'!$A$1:$N$671, 11, FALSE))+$AV$2+ROUNDDOWN($AE427/4, 0))*$AB427)/100, 0)+5), 0))</f>
        <v>120</v>
      </c>
      <c r="AR427" s="22" cm="1">
        <f t="array" aca="1" ref="AR427" ca="1">IF(NOT(ISNUMBER(INDEX($A:$A, LOOKUP(2, 1 / ($A$1:INDIRECT("$A$"&amp;ROW($A427)) &lt;&gt; ""),ROW($A$1:INDIRECT("$A$"&amp;ROW($A427)))), 1))), "",
ROUNDDOWN((ROUNDDOWN((((2*VLOOKUP($AA427, 'EV and Base'!$A$1:$N$671, 12, FALSE))+$AW$2+ROUNDDOWN($AF427/4, 0))*$AB427)/100, 0)+5)*0.9, 0))</f>
        <v>59</v>
      </c>
      <c r="AS427" s="2" cm="1">
        <f t="array" aca="1" ref="AS427" ca="1">IF(NOT(ISNUMBER(INDEX($A:$A, LOOKUP(2, 1 / ($A$1:INDIRECT("$A$"&amp;ROW($A427)) &lt;&gt; ""),ROW($A$1:INDIRECT("$A$"&amp;ROW($A427)))), 1))), "",
ROUNDDOWN((ROUNDDOWN((((2*VLOOKUP($AA427, 'EV and Base'!$A$1:$N$671, 13, FALSE))+$AX$2+ROUNDDOWN($AG427/4, 0))*$AB427)/100, 0)+5), 0))</f>
        <v>119</v>
      </c>
      <c r="AT427" s="24" cm="1">
        <f t="array" aca="1" ref="AT427" ca="1">IF(NOT(ISNUMBER(INDEX($A:$A, LOOKUP(2, 1 / ($A$1:INDIRECT("$A$"&amp;ROW($A427)) &lt;&gt; ""),ROW($A$1:INDIRECT("$A$"&amp;ROW($A427)))), 1))), "",
ROUNDDOWN((ROUNDDOWN((((2*VLOOKUP($AA427, 'EV and Base'!$A$1:$N$671, 14, FALSE))+31+ROUNDDOWN($AH427/4, 0))*$AB427)/100, 0)+5), 0))</f>
        <v>118</v>
      </c>
      <c r="AU427" s="28">
        <v>255</v>
      </c>
      <c r="AY427" cm="1">
        <f t="array" aca="1" ref="AY427" ca="1">IF(NOT(ISNUMBER(INDEX($A:$A,LOOKUP(2,1/($A$1:INDIRECT("$A$"&amp;ROW($A427))&lt;&gt;""),ROW($A$1:INDIRECT("$A$"&amp;ROW($A427)))),1))),"",
INDEX($AY:$AY,LOOKUP(2,1/($AY$1:INDIRECT("$AY$"&amp;ROW($AY427)-1)&lt;&gt;""),ROW($AY$1:INDIRECT("$AY$"&amp;ROW($AY427)-1))),1)+$BL427)</f>
        <v>152295</v>
      </c>
      <c r="AZ427" s="3" cm="1">
        <f t="array" aca="1" ref="AZ427" ca="1">IF(NOT(ISNUMBER(INDEX($A:$A, LOOKUP(2, 1 / ($A$1:INDIRECT("$A$"&amp;ROW($A427)) &lt;&gt; ""),ROW($A$1:INDIRECT("$A$"&amp;ROW($A427)))), 1))), "",
VLOOKUP(INDIRECT("$G$"&amp;LOOKUP(2, 1 / ($AY$1:INDIRECT("$AY$"&amp;ROW($AY427)-1) &lt;&gt; ""),ROW($AY$1:INDIRECT("$AY$"&amp;ROW($AY427)-1)))),'EV and Base'!A350:N1020,2,FALSE))</f>
        <v>144</v>
      </c>
      <c r="BA427" s="3" cm="1">
        <f t="array" aca="1" ref="BA427" ca="1">IF(NOT(ISNUMBER(INDEX($A:$A, LOOKUP(2, 1 / ($A$1:INDIRECT("$A$"&amp;ROW($A427)) &lt;&gt; ""),ROW($A$1:INDIRECT("$A$"&amp;ROW($A427)))), 1))), "",
INDIRECT("$I$"&amp;LOOKUP(2, 1 / ($AY$1:INDIRECT("$AY$"&amp;ROW($AY427)-1) &lt;&gt; ""),ROW($AY$1:INDIRECT("$AY$"&amp;ROW($AY427)-1)))))</f>
        <v>40</v>
      </c>
      <c r="BB427" s="1" cm="1">
        <f t="array" aca="1" ref="BB427" ca="1">IF(NOT(ISNUMBER(INDEX($A:$A, LOOKUP(2, 1 / ($A$1:INDIRECT("$A$"&amp;ROW($A427)) &lt;&gt; ""),ROW($A$1:INDIRECT("$A$"&amp;ROW($A427)))), 1))), "",
INDIRECT("$AB$"&amp;LOOKUP(2, 1 / ($AY$1:INDIRECT("$AY$"&amp;ROW($AY427)-1) &lt;&gt; ""),ROW($AY$1:INDIRECT("$AY$"&amp;ROW($AY427)-1)))))</f>
        <v>53</v>
      </c>
      <c r="BC427" s="3" cm="1">
        <f t="array" aca="1" ref="BC427" ca="1">IF(NOT(ISNUMBER(INDEX($A:$A,LOOKUP(2,1/($A$1:INDIRECT("$A$"&amp;ROW($A427))&lt;&gt;""),ROW($A$1:INDIRECT("$A$"&amp;ROW($A427)))),1))),"",
$BA427+$BA427+10)</f>
        <v>90</v>
      </c>
      <c r="BD427" s="3" cm="1">
        <f t="array" aca="1" ref="BD427" ca="1">IF(NOT(ISNUMBER(INDEX($A:$A,LOOKUP(2,1/($A$1:INDIRECT("$A$"&amp;ROW($A427))&lt;&gt;""),ROW($A$1:INDIRECT("$A$"&amp;ROW($A427)))),1))),"",
$BA427+$BB427+10)</f>
        <v>103</v>
      </c>
      <c r="BE427" s="3" cm="1">
        <f t="array" aca="1" ref="BE427" ca="1">IF(NOT(ISNUMBER(INDEX($A:$A,LOOKUP(2,1/($A$1:INDIRECT("$A$"&amp;ROW($A427))&lt;&gt;""),ROW($A$1:INDIRECT("$A$"&amp;ROW($A427)))),1))),"",
$BC427*$BC427)</f>
        <v>8100</v>
      </c>
      <c r="BF427" s="3" cm="1">
        <f t="array" aca="1" ref="BF427" ca="1">IF(NOT(ISNUMBER(INDEX($A:$A,LOOKUP(2,1/($A$1:INDIRECT("$A$"&amp;ROW($A427))&lt;&gt;""),ROW($A$1:INDIRECT("$A$"&amp;ROW($A427)))),1))),"",
$BD427*$BD427)</f>
        <v>10609</v>
      </c>
      <c r="BG427" s="3" cm="1">
        <f t="array" aca="1" ref="BG427" ca="1">IF(NOT(ISNUMBER(INDEX($A:$A,LOOKUP(2,1/($A$1:INDIRECT("$A$"&amp;ROW($A427))&lt;&gt;""),ROW($A$1:INDIRECT("$A$"&amp;ROW($A427)))),1))),"",
_xlfn.FLOOR.MATH(1.5*_xlfn.FLOOR.MATH($AZ427*BA427/5)))</f>
        <v>1728</v>
      </c>
      <c r="BH427" s="3" cm="1">
        <f t="array" aca="1" ref="BH427" ca="1">IF(NOT(ISNUMBER(INDEX($A:$A, LOOKUP(2, 1 / ($A$1:INDIRECT("$A$"&amp;ROW($A427)) &lt;&gt; ""),ROW($A$1:INDIRECT("$A$"&amp;ROW($A427)))), 1))), "",
_xlfn.FLOOR.MATH($BG427/IF(OR(INDIRECT("$C$"&amp;LOOKUP(2, 1 / ($AY$1:INDIRECT("$AY$"&amp;ROW($AY427)-1) &lt;&gt; ""),ROW($AY$1:INDIRECT("$AY$"&amp;ROW($AY427)-1))))="Multi",
INDIRECT("$C$"&amp;LOOKUP(2, 1 / ($AY$1:INDIRECT("$AY$"&amp;ROW($AY427)-1) &lt;&gt; ""),ROW($AY$1:INDIRECT("$AY$"&amp;ROW($AY427)-1))))="Double"),2,1)))</f>
        <v>1728</v>
      </c>
      <c r="BI427" s="3" cm="1">
        <f t="array" aca="1" ref="BI427" ca="1">IF(NOT(ISNUMBER(INDEX($A:$A,LOOKUP(2,1/($A$1:INDIRECT("$A$"&amp;ROW($A427))&lt;&gt;""),ROW($A$1:INDIRECT("$A$"&amp;ROW($A427)))),1))),"",
VLOOKUP($BC427,GameFreakSQRT!$A$1:$B$200,2,FALSE))</f>
        <v>38858</v>
      </c>
      <c r="BJ427" s="3" cm="1">
        <f t="array" aca="1" ref="BJ427" ca="1">IF(NOT(ISNUMBER(INDEX($A:$A,LOOKUP(2,1/($A$1:INDIRECT("$A$"&amp;ROW($A427))&lt;&gt;""),ROW($A$1:INDIRECT("$A$"&amp;ROW($A427)))),1))),"",
VLOOKUP($BD427,GameFreakSQRT!$A$1:$B$200,2,FALSE))</f>
        <v>41570</v>
      </c>
      <c r="BK427" s="3" cm="1">
        <f t="array" aca="1" ref="BK427" ca="1">IF(NOT(ISNUMBER(INDEX($A:$A,LOOKUP(2,1/($A$1:INDIRECT("$A$"&amp;ROW($A427))&lt;&gt;""),ROW($A$1:INDIRECT("$A$"&amp;ROW($A427)))),1))),"",
_xlfn.FLOOR.MATH((($BI427*$BE427)*$BH427)/($BJ427*$BF427))+1)</f>
        <v>1234</v>
      </c>
      <c r="BL427" s="3" cm="1">
        <f t="array" aca="1" ref="BL427" ca="1">IF(NOT(ISNUMBER(INDEX($A:$A,LOOKUP(2,1/($A$1:INDIRECT("$A$"&amp;ROW($A427))&lt;&gt;""),ROW($A$1:INDIRECT("$A$"&amp;ROW($A427)))),1))),"",
_xlfn.FLOOR.MATH($BK427*IF(NOT(INDIRECT("$Z$"&amp;LOOKUP(2, 1 / ($AY$1:INDIRECT("$AY$"&amp;ROW($AY427)-1) &lt;&gt; ""),ROW($AY$1:INDIRECT("$AY$"&amp;ROW($AY427)-1))))=""),1.5,1)))</f>
        <v>1851</v>
      </c>
      <c r="BM427" s="3" cm="1">
        <f t="array" aca="1" ref="BM427" ca="1">IF(NOT(ISNUMBER(INDEX($A:$A, LOOKUP(2, 1 / ($A$1:INDIRECT("$A$"&amp;ROW($A427)) &lt;&gt; ""),ROW($A$1:INDIRECT("$A$"&amp;ROW($A427)))), 1))), "",
INDIRECT("$Y$"&amp;LOOKUP(2, 1 / ($AY$1:INDIRECT("$AY$"&amp;ROW($AY427)-1) &lt;&gt; ""),ROW($AY$1:INDIRECT("$AY$"&amp;ROW($AY427)-1)))))</f>
        <v>1851</v>
      </c>
      <c r="BN427" s="3" t="b">
        <f t="shared" ca="1" si="37"/>
        <v>1</v>
      </c>
    </row>
    <row r="428" spans="1:66" x14ac:dyDescent="0.45">
      <c r="A428" s="56">
        <v>94</v>
      </c>
      <c r="B428" s="56" t="s">
        <v>702</v>
      </c>
      <c r="C428" s="56" t="s">
        <v>46</v>
      </c>
      <c r="D428" s="56" t="s">
        <v>692</v>
      </c>
      <c r="E428" s="56" t="s">
        <v>48</v>
      </c>
      <c r="F428" s="56">
        <v>1</v>
      </c>
      <c r="G428" s="2" t="s">
        <v>703</v>
      </c>
      <c r="H428" s="2" t="s">
        <v>50</v>
      </c>
      <c r="I428" s="2">
        <v>42</v>
      </c>
      <c r="J428" s="2" t="s">
        <v>59</v>
      </c>
      <c r="K428" s="2" t="s">
        <v>704</v>
      </c>
      <c r="L428" s="2" t="s">
        <v>53</v>
      </c>
      <c r="M428" s="2" t="s">
        <v>530</v>
      </c>
      <c r="N428" s="2" t="s">
        <v>254</v>
      </c>
      <c r="O428" s="2" t="s">
        <v>428</v>
      </c>
      <c r="P428" s="2" t="s">
        <v>705</v>
      </c>
      <c r="Q428" s="2">
        <v>18</v>
      </c>
      <c r="R428" s="2">
        <f>_xlfn.FLOOR.MATH((((2*VLOOKUP(G428, 'EV and Base'!$A$1:$N$671, 9, FALSE))+$Q428)*$I428)/100)+$I428+10</f>
        <v>124</v>
      </c>
      <c r="S428" s="2">
        <f>_xlfn.FLOOR.MATH((_xlfn.FLOOR.MATH((((2*VLOOKUP($G428, 'EV and Base'!$A$1:$N$671, 10, FALSE))+$Q428)*$I428)/100)+5)*
IF(OR($J428="Lonely", $J428="Brave", $J428="Adamant", $J428="Naughty"), 1.1,
IF(OR($J428="Bold", $J428="Timid", $J428="Modest", $J428="Calm"), 0.9, 1)))</f>
        <v>113</v>
      </c>
      <c r="T428" s="2">
        <f>_xlfn.FLOOR.MATH((_xlfn.FLOOR.MATH((((2*VLOOKUP($G428, 'EV and Base'!$A$1:$N$671, 11, FALSE))+$Q428)*$I428)/100)+5)*
IF(OR($J428="Bold", $J428="Relaxed", $J428="Impish", $J428="Lax"), 1.1,
IF(OR($J428="Lonely", $J428="Hasty", $J428="Mild", $J428="Gentle"), 0.9, 1)))</f>
        <v>96</v>
      </c>
      <c r="U428" s="2">
        <f>_xlfn.FLOOR.MATH((_xlfn.FLOOR.MATH((((2*VLOOKUP($G428, 'EV and Base'!$A$1:$N$671, 12, FALSE))+$Q428)*$I428)/100)+5)*
IF(OR($J428="Modest", $J428="Mild", $J428="Quiet", $J428="Rash"), 1.1,
IF(OR($J428="Adamant", $J428="Impish", $J428="Jolly", $J428="Careful"), 0.9, 1)))</f>
        <v>55</v>
      </c>
      <c r="V428" s="2">
        <f>_xlfn.FLOOR.MATH((_xlfn.FLOOR.MATH((((2*VLOOKUP($G428, 'EV and Base'!$A$1:$N$671, 13, FALSE))+$Q428)*$I428)/100)+5)*
IF(OR($J428="Calm", $J428="Gentle", $J428="Sassy", $J428="Careful"), 1.1,
IF(OR($J428="Naughty", $J428="Lax", $J428="Naive", $J428="Rash"), 0.9, 1)))</f>
        <v>88</v>
      </c>
      <c r="W428" s="2">
        <f>_xlfn.FLOOR.MATH((_xlfn.FLOOR.MATH((((2*VLOOKUP($G428, 'EV and Base'!$A$1:$N$671, 14, FALSE))+$Q428)*$I428)/100)+5)*
IF(OR($J428="Timid", $J428="Hasty", $J428="Jolly", $J428="Naive"), 1.1,
IF(OR($J428="Brave", $J428="Relaxed", $J428="Quiet", $J428="Sassy"), 0.9, 1)))</f>
        <v>52</v>
      </c>
      <c r="X428" s="56">
        <v>3360</v>
      </c>
      <c r="Y428" s="1">
        <v>2380</v>
      </c>
      <c r="Z428" s="1">
        <v>1</v>
      </c>
      <c r="AA428" s="23" t="str" cm="1">
        <f t="array" aca="1" ref="AA428" ca="1">IF(NOT(ISNUMBER(INDEX($A:$A,LOOKUP(2,1/($A$1:INDIRECT("$A$"&amp;ROW($A428))&lt;&gt;""),ROW($A$1:INDIRECT("$A$"&amp;ROW($A428)))),1))),"",
IF(NOT(ISNUMBER($A428)),$AA427,
IF($AB428&lt;16,"Lillipup",
IF($AB428&lt;32,"Herdier",
"Stoutland"))))</f>
        <v>Stoutland</v>
      </c>
      <c r="AB428" s="25" cm="1">
        <f t="array" aca="1" ref="AB428" ca="1">IF(NOT(ISNUMBER(INDEX($A:$A, LOOKUP(2, 1 / ($A$1:INDIRECT("$A$"&amp;ROW($A428)) &lt;&gt; ""),ROW($A$1:INDIRECT("$A$"&amp;ROW($A428)))), 1))), "",
VLOOKUP($AY428,'Medium-Slow'!$A$1:$B$101,2,TRUE))</f>
        <v>54</v>
      </c>
      <c r="AC428" s="23" cm="1">
        <f t="array" aca="1" ref="AC428" ca="1">IF(NOT(ISNUMBER(INDEX($A:$A, LOOKUP(2, 1 / ($A$1:INDIRECT("$A$"&amp;ROW($A428)) &lt;&gt; ""),ROW($A$1:INDIRECT("$A$"&amp;ROW($A428)))), 1))), "",
INDEX($AC:$AC, LOOKUP(2, 1 / ($AC$1:INDIRECT("$AC$"&amp;ROW($AC428)-1) &lt;&gt; ""),ROW($AC$1:INDIRECT("$AC$"&amp;ROW($AC428)-1))), 1)+
IF(INDEX($AC:$AC, LOOKUP(2, 1 / ($AC$1:INDIRECT("$AC$"&amp;ROW($AC428)-1) &lt;&gt; ""),ROW($AC$1:INDIRECT("$AC$"&amp;ROW($AC428)-1))), 1)+
INDEX($AD:$AD, LOOKUP(2, 1 / ($AD$1:INDIRECT("$AD$"&amp;ROW($AD428)-1) &lt;&gt; ""),ROW($AD$1:INDIRECT("$AD$"&amp;ROW($AD428)-1))), 1)+
INDEX($AE:$AE, LOOKUP(2, 1 / ($AE$1:INDIRECT("$AE$"&amp;ROW($AE428)-1) &lt;&gt; ""),ROW($AE$1:INDIRECT("$AE$"&amp;ROW($AD428)-1))), 1)+
INDEX($AE:$AF, LOOKUP(2, 1 / ($AF$1:INDIRECT("$AF$"&amp;ROW($AF428)-1) &lt;&gt; ""),ROW($AF$1:INDIRECT("$AF$"&amp;ROW($AD428)-1))), 1)+
INDEX($AG:$AG, LOOKUP(2, 1 / ($AG$1:INDIRECT("$AG$"&amp;ROW($AG428)-1) &lt;&gt; ""),ROW($AG$1:INDIRECT("$AG$"&amp;ROW($AD428)-1))), 1)+
INDEX($AH:$AH, LOOKUP(2, 1 / ($AH$1:INDIRECT("$AH$"&amp;ROW($AH428)-1) &lt;&gt; ""),ROW($AH$1:INDIRECT("$AH$"&amp;ROW($AD428)-1))), 1)&gt;=510,0,
IF(INDEX($AC:$AC, LOOKUP(2, 1 / ($AC$1:INDIRECT("$AC$"&amp;ROW($AC428)-1) &lt;&gt; ""),ROW($AC$1:INDIRECT("$AC$"&amp;ROW($AC428)-1))), 1)&gt;=255,0,
VLOOKUP(INDIRECT("$G$"&amp;LOOKUP(2, 1 / ($AC$1:INDIRECT("$AC$"&amp;ROW($AC428)-1) &lt;&gt; ""),ROW($AC$1:INDIRECT("$AC$"&amp;ROW($AC428)-1)))), 'EV and Base'!$A$1:$N$671, 3, FALSE))))</f>
        <v>12</v>
      </c>
      <c r="AD428" s="2" cm="1">
        <f t="array" aca="1" ref="AD428" ca="1">IF(NOT(ISNUMBER(INDEX($A:$A, LOOKUP(2, 1 / ($A$1:INDIRECT("$A$"&amp;ROW($A428)) &lt;&gt; ""),ROW($A$1:INDIRECT("$A$"&amp;ROW($A428)))), 1))), "",
INDEX($AD:$AD, LOOKUP(2, 1 / ($AD$1:INDIRECT("$AD$"&amp;ROW($AD428)-1) &lt;&gt; ""),ROW($AD$1:INDIRECT("$AD$"&amp;ROW($AD428)-1))), 1)+
IF(INDEX($AC:$AC, LOOKUP(2, 1 / ($AC$1:INDIRECT("$AC$"&amp;ROW($AC428)-1) &lt;&gt; ""),ROW($AC$1:INDIRECT("$AC$"&amp;ROW($AC428)-1))), 1)+
INDEX($AD:$AD, LOOKUP(2, 1 / ($AD$1:INDIRECT("$AD$"&amp;ROW($AD428)-1) &lt;&gt; ""),ROW($AD$1:INDIRECT("$AD$"&amp;ROW($AD428)-1))), 1)+
INDEX($AE:$AE, LOOKUP(2, 1 / ($AE$1:INDIRECT("$AE$"&amp;ROW($AE428)-1) &lt;&gt; ""),ROW($AE$1:INDIRECT("$AE$"&amp;ROW($AD428)-1))), 1)+
INDEX($AE:$AF, LOOKUP(2, 1 / ($AF$1:INDIRECT("$AF$"&amp;ROW($AF428)-1) &lt;&gt; ""),ROW($AF$1:INDIRECT("$AF$"&amp;ROW($AD428)-1))), 1)+
INDEX($AG:$AG, LOOKUP(2, 1 / ($AG$1:INDIRECT("$AG$"&amp;ROW($AG428)-1) &lt;&gt; ""),ROW($AG$1:INDIRECT("$AG$"&amp;ROW($AD428)-1))), 1)+
INDEX($AH:$AH, LOOKUP(2, 1 / ($AH$1:INDIRECT("$AH$"&amp;ROW($AH428)-1) &lt;&gt; ""),ROW($AH$1:INDIRECT("$AH$"&amp;ROW($AD428)-1))), 1)&gt;=510,0,
IF(INDEX($AD:$AD, LOOKUP(2, 1 / ($AD$1:INDIRECT("$AD$"&amp;ROW($AD428)-1) &lt;&gt; ""),ROW($AD$1:INDIRECT("$AD$"&amp;ROW($AD428)-1))), 1)&gt;=255,0,
VLOOKUP(INDIRECT("$G$"&amp;LOOKUP(2, 1 / ($AD$1:INDIRECT("$AD$"&amp;ROW($AD428)-1) &lt;&gt; ""),ROW($AD$1:INDIRECT("$AD$"&amp;ROW($AD428)-1)))), 'EV and Base'!$A$1:$N$671, 4, FALSE))))</f>
        <v>131</v>
      </c>
      <c r="AE428" s="2" cm="1">
        <f t="array" aca="1" ref="AE428" ca="1">IF(NOT(ISNUMBER(INDEX($A:$A,LOOKUP(2,1/($A$1:INDIRECT("$A$"&amp;ROW($A428))&lt;&gt;""),ROW($A$1:INDIRECT("$A$"&amp;ROW($A428)))),1))),"",
INDEX($AE:$AE,LOOKUP(2,1/($AE$1:INDIRECT("$AE$"&amp;ROW($AE428)-1)&lt;&gt;""),ROW($AE$1:INDIRECT("$AE$"&amp;ROW($AE428)-1))),1)+
IF(INDEX($AC:$AC,LOOKUP(2,1/($AC$1:INDIRECT("$AC$"&amp;ROW($AC428)-1)&lt;&gt;""),ROW($AC$1:INDIRECT("$AC$"&amp;ROW($AC428)-1))),1)+
INDEX($AD:$AD,LOOKUP(2,1/($AD$1:INDIRECT("$AD$"&amp;ROW($AD428)-1)&lt;&gt;""),ROW($AD$1:INDIRECT("$AD$"&amp;ROW($AD428)-1))),1)+
INDEX($AE:$AE,LOOKUP(2,1/($AE$1:INDIRECT("$AE$"&amp;ROW($AE428)-1)&lt;&gt;""),ROW($AE$1:INDIRECT("$AE$"&amp;ROW($AD428)-1))),1)+
INDEX($AE:$AF,LOOKUP(2,1/($AF$1:INDIRECT("$AF$"&amp;ROW($AF428)-1)&lt;&gt;""),ROW($AF$1:INDIRECT("$AF$"&amp;ROW($AD428)-1))),1)+
INDEX($AG:$AG,LOOKUP(2,1/($AG$1:INDIRECT("$AG$"&amp;ROW($AG428)-1)&lt;&gt;""),ROW($AG$1:INDIRECT("$AG$"&amp;ROW($AD428)-1))),1)+
INDEX($AH:$AH,LOOKUP(2,1/($AH$1:INDIRECT("$AH$"&amp;ROW($AH428)-1)&lt;&gt;""),ROW($AH$1:INDIRECT("$AH$"&amp;ROW($AD428)-1))),1)&gt;=510,0,
IF(INDEX($AE:$AE,LOOKUP(2,1/($AE$1:INDIRECT("$AE$"&amp;ROW($AE428)-1)&lt;&gt;""),ROW($AE$1:INDIRECT("$AE$"&amp;ROW($AE428)-1))),1)&gt;=255,0,
VLOOKUP(INDIRECT("$G$"&amp;LOOKUP(2,1/($AE$1:INDIRECT("$AE$"&amp;ROW($AE428)-1)&lt;&gt;""),ROW($AE$1:INDIRECT("$AE$"&amp;ROW($AE428)-1)))),'EV and Base'!$A$1:$N$671,5,FALSE))))</f>
        <v>11</v>
      </c>
      <c r="AF428" s="2" cm="1">
        <f t="array" aca="1" ref="AF428" ca="1">IF(NOT(ISNUMBER(INDEX($A:$A, LOOKUP(2, 1 / ($A$1:INDIRECT("$A$"&amp;ROW($A428)) &lt;&gt; ""),ROW($A$1:INDIRECT("$A$"&amp;ROW($A428)))), 1))), "",
INDEX($AF:$AF, LOOKUP(2, 1 / ($AF$1:INDIRECT("$AF$"&amp;ROW($AF428)-1) &lt;&gt; ""),ROW($AF$1:INDIRECT("$AF$"&amp;ROW($AF428)-1))), 1)+
IF(INDEX($AC:$AC, LOOKUP(2, 1 / ($AC$1:INDIRECT("$AC$"&amp;ROW($AC428)-1) &lt;&gt; ""),ROW($AC$1:INDIRECT("$AC$"&amp;ROW($AC428)-1))), 1)+
INDEX($AD:$AD, LOOKUP(2, 1 / ($AD$1:INDIRECT("$AD$"&amp;ROW($AD428)-1) &lt;&gt; ""),ROW($AD$1:INDIRECT("$AD$"&amp;ROW($AD428)-1))), 1)+
INDEX($AE:$AE, LOOKUP(2, 1 / ($AE$1:INDIRECT("$AE$"&amp;ROW($AE428)-1) &lt;&gt; ""),ROW($AE$1:INDIRECT("$AE$"&amp;ROW($AD428)-1))), 1)+
INDEX($AE:$AF, LOOKUP(2, 1 / ($AF$1:INDIRECT("$AF$"&amp;ROW($AF428)-1) &lt;&gt; ""),ROW($AF$1:INDIRECT("$AF$"&amp;ROW($AD428)-1))), 1)+
INDEX($AG:$AG, LOOKUP(2, 1 / ($AG$1:INDIRECT("$AG$"&amp;ROW($AG428)-1) &lt;&gt; ""),ROW($AG$1:INDIRECT("$AG$"&amp;ROW($AD428)-1))), 1)+
INDEX($AH:$AH, LOOKUP(2, 1 / ($AH$1:INDIRECT("$AH$"&amp;ROW($AH428)-1) &lt;&gt; ""),ROW($AH$1:INDIRECT("$AH$"&amp;ROW($AD428)-1))), 1)&gt;=510,0,
IF(INDEX($AF:$AF, LOOKUP(2, 1 / ($AF$1:INDIRECT("$AF$"&amp;ROW($AF428)-1) &lt;&gt; ""),ROW($AF$1:INDIRECT("$AF$"&amp;ROW($AF428)-1))), 1)&gt;=255,0,
VLOOKUP(INDIRECT("$G$"&amp;LOOKUP(2, 1 / ($AF$1:INDIRECT("$AF$"&amp;ROW($AF428)-1) &lt;&gt; ""),ROW($AF$1:INDIRECT("$AF$"&amp;ROW($AF428)-1)))), 'EV and Base'!$A$1:$N$671, 6, FALSE))))</f>
        <v>24</v>
      </c>
      <c r="AG428" s="2" cm="1">
        <f t="array" aca="1" ref="AG428" ca="1">IF(NOT(ISNUMBER(INDEX($A:$A, LOOKUP(2, 1 / ($A$1:INDIRECT("$A$"&amp;ROW($A428)) &lt;&gt; ""),ROW($A$1:INDIRECT("$A$"&amp;ROW($A428)))), 1))), "",
INDEX($AG:$AG, LOOKUP(2, 1 / ($AG$1:INDIRECT("$AG$"&amp;ROW($AG428)-1) &lt;&gt; ""),ROW($AG$1:INDIRECT("$AG$"&amp;ROW($AG428)-1))), 1)+
IF(INDEX($AC:$AC, LOOKUP(2, 1 / ($AC$1:INDIRECT("$AC$"&amp;ROW($AC428)-1) &lt;&gt; ""),ROW($AC$1:INDIRECT("$AC$"&amp;ROW($AC428)-1))), 1)+
INDEX($AD:$AD, LOOKUP(2, 1 / ($AD$1:INDIRECT("$AD$"&amp;ROW($AD428)-1) &lt;&gt; ""),ROW($AD$1:INDIRECT("$AD$"&amp;ROW($AD428)-1))), 1)+
INDEX($AE:$AE, LOOKUP(2, 1 / ($AE$1:INDIRECT("$AE$"&amp;ROW($AE428)-1) &lt;&gt; ""),ROW($AE$1:INDIRECT("$AE$"&amp;ROW($AD428)-1))), 1)+
INDEX($AE:$AF, LOOKUP(2, 1 / ($AF$1:INDIRECT("$AF$"&amp;ROW($AF428)-1) &lt;&gt; ""),ROW($AF$1:INDIRECT("$AF$"&amp;ROW($AD428)-1))), 1)+
INDEX($AG:$AG, LOOKUP(2, 1 / ($AG$1:INDIRECT("$AG$"&amp;ROW($AG428)-1) &lt;&gt; ""),ROW($AG$1:INDIRECT("$AG$"&amp;ROW($AD428)-1))), 1)+
INDEX($AH:$AH, LOOKUP(2, 1 / ($AH$1:INDIRECT("$AH$"&amp;ROW($AH428)-1) &lt;&gt; ""),ROW($AH$1:INDIRECT("$AH$"&amp;ROW($AD428)-1))), 1)&gt;=510,0,
IF(INDEX($AG:$AG, LOOKUP(2, 1 / ($AG$1:INDIRECT("$AG$"&amp;ROW($AG428)-1) &lt;&gt; ""),ROW($AG$1:INDIRECT("$AG$"&amp;ROW($AG428)-1))), 1)&gt;=255,0,
VLOOKUP(INDIRECT("$G$"&amp;LOOKUP(2, 1 / ($AG$1:INDIRECT("$AG$"&amp;ROW($AG428)-1) &lt;&gt; ""),ROW($AG$1:INDIRECT("$AG$"&amp;ROW($AG428)-1)))), 'EV and Base'!$A$1:$N$671, 7, FALSE))))</f>
        <v>6</v>
      </c>
      <c r="AH428" s="24" cm="1">
        <f t="array" aca="1" ref="AH428" ca="1">IF(NOT(ISNUMBER(INDEX($A:$A,LOOKUP(2,1/($A$1:INDIRECT("$A$"&amp;ROW($A428))&lt;&gt;""),ROW($A$1:INDIRECT("$A$"&amp;ROW($A428)))),1))),"",
INDEX($AH:$AH,LOOKUP(2,1/($AH$1:INDIRECT("$AH$"&amp;ROW($AH428)-1)&lt;&gt;""),ROW($AH$1:INDIRECT("$AH$"&amp;ROW($AH428)-1))),1)+
IF(INDEX($AC:$AC,LOOKUP(2,1/($AC$1:INDIRECT("$AC$"&amp;ROW($AC428)-1)&lt;&gt;""),ROW($AC$1:INDIRECT("$AC$"&amp;ROW($AC428)-1))),1)+
INDEX($AD:$AD,LOOKUP(2,1/($AD$1:INDIRECT("$AD$"&amp;ROW($AD428)-1)&lt;&gt;""),ROW($AD$1:INDIRECT("$AD$"&amp;ROW($AD428)-1))),1)+
INDEX($AE:$AE,LOOKUP(2,1/($AE$1:INDIRECT("$AE$"&amp;ROW($AE428)-1)&lt;&gt;""),ROW($AE$1:INDIRECT("$AE$"&amp;ROW($AD428)-1))),1)+
INDEX($AE:$AF,LOOKUP(2,1/($AF$1:INDIRECT("$AF$"&amp;ROW($AF428)-1)&lt;&gt;""),ROW($AF$1:INDIRECT("$AF$"&amp;ROW($AD428)-1))),1)+
INDEX($AG:$AG,LOOKUP(2,1/($AG$1:INDIRECT("$AG$"&amp;ROW($AG428)-1)&lt;&gt;""),ROW($AG$1:INDIRECT("$AG$"&amp;ROW($AD428)-1))),1)+
INDEX($AH:$AH,LOOKUP(2,1/($AH$1:INDIRECT("$AH$"&amp;ROW($AH428)-1)&lt;&gt;""),ROW($AH$1:INDIRECT("$AH$"&amp;ROW($AD428)-1))),1)&gt;=510,0,
IF(INDEX($AH:$AH,LOOKUP(2,1/($AH$1:INDIRECT("$AH$"&amp;ROW($AH428)-1)&lt;&gt;""),ROW($AH$1:INDIRECT("$AH$"&amp;ROW($AH428)-1))),1)&gt;=255,0,
VLOOKUP(INDIRECT("$G$"&amp;LOOKUP(2,1/($AH$1:INDIRECT("$AH$"&amp;ROW($AH428)-1)&lt;&gt;""),ROW($AH$1:INDIRECT("$AH$"&amp;ROW($AH428)-1)))),'EV and Base'!$A$1:$N$671,8,FALSE))))</f>
        <v>76</v>
      </c>
      <c r="AI428" s="29" cm="1">
        <f t="array" aca="1" ref="AI428" ca="1">IF(NOT(ISNUMBER(INDEX($A:$A,LOOKUP(2,1/($A$1:INDIRECT("$A$"&amp;ROW($A428))&lt;&gt;""),ROW($A$1:INDIRECT("$A$"&amp;ROW($A428)))),1))),"",
ROUNDDOWN((((2*VLOOKUP($AA428,'EV and Base'!$A$1:$N$671,9,FALSE))+31+ROUNDDOWN($AC428/4,0))*$AB428)/100,0)+$AB428+10)</f>
        <v>174</v>
      </c>
      <c r="AJ428" s="21" cm="1">
        <f t="array" aca="1" ref="AJ428" ca="1">IF(NOT(ISNUMBER(INDEX($A:$A, LOOKUP(2, 1 / ($A$1:INDIRECT("$A$"&amp;ROW($A428)) &lt;&gt; ""),ROW($A$1:INDIRECT("$A$"&amp;ROW($A428)))), 1))), "",
ROUNDDOWN((ROUNDDOWN((((2*VLOOKUP($AA428, 'EV and Base'!$A$1:$N$671, 10, FALSE))+31+ROUNDDOWN($AD428/4, 0))*$AB428)/100, 0)+5)*1.1, 0))</f>
        <v>161</v>
      </c>
      <c r="AK428" s="21" t="str" cm="1">
        <f t="array" aca="1" ref="AK428" ca="1">IF(NOT(ISNUMBER(INDEX($A:$A, LOOKUP(2, 1 / ($A$1:INDIRECT("$A$"&amp;ROW($A428)) &lt;&gt; ""),ROW($A$1:INDIRECT("$A$"&amp;ROW($A428)))), 1))), "",
ROUNDDOWN((ROUNDDOWN((((2*VLOOKUP($AA428, 'EV and Base'!$A$1:$N$671, 11, FALSE))+30+ROUNDDOWN($AE428/4, 0))*$AB428)/100, 0)+5), 0)
&amp;"-"&amp;
ROUNDDOWN((ROUNDDOWN((((2*VLOOKUP($AA428, 'EV and Base'!$A$1:$N$671, 11, FALSE))+31+ROUNDDOWN($AE428/4, 0))*$AB428)/100, 0)+5), 0))</f>
        <v>119-120</v>
      </c>
      <c r="AL428" s="21" t="str" cm="1">
        <f t="array" aca="1" ref="AL428" ca="1">IF(NOT(ISNUMBER(INDEX($A:$A, LOOKUP(2, 1 / ($A$1:INDIRECT("$A$"&amp;ROW($A428)) &lt;&gt; ""),ROW($A$1:INDIRECT("$A$"&amp;ROW($A428)))), 1))), "",
ROUNDDOWN((ROUNDDOWN((((2*VLOOKUP($AA428, 'EV and Base'!$A$1:$N$671, 12, FALSE))+0+ROUNDDOWN($AF428/4, 0))*$AB428)/100, 0)+5)*0.9, 0)
&amp;"-"&amp;
ROUNDDOWN((ROUNDDOWN((((2*VLOOKUP($AA428, 'EV and Base'!$A$1:$N$671, 12, FALSE))+31+ROUNDDOWN($AF428/4, 0))*$AB428)/100, 0)+5)*0.9, 0))</f>
        <v>50-65</v>
      </c>
      <c r="AM428" s="21" t="str" cm="1">
        <f t="array" aca="1" ref="AM428" ca="1">IF(NOT(ISNUMBER(INDEX($A:$A, LOOKUP(2, 1 / ($A$1:INDIRECT("$A$"&amp;ROW($A428)) &lt;&gt; ""),ROW($A$1:INDIRECT("$A$"&amp;ROW($A428)))), 1))), "",
ROUNDDOWN((ROUNDDOWN((((2*VLOOKUP($AA428, 'EV and Base'!$A$1:$N$671, 13, FALSE))+30+ROUNDDOWN($AG428/4, 0))*$AB428)/100, 0)+5), 0)
&amp;"-"&amp;
ROUNDDOWN((ROUNDDOWN((((2*VLOOKUP($AA428, 'EV and Base'!$A$1:$N$671, 13, FALSE))+31+ROUNDDOWN($AG428/4, 0))*$AB428)/100, 0)+5), 0))</f>
        <v>118-119</v>
      </c>
      <c r="AN428" s="25" cm="1">
        <f t="array" aca="1" ref="AN428" ca="1">IF(NOT(ISNUMBER(INDEX($A:$A, LOOKUP(2, 1 / ($A$1:INDIRECT("$A$"&amp;ROW($A428)) &lt;&gt; ""),ROW($A$1:INDIRECT("$A$"&amp;ROW($A428)))), 1))), "",
ROUNDDOWN((ROUNDDOWN((((2*VLOOKUP($AA428, 'EV and Base'!$A$1:$N$671, 14, FALSE))+31+ROUNDDOWN($AH428/4, 0))*$AB428)/100, 0)+5), 0))</f>
        <v>118</v>
      </c>
      <c r="AO428" s="23" cm="1">
        <f t="array" aca="1" ref="AO428" ca="1">IF(NOT(ISNUMBER(INDEX($A:$A, LOOKUP(2, 1 / ($A$1:INDIRECT("$A$"&amp;ROW($A428)) &lt;&gt; ""),ROW($A$1:INDIRECT("$A$"&amp;ROW($A428)))), 1))), "",
ROUNDDOWN((((2*VLOOKUP($AA428, 'EV and Base'!$A$1:$N$671, 9, FALSE))+31+ROUNDDOWN($AC428/4, 0))*$AB428)/100, 0)+$AB428+10)</f>
        <v>174</v>
      </c>
      <c r="AP428" s="2" cm="1">
        <f t="array" aca="1" ref="AP428" ca="1">IF(NOT(ISNUMBER(INDEX($A:$A, LOOKUP(2, 1 / ($A$1:INDIRECT("$A$"&amp;ROW($A428)) &lt;&gt; ""),ROW($A$1:INDIRECT("$A$"&amp;ROW($A428)))), 1))), "",
ROUNDDOWN((ROUNDDOWN((((2*VLOOKUP($AA428, 'EV and Base'!$A$1:$N$671, 10, FALSE))+31+ROUNDDOWN($AD428/4, 0))*$AB428)/100, 0)+5)*1.1, 0))</f>
        <v>161</v>
      </c>
      <c r="AQ428" s="2" cm="1">
        <f t="array" aca="1" ref="AQ428" ca="1">IF(NOT(ISNUMBER(INDEX($A:$A, LOOKUP(2, 1 / ($A$1:INDIRECT("$A$"&amp;ROW($A428)) &lt;&gt; ""),ROW($A$1:INDIRECT("$A$"&amp;ROW($A428)))), 1))), "",
ROUNDDOWN((ROUNDDOWN((((2*VLOOKUP($AA428, 'EV and Base'!$A$1:$N$671, 11, FALSE))+$AV$2+ROUNDDOWN($AE428/4, 0))*$AB428)/100, 0)+5), 0))</f>
        <v>120</v>
      </c>
      <c r="AR428" s="22" cm="1">
        <f t="array" aca="1" ref="AR428" ca="1">IF(NOT(ISNUMBER(INDEX($A:$A, LOOKUP(2, 1 / ($A$1:INDIRECT("$A$"&amp;ROW($A428)) &lt;&gt; ""),ROW($A$1:INDIRECT("$A$"&amp;ROW($A428)))), 1))), "",
ROUNDDOWN((ROUNDDOWN((((2*VLOOKUP($AA428, 'EV and Base'!$A$1:$N$671, 12, FALSE))+$AW$2+ROUNDDOWN($AF428/4, 0))*$AB428)/100, 0)+5)*0.9, 0))</f>
        <v>59</v>
      </c>
      <c r="AS428" s="2" cm="1">
        <f t="array" aca="1" ref="AS428" ca="1">IF(NOT(ISNUMBER(INDEX($A:$A, LOOKUP(2, 1 / ($A$1:INDIRECT("$A$"&amp;ROW($A428)) &lt;&gt; ""),ROW($A$1:INDIRECT("$A$"&amp;ROW($A428)))), 1))), "",
ROUNDDOWN((ROUNDDOWN((((2*VLOOKUP($AA428, 'EV and Base'!$A$1:$N$671, 13, FALSE))+$AX$2+ROUNDDOWN($AG428/4, 0))*$AB428)/100, 0)+5), 0))</f>
        <v>119</v>
      </c>
      <c r="AT428" s="24" cm="1">
        <f t="array" aca="1" ref="AT428" ca="1">IF(NOT(ISNUMBER(INDEX($A:$A, LOOKUP(2, 1 / ($A$1:INDIRECT("$A$"&amp;ROW($A428)) &lt;&gt; ""),ROW($A$1:INDIRECT("$A$"&amp;ROW($A428)))), 1))), "",
ROUNDDOWN((ROUNDDOWN((((2*VLOOKUP($AA428, 'EV and Base'!$A$1:$N$671, 14, FALSE))+31+ROUNDDOWN($AH428/4, 0))*$AB428)/100, 0)+5), 0))</f>
        <v>118</v>
      </c>
      <c r="AU428" s="28">
        <v>255</v>
      </c>
      <c r="AY428" cm="1">
        <f t="array" aca="1" ref="AY428" ca="1">IF(NOT(ISNUMBER(INDEX($A:$A,LOOKUP(2,1/($A$1:INDIRECT("$A$"&amp;ROW($A428))&lt;&gt;""),ROW($A$1:INDIRECT("$A$"&amp;ROW($A428)))),1))),"",
INDEX($AY:$AY,LOOKUP(2,1/($AY$1:INDIRECT("$AY$"&amp;ROW($AY428)-1)&lt;&gt;""),ROW($AY$1:INDIRECT("$AY$"&amp;ROW($AY428)-1))),1)+$BL428)</f>
        <v>154203</v>
      </c>
      <c r="AZ428" s="3" cm="1">
        <f t="array" aca="1" ref="AZ428" ca="1">IF(NOT(ISNUMBER(INDEX($A:$A, LOOKUP(2, 1 / ($A$1:INDIRECT("$A$"&amp;ROW($A428)) &lt;&gt; ""),ROW($A$1:INDIRECT("$A$"&amp;ROW($A428)))), 1))), "",
VLOOKUP(INDIRECT("$G$"&amp;LOOKUP(2, 1 / ($AY$1:INDIRECT("$AY$"&amp;ROW($AY428)-1) &lt;&gt; ""),ROW($AY$1:INDIRECT("$AY$"&amp;ROW($AY428)-1)))),'EV and Base'!A351:N1021,2,FALSE))</f>
        <v>144</v>
      </c>
      <c r="BA428" s="3" cm="1">
        <f t="array" aca="1" ref="BA428" ca="1">IF(NOT(ISNUMBER(INDEX($A:$A, LOOKUP(2, 1 / ($A$1:INDIRECT("$A$"&amp;ROW($A428)) &lt;&gt; ""),ROW($A$1:INDIRECT("$A$"&amp;ROW($A428)))), 1))), "",
INDIRECT("$I$"&amp;LOOKUP(2, 1 / ($AY$1:INDIRECT("$AY$"&amp;ROW($AY428)-1) &lt;&gt; ""),ROW($AY$1:INDIRECT("$AY$"&amp;ROW($AY428)-1)))))</f>
        <v>41</v>
      </c>
      <c r="BB428" s="1" cm="1">
        <f t="array" aca="1" ref="BB428" ca="1">IF(NOT(ISNUMBER(INDEX($A:$A, LOOKUP(2, 1 / ($A$1:INDIRECT("$A$"&amp;ROW($A428)) &lt;&gt; ""),ROW($A$1:INDIRECT("$A$"&amp;ROW($A428)))), 1))), "",
INDIRECT("$AB$"&amp;LOOKUP(2, 1 / ($AY$1:INDIRECT("$AY$"&amp;ROW($AY428)-1) &lt;&gt; ""),ROW($AY$1:INDIRECT("$AY$"&amp;ROW($AY428)-1)))))</f>
        <v>54</v>
      </c>
      <c r="BC428" s="3" cm="1">
        <f t="array" aca="1" ref="BC428" ca="1">IF(NOT(ISNUMBER(INDEX($A:$A,LOOKUP(2,1/($A$1:INDIRECT("$A$"&amp;ROW($A428))&lt;&gt;""),ROW($A$1:INDIRECT("$A$"&amp;ROW($A428)))),1))),"",
$BA428+$BA428+10)</f>
        <v>92</v>
      </c>
      <c r="BD428" s="3" cm="1">
        <f t="array" aca="1" ref="BD428" ca="1">IF(NOT(ISNUMBER(INDEX($A:$A,LOOKUP(2,1/($A$1:INDIRECT("$A$"&amp;ROW($A428))&lt;&gt;""),ROW($A$1:INDIRECT("$A$"&amp;ROW($A428)))),1))),"",
$BA428+$BB428+10)</f>
        <v>105</v>
      </c>
      <c r="BE428" s="3" cm="1">
        <f t="array" aca="1" ref="BE428" ca="1">IF(NOT(ISNUMBER(INDEX($A:$A,LOOKUP(2,1/($A$1:INDIRECT("$A$"&amp;ROW($A428))&lt;&gt;""),ROW($A$1:INDIRECT("$A$"&amp;ROW($A428)))),1))),"",
$BC428*$BC428)</f>
        <v>8464</v>
      </c>
      <c r="BF428" s="3" cm="1">
        <f t="array" aca="1" ref="BF428" ca="1">IF(NOT(ISNUMBER(INDEX($A:$A,LOOKUP(2,1/($A$1:INDIRECT("$A$"&amp;ROW($A428))&lt;&gt;""),ROW($A$1:INDIRECT("$A$"&amp;ROW($A428)))),1))),"",
$BD428*$BD428)</f>
        <v>11025</v>
      </c>
      <c r="BG428" s="3" cm="1">
        <f t="array" aca="1" ref="BG428" ca="1">IF(NOT(ISNUMBER(INDEX($A:$A,LOOKUP(2,1/($A$1:INDIRECT("$A$"&amp;ROW($A428))&lt;&gt;""),ROW($A$1:INDIRECT("$A$"&amp;ROW($A428)))),1))),"",
_xlfn.FLOOR.MATH(1.5*_xlfn.FLOOR.MATH($AZ428*BA428/5)))</f>
        <v>1770</v>
      </c>
      <c r="BH428" s="3" cm="1">
        <f t="array" aca="1" ref="BH428" ca="1">IF(NOT(ISNUMBER(INDEX($A:$A, LOOKUP(2, 1 / ($A$1:INDIRECT("$A$"&amp;ROW($A428)) &lt;&gt; ""),ROW($A$1:INDIRECT("$A$"&amp;ROW($A428)))), 1))), "",
_xlfn.FLOOR.MATH($BG428/IF(OR(INDIRECT("$C$"&amp;LOOKUP(2, 1 / ($AY$1:INDIRECT("$AY$"&amp;ROW($AY428)-1) &lt;&gt; ""),ROW($AY$1:INDIRECT("$AY$"&amp;ROW($AY428)-1))))="Multi",
INDIRECT("$C$"&amp;LOOKUP(2, 1 / ($AY$1:INDIRECT("$AY$"&amp;ROW($AY428)-1) &lt;&gt; ""),ROW($AY$1:INDIRECT("$AY$"&amp;ROW($AY428)-1))))="Double"),2,1)))</f>
        <v>1770</v>
      </c>
      <c r="BI428" s="3" cm="1">
        <f t="array" aca="1" ref="BI428" ca="1">IF(NOT(ISNUMBER(INDEX($A:$A,LOOKUP(2,1/($A$1:INDIRECT("$A$"&amp;ROW($A428))&lt;&gt;""),ROW($A$1:INDIRECT("$A$"&amp;ROW($A428)))),1))),"",
VLOOKUP($BC428,GameFreakSQRT!$A$1:$B$200,2,FALSE))</f>
        <v>39287</v>
      </c>
      <c r="BJ428" s="3" cm="1">
        <f t="array" aca="1" ref="BJ428" ca="1">IF(NOT(ISNUMBER(INDEX($A:$A,LOOKUP(2,1/($A$1:INDIRECT("$A$"&amp;ROW($A428))&lt;&gt;""),ROW($A$1:INDIRECT("$A$"&amp;ROW($A428)))),1))),"",
VLOOKUP($BD428,GameFreakSQRT!$A$1:$B$200,2,FALSE))</f>
        <v>41972</v>
      </c>
      <c r="BK428" s="3" cm="1">
        <f t="array" aca="1" ref="BK428" ca="1">IF(NOT(ISNUMBER(INDEX($A:$A,LOOKUP(2,1/($A$1:INDIRECT("$A$"&amp;ROW($A428))&lt;&gt;""),ROW($A$1:INDIRECT("$A$"&amp;ROW($A428)))),1))),"",
_xlfn.FLOOR.MATH((($BI428*$BE428)*$BH428)/($BJ428*$BF428))+1)</f>
        <v>1272</v>
      </c>
      <c r="BL428" s="3" cm="1">
        <f t="array" aca="1" ref="BL428" ca="1">IF(NOT(ISNUMBER(INDEX($A:$A,LOOKUP(2,1/($A$1:INDIRECT("$A$"&amp;ROW($A428))&lt;&gt;""),ROW($A$1:INDIRECT("$A$"&amp;ROW($A428)))),1))),"",
_xlfn.FLOOR.MATH($BK428*IF(NOT(INDIRECT("$Z$"&amp;LOOKUP(2, 1 / ($AY$1:INDIRECT("$AY$"&amp;ROW($AY428)-1) &lt;&gt; ""),ROW($AY$1:INDIRECT("$AY$"&amp;ROW($AY428)-1))))=""),1.5,1)))</f>
        <v>1908</v>
      </c>
      <c r="BM428" s="3" cm="1">
        <f t="array" aca="1" ref="BM428" ca="1">IF(NOT(ISNUMBER(INDEX($A:$A, LOOKUP(2, 1 / ($A$1:INDIRECT("$A$"&amp;ROW($A428)) &lt;&gt; ""),ROW($A$1:INDIRECT("$A$"&amp;ROW($A428)))), 1))), "",
INDIRECT("$Y$"&amp;LOOKUP(2, 1 / ($AY$1:INDIRECT("$AY$"&amp;ROW($AY428)-1) &lt;&gt; ""),ROW($AY$1:INDIRECT("$AY$"&amp;ROW($AY428)-1)))))</f>
        <v>1908</v>
      </c>
      <c r="BN428" s="3" t="b">
        <f t="shared" ca="1" si="37"/>
        <v>1</v>
      </c>
    </row>
    <row r="429" spans="1:66" x14ac:dyDescent="0.45">
      <c r="A429" s="69">
        <v>95</v>
      </c>
      <c r="B429" s="69" t="s">
        <v>706</v>
      </c>
      <c r="C429" s="66" t="s">
        <v>46</v>
      </c>
      <c r="D429" s="66" t="s">
        <v>692</v>
      </c>
      <c r="E429" s="66" t="s">
        <v>48</v>
      </c>
      <c r="F429" s="56">
        <v>1</v>
      </c>
      <c r="G429" s="2" t="s">
        <v>696</v>
      </c>
      <c r="H429" s="2" t="s">
        <v>50</v>
      </c>
      <c r="I429" s="2">
        <v>39</v>
      </c>
      <c r="J429" s="2" t="s">
        <v>137</v>
      </c>
      <c r="K429" s="2" t="s">
        <v>318</v>
      </c>
      <c r="L429" s="2" t="s">
        <v>53</v>
      </c>
      <c r="M429" s="2" t="s">
        <v>177</v>
      </c>
      <c r="N429" s="2" t="s">
        <v>697</v>
      </c>
      <c r="O429" s="2" t="s">
        <v>698</v>
      </c>
      <c r="P429" s="2" t="s">
        <v>104</v>
      </c>
      <c r="Q429" s="2">
        <v>12</v>
      </c>
      <c r="R429" s="2">
        <f>_xlfn.FLOOR.MATH((((2*VLOOKUP(G429, 'EV and Base'!$A$1:$N$671, 9, FALSE))+$Q429)*$I429)/100)+$I429+10</f>
        <v>94</v>
      </c>
      <c r="S429" s="2">
        <f>_xlfn.FLOOR.MATH((_xlfn.FLOOR.MATH((((2*VLOOKUP($G429, 'EV and Base'!$A$1:$N$671, 10, FALSE))+$Q429)*$I429)/100)+5)*
IF(OR($J429="Lonely", $J429="Brave", $J429="Adamant", $J429="Naughty"), 1.1,
IF(OR($J429="Bold", $J429="Timid", $J429="Modest", $J429="Calm"), 0.9, 1)))</f>
        <v>66</v>
      </c>
      <c r="T429" s="2">
        <f>_xlfn.FLOOR.MATH((_xlfn.FLOOR.MATH((((2*VLOOKUP($G429, 'EV and Base'!$A$1:$N$671, 11, FALSE))+$Q429)*$I429)/100)+5)*
IF(OR($J429="Bold", $J429="Relaxed", $J429="Impish", $J429="Lax"), 1.1,
IF(OR($J429="Lonely", $J429="Hasty", $J429="Mild", $J429="Gentle"), 0.9, 1)))</f>
        <v>43</v>
      </c>
      <c r="U429" s="2">
        <f>_xlfn.FLOOR.MATH((_xlfn.FLOOR.MATH((((2*VLOOKUP($G429, 'EV and Base'!$A$1:$N$671, 12, FALSE))+$Q429)*$I429)/100)+5)*
IF(OR($J429="Modest", $J429="Mild", $J429="Quiet", $J429="Rash"), 1.1,
IF(OR($J429="Adamant", $J429="Impish", $J429="Jolly", $J429="Careful"), 0.9, 1)))</f>
        <v>44</v>
      </c>
      <c r="V429" s="2">
        <f>_xlfn.FLOOR.MATH((_xlfn.FLOOR.MATH((((2*VLOOKUP($G429, 'EV and Base'!$A$1:$N$671, 13, FALSE))+$Q429)*$I429)/100)+5)*
IF(OR($J429="Calm", $J429="Gentle", $J429="Sassy", $J429="Careful"), 1.1,
IF(OR($J429="Naughty", $J429="Lax", $J429="Naive", $J429="Rash"), 0.9, 1)))</f>
        <v>48</v>
      </c>
      <c r="W429" s="2">
        <f>_xlfn.FLOOR.MATH((_xlfn.FLOOR.MATH((((2*VLOOKUP($G429, 'EV and Base'!$A$1:$N$671, 14, FALSE))+$Q429)*$I429)/100)+5)*
IF(OR($J429="Timid", $J429="Hasty", $J429="Jolly", $J429="Naive"), 1.1,
IF(OR($J429="Brave", $J429="Relaxed", $J429="Quiet", $J429="Sassy"), 0.9, 1)))</f>
        <v>39</v>
      </c>
      <c r="X429" s="66">
        <v>2340</v>
      </c>
      <c r="Y429" s="1">
        <v>711</v>
      </c>
      <c r="Z429" s="1">
        <v>1</v>
      </c>
      <c r="AA429" s="23" t="str" cm="1">
        <f t="array" aca="1" ref="AA429" ca="1">IF(NOT(ISNUMBER(INDEX($A:$A,LOOKUP(2,1/($A$1:INDIRECT("$A$"&amp;ROW($A429))&lt;&gt;""),ROW($A$1:INDIRECT("$A$"&amp;ROW($A429)))),1))),"",
IF(NOT(ISNUMBER($A429)),$AA428,
IF($AB429&lt;16,"Lillipup",
IF($AB429&lt;32,"Herdier",
"Stoutland"))))</f>
        <v>Stoutland</v>
      </c>
      <c r="AB429" s="25" cm="1">
        <f t="array" aca="1" ref="AB429" ca="1">IF(NOT(ISNUMBER(INDEX($A:$A, LOOKUP(2, 1 / ($A$1:INDIRECT("$A$"&amp;ROW($A429)) &lt;&gt; ""),ROW($A$1:INDIRECT("$A$"&amp;ROW($A429)))), 1))), "",
VLOOKUP($AY429,'Medium-Slow'!$A$1:$B$101,2,TRUE))</f>
        <v>54</v>
      </c>
      <c r="AC429" s="23" cm="1">
        <f t="array" aca="1" ref="AC429" ca="1">IF(NOT(ISNUMBER(INDEX($A:$A, LOOKUP(2, 1 / ($A$1:INDIRECT("$A$"&amp;ROW($A429)) &lt;&gt; ""),ROW($A$1:INDIRECT("$A$"&amp;ROW($A429)))), 1))), "",
INDEX($AC:$AC, LOOKUP(2, 1 / ($AC$1:INDIRECT("$AC$"&amp;ROW($AC429)-1) &lt;&gt; ""),ROW($AC$1:INDIRECT("$AC$"&amp;ROW($AC429)-1))), 1)+
IF(INDEX($AC:$AC, LOOKUP(2, 1 / ($AC$1:INDIRECT("$AC$"&amp;ROW($AC429)-1) &lt;&gt; ""),ROW($AC$1:INDIRECT("$AC$"&amp;ROW($AC429)-1))), 1)+
INDEX($AD:$AD, LOOKUP(2, 1 / ($AD$1:INDIRECT("$AD$"&amp;ROW($AD429)-1) &lt;&gt; ""),ROW($AD$1:INDIRECT("$AD$"&amp;ROW($AD429)-1))), 1)+
INDEX($AE:$AE, LOOKUP(2, 1 / ($AE$1:INDIRECT("$AE$"&amp;ROW($AE429)-1) &lt;&gt; ""),ROW($AE$1:INDIRECT("$AE$"&amp;ROW($AD429)-1))), 1)+
INDEX($AE:$AF, LOOKUP(2, 1 / ($AF$1:INDIRECT("$AF$"&amp;ROW($AF429)-1) &lt;&gt; ""),ROW($AF$1:INDIRECT("$AF$"&amp;ROW($AD429)-1))), 1)+
INDEX($AG:$AG, LOOKUP(2, 1 / ($AG$1:INDIRECT("$AG$"&amp;ROW($AG429)-1) &lt;&gt; ""),ROW($AG$1:INDIRECT("$AG$"&amp;ROW($AD429)-1))), 1)+
INDEX($AH:$AH, LOOKUP(2, 1 / ($AH$1:INDIRECT("$AH$"&amp;ROW($AH429)-1) &lt;&gt; ""),ROW($AH$1:INDIRECT("$AH$"&amp;ROW($AD429)-1))), 1)&gt;=510,0,
IF(INDEX($AC:$AC, LOOKUP(2, 1 / ($AC$1:INDIRECT("$AC$"&amp;ROW($AC429)-1) &lt;&gt; ""),ROW($AC$1:INDIRECT("$AC$"&amp;ROW($AC429)-1))), 1)&gt;=255,0,
VLOOKUP(INDIRECT("$G$"&amp;LOOKUP(2, 1 / ($AC$1:INDIRECT("$AC$"&amp;ROW($AC429)-1) &lt;&gt; ""),ROW($AC$1:INDIRECT("$AC$"&amp;ROW($AC429)-1)))), 'EV and Base'!$A$1:$N$671, 3, FALSE))))</f>
        <v>12</v>
      </c>
      <c r="AD429" s="2" cm="1">
        <f t="array" aca="1" ref="AD429" ca="1">IF(NOT(ISNUMBER(INDEX($A:$A, LOOKUP(2, 1 / ($A$1:INDIRECT("$A$"&amp;ROW($A429)) &lt;&gt; ""),ROW($A$1:INDIRECT("$A$"&amp;ROW($A429)))), 1))), "",
INDEX($AD:$AD, LOOKUP(2, 1 / ($AD$1:INDIRECT("$AD$"&amp;ROW($AD429)-1) &lt;&gt; ""),ROW($AD$1:INDIRECT("$AD$"&amp;ROW($AD429)-1))), 1)+
IF(INDEX($AC:$AC, LOOKUP(2, 1 / ($AC$1:INDIRECT("$AC$"&amp;ROW($AC429)-1) &lt;&gt; ""),ROW($AC$1:INDIRECT("$AC$"&amp;ROW($AC429)-1))), 1)+
INDEX($AD:$AD, LOOKUP(2, 1 / ($AD$1:INDIRECT("$AD$"&amp;ROW($AD429)-1) &lt;&gt; ""),ROW($AD$1:INDIRECT("$AD$"&amp;ROW($AD429)-1))), 1)+
INDEX($AE:$AE, LOOKUP(2, 1 / ($AE$1:INDIRECT("$AE$"&amp;ROW($AE429)-1) &lt;&gt; ""),ROW($AE$1:INDIRECT("$AE$"&amp;ROW($AD429)-1))), 1)+
INDEX($AE:$AF, LOOKUP(2, 1 / ($AF$1:INDIRECT("$AF$"&amp;ROW($AF429)-1) &lt;&gt; ""),ROW($AF$1:INDIRECT("$AF$"&amp;ROW($AD429)-1))), 1)+
INDEX($AG:$AG, LOOKUP(2, 1 / ($AG$1:INDIRECT("$AG$"&amp;ROW($AG429)-1) &lt;&gt; ""),ROW($AG$1:INDIRECT("$AG$"&amp;ROW($AD429)-1))), 1)+
INDEX($AH:$AH, LOOKUP(2, 1 / ($AH$1:INDIRECT("$AH$"&amp;ROW($AH429)-1) &lt;&gt; ""),ROW($AH$1:INDIRECT("$AH$"&amp;ROW($AD429)-1))), 1)&gt;=510,0,
IF(INDEX($AD:$AD, LOOKUP(2, 1 / ($AD$1:INDIRECT("$AD$"&amp;ROW($AD429)-1) &lt;&gt; ""),ROW($AD$1:INDIRECT("$AD$"&amp;ROW($AD429)-1))), 1)&gt;=255,0,
VLOOKUP(INDIRECT("$G$"&amp;LOOKUP(2, 1 / ($AD$1:INDIRECT("$AD$"&amp;ROW($AD429)-1) &lt;&gt; ""),ROW($AD$1:INDIRECT("$AD$"&amp;ROW($AD429)-1)))), 'EV and Base'!$A$1:$N$671, 4, FALSE))))</f>
        <v>133</v>
      </c>
      <c r="AE429" s="2" cm="1">
        <f t="array" aca="1" ref="AE429" ca="1">IF(NOT(ISNUMBER(INDEX($A:$A,LOOKUP(2,1/($A$1:INDIRECT("$A$"&amp;ROW($A429))&lt;&gt;""),ROW($A$1:INDIRECT("$A$"&amp;ROW($A429)))),1))),"",
INDEX($AE:$AE,LOOKUP(2,1/($AE$1:INDIRECT("$AE$"&amp;ROW($AE429)-1)&lt;&gt;""),ROW($AE$1:INDIRECT("$AE$"&amp;ROW($AE429)-1))),1)+
IF(INDEX($AC:$AC,LOOKUP(2,1/($AC$1:INDIRECT("$AC$"&amp;ROW($AC429)-1)&lt;&gt;""),ROW($AC$1:INDIRECT("$AC$"&amp;ROW($AC429)-1))),1)+
INDEX($AD:$AD,LOOKUP(2,1/($AD$1:INDIRECT("$AD$"&amp;ROW($AD429)-1)&lt;&gt;""),ROW($AD$1:INDIRECT("$AD$"&amp;ROW($AD429)-1))),1)+
INDEX($AE:$AE,LOOKUP(2,1/($AE$1:INDIRECT("$AE$"&amp;ROW($AE429)-1)&lt;&gt;""),ROW($AE$1:INDIRECT("$AE$"&amp;ROW($AD429)-1))),1)+
INDEX($AE:$AF,LOOKUP(2,1/($AF$1:INDIRECT("$AF$"&amp;ROW($AF429)-1)&lt;&gt;""),ROW($AF$1:INDIRECT("$AF$"&amp;ROW($AD429)-1))),1)+
INDEX($AG:$AG,LOOKUP(2,1/($AG$1:INDIRECT("$AG$"&amp;ROW($AG429)-1)&lt;&gt;""),ROW($AG$1:INDIRECT("$AG$"&amp;ROW($AD429)-1))),1)+
INDEX($AH:$AH,LOOKUP(2,1/($AH$1:INDIRECT("$AH$"&amp;ROW($AH429)-1)&lt;&gt;""),ROW($AH$1:INDIRECT("$AH$"&amp;ROW($AD429)-1))),1)&gt;=510,0,
IF(INDEX($AE:$AE,LOOKUP(2,1/($AE$1:INDIRECT("$AE$"&amp;ROW($AE429)-1)&lt;&gt;""),ROW($AE$1:INDIRECT("$AE$"&amp;ROW($AE429)-1))),1)&gt;=255,0,
VLOOKUP(INDIRECT("$G$"&amp;LOOKUP(2,1/($AE$1:INDIRECT("$AE$"&amp;ROW($AE429)-1)&lt;&gt;""),ROW($AE$1:INDIRECT("$AE$"&amp;ROW($AE429)-1)))),'EV and Base'!$A$1:$N$671,5,FALSE))))</f>
        <v>11</v>
      </c>
      <c r="AF429" s="2" cm="1">
        <f t="array" aca="1" ref="AF429" ca="1">IF(NOT(ISNUMBER(INDEX($A:$A, LOOKUP(2, 1 / ($A$1:INDIRECT("$A$"&amp;ROW($A429)) &lt;&gt; ""),ROW($A$1:INDIRECT("$A$"&amp;ROW($A429)))), 1))), "",
INDEX($AF:$AF, LOOKUP(2, 1 / ($AF$1:INDIRECT("$AF$"&amp;ROW($AF429)-1) &lt;&gt; ""),ROW($AF$1:INDIRECT("$AF$"&amp;ROW($AF429)-1))), 1)+
IF(INDEX($AC:$AC, LOOKUP(2, 1 / ($AC$1:INDIRECT("$AC$"&amp;ROW($AC429)-1) &lt;&gt; ""),ROW($AC$1:INDIRECT("$AC$"&amp;ROW($AC429)-1))), 1)+
INDEX($AD:$AD, LOOKUP(2, 1 / ($AD$1:INDIRECT("$AD$"&amp;ROW($AD429)-1) &lt;&gt; ""),ROW($AD$1:INDIRECT("$AD$"&amp;ROW($AD429)-1))), 1)+
INDEX($AE:$AE, LOOKUP(2, 1 / ($AE$1:INDIRECT("$AE$"&amp;ROW($AE429)-1) &lt;&gt; ""),ROW($AE$1:INDIRECT("$AE$"&amp;ROW($AD429)-1))), 1)+
INDEX($AE:$AF, LOOKUP(2, 1 / ($AF$1:INDIRECT("$AF$"&amp;ROW($AF429)-1) &lt;&gt; ""),ROW($AF$1:INDIRECT("$AF$"&amp;ROW($AD429)-1))), 1)+
INDEX($AG:$AG, LOOKUP(2, 1 / ($AG$1:INDIRECT("$AG$"&amp;ROW($AG429)-1) &lt;&gt; ""),ROW($AG$1:INDIRECT("$AG$"&amp;ROW($AD429)-1))), 1)+
INDEX($AH:$AH, LOOKUP(2, 1 / ($AH$1:INDIRECT("$AH$"&amp;ROW($AH429)-1) &lt;&gt; ""),ROW($AH$1:INDIRECT("$AH$"&amp;ROW($AD429)-1))), 1)&gt;=510,0,
IF(INDEX($AF:$AF, LOOKUP(2, 1 / ($AF$1:INDIRECT("$AF$"&amp;ROW($AF429)-1) &lt;&gt; ""),ROW($AF$1:INDIRECT("$AF$"&amp;ROW($AF429)-1))), 1)&gt;=255,0,
VLOOKUP(INDIRECT("$G$"&amp;LOOKUP(2, 1 / ($AF$1:INDIRECT("$AF$"&amp;ROW($AF429)-1) &lt;&gt; ""),ROW($AF$1:INDIRECT("$AF$"&amp;ROW($AF429)-1)))), 'EV and Base'!$A$1:$N$671, 6, FALSE))))</f>
        <v>24</v>
      </c>
      <c r="AG429" s="2" cm="1">
        <f t="array" aca="1" ref="AG429" ca="1">IF(NOT(ISNUMBER(INDEX($A:$A, LOOKUP(2, 1 / ($A$1:INDIRECT("$A$"&amp;ROW($A429)) &lt;&gt; ""),ROW($A$1:INDIRECT("$A$"&amp;ROW($A429)))), 1))), "",
INDEX($AG:$AG, LOOKUP(2, 1 / ($AG$1:INDIRECT("$AG$"&amp;ROW($AG429)-1) &lt;&gt; ""),ROW($AG$1:INDIRECT("$AG$"&amp;ROW($AG429)-1))), 1)+
IF(INDEX($AC:$AC, LOOKUP(2, 1 / ($AC$1:INDIRECT("$AC$"&amp;ROW($AC429)-1) &lt;&gt; ""),ROW($AC$1:INDIRECT("$AC$"&amp;ROW($AC429)-1))), 1)+
INDEX($AD:$AD, LOOKUP(2, 1 / ($AD$1:INDIRECT("$AD$"&amp;ROW($AD429)-1) &lt;&gt; ""),ROW($AD$1:INDIRECT("$AD$"&amp;ROW($AD429)-1))), 1)+
INDEX($AE:$AE, LOOKUP(2, 1 / ($AE$1:INDIRECT("$AE$"&amp;ROW($AE429)-1) &lt;&gt; ""),ROW($AE$1:INDIRECT("$AE$"&amp;ROW($AD429)-1))), 1)+
INDEX($AE:$AF, LOOKUP(2, 1 / ($AF$1:INDIRECT("$AF$"&amp;ROW($AF429)-1) &lt;&gt; ""),ROW($AF$1:INDIRECT("$AF$"&amp;ROW($AD429)-1))), 1)+
INDEX($AG:$AG, LOOKUP(2, 1 / ($AG$1:INDIRECT("$AG$"&amp;ROW($AG429)-1) &lt;&gt; ""),ROW($AG$1:INDIRECT("$AG$"&amp;ROW($AD429)-1))), 1)+
INDEX($AH:$AH, LOOKUP(2, 1 / ($AH$1:INDIRECT("$AH$"&amp;ROW($AH429)-1) &lt;&gt; ""),ROW($AH$1:INDIRECT("$AH$"&amp;ROW($AD429)-1))), 1)&gt;=510,0,
IF(INDEX($AG:$AG, LOOKUP(2, 1 / ($AG$1:INDIRECT("$AG$"&amp;ROW($AG429)-1) &lt;&gt; ""),ROW($AG$1:INDIRECT("$AG$"&amp;ROW($AG429)-1))), 1)&gt;=255,0,
VLOOKUP(INDIRECT("$G$"&amp;LOOKUP(2, 1 / ($AG$1:INDIRECT("$AG$"&amp;ROW($AG429)-1) &lt;&gt; ""),ROW($AG$1:INDIRECT("$AG$"&amp;ROW($AG429)-1)))), 'EV and Base'!$A$1:$N$671, 7, FALSE))))</f>
        <v>6</v>
      </c>
      <c r="AH429" s="24" cm="1">
        <f t="array" aca="1" ref="AH429" ca="1">IF(NOT(ISNUMBER(INDEX($A:$A,LOOKUP(2,1/($A$1:INDIRECT("$A$"&amp;ROW($A429))&lt;&gt;""),ROW($A$1:INDIRECT("$A$"&amp;ROW($A429)))),1))),"",
INDEX($AH:$AH,LOOKUP(2,1/($AH$1:INDIRECT("$AH$"&amp;ROW($AH429)-1)&lt;&gt;""),ROW($AH$1:INDIRECT("$AH$"&amp;ROW($AH429)-1))),1)+
IF(INDEX($AC:$AC,LOOKUP(2,1/($AC$1:INDIRECT("$AC$"&amp;ROW($AC429)-1)&lt;&gt;""),ROW($AC$1:INDIRECT("$AC$"&amp;ROW($AC429)-1))),1)+
INDEX($AD:$AD,LOOKUP(2,1/($AD$1:INDIRECT("$AD$"&amp;ROW($AD429)-1)&lt;&gt;""),ROW($AD$1:INDIRECT("$AD$"&amp;ROW($AD429)-1))),1)+
INDEX($AE:$AE,LOOKUP(2,1/($AE$1:INDIRECT("$AE$"&amp;ROW($AE429)-1)&lt;&gt;""),ROW($AE$1:INDIRECT("$AE$"&amp;ROW($AD429)-1))),1)+
INDEX($AE:$AF,LOOKUP(2,1/($AF$1:INDIRECT("$AF$"&amp;ROW($AF429)-1)&lt;&gt;""),ROW($AF$1:INDIRECT("$AF$"&amp;ROW($AD429)-1))),1)+
INDEX($AG:$AG,LOOKUP(2,1/($AG$1:INDIRECT("$AG$"&amp;ROW($AG429)-1)&lt;&gt;""),ROW($AG$1:INDIRECT("$AG$"&amp;ROW($AD429)-1))),1)+
INDEX($AH:$AH,LOOKUP(2,1/($AH$1:INDIRECT("$AH$"&amp;ROW($AH429)-1)&lt;&gt;""),ROW($AH$1:INDIRECT("$AH$"&amp;ROW($AD429)-1))),1)&gt;=510,0,
IF(INDEX($AH:$AH,LOOKUP(2,1/($AH$1:INDIRECT("$AH$"&amp;ROW($AH429)-1)&lt;&gt;""),ROW($AH$1:INDIRECT("$AH$"&amp;ROW($AH429)-1))),1)&gt;=255,0,
VLOOKUP(INDIRECT("$G$"&amp;LOOKUP(2,1/($AH$1:INDIRECT("$AH$"&amp;ROW($AH429)-1)&lt;&gt;""),ROW($AH$1:INDIRECT("$AH$"&amp;ROW($AH429)-1)))),'EV and Base'!$A$1:$N$671,8,FALSE))))</f>
        <v>76</v>
      </c>
      <c r="AI429" s="29" cm="1">
        <f t="array" aca="1" ref="AI429" ca="1">IF(NOT(ISNUMBER(INDEX($A:$A,LOOKUP(2,1/($A$1:INDIRECT("$A$"&amp;ROW($A429))&lt;&gt;""),ROW($A$1:INDIRECT("$A$"&amp;ROW($A429)))),1))),"",
ROUNDDOWN((((2*VLOOKUP($AA429,'EV and Base'!$A$1:$N$671,9,FALSE))+31+ROUNDDOWN($AC429/4,0))*$AB429)/100,0)+$AB429+10)</f>
        <v>174</v>
      </c>
      <c r="AJ429" s="21" cm="1">
        <f t="array" aca="1" ref="AJ429" ca="1">IF(NOT(ISNUMBER(INDEX($A:$A, LOOKUP(2, 1 / ($A$1:INDIRECT("$A$"&amp;ROW($A429)) &lt;&gt; ""),ROW($A$1:INDIRECT("$A$"&amp;ROW($A429)))), 1))), "",
ROUNDDOWN((ROUNDDOWN((((2*VLOOKUP($AA429, 'EV and Base'!$A$1:$N$671, 10, FALSE))+31+ROUNDDOWN($AD429/4, 0))*$AB429)/100, 0)+5)*1.1, 0))</f>
        <v>161</v>
      </c>
      <c r="AK429" s="21" t="str" cm="1">
        <f t="array" aca="1" ref="AK429" ca="1">IF(NOT(ISNUMBER(INDEX($A:$A, LOOKUP(2, 1 / ($A$1:INDIRECT("$A$"&amp;ROW($A429)) &lt;&gt; ""),ROW($A$1:INDIRECT("$A$"&amp;ROW($A429)))), 1))), "",
ROUNDDOWN((ROUNDDOWN((((2*VLOOKUP($AA429, 'EV and Base'!$A$1:$N$671, 11, FALSE))+30+ROUNDDOWN($AE429/4, 0))*$AB429)/100, 0)+5), 0)
&amp;"-"&amp;
ROUNDDOWN((ROUNDDOWN((((2*VLOOKUP($AA429, 'EV and Base'!$A$1:$N$671, 11, FALSE))+31+ROUNDDOWN($AE429/4, 0))*$AB429)/100, 0)+5), 0))</f>
        <v>119-120</v>
      </c>
      <c r="AL429" s="21" t="str" cm="1">
        <f t="array" aca="1" ref="AL429" ca="1">IF(NOT(ISNUMBER(INDEX($A:$A, LOOKUP(2, 1 / ($A$1:INDIRECT("$A$"&amp;ROW($A429)) &lt;&gt; ""),ROW($A$1:INDIRECT("$A$"&amp;ROW($A429)))), 1))), "",
ROUNDDOWN((ROUNDDOWN((((2*VLOOKUP($AA429, 'EV and Base'!$A$1:$N$671, 12, FALSE))+0+ROUNDDOWN($AF429/4, 0))*$AB429)/100, 0)+5)*0.9, 0)
&amp;"-"&amp;
ROUNDDOWN((ROUNDDOWN((((2*VLOOKUP($AA429, 'EV and Base'!$A$1:$N$671, 12, FALSE))+31+ROUNDDOWN($AF429/4, 0))*$AB429)/100, 0)+5)*0.9, 0))</f>
        <v>50-65</v>
      </c>
      <c r="AM429" s="21" t="str" cm="1">
        <f t="array" aca="1" ref="AM429" ca="1">IF(NOT(ISNUMBER(INDEX($A:$A, LOOKUP(2, 1 / ($A$1:INDIRECT("$A$"&amp;ROW($A429)) &lt;&gt; ""),ROW($A$1:INDIRECT("$A$"&amp;ROW($A429)))), 1))), "",
ROUNDDOWN((ROUNDDOWN((((2*VLOOKUP($AA429, 'EV and Base'!$A$1:$N$671, 13, FALSE))+30+ROUNDDOWN($AG429/4, 0))*$AB429)/100, 0)+5), 0)
&amp;"-"&amp;
ROUNDDOWN((ROUNDDOWN((((2*VLOOKUP($AA429, 'EV and Base'!$A$1:$N$671, 13, FALSE))+31+ROUNDDOWN($AG429/4, 0))*$AB429)/100, 0)+5), 0))</f>
        <v>118-119</v>
      </c>
      <c r="AN429" s="25" cm="1">
        <f t="array" aca="1" ref="AN429" ca="1">IF(NOT(ISNUMBER(INDEX($A:$A, LOOKUP(2, 1 / ($A$1:INDIRECT("$A$"&amp;ROW($A429)) &lt;&gt; ""),ROW($A$1:INDIRECT("$A$"&amp;ROW($A429)))), 1))), "",
ROUNDDOWN((ROUNDDOWN((((2*VLOOKUP($AA429, 'EV and Base'!$A$1:$N$671, 14, FALSE))+31+ROUNDDOWN($AH429/4, 0))*$AB429)/100, 0)+5), 0))</f>
        <v>118</v>
      </c>
      <c r="AO429" s="23" cm="1">
        <f t="array" aca="1" ref="AO429" ca="1">IF(NOT(ISNUMBER(INDEX($A:$A, LOOKUP(2, 1 / ($A$1:INDIRECT("$A$"&amp;ROW($A429)) &lt;&gt; ""),ROW($A$1:INDIRECT("$A$"&amp;ROW($A429)))), 1))), "",
ROUNDDOWN((((2*VLOOKUP($AA429, 'EV and Base'!$A$1:$N$671, 9, FALSE))+31+ROUNDDOWN($AC429/4, 0))*$AB429)/100, 0)+$AB429+10)</f>
        <v>174</v>
      </c>
      <c r="AP429" s="2" cm="1">
        <f t="array" aca="1" ref="AP429" ca="1">IF(NOT(ISNUMBER(INDEX($A:$A, LOOKUP(2, 1 / ($A$1:INDIRECT("$A$"&amp;ROW($A429)) &lt;&gt; ""),ROW($A$1:INDIRECT("$A$"&amp;ROW($A429)))), 1))), "",
ROUNDDOWN((ROUNDDOWN((((2*VLOOKUP($AA429, 'EV and Base'!$A$1:$N$671, 10, FALSE))+31+ROUNDDOWN($AD429/4, 0))*$AB429)/100, 0)+5)*1.1, 0))</f>
        <v>161</v>
      </c>
      <c r="AQ429" s="2" cm="1">
        <f t="array" aca="1" ref="AQ429" ca="1">IF(NOT(ISNUMBER(INDEX($A:$A, LOOKUP(2, 1 / ($A$1:INDIRECT("$A$"&amp;ROW($A429)) &lt;&gt; ""),ROW($A$1:INDIRECT("$A$"&amp;ROW($A429)))), 1))), "",
ROUNDDOWN((ROUNDDOWN((((2*VLOOKUP($AA429, 'EV and Base'!$A$1:$N$671, 11, FALSE))+$AV$2+ROUNDDOWN($AE429/4, 0))*$AB429)/100, 0)+5), 0))</f>
        <v>120</v>
      </c>
      <c r="AR429" s="22" cm="1">
        <f t="array" aca="1" ref="AR429" ca="1">IF(NOT(ISNUMBER(INDEX($A:$A, LOOKUP(2, 1 / ($A$1:INDIRECT("$A$"&amp;ROW($A429)) &lt;&gt; ""),ROW($A$1:INDIRECT("$A$"&amp;ROW($A429)))), 1))), "",
ROUNDDOWN((ROUNDDOWN((((2*VLOOKUP($AA429, 'EV and Base'!$A$1:$N$671, 12, FALSE))+$AW$2+ROUNDDOWN($AF429/4, 0))*$AB429)/100, 0)+5)*0.9, 0))</f>
        <v>59</v>
      </c>
      <c r="AS429" s="2" cm="1">
        <f t="array" aca="1" ref="AS429" ca="1">IF(NOT(ISNUMBER(INDEX($A:$A, LOOKUP(2, 1 / ($A$1:INDIRECT("$A$"&amp;ROW($A429)) &lt;&gt; ""),ROW($A$1:INDIRECT("$A$"&amp;ROW($A429)))), 1))), "",
ROUNDDOWN((ROUNDDOWN((((2*VLOOKUP($AA429, 'EV and Base'!$A$1:$N$671, 13, FALSE))+$AX$2+ROUNDDOWN($AG429/4, 0))*$AB429)/100, 0)+5), 0))</f>
        <v>119</v>
      </c>
      <c r="AT429" s="24" cm="1">
        <f t="array" aca="1" ref="AT429" ca="1">IF(NOT(ISNUMBER(INDEX($A:$A, LOOKUP(2, 1 / ($A$1:INDIRECT("$A$"&amp;ROW($A429)) &lt;&gt; ""),ROW($A$1:INDIRECT("$A$"&amp;ROW($A429)))), 1))), "",
ROUNDDOWN((ROUNDDOWN((((2*VLOOKUP($AA429, 'EV and Base'!$A$1:$N$671, 14, FALSE))+31+ROUNDDOWN($AH429/4, 0))*$AB429)/100, 0)+5), 0))</f>
        <v>118</v>
      </c>
      <c r="AU429" s="28">
        <v>255</v>
      </c>
      <c r="AY429" cm="1">
        <f t="array" aca="1" ref="AY429" ca="1">IF(NOT(ISNUMBER(INDEX($A:$A,LOOKUP(2,1/($A$1:INDIRECT("$A$"&amp;ROW($A429))&lt;&gt;""),ROW($A$1:INDIRECT("$A$"&amp;ROW($A429)))),1))),"",
INDEX($AY:$AY,LOOKUP(2,1/($AY$1:INDIRECT("$AY$"&amp;ROW($AY429)-1)&lt;&gt;""),ROW($AY$1:INDIRECT("$AY$"&amp;ROW($AY429)-1))),1)+$BL429)</f>
        <v>156583</v>
      </c>
      <c r="AZ429" s="3" cm="1">
        <f t="array" aca="1" ref="AZ429" ca="1">IF(NOT(ISNUMBER(INDEX($A:$A, LOOKUP(2, 1 / ($A$1:INDIRECT("$A$"&amp;ROW($A429)) &lt;&gt; ""),ROW($A$1:INDIRECT("$A$"&amp;ROW($A429)))), 1))), "",
VLOOKUP(INDIRECT("$G$"&amp;LOOKUP(2, 1 / ($AY$1:INDIRECT("$AY$"&amp;ROW($AY429)-1) &lt;&gt; ""),ROW($AY$1:INDIRECT("$AY$"&amp;ROW($AY429)-1)))),'EV and Base'!A352:N1022,2,FALSE))</f>
        <v>170</v>
      </c>
      <c r="BA429" s="3" cm="1">
        <f t="array" aca="1" ref="BA429" ca="1">IF(NOT(ISNUMBER(INDEX($A:$A, LOOKUP(2, 1 / ($A$1:INDIRECT("$A$"&amp;ROW($A429)) &lt;&gt; ""),ROW($A$1:INDIRECT("$A$"&amp;ROW($A429)))), 1))), "",
INDIRECT("$I$"&amp;LOOKUP(2, 1 / ($AY$1:INDIRECT("$AY$"&amp;ROW($AY429)-1) &lt;&gt; ""),ROW($AY$1:INDIRECT("$AY$"&amp;ROW($AY429)-1)))))</f>
        <v>42</v>
      </c>
      <c r="BB429" s="1" cm="1">
        <f t="array" aca="1" ref="BB429" ca="1">IF(NOT(ISNUMBER(INDEX($A:$A, LOOKUP(2, 1 / ($A$1:INDIRECT("$A$"&amp;ROW($A429)) &lt;&gt; ""),ROW($A$1:INDIRECT("$A$"&amp;ROW($A429)))), 1))), "",
INDIRECT("$AB$"&amp;LOOKUP(2, 1 / ($AY$1:INDIRECT("$AY$"&amp;ROW($AY429)-1) &lt;&gt; ""),ROW($AY$1:INDIRECT("$AY$"&amp;ROW($AY429)-1)))))</f>
        <v>54</v>
      </c>
      <c r="BC429" s="3" cm="1">
        <f t="array" aca="1" ref="BC429" ca="1">IF(NOT(ISNUMBER(INDEX($A:$A,LOOKUP(2,1/($A$1:INDIRECT("$A$"&amp;ROW($A429))&lt;&gt;""),ROW($A$1:INDIRECT("$A$"&amp;ROW($A429)))),1))),"",
$BA429+$BA429+10)</f>
        <v>94</v>
      </c>
      <c r="BD429" s="3" cm="1">
        <f t="array" aca="1" ref="BD429" ca="1">IF(NOT(ISNUMBER(INDEX($A:$A,LOOKUP(2,1/($A$1:INDIRECT("$A$"&amp;ROW($A429))&lt;&gt;""),ROW($A$1:INDIRECT("$A$"&amp;ROW($A429)))),1))),"",
$BA429+$BB429+10)</f>
        <v>106</v>
      </c>
      <c r="BE429" s="3" cm="1">
        <f t="array" aca="1" ref="BE429" ca="1">IF(NOT(ISNUMBER(INDEX($A:$A,LOOKUP(2,1/($A$1:INDIRECT("$A$"&amp;ROW($A429))&lt;&gt;""),ROW($A$1:INDIRECT("$A$"&amp;ROW($A429)))),1))),"",
$BC429*$BC429)</f>
        <v>8836</v>
      </c>
      <c r="BF429" s="3" cm="1">
        <f t="array" aca="1" ref="BF429" ca="1">IF(NOT(ISNUMBER(INDEX($A:$A,LOOKUP(2,1/($A$1:INDIRECT("$A$"&amp;ROW($A429))&lt;&gt;""),ROW($A$1:INDIRECT("$A$"&amp;ROW($A429)))),1))),"",
$BD429*$BD429)</f>
        <v>11236</v>
      </c>
      <c r="BG429" s="3" cm="1">
        <f t="array" aca="1" ref="BG429" ca="1">IF(NOT(ISNUMBER(INDEX($A:$A,LOOKUP(2,1/($A$1:INDIRECT("$A$"&amp;ROW($A429))&lt;&gt;""),ROW($A$1:INDIRECT("$A$"&amp;ROW($A429)))),1))),"",
_xlfn.FLOOR.MATH(1.5*_xlfn.FLOOR.MATH($AZ429*BA429/5)))</f>
        <v>2142</v>
      </c>
      <c r="BH429" s="3" cm="1">
        <f t="array" aca="1" ref="BH429" ca="1">IF(NOT(ISNUMBER(INDEX($A:$A, LOOKUP(2, 1 / ($A$1:INDIRECT("$A$"&amp;ROW($A429)) &lt;&gt; ""),ROW($A$1:INDIRECT("$A$"&amp;ROW($A429)))), 1))), "",
_xlfn.FLOOR.MATH($BG429/IF(OR(INDIRECT("$C$"&amp;LOOKUP(2, 1 / ($AY$1:INDIRECT("$AY$"&amp;ROW($AY429)-1) &lt;&gt; ""),ROW($AY$1:INDIRECT("$AY$"&amp;ROW($AY429)-1))))="Multi",
INDIRECT("$C$"&amp;LOOKUP(2, 1 / ($AY$1:INDIRECT("$AY$"&amp;ROW($AY429)-1) &lt;&gt; ""),ROW($AY$1:INDIRECT("$AY$"&amp;ROW($AY429)-1))))="Double"),2,1)))</f>
        <v>2142</v>
      </c>
      <c r="BI429" s="3" cm="1">
        <f t="array" aca="1" ref="BI429" ca="1">IF(NOT(ISNUMBER(INDEX($A:$A,LOOKUP(2,1/($A$1:INDIRECT("$A$"&amp;ROW($A429))&lt;&gt;""),ROW($A$1:INDIRECT("$A$"&amp;ROW($A429)))),1))),"",
VLOOKUP($BC429,GameFreakSQRT!$A$1:$B$200,2,FALSE))</f>
        <v>39712</v>
      </c>
      <c r="BJ429" s="3" cm="1">
        <f t="array" aca="1" ref="BJ429" ca="1">IF(NOT(ISNUMBER(INDEX($A:$A,LOOKUP(2,1/($A$1:INDIRECT("$A$"&amp;ROW($A429))&lt;&gt;""),ROW($A$1:INDIRECT("$A$"&amp;ROW($A429)))),1))),"",
VLOOKUP($BD429,GameFreakSQRT!$A$1:$B$200,2,FALSE))</f>
        <v>42171</v>
      </c>
      <c r="BK429" s="3" cm="1">
        <f t="array" aca="1" ref="BK429" ca="1">IF(NOT(ISNUMBER(INDEX($A:$A,LOOKUP(2,1/($A$1:INDIRECT("$A$"&amp;ROW($A429))&lt;&gt;""),ROW($A$1:INDIRECT("$A$"&amp;ROW($A429)))),1))),"",
_xlfn.FLOOR.MATH((($BI429*$BE429)*$BH429)/($BJ429*$BF429))+1)</f>
        <v>1587</v>
      </c>
      <c r="BL429" s="3" cm="1">
        <f t="array" aca="1" ref="BL429" ca="1">IF(NOT(ISNUMBER(INDEX($A:$A,LOOKUP(2,1/($A$1:INDIRECT("$A$"&amp;ROW($A429))&lt;&gt;""),ROW($A$1:INDIRECT("$A$"&amp;ROW($A429)))),1))),"",
_xlfn.FLOOR.MATH($BK429*IF(NOT(INDIRECT("$Z$"&amp;LOOKUP(2, 1 / ($AY$1:INDIRECT("$AY$"&amp;ROW($AY429)-1) &lt;&gt; ""),ROW($AY$1:INDIRECT("$AY$"&amp;ROW($AY429)-1))))=""),1.5,1)))</f>
        <v>2380</v>
      </c>
      <c r="BM429" s="3" cm="1">
        <f t="array" aca="1" ref="BM429" ca="1">IF(NOT(ISNUMBER(INDEX($A:$A, LOOKUP(2, 1 / ($A$1:INDIRECT("$A$"&amp;ROW($A429)) &lt;&gt; ""),ROW($A$1:INDIRECT("$A$"&amp;ROW($A429)))), 1))), "",
INDIRECT("$Y$"&amp;LOOKUP(2, 1 / ($AY$1:INDIRECT("$AY$"&amp;ROW($AY429)-1) &lt;&gt; ""),ROW($AY$1:INDIRECT("$AY$"&amp;ROW($AY429)-1)))))</f>
        <v>2380</v>
      </c>
      <c r="BN429" s="3" t="b">
        <f t="shared" ca="1" si="37"/>
        <v>1</v>
      </c>
    </row>
    <row r="430" spans="1:66" x14ac:dyDescent="0.45">
      <c r="A430" s="69"/>
      <c r="B430" s="69"/>
      <c r="C430" s="67"/>
      <c r="D430" s="67"/>
      <c r="E430" s="67"/>
      <c r="F430" s="56">
        <v>3</v>
      </c>
      <c r="G430" s="2" t="s">
        <v>703</v>
      </c>
      <c r="H430" s="2" t="s">
        <v>50</v>
      </c>
      <c r="I430" s="2">
        <v>39</v>
      </c>
      <c r="J430" s="2" t="s">
        <v>137</v>
      </c>
      <c r="K430" s="2" t="s">
        <v>704</v>
      </c>
      <c r="L430" s="2" t="s">
        <v>53</v>
      </c>
      <c r="M430" s="2" t="s">
        <v>177</v>
      </c>
      <c r="N430" s="2" t="s">
        <v>530</v>
      </c>
      <c r="O430" s="2" t="s">
        <v>254</v>
      </c>
      <c r="P430" s="2" t="s">
        <v>428</v>
      </c>
      <c r="Q430" s="2">
        <v>12</v>
      </c>
      <c r="R430" s="2">
        <f>_xlfn.FLOOR.MATH((((2*VLOOKUP(G430, 'EV and Base'!$A$1:$N$671, 9, FALSE))+$Q430)*$I430)/100)+$I430+10</f>
        <v>113</v>
      </c>
      <c r="S430" s="2">
        <f>_xlfn.FLOOR.MATH((_xlfn.FLOOR.MATH((((2*VLOOKUP($G430, 'EV and Base'!$A$1:$N$671, 10, FALSE))+$Q430)*$I430)/100)+5)*
IF(OR($J430="Lonely", $J430="Brave", $J430="Adamant", $J430="Naughty"), 1.1,
IF(OR($J430="Bold", $J430="Timid", $J430="Modest", $J430="Calm"), 0.9, 1)))</f>
        <v>113</v>
      </c>
      <c r="T430" s="2">
        <f>_xlfn.FLOOR.MATH((_xlfn.FLOOR.MATH((((2*VLOOKUP($G430, 'EV and Base'!$A$1:$N$671, 11, FALSE))+$Q430)*$I430)/100)+5)*
IF(OR($J430="Bold", $J430="Relaxed", $J430="Impish", $J430="Lax"), 1.1,
IF(OR($J430="Lonely", $J430="Hasty", $J430="Mild", $J430="Gentle"), 0.9, 1)))</f>
        <v>71</v>
      </c>
      <c r="U430" s="2">
        <f>_xlfn.FLOOR.MATH((_xlfn.FLOOR.MATH((((2*VLOOKUP($G430, 'EV and Base'!$A$1:$N$671, 12, FALSE))+$Q430)*$I430)/100)+5)*
IF(OR($J430="Modest", $J430="Mild", $J430="Quiet", $J430="Rash"), 1.1,
IF(OR($J430="Adamant", $J430="Impish", $J430="Jolly", $J430="Careful"), 0.9, 1)))</f>
        <v>56</v>
      </c>
      <c r="V430" s="2">
        <f>_xlfn.FLOOR.MATH((_xlfn.FLOOR.MATH((((2*VLOOKUP($G430, 'EV and Base'!$A$1:$N$671, 13, FALSE))+$Q430)*$I430)/100)+5)*
IF(OR($J430="Calm", $J430="Gentle", $J430="Sassy", $J430="Careful"), 1.1,
IF(OR($J430="Naughty", $J430="Lax", $J430="Naive", $J430="Rash"), 0.9, 1)))</f>
        <v>79</v>
      </c>
      <c r="W430" s="2">
        <f>_xlfn.FLOOR.MATH((_xlfn.FLOOR.MATH((((2*VLOOKUP($G430, 'EV and Base'!$A$1:$N$671, 14, FALSE))+$Q430)*$I430)/100)+5)*
IF(OR($J430="Timid", $J430="Hasty", $J430="Jolly", $J430="Naive"), 1.1,
IF(OR($J430="Brave", $J430="Relaxed", $J430="Quiet", $J430="Sassy"), 0.9, 1)))</f>
        <v>47</v>
      </c>
      <c r="X430" s="67"/>
      <c r="Y430" s="1">
        <v>2013</v>
      </c>
      <c r="Z430" s="1">
        <v>1</v>
      </c>
      <c r="AA430" s="23" t="str" cm="1">
        <f t="array" aca="1" ref="AA430" ca="1">IF(NOT(ISNUMBER(INDEX($A:$A,LOOKUP(2,1/($A$1:INDIRECT("$A$"&amp;ROW($A430))&lt;&gt;""),ROW($A$1:INDIRECT("$A$"&amp;ROW($A430)))),1))),"",
IF(NOT(ISNUMBER($A430)),$AA429,
IF($AB430&lt;16,"Lillipup",
IF($AB430&lt;32,"Herdier",
"Stoutland"))))</f>
        <v>Stoutland</v>
      </c>
      <c r="AB430" s="25" cm="1">
        <f t="array" aca="1" ref="AB430" ca="1">IF(NOT(ISNUMBER(INDEX($A:$A, LOOKUP(2, 1 / ($A$1:INDIRECT("$A$"&amp;ROW($A430)) &lt;&gt; ""),ROW($A$1:INDIRECT("$A$"&amp;ROW($A430)))), 1))), "",
VLOOKUP($AY430,'Medium-Slow'!$A$1:$B$101,2,TRUE))</f>
        <v>54</v>
      </c>
      <c r="AC430" s="23" cm="1">
        <f t="array" aca="1" ref="AC430" ca="1">IF(NOT(ISNUMBER(INDEX($A:$A, LOOKUP(2, 1 / ($A$1:INDIRECT("$A$"&amp;ROW($A430)) &lt;&gt; ""),ROW($A$1:INDIRECT("$A$"&amp;ROW($A430)))), 1))), "",
INDEX($AC:$AC, LOOKUP(2, 1 / ($AC$1:INDIRECT("$AC$"&amp;ROW($AC430)-1) &lt;&gt; ""),ROW($AC$1:INDIRECT("$AC$"&amp;ROW($AC430)-1))), 1)+
IF(INDEX($AC:$AC, LOOKUP(2, 1 / ($AC$1:INDIRECT("$AC$"&amp;ROW($AC430)-1) &lt;&gt; ""),ROW($AC$1:INDIRECT("$AC$"&amp;ROW($AC430)-1))), 1)+
INDEX($AD:$AD, LOOKUP(2, 1 / ($AD$1:INDIRECT("$AD$"&amp;ROW($AD430)-1) &lt;&gt; ""),ROW($AD$1:INDIRECT("$AD$"&amp;ROW($AD430)-1))), 1)+
INDEX($AE:$AE, LOOKUP(2, 1 / ($AE$1:INDIRECT("$AE$"&amp;ROW($AE430)-1) &lt;&gt; ""),ROW($AE$1:INDIRECT("$AE$"&amp;ROW($AD430)-1))), 1)+
INDEX($AE:$AF, LOOKUP(2, 1 / ($AF$1:INDIRECT("$AF$"&amp;ROW($AF430)-1) &lt;&gt; ""),ROW($AF$1:INDIRECT("$AF$"&amp;ROW($AD430)-1))), 1)+
INDEX($AG:$AG, LOOKUP(2, 1 / ($AG$1:INDIRECT("$AG$"&amp;ROW($AG430)-1) &lt;&gt; ""),ROW($AG$1:INDIRECT("$AG$"&amp;ROW($AD430)-1))), 1)+
INDEX($AH:$AH, LOOKUP(2, 1 / ($AH$1:INDIRECT("$AH$"&amp;ROW($AH430)-1) &lt;&gt; ""),ROW($AH$1:INDIRECT("$AH$"&amp;ROW($AD430)-1))), 1)&gt;=510,0,
IF(INDEX($AC:$AC, LOOKUP(2, 1 / ($AC$1:INDIRECT("$AC$"&amp;ROW($AC430)-1) &lt;&gt; ""),ROW($AC$1:INDIRECT("$AC$"&amp;ROW($AC430)-1))), 1)&gt;=255,0,
VLOOKUP(INDIRECT("$G$"&amp;LOOKUP(2, 1 / ($AC$1:INDIRECT("$AC$"&amp;ROW($AC430)-1) &lt;&gt; ""),ROW($AC$1:INDIRECT("$AC$"&amp;ROW($AC430)-1)))), 'EV and Base'!$A$1:$N$671, 3, FALSE))))</f>
        <v>12</v>
      </c>
      <c r="AD430" s="2" cm="1">
        <f t="array" aca="1" ref="AD430" ca="1">IF(NOT(ISNUMBER(INDEX($A:$A, LOOKUP(2, 1 / ($A$1:INDIRECT("$A$"&amp;ROW($A430)) &lt;&gt; ""),ROW($A$1:INDIRECT("$A$"&amp;ROW($A430)))), 1))), "",
INDEX($AD:$AD, LOOKUP(2, 1 / ($AD$1:INDIRECT("$AD$"&amp;ROW($AD430)-1) &lt;&gt; ""),ROW($AD$1:INDIRECT("$AD$"&amp;ROW($AD430)-1))), 1)+
IF(INDEX($AC:$AC, LOOKUP(2, 1 / ($AC$1:INDIRECT("$AC$"&amp;ROW($AC430)-1) &lt;&gt; ""),ROW($AC$1:INDIRECT("$AC$"&amp;ROW($AC430)-1))), 1)+
INDEX($AD:$AD, LOOKUP(2, 1 / ($AD$1:INDIRECT("$AD$"&amp;ROW($AD430)-1) &lt;&gt; ""),ROW($AD$1:INDIRECT("$AD$"&amp;ROW($AD430)-1))), 1)+
INDEX($AE:$AE, LOOKUP(2, 1 / ($AE$1:INDIRECT("$AE$"&amp;ROW($AE430)-1) &lt;&gt; ""),ROW($AE$1:INDIRECT("$AE$"&amp;ROW($AD430)-1))), 1)+
INDEX($AE:$AF, LOOKUP(2, 1 / ($AF$1:INDIRECT("$AF$"&amp;ROW($AF430)-1) &lt;&gt; ""),ROW($AF$1:INDIRECT("$AF$"&amp;ROW($AD430)-1))), 1)+
INDEX($AG:$AG, LOOKUP(2, 1 / ($AG$1:INDIRECT("$AG$"&amp;ROW($AG430)-1) &lt;&gt; ""),ROW($AG$1:INDIRECT("$AG$"&amp;ROW($AD430)-1))), 1)+
INDEX($AH:$AH, LOOKUP(2, 1 / ($AH$1:INDIRECT("$AH$"&amp;ROW($AH430)-1) &lt;&gt; ""),ROW($AH$1:INDIRECT("$AH$"&amp;ROW($AD430)-1))), 1)&gt;=510,0,
IF(INDEX($AD:$AD, LOOKUP(2, 1 / ($AD$1:INDIRECT("$AD$"&amp;ROW($AD430)-1) &lt;&gt; ""),ROW($AD$1:INDIRECT("$AD$"&amp;ROW($AD430)-1))), 1)&gt;=255,0,
VLOOKUP(INDIRECT("$G$"&amp;LOOKUP(2, 1 / ($AD$1:INDIRECT("$AD$"&amp;ROW($AD430)-1) &lt;&gt; ""),ROW($AD$1:INDIRECT("$AD$"&amp;ROW($AD430)-1)))), 'EV and Base'!$A$1:$N$671, 4, FALSE))))</f>
        <v>134</v>
      </c>
      <c r="AE430" s="2" cm="1">
        <f t="array" aca="1" ref="AE430" ca="1">IF(NOT(ISNUMBER(INDEX($A:$A,LOOKUP(2,1/($A$1:INDIRECT("$A$"&amp;ROW($A430))&lt;&gt;""),ROW($A$1:INDIRECT("$A$"&amp;ROW($A430)))),1))),"",
INDEX($AE:$AE,LOOKUP(2,1/($AE$1:INDIRECT("$AE$"&amp;ROW($AE430)-1)&lt;&gt;""),ROW($AE$1:INDIRECT("$AE$"&amp;ROW($AE430)-1))),1)+
IF(INDEX($AC:$AC,LOOKUP(2,1/($AC$1:INDIRECT("$AC$"&amp;ROW($AC430)-1)&lt;&gt;""),ROW($AC$1:INDIRECT("$AC$"&amp;ROW($AC430)-1))),1)+
INDEX($AD:$AD,LOOKUP(2,1/($AD$1:INDIRECT("$AD$"&amp;ROW($AD430)-1)&lt;&gt;""),ROW($AD$1:INDIRECT("$AD$"&amp;ROW($AD430)-1))),1)+
INDEX($AE:$AE,LOOKUP(2,1/($AE$1:INDIRECT("$AE$"&amp;ROW($AE430)-1)&lt;&gt;""),ROW($AE$1:INDIRECT("$AE$"&amp;ROW($AD430)-1))),1)+
INDEX($AE:$AF,LOOKUP(2,1/($AF$1:INDIRECT("$AF$"&amp;ROW($AF430)-1)&lt;&gt;""),ROW($AF$1:INDIRECT("$AF$"&amp;ROW($AD430)-1))),1)+
INDEX($AG:$AG,LOOKUP(2,1/($AG$1:INDIRECT("$AG$"&amp;ROW($AG430)-1)&lt;&gt;""),ROW($AG$1:INDIRECT("$AG$"&amp;ROW($AD430)-1))),1)+
INDEX($AH:$AH,LOOKUP(2,1/($AH$1:INDIRECT("$AH$"&amp;ROW($AH430)-1)&lt;&gt;""),ROW($AH$1:INDIRECT("$AH$"&amp;ROW($AD430)-1))),1)&gt;=510,0,
IF(INDEX($AE:$AE,LOOKUP(2,1/($AE$1:INDIRECT("$AE$"&amp;ROW($AE430)-1)&lt;&gt;""),ROW($AE$1:INDIRECT("$AE$"&amp;ROW($AE430)-1))),1)&gt;=255,0,
VLOOKUP(INDIRECT("$G$"&amp;LOOKUP(2,1/($AE$1:INDIRECT("$AE$"&amp;ROW($AE430)-1)&lt;&gt;""),ROW($AE$1:INDIRECT("$AE$"&amp;ROW($AE430)-1)))),'EV and Base'!$A$1:$N$671,5,FALSE))))</f>
        <v>11</v>
      </c>
      <c r="AF430" s="2" cm="1">
        <f t="array" aca="1" ref="AF430" ca="1">IF(NOT(ISNUMBER(INDEX($A:$A, LOOKUP(2, 1 / ($A$1:INDIRECT("$A$"&amp;ROW($A430)) &lt;&gt; ""),ROW($A$1:INDIRECT("$A$"&amp;ROW($A430)))), 1))), "",
INDEX($AF:$AF, LOOKUP(2, 1 / ($AF$1:INDIRECT("$AF$"&amp;ROW($AF430)-1) &lt;&gt; ""),ROW($AF$1:INDIRECT("$AF$"&amp;ROW($AF430)-1))), 1)+
IF(INDEX($AC:$AC, LOOKUP(2, 1 / ($AC$1:INDIRECT("$AC$"&amp;ROW($AC430)-1) &lt;&gt; ""),ROW($AC$1:INDIRECT("$AC$"&amp;ROW($AC430)-1))), 1)+
INDEX($AD:$AD, LOOKUP(2, 1 / ($AD$1:INDIRECT("$AD$"&amp;ROW($AD430)-1) &lt;&gt; ""),ROW($AD$1:INDIRECT("$AD$"&amp;ROW($AD430)-1))), 1)+
INDEX($AE:$AE, LOOKUP(2, 1 / ($AE$1:INDIRECT("$AE$"&amp;ROW($AE430)-1) &lt;&gt; ""),ROW($AE$1:INDIRECT("$AE$"&amp;ROW($AD430)-1))), 1)+
INDEX($AE:$AF, LOOKUP(2, 1 / ($AF$1:INDIRECT("$AF$"&amp;ROW($AF430)-1) &lt;&gt; ""),ROW($AF$1:INDIRECT("$AF$"&amp;ROW($AD430)-1))), 1)+
INDEX($AG:$AG, LOOKUP(2, 1 / ($AG$1:INDIRECT("$AG$"&amp;ROW($AG430)-1) &lt;&gt; ""),ROW($AG$1:INDIRECT("$AG$"&amp;ROW($AD430)-1))), 1)+
INDEX($AH:$AH, LOOKUP(2, 1 / ($AH$1:INDIRECT("$AH$"&amp;ROW($AH430)-1) &lt;&gt; ""),ROW($AH$1:INDIRECT("$AH$"&amp;ROW($AD430)-1))), 1)&gt;=510,0,
IF(INDEX($AF:$AF, LOOKUP(2, 1 / ($AF$1:INDIRECT("$AF$"&amp;ROW($AF430)-1) &lt;&gt; ""),ROW($AF$1:INDIRECT("$AF$"&amp;ROW($AF430)-1))), 1)&gt;=255,0,
VLOOKUP(INDIRECT("$G$"&amp;LOOKUP(2, 1 / ($AF$1:INDIRECT("$AF$"&amp;ROW($AF430)-1) &lt;&gt; ""),ROW($AF$1:INDIRECT("$AF$"&amp;ROW($AF430)-1)))), 'EV and Base'!$A$1:$N$671, 6, FALSE))))</f>
        <v>24</v>
      </c>
      <c r="AG430" s="2" cm="1">
        <f t="array" aca="1" ref="AG430" ca="1">IF(NOT(ISNUMBER(INDEX($A:$A, LOOKUP(2, 1 / ($A$1:INDIRECT("$A$"&amp;ROW($A430)) &lt;&gt; ""),ROW($A$1:INDIRECT("$A$"&amp;ROW($A430)))), 1))), "",
INDEX($AG:$AG, LOOKUP(2, 1 / ($AG$1:INDIRECT("$AG$"&amp;ROW($AG430)-1) &lt;&gt; ""),ROW($AG$1:INDIRECT("$AG$"&amp;ROW($AG430)-1))), 1)+
IF(INDEX($AC:$AC, LOOKUP(2, 1 / ($AC$1:INDIRECT("$AC$"&amp;ROW($AC430)-1) &lt;&gt; ""),ROW($AC$1:INDIRECT("$AC$"&amp;ROW($AC430)-1))), 1)+
INDEX($AD:$AD, LOOKUP(2, 1 / ($AD$1:INDIRECT("$AD$"&amp;ROW($AD430)-1) &lt;&gt; ""),ROW($AD$1:INDIRECT("$AD$"&amp;ROW($AD430)-1))), 1)+
INDEX($AE:$AE, LOOKUP(2, 1 / ($AE$1:INDIRECT("$AE$"&amp;ROW($AE430)-1) &lt;&gt; ""),ROW($AE$1:INDIRECT("$AE$"&amp;ROW($AD430)-1))), 1)+
INDEX($AE:$AF, LOOKUP(2, 1 / ($AF$1:INDIRECT("$AF$"&amp;ROW($AF430)-1) &lt;&gt; ""),ROW($AF$1:INDIRECT("$AF$"&amp;ROW($AD430)-1))), 1)+
INDEX($AG:$AG, LOOKUP(2, 1 / ($AG$1:INDIRECT("$AG$"&amp;ROW($AG430)-1) &lt;&gt; ""),ROW($AG$1:INDIRECT("$AG$"&amp;ROW($AD430)-1))), 1)+
INDEX($AH:$AH, LOOKUP(2, 1 / ($AH$1:INDIRECT("$AH$"&amp;ROW($AH430)-1) &lt;&gt; ""),ROW($AH$1:INDIRECT("$AH$"&amp;ROW($AD430)-1))), 1)&gt;=510,0,
IF(INDEX($AG:$AG, LOOKUP(2, 1 / ($AG$1:INDIRECT("$AG$"&amp;ROW($AG430)-1) &lt;&gt; ""),ROW($AG$1:INDIRECT("$AG$"&amp;ROW($AG430)-1))), 1)&gt;=255,0,
VLOOKUP(INDIRECT("$G$"&amp;LOOKUP(2, 1 / ($AG$1:INDIRECT("$AG$"&amp;ROW($AG430)-1) &lt;&gt; ""),ROW($AG$1:INDIRECT("$AG$"&amp;ROW($AG430)-1)))), 'EV and Base'!$A$1:$N$671, 7, FALSE))))</f>
        <v>6</v>
      </c>
      <c r="AH430" s="24" cm="1">
        <f t="array" aca="1" ref="AH430" ca="1">IF(NOT(ISNUMBER(INDEX($A:$A,LOOKUP(2,1/($A$1:INDIRECT("$A$"&amp;ROW($A430))&lt;&gt;""),ROW($A$1:INDIRECT("$A$"&amp;ROW($A430)))),1))),"",
INDEX($AH:$AH,LOOKUP(2,1/($AH$1:INDIRECT("$AH$"&amp;ROW($AH430)-1)&lt;&gt;""),ROW($AH$1:INDIRECT("$AH$"&amp;ROW($AH430)-1))),1)+
IF(INDEX($AC:$AC,LOOKUP(2,1/($AC$1:INDIRECT("$AC$"&amp;ROW($AC430)-1)&lt;&gt;""),ROW($AC$1:INDIRECT("$AC$"&amp;ROW($AC430)-1))),1)+
INDEX($AD:$AD,LOOKUP(2,1/($AD$1:INDIRECT("$AD$"&amp;ROW($AD430)-1)&lt;&gt;""),ROW($AD$1:INDIRECT("$AD$"&amp;ROW($AD430)-1))),1)+
INDEX($AE:$AE,LOOKUP(2,1/($AE$1:INDIRECT("$AE$"&amp;ROW($AE430)-1)&lt;&gt;""),ROW($AE$1:INDIRECT("$AE$"&amp;ROW($AD430)-1))),1)+
INDEX($AE:$AF,LOOKUP(2,1/($AF$1:INDIRECT("$AF$"&amp;ROW($AF430)-1)&lt;&gt;""),ROW($AF$1:INDIRECT("$AF$"&amp;ROW($AD430)-1))),1)+
INDEX($AG:$AG,LOOKUP(2,1/($AG$1:INDIRECT("$AG$"&amp;ROW($AG430)-1)&lt;&gt;""),ROW($AG$1:INDIRECT("$AG$"&amp;ROW($AD430)-1))),1)+
INDEX($AH:$AH,LOOKUP(2,1/($AH$1:INDIRECT("$AH$"&amp;ROW($AH430)-1)&lt;&gt;""),ROW($AH$1:INDIRECT("$AH$"&amp;ROW($AD430)-1))),1)&gt;=510,0,
IF(INDEX($AH:$AH,LOOKUP(2,1/($AH$1:INDIRECT("$AH$"&amp;ROW($AH430)-1)&lt;&gt;""),ROW($AH$1:INDIRECT("$AH$"&amp;ROW($AH430)-1))),1)&gt;=255,0,
VLOOKUP(INDIRECT("$G$"&amp;LOOKUP(2,1/($AH$1:INDIRECT("$AH$"&amp;ROW($AH430)-1)&lt;&gt;""),ROW($AH$1:INDIRECT("$AH$"&amp;ROW($AH430)-1)))),'EV and Base'!$A$1:$N$671,8,FALSE))))</f>
        <v>76</v>
      </c>
      <c r="AI430" s="29" cm="1">
        <f t="array" aca="1" ref="AI430" ca="1">IF(NOT(ISNUMBER(INDEX($A:$A,LOOKUP(2,1/($A$1:INDIRECT("$A$"&amp;ROW($A430))&lt;&gt;""),ROW($A$1:INDIRECT("$A$"&amp;ROW($A430)))),1))),"",
ROUNDDOWN((((2*VLOOKUP($AA430,'EV and Base'!$A$1:$N$671,9,FALSE))+31+ROUNDDOWN($AC430/4,0))*$AB430)/100,0)+$AB430+10)</f>
        <v>174</v>
      </c>
      <c r="AJ430" s="21" cm="1">
        <f t="array" aca="1" ref="AJ430" ca="1">IF(NOT(ISNUMBER(INDEX($A:$A, LOOKUP(2, 1 / ($A$1:INDIRECT("$A$"&amp;ROW($A430)) &lt;&gt; ""),ROW($A$1:INDIRECT("$A$"&amp;ROW($A430)))), 1))), "",
ROUNDDOWN((ROUNDDOWN((((2*VLOOKUP($AA430, 'EV and Base'!$A$1:$N$671, 10, FALSE))+31+ROUNDDOWN($AD430/4, 0))*$AB430)/100, 0)+5)*1.1, 0))</f>
        <v>161</v>
      </c>
      <c r="AK430" s="21" t="str" cm="1">
        <f t="array" aca="1" ref="AK430" ca="1">IF(NOT(ISNUMBER(INDEX($A:$A, LOOKUP(2, 1 / ($A$1:INDIRECT("$A$"&amp;ROW($A430)) &lt;&gt; ""),ROW($A$1:INDIRECT("$A$"&amp;ROW($A430)))), 1))), "",
ROUNDDOWN((ROUNDDOWN((((2*VLOOKUP($AA430, 'EV and Base'!$A$1:$N$671, 11, FALSE))+30+ROUNDDOWN($AE430/4, 0))*$AB430)/100, 0)+5), 0)
&amp;"-"&amp;
ROUNDDOWN((ROUNDDOWN((((2*VLOOKUP($AA430, 'EV and Base'!$A$1:$N$671, 11, FALSE))+31+ROUNDDOWN($AE430/4, 0))*$AB430)/100, 0)+5), 0))</f>
        <v>119-120</v>
      </c>
      <c r="AL430" s="21" t="str" cm="1">
        <f t="array" aca="1" ref="AL430" ca="1">IF(NOT(ISNUMBER(INDEX($A:$A, LOOKUP(2, 1 / ($A$1:INDIRECT("$A$"&amp;ROW($A430)) &lt;&gt; ""),ROW($A$1:INDIRECT("$A$"&amp;ROW($A430)))), 1))), "",
ROUNDDOWN((ROUNDDOWN((((2*VLOOKUP($AA430, 'EV and Base'!$A$1:$N$671, 12, FALSE))+0+ROUNDDOWN($AF430/4, 0))*$AB430)/100, 0)+5)*0.9, 0)
&amp;"-"&amp;
ROUNDDOWN((ROUNDDOWN((((2*VLOOKUP($AA430, 'EV and Base'!$A$1:$N$671, 12, FALSE))+31+ROUNDDOWN($AF430/4, 0))*$AB430)/100, 0)+5)*0.9, 0))</f>
        <v>50-65</v>
      </c>
      <c r="AM430" s="21" t="str" cm="1">
        <f t="array" aca="1" ref="AM430" ca="1">IF(NOT(ISNUMBER(INDEX($A:$A, LOOKUP(2, 1 / ($A$1:INDIRECT("$A$"&amp;ROW($A430)) &lt;&gt; ""),ROW($A$1:INDIRECT("$A$"&amp;ROW($A430)))), 1))), "",
ROUNDDOWN((ROUNDDOWN((((2*VLOOKUP($AA430, 'EV and Base'!$A$1:$N$671, 13, FALSE))+30+ROUNDDOWN($AG430/4, 0))*$AB430)/100, 0)+5), 0)
&amp;"-"&amp;
ROUNDDOWN((ROUNDDOWN((((2*VLOOKUP($AA430, 'EV and Base'!$A$1:$N$671, 13, FALSE))+31+ROUNDDOWN($AG430/4, 0))*$AB430)/100, 0)+5), 0))</f>
        <v>118-119</v>
      </c>
      <c r="AN430" s="25" cm="1">
        <f t="array" aca="1" ref="AN430" ca="1">IF(NOT(ISNUMBER(INDEX($A:$A, LOOKUP(2, 1 / ($A$1:INDIRECT("$A$"&amp;ROW($A430)) &lt;&gt; ""),ROW($A$1:INDIRECT("$A$"&amp;ROW($A430)))), 1))), "",
ROUNDDOWN((ROUNDDOWN((((2*VLOOKUP($AA430, 'EV and Base'!$A$1:$N$671, 14, FALSE))+31+ROUNDDOWN($AH430/4, 0))*$AB430)/100, 0)+5), 0))</f>
        <v>118</v>
      </c>
      <c r="AO430" s="23" cm="1">
        <f t="array" aca="1" ref="AO430" ca="1">IF(NOT(ISNUMBER(INDEX($A:$A, LOOKUP(2, 1 / ($A$1:INDIRECT("$A$"&amp;ROW($A430)) &lt;&gt; ""),ROW($A$1:INDIRECT("$A$"&amp;ROW($A430)))), 1))), "",
ROUNDDOWN((((2*VLOOKUP($AA430, 'EV and Base'!$A$1:$N$671, 9, FALSE))+31+ROUNDDOWN($AC430/4, 0))*$AB430)/100, 0)+$AB430+10)</f>
        <v>174</v>
      </c>
      <c r="AP430" s="2" cm="1">
        <f t="array" aca="1" ref="AP430" ca="1">IF(NOT(ISNUMBER(INDEX($A:$A, LOOKUP(2, 1 / ($A$1:INDIRECT("$A$"&amp;ROW($A430)) &lt;&gt; ""),ROW($A$1:INDIRECT("$A$"&amp;ROW($A430)))), 1))), "",
ROUNDDOWN((ROUNDDOWN((((2*VLOOKUP($AA430, 'EV and Base'!$A$1:$N$671, 10, FALSE))+31+ROUNDDOWN($AD430/4, 0))*$AB430)/100, 0)+5)*1.1, 0))</f>
        <v>161</v>
      </c>
      <c r="AQ430" s="2" cm="1">
        <f t="array" aca="1" ref="AQ430" ca="1">IF(NOT(ISNUMBER(INDEX($A:$A, LOOKUP(2, 1 / ($A$1:INDIRECT("$A$"&amp;ROW($A430)) &lt;&gt; ""),ROW($A$1:INDIRECT("$A$"&amp;ROW($A430)))), 1))), "",
ROUNDDOWN((ROUNDDOWN((((2*VLOOKUP($AA430, 'EV and Base'!$A$1:$N$671, 11, FALSE))+$AV$2+ROUNDDOWN($AE430/4, 0))*$AB430)/100, 0)+5), 0))</f>
        <v>120</v>
      </c>
      <c r="AR430" s="22" cm="1">
        <f t="array" aca="1" ref="AR430" ca="1">IF(NOT(ISNUMBER(INDEX($A:$A, LOOKUP(2, 1 / ($A$1:INDIRECT("$A$"&amp;ROW($A430)) &lt;&gt; ""),ROW($A$1:INDIRECT("$A$"&amp;ROW($A430)))), 1))), "",
ROUNDDOWN((ROUNDDOWN((((2*VLOOKUP($AA430, 'EV and Base'!$A$1:$N$671, 12, FALSE))+$AW$2+ROUNDDOWN($AF430/4, 0))*$AB430)/100, 0)+5)*0.9, 0))</f>
        <v>59</v>
      </c>
      <c r="AS430" s="2" cm="1">
        <f t="array" aca="1" ref="AS430" ca="1">IF(NOT(ISNUMBER(INDEX($A:$A, LOOKUP(2, 1 / ($A$1:INDIRECT("$A$"&amp;ROW($A430)) &lt;&gt; ""),ROW($A$1:INDIRECT("$A$"&amp;ROW($A430)))), 1))), "",
ROUNDDOWN((ROUNDDOWN((((2*VLOOKUP($AA430, 'EV and Base'!$A$1:$N$671, 13, FALSE))+$AX$2+ROUNDDOWN($AG430/4, 0))*$AB430)/100, 0)+5), 0))</f>
        <v>119</v>
      </c>
      <c r="AT430" s="24" cm="1">
        <f t="array" aca="1" ref="AT430" ca="1">IF(NOT(ISNUMBER(INDEX($A:$A, LOOKUP(2, 1 / ($A$1:INDIRECT("$A$"&amp;ROW($A430)) &lt;&gt; ""),ROW($A$1:INDIRECT("$A$"&amp;ROW($A430)))), 1))), "",
ROUNDDOWN((ROUNDDOWN((((2*VLOOKUP($AA430, 'EV and Base'!$A$1:$N$671, 14, FALSE))+31+ROUNDDOWN($AH430/4, 0))*$AB430)/100, 0)+5), 0))</f>
        <v>118</v>
      </c>
      <c r="AU430" s="28">
        <v>255</v>
      </c>
      <c r="AY430" cm="1">
        <f t="array" aca="1" ref="AY430" ca="1">IF(NOT(ISNUMBER(INDEX($A:$A,LOOKUP(2,1/($A$1:INDIRECT("$A$"&amp;ROW($A430))&lt;&gt;""),ROW($A$1:INDIRECT("$A$"&amp;ROW($A430)))),1))),"",
INDEX($AY:$AY,LOOKUP(2,1/($AY$1:INDIRECT("$AY$"&amp;ROW($AY430)-1)&lt;&gt;""),ROW($AY$1:INDIRECT("$AY$"&amp;ROW($AY430)-1))),1)+$BL430)</f>
        <v>157294</v>
      </c>
      <c r="AZ430" s="3" cm="1">
        <f t="array" aca="1" ref="AZ430" ca="1">IF(NOT(ISNUMBER(INDEX($A:$A, LOOKUP(2, 1 / ($A$1:INDIRECT("$A$"&amp;ROW($A430)) &lt;&gt; ""),ROW($A$1:INDIRECT("$A$"&amp;ROW($A430)))), 1))), "",
VLOOKUP(INDIRECT("$G$"&amp;LOOKUP(2, 1 / ($AY$1:INDIRECT("$AY$"&amp;ROW($AY430)-1) &lt;&gt; ""),ROW($AY$1:INDIRECT("$AY$"&amp;ROW($AY430)-1)))),'EV and Base'!A353:N1023,2,FALSE))</f>
        <v>60</v>
      </c>
      <c r="BA430" s="3" cm="1">
        <f t="array" aca="1" ref="BA430" ca="1">IF(NOT(ISNUMBER(INDEX($A:$A, LOOKUP(2, 1 / ($A$1:INDIRECT("$A$"&amp;ROW($A430)) &lt;&gt; ""),ROW($A$1:INDIRECT("$A$"&amp;ROW($A430)))), 1))), "",
INDIRECT("$I$"&amp;LOOKUP(2, 1 / ($AY$1:INDIRECT("$AY$"&amp;ROW($AY430)-1) &lt;&gt; ""),ROW($AY$1:INDIRECT("$AY$"&amp;ROW($AY430)-1)))))</f>
        <v>39</v>
      </c>
      <c r="BB430" s="1" cm="1">
        <f t="array" aca="1" ref="BB430" ca="1">IF(NOT(ISNUMBER(INDEX($A:$A, LOOKUP(2, 1 / ($A$1:INDIRECT("$A$"&amp;ROW($A430)) &lt;&gt; ""),ROW($A$1:INDIRECT("$A$"&amp;ROW($A430)))), 1))), "",
INDIRECT("$AB$"&amp;LOOKUP(2, 1 / ($AY$1:INDIRECT("$AY$"&amp;ROW($AY430)-1) &lt;&gt; ""),ROW($AY$1:INDIRECT("$AY$"&amp;ROW($AY430)-1)))))</f>
        <v>54</v>
      </c>
      <c r="BC430" s="3" cm="1">
        <f t="array" aca="1" ref="BC430" ca="1">IF(NOT(ISNUMBER(INDEX($A:$A,LOOKUP(2,1/($A$1:INDIRECT("$A$"&amp;ROW($A430))&lt;&gt;""),ROW($A$1:INDIRECT("$A$"&amp;ROW($A430)))),1))),"",
$BA430+$BA430+10)</f>
        <v>88</v>
      </c>
      <c r="BD430" s="3" cm="1">
        <f t="array" aca="1" ref="BD430" ca="1">IF(NOT(ISNUMBER(INDEX($A:$A,LOOKUP(2,1/($A$1:INDIRECT("$A$"&amp;ROW($A430))&lt;&gt;""),ROW($A$1:INDIRECT("$A$"&amp;ROW($A430)))),1))),"",
$BA430+$BB430+10)</f>
        <v>103</v>
      </c>
      <c r="BE430" s="3" cm="1">
        <f t="array" aca="1" ref="BE430" ca="1">IF(NOT(ISNUMBER(INDEX($A:$A,LOOKUP(2,1/($A$1:INDIRECT("$A$"&amp;ROW($A430))&lt;&gt;""),ROW($A$1:INDIRECT("$A$"&amp;ROW($A430)))),1))),"",
$BC430*$BC430)</f>
        <v>7744</v>
      </c>
      <c r="BF430" s="3" cm="1">
        <f t="array" aca="1" ref="BF430" ca="1">IF(NOT(ISNUMBER(INDEX($A:$A,LOOKUP(2,1/($A$1:INDIRECT("$A$"&amp;ROW($A430))&lt;&gt;""),ROW($A$1:INDIRECT("$A$"&amp;ROW($A430)))),1))),"",
$BD430*$BD430)</f>
        <v>10609</v>
      </c>
      <c r="BG430" s="3" cm="1">
        <f t="array" aca="1" ref="BG430" ca="1">IF(NOT(ISNUMBER(INDEX($A:$A,LOOKUP(2,1/($A$1:INDIRECT("$A$"&amp;ROW($A430))&lt;&gt;""),ROW($A$1:INDIRECT("$A$"&amp;ROW($A430)))),1))),"",
_xlfn.FLOOR.MATH(1.5*_xlfn.FLOOR.MATH($AZ430*BA430/5)))</f>
        <v>702</v>
      </c>
      <c r="BH430" s="3" cm="1">
        <f t="array" aca="1" ref="BH430" ca="1">IF(NOT(ISNUMBER(INDEX($A:$A, LOOKUP(2, 1 / ($A$1:INDIRECT("$A$"&amp;ROW($A430)) &lt;&gt; ""),ROW($A$1:INDIRECT("$A$"&amp;ROW($A430)))), 1))), "",
_xlfn.FLOOR.MATH($BG430/IF(OR(INDIRECT("$C$"&amp;LOOKUP(2, 1 / ($AY$1:INDIRECT("$AY$"&amp;ROW($AY430)-1) &lt;&gt; ""),ROW($AY$1:INDIRECT("$AY$"&amp;ROW($AY430)-1))))="Multi",
INDIRECT("$C$"&amp;LOOKUP(2, 1 / ($AY$1:INDIRECT("$AY$"&amp;ROW($AY430)-1) &lt;&gt; ""),ROW($AY$1:INDIRECT("$AY$"&amp;ROW($AY430)-1))))="Double"),2,1)))</f>
        <v>702</v>
      </c>
      <c r="BI430" s="3" cm="1">
        <f t="array" aca="1" ref="BI430" ca="1">IF(NOT(ISNUMBER(INDEX($A:$A,LOOKUP(2,1/($A$1:INDIRECT("$A$"&amp;ROW($A430))&lt;&gt;""),ROW($A$1:INDIRECT("$A$"&amp;ROW($A430)))),1))),"",
VLOOKUP($BC430,GameFreakSQRT!$A$1:$B$200,2,FALSE))</f>
        <v>38424</v>
      </c>
      <c r="BJ430" s="3" cm="1">
        <f t="array" aca="1" ref="BJ430" ca="1">IF(NOT(ISNUMBER(INDEX($A:$A,LOOKUP(2,1/($A$1:INDIRECT("$A$"&amp;ROW($A430))&lt;&gt;""),ROW($A$1:INDIRECT("$A$"&amp;ROW($A430)))),1))),"",
VLOOKUP($BD430,GameFreakSQRT!$A$1:$B$200,2,FALSE))</f>
        <v>41570</v>
      </c>
      <c r="BK430" s="3" cm="1">
        <f t="array" aca="1" ref="BK430" ca="1">IF(NOT(ISNUMBER(INDEX($A:$A,LOOKUP(2,1/($A$1:INDIRECT("$A$"&amp;ROW($A430))&lt;&gt;""),ROW($A$1:INDIRECT("$A$"&amp;ROW($A430)))),1))),"",
_xlfn.FLOOR.MATH((($BI430*$BE430)*$BH430)/($BJ430*$BF430))+1)</f>
        <v>474</v>
      </c>
      <c r="BL430" s="3" cm="1">
        <f t="array" aca="1" ref="BL430" ca="1">IF(NOT(ISNUMBER(INDEX($A:$A,LOOKUP(2,1/($A$1:INDIRECT("$A$"&amp;ROW($A430))&lt;&gt;""),ROW($A$1:INDIRECT("$A$"&amp;ROW($A430)))),1))),"",
_xlfn.FLOOR.MATH($BK430*IF(NOT(INDIRECT("$Z$"&amp;LOOKUP(2, 1 / ($AY$1:INDIRECT("$AY$"&amp;ROW($AY430)-1) &lt;&gt; ""),ROW($AY$1:INDIRECT("$AY$"&amp;ROW($AY430)-1))))=""),1.5,1)))</f>
        <v>711</v>
      </c>
      <c r="BM430" s="3" cm="1">
        <f t="array" aca="1" ref="BM430" ca="1">IF(NOT(ISNUMBER(INDEX($A:$A, LOOKUP(2, 1 / ($A$1:INDIRECT("$A$"&amp;ROW($A430)) &lt;&gt; ""),ROW($A$1:INDIRECT("$A$"&amp;ROW($A430)))), 1))), "",
INDIRECT("$Y$"&amp;LOOKUP(2, 1 / ($AY$1:INDIRECT("$AY$"&amp;ROW($AY430)-1) &lt;&gt; ""),ROW($AY$1:INDIRECT("$AY$"&amp;ROW($AY430)-1)))))</f>
        <v>711</v>
      </c>
      <c r="BN430" s="3" t="b">
        <f t="shared" ca="1" si="37"/>
        <v>1</v>
      </c>
    </row>
    <row r="431" spans="1:66" x14ac:dyDescent="0.45">
      <c r="A431" s="69"/>
      <c r="B431" s="69"/>
      <c r="C431" s="68"/>
      <c r="D431" s="68"/>
      <c r="E431" s="68"/>
      <c r="F431" s="56">
        <v>2</v>
      </c>
      <c r="G431" s="2" t="s">
        <v>693</v>
      </c>
      <c r="H431" s="2" t="s">
        <v>50</v>
      </c>
      <c r="I431" s="2">
        <v>39</v>
      </c>
      <c r="J431" s="2" t="s">
        <v>71</v>
      </c>
      <c r="K431" s="2" t="s">
        <v>527</v>
      </c>
      <c r="L431" s="2" t="s">
        <v>53</v>
      </c>
      <c r="M431" s="2" t="s">
        <v>529</v>
      </c>
      <c r="N431" s="2" t="s">
        <v>530</v>
      </c>
      <c r="O431" s="2" t="s">
        <v>694</v>
      </c>
      <c r="P431" s="2" t="s">
        <v>403</v>
      </c>
      <c r="Q431" s="2">
        <v>12</v>
      </c>
      <c r="R431" s="2">
        <f>_xlfn.FLOOR.MATH((((2*VLOOKUP(G431, 'EV and Base'!$A$1:$N$671, 9, FALSE))+$Q431)*$I431)/100)+$I431+10</f>
        <v>105</v>
      </c>
      <c r="S431" s="2">
        <f>_xlfn.FLOOR.MATH((_xlfn.FLOOR.MATH((((2*VLOOKUP($G431, 'EV and Base'!$A$1:$N$671, 10, FALSE))+$Q431)*$I431)/100)+5)*
IF(OR($J431="Lonely", $J431="Brave", $J431="Adamant", $J431="Naughty"), 1.1,
IF(OR($J431="Bold", $J431="Timid", $J431="Modest", $J431="Calm"), 0.9, 1)))</f>
        <v>100</v>
      </c>
      <c r="T431" s="2">
        <f>_xlfn.FLOOR.MATH((_xlfn.FLOOR.MATH((((2*VLOOKUP($G431, 'EV and Base'!$A$1:$N$671, 11, FALSE))+$Q431)*$I431)/100)+5)*
IF(OR($J431="Bold", $J431="Relaxed", $J431="Impish", $J431="Lax"), 1.1,
IF(OR($J431="Lonely", $J431="Hasty", $J431="Mild", $J431="Gentle"), 0.9, 1)))</f>
        <v>64</v>
      </c>
      <c r="U431" s="2">
        <f>_xlfn.FLOOR.MATH((_xlfn.FLOOR.MATH((((2*VLOOKUP($G431, 'EV and Base'!$A$1:$N$671, 12, FALSE))+$Q431)*$I431)/100)+5)*
IF(OR($J431="Modest", $J431="Mild", $J431="Quiet", $J431="Rash"), 1.1,
IF(OR($J431="Adamant", $J431="Impish", $J431="Jolly", $J431="Careful"), 0.9, 1)))</f>
        <v>40</v>
      </c>
      <c r="V431" s="2">
        <f>_xlfn.FLOOR.MATH((_xlfn.FLOOR.MATH((((2*VLOOKUP($G431, 'EV and Base'!$A$1:$N$671, 13, FALSE))+$Q431)*$I431)/100)+5)*
IF(OR($J431="Calm", $J431="Gentle", $J431="Sassy", $J431="Careful"), 1.1,
IF(OR($J431="Naughty", $J431="Lax", $J431="Naive", $J431="Rash"), 0.9, 1)))</f>
        <v>48</v>
      </c>
      <c r="W431" s="2">
        <f>_xlfn.FLOOR.MATH((_xlfn.FLOOR.MATH((((2*VLOOKUP($G431, 'EV and Base'!$A$1:$N$671, 14, FALSE))+$Q431)*$I431)/100)+5)*
IF(OR($J431="Timid", $J431="Hasty", $J431="Jolly", $J431="Naive"), 1.1,
IF(OR($J431="Brave", $J431="Relaxed", $J431="Quiet", $J431="Sassy"), 0.9, 1)))</f>
        <v>61</v>
      </c>
      <c r="X431" s="68"/>
      <c r="Y431" s="1">
        <v>1705</v>
      </c>
      <c r="Z431" s="1">
        <v>1</v>
      </c>
      <c r="AA431" s="23" t="str" cm="1">
        <f t="array" aca="1" ref="AA431" ca="1">IF(NOT(ISNUMBER(INDEX($A:$A,LOOKUP(2,1/($A$1:INDIRECT("$A$"&amp;ROW($A431))&lt;&gt;""),ROW($A$1:INDIRECT("$A$"&amp;ROW($A431)))),1))),"",
IF(NOT(ISNUMBER($A431)),$AA430,
IF($AB431&lt;16,"Lillipup",
IF($AB431&lt;32,"Herdier",
"Stoutland"))))</f>
        <v>Stoutland</v>
      </c>
      <c r="AB431" s="25" cm="1">
        <f t="array" aca="1" ref="AB431" ca="1">IF(NOT(ISNUMBER(INDEX($A:$A, LOOKUP(2, 1 / ($A$1:INDIRECT("$A$"&amp;ROW($A431)) &lt;&gt; ""),ROW($A$1:INDIRECT("$A$"&amp;ROW($A431)))), 1))), "",
VLOOKUP($AY431,'Medium-Slow'!$A$1:$B$101,2,TRUE))</f>
        <v>54</v>
      </c>
      <c r="AC431" s="23" cm="1">
        <f t="array" aca="1" ref="AC431" ca="1">IF(NOT(ISNUMBER(INDEX($A:$A, LOOKUP(2, 1 / ($A$1:INDIRECT("$A$"&amp;ROW($A431)) &lt;&gt; ""),ROW($A$1:INDIRECT("$A$"&amp;ROW($A431)))), 1))), "",
INDEX($AC:$AC, LOOKUP(2, 1 / ($AC$1:INDIRECT("$AC$"&amp;ROW($AC431)-1) &lt;&gt; ""),ROW($AC$1:INDIRECT("$AC$"&amp;ROW($AC431)-1))), 1)+
IF(INDEX($AC:$AC, LOOKUP(2, 1 / ($AC$1:INDIRECT("$AC$"&amp;ROW($AC431)-1) &lt;&gt; ""),ROW($AC$1:INDIRECT("$AC$"&amp;ROW($AC431)-1))), 1)+
INDEX($AD:$AD, LOOKUP(2, 1 / ($AD$1:INDIRECT("$AD$"&amp;ROW($AD431)-1) &lt;&gt; ""),ROW($AD$1:INDIRECT("$AD$"&amp;ROW($AD431)-1))), 1)+
INDEX($AE:$AE, LOOKUP(2, 1 / ($AE$1:INDIRECT("$AE$"&amp;ROW($AE431)-1) &lt;&gt; ""),ROW($AE$1:INDIRECT("$AE$"&amp;ROW($AD431)-1))), 1)+
INDEX($AE:$AF, LOOKUP(2, 1 / ($AF$1:INDIRECT("$AF$"&amp;ROW($AF431)-1) &lt;&gt; ""),ROW($AF$1:INDIRECT("$AF$"&amp;ROW($AD431)-1))), 1)+
INDEX($AG:$AG, LOOKUP(2, 1 / ($AG$1:INDIRECT("$AG$"&amp;ROW($AG431)-1) &lt;&gt; ""),ROW($AG$1:INDIRECT("$AG$"&amp;ROW($AD431)-1))), 1)+
INDEX($AH:$AH, LOOKUP(2, 1 / ($AH$1:INDIRECT("$AH$"&amp;ROW($AH431)-1) &lt;&gt; ""),ROW($AH$1:INDIRECT("$AH$"&amp;ROW($AD431)-1))), 1)&gt;=510,0,
IF(INDEX($AC:$AC, LOOKUP(2, 1 / ($AC$1:INDIRECT("$AC$"&amp;ROW($AC431)-1) &lt;&gt; ""),ROW($AC$1:INDIRECT("$AC$"&amp;ROW($AC431)-1))), 1)&gt;=255,0,
VLOOKUP(INDIRECT("$G$"&amp;LOOKUP(2, 1 / ($AC$1:INDIRECT("$AC$"&amp;ROW($AC431)-1) &lt;&gt; ""),ROW($AC$1:INDIRECT("$AC$"&amp;ROW($AC431)-1)))), 'EV and Base'!$A$1:$N$671, 3, FALSE))))</f>
        <v>12</v>
      </c>
      <c r="AD431" s="2" cm="1">
        <f t="array" aca="1" ref="AD431" ca="1">IF(NOT(ISNUMBER(INDEX($A:$A, LOOKUP(2, 1 / ($A$1:INDIRECT("$A$"&amp;ROW($A431)) &lt;&gt; ""),ROW($A$1:INDIRECT("$A$"&amp;ROW($A431)))), 1))), "",
INDEX($AD:$AD, LOOKUP(2, 1 / ($AD$1:INDIRECT("$AD$"&amp;ROW($AD431)-1) &lt;&gt; ""),ROW($AD$1:INDIRECT("$AD$"&amp;ROW($AD431)-1))), 1)+
IF(INDEX($AC:$AC, LOOKUP(2, 1 / ($AC$1:INDIRECT("$AC$"&amp;ROW($AC431)-1) &lt;&gt; ""),ROW($AC$1:INDIRECT("$AC$"&amp;ROW($AC431)-1))), 1)+
INDEX($AD:$AD, LOOKUP(2, 1 / ($AD$1:INDIRECT("$AD$"&amp;ROW($AD431)-1) &lt;&gt; ""),ROW($AD$1:INDIRECT("$AD$"&amp;ROW($AD431)-1))), 1)+
INDEX($AE:$AE, LOOKUP(2, 1 / ($AE$1:INDIRECT("$AE$"&amp;ROW($AE431)-1) &lt;&gt; ""),ROW($AE$1:INDIRECT("$AE$"&amp;ROW($AD431)-1))), 1)+
INDEX($AE:$AF, LOOKUP(2, 1 / ($AF$1:INDIRECT("$AF$"&amp;ROW($AF431)-1) &lt;&gt; ""),ROW($AF$1:INDIRECT("$AF$"&amp;ROW($AD431)-1))), 1)+
INDEX($AG:$AG, LOOKUP(2, 1 / ($AG$1:INDIRECT("$AG$"&amp;ROW($AG431)-1) &lt;&gt; ""),ROW($AG$1:INDIRECT("$AG$"&amp;ROW($AD431)-1))), 1)+
INDEX($AH:$AH, LOOKUP(2, 1 / ($AH$1:INDIRECT("$AH$"&amp;ROW($AH431)-1) &lt;&gt; ""),ROW($AH$1:INDIRECT("$AH$"&amp;ROW($AD431)-1))), 1)&gt;=510,0,
IF(INDEX($AD:$AD, LOOKUP(2, 1 / ($AD$1:INDIRECT("$AD$"&amp;ROW($AD431)-1) &lt;&gt; ""),ROW($AD$1:INDIRECT("$AD$"&amp;ROW($AD431)-1))), 1)&gt;=255,0,
VLOOKUP(INDIRECT("$G$"&amp;LOOKUP(2, 1 / ($AD$1:INDIRECT("$AD$"&amp;ROW($AD431)-1) &lt;&gt; ""),ROW($AD$1:INDIRECT("$AD$"&amp;ROW($AD431)-1)))), 'EV and Base'!$A$1:$N$671, 4, FALSE))))</f>
        <v>136</v>
      </c>
      <c r="AE431" s="2" cm="1">
        <f t="array" aca="1" ref="AE431" ca="1">IF(NOT(ISNUMBER(INDEX($A:$A,LOOKUP(2,1/($A$1:INDIRECT("$A$"&amp;ROW($A431))&lt;&gt;""),ROW($A$1:INDIRECT("$A$"&amp;ROW($A431)))),1))),"",
INDEX($AE:$AE,LOOKUP(2,1/($AE$1:INDIRECT("$AE$"&amp;ROW($AE431)-1)&lt;&gt;""),ROW($AE$1:INDIRECT("$AE$"&amp;ROW($AE431)-1))),1)+
IF(INDEX($AC:$AC,LOOKUP(2,1/($AC$1:INDIRECT("$AC$"&amp;ROW($AC431)-1)&lt;&gt;""),ROW($AC$1:INDIRECT("$AC$"&amp;ROW($AC431)-1))),1)+
INDEX($AD:$AD,LOOKUP(2,1/($AD$1:INDIRECT("$AD$"&amp;ROW($AD431)-1)&lt;&gt;""),ROW($AD$1:INDIRECT("$AD$"&amp;ROW($AD431)-1))),1)+
INDEX($AE:$AE,LOOKUP(2,1/($AE$1:INDIRECT("$AE$"&amp;ROW($AE431)-1)&lt;&gt;""),ROW($AE$1:INDIRECT("$AE$"&amp;ROW($AD431)-1))),1)+
INDEX($AE:$AF,LOOKUP(2,1/($AF$1:INDIRECT("$AF$"&amp;ROW($AF431)-1)&lt;&gt;""),ROW($AF$1:INDIRECT("$AF$"&amp;ROW($AD431)-1))),1)+
INDEX($AG:$AG,LOOKUP(2,1/($AG$1:INDIRECT("$AG$"&amp;ROW($AG431)-1)&lt;&gt;""),ROW($AG$1:INDIRECT("$AG$"&amp;ROW($AD431)-1))),1)+
INDEX($AH:$AH,LOOKUP(2,1/($AH$1:INDIRECT("$AH$"&amp;ROW($AH431)-1)&lt;&gt;""),ROW($AH$1:INDIRECT("$AH$"&amp;ROW($AD431)-1))),1)&gt;=510,0,
IF(INDEX($AE:$AE,LOOKUP(2,1/($AE$1:INDIRECT("$AE$"&amp;ROW($AE431)-1)&lt;&gt;""),ROW($AE$1:INDIRECT("$AE$"&amp;ROW($AE431)-1))),1)&gt;=255,0,
VLOOKUP(INDIRECT("$G$"&amp;LOOKUP(2,1/($AE$1:INDIRECT("$AE$"&amp;ROW($AE431)-1)&lt;&gt;""),ROW($AE$1:INDIRECT("$AE$"&amp;ROW($AE431)-1)))),'EV and Base'!$A$1:$N$671,5,FALSE))))</f>
        <v>11</v>
      </c>
      <c r="AF431" s="2" cm="1">
        <f t="array" aca="1" ref="AF431" ca="1">IF(NOT(ISNUMBER(INDEX($A:$A, LOOKUP(2, 1 / ($A$1:INDIRECT("$A$"&amp;ROW($A431)) &lt;&gt; ""),ROW($A$1:INDIRECT("$A$"&amp;ROW($A431)))), 1))), "",
INDEX($AF:$AF, LOOKUP(2, 1 / ($AF$1:INDIRECT("$AF$"&amp;ROW($AF431)-1) &lt;&gt; ""),ROW($AF$1:INDIRECT("$AF$"&amp;ROW($AF431)-1))), 1)+
IF(INDEX($AC:$AC, LOOKUP(2, 1 / ($AC$1:INDIRECT("$AC$"&amp;ROW($AC431)-1) &lt;&gt; ""),ROW($AC$1:INDIRECT("$AC$"&amp;ROW($AC431)-1))), 1)+
INDEX($AD:$AD, LOOKUP(2, 1 / ($AD$1:INDIRECT("$AD$"&amp;ROW($AD431)-1) &lt;&gt; ""),ROW($AD$1:INDIRECT("$AD$"&amp;ROW($AD431)-1))), 1)+
INDEX($AE:$AE, LOOKUP(2, 1 / ($AE$1:INDIRECT("$AE$"&amp;ROW($AE431)-1) &lt;&gt; ""),ROW($AE$1:INDIRECT("$AE$"&amp;ROW($AD431)-1))), 1)+
INDEX($AE:$AF, LOOKUP(2, 1 / ($AF$1:INDIRECT("$AF$"&amp;ROW($AF431)-1) &lt;&gt; ""),ROW($AF$1:INDIRECT("$AF$"&amp;ROW($AD431)-1))), 1)+
INDEX($AG:$AG, LOOKUP(2, 1 / ($AG$1:INDIRECT("$AG$"&amp;ROW($AG431)-1) &lt;&gt; ""),ROW($AG$1:INDIRECT("$AG$"&amp;ROW($AD431)-1))), 1)+
INDEX($AH:$AH, LOOKUP(2, 1 / ($AH$1:INDIRECT("$AH$"&amp;ROW($AH431)-1) &lt;&gt; ""),ROW($AH$1:INDIRECT("$AH$"&amp;ROW($AD431)-1))), 1)&gt;=510,0,
IF(INDEX($AF:$AF, LOOKUP(2, 1 / ($AF$1:INDIRECT("$AF$"&amp;ROW($AF431)-1) &lt;&gt; ""),ROW($AF$1:INDIRECT("$AF$"&amp;ROW($AF431)-1))), 1)&gt;=255,0,
VLOOKUP(INDIRECT("$G$"&amp;LOOKUP(2, 1 / ($AF$1:INDIRECT("$AF$"&amp;ROW($AF431)-1) &lt;&gt; ""),ROW($AF$1:INDIRECT("$AF$"&amp;ROW($AF431)-1)))), 'EV and Base'!$A$1:$N$671, 6, FALSE))))</f>
        <v>24</v>
      </c>
      <c r="AG431" s="2" cm="1">
        <f t="array" aca="1" ref="AG431" ca="1">IF(NOT(ISNUMBER(INDEX($A:$A, LOOKUP(2, 1 / ($A$1:INDIRECT("$A$"&amp;ROW($A431)) &lt;&gt; ""),ROW($A$1:INDIRECT("$A$"&amp;ROW($A431)))), 1))), "",
INDEX($AG:$AG, LOOKUP(2, 1 / ($AG$1:INDIRECT("$AG$"&amp;ROW($AG431)-1) &lt;&gt; ""),ROW($AG$1:INDIRECT("$AG$"&amp;ROW($AG431)-1))), 1)+
IF(INDEX($AC:$AC, LOOKUP(2, 1 / ($AC$1:INDIRECT("$AC$"&amp;ROW($AC431)-1) &lt;&gt; ""),ROW($AC$1:INDIRECT("$AC$"&amp;ROW($AC431)-1))), 1)+
INDEX($AD:$AD, LOOKUP(2, 1 / ($AD$1:INDIRECT("$AD$"&amp;ROW($AD431)-1) &lt;&gt; ""),ROW($AD$1:INDIRECT("$AD$"&amp;ROW($AD431)-1))), 1)+
INDEX($AE:$AE, LOOKUP(2, 1 / ($AE$1:INDIRECT("$AE$"&amp;ROW($AE431)-1) &lt;&gt; ""),ROW($AE$1:INDIRECT("$AE$"&amp;ROW($AD431)-1))), 1)+
INDEX($AE:$AF, LOOKUP(2, 1 / ($AF$1:INDIRECT("$AF$"&amp;ROW($AF431)-1) &lt;&gt; ""),ROW($AF$1:INDIRECT("$AF$"&amp;ROW($AD431)-1))), 1)+
INDEX($AG:$AG, LOOKUP(2, 1 / ($AG$1:INDIRECT("$AG$"&amp;ROW($AG431)-1) &lt;&gt; ""),ROW($AG$1:INDIRECT("$AG$"&amp;ROW($AD431)-1))), 1)+
INDEX($AH:$AH, LOOKUP(2, 1 / ($AH$1:INDIRECT("$AH$"&amp;ROW($AH431)-1) &lt;&gt; ""),ROW($AH$1:INDIRECT("$AH$"&amp;ROW($AD431)-1))), 1)&gt;=510,0,
IF(INDEX($AG:$AG, LOOKUP(2, 1 / ($AG$1:INDIRECT("$AG$"&amp;ROW($AG431)-1) &lt;&gt; ""),ROW($AG$1:INDIRECT("$AG$"&amp;ROW($AG431)-1))), 1)&gt;=255,0,
VLOOKUP(INDIRECT("$G$"&amp;LOOKUP(2, 1 / ($AG$1:INDIRECT("$AG$"&amp;ROW($AG431)-1) &lt;&gt; ""),ROW($AG$1:INDIRECT("$AG$"&amp;ROW($AG431)-1)))), 'EV and Base'!$A$1:$N$671, 7, FALSE))))</f>
        <v>6</v>
      </c>
      <c r="AH431" s="24" cm="1">
        <f t="array" aca="1" ref="AH431" ca="1">IF(NOT(ISNUMBER(INDEX($A:$A,LOOKUP(2,1/($A$1:INDIRECT("$A$"&amp;ROW($A431))&lt;&gt;""),ROW($A$1:INDIRECT("$A$"&amp;ROW($A431)))),1))),"",
INDEX($AH:$AH,LOOKUP(2,1/($AH$1:INDIRECT("$AH$"&amp;ROW($AH431)-1)&lt;&gt;""),ROW($AH$1:INDIRECT("$AH$"&amp;ROW($AH431)-1))),1)+
IF(INDEX($AC:$AC,LOOKUP(2,1/($AC$1:INDIRECT("$AC$"&amp;ROW($AC431)-1)&lt;&gt;""),ROW($AC$1:INDIRECT("$AC$"&amp;ROW($AC431)-1))),1)+
INDEX($AD:$AD,LOOKUP(2,1/($AD$1:INDIRECT("$AD$"&amp;ROW($AD431)-1)&lt;&gt;""),ROW($AD$1:INDIRECT("$AD$"&amp;ROW($AD431)-1))),1)+
INDEX($AE:$AE,LOOKUP(2,1/($AE$1:INDIRECT("$AE$"&amp;ROW($AE431)-1)&lt;&gt;""),ROW($AE$1:INDIRECT("$AE$"&amp;ROW($AD431)-1))),1)+
INDEX($AE:$AF,LOOKUP(2,1/($AF$1:INDIRECT("$AF$"&amp;ROW($AF431)-1)&lt;&gt;""),ROW($AF$1:INDIRECT("$AF$"&amp;ROW($AD431)-1))),1)+
INDEX($AG:$AG,LOOKUP(2,1/($AG$1:INDIRECT("$AG$"&amp;ROW($AG431)-1)&lt;&gt;""),ROW($AG$1:INDIRECT("$AG$"&amp;ROW($AD431)-1))),1)+
INDEX($AH:$AH,LOOKUP(2,1/($AH$1:INDIRECT("$AH$"&amp;ROW($AH431)-1)&lt;&gt;""),ROW($AH$1:INDIRECT("$AH$"&amp;ROW($AD431)-1))),1)&gt;=510,0,
IF(INDEX($AH:$AH,LOOKUP(2,1/($AH$1:INDIRECT("$AH$"&amp;ROW($AH431)-1)&lt;&gt;""),ROW($AH$1:INDIRECT("$AH$"&amp;ROW($AH431)-1))),1)&gt;=255,0,
VLOOKUP(INDIRECT("$G$"&amp;LOOKUP(2,1/($AH$1:INDIRECT("$AH$"&amp;ROW($AH431)-1)&lt;&gt;""),ROW($AH$1:INDIRECT("$AH$"&amp;ROW($AH431)-1)))),'EV and Base'!$A$1:$N$671,8,FALSE))))</f>
        <v>76</v>
      </c>
      <c r="AI431" s="29" cm="1">
        <f t="array" aca="1" ref="AI431" ca="1">IF(NOT(ISNUMBER(INDEX($A:$A,LOOKUP(2,1/($A$1:INDIRECT("$A$"&amp;ROW($A431))&lt;&gt;""),ROW($A$1:INDIRECT("$A$"&amp;ROW($A431)))),1))),"",
ROUNDDOWN((((2*VLOOKUP($AA431,'EV and Base'!$A$1:$N$671,9,FALSE))+31+ROUNDDOWN($AC431/4,0))*$AB431)/100,0)+$AB431+10)</f>
        <v>174</v>
      </c>
      <c r="AJ431" s="21" cm="1">
        <f t="array" aca="1" ref="AJ431" ca="1">IF(NOT(ISNUMBER(INDEX($A:$A, LOOKUP(2, 1 / ($A$1:INDIRECT("$A$"&amp;ROW($A431)) &lt;&gt; ""),ROW($A$1:INDIRECT("$A$"&amp;ROW($A431)))), 1))), "",
ROUNDDOWN((ROUNDDOWN((((2*VLOOKUP($AA431, 'EV and Base'!$A$1:$N$671, 10, FALSE))+31+ROUNDDOWN($AD431/4, 0))*$AB431)/100, 0)+5)*1.1, 0))</f>
        <v>162</v>
      </c>
      <c r="AK431" s="21" t="str" cm="1">
        <f t="array" aca="1" ref="AK431" ca="1">IF(NOT(ISNUMBER(INDEX($A:$A, LOOKUP(2, 1 / ($A$1:INDIRECT("$A$"&amp;ROW($A431)) &lt;&gt; ""),ROW($A$1:INDIRECT("$A$"&amp;ROW($A431)))), 1))), "",
ROUNDDOWN((ROUNDDOWN((((2*VLOOKUP($AA431, 'EV and Base'!$A$1:$N$671, 11, FALSE))+30+ROUNDDOWN($AE431/4, 0))*$AB431)/100, 0)+5), 0)
&amp;"-"&amp;
ROUNDDOWN((ROUNDDOWN((((2*VLOOKUP($AA431, 'EV and Base'!$A$1:$N$671, 11, FALSE))+31+ROUNDDOWN($AE431/4, 0))*$AB431)/100, 0)+5), 0))</f>
        <v>119-120</v>
      </c>
      <c r="AL431" s="21" t="str" cm="1">
        <f t="array" aca="1" ref="AL431" ca="1">IF(NOT(ISNUMBER(INDEX($A:$A, LOOKUP(2, 1 / ($A$1:INDIRECT("$A$"&amp;ROW($A431)) &lt;&gt; ""),ROW($A$1:INDIRECT("$A$"&amp;ROW($A431)))), 1))), "",
ROUNDDOWN((ROUNDDOWN((((2*VLOOKUP($AA431, 'EV and Base'!$A$1:$N$671, 12, FALSE))+0+ROUNDDOWN($AF431/4, 0))*$AB431)/100, 0)+5)*0.9, 0)
&amp;"-"&amp;
ROUNDDOWN((ROUNDDOWN((((2*VLOOKUP($AA431, 'EV and Base'!$A$1:$N$671, 12, FALSE))+31+ROUNDDOWN($AF431/4, 0))*$AB431)/100, 0)+5)*0.9, 0))</f>
        <v>50-65</v>
      </c>
      <c r="AM431" s="21" t="str" cm="1">
        <f t="array" aca="1" ref="AM431" ca="1">IF(NOT(ISNUMBER(INDEX($A:$A, LOOKUP(2, 1 / ($A$1:INDIRECT("$A$"&amp;ROW($A431)) &lt;&gt; ""),ROW($A$1:INDIRECT("$A$"&amp;ROW($A431)))), 1))), "",
ROUNDDOWN((ROUNDDOWN((((2*VLOOKUP($AA431, 'EV and Base'!$A$1:$N$671, 13, FALSE))+30+ROUNDDOWN($AG431/4, 0))*$AB431)/100, 0)+5), 0)
&amp;"-"&amp;
ROUNDDOWN((ROUNDDOWN((((2*VLOOKUP($AA431, 'EV and Base'!$A$1:$N$671, 13, FALSE))+31+ROUNDDOWN($AG431/4, 0))*$AB431)/100, 0)+5), 0))</f>
        <v>118-119</v>
      </c>
      <c r="AN431" s="25" cm="1">
        <f t="array" aca="1" ref="AN431" ca="1">IF(NOT(ISNUMBER(INDEX($A:$A, LOOKUP(2, 1 / ($A$1:INDIRECT("$A$"&amp;ROW($A431)) &lt;&gt; ""),ROW($A$1:INDIRECT("$A$"&amp;ROW($A431)))), 1))), "",
ROUNDDOWN((ROUNDDOWN((((2*VLOOKUP($AA431, 'EV and Base'!$A$1:$N$671, 14, FALSE))+31+ROUNDDOWN($AH431/4, 0))*$AB431)/100, 0)+5), 0))</f>
        <v>118</v>
      </c>
      <c r="AO431" s="23" cm="1">
        <f t="array" aca="1" ref="AO431" ca="1">IF(NOT(ISNUMBER(INDEX($A:$A, LOOKUP(2, 1 / ($A$1:INDIRECT("$A$"&amp;ROW($A431)) &lt;&gt; ""),ROW($A$1:INDIRECT("$A$"&amp;ROW($A431)))), 1))), "",
ROUNDDOWN((((2*VLOOKUP($AA431, 'EV and Base'!$A$1:$N$671, 9, FALSE))+31+ROUNDDOWN($AC431/4, 0))*$AB431)/100, 0)+$AB431+10)</f>
        <v>174</v>
      </c>
      <c r="AP431" s="2" cm="1">
        <f t="array" aca="1" ref="AP431" ca="1">IF(NOT(ISNUMBER(INDEX($A:$A, LOOKUP(2, 1 / ($A$1:INDIRECT("$A$"&amp;ROW($A431)) &lt;&gt; ""),ROW($A$1:INDIRECT("$A$"&amp;ROW($A431)))), 1))), "",
ROUNDDOWN((ROUNDDOWN((((2*VLOOKUP($AA431, 'EV and Base'!$A$1:$N$671, 10, FALSE))+31+ROUNDDOWN($AD431/4, 0))*$AB431)/100, 0)+5)*1.1, 0))</f>
        <v>162</v>
      </c>
      <c r="AQ431" s="2" cm="1">
        <f t="array" aca="1" ref="AQ431" ca="1">IF(NOT(ISNUMBER(INDEX($A:$A, LOOKUP(2, 1 / ($A$1:INDIRECT("$A$"&amp;ROW($A431)) &lt;&gt; ""),ROW($A$1:INDIRECT("$A$"&amp;ROW($A431)))), 1))), "",
ROUNDDOWN((ROUNDDOWN((((2*VLOOKUP($AA431, 'EV and Base'!$A$1:$N$671, 11, FALSE))+$AV$2+ROUNDDOWN($AE431/4, 0))*$AB431)/100, 0)+5), 0))</f>
        <v>120</v>
      </c>
      <c r="AR431" s="22" cm="1">
        <f t="array" aca="1" ref="AR431" ca="1">IF(NOT(ISNUMBER(INDEX($A:$A, LOOKUP(2, 1 / ($A$1:INDIRECT("$A$"&amp;ROW($A431)) &lt;&gt; ""),ROW($A$1:INDIRECT("$A$"&amp;ROW($A431)))), 1))), "",
ROUNDDOWN((ROUNDDOWN((((2*VLOOKUP($AA431, 'EV and Base'!$A$1:$N$671, 12, FALSE))+$AW$2+ROUNDDOWN($AF431/4, 0))*$AB431)/100, 0)+5)*0.9, 0))</f>
        <v>59</v>
      </c>
      <c r="AS431" s="2" cm="1">
        <f t="array" aca="1" ref="AS431" ca="1">IF(NOT(ISNUMBER(INDEX($A:$A, LOOKUP(2, 1 / ($A$1:INDIRECT("$A$"&amp;ROW($A431)) &lt;&gt; ""),ROW($A$1:INDIRECT("$A$"&amp;ROW($A431)))), 1))), "",
ROUNDDOWN((ROUNDDOWN((((2*VLOOKUP($AA431, 'EV and Base'!$A$1:$N$671, 13, FALSE))+$AX$2+ROUNDDOWN($AG431/4, 0))*$AB431)/100, 0)+5), 0))</f>
        <v>119</v>
      </c>
      <c r="AT431" s="24" cm="1">
        <f t="array" aca="1" ref="AT431" ca="1">IF(NOT(ISNUMBER(INDEX($A:$A, LOOKUP(2, 1 / ($A$1:INDIRECT("$A$"&amp;ROW($A431)) &lt;&gt; ""),ROW($A$1:INDIRECT("$A$"&amp;ROW($A431)))), 1))), "",
ROUNDDOWN((ROUNDDOWN((((2*VLOOKUP($AA431, 'EV and Base'!$A$1:$N$671, 14, FALSE))+31+ROUNDDOWN($AH431/4, 0))*$AB431)/100, 0)+5), 0))</f>
        <v>118</v>
      </c>
      <c r="AU431" s="28">
        <v>255</v>
      </c>
      <c r="AY431" cm="1">
        <f t="array" aca="1" ref="AY431" ca="1">IF(NOT(ISNUMBER(INDEX($A:$A,LOOKUP(2,1/($A$1:INDIRECT("$A$"&amp;ROW($A431))&lt;&gt;""),ROW($A$1:INDIRECT("$A$"&amp;ROW($A431)))),1))),"",
INDEX($AY:$AY,LOOKUP(2,1/($AY$1:INDIRECT("$AY$"&amp;ROW($AY431)-1)&lt;&gt;""),ROW($AY$1:INDIRECT("$AY$"&amp;ROW($AY431)-1))),1)+$BL431)</f>
        <v>159307</v>
      </c>
      <c r="AZ431" s="3" cm="1">
        <f t="array" aca="1" ref="AZ431" ca="1">IF(NOT(ISNUMBER(INDEX($A:$A, LOOKUP(2, 1 / ($A$1:INDIRECT("$A$"&amp;ROW($A431)) &lt;&gt; ""),ROW($A$1:INDIRECT("$A$"&amp;ROW($A431)))), 1))), "",
VLOOKUP(INDIRECT("$G$"&amp;LOOKUP(2, 1 / ($AY$1:INDIRECT("$AY$"&amp;ROW($AY431)-1) &lt;&gt; ""),ROW($AY$1:INDIRECT("$AY$"&amp;ROW($AY431)-1)))),'EV and Base'!A354:N1024,2,FALSE))</f>
        <v>170</v>
      </c>
      <c r="BA431" s="3" cm="1">
        <f t="array" aca="1" ref="BA431" ca="1">IF(NOT(ISNUMBER(INDEX($A:$A, LOOKUP(2, 1 / ($A$1:INDIRECT("$A$"&amp;ROW($A431)) &lt;&gt; ""),ROW($A$1:INDIRECT("$A$"&amp;ROW($A431)))), 1))), "",
INDIRECT("$I$"&amp;LOOKUP(2, 1 / ($AY$1:INDIRECT("$AY$"&amp;ROW($AY431)-1) &lt;&gt; ""),ROW($AY$1:INDIRECT("$AY$"&amp;ROW($AY431)-1)))))</f>
        <v>39</v>
      </c>
      <c r="BB431" s="1" cm="1">
        <f t="array" aca="1" ref="BB431" ca="1">IF(NOT(ISNUMBER(INDEX($A:$A, LOOKUP(2, 1 / ($A$1:INDIRECT("$A$"&amp;ROW($A431)) &lt;&gt; ""),ROW($A$1:INDIRECT("$A$"&amp;ROW($A431)))), 1))), "",
INDIRECT("$AB$"&amp;LOOKUP(2, 1 / ($AY$1:INDIRECT("$AY$"&amp;ROW($AY431)-1) &lt;&gt; ""),ROW($AY$1:INDIRECT("$AY$"&amp;ROW($AY431)-1)))))</f>
        <v>54</v>
      </c>
      <c r="BC431" s="3" cm="1">
        <f t="array" aca="1" ref="BC431" ca="1">IF(NOT(ISNUMBER(INDEX($A:$A,LOOKUP(2,1/($A$1:INDIRECT("$A$"&amp;ROW($A431))&lt;&gt;""),ROW($A$1:INDIRECT("$A$"&amp;ROW($A431)))),1))),"",
$BA431+$BA431+10)</f>
        <v>88</v>
      </c>
      <c r="BD431" s="3" cm="1">
        <f t="array" aca="1" ref="BD431" ca="1">IF(NOT(ISNUMBER(INDEX($A:$A,LOOKUP(2,1/($A$1:INDIRECT("$A$"&amp;ROW($A431))&lt;&gt;""),ROW($A$1:INDIRECT("$A$"&amp;ROW($A431)))),1))),"",
$BA431+$BB431+10)</f>
        <v>103</v>
      </c>
      <c r="BE431" s="3" cm="1">
        <f t="array" aca="1" ref="BE431" ca="1">IF(NOT(ISNUMBER(INDEX($A:$A,LOOKUP(2,1/($A$1:INDIRECT("$A$"&amp;ROW($A431))&lt;&gt;""),ROW($A$1:INDIRECT("$A$"&amp;ROW($A431)))),1))),"",
$BC431*$BC431)</f>
        <v>7744</v>
      </c>
      <c r="BF431" s="3" cm="1">
        <f t="array" aca="1" ref="BF431" ca="1">IF(NOT(ISNUMBER(INDEX($A:$A,LOOKUP(2,1/($A$1:INDIRECT("$A$"&amp;ROW($A431))&lt;&gt;""),ROW($A$1:INDIRECT("$A$"&amp;ROW($A431)))),1))),"",
$BD431*$BD431)</f>
        <v>10609</v>
      </c>
      <c r="BG431" s="3" cm="1">
        <f t="array" aca="1" ref="BG431" ca="1">IF(NOT(ISNUMBER(INDEX($A:$A,LOOKUP(2,1/($A$1:INDIRECT("$A$"&amp;ROW($A431))&lt;&gt;""),ROW($A$1:INDIRECT("$A$"&amp;ROW($A431)))),1))),"",
_xlfn.FLOOR.MATH(1.5*_xlfn.FLOOR.MATH($AZ431*BA431/5)))</f>
        <v>1989</v>
      </c>
      <c r="BH431" s="3" cm="1">
        <f t="array" aca="1" ref="BH431" ca="1">IF(NOT(ISNUMBER(INDEX($A:$A, LOOKUP(2, 1 / ($A$1:INDIRECT("$A$"&amp;ROW($A431)) &lt;&gt; ""),ROW($A$1:INDIRECT("$A$"&amp;ROW($A431)))), 1))), "",
_xlfn.FLOOR.MATH($BG431/IF(OR(INDIRECT("$C$"&amp;LOOKUP(2, 1 / ($AY$1:INDIRECT("$AY$"&amp;ROW($AY431)-1) &lt;&gt; ""),ROW($AY$1:INDIRECT("$AY$"&amp;ROW($AY431)-1))))="Multi",
INDIRECT("$C$"&amp;LOOKUP(2, 1 / ($AY$1:INDIRECT("$AY$"&amp;ROW($AY431)-1) &lt;&gt; ""),ROW($AY$1:INDIRECT("$AY$"&amp;ROW($AY431)-1))))="Double"),2,1)))</f>
        <v>1989</v>
      </c>
      <c r="BI431" s="3" cm="1">
        <f t="array" aca="1" ref="BI431" ca="1">IF(NOT(ISNUMBER(INDEX($A:$A,LOOKUP(2,1/($A$1:INDIRECT("$A$"&amp;ROW($A431))&lt;&gt;""),ROW($A$1:INDIRECT("$A$"&amp;ROW($A431)))),1))),"",
VLOOKUP($BC431,GameFreakSQRT!$A$1:$B$200,2,FALSE))</f>
        <v>38424</v>
      </c>
      <c r="BJ431" s="3" cm="1">
        <f t="array" aca="1" ref="BJ431" ca="1">IF(NOT(ISNUMBER(INDEX($A:$A,LOOKUP(2,1/($A$1:INDIRECT("$A$"&amp;ROW($A431))&lt;&gt;""),ROW($A$1:INDIRECT("$A$"&amp;ROW($A431)))),1))),"",
VLOOKUP($BD431,GameFreakSQRT!$A$1:$B$200,2,FALSE))</f>
        <v>41570</v>
      </c>
      <c r="BK431" s="3" cm="1">
        <f t="array" aca="1" ref="BK431" ca="1">IF(NOT(ISNUMBER(INDEX($A:$A,LOOKUP(2,1/($A$1:INDIRECT("$A$"&amp;ROW($A431))&lt;&gt;""),ROW($A$1:INDIRECT("$A$"&amp;ROW($A431)))),1))),"",
_xlfn.FLOOR.MATH((($BI431*$BE431)*$BH431)/($BJ431*$BF431))+1)</f>
        <v>1342</v>
      </c>
      <c r="BL431" s="3" cm="1">
        <f t="array" aca="1" ref="BL431" ca="1">IF(NOT(ISNUMBER(INDEX($A:$A,LOOKUP(2,1/($A$1:INDIRECT("$A$"&amp;ROW($A431))&lt;&gt;""),ROW($A$1:INDIRECT("$A$"&amp;ROW($A431)))),1))),"",
_xlfn.FLOOR.MATH($BK431*IF(NOT(INDIRECT("$Z$"&amp;LOOKUP(2, 1 / ($AY$1:INDIRECT("$AY$"&amp;ROW($AY431)-1) &lt;&gt; ""),ROW($AY$1:INDIRECT("$AY$"&amp;ROW($AY431)-1))))=""),1.5,1)))</f>
        <v>2013</v>
      </c>
      <c r="BM431" s="3" cm="1">
        <f t="array" aca="1" ref="BM431" ca="1">IF(NOT(ISNUMBER(INDEX($A:$A, LOOKUP(2, 1 / ($A$1:INDIRECT("$A$"&amp;ROW($A431)) &lt;&gt; ""),ROW($A$1:INDIRECT("$A$"&amp;ROW($A431)))), 1))), "",
INDIRECT("$Y$"&amp;LOOKUP(2, 1 / ($AY$1:INDIRECT("$AY$"&amp;ROW($AY431)-1) &lt;&gt; ""),ROW($AY$1:INDIRECT("$AY$"&amp;ROW($AY431)-1)))))</f>
        <v>2013</v>
      </c>
      <c r="BN431" s="3" t="b">
        <f t="shared" ca="1" si="37"/>
        <v>1</v>
      </c>
    </row>
    <row r="432" spans="1:66" x14ac:dyDescent="0.45">
      <c r="A432" s="69">
        <v>96</v>
      </c>
      <c r="B432" s="69" t="s">
        <v>707</v>
      </c>
      <c r="C432" s="66" t="s">
        <v>46</v>
      </c>
      <c r="D432" s="66" t="s">
        <v>692</v>
      </c>
      <c r="E432" s="66" t="s">
        <v>48</v>
      </c>
      <c r="F432" s="56">
        <v>1</v>
      </c>
      <c r="G432" s="2" t="s">
        <v>696</v>
      </c>
      <c r="H432" s="2" t="s">
        <v>77</v>
      </c>
      <c r="I432" s="2">
        <v>40</v>
      </c>
      <c r="J432" s="2" t="s">
        <v>87</v>
      </c>
      <c r="K432" s="2" t="s">
        <v>318</v>
      </c>
      <c r="L432" s="2" t="s">
        <v>53</v>
      </c>
      <c r="M432" s="2" t="s">
        <v>177</v>
      </c>
      <c r="N432" s="2" t="s">
        <v>697</v>
      </c>
      <c r="O432" s="2" t="s">
        <v>698</v>
      </c>
      <c r="P432" s="2" t="s">
        <v>104</v>
      </c>
      <c r="Q432" s="2">
        <v>12</v>
      </c>
      <c r="R432" s="2">
        <f>_xlfn.FLOOR.MATH((((2*VLOOKUP(G432, 'EV and Base'!$A$1:$N$671, 9, FALSE))+$Q432)*$I432)/100)+$I432+10</f>
        <v>96</v>
      </c>
      <c r="S432" s="2">
        <f>_xlfn.FLOOR.MATH((_xlfn.FLOOR.MATH((((2*VLOOKUP($G432, 'EV and Base'!$A$1:$N$671, 10, FALSE))+$Q432)*$I432)/100)+5)*
IF(OR($J432="Lonely", $J432="Brave", $J432="Adamant", $J432="Naughty"), 1.1,
IF(OR($J432="Bold", $J432="Timid", $J432="Modest", $J432="Calm"), 0.9, 1)))</f>
        <v>61</v>
      </c>
      <c r="T432" s="2">
        <f>_xlfn.FLOOR.MATH((_xlfn.FLOOR.MATH((((2*VLOOKUP($G432, 'EV and Base'!$A$1:$N$671, 11, FALSE))+$Q432)*$I432)/100)+5)*
IF(OR($J432="Bold", $J432="Relaxed", $J432="Impish", $J432="Lax"), 1.1,
IF(OR($J432="Lonely", $J432="Hasty", $J432="Mild", $J432="Gentle"), 0.9, 1)))</f>
        <v>49</v>
      </c>
      <c r="U432" s="2">
        <f>_xlfn.FLOOR.MATH((_xlfn.FLOOR.MATH((((2*VLOOKUP($G432, 'EV and Base'!$A$1:$N$671, 12, FALSE))+$Q432)*$I432)/100)+5)*
IF(OR($J432="Modest", $J432="Mild", $J432="Quiet", $J432="Rash"), 1.1,
IF(OR($J432="Adamant", $J432="Impish", $J432="Jolly", $J432="Careful"), 0.9, 1)))</f>
        <v>45</v>
      </c>
      <c r="V432" s="2">
        <f>_xlfn.FLOOR.MATH((_xlfn.FLOOR.MATH((((2*VLOOKUP($G432, 'EV and Base'!$A$1:$N$671, 13, FALSE))+$Q432)*$I432)/100)+5)*
IF(OR($J432="Calm", $J432="Gentle", $J432="Sassy", $J432="Careful"), 1.1,
IF(OR($J432="Naughty", $J432="Lax", $J432="Naive", $J432="Rash"), 0.9, 1)))</f>
        <v>53</v>
      </c>
      <c r="W432" s="2">
        <f>_xlfn.FLOOR.MATH((_xlfn.FLOOR.MATH((((2*VLOOKUP($G432, 'EV and Base'!$A$1:$N$671, 14, FALSE))+$Q432)*$I432)/100)+5)*
IF(OR($J432="Timid", $J432="Hasty", $J432="Jolly", $J432="Naive"), 1.1,
IF(OR($J432="Brave", $J432="Relaxed", $J432="Quiet", $J432="Sassy"), 0.9, 1)))</f>
        <v>36</v>
      </c>
      <c r="X432" s="66">
        <v>2400</v>
      </c>
      <c r="Y432" s="1">
        <v>735</v>
      </c>
      <c r="Z432" s="1">
        <v>1</v>
      </c>
      <c r="AA432" s="23" t="str" cm="1">
        <f t="array" aca="1" ref="AA432" ca="1">IF(NOT(ISNUMBER(INDEX($A:$A,LOOKUP(2,1/($A$1:INDIRECT("$A$"&amp;ROW($A432))&lt;&gt;""),ROW($A$1:INDIRECT("$A$"&amp;ROW($A432)))),1))),"",
IF(NOT(ISNUMBER($A432)),$AA431,
IF($AB432&lt;16,"Lillipup",
IF($AB432&lt;32,"Herdier",
"Stoutland"))))</f>
        <v>Stoutland</v>
      </c>
      <c r="AB432" s="25" cm="1">
        <f t="array" aca="1" ref="AB432" ca="1">IF(NOT(ISNUMBER(INDEX($A:$A, LOOKUP(2, 1 / ($A$1:INDIRECT("$A$"&amp;ROW($A432)) &lt;&gt; ""),ROW($A$1:INDIRECT("$A$"&amp;ROW($A432)))), 1))), "",
VLOOKUP($AY432,'Medium-Slow'!$A$1:$B$101,2,TRUE))</f>
        <v>55</v>
      </c>
      <c r="AC432" s="23" cm="1">
        <f t="array" aca="1" ref="AC432" ca="1">IF(NOT(ISNUMBER(INDEX($A:$A, LOOKUP(2, 1 / ($A$1:INDIRECT("$A$"&amp;ROW($A432)) &lt;&gt; ""),ROW($A$1:INDIRECT("$A$"&amp;ROW($A432)))), 1))), "",
INDEX($AC:$AC, LOOKUP(2, 1 / ($AC$1:INDIRECT("$AC$"&amp;ROW($AC432)-1) &lt;&gt; ""),ROW($AC$1:INDIRECT("$AC$"&amp;ROW($AC432)-1))), 1)+
IF(INDEX($AC:$AC, LOOKUP(2, 1 / ($AC$1:INDIRECT("$AC$"&amp;ROW($AC432)-1) &lt;&gt; ""),ROW($AC$1:INDIRECT("$AC$"&amp;ROW($AC432)-1))), 1)+
INDEX($AD:$AD, LOOKUP(2, 1 / ($AD$1:INDIRECT("$AD$"&amp;ROW($AD432)-1) &lt;&gt; ""),ROW($AD$1:INDIRECT("$AD$"&amp;ROW($AD432)-1))), 1)+
INDEX($AE:$AE, LOOKUP(2, 1 / ($AE$1:INDIRECT("$AE$"&amp;ROW($AE432)-1) &lt;&gt; ""),ROW($AE$1:INDIRECT("$AE$"&amp;ROW($AD432)-1))), 1)+
INDEX($AE:$AF, LOOKUP(2, 1 / ($AF$1:INDIRECT("$AF$"&amp;ROW($AF432)-1) &lt;&gt; ""),ROW($AF$1:INDIRECT("$AF$"&amp;ROW($AD432)-1))), 1)+
INDEX($AG:$AG, LOOKUP(2, 1 / ($AG$1:INDIRECT("$AG$"&amp;ROW($AG432)-1) &lt;&gt; ""),ROW($AG$1:INDIRECT("$AG$"&amp;ROW($AD432)-1))), 1)+
INDEX($AH:$AH, LOOKUP(2, 1 / ($AH$1:INDIRECT("$AH$"&amp;ROW($AH432)-1) &lt;&gt; ""),ROW($AH$1:INDIRECT("$AH$"&amp;ROW($AD432)-1))), 1)&gt;=510,0,
IF(INDEX($AC:$AC, LOOKUP(2, 1 / ($AC$1:INDIRECT("$AC$"&amp;ROW($AC432)-1) &lt;&gt; ""),ROW($AC$1:INDIRECT("$AC$"&amp;ROW($AC432)-1))), 1)&gt;=255,0,
VLOOKUP(INDIRECT("$G$"&amp;LOOKUP(2, 1 / ($AC$1:INDIRECT("$AC$"&amp;ROW($AC432)-1) &lt;&gt; ""),ROW($AC$1:INDIRECT("$AC$"&amp;ROW($AC432)-1)))), 'EV and Base'!$A$1:$N$671, 3, FALSE))))</f>
        <v>12</v>
      </c>
      <c r="AD432" s="2" cm="1">
        <f t="array" aca="1" ref="AD432" ca="1">IF(NOT(ISNUMBER(INDEX($A:$A, LOOKUP(2, 1 / ($A$1:INDIRECT("$A$"&amp;ROW($A432)) &lt;&gt; ""),ROW($A$1:INDIRECT("$A$"&amp;ROW($A432)))), 1))), "",
INDEX($AD:$AD, LOOKUP(2, 1 / ($AD$1:INDIRECT("$AD$"&amp;ROW($AD432)-1) &lt;&gt; ""),ROW($AD$1:INDIRECT("$AD$"&amp;ROW($AD432)-1))), 1)+
IF(INDEX($AC:$AC, LOOKUP(2, 1 / ($AC$1:INDIRECT("$AC$"&amp;ROW($AC432)-1) &lt;&gt; ""),ROW($AC$1:INDIRECT("$AC$"&amp;ROW($AC432)-1))), 1)+
INDEX($AD:$AD, LOOKUP(2, 1 / ($AD$1:INDIRECT("$AD$"&amp;ROW($AD432)-1) &lt;&gt; ""),ROW($AD$1:INDIRECT("$AD$"&amp;ROW($AD432)-1))), 1)+
INDEX($AE:$AE, LOOKUP(2, 1 / ($AE$1:INDIRECT("$AE$"&amp;ROW($AE432)-1) &lt;&gt; ""),ROW($AE$1:INDIRECT("$AE$"&amp;ROW($AD432)-1))), 1)+
INDEX($AE:$AF, LOOKUP(2, 1 / ($AF$1:INDIRECT("$AF$"&amp;ROW($AF432)-1) &lt;&gt; ""),ROW($AF$1:INDIRECT("$AF$"&amp;ROW($AD432)-1))), 1)+
INDEX($AG:$AG, LOOKUP(2, 1 / ($AG$1:INDIRECT("$AG$"&amp;ROW($AG432)-1) &lt;&gt; ""),ROW($AG$1:INDIRECT("$AG$"&amp;ROW($AD432)-1))), 1)+
INDEX($AH:$AH, LOOKUP(2, 1 / ($AH$1:INDIRECT("$AH$"&amp;ROW($AH432)-1) &lt;&gt; ""),ROW($AH$1:INDIRECT("$AH$"&amp;ROW($AD432)-1))), 1)&gt;=510,0,
IF(INDEX($AD:$AD, LOOKUP(2, 1 / ($AD$1:INDIRECT("$AD$"&amp;ROW($AD432)-1) &lt;&gt; ""),ROW($AD$1:INDIRECT("$AD$"&amp;ROW($AD432)-1))), 1)&gt;=255,0,
VLOOKUP(INDIRECT("$G$"&amp;LOOKUP(2, 1 / ($AD$1:INDIRECT("$AD$"&amp;ROW($AD432)-1) &lt;&gt; ""),ROW($AD$1:INDIRECT("$AD$"&amp;ROW($AD432)-1)))), 'EV and Base'!$A$1:$N$671, 4, FALSE))))</f>
        <v>138</v>
      </c>
      <c r="AE432" s="2" cm="1">
        <f t="array" aca="1" ref="AE432" ca="1">IF(NOT(ISNUMBER(INDEX($A:$A,LOOKUP(2,1/($A$1:INDIRECT("$A$"&amp;ROW($A432))&lt;&gt;""),ROW($A$1:INDIRECT("$A$"&amp;ROW($A432)))),1))),"",
INDEX($AE:$AE,LOOKUP(2,1/($AE$1:INDIRECT("$AE$"&amp;ROW($AE432)-1)&lt;&gt;""),ROW($AE$1:INDIRECT("$AE$"&amp;ROW($AE432)-1))),1)+
IF(INDEX($AC:$AC,LOOKUP(2,1/($AC$1:INDIRECT("$AC$"&amp;ROW($AC432)-1)&lt;&gt;""),ROW($AC$1:INDIRECT("$AC$"&amp;ROW($AC432)-1))),1)+
INDEX($AD:$AD,LOOKUP(2,1/($AD$1:INDIRECT("$AD$"&amp;ROW($AD432)-1)&lt;&gt;""),ROW($AD$1:INDIRECT("$AD$"&amp;ROW($AD432)-1))),1)+
INDEX($AE:$AE,LOOKUP(2,1/($AE$1:INDIRECT("$AE$"&amp;ROW($AE432)-1)&lt;&gt;""),ROW($AE$1:INDIRECT("$AE$"&amp;ROW($AD432)-1))),1)+
INDEX($AE:$AF,LOOKUP(2,1/($AF$1:INDIRECT("$AF$"&amp;ROW($AF432)-1)&lt;&gt;""),ROW($AF$1:INDIRECT("$AF$"&amp;ROW($AD432)-1))),1)+
INDEX($AG:$AG,LOOKUP(2,1/($AG$1:INDIRECT("$AG$"&amp;ROW($AG432)-1)&lt;&gt;""),ROW($AG$1:INDIRECT("$AG$"&amp;ROW($AD432)-1))),1)+
INDEX($AH:$AH,LOOKUP(2,1/($AH$1:INDIRECT("$AH$"&amp;ROW($AH432)-1)&lt;&gt;""),ROW($AH$1:INDIRECT("$AH$"&amp;ROW($AD432)-1))),1)&gt;=510,0,
IF(INDEX($AE:$AE,LOOKUP(2,1/($AE$1:INDIRECT("$AE$"&amp;ROW($AE432)-1)&lt;&gt;""),ROW($AE$1:INDIRECT("$AE$"&amp;ROW($AE432)-1))),1)&gt;=255,0,
VLOOKUP(INDIRECT("$G$"&amp;LOOKUP(2,1/($AE$1:INDIRECT("$AE$"&amp;ROW($AE432)-1)&lt;&gt;""),ROW($AE$1:INDIRECT("$AE$"&amp;ROW($AE432)-1)))),'EV and Base'!$A$1:$N$671,5,FALSE))))</f>
        <v>11</v>
      </c>
      <c r="AF432" s="2" cm="1">
        <f t="array" aca="1" ref="AF432" ca="1">IF(NOT(ISNUMBER(INDEX($A:$A, LOOKUP(2, 1 / ($A$1:INDIRECT("$A$"&amp;ROW($A432)) &lt;&gt; ""),ROW($A$1:INDIRECT("$A$"&amp;ROW($A432)))), 1))), "",
INDEX($AF:$AF, LOOKUP(2, 1 / ($AF$1:INDIRECT("$AF$"&amp;ROW($AF432)-1) &lt;&gt; ""),ROW($AF$1:INDIRECT("$AF$"&amp;ROW($AF432)-1))), 1)+
IF(INDEX($AC:$AC, LOOKUP(2, 1 / ($AC$1:INDIRECT("$AC$"&amp;ROW($AC432)-1) &lt;&gt; ""),ROW($AC$1:INDIRECT("$AC$"&amp;ROW($AC432)-1))), 1)+
INDEX($AD:$AD, LOOKUP(2, 1 / ($AD$1:INDIRECT("$AD$"&amp;ROW($AD432)-1) &lt;&gt; ""),ROW($AD$1:INDIRECT("$AD$"&amp;ROW($AD432)-1))), 1)+
INDEX($AE:$AE, LOOKUP(2, 1 / ($AE$1:INDIRECT("$AE$"&amp;ROW($AE432)-1) &lt;&gt; ""),ROW($AE$1:INDIRECT("$AE$"&amp;ROW($AD432)-1))), 1)+
INDEX($AE:$AF, LOOKUP(2, 1 / ($AF$1:INDIRECT("$AF$"&amp;ROW($AF432)-1) &lt;&gt; ""),ROW($AF$1:INDIRECT("$AF$"&amp;ROW($AD432)-1))), 1)+
INDEX($AG:$AG, LOOKUP(2, 1 / ($AG$1:INDIRECT("$AG$"&amp;ROW($AG432)-1) &lt;&gt; ""),ROW($AG$1:INDIRECT("$AG$"&amp;ROW($AD432)-1))), 1)+
INDEX($AH:$AH, LOOKUP(2, 1 / ($AH$1:INDIRECT("$AH$"&amp;ROW($AH432)-1) &lt;&gt; ""),ROW($AH$1:INDIRECT("$AH$"&amp;ROW($AD432)-1))), 1)&gt;=510,0,
IF(INDEX($AF:$AF, LOOKUP(2, 1 / ($AF$1:INDIRECT("$AF$"&amp;ROW($AF432)-1) &lt;&gt; ""),ROW($AF$1:INDIRECT("$AF$"&amp;ROW($AF432)-1))), 1)&gt;=255,0,
VLOOKUP(INDIRECT("$G$"&amp;LOOKUP(2, 1 / ($AF$1:INDIRECT("$AF$"&amp;ROW($AF432)-1) &lt;&gt; ""),ROW($AF$1:INDIRECT("$AF$"&amp;ROW($AF432)-1)))), 'EV and Base'!$A$1:$N$671, 6, FALSE))))</f>
        <v>24</v>
      </c>
      <c r="AG432" s="2" cm="1">
        <f t="array" aca="1" ref="AG432" ca="1">IF(NOT(ISNUMBER(INDEX($A:$A, LOOKUP(2, 1 / ($A$1:INDIRECT("$A$"&amp;ROW($A432)) &lt;&gt; ""),ROW($A$1:INDIRECT("$A$"&amp;ROW($A432)))), 1))), "",
INDEX($AG:$AG, LOOKUP(2, 1 / ($AG$1:INDIRECT("$AG$"&amp;ROW($AG432)-1) &lt;&gt; ""),ROW($AG$1:INDIRECT("$AG$"&amp;ROW($AG432)-1))), 1)+
IF(INDEX($AC:$AC, LOOKUP(2, 1 / ($AC$1:INDIRECT("$AC$"&amp;ROW($AC432)-1) &lt;&gt; ""),ROW($AC$1:INDIRECT("$AC$"&amp;ROW($AC432)-1))), 1)+
INDEX($AD:$AD, LOOKUP(2, 1 / ($AD$1:INDIRECT("$AD$"&amp;ROW($AD432)-1) &lt;&gt; ""),ROW($AD$1:INDIRECT("$AD$"&amp;ROW($AD432)-1))), 1)+
INDEX($AE:$AE, LOOKUP(2, 1 / ($AE$1:INDIRECT("$AE$"&amp;ROW($AE432)-1) &lt;&gt; ""),ROW($AE$1:INDIRECT("$AE$"&amp;ROW($AD432)-1))), 1)+
INDEX($AE:$AF, LOOKUP(2, 1 / ($AF$1:INDIRECT("$AF$"&amp;ROW($AF432)-1) &lt;&gt; ""),ROW($AF$1:INDIRECT("$AF$"&amp;ROW($AD432)-1))), 1)+
INDEX($AG:$AG, LOOKUP(2, 1 / ($AG$1:INDIRECT("$AG$"&amp;ROW($AG432)-1) &lt;&gt; ""),ROW($AG$1:INDIRECT("$AG$"&amp;ROW($AD432)-1))), 1)+
INDEX($AH:$AH, LOOKUP(2, 1 / ($AH$1:INDIRECT("$AH$"&amp;ROW($AH432)-1) &lt;&gt; ""),ROW($AH$1:INDIRECT("$AH$"&amp;ROW($AD432)-1))), 1)&gt;=510,0,
IF(INDEX($AG:$AG, LOOKUP(2, 1 / ($AG$1:INDIRECT("$AG$"&amp;ROW($AG432)-1) &lt;&gt; ""),ROW($AG$1:INDIRECT("$AG$"&amp;ROW($AG432)-1))), 1)&gt;=255,0,
VLOOKUP(INDIRECT("$G$"&amp;LOOKUP(2, 1 / ($AG$1:INDIRECT("$AG$"&amp;ROW($AG432)-1) &lt;&gt; ""),ROW($AG$1:INDIRECT("$AG$"&amp;ROW($AG432)-1)))), 'EV and Base'!$A$1:$N$671, 7, FALSE))))</f>
        <v>6</v>
      </c>
      <c r="AH432" s="24" cm="1">
        <f t="array" aca="1" ref="AH432" ca="1">IF(NOT(ISNUMBER(INDEX($A:$A,LOOKUP(2,1/($A$1:INDIRECT("$A$"&amp;ROW($A432))&lt;&gt;""),ROW($A$1:INDIRECT("$A$"&amp;ROW($A432)))),1))),"",
INDEX($AH:$AH,LOOKUP(2,1/($AH$1:INDIRECT("$AH$"&amp;ROW($AH432)-1)&lt;&gt;""),ROW($AH$1:INDIRECT("$AH$"&amp;ROW($AH432)-1))),1)+
IF(INDEX($AC:$AC,LOOKUP(2,1/($AC$1:INDIRECT("$AC$"&amp;ROW($AC432)-1)&lt;&gt;""),ROW($AC$1:INDIRECT("$AC$"&amp;ROW($AC432)-1))),1)+
INDEX($AD:$AD,LOOKUP(2,1/($AD$1:INDIRECT("$AD$"&amp;ROW($AD432)-1)&lt;&gt;""),ROW($AD$1:INDIRECT("$AD$"&amp;ROW($AD432)-1))),1)+
INDEX($AE:$AE,LOOKUP(2,1/($AE$1:INDIRECT("$AE$"&amp;ROW($AE432)-1)&lt;&gt;""),ROW($AE$1:INDIRECT("$AE$"&amp;ROW($AD432)-1))),1)+
INDEX($AE:$AF,LOOKUP(2,1/($AF$1:INDIRECT("$AF$"&amp;ROW($AF432)-1)&lt;&gt;""),ROW($AF$1:INDIRECT("$AF$"&amp;ROW($AD432)-1))),1)+
INDEX($AG:$AG,LOOKUP(2,1/($AG$1:INDIRECT("$AG$"&amp;ROW($AG432)-1)&lt;&gt;""),ROW($AG$1:INDIRECT("$AG$"&amp;ROW($AD432)-1))),1)+
INDEX($AH:$AH,LOOKUP(2,1/($AH$1:INDIRECT("$AH$"&amp;ROW($AH432)-1)&lt;&gt;""),ROW($AH$1:INDIRECT("$AH$"&amp;ROW($AD432)-1))),1)&gt;=510,0,
IF(INDEX($AH:$AH,LOOKUP(2,1/($AH$1:INDIRECT("$AH$"&amp;ROW($AH432)-1)&lt;&gt;""),ROW($AH$1:INDIRECT("$AH$"&amp;ROW($AH432)-1))),1)&gt;=255,0,
VLOOKUP(INDIRECT("$G$"&amp;LOOKUP(2,1/($AH$1:INDIRECT("$AH$"&amp;ROW($AH432)-1)&lt;&gt;""),ROW($AH$1:INDIRECT("$AH$"&amp;ROW($AH432)-1)))),'EV and Base'!$A$1:$N$671,8,FALSE))))</f>
        <v>76</v>
      </c>
      <c r="AI432" s="29" cm="1">
        <f t="array" aca="1" ref="AI432" ca="1">IF(NOT(ISNUMBER(INDEX($A:$A,LOOKUP(2,1/($A$1:INDIRECT("$A$"&amp;ROW($A432))&lt;&gt;""),ROW($A$1:INDIRECT("$A$"&amp;ROW($A432)))),1))),"",
ROUNDDOWN((((2*VLOOKUP($AA432,'EV and Base'!$A$1:$N$671,9,FALSE))+31+ROUNDDOWN($AC432/4,0))*$AB432)/100,0)+$AB432+10)</f>
        <v>177</v>
      </c>
      <c r="AJ432" s="21" cm="1">
        <f t="array" aca="1" ref="AJ432" ca="1">IF(NOT(ISNUMBER(INDEX($A:$A, LOOKUP(2, 1 / ($A$1:INDIRECT("$A$"&amp;ROW($A432)) &lt;&gt; ""),ROW($A$1:INDIRECT("$A$"&amp;ROW($A432)))), 1))), "",
ROUNDDOWN((ROUNDDOWN((((2*VLOOKUP($AA432, 'EV and Base'!$A$1:$N$671, 10, FALSE))+31+ROUNDDOWN($AD432/4, 0))*$AB432)/100, 0)+5)*1.1, 0))</f>
        <v>165</v>
      </c>
      <c r="AK432" s="21" t="str" cm="1">
        <f t="array" aca="1" ref="AK432" ca="1">IF(NOT(ISNUMBER(INDEX($A:$A, LOOKUP(2, 1 / ($A$1:INDIRECT("$A$"&amp;ROW($A432)) &lt;&gt; ""),ROW($A$1:INDIRECT("$A$"&amp;ROW($A432)))), 1))), "",
ROUNDDOWN((ROUNDDOWN((((2*VLOOKUP($AA432, 'EV and Base'!$A$1:$N$671, 11, FALSE))+30+ROUNDDOWN($AE432/4, 0))*$AB432)/100, 0)+5), 0)
&amp;"-"&amp;
ROUNDDOWN((ROUNDDOWN((((2*VLOOKUP($AA432, 'EV and Base'!$A$1:$N$671, 11, FALSE))+31+ROUNDDOWN($AE432/4, 0))*$AB432)/100, 0)+5), 0))</f>
        <v>121-122</v>
      </c>
      <c r="AL432" s="21" t="str" cm="1">
        <f t="array" aca="1" ref="AL432" ca="1">IF(NOT(ISNUMBER(INDEX($A:$A, LOOKUP(2, 1 / ($A$1:INDIRECT("$A$"&amp;ROW($A432)) &lt;&gt; ""),ROW($A$1:INDIRECT("$A$"&amp;ROW($A432)))), 1))), "",
ROUNDDOWN((ROUNDDOWN((((2*VLOOKUP($AA432, 'EV and Base'!$A$1:$N$671, 12, FALSE))+0+ROUNDDOWN($AF432/4, 0))*$AB432)/100, 0)+5)*0.9, 0)
&amp;"-"&amp;
ROUNDDOWN((ROUNDDOWN((((2*VLOOKUP($AA432, 'EV and Base'!$A$1:$N$671, 12, FALSE))+31+ROUNDDOWN($AF432/4, 0))*$AB432)/100, 0)+5)*0.9, 0))</f>
        <v>51-66</v>
      </c>
      <c r="AM432" s="21" t="str" cm="1">
        <f t="array" aca="1" ref="AM432" ca="1">IF(NOT(ISNUMBER(INDEX($A:$A, LOOKUP(2, 1 / ($A$1:INDIRECT("$A$"&amp;ROW($A432)) &lt;&gt; ""),ROW($A$1:INDIRECT("$A$"&amp;ROW($A432)))), 1))), "",
ROUNDDOWN((ROUNDDOWN((((2*VLOOKUP($AA432, 'EV and Base'!$A$1:$N$671, 13, FALSE))+30+ROUNDDOWN($AG432/4, 0))*$AB432)/100, 0)+5), 0)
&amp;"-"&amp;
ROUNDDOWN((ROUNDDOWN((((2*VLOOKUP($AA432, 'EV and Base'!$A$1:$N$671, 13, FALSE))+31+ROUNDDOWN($AG432/4, 0))*$AB432)/100, 0)+5), 0))</f>
        <v>121-121</v>
      </c>
      <c r="AN432" s="25" cm="1">
        <f t="array" aca="1" ref="AN432" ca="1">IF(NOT(ISNUMBER(INDEX($A:$A, LOOKUP(2, 1 / ($A$1:INDIRECT("$A$"&amp;ROW($A432)) &lt;&gt; ""),ROW($A$1:INDIRECT("$A$"&amp;ROW($A432)))), 1))), "",
ROUNDDOWN((ROUNDDOWN((((2*VLOOKUP($AA432, 'EV and Base'!$A$1:$N$671, 14, FALSE))+31+ROUNDDOWN($AH432/4, 0))*$AB432)/100, 0)+5), 0))</f>
        <v>120</v>
      </c>
      <c r="AO432" s="23" cm="1">
        <f t="array" aca="1" ref="AO432" ca="1">IF(NOT(ISNUMBER(INDEX($A:$A, LOOKUP(2, 1 / ($A$1:INDIRECT("$A$"&amp;ROW($A432)) &lt;&gt; ""),ROW($A$1:INDIRECT("$A$"&amp;ROW($A432)))), 1))), "",
ROUNDDOWN((((2*VLOOKUP($AA432, 'EV and Base'!$A$1:$N$671, 9, FALSE))+31+ROUNDDOWN($AC432/4, 0))*$AB432)/100, 0)+$AB432+10)</f>
        <v>177</v>
      </c>
      <c r="AP432" s="2" cm="1">
        <f t="array" aca="1" ref="AP432" ca="1">IF(NOT(ISNUMBER(INDEX($A:$A, LOOKUP(2, 1 / ($A$1:INDIRECT("$A$"&amp;ROW($A432)) &lt;&gt; ""),ROW($A$1:INDIRECT("$A$"&amp;ROW($A432)))), 1))), "",
ROUNDDOWN((ROUNDDOWN((((2*VLOOKUP($AA432, 'EV and Base'!$A$1:$N$671, 10, FALSE))+31+ROUNDDOWN($AD432/4, 0))*$AB432)/100, 0)+5)*1.1, 0))</f>
        <v>165</v>
      </c>
      <c r="AQ432" s="2" cm="1">
        <f t="array" aca="1" ref="AQ432" ca="1">IF(NOT(ISNUMBER(INDEX($A:$A, LOOKUP(2, 1 / ($A$1:INDIRECT("$A$"&amp;ROW($A432)) &lt;&gt; ""),ROW($A$1:INDIRECT("$A$"&amp;ROW($A432)))), 1))), "",
ROUNDDOWN((ROUNDDOWN((((2*VLOOKUP($AA432, 'EV and Base'!$A$1:$N$671, 11, FALSE))+$AV$2+ROUNDDOWN($AE432/4, 0))*$AB432)/100, 0)+5), 0))</f>
        <v>122</v>
      </c>
      <c r="AR432" s="22" cm="1">
        <f t="array" aca="1" ref="AR432" ca="1">IF(NOT(ISNUMBER(INDEX($A:$A, LOOKUP(2, 1 / ($A$1:INDIRECT("$A$"&amp;ROW($A432)) &lt;&gt; ""),ROW($A$1:INDIRECT("$A$"&amp;ROW($A432)))), 1))), "",
ROUNDDOWN((ROUNDDOWN((((2*VLOOKUP($AA432, 'EV and Base'!$A$1:$N$671, 12, FALSE))+$AW$2+ROUNDDOWN($AF432/4, 0))*$AB432)/100, 0)+5)*0.9, 0))</f>
        <v>60</v>
      </c>
      <c r="AS432" s="2" cm="1">
        <f t="array" aca="1" ref="AS432" ca="1">IF(NOT(ISNUMBER(INDEX($A:$A, LOOKUP(2, 1 / ($A$1:INDIRECT("$A$"&amp;ROW($A432)) &lt;&gt; ""),ROW($A$1:INDIRECT("$A$"&amp;ROW($A432)))), 1))), "",
ROUNDDOWN((ROUNDDOWN((((2*VLOOKUP($AA432, 'EV and Base'!$A$1:$N$671, 13, FALSE))+$AX$2+ROUNDDOWN($AG432/4, 0))*$AB432)/100, 0)+5), 0))</f>
        <v>121</v>
      </c>
      <c r="AT432" s="24" cm="1">
        <f t="array" aca="1" ref="AT432" ca="1">IF(NOT(ISNUMBER(INDEX($A:$A, LOOKUP(2, 1 / ($A$1:INDIRECT("$A$"&amp;ROW($A432)) &lt;&gt; ""),ROW($A$1:INDIRECT("$A$"&amp;ROW($A432)))), 1))), "",
ROUNDDOWN((ROUNDDOWN((((2*VLOOKUP($AA432, 'EV and Base'!$A$1:$N$671, 14, FALSE))+31+ROUNDDOWN($AH432/4, 0))*$AB432)/100, 0)+5), 0))</f>
        <v>120</v>
      </c>
      <c r="AU432" s="28">
        <v>255</v>
      </c>
      <c r="AY432" cm="1">
        <f t="array" aca="1" ref="AY432" ca="1">IF(NOT(ISNUMBER(INDEX($A:$A,LOOKUP(2,1/($A$1:INDIRECT("$A$"&amp;ROW($A432))&lt;&gt;""),ROW($A$1:INDIRECT("$A$"&amp;ROW($A432)))),1))),"",
INDEX($AY:$AY,LOOKUP(2,1/($AY$1:INDIRECT("$AY$"&amp;ROW($AY432)-1)&lt;&gt;""),ROW($AY$1:INDIRECT("$AY$"&amp;ROW($AY432)-1))),1)+$BL432)</f>
        <v>161012</v>
      </c>
      <c r="AZ432" s="3" cm="1">
        <f t="array" aca="1" ref="AZ432" ca="1">IF(NOT(ISNUMBER(INDEX($A:$A, LOOKUP(2, 1 / ($A$1:INDIRECT("$A$"&amp;ROW($A432)) &lt;&gt; ""),ROW($A$1:INDIRECT("$A$"&amp;ROW($A432)))), 1))), "",
VLOOKUP(INDIRECT("$G$"&amp;LOOKUP(2, 1 / ($AY$1:INDIRECT("$AY$"&amp;ROW($AY432)-1) &lt;&gt; ""),ROW($AY$1:INDIRECT("$AY$"&amp;ROW($AY432)-1)))),'EV and Base'!A355:N1025,2,FALSE))</f>
        <v>144</v>
      </c>
      <c r="BA432" s="3" cm="1">
        <f t="array" aca="1" ref="BA432" ca="1">IF(NOT(ISNUMBER(INDEX($A:$A, LOOKUP(2, 1 / ($A$1:INDIRECT("$A$"&amp;ROW($A432)) &lt;&gt; ""),ROW($A$1:INDIRECT("$A$"&amp;ROW($A432)))), 1))), "",
INDIRECT("$I$"&amp;LOOKUP(2, 1 / ($AY$1:INDIRECT("$AY$"&amp;ROW($AY432)-1) &lt;&gt; ""),ROW($AY$1:INDIRECT("$AY$"&amp;ROW($AY432)-1)))))</f>
        <v>39</v>
      </c>
      <c r="BB432" s="1" cm="1">
        <f t="array" aca="1" ref="BB432" ca="1">IF(NOT(ISNUMBER(INDEX($A:$A, LOOKUP(2, 1 / ($A$1:INDIRECT("$A$"&amp;ROW($A432)) &lt;&gt; ""),ROW($A$1:INDIRECT("$A$"&amp;ROW($A432)))), 1))), "",
INDIRECT("$AB$"&amp;LOOKUP(2, 1 / ($AY$1:INDIRECT("$AY$"&amp;ROW($AY432)-1) &lt;&gt; ""),ROW($AY$1:INDIRECT("$AY$"&amp;ROW($AY432)-1)))))</f>
        <v>54</v>
      </c>
      <c r="BC432" s="3" cm="1">
        <f t="array" aca="1" ref="BC432" ca="1">IF(NOT(ISNUMBER(INDEX($A:$A,LOOKUP(2,1/($A$1:INDIRECT("$A$"&amp;ROW($A432))&lt;&gt;""),ROW($A$1:INDIRECT("$A$"&amp;ROW($A432)))),1))),"",
$BA432+$BA432+10)</f>
        <v>88</v>
      </c>
      <c r="BD432" s="3" cm="1">
        <f t="array" aca="1" ref="BD432" ca="1">IF(NOT(ISNUMBER(INDEX($A:$A,LOOKUP(2,1/($A$1:INDIRECT("$A$"&amp;ROW($A432))&lt;&gt;""),ROW($A$1:INDIRECT("$A$"&amp;ROW($A432)))),1))),"",
$BA432+$BB432+10)</f>
        <v>103</v>
      </c>
      <c r="BE432" s="3" cm="1">
        <f t="array" aca="1" ref="BE432" ca="1">IF(NOT(ISNUMBER(INDEX($A:$A,LOOKUP(2,1/($A$1:INDIRECT("$A$"&amp;ROW($A432))&lt;&gt;""),ROW($A$1:INDIRECT("$A$"&amp;ROW($A432)))),1))),"",
$BC432*$BC432)</f>
        <v>7744</v>
      </c>
      <c r="BF432" s="3" cm="1">
        <f t="array" aca="1" ref="BF432" ca="1">IF(NOT(ISNUMBER(INDEX($A:$A,LOOKUP(2,1/($A$1:INDIRECT("$A$"&amp;ROW($A432))&lt;&gt;""),ROW($A$1:INDIRECT("$A$"&amp;ROW($A432)))),1))),"",
$BD432*$BD432)</f>
        <v>10609</v>
      </c>
      <c r="BG432" s="3" cm="1">
        <f t="array" aca="1" ref="BG432" ca="1">IF(NOT(ISNUMBER(INDEX($A:$A,LOOKUP(2,1/($A$1:INDIRECT("$A$"&amp;ROW($A432))&lt;&gt;""),ROW($A$1:INDIRECT("$A$"&amp;ROW($A432)))),1))),"",
_xlfn.FLOOR.MATH(1.5*_xlfn.FLOOR.MATH($AZ432*BA432/5)))</f>
        <v>1684</v>
      </c>
      <c r="BH432" s="3" cm="1">
        <f t="array" aca="1" ref="BH432" ca="1">IF(NOT(ISNUMBER(INDEX($A:$A, LOOKUP(2, 1 / ($A$1:INDIRECT("$A$"&amp;ROW($A432)) &lt;&gt; ""),ROW($A$1:INDIRECT("$A$"&amp;ROW($A432)))), 1))), "",
_xlfn.FLOOR.MATH($BG432/IF(OR(INDIRECT("$C$"&amp;LOOKUP(2, 1 / ($AY$1:INDIRECT("$AY$"&amp;ROW($AY432)-1) &lt;&gt; ""),ROW($AY$1:INDIRECT("$AY$"&amp;ROW($AY432)-1))))="Multi",
INDIRECT("$C$"&amp;LOOKUP(2, 1 / ($AY$1:INDIRECT("$AY$"&amp;ROW($AY432)-1) &lt;&gt; ""),ROW($AY$1:INDIRECT("$AY$"&amp;ROW($AY432)-1))))="Double"),2,1)))</f>
        <v>1684</v>
      </c>
      <c r="BI432" s="3" cm="1">
        <f t="array" aca="1" ref="BI432" ca="1">IF(NOT(ISNUMBER(INDEX($A:$A,LOOKUP(2,1/($A$1:INDIRECT("$A$"&amp;ROW($A432))&lt;&gt;""),ROW($A$1:INDIRECT("$A$"&amp;ROW($A432)))),1))),"",
VLOOKUP($BC432,GameFreakSQRT!$A$1:$B$200,2,FALSE))</f>
        <v>38424</v>
      </c>
      <c r="BJ432" s="3" cm="1">
        <f t="array" aca="1" ref="BJ432" ca="1">IF(NOT(ISNUMBER(INDEX($A:$A,LOOKUP(2,1/($A$1:INDIRECT("$A$"&amp;ROW($A432))&lt;&gt;""),ROW($A$1:INDIRECT("$A$"&amp;ROW($A432)))),1))),"",
VLOOKUP($BD432,GameFreakSQRT!$A$1:$B$200,2,FALSE))</f>
        <v>41570</v>
      </c>
      <c r="BK432" s="3" cm="1">
        <f t="array" aca="1" ref="BK432" ca="1">IF(NOT(ISNUMBER(INDEX($A:$A,LOOKUP(2,1/($A$1:INDIRECT("$A$"&amp;ROW($A432))&lt;&gt;""),ROW($A$1:INDIRECT("$A$"&amp;ROW($A432)))),1))),"",
_xlfn.FLOOR.MATH((($BI432*$BE432)*$BH432)/($BJ432*$BF432))+1)</f>
        <v>1137</v>
      </c>
      <c r="BL432" s="3" cm="1">
        <f t="array" aca="1" ref="BL432" ca="1">IF(NOT(ISNUMBER(INDEX($A:$A,LOOKUP(2,1/($A$1:INDIRECT("$A$"&amp;ROW($A432))&lt;&gt;""),ROW($A$1:INDIRECT("$A$"&amp;ROW($A432)))),1))),"",
_xlfn.FLOOR.MATH($BK432*IF(NOT(INDIRECT("$Z$"&amp;LOOKUP(2, 1 / ($AY$1:INDIRECT("$AY$"&amp;ROW($AY432)-1) &lt;&gt; ""),ROW($AY$1:INDIRECT("$AY$"&amp;ROW($AY432)-1))))=""),1.5,1)))</f>
        <v>1705</v>
      </c>
      <c r="BM432" s="3" cm="1">
        <f t="array" aca="1" ref="BM432" ca="1">IF(NOT(ISNUMBER(INDEX($A:$A, LOOKUP(2, 1 / ($A$1:INDIRECT("$A$"&amp;ROW($A432)) &lt;&gt; ""),ROW($A$1:INDIRECT("$A$"&amp;ROW($A432)))), 1))), "",
INDIRECT("$Y$"&amp;LOOKUP(2, 1 / ($AY$1:INDIRECT("$AY$"&amp;ROW($AY432)-1) &lt;&gt; ""),ROW($AY$1:INDIRECT("$AY$"&amp;ROW($AY432)-1)))))</f>
        <v>1705</v>
      </c>
      <c r="BN432" s="3" t="b">
        <f t="shared" ca="1" si="37"/>
        <v>1</v>
      </c>
    </row>
    <row r="433" spans="1:66" x14ac:dyDescent="0.45">
      <c r="A433" s="69"/>
      <c r="B433" s="69"/>
      <c r="C433" s="68"/>
      <c r="D433" s="68"/>
      <c r="E433" s="68"/>
      <c r="F433" s="56">
        <v>2</v>
      </c>
      <c r="G433" s="2" t="s">
        <v>703</v>
      </c>
      <c r="H433" s="2" t="s">
        <v>77</v>
      </c>
      <c r="I433" s="2">
        <v>40</v>
      </c>
      <c r="J433" s="2" t="s">
        <v>160</v>
      </c>
      <c r="K433" s="2" t="s">
        <v>704</v>
      </c>
      <c r="L433" s="2" t="s">
        <v>53</v>
      </c>
      <c r="M433" s="2" t="s">
        <v>530</v>
      </c>
      <c r="N433" s="2" t="s">
        <v>254</v>
      </c>
      <c r="O433" s="2" t="s">
        <v>428</v>
      </c>
      <c r="P433" s="2" t="s">
        <v>705</v>
      </c>
      <c r="Q433" s="2">
        <v>12</v>
      </c>
      <c r="R433" s="2">
        <f>_xlfn.FLOOR.MATH((((2*VLOOKUP(G433, 'EV and Base'!$A$1:$N$671, 9, FALSE))+$Q433)*$I433)/100)+$I433+10</f>
        <v>116</v>
      </c>
      <c r="S433" s="2">
        <f>_xlfn.FLOOR.MATH((_xlfn.FLOOR.MATH((((2*VLOOKUP($G433, 'EV and Base'!$A$1:$N$671, 10, FALSE))+$Q433)*$I433)/100)+5)*
IF(OR($J433="Lonely", $J433="Brave", $J433="Adamant", $J433="Naughty"), 1.1,
IF(OR($J433="Bold", $J433="Timid", $J433="Modest", $J433="Calm"), 0.9, 1)))</f>
        <v>105</v>
      </c>
      <c r="T433" s="2">
        <f>_xlfn.FLOOR.MATH((_xlfn.FLOOR.MATH((((2*VLOOKUP($G433, 'EV and Base'!$A$1:$N$671, 11, FALSE))+$Q433)*$I433)/100)+5)*
IF(OR($J433="Bold", $J433="Relaxed", $J433="Impish", $J433="Lax"), 1.1,
IF(OR($J433="Lonely", $J433="Hasty", $J433="Mild", $J433="Gentle"), 0.9, 1)))</f>
        <v>81</v>
      </c>
      <c r="U433" s="2">
        <f>_xlfn.FLOOR.MATH((_xlfn.FLOOR.MATH((((2*VLOOKUP($G433, 'EV and Base'!$A$1:$N$671, 12, FALSE))+$Q433)*$I433)/100)+5)*
IF(OR($J433="Modest", $J433="Mild", $J433="Quiet", $J433="Rash"), 1.1,
IF(OR($J433="Adamant", $J433="Impish", $J433="Jolly", $J433="Careful"), 0.9, 1)))</f>
        <v>62</v>
      </c>
      <c r="V433" s="2">
        <f>_xlfn.FLOOR.MATH((_xlfn.FLOOR.MATH((((2*VLOOKUP($G433, 'EV and Base'!$A$1:$N$671, 13, FALSE))+$Q433)*$I433)/100)+5)*
IF(OR($J433="Calm", $J433="Gentle", $J433="Sassy", $J433="Careful"), 1.1,
IF(OR($J433="Naughty", $J433="Lax", $J433="Naive", $J433="Rash"), 0.9, 1)))</f>
        <v>72</v>
      </c>
      <c r="W433" s="2">
        <f>_xlfn.FLOOR.MATH((_xlfn.FLOOR.MATH((((2*VLOOKUP($G433, 'EV and Base'!$A$1:$N$671, 14, FALSE))+$Q433)*$I433)/100)+5)*
IF(OR($J433="Timid", $J433="Hasty", $J433="Jolly", $J433="Naive"), 1.1,
IF(OR($J433="Brave", $J433="Relaxed", $J433="Quiet", $J433="Sassy"), 0.9, 1)))</f>
        <v>48</v>
      </c>
      <c r="X433" s="68"/>
      <c r="Y433" s="1">
        <v>2082</v>
      </c>
      <c r="Z433" s="1">
        <v>1</v>
      </c>
      <c r="AA433" s="23" t="str" cm="1">
        <f t="array" aca="1" ref="AA433" ca="1">IF(NOT(ISNUMBER(INDEX($A:$A,LOOKUP(2,1/($A$1:INDIRECT("$A$"&amp;ROW($A433))&lt;&gt;""),ROW($A$1:INDIRECT("$A$"&amp;ROW($A433)))),1))),"",
IF(NOT(ISNUMBER($A433)),$AA432,
IF($AB433&lt;16,"Lillipup",
IF($AB433&lt;32,"Herdier",
"Stoutland"))))</f>
        <v>Stoutland</v>
      </c>
      <c r="AB433" s="25" cm="1">
        <f t="array" aca="1" ref="AB433" ca="1">IF(NOT(ISNUMBER(INDEX($A:$A, LOOKUP(2, 1 / ($A$1:INDIRECT("$A$"&amp;ROW($A433)) &lt;&gt; ""),ROW($A$1:INDIRECT("$A$"&amp;ROW($A433)))), 1))), "",
VLOOKUP($AY433,'Medium-Slow'!$A$1:$B$101,2,TRUE))</f>
        <v>55</v>
      </c>
      <c r="AC433" s="23" cm="1">
        <f t="array" aca="1" ref="AC433" ca="1">IF(NOT(ISNUMBER(INDEX($A:$A, LOOKUP(2, 1 / ($A$1:INDIRECT("$A$"&amp;ROW($A433)) &lt;&gt; ""),ROW($A$1:INDIRECT("$A$"&amp;ROW($A433)))), 1))), "",
INDEX($AC:$AC, LOOKUP(2, 1 / ($AC$1:INDIRECT("$AC$"&amp;ROW($AC433)-1) &lt;&gt; ""),ROW($AC$1:INDIRECT("$AC$"&amp;ROW($AC433)-1))), 1)+
IF(INDEX($AC:$AC, LOOKUP(2, 1 / ($AC$1:INDIRECT("$AC$"&amp;ROW($AC433)-1) &lt;&gt; ""),ROW($AC$1:INDIRECT("$AC$"&amp;ROW($AC433)-1))), 1)+
INDEX($AD:$AD, LOOKUP(2, 1 / ($AD$1:INDIRECT("$AD$"&amp;ROW($AD433)-1) &lt;&gt; ""),ROW($AD$1:INDIRECT("$AD$"&amp;ROW($AD433)-1))), 1)+
INDEX($AE:$AE, LOOKUP(2, 1 / ($AE$1:INDIRECT("$AE$"&amp;ROW($AE433)-1) &lt;&gt; ""),ROW($AE$1:INDIRECT("$AE$"&amp;ROW($AD433)-1))), 1)+
INDEX($AE:$AF, LOOKUP(2, 1 / ($AF$1:INDIRECT("$AF$"&amp;ROW($AF433)-1) &lt;&gt; ""),ROW($AF$1:INDIRECT("$AF$"&amp;ROW($AD433)-1))), 1)+
INDEX($AG:$AG, LOOKUP(2, 1 / ($AG$1:INDIRECT("$AG$"&amp;ROW($AG433)-1) &lt;&gt; ""),ROW($AG$1:INDIRECT("$AG$"&amp;ROW($AD433)-1))), 1)+
INDEX($AH:$AH, LOOKUP(2, 1 / ($AH$1:INDIRECT("$AH$"&amp;ROW($AH433)-1) &lt;&gt; ""),ROW($AH$1:INDIRECT("$AH$"&amp;ROW($AD433)-1))), 1)&gt;=510,0,
IF(INDEX($AC:$AC, LOOKUP(2, 1 / ($AC$1:INDIRECT("$AC$"&amp;ROW($AC433)-1) &lt;&gt; ""),ROW($AC$1:INDIRECT("$AC$"&amp;ROW($AC433)-1))), 1)&gt;=255,0,
VLOOKUP(INDIRECT("$G$"&amp;LOOKUP(2, 1 / ($AC$1:INDIRECT("$AC$"&amp;ROW($AC433)-1) &lt;&gt; ""),ROW($AC$1:INDIRECT("$AC$"&amp;ROW($AC433)-1)))), 'EV and Base'!$A$1:$N$671, 3, FALSE))))</f>
        <v>12</v>
      </c>
      <c r="AD433" s="2" cm="1">
        <f t="array" aca="1" ref="AD433" ca="1">IF(NOT(ISNUMBER(INDEX($A:$A, LOOKUP(2, 1 / ($A$1:INDIRECT("$A$"&amp;ROW($A433)) &lt;&gt; ""),ROW($A$1:INDIRECT("$A$"&amp;ROW($A433)))), 1))), "",
INDEX($AD:$AD, LOOKUP(2, 1 / ($AD$1:INDIRECT("$AD$"&amp;ROW($AD433)-1) &lt;&gt; ""),ROW($AD$1:INDIRECT("$AD$"&amp;ROW($AD433)-1))), 1)+
IF(INDEX($AC:$AC, LOOKUP(2, 1 / ($AC$1:INDIRECT("$AC$"&amp;ROW($AC433)-1) &lt;&gt; ""),ROW($AC$1:INDIRECT("$AC$"&amp;ROW($AC433)-1))), 1)+
INDEX($AD:$AD, LOOKUP(2, 1 / ($AD$1:INDIRECT("$AD$"&amp;ROW($AD433)-1) &lt;&gt; ""),ROW($AD$1:INDIRECT("$AD$"&amp;ROW($AD433)-1))), 1)+
INDEX($AE:$AE, LOOKUP(2, 1 / ($AE$1:INDIRECT("$AE$"&amp;ROW($AE433)-1) &lt;&gt; ""),ROW($AE$1:INDIRECT("$AE$"&amp;ROW($AD433)-1))), 1)+
INDEX($AE:$AF, LOOKUP(2, 1 / ($AF$1:INDIRECT("$AF$"&amp;ROW($AF433)-1) &lt;&gt; ""),ROW($AF$1:INDIRECT("$AF$"&amp;ROW($AD433)-1))), 1)+
INDEX($AG:$AG, LOOKUP(2, 1 / ($AG$1:INDIRECT("$AG$"&amp;ROW($AG433)-1) &lt;&gt; ""),ROW($AG$1:INDIRECT("$AG$"&amp;ROW($AD433)-1))), 1)+
INDEX($AH:$AH, LOOKUP(2, 1 / ($AH$1:INDIRECT("$AH$"&amp;ROW($AH433)-1) &lt;&gt; ""),ROW($AH$1:INDIRECT("$AH$"&amp;ROW($AD433)-1))), 1)&gt;=510,0,
IF(INDEX($AD:$AD, LOOKUP(2, 1 / ($AD$1:INDIRECT("$AD$"&amp;ROW($AD433)-1) &lt;&gt; ""),ROW($AD$1:INDIRECT("$AD$"&amp;ROW($AD433)-1))), 1)&gt;=255,0,
VLOOKUP(INDIRECT("$G$"&amp;LOOKUP(2, 1 / ($AD$1:INDIRECT("$AD$"&amp;ROW($AD433)-1) &lt;&gt; ""),ROW($AD$1:INDIRECT("$AD$"&amp;ROW($AD433)-1)))), 'EV and Base'!$A$1:$N$671, 4, FALSE))))</f>
        <v>139</v>
      </c>
      <c r="AE433" s="2" cm="1">
        <f t="array" aca="1" ref="AE433" ca="1">IF(NOT(ISNUMBER(INDEX($A:$A,LOOKUP(2,1/($A$1:INDIRECT("$A$"&amp;ROW($A433))&lt;&gt;""),ROW($A$1:INDIRECT("$A$"&amp;ROW($A433)))),1))),"",
INDEX($AE:$AE,LOOKUP(2,1/($AE$1:INDIRECT("$AE$"&amp;ROW($AE433)-1)&lt;&gt;""),ROW($AE$1:INDIRECT("$AE$"&amp;ROW($AE433)-1))),1)+
IF(INDEX($AC:$AC,LOOKUP(2,1/($AC$1:INDIRECT("$AC$"&amp;ROW($AC433)-1)&lt;&gt;""),ROW($AC$1:INDIRECT("$AC$"&amp;ROW($AC433)-1))),1)+
INDEX($AD:$AD,LOOKUP(2,1/($AD$1:INDIRECT("$AD$"&amp;ROW($AD433)-1)&lt;&gt;""),ROW($AD$1:INDIRECT("$AD$"&amp;ROW($AD433)-1))),1)+
INDEX($AE:$AE,LOOKUP(2,1/($AE$1:INDIRECT("$AE$"&amp;ROW($AE433)-1)&lt;&gt;""),ROW($AE$1:INDIRECT("$AE$"&amp;ROW($AD433)-1))),1)+
INDEX($AE:$AF,LOOKUP(2,1/($AF$1:INDIRECT("$AF$"&amp;ROW($AF433)-1)&lt;&gt;""),ROW($AF$1:INDIRECT("$AF$"&amp;ROW($AD433)-1))),1)+
INDEX($AG:$AG,LOOKUP(2,1/($AG$1:INDIRECT("$AG$"&amp;ROW($AG433)-1)&lt;&gt;""),ROW($AG$1:INDIRECT("$AG$"&amp;ROW($AD433)-1))),1)+
INDEX($AH:$AH,LOOKUP(2,1/($AH$1:INDIRECT("$AH$"&amp;ROW($AH433)-1)&lt;&gt;""),ROW($AH$1:INDIRECT("$AH$"&amp;ROW($AD433)-1))),1)&gt;=510,0,
IF(INDEX($AE:$AE,LOOKUP(2,1/($AE$1:INDIRECT("$AE$"&amp;ROW($AE433)-1)&lt;&gt;""),ROW($AE$1:INDIRECT("$AE$"&amp;ROW($AE433)-1))),1)&gt;=255,0,
VLOOKUP(INDIRECT("$G$"&amp;LOOKUP(2,1/($AE$1:INDIRECT("$AE$"&amp;ROW($AE433)-1)&lt;&gt;""),ROW($AE$1:INDIRECT("$AE$"&amp;ROW($AE433)-1)))),'EV and Base'!$A$1:$N$671,5,FALSE))))</f>
        <v>11</v>
      </c>
      <c r="AF433" s="2" cm="1">
        <f t="array" aca="1" ref="AF433" ca="1">IF(NOT(ISNUMBER(INDEX($A:$A, LOOKUP(2, 1 / ($A$1:INDIRECT("$A$"&amp;ROW($A433)) &lt;&gt; ""),ROW($A$1:INDIRECT("$A$"&amp;ROW($A433)))), 1))), "",
INDEX($AF:$AF, LOOKUP(2, 1 / ($AF$1:INDIRECT("$AF$"&amp;ROW($AF433)-1) &lt;&gt; ""),ROW($AF$1:INDIRECT("$AF$"&amp;ROW($AF433)-1))), 1)+
IF(INDEX($AC:$AC, LOOKUP(2, 1 / ($AC$1:INDIRECT("$AC$"&amp;ROW($AC433)-1) &lt;&gt; ""),ROW($AC$1:INDIRECT("$AC$"&amp;ROW($AC433)-1))), 1)+
INDEX($AD:$AD, LOOKUP(2, 1 / ($AD$1:INDIRECT("$AD$"&amp;ROW($AD433)-1) &lt;&gt; ""),ROW($AD$1:INDIRECT("$AD$"&amp;ROW($AD433)-1))), 1)+
INDEX($AE:$AE, LOOKUP(2, 1 / ($AE$1:INDIRECT("$AE$"&amp;ROW($AE433)-1) &lt;&gt; ""),ROW($AE$1:INDIRECT("$AE$"&amp;ROW($AD433)-1))), 1)+
INDEX($AE:$AF, LOOKUP(2, 1 / ($AF$1:INDIRECT("$AF$"&amp;ROW($AF433)-1) &lt;&gt; ""),ROW($AF$1:INDIRECT("$AF$"&amp;ROW($AD433)-1))), 1)+
INDEX($AG:$AG, LOOKUP(2, 1 / ($AG$1:INDIRECT("$AG$"&amp;ROW($AG433)-1) &lt;&gt; ""),ROW($AG$1:INDIRECT("$AG$"&amp;ROW($AD433)-1))), 1)+
INDEX($AH:$AH, LOOKUP(2, 1 / ($AH$1:INDIRECT("$AH$"&amp;ROW($AH433)-1) &lt;&gt; ""),ROW($AH$1:INDIRECT("$AH$"&amp;ROW($AD433)-1))), 1)&gt;=510,0,
IF(INDEX($AF:$AF, LOOKUP(2, 1 / ($AF$1:INDIRECT("$AF$"&amp;ROW($AF433)-1) &lt;&gt; ""),ROW($AF$1:INDIRECT("$AF$"&amp;ROW($AF433)-1))), 1)&gt;=255,0,
VLOOKUP(INDIRECT("$G$"&amp;LOOKUP(2, 1 / ($AF$1:INDIRECT("$AF$"&amp;ROW($AF433)-1) &lt;&gt; ""),ROW($AF$1:INDIRECT("$AF$"&amp;ROW($AF433)-1)))), 'EV and Base'!$A$1:$N$671, 6, FALSE))))</f>
        <v>24</v>
      </c>
      <c r="AG433" s="2" cm="1">
        <f t="array" aca="1" ref="AG433" ca="1">IF(NOT(ISNUMBER(INDEX($A:$A, LOOKUP(2, 1 / ($A$1:INDIRECT("$A$"&amp;ROW($A433)) &lt;&gt; ""),ROW($A$1:INDIRECT("$A$"&amp;ROW($A433)))), 1))), "",
INDEX($AG:$AG, LOOKUP(2, 1 / ($AG$1:INDIRECT("$AG$"&amp;ROW($AG433)-1) &lt;&gt; ""),ROW($AG$1:INDIRECT("$AG$"&amp;ROW($AG433)-1))), 1)+
IF(INDEX($AC:$AC, LOOKUP(2, 1 / ($AC$1:INDIRECT("$AC$"&amp;ROW($AC433)-1) &lt;&gt; ""),ROW($AC$1:INDIRECT("$AC$"&amp;ROW($AC433)-1))), 1)+
INDEX($AD:$AD, LOOKUP(2, 1 / ($AD$1:INDIRECT("$AD$"&amp;ROW($AD433)-1) &lt;&gt; ""),ROW($AD$1:INDIRECT("$AD$"&amp;ROW($AD433)-1))), 1)+
INDEX($AE:$AE, LOOKUP(2, 1 / ($AE$1:INDIRECT("$AE$"&amp;ROW($AE433)-1) &lt;&gt; ""),ROW($AE$1:INDIRECT("$AE$"&amp;ROW($AD433)-1))), 1)+
INDEX($AE:$AF, LOOKUP(2, 1 / ($AF$1:INDIRECT("$AF$"&amp;ROW($AF433)-1) &lt;&gt; ""),ROW($AF$1:INDIRECT("$AF$"&amp;ROW($AD433)-1))), 1)+
INDEX($AG:$AG, LOOKUP(2, 1 / ($AG$1:INDIRECT("$AG$"&amp;ROW($AG433)-1) &lt;&gt; ""),ROW($AG$1:INDIRECT("$AG$"&amp;ROW($AD433)-1))), 1)+
INDEX($AH:$AH, LOOKUP(2, 1 / ($AH$1:INDIRECT("$AH$"&amp;ROW($AH433)-1) &lt;&gt; ""),ROW($AH$1:INDIRECT("$AH$"&amp;ROW($AD433)-1))), 1)&gt;=510,0,
IF(INDEX($AG:$AG, LOOKUP(2, 1 / ($AG$1:INDIRECT("$AG$"&amp;ROW($AG433)-1) &lt;&gt; ""),ROW($AG$1:INDIRECT("$AG$"&amp;ROW($AG433)-1))), 1)&gt;=255,0,
VLOOKUP(INDIRECT("$G$"&amp;LOOKUP(2, 1 / ($AG$1:INDIRECT("$AG$"&amp;ROW($AG433)-1) &lt;&gt; ""),ROW($AG$1:INDIRECT("$AG$"&amp;ROW($AG433)-1)))), 'EV and Base'!$A$1:$N$671, 7, FALSE))))</f>
        <v>6</v>
      </c>
      <c r="AH433" s="24" cm="1">
        <f t="array" aca="1" ref="AH433" ca="1">IF(NOT(ISNUMBER(INDEX($A:$A,LOOKUP(2,1/($A$1:INDIRECT("$A$"&amp;ROW($A433))&lt;&gt;""),ROW($A$1:INDIRECT("$A$"&amp;ROW($A433)))),1))),"",
INDEX($AH:$AH,LOOKUP(2,1/($AH$1:INDIRECT("$AH$"&amp;ROW($AH433)-1)&lt;&gt;""),ROW($AH$1:INDIRECT("$AH$"&amp;ROW($AH433)-1))),1)+
IF(INDEX($AC:$AC,LOOKUP(2,1/($AC$1:INDIRECT("$AC$"&amp;ROW($AC433)-1)&lt;&gt;""),ROW($AC$1:INDIRECT("$AC$"&amp;ROW($AC433)-1))),1)+
INDEX($AD:$AD,LOOKUP(2,1/($AD$1:INDIRECT("$AD$"&amp;ROW($AD433)-1)&lt;&gt;""),ROW($AD$1:INDIRECT("$AD$"&amp;ROW($AD433)-1))),1)+
INDEX($AE:$AE,LOOKUP(2,1/($AE$1:INDIRECT("$AE$"&amp;ROW($AE433)-1)&lt;&gt;""),ROW($AE$1:INDIRECT("$AE$"&amp;ROW($AD433)-1))),1)+
INDEX($AE:$AF,LOOKUP(2,1/($AF$1:INDIRECT("$AF$"&amp;ROW($AF433)-1)&lt;&gt;""),ROW($AF$1:INDIRECT("$AF$"&amp;ROW($AD433)-1))),1)+
INDEX($AG:$AG,LOOKUP(2,1/($AG$1:INDIRECT("$AG$"&amp;ROW($AG433)-1)&lt;&gt;""),ROW($AG$1:INDIRECT("$AG$"&amp;ROW($AD433)-1))),1)+
INDEX($AH:$AH,LOOKUP(2,1/($AH$1:INDIRECT("$AH$"&amp;ROW($AH433)-1)&lt;&gt;""),ROW($AH$1:INDIRECT("$AH$"&amp;ROW($AD433)-1))),1)&gt;=510,0,
IF(INDEX($AH:$AH,LOOKUP(2,1/($AH$1:INDIRECT("$AH$"&amp;ROW($AH433)-1)&lt;&gt;""),ROW($AH$1:INDIRECT("$AH$"&amp;ROW($AH433)-1))),1)&gt;=255,0,
VLOOKUP(INDIRECT("$G$"&amp;LOOKUP(2,1/($AH$1:INDIRECT("$AH$"&amp;ROW($AH433)-1)&lt;&gt;""),ROW($AH$1:INDIRECT("$AH$"&amp;ROW($AH433)-1)))),'EV and Base'!$A$1:$N$671,8,FALSE))))</f>
        <v>76</v>
      </c>
      <c r="AI433" s="29" cm="1">
        <f t="array" aca="1" ref="AI433" ca="1">IF(NOT(ISNUMBER(INDEX($A:$A,LOOKUP(2,1/($A$1:INDIRECT("$A$"&amp;ROW($A433))&lt;&gt;""),ROW($A$1:INDIRECT("$A$"&amp;ROW($A433)))),1))),"",
ROUNDDOWN((((2*VLOOKUP($AA433,'EV and Base'!$A$1:$N$671,9,FALSE))+31+ROUNDDOWN($AC433/4,0))*$AB433)/100,0)+$AB433+10)</f>
        <v>177</v>
      </c>
      <c r="AJ433" s="21" cm="1">
        <f t="array" aca="1" ref="AJ433" ca="1">IF(NOT(ISNUMBER(INDEX($A:$A, LOOKUP(2, 1 / ($A$1:INDIRECT("$A$"&amp;ROW($A433)) &lt;&gt; ""),ROW($A$1:INDIRECT("$A$"&amp;ROW($A433)))), 1))), "",
ROUNDDOWN((ROUNDDOWN((((2*VLOOKUP($AA433, 'EV and Base'!$A$1:$N$671, 10, FALSE))+31+ROUNDDOWN($AD433/4, 0))*$AB433)/100, 0)+5)*1.1, 0))</f>
        <v>165</v>
      </c>
      <c r="AK433" s="21" t="str" cm="1">
        <f t="array" aca="1" ref="AK433" ca="1">IF(NOT(ISNUMBER(INDEX($A:$A, LOOKUP(2, 1 / ($A$1:INDIRECT("$A$"&amp;ROW($A433)) &lt;&gt; ""),ROW($A$1:INDIRECT("$A$"&amp;ROW($A433)))), 1))), "",
ROUNDDOWN((ROUNDDOWN((((2*VLOOKUP($AA433, 'EV and Base'!$A$1:$N$671, 11, FALSE))+30+ROUNDDOWN($AE433/4, 0))*$AB433)/100, 0)+5), 0)
&amp;"-"&amp;
ROUNDDOWN((ROUNDDOWN((((2*VLOOKUP($AA433, 'EV and Base'!$A$1:$N$671, 11, FALSE))+31+ROUNDDOWN($AE433/4, 0))*$AB433)/100, 0)+5), 0))</f>
        <v>121-122</v>
      </c>
      <c r="AL433" s="21" t="str" cm="1">
        <f t="array" aca="1" ref="AL433" ca="1">IF(NOT(ISNUMBER(INDEX($A:$A, LOOKUP(2, 1 / ($A$1:INDIRECT("$A$"&amp;ROW($A433)) &lt;&gt; ""),ROW($A$1:INDIRECT("$A$"&amp;ROW($A433)))), 1))), "",
ROUNDDOWN((ROUNDDOWN((((2*VLOOKUP($AA433, 'EV and Base'!$A$1:$N$671, 12, FALSE))+0+ROUNDDOWN($AF433/4, 0))*$AB433)/100, 0)+5)*0.9, 0)
&amp;"-"&amp;
ROUNDDOWN((ROUNDDOWN((((2*VLOOKUP($AA433, 'EV and Base'!$A$1:$N$671, 12, FALSE))+31+ROUNDDOWN($AF433/4, 0))*$AB433)/100, 0)+5)*0.9, 0))</f>
        <v>51-66</v>
      </c>
      <c r="AM433" s="21" t="str" cm="1">
        <f t="array" aca="1" ref="AM433" ca="1">IF(NOT(ISNUMBER(INDEX($A:$A, LOOKUP(2, 1 / ($A$1:INDIRECT("$A$"&amp;ROW($A433)) &lt;&gt; ""),ROW($A$1:INDIRECT("$A$"&amp;ROW($A433)))), 1))), "",
ROUNDDOWN((ROUNDDOWN((((2*VLOOKUP($AA433, 'EV and Base'!$A$1:$N$671, 13, FALSE))+30+ROUNDDOWN($AG433/4, 0))*$AB433)/100, 0)+5), 0)
&amp;"-"&amp;
ROUNDDOWN((ROUNDDOWN((((2*VLOOKUP($AA433, 'EV and Base'!$A$1:$N$671, 13, FALSE))+31+ROUNDDOWN($AG433/4, 0))*$AB433)/100, 0)+5), 0))</f>
        <v>121-121</v>
      </c>
      <c r="AN433" s="25" cm="1">
        <f t="array" aca="1" ref="AN433" ca="1">IF(NOT(ISNUMBER(INDEX($A:$A, LOOKUP(2, 1 / ($A$1:INDIRECT("$A$"&amp;ROW($A433)) &lt;&gt; ""),ROW($A$1:INDIRECT("$A$"&amp;ROW($A433)))), 1))), "",
ROUNDDOWN((ROUNDDOWN((((2*VLOOKUP($AA433, 'EV and Base'!$A$1:$N$671, 14, FALSE))+31+ROUNDDOWN($AH433/4, 0))*$AB433)/100, 0)+5), 0))</f>
        <v>120</v>
      </c>
      <c r="AO433" s="23" cm="1">
        <f t="array" aca="1" ref="AO433" ca="1">IF(NOT(ISNUMBER(INDEX($A:$A, LOOKUP(2, 1 / ($A$1:INDIRECT("$A$"&amp;ROW($A433)) &lt;&gt; ""),ROW($A$1:INDIRECT("$A$"&amp;ROW($A433)))), 1))), "",
ROUNDDOWN((((2*VLOOKUP($AA433, 'EV and Base'!$A$1:$N$671, 9, FALSE))+31+ROUNDDOWN($AC433/4, 0))*$AB433)/100, 0)+$AB433+10)</f>
        <v>177</v>
      </c>
      <c r="AP433" s="2" cm="1">
        <f t="array" aca="1" ref="AP433" ca="1">IF(NOT(ISNUMBER(INDEX($A:$A, LOOKUP(2, 1 / ($A$1:INDIRECT("$A$"&amp;ROW($A433)) &lt;&gt; ""),ROW($A$1:INDIRECT("$A$"&amp;ROW($A433)))), 1))), "",
ROUNDDOWN((ROUNDDOWN((((2*VLOOKUP($AA433, 'EV and Base'!$A$1:$N$671, 10, FALSE))+31+ROUNDDOWN($AD433/4, 0))*$AB433)/100, 0)+5)*1.1, 0))</f>
        <v>165</v>
      </c>
      <c r="AQ433" s="2" cm="1">
        <f t="array" aca="1" ref="AQ433" ca="1">IF(NOT(ISNUMBER(INDEX($A:$A, LOOKUP(2, 1 / ($A$1:INDIRECT("$A$"&amp;ROW($A433)) &lt;&gt; ""),ROW($A$1:INDIRECT("$A$"&amp;ROW($A433)))), 1))), "",
ROUNDDOWN((ROUNDDOWN((((2*VLOOKUP($AA433, 'EV and Base'!$A$1:$N$671, 11, FALSE))+$AV$2+ROUNDDOWN($AE433/4, 0))*$AB433)/100, 0)+5), 0))</f>
        <v>122</v>
      </c>
      <c r="AR433" s="22" cm="1">
        <f t="array" aca="1" ref="AR433" ca="1">IF(NOT(ISNUMBER(INDEX($A:$A, LOOKUP(2, 1 / ($A$1:INDIRECT("$A$"&amp;ROW($A433)) &lt;&gt; ""),ROW($A$1:INDIRECT("$A$"&amp;ROW($A433)))), 1))), "",
ROUNDDOWN((ROUNDDOWN((((2*VLOOKUP($AA433, 'EV and Base'!$A$1:$N$671, 12, FALSE))+$AW$2+ROUNDDOWN($AF433/4, 0))*$AB433)/100, 0)+5)*0.9, 0))</f>
        <v>60</v>
      </c>
      <c r="AS433" s="2" cm="1">
        <f t="array" aca="1" ref="AS433" ca="1">IF(NOT(ISNUMBER(INDEX($A:$A, LOOKUP(2, 1 / ($A$1:INDIRECT("$A$"&amp;ROW($A433)) &lt;&gt; ""),ROW($A$1:INDIRECT("$A$"&amp;ROW($A433)))), 1))), "",
ROUNDDOWN((ROUNDDOWN((((2*VLOOKUP($AA433, 'EV and Base'!$A$1:$N$671, 13, FALSE))+$AX$2+ROUNDDOWN($AG433/4, 0))*$AB433)/100, 0)+5), 0))</f>
        <v>121</v>
      </c>
      <c r="AT433" s="24" cm="1">
        <f t="array" aca="1" ref="AT433" ca="1">IF(NOT(ISNUMBER(INDEX($A:$A, LOOKUP(2, 1 / ($A$1:INDIRECT("$A$"&amp;ROW($A433)) &lt;&gt; ""),ROW($A$1:INDIRECT("$A$"&amp;ROW($A433)))), 1))), "",
ROUNDDOWN((ROUNDDOWN((((2*VLOOKUP($AA433, 'EV and Base'!$A$1:$N$671, 14, FALSE))+31+ROUNDDOWN($AH433/4, 0))*$AB433)/100, 0)+5), 0))</f>
        <v>120</v>
      </c>
      <c r="AU433" s="28">
        <v>255</v>
      </c>
      <c r="AY433" cm="1">
        <f t="array" aca="1" ref="AY433" ca="1">IF(NOT(ISNUMBER(INDEX($A:$A,LOOKUP(2,1/($A$1:INDIRECT("$A$"&amp;ROW($A433))&lt;&gt;""),ROW($A$1:INDIRECT("$A$"&amp;ROW($A433)))),1))),"",
INDEX($AY:$AY,LOOKUP(2,1/($AY$1:INDIRECT("$AY$"&amp;ROW($AY433)-1)&lt;&gt;""),ROW($AY$1:INDIRECT("$AY$"&amp;ROW($AY433)-1))),1)+$BL433)</f>
        <v>161747</v>
      </c>
      <c r="AZ433" s="3" cm="1">
        <f t="array" aca="1" ref="AZ433" ca="1">IF(NOT(ISNUMBER(INDEX($A:$A, LOOKUP(2, 1 / ($A$1:INDIRECT("$A$"&amp;ROW($A433)) &lt;&gt; ""),ROW($A$1:INDIRECT("$A$"&amp;ROW($A433)))), 1))), "",
VLOOKUP(INDIRECT("$G$"&amp;LOOKUP(2, 1 / ($AY$1:INDIRECT("$AY$"&amp;ROW($AY433)-1) &lt;&gt; ""),ROW($AY$1:INDIRECT("$AY$"&amp;ROW($AY433)-1)))),'EV and Base'!A356:N1026,2,FALSE))</f>
        <v>60</v>
      </c>
      <c r="BA433" s="3" cm="1">
        <f t="array" aca="1" ref="BA433" ca="1">IF(NOT(ISNUMBER(INDEX($A:$A, LOOKUP(2, 1 / ($A$1:INDIRECT("$A$"&amp;ROW($A433)) &lt;&gt; ""),ROW($A$1:INDIRECT("$A$"&amp;ROW($A433)))), 1))), "",
INDIRECT("$I$"&amp;LOOKUP(2, 1 / ($AY$1:INDIRECT("$AY$"&amp;ROW($AY433)-1) &lt;&gt; ""),ROW($AY$1:INDIRECT("$AY$"&amp;ROW($AY433)-1)))))</f>
        <v>40</v>
      </c>
      <c r="BB433" s="1" cm="1">
        <f t="array" aca="1" ref="BB433" ca="1">IF(NOT(ISNUMBER(INDEX($A:$A, LOOKUP(2, 1 / ($A$1:INDIRECT("$A$"&amp;ROW($A433)) &lt;&gt; ""),ROW($A$1:INDIRECT("$A$"&amp;ROW($A433)))), 1))), "",
INDIRECT("$AB$"&amp;LOOKUP(2, 1 / ($AY$1:INDIRECT("$AY$"&amp;ROW($AY433)-1) &lt;&gt; ""),ROW($AY$1:INDIRECT("$AY$"&amp;ROW($AY433)-1)))))</f>
        <v>55</v>
      </c>
      <c r="BC433" s="3" cm="1">
        <f t="array" aca="1" ref="BC433" ca="1">IF(NOT(ISNUMBER(INDEX($A:$A,LOOKUP(2,1/($A$1:INDIRECT("$A$"&amp;ROW($A433))&lt;&gt;""),ROW($A$1:INDIRECT("$A$"&amp;ROW($A433)))),1))),"",
$BA433+$BA433+10)</f>
        <v>90</v>
      </c>
      <c r="BD433" s="3" cm="1">
        <f t="array" aca="1" ref="BD433" ca="1">IF(NOT(ISNUMBER(INDEX($A:$A,LOOKUP(2,1/($A$1:INDIRECT("$A$"&amp;ROW($A433))&lt;&gt;""),ROW($A$1:INDIRECT("$A$"&amp;ROW($A433)))),1))),"",
$BA433+$BB433+10)</f>
        <v>105</v>
      </c>
      <c r="BE433" s="3" cm="1">
        <f t="array" aca="1" ref="BE433" ca="1">IF(NOT(ISNUMBER(INDEX($A:$A,LOOKUP(2,1/($A$1:INDIRECT("$A$"&amp;ROW($A433))&lt;&gt;""),ROW($A$1:INDIRECT("$A$"&amp;ROW($A433)))),1))),"",
$BC433*$BC433)</f>
        <v>8100</v>
      </c>
      <c r="BF433" s="3" cm="1">
        <f t="array" aca="1" ref="BF433" ca="1">IF(NOT(ISNUMBER(INDEX($A:$A,LOOKUP(2,1/($A$1:INDIRECT("$A$"&amp;ROW($A433))&lt;&gt;""),ROW($A$1:INDIRECT("$A$"&amp;ROW($A433)))),1))),"",
$BD433*$BD433)</f>
        <v>11025</v>
      </c>
      <c r="BG433" s="3" cm="1">
        <f t="array" aca="1" ref="BG433" ca="1">IF(NOT(ISNUMBER(INDEX($A:$A,LOOKUP(2,1/($A$1:INDIRECT("$A$"&amp;ROW($A433))&lt;&gt;""),ROW($A$1:INDIRECT("$A$"&amp;ROW($A433)))),1))),"",
_xlfn.FLOOR.MATH(1.5*_xlfn.FLOOR.MATH($AZ433*BA433/5)))</f>
        <v>720</v>
      </c>
      <c r="BH433" s="3" cm="1">
        <f t="array" aca="1" ref="BH433" ca="1">IF(NOT(ISNUMBER(INDEX($A:$A, LOOKUP(2, 1 / ($A$1:INDIRECT("$A$"&amp;ROW($A433)) &lt;&gt; ""),ROW($A$1:INDIRECT("$A$"&amp;ROW($A433)))), 1))), "",
_xlfn.FLOOR.MATH($BG433/IF(OR(INDIRECT("$C$"&amp;LOOKUP(2, 1 / ($AY$1:INDIRECT("$AY$"&amp;ROW($AY433)-1) &lt;&gt; ""),ROW($AY$1:INDIRECT("$AY$"&amp;ROW($AY433)-1))))="Multi",
INDIRECT("$C$"&amp;LOOKUP(2, 1 / ($AY$1:INDIRECT("$AY$"&amp;ROW($AY433)-1) &lt;&gt; ""),ROW($AY$1:INDIRECT("$AY$"&amp;ROW($AY433)-1))))="Double"),2,1)))</f>
        <v>720</v>
      </c>
      <c r="BI433" s="3" cm="1">
        <f t="array" aca="1" ref="BI433" ca="1">IF(NOT(ISNUMBER(INDEX($A:$A,LOOKUP(2,1/($A$1:INDIRECT("$A$"&amp;ROW($A433))&lt;&gt;""),ROW($A$1:INDIRECT("$A$"&amp;ROW($A433)))),1))),"",
VLOOKUP($BC433,GameFreakSQRT!$A$1:$B$200,2,FALSE))</f>
        <v>38858</v>
      </c>
      <c r="BJ433" s="3" cm="1">
        <f t="array" aca="1" ref="BJ433" ca="1">IF(NOT(ISNUMBER(INDEX($A:$A,LOOKUP(2,1/($A$1:INDIRECT("$A$"&amp;ROW($A433))&lt;&gt;""),ROW($A$1:INDIRECT("$A$"&amp;ROW($A433)))),1))),"",
VLOOKUP($BD433,GameFreakSQRT!$A$1:$B$200,2,FALSE))</f>
        <v>41972</v>
      </c>
      <c r="BK433" s="3" cm="1">
        <f t="array" aca="1" ref="BK433" ca="1">IF(NOT(ISNUMBER(INDEX($A:$A,LOOKUP(2,1/($A$1:INDIRECT("$A$"&amp;ROW($A433))&lt;&gt;""),ROW($A$1:INDIRECT("$A$"&amp;ROW($A433)))),1))),"",
_xlfn.FLOOR.MATH((($BI433*$BE433)*$BH433)/($BJ433*$BF433))+1)</f>
        <v>490</v>
      </c>
      <c r="BL433" s="3" cm="1">
        <f t="array" aca="1" ref="BL433" ca="1">IF(NOT(ISNUMBER(INDEX($A:$A,LOOKUP(2,1/($A$1:INDIRECT("$A$"&amp;ROW($A433))&lt;&gt;""),ROW($A$1:INDIRECT("$A$"&amp;ROW($A433)))),1))),"",
_xlfn.FLOOR.MATH($BK433*IF(NOT(INDIRECT("$Z$"&amp;LOOKUP(2, 1 / ($AY$1:INDIRECT("$AY$"&amp;ROW($AY433)-1) &lt;&gt; ""),ROW($AY$1:INDIRECT("$AY$"&amp;ROW($AY433)-1))))=""),1.5,1)))</f>
        <v>735</v>
      </c>
      <c r="BM433" s="3" cm="1">
        <f t="array" aca="1" ref="BM433" ca="1">IF(NOT(ISNUMBER(INDEX($A:$A, LOOKUP(2, 1 / ($A$1:INDIRECT("$A$"&amp;ROW($A433)) &lt;&gt; ""),ROW($A$1:INDIRECT("$A$"&amp;ROW($A433)))), 1))), "",
INDIRECT("$Y$"&amp;LOOKUP(2, 1 / ($AY$1:INDIRECT("$AY$"&amp;ROW($AY433)-1) &lt;&gt; ""),ROW($AY$1:INDIRECT("$AY$"&amp;ROW($AY433)-1)))))</f>
        <v>735</v>
      </c>
      <c r="BN433" s="3" t="b">
        <f t="shared" ca="1" si="37"/>
        <v>1</v>
      </c>
    </row>
    <row r="434" spans="1:66" x14ac:dyDescent="0.45">
      <c r="A434" s="69">
        <v>97</v>
      </c>
      <c r="B434" s="69" t="s">
        <v>708</v>
      </c>
      <c r="C434" s="66" t="s">
        <v>46</v>
      </c>
      <c r="D434" s="66" t="s">
        <v>692</v>
      </c>
      <c r="E434" s="66" t="s">
        <v>48</v>
      </c>
      <c r="F434" s="56">
        <v>1</v>
      </c>
      <c r="G434" s="2" t="s">
        <v>693</v>
      </c>
      <c r="H434" s="2" t="s">
        <v>77</v>
      </c>
      <c r="I434" s="2">
        <v>40</v>
      </c>
      <c r="J434" s="2" t="s">
        <v>192</v>
      </c>
      <c r="K434" s="2" t="s">
        <v>527</v>
      </c>
      <c r="L434" s="2" t="s">
        <v>53</v>
      </c>
      <c r="M434" s="2" t="s">
        <v>529</v>
      </c>
      <c r="N434" s="2" t="s">
        <v>530</v>
      </c>
      <c r="O434" s="2" t="s">
        <v>694</v>
      </c>
      <c r="P434" s="2" t="s">
        <v>403</v>
      </c>
      <c r="Q434" s="2">
        <v>18</v>
      </c>
      <c r="R434" s="2">
        <f>_xlfn.FLOOR.MATH((((2*VLOOKUP(G434, 'EV and Base'!$A$1:$N$671, 9, FALSE))+$Q434)*$I434)/100)+$I434+10</f>
        <v>110</v>
      </c>
      <c r="S434" s="2">
        <f>_xlfn.FLOOR.MATH((_xlfn.FLOOR.MATH((((2*VLOOKUP($G434, 'EV and Base'!$A$1:$N$671, 10, FALSE))+$Q434)*$I434)/100)+5)*
IF(OR($J434="Lonely", $J434="Brave", $J434="Adamant", $J434="Naughty"), 1.1,
IF(OR($J434="Bold", $J434="Timid", $J434="Modest", $J434="Calm"), 0.9, 1)))</f>
        <v>105</v>
      </c>
      <c r="T434" s="2">
        <f>_xlfn.FLOOR.MATH((_xlfn.FLOOR.MATH((((2*VLOOKUP($G434, 'EV and Base'!$A$1:$N$671, 11, FALSE))+$Q434)*$I434)/100)+5)*
IF(OR($J434="Bold", $J434="Relaxed", $J434="Impish", $J434="Lax"), 1.1,
IF(OR($J434="Lonely", $J434="Hasty", $J434="Mild", $J434="Gentle"), 0.9, 1)))</f>
        <v>68</v>
      </c>
      <c r="U434" s="2">
        <f>_xlfn.FLOOR.MATH((_xlfn.FLOOR.MATH((((2*VLOOKUP($G434, 'EV and Base'!$A$1:$N$671, 12, FALSE))+$Q434)*$I434)/100)+5)*
IF(OR($J434="Modest", $J434="Mild", $J434="Quiet", $J434="Rash"), 1.1,
IF(OR($J434="Adamant", $J434="Impish", $J434="Jolly", $J434="Careful"), 0.9, 1)))</f>
        <v>39</v>
      </c>
      <c r="V434" s="2">
        <f>_xlfn.FLOOR.MATH((_xlfn.FLOOR.MATH((((2*VLOOKUP($G434, 'EV and Base'!$A$1:$N$671, 13, FALSE))+$Q434)*$I434)/100)+5)*
IF(OR($J434="Calm", $J434="Gentle", $J434="Sassy", $J434="Careful"), 1.1,
IF(OR($J434="Naughty", $J434="Lax", $J434="Naive", $J434="Rash"), 0.9, 1)))</f>
        <v>52</v>
      </c>
      <c r="W434" s="2">
        <f>_xlfn.FLOOR.MATH((_xlfn.FLOOR.MATH((((2*VLOOKUP($G434, 'EV and Base'!$A$1:$N$671, 14, FALSE))+$Q434)*$I434)/100)+5)*
IF(OR($J434="Timid", $J434="Hasty", $J434="Jolly", $J434="Naive"), 1.1,
IF(OR($J434="Brave", $J434="Relaxed", $J434="Quiet", $J434="Sassy"), 0.9, 1)))</f>
        <v>71</v>
      </c>
      <c r="X434" s="66">
        <v>3280</v>
      </c>
      <c r="Y434" s="1">
        <v>1764</v>
      </c>
      <c r="Z434" s="1">
        <v>1</v>
      </c>
      <c r="AA434" s="23" t="str" cm="1">
        <f t="array" aca="1" ref="AA434" ca="1">IF(NOT(ISNUMBER(INDEX($A:$A,LOOKUP(2,1/($A$1:INDIRECT("$A$"&amp;ROW($A434))&lt;&gt;""),ROW($A$1:INDIRECT("$A$"&amp;ROW($A434)))),1))),"",
IF(NOT(ISNUMBER($A434)),$AA433,
IF($AB434&lt;16,"Lillipup",
IF($AB434&lt;32,"Herdier",
"Stoutland"))))</f>
        <v>Stoutland</v>
      </c>
      <c r="AB434" s="25" cm="1">
        <f t="array" aca="1" ref="AB434" ca="1">IF(NOT(ISNUMBER(INDEX($A:$A, LOOKUP(2, 1 / ($A$1:INDIRECT("$A$"&amp;ROW($A434)) &lt;&gt; ""),ROW($A$1:INDIRECT("$A$"&amp;ROW($A434)))), 1))), "",
VLOOKUP($AY434,'Medium-Slow'!$A$1:$B$101,2,TRUE))</f>
        <v>55</v>
      </c>
      <c r="AC434" s="23" cm="1">
        <f t="array" aca="1" ref="AC434" ca="1">IF(NOT(ISNUMBER(INDEX($A:$A, LOOKUP(2, 1 / ($A$1:INDIRECT("$A$"&amp;ROW($A434)) &lt;&gt; ""),ROW($A$1:INDIRECT("$A$"&amp;ROW($A434)))), 1))), "",
INDEX($AC:$AC, LOOKUP(2, 1 / ($AC$1:INDIRECT("$AC$"&amp;ROW($AC434)-1) &lt;&gt; ""),ROW($AC$1:INDIRECT("$AC$"&amp;ROW($AC434)-1))), 1)+
IF(INDEX($AC:$AC, LOOKUP(2, 1 / ($AC$1:INDIRECT("$AC$"&amp;ROW($AC434)-1) &lt;&gt; ""),ROW($AC$1:INDIRECT("$AC$"&amp;ROW($AC434)-1))), 1)+
INDEX($AD:$AD, LOOKUP(2, 1 / ($AD$1:INDIRECT("$AD$"&amp;ROW($AD434)-1) &lt;&gt; ""),ROW($AD$1:INDIRECT("$AD$"&amp;ROW($AD434)-1))), 1)+
INDEX($AE:$AE, LOOKUP(2, 1 / ($AE$1:INDIRECT("$AE$"&amp;ROW($AE434)-1) &lt;&gt; ""),ROW($AE$1:INDIRECT("$AE$"&amp;ROW($AD434)-1))), 1)+
INDEX($AE:$AF, LOOKUP(2, 1 / ($AF$1:INDIRECT("$AF$"&amp;ROW($AF434)-1) &lt;&gt; ""),ROW($AF$1:INDIRECT("$AF$"&amp;ROW($AD434)-1))), 1)+
INDEX($AG:$AG, LOOKUP(2, 1 / ($AG$1:INDIRECT("$AG$"&amp;ROW($AG434)-1) &lt;&gt; ""),ROW($AG$1:INDIRECT("$AG$"&amp;ROW($AD434)-1))), 1)+
INDEX($AH:$AH, LOOKUP(2, 1 / ($AH$1:INDIRECT("$AH$"&amp;ROW($AH434)-1) &lt;&gt; ""),ROW($AH$1:INDIRECT("$AH$"&amp;ROW($AD434)-1))), 1)&gt;=510,0,
IF(INDEX($AC:$AC, LOOKUP(2, 1 / ($AC$1:INDIRECT("$AC$"&amp;ROW($AC434)-1) &lt;&gt; ""),ROW($AC$1:INDIRECT("$AC$"&amp;ROW($AC434)-1))), 1)&gt;=255,0,
VLOOKUP(INDIRECT("$G$"&amp;LOOKUP(2, 1 / ($AC$1:INDIRECT("$AC$"&amp;ROW($AC434)-1) &lt;&gt; ""),ROW($AC$1:INDIRECT("$AC$"&amp;ROW($AC434)-1)))), 'EV and Base'!$A$1:$N$671, 3, FALSE))))</f>
        <v>12</v>
      </c>
      <c r="AD434" s="2" cm="1">
        <f t="array" aca="1" ref="AD434" ca="1">IF(NOT(ISNUMBER(INDEX($A:$A, LOOKUP(2, 1 / ($A$1:INDIRECT("$A$"&amp;ROW($A434)) &lt;&gt; ""),ROW($A$1:INDIRECT("$A$"&amp;ROW($A434)))), 1))), "",
INDEX($AD:$AD, LOOKUP(2, 1 / ($AD$1:INDIRECT("$AD$"&amp;ROW($AD434)-1) &lt;&gt; ""),ROW($AD$1:INDIRECT("$AD$"&amp;ROW($AD434)-1))), 1)+
IF(INDEX($AC:$AC, LOOKUP(2, 1 / ($AC$1:INDIRECT("$AC$"&amp;ROW($AC434)-1) &lt;&gt; ""),ROW($AC$1:INDIRECT("$AC$"&amp;ROW($AC434)-1))), 1)+
INDEX($AD:$AD, LOOKUP(2, 1 / ($AD$1:INDIRECT("$AD$"&amp;ROW($AD434)-1) &lt;&gt; ""),ROW($AD$1:INDIRECT("$AD$"&amp;ROW($AD434)-1))), 1)+
INDEX($AE:$AE, LOOKUP(2, 1 / ($AE$1:INDIRECT("$AE$"&amp;ROW($AE434)-1) &lt;&gt; ""),ROW($AE$1:INDIRECT("$AE$"&amp;ROW($AD434)-1))), 1)+
INDEX($AE:$AF, LOOKUP(2, 1 / ($AF$1:INDIRECT("$AF$"&amp;ROW($AF434)-1) &lt;&gt; ""),ROW($AF$1:INDIRECT("$AF$"&amp;ROW($AD434)-1))), 1)+
INDEX($AG:$AG, LOOKUP(2, 1 / ($AG$1:INDIRECT("$AG$"&amp;ROW($AG434)-1) &lt;&gt; ""),ROW($AG$1:INDIRECT("$AG$"&amp;ROW($AD434)-1))), 1)+
INDEX($AH:$AH, LOOKUP(2, 1 / ($AH$1:INDIRECT("$AH$"&amp;ROW($AH434)-1) &lt;&gt; ""),ROW($AH$1:INDIRECT("$AH$"&amp;ROW($AD434)-1))), 1)&gt;=510,0,
IF(INDEX($AD:$AD, LOOKUP(2, 1 / ($AD$1:INDIRECT("$AD$"&amp;ROW($AD434)-1) &lt;&gt; ""),ROW($AD$1:INDIRECT("$AD$"&amp;ROW($AD434)-1))), 1)&gt;=255,0,
VLOOKUP(INDIRECT("$G$"&amp;LOOKUP(2, 1 / ($AD$1:INDIRECT("$AD$"&amp;ROW($AD434)-1) &lt;&gt; ""),ROW($AD$1:INDIRECT("$AD$"&amp;ROW($AD434)-1)))), 'EV and Base'!$A$1:$N$671, 4, FALSE))))</f>
        <v>141</v>
      </c>
      <c r="AE434" s="2" cm="1">
        <f t="array" aca="1" ref="AE434" ca="1">IF(NOT(ISNUMBER(INDEX($A:$A,LOOKUP(2,1/($A$1:INDIRECT("$A$"&amp;ROW($A434))&lt;&gt;""),ROW($A$1:INDIRECT("$A$"&amp;ROW($A434)))),1))),"",
INDEX($AE:$AE,LOOKUP(2,1/($AE$1:INDIRECT("$AE$"&amp;ROW($AE434)-1)&lt;&gt;""),ROW($AE$1:INDIRECT("$AE$"&amp;ROW($AE434)-1))),1)+
IF(INDEX($AC:$AC,LOOKUP(2,1/($AC$1:INDIRECT("$AC$"&amp;ROW($AC434)-1)&lt;&gt;""),ROW($AC$1:INDIRECT("$AC$"&amp;ROW($AC434)-1))),1)+
INDEX($AD:$AD,LOOKUP(2,1/($AD$1:INDIRECT("$AD$"&amp;ROW($AD434)-1)&lt;&gt;""),ROW($AD$1:INDIRECT("$AD$"&amp;ROW($AD434)-1))),1)+
INDEX($AE:$AE,LOOKUP(2,1/($AE$1:INDIRECT("$AE$"&amp;ROW($AE434)-1)&lt;&gt;""),ROW($AE$1:INDIRECT("$AE$"&amp;ROW($AD434)-1))),1)+
INDEX($AE:$AF,LOOKUP(2,1/($AF$1:INDIRECT("$AF$"&amp;ROW($AF434)-1)&lt;&gt;""),ROW($AF$1:INDIRECT("$AF$"&amp;ROW($AD434)-1))),1)+
INDEX($AG:$AG,LOOKUP(2,1/($AG$1:INDIRECT("$AG$"&amp;ROW($AG434)-1)&lt;&gt;""),ROW($AG$1:INDIRECT("$AG$"&amp;ROW($AD434)-1))),1)+
INDEX($AH:$AH,LOOKUP(2,1/($AH$1:INDIRECT("$AH$"&amp;ROW($AH434)-1)&lt;&gt;""),ROW($AH$1:INDIRECT("$AH$"&amp;ROW($AD434)-1))),1)&gt;=510,0,
IF(INDEX($AE:$AE,LOOKUP(2,1/($AE$1:INDIRECT("$AE$"&amp;ROW($AE434)-1)&lt;&gt;""),ROW($AE$1:INDIRECT("$AE$"&amp;ROW($AE434)-1))),1)&gt;=255,0,
VLOOKUP(INDIRECT("$G$"&amp;LOOKUP(2,1/($AE$1:INDIRECT("$AE$"&amp;ROW($AE434)-1)&lt;&gt;""),ROW($AE$1:INDIRECT("$AE$"&amp;ROW($AE434)-1)))),'EV and Base'!$A$1:$N$671,5,FALSE))))</f>
        <v>11</v>
      </c>
      <c r="AF434" s="2" cm="1">
        <f t="array" aca="1" ref="AF434" ca="1">IF(NOT(ISNUMBER(INDEX($A:$A, LOOKUP(2, 1 / ($A$1:INDIRECT("$A$"&amp;ROW($A434)) &lt;&gt; ""),ROW($A$1:INDIRECT("$A$"&amp;ROW($A434)))), 1))), "",
INDEX($AF:$AF, LOOKUP(2, 1 / ($AF$1:INDIRECT("$AF$"&amp;ROW($AF434)-1) &lt;&gt; ""),ROW($AF$1:INDIRECT("$AF$"&amp;ROW($AF434)-1))), 1)+
IF(INDEX($AC:$AC, LOOKUP(2, 1 / ($AC$1:INDIRECT("$AC$"&amp;ROW($AC434)-1) &lt;&gt; ""),ROW($AC$1:INDIRECT("$AC$"&amp;ROW($AC434)-1))), 1)+
INDEX($AD:$AD, LOOKUP(2, 1 / ($AD$1:INDIRECT("$AD$"&amp;ROW($AD434)-1) &lt;&gt; ""),ROW($AD$1:INDIRECT("$AD$"&amp;ROW($AD434)-1))), 1)+
INDEX($AE:$AE, LOOKUP(2, 1 / ($AE$1:INDIRECT("$AE$"&amp;ROW($AE434)-1) &lt;&gt; ""),ROW($AE$1:INDIRECT("$AE$"&amp;ROW($AD434)-1))), 1)+
INDEX($AE:$AF, LOOKUP(2, 1 / ($AF$1:INDIRECT("$AF$"&amp;ROW($AF434)-1) &lt;&gt; ""),ROW($AF$1:INDIRECT("$AF$"&amp;ROW($AD434)-1))), 1)+
INDEX($AG:$AG, LOOKUP(2, 1 / ($AG$1:INDIRECT("$AG$"&amp;ROW($AG434)-1) &lt;&gt; ""),ROW($AG$1:INDIRECT("$AG$"&amp;ROW($AD434)-1))), 1)+
INDEX($AH:$AH, LOOKUP(2, 1 / ($AH$1:INDIRECT("$AH$"&amp;ROW($AH434)-1) &lt;&gt; ""),ROW($AH$1:INDIRECT("$AH$"&amp;ROW($AD434)-1))), 1)&gt;=510,0,
IF(INDEX($AF:$AF, LOOKUP(2, 1 / ($AF$1:INDIRECT("$AF$"&amp;ROW($AF434)-1) &lt;&gt; ""),ROW($AF$1:INDIRECT("$AF$"&amp;ROW($AF434)-1))), 1)&gt;=255,0,
VLOOKUP(INDIRECT("$G$"&amp;LOOKUP(2, 1 / ($AF$1:INDIRECT("$AF$"&amp;ROW($AF434)-1) &lt;&gt; ""),ROW($AF$1:INDIRECT("$AF$"&amp;ROW($AF434)-1)))), 'EV and Base'!$A$1:$N$671, 6, FALSE))))</f>
        <v>24</v>
      </c>
      <c r="AG434" s="2" cm="1">
        <f t="array" aca="1" ref="AG434" ca="1">IF(NOT(ISNUMBER(INDEX($A:$A, LOOKUP(2, 1 / ($A$1:INDIRECT("$A$"&amp;ROW($A434)) &lt;&gt; ""),ROW($A$1:INDIRECT("$A$"&amp;ROW($A434)))), 1))), "",
INDEX($AG:$AG, LOOKUP(2, 1 / ($AG$1:INDIRECT("$AG$"&amp;ROW($AG434)-1) &lt;&gt; ""),ROW($AG$1:INDIRECT("$AG$"&amp;ROW($AG434)-1))), 1)+
IF(INDEX($AC:$AC, LOOKUP(2, 1 / ($AC$1:INDIRECT("$AC$"&amp;ROW($AC434)-1) &lt;&gt; ""),ROW($AC$1:INDIRECT("$AC$"&amp;ROW($AC434)-1))), 1)+
INDEX($AD:$AD, LOOKUP(2, 1 / ($AD$1:INDIRECT("$AD$"&amp;ROW($AD434)-1) &lt;&gt; ""),ROW($AD$1:INDIRECT("$AD$"&amp;ROW($AD434)-1))), 1)+
INDEX($AE:$AE, LOOKUP(2, 1 / ($AE$1:INDIRECT("$AE$"&amp;ROW($AE434)-1) &lt;&gt; ""),ROW($AE$1:INDIRECT("$AE$"&amp;ROW($AD434)-1))), 1)+
INDEX($AE:$AF, LOOKUP(2, 1 / ($AF$1:INDIRECT("$AF$"&amp;ROW($AF434)-1) &lt;&gt; ""),ROW($AF$1:INDIRECT("$AF$"&amp;ROW($AD434)-1))), 1)+
INDEX($AG:$AG, LOOKUP(2, 1 / ($AG$1:INDIRECT("$AG$"&amp;ROW($AG434)-1) &lt;&gt; ""),ROW($AG$1:INDIRECT("$AG$"&amp;ROW($AD434)-1))), 1)+
INDEX($AH:$AH, LOOKUP(2, 1 / ($AH$1:INDIRECT("$AH$"&amp;ROW($AH434)-1) &lt;&gt; ""),ROW($AH$1:INDIRECT("$AH$"&amp;ROW($AD434)-1))), 1)&gt;=510,0,
IF(INDEX($AG:$AG, LOOKUP(2, 1 / ($AG$1:INDIRECT("$AG$"&amp;ROW($AG434)-1) &lt;&gt; ""),ROW($AG$1:INDIRECT("$AG$"&amp;ROW($AG434)-1))), 1)&gt;=255,0,
VLOOKUP(INDIRECT("$G$"&amp;LOOKUP(2, 1 / ($AG$1:INDIRECT("$AG$"&amp;ROW($AG434)-1) &lt;&gt; ""),ROW($AG$1:INDIRECT("$AG$"&amp;ROW($AG434)-1)))), 'EV and Base'!$A$1:$N$671, 7, FALSE))))</f>
        <v>6</v>
      </c>
      <c r="AH434" s="24" cm="1">
        <f t="array" aca="1" ref="AH434" ca="1">IF(NOT(ISNUMBER(INDEX($A:$A,LOOKUP(2,1/($A$1:INDIRECT("$A$"&amp;ROW($A434))&lt;&gt;""),ROW($A$1:INDIRECT("$A$"&amp;ROW($A434)))),1))),"",
INDEX($AH:$AH,LOOKUP(2,1/($AH$1:INDIRECT("$AH$"&amp;ROW($AH434)-1)&lt;&gt;""),ROW($AH$1:INDIRECT("$AH$"&amp;ROW($AH434)-1))),1)+
IF(INDEX($AC:$AC,LOOKUP(2,1/($AC$1:INDIRECT("$AC$"&amp;ROW($AC434)-1)&lt;&gt;""),ROW($AC$1:INDIRECT("$AC$"&amp;ROW($AC434)-1))),1)+
INDEX($AD:$AD,LOOKUP(2,1/($AD$1:INDIRECT("$AD$"&amp;ROW($AD434)-1)&lt;&gt;""),ROW($AD$1:INDIRECT("$AD$"&amp;ROW($AD434)-1))),1)+
INDEX($AE:$AE,LOOKUP(2,1/($AE$1:INDIRECT("$AE$"&amp;ROW($AE434)-1)&lt;&gt;""),ROW($AE$1:INDIRECT("$AE$"&amp;ROW($AD434)-1))),1)+
INDEX($AE:$AF,LOOKUP(2,1/($AF$1:INDIRECT("$AF$"&amp;ROW($AF434)-1)&lt;&gt;""),ROW($AF$1:INDIRECT("$AF$"&amp;ROW($AD434)-1))),1)+
INDEX($AG:$AG,LOOKUP(2,1/($AG$1:INDIRECT("$AG$"&amp;ROW($AG434)-1)&lt;&gt;""),ROW($AG$1:INDIRECT("$AG$"&amp;ROW($AD434)-1))),1)+
INDEX($AH:$AH,LOOKUP(2,1/($AH$1:INDIRECT("$AH$"&amp;ROW($AH434)-1)&lt;&gt;""),ROW($AH$1:INDIRECT("$AH$"&amp;ROW($AD434)-1))),1)&gt;=510,0,
IF(INDEX($AH:$AH,LOOKUP(2,1/($AH$1:INDIRECT("$AH$"&amp;ROW($AH434)-1)&lt;&gt;""),ROW($AH$1:INDIRECT("$AH$"&amp;ROW($AH434)-1))),1)&gt;=255,0,
VLOOKUP(INDIRECT("$G$"&amp;LOOKUP(2,1/($AH$1:INDIRECT("$AH$"&amp;ROW($AH434)-1)&lt;&gt;""),ROW($AH$1:INDIRECT("$AH$"&amp;ROW($AH434)-1)))),'EV and Base'!$A$1:$N$671,8,FALSE))))</f>
        <v>76</v>
      </c>
      <c r="AI434" s="29" cm="1">
        <f t="array" aca="1" ref="AI434" ca="1">IF(NOT(ISNUMBER(INDEX($A:$A,LOOKUP(2,1/($A$1:INDIRECT("$A$"&amp;ROW($A434))&lt;&gt;""),ROW($A$1:INDIRECT("$A$"&amp;ROW($A434)))),1))),"",
ROUNDDOWN((((2*VLOOKUP($AA434,'EV and Base'!$A$1:$N$671,9,FALSE))+31+ROUNDDOWN($AC434/4,0))*$AB434)/100,0)+$AB434+10)</f>
        <v>177</v>
      </c>
      <c r="AJ434" s="21" cm="1">
        <f t="array" aca="1" ref="AJ434" ca="1">IF(NOT(ISNUMBER(INDEX($A:$A, LOOKUP(2, 1 / ($A$1:INDIRECT("$A$"&amp;ROW($A434)) &lt;&gt; ""),ROW($A$1:INDIRECT("$A$"&amp;ROW($A434)))), 1))), "",
ROUNDDOWN((ROUNDDOWN((((2*VLOOKUP($AA434, 'EV and Base'!$A$1:$N$671, 10, FALSE))+31+ROUNDDOWN($AD434/4, 0))*$AB434)/100, 0)+5)*1.1, 0))</f>
        <v>166</v>
      </c>
      <c r="AK434" s="21" t="str" cm="1">
        <f t="array" aca="1" ref="AK434" ca="1">IF(NOT(ISNUMBER(INDEX($A:$A, LOOKUP(2, 1 / ($A$1:INDIRECT("$A$"&amp;ROW($A434)) &lt;&gt; ""),ROW($A$1:INDIRECT("$A$"&amp;ROW($A434)))), 1))), "",
ROUNDDOWN((ROUNDDOWN((((2*VLOOKUP($AA434, 'EV and Base'!$A$1:$N$671, 11, FALSE))+30+ROUNDDOWN($AE434/4, 0))*$AB434)/100, 0)+5), 0)
&amp;"-"&amp;
ROUNDDOWN((ROUNDDOWN((((2*VLOOKUP($AA434, 'EV and Base'!$A$1:$N$671, 11, FALSE))+31+ROUNDDOWN($AE434/4, 0))*$AB434)/100, 0)+5), 0))</f>
        <v>121-122</v>
      </c>
      <c r="AL434" s="21" t="str" cm="1">
        <f t="array" aca="1" ref="AL434" ca="1">IF(NOT(ISNUMBER(INDEX($A:$A, LOOKUP(2, 1 / ($A$1:INDIRECT("$A$"&amp;ROW($A434)) &lt;&gt; ""),ROW($A$1:INDIRECT("$A$"&amp;ROW($A434)))), 1))), "",
ROUNDDOWN((ROUNDDOWN((((2*VLOOKUP($AA434, 'EV and Base'!$A$1:$N$671, 12, FALSE))+0+ROUNDDOWN($AF434/4, 0))*$AB434)/100, 0)+5)*0.9, 0)
&amp;"-"&amp;
ROUNDDOWN((ROUNDDOWN((((2*VLOOKUP($AA434, 'EV and Base'!$A$1:$N$671, 12, FALSE))+31+ROUNDDOWN($AF434/4, 0))*$AB434)/100, 0)+5)*0.9, 0))</f>
        <v>51-66</v>
      </c>
      <c r="AM434" s="21" t="str" cm="1">
        <f t="array" aca="1" ref="AM434" ca="1">IF(NOT(ISNUMBER(INDEX($A:$A, LOOKUP(2, 1 / ($A$1:INDIRECT("$A$"&amp;ROW($A434)) &lt;&gt; ""),ROW($A$1:INDIRECT("$A$"&amp;ROW($A434)))), 1))), "",
ROUNDDOWN((ROUNDDOWN((((2*VLOOKUP($AA434, 'EV and Base'!$A$1:$N$671, 13, FALSE))+30+ROUNDDOWN($AG434/4, 0))*$AB434)/100, 0)+5), 0)
&amp;"-"&amp;
ROUNDDOWN((ROUNDDOWN((((2*VLOOKUP($AA434, 'EV and Base'!$A$1:$N$671, 13, FALSE))+31+ROUNDDOWN($AG434/4, 0))*$AB434)/100, 0)+5), 0))</f>
        <v>121-121</v>
      </c>
      <c r="AN434" s="25" cm="1">
        <f t="array" aca="1" ref="AN434" ca="1">IF(NOT(ISNUMBER(INDEX($A:$A, LOOKUP(2, 1 / ($A$1:INDIRECT("$A$"&amp;ROW($A434)) &lt;&gt; ""),ROW($A$1:INDIRECT("$A$"&amp;ROW($A434)))), 1))), "",
ROUNDDOWN((ROUNDDOWN((((2*VLOOKUP($AA434, 'EV and Base'!$A$1:$N$671, 14, FALSE))+31+ROUNDDOWN($AH434/4, 0))*$AB434)/100, 0)+5), 0))</f>
        <v>120</v>
      </c>
      <c r="AO434" s="23" cm="1">
        <f t="array" aca="1" ref="AO434" ca="1">IF(NOT(ISNUMBER(INDEX($A:$A, LOOKUP(2, 1 / ($A$1:INDIRECT("$A$"&amp;ROW($A434)) &lt;&gt; ""),ROW($A$1:INDIRECT("$A$"&amp;ROW($A434)))), 1))), "",
ROUNDDOWN((((2*VLOOKUP($AA434, 'EV and Base'!$A$1:$N$671, 9, FALSE))+31+ROUNDDOWN($AC434/4, 0))*$AB434)/100, 0)+$AB434+10)</f>
        <v>177</v>
      </c>
      <c r="AP434" s="2" cm="1">
        <f t="array" aca="1" ref="AP434" ca="1">IF(NOT(ISNUMBER(INDEX($A:$A, LOOKUP(2, 1 / ($A$1:INDIRECT("$A$"&amp;ROW($A434)) &lt;&gt; ""),ROW($A$1:INDIRECT("$A$"&amp;ROW($A434)))), 1))), "",
ROUNDDOWN((ROUNDDOWN((((2*VLOOKUP($AA434, 'EV and Base'!$A$1:$N$671, 10, FALSE))+31+ROUNDDOWN($AD434/4, 0))*$AB434)/100, 0)+5)*1.1, 0))</f>
        <v>166</v>
      </c>
      <c r="AQ434" s="2" cm="1">
        <f t="array" aca="1" ref="AQ434" ca="1">IF(NOT(ISNUMBER(INDEX($A:$A, LOOKUP(2, 1 / ($A$1:INDIRECT("$A$"&amp;ROW($A434)) &lt;&gt; ""),ROW($A$1:INDIRECT("$A$"&amp;ROW($A434)))), 1))), "",
ROUNDDOWN((ROUNDDOWN((((2*VLOOKUP($AA434, 'EV and Base'!$A$1:$N$671, 11, FALSE))+$AV$2+ROUNDDOWN($AE434/4, 0))*$AB434)/100, 0)+5), 0))</f>
        <v>122</v>
      </c>
      <c r="AR434" s="22" cm="1">
        <f t="array" aca="1" ref="AR434" ca="1">IF(NOT(ISNUMBER(INDEX($A:$A, LOOKUP(2, 1 / ($A$1:INDIRECT("$A$"&amp;ROW($A434)) &lt;&gt; ""),ROW($A$1:INDIRECT("$A$"&amp;ROW($A434)))), 1))), "",
ROUNDDOWN((ROUNDDOWN((((2*VLOOKUP($AA434, 'EV and Base'!$A$1:$N$671, 12, FALSE))+$AW$2+ROUNDDOWN($AF434/4, 0))*$AB434)/100, 0)+5)*0.9, 0))</f>
        <v>60</v>
      </c>
      <c r="AS434" s="2" cm="1">
        <f t="array" aca="1" ref="AS434" ca="1">IF(NOT(ISNUMBER(INDEX($A:$A, LOOKUP(2, 1 / ($A$1:INDIRECT("$A$"&amp;ROW($A434)) &lt;&gt; ""),ROW($A$1:INDIRECT("$A$"&amp;ROW($A434)))), 1))), "",
ROUNDDOWN((ROUNDDOWN((((2*VLOOKUP($AA434, 'EV and Base'!$A$1:$N$671, 13, FALSE))+$AX$2+ROUNDDOWN($AG434/4, 0))*$AB434)/100, 0)+5), 0))</f>
        <v>121</v>
      </c>
      <c r="AT434" s="24" cm="1">
        <f t="array" aca="1" ref="AT434" ca="1">IF(NOT(ISNUMBER(INDEX($A:$A, LOOKUP(2, 1 / ($A$1:INDIRECT("$A$"&amp;ROW($A434)) &lt;&gt; ""),ROW($A$1:INDIRECT("$A$"&amp;ROW($A434)))), 1))), "",
ROUNDDOWN((ROUNDDOWN((((2*VLOOKUP($AA434, 'EV and Base'!$A$1:$N$671, 14, FALSE))+31+ROUNDDOWN($AH434/4, 0))*$AB434)/100, 0)+5), 0))</f>
        <v>120</v>
      </c>
      <c r="AU434" s="28">
        <v>255</v>
      </c>
      <c r="AY434" cm="1">
        <f t="array" aca="1" ref="AY434" ca="1">IF(NOT(ISNUMBER(INDEX($A:$A,LOOKUP(2,1/($A$1:INDIRECT("$A$"&amp;ROW($A434))&lt;&gt;""),ROW($A$1:INDIRECT("$A$"&amp;ROW($A434)))),1))),"",
INDEX($AY:$AY,LOOKUP(2,1/($AY$1:INDIRECT("$AY$"&amp;ROW($AY434)-1)&lt;&gt;""),ROW($AY$1:INDIRECT("$AY$"&amp;ROW($AY434)-1))),1)+$BL434)</f>
        <v>163829</v>
      </c>
      <c r="AZ434" s="3" cm="1">
        <f t="array" aca="1" ref="AZ434" ca="1">IF(NOT(ISNUMBER(INDEX($A:$A, LOOKUP(2, 1 / ($A$1:INDIRECT("$A$"&amp;ROW($A434)) &lt;&gt; ""),ROW($A$1:INDIRECT("$A$"&amp;ROW($A434)))), 1))), "",
VLOOKUP(INDIRECT("$G$"&amp;LOOKUP(2, 1 / ($AY$1:INDIRECT("$AY$"&amp;ROW($AY434)-1) &lt;&gt; ""),ROW($AY$1:INDIRECT("$AY$"&amp;ROW($AY434)-1)))),'EV and Base'!A357:N1027,2,FALSE))</f>
        <v>170</v>
      </c>
      <c r="BA434" s="3" cm="1">
        <f t="array" aca="1" ref="BA434" ca="1">IF(NOT(ISNUMBER(INDEX($A:$A, LOOKUP(2, 1 / ($A$1:INDIRECT("$A$"&amp;ROW($A434)) &lt;&gt; ""),ROW($A$1:INDIRECT("$A$"&amp;ROW($A434)))), 1))), "",
INDIRECT("$I$"&amp;LOOKUP(2, 1 / ($AY$1:INDIRECT("$AY$"&amp;ROW($AY434)-1) &lt;&gt; ""),ROW($AY$1:INDIRECT("$AY$"&amp;ROW($AY434)-1)))))</f>
        <v>40</v>
      </c>
      <c r="BB434" s="1" cm="1">
        <f t="array" aca="1" ref="BB434" ca="1">IF(NOT(ISNUMBER(INDEX($A:$A, LOOKUP(2, 1 / ($A$1:INDIRECT("$A$"&amp;ROW($A434)) &lt;&gt; ""),ROW($A$1:INDIRECT("$A$"&amp;ROW($A434)))), 1))), "",
INDIRECT("$AB$"&amp;LOOKUP(2, 1 / ($AY$1:INDIRECT("$AY$"&amp;ROW($AY434)-1) &lt;&gt; ""),ROW($AY$1:INDIRECT("$AY$"&amp;ROW($AY434)-1)))))</f>
        <v>55</v>
      </c>
      <c r="BC434" s="3" cm="1">
        <f t="array" aca="1" ref="BC434" ca="1">IF(NOT(ISNUMBER(INDEX($A:$A,LOOKUP(2,1/($A$1:INDIRECT("$A$"&amp;ROW($A434))&lt;&gt;""),ROW($A$1:INDIRECT("$A$"&amp;ROW($A434)))),1))),"",
$BA434+$BA434+10)</f>
        <v>90</v>
      </c>
      <c r="BD434" s="3" cm="1">
        <f t="array" aca="1" ref="BD434" ca="1">IF(NOT(ISNUMBER(INDEX($A:$A,LOOKUP(2,1/($A$1:INDIRECT("$A$"&amp;ROW($A434))&lt;&gt;""),ROW($A$1:INDIRECT("$A$"&amp;ROW($A434)))),1))),"",
$BA434+$BB434+10)</f>
        <v>105</v>
      </c>
      <c r="BE434" s="3" cm="1">
        <f t="array" aca="1" ref="BE434" ca="1">IF(NOT(ISNUMBER(INDEX($A:$A,LOOKUP(2,1/($A$1:INDIRECT("$A$"&amp;ROW($A434))&lt;&gt;""),ROW($A$1:INDIRECT("$A$"&amp;ROW($A434)))),1))),"",
$BC434*$BC434)</f>
        <v>8100</v>
      </c>
      <c r="BF434" s="3" cm="1">
        <f t="array" aca="1" ref="BF434" ca="1">IF(NOT(ISNUMBER(INDEX($A:$A,LOOKUP(2,1/($A$1:INDIRECT("$A$"&amp;ROW($A434))&lt;&gt;""),ROW($A$1:INDIRECT("$A$"&amp;ROW($A434)))),1))),"",
$BD434*$BD434)</f>
        <v>11025</v>
      </c>
      <c r="BG434" s="3" cm="1">
        <f t="array" aca="1" ref="BG434" ca="1">IF(NOT(ISNUMBER(INDEX($A:$A,LOOKUP(2,1/($A$1:INDIRECT("$A$"&amp;ROW($A434))&lt;&gt;""),ROW($A$1:INDIRECT("$A$"&amp;ROW($A434)))),1))),"",
_xlfn.FLOOR.MATH(1.5*_xlfn.FLOOR.MATH($AZ434*BA434/5)))</f>
        <v>2040</v>
      </c>
      <c r="BH434" s="3" cm="1">
        <f t="array" aca="1" ref="BH434" ca="1">IF(NOT(ISNUMBER(INDEX($A:$A, LOOKUP(2, 1 / ($A$1:INDIRECT("$A$"&amp;ROW($A434)) &lt;&gt; ""),ROW($A$1:INDIRECT("$A$"&amp;ROW($A434)))), 1))), "",
_xlfn.FLOOR.MATH($BG434/IF(OR(INDIRECT("$C$"&amp;LOOKUP(2, 1 / ($AY$1:INDIRECT("$AY$"&amp;ROW($AY434)-1) &lt;&gt; ""),ROW($AY$1:INDIRECT("$AY$"&amp;ROW($AY434)-1))))="Multi",
INDIRECT("$C$"&amp;LOOKUP(2, 1 / ($AY$1:INDIRECT("$AY$"&amp;ROW($AY434)-1) &lt;&gt; ""),ROW($AY$1:INDIRECT("$AY$"&amp;ROW($AY434)-1))))="Double"),2,1)))</f>
        <v>2040</v>
      </c>
      <c r="BI434" s="3" cm="1">
        <f t="array" aca="1" ref="BI434" ca="1">IF(NOT(ISNUMBER(INDEX($A:$A,LOOKUP(2,1/($A$1:INDIRECT("$A$"&amp;ROW($A434))&lt;&gt;""),ROW($A$1:INDIRECT("$A$"&amp;ROW($A434)))),1))),"",
VLOOKUP($BC434,GameFreakSQRT!$A$1:$B$200,2,FALSE))</f>
        <v>38858</v>
      </c>
      <c r="BJ434" s="3" cm="1">
        <f t="array" aca="1" ref="BJ434" ca="1">IF(NOT(ISNUMBER(INDEX($A:$A,LOOKUP(2,1/($A$1:INDIRECT("$A$"&amp;ROW($A434))&lt;&gt;""),ROW($A$1:INDIRECT("$A$"&amp;ROW($A434)))),1))),"",
VLOOKUP($BD434,GameFreakSQRT!$A$1:$B$200,2,FALSE))</f>
        <v>41972</v>
      </c>
      <c r="BK434" s="3" cm="1">
        <f t="array" aca="1" ref="BK434" ca="1">IF(NOT(ISNUMBER(INDEX($A:$A,LOOKUP(2,1/($A$1:INDIRECT("$A$"&amp;ROW($A434))&lt;&gt;""),ROW($A$1:INDIRECT("$A$"&amp;ROW($A434)))),1))),"",
_xlfn.FLOOR.MATH((($BI434*$BE434)*$BH434)/($BJ434*$BF434))+1)</f>
        <v>1388</v>
      </c>
      <c r="BL434" s="3" cm="1">
        <f t="array" aca="1" ref="BL434" ca="1">IF(NOT(ISNUMBER(INDEX($A:$A,LOOKUP(2,1/($A$1:INDIRECT("$A$"&amp;ROW($A434))&lt;&gt;""),ROW($A$1:INDIRECT("$A$"&amp;ROW($A434)))),1))),"",
_xlfn.FLOOR.MATH($BK434*IF(NOT(INDIRECT("$Z$"&amp;LOOKUP(2, 1 / ($AY$1:INDIRECT("$AY$"&amp;ROW($AY434)-1) &lt;&gt; ""),ROW($AY$1:INDIRECT("$AY$"&amp;ROW($AY434)-1))))=""),1.5,1)))</f>
        <v>2082</v>
      </c>
      <c r="BM434" s="3" cm="1">
        <f t="array" aca="1" ref="BM434" ca="1">IF(NOT(ISNUMBER(INDEX($A:$A, LOOKUP(2, 1 / ($A$1:INDIRECT("$A$"&amp;ROW($A434)) &lt;&gt; ""),ROW($A$1:INDIRECT("$A$"&amp;ROW($A434)))), 1))), "",
INDIRECT("$Y$"&amp;LOOKUP(2, 1 / ($AY$1:INDIRECT("$AY$"&amp;ROW($AY434)-1) &lt;&gt; ""),ROW($AY$1:INDIRECT("$AY$"&amp;ROW($AY434)-1)))))</f>
        <v>2082</v>
      </c>
      <c r="BN434" s="3" t="b">
        <f t="shared" ca="1" si="37"/>
        <v>1</v>
      </c>
    </row>
    <row r="435" spans="1:66" x14ac:dyDescent="0.45">
      <c r="A435" s="69"/>
      <c r="B435" s="69"/>
      <c r="C435" s="68"/>
      <c r="D435" s="68"/>
      <c r="E435" s="68"/>
      <c r="F435" s="56">
        <v>2</v>
      </c>
      <c r="G435" s="2" t="s">
        <v>693</v>
      </c>
      <c r="H435" s="2" t="s">
        <v>77</v>
      </c>
      <c r="I435" s="2">
        <v>41</v>
      </c>
      <c r="J435" s="2" t="s">
        <v>59</v>
      </c>
      <c r="K435" s="2" t="s">
        <v>527</v>
      </c>
      <c r="L435" s="2" t="s">
        <v>53</v>
      </c>
      <c r="M435" s="2" t="s">
        <v>529</v>
      </c>
      <c r="N435" s="2" t="s">
        <v>530</v>
      </c>
      <c r="O435" s="2" t="s">
        <v>694</v>
      </c>
      <c r="P435" s="2" t="s">
        <v>403</v>
      </c>
      <c r="Q435" s="2">
        <v>18</v>
      </c>
      <c r="R435" s="2">
        <f>_xlfn.FLOOR.MATH((((2*VLOOKUP(G435, 'EV and Base'!$A$1:$N$671, 9, FALSE))+$Q435)*$I435)/100)+$I435+10</f>
        <v>112</v>
      </c>
      <c r="S435" s="2">
        <f>_xlfn.FLOOR.MATH((_xlfn.FLOOR.MATH((((2*VLOOKUP($G435, 'EV and Base'!$A$1:$N$671, 10, FALSE))+$Q435)*$I435)/100)+5)*
IF(OR($J435="Lonely", $J435="Brave", $J435="Adamant", $J435="Naughty"), 1.1,
IF(OR($J435="Bold", $J435="Timid", $J435="Modest", $J435="Calm"), 0.9, 1)))</f>
        <v>108</v>
      </c>
      <c r="T435" s="2">
        <f>_xlfn.FLOOR.MATH((_xlfn.FLOOR.MATH((((2*VLOOKUP($G435, 'EV and Base'!$A$1:$N$671, 11, FALSE))+$Q435)*$I435)/100)+5)*
IF(OR($J435="Bold", $J435="Relaxed", $J435="Impish", $J435="Lax"), 1.1,
IF(OR($J435="Lonely", $J435="Hasty", $J435="Mild", $J435="Gentle"), 0.9, 1)))</f>
        <v>75</v>
      </c>
      <c r="U435" s="2">
        <f>_xlfn.FLOOR.MATH((_xlfn.FLOOR.MATH((((2*VLOOKUP($G435, 'EV and Base'!$A$1:$N$671, 12, FALSE))+$Q435)*$I435)/100)+5)*
IF(OR($J435="Modest", $J435="Mild", $J435="Quiet", $J435="Rash"), 1.1,
IF(OR($J435="Adamant", $J435="Impish", $J435="Jolly", $J435="Careful"), 0.9, 1)))</f>
        <v>40</v>
      </c>
      <c r="V435" s="2">
        <f>_xlfn.FLOOR.MATH((_xlfn.FLOOR.MATH((((2*VLOOKUP($G435, 'EV and Base'!$A$1:$N$671, 13, FALSE))+$Q435)*$I435)/100)+5)*
IF(OR($J435="Calm", $J435="Gentle", $J435="Sassy", $J435="Careful"), 1.1,
IF(OR($J435="Naughty", $J435="Lax", $J435="Naive", $J435="Rash"), 0.9, 1)))</f>
        <v>53</v>
      </c>
      <c r="W435" s="2">
        <f>_xlfn.FLOOR.MATH((_xlfn.FLOOR.MATH((((2*VLOOKUP($G435, 'EV and Base'!$A$1:$N$671, 14, FALSE))+$Q435)*$I435)/100)+5)*
IF(OR($J435="Timid", $J435="Hasty", $J435="Jolly", $J435="Naive"), 1.1,
IF(OR($J435="Brave", $J435="Relaxed", $J435="Quiet", $J435="Sassy"), 0.9, 1)))</f>
        <v>67</v>
      </c>
      <c r="X435" s="68"/>
      <c r="Y435" s="1">
        <v>1864</v>
      </c>
      <c r="Z435" s="1">
        <v>1</v>
      </c>
      <c r="AA435" s="23" t="str" cm="1">
        <f t="array" aca="1" ref="AA435" ca="1">IF(NOT(ISNUMBER(INDEX($A:$A,LOOKUP(2,1/($A$1:INDIRECT("$A$"&amp;ROW($A435))&lt;&gt;""),ROW($A$1:INDIRECT("$A$"&amp;ROW($A435)))),1))),"",
IF(NOT(ISNUMBER($A435)),$AA434,
IF($AB435&lt;16,"Lillipup",
IF($AB435&lt;32,"Herdier",
"Stoutland"))))</f>
        <v>Stoutland</v>
      </c>
      <c r="AB435" s="25" cm="1">
        <f t="array" aca="1" ref="AB435" ca="1">IF(NOT(ISNUMBER(INDEX($A:$A, LOOKUP(2, 1 / ($A$1:INDIRECT("$A$"&amp;ROW($A435)) &lt;&gt; ""),ROW($A$1:INDIRECT("$A$"&amp;ROW($A435)))), 1))), "",
VLOOKUP($AY435,'Medium-Slow'!$A$1:$B$101,2,TRUE))</f>
        <v>55</v>
      </c>
      <c r="AC435" s="23" cm="1">
        <f t="array" aca="1" ref="AC435" ca="1">IF(NOT(ISNUMBER(INDEX($A:$A, LOOKUP(2, 1 / ($A$1:INDIRECT("$A$"&amp;ROW($A435)) &lt;&gt; ""),ROW($A$1:INDIRECT("$A$"&amp;ROW($A435)))), 1))), "",
INDEX($AC:$AC, LOOKUP(2, 1 / ($AC$1:INDIRECT("$AC$"&amp;ROW($AC435)-1) &lt;&gt; ""),ROW($AC$1:INDIRECT("$AC$"&amp;ROW($AC435)-1))), 1)+
IF(INDEX($AC:$AC, LOOKUP(2, 1 / ($AC$1:INDIRECT("$AC$"&amp;ROW($AC435)-1) &lt;&gt; ""),ROW($AC$1:INDIRECT("$AC$"&amp;ROW($AC435)-1))), 1)+
INDEX($AD:$AD, LOOKUP(2, 1 / ($AD$1:INDIRECT("$AD$"&amp;ROW($AD435)-1) &lt;&gt; ""),ROW($AD$1:INDIRECT("$AD$"&amp;ROW($AD435)-1))), 1)+
INDEX($AE:$AE, LOOKUP(2, 1 / ($AE$1:INDIRECT("$AE$"&amp;ROW($AE435)-1) &lt;&gt; ""),ROW($AE$1:INDIRECT("$AE$"&amp;ROW($AD435)-1))), 1)+
INDEX($AE:$AF, LOOKUP(2, 1 / ($AF$1:INDIRECT("$AF$"&amp;ROW($AF435)-1) &lt;&gt; ""),ROW($AF$1:INDIRECT("$AF$"&amp;ROW($AD435)-1))), 1)+
INDEX($AG:$AG, LOOKUP(2, 1 / ($AG$1:INDIRECT("$AG$"&amp;ROW($AG435)-1) &lt;&gt; ""),ROW($AG$1:INDIRECT("$AG$"&amp;ROW($AD435)-1))), 1)+
INDEX($AH:$AH, LOOKUP(2, 1 / ($AH$1:INDIRECT("$AH$"&amp;ROW($AH435)-1) &lt;&gt; ""),ROW($AH$1:INDIRECT("$AH$"&amp;ROW($AD435)-1))), 1)&gt;=510,0,
IF(INDEX($AC:$AC, LOOKUP(2, 1 / ($AC$1:INDIRECT("$AC$"&amp;ROW($AC435)-1) &lt;&gt; ""),ROW($AC$1:INDIRECT("$AC$"&amp;ROW($AC435)-1))), 1)&gt;=255,0,
VLOOKUP(INDIRECT("$G$"&amp;LOOKUP(2, 1 / ($AC$1:INDIRECT("$AC$"&amp;ROW($AC435)-1) &lt;&gt; ""),ROW($AC$1:INDIRECT("$AC$"&amp;ROW($AC435)-1)))), 'EV and Base'!$A$1:$N$671, 3, FALSE))))</f>
        <v>12</v>
      </c>
      <c r="AD435" s="2" cm="1">
        <f t="array" aca="1" ref="AD435" ca="1">IF(NOT(ISNUMBER(INDEX($A:$A, LOOKUP(2, 1 / ($A$1:INDIRECT("$A$"&amp;ROW($A435)) &lt;&gt; ""),ROW($A$1:INDIRECT("$A$"&amp;ROW($A435)))), 1))), "",
INDEX($AD:$AD, LOOKUP(2, 1 / ($AD$1:INDIRECT("$AD$"&amp;ROW($AD435)-1) &lt;&gt; ""),ROW($AD$1:INDIRECT("$AD$"&amp;ROW($AD435)-1))), 1)+
IF(INDEX($AC:$AC, LOOKUP(2, 1 / ($AC$1:INDIRECT("$AC$"&amp;ROW($AC435)-1) &lt;&gt; ""),ROW($AC$1:INDIRECT("$AC$"&amp;ROW($AC435)-1))), 1)+
INDEX($AD:$AD, LOOKUP(2, 1 / ($AD$1:INDIRECT("$AD$"&amp;ROW($AD435)-1) &lt;&gt; ""),ROW($AD$1:INDIRECT("$AD$"&amp;ROW($AD435)-1))), 1)+
INDEX($AE:$AE, LOOKUP(2, 1 / ($AE$1:INDIRECT("$AE$"&amp;ROW($AE435)-1) &lt;&gt; ""),ROW($AE$1:INDIRECT("$AE$"&amp;ROW($AD435)-1))), 1)+
INDEX($AE:$AF, LOOKUP(2, 1 / ($AF$1:INDIRECT("$AF$"&amp;ROW($AF435)-1) &lt;&gt; ""),ROW($AF$1:INDIRECT("$AF$"&amp;ROW($AD435)-1))), 1)+
INDEX($AG:$AG, LOOKUP(2, 1 / ($AG$1:INDIRECT("$AG$"&amp;ROW($AG435)-1) &lt;&gt; ""),ROW($AG$1:INDIRECT("$AG$"&amp;ROW($AD435)-1))), 1)+
INDEX($AH:$AH, LOOKUP(2, 1 / ($AH$1:INDIRECT("$AH$"&amp;ROW($AH435)-1) &lt;&gt; ""),ROW($AH$1:INDIRECT("$AH$"&amp;ROW($AD435)-1))), 1)&gt;=510,0,
IF(INDEX($AD:$AD, LOOKUP(2, 1 / ($AD$1:INDIRECT("$AD$"&amp;ROW($AD435)-1) &lt;&gt; ""),ROW($AD$1:INDIRECT("$AD$"&amp;ROW($AD435)-1))), 1)&gt;=255,0,
VLOOKUP(INDIRECT("$G$"&amp;LOOKUP(2, 1 / ($AD$1:INDIRECT("$AD$"&amp;ROW($AD435)-1) &lt;&gt; ""),ROW($AD$1:INDIRECT("$AD$"&amp;ROW($AD435)-1)))), 'EV and Base'!$A$1:$N$671, 4, FALSE))))</f>
        <v>143</v>
      </c>
      <c r="AE435" s="2" cm="1">
        <f t="array" aca="1" ref="AE435" ca="1">IF(NOT(ISNUMBER(INDEX($A:$A,LOOKUP(2,1/($A$1:INDIRECT("$A$"&amp;ROW($A435))&lt;&gt;""),ROW($A$1:INDIRECT("$A$"&amp;ROW($A435)))),1))),"",
INDEX($AE:$AE,LOOKUP(2,1/($AE$1:INDIRECT("$AE$"&amp;ROW($AE435)-1)&lt;&gt;""),ROW($AE$1:INDIRECT("$AE$"&amp;ROW($AE435)-1))),1)+
IF(INDEX($AC:$AC,LOOKUP(2,1/($AC$1:INDIRECT("$AC$"&amp;ROW($AC435)-1)&lt;&gt;""),ROW($AC$1:INDIRECT("$AC$"&amp;ROW($AC435)-1))),1)+
INDEX($AD:$AD,LOOKUP(2,1/($AD$1:INDIRECT("$AD$"&amp;ROW($AD435)-1)&lt;&gt;""),ROW($AD$1:INDIRECT("$AD$"&amp;ROW($AD435)-1))),1)+
INDEX($AE:$AE,LOOKUP(2,1/($AE$1:INDIRECT("$AE$"&amp;ROW($AE435)-1)&lt;&gt;""),ROW($AE$1:INDIRECT("$AE$"&amp;ROW($AD435)-1))),1)+
INDEX($AE:$AF,LOOKUP(2,1/($AF$1:INDIRECT("$AF$"&amp;ROW($AF435)-1)&lt;&gt;""),ROW($AF$1:INDIRECT("$AF$"&amp;ROW($AD435)-1))),1)+
INDEX($AG:$AG,LOOKUP(2,1/($AG$1:INDIRECT("$AG$"&amp;ROW($AG435)-1)&lt;&gt;""),ROW($AG$1:INDIRECT("$AG$"&amp;ROW($AD435)-1))),1)+
INDEX($AH:$AH,LOOKUP(2,1/($AH$1:INDIRECT("$AH$"&amp;ROW($AH435)-1)&lt;&gt;""),ROW($AH$1:INDIRECT("$AH$"&amp;ROW($AD435)-1))),1)&gt;=510,0,
IF(INDEX($AE:$AE,LOOKUP(2,1/($AE$1:INDIRECT("$AE$"&amp;ROW($AE435)-1)&lt;&gt;""),ROW($AE$1:INDIRECT("$AE$"&amp;ROW($AE435)-1))),1)&gt;=255,0,
VLOOKUP(INDIRECT("$G$"&amp;LOOKUP(2,1/($AE$1:INDIRECT("$AE$"&amp;ROW($AE435)-1)&lt;&gt;""),ROW($AE$1:INDIRECT("$AE$"&amp;ROW($AE435)-1)))),'EV and Base'!$A$1:$N$671,5,FALSE))))</f>
        <v>11</v>
      </c>
      <c r="AF435" s="2" cm="1">
        <f t="array" aca="1" ref="AF435" ca="1">IF(NOT(ISNUMBER(INDEX($A:$A, LOOKUP(2, 1 / ($A$1:INDIRECT("$A$"&amp;ROW($A435)) &lt;&gt; ""),ROW($A$1:INDIRECT("$A$"&amp;ROW($A435)))), 1))), "",
INDEX($AF:$AF, LOOKUP(2, 1 / ($AF$1:INDIRECT("$AF$"&amp;ROW($AF435)-1) &lt;&gt; ""),ROW($AF$1:INDIRECT("$AF$"&amp;ROW($AF435)-1))), 1)+
IF(INDEX($AC:$AC, LOOKUP(2, 1 / ($AC$1:INDIRECT("$AC$"&amp;ROW($AC435)-1) &lt;&gt; ""),ROW($AC$1:INDIRECT("$AC$"&amp;ROW($AC435)-1))), 1)+
INDEX($AD:$AD, LOOKUP(2, 1 / ($AD$1:INDIRECT("$AD$"&amp;ROW($AD435)-1) &lt;&gt; ""),ROW($AD$1:INDIRECT("$AD$"&amp;ROW($AD435)-1))), 1)+
INDEX($AE:$AE, LOOKUP(2, 1 / ($AE$1:INDIRECT("$AE$"&amp;ROW($AE435)-1) &lt;&gt; ""),ROW($AE$1:INDIRECT("$AE$"&amp;ROW($AD435)-1))), 1)+
INDEX($AE:$AF, LOOKUP(2, 1 / ($AF$1:INDIRECT("$AF$"&amp;ROW($AF435)-1) &lt;&gt; ""),ROW($AF$1:INDIRECT("$AF$"&amp;ROW($AD435)-1))), 1)+
INDEX($AG:$AG, LOOKUP(2, 1 / ($AG$1:INDIRECT("$AG$"&amp;ROW($AG435)-1) &lt;&gt; ""),ROW($AG$1:INDIRECT("$AG$"&amp;ROW($AD435)-1))), 1)+
INDEX($AH:$AH, LOOKUP(2, 1 / ($AH$1:INDIRECT("$AH$"&amp;ROW($AH435)-1) &lt;&gt; ""),ROW($AH$1:INDIRECT("$AH$"&amp;ROW($AD435)-1))), 1)&gt;=510,0,
IF(INDEX($AF:$AF, LOOKUP(2, 1 / ($AF$1:INDIRECT("$AF$"&amp;ROW($AF435)-1) &lt;&gt; ""),ROW($AF$1:INDIRECT("$AF$"&amp;ROW($AF435)-1))), 1)&gt;=255,0,
VLOOKUP(INDIRECT("$G$"&amp;LOOKUP(2, 1 / ($AF$1:INDIRECT("$AF$"&amp;ROW($AF435)-1) &lt;&gt; ""),ROW($AF$1:INDIRECT("$AF$"&amp;ROW($AF435)-1)))), 'EV and Base'!$A$1:$N$671, 6, FALSE))))</f>
        <v>24</v>
      </c>
      <c r="AG435" s="2" cm="1">
        <f t="array" aca="1" ref="AG435" ca="1">IF(NOT(ISNUMBER(INDEX($A:$A, LOOKUP(2, 1 / ($A$1:INDIRECT("$A$"&amp;ROW($A435)) &lt;&gt; ""),ROW($A$1:INDIRECT("$A$"&amp;ROW($A435)))), 1))), "",
INDEX($AG:$AG, LOOKUP(2, 1 / ($AG$1:INDIRECT("$AG$"&amp;ROW($AG435)-1) &lt;&gt; ""),ROW($AG$1:INDIRECT("$AG$"&amp;ROW($AG435)-1))), 1)+
IF(INDEX($AC:$AC, LOOKUP(2, 1 / ($AC$1:INDIRECT("$AC$"&amp;ROW($AC435)-1) &lt;&gt; ""),ROW($AC$1:INDIRECT("$AC$"&amp;ROW($AC435)-1))), 1)+
INDEX($AD:$AD, LOOKUP(2, 1 / ($AD$1:INDIRECT("$AD$"&amp;ROW($AD435)-1) &lt;&gt; ""),ROW($AD$1:INDIRECT("$AD$"&amp;ROW($AD435)-1))), 1)+
INDEX($AE:$AE, LOOKUP(2, 1 / ($AE$1:INDIRECT("$AE$"&amp;ROW($AE435)-1) &lt;&gt; ""),ROW($AE$1:INDIRECT("$AE$"&amp;ROW($AD435)-1))), 1)+
INDEX($AE:$AF, LOOKUP(2, 1 / ($AF$1:INDIRECT("$AF$"&amp;ROW($AF435)-1) &lt;&gt; ""),ROW($AF$1:INDIRECT("$AF$"&amp;ROW($AD435)-1))), 1)+
INDEX($AG:$AG, LOOKUP(2, 1 / ($AG$1:INDIRECT("$AG$"&amp;ROW($AG435)-1) &lt;&gt; ""),ROW($AG$1:INDIRECT("$AG$"&amp;ROW($AD435)-1))), 1)+
INDEX($AH:$AH, LOOKUP(2, 1 / ($AH$1:INDIRECT("$AH$"&amp;ROW($AH435)-1) &lt;&gt; ""),ROW($AH$1:INDIRECT("$AH$"&amp;ROW($AD435)-1))), 1)&gt;=510,0,
IF(INDEX($AG:$AG, LOOKUP(2, 1 / ($AG$1:INDIRECT("$AG$"&amp;ROW($AG435)-1) &lt;&gt; ""),ROW($AG$1:INDIRECT("$AG$"&amp;ROW($AG435)-1))), 1)&gt;=255,0,
VLOOKUP(INDIRECT("$G$"&amp;LOOKUP(2, 1 / ($AG$1:INDIRECT("$AG$"&amp;ROW($AG435)-1) &lt;&gt; ""),ROW($AG$1:INDIRECT("$AG$"&amp;ROW($AG435)-1)))), 'EV and Base'!$A$1:$N$671, 7, FALSE))))</f>
        <v>6</v>
      </c>
      <c r="AH435" s="24" cm="1">
        <f t="array" aca="1" ref="AH435" ca="1">IF(NOT(ISNUMBER(INDEX($A:$A,LOOKUP(2,1/($A$1:INDIRECT("$A$"&amp;ROW($A435))&lt;&gt;""),ROW($A$1:INDIRECT("$A$"&amp;ROW($A435)))),1))),"",
INDEX($AH:$AH,LOOKUP(2,1/($AH$1:INDIRECT("$AH$"&amp;ROW($AH435)-1)&lt;&gt;""),ROW($AH$1:INDIRECT("$AH$"&amp;ROW($AH435)-1))),1)+
IF(INDEX($AC:$AC,LOOKUP(2,1/($AC$1:INDIRECT("$AC$"&amp;ROW($AC435)-1)&lt;&gt;""),ROW($AC$1:INDIRECT("$AC$"&amp;ROW($AC435)-1))),1)+
INDEX($AD:$AD,LOOKUP(2,1/($AD$1:INDIRECT("$AD$"&amp;ROW($AD435)-1)&lt;&gt;""),ROW($AD$1:INDIRECT("$AD$"&amp;ROW($AD435)-1))),1)+
INDEX($AE:$AE,LOOKUP(2,1/($AE$1:INDIRECT("$AE$"&amp;ROW($AE435)-1)&lt;&gt;""),ROW($AE$1:INDIRECT("$AE$"&amp;ROW($AD435)-1))),1)+
INDEX($AE:$AF,LOOKUP(2,1/($AF$1:INDIRECT("$AF$"&amp;ROW($AF435)-1)&lt;&gt;""),ROW($AF$1:INDIRECT("$AF$"&amp;ROW($AD435)-1))),1)+
INDEX($AG:$AG,LOOKUP(2,1/($AG$1:INDIRECT("$AG$"&amp;ROW($AG435)-1)&lt;&gt;""),ROW($AG$1:INDIRECT("$AG$"&amp;ROW($AD435)-1))),1)+
INDEX($AH:$AH,LOOKUP(2,1/($AH$1:INDIRECT("$AH$"&amp;ROW($AH435)-1)&lt;&gt;""),ROW($AH$1:INDIRECT("$AH$"&amp;ROW($AD435)-1))),1)&gt;=510,0,
IF(INDEX($AH:$AH,LOOKUP(2,1/($AH$1:INDIRECT("$AH$"&amp;ROW($AH435)-1)&lt;&gt;""),ROW($AH$1:INDIRECT("$AH$"&amp;ROW($AH435)-1))),1)&gt;=255,0,
VLOOKUP(INDIRECT("$G$"&amp;LOOKUP(2,1/($AH$1:INDIRECT("$AH$"&amp;ROW($AH435)-1)&lt;&gt;""),ROW($AH$1:INDIRECT("$AH$"&amp;ROW($AH435)-1)))),'EV and Base'!$A$1:$N$671,8,FALSE))))</f>
        <v>76</v>
      </c>
      <c r="AI435" s="29" cm="1">
        <f t="array" aca="1" ref="AI435" ca="1">IF(NOT(ISNUMBER(INDEX($A:$A,LOOKUP(2,1/($A$1:INDIRECT("$A$"&amp;ROW($A435))&lt;&gt;""),ROW($A$1:INDIRECT("$A$"&amp;ROW($A435)))),1))),"",
ROUNDDOWN((((2*VLOOKUP($AA435,'EV and Base'!$A$1:$N$671,9,FALSE))+31+ROUNDDOWN($AC435/4,0))*$AB435)/100,0)+$AB435+10)</f>
        <v>177</v>
      </c>
      <c r="AJ435" s="21" cm="1">
        <f t="array" aca="1" ref="AJ435" ca="1">IF(NOT(ISNUMBER(INDEX($A:$A, LOOKUP(2, 1 / ($A$1:INDIRECT("$A$"&amp;ROW($A435)) &lt;&gt; ""),ROW($A$1:INDIRECT("$A$"&amp;ROW($A435)))), 1))), "",
ROUNDDOWN((ROUNDDOWN((((2*VLOOKUP($AA435, 'EV and Base'!$A$1:$N$671, 10, FALSE))+31+ROUNDDOWN($AD435/4, 0))*$AB435)/100, 0)+5)*1.1, 0))</f>
        <v>166</v>
      </c>
      <c r="AK435" s="21" t="str" cm="1">
        <f t="array" aca="1" ref="AK435" ca="1">IF(NOT(ISNUMBER(INDEX($A:$A, LOOKUP(2, 1 / ($A$1:INDIRECT("$A$"&amp;ROW($A435)) &lt;&gt; ""),ROW($A$1:INDIRECT("$A$"&amp;ROW($A435)))), 1))), "",
ROUNDDOWN((ROUNDDOWN((((2*VLOOKUP($AA435, 'EV and Base'!$A$1:$N$671, 11, FALSE))+30+ROUNDDOWN($AE435/4, 0))*$AB435)/100, 0)+5), 0)
&amp;"-"&amp;
ROUNDDOWN((ROUNDDOWN((((2*VLOOKUP($AA435, 'EV and Base'!$A$1:$N$671, 11, FALSE))+31+ROUNDDOWN($AE435/4, 0))*$AB435)/100, 0)+5), 0))</f>
        <v>121-122</v>
      </c>
      <c r="AL435" s="21" t="str" cm="1">
        <f t="array" aca="1" ref="AL435" ca="1">IF(NOT(ISNUMBER(INDEX($A:$A, LOOKUP(2, 1 / ($A$1:INDIRECT("$A$"&amp;ROW($A435)) &lt;&gt; ""),ROW($A$1:INDIRECT("$A$"&amp;ROW($A435)))), 1))), "",
ROUNDDOWN((ROUNDDOWN((((2*VLOOKUP($AA435, 'EV and Base'!$A$1:$N$671, 12, FALSE))+0+ROUNDDOWN($AF435/4, 0))*$AB435)/100, 0)+5)*0.9, 0)
&amp;"-"&amp;
ROUNDDOWN((ROUNDDOWN((((2*VLOOKUP($AA435, 'EV and Base'!$A$1:$N$671, 12, FALSE))+31+ROUNDDOWN($AF435/4, 0))*$AB435)/100, 0)+5)*0.9, 0))</f>
        <v>51-66</v>
      </c>
      <c r="AM435" s="21" t="str" cm="1">
        <f t="array" aca="1" ref="AM435" ca="1">IF(NOT(ISNUMBER(INDEX($A:$A, LOOKUP(2, 1 / ($A$1:INDIRECT("$A$"&amp;ROW($A435)) &lt;&gt; ""),ROW($A$1:INDIRECT("$A$"&amp;ROW($A435)))), 1))), "",
ROUNDDOWN((ROUNDDOWN((((2*VLOOKUP($AA435, 'EV and Base'!$A$1:$N$671, 13, FALSE))+30+ROUNDDOWN($AG435/4, 0))*$AB435)/100, 0)+5), 0)
&amp;"-"&amp;
ROUNDDOWN((ROUNDDOWN((((2*VLOOKUP($AA435, 'EV and Base'!$A$1:$N$671, 13, FALSE))+31+ROUNDDOWN($AG435/4, 0))*$AB435)/100, 0)+5), 0))</f>
        <v>121-121</v>
      </c>
      <c r="AN435" s="25" cm="1">
        <f t="array" aca="1" ref="AN435" ca="1">IF(NOT(ISNUMBER(INDEX($A:$A, LOOKUP(2, 1 / ($A$1:INDIRECT("$A$"&amp;ROW($A435)) &lt;&gt; ""),ROW($A$1:INDIRECT("$A$"&amp;ROW($A435)))), 1))), "",
ROUNDDOWN((ROUNDDOWN((((2*VLOOKUP($AA435, 'EV and Base'!$A$1:$N$671, 14, FALSE))+31+ROUNDDOWN($AH435/4, 0))*$AB435)/100, 0)+5), 0))</f>
        <v>120</v>
      </c>
      <c r="AO435" s="23" cm="1">
        <f t="array" aca="1" ref="AO435" ca="1">IF(NOT(ISNUMBER(INDEX($A:$A, LOOKUP(2, 1 / ($A$1:INDIRECT("$A$"&amp;ROW($A435)) &lt;&gt; ""),ROW($A$1:INDIRECT("$A$"&amp;ROW($A435)))), 1))), "",
ROUNDDOWN((((2*VLOOKUP($AA435, 'EV and Base'!$A$1:$N$671, 9, FALSE))+31+ROUNDDOWN($AC435/4, 0))*$AB435)/100, 0)+$AB435+10)</f>
        <v>177</v>
      </c>
      <c r="AP435" s="2" cm="1">
        <f t="array" aca="1" ref="AP435" ca="1">IF(NOT(ISNUMBER(INDEX($A:$A, LOOKUP(2, 1 / ($A$1:INDIRECT("$A$"&amp;ROW($A435)) &lt;&gt; ""),ROW($A$1:INDIRECT("$A$"&amp;ROW($A435)))), 1))), "",
ROUNDDOWN((ROUNDDOWN((((2*VLOOKUP($AA435, 'EV and Base'!$A$1:$N$671, 10, FALSE))+31+ROUNDDOWN($AD435/4, 0))*$AB435)/100, 0)+5)*1.1, 0))</f>
        <v>166</v>
      </c>
      <c r="AQ435" s="2" cm="1">
        <f t="array" aca="1" ref="AQ435" ca="1">IF(NOT(ISNUMBER(INDEX($A:$A, LOOKUP(2, 1 / ($A$1:INDIRECT("$A$"&amp;ROW($A435)) &lt;&gt; ""),ROW($A$1:INDIRECT("$A$"&amp;ROW($A435)))), 1))), "",
ROUNDDOWN((ROUNDDOWN((((2*VLOOKUP($AA435, 'EV and Base'!$A$1:$N$671, 11, FALSE))+$AV$2+ROUNDDOWN($AE435/4, 0))*$AB435)/100, 0)+5), 0))</f>
        <v>122</v>
      </c>
      <c r="AR435" s="22" cm="1">
        <f t="array" aca="1" ref="AR435" ca="1">IF(NOT(ISNUMBER(INDEX($A:$A, LOOKUP(2, 1 / ($A$1:INDIRECT("$A$"&amp;ROW($A435)) &lt;&gt; ""),ROW($A$1:INDIRECT("$A$"&amp;ROW($A435)))), 1))), "",
ROUNDDOWN((ROUNDDOWN((((2*VLOOKUP($AA435, 'EV and Base'!$A$1:$N$671, 12, FALSE))+$AW$2+ROUNDDOWN($AF435/4, 0))*$AB435)/100, 0)+5)*0.9, 0))</f>
        <v>60</v>
      </c>
      <c r="AS435" s="2" cm="1">
        <f t="array" aca="1" ref="AS435" ca="1">IF(NOT(ISNUMBER(INDEX($A:$A, LOOKUP(2, 1 / ($A$1:INDIRECT("$A$"&amp;ROW($A435)) &lt;&gt; ""),ROW($A$1:INDIRECT("$A$"&amp;ROW($A435)))), 1))), "",
ROUNDDOWN((ROUNDDOWN((((2*VLOOKUP($AA435, 'EV and Base'!$A$1:$N$671, 13, FALSE))+$AX$2+ROUNDDOWN($AG435/4, 0))*$AB435)/100, 0)+5), 0))</f>
        <v>121</v>
      </c>
      <c r="AT435" s="24" cm="1">
        <f t="array" aca="1" ref="AT435" ca="1">IF(NOT(ISNUMBER(INDEX($A:$A, LOOKUP(2, 1 / ($A$1:INDIRECT("$A$"&amp;ROW($A435)) &lt;&gt; ""),ROW($A$1:INDIRECT("$A$"&amp;ROW($A435)))), 1))), "",
ROUNDDOWN((ROUNDDOWN((((2*VLOOKUP($AA435, 'EV and Base'!$A$1:$N$671, 14, FALSE))+31+ROUNDDOWN($AH435/4, 0))*$AB435)/100, 0)+5), 0))</f>
        <v>120</v>
      </c>
      <c r="AU435" s="28">
        <v>255</v>
      </c>
      <c r="AY435" cm="1">
        <f t="array" aca="1" ref="AY435" ca="1">IF(NOT(ISNUMBER(INDEX($A:$A,LOOKUP(2,1/($A$1:INDIRECT("$A$"&amp;ROW($A435))&lt;&gt;""),ROW($A$1:INDIRECT("$A$"&amp;ROW($A435)))),1))),"",
INDEX($AY:$AY,LOOKUP(2,1/($AY$1:INDIRECT("$AY$"&amp;ROW($AY435)-1)&lt;&gt;""),ROW($AY$1:INDIRECT("$AY$"&amp;ROW($AY435)-1))),1)+$BL435)</f>
        <v>165593</v>
      </c>
      <c r="AZ435" s="3" cm="1">
        <f t="array" aca="1" ref="AZ435" ca="1">IF(NOT(ISNUMBER(INDEX($A:$A, LOOKUP(2, 1 / ($A$1:INDIRECT("$A$"&amp;ROW($A435)) &lt;&gt; ""),ROW($A$1:INDIRECT("$A$"&amp;ROW($A435)))), 1))), "",
VLOOKUP(INDIRECT("$G$"&amp;LOOKUP(2, 1 / ($AY$1:INDIRECT("$AY$"&amp;ROW($AY435)-1) &lt;&gt; ""),ROW($AY$1:INDIRECT("$AY$"&amp;ROW($AY435)-1)))),'EV and Base'!A358:N1028,2,FALSE))</f>
        <v>144</v>
      </c>
      <c r="BA435" s="3" cm="1">
        <f t="array" aca="1" ref="BA435" ca="1">IF(NOT(ISNUMBER(INDEX($A:$A, LOOKUP(2, 1 / ($A$1:INDIRECT("$A$"&amp;ROW($A435)) &lt;&gt; ""),ROW($A$1:INDIRECT("$A$"&amp;ROW($A435)))), 1))), "",
INDIRECT("$I$"&amp;LOOKUP(2, 1 / ($AY$1:INDIRECT("$AY$"&amp;ROW($AY435)-1) &lt;&gt; ""),ROW($AY$1:INDIRECT("$AY$"&amp;ROW($AY435)-1)))))</f>
        <v>40</v>
      </c>
      <c r="BB435" s="1" cm="1">
        <f t="array" aca="1" ref="BB435" ca="1">IF(NOT(ISNUMBER(INDEX($A:$A, LOOKUP(2, 1 / ($A$1:INDIRECT("$A$"&amp;ROW($A435)) &lt;&gt; ""),ROW($A$1:INDIRECT("$A$"&amp;ROW($A435)))), 1))), "",
INDIRECT("$AB$"&amp;LOOKUP(2, 1 / ($AY$1:INDIRECT("$AY$"&amp;ROW($AY435)-1) &lt;&gt; ""),ROW($AY$1:INDIRECT("$AY$"&amp;ROW($AY435)-1)))))</f>
        <v>55</v>
      </c>
      <c r="BC435" s="3" cm="1">
        <f t="array" aca="1" ref="BC435" ca="1">IF(NOT(ISNUMBER(INDEX($A:$A,LOOKUP(2,1/($A$1:INDIRECT("$A$"&amp;ROW($A435))&lt;&gt;""),ROW($A$1:INDIRECT("$A$"&amp;ROW($A435)))),1))),"",
$BA435+$BA435+10)</f>
        <v>90</v>
      </c>
      <c r="BD435" s="3" cm="1">
        <f t="array" aca="1" ref="BD435" ca="1">IF(NOT(ISNUMBER(INDEX($A:$A,LOOKUP(2,1/($A$1:INDIRECT("$A$"&amp;ROW($A435))&lt;&gt;""),ROW($A$1:INDIRECT("$A$"&amp;ROW($A435)))),1))),"",
$BA435+$BB435+10)</f>
        <v>105</v>
      </c>
      <c r="BE435" s="3" cm="1">
        <f t="array" aca="1" ref="BE435" ca="1">IF(NOT(ISNUMBER(INDEX($A:$A,LOOKUP(2,1/($A$1:INDIRECT("$A$"&amp;ROW($A435))&lt;&gt;""),ROW($A$1:INDIRECT("$A$"&amp;ROW($A435)))),1))),"",
$BC435*$BC435)</f>
        <v>8100</v>
      </c>
      <c r="BF435" s="3" cm="1">
        <f t="array" aca="1" ref="BF435" ca="1">IF(NOT(ISNUMBER(INDEX($A:$A,LOOKUP(2,1/($A$1:INDIRECT("$A$"&amp;ROW($A435))&lt;&gt;""),ROW($A$1:INDIRECT("$A$"&amp;ROW($A435)))),1))),"",
$BD435*$BD435)</f>
        <v>11025</v>
      </c>
      <c r="BG435" s="3" cm="1">
        <f t="array" aca="1" ref="BG435" ca="1">IF(NOT(ISNUMBER(INDEX($A:$A,LOOKUP(2,1/($A$1:INDIRECT("$A$"&amp;ROW($A435))&lt;&gt;""),ROW($A$1:INDIRECT("$A$"&amp;ROW($A435)))),1))),"",
_xlfn.FLOOR.MATH(1.5*_xlfn.FLOOR.MATH($AZ435*BA435/5)))</f>
        <v>1728</v>
      </c>
      <c r="BH435" s="3" cm="1">
        <f t="array" aca="1" ref="BH435" ca="1">IF(NOT(ISNUMBER(INDEX($A:$A, LOOKUP(2, 1 / ($A$1:INDIRECT("$A$"&amp;ROW($A435)) &lt;&gt; ""),ROW($A$1:INDIRECT("$A$"&amp;ROW($A435)))), 1))), "",
_xlfn.FLOOR.MATH($BG435/IF(OR(INDIRECT("$C$"&amp;LOOKUP(2, 1 / ($AY$1:INDIRECT("$AY$"&amp;ROW($AY435)-1) &lt;&gt; ""),ROW($AY$1:INDIRECT("$AY$"&amp;ROW($AY435)-1))))="Multi",
INDIRECT("$C$"&amp;LOOKUP(2, 1 / ($AY$1:INDIRECT("$AY$"&amp;ROW($AY435)-1) &lt;&gt; ""),ROW($AY$1:INDIRECT("$AY$"&amp;ROW($AY435)-1))))="Double"),2,1)))</f>
        <v>1728</v>
      </c>
      <c r="BI435" s="3" cm="1">
        <f t="array" aca="1" ref="BI435" ca="1">IF(NOT(ISNUMBER(INDEX($A:$A,LOOKUP(2,1/($A$1:INDIRECT("$A$"&amp;ROW($A435))&lt;&gt;""),ROW($A$1:INDIRECT("$A$"&amp;ROW($A435)))),1))),"",
VLOOKUP($BC435,GameFreakSQRT!$A$1:$B$200,2,FALSE))</f>
        <v>38858</v>
      </c>
      <c r="BJ435" s="3" cm="1">
        <f t="array" aca="1" ref="BJ435" ca="1">IF(NOT(ISNUMBER(INDEX($A:$A,LOOKUP(2,1/($A$1:INDIRECT("$A$"&amp;ROW($A435))&lt;&gt;""),ROW($A$1:INDIRECT("$A$"&amp;ROW($A435)))),1))),"",
VLOOKUP($BD435,GameFreakSQRT!$A$1:$B$200,2,FALSE))</f>
        <v>41972</v>
      </c>
      <c r="BK435" s="3" cm="1">
        <f t="array" aca="1" ref="BK435" ca="1">IF(NOT(ISNUMBER(INDEX($A:$A,LOOKUP(2,1/($A$1:INDIRECT("$A$"&amp;ROW($A435))&lt;&gt;""),ROW($A$1:INDIRECT("$A$"&amp;ROW($A435)))),1))),"",
_xlfn.FLOOR.MATH((($BI435*$BE435)*$BH435)/($BJ435*$BF435))+1)</f>
        <v>1176</v>
      </c>
      <c r="BL435" s="3" cm="1">
        <f t="array" aca="1" ref="BL435" ca="1">IF(NOT(ISNUMBER(INDEX($A:$A,LOOKUP(2,1/($A$1:INDIRECT("$A$"&amp;ROW($A435))&lt;&gt;""),ROW($A$1:INDIRECT("$A$"&amp;ROW($A435)))),1))),"",
_xlfn.FLOOR.MATH($BK435*IF(NOT(INDIRECT("$Z$"&amp;LOOKUP(2, 1 / ($AY$1:INDIRECT("$AY$"&amp;ROW($AY435)-1) &lt;&gt; ""),ROW($AY$1:INDIRECT("$AY$"&amp;ROW($AY435)-1))))=""),1.5,1)))</f>
        <v>1764</v>
      </c>
      <c r="BM435" s="3" cm="1">
        <f t="array" aca="1" ref="BM435" ca="1">IF(NOT(ISNUMBER(INDEX($A:$A, LOOKUP(2, 1 / ($A$1:INDIRECT("$A$"&amp;ROW($A435)) &lt;&gt; ""),ROW($A$1:INDIRECT("$A$"&amp;ROW($A435)))), 1))), "",
INDIRECT("$Y$"&amp;LOOKUP(2, 1 / ($AY$1:INDIRECT("$AY$"&amp;ROW($AY435)-1) &lt;&gt; ""),ROW($AY$1:INDIRECT("$AY$"&amp;ROW($AY435)-1)))))</f>
        <v>1764</v>
      </c>
      <c r="BN435" s="3" t="b">
        <f t="shared" ca="1" si="37"/>
        <v>1</v>
      </c>
    </row>
    <row r="436" spans="1:66" x14ac:dyDescent="0.45">
      <c r="A436" s="69">
        <v>98</v>
      </c>
      <c r="B436" s="69" t="s">
        <v>709</v>
      </c>
      <c r="C436" s="69" t="s">
        <v>46</v>
      </c>
      <c r="D436" s="69" t="s">
        <v>692</v>
      </c>
      <c r="E436" s="69" t="s">
        <v>48</v>
      </c>
      <c r="F436" s="56">
        <v>1</v>
      </c>
      <c r="G436" s="2" t="s">
        <v>693</v>
      </c>
      <c r="H436" s="2" t="s">
        <v>50</v>
      </c>
      <c r="I436" s="2">
        <v>41</v>
      </c>
      <c r="J436" s="2" t="s">
        <v>134</v>
      </c>
      <c r="K436" s="2" t="s">
        <v>527</v>
      </c>
      <c r="L436" s="2" t="s">
        <v>53</v>
      </c>
      <c r="M436" s="2" t="s">
        <v>694</v>
      </c>
      <c r="N436" s="2" t="s">
        <v>710</v>
      </c>
      <c r="O436" s="2" t="s">
        <v>711</v>
      </c>
      <c r="P436" s="2" t="s">
        <v>154</v>
      </c>
      <c r="Q436" s="2">
        <v>18</v>
      </c>
      <c r="R436" s="2">
        <f>_xlfn.FLOOR.MATH((((2*VLOOKUP(G436, 'EV and Base'!$A$1:$N$671, 9, FALSE))+$Q436)*$I436)/100)+$I436+10</f>
        <v>112</v>
      </c>
      <c r="S436" s="2">
        <f>_xlfn.FLOOR.MATH((_xlfn.FLOOR.MATH((((2*VLOOKUP($G436, 'EV and Base'!$A$1:$N$671, 10, FALSE))+$Q436)*$I436)/100)+5)*
IF(OR($J436="Lonely", $J436="Brave", $J436="Adamant", $J436="Naughty"), 1.1,
IF(OR($J436="Bold", $J436="Timid", $J436="Modest", $J436="Calm"), 0.9, 1)))</f>
        <v>118</v>
      </c>
      <c r="T436" s="2">
        <f>_xlfn.FLOOR.MATH((_xlfn.FLOOR.MATH((((2*VLOOKUP($G436, 'EV and Base'!$A$1:$N$671, 11, FALSE))+$Q436)*$I436)/100)+5)*
IF(OR($J436="Bold", $J436="Relaxed", $J436="Impish", $J436="Lax"), 1.1,
IF(OR($J436="Lonely", $J436="Hasty", $J436="Mild", $J436="Gentle"), 0.9, 1)))</f>
        <v>69</v>
      </c>
      <c r="U436" s="2">
        <f>_xlfn.FLOOR.MATH((_xlfn.FLOOR.MATH((((2*VLOOKUP($G436, 'EV and Base'!$A$1:$N$671, 12, FALSE))+$Q436)*$I436)/100)+5)*
IF(OR($J436="Modest", $J436="Mild", $J436="Quiet", $J436="Rash"), 1.1,
IF(OR($J436="Adamant", $J436="Impish", $J436="Jolly", $J436="Careful"), 0.9, 1)))</f>
        <v>40</v>
      </c>
      <c r="V436" s="2">
        <f>_xlfn.FLOOR.MATH((_xlfn.FLOOR.MATH((((2*VLOOKUP($G436, 'EV and Base'!$A$1:$N$671, 13, FALSE))+$Q436)*$I436)/100)+5)*
IF(OR($J436="Calm", $J436="Gentle", $J436="Sassy", $J436="Careful"), 1.1,
IF(OR($J436="Naughty", $J436="Lax", $J436="Naive", $J436="Rash"), 0.9, 1)))</f>
        <v>53</v>
      </c>
      <c r="W436" s="2">
        <f>_xlfn.FLOOR.MATH((_xlfn.FLOOR.MATH((((2*VLOOKUP($G436, 'EV and Base'!$A$1:$N$671, 14, FALSE))+$Q436)*$I436)/100)+5)*
IF(OR($J436="Timid", $J436="Hasty", $J436="Jolly", $J436="Naive"), 1.1,
IF(OR($J436="Brave", $J436="Relaxed", $J436="Quiet", $J436="Sassy"), 0.9, 1)))</f>
        <v>67</v>
      </c>
      <c r="X436" s="66">
        <v>5160</v>
      </c>
      <c r="Y436" s="1">
        <v>1864</v>
      </c>
      <c r="Z436" s="1">
        <v>1</v>
      </c>
      <c r="AA436" s="23" t="str" cm="1">
        <f t="array" aca="1" ref="AA436" ca="1">IF(NOT(ISNUMBER(INDEX($A:$A,LOOKUP(2,1/($A$1:INDIRECT("$A$"&amp;ROW($A436))&lt;&gt;""),ROW($A$1:INDIRECT("$A$"&amp;ROW($A436)))),1))),"",
IF(NOT(ISNUMBER($A436)),$AA435,
IF($AB436&lt;16,"Lillipup",
IF($AB436&lt;32,"Herdier",
"Stoutland"))))</f>
        <v>Stoutland</v>
      </c>
      <c r="AB436" s="25" cm="1">
        <f t="array" aca="1" ref="AB436" ca="1">IF(NOT(ISNUMBER(INDEX($A:$A, LOOKUP(2, 1 / ($A$1:INDIRECT("$A$"&amp;ROW($A436)) &lt;&gt; ""),ROW($A$1:INDIRECT("$A$"&amp;ROW($A436)))), 1))), "",
VLOOKUP($AY436,'Medium-Slow'!$A$1:$B$101,2,TRUE))</f>
        <v>55</v>
      </c>
      <c r="AC436" s="23" cm="1">
        <f t="array" aca="1" ref="AC436" ca="1">IF(NOT(ISNUMBER(INDEX($A:$A, LOOKUP(2, 1 / ($A$1:INDIRECT("$A$"&amp;ROW($A436)) &lt;&gt; ""),ROW($A$1:INDIRECT("$A$"&amp;ROW($A436)))), 1))), "",
INDEX($AC:$AC, LOOKUP(2, 1 / ($AC$1:INDIRECT("$AC$"&amp;ROW($AC436)-1) &lt;&gt; ""),ROW($AC$1:INDIRECT("$AC$"&amp;ROW($AC436)-1))), 1)+
IF(INDEX($AC:$AC, LOOKUP(2, 1 / ($AC$1:INDIRECT("$AC$"&amp;ROW($AC436)-1) &lt;&gt; ""),ROW($AC$1:INDIRECT("$AC$"&amp;ROW($AC436)-1))), 1)+
INDEX($AD:$AD, LOOKUP(2, 1 / ($AD$1:INDIRECT("$AD$"&amp;ROW($AD436)-1) &lt;&gt; ""),ROW($AD$1:INDIRECT("$AD$"&amp;ROW($AD436)-1))), 1)+
INDEX($AE:$AE, LOOKUP(2, 1 / ($AE$1:INDIRECT("$AE$"&amp;ROW($AE436)-1) &lt;&gt; ""),ROW($AE$1:INDIRECT("$AE$"&amp;ROW($AD436)-1))), 1)+
INDEX($AE:$AF, LOOKUP(2, 1 / ($AF$1:INDIRECT("$AF$"&amp;ROW($AF436)-1) &lt;&gt; ""),ROW($AF$1:INDIRECT("$AF$"&amp;ROW($AD436)-1))), 1)+
INDEX($AG:$AG, LOOKUP(2, 1 / ($AG$1:INDIRECT("$AG$"&amp;ROW($AG436)-1) &lt;&gt; ""),ROW($AG$1:INDIRECT("$AG$"&amp;ROW($AD436)-1))), 1)+
INDEX($AH:$AH, LOOKUP(2, 1 / ($AH$1:INDIRECT("$AH$"&amp;ROW($AH436)-1) &lt;&gt; ""),ROW($AH$1:INDIRECT("$AH$"&amp;ROW($AD436)-1))), 1)&gt;=510,0,
IF(INDEX($AC:$AC, LOOKUP(2, 1 / ($AC$1:INDIRECT("$AC$"&amp;ROW($AC436)-1) &lt;&gt; ""),ROW($AC$1:INDIRECT("$AC$"&amp;ROW($AC436)-1))), 1)&gt;=255,0,
VLOOKUP(INDIRECT("$G$"&amp;LOOKUP(2, 1 / ($AC$1:INDIRECT("$AC$"&amp;ROW($AC436)-1) &lt;&gt; ""),ROW($AC$1:INDIRECT("$AC$"&amp;ROW($AC436)-1)))), 'EV and Base'!$A$1:$N$671, 3, FALSE))))</f>
        <v>12</v>
      </c>
      <c r="AD436" s="2" cm="1">
        <f t="array" aca="1" ref="AD436" ca="1">IF(NOT(ISNUMBER(INDEX($A:$A, LOOKUP(2, 1 / ($A$1:INDIRECT("$A$"&amp;ROW($A436)) &lt;&gt; ""),ROW($A$1:INDIRECT("$A$"&amp;ROW($A436)))), 1))), "",
INDEX($AD:$AD, LOOKUP(2, 1 / ($AD$1:INDIRECT("$AD$"&amp;ROW($AD436)-1) &lt;&gt; ""),ROW($AD$1:INDIRECT("$AD$"&amp;ROW($AD436)-1))), 1)+
IF(INDEX($AC:$AC, LOOKUP(2, 1 / ($AC$1:INDIRECT("$AC$"&amp;ROW($AC436)-1) &lt;&gt; ""),ROW($AC$1:INDIRECT("$AC$"&amp;ROW($AC436)-1))), 1)+
INDEX($AD:$AD, LOOKUP(2, 1 / ($AD$1:INDIRECT("$AD$"&amp;ROW($AD436)-1) &lt;&gt; ""),ROW($AD$1:INDIRECT("$AD$"&amp;ROW($AD436)-1))), 1)+
INDEX($AE:$AE, LOOKUP(2, 1 / ($AE$1:INDIRECT("$AE$"&amp;ROW($AE436)-1) &lt;&gt; ""),ROW($AE$1:INDIRECT("$AE$"&amp;ROW($AD436)-1))), 1)+
INDEX($AE:$AF, LOOKUP(2, 1 / ($AF$1:INDIRECT("$AF$"&amp;ROW($AF436)-1) &lt;&gt; ""),ROW($AF$1:INDIRECT("$AF$"&amp;ROW($AD436)-1))), 1)+
INDEX($AG:$AG, LOOKUP(2, 1 / ($AG$1:INDIRECT("$AG$"&amp;ROW($AG436)-1) &lt;&gt; ""),ROW($AG$1:INDIRECT("$AG$"&amp;ROW($AD436)-1))), 1)+
INDEX($AH:$AH, LOOKUP(2, 1 / ($AH$1:INDIRECT("$AH$"&amp;ROW($AH436)-1) &lt;&gt; ""),ROW($AH$1:INDIRECT("$AH$"&amp;ROW($AD436)-1))), 1)&gt;=510,0,
IF(INDEX($AD:$AD, LOOKUP(2, 1 / ($AD$1:INDIRECT("$AD$"&amp;ROW($AD436)-1) &lt;&gt; ""),ROW($AD$1:INDIRECT("$AD$"&amp;ROW($AD436)-1))), 1)&gt;=255,0,
VLOOKUP(INDIRECT("$G$"&amp;LOOKUP(2, 1 / ($AD$1:INDIRECT("$AD$"&amp;ROW($AD436)-1) &lt;&gt; ""),ROW($AD$1:INDIRECT("$AD$"&amp;ROW($AD436)-1)))), 'EV and Base'!$A$1:$N$671, 4, FALSE))))</f>
        <v>145</v>
      </c>
      <c r="AE436" s="2" cm="1">
        <f t="array" aca="1" ref="AE436" ca="1">IF(NOT(ISNUMBER(INDEX($A:$A,LOOKUP(2,1/($A$1:INDIRECT("$A$"&amp;ROW($A436))&lt;&gt;""),ROW($A$1:INDIRECT("$A$"&amp;ROW($A436)))),1))),"",
INDEX($AE:$AE,LOOKUP(2,1/($AE$1:INDIRECT("$AE$"&amp;ROW($AE436)-1)&lt;&gt;""),ROW($AE$1:INDIRECT("$AE$"&amp;ROW($AE436)-1))),1)+
IF(INDEX($AC:$AC,LOOKUP(2,1/($AC$1:INDIRECT("$AC$"&amp;ROW($AC436)-1)&lt;&gt;""),ROW($AC$1:INDIRECT("$AC$"&amp;ROW($AC436)-1))),1)+
INDEX($AD:$AD,LOOKUP(2,1/($AD$1:INDIRECT("$AD$"&amp;ROW($AD436)-1)&lt;&gt;""),ROW($AD$1:INDIRECT("$AD$"&amp;ROW($AD436)-1))),1)+
INDEX($AE:$AE,LOOKUP(2,1/($AE$1:INDIRECT("$AE$"&amp;ROW($AE436)-1)&lt;&gt;""),ROW($AE$1:INDIRECT("$AE$"&amp;ROW($AD436)-1))),1)+
INDEX($AE:$AF,LOOKUP(2,1/($AF$1:INDIRECT("$AF$"&amp;ROW($AF436)-1)&lt;&gt;""),ROW($AF$1:INDIRECT("$AF$"&amp;ROW($AD436)-1))),1)+
INDEX($AG:$AG,LOOKUP(2,1/($AG$1:INDIRECT("$AG$"&amp;ROW($AG436)-1)&lt;&gt;""),ROW($AG$1:INDIRECT("$AG$"&amp;ROW($AD436)-1))),1)+
INDEX($AH:$AH,LOOKUP(2,1/($AH$1:INDIRECT("$AH$"&amp;ROW($AH436)-1)&lt;&gt;""),ROW($AH$1:INDIRECT("$AH$"&amp;ROW($AD436)-1))),1)&gt;=510,0,
IF(INDEX($AE:$AE,LOOKUP(2,1/($AE$1:INDIRECT("$AE$"&amp;ROW($AE436)-1)&lt;&gt;""),ROW($AE$1:INDIRECT("$AE$"&amp;ROW($AE436)-1))),1)&gt;=255,0,
VLOOKUP(INDIRECT("$G$"&amp;LOOKUP(2,1/($AE$1:INDIRECT("$AE$"&amp;ROW($AE436)-1)&lt;&gt;""),ROW($AE$1:INDIRECT("$AE$"&amp;ROW($AE436)-1)))),'EV and Base'!$A$1:$N$671,5,FALSE))))</f>
        <v>11</v>
      </c>
      <c r="AF436" s="2" cm="1">
        <f t="array" aca="1" ref="AF436" ca="1">IF(NOT(ISNUMBER(INDEX($A:$A, LOOKUP(2, 1 / ($A$1:INDIRECT("$A$"&amp;ROW($A436)) &lt;&gt; ""),ROW($A$1:INDIRECT("$A$"&amp;ROW($A436)))), 1))), "",
INDEX($AF:$AF, LOOKUP(2, 1 / ($AF$1:INDIRECT("$AF$"&amp;ROW($AF436)-1) &lt;&gt; ""),ROW($AF$1:INDIRECT("$AF$"&amp;ROW($AF436)-1))), 1)+
IF(INDEX($AC:$AC, LOOKUP(2, 1 / ($AC$1:INDIRECT("$AC$"&amp;ROW($AC436)-1) &lt;&gt; ""),ROW($AC$1:INDIRECT("$AC$"&amp;ROW($AC436)-1))), 1)+
INDEX($AD:$AD, LOOKUP(2, 1 / ($AD$1:INDIRECT("$AD$"&amp;ROW($AD436)-1) &lt;&gt; ""),ROW($AD$1:INDIRECT("$AD$"&amp;ROW($AD436)-1))), 1)+
INDEX($AE:$AE, LOOKUP(2, 1 / ($AE$1:INDIRECT("$AE$"&amp;ROW($AE436)-1) &lt;&gt; ""),ROW($AE$1:INDIRECT("$AE$"&amp;ROW($AD436)-1))), 1)+
INDEX($AE:$AF, LOOKUP(2, 1 / ($AF$1:INDIRECT("$AF$"&amp;ROW($AF436)-1) &lt;&gt; ""),ROW($AF$1:INDIRECT("$AF$"&amp;ROW($AD436)-1))), 1)+
INDEX($AG:$AG, LOOKUP(2, 1 / ($AG$1:INDIRECT("$AG$"&amp;ROW($AG436)-1) &lt;&gt; ""),ROW($AG$1:INDIRECT("$AG$"&amp;ROW($AD436)-1))), 1)+
INDEX($AH:$AH, LOOKUP(2, 1 / ($AH$1:INDIRECT("$AH$"&amp;ROW($AH436)-1) &lt;&gt; ""),ROW($AH$1:INDIRECT("$AH$"&amp;ROW($AD436)-1))), 1)&gt;=510,0,
IF(INDEX($AF:$AF, LOOKUP(2, 1 / ($AF$1:INDIRECT("$AF$"&amp;ROW($AF436)-1) &lt;&gt; ""),ROW($AF$1:INDIRECT("$AF$"&amp;ROW($AF436)-1))), 1)&gt;=255,0,
VLOOKUP(INDIRECT("$G$"&amp;LOOKUP(2, 1 / ($AF$1:INDIRECT("$AF$"&amp;ROW($AF436)-1) &lt;&gt; ""),ROW($AF$1:INDIRECT("$AF$"&amp;ROW($AF436)-1)))), 'EV and Base'!$A$1:$N$671, 6, FALSE))))</f>
        <v>24</v>
      </c>
      <c r="AG436" s="2" cm="1">
        <f t="array" aca="1" ref="AG436" ca="1">IF(NOT(ISNUMBER(INDEX($A:$A, LOOKUP(2, 1 / ($A$1:INDIRECT("$A$"&amp;ROW($A436)) &lt;&gt; ""),ROW($A$1:INDIRECT("$A$"&amp;ROW($A436)))), 1))), "",
INDEX($AG:$AG, LOOKUP(2, 1 / ($AG$1:INDIRECT("$AG$"&amp;ROW($AG436)-1) &lt;&gt; ""),ROW($AG$1:INDIRECT("$AG$"&amp;ROW($AG436)-1))), 1)+
IF(INDEX($AC:$AC, LOOKUP(2, 1 / ($AC$1:INDIRECT("$AC$"&amp;ROW($AC436)-1) &lt;&gt; ""),ROW($AC$1:INDIRECT("$AC$"&amp;ROW($AC436)-1))), 1)+
INDEX($AD:$AD, LOOKUP(2, 1 / ($AD$1:INDIRECT("$AD$"&amp;ROW($AD436)-1) &lt;&gt; ""),ROW($AD$1:INDIRECT("$AD$"&amp;ROW($AD436)-1))), 1)+
INDEX($AE:$AE, LOOKUP(2, 1 / ($AE$1:INDIRECT("$AE$"&amp;ROW($AE436)-1) &lt;&gt; ""),ROW($AE$1:INDIRECT("$AE$"&amp;ROW($AD436)-1))), 1)+
INDEX($AE:$AF, LOOKUP(2, 1 / ($AF$1:INDIRECT("$AF$"&amp;ROW($AF436)-1) &lt;&gt; ""),ROW($AF$1:INDIRECT("$AF$"&amp;ROW($AD436)-1))), 1)+
INDEX($AG:$AG, LOOKUP(2, 1 / ($AG$1:INDIRECT("$AG$"&amp;ROW($AG436)-1) &lt;&gt; ""),ROW($AG$1:INDIRECT("$AG$"&amp;ROW($AD436)-1))), 1)+
INDEX($AH:$AH, LOOKUP(2, 1 / ($AH$1:INDIRECT("$AH$"&amp;ROW($AH436)-1) &lt;&gt; ""),ROW($AH$1:INDIRECT("$AH$"&amp;ROW($AD436)-1))), 1)&gt;=510,0,
IF(INDEX($AG:$AG, LOOKUP(2, 1 / ($AG$1:INDIRECT("$AG$"&amp;ROW($AG436)-1) &lt;&gt; ""),ROW($AG$1:INDIRECT("$AG$"&amp;ROW($AG436)-1))), 1)&gt;=255,0,
VLOOKUP(INDIRECT("$G$"&amp;LOOKUP(2, 1 / ($AG$1:INDIRECT("$AG$"&amp;ROW($AG436)-1) &lt;&gt; ""),ROW($AG$1:INDIRECT("$AG$"&amp;ROW($AG436)-1)))), 'EV and Base'!$A$1:$N$671, 7, FALSE))))</f>
        <v>6</v>
      </c>
      <c r="AH436" s="24" cm="1">
        <f t="array" aca="1" ref="AH436" ca="1">IF(NOT(ISNUMBER(INDEX($A:$A,LOOKUP(2,1/($A$1:INDIRECT("$A$"&amp;ROW($A436))&lt;&gt;""),ROW($A$1:INDIRECT("$A$"&amp;ROW($A436)))),1))),"",
INDEX($AH:$AH,LOOKUP(2,1/($AH$1:INDIRECT("$AH$"&amp;ROW($AH436)-1)&lt;&gt;""),ROW($AH$1:INDIRECT("$AH$"&amp;ROW($AH436)-1))),1)+
IF(INDEX($AC:$AC,LOOKUP(2,1/($AC$1:INDIRECT("$AC$"&amp;ROW($AC436)-1)&lt;&gt;""),ROW($AC$1:INDIRECT("$AC$"&amp;ROW($AC436)-1))),1)+
INDEX($AD:$AD,LOOKUP(2,1/($AD$1:INDIRECT("$AD$"&amp;ROW($AD436)-1)&lt;&gt;""),ROW($AD$1:INDIRECT("$AD$"&amp;ROW($AD436)-1))),1)+
INDEX($AE:$AE,LOOKUP(2,1/($AE$1:INDIRECT("$AE$"&amp;ROW($AE436)-1)&lt;&gt;""),ROW($AE$1:INDIRECT("$AE$"&amp;ROW($AD436)-1))),1)+
INDEX($AE:$AF,LOOKUP(2,1/($AF$1:INDIRECT("$AF$"&amp;ROW($AF436)-1)&lt;&gt;""),ROW($AF$1:INDIRECT("$AF$"&amp;ROW($AD436)-1))),1)+
INDEX($AG:$AG,LOOKUP(2,1/($AG$1:INDIRECT("$AG$"&amp;ROW($AG436)-1)&lt;&gt;""),ROW($AG$1:INDIRECT("$AG$"&amp;ROW($AD436)-1))),1)+
INDEX($AH:$AH,LOOKUP(2,1/($AH$1:INDIRECT("$AH$"&amp;ROW($AH436)-1)&lt;&gt;""),ROW($AH$1:INDIRECT("$AH$"&amp;ROW($AD436)-1))),1)&gt;=510,0,
IF(INDEX($AH:$AH,LOOKUP(2,1/($AH$1:INDIRECT("$AH$"&amp;ROW($AH436)-1)&lt;&gt;""),ROW($AH$1:INDIRECT("$AH$"&amp;ROW($AH436)-1))),1)&gt;=255,0,
VLOOKUP(INDIRECT("$G$"&amp;LOOKUP(2,1/($AH$1:INDIRECT("$AH$"&amp;ROW($AH436)-1)&lt;&gt;""),ROW($AH$1:INDIRECT("$AH$"&amp;ROW($AH436)-1)))),'EV and Base'!$A$1:$N$671,8,FALSE))))</f>
        <v>76</v>
      </c>
      <c r="AI436" s="29" cm="1">
        <f t="array" aca="1" ref="AI436" ca="1">IF(NOT(ISNUMBER(INDEX($A:$A,LOOKUP(2,1/($A$1:INDIRECT("$A$"&amp;ROW($A436))&lt;&gt;""),ROW($A$1:INDIRECT("$A$"&amp;ROW($A436)))),1))),"",
ROUNDDOWN((((2*VLOOKUP($AA436,'EV and Base'!$A$1:$N$671,9,FALSE))+31+ROUNDDOWN($AC436/4,0))*$AB436)/100,0)+$AB436+10)</f>
        <v>177</v>
      </c>
      <c r="AJ436" s="21" cm="1">
        <f t="array" aca="1" ref="AJ436" ca="1">IF(NOT(ISNUMBER(INDEX($A:$A, LOOKUP(2, 1 / ($A$1:INDIRECT("$A$"&amp;ROW($A436)) &lt;&gt; ""),ROW($A$1:INDIRECT("$A$"&amp;ROW($A436)))), 1))), "",
ROUNDDOWN((ROUNDDOWN((((2*VLOOKUP($AA436, 'EV and Base'!$A$1:$N$671, 10, FALSE))+31+ROUNDDOWN($AD436/4, 0))*$AB436)/100, 0)+5)*1.1, 0))</f>
        <v>166</v>
      </c>
      <c r="AK436" s="21" t="str" cm="1">
        <f t="array" aca="1" ref="AK436" ca="1">IF(NOT(ISNUMBER(INDEX($A:$A, LOOKUP(2, 1 / ($A$1:INDIRECT("$A$"&amp;ROW($A436)) &lt;&gt; ""),ROW($A$1:INDIRECT("$A$"&amp;ROW($A436)))), 1))), "",
ROUNDDOWN((ROUNDDOWN((((2*VLOOKUP($AA436, 'EV and Base'!$A$1:$N$671, 11, FALSE))+30+ROUNDDOWN($AE436/4, 0))*$AB436)/100, 0)+5), 0)
&amp;"-"&amp;
ROUNDDOWN((ROUNDDOWN((((2*VLOOKUP($AA436, 'EV and Base'!$A$1:$N$671, 11, FALSE))+31+ROUNDDOWN($AE436/4, 0))*$AB436)/100, 0)+5), 0))</f>
        <v>121-122</v>
      </c>
      <c r="AL436" s="21" t="str" cm="1">
        <f t="array" aca="1" ref="AL436" ca="1">IF(NOT(ISNUMBER(INDEX($A:$A, LOOKUP(2, 1 / ($A$1:INDIRECT("$A$"&amp;ROW($A436)) &lt;&gt; ""),ROW($A$1:INDIRECT("$A$"&amp;ROW($A436)))), 1))), "",
ROUNDDOWN((ROUNDDOWN((((2*VLOOKUP($AA436, 'EV and Base'!$A$1:$N$671, 12, FALSE))+0+ROUNDDOWN($AF436/4, 0))*$AB436)/100, 0)+5)*0.9, 0)
&amp;"-"&amp;
ROUNDDOWN((ROUNDDOWN((((2*VLOOKUP($AA436, 'EV and Base'!$A$1:$N$671, 12, FALSE))+31+ROUNDDOWN($AF436/4, 0))*$AB436)/100, 0)+5)*0.9, 0))</f>
        <v>51-66</v>
      </c>
      <c r="AM436" s="21" t="str" cm="1">
        <f t="array" aca="1" ref="AM436" ca="1">IF(NOT(ISNUMBER(INDEX($A:$A, LOOKUP(2, 1 / ($A$1:INDIRECT("$A$"&amp;ROW($A436)) &lt;&gt; ""),ROW($A$1:INDIRECT("$A$"&amp;ROW($A436)))), 1))), "",
ROUNDDOWN((ROUNDDOWN((((2*VLOOKUP($AA436, 'EV and Base'!$A$1:$N$671, 13, FALSE))+30+ROUNDDOWN($AG436/4, 0))*$AB436)/100, 0)+5), 0)
&amp;"-"&amp;
ROUNDDOWN((ROUNDDOWN((((2*VLOOKUP($AA436, 'EV and Base'!$A$1:$N$671, 13, FALSE))+31+ROUNDDOWN($AG436/4, 0))*$AB436)/100, 0)+5), 0))</f>
        <v>121-121</v>
      </c>
      <c r="AN436" s="25" cm="1">
        <f t="array" aca="1" ref="AN436" ca="1">IF(NOT(ISNUMBER(INDEX($A:$A, LOOKUP(2, 1 / ($A$1:INDIRECT("$A$"&amp;ROW($A436)) &lt;&gt; ""),ROW($A$1:INDIRECT("$A$"&amp;ROW($A436)))), 1))), "",
ROUNDDOWN((ROUNDDOWN((((2*VLOOKUP($AA436, 'EV and Base'!$A$1:$N$671, 14, FALSE))+31+ROUNDDOWN($AH436/4, 0))*$AB436)/100, 0)+5), 0))</f>
        <v>120</v>
      </c>
      <c r="AO436" s="23" cm="1">
        <f t="array" aca="1" ref="AO436" ca="1">IF(NOT(ISNUMBER(INDEX($A:$A, LOOKUP(2, 1 / ($A$1:INDIRECT("$A$"&amp;ROW($A436)) &lt;&gt; ""),ROW($A$1:INDIRECT("$A$"&amp;ROW($A436)))), 1))), "",
ROUNDDOWN((((2*VLOOKUP($AA436, 'EV and Base'!$A$1:$N$671, 9, FALSE))+31+ROUNDDOWN($AC436/4, 0))*$AB436)/100, 0)+$AB436+10)</f>
        <v>177</v>
      </c>
      <c r="AP436" s="2" cm="1">
        <f t="array" aca="1" ref="AP436" ca="1">IF(NOT(ISNUMBER(INDEX($A:$A, LOOKUP(2, 1 / ($A$1:INDIRECT("$A$"&amp;ROW($A436)) &lt;&gt; ""),ROW($A$1:INDIRECT("$A$"&amp;ROW($A436)))), 1))), "",
ROUNDDOWN((ROUNDDOWN((((2*VLOOKUP($AA436, 'EV and Base'!$A$1:$N$671, 10, FALSE))+31+ROUNDDOWN($AD436/4, 0))*$AB436)/100, 0)+5)*1.1, 0))</f>
        <v>166</v>
      </c>
      <c r="AQ436" s="2" cm="1">
        <f t="array" aca="1" ref="AQ436" ca="1">IF(NOT(ISNUMBER(INDEX($A:$A, LOOKUP(2, 1 / ($A$1:INDIRECT("$A$"&amp;ROW($A436)) &lt;&gt; ""),ROW($A$1:INDIRECT("$A$"&amp;ROW($A436)))), 1))), "",
ROUNDDOWN((ROUNDDOWN((((2*VLOOKUP($AA436, 'EV and Base'!$A$1:$N$671, 11, FALSE))+$AV$2+ROUNDDOWN($AE436/4, 0))*$AB436)/100, 0)+5), 0))</f>
        <v>122</v>
      </c>
      <c r="AR436" s="22" cm="1">
        <f t="array" aca="1" ref="AR436" ca="1">IF(NOT(ISNUMBER(INDEX($A:$A, LOOKUP(2, 1 / ($A$1:INDIRECT("$A$"&amp;ROW($A436)) &lt;&gt; ""),ROW($A$1:INDIRECT("$A$"&amp;ROW($A436)))), 1))), "",
ROUNDDOWN((ROUNDDOWN((((2*VLOOKUP($AA436, 'EV and Base'!$A$1:$N$671, 12, FALSE))+$AW$2+ROUNDDOWN($AF436/4, 0))*$AB436)/100, 0)+5)*0.9, 0))</f>
        <v>60</v>
      </c>
      <c r="AS436" s="2" cm="1">
        <f t="array" aca="1" ref="AS436" ca="1">IF(NOT(ISNUMBER(INDEX($A:$A, LOOKUP(2, 1 / ($A$1:INDIRECT("$A$"&amp;ROW($A436)) &lt;&gt; ""),ROW($A$1:INDIRECT("$A$"&amp;ROW($A436)))), 1))), "",
ROUNDDOWN((ROUNDDOWN((((2*VLOOKUP($AA436, 'EV and Base'!$A$1:$N$671, 13, FALSE))+$AX$2+ROUNDDOWN($AG436/4, 0))*$AB436)/100, 0)+5), 0))</f>
        <v>121</v>
      </c>
      <c r="AT436" s="24" cm="1">
        <f t="array" aca="1" ref="AT436" ca="1">IF(NOT(ISNUMBER(INDEX($A:$A, LOOKUP(2, 1 / ($A$1:INDIRECT("$A$"&amp;ROW($A436)) &lt;&gt; ""),ROW($A$1:INDIRECT("$A$"&amp;ROW($A436)))), 1))), "",
ROUNDDOWN((ROUNDDOWN((((2*VLOOKUP($AA436, 'EV and Base'!$A$1:$N$671, 14, FALSE))+31+ROUNDDOWN($AH436/4, 0))*$AB436)/100, 0)+5), 0))</f>
        <v>120</v>
      </c>
      <c r="AU436" s="28">
        <v>255</v>
      </c>
      <c r="AY436" cm="1">
        <f t="array" aca="1" ref="AY436" ca="1">IF(NOT(ISNUMBER(INDEX($A:$A,LOOKUP(2,1/($A$1:INDIRECT("$A$"&amp;ROW($A436))&lt;&gt;""),ROW($A$1:INDIRECT("$A$"&amp;ROW($A436)))),1))),"",
INDEX($AY:$AY,LOOKUP(2,1/($AY$1:INDIRECT("$AY$"&amp;ROW($AY436)-1)&lt;&gt;""),ROW($AY$1:INDIRECT("$AY$"&amp;ROW($AY436)-1))),1)+$BL436)</f>
        <v>167457</v>
      </c>
      <c r="AZ436" s="3" cm="1">
        <f t="array" aca="1" ref="AZ436" ca="1">IF(NOT(ISNUMBER(INDEX($A:$A, LOOKUP(2, 1 / ($A$1:INDIRECT("$A$"&amp;ROW($A436)) &lt;&gt; ""),ROW($A$1:INDIRECT("$A$"&amp;ROW($A436)))), 1))), "",
VLOOKUP(INDIRECT("$G$"&amp;LOOKUP(2, 1 / ($AY$1:INDIRECT("$AY$"&amp;ROW($AY436)-1) &lt;&gt; ""),ROW($AY$1:INDIRECT("$AY$"&amp;ROW($AY436)-1)))),'EV and Base'!A359:N1029,2,FALSE))</f>
        <v>144</v>
      </c>
      <c r="BA436" s="3" cm="1">
        <f t="array" aca="1" ref="BA436" ca="1">IF(NOT(ISNUMBER(INDEX($A:$A, LOOKUP(2, 1 / ($A$1:INDIRECT("$A$"&amp;ROW($A436)) &lt;&gt; ""),ROW($A$1:INDIRECT("$A$"&amp;ROW($A436)))), 1))), "",
INDIRECT("$I$"&amp;LOOKUP(2, 1 / ($AY$1:INDIRECT("$AY$"&amp;ROW($AY436)-1) &lt;&gt; ""),ROW($AY$1:INDIRECT("$AY$"&amp;ROW($AY436)-1)))))</f>
        <v>41</v>
      </c>
      <c r="BB436" s="1" cm="1">
        <f t="array" aca="1" ref="BB436" ca="1">IF(NOT(ISNUMBER(INDEX($A:$A, LOOKUP(2, 1 / ($A$1:INDIRECT("$A$"&amp;ROW($A436)) &lt;&gt; ""),ROW($A$1:INDIRECT("$A$"&amp;ROW($A436)))), 1))), "",
INDIRECT("$AB$"&amp;LOOKUP(2, 1 / ($AY$1:INDIRECT("$AY$"&amp;ROW($AY436)-1) &lt;&gt; ""),ROW($AY$1:INDIRECT("$AY$"&amp;ROW($AY436)-1)))))</f>
        <v>55</v>
      </c>
      <c r="BC436" s="3" cm="1">
        <f t="array" aca="1" ref="BC436" ca="1">IF(NOT(ISNUMBER(INDEX($A:$A,LOOKUP(2,1/($A$1:INDIRECT("$A$"&amp;ROW($A436))&lt;&gt;""),ROW($A$1:INDIRECT("$A$"&amp;ROW($A436)))),1))),"",
$BA436+$BA436+10)</f>
        <v>92</v>
      </c>
      <c r="BD436" s="3" cm="1">
        <f t="array" aca="1" ref="BD436" ca="1">IF(NOT(ISNUMBER(INDEX($A:$A,LOOKUP(2,1/($A$1:INDIRECT("$A$"&amp;ROW($A436))&lt;&gt;""),ROW($A$1:INDIRECT("$A$"&amp;ROW($A436)))),1))),"",
$BA436+$BB436+10)</f>
        <v>106</v>
      </c>
      <c r="BE436" s="3" cm="1">
        <f t="array" aca="1" ref="BE436" ca="1">IF(NOT(ISNUMBER(INDEX($A:$A,LOOKUP(2,1/($A$1:INDIRECT("$A$"&amp;ROW($A436))&lt;&gt;""),ROW($A$1:INDIRECT("$A$"&amp;ROW($A436)))),1))),"",
$BC436*$BC436)</f>
        <v>8464</v>
      </c>
      <c r="BF436" s="3" cm="1">
        <f t="array" aca="1" ref="BF436" ca="1">IF(NOT(ISNUMBER(INDEX($A:$A,LOOKUP(2,1/($A$1:INDIRECT("$A$"&amp;ROW($A436))&lt;&gt;""),ROW($A$1:INDIRECT("$A$"&amp;ROW($A436)))),1))),"",
$BD436*$BD436)</f>
        <v>11236</v>
      </c>
      <c r="BG436" s="3" cm="1">
        <f t="array" aca="1" ref="BG436" ca="1">IF(NOT(ISNUMBER(INDEX($A:$A,LOOKUP(2,1/($A$1:INDIRECT("$A$"&amp;ROW($A436))&lt;&gt;""),ROW($A$1:INDIRECT("$A$"&amp;ROW($A436)))),1))),"",
_xlfn.FLOOR.MATH(1.5*_xlfn.FLOOR.MATH($AZ436*BA436/5)))</f>
        <v>1770</v>
      </c>
      <c r="BH436" s="3" cm="1">
        <f t="array" aca="1" ref="BH436" ca="1">IF(NOT(ISNUMBER(INDEX($A:$A, LOOKUP(2, 1 / ($A$1:INDIRECT("$A$"&amp;ROW($A436)) &lt;&gt; ""),ROW($A$1:INDIRECT("$A$"&amp;ROW($A436)))), 1))), "",
_xlfn.FLOOR.MATH($BG436/IF(OR(INDIRECT("$C$"&amp;LOOKUP(2, 1 / ($AY$1:INDIRECT("$AY$"&amp;ROW($AY436)-1) &lt;&gt; ""),ROW($AY$1:INDIRECT("$AY$"&amp;ROW($AY436)-1))))="Multi",
INDIRECT("$C$"&amp;LOOKUP(2, 1 / ($AY$1:INDIRECT("$AY$"&amp;ROW($AY436)-1) &lt;&gt; ""),ROW($AY$1:INDIRECT("$AY$"&amp;ROW($AY436)-1))))="Double"),2,1)))</f>
        <v>1770</v>
      </c>
      <c r="BI436" s="3" cm="1">
        <f t="array" aca="1" ref="BI436" ca="1">IF(NOT(ISNUMBER(INDEX($A:$A,LOOKUP(2,1/($A$1:INDIRECT("$A$"&amp;ROW($A436))&lt;&gt;""),ROW($A$1:INDIRECT("$A$"&amp;ROW($A436)))),1))),"",
VLOOKUP($BC436,GameFreakSQRT!$A$1:$B$200,2,FALSE))</f>
        <v>39287</v>
      </c>
      <c r="BJ436" s="3" cm="1">
        <f t="array" aca="1" ref="BJ436" ca="1">IF(NOT(ISNUMBER(INDEX($A:$A,LOOKUP(2,1/($A$1:INDIRECT("$A$"&amp;ROW($A436))&lt;&gt;""),ROW($A$1:INDIRECT("$A$"&amp;ROW($A436)))),1))),"",
VLOOKUP($BD436,GameFreakSQRT!$A$1:$B$200,2,FALSE))</f>
        <v>42171</v>
      </c>
      <c r="BK436" s="3" cm="1">
        <f t="array" aca="1" ref="BK436" ca="1">IF(NOT(ISNUMBER(INDEX($A:$A,LOOKUP(2,1/($A$1:INDIRECT("$A$"&amp;ROW($A436))&lt;&gt;""),ROW($A$1:INDIRECT("$A$"&amp;ROW($A436)))),1))),"",
_xlfn.FLOOR.MATH((($BI436*$BE436)*$BH436)/($BJ436*$BF436))+1)</f>
        <v>1243</v>
      </c>
      <c r="BL436" s="3" cm="1">
        <f t="array" aca="1" ref="BL436" ca="1">IF(NOT(ISNUMBER(INDEX($A:$A,LOOKUP(2,1/($A$1:INDIRECT("$A$"&amp;ROW($A436))&lt;&gt;""),ROW($A$1:INDIRECT("$A$"&amp;ROW($A436)))),1))),"",
_xlfn.FLOOR.MATH($BK436*IF(NOT(INDIRECT("$Z$"&amp;LOOKUP(2, 1 / ($AY$1:INDIRECT("$AY$"&amp;ROW($AY436)-1) &lt;&gt; ""),ROW($AY$1:INDIRECT("$AY$"&amp;ROW($AY436)-1))))=""),1.5,1)))</f>
        <v>1864</v>
      </c>
      <c r="BM436" s="3" cm="1">
        <f t="array" aca="1" ref="BM436" ca="1">IF(NOT(ISNUMBER(INDEX($A:$A, LOOKUP(2, 1 / ($A$1:INDIRECT("$A$"&amp;ROW($A436)) &lt;&gt; ""),ROW($A$1:INDIRECT("$A$"&amp;ROW($A436)))), 1))), "",
INDIRECT("$Y$"&amp;LOOKUP(2, 1 / ($AY$1:INDIRECT("$AY$"&amp;ROW($AY436)-1) &lt;&gt; ""),ROW($AY$1:INDIRECT("$AY$"&amp;ROW($AY436)-1)))))</f>
        <v>1864</v>
      </c>
      <c r="BN436" s="3" t="b">
        <f t="shared" ca="1" si="37"/>
        <v>1</v>
      </c>
    </row>
    <row r="437" spans="1:66" x14ac:dyDescent="0.45">
      <c r="A437" s="69"/>
      <c r="B437" s="69"/>
      <c r="C437" s="69"/>
      <c r="D437" s="69"/>
      <c r="E437" s="69"/>
      <c r="F437" s="56">
        <v>2</v>
      </c>
      <c r="G437" s="2" t="s">
        <v>703</v>
      </c>
      <c r="H437" s="2" t="s">
        <v>50</v>
      </c>
      <c r="I437" s="2">
        <v>41</v>
      </c>
      <c r="J437" s="2" t="s">
        <v>59</v>
      </c>
      <c r="K437" s="2" t="s">
        <v>704</v>
      </c>
      <c r="L437" s="2" t="s">
        <v>53</v>
      </c>
      <c r="M437" s="2" t="s">
        <v>254</v>
      </c>
      <c r="N437" s="2" t="s">
        <v>428</v>
      </c>
      <c r="O437" s="2" t="s">
        <v>711</v>
      </c>
      <c r="P437" s="2" t="s">
        <v>705</v>
      </c>
      <c r="Q437" s="2">
        <v>18</v>
      </c>
      <c r="R437" s="2">
        <f>_xlfn.FLOOR.MATH((((2*VLOOKUP(G437, 'EV and Base'!$A$1:$N$671, 9, FALSE))+$Q437)*$I437)/100)+$I437+10</f>
        <v>121</v>
      </c>
      <c r="S437" s="2">
        <f>_xlfn.FLOOR.MATH((_xlfn.FLOOR.MATH((((2*VLOOKUP($G437, 'EV and Base'!$A$1:$N$671, 10, FALSE))+$Q437)*$I437)/100)+5)*
IF(OR($J437="Lonely", $J437="Brave", $J437="Adamant", $J437="Naughty"), 1.1,
IF(OR($J437="Bold", $J437="Timid", $J437="Modest", $J437="Calm"), 0.9, 1)))</f>
        <v>110</v>
      </c>
      <c r="T437" s="2">
        <f>_xlfn.FLOOR.MATH((_xlfn.FLOOR.MATH((((2*VLOOKUP($G437, 'EV and Base'!$A$1:$N$671, 11, FALSE))+$Q437)*$I437)/100)+5)*
IF(OR($J437="Bold", $J437="Relaxed", $J437="Impish", $J437="Lax"), 1.1,
IF(OR($J437="Lonely", $J437="Hasty", $J437="Mild", $J437="Gentle"), 0.9, 1)))</f>
        <v>94</v>
      </c>
      <c r="U437" s="2">
        <f>_xlfn.FLOOR.MATH((_xlfn.FLOOR.MATH((((2*VLOOKUP($G437, 'EV and Base'!$A$1:$N$671, 12, FALSE))+$Q437)*$I437)/100)+5)*
IF(OR($J437="Modest", $J437="Mild", $J437="Quiet", $J437="Rash"), 1.1,
IF(OR($J437="Adamant", $J437="Impish", $J437="Jolly", $J437="Careful"), 0.9, 1)))</f>
        <v>54</v>
      </c>
      <c r="V437" s="2">
        <f>_xlfn.FLOOR.MATH((_xlfn.FLOOR.MATH((((2*VLOOKUP($G437, 'EV and Base'!$A$1:$N$671, 13, FALSE))+$Q437)*$I437)/100)+5)*
IF(OR($J437="Calm", $J437="Gentle", $J437="Sassy", $J437="Careful"), 1.1,
IF(OR($J437="Naughty", $J437="Lax", $J437="Naive", $J437="Rash"), 0.9, 1)))</f>
        <v>86</v>
      </c>
      <c r="W437" s="2">
        <f>_xlfn.FLOOR.MATH((_xlfn.FLOOR.MATH((((2*VLOOKUP($G437, 'EV and Base'!$A$1:$N$671, 14, FALSE))+$Q437)*$I437)/100)+5)*
IF(OR($J437="Timid", $J437="Hasty", $J437="Jolly", $J437="Naive"), 1.1,
IF(OR($J437="Brave", $J437="Relaxed", $J437="Quiet", $J437="Sassy"), 0.9, 1)))</f>
        <v>51</v>
      </c>
      <c r="X437" s="67"/>
      <c r="Y437" s="1">
        <v>2151</v>
      </c>
      <c r="Z437" s="1">
        <v>1</v>
      </c>
      <c r="AA437" s="23" t="str" cm="1">
        <f t="array" aca="1" ref="AA437" ca="1">IF(NOT(ISNUMBER(INDEX($A:$A,LOOKUP(2,1/($A$1:INDIRECT("$A$"&amp;ROW($A437))&lt;&gt;""),ROW($A$1:INDIRECT("$A$"&amp;ROW($A437)))),1))),"",
IF(NOT(ISNUMBER($A437)),$AA436,
IF($AB437&lt;16,"Lillipup",
IF($AB437&lt;32,"Herdier",
"Stoutland"))))</f>
        <v>Stoutland</v>
      </c>
      <c r="AB437" s="25" cm="1">
        <f t="array" aca="1" ref="AB437" ca="1">IF(NOT(ISNUMBER(INDEX($A:$A, LOOKUP(2, 1 / ($A$1:INDIRECT("$A$"&amp;ROW($A437)) &lt;&gt; ""),ROW($A$1:INDIRECT("$A$"&amp;ROW($A437)))), 1))), "",
VLOOKUP($AY437,'Medium-Slow'!$A$1:$B$101,2,TRUE))</f>
        <v>56</v>
      </c>
      <c r="AC437" s="23" cm="1">
        <f t="array" aca="1" ref="AC437" ca="1">IF(NOT(ISNUMBER(INDEX($A:$A, LOOKUP(2, 1 / ($A$1:INDIRECT("$A$"&amp;ROW($A437)) &lt;&gt; ""),ROW($A$1:INDIRECT("$A$"&amp;ROW($A437)))), 1))), "",
INDEX($AC:$AC, LOOKUP(2, 1 / ($AC$1:INDIRECT("$AC$"&amp;ROW($AC437)-1) &lt;&gt; ""),ROW($AC$1:INDIRECT("$AC$"&amp;ROW($AC437)-1))), 1)+
IF(INDEX($AC:$AC, LOOKUP(2, 1 / ($AC$1:INDIRECT("$AC$"&amp;ROW($AC437)-1) &lt;&gt; ""),ROW($AC$1:INDIRECT("$AC$"&amp;ROW($AC437)-1))), 1)+
INDEX($AD:$AD, LOOKUP(2, 1 / ($AD$1:INDIRECT("$AD$"&amp;ROW($AD437)-1) &lt;&gt; ""),ROW($AD$1:INDIRECT("$AD$"&amp;ROW($AD437)-1))), 1)+
INDEX($AE:$AE, LOOKUP(2, 1 / ($AE$1:INDIRECT("$AE$"&amp;ROW($AE437)-1) &lt;&gt; ""),ROW($AE$1:INDIRECT("$AE$"&amp;ROW($AD437)-1))), 1)+
INDEX($AE:$AF, LOOKUP(2, 1 / ($AF$1:INDIRECT("$AF$"&amp;ROW($AF437)-1) &lt;&gt; ""),ROW($AF$1:INDIRECT("$AF$"&amp;ROW($AD437)-1))), 1)+
INDEX($AG:$AG, LOOKUP(2, 1 / ($AG$1:INDIRECT("$AG$"&amp;ROW($AG437)-1) &lt;&gt; ""),ROW($AG$1:INDIRECT("$AG$"&amp;ROW($AD437)-1))), 1)+
INDEX($AH:$AH, LOOKUP(2, 1 / ($AH$1:INDIRECT("$AH$"&amp;ROW($AH437)-1) &lt;&gt; ""),ROW($AH$1:INDIRECT("$AH$"&amp;ROW($AD437)-1))), 1)&gt;=510,0,
IF(INDEX($AC:$AC, LOOKUP(2, 1 / ($AC$1:INDIRECT("$AC$"&amp;ROW($AC437)-1) &lt;&gt; ""),ROW($AC$1:INDIRECT("$AC$"&amp;ROW($AC437)-1))), 1)&gt;=255,0,
VLOOKUP(INDIRECT("$G$"&amp;LOOKUP(2, 1 / ($AC$1:INDIRECT("$AC$"&amp;ROW($AC437)-1) &lt;&gt; ""),ROW($AC$1:INDIRECT("$AC$"&amp;ROW($AC437)-1)))), 'EV and Base'!$A$1:$N$671, 3, FALSE))))</f>
        <v>12</v>
      </c>
      <c r="AD437" s="2" cm="1">
        <f t="array" aca="1" ref="AD437" ca="1">IF(NOT(ISNUMBER(INDEX($A:$A, LOOKUP(2, 1 / ($A$1:INDIRECT("$A$"&amp;ROW($A437)) &lt;&gt; ""),ROW($A$1:INDIRECT("$A$"&amp;ROW($A437)))), 1))), "",
INDEX($AD:$AD, LOOKUP(2, 1 / ($AD$1:INDIRECT("$AD$"&amp;ROW($AD437)-1) &lt;&gt; ""),ROW($AD$1:INDIRECT("$AD$"&amp;ROW($AD437)-1))), 1)+
IF(INDEX($AC:$AC, LOOKUP(2, 1 / ($AC$1:INDIRECT("$AC$"&amp;ROW($AC437)-1) &lt;&gt; ""),ROW($AC$1:INDIRECT("$AC$"&amp;ROW($AC437)-1))), 1)+
INDEX($AD:$AD, LOOKUP(2, 1 / ($AD$1:INDIRECT("$AD$"&amp;ROW($AD437)-1) &lt;&gt; ""),ROW($AD$1:INDIRECT("$AD$"&amp;ROW($AD437)-1))), 1)+
INDEX($AE:$AE, LOOKUP(2, 1 / ($AE$1:INDIRECT("$AE$"&amp;ROW($AE437)-1) &lt;&gt; ""),ROW($AE$1:INDIRECT("$AE$"&amp;ROW($AD437)-1))), 1)+
INDEX($AE:$AF, LOOKUP(2, 1 / ($AF$1:INDIRECT("$AF$"&amp;ROW($AF437)-1) &lt;&gt; ""),ROW($AF$1:INDIRECT("$AF$"&amp;ROW($AD437)-1))), 1)+
INDEX($AG:$AG, LOOKUP(2, 1 / ($AG$1:INDIRECT("$AG$"&amp;ROW($AG437)-1) &lt;&gt; ""),ROW($AG$1:INDIRECT("$AG$"&amp;ROW($AD437)-1))), 1)+
INDEX($AH:$AH, LOOKUP(2, 1 / ($AH$1:INDIRECT("$AH$"&amp;ROW($AH437)-1) &lt;&gt; ""),ROW($AH$1:INDIRECT("$AH$"&amp;ROW($AD437)-1))), 1)&gt;=510,0,
IF(INDEX($AD:$AD, LOOKUP(2, 1 / ($AD$1:INDIRECT("$AD$"&amp;ROW($AD437)-1) &lt;&gt; ""),ROW($AD$1:INDIRECT("$AD$"&amp;ROW($AD437)-1))), 1)&gt;=255,0,
VLOOKUP(INDIRECT("$G$"&amp;LOOKUP(2, 1 / ($AD$1:INDIRECT("$AD$"&amp;ROW($AD437)-1) &lt;&gt; ""),ROW($AD$1:INDIRECT("$AD$"&amp;ROW($AD437)-1)))), 'EV and Base'!$A$1:$N$671, 4, FALSE))))</f>
        <v>147</v>
      </c>
      <c r="AE437" s="2" cm="1">
        <f t="array" aca="1" ref="AE437" ca="1">IF(NOT(ISNUMBER(INDEX($A:$A,LOOKUP(2,1/($A$1:INDIRECT("$A$"&amp;ROW($A437))&lt;&gt;""),ROW($A$1:INDIRECT("$A$"&amp;ROW($A437)))),1))),"",
INDEX($AE:$AE,LOOKUP(2,1/($AE$1:INDIRECT("$AE$"&amp;ROW($AE437)-1)&lt;&gt;""),ROW($AE$1:INDIRECT("$AE$"&amp;ROW($AE437)-1))),1)+
IF(INDEX($AC:$AC,LOOKUP(2,1/($AC$1:INDIRECT("$AC$"&amp;ROW($AC437)-1)&lt;&gt;""),ROW($AC$1:INDIRECT("$AC$"&amp;ROW($AC437)-1))),1)+
INDEX($AD:$AD,LOOKUP(2,1/($AD$1:INDIRECT("$AD$"&amp;ROW($AD437)-1)&lt;&gt;""),ROW($AD$1:INDIRECT("$AD$"&amp;ROW($AD437)-1))),1)+
INDEX($AE:$AE,LOOKUP(2,1/($AE$1:INDIRECT("$AE$"&amp;ROW($AE437)-1)&lt;&gt;""),ROW($AE$1:INDIRECT("$AE$"&amp;ROW($AD437)-1))),1)+
INDEX($AE:$AF,LOOKUP(2,1/($AF$1:INDIRECT("$AF$"&amp;ROW($AF437)-1)&lt;&gt;""),ROW($AF$1:INDIRECT("$AF$"&amp;ROW($AD437)-1))),1)+
INDEX($AG:$AG,LOOKUP(2,1/($AG$1:INDIRECT("$AG$"&amp;ROW($AG437)-1)&lt;&gt;""),ROW($AG$1:INDIRECT("$AG$"&amp;ROW($AD437)-1))),1)+
INDEX($AH:$AH,LOOKUP(2,1/($AH$1:INDIRECT("$AH$"&amp;ROW($AH437)-1)&lt;&gt;""),ROW($AH$1:INDIRECT("$AH$"&amp;ROW($AD437)-1))),1)&gt;=510,0,
IF(INDEX($AE:$AE,LOOKUP(2,1/($AE$1:INDIRECT("$AE$"&amp;ROW($AE437)-1)&lt;&gt;""),ROW($AE$1:INDIRECT("$AE$"&amp;ROW($AE437)-1))),1)&gt;=255,0,
VLOOKUP(INDIRECT("$G$"&amp;LOOKUP(2,1/($AE$1:INDIRECT("$AE$"&amp;ROW($AE437)-1)&lt;&gt;""),ROW($AE$1:INDIRECT("$AE$"&amp;ROW($AE437)-1)))),'EV and Base'!$A$1:$N$671,5,FALSE))))</f>
        <v>11</v>
      </c>
      <c r="AF437" s="2" cm="1">
        <f t="array" aca="1" ref="AF437" ca="1">IF(NOT(ISNUMBER(INDEX($A:$A, LOOKUP(2, 1 / ($A$1:INDIRECT("$A$"&amp;ROW($A437)) &lt;&gt; ""),ROW($A$1:INDIRECT("$A$"&amp;ROW($A437)))), 1))), "",
INDEX($AF:$AF, LOOKUP(2, 1 / ($AF$1:INDIRECT("$AF$"&amp;ROW($AF437)-1) &lt;&gt; ""),ROW($AF$1:INDIRECT("$AF$"&amp;ROW($AF437)-1))), 1)+
IF(INDEX($AC:$AC, LOOKUP(2, 1 / ($AC$1:INDIRECT("$AC$"&amp;ROW($AC437)-1) &lt;&gt; ""),ROW($AC$1:INDIRECT("$AC$"&amp;ROW($AC437)-1))), 1)+
INDEX($AD:$AD, LOOKUP(2, 1 / ($AD$1:INDIRECT("$AD$"&amp;ROW($AD437)-1) &lt;&gt; ""),ROW($AD$1:INDIRECT("$AD$"&amp;ROW($AD437)-1))), 1)+
INDEX($AE:$AE, LOOKUP(2, 1 / ($AE$1:INDIRECT("$AE$"&amp;ROW($AE437)-1) &lt;&gt; ""),ROW($AE$1:INDIRECT("$AE$"&amp;ROW($AD437)-1))), 1)+
INDEX($AE:$AF, LOOKUP(2, 1 / ($AF$1:INDIRECT("$AF$"&amp;ROW($AF437)-1) &lt;&gt; ""),ROW($AF$1:INDIRECT("$AF$"&amp;ROW($AD437)-1))), 1)+
INDEX($AG:$AG, LOOKUP(2, 1 / ($AG$1:INDIRECT("$AG$"&amp;ROW($AG437)-1) &lt;&gt; ""),ROW($AG$1:INDIRECT("$AG$"&amp;ROW($AD437)-1))), 1)+
INDEX($AH:$AH, LOOKUP(2, 1 / ($AH$1:INDIRECT("$AH$"&amp;ROW($AH437)-1) &lt;&gt; ""),ROW($AH$1:INDIRECT("$AH$"&amp;ROW($AD437)-1))), 1)&gt;=510,0,
IF(INDEX($AF:$AF, LOOKUP(2, 1 / ($AF$1:INDIRECT("$AF$"&amp;ROW($AF437)-1) &lt;&gt; ""),ROW($AF$1:INDIRECT("$AF$"&amp;ROW($AF437)-1))), 1)&gt;=255,0,
VLOOKUP(INDIRECT("$G$"&amp;LOOKUP(2, 1 / ($AF$1:INDIRECT("$AF$"&amp;ROW($AF437)-1) &lt;&gt; ""),ROW($AF$1:INDIRECT("$AF$"&amp;ROW($AF437)-1)))), 'EV and Base'!$A$1:$N$671, 6, FALSE))))</f>
        <v>24</v>
      </c>
      <c r="AG437" s="2" cm="1">
        <f t="array" aca="1" ref="AG437" ca="1">IF(NOT(ISNUMBER(INDEX($A:$A, LOOKUP(2, 1 / ($A$1:INDIRECT("$A$"&amp;ROW($A437)) &lt;&gt; ""),ROW($A$1:INDIRECT("$A$"&amp;ROW($A437)))), 1))), "",
INDEX($AG:$AG, LOOKUP(2, 1 / ($AG$1:INDIRECT("$AG$"&amp;ROW($AG437)-1) &lt;&gt; ""),ROW($AG$1:INDIRECT("$AG$"&amp;ROW($AG437)-1))), 1)+
IF(INDEX($AC:$AC, LOOKUP(2, 1 / ($AC$1:INDIRECT("$AC$"&amp;ROW($AC437)-1) &lt;&gt; ""),ROW($AC$1:INDIRECT("$AC$"&amp;ROW($AC437)-1))), 1)+
INDEX($AD:$AD, LOOKUP(2, 1 / ($AD$1:INDIRECT("$AD$"&amp;ROW($AD437)-1) &lt;&gt; ""),ROW($AD$1:INDIRECT("$AD$"&amp;ROW($AD437)-1))), 1)+
INDEX($AE:$AE, LOOKUP(2, 1 / ($AE$1:INDIRECT("$AE$"&amp;ROW($AE437)-1) &lt;&gt; ""),ROW($AE$1:INDIRECT("$AE$"&amp;ROW($AD437)-1))), 1)+
INDEX($AE:$AF, LOOKUP(2, 1 / ($AF$1:INDIRECT("$AF$"&amp;ROW($AF437)-1) &lt;&gt; ""),ROW($AF$1:INDIRECT("$AF$"&amp;ROW($AD437)-1))), 1)+
INDEX($AG:$AG, LOOKUP(2, 1 / ($AG$1:INDIRECT("$AG$"&amp;ROW($AG437)-1) &lt;&gt; ""),ROW($AG$1:INDIRECT("$AG$"&amp;ROW($AD437)-1))), 1)+
INDEX($AH:$AH, LOOKUP(2, 1 / ($AH$1:INDIRECT("$AH$"&amp;ROW($AH437)-1) &lt;&gt; ""),ROW($AH$1:INDIRECT("$AH$"&amp;ROW($AD437)-1))), 1)&gt;=510,0,
IF(INDEX($AG:$AG, LOOKUP(2, 1 / ($AG$1:INDIRECT("$AG$"&amp;ROW($AG437)-1) &lt;&gt; ""),ROW($AG$1:INDIRECT("$AG$"&amp;ROW($AG437)-1))), 1)&gt;=255,0,
VLOOKUP(INDIRECT("$G$"&amp;LOOKUP(2, 1 / ($AG$1:INDIRECT("$AG$"&amp;ROW($AG437)-1) &lt;&gt; ""),ROW($AG$1:INDIRECT("$AG$"&amp;ROW($AG437)-1)))), 'EV and Base'!$A$1:$N$671, 7, FALSE))))</f>
        <v>6</v>
      </c>
      <c r="AH437" s="24" cm="1">
        <f t="array" aca="1" ref="AH437" ca="1">IF(NOT(ISNUMBER(INDEX($A:$A,LOOKUP(2,1/($A$1:INDIRECT("$A$"&amp;ROW($A437))&lt;&gt;""),ROW($A$1:INDIRECT("$A$"&amp;ROW($A437)))),1))),"",
INDEX($AH:$AH,LOOKUP(2,1/($AH$1:INDIRECT("$AH$"&amp;ROW($AH437)-1)&lt;&gt;""),ROW($AH$1:INDIRECT("$AH$"&amp;ROW($AH437)-1))),1)+
IF(INDEX($AC:$AC,LOOKUP(2,1/($AC$1:INDIRECT("$AC$"&amp;ROW($AC437)-1)&lt;&gt;""),ROW($AC$1:INDIRECT("$AC$"&amp;ROW($AC437)-1))),1)+
INDEX($AD:$AD,LOOKUP(2,1/($AD$1:INDIRECT("$AD$"&amp;ROW($AD437)-1)&lt;&gt;""),ROW($AD$1:INDIRECT("$AD$"&amp;ROW($AD437)-1))),1)+
INDEX($AE:$AE,LOOKUP(2,1/($AE$1:INDIRECT("$AE$"&amp;ROW($AE437)-1)&lt;&gt;""),ROW($AE$1:INDIRECT("$AE$"&amp;ROW($AD437)-1))),1)+
INDEX($AE:$AF,LOOKUP(2,1/($AF$1:INDIRECT("$AF$"&amp;ROW($AF437)-1)&lt;&gt;""),ROW($AF$1:INDIRECT("$AF$"&amp;ROW($AD437)-1))),1)+
INDEX($AG:$AG,LOOKUP(2,1/($AG$1:INDIRECT("$AG$"&amp;ROW($AG437)-1)&lt;&gt;""),ROW($AG$1:INDIRECT("$AG$"&amp;ROW($AD437)-1))),1)+
INDEX($AH:$AH,LOOKUP(2,1/($AH$1:INDIRECT("$AH$"&amp;ROW($AH437)-1)&lt;&gt;""),ROW($AH$1:INDIRECT("$AH$"&amp;ROW($AD437)-1))),1)&gt;=510,0,
IF(INDEX($AH:$AH,LOOKUP(2,1/($AH$1:INDIRECT("$AH$"&amp;ROW($AH437)-1)&lt;&gt;""),ROW($AH$1:INDIRECT("$AH$"&amp;ROW($AH437)-1))),1)&gt;=255,0,
VLOOKUP(INDIRECT("$G$"&amp;LOOKUP(2,1/($AH$1:INDIRECT("$AH$"&amp;ROW($AH437)-1)&lt;&gt;""),ROW($AH$1:INDIRECT("$AH$"&amp;ROW($AH437)-1)))),'EV and Base'!$A$1:$N$671,8,FALSE))))</f>
        <v>76</v>
      </c>
      <c r="AI437" s="29" cm="1">
        <f t="array" aca="1" ref="AI437" ca="1">IF(NOT(ISNUMBER(INDEX($A:$A,LOOKUP(2,1/($A$1:INDIRECT("$A$"&amp;ROW($A437))&lt;&gt;""),ROW($A$1:INDIRECT("$A$"&amp;ROW($A437)))),1))),"",
ROUNDDOWN((((2*VLOOKUP($AA437,'EV and Base'!$A$1:$N$671,9,FALSE))+31+ROUNDDOWN($AC437/4,0))*$AB437)/100,0)+$AB437+10)</f>
        <v>180</v>
      </c>
      <c r="AJ437" s="21" cm="1">
        <f t="array" aca="1" ref="AJ437" ca="1">IF(NOT(ISNUMBER(INDEX($A:$A, LOOKUP(2, 1 / ($A$1:INDIRECT("$A$"&amp;ROW($A437)) &lt;&gt; ""),ROW($A$1:INDIRECT("$A$"&amp;ROW($A437)))), 1))), "",
ROUNDDOWN((ROUNDDOWN((((2*VLOOKUP($AA437, 'EV and Base'!$A$1:$N$671, 10, FALSE))+31+ROUNDDOWN($AD437/4, 0))*$AB437)/100, 0)+5)*1.1, 0))</f>
        <v>169</v>
      </c>
      <c r="AK437" s="21" t="str" cm="1">
        <f t="array" aca="1" ref="AK437" ca="1">IF(NOT(ISNUMBER(INDEX($A:$A, LOOKUP(2, 1 / ($A$1:INDIRECT("$A$"&amp;ROW($A437)) &lt;&gt; ""),ROW($A$1:INDIRECT("$A$"&amp;ROW($A437)))), 1))), "",
ROUNDDOWN((ROUNDDOWN((((2*VLOOKUP($AA437, 'EV and Base'!$A$1:$N$671, 11, FALSE))+30+ROUNDDOWN($AE437/4, 0))*$AB437)/100, 0)+5), 0)
&amp;"-"&amp;
ROUNDDOWN((ROUNDDOWN((((2*VLOOKUP($AA437, 'EV and Base'!$A$1:$N$671, 11, FALSE))+31+ROUNDDOWN($AE437/4, 0))*$AB437)/100, 0)+5), 0))</f>
        <v>123-124</v>
      </c>
      <c r="AL437" s="21" t="str" cm="1">
        <f t="array" aca="1" ref="AL437" ca="1">IF(NOT(ISNUMBER(INDEX($A:$A, LOOKUP(2, 1 / ($A$1:INDIRECT("$A$"&amp;ROW($A437)) &lt;&gt; ""),ROW($A$1:INDIRECT("$A$"&amp;ROW($A437)))), 1))), "",
ROUNDDOWN((ROUNDDOWN((((2*VLOOKUP($AA437, 'EV and Base'!$A$1:$N$671, 12, FALSE))+0+ROUNDDOWN($AF437/4, 0))*$AB437)/100, 0)+5)*0.9, 0)
&amp;"-"&amp;
ROUNDDOWN((ROUNDDOWN((((2*VLOOKUP($AA437, 'EV and Base'!$A$1:$N$671, 12, FALSE))+31+ROUNDDOWN($AF437/4, 0))*$AB437)/100, 0)+5)*0.9, 0))</f>
        <v>52-68</v>
      </c>
      <c r="AM437" s="21" t="str" cm="1">
        <f t="array" aca="1" ref="AM437" ca="1">IF(NOT(ISNUMBER(INDEX($A:$A, LOOKUP(2, 1 / ($A$1:INDIRECT("$A$"&amp;ROW($A437)) &lt;&gt; ""),ROW($A$1:INDIRECT("$A$"&amp;ROW($A437)))), 1))), "",
ROUNDDOWN((ROUNDDOWN((((2*VLOOKUP($AA437, 'EV and Base'!$A$1:$N$671, 13, FALSE))+30+ROUNDDOWN($AG437/4, 0))*$AB437)/100, 0)+5), 0)
&amp;"-"&amp;
ROUNDDOWN((ROUNDDOWN((((2*VLOOKUP($AA437, 'EV and Base'!$A$1:$N$671, 13, FALSE))+31+ROUNDDOWN($AG437/4, 0))*$AB437)/100, 0)+5), 0))</f>
        <v>123-123</v>
      </c>
      <c r="AN437" s="25" cm="1">
        <f t="array" aca="1" ref="AN437" ca="1">IF(NOT(ISNUMBER(INDEX($A:$A, LOOKUP(2, 1 / ($A$1:INDIRECT("$A$"&amp;ROW($A437)) &lt;&gt; ""),ROW($A$1:INDIRECT("$A$"&amp;ROW($A437)))), 1))), "",
ROUNDDOWN((ROUNDDOWN((((2*VLOOKUP($AA437, 'EV and Base'!$A$1:$N$671, 14, FALSE))+31+ROUNDDOWN($AH437/4, 0))*$AB437)/100, 0)+5), 0))</f>
        <v>122</v>
      </c>
      <c r="AO437" s="23" cm="1">
        <f t="array" aca="1" ref="AO437" ca="1">IF(NOT(ISNUMBER(INDEX($A:$A, LOOKUP(2, 1 / ($A$1:INDIRECT("$A$"&amp;ROW($A437)) &lt;&gt; ""),ROW($A$1:INDIRECT("$A$"&amp;ROW($A437)))), 1))), "",
ROUNDDOWN((((2*VLOOKUP($AA437, 'EV and Base'!$A$1:$N$671, 9, FALSE))+31+ROUNDDOWN($AC437/4, 0))*$AB437)/100, 0)+$AB437+10)</f>
        <v>180</v>
      </c>
      <c r="AP437" s="2" cm="1">
        <f t="array" aca="1" ref="AP437" ca="1">IF(NOT(ISNUMBER(INDEX($A:$A, LOOKUP(2, 1 / ($A$1:INDIRECT("$A$"&amp;ROW($A437)) &lt;&gt; ""),ROW($A$1:INDIRECT("$A$"&amp;ROW($A437)))), 1))), "",
ROUNDDOWN((ROUNDDOWN((((2*VLOOKUP($AA437, 'EV and Base'!$A$1:$N$671, 10, FALSE))+31+ROUNDDOWN($AD437/4, 0))*$AB437)/100, 0)+5)*1.1, 0))</f>
        <v>169</v>
      </c>
      <c r="AQ437" s="2" cm="1">
        <f t="array" aca="1" ref="AQ437" ca="1">IF(NOT(ISNUMBER(INDEX($A:$A, LOOKUP(2, 1 / ($A$1:INDIRECT("$A$"&amp;ROW($A437)) &lt;&gt; ""),ROW($A$1:INDIRECT("$A$"&amp;ROW($A437)))), 1))), "",
ROUNDDOWN((ROUNDDOWN((((2*VLOOKUP($AA437, 'EV and Base'!$A$1:$N$671, 11, FALSE))+$AV$2+ROUNDDOWN($AE437/4, 0))*$AB437)/100, 0)+5), 0))</f>
        <v>124</v>
      </c>
      <c r="AR437" s="22" cm="1">
        <f t="array" aca="1" ref="AR437" ca="1">IF(NOT(ISNUMBER(INDEX($A:$A, LOOKUP(2, 1 / ($A$1:INDIRECT("$A$"&amp;ROW($A437)) &lt;&gt; ""),ROW($A$1:INDIRECT("$A$"&amp;ROW($A437)))), 1))), "",
ROUNDDOWN((ROUNDDOWN((((2*VLOOKUP($AA437, 'EV and Base'!$A$1:$N$671, 12, FALSE))+$AW$2+ROUNDDOWN($AF437/4, 0))*$AB437)/100, 0)+5)*0.9, 0))</f>
        <v>61</v>
      </c>
      <c r="AS437" s="2" cm="1">
        <f t="array" aca="1" ref="AS437" ca="1">IF(NOT(ISNUMBER(INDEX($A:$A, LOOKUP(2, 1 / ($A$1:INDIRECT("$A$"&amp;ROW($A437)) &lt;&gt; ""),ROW($A$1:INDIRECT("$A$"&amp;ROW($A437)))), 1))), "",
ROUNDDOWN((ROUNDDOWN((((2*VLOOKUP($AA437, 'EV and Base'!$A$1:$N$671, 13, FALSE))+$AX$2+ROUNDDOWN($AG437/4, 0))*$AB437)/100, 0)+5), 0))</f>
        <v>123</v>
      </c>
      <c r="AT437" s="24" cm="1">
        <f t="array" aca="1" ref="AT437" ca="1">IF(NOT(ISNUMBER(INDEX($A:$A, LOOKUP(2, 1 / ($A$1:INDIRECT("$A$"&amp;ROW($A437)) &lt;&gt; ""),ROW($A$1:INDIRECT("$A$"&amp;ROW($A437)))), 1))), "",
ROUNDDOWN((ROUNDDOWN((((2*VLOOKUP($AA437, 'EV and Base'!$A$1:$N$671, 14, FALSE))+31+ROUNDDOWN($AH437/4, 0))*$AB437)/100, 0)+5), 0))</f>
        <v>122</v>
      </c>
      <c r="AU437" s="28">
        <v>255</v>
      </c>
      <c r="AY437" cm="1">
        <f t="array" aca="1" ref="AY437" ca="1">IF(NOT(ISNUMBER(INDEX($A:$A,LOOKUP(2,1/($A$1:INDIRECT("$A$"&amp;ROW($A437))&lt;&gt;""),ROW($A$1:INDIRECT("$A$"&amp;ROW($A437)))),1))),"",
INDEX($AY:$AY,LOOKUP(2,1/($AY$1:INDIRECT("$AY$"&amp;ROW($AY437)-1)&lt;&gt;""),ROW($AY$1:INDIRECT("$AY$"&amp;ROW($AY437)-1))),1)+$BL437)</f>
        <v>169321</v>
      </c>
      <c r="AZ437" s="3" cm="1">
        <f t="array" aca="1" ref="AZ437" ca="1">IF(NOT(ISNUMBER(INDEX($A:$A, LOOKUP(2, 1 / ($A$1:INDIRECT("$A$"&amp;ROW($A437)) &lt;&gt; ""),ROW($A$1:INDIRECT("$A$"&amp;ROW($A437)))), 1))), "",
VLOOKUP(INDIRECT("$G$"&amp;LOOKUP(2, 1 / ($AY$1:INDIRECT("$AY$"&amp;ROW($AY437)-1) &lt;&gt; ""),ROW($AY$1:INDIRECT("$AY$"&amp;ROW($AY437)-1)))),'EV and Base'!A360:N1030,2,FALSE))</f>
        <v>144</v>
      </c>
      <c r="BA437" s="3" cm="1">
        <f t="array" aca="1" ref="BA437" ca="1">IF(NOT(ISNUMBER(INDEX($A:$A, LOOKUP(2, 1 / ($A$1:INDIRECT("$A$"&amp;ROW($A437)) &lt;&gt; ""),ROW($A$1:INDIRECT("$A$"&amp;ROW($A437)))), 1))), "",
INDIRECT("$I$"&amp;LOOKUP(2, 1 / ($AY$1:INDIRECT("$AY$"&amp;ROW($AY437)-1) &lt;&gt; ""),ROW($AY$1:INDIRECT("$AY$"&amp;ROW($AY437)-1)))))</f>
        <v>41</v>
      </c>
      <c r="BB437" s="1" cm="1">
        <f t="array" aca="1" ref="BB437" ca="1">IF(NOT(ISNUMBER(INDEX($A:$A, LOOKUP(2, 1 / ($A$1:INDIRECT("$A$"&amp;ROW($A437)) &lt;&gt; ""),ROW($A$1:INDIRECT("$A$"&amp;ROW($A437)))), 1))), "",
INDIRECT("$AB$"&amp;LOOKUP(2, 1 / ($AY$1:INDIRECT("$AY$"&amp;ROW($AY437)-1) &lt;&gt; ""),ROW($AY$1:INDIRECT("$AY$"&amp;ROW($AY437)-1)))))</f>
        <v>55</v>
      </c>
      <c r="BC437" s="3" cm="1">
        <f t="array" aca="1" ref="BC437" ca="1">IF(NOT(ISNUMBER(INDEX($A:$A,LOOKUP(2,1/($A$1:INDIRECT("$A$"&amp;ROW($A437))&lt;&gt;""),ROW($A$1:INDIRECT("$A$"&amp;ROW($A437)))),1))),"",
$BA437+$BA437+10)</f>
        <v>92</v>
      </c>
      <c r="BD437" s="3" cm="1">
        <f t="array" aca="1" ref="BD437" ca="1">IF(NOT(ISNUMBER(INDEX($A:$A,LOOKUP(2,1/($A$1:INDIRECT("$A$"&amp;ROW($A437))&lt;&gt;""),ROW($A$1:INDIRECT("$A$"&amp;ROW($A437)))),1))),"",
$BA437+$BB437+10)</f>
        <v>106</v>
      </c>
      <c r="BE437" s="3" cm="1">
        <f t="array" aca="1" ref="BE437" ca="1">IF(NOT(ISNUMBER(INDEX($A:$A,LOOKUP(2,1/($A$1:INDIRECT("$A$"&amp;ROW($A437))&lt;&gt;""),ROW($A$1:INDIRECT("$A$"&amp;ROW($A437)))),1))),"",
$BC437*$BC437)</f>
        <v>8464</v>
      </c>
      <c r="BF437" s="3" cm="1">
        <f t="array" aca="1" ref="BF437" ca="1">IF(NOT(ISNUMBER(INDEX($A:$A,LOOKUP(2,1/($A$1:INDIRECT("$A$"&amp;ROW($A437))&lt;&gt;""),ROW($A$1:INDIRECT("$A$"&amp;ROW($A437)))),1))),"",
$BD437*$BD437)</f>
        <v>11236</v>
      </c>
      <c r="BG437" s="3" cm="1">
        <f t="array" aca="1" ref="BG437" ca="1">IF(NOT(ISNUMBER(INDEX($A:$A,LOOKUP(2,1/($A$1:INDIRECT("$A$"&amp;ROW($A437))&lt;&gt;""),ROW($A$1:INDIRECT("$A$"&amp;ROW($A437)))),1))),"",
_xlfn.FLOOR.MATH(1.5*_xlfn.FLOOR.MATH($AZ437*BA437/5)))</f>
        <v>1770</v>
      </c>
      <c r="BH437" s="3" cm="1">
        <f t="array" aca="1" ref="BH437" ca="1">IF(NOT(ISNUMBER(INDEX($A:$A, LOOKUP(2, 1 / ($A$1:INDIRECT("$A$"&amp;ROW($A437)) &lt;&gt; ""),ROW($A$1:INDIRECT("$A$"&amp;ROW($A437)))), 1))), "",
_xlfn.FLOOR.MATH($BG437/IF(OR(INDIRECT("$C$"&amp;LOOKUP(2, 1 / ($AY$1:INDIRECT("$AY$"&amp;ROW($AY437)-1) &lt;&gt; ""),ROW($AY$1:INDIRECT("$AY$"&amp;ROW($AY437)-1))))="Multi",
INDIRECT("$C$"&amp;LOOKUP(2, 1 / ($AY$1:INDIRECT("$AY$"&amp;ROW($AY437)-1) &lt;&gt; ""),ROW($AY$1:INDIRECT("$AY$"&amp;ROW($AY437)-1))))="Double"),2,1)))</f>
        <v>1770</v>
      </c>
      <c r="BI437" s="3" cm="1">
        <f t="array" aca="1" ref="BI437" ca="1">IF(NOT(ISNUMBER(INDEX($A:$A,LOOKUP(2,1/($A$1:INDIRECT("$A$"&amp;ROW($A437))&lt;&gt;""),ROW($A$1:INDIRECT("$A$"&amp;ROW($A437)))),1))),"",
VLOOKUP($BC437,GameFreakSQRT!$A$1:$B$200,2,FALSE))</f>
        <v>39287</v>
      </c>
      <c r="BJ437" s="3" cm="1">
        <f t="array" aca="1" ref="BJ437" ca="1">IF(NOT(ISNUMBER(INDEX($A:$A,LOOKUP(2,1/($A$1:INDIRECT("$A$"&amp;ROW($A437))&lt;&gt;""),ROW($A$1:INDIRECT("$A$"&amp;ROW($A437)))),1))),"",
VLOOKUP($BD437,GameFreakSQRT!$A$1:$B$200,2,FALSE))</f>
        <v>42171</v>
      </c>
      <c r="BK437" s="3" cm="1">
        <f t="array" aca="1" ref="BK437" ca="1">IF(NOT(ISNUMBER(INDEX($A:$A,LOOKUP(2,1/($A$1:INDIRECT("$A$"&amp;ROW($A437))&lt;&gt;""),ROW($A$1:INDIRECT("$A$"&amp;ROW($A437)))),1))),"",
_xlfn.FLOOR.MATH((($BI437*$BE437)*$BH437)/($BJ437*$BF437))+1)</f>
        <v>1243</v>
      </c>
      <c r="BL437" s="3" cm="1">
        <f t="array" aca="1" ref="BL437" ca="1">IF(NOT(ISNUMBER(INDEX($A:$A,LOOKUP(2,1/($A$1:INDIRECT("$A$"&amp;ROW($A437))&lt;&gt;""),ROW($A$1:INDIRECT("$A$"&amp;ROW($A437)))),1))),"",
_xlfn.FLOOR.MATH($BK437*IF(NOT(INDIRECT("$Z$"&amp;LOOKUP(2, 1 / ($AY$1:INDIRECT("$AY$"&amp;ROW($AY437)-1) &lt;&gt; ""),ROW($AY$1:INDIRECT("$AY$"&amp;ROW($AY437)-1))))=""),1.5,1)))</f>
        <v>1864</v>
      </c>
      <c r="BM437" s="3" cm="1">
        <f t="array" aca="1" ref="BM437" ca="1">IF(NOT(ISNUMBER(INDEX($A:$A, LOOKUP(2, 1 / ($A$1:INDIRECT("$A$"&amp;ROW($A437)) &lt;&gt; ""),ROW($A$1:INDIRECT("$A$"&amp;ROW($A437)))), 1))), "",
INDIRECT("$Y$"&amp;LOOKUP(2, 1 / ($AY$1:INDIRECT("$AY$"&amp;ROW($AY437)-1) &lt;&gt; ""),ROW($AY$1:INDIRECT("$AY$"&amp;ROW($AY437)-1)))))</f>
        <v>1864</v>
      </c>
      <c r="BN437" s="3" t="b">
        <f t="shared" ca="1" si="37"/>
        <v>1</v>
      </c>
    </row>
    <row r="438" spans="1:66" x14ac:dyDescent="0.45">
      <c r="A438" s="69"/>
      <c r="B438" s="69"/>
      <c r="C438" s="69"/>
      <c r="D438" s="69"/>
      <c r="E438" s="69"/>
      <c r="F438" s="56">
        <v>3</v>
      </c>
      <c r="G438" s="2" t="s">
        <v>712</v>
      </c>
      <c r="H438" s="2" t="s">
        <v>50</v>
      </c>
      <c r="I438" s="2">
        <v>43</v>
      </c>
      <c r="J438" s="2" t="s">
        <v>85</v>
      </c>
      <c r="K438" s="2" t="s">
        <v>527</v>
      </c>
      <c r="L438" s="2" t="s">
        <v>53</v>
      </c>
      <c r="M438" s="2" t="s">
        <v>694</v>
      </c>
      <c r="N438" s="2" t="s">
        <v>418</v>
      </c>
      <c r="O438" s="2" t="s">
        <v>711</v>
      </c>
      <c r="P438" s="2" t="s">
        <v>154</v>
      </c>
      <c r="Q438" s="2">
        <v>24</v>
      </c>
      <c r="R438" s="2">
        <f>_xlfn.FLOOR.MATH((((2*VLOOKUP(G438, 'EV and Base'!$A$1:$N$671, 9, FALSE))+$Q438)*$I438)/100)+$I438+10</f>
        <v>128</v>
      </c>
      <c r="S438" s="2">
        <f>_xlfn.FLOOR.MATH((_xlfn.FLOOR.MATH((((2*VLOOKUP($G438, 'EV and Base'!$A$1:$N$671, 10, FALSE))+$Q438)*$I438)/100)+5)*
IF(OR($J438="Lonely", $J438="Brave", $J438="Adamant", $J438="Naughty"), 1.1,
IF(OR($J438="Bold", $J438="Timid", $J438="Modest", $J438="Calm"), 0.9, 1)))</f>
        <v>141</v>
      </c>
      <c r="T438" s="2">
        <f>_xlfn.FLOOR.MATH((_xlfn.FLOOR.MATH((((2*VLOOKUP($G438, 'EV and Base'!$A$1:$N$671, 11, FALSE))+$Q438)*$I438)/100)+5)*
IF(OR($J438="Bold", $J438="Relaxed", $J438="Impish", $J438="Lax"), 1.1,
IF(OR($J438="Lonely", $J438="Hasty", $J438="Mild", $J438="Gentle"), 0.9, 1)))</f>
        <v>82</v>
      </c>
      <c r="U438" s="2">
        <f>_xlfn.FLOOR.MATH((_xlfn.FLOOR.MATH((((2*VLOOKUP($G438, 'EV and Base'!$A$1:$N$671, 12, FALSE))+$Q438)*$I438)/100)+5)*
IF(OR($J438="Modest", $J438="Mild", $J438="Quiet", $J438="Rash"), 1.1,
IF(OR($J438="Adamant", $J438="Impish", $J438="Jolly", $J438="Careful"), 0.9, 1)))</f>
        <v>66</v>
      </c>
      <c r="V438" s="2">
        <f>_xlfn.FLOOR.MATH((_xlfn.FLOOR.MATH((((2*VLOOKUP($G438, 'EV and Base'!$A$1:$N$671, 13, FALSE))+$Q438)*$I438)/100)+5)*
IF(OR($J438="Calm", $J438="Gentle", $J438="Sassy", $J438="Careful"), 1.1,
IF(OR($J438="Naughty", $J438="Lax", $J438="Naive", $J438="Rash"), 0.9, 1)))</f>
        <v>82</v>
      </c>
      <c r="W438" s="2">
        <f>_xlfn.FLOOR.MATH((_xlfn.FLOOR.MATH((((2*VLOOKUP($G438, 'EV and Base'!$A$1:$N$671, 14, FALSE))+$Q438)*$I438)/100)+5)*
IF(OR($J438="Timid", $J438="Hasty", $J438="Jolly", $J438="Naive"), 1.1,
IF(OR($J438="Brave", $J438="Relaxed", $J438="Quiet", $J438="Sassy"), 0.9, 1)))</f>
        <v>98</v>
      </c>
      <c r="X438" s="68"/>
      <c r="Y438" s="1">
        <v>3421</v>
      </c>
      <c r="Z438" s="1">
        <v>1</v>
      </c>
      <c r="AA438" s="23" t="str" cm="1">
        <f t="array" aca="1" ref="AA438" ca="1">IF(NOT(ISNUMBER(INDEX($A:$A,LOOKUP(2,1/($A$1:INDIRECT("$A$"&amp;ROW($A438))&lt;&gt;""),ROW($A$1:INDIRECT("$A$"&amp;ROW($A438)))),1))),"",
IF(NOT(ISNUMBER($A438)),$AA437,
IF($AB438&lt;16,"Lillipup",
IF($AB438&lt;32,"Herdier",
"Stoutland"))))</f>
        <v>Stoutland</v>
      </c>
      <c r="AB438" s="25" cm="1">
        <f t="array" aca="1" ref="AB438" ca="1">IF(NOT(ISNUMBER(INDEX($A:$A, LOOKUP(2, 1 / ($A$1:INDIRECT("$A$"&amp;ROW($A438)) &lt;&gt; ""),ROW($A$1:INDIRECT("$A$"&amp;ROW($A438)))), 1))), "",
VLOOKUP($AY438,'Medium-Slow'!$A$1:$B$101,2,TRUE))</f>
        <v>56</v>
      </c>
      <c r="AC438" s="23" cm="1">
        <f t="array" aca="1" ref="AC438" ca="1">IF(NOT(ISNUMBER(INDEX($A:$A, LOOKUP(2, 1 / ($A$1:INDIRECT("$A$"&amp;ROW($A438)) &lt;&gt; ""),ROW($A$1:INDIRECT("$A$"&amp;ROW($A438)))), 1))), "",
INDEX($AC:$AC, LOOKUP(2, 1 / ($AC$1:INDIRECT("$AC$"&amp;ROW($AC438)-1) &lt;&gt; ""),ROW($AC$1:INDIRECT("$AC$"&amp;ROW($AC438)-1))), 1)+
IF(INDEX($AC:$AC, LOOKUP(2, 1 / ($AC$1:INDIRECT("$AC$"&amp;ROW($AC438)-1) &lt;&gt; ""),ROW($AC$1:INDIRECT("$AC$"&amp;ROW($AC438)-1))), 1)+
INDEX($AD:$AD, LOOKUP(2, 1 / ($AD$1:INDIRECT("$AD$"&amp;ROW($AD438)-1) &lt;&gt; ""),ROW($AD$1:INDIRECT("$AD$"&amp;ROW($AD438)-1))), 1)+
INDEX($AE:$AE, LOOKUP(2, 1 / ($AE$1:INDIRECT("$AE$"&amp;ROW($AE438)-1) &lt;&gt; ""),ROW($AE$1:INDIRECT("$AE$"&amp;ROW($AD438)-1))), 1)+
INDEX($AE:$AF, LOOKUP(2, 1 / ($AF$1:INDIRECT("$AF$"&amp;ROW($AF438)-1) &lt;&gt; ""),ROW($AF$1:INDIRECT("$AF$"&amp;ROW($AD438)-1))), 1)+
INDEX($AG:$AG, LOOKUP(2, 1 / ($AG$1:INDIRECT("$AG$"&amp;ROW($AG438)-1) &lt;&gt; ""),ROW($AG$1:INDIRECT("$AG$"&amp;ROW($AD438)-1))), 1)+
INDEX($AH:$AH, LOOKUP(2, 1 / ($AH$1:INDIRECT("$AH$"&amp;ROW($AH438)-1) &lt;&gt; ""),ROW($AH$1:INDIRECT("$AH$"&amp;ROW($AD438)-1))), 1)&gt;=510,0,
IF(INDEX($AC:$AC, LOOKUP(2, 1 / ($AC$1:INDIRECT("$AC$"&amp;ROW($AC438)-1) &lt;&gt; ""),ROW($AC$1:INDIRECT("$AC$"&amp;ROW($AC438)-1))), 1)&gt;=255,0,
VLOOKUP(INDIRECT("$G$"&amp;LOOKUP(2, 1 / ($AC$1:INDIRECT("$AC$"&amp;ROW($AC438)-1) &lt;&gt; ""),ROW($AC$1:INDIRECT("$AC$"&amp;ROW($AC438)-1)))), 'EV and Base'!$A$1:$N$671, 3, FALSE))))</f>
        <v>12</v>
      </c>
      <c r="AD438" s="2" cm="1">
        <f t="array" aca="1" ref="AD438" ca="1">IF(NOT(ISNUMBER(INDEX($A:$A, LOOKUP(2, 1 / ($A$1:INDIRECT("$A$"&amp;ROW($A438)) &lt;&gt; ""),ROW($A$1:INDIRECT("$A$"&amp;ROW($A438)))), 1))), "",
INDEX($AD:$AD, LOOKUP(2, 1 / ($AD$1:INDIRECT("$AD$"&amp;ROW($AD438)-1) &lt;&gt; ""),ROW($AD$1:INDIRECT("$AD$"&amp;ROW($AD438)-1))), 1)+
IF(INDEX($AC:$AC, LOOKUP(2, 1 / ($AC$1:INDIRECT("$AC$"&amp;ROW($AC438)-1) &lt;&gt; ""),ROW($AC$1:INDIRECT("$AC$"&amp;ROW($AC438)-1))), 1)+
INDEX($AD:$AD, LOOKUP(2, 1 / ($AD$1:INDIRECT("$AD$"&amp;ROW($AD438)-1) &lt;&gt; ""),ROW($AD$1:INDIRECT("$AD$"&amp;ROW($AD438)-1))), 1)+
INDEX($AE:$AE, LOOKUP(2, 1 / ($AE$1:INDIRECT("$AE$"&amp;ROW($AE438)-1) &lt;&gt; ""),ROW($AE$1:INDIRECT("$AE$"&amp;ROW($AD438)-1))), 1)+
INDEX($AE:$AF, LOOKUP(2, 1 / ($AF$1:INDIRECT("$AF$"&amp;ROW($AF438)-1) &lt;&gt; ""),ROW($AF$1:INDIRECT("$AF$"&amp;ROW($AD438)-1))), 1)+
INDEX($AG:$AG, LOOKUP(2, 1 / ($AG$1:INDIRECT("$AG$"&amp;ROW($AG438)-1) &lt;&gt; ""),ROW($AG$1:INDIRECT("$AG$"&amp;ROW($AD438)-1))), 1)+
INDEX($AH:$AH, LOOKUP(2, 1 / ($AH$1:INDIRECT("$AH$"&amp;ROW($AH438)-1) &lt;&gt; ""),ROW($AH$1:INDIRECT("$AH$"&amp;ROW($AD438)-1))), 1)&gt;=510,0,
IF(INDEX($AD:$AD, LOOKUP(2, 1 / ($AD$1:INDIRECT("$AD$"&amp;ROW($AD438)-1) &lt;&gt; ""),ROW($AD$1:INDIRECT("$AD$"&amp;ROW($AD438)-1))), 1)&gt;=255,0,
VLOOKUP(INDIRECT("$G$"&amp;LOOKUP(2, 1 / ($AD$1:INDIRECT("$AD$"&amp;ROW($AD438)-1) &lt;&gt; ""),ROW($AD$1:INDIRECT("$AD$"&amp;ROW($AD438)-1)))), 'EV and Base'!$A$1:$N$671, 4, FALSE))))</f>
        <v>149</v>
      </c>
      <c r="AE438" s="2" cm="1">
        <f t="array" aca="1" ref="AE438" ca="1">IF(NOT(ISNUMBER(INDEX($A:$A,LOOKUP(2,1/($A$1:INDIRECT("$A$"&amp;ROW($A438))&lt;&gt;""),ROW($A$1:INDIRECT("$A$"&amp;ROW($A438)))),1))),"",
INDEX($AE:$AE,LOOKUP(2,1/($AE$1:INDIRECT("$AE$"&amp;ROW($AE438)-1)&lt;&gt;""),ROW($AE$1:INDIRECT("$AE$"&amp;ROW($AE438)-1))),1)+
IF(INDEX($AC:$AC,LOOKUP(2,1/($AC$1:INDIRECT("$AC$"&amp;ROW($AC438)-1)&lt;&gt;""),ROW($AC$1:INDIRECT("$AC$"&amp;ROW($AC438)-1))),1)+
INDEX($AD:$AD,LOOKUP(2,1/($AD$1:INDIRECT("$AD$"&amp;ROW($AD438)-1)&lt;&gt;""),ROW($AD$1:INDIRECT("$AD$"&amp;ROW($AD438)-1))),1)+
INDEX($AE:$AE,LOOKUP(2,1/($AE$1:INDIRECT("$AE$"&amp;ROW($AE438)-1)&lt;&gt;""),ROW($AE$1:INDIRECT("$AE$"&amp;ROW($AD438)-1))),1)+
INDEX($AE:$AF,LOOKUP(2,1/($AF$1:INDIRECT("$AF$"&amp;ROW($AF438)-1)&lt;&gt;""),ROW($AF$1:INDIRECT("$AF$"&amp;ROW($AD438)-1))),1)+
INDEX($AG:$AG,LOOKUP(2,1/($AG$1:INDIRECT("$AG$"&amp;ROW($AG438)-1)&lt;&gt;""),ROW($AG$1:INDIRECT("$AG$"&amp;ROW($AD438)-1))),1)+
INDEX($AH:$AH,LOOKUP(2,1/($AH$1:INDIRECT("$AH$"&amp;ROW($AH438)-1)&lt;&gt;""),ROW($AH$1:INDIRECT("$AH$"&amp;ROW($AD438)-1))),1)&gt;=510,0,
IF(INDEX($AE:$AE,LOOKUP(2,1/($AE$1:INDIRECT("$AE$"&amp;ROW($AE438)-1)&lt;&gt;""),ROW($AE$1:INDIRECT("$AE$"&amp;ROW($AE438)-1))),1)&gt;=255,0,
VLOOKUP(INDIRECT("$G$"&amp;LOOKUP(2,1/($AE$1:INDIRECT("$AE$"&amp;ROW($AE438)-1)&lt;&gt;""),ROW($AE$1:INDIRECT("$AE$"&amp;ROW($AE438)-1)))),'EV and Base'!$A$1:$N$671,5,FALSE))))</f>
        <v>11</v>
      </c>
      <c r="AF438" s="2" cm="1">
        <f t="array" aca="1" ref="AF438" ca="1">IF(NOT(ISNUMBER(INDEX($A:$A, LOOKUP(2, 1 / ($A$1:INDIRECT("$A$"&amp;ROW($A438)) &lt;&gt; ""),ROW($A$1:INDIRECT("$A$"&amp;ROW($A438)))), 1))), "",
INDEX($AF:$AF, LOOKUP(2, 1 / ($AF$1:INDIRECT("$AF$"&amp;ROW($AF438)-1) &lt;&gt; ""),ROW($AF$1:INDIRECT("$AF$"&amp;ROW($AF438)-1))), 1)+
IF(INDEX($AC:$AC, LOOKUP(2, 1 / ($AC$1:INDIRECT("$AC$"&amp;ROW($AC438)-1) &lt;&gt; ""),ROW($AC$1:INDIRECT("$AC$"&amp;ROW($AC438)-1))), 1)+
INDEX($AD:$AD, LOOKUP(2, 1 / ($AD$1:INDIRECT("$AD$"&amp;ROW($AD438)-1) &lt;&gt; ""),ROW($AD$1:INDIRECT("$AD$"&amp;ROW($AD438)-1))), 1)+
INDEX($AE:$AE, LOOKUP(2, 1 / ($AE$1:INDIRECT("$AE$"&amp;ROW($AE438)-1) &lt;&gt; ""),ROW($AE$1:INDIRECT("$AE$"&amp;ROW($AD438)-1))), 1)+
INDEX($AE:$AF, LOOKUP(2, 1 / ($AF$1:INDIRECT("$AF$"&amp;ROW($AF438)-1) &lt;&gt; ""),ROW($AF$1:INDIRECT("$AF$"&amp;ROW($AD438)-1))), 1)+
INDEX($AG:$AG, LOOKUP(2, 1 / ($AG$1:INDIRECT("$AG$"&amp;ROW($AG438)-1) &lt;&gt; ""),ROW($AG$1:INDIRECT("$AG$"&amp;ROW($AD438)-1))), 1)+
INDEX($AH:$AH, LOOKUP(2, 1 / ($AH$1:INDIRECT("$AH$"&amp;ROW($AH438)-1) &lt;&gt; ""),ROW($AH$1:INDIRECT("$AH$"&amp;ROW($AD438)-1))), 1)&gt;=510,0,
IF(INDEX($AF:$AF, LOOKUP(2, 1 / ($AF$1:INDIRECT("$AF$"&amp;ROW($AF438)-1) &lt;&gt; ""),ROW($AF$1:INDIRECT("$AF$"&amp;ROW($AF438)-1))), 1)&gt;=255,0,
VLOOKUP(INDIRECT("$G$"&amp;LOOKUP(2, 1 / ($AF$1:INDIRECT("$AF$"&amp;ROW($AF438)-1) &lt;&gt; ""),ROW($AF$1:INDIRECT("$AF$"&amp;ROW($AF438)-1)))), 'EV and Base'!$A$1:$N$671, 6, FALSE))))</f>
        <v>24</v>
      </c>
      <c r="AG438" s="2" cm="1">
        <f t="array" aca="1" ref="AG438" ca="1">IF(NOT(ISNUMBER(INDEX($A:$A, LOOKUP(2, 1 / ($A$1:INDIRECT("$A$"&amp;ROW($A438)) &lt;&gt; ""),ROW($A$1:INDIRECT("$A$"&amp;ROW($A438)))), 1))), "",
INDEX($AG:$AG, LOOKUP(2, 1 / ($AG$1:INDIRECT("$AG$"&amp;ROW($AG438)-1) &lt;&gt; ""),ROW($AG$1:INDIRECT("$AG$"&amp;ROW($AG438)-1))), 1)+
IF(INDEX($AC:$AC, LOOKUP(2, 1 / ($AC$1:INDIRECT("$AC$"&amp;ROW($AC438)-1) &lt;&gt; ""),ROW($AC$1:INDIRECT("$AC$"&amp;ROW($AC438)-1))), 1)+
INDEX($AD:$AD, LOOKUP(2, 1 / ($AD$1:INDIRECT("$AD$"&amp;ROW($AD438)-1) &lt;&gt; ""),ROW($AD$1:INDIRECT("$AD$"&amp;ROW($AD438)-1))), 1)+
INDEX($AE:$AE, LOOKUP(2, 1 / ($AE$1:INDIRECT("$AE$"&amp;ROW($AE438)-1) &lt;&gt; ""),ROW($AE$1:INDIRECT("$AE$"&amp;ROW($AD438)-1))), 1)+
INDEX($AE:$AF, LOOKUP(2, 1 / ($AF$1:INDIRECT("$AF$"&amp;ROW($AF438)-1) &lt;&gt; ""),ROW($AF$1:INDIRECT("$AF$"&amp;ROW($AD438)-1))), 1)+
INDEX($AG:$AG, LOOKUP(2, 1 / ($AG$1:INDIRECT("$AG$"&amp;ROW($AG438)-1) &lt;&gt; ""),ROW($AG$1:INDIRECT("$AG$"&amp;ROW($AD438)-1))), 1)+
INDEX($AH:$AH, LOOKUP(2, 1 / ($AH$1:INDIRECT("$AH$"&amp;ROW($AH438)-1) &lt;&gt; ""),ROW($AH$1:INDIRECT("$AH$"&amp;ROW($AD438)-1))), 1)&gt;=510,0,
IF(INDEX($AG:$AG, LOOKUP(2, 1 / ($AG$1:INDIRECT("$AG$"&amp;ROW($AG438)-1) &lt;&gt; ""),ROW($AG$1:INDIRECT("$AG$"&amp;ROW($AG438)-1))), 1)&gt;=255,0,
VLOOKUP(INDIRECT("$G$"&amp;LOOKUP(2, 1 / ($AG$1:INDIRECT("$AG$"&amp;ROW($AG438)-1) &lt;&gt; ""),ROW($AG$1:INDIRECT("$AG$"&amp;ROW($AG438)-1)))), 'EV and Base'!$A$1:$N$671, 7, FALSE))))</f>
        <v>6</v>
      </c>
      <c r="AH438" s="24" cm="1">
        <f t="array" aca="1" ref="AH438" ca="1">IF(NOT(ISNUMBER(INDEX($A:$A,LOOKUP(2,1/($A$1:INDIRECT("$A$"&amp;ROW($A438))&lt;&gt;""),ROW($A$1:INDIRECT("$A$"&amp;ROW($A438)))),1))),"",
INDEX($AH:$AH,LOOKUP(2,1/($AH$1:INDIRECT("$AH$"&amp;ROW($AH438)-1)&lt;&gt;""),ROW($AH$1:INDIRECT("$AH$"&amp;ROW($AH438)-1))),1)+
IF(INDEX($AC:$AC,LOOKUP(2,1/($AC$1:INDIRECT("$AC$"&amp;ROW($AC438)-1)&lt;&gt;""),ROW($AC$1:INDIRECT("$AC$"&amp;ROW($AC438)-1))),1)+
INDEX($AD:$AD,LOOKUP(2,1/($AD$1:INDIRECT("$AD$"&amp;ROW($AD438)-1)&lt;&gt;""),ROW($AD$1:INDIRECT("$AD$"&amp;ROW($AD438)-1))),1)+
INDEX($AE:$AE,LOOKUP(2,1/($AE$1:INDIRECT("$AE$"&amp;ROW($AE438)-1)&lt;&gt;""),ROW($AE$1:INDIRECT("$AE$"&amp;ROW($AD438)-1))),1)+
INDEX($AE:$AF,LOOKUP(2,1/($AF$1:INDIRECT("$AF$"&amp;ROW($AF438)-1)&lt;&gt;""),ROW($AF$1:INDIRECT("$AF$"&amp;ROW($AD438)-1))),1)+
INDEX($AG:$AG,LOOKUP(2,1/($AG$1:INDIRECT("$AG$"&amp;ROW($AG438)-1)&lt;&gt;""),ROW($AG$1:INDIRECT("$AG$"&amp;ROW($AD438)-1))),1)+
INDEX($AH:$AH,LOOKUP(2,1/($AH$1:INDIRECT("$AH$"&amp;ROW($AH438)-1)&lt;&gt;""),ROW($AH$1:INDIRECT("$AH$"&amp;ROW($AD438)-1))),1)&gt;=510,0,
IF(INDEX($AH:$AH,LOOKUP(2,1/($AH$1:INDIRECT("$AH$"&amp;ROW($AH438)-1)&lt;&gt;""),ROW($AH$1:INDIRECT("$AH$"&amp;ROW($AH438)-1))),1)&gt;=255,0,
VLOOKUP(INDIRECT("$G$"&amp;LOOKUP(2,1/($AH$1:INDIRECT("$AH$"&amp;ROW($AH438)-1)&lt;&gt;""),ROW($AH$1:INDIRECT("$AH$"&amp;ROW($AH438)-1)))),'EV and Base'!$A$1:$N$671,8,FALSE))))</f>
        <v>76</v>
      </c>
      <c r="AI438" s="29" cm="1">
        <f t="array" aca="1" ref="AI438" ca="1">IF(NOT(ISNUMBER(INDEX($A:$A,LOOKUP(2,1/($A$1:INDIRECT("$A$"&amp;ROW($A438))&lt;&gt;""),ROW($A$1:INDIRECT("$A$"&amp;ROW($A438)))),1))),"",
ROUNDDOWN((((2*VLOOKUP($AA438,'EV and Base'!$A$1:$N$671,9,FALSE))+31+ROUNDDOWN($AC438/4,0))*$AB438)/100,0)+$AB438+10)</f>
        <v>180</v>
      </c>
      <c r="AJ438" s="21" cm="1">
        <f t="array" aca="1" ref="AJ438" ca="1">IF(NOT(ISNUMBER(INDEX($A:$A, LOOKUP(2, 1 / ($A$1:INDIRECT("$A$"&amp;ROW($A438)) &lt;&gt; ""),ROW($A$1:INDIRECT("$A$"&amp;ROW($A438)))), 1))), "",
ROUNDDOWN((ROUNDDOWN((((2*VLOOKUP($AA438, 'EV and Base'!$A$1:$N$671, 10, FALSE))+31+ROUNDDOWN($AD438/4, 0))*$AB438)/100, 0)+5)*1.1, 0))</f>
        <v>170</v>
      </c>
      <c r="AK438" s="21" t="str" cm="1">
        <f t="array" aca="1" ref="AK438" ca="1">IF(NOT(ISNUMBER(INDEX($A:$A, LOOKUP(2, 1 / ($A$1:INDIRECT("$A$"&amp;ROW($A438)) &lt;&gt; ""),ROW($A$1:INDIRECT("$A$"&amp;ROW($A438)))), 1))), "",
ROUNDDOWN((ROUNDDOWN((((2*VLOOKUP($AA438, 'EV and Base'!$A$1:$N$671, 11, FALSE))+30+ROUNDDOWN($AE438/4, 0))*$AB438)/100, 0)+5), 0)
&amp;"-"&amp;
ROUNDDOWN((ROUNDDOWN((((2*VLOOKUP($AA438, 'EV and Base'!$A$1:$N$671, 11, FALSE))+31+ROUNDDOWN($AE438/4, 0))*$AB438)/100, 0)+5), 0))</f>
        <v>123-124</v>
      </c>
      <c r="AL438" s="21" t="str" cm="1">
        <f t="array" aca="1" ref="AL438" ca="1">IF(NOT(ISNUMBER(INDEX($A:$A, LOOKUP(2, 1 / ($A$1:INDIRECT("$A$"&amp;ROW($A438)) &lt;&gt; ""),ROW($A$1:INDIRECT("$A$"&amp;ROW($A438)))), 1))), "",
ROUNDDOWN((ROUNDDOWN((((2*VLOOKUP($AA438, 'EV and Base'!$A$1:$N$671, 12, FALSE))+0+ROUNDDOWN($AF438/4, 0))*$AB438)/100, 0)+5)*0.9, 0)
&amp;"-"&amp;
ROUNDDOWN((ROUNDDOWN((((2*VLOOKUP($AA438, 'EV and Base'!$A$1:$N$671, 12, FALSE))+31+ROUNDDOWN($AF438/4, 0))*$AB438)/100, 0)+5)*0.9, 0))</f>
        <v>52-68</v>
      </c>
      <c r="AM438" s="21" t="str" cm="1">
        <f t="array" aca="1" ref="AM438" ca="1">IF(NOT(ISNUMBER(INDEX($A:$A, LOOKUP(2, 1 / ($A$1:INDIRECT("$A$"&amp;ROW($A438)) &lt;&gt; ""),ROW($A$1:INDIRECT("$A$"&amp;ROW($A438)))), 1))), "",
ROUNDDOWN((ROUNDDOWN((((2*VLOOKUP($AA438, 'EV and Base'!$A$1:$N$671, 13, FALSE))+30+ROUNDDOWN($AG438/4, 0))*$AB438)/100, 0)+5), 0)
&amp;"-"&amp;
ROUNDDOWN((ROUNDDOWN((((2*VLOOKUP($AA438, 'EV and Base'!$A$1:$N$671, 13, FALSE))+31+ROUNDDOWN($AG438/4, 0))*$AB438)/100, 0)+5), 0))</f>
        <v>123-123</v>
      </c>
      <c r="AN438" s="25" cm="1">
        <f t="array" aca="1" ref="AN438" ca="1">IF(NOT(ISNUMBER(INDEX($A:$A, LOOKUP(2, 1 / ($A$1:INDIRECT("$A$"&amp;ROW($A438)) &lt;&gt; ""),ROW($A$1:INDIRECT("$A$"&amp;ROW($A438)))), 1))), "",
ROUNDDOWN((ROUNDDOWN((((2*VLOOKUP($AA438, 'EV and Base'!$A$1:$N$671, 14, FALSE))+31+ROUNDDOWN($AH438/4, 0))*$AB438)/100, 0)+5), 0))</f>
        <v>122</v>
      </c>
      <c r="AO438" s="23" cm="1">
        <f t="array" aca="1" ref="AO438" ca="1">IF(NOT(ISNUMBER(INDEX($A:$A, LOOKUP(2, 1 / ($A$1:INDIRECT("$A$"&amp;ROW($A438)) &lt;&gt; ""),ROW($A$1:INDIRECT("$A$"&amp;ROW($A438)))), 1))), "",
ROUNDDOWN((((2*VLOOKUP($AA438, 'EV and Base'!$A$1:$N$671, 9, FALSE))+31+ROUNDDOWN($AC438/4, 0))*$AB438)/100, 0)+$AB438+10)</f>
        <v>180</v>
      </c>
      <c r="AP438" s="2" cm="1">
        <f t="array" aca="1" ref="AP438" ca="1">IF(NOT(ISNUMBER(INDEX($A:$A, LOOKUP(2, 1 / ($A$1:INDIRECT("$A$"&amp;ROW($A438)) &lt;&gt; ""),ROW($A$1:INDIRECT("$A$"&amp;ROW($A438)))), 1))), "",
ROUNDDOWN((ROUNDDOWN((((2*VLOOKUP($AA438, 'EV and Base'!$A$1:$N$671, 10, FALSE))+31+ROUNDDOWN($AD438/4, 0))*$AB438)/100, 0)+5)*1.1, 0))</f>
        <v>170</v>
      </c>
      <c r="AQ438" s="2" cm="1">
        <f t="array" aca="1" ref="AQ438" ca="1">IF(NOT(ISNUMBER(INDEX($A:$A, LOOKUP(2, 1 / ($A$1:INDIRECT("$A$"&amp;ROW($A438)) &lt;&gt; ""),ROW($A$1:INDIRECT("$A$"&amp;ROW($A438)))), 1))), "",
ROUNDDOWN((ROUNDDOWN((((2*VLOOKUP($AA438, 'EV and Base'!$A$1:$N$671, 11, FALSE))+$AV$2+ROUNDDOWN($AE438/4, 0))*$AB438)/100, 0)+5), 0))</f>
        <v>124</v>
      </c>
      <c r="AR438" s="22" cm="1">
        <f t="array" aca="1" ref="AR438" ca="1">IF(NOT(ISNUMBER(INDEX($A:$A, LOOKUP(2, 1 / ($A$1:INDIRECT("$A$"&amp;ROW($A438)) &lt;&gt; ""),ROW($A$1:INDIRECT("$A$"&amp;ROW($A438)))), 1))), "",
ROUNDDOWN((ROUNDDOWN((((2*VLOOKUP($AA438, 'EV and Base'!$A$1:$N$671, 12, FALSE))+$AW$2+ROUNDDOWN($AF438/4, 0))*$AB438)/100, 0)+5)*0.9, 0))</f>
        <v>61</v>
      </c>
      <c r="AS438" s="2" cm="1">
        <f t="array" aca="1" ref="AS438" ca="1">IF(NOT(ISNUMBER(INDEX($A:$A, LOOKUP(2, 1 / ($A$1:INDIRECT("$A$"&amp;ROW($A438)) &lt;&gt; ""),ROW($A$1:INDIRECT("$A$"&amp;ROW($A438)))), 1))), "",
ROUNDDOWN((ROUNDDOWN((((2*VLOOKUP($AA438, 'EV and Base'!$A$1:$N$671, 13, FALSE))+$AX$2+ROUNDDOWN($AG438/4, 0))*$AB438)/100, 0)+5), 0))</f>
        <v>123</v>
      </c>
      <c r="AT438" s="24" cm="1">
        <f t="array" aca="1" ref="AT438" ca="1">IF(NOT(ISNUMBER(INDEX($A:$A, LOOKUP(2, 1 / ($A$1:INDIRECT("$A$"&amp;ROW($A438)) &lt;&gt; ""),ROW($A$1:INDIRECT("$A$"&amp;ROW($A438)))), 1))), "",
ROUNDDOWN((ROUNDDOWN((((2*VLOOKUP($AA438, 'EV and Base'!$A$1:$N$671, 14, FALSE))+31+ROUNDDOWN($AH438/4, 0))*$AB438)/100, 0)+5), 0))</f>
        <v>122</v>
      </c>
      <c r="AU438" s="28">
        <v>255</v>
      </c>
      <c r="AY438" cm="1">
        <f t="array" aca="1" ref="AY438" ca="1">IF(NOT(ISNUMBER(INDEX($A:$A,LOOKUP(2,1/($A$1:INDIRECT("$A$"&amp;ROW($A438))&lt;&gt;""),ROW($A$1:INDIRECT("$A$"&amp;ROW($A438)))),1))),"",
INDEX($AY:$AY,LOOKUP(2,1/($AY$1:INDIRECT("$AY$"&amp;ROW($AY438)-1)&lt;&gt;""),ROW($AY$1:INDIRECT("$AY$"&amp;ROW($AY438)-1))),1)+$BL438)</f>
        <v>171472</v>
      </c>
      <c r="AZ438" s="3" cm="1">
        <f t="array" aca="1" ref="AZ438" ca="1">IF(NOT(ISNUMBER(INDEX($A:$A, LOOKUP(2, 1 / ($A$1:INDIRECT("$A$"&amp;ROW($A438)) &lt;&gt; ""),ROW($A$1:INDIRECT("$A$"&amp;ROW($A438)))), 1))), "",
VLOOKUP(INDIRECT("$G$"&amp;LOOKUP(2, 1 / ($AY$1:INDIRECT("$AY$"&amp;ROW($AY438)-1) &lt;&gt; ""),ROW($AY$1:INDIRECT("$AY$"&amp;ROW($AY438)-1)))),'EV and Base'!A361:N1031,2,FALSE))</f>
        <v>170</v>
      </c>
      <c r="BA438" s="3" cm="1">
        <f t="array" aca="1" ref="BA438" ca="1">IF(NOT(ISNUMBER(INDEX($A:$A, LOOKUP(2, 1 / ($A$1:INDIRECT("$A$"&amp;ROW($A438)) &lt;&gt; ""),ROW($A$1:INDIRECT("$A$"&amp;ROW($A438)))), 1))), "",
INDIRECT("$I$"&amp;LOOKUP(2, 1 / ($AY$1:INDIRECT("$AY$"&amp;ROW($AY438)-1) &lt;&gt; ""),ROW($AY$1:INDIRECT("$AY$"&amp;ROW($AY438)-1)))))</f>
        <v>41</v>
      </c>
      <c r="BB438" s="1" cm="1">
        <f t="array" aca="1" ref="BB438" ca="1">IF(NOT(ISNUMBER(INDEX($A:$A, LOOKUP(2, 1 / ($A$1:INDIRECT("$A$"&amp;ROW($A438)) &lt;&gt; ""),ROW($A$1:INDIRECT("$A$"&amp;ROW($A438)))), 1))), "",
INDIRECT("$AB$"&amp;LOOKUP(2, 1 / ($AY$1:INDIRECT("$AY$"&amp;ROW($AY438)-1) &lt;&gt; ""),ROW($AY$1:INDIRECT("$AY$"&amp;ROW($AY438)-1)))))</f>
        <v>56</v>
      </c>
      <c r="BC438" s="3" cm="1">
        <f t="array" aca="1" ref="BC438" ca="1">IF(NOT(ISNUMBER(INDEX($A:$A,LOOKUP(2,1/($A$1:INDIRECT("$A$"&amp;ROW($A438))&lt;&gt;""),ROW($A$1:INDIRECT("$A$"&amp;ROW($A438)))),1))),"",
$BA438+$BA438+10)</f>
        <v>92</v>
      </c>
      <c r="BD438" s="3" cm="1">
        <f t="array" aca="1" ref="BD438" ca="1">IF(NOT(ISNUMBER(INDEX($A:$A,LOOKUP(2,1/($A$1:INDIRECT("$A$"&amp;ROW($A438))&lt;&gt;""),ROW($A$1:INDIRECT("$A$"&amp;ROW($A438)))),1))),"",
$BA438+$BB438+10)</f>
        <v>107</v>
      </c>
      <c r="BE438" s="3" cm="1">
        <f t="array" aca="1" ref="BE438" ca="1">IF(NOT(ISNUMBER(INDEX($A:$A,LOOKUP(2,1/($A$1:INDIRECT("$A$"&amp;ROW($A438))&lt;&gt;""),ROW($A$1:INDIRECT("$A$"&amp;ROW($A438)))),1))),"",
$BC438*$BC438)</f>
        <v>8464</v>
      </c>
      <c r="BF438" s="3" cm="1">
        <f t="array" aca="1" ref="BF438" ca="1">IF(NOT(ISNUMBER(INDEX($A:$A,LOOKUP(2,1/($A$1:INDIRECT("$A$"&amp;ROW($A438))&lt;&gt;""),ROW($A$1:INDIRECT("$A$"&amp;ROW($A438)))),1))),"",
$BD438*$BD438)</f>
        <v>11449</v>
      </c>
      <c r="BG438" s="3" cm="1">
        <f t="array" aca="1" ref="BG438" ca="1">IF(NOT(ISNUMBER(INDEX($A:$A,LOOKUP(2,1/($A$1:INDIRECT("$A$"&amp;ROW($A438))&lt;&gt;""),ROW($A$1:INDIRECT("$A$"&amp;ROW($A438)))),1))),"",
_xlfn.FLOOR.MATH(1.5*_xlfn.FLOOR.MATH($AZ438*BA438/5)))</f>
        <v>2091</v>
      </c>
      <c r="BH438" s="3" cm="1">
        <f t="array" aca="1" ref="BH438" ca="1">IF(NOT(ISNUMBER(INDEX($A:$A, LOOKUP(2, 1 / ($A$1:INDIRECT("$A$"&amp;ROW($A438)) &lt;&gt; ""),ROW($A$1:INDIRECT("$A$"&amp;ROW($A438)))), 1))), "",
_xlfn.FLOOR.MATH($BG438/IF(OR(INDIRECT("$C$"&amp;LOOKUP(2, 1 / ($AY$1:INDIRECT("$AY$"&amp;ROW($AY438)-1) &lt;&gt; ""),ROW($AY$1:INDIRECT("$AY$"&amp;ROW($AY438)-1))))="Multi",
INDIRECT("$C$"&amp;LOOKUP(2, 1 / ($AY$1:INDIRECT("$AY$"&amp;ROW($AY438)-1) &lt;&gt; ""),ROW($AY$1:INDIRECT("$AY$"&amp;ROW($AY438)-1))))="Double"),2,1)))</f>
        <v>2091</v>
      </c>
      <c r="BI438" s="3" cm="1">
        <f t="array" aca="1" ref="BI438" ca="1">IF(NOT(ISNUMBER(INDEX($A:$A,LOOKUP(2,1/($A$1:INDIRECT("$A$"&amp;ROW($A438))&lt;&gt;""),ROW($A$1:INDIRECT("$A$"&amp;ROW($A438)))),1))),"",
VLOOKUP($BC438,GameFreakSQRT!$A$1:$B$200,2,FALSE))</f>
        <v>39287</v>
      </c>
      <c r="BJ438" s="3" cm="1">
        <f t="array" aca="1" ref="BJ438" ca="1">IF(NOT(ISNUMBER(INDEX($A:$A,LOOKUP(2,1/($A$1:INDIRECT("$A$"&amp;ROW($A438))&lt;&gt;""),ROW($A$1:INDIRECT("$A$"&amp;ROW($A438)))),1))),"",
VLOOKUP($BD438,GameFreakSQRT!$A$1:$B$200,2,FALSE))</f>
        <v>42369</v>
      </c>
      <c r="BK438" s="3" cm="1">
        <f t="array" aca="1" ref="BK438" ca="1">IF(NOT(ISNUMBER(INDEX($A:$A,LOOKUP(2,1/($A$1:INDIRECT("$A$"&amp;ROW($A438))&lt;&gt;""),ROW($A$1:INDIRECT("$A$"&amp;ROW($A438)))),1))),"",
_xlfn.FLOOR.MATH((($BI438*$BE438)*$BH438)/($BJ438*$BF438))+1)</f>
        <v>1434</v>
      </c>
      <c r="BL438" s="3" cm="1">
        <f t="array" aca="1" ref="BL438" ca="1">IF(NOT(ISNUMBER(INDEX($A:$A,LOOKUP(2,1/($A$1:INDIRECT("$A$"&amp;ROW($A438))&lt;&gt;""),ROW($A$1:INDIRECT("$A$"&amp;ROW($A438)))),1))),"",
_xlfn.FLOOR.MATH($BK438*IF(NOT(INDIRECT("$Z$"&amp;LOOKUP(2, 1 / ($AY$1:INDIRECT("$AY$"&amp;ROW($AY438)-1) &lt;&gt; ""),ROW($AY$1:INDIRECT("$AY$"&amp;ROW($AY438)-1))))=""),1.5,1)))</f>
        <v>2151</v>
      </c>
      <c r="BM438" s="3" cm="1">
        <f t="array" aca="1" ref="BM438" ca="1">IF(NOT(ISNUMBER(INDEX($A:$A, LOOKUP(2, 1 / ($A$1:INDIRECT("$A$"&amp;ROW($A438)) &lt;&gt; ""),ROW($A$1:INDIRECT("$A$"&amp;ROW($A438)))), 1))), "",
INDIRECT("$Y$"&amp;LOOKUP(2, 1 / ($AY$1:INDIRECT("$AY$"&amp;ROW($AY438)-1) &lt;&gt; ""),ROW($AY$1:INDIRECT("$AY$"&amp;ROW($AY438)-1)))))</f>
        <v>2151</v>
      </c>
      <c r="BN438" s="3" t="b">
        <f t="shared" ca="1" si="37"/>
        <v>1</v>
      </c>
    </row>
    <row r="439" spans="1:66" x14ac:dyDescent="0.45">
      <c r="A439" s="66" t="s">
        <v>75</v>
      </c>
      <c r="B439" s="69" t="s">
        <v>713</v>
      </c>
      <c r="C439" s="69" t="s">
        <v>46</v>
      </c>
      <c r="D439" s="69" t="s">
        <v>714</v>
      </c>
      <c r="E439" s="69" t="s">
        <v>48</v>
      </c>
      <c r="F439" s="56">
        <v>1</v>
      </c>
      <c r="G439" s="2" t="s">
        <v>715</v>
      </c>
      <c r="H439" s="2" t="s">
        <v>77</v>
      </c>
      <c r="I439" s="2">
        <v>39</v>
      </c>
      <c r="J439" s="2" t="s">
        <v>92</v>
      </c>
      <c r="K439" s="2" t="s">
        <v>281</v>
      </c>
      <c r="L439" s="2" t="s">
        <v>53</v>
      </c>
      <c r="M439" s="2" t="s">
        <v>254</v>
      </c>
      <c r="N439" s="2" t="s">
        <v>645</v>
      </c>
      <c r="O439" s="2" t="s">
        <v>528</v>
      </c>
      <c r="P439" s="2" t="s">
        <v>177</v>
      </c>
      <c r="Q439" s="2">
        <v>12</v>
      </c>
      <c r="R439" s="2">
        <f>_xlfn.FLOOR.MATH((((2*VLOOKUP(G439, 'EV and Base'!$A$1:$N$671, 9, FALSE))+$Q439)*$I439)/100)+$I439+10</f>
        <v>104</v>
      </c>
      <c r="S439" s="2">
        <f>_xlfn.FLOOR.MATH((_xlfn.FLOOR.MATH((((2*VLOOKUP($G439, 'EV and Base'!$A$1:$N$671, 10, FALSE))+$Q439)*$I439)/100)+5)*
IF(OR($J439="Lonely", $J439="Brave", $J439="Adamant", $J439="Naughty"), 1.1,
IF(OR($J439="Bold", $J439="Timid", $J439="Modest", $J439="Calm"), 0.9, 1)))</f>
        <v>71</v>
      </c>
      <c r="T439" s="2">
        <f>_xlfn.FLOOR.MATH((_xlfn.FLOOR.MATH((((2*VLOOKUP($G439, 'EV and Base'!$A$1:$N$671, 11, FALSE))+$Q439)*$I439)/100)+5)*
IF(OR($J439="Bold", $J439="Relaxed", $J439="Impish", $J439="Lax"), 1.1,
IF(OR($J439="Lonely", $J439="Hasty", $J439="Mild", $J439="Gentle"), 0.9, 1)))</f>
        <v>99</v>
      </c>
      <c r="U439" s="2">
        <f>_xlfn.FLOOR.MATH((_xlfn.FLOOR.MATH((((2*VLOOKUP($G439, 'EV and Base'!$A$1:$N$671, 12, FALSE))+$Q439)*$I439)/100)+5)*
IF(OR($J439="Modest", $J439="Mild", $J439="Quiet", $J439="Rash"), 1.1,
IF(OR($J439="Adamant", $J439="Impish", $J439="Jolly", $J439="Careful"), 0.9, 1)))</f>
        <v>48</v>
      </c>
      <c r="V439" s="2">
        <f>_xlfn.FLOOR.MATH((_xlfn.FLOOR.MATH((((2*VLOOKUP($G439, 'EV and Base'!$A$1:$N$671, 13, FALSE))+$Q439)*$I439)/100)+5)*
IF(OR($J439="Calm", $J439="Gentle", $J439="Sassy", $J439="Careful"), 1.1,
IF(OR($J439="Naughty", $J439="Lax", $J439="Naive", $J439="Rash"), 0.9, 1)))</f>
        <v>99</v>
      </c>
      <c r="W439" s="2">
        <f>_xlfn.FLOOR.MATH((_xlfn.FLOOR.MATH((((2*VLOOKUP($G439, 'EV and Base'!$A$1:$N$671, 14, FALSE))+$Q439)*$I439)/100)+5)*
IF(OR($J439="Timid", $J439="Hasty", $J439="Jolly", $J439="Naive"), 1.1,
IF(OR($J439="Brave", $J439="Relaxed", $J439="Quiet", $J439="Sassy"), 0.9, 1)))</f>
        <v>54</v>
      </c>
      <c r="X439" s="66">
        <v>1248</v>
      </c>
      <c r="Z439" s="1">
        <v>1</v>
      </c>
      <c r="AA439" s="23" t="str" cm="1">
        <f t="array" aca="1" ref="AA439" ca="1">IF(NOT(ISNUMBER(INDEX($A:$A,LOOKUP(2,1/($A$1:INDIRECT("$A$"&amp;ROW($A439))&lt;&gt;""),ROW($A$1:INDIRECT("$A$"&amp;ROW($A439)))),1))),"",
IF(NOT(ISNUMBER($A439)),$AA438,
IF($AB439&lt;16,"Lillipup",
IF($AB439&lt;32,"Herdier",
"Stoutland"))))</f>
        <v/>
      </c>
      <c r="AB439" s="25" t="str" cm="1">
        <f t="array" aca="1" ref="AB439" ca="1">IF(NOT(ISNUMBER(INDEX($A:$A, LOOKUP(2, 1 / ($A$1:INDIRECT("$A$"&amp;ROW($A439)) &lt;&gt; ""),ROW($A$1:INDIRECT("$A$"&amp;ROW($A439)))), 1))), "",
VLOOKUP($AY439,'Medium-Slow'!$A$1:$B$101,2,TRUE))</f>
        <v/>
      </c>
      <c r="AC439" s="23" t="str" cm="1">
        <f t="array" aca="1" ref="AC439" ca="1">IF(NOT(ISNUMBER(INDEX($A:$A, LOOKUP(2, 1 / ($A$1:INDIRECT("$A$"&amp;ROW($A439)) &lt;&gt; ""),ROW($A$1:INDIRECT("$A$"&amp;ROW($A439)))), 1))), "",
INDEX($AC:$AC, LOOKUP(2, 1 / ($AC$1:INDIRECT("$AC$"&amp;ROW($AC439)-1) &lt;&gt; ""),ROW($AC$1:INDIRECT("$AC$"&amp;ROW($AC439)-1))), 1)+
IF(INDEX($AC:$AC, LOOKUP(2, 1 / ($AC$1:INDIRECT("$AC$"&amp;ROW($AC439)-1) &lt;&gt; ""),ROW($AC$1:INDIRECT("$AC$"&amp;ROW($AC439)-1))), 1)+
INDEX($AD:$AD, LOOKUP(2, 1 / ($AD$1:INDIRECT("$AD$"&amp;ROW($AD439)-1) &lt;&gt; ""),ROW($AD$1:INDIRECT("$AD$"&amp;ROW($AD439)-1))), 1)+
INDEX($AE:$AE, LOOKUP(2, 1 / ($AE$1:INDIRECT("$AE$"&amp;ROW($AE439)-1) &lt;&gt; ""),ROW($AE$1:INDIRECT("$AE$"&amp;ROW($AD439)-1))), 1)+
INDEX($AE:$AF, LOOKUP(2, 1 / ($AF$1:INDIRECT("$AF$"&amp;ROW($AF439)-1) &lt;&gt; ""),ROW($AF$1:INDIRECT("$AF$"&amp;ROW($AD439)-1))), 1)+
INDEX($AG:$AG, LOOKUP(2, 1 / ($AG$1:INDIRECT("$AG$"&amp;ROW($AG439)-1) &lt;&gt; ""),ROW($AG$1:INDIRECT("$AG$"&amp;ROW($AD439)-1))), 1)+
INDEX($AH:$AH, LOOKUP(2, 1 / ($AH$1:INDIRECT("$AH$"&amp;ROW($AH439)-1) &lt;&gt; ""),ROW($AH$1:INDIRECT("$AH$"&amp;ROW($AD439)-1))), 1)&gt;=510,0,
IF(INDEX($AC:$AC, LOOKUP(2, 1 / ($AC$1:INDIRECT("$AC$"&amp;ROW($AC439)-1) &lt;&gt; ""),ROW($AC$1:INDIRECT("$AC$"&amp;ROW($AC439)-1))), 1)&gt;=255,0,
VLOOKUP(INDIRECT("$G$"&amp;LOOKUP(2, 1 / ($AC$1:INDIRECT("$AC$"&amp;ROW($AC439)-1) &lt;&gt; ""),ROW($AC$1:INDIRECT("$AC$"&amp;ROW($AC439)-1)))), 'EV and Base'!$A$1:$N$671, 3, FALSE))))</f>
        <v/>
      </c>
      <c r="AD439" s="2" t="str" cm="1">
        <f t="array" aca="1" ref="AD439" ca="1">IF(NOT(ISNUMBER(INDEX($A:$A, LOOKUP(2, 1 / ($A$1:INDIRECT("$A$"&amp;ROW($A439)) &lt;&gt; ""),ROW($A$1:INDIRECT("$A$"&amp;ROW($A439)))), 1))), "",
INDEX($AD:$AD, LOOKUP(2, 1 / ($AD$1:INDIRECT("$AD$"&amp;ROW($AD439)-1) &lt;&gt; ""),ROW($AD$1:INDIRECT("$AD$"&amp;ROW($AD439)-1))), 1)+
IF(INDEX($AC:$AC, LOOKUP(2, 1 / ($AC$1:INDIRECT("$AC$"&amp;ROW($AC439)-1) &lt;&gt; ""),ROW($AC$1:INDIRECT("$AC$"&amp;ROW($AC439)-1))), 1)+
INDEX($AD:$AD, LOOKUP(2, 1 / ($AD$1:INDIRECT("$AD$"&amp;ROW($AD439)-1) &lt;&gt; ""),ROW($AD$1:INDIRECT("$AD$"&amp;ROW($AD439)-1))), 1)+
INDEX($AE:$AE, LOOKUP(2, 1 / ($AE$1:INDIRECT("$AE$"&amp;ROW($AE439)-1) &lt;&gt; ""),ROW($AE$1:INDIRECT("$AE$"&amp;ROW($AD439)-1))), 1)+
INDEX($AE:$AF, LOOKUP(2, 1 / ($AF$1:INDIRECT("$AF$"&amp;ROW($AF439)-1) &lt;&gt; ""),ROW($AF$1:INDIRECT("$AF$"&amp;ROW($AD439)-1))), 1)+
INDEX($AG:$AG, LOOKUP(2, 1 / ($AG$1:INDIRECT("$AG$"&amp;ROW($AG439)-1) &lt;&gt; ""),ROW($AG$1:INDIRECT("$AG$"&amp;ROW($AD439)-1))), 1)+
INDEX($AH:$AH, LOOKUP(2, 1 / ($AH$1:INDIRECT("$AH$"&amp;ROW($AH439)-1) &lt;&gt; ""),ROW($AH$1:INDIRECT("$AH$"&amp;ROW($AD439)-1))), 1)&gt;=510,0,
IF(INDEX($AD:$AD, LOOKUP(2, 1 / ($AD$1:INDIRECT("$AD$"&amp;ROW($AD439)-1) &lt;&gt; ""),ROW($AD$1:INDIRECT("$AD$"&amp;ROW($AD439)-1))), 1)&gt;=255,0,
VLOOKUP(INDIRECT("$G$"&amp;LOOKUP(2, 1 / ($AD$1:INDIRECT("$AD$"&amp;ROW($AD439)-1) &lt;&gt; ""),ROW($AD$1:INDIRECT("$AD$"&amp;ROW($AD439)-1)))), 'EV and Base'!$A$1:$N$671, 4, FALSE))))</f>
        <v/>
      </c>
      <c r="AE439" s="2" t="str" cm="1">
        <f t="array" aca="1" ref="AE439" ca="1">IF(NOT(ISNUMBER(INDEX($A:$A,LOOKUP(2,1/($A$1:INDIRECT("$A$"&amp;ROW($A439))&lt;&gt;""),ROW($A$1:INDIRECT("$A$"&amp;ROW($A439)))),1))),"",
INDEX($AE:$AE,LOOKUP(2,1/($AE$1:INDIRECT("$AE$"&amp;ROW($AE439)-1)&lt;&gt;""),ROW($AE$1:INDIRECT("$AE$"&amp;ROW($AE439)-1))),1)+
IF(INDEX($AC:$AC,LOOKUP(2,1/($AC$1:INDIRECT("$AC$"&amp;ROW($AC439)-1)&lt;&gt;""),ROW($AC$1:INDIRECT("$AC$"&amp;ROW($AC439)-1))),1)+
INDEX($AD:$AD,LOOKUP(2,1/($AD$1:INDIRECT("$AD$"&amp;ROW($AD439)-1)&lt;&gt;""),ROW($AD$1:INDIRECT("$AD$"&amp;ROW($AD439)-1))),1)+
INDEX($AE:$AE,LOOKUP(2,1/($AE$1:INDIRECT("$AE$"&amp;ROW($AE439)-1)&lt;&gt;""),ROW($AE$1:INDIRECT("$AE$"&amp;ROW($AD439)-1))),1)+
INDEX($AE:$AF,LOOKUP(2,1/($AF$1:INDIRECT("$AF$"&amp;ROW($AF439)-1)&lt;&gt;""),ROW($AF$1:INDIRECT("$AF$"&amp;ROW($AD439)-1))),1)+
INDEX($AG:$AG,LOOKUP(2,1/($AG$1:INDIRECT("$AG$"&amp;ROW($AG439)-1)&lt;&gt;""),ROW($AG$1:INDIRECT("$AG$"&amp;ROW($AD439)-1))),1)+
INDEX($AH:$AH,LOOKUP(2,1/($AH$1:INDIRECT("$AH$"&amp;ROW($AH439)-1)&lt;&gt;""),ROW($AH$1:INDIRECT("$AH$"&amp;ROW($AD439)-1))),1)&gt;=510,0,
IF(INDEX($AE:$AE,LOOKUP(2,1/($AE$1:INDIRECT("$AE$"&amp;ROW($AE439)-1)&lt;&gt;""),ROW($AE$1:INDIRECT("$AE$"&amp;ROW($AE439)-1))),1)&gt;=255,0,
VLOOKUP(INDIRECT("$G$"&amp;LOOKUP(2,1/($AE$1:INDIRECT("$AE$"&amp;ROW($AE439)-1)&lt;&gt;""),ROW($AE$1:INDIRECT("$AE$"&amp;ROW($AE439)-1)))),'EV and Base'!$A$1:$N$671,5,FALSE))))</f>
        <v/>
      </c>
      <c r="AF439" s="2" t="str" cm="1">
        <f t="array" aca="1" ref="AF439" ca="1">IF(NOT(ISNUMBER(INDEX($A:$A, LOOKUP(2, 1 / ($A$1:INDIRECT("$A$"&amp;ROW($A439)) &lt;&gt; ""),ROW($A$1:INDIRECT("$A$"&amp;ROW($A439)))), 1))), "",
INDEX($AF:$AF, LOOKUP(2, 1 / ($AF$1:INDIRECT("$AF$"&amp;ROW($AF439)-1) &lt;&gt; ""),ROW($AF$1:INDIRECT("$AF$"&amp;ROW($AF439)-1))), 1)+
IF(INDEX($AC:$AC, LOOKUP(2, 1 / ($AC$1:INDIRECT("$AC$"&amp;ROW($AC439)-1) &lt;&gt; ""),ROW($AC$1:INDIRECT("$AC$"&amp;ROW($AC439)-1))), 1)+
INDEX($AD:$AD, LOOKUP(2, 1 / ($AD$1:INDIRECT("$AD$"&amp;ROW($AD439)-1) &lt;&gt; ""),ROW($AD$1:INDIRECT("$AD$"&amp;ROW($AD439)-1))), 1)+
INDEX($AE:$AE, LOOKUP(2, 1 / ($AE$1:INDIRECT("$AE$"&amp;ROW($AE439)-1) &lt;&gt; ""),ROW($AE$1:INDIRECT("$AE$"&amp;ROW($AD439)-1))), 1)+
INDEX($AE:$AF, LOOKUP(2, 1 / ($AF$1:INDIRECT("$AF$"&amp;ROW($AF439)-1) &lt;&gt; ""),ROW($AF$1:INDIRECT("$AF$"&amp;ROW($AD439)-1))), 1)+
INDEX($AG:$AG, LOOKUP(2, 1 / ($AG$1:INDIRECT("$AG$"&amp;ROW($AG439)-1) &lt;&gt; ""),ROW($AG$1:INDIRECT("$AG$"&amp;ROW($AD439)-1))), 1)+
INDEX($AH:$AH, LOOKUP(2, 1 / ($AH$1:INDIRECT("$AH$"&amp;ROW($AH439)-1) &lt;&gt; ""),ROW($AH$1:INDIRECT("$AH$"&amp;ROW($AD439)-1))), 1)&gt;=510,0,
IF(INDEX($AF:$AF, LOOKUP(2, 1 / ($AF$1:INDIRECT("$AF$"&amp;ROW($AF439)-1) &lt;&gt; ""),ROW($AF$1:INDIRECT("$AF$"&amp;ROW($AF439)-1))), 1)&gt;=255,0,
VLOOKUP(INDIRECT("$G$"&amp;LOOKUP(2, 1 / ($AF$1:INDIRECT("$AF$"&amp;ROW($AF439)-1) &lt;&gt; ""),ROW($AF$1:INDIRECT("$AF$"&amp;ROW($AF439)-1)))), 'EV and Base'!$A$1:$N$671, 6, FALSE))))</f>
        <v/>
      </c>
      <c r="AG439" s="2" t="str" cm="1">
        <f t="array" aca="1" ref="AG439" ca="1">IF(NOT(ISNUMBER(INDEX($A:$A, LOOKUP(2, 1 / ($A$1:INDIRECT("$A$"&amp;ROW($A439)) &lt;&gt; ""),ROW($A$1:INDIRECT("$A$"&amp;ROW($A439)))), 1))), "",
INDEX($AG:$AG, LOOKUP(2, 1 / ($AG$1:INDIRECT("$AG$"&amp;ROW($AG439)-1) &lt;&gt; ""),ROW($AG$1:INDIRECT("$AG$"&amp;ROW($AG439)-1))), 1)+
IF(INDEX($AC:$AC, LOOKUP(2, 1 / ($AC$1:INDIRECT("$AC$"&amp;ROW($AC439)-1) &lt;&gt; ""),ROW($AC$1:INDIRECT("$AC$"&amp;ROW($AC439)-1))), 1)+
INDEX($AD:$AD, LOOKUP(2, 1 / ($AD$1:INDIRECT("$AD$"&amp;ROW($AD439)-1) &lt;&gt; ""),ROW($AD$1:INDIRECT("$AD$"&amp;ROW($AD439)-1))), 1)+
INDEX($AE:$AE, LOOKUP(2, 1 / ($AE$1:INDIRECT("$AE$"&amp;ROW($AE439)-1) &lt;&gt; ""),ROW($AE$1:INDIRECT("$AE$"&amp;ROW($AD439)-1))), 1)+
INDEX($AE:$AF, LOOKUP(2, 1 / ($AF$1:INDIRECT("$AF$"&amp;ROW($AF439)-1) &lt;&gt; ""),ROW($AF$1:INDIRECT("$AF$"&amp;ROW($AD439)-1))), 1)+
INDEX($AG:$AG, LOOKUP(2, 1 / ($AG$1:INDIRECT("$AG$"&amp;ROW($AG439)-1) &lt;&gt; ""),ROW($AG$1:INDIRECT("$AG$"&amp;ROW($AD439)-1))), 1)+
INDEX($AH:$AH, LOOKUP(2, 1 / ($AH$1:INDIRECT("$AH$"&amp;ROW($AH439)-1) &lt;&gt; ""),ROW($AH$1:INDIRECT("$AH$"&amp;ROW($AD439)-1))), 1)&gt;=510,0,
IF(INDEX($AG:$AG, LOOKUP(2, 1 / ($AG$1:INDIRECT("$AG$"&amp;ROW($AG439)-1) &lt;&gt; ""),ROW($AG$1:INDIRECT("$AG$"&amp;ROW($AG439)-1))), 1)&gt;=255,0,
VLOOKUP(INDIRECT("$G$"&amp;LOOKUP(2, 1 / ($AG$1:INDIRECT("$AG$"&amp;ROW($AG439)-1) &lt;&gt; ""),ROW($AG$1:INDIRECT("$AG$"&amp;ROW($AG439)-1)))), 'EV and Base'!$A$1:$N$671, 7, FALSE))))</f>
        <v/>
      </c>
      <c r="AH439" s="24" t="str" cm="1">
        <f t="array" aca="1" ref="AH439" ca="1">IF(NOT(ISNUMBER(INDEX($A:$A,LOOKUP(2,1/($A$1:INDIRECT("$A$"&amp;ROW($A439))&lt;&gt;""),ROW($A$1:INDIRECT("$A$"&amp;ROW($A439)))),1))),"",
INDEX($AH:$AH,LOOKUP(2,1/($AH$1:INDIRECT("$AH$"&amp;ROW($AH439)-1)&lt;&gt;""),ROW($AH$1:INDIRECT("$AH$"&amp;ROW($AH439)-1))),1)+
IF(INDEX($AC:$AC,LOOKUP(2,1/($AC$1:INDIRECT("$AC$"&amp;ROW($AC439)-1)&lt;&gt;""),ROW($AC$1:INDIRECT("$AC$"&amp;ROW($AC439)-1))),1)+
INDEX($AD:$AD,LOOKUP(2,1/($AD$1:INDIRECT("$AD$"&amp;ROW($AD439)-1)&lt;&gt;""),ROW($AD$1:INDIRECT("$AD$"&amp;ROW($AD439)-1))),1)+
INDEX($AE:$AE,LOOKUP(2,1/($AE$1:INDIRECT("$AE$"&amp;ROW($AE439)-1)&lt;&gt;""),ROW($AE$1:INDIRECT("$AE$"&amp;ROW($AD439)-1))),1)+
INDEX($AE:$AF,LOOKUP(2,1/($AF$1:INDIRECT("$AF$"&amp;ROW($AF439)-1)&lt;&gt;""),ROW($AF$1:INDIRECT("$AF$"&amp;ROW($AD439)-1))),1)+
INDEX($AG:$AG,LOOKUP(2,1/($AG$1:INDIRECT("$AG$"&amp;ROW($AG439)-1)&lt;&gt;""),ROW($AG$1:INDIRECT("$AG$"&amp;ROW($AD439)-1))),1)+
INDEX($AH:$AH,LOOKUP(2,1/($AH$1:INDIRECT("$AH$"&amp;ROW($AH439)-1)&lt;&gt;""),ROW($AH$1:INDIRECT("$AH$"&amp;ROW($AD439)-1))),1)&gt;=510,0,
IF(INDEX($AH:$AH,LOOKUP(2,1/($AH$1:INDIRECT("$AH$"&amp;ROW($AH439)-1)&lt;&gt;""),ROW($AH$1:INDIRECT("$AH$"&amp;ROW($AH439)-1))),1)&gt;=255,0,
VLOOKUP(INDIRECT("$G$"&amp;LOOKUP(2,1/($AH$1:INDIRECT("$AH$"&amp;ROW($AH439)-1)&lt;&gt;""),ROW($AH$1:INDIRECT("$AH$"&amp;ROW($AH439)-1)))),'EV and Base'!$A$1:$N$671,8,FALSE))))</f>
        <v/>
      </c>
      <c r="AI439" s="29" t="str" cm="1">
        <f t="array" aca="1" ref="AI439" ca="1">IF(NOT(ISNUMBER(INDEX($A:$A,LOOKUP(2,1/($A$1:INDIRECT("$A$"&amp;ROW($A439))&lt;&gt;""),ROW($A$1:INDIRECT("$A$"&amp;ROW($A439)))),1))),"",
ROUNDDOWN((((2*VLOOKUP($AA439,'EV and Base'!$A$1:$N$671,9,FALSE))+31+ROUNDDOWN($AC439/4,0))*$AB439)/100,0)+$AB439+10)</f>
        <v/>
      </c>
      <c r="AJ439" s="21" t="str" cm="1">
        <f t="array" aca="1" ref="AJ439" ca="1">IF(NOT(ISNUMBER(INDEX($A:$A, LOOKUP(2, 1 / ($A$1:INDIRECT("$A$"&amp;ROW($A439)) &lt;&gt; ""),ROW($A$1:INDIRECT("$A$"&amp;ROW($A439)))), 1))), "",
ROUNDDOWN((ROUNDDOWN((((2*VLOOKUP($AA439, 'EV and Base'!$A$1:$N$671, 10, FALSE))+31+ROUNDDOWN($AD439/4, 0))*$AB439)/100, 0)+5)*1.1, 0))</f>
        <v/>
      </c>
      <c r="AK439" s="21" t="str" cm="1">
        <f t="array" aca="1" ref="AK439" ca="1">IF(NOT(ISNUMBER(INDEX($A:$A, LOOKUP(2, 1 / ($A$1:INDIRECT("$A$"&amp;ROW($A439)) &lt;&gt; ""),ROW($A$1:INDIRECT("$A$"&amp;ROW($A439)))), 1))), "",
ROUNDDOWN((ROUNDDOWN((((2*VLOOKUP($AA439, 'EV and Base'!$A$1:$N$671, 11, FALSE))+30+ROUNDDOWN($AE439/4, 0))*$AB439)/100, 0)+5), 0)
&amp;"-"&amp;
ROUNDDOWN((ROUNDDOWN((((2*VLOOKUP($AA439, 'EV and Base'!$A$1:$N$671, 11, FALSE))+31+ROUNDDOWN($AE439/4, 0))*$AB439)/100, 0)+5), 0))</f>
        <v/>
      </c>
      <c r="AL439" s="21" t="str" cm="1">
        <f t="array" aca="1" ref="AL439" ca="1">IF(NOT(ISNUMBER(INDEX($A:$A, LOOKUP(2, 1 / ($A$1:INDIRECT("$A$"&amp;ROW($A439)) &lt;&gt; ""),ROW($A$1:INDIRECT("$A$"&amp;ROW($A439)))), 1))), "",
ROUNDDOWN((ROUNDDOWN((((2*VLOOKUP($AA439, 'EV and Base'!$A$1:$N$671, 12, FALSE))+0+ROUNDDOWN($AF439/4, 0))*$AB439)/100, 0)+5)*0.9, 0)
&amp;"-"&amp;
ROUNDDOWN((ROUNDDOWN((((2*VLOOKUP($AA439, 'EV and Base'!$A$1:$N$671, 12, FALSE))+31+ROUNDDOWN($AF439/4, 0))*$AB439)/100, 0)+5)*0.9, 0))</f>
        <v/>
      </c>
      <c r="AM439" s="21" t="str" cm="1">
        <f t="array" aca="1" ref="AM439" ca="1">IF(NOT(ISNUMBER(INDEX($A:$A, LOOKUP(2, 1 / ($A$1:INDIRECT("$A$"&amp;ROW($A439)) &lt;&gt; ""),ROW($A$1:INDIRECT("$A$"&amp;ROW($A439)))), 1))), "",
ROUNDDOWN((ROUNDDOWN((((2*VLOOKUP($AA439, 'EV and Base'!$A$1:$N$671, 13, FALSE))+30+ROUNDDOWN($AG439/4, 0))*$AB439)/100, 0)+5), 0)
&amp;"-"&amp;
ROUNDDOWN((ROUNDDOWN((((2*VLOOKUP($AA439, 'EV and Base'!$A$1:$N$671, 13, FALSE))+31+ROUNDDOWN($AG439/4, 0))*$AB439)/100, 0)+5), 0))</f>
        <v/>
      </c>
      <c r="AN439" s="25" t="str" cm="1">
        <f t="array" aca="1" ref="AN439" ca="1">IF(NOT(ISNUMBER(INDEX($A:$A, LOOKUP(2, 1 / ($A$1:INDIRECT("$A$"&amp;ROW($A439)) &lt;&gt; ""),ROW($A$1:INDIRECT("$A$"&amp;ROW($A439)))), 1))), "",
ROUNDDOWN((ROUNDDOWN((((2*VLOOKUP($AA439, 'EV and Base'!$A$1:$N$671, 14, FALSE))+31+ROUNDDOWN($AH439/4, 0))*$AB439)/100, 0)+5), 0))</f>
        <v/>
      </c>
      <c r="AO439" s="23" t="str" cm="1">
        <f t="array" aca="1" ref="AO439" ca="1">IF(NOT(ISNUMBER(INDEX($A:$A, LOOKUP(2, 1 / ($A$1:INDIRECT("$A$"&amp;ROW($A439)) &lt;&gt; ""),ROW($A$1:INDIRECT("$A$"&amp;ROW($A439)))), 1))), "",
ROUNDDOWN((((2*VLOOKUP($AA439, 'EV and Base'!$A$1:$N$671, 9, FALSE))+31+ROUNDDOWN($AC439/4, 0))*$AB439)/100, 0)+$AB439+10)</f>
        <v/>
      </c>
      <c r="AP439" s="2" t="str" cm="1">
        <f t="array" aca="1" ref="AP439" ca="1">IF(NOT(ISNUMBER(INDEX($A:$A, LOOKUP(2, 1 / ($A$1:INDIRECT("$A$"&amp;ROW($A439)) &lt;&gt; ""),ROW($A$1:INDIRECT("$A$"&amp;ROW($A439)))), 1))), "",
ROUNDDOWN((ROUNDDOWN((((2*VLOOKUP($AA439, 'EV and Base'!$A$1:$N$671, 10, FALSE))+31+ROUNDDOWN($AD439/4, 0))*$AB439)/100, 0)+5)*1.1, 0))</f>
        <v/>
      </c>
      <c r="AQ439" s="2" t="str" cm="1">
        <f t="array" aca="1" ref="AQ439" ca="1">IF(NOT(ISNUMBER(INDEX($A:$A, LOOKUP(2, 1 / ($A$1:INDIRECT("$A$"&amp;ROW($A439)) &lt;&gt; ""),ROW($A$1:INDIRECT("$A$"&amp;ROW($A439)))), 1))), "",
ROUNDDOWN((ROUNDDOWN((((2*VLOOKUP($AA439, 'EV and Base'!$A$1:$N$671, 11, FALSE))+$AV$2+ROUNDDOWN($AE439/4, 0))*$AB439)/100, 0)+5), 0))</f>
        <v/>
      </c>
      <c r="AR439" s="22" t="str" cm="1">
        <f t="array" aca="1" ref="AR439" ca="1">IF(NOT(ISNUMBER(INDEX($A:$A, LOOKUP(2, 1 / ($A$1:INDIRECT("$A$"&amp;ROW($A439)) &lt;&gt; ""),ROW($A$1:INDIRECT("$A$"&amp;ROW($A439)))), 1))), "",
ROUNDDOWN((ROUNDDOWN((((2*VLOOKUP($AA439, 'EV and Base'!$A$1:$N$671, 12, FALSE))+$AW$2+ROUNDDOWN($AF439/4, 0))*$AB439)/100, 0)+5)*0.9, 0))</f>
        <v/>
      </c>
      <c r="AS439" s="2" t="str" cm="1">
        <f t="array" aca="1" ref="AS439" ca="1">IF(NOT(ISNUMBER(INDEX($A:$A, LOOKUP(2, 1 / ($A$1:INDIRECT("$A$"&amp;ROW($A439)) &lt;&gt; ""),ROW($A$1:INDIRECT("$A$"&amp;ROW($A439)))), 1))), "",
ROUNDDOWN((ROUNDDOWN((((2*VLOOKUP($AA439, 'EV and Base'!$A$1:$N$671, 13, FALSE))+$AX$2+ROUNDDOWN($AG439/4, 0))*$AB439)/100, 0)+5), 0))</f>
        <v/>
      </c>
      <c r="AT439" s="24" t="str" cm="1">
        <f t="array" aca="1" ref="AT439" ca="1">IF(NOT(ISNUMBER(INDEX($A:$A, LOOKUP(2, 1 / ($A$1:INDIRECT("$A$"&amp;ROW($A439)) &lt;&gt; ""),ROW($A$1:INDIRECT("$A$"&amp;ROW($A439)))), 1))), "",
ROUNDDOWN((ROUNDDOWN((((2*VLOOKUP($AA439, 'EV and Base'!$A$1:$N$671, 14, FALSE))+31+ROUNDDOWN($AH439/4, 0))*$AB439)/100, 0)+5), 0))</f>
        <v/>
      </c>
      <c r="AU439" s="28">
        <v>255</v>
      </c>
      <c r="AY439" t="str" cm="1">
        <f t="array" aca="1" ref="AY439" ca="1">IF(NOT(ISNUMBER(INDEX($A:$A,LOOKUP(2,1/($A$1:INDIRECT("$A$"&amp;ROW($A439))&lt;&gt;""),ROW($A$1:INDIRECT("$A$"&amp;ROW($A439)))),1))),"",
INDEX($AY:$AY,LOOKUP(2,1/($AY$1:INDIRECT("$AY$"&amp;ROW($AY439)-1)&lt;&gt;""),ROW($AY$1:INDIRECT("$AY$"&amp;ROW($AY439)-1))),1)+$BL439)</f>
        <v/>
      </c>
      <c r="AZ439" s="3" t="str" cm="1">
        <f t="array" aca="1" ref="AZ439" ca="1">IF(NOT(ISNUMBER(INDEX($A:$A, LOOKUP(2, 1 / ($A$1:INDIRECT("$A$"&amp;ROW($A439)) &lt;&gt; ""),ROW($A$1:INDIRECT("$A$"&amp;ROW($A439)))), 1))), "",
VLOOKUP(INDIRECT("$G$"&amp;LOOKUP(2, 1 / ($AY$1:INDIRECT("$AY$"&amp;ROW($AY439)-1) &lt;&gt; ""),ROW($AY$1:INDIRECT("$AY$"&amp;ROW($AY439)-1)))),'EV and Base'!A362:N1032,2,FALSE))</f>
        <v/>
      </c>
      <c r="BA439" s="3" t="str" cm="1">
        <f t="array" aca="1" ref="BA439" ca="1">IF(NOT(ISNUMBER(INDEX($A:$A, LOOKUP(2, 1 / ($A$1:INDIRECT("$A$"&amp;ROW($A439)) &lt;&gt; ""),ROW($A$1:INDIRECT("$A$"&amp;ROW($A439)))), 1))), "",
INDIRECT("$I$"&amp;LOOKUP(2, 1 / ($AY$1:INDIRECT("$AY$"&amp;ROW($AY439)-1) &lt;&gt; ""),ROW($AY$1:INDIRECT("$AY$"&amp;ROW($AY439)-1)))))</f>
        <v/>
      </c>
      <c r="BB439" s="1" t="str" cm="1">
        <f t="array" aca="1" ref="BB439" ca="1">IF(NOT(ISNUMBER(INDEX($A:$A, LOOKUP(2, 1 / ($A$1:INDIRECT("$A$"&amp;ROW($A439)) &lt;&gt; ""),ROW($A$1:INDIRECT("$A$"&amp;ROW($A439)))), 1))), "",
INDIRECT("$AB$"&amp;LOOKUP(2, 1 / ($AY$1:INDIRECT("$AY$"&amp;ROW($AY439)-1) &lt;&gt; ""),ROW($AY$1:INDIRECT("$AY$"&amp;ROW($AY439)-1)))))</f>
        <v/>
      </c>
      <c r="BC439" s="3" t="str" cm="1">
        <f t="array" aca="1" ref="BC439" ca="1">IF(NOT(ISNUMBER(INDEX($A:$A,LOOKUP(2,1/($A$1:INDIRECT("$A$"&amp;ROW($A439))&lt;&gt;""),ROW($A$1:INDIRECT("$A$"&amp;ROW($A439)))),1))),"",
$BA439+$BA439+10)</f>
        <v/>
      </c>
      <c r="BD439" s="3" t="str" cm="1">
        <f t="array" aca="1" ref="BD439" ca="1">IF(NOT(ISNUMBER(INDEX($A:$A,LOOKUP(2,1/($A$1:INDIRECT("$A$"&amp;ROW($A439))&lt;&gt;""),ROW($A$1:INDIRECT("$A$"&amp;ROW($A439)))),1))),"",
$BA439+$BB439+10)</f>
        <v/>
      </c>
      <c r="BE439" s="3" t="str" cm="1">
        <f t="array" aca="1" ref="BE439" ca="1">IF(NOT(ISNUMBER(INDEX($A:$A,LOOKUP(2,1/($A$1:INDIRECT("$A$"&amp;ROW($A439))&lt;&gt;""),ROW($A$1:INDIRECT("$A$"&amp;ROW($A439)))),1))),"",
$BC439*$BC439)</f>
        <v/>
      </c>
      <c r="BF439" s="3" t="str" cm="1">
        <f t="array" aca="1" ref="BF439" ca="1">IF(NOT(ISNUMBER(INDEX($A:$A,LOOKUP(2,1/($A$1:INDIRECT("$A$"&amp;ROW($A439))&lt;&gt;""),ROW($A$1:INDIRECT("$A$"&amp;ROW($A439)))),1))),"",
$BD439*$BD439)</f>
        <v/>
      </c>
      <c r="BG439" s="3" t="str" cm="1">
        <f t="array" aca="1" ref="BG439" ca="1">IF(NOT(ISNUMBER(INDEX($A:$A,LOOKUP(2,1/($A$1:INDIRECT("$A$"&amp;ROW($A439))&lt;&gt;""),ROW($A$1:INDIRECT("$A$"&amp;ROW($A439)))),1))),"",
_xlfn.FLOOR.MATH(1.5*_xlfn.FLOOR.MATH($AZ439*BA439/5)))</f>
        <v/>
      </c>
      <c r="BH439" s="3" t="str" cm="1">
        <f t="array" aca="1" ref="BH439" ca="1">IF(NOT(ISNUMBER(INDEX($A:$A, LOOKUP(2, 1 / ($A$1:INDIRECT("$A$"&amp;ROW($A439)) &lt;&gt; ""),ROW($A$1:INDIRECT("$A$"&amp;ROW($A439)))), 1))), "",
_xlfn.FLOOR.MATH($BG439/IF(OR(INDIRECT("$C$"&amp;LOOKUP(2, 1 / ($AY$1:INDIRECT("$AY$"&amp;ROW($AY439)-1) &lt;&gt; ""),ROW($AY$1:INDIRECT("$AY$"&amp;ROW($AY439)-1))))="Multi",
INDIRECT("$C$"&amp;LOOKUP(2, 1 / ($AY$1:INDIRECT("$AY$"&amp;ROW($AY439)-1) &lt;&gt; ""),ROW($AY$1:INDIRECT("$AY$"&amp;ROW($AY439)-1))))="Double"),2,1)))</f>
        <v/>
      </c>
      <c r="BI439" s="3" t="str" cm="1">
        <f t="array" aca="1" ref="BI439" ca="1">IF(NOT(ISNUMBER(INDEX($A:$A,LOOKUP(2,1/($A$1:INDIRECT("$A$"&amp;ROW($A439))&lt;&gt;""),ROW($A$1:INDIRECT("$A$"&amp;ROW($A439)))),1))),"",
VLOOKUP($BC439,GameFreakSQRT!$A$1:$B$200,2,FALSE))</f>
        <v/>
      </c>
      <c r="BJ439" s="3" t="str" cm="1">
        <f t="array" aca="1" ref="BJ439" ca="1">IF(NOT(ISNUMBER(INDEX($A:$A,LOOKUP(2,1/($A$1:INDIRECT("$A$"&amp;ROW($A439))&lt;&gt;""),ROW($A$1:INDIRECT("$A$"&amp;ROW($A439)))),1))),"",
VLOOKUP($BD439,GameFreakSQRT!$A$1:$B$200,2,FALSE))</f>
        <v/>
      </c>
      <c r="BK439" s="3" t="str" cm="1">
        <f t="array" aca="1" ref="BK439" ca="1">IF(NOT(ISNUMBER(INDEX($A:$A,LOOKUP(2,1/($A$1:INDIRECT("$A$"&amp;ROW($A439))&lt;&gt;""),ROW($A$1:INDIRECT("$A$"&amp;ROW($A439)))),1))),"",
_xlfn.FLOOR.MATH((($BI439*$BE439)*$BH439)/($BJ439*$BF439))+1)</f>
        <v/>
      </c>
      <c r="BL439" s="3" t="str" cm="1">
        <f t="array" aca="1" ref="BL439" ca="1">IF(NOT(ISNUMBER(INDEX($A:$A,LOOKUP(2,1/($A$1:INDIRECT("$A$"&amp;ROW($A439))&lt;&gt;""),ROW($A$1:INDIRECT("$A$"&amp;ROW($A439)))),1))),"",
_xlfn.FLOOR.MATH($BK439*IF(NOT(INDIRECT("$Z$"&amp;LOOKUP(2, 1 / ($AY$1:INDIRECT("$AY$"&amp;ROW($AY439)-1) &lt;&gt; ""),ROW($AY$1:INDIRECT("$AY$"&amp;ROW($AY439)-1))))=""),1.5,1)))</f>
        <v/>
      </c>
      <c r="BM439" s="3" t="str" cm="1">
        <f t="array" aca="1" ref="BM439" ca="1">IF(NOT(ISNUMBER(INDEX($A:$A, LOOKUP(2, 1 / ($A$1:INDIRECT("$A$"&amp;ROW($A439)) &lt;&gt; ""),ROW($A$1:INDIRECT("$A$"&amp;ROW($A439)))), 1))), "",
INDIRECT("$Y$"&amp;LOOKUP(2, 1 / ($AY$1:INDIRECT("$AY$"&amp;ROW($AY439)-1) &lt;&gt; ""),ROW($AY$1:INDIRECT("$AY$"&amp;ROW($AY439)-1)))))</f>
        <v/>
      </c>
      <c r="BN439" s="3" t="str">
        <f t="shared" ca="1" si="37"/>
        <v/>
      </c>
    </row>
    <row r="440" spans="1:66" x14ac:dyDescent="0.45">
      <c r="A440" s="68"/>
      <c r="B440" s="69"/>
      <c r="C440" s="69"/>
      <c r="D440" s="69"/>
      <c r="E440" s="69"/>
      <c r="F440" s="56">
        <v>2</v>
      </c>
      <c r="G440" s="2" t="s">
        <v>716</v>
      </c>
      <c r="H440" s="2" t="s">
        <v>77</v>
      </c>
      <c r="I440" s="2">
        <v>39</v>
      </c>
      <c r="J440" s="2" t="s">
        <v>137</v>
      </c>
      <c r="K440" s="2" t="s">
        <v>717</v>
      </c>
      <c r="L440" s="2" t="s">
        <v>53</v>
      </c>
      <c r="M440" s="2" t="s">
        <v>515</v>
      </c>
      <c r="N440" s="2" t="s">
        <v>718</v>
      </c>
      <c r="O440" s="2" t="s">
        <v>719</v>
      </c>
      <c r="P440" s="2" t="s">
        <v>434</v>
      </c>
      <c r="Q440" s="2">
        <v>12</v>
      </c>
      <c r="R440" s="2">
        <f>_xlfn.FLOOR.MATH((((2*VLOOKUP(G440, 'EV and Base'!$A$1:$N$671, 9, FALSE))+$Q440)*$I440)/100)+$I440+10</f>
        <v>88</v>
      </c>
      <c r="S440" s="2">
        <f>_xlfn.FLOOR.MATH((_xlfn.FLOOR.MATH((((2*VLOOKUP($G440, 'EV and Base'!$A$1:$N$671, 10, FALSE))+$Q440)*$I440)/100)+5)*
IF(OR($J440="Lonely", $J440="Brave", $J440="Adamant", $J440="Naughty"), 1.1,
IF(OR($J440="Bold", $J440="Timid", $J440="Modest", $J440="Calm"), 0.9, 1)))</f>
        <v>82</v>
      </c>
      <c r="T440" s="2">
        <f>_xlfn.FLOOR.MATH((_xlfn.FLOOR.MATH((((2*VLOOKUP($G440, 'EV and Base'!$A$1:$N$671, 11, FALSE))+$Q440)*$I440)/100)+5)*
IF(OR($J440="Bold", $J440="Relaxed", $J440="Impish", $J440="Lax"), 1.1,
IF(OR($J440="Lonely", $J440="Hasty", $J440="Mild", $J440="Gentle"), 0.9, 1)))</f>
        <v>43</v>
      </c>
      <c r="U440" s="2">
        <f>_xlfn.FLOOR.MATH((_xlfn.FLOOR.MATH((((2*VLOOKUP($G440, 'EV and Base'!$A$1:$N$671, 12, FALSE))+$Q440)*$I440)/100)+5)*
IF(OR($J440="Modest", $J440="Mild", $J440="Quiet", $J440="Rash"), 1.1,
IF(OR($J440="Adamant", $J440="Impish", $J440="Jolly", $J440="Careful"), 0.9, 1)))</f>
        <v>52</v>
      </c>
      <c r="V440" s="2">
        <f>_xlfn.FLOOR.MATH((_xlfn.FLOOR.MATH((((2*VLOOKUP($G440, 'EV and Base'!$A$1:$N$671, 13, FALSE))+$Q440)*$I440)/100)+5)*
IF(OR($J440="Calm", $J440="Gentle", $J440="Sassy", $J440="Careful"), 1.1,
IF(OR($J440="Naughty", $J440="Lax", $J440="Naive", $J440="Rash"), 0.9, 1)))</f>
        <v>48</v>
      </c>
      <c r="W440" s="2">
        <f>_xlfn.FLOOR.MATH((_xlfn.FLOOR.MATH((((2*VLOOKUP($G440, 'EV and Base'!$A$1:$N$671, 14, FALSE))+$Q440)*$I440)/100)+5)*
IF(OR($J440="Timid", $J440="Hasty", $J440="Jolly", $J440="Naive"), 1.1,
IF(OR($J440="Brave", $J440="Relaxed", $J440="Quiet", $J440="Sassy"), 0.9, 1)))</f>
        <v>60</v>
      </c>
      <c r="X440" s="68"/>
      <c r="Z440" s="1">
        <v>1</v>
      </c>
      <c r="AA440" s="23" t="str" cm="1">
        <f t="array" aca="1" ref="AA440" ca="1">IF(NOT(ISNUMBER(INDEX($A:$A,LOOKUP(2,1/($A$1:INDIRECT("$A$"&amp;ROW($A440))&lt;&gt;""),ROW($A$1:INDIRECT("$A$"&amp;ROW($A440)))),1))),"",
IF(NOT(ISNUMBER($A440)),$AA439,
IF($AB440&lt;16,"Lillipup",
IF($AB440&lt;32,"Herdier",
"Stoutland"))))</f>
        <v/>
      </c>
      <c r="AB440" s="25" t="str" cm="1">
        <f t="array" aca="1" ref="AB440" ca="1">IF(NOT(ISNUMBER(INDEX($A:$A, LOOKUP(2, 1 / ($A$1:INDIRECT("$A$"&amp;ROW($A440)) &lt;&gt; ""),ROW($A$1:INDIRECT("$A$"&amp;ROW($A440)))), 1))), "",
VLOOKUP($AY440,'Medium-Slow'!$A$1:$B$101,2,TRUE))</f>
        <v/>
      </c>
      <c r="AC440" s="23" t="str" cm="1">
        <f t="array" aca="1" ref="AC440" ca="1">IF(NOT(ISNUMBER(INDEX($A:$A, LOOKUP(2, 1 / ($A$1:INDIRECT("$A$"&amp;ROW($A440)) &lt;&gt; ""),ROW($A$1:INDIRECT("$A$"&amp;ROW($A440)))), 1))), "",
INDEX($AC:$AC, LOOKUP(2, 1 / ($AC$1:INDIRECT("$AC$"&amp;ROW($AC440)-1) &lt;&gt; ""),ROW($AC$1:INDIRECT("$AC$"&amp;ROW($AC440)-1))), 1)+
IF(INDEX($AC:$AC, LOOKUP(2, 1 / ($AC$1:INDIRECT("$AC$"&amp;ROW($AC440)-1) &lt;&gt; ""),ROW($AC$1:INDIRECT("$AC$"&amp;ROW($AC440)-1))), 1)+
INDEX($AD:$AD, LOOKUP(2, 1 / ($AD$1:INDIRECT("$AD$"&amp;ROW($AD440)-1) &lt;&gt; ""),ROW($AD$1:INDIRECT("$AD$"&amp;ROW($AD440)-1))), 1)+
INDEX($AE:$AE, LOOKUP(2, 1 / ($AE$1:INDIRECT("$AE$"&amp;ROW($AE440)-1) &lt;&gt; ""),ROW($AE$1:INDIRECT("$AE$"&amp;ROW($AD440)-1))), 1)+
INDEX($AE:$AF, LOOKUP(2, 1 / ($AF$1:INDIRECT("$AF$"&amp;ROW($AF440)-1) &lt;&gt; ""),ROW($AF$1:INDIRECT("$AF$"&amp;ROW($AD440)-1))), 1)+
INDEX($AG:$AG, LOOKUP(2, 1 / ($AG$1:INDIRECT("$AG$"&amp;ROW($AG440)-1) &lt;&gt; ""),ROW($AG$1:INDIRECT("$AG$"&amp;ROW($AD440)-1))), 1)+
INDEX($AH:$AH, LOOKUP(2, 1 / ($AH$1:INDIRECT("$AH$"&amp;ROW($AH440)-1) &lt;&gt; ""),ROW($AH$1:INDIRECT("$AH$"&amp;ROW($AD440)-1))), 1)&gt;=510,0,
IF(INDEX($AC:$AC, LOOKUP(2, 1 / ($AC$1:INDIRECT("$AC$"&amp;ROW($AC440)-1) &lt;&gt; ""),ROW($AC$1:INDIRECT("$AC$"&amp;ROW($AC440)-1))), 1)&gt;=255,0,
VLOOKUP(INDIRECT("$G$"&amp;LOOKUP(2, 1 / ($AC$1:INDIRECT("$AC$"&amp;ROW($AC440)-1) &lt;&gt; ""),ROW($AC$1:INDIRECT("$AC$"&amp;ROW($AC440)-1)))), 'EV and Base'!$A$1:$N$671, 3, FALSE))))</f>
        <v/>
      </c>
      <c r="AD440" s="2" t="str" cm="1">
        <f t="array" aca="1" ref="AD440" ca="1">IF(NOT(ISNUMBER(INDEX($A:$A, LOOKUP(2, 1 / ($A$1:INDIRECT("$A$"&amp;ROW($A440)) &lt;&gt; ""),ROW($A$1:INDIRECT("$A$"&amp;ROW($A440)))), 1))), "",
INDEX($AD:$AD, LOOKUP(2, 1 / ($AD$1:INDIRECT("$AD$"&amp;ROW($AD440)-1) &lt;&gt; ""),ROW($AD$1:INDIRECT("$AD$"&amp;ROW($AD440)-1))), 1)+
IF(INDEX($AC:$AC, LOOKUP(2, 1 / ($AC$1:INDIRECT("$AC$"&amp;ROW($AC440)-1) &lt;&gt; ""),ROW($AC$1:INDIRECT("$AC$"&amp;ROW($AC440)-1))), 1)+
INDEX($AD:$AD, LOOKUP(2, 1 / ($AD$1:INDIRECT("$AD$"&amp;ROW($AD440)-1) &lt;&gt; ""),ROW($AD$1:INDIRECT("$AD$"&amp;ROW($AD440)-1))), 1)+
INDEX($AE:$AE, LOOKUP(2, 1 / ($AE$1:INDIRECT("$AE$"&amp;ROW($AE440)-1) &lt;&gt; ""),ROW($AE$1:INDIRECT("$AE$"&amp;ROW($AD440)-1))), 1)+
INDEX($AE:$AF, LOOKUP(2, 1 / ($AF$1:INDIRECT("$AF$"&amp;ROW($AF440)-1) &lt;&gt; ""),ROW($AF$1:INDIRECT("$AF$"&amp;ROW($AD440)-1))), 1)+
INDEX($AG:$AG, LOOKUP(2, 1 / ($AG$1:INDIRECT("$AG$"&amp;ROW($AG440)-1) &lt;&gt; ""),ROW($AG$1:INDIRECT("$AG$"&amp;ROW($AD440)-1))), 1)+
INDEX($AH:$AH, LOOKUP(2, 1 / ($AH$1:INDIRECT("$AH$"&amp;ROW($AH440)-1) &lt;&gt; ""),ROW($AH$1:INDIRECT("$AH$"&amp;ROW($AD440)-1))), 1)&gt;=510,0,
IF(INDEX($AD:$AD, LOOKUP(2, 1 / ($AD$1:INDIRECT("$AD$"&amp;ROW($AD440)-1) &lt;&gt; ""),ROW($AD$1:INDIRECT("$AD$"&amp;ROW($AD440)-1))), 1)&gt;=255,0,
VLOOKUP(INDIRECT("$G$"&amp;LOOKUP(2, 1 / ($AD$1:INDIRECT("$AD$"&amp;ROW($AD440)-1) &lt;&gt; ""),ROW($AD$1:INDIRECT("$AD$"&amp;ROW($AD440)-1)))), 'EV and Base'!$A$1:$N$671, 4, FALSE))))</f>
        <v/>
      </c>
      <c r="AE440" s="2" t="str" cm="1">
        <f t="array" aca="1" ref="AE440" ca="1">IF(NOT(ISNUMBER(INDEX($A:$A,LOOKUP(2,1/($A$1:INDIRECT("$A$"&amp;ROW($A440))&lt;&gt;""),ROW($A$1:INDIRECT("$A$"&amp;ROW($A440)))),1))),"",
INDEX($AE:$AE,LOOKUP(2,1/($AE$1:INDIRECT("$AE$"&amp;ROW($AE440)-1)&lt;&gt;""),ROW($AE$1:INDIRECT("$AE$"&amp;ROW($AE440)-1))),1)+
IF(INDEX($AC:$AC,LOOKUP(2,1/($AC$1:INDIRECT("$AC$"&amp;ROW($AC440)-1)&lt;&gt;""),ROW($AC$1:INDIRECT("$AC$"&amp;ROW($AC440)-1))),1)+
INDEX($AD:$AD,LOOKUP(2,1/($AD$1:INDIRECT("$AD$"&amp;ROW($AD440)-1)&lt;&gt;""),ROW($AD$1:INDIRECT("$AD$"&amp;ROW($AD440)-1))),1)+
INDEX($AE:$AE,LOOKUP(2,1/($AE$1:INDIRECT("$AE$"&amp;ROW($AE440)-1)&lt;&gt;""),ROW($AE$1:INDIRECT("$AE$"&amp;ROW($AD440)-1))),1)+
INDEX($AE:$AF,LOOKUP(2,1/($AF$1:INDIRECT("$AF$"&amp;ROW($AF440)-1)&lt;&gt;""),ROW($AF$1:INDIRECT("$AF$"&amp;ROW($AD440)-1))),1)+
INDEX($AG:$AG,LOOKUP(2,1/($AG$1:INDIRECT("$AG$"&amp;ROW($AG440)-1)&lt;&gt;""),ROW($AG$1:INDIRECT("$AG$"&amp;ROW($AD440)-1))),1)+
INDEX($AH:$AH,LOOKUP(2,1/($AH$1:INDIRECT("$AH$"&amp;ROW($AH440)-1)&lt;&gt;""),ROW($AH$1:INDIRECT("$AH$"&amp;ROW($AD440)-1))),1)&gt;=510,0,
IF(INDEX($AE:$AE,LOOKUP(2,1/($AE$1:INDIRECT("$AE$"&amp;ROW($AE440)-1)&lt;&gt;""),ROW($AE$1:INDIRECT("$AE$"&amp;ROW($AE440)-1))),1)&gt;=255,0,
VLOOKUP(INDIRECT("$G$"&amp;LOOKUP(2,1/($AE$1:INDIRECT("$AE$"&amp;ROW($AE440)-1)&lt;&gt;""),ROW($AE$1:INDIRECT("$AE$"&amp;ROW($AE440)-1)))),'EV and Base'!$A$1:$N$671,5,FALSE))))</f>
        <v/>
      </c>
      <c r="AF440" s="2" t="str" cm="1">
        <f t="array" aca="1" ref="AF440" ca="1">IF(NOT(ISNUMBER(INDEX($A:$A, LOOKUP(2, 1 / ($A$1:INDIRECT("$A$"&amp;ROW($A440)) &lt;&gt; ""),ROW($A$1:INDIRECT("$A$"&amp;ROW($A440)))), 1))), "",
INDEX($AF:$AF, LOOKUP(2, 1 / ($AF$1:INDIRECT("$AF$"&amp;ROW($AF440)-1) &lt;&gt; ""),ROW($AF$1:INDIRECT("$AF$"&amp;ROW($AF440)-1))), 1)+
IF(INDEX($AC:$AC, LOOKUP(2, 1 / ($AC$1:INDIRECT("$AC$"&amp;ROW($AC440)-1) &lt;&gt; ""),ROW($AC$1:INDIRECT("$AC$"&amp;ROW($AC440)-1))), 1)+
INDEX($AD:$AD, LOOKUP(2, 1 / ($AD$1:INDIRECT("$AD$"&amp;ROW($AD440)-1) &lt;&gt; ""),ROW($AD$1:INDIRECT("$AD$"&amp;ROW($AD440)-1))), 1)+
INDEX($AE:$AE, LOOKUP(2, 1 / ($AE$1:INDIRECT("$AE$"&amp;ROW($AE440)-1) &lt;&gt; ""),ROW($AE$1:INDIRECT("$AE$"&amp;ROW($AD440)-1))), 1)+
INDEX($AE:$AF, LOOKUP(2, 1 / ($AF$1:INDIRECT("$AF$"&amp;ROW($AF440)-1) &lt;&gt; ""),ROW($AF$1:INDIRECT("$AF$"&amp;ROW($AD440)-1))), 1)+
INDEX($AG:$AG, LOOKUP(2, 1 / ($AG$1:INDIRECT("$AG$"&amp;ROW($AG440)-1) &lt;&gt; ""),ROW($AG$1:INDIRECT("$AG$"&amp;ROW($AD440)-1))), 1)+
INDEX($AH:$AH, LOOKUP(2, 1 / ($AH$1:INDIRECT("$AH$"&amp;ROW($AH440)-1) &lt;&gt; ""),ROW($AH$1:INDIRECT("$AH$"&amp;ROW($AD440)-1))), 1)&gt;=510,0,
IF(INDEX($AF:$AF, LOOKUP(2, 1 / ($AF$1:INDIRECT("$AF$"&amp;ROW($AF440)-1) &lt;&gt; ""),ROW($AF$1:INDIRECT("$AF$"&amp;ROW($AF440)-1))), 1)&gt;=255,0,
VLOOKUP(INDIRECT("$G$"&amp;LOOKUP(2, 1 / ($AF$1:INDIRECT("$AF$"&amp;ROW($AF440)-1) &lt;&gt; ""),ROW($AF$1:INDIRECT("$AF$"&amp;ROW($AF440)-1)))), 'EV and Base'!$A$1:$N$671, 6, FALSE))))</f>
        <v/>
      </c>
      <c r="AG440" s="2" t="str" cm="1">
        <f t="array" aca="1" ref="AG440" ca="1">IF(NOT(ISNUMBER(INDEX($A:$A, LOOKUP(2, 1 / ($A$1:INDIRECT("$A$"&amp;ROW($A440)) &lt;&gt; ""),ROW($A$1:INDIRECT("$A$"&amp;ROW($A440)))), 1))), "",
INDEX($AG:$AG, LOOKUP(2, 1 / ($AG$1:INDIRECT("$AG$"&amp;ROW($AG440)-1) &lt;&gt; ""),ROW($AG$1:INDIRECT("$AG$"&amp;ROW($AG440)-1))), 1)+
IF(INDEX($AC:$AC, LOOKUP(2, 1 / ($AC$1:INDIRECT("$AC$"&amp;ROW($AC440)-1) &lt;&gt; ""),ROW($AC$1:INDIRECT("$AC$"&amp;ROW($AC440)-1))), 1)+
INDEX($AD:$AD, LOOKUP(2, 1 / ($AD$1:INDIRECT("$AD$"&amp;ROW($AD440)-1) &lt;&gt; ""),ROW($AD$1:INDIRECT("$AD$"&amp;ROW($AD440)-1))), 1)+
INDEX($AE:$AE, LOOKUP(2, 1 / ($AE$1:INDIRECT("$AE$"&amp;ROW($AE440)-1) &lt;&gt; ""),ROW($AE$1:INDIRECT("$AE$"&amp;ROW($AD440)-1))), 1)+
INDEX($AE:$AF, LOOKUP(2, 1 / ($AF$1:INDIRECT("$AF$"&amp;ROW($AF440)-1) &lt;&gt; ""),ROW($AF$1:INDIRECT("$AF$"&amp;ROW($AD440)-1))), 1)+
INDEX($AG:$AG, LOOKUP(2, 1 / ($AG$1:INDIRECT("$AG$"&amp;ROW($AG440)-1) &lt;&gt; ""),ROW($AG$1:INDIRECT("$AG$"&amp;ROW($AD440)-1))), 1)+
INDEX($AH:$AH, LOOKUP(2, 1 / ($AH$1:INDIRECT("$AH$"&amp;ROW($AH440)-1) &lt;&gt; ""),ROW($AH$1:INDIRECT("$AH$"&amp;ROW($AD440)-1))), 1)&gt;=510,0,
IF(INDEX($AG:$AG, LOOKUP(2, 1 / ($AG$1:INDIRECT("$AG$"&amp;ROW($AG440)-1) &lt;&gt; ""),ROW($AG$1:INDIRECT("$AG$"&amp;ROW($AG440)-1))), 1)&gt;=255,0,
VLOOKUP(INDIRECT("$G$"&amp;LOOKUP(2, 1 / ($AG$1:INDIRECT("$AG$"&amp;ROW($AG440)-1) &lt;&gt; ""),ROW($AG$1:INDIRECT("$AG$"&amp;ROW($AG440)-1)))), 'EV and Base'!$A$1:$N$671, 7, FALSE))))</f>
        <v/>
      </c>
      <c r="AH440" s="24" t="str" cm="1">
        <f t="array" aca="1" ref="AH440" ca="1">IF(NOT(ISNUMBER(INDEX($A:$A,LOOKUP(2,1/($A$1:INDIRECT("$A$"&amp;ROW($A440))&lt;&gt;""),ROW($A$1:INDIRECT("$A$"&amp;ROW($A440)))),1))),"",
INDEX($AH:$AH,LOOKUP(2,1/($AH$1:INDIRECT("$AH$"&amp;ROW($AH440)-1)&lt;&gt;""),ROW($AH$1:INDIRECT("$AH$"&amp;ROW($AH440)-1))),1)+
IF(INDEX($AC:$AC,LOOKUP(2,1/($AC$1:INDIRECT("$AC$"&amp;ROW($AC440)-1)&lt;&gt;""),ROW($AC$1:INDIRECT("$AC$"&amp;ROW($AC440)-1))),1)+
INDEX($AD:$AD,LOOKUP(2,1/($AD$1:INDIRECT("$AD$"&amp;ROW($AD440)-1)&lt;&gt;""),ROW($AD$1:INDIRECT("$AD$"&amp;ROW($AD440)-1))),1)+
INDEX($AE:$AE,LOOKUP(2,1/($AE$1:INDIRECT("$AE$"&amp;ROW($AE440)-1)&lt;&gt;""),ROW($AE$1:INDIRECT("$AE$"&amp;ROW($AD440)-1))),1)+
INDEX($AE:$AF,LOOKUP(2,1/($AF$1:INDIRECT("$AF$"&amp;ROW($AF440)-1)&lt;&gt;""),ROW($AF$1:INDIRECT("$AF$"&amp;ROW($AD440)-1))),1)+
INDEX($AG:$AG,LOOKUP(2,1/($AG$1:INDIRECT("$AG$"&amp;ROW($AG440)-1)&lt;&gt;""),ROW($AG$1:INDIRECT("$AG$"&amp;ROW($AD440)-1))),1)+
INDEX($AH:$AH,LOOKUP(2,1/($AH$1:INDIRECT("$AH$"&amp;ROW($AH440)-1)&lt;&gt;""),ROW($AH$1:INDIRECT("$AH$"&amp;ROW($AD440)-1))),1)&gt;=510,0,
IF(INDEX($AH:$AH,LOOKUP(2,1/($AH$1:INDIRECT("$AH$"&amp;ROW($AH440)-1)&lt;&gt;""),ROW($AH$1:INDIRECT("$AH$"&amp;ROW($AH440)-1))),1)&gt;=255,0,
VLOOKUP(INDIRECT("$G$"&amp;LOOKUP(2,1/($AH$1:INDIRECT("$AH$"&amp;ROW($AH440)-1)&lt;&gt;""),ROW($AH$1:INDIRECT("$AH$"&amp;ROW($AH440)-1)))),'EV and Base'!$A$1:$N$671,8,FALSE))))</f>
        <v/>
      </c>
      <c r="AI440" s="29" t="str" cm="1">
        <f t="array" aca="1" ref="AI440" ca="1">IF(NOT(ISNUMBER(INDEX($A:$A,LOOKUP(2,1/($A$1:INDIRECT("$A$"&amp;ROW($A440))&lt;&gt;""),ROW($A$1:INDIRECT("$A$"&amp;ROW($A440)))),1))),"",
ROUNDDOWN((((2*VLOOKUP($AA440,'EV and Base'!$A$1:$N$671,9,FALSE))+31+ROUNDDOWN($AC440/4,0))*$AB440)/100,0)+$AB440+10)</f>
        <v/>
      </c>
      <c r="AJ440" s="21" t="str" cm="1">
        <f t="array" aca="1" ref="AJ440" ca="1">IF(NOT(ISNUMBER(INDEX($A:$A, LOOKUP(2, 1 / ($A$1:INDIRECT("$A$"&amp;ROW($A440)) &lt;&gt; ""),ROW($A$1:INDIRECT("$A$"&amp;ROW($A440)))), 1))), "",
ROUNDDOWN((ROUNDDOWN((((2*VLOOKUP($AA440, 'EV and Base'!$A$1:$N$671, 10, FALSE))+31+ROUNDDOWN($AD440/4, 0))*$AB440)/100, 0)+5)*1.1, 0))</f>
        <v/>
      </c>
      <c r="AK440" s="21" t="str" cm="1">
        <f t="array" aca="1" ref="AK440" ca="1">IF(NOT(ISNUMBER(INDEX($A:$A, LOOKUP(2, 1 / ($A$1:INDIRECT("$A$"&amp;ROW($A440)) &lt;&gt; ""),ROW($A$1:INDIRECT("$A$"&amp;ROW($A440)))), 1))), "",
ROUNDDOWN((ROUNDDOWN((((2*VLOOKUP($AA440, 'EV and Base'!$A$1:$N$671, 11, FALSE))+30+ROUNDDOWN($AE440/4, 0))*$AB440)/100, 0)+5), 0)
&amp;"-"&amp;
ROUNDDOWN((ROUNDDOWN((((2*VLOOKUP($AA440, 'EV and Base'!$A$1:$N$671, 11, FALSE))+31+ROUNDDOWN($AE440/4, 0))*$AB440)/100, 0)+5), 0))</f>
        <v/>
      </c>
      <c r="AL440" s="21" t="str" cm="1">
        <f t="array" aca="1" ref="AL440" ca="1">IF(NOT(ISNUMBER(INDEX($A:$A, LOOKUP(2, 1 / ($A$1:INDIRECT("$A$"&amp;ROW($A440)) &lt;&gt; ""),ROW($A$1:INDIRECT("$A$"&amp;ROW($A440)))), 1))), "",
ROUNDDOWN((ROUNDDOWN((((2*VLOOKUP($AA440, 'EV and Base'!$A$1:$N$671, 12, FALSE))+0+ROUNDDOWN($AF440/4, 0))*$AB440)/100, 0)+5)*0.9, 0)
&amp;"-"&amp;
ROUNDDOWN((ROUNDDOWN((((2*VLOOKUP($AA440, 'EV and Base'!$A$1:$N$671, 12, FALSE))+31+ROUNDDOWN($AF440/4, 0))*$AB440)/100, 0)+5)*0.9, 0))</f>
        <v/>
      </c>
      <c r="AM440" s="21" t="str" cm="1">
        <f t="array" aca="1" ref="AM440" ca="1">IF(NOT(ISNUMBER(INDEX($A:$A, LOOKUP(2, 1 / ($A$1:INDIRECT("$A$"&amp;ROW($A440)) &lt;&gt; ""),ROW($A$1:INDIRECT("$A$"&amp;ROW($A440)))), 1))), "",
ROUNDDOWN((ROUNDDOWN((((2*VLOOKUP($AA440, 'EV and Base'!$A$1:$N$671, 13, FALSE))+30+ROUNDDOWN($AG440/4, 0))*$AB440)/100, 0)+5), 0)
&amp;"-"&amp;
ROUNDDOWN((ROUNDDOWN((((2*VLOOKUP($AA440, 'EV and Base'!$A$1:$N$671, 13, FALSE))+31+ROUNDDOWN($AG440/4, 0))*$AB440)/100, 0)+5), 0))</f>
        <v/>
      </c>
      <c r="AN440" s="25" t="str" cm="1">
        <f t="array" aca="1" ref="AN440" ca="1">IF(NOT(ISNUMBER(INDEX($A:$A, LOOKUP(2, 1 / ($A$1:INDIRECT("$A$"&amp;ROW($A440)) &lt;&gt; ""),ROW($A$1:INDIRECT("$A$"&amp;ROW($A440)))), 1))), "",
ROUNDDOWN((ROUNDDOWN((((2*VLOOKUP($AA440, 'EV and Base'!$A$1:$N$671, 14, FALSE))+31+ROUNDDOWN($AH440/4, 0))*$AB440)/100, 0)+5), 0))</f>
        <v/>
      </c>
      <c r="AO440" s="23" t="str" cm="1">
        <f t="array" aca="1" ref="AO440" ca="1">IF(NOT(ISNUMBER(INDEX($A:$A, LOOKUP(2, 1 / ($A$1:INDIRECT("$A$"&amp;ROW($A440)) &lt;&gt; ""),ROW($A$1:INDIRECT("$A$"&amp;ROW($A440)))), 1))), "",
ROUNDDOWN((((2*VLOOKUP($AA440, 'EV and Base'!$A$1:$N$671, 9, FALSE))+31+ROUNDDOWN($AC440/4, 0))*$AB440)/100, 0)+$AB440+10)</f>
        <v/>
      </c>
      <c r="AP440" s="2" t="str" cm="1">
        <f t="array" aca="1" ref="AP440" ca="1">IF(NOT(ISNUMBER(INDEX($A:$A, LOOKUP(2, 1 / ($A$1:INDIRECT("$A$"&amp;ROW($A440)) &lt;&gt; ""),ROW($A$1:INDIRECT("$A$"&amp;ROW($A440)))), 1))), "",
ROUNDDOWN((ROUNDDOWN((((2*VLOOKUP($AA440, 'EV and Base'!$A$1:$N$671, 10, FALSE))+31+ROUNDDOWN($AD440/4, 0))*$AB440)/100, 0)+5)*1.1, 0))</f>
        <v/>
      </c>
      <c r="AQ440" s="2" t="str" cm="1">
        <f t="array" aca="1" ref="AQ440" ca="1">IF(NOT(ISNUMBER(INDEX($A:$A, LOOKUP(2, 1 / ($A$1:INDIRECT("$A$"&amp;ROW($A440)) &lt;&gt; ""),ROW($A$1:INDIRECT("$A$"&amp;ROW($A440)))), 1))), "",
ROUNDDOWN((ROUNDDOWN((((2*VLOOKUP($AA440, 'EV and Base'!$A$1:$N$671, 11, FALSE))+$AV$2+ROUNDDOWN($AE440/4, 0))*$AB440)/100, 0)+5), 0))</f>
        <v/>
      </c>
      <c r="AR440" s="22" t="str" cm="1">
        <f t="array" aca="1" ref="AR440" ca="1">IF(NOT(ISNUMBER(INDEX($A:$A, LOOKUP(2, 1 / ($A$1:INDIRECT("$A$"&amp;ROW($A440)) &lt;&gt; ""),ROW($A$1:INDIRECT("$A$"&amp;ROW($A440)))), 1))), "",
ROUNDDOWN((ROUNDDOWN((((2*VLOOKUP($AA440, 'EV and Base'!$A$1:$N$671, 12, FALSE))+$AW$2+ROUNDDOWN($AF440/4, 0))*$AB440)/100, 0)+5)*0.9, 0))</f>
        <v/>
      </c>
      <c r="AS440" s="2" t="str" cm="1">
        <f t="array" aca="1" ref="AS440" ca="1">IF(NOT(ISNUMBER(INDEX($A:$A, LOOKUP(2, 1 / ($A$1:INDIRECT("$A$"&amp;ROW($A440)) &lt;&gt; ""),ROW($A$1:INDIRECT("$A$"&amp;ROW($A440)))), 1))), "",
ROUNDDOWN((ROUNDDOWN((((2*VLOOKUP($AA440, 'EV and Base'!$A$1:$N$671, 13, FALSE))+$AX$2+ROUNDDOWN($AG440/4, 0))*$AB440)/100, 0)+5), 0))</f>
        <v/>
      </c>
      <c r="AT440" s="24" t="str" cm="1">
        <f t="array" aca="1" ref="AT440" ca="1">IF(NOT(ISNUMBER(INDEX($A:$A, LOOKUP(2, 1 / ($A$1:INDIRECT("$A$"&amp;ROW($A440)) &lt;&gt; ""),ROW($A$1:INDIRECT("$A$"&amp;ROW($A440)))), 1))), "",
ROUNDDOWN((ROUNDDOWN((((2*VLOOKUP($AA440, 'EV and Base'!$A$1:$N$671, 14, FALSE))+31+ROUNDDOWN($AH440/4, 0))*$AB440)/100, 0)+5), 0))</f>
        <v/>
      </c>
      <c r="AU440" s="28">
        <v>255</v>
      </c>
      <c r="AY440" t="str" cm="1">
        <f t="array" aca="1" ref="AY440" ca="1">IF(NOT(ISNUMBER(INDEX($A:$A,LOOKUP(2,1/($A$1:INDIRECT("$A$"&amp;ROW($A440))&lt;&gt;""),ROW($A$1:INDIRECT("$A$"&amp;ROW($A440)))),1))),"",
INDEX($AY:$AY,LOOKUP(2,1/($AY$1:INDIRECT("$AY$"&amp;ROW($AY440)-1)&lt;&gt;""),ROW($AY$1:INDIRECT("$AY$"&amp;ROW($AY440)-1))),1)+$BL440)</f>
        <v/>
      </c>
      <c r="AZ440" s="3" t="str" cm="1">
        <f t="array" aca="1" ref="AZ440" ca="1">IF(NOT(ISNUMBER(INDEX($A:$A, LOOKUP(2, 1 / ($A$1:INDIRECT("$A$"&amp;ROW($A440)) &lt;&gt; ""),ROW($A$1:INDIRECT("$A$"&amp;ROW($A440)))), 1))), "",
VLOOKUP(INDIRECT("$G$"&amp;LOOKUP(2, 1 / ($AY$1:INDIRECT("$AY$"&amp;ROW($AY440)-1) &lt;&gt; ""),ROW($AY$1:INDIRECT("$AY$"&amp;ROW($AY440)-1)))),'EV and Base'!A363:N1033,2,FALSE))</f>
        <v/>
      </c>
      <c r="BA440" s="3" t="str" cm="1">
        <f t="array" aca="1" ref="BA440" ca="1">IF(NOT(ISNUMBER(INDEX($A:$A, LOOKUP(2, 1 / ($A$1:INDIRECT("$A$"&amp;ROW($A440)) &lt;&gt; ""),ROW($A$1:INDIRECT("$A$"&amp;ROW($A440)))), 1))), "",
INDIRECT("$I$"&amp;LOOKUP(2, 1 / ($AY$1:INDIRECT("$AY$"&amp;ROW($AY440)-1) &lt;&gt; ""),ROW($AY$1:INDIRECT("$AY$"&amp;ROW($AY440)-1)))))</f>
        <v/>
      </c>
      <c r="BB440" s="1" t="str" cm="1">
        <f t="array" aca="1" ref="BB440" ca="1">IF(NOT(ISNUMBER(INDEX($A:$A, LOOKUP(2, 1 / ($A$1:INDIRECT("$A$"&amp;ROW($A440)) &lt;&gt; ""),ROW($A$1:INDIRECT("$A$"&amp;ROW($A440)))), 1))), "",
INDIRECT("$AB$"&amp;LOOKUP(2, 1 / ($AY$1:INDIRECT("$AY$"&amp;ROW($AY440)-1) &lt;&gt; ""),ROW($AY$1:INDIRECT("$AY$"&amp;ROW($AY440)-1)))))</f>
        <v/>
      </c>
      <c r="BC440" s="3" t="str" cm="1">
        <f t="array" aca="1" ref="BC440" ca="1">IF(NOT(ISNUMBER(INDEX($A:$A,LOOKUP(2,1/($A$1:INDIRECT("$A$"&amp;ROW($A440))&lt;&gt;""),ROW($A$1:INDIRECT("$A$"&amp;ROW($A440)))),1))),"",
$BA440+$BA440+10)</f>
        <v/>
      </c>
      <c r="BD440" s="3" t="str" cm="1">
        <f t="array" aca="1" ref="BD440" ca="1">IF(NOT(ISNUMBER(INDEX($A:$A,LOOKUP(2,1/($A$1:INDIRECT("$A$"&amp;ROW($A440))&lt;&gt;""),ROW($A$1:INDIRECT("$A$"&amp;ROW($A440)))),1))),"",
$BA440+$BB440+10)</f>
        <v/>
      </c>
      <c r="BE440" s="3" t="str" cm="1">
        <f t="array" aca="1" ref="BE440" ca="1">IF(NOT(ISNUMBER(INDEX($A:$A,LOOKUP(2,1/($A$1:INDIRECT("$A$"&amp;ROW($A440))&lt;&gt;""),ROW($A$1:INDIRECT("$A$"&amp;ROW($A440)))),1))),"",
$BC440*$BC440)</f>
        <v/>
      </c>
      <c r="BF440" s="3" t="str" cm="1">
        <f t="array" aca="1" ref="BF440" ca="1">IF(NOT(ISNUMBER(INDEX($A:$A,LOOKUP(2,1/($A$1:INDIRECT("$A$"&amp;ROW($A440))&lt;&gt;""),ROW($A$1:INDIRECT("$A$"&amp;ROW($A440)))),1))),"",
$BD440*$BD440)</f>
        <v/>
      </c>
      <c r="BG440" s="3" t="str" cm="1">
        <f t="array" aca="1" ref="BG440" ca="1">IF(NOT(ISNUMBER(INDEX($A:$A,LOOKUP(2,1/($A$1:INDIRECT("$A$"&amp;ROW($A440))&lt;&gt;""),ROW($A$1:INDIRECT("$A$"&amp;ROW($A440)))),1))),"",
_xlfn.FLOOR.MATH(1.5*_xlfn.FLOOR.MATH($AZ440*BA440/5)))</f>
        <v/>
      </c>
      <c r="BH440" s="3" t="str" cm="1">
        <f t="array" aca="1" ref="BH440" ca="1">IF(NOT(ISNUMBER(INDEX($A:$A, LOOKUP(2, 1 / ($A$1:INDIRECT("$A$"&amp;ROW($A440)) &lt;&gt; ""),ROW($A$1:INDIRECT("$A$"&amp;ROW($A440)))), 1))), "",
_xlfn.FLOOR.MATH($BG440/IF(OR(INDIRECT("$C$"&amp;LOOKUP(2, 1 / ($AY$1:INDIRECT("$AY$"&amp;ROW($AY440)-1) &lt;&gt; ""),ROW($AY$1:INDIRECT("$AY$"&amp;ROW($AY440)-1))))="Multi",
INDIRECT("$C$"&amp;LOOKUP(2, 1 / ($AY$1:INDIRECT("$AY$"&amp;ROW($AY440)-1) &lt;&gt; ""),ROW($AY$1:INDIRECT("$AY$"&amp;ROW($AY440)-1))))="Double"),2,1)))</f>
        <v/>
      </c>
      <c r="BI440" s="3" t="str" cm="1">
        <f t="array" aca="1" ref="BI440" ca="1">IF(NOT(ISNUMBER(INDEX($A:$A,LOOKUP(2,1/($A$1:INDIRECT("$A$"&amp;ROW($A440))&lt;&gt;""),ROW($A$1:INDIRECT("$A$"&amp;ROW($A440)))),1))),"",
VLOOKUP($BC440,GameFreakSQRT!$A$1:$B$200,2,FALSE))</f>
        <v/>
      </c>
      <c r="BJ440" s="3" t="str" cm="1">
        <f t="array" aca="1" ref="BJ440" ca="1">IF(NOT(ISNUMBER(INDEX($A:$A,LOOKUP(2,1/($A$1:INDIRECT("$A$"&amp;ROW($A440))&lt;&gt;""),ROW($A$1:INDIRECT("$A$"&amp;ROW($A440)))),1))),"",
VLOOKUP($BD440,GameFreakSQRT!$A$1:$B$200,2,FALSE))</f>
        <v/>
      </c>
      <c r="BK440" s="3" t="str" cm="1">
        <f t="array" aca="1" ref="BK440" ca="1">IF(NOT(ISNUMBER(INDEX($A:$A,LOOKUP(2,1/($A$1:INDIRECT("$A$"&amp;ROW($A440))&lt;&gt;""),ROW($A$1:INDIRECT("$A$"&amp;ROW($A440)))),1))),"",
_xlfn.FLOOR.MATH((($BI440*$BE440)*$BH440)/($BJ440*$BF440))+1)</f>
        <v/>
      </c>
      <c r="BL440" s="3" t="str" cm="1">
        <f t="array" aca="1" ref="BL440" ca="1">IF(NOT(ISNUMBER(INDEX($A:$A,LOOKUP(2,1/($A$1:INDIRECT("$A$"&amp;ROW($A440))&lt;&gt;""),ROW($A$1:INDIRECT("$A$"&amp;ROW($A440)))),1))),"",
_xlfn.FLOOR.MATH($BK440*IF(NOT(INDIRECT("$Z$"&amp;LOOKUP(2, 1 / ($AY$1:INDIRECT("$AY$"&amp;ROW($AY440)-1) &lt;&gt; ""),ROW($AY$1:INDIRECT("$AY$"&amp;ROW($AY440)-1))))=""),1.5,1)))</f>
        <v/>
      </c>
      <c r="BM440" s="3" t="str" cm="1">
        <f t="array" aca="1" ref="BM440" ca="1">IF(NOT(ISNUMBER(INDEX($A:$A, LOOKUP(2, 1 / ($A$1:INDIRECT("$A$"&amp;ROW($A440)) &lt;&gt; ""),ROW($A$1:INDIRECT("$A$"&amp;ROW($A440)))), 1))), "",
INDIRECT("$Y$"&amp;LOOKUP(2, 1 / ($AY$1:INDIRECT("$AY$"&amp;ROW($AY440)-1) &lt;&gt; ""),ROW($AY$1:INDIRECT("$AY$"&amp;ROW($AY440)-1)))))</f>
        <v/>
      </c>
      <c r="BN440" s="3" t="str">
        <f t="shared" ca="1" si="37"/>
        <v/>
      </c>
    </row>
    <row r="441" spans="1:66" x14ac:dyDescent="0.45">
      <c r="A441" s="66" t="s">
        <v>75</v>
      </c>
      <c r="B441" s="69" t="s">
        <v>619</v>
      </c>
      <c r="C441" s="69" t="s">
        <v>46</v>
      </c>
      <c r="D441" s="69" t="s">
        <v>714</v>
      </c>
      <c r="E441" s="69" t="s">
        <v>48</v>
      </c>
      <c r="F441" s="56">
        <v>1</v>
      </c>
      <c r="G441" s="2" t="s">
        <v>693</v>
      </c>
      <c r="H441" s="2" t="s">
        <v>50</v>
      </c>
      <c r="I441" s="2">
        <v>39</v>
      </c>
      <c r="J441" s="2" t="s">
        <v>51</v>
      </c>
      <c r="K441" s="2" t="s">
        <v>701</v>
      </c>
      <c r="L441" s="2" t="s">
        <v>53</v>
      </c>
      <c r="M441" s="2" t="s">
        <v>529</v>
      </c>
      <c r="N441" s="2" t="s">
        <v>530</v>
      </c>
      <c r="O441" s="2" t="s">
        <v>694</v>
      </c>
      <c r="P441" s="2" t="s">
        <v>403</v>
      </c>
      <c r="Q441" s="2">
        <v>12</v>
      </c>
      <c r="R441" s="2">
        <f>_xlfn.FLOOR.MATH((((2*VLOOKUP(G441, 'EV and Base'!$A$1:$N$671, 9, FALSE))+$Q441)*$I441)/100)+$I441+10</f>
        <v>105</v>
      </c>
      <c r="S441" s="2">
        <f>_xlfn.FLOOR.MATH((_xlfn.FLOOR.MATH((((2*VLOOKUP($G441, 'EV and Base'!$A$1:$N$671, 10, FALSE))+$Q441)*$I441)/100)+5)*
IF(OR($J441="Lonely", $J441="Brave", $J441="Adamant", $J441="Naughty"), 1.1,
IF(OR($J441="Bold", $J441="Timid", $J441="Modest", $J441="Calm"), 0.9, 1)))</f>
        <v>100</v>
      </c>
      <c r="T441" s="2">
        <f>_xlfn.FLOOR.MATH((_xlfn.FLOOR.MATH((((2*VLOOKUP($G441, 'EV and Base'!$A$1:$N$671, 11, FALSE))+$Q441)*$I441)/100)+5)*
IF(OR($J441="Bold", $J441="Relaxed", $J441="Impish", $J441="Lax"), 1.1,
IF(OR($J441="Lonely", $J441="Hasty", $J441="Mild", $J441="Gentle"), 0.9, 1)))</f>
        <v>70</v>
      </c>
      <c r="U441" s="2">
        <f>_xlfn.FLOOR.MATH((_xlfn.FLOOR.MATH((((2*VLOOKUP($G441, 'EV and Base'!$A$1:$N$671, 12, FALSE))+$Q441)*$I441)/100)+5)*
IF(OR($J441="Modest", $J441="Mild", $J441="Quiet", $J441="Rash"), 1.1,
IF(OR($J441="Adamant", $J441="Impish", $J441="Jolly", $J441="Careful"), 0.9, 1)))</f>
        <v>40</v>
      </c>
      <c r="V441" s="2">
        <f>_xlfn.FLOOR.MATH((_xlfn.FLOOR.MATH((((2*VLOOKUP($G441, 'EV and Base'!$A$1:$N$671, 13, FALSE))+$Q441)*$I441)/100)+5)*
IF(OR($J441="Calm", $J441="Gentle", $J441="Sassy", $J441="Careful"), 1.1,
IF(OR($J441="Naughty", $J441="Lax", $J441="Naive", $J441="Rash"), 0.9, 1)))</f>
        <v>43</v>
      </c>
      <c r="W441" s="2">
        <f>_xlfn.FLOOR.MATH((_xlfn.FLOOR.MATH((((2*VLOOKUP($G441, 'EV and Base'!$A$1:$N$671, 14, FALSE))+$Q441)*$I441)/100)+5)*
IF(OR($J441="Timid", $J441="Hasty", $J441="Jolly", $J441="Naive"), 1.1,
IF(OR($J441="Brave", $J441="Relaxed", $J441="Quiet", $J441="Sassy"), 0.9, 1)))</f>
        <v>61</v>
      </c>
      <c r="X441" s="66">
        <v>2340</v>
      </c>
      <c r="Z441" s="1">
        <v>1</v>
      </c>
      <c r="AA441" s="23" t="str" cm="1">
        <f t="array" aca="1" ref="AA441" ca="1">IF(NOT(ISNUMBER(INDEX($A:$A,LOOKUP(2,1/($A$1:INDIRECT("$A$"&amp;ROW($A441))&lt;&gt;""),ROW($A$1:INDIRECT("$A$"&amp;ROW($A441)))),1))),"",
IF(NOT(ISNUMBER($A441)),$AA440,
IF($AB441&lt;16,"Lillipup",
IF($AB441&lt;32,"Herdier",
"Stoutland"))))</f>
        <v/>
      </c>
      <c r="AB441" s="25" t="str" cm="1">
        <f t="array" aca="1" ref="AB441" ca="1">IF(NOT(ISNUMBER(INDEX($A:$A, LOOKUP(2, 1 / ($A$1:INDIRECT("$A$"&amp;ROW($A441)) &lt;&gt; ""),ROW($A$1:INDIRECT("$A$"&amp;ROW($A441)))), 1))), "",
VLOOKUP($AY441,'Medium-Slow'!$A$1:$B$101,2,TRUE))</f>
        <v/>
      </c>
      <c r="AC441" s="23" t="str" cm="1">
        <f t="array" aca="1" ref="AC441" ca="1">IF(NOT(ISNUMBER(INDEX($A:$A, LOOKUP(2, 1 / ($A$1:INDIRECT("$A$"&amp;ROW($A441)) &lt;&gt; ""),ROW($A$1:INDIRECT("$A$"&amp;ROW($A441)))), 1))), "",
INDEX($AC:$AC, LOOKUP(2, 1 / ($AC$1:INDIRECT("$AC$"&amp;ROW($AC441)-1) &lt;&gt; ""),ROW($AC$1:INDIRECT("$AC$"&amp;ROW($AC441)-1))), 1)+
IF(INDEX($AC:$AC, LOOKUP(2, 1 / ($AC$1:INDIRECT("$AC$"&amp;ROW($AC441)-1) &lt;&gt; ""),ROW($AC$1:INDIRECT("$AC$"&amp;ROW($AC441)-1))), 1)+
INDEX($AD:$AD, LOOKUP(2, 1 / ($AD$1:INDIRECT("$AD$"&amp;ROW($AD441)-1) &lt;&gt; ""),ROW($AD$1:INDIRECT("$AD$"&amp;ROW($AD441)-1))), 1)+
INDEX($AE:$AE, LOOKUP(2, 1 / ($AE$1:INDIRECT("$AE$"&amp;ROW($AE441)-1) &lt;&gt; ""),ROW($AE$1:INDIRECT("$AE$"&amp;ROW($AD441)-1))), 1)+
INDEX($AE:$AF, LOOKUP(2, 1 / ($AF$1:INDIRECT("$AF$"&amp;ROW($AF441)-1) &lt;&gt; ""),ROW($AF$1:INDIRECT("$AF$"&amp;ROW($AD441)-1))), 1)+
INDEX($AG:$AG, LOOKUP(2, 1 / ($AG$1:INDIRECT("$AG$"&amp;ROW($AG441)-1) &lt;&gt; ""),ROW($AG$1:INDIRECT("$AG$"&amp;ROW($AD441)-1))), 1)+
INDEX($AH:$AH, LOOKUP(2, 1 / ($AH$1:INDIRECT("$AH$"&amp;ROW($AH441)-1) &lt;&gt; ""),ROW($AH$1:INDIRECT("$AH$"&amp;ROW($AD441)-1))), 1)&gt;=510,0,
IF(INDEX($AC:$AC, LOOKUP(2, 1 / ($AC$1:INDIRECT("$AC$"&amp;ROW($AC441)-1) &lt;&gt; ""),ROW($AC$1:INDIRECT("$AC$"&amp;ROW($AC441)-1))), 1)&gt;=255,0,
VLOOKUP(INDIRECT("$G$"&amp;LOOKUP(2, 1 / ($AC$1:INDIRECT("$AC$"&amp;ROW($AC441)-1) &lt;&gt; ""),ROW($AC$1:INDIRECT("$AC$"&amp;ROW($AC441)-1)))), 'EV and Base'!$A$1:$N$671, 3, FALSE))))</f>
        <v/>
      </c>
      <c r="AD441" s="2" t="str" cm="1">
        <f t="array" aca="1" ref="AD441" ca="1">IF(NOT(ISNUMBER(INDEX($A:$A, LOOKUP(2, 1 / ($A$1:INDIRECT("$A$"&amp;ROW($A441)) &lt;&gt; ""),ROW($A$1:INDIRECT("$A$"&amp;ROW($A441)))), 1))), "",
INDEX($AD:$AD, LOOKUP(2, 1 / ($AD$1:INDIRECT("$AD$"&amp;ROW($AD441)-1) &lt;&gt; ""),ROW($AD$1:INDIRECT("$AD$"&amp;ROW($AD441)-1))), 1)+
IF(INDEX($AC:$AC, LOOKUP(2, 1 / ($AC$1:INDIRECT("$AC$"&amp;ROW($AC441)-1) &lt;&gt; ""),ROW($AC$1:INDIRECT("$AC$"&amp;ROW($AC441)-1))), 1)+
INDEX($AD:$AD, LOOKUP(2, 1 / ($AD$1:INDIRECT("$AD$"&amp;ROW($AD441)-1) &lt;&gt; ""),ROW($AD$1:INDIRECT("$AD$"&amp;ROW($AD441)-1))), 1)+
INDEX($AE:$AE, LOOKUP(2, 1 / ($AE$1:INDIRECT("$AE$"&amp;ROW($AE441)-1) &lt;&gt; ""),ROW($AE$1:INDIRECT("$AE$"&amp;ROW($AD441)-1))), 1)+
INDEX($AE:$AF, LOOKUP(2, 1 / ($AF$1:INDIRECT("$AF$"&amp;ROW($AF441)-1) &lt;&gt; ""),ROW($AF$1:INDIRECT("$AF$"&amp;ROW($AD441)-1))), 1)+
INDEX($AG:$AG, LOOKUP(2, 1 / ($AG$1:INDIRECT("$AG$"&amp;ROW($AG441)-1) &lt;&gt; ""),ROW($AG$1:INDIRECT("$AG$"&amp;ROW($AD441)-1))), 1)+
INDEX($AH:$AH, LOOKUP(2, 1 / ($AH$1:INDIRECT("$AH$"&amp;ROW($AH441)-1) &lt;&gt; ""),ROW($AH$1:INDIRECT("$AH$"&amp;ROW($AD441)-1))), 1)&gt;=510,0,
IF(INDEX($AD:$AD, LOOKUP(2, 1 / ($AD$1:INDIRECT("$AD$"&amp;ROW($AD441)-1) &lt;&gt; ""),ROW($AD$1:INDIRECT("$AD$"&amp;ROW($AD441)-1))), 1)&gt;=255,0,
VLOOKUP(INDIRECT("$G$"&amp;LOOKUP(2, 1 / ($AD$1:INDIRECT("$AD$"&amp;ROW($AD441)-1) &lt;&gt; ""),ROW($AD$1:INDIRECT("$AD$"&amp;ROW($AD441)-1)))), 'EV and Base'!$A$1:$N$671, 4, FALSE))))</f>
        <v/>
      </c>
      <c r="AE441" s="2" t="str" cm="1">
        <f t="array" aca="1" ref="AE441" ca="1">IF(NOT(ISNUMBER(INDEX($A:$A,LOOKUP(2,1/($A$1:INDIRECT("$A$"&amp;ROW($A441))&lt;&gt;""),ROW($A$1:INDIRECT("$A$"&amp;ROW($A441)))),1))),"",
INDEX($AE:$AE,LOOKUP(2,1/($AE$1:INDIRECT("$AE$"&amp;ROW($AE441)-1)&lt;&gt;""),ROW($AE$1:INDIRECT("$AE$"&amp;ROW($AE441)-1))),1)+
IF(INDEX($AC:$AC,LOOKUP(2,1/($AC$1:INDIRECT("$AC$"&amp;ROW($AC441)-1)&lt;&gt;""),ROW($AC$1:INDIRECT("$AC$"&amp;ROW($AC441)-1))),1)+
INDEX($AD:$AD,LOOKUP(2,1/($AD$1:INDIRECT("$AD$"&amp;ROW($AD441)-1)&lt;&gt;""),ROW($AD$1:INDIRECT("$AD$"&amp;ROW($AD441)-1))),1)+
INDEX($AE:$AE,LOOKUP(2,1/($AE$1:INDIRECT("$AE$"&amp;ROW($AE441)-1)&lt;&gt;""),ROW($AE$1:INDIRECT("$AE$"&amp;ROW($AD441)-1))),1)+
INDEX($AE:$AF,LOOKUP(2,1/($AF$1:INDIRECT("$AF$"&amp;ROW($AF441)-1)&lt;&gt;""),ROW($AF$1:INDIRECT("$AF$"&amp;ROW($AD441)-1))),1)+
INDEX($AG:$AG,LOOKUP(2,1/($AG$1:INDIRECT("$AG$"&amp;ROW($AG441)-1)&lt;&gt;""),ROW($AG$1:INDIRECT("$AG$"&amp;ROW($AD441)-1))),1)+
INDEX($AH:$AH,LOOKUP(2,1/($AH$1:INDIRECT("$AH$"&amp;ROW($AH441)-1)&lt;&gt;""),ROW($AH$1:INDIRECT("$AH$"&amp;ROW($AD441)-1))),1)&gt;=510,0,
IF(INDEX($AE:$AE,LOOKUP(2,1/($AE$1:INDIRECT("$AE$"&amp;ROW($AE441)-1)&lt;&gt;""),ROW($AE$1:INDIRECT("$AE$"&amp;ROW($AE441)-1))),1)&gt;=255,0,
VLOOKUP(INDIRECT("$G$"&amp;LOOKUP(2,1/($AE$1:INDIRECT("$AE$"&amp;ROW($AE441)-1)&lt;&gt;""),ROW($AE$1:INDIRECT("$AE$"&amp;ROW($AE441)-1)))),'EV and Base'!$A$1:$N$671,5,FALSE))))</f>
        <v/>
      </c>
      <c r="AF441" s="2" t="str" cm="1">
        <f t="array" aca="1" ref="AF441" ca="1">IF(NOT(ISNUMBER(INDEX($A:$A, LOOKUP(2, 1 / ($A$1:INDIRECT("$A$"&amp;ROW($A441)) &lt;&gt; ""),ROW($A$1:INDIRECT("$A$"&amp;ROW($A441)))), 1))), "",
INDEX($AF:$AF, LOOKUP(2, 1 / ($AF$1:INDIRECT("$AF$"&amp;ROW($AF441)-1) &lt;&gt; ""),ROW($AF$1:INDIRECT("$AF$"&amp;ROW($AF441)-1))), 1)+
IF(INDEX($AC:$AC, LOOKUP(2, 1 / ($AC$1:INDIRECT("$AC$"&amp;ROW($AC441)-1) &lt;&gt; ""),ROW($AC$1:INDIRECT("$AC$"&amp;ROW($AC441)-1))), 1)+
INDEX($AD:$AD, LOOKUP(2, 1 / ($AD$1:INDIRECT("$AD$"&amp;ROW($AD441)-1) &lt;&gt; ""),ROW($AD$1:INDIRECT("$AD$"&amp;ROW($AD441)-1))), 1)+
INDEX($AE:$AE, LOOKUP(2, 1 / ($AE$1:INDIRECT("$AE$"&amp;ROW($AE441)-1) &lt;&gt; ""),ROW($AE$1:INDIRECT("$AE$"&amp;ROW($AD441)-1))), 1)+
INDEX($AE:$AF, LOOKUP(2, 1 / ($AF$1:INDIRECT("$AF$"&amp;ROW($AF441)-1) &lt;&gt; ""),ROW($AF$1:INDIRECT("$AF$"&amp;ROW($AD441)-1))), 1)+
INDEX($AG:$AG, LOOKUP(2, 1 / ($AG$1:INDIRECT("$AG$"&amp;ROW($AG441)-1) &lt;&gt; ""),ROW($AG$1:INDIRECT("$AG$"&amp;ROW($AD441)-1))), 1)+
INDEX($AH:$AH, LOOKUP(2, 1 / ($AH$1:INDIRECT("$AH$"&amp;ROW($AH441)-1) &lt;&gt; ""),ROW($AH$1:INDIRECT("$AH$"&amp;ROW($AD441)-1))), 1)&gt;=510,0,
IF(INDEX($AF:$AF, LOOKUP(2, 1 / ($AF$1:INDIRECT("$AF$"&amp;ROW($AF441)-1) &lt;&gt; ""),ROW($AF$1:INDIRECT("$AF$"&amp;ROW($AF441)-1))), 1)&gt;=255,0,
VLOOKUP(INDIRECT("$G$"&amp;LOOKUP(2, 1 / ($AF$1:INDIRECT("$AF$"&amp;ROW($AF441)-1) &lt;&gt; ""),ROW($AF$1:INDIRECT("$AF$"&amp;ROW($AF441)-1)))), 'EV and Base'!$A$1:$N$671, 6, FALSE))))</f>
        <v/>
      </c>
      <c r="AG441" s="2" t="str" cm="1">
        <f t="array" aca="1" ref="AG441" ca="1">IF(NOT(ISNUMBER(INDEX($A:$A, LOOKUP(2, 1 / ($A$1:INDIRECT("$A$"&amp;ROW($A441)) &lt;&gt; ""),ROW($A$1:INDIRECT("$A$"&amp;ROW($A441)))), 1))), "",
INDEX($AG:$AG, LOOKUP(2, 1 / ($AG$1:INDIRECT("$AG$"&amp;ROW($AG441)-1) &lt;&gt; ""),ROW($AG$1:INDIRECT("$AG$"&amp;ROW($AG441)-1))), 1)+
IF(INDEX($AC:$AC, LOOKUP(2, 1 / ($AC$1:INDIRECT("$AC$"&amp;ROW($AC441)-1) &lt;&gt; ""),ROW($AC$1:INDIRECT("$AC$"&amp;ROW($AC441)-1))), 1)+
INDEX($AD:$AD, LOOKUP(2, 1 / ($AD$1:INDIRECT("$AD$"&amp;ROW($AD441)-1) &lt;&gt; ""),ROW($AD$1:INDIRECT("$AD$"&amp;ROW($AD441)-1))), 1)+
INDEX($AE:$AE, LOOKUP(2, 1 / ($AE$1:INDIRECT("$AE$"&amp;ROW($AE441)-1) &lt;&gt; ""),ROW($AE$1:INDIRECT("$AE$"&amp;ROW($AD441)-1))), 1)+
INDEX($AE:$AF, LOOKUP(2, 1 / ($AF$1:INDIRECT("$AF$"&amp;ROW($AF441)-1) &lt;&gt; ""),ROW($AF$1:INDIRECT("$AF$"&amp;ROW($AD441)-1))), 1)+
INDEX($AG:$AG, LOOKUP(2, 1 / ($AG$1:INDIRECT("$AG$"&amp;ROW($AG441)-1) &lt;&gt; ""),ROW($AG$1:INDIRECT("$AG$"&amp;ROW($AD441)-1))), 1)+
INDEX($AH:$AH, LOOKUP(2, 1 / ($AH$1:INDIRECT("$AH$"&amp;ROW($AH441)-1) &lt;&gt; ""),ROW($AH$1:INDIRECT("$AH$"&amp;ROW($AD441)-1))), 1)&gt;=510,0,
IF(INDEX($AG:$AG, LOOKUP(2, 1 / ($AG$1:INDIRECT("$AG$"&amp;ROW($AG441)-1) &lt;&gt; ""),ROW($AG$1:INDIRECT("$AG$"&amp;ROW($AG441)-1))), 1)&gt;=255,0,
VLOOKUP(INDIRECT("$G$"&amp;LOOKUP(2, 1 / ($AG$1:INDIRECT("$AG$"&amp;ROW($AG441)-1) &lt;&gt; ""),ROW($AG$1:INDIRECT("$AG$"&amp;ROW($AG441)-1)))), 'EV and Base'!$A$1:$N$671, 7, FALSE))))</f>
        <v/>
      </c>
      <c r="AH441" s="24" t="str" cm="1">
        <f t="array" aca="1" ref="AH441" ca="1">IF(NOT(ISNUMBER(INDEX($A:$A,LOOKUP(2,1/($A$1:INDIRECT("$A$"&amp;ROW($A441))&lt;&gt;""),ROW($A$1:INDIRECT("$A$"&amp;ROW($A441)))),1))),"",
INDEX($AH:$AH,LOOKUP(2,1/($AH$1:INDIRECT("$AH$"&amp;ROW($AH441)-1)&lt;&gt;""),ROW($AH$1:INDIRECT("$AH$"&amp;ROW($AH441)-1))),1)+
IF(INDEX($AC:$AC,LOOKUP(2,1/($AC$1:INDIRECT("$AC$"&amp;ROW($AC441)-1)&lt;&gt;""),ROW($AC$1:INDIRECT("$AC$"&amp;ROW($AC441)-1))),1)+
INDEX($AD:$AD,LOOKUP(2,1/($AD$1:INDIRECT("$AD$"&amp;ROW($AD441)-1)&lt;&gt;""),ROW($AD$1:INDIRECT("$AD$"&amp;ROW($AD441)-1))),1)+
INDEX($AE:$AE,LOOKUP(2,1/($AE$1:INDIRECT("$AE$"&amp;ROW($AE441)-1)&lt;&gt;""),ROW($AE$1:INDIRECT("$AE$"&amp;ROW($AD441)-1))),1)+
INDEX($AE:$AF,LOOKUP(2,1/($AF$1:INDIRECT("$AF$"&amp;ROW($AF441)-1)&lt;&gt;""),ROW($AF$1:INDIRECT("$AF$"&amp;ROW($AD441)-1))),1)+
INDEX($AG:$AG,LOOKUP(2,1/($AG$1:INDIRECT("$AG$"&amp;ROW($AG441)-1)&lt;&gt;""),ROW($AG$1:INDIRECT("$AG$"&amp;ROW($AD441)-1))),1)+
INDEX($AH:$AH,LOOKUP(2,1/($AH$1:INDIRECT("$AH$"&amp;ROW($AH441)-1)&lt;&gt;""),ROW($AH$1:INDIRECT("$AH$"&amp;ROW($AD441)-1))),1)&gt;=510,0,
IF(INDEX($AH:$AH,LOOKUP(2,1/($AH$1:INDIRECT("$AH$"&amp;ROW($AH441)-1)&lt;&gt;""),ROW($AH$1:INDIRECT("$AH$"&amp;ROW($AH441)-1))),1)&gt;=255,0,
VLOOKUP(INDIRECT("$G$"&amp;LOOKUP(2,1/($AH$1:INDIRECT("$AH$"&amp;ROW($AH441)-1)&lt;&gt;""),ROW($AH$1:INDIRECT("$AH$"&amp;ROW($AH441)-1)))),'EV and Base'!$A$1:$N$671,8,FALSE))))</f>
        <v/>
      </c>
      <c r="AI441" s="29" t="str" cm="1">
        <f t="array" aca="1" ref="AI441" ca="1">IF(NOT(ISNUMBER(INDEX($A:$A,LOOKUP(2,1/($A$1:INDIRECT("$A$"&amp;ROW($A441))&lt;&gt;""),ROW($A$1:INDIRECT("$A$"&amp;ROW($A441)))),1))),"",
ROUNDDOWN((((2*VLOOKUP($AA441,'EV and Base'!$A$1:$N$671,9,FALSE))+31+ROUNDDOWN($AC441/4,0))*$AB441)/100,0)+$AB441+10)</f>
        <v/>
      </c>
      <c r="AJ441" s="21" t="str" cm="1">
        <f t="array" aca="1" ref="AJ441" ca="1">IF(NOT(ISNUMBER(INDEX($A:$A, LOOKUP(2, 1 / ($A$1:INDIRECT("$A$"&amp;ROW($A441)) &lt;&gt; ""),ROW($A$1:INDIRECT("$A$"&amp;ROW($A441)))), 1))), "",
ROUNDDOWN((ROUNDDOWN((((2*VLOOKUP($AA441, 'EV and Base'!$A$1:$N$671, 10, FALSE))+31+ROUNDDOWN($AD441/4, 0))*$AB441)/100, 0)+5)*1.1, 0))</f>
        <v/>
      </c>
      <c r="AK441" s="21" t="str" cm="1">
        <f t="array" aca="1" ref="AK441" ca="1">IF(NOT(ISNUMBER(INDEX($A:$A, LOOKUP(2, 1 / ($A$1:INDIRECT("$A$"&amp;ROW($A441)) &lt;&gt; ""),ROW($A$1:INDIRECT("$A$"&amp;ROW($A441)))), 1))), "",
ROUNDDOWN((ROUNDDOWN((((2*VLOOKUP($AA441, 'EV and Base'!$A$1:$N$671, 11, FALSE))+30+ROUNDDOWN($AE441/4, 0))*$AB441)/100, 0)+5), 0)
&amp;"-"&amp;
ROUNDDOWN((ROUNDDOWN((((2*VLOOKUP($AA441, 'EV and Base'!$A$1:$N$671, 11, FALSE))+31+ROUNDDOWN($AE441/4, 0))*$AB441)/100, 0)+5), 0))</f>
        <v/>
      </c>
      <c r="AL441" s="21" t="str" cm="1">
        <f t="array" aca="1" ref="AL441" ca="1">IF(NOT(ISNUMBER(INDEX($A:$A, LOOKUP(2, 1 / ($A$1:INDIRECT("$A$"&amp;ROW($A441)) &lt;&gt; ""),ROW($A$1:INDIRECT("$A$"&amp;ROW($A441)))), 1))), "",
ROUNDDOWN((ROUNDDOWN((((2*VLOOKUP($AA441, 'EV and Base'!$A$1:$N$671, 12, FALSE))+0+ROUNDDOWN($AF441/4, 0))*$AB441)/100, 0)+5)*0.9, 0)
&amp;"-"&amp;
ROUNDDOWN((ROUNDDOWN((((2*VLOOKUP($AA441, 'EV and Base'!$A$1:$N$671, 12, FALSE))+31+ROUNDDOWN($AF441/4, 0))*$AB441)/100, 0)+5)*0.9, 0))</f>
        <v/>
      </c>
      <c r="AM441" s="21" t="str" cm="1">
        <f t="array" aca="1" ref="AM441" ca="1">IF(NOT(ISNUMBER(INDEX($A:$A, LOOKUP(2, 1 / ($A$1:INDIRECT("$A$"&amp;ROW($A441)) &lt;&gt; ""),ROW($A$1:INDIRECT("$A$"&amp;ROW($A441)))), 1))), "",
ROUNDDOWN((ROUNDDOWN((((2*VLOOKUP($AA441, 'EV and Base'!$A$1:$N$671, 13, FALSE))+30+ROUNDDOWN($AG441/4, 0))*$AB441)/100, 0)+5), 0)
&amp;"-"&amp;
ROUNDDOWN((ROUNDDOWN((((2*VLOOKUP($AA441, 'EV and Base'!$A$1:$N$671, 13, FALSE))+31+ROUNDDOWN($AG441/4, 0))*$AB441)/100, 0)+5), 0))</f>
        <v/>
      </c>
      <c r="AN441" s="25" t="str" cm="1">
        <f t="array" aca="1" ref="AN441" ca="1">IF(NOT(ISNUMBER(INDEX($A:$A, LOOKUP(2, 1 / ($A$1:INDIRECT("$A$"&amp;ROW($A441)) &lt;&gt; ""),ROW($A$1:INDIRECT("$A$"&amp;ROW($A441)))), 1))), "",
ROUNDDOWN((ROUNDDOWN((((2*VLOOKUP($AA441, 'EV and Base'!$A$1:$N$671, 14, FALSE))+31+ROUNDDOWN($AH441/4, 0))*$AB441)/100, 0)+5), 0))</f>
        <v/>
      </c>
      <c r="AO441" s="23" t="str" cm="1">
        <f t="array" aca="1" ref="AO441" ca="1">IF(NOT(ISNUMBER(INDEX($A:$A, LOOKUP(2, 1 / ($A$1:INDIRECT("$A$"&amp;ROW($A441)) &lt;&gt; ""),ROW($A$1:INDIRECT("$A$"&amp;ROW($A441)))), 1))), "",
ROUNDDOWN((((2*VLOOKUP($AA441, 'EV and Base'!$A$1:$N$671, 9, FALSE))+31+ROUNDDOWN($AC441/4, 0))*$AB441)/100, 0)+$AB441+10)</f>
        <v/>
      </c>
      <c r="AP441" s="2" t="str" cm="1">
        <f t="array" aca="1" ref="AP441" ca="1">IF(NOT(ISNUMBER(INDEX($A:$A, LOOKUP(2, 1 / ($A$1:INDIRECT("$A$"&amp;ROW($A441)) &lt;&gt; ""),ROW($A$1:INDIRECT("$A$"&amp;ROW($A441)))), 1))), "",
ROUNDDOWN((ROUNDDOWN((((2*VLOOKUP($AA441, 'EV and Base'!$A$1:$N$671, 10, FALSE))+31+ROUNDDOWN($AD441/4, 0))*$AB441)/100, 0)+5)*1.1, 0))</f>
        <v/>
      </c>
      <c r="AQ441" s="2" t="str" cm="1">
        <f t="array" aca="1" ref="AQ441" ca="1">IF(NOT(ISNUMBER(INDEX($A:$A, LOOKUP(2, 1 / ($A$1:INDIRECT("$A$"&amp;ROW($A441)) &lt;&gt; ""),ROW($A$1:INDIRECT("$A$"&amp;ROW($A441)))), 1))), "",
ROUNDDOWN((ROUNDDOWN((((2*VLOOKUP($AA441, 'EV and Base'!$A$1:$N$671, 11, FALSE))+$AV$2+ROUNDDOWN($AE441/4, 0))*$AB441)/100, 0)+5), 0))</f>
        <v/>
      </c>
      <c r="AR441" s="22" t="str" cm="1">
        <f t="array" aca="1" ref="AR441" ca="1">IF(NOT(ISNUMBER(INDEX($A:$A, LOOKUP(2, 1 / ($A$1:INDIRECT("$A$"&amp;ROW($A441)) &lt;&gt; ""),ROW($A$1:INDIRECT("$A$"&amp;ROW($A441)))), 1))), "",
ROUNDDOWN((ROUNDDOWN((((2*VLOOKUP($AA441, 'EV and Base'!$A$1:$N$671, 12, FALSE))+$AW$2+ROUNDDOWN($AF441/4, 0))*$AB441)/100, 0)+5)*0.9, 0))</f>
        <v/>
      </c>
      <c r="AS441" s="2" t="str" cm="1">
        <f t="array" aca="1" ref="AS441" ca="1">IF(NOT(ISNUMBER(INDEX($A:$A, LOOKUP(2, 1 / ($A$1:INDIRECT("$A$"&amp;ROW($A441)) &lt;&gt; ""),ROW($A$1:INDIRECT("$A$"&amp;ROW($A441)))), 1))), "",
ROUNDDOWN((ROUNDDOWN((((2*VLOOKUP($AA441, 'EV and Base'!$A$1:$N$671, 13, FALSE))+$AX$2+ROUNDDOWN($AG441/4, 0))*$AB441)/100, 0)+5), 0))</f>
        <v/>
      </c>
      <c r="AT441" s="24" t="str" cm="1">
        <f t="array" aca="1" ref="AT441" ca="1">IF(NOT(ISNUMBER(INDEX($A:$A, LOOKUP(2, 1 / ($A$1:INDIRECT("$A$"&amp;ROW($A441)) &lt;&gt; ""),ROW($A$1:INDIRECT("$A$"&amp;ROW($A441)))), 1))), "",
ROUNDDOWN((ROUNDDOWN((((2*VLOOKUP($AA441, 'EV and Base'!$A$1:$N$671, 14, FALSE))+31+ROUNDDOWN($AH441/4, 0))*$AB441)/100, 0)+5), 0))</f>
        <v/>
      </c>
      <c r="AU441" s="28">
        <v>255</v>
      </c>
      <c r="AY441" t="str" cm="1">
        <f t="array" aca="1" ref="AY441" ca="1">IF(NOT(ISNUMBER(INDEX($A:$A,LOOKUP(2,1/($A$1:INDIRECT("$A$"&amp;ROW($A441))&lt;&gt;""),ROW($A$1:INDIRECT("$A$"&amp;ROW($A441)))),1))),"",
INDEX($AY:$AY,LOOKUP(2,1/($AY$1:INDIRECT("$AY$"&amp;ROW($AY441)-1)&lt;&gt;""),ROW($AY$1:INDIRECT("$AY$"&amp;ROW($AY441)-1))),1)+$BL441)</f>
        <v/>
      </c>
      <c r="AZ441" s="3" t="str" cm="1">
        <f t="array" aca="1" ref="AZ441" ca="1">IF(NOT(ISNUMBER(INDEX($A:$A, LOOKUP(2, 1 / ($A$1:INDIRECT("$A$"&amp;ROW($A441)) &lt;&gt; ""),ROW($A$1:INDIRECT("$A$"&amp;ROW($A441)))), 1))), "",
VLOOKUP(INDIRECT("$G$"&amp;LOOKUP(2, 1 / ($AY$1:INDIRECT("$AY$"&amp;ROW($AY441)-1) &lt;&gt; ""),ROW($AY$1:INDIRECT("$AY$"&amp;ROW($AY441)-1)))),'EV and Base'!A364:N1034,2,FALSE))</f>
        <v/>
      </c>
      <c r="BA441" s="3" t="str" cm="1">
        <f t="array" aca="1" ref="BA441" ca="1">IF(NOT(ISNUMBER(INDEX($A:$A, LOOKUP(2, 1 / ($A$1:INDIRECT("$A$"&amp;ROW($A441)) &lt;&gt; ""),ROW($A$1:INDIRECT("$A$"&amp;ROW($A441)))), 1))), "",
INDIRECT("$I$"&amp;LOOKUP(2, 1 / ($AY$1:INDIRECT("$AY$"&amp;ROW($AY441)-1) &lt;&gt; ""),ROW($AY$1:INDIRECT("$AY$"&amp;ROW($AY441)-1)))))</f>
        <v/>
      </c>
      <c r="BB441" s="1" t="str" cm="1">
        <f t="array" aca="1" ref="BB441" ca="1">IF(NOT(ISNUMBER(INDEX($A:$A, LOOKUP(2, 1 / ($A$1:INDIRECT("$A$"&amp;ROW($A441)) &lt;&gt; ""),ROW($A$1:INDIRECT("$A$"&amp;ROW($A441)))), 1))), "",
INDIRECT("$AB$"&amp;LOOKUP(2, 1 / ($AY$1:INDIRECT("$AY$"&amp;ROW($AY441)-1) &lt;&gt; ""),ROW($AY$1:INDIRECT("$AY$"&amp;ROW($AY441)-1)))))</f>
        <v/>
      </c>
      <c r="BC441" s="3" t="str" cm="1">
        <f t="array" aca="1" ref="BC441" ca="1">IF(NOT(ISNUMBER(INDEX($A:$A,LOOKUP(2,1/($A$1:INDIRECT("$A$"&amp;ROW($A441))&lt;&gt;""),ROW($A$1:INDIRECT("$A$"&amp;ROW($A441)))),1))),"",
$BA441+$BA441+10)</f>
        <v/>
      </c>
      <c r="BD441" s="3" t="str" cm="1">
        <f t="array" aca="1" ref="BD441" ca="1">IF(NOT(ISNUMBER(INDEX($A:$A,LOOKUP(2,1/($A$1:INDIRECT("$A$"&amp;ROW($A441))&lt;&gt;""),ROW($A$1:INDIRECT("$A$"&amp;ROW($A441)))),1))),"",
$BA441+$BB441+10)</f>
        <v/>
      </c>
      <c r="BE441" s="3" t="str" cm="1">
        <f t="array" aca="1" ref="BE441" ca="1">IF(NOT(ISNUMBER(INDEX($A:$A,LOOKUP(2,1/($A$1:INDIRECT("$A$"&amp;ROW($A441))&lt;&gt;""),ROW($A$1:INDIRECT("$A$"&amp;ROW($A441)))),1))),"",
$BC441*$BC441)</f>
        <v/>
      </c>
      <c r="BF441" s="3" t="str" cm="1">
        <f t="array" aca="1" ref="BF441" ca="1">IF(NOT(ISNUMBER(INDEX($A:$A,LOOKUP(2,1/($A$1:INDIRECT("$A$"&amp;ROW($A441))&lt;&gt;""),ROW($A$1:INDIRECT("$A$"&amp;ROW($A441)))),1))),"",
$BD441*$BD441)</f>
        <v/>
      </c>
      <c r="BG441" s="3" t="str" cm="1">
        <f t="array" aca="1" ref="BG441" ca="1">IF(NOT(ISNUMBER(INDEX($A:$A,LOOKUP(2,1/($A$1:INDIRECT("$A$"&amp;ROW($A441))&lt;&gt;""),ROW($A$1:INDIRECT("$A$"&amp;ROW($A441)))),1))),"",
_xlfn.FLOOR.MATH(1.5*_xlfn.FLOOR.MATH($AZ441*BA441/5)))</f>
        <v/>
      </c>
      <c r="BH441" s="3" t="str" cm="1">
        <f t="array" aca="1" ref="BH441" ca="1">IF(NOT(ISNUMBER(INDEX($A:$A, LOOKUP(2, 1 / ($A$1:INDIRECT("$A$"&amp;ROW($A441)) &lt;&gt; ""),ROW($A$1:INDIRECT("$A$"&amp;ROW($A441)))), 1))), "",
_xlfn.FLOOR.MATH($BG441/IF(OR(INDIRECT("$C$"&amp;LOOKUP(2, 1 / ($AY$1:INDIRECT("$AY$"&amp;ROW($AY441)-1) &lt;&gt; ""),ROW($AY$1:INDIRECT("$AY$"&amp;ROW($AY441)-1))))="Multi",
INDIRECT("$C$"&amp;LOOKUP(2, 1 / ($AY$1:INDIRECT("$AY$"&amp;ROW($AY441)-1) &lt;&gt; ""),ROW($AY$1:INDIRECT("$AY$"&amp;ROW($AY441)-1))))="Double"),2,1)))</f>
        <v/>
      </c>
      <c r="BI441" s="3" t="str" cm="1">
        <f t="array" aca="1" ref="BI441" ca="1">IF(NOT(ISNUMBER(INDEX($A:$A,LOOKUP(2,1/($A$1:INDIRECT("$A$"&amp;ROW($A441))&lt;&gt;""),ROW($A$1:INDIRECT("$A$"&amp;ROW($A441)))),1))),"",
VLOOKUP($BC441,GameFreakSQRT!$A$1:$B$200,2,FALSE))</f>
        <v/>
      </c>
      <c r="BJ441" s="3" t="str" cm="1">
        <f t="array" aca="1" ref="BJ441" ca="1">IF(NOT(ISNUMBER(INDEX($A:$A,LOOKUP(2,1/($A$1:INDIRECT("$A$"&amp;ROW($A441))&lt;&gt;""),ROW($A$1:INDIRECT("$A$"&amp;ROW($A441)))),1))),"",
VLOOKUP($BD441,GameFreakSQRT!$A$1:$B$200,2,FALSE))</f>
        <v/>
      </c>
      <c r="BK441" s="3" t="str" cm="1">
        <f t="array" aca="1" ref="BK441" ca="1">IF(NOT(ISNUMBER(INDEX($A:$A,LOOKUP(2,1/($A$1:INDIRECT("$A$"&amp;ROW($A441))&lt;&gt;""),ROW($A$1:INDIRECT("$A$"&amp;ROW($A441)))),1))),"",
_xlfn.FLOOR.MATH((($BI441*$BE441)*$BH441)/($BJ441*$BF441))+1)</f>
        <v/>
      </c>
      <c r="BL441" s="3" t="str" cm="1">
        <f t="array" aca="1" ref="BL441" ca="1">IF(NOT(ISNUMBER(INDEX($A:$A,LOOKUP(2,1/($A$1:INDIRECT("$A$"&amp;ROW($A441))&lt;&gt;""),ROW($A$1:INDIRECT("$A$"&amp;ROW($A441)))),1))),"",
_xlfn.FLOOR.MATH($BK441*IF(NOT(INDIRECT("$Z$"&amp;LOOKUP(2, 1 / ($AY$1:INDIRECT("$AY$"&amp;ROW($AY441)-1) &lt;&gt; ""),ROW($AY$1:INDIRECT("$AY$"&amp;ROW($AY441)-1))))=""),1.5,1)))</f>
        <v/>
      </c>
      <c r="BM441" s="3" t="str" cm="1">
        <f t="array" aca="1" ref="BM441" ca="1">IF(NOT(ISNUMBER(INDEX($A:$A, LOOKUP(2, 1 / ($A$1:INDIRECT("$A$"&amp;ROW($A441)) &lt;&gt; ""),ROW($A$1:INDIRECT("$A$"&amp;ROW($A441)))), 1))), "",
INDIRECT("$Y$"&amp;LOOKUP(2, 1 / ($AY$1:INDIRECT("$AY$"&amp;ROW($AY441)-1) &lt;&gt; ""),ROW($AY$1:INDIRECT("$AY$"&amp;ROW($AY441)-1)))))</f>
        <v/>
      </c>
      <c r="BN441" s="3" t="str">
        <f t="shared" ca="1" si="37"/>
        <v/>
      </c>
    </row>
    <row r="442" spans="1:66" x14ac:dyDescent="0.45">
      <c r="A442" s="67"/>
      <c r="B442" s="69"/>
      <c r="C442" s="69"/>
      <c r="D442" s="69"/>
      <c r="E442" s="69"/>
      <c r="F442" s="56">
        <v>2</v>
      </c>
      <c r="G442" s="2" t="s">
        <v>720</v>
      </c>
      <c r="H442" s="2" t="s">
        <v>50</v>
      </c>
      <c r="I442" s="2">
        <v>39</v>
      </c>
      <c r="J442" s="2" t="s">
        <v>160</v>
      </c>
      <c r="K442" s="2" t="s">
        <v>587</v>
      </c>
      <c r="L442" s="2" t="s">
        <v>53</v>
      </c>
      <c r="M442" s="2" t="s">
        <v>460</v>
      </c>
      <c r="N442" s="2" t="s">
        <v>721</v>
      </c>
      <c r="O442" s="2" t="s">
        <v>722</v>
      </c>
      <c r="P442" s="2" t="s">
        <v>177</v>
      </c>
      <c r="Q442" s="2">
        <v>12</v>
      </c>
      <c r="R442" s="2">
        <f>_xlfn.FLOOR.MATH((((2*VLOOKUP(G442, 'EV and Base'!$A$1:$N$671, 9, FALSE))+$Q442)*$I442)/100)+$I442+10</f>
        <v>104</v>
      </c>
      <c r="S442" s="2">
        <f>_xlfn.FLOOR.MATH((_xlfn.FLOOR.MATH((((2*VLOOKUP($G442, 'EV and Base'!$A$1:$N$671, 10, FALSE))+$Q442)*$I442)/100)+5)*
IF(OR($J442="Lonely", $J442="Brave", $J442="Adamant", $J442="Naughty"), 1.1,
IF(OR($J442="Bold", $J442="Timid", $J442="Modest", $J442="Calm"), 0.9, 1)))</f>
        <v>75</v>
      </c>
      <c r="T442" s="2">
        <f>_xlfn.FLOOR.MATH((_xlfn.FLOOR.MATH((((2*VLOOKUP($G442, 'EV and Base'!$A$1:$N$671, 11, FALSE))+$Q442)*$I442)/100)+5)*
IF(OR($J442="Bold", $J442="Relaxed", $J442="Impish", $J442="Lax"), 1.1,
IF(OR($J442="Lonely", $J442="Hasty", $J442="Mild", $J442="Gentle"), 0.9, 1)))</f>
        <v>64</v>
      </c>
      <c r="U442" s="2">
        <f>_xlfn.FLOOR.MATH((_xlfn.FLOOR.MATH((((2*VLOOKUP($G442, 'EV and Base'!$A$1:$N$671, 12, FALSE))+$Q442)*$I442)/100)+5)*
IF(OR($J442="Modest", $J442="Mild", $J442="Quiet", $J442="Rash"), 1.1,
IF(OR($J442="Adamant", $J442="Impish", $J442="Jolly", $J442="Careful"), 0.9, 1)))</f>
        <v>74</v>
      </c>
      <c r="V442" s="2">
        <f>_xlfn.FLOOR.MATH((_xlfn.FLOOR.MATH((((2*VLOOKUP($G442, 'EV and Base'!$A$1:$N$671, 13, FALSE))+$Q442)*$I442)/100)+5)*
IF(OR($J442="Calm", $J442="Gentle", $J442="Sassy", $J442="Careful"), 1.1,
IF(OR($J442="Naughty", $J442="Lax", $J442="Naive", $J442="Rash"), 0.9, 1)))</f>
        <v>57</v>
      </c>
      <c r="W442" s="2">
        <f>_xlfn.FLOOR.MATH((_xlfn.FLOOR.MATH((((2*VLOOKUP($G442, 'EV and Base'!$A$1:$N$671, 14, FALSE))+$Q442)*$I442)/100)+5)*
IF(OR($J442="Timid", $J442="Hasty", $J442="Jolly", $J442="Naive"), 1.1,
IF(OR($J442="Brave", $J442="Relaxed", $J442="Quiet", $J442="Sassy"), 0.9, 1)))</f>
        <v>40</v>
      </c>
      <c r="X442" s="67"/>
      <c r="Z442" s="1">
        <v>1</v>
      </c>
      <c r="AA442" s="23" t="str" cm="1">
        <f t="array" aca="1" ref="AA442" ca="1">IF(NOT(ISNUMBER(INDEX($A:$A,LOOKUP(2,1/($A$1:INDIRECT("$A$"&amp;ROW($A442))&lt;&gt;""),ROW($A$1:INDIRECT("$A$"&amp;ROW($A442)))),1))),"",
IF(NOT(ISNUMBER($A442)),$AA441,
IF($AB442&lt;16,"Lillipup",
IF($AB442&lt;32,"Herdier",
"Stoutland"))))</f>
        <v/>
      </c>
      <c r="AB442" s="25" t="str" cm="1">
        <f t="array" aca="1" ref="AB442" ca="1">IF(NOT(ISNUMBER(INDEX($A:$A, LOOKUP(2, 1 / ($A$1:INDIRECT("$A$"&amp;ROW($A442)) &lt;&gt; ""),ROW($A$1:INDIRECT("$A$"&amp;ROW($A442)))), 1))), "",
VLOOKUP($AY442,'Medium-Slow'!$A$1:$B$101,2,TRUE))</f>
        <v/>
      </c>
      <c r="AC442" s="23" t="str" cm="1">
        <f t="array" aca="1" ref="AC442" ca="1">IF(NOT(ISNUMBER(INDEX($A:$A, LOOKUP(2, 1 / ($A$1:INDIRECT("$A$"&amp;ROW($A442)) &lt;&gt; ""),ROW($A$1:INDIRECT("$A$"&amp;ROW($A442)))), 1))), "",
INDEX($AC:$AC, LOOKUP(2, 1 / ($AC$1:INDIRECT("$AC$"&amp;ROW($AC442)-1) &lt;&gt; ""),ROW($AC$1:INDIRECT("$AC$"&amp;ROW($AC442)-1))), 1)+
IF(INDEX($AC:$AC, LOOKUP(2, 1 / ($AC$1:INDIRECT("$AC$"&amp;ROW($AC442)-1) &lt;&gt; ""),ROW($AC$1:INDIRECT("$AC$"&amp;ROW($AC442)-1))), 1)+
INDEX($AD:$AD, LOOKUP(2, 1 / ($AD$1:INDIRECT("$AD$"&amp;ROW($AD442)-1) &lt;&gt; ""),ROW($AD$1:INDIRECT("$AD$"&amp;ROW($AD442)-1))), 1)+
INDEX($AE:$AE, LOOKUP(2, 1 / ($AE$1:INDIRECT("$AE$"&amp;ROW($AE442)-1) &lt;&gt; ""),ROW($AE$1:INDIRECT("$AE$"&amp;ROW($AD442)-1))), 1)+
INDEX($AE:$AF, LOOKUP(2, 1 / ($AF$1:INDIRECT("$AF$"&amp;ROW($AF442)-1) &lt;&gt; ""),ROW($AF$1:INDIRECT("$AF$"&amp;ROW($AD442)-1))), 1)+
INDEX($AG:$AG, LOOKUP(2, 1 / ($AG$1:INDIRECT("$AG$"&amp;ROW($AG442)-1) &lt;&gt; ""),ROW($AG$1:INDIRECT("$AG$"&amp;ROW($AD442)-1))), 1)+
INDEX($AH:$AH, LOOKUP(2, 1 / ($AH$1:INDIRECT("$AH$"&amp;ROW($AH442)-1) &lt;&gt; ""),ROW($AH$1:INDIRECT("$AH$"&amp;ROW($AD442)-1))), 1)&gt;=510,0,
IF(INDEX($AC:$AC, LOOKUP(2, 1 / ($AC$1:INDIRECT("$AC$"&amp;ROW($AC442)-1) &lt;&gt; ""),ROW($AC$1:INDIRECT("$AC$"&amp;ROW($AC442)-1))), 1)&gt;=255,0,
VLOOKUP(INDIRECT("$G$"&amp;LOOKUP(2, 1 / ($AC$1:INDIRECT("$AC$"&amp;ROW($AC442)-1) &lt;&gt; ""),ROW($AC$1:INDIRECT("$AC$"&amp;ROW($AC442)-1)))), 'EV and Base'!$A$1:$N$671, 3, FALSE))))</f>
        <v/>
      </c>
      <c r="AD442" s="2" t="str" cm="1">
        <f t="array" aca="1" ref="AD442" ca="1">IF(NOT(ISNUMBER(INDEX($A:$A, LOOKUP(2, 1 / ($A$1:INDIRECT("$A$"&amp;ROW($A442)) &lt;&gt; ""),ROW($A$1:INDIRECT("$A$"&amp;ROW($A442)))), 1))), "",
INDEX($AD:$AD, LOOKUP(2, 1 / ($AD$1:INDIRECT("$AD$"&amp;ROW($AD442)-1) &lt;&gt; ""),ROW($AD$1:INDIRECT("$AD$"&amp;ROW($AD442)-1))), 1)+
IF(INDEX($AC:$AC, LOOKUP(2, 1 / ($AC$1:INDIRECT("$AC$"&amp;ROW($AC442)-1) &lt;&gt; ""),ROW($AC$1:INDIRECT("$AC$"&amp;ROW($AC442)-1))), 1)+
INDEX($AD:$AD, LOOKUP(2, 1 / ($AD$1:INDIRECT("$AD$"&amp;ROW($AD442)-1) &lt;&gt; ""),ROW($AD$1:INDIRECT("$AD$"&amp;ROW($AD442)-1))), 1)+
INDEX($AE:$AE, LOOKUP(2, 1 / ($AE$1:INDIRECT("$AE$"&amp;ROW($AE442)-1) &lt;&gt; ""),ROW($AE$1:INDIRECT("$AE$"&amp;ROW($AD442)-1))), 1)+
INDEX($AE:$AF, LOOKUP(2, 1 / ($AF$1:INDIRECT("$AF$"&amp;ROW($AF442)-1) &lt;&gt; ""),ROW($AF$1:INDIRECT("$AF$"&amp;ROW($AD442)-1))), 1)+
INDEX($AG:$AG, LOOKUP(2, 1 / ($AG$1:INDIRECT("$AG$"&amp;ROW($AG442)-1) &lt;&gt; ""),ROW($AG$1:INDIRECT("$AG$"&amp;ROW($AD442)-1))), 1)+
INDEX($AH:$AH, LOOKUP(2, 1 / ($AH$1:INDIRECT("$AH$"&amp;ROW($AH442)-1) &lt;&gt; ""),ROW($AH$1:INDIRECT("$AH$"&amp;ROW($AD442)-1))), 1)&gt;=510,0,
IF(INDEX($AD:$AD, LOOKUP(2, 1 / ($AD$1:INDIRECT("$AD$"&amp;ROW($AD442)-1) &lt;&gt; ""),ROW($AD$1:INDIRECT("$AD$"&amp;ROW($AD442)-1))), 1)&gt;=255,0,
VLOOKUP(INDIRECT("$G$"&amp;LOOKUP(2, 1 / ($AD$1:INDIRECT("$AD$"&amp;ROW($AD442)-1) &lt;&gt; ""),ROW($AD$1:INDIRECT("$AD$"&amp;ROW($AD442)-1)))), 'EV and Base'!$A$1:$N$671, 4, FALSE))))</f>
        <v/>
      </c>
      <c r="AE442" s="2" t="str" cm="1">
        <f t="array" aca="1" ref="AE442" ca="1">IF(NOT(ISNUMBER(INDEX($A:$A,LOOKUP(2,1/($A$1:INDIRECT("$A$"&amp;ROW($A442))&lt;&gt;""),ROW($A$1:INDIRECT("$A$"&amp;ROW($A442)))),1))),"",
INDEX($AE:$AE,LOOKUP(2,1/($AE$1:INDIRECT("$AE$"&amp;ROW($AE442)-1)&lt;&gt;""),ROW($AE$1:INDIRECT("$AE$"&amp;ROW($AE442)-1))),1)+
IF(INDEX($AC:$AC,LOOKUP(2,1/($AC$1:INDIRECT("$AC$"&amp;ROW($AC442)-1)&lt;&gt;""),ROW($AC$1:INDIRECT("$AC$"&amp;ROW($AC442)-1))),1)+
INDEX($AD:$AD,LOOKUP(2,1/($AD$1:INDIRECT("$AD$"&amp;ROW($AD442)-1)&lt;&gt;""),ROW($AD$1:INDIRECT("$AD$"&amp;ROW($AD442)-1))),1)+
INDEX($AE:$AE,LOOKUP(2,1/($AE$1:INDIRECT("$AE$"&amp;ROW($AE442)-1)&lt;&gt;""),ROW($AE$1:INDIRECT("$AE$"&amp;ROW($AD442)-1))),1)+
INDEX($AE:$AF,LOOKUP(2,1/($AF$1:INDIRECT("$AF$"&amp;ROW($AF442)-1)&lt;&gt;""),ROW($AF$1:INDIRECT("$AF$"&amp;ROW($AD442)-1))),1)+
INDEX($AG:$AG,LOOKUP(2,1/($AG$1:INDIRECT("$AG$"&amp;ROW($AG442)-1)&lt;&gt;""),ROW($AG$1:INDIRECT("$AG$"&amp;ROW($AD442)-1))),1)+
INDEX($AH:$AH,LOOKUP(2,1/($AH$1:INDIRECT("$AH$"&amp;ROW($AH442)-1)&lt;&gt;""),ROW($AH$1:INDIRECT("$AH$"&amp;ROW($AD442)-1))),1)&gt;=510,0,
IF(INDEX($AE:$AE,LOOKUP(2,1/($AE$1:INDIRECT("$AE$"&amp;ROW($AE442)-1)&lt;&gt;""),ROW($AE$1:INDIRECT("$AE$"&amp;ROW($AE442)-1))),1)&gt;=255,0,
VLOOKUP(INDIRECT("$G$"&amp;LOOKUP(2,1/($AE$1:INDIRECT("$AE$"&amp;ROW($AE442)-1)&lt;&gt;""),ROW($AE$1:INDIRECT("$AE$"&amp;ROW($AE442)-1)))),'EV and Base'!$A$1:$N$671,5,FALSE))))</f>
        <v/>
      </c>
      <c r="AF442" s="2" t="str" cm="1">
        <f t="array" aca="1" ref="AF442" ca="1">IF(NOT(ISNUMBER(INDEX($A:$A, LOOKUP(2, 1 / ($A$1:INDIRECT("$A$"&amp;ROW($A442)) &lt;&gt; ""),ROW($A$1:INDIRECT("$A$"&amp;ROW($A442)))), 1))), "",
INDEX($AF:$AF, LOOKUP(2, 1 / ($AF$1:INDIRECT("$AF$"&amp;ROW($AF442)-1) &lt;&gt; ""),ROW($AF$1:INDIRECT("$AF$"&amp;ROW($AF442)-1))), 1)+
IF(INDEX($AC:$AC, LOOKUP(2, 1 / ($AC$1:INDIRECT("$AC$"&amp;ROW($AC442)-1) &lt;&gt; ""),ROW($AC$1:INDIRECT("$AC$"&amp;ROW($AC442)-1))), 1)+
INDEX($AD:$AD, LOOKUP(2, 1 / ($AD$1:INDIRECT("$AD$"&amp;ROW($AD442)-1) &lt;&gt; ""),ROW($AD$1:INDIRECT("$AD$"&amp;ROW($AD442)-1))), 1)+
INDEX($AE:$AE, LOOKUP(2, 1 / ($AE$1:INDIRECT("$AE$"&amp;ROW($AE442)-1) &lt;&gt; ""),ROW($AE$1:INDIRECT("$AE$"&amp;ROW($AD442)-1))), 1)+
INDEX($AE:$AF, LOOKUP(2, 1 / ($AF$1:INDIRECT("$AF$"&amp;ROW($AF442)-1) &lt;&gt; ""),ROW($AF$1:INDIRECT("$AF$"&amp;ROW($AD442)-1))), 1)+
INDEX($AG:$AG, LOOKUP(2, 1 / ($AG$1:INDIRECT("$AG$"&amp;ROW($AG442)-1) &lt;&gt; ""),ROW($AG$1:INDIRECT("$AG$"&amp;ROW($AD442)-1))), 1)+
INDEX($AH:$AH, LOOKUP(2, 1 / ($AH$1:INDIRECT("$AH$"&amp;ROW($AH442)-1) &lt;&gt; ""),ROW($AH$1:INDIRECT("$AH$"&amp;ROW($AD442)-1))), 1)&gt;=510,0,
IF(INDEX($AF:$AF, LOOKUP(2, 1 / ($AF$1:INDIRECT("$AF$"&amp;ROW($AF442)-1) &lt;&gt; ""),ROW($AF$1:INDIRECT("$AF$"&amp;ROW($AF442)-1))), 1)&gt;=255,0,
VLOOKUP(INDIRECT("$G$"&amp;LOOKUP(2, 1 / ($AF$1:INDIRECT("$AF$"&amp;ROW($AF442)-1) &lt;&gt; ""),ROW($AF$1:INDIRECT("$AF$"&amp;ROW($AF442)-1)))), 'EV and Base'!$A$1:$N$671, 6, FALSE))))</f>
        <v/>
      </c>
      <c r="AG442" s="2" t="str" cm="1">
        <f t="array" aca="1" ref="AG442" ca="1">IF(NOT(ISNUMBER(INDEX($A:$A, LOOKUP(2, 1 / ($A$1:INDIRECT("$A$"&amp;ROW($A442)) &lt;&gt; ""),ROW($A$1:INDIRECT("$A$"&amp;ROW($A442)))), 1))), "",
INDEX($AG:$AG, LOOKUP(2, 1 / ($AG$1:INDIRECT("$AG$"&amp;ROW($AG442)-1) &lt;&gt; ""),ROW($AG$1:INDIRECT("$AG$"&amp;ROW($AG442)-1))), 1)+
IF(INDEX($AC:$AC, LOOKUP(2, 1 / ($AC$1:INDIRECT("$AC$"&amp;ROW($AC442)-1) &lt;&gt; ""),ROW($AC$1:INDIRECT("$AC$"&amp;ROW($AC442)-1))), 1)+
INDEX($AD:$AD, LOOKUP(2, 1 / ($AD$1:INDIRECT("$AD$"&amp;ROW($AD442)-1) &lt;&gt; ""),ROW($AD$1:INDIRECT("$AD$"&amp;ROW($AD442)-1))), 1)+
INDEX($AE:$AE, LOOKUP(2, 1 / ($AE$1:INDIRECT("$AE$"&amp;ROW($AE442)-1) &lt;&gt; ""),ROW($AE$1:INDIRECT("$AE$"&amp;ROW($AD442)-1))), 1)+
INDEX($AE:$AF, LOOKUP(2, 1 / ($AF$1:INDIRECT("$AF$"&amp;ROW($AF442)-1) &lt;&gt; ""),ROW($AF$1:INDIRECT("$AF$"&amp;ROW($AD442)-1))), 1)+
INDEX($AG:$AG, LOOKUP(2, 1 / ($AG$1:INDIRECT("$AG$"&amp;ROW($AG442)-1) &lt;&gt; ""),ROW($AG$1:INDIRECT("$AG$"&amp;ROW($AD442)-1))), 1)+
INDEX($AH:$AH, LOOKUP(2, 1 / ($AH$1:INDIRECT("$AH$"&amp;ROW($AH442)-1) &lt;&gt; ""),ROW($AH$1:INDIRECT("$AH$"&amp;ROW($AD442)-1))), 1)&gt;=510,0,
IF(INDEX($AG:$AG, LOOKUP(2, 1 / ($AG$1:INDIRECT("$AG$"&amp;ROW($AG442)-1) &lt;&gt; ""),ROW($AG$1:INDIRECT("$AG$"&amp;ROW($AG442)-1))), 1)&gt;=255,0,
VLOOKUP(INDIRECT("$G$"&amp;LOOKUP(2, 1 / ($AG$1:INDIRECT("$AG$"&amp;ROW($AG442)-1) &lt;&gt; ""),ROW($AG$1:INDIRECT("$AG$"&amp;ROW($AG442)-1)))), 'EV and Base'!$A$1:$N$671, 7, FALSE))))</f>
        <v/>
      </c>
      <c r="AH442" s="24" t="str" cm="1">
        <f t="array" aca="1" ref="AH442" ca="1">IF(NOT(ISNUMBER(INDEX($A:$A,LOOKUP(2,1/($A$1:INDIRECT("$A$"&amp;ROW($A442))&lt;&gt;""),ROW($A$1:INDIRECT("$A$"&amp;ROW($A442)))),1))),"",
INDEX($AH:$AH,LOOKUP(2,1/($AH$1:INDIRECT("$AH$"&amp;ROW($AH442)-1)&lt;&gt;""),ROW($AH$1:INDIRECT("$AH$"&amp;ROW($AH442)-1))),1)+
IF(INDEX($AC:$AC,LOOKUP(2,1/($AC$1:INDIRECT("$AC$"&amp;ROW($AC442)-1)&lt;&gt;""),ROW($AC$1:INDIRECT("$AC$"&amp;ROW($AC442)-1))),1)+
INDEX($AD:$AD,LOOKUP(2,1/($AD$1:INDIRECT("$AD$"&amp;ROW($AD442)-1)&lt;&gt;""),ROW($AD$1:INDIRECT("$AD$"&amp;ROW($AD442)-1))),1)+
INDEX($AE:$AE,LOOKUP(2,1/($AE$1:INDIRECT("$AE$"&amp;ROW($AE442)-1)&lt;&gt;""),ROW($AE$1:INDIRECT("$AE$"&amp;ROW($AD442)-1))),1)+
INDEX($AE:$AF,LOOKUP(2,1/($AF$1:INDIRECT("$AF$"&amp;ROW($AF442)-1)&lt;&gt;""),ROW($AF$1:INDIRECT("$AF$"&amp;ROW($AD442)-1))),1)+
INDEX($AG:$AG,LOOKUP(2,1/($AG$1:INDIRECT("$AG$"&amp;ROW($AG442)-1)&lt;&gt;""),ROW($AG$1:INDIRECT("$AG$"&amp;ROW($AD442)-1))),1)+
INDEX($AH:$AH,LOOKUP(2,1/($AH$1:INDIRECT("$AH$"&amp;ROW($AH442)-1)&lt;&gt;""),ROW($AH$1:INDIRECT("$AH$"&amp;ROW($AD442)-1))),1)&gt;=510,0,
IF(INDEX($AH:$AH,LOOKUP(2,1/($AH$1:INDIRECT("$AH$"&amp;ROW($AH442)-1)&lt;&gt;""),ROW($AH$1:INDIRECT("$AH$"&amp;ROW($AH442)-1))),1)&gt;=255,0,
VLOOKUP(INDIRECT("$G$"&amp;LOOKUP(2,1/($AH$1:INDIRECT("$AH$"&amp;ROW($AH442)-1)&lt;&gt;""),ROW($AH$1:INDIRECT("$AH$"&amp;ROW($AH442)-1)))),'EV and Base'!$A$1:$N$671,8,FALSE))))</f>
        <v/>
      </c>
      <c r="AI442" s="29" t="str" cm="1">
        <f t="array" aca="1" ref="AI442" ca="1">IF(NOT(ISNUMBER(INDEX($A:$A,LOOKUP(2,1/($A$1:INDIRECT("$A$"&amp;ROW($A442))&lt;&gt;""),ROW($A$1:INDIRECT("$A$"&amp;ROW($A442)))),1))),"",
ROUNDDOWN((((2*VLOOKUP($AA442,'EV and Base'!$A$1:$N$671,9,FALSE))+31+ROUNDDOWN($AC442/4,0))*$AB442)/100,0)+$AB442+10)</f>
        <v/>
      </c>
      <c r="AJ442" s="21" t="str" cm="1">
        <f t="array" aca="1" ref="AJ442" ca="1">IF(NOT(ISNUMBER(INDEX($A:$A, LOOKUP(2, 1 / ($A$1:INDIRECT("$A$"&amp;ROW($A442)) &lt;&gt; ""),ROW($A$1:INDIRECT("$A$"&amp;ROW($A442)))), 1))), "",
ROUNDDOWN((ROUNDDOWN((((2*VLOOKUP($AA442, 'EV and Base'!$A$1:$N$671, 10, FALSE))+31+ROUNDDOWN($AD442/4, 0))*$AB442)/100, 0)+5)*1.1, 0))</f>
        <v/>
      </c>
      <c r="AK442" s="21" t="str" cm="1">
        <f t="array" aca="1" ref="AK442" ca="1">IF(NOT(ISNUMBER(INDEX($A:$A, LOOKUP(2, 1 / ($A$1:INDIRECT("$A$"&amp;ROW($A442)) &lt;&gt; ""),ROW($A$1:INDIRECT("$A$"&amp;ROW($A442)))), 1))), "",
ROUNDDOWN((ROUNDDOWN((((2*VLOOKUP($AA442, 'EV and Base'!$A$1:$N$671, 11, FALSE))+30+ROUNDDOWN($AE442/4, 0))*$AB442)/100, 0)+5), 0)
&amp;"-"&amp;
ROUNDDOWN((ROUNDDOWN((((2*VLOOKUP($AA442, 'EV and Base'!$A$1:$N$671, 11, FALSE))+31+ROUNDDOWN($AE442/4, 0))*$AB442)/100, 0)+5), 0))</f>
        <v/>
      </c>
      <c r="AL442" s="21" t="str" cm="1">
        <f t="array" aca="1" ref="AL442" ca="1">IF(NOT(ISNUMBER(INDEX($A:$A, LOOKUP(2, 1 / ($A$1:INDIRECT("$A$"&amp;ROW($A442)) &lt;&gt; ""),ROW($A$1:INDIRECT("$A$"&amp;ROW($A442)))), 1))), "",
ROUNDDOWN((ROUNDDOWN((((2*VLOOKUP($AA442, 'EV and Base'!$A$1:$N$671, 12, FALSE))+0+ROUNDDOWN($AF442/4, 0))*$AB442)/100, 0)+5)*0.9, 0)
&amp;"-"&amp;
ROUNDDOWN((ROUNDDOWN((((2*VLOOKUP($AA442, 'EV and Base'!$A$1:$N$671, 12, FALSE))+31+ROUNDDOWN($AF442/4, 0))*$AB442)/100, 0)+5)*0.9, 0))</f>
        <v/>
      </c>
      <c r="AM442" s="21" t="str" cm="1">
        <f t="array" aca="1" ref="AM442" ca="1">IF(NOT(ISNUMBER(INDEX($A:$A, LOOKUP(2, 1 / ($A$1:INDIRECT("$A$"&amp;ROW($A442)) &lt;&gt; ""),ROW($A$1:INDIRECT("$A$"&amp;ROW($A442)))), 1))), "",
ROUNDDOWN((ROUNDDOWN((((2*VLOOKUP($AA442, 'EV and Base'!$A$1:$N$671, 13, FALSE))+30+ROUNDDOWN($AG442/4, 0))*$AB442)/100, 0)+5), 0)
&amp;"-"&amp;
ROUNDDOWN((ROUNDDOWN((((2*VLOOKUP($AA442, 'EV and Base'!$A$1:$N$671, 13, FALSE))+31+ROUNDDOWN($AG442/4, 0))*$AB442)/100, 0)+5), 0))</f>
        <v/>
      </c>
      <c r="AN442" s="25" t="str" cm="1">
        <f t="array" aca="1" ref="AN442" ca="1">IF(NOT(ISNUMBER(INDEX($A:$A, LOOKUP(2, 1 / ($A$1:INDIRECT("$A$"&amp;ROW($A442)) &lt;&gt; ""),ROW($A$1:INDIRECT("$A$"&amp;ROW($A442)))), 1))), "",
ROUNDDOWN((ROUNDDOWN((((2*VLOOKUP($AA442, 'EV and Base'!$A$1:$N$671, 14, FALSE))+31+ROUNDDOWN($AH442/4, 0))*$AB442)/100, 0)+5), 0))</f>
        <v/>
      </c>
      <c r="AO442" s="23" t="str" cm="1">
        <f t="array" aca="1" ref="AO442" ca="1">IF(NOT(ISNUMBER(INDEX($A:$A, LOOKUP(2, 1 / ($A$1:INDIRECT("$A$"&amp;ROW($A442)) &lt;&gt; ""),ROW($A$1:INDIRECT("$A$"&amp;ROW($A442)))), 1))), "",
ROUNDDOWN((((2*VLOOKUP($AA442, 'EV and Base'!$A$1:$N$671, 9, FALSE))+31+ROUNDDOWN($AC442/4, 0))*$AB442)/100, 0)+$AB442+10)</f>
        <v/>
      </c>
      <c r="AP442" s="2" t="str" cm="1">
        <f t="array" aca="1" ref="AP442" ca="1">IF(NOT(ISNUMBER(INDEX($A:$A, LOOKUP(2, 1 / ($A$1:INDIRECT("$A$"&amp;ROW($A442)) &lt;&gt; ""),ROW($A$1:INDIRECT("$A$"&amp;ROW($A442)))), 1))), "",
ROUNDDOWN((ROUNDDOWN((((2*VLOOKUP($AA442, 'EV and Base'!$A$1:$N$671, 10, FALSE))+31+ROUNDDOWN($AD442/4, 0))*$AB442)/100, 0)+5)*1.1, 0))</f>
        <v/>
      </c>
      <c r="AQ442" s="2" t="str" cm="1">
        <f t="array" aca="1" ref="AQ442" ca="1">IF(NOT(ISNUMBER(INDEX($A:$A, LOOKUP(2, 1 / ($A$1:INDIRECT("$A$"&amp;ROW($A442)) &lt;&gt; ""),ROW($A$1:INDIRECT("$A$"&amp;ROW($A442)))), 1))), "",
ROUNDDOWN((ROUNDDOWN((((2*VLOOKUP($AA442, 'EV and Base'!$A$1:$N$671, 11, FALSE))+$AV$2+ROUNDDOWN($AE442/4, 0))*$AB442)/100, 0)+5), 0))</f>
        <v/>
      </c>
      <c r="AR442" s="22" t="str" cm="1">
        <f t="array" aca="1" ref="AR442" ca="1">IF(NOT(ISNUMBER(INDEX($A:$A, LOOKUP(2, 1 / ($A$1:INDIRECT("$A$"&amp;ROW($A442)) &lt;&gt; ""),ROW($A$1:INDIRECT("$A$"&amp;ROW($A442)))), 1))), "",
ROUNDDOWN((ROUNDDOWN((((2*VLOOKUP($AA442, 'EV and Base'!$A$1:$N$671, 12, FALSE))+$AW$2+ROUNDDOWN($AF442/4, 0))*$AB442)/100, 0)+5)*0.9, 0))</f>
        <v/>
      </c>
      <c r="AS442" s="2" t="str" cm="1">
        <f t="array" aca="1" ref="AS442" ca="1">IF(NOT(ISNUMBER(INDEX($A:$A, LOOKUP(2, 1 / ($A$1:INDIRECT("$A$"&amp;ROW($A442)) &lt;&gt; ""),ROW($A$1:INDIRECT("$A$"&amp;ROW($A442)))), 1))), "",
ROUNDDOWN((ROUNDDOWN((((2*VLOOKUP($AA442, 'EV and Base'!$A$1:$N$671, 13, FALSE))+$AX$2+ROUNDDOWN($AG442/4, 0))*$AB442)/100, 0)+5), 0))</f>
        <v/>
      </c>
      <c r="AT442" s="24" t="str" cm="1">
        <f t="array" aca="1" ref="AT442" ca="1">IF(NOT(ISNUMBER(INDEX($A:$A, LOOKUP(2, 1 / ($A$1:INDIRECT("$A$"&amp;ROW($A442)) &lt;&gt; ""),ROW($A$1:INDIRECT("$A$"&amp;ROW($A442)))), 1))), "",
ROUNDDOWN((ROUNDDOWN((((2*VLOOKUP($AA442, 'EV and Base'!$A$1:$N$671, 14, FALSE))+31+ROUNDDOWN($AH442/4, 0))*$AB442)/100, 0)+5), 0))</f>
        <v/>
      </c>
      <c r="AU442" s="28">
        <v>255</v>
      </c>
      <c r="AY442" t="str" cm="1">
        <f t="array" aca="1" ref="AY442" ca="1">IF(NOT(ISNUMBER(INDEX($A:$A,LOOKUP(2,1/($A$1:INDIRECT("$A$"&amp;ROW($A442))&lt;&gt;""),ROW($A$1:INDIRECT("$A$"&amp;ROW($A442)))),1))),"",
INDEX($AY:$AY,LOOKUP(2,1/($AY$1:INDIRECT("$AY$"&amp;ROW($AY442)-1)&lt;&gt;""),ROW($AY$1:INDIRECT("$AY$"&amp;ROW($AY442)-1))),1)+$BL442)</f>
        <v/>
      </c>
      <c r="AZ442" s="3" t="str" cm="1">
        <f t="array" aca="1" ref="AZ442" ca="1">IF(NOT(ISNUMBER(INDEX($A:$A, LOOKUP(2, 1 / ($A$1:INDIRECT("$A$"&amp;ROW($A442)) &lt;&gt; ""),ROW($A$1:INDIRECT("$A$"&amp;ROW($A442)))), 1))), "",
VLOOKUP(INDIRECT("$G$"&amp;LOOKUP(2, 1 / ($AY$1:INDIRECT("$AY$"&amp;ROW($AY442)-1) &lt;&gt; ""),ROW($AY$1:INDIRECT("$AY$"&amp;ROW($AY442)-1)))),'EV and Base'!A365:N1035,2,FALSE))</f>
        <v/>
      </c>
      <c r="BA442" s="3" t="str" cm="1">
        <f t="array" aca="1" ref="BA442" ca="1">IF(NOT(ISNUMBER(INDEX($A:$A, LOOKUP(2, 1 / ($A$1:INDIRECT("$A$"&amp;ROW($A442)) &lt;&gt; ""),ROW($A$1:INDIRECT("$A$"&amp;ROW($A442)))), 1))), "",
INDIRECT("$I$"&amp;LOOKUP(2, 1 / ($AY$1:INDIRECT("$AY$"&amp;ROW($AY442)-1) &lt;&gt; ""),ROW($AY$1:INDIRECT("$AY$"&amp;ROW($AY442)-1)))))</f>
        <v/>
      </c>
      <c r="BB442" s="1" t="str" cm="1">
        <f t="array" aca="1" ref="BB442" ca="1">IF(NOT(ISNUMBER(INDEX($A:$A, LOOKUP(2, 1 / ($A$1:INDIRECT("$A$"&amp;ROW($A442)) &lt;&gt; ""),ROW($A$1:INDIRECT("$A$"&amp;ROW($A442)))), 1))), "",
INDIRECT("$AB$"&amp;LOOKUP(2, 1 / ($AY$1:INDIRECT("$AY$"&amp;ROW($AY442)-1) &lt;&gt; ""),ROW($AY$1:INDIRECT("$AY$"&amp;ROW($AY442)-1)))))</f>
        <v/>
      </c>
      <c r="BC442" s="3" t="str" cm="1">
        <f t="array" aca="1" ref="BC442" ca="1">IF(NOT(ISNUMBER(INDEX($A:$A,LOOKUP(2,1/($A$1:INDIRECT("$A$"&amp;ROW($A442))&lt;&gt;""),ROW($A$1:INDIRECT("$A$"&amp;ROW($A442)))),1))),"",
$BA442+$BA442+10)</f>
        <v/>
      </c>
      <c r="BD442" s="3" t="str" cm="1">
        <f t="array" aca="1" ref="BD442" ca="1">IF(NOT(ISNUMBER(INDEX($A:$A,LOOKUP(2,1/($A$1:INDIRECT("$A$"&amp;ROW($A442))&lt;&gt;""),ROW($A$1:INDIRECT("$A$"&amp;ROW($A442)))),1))),"",
$BA442+$BB442+10)</f>
        <v/>
      </c>
      <c r="BE442" s="3" t="str" cm="1">
        <f t="array" aca="1" ref="BE442" ca="1">IF(NOT(ISNUMBER(INDEX($A:$A,LOOKUP(2,1/($A$1:INDIRECT("$A$"&amp;ROW($A442))&lt;&gt;""),ROW($A$1:INDIRECT("$A$"&amp;ROW($A442)))),1))),"",
$BC442*$BC442)</f>
        <v/>
      </c>
      <c r="BF442" s="3" t="str" cm="1">
        <f t="array" aca="1" ref="BF442" ca="1">IF(NOT(ISNUMBER(INDEX($A:$A,LOOKUP(2,1/($A$1:INDIRECT("$A$"&amp;ROW($A442))&lt;&gt;""),ROW($A$1:INDIRECT("$A$"&amp;ROW($A442)))),1))),"",
$BD442*$BD442)</f>
        <v/>
      </c>
      <c r="BG442" s="3" t="str" cm="1">
        <f t="array" aca="1" ref="BG442" ca="1">IF(NOT(ISNUMBER(INDEX($A:$A,LOOKUP(2,1/($A$1:INDIRECT("$A$"&amp;ROW($A442))&lt;&gt;""),ROW($A$1:INDIRECT("$A$"&amp;ROW($A442)))),1))),"",
_xlfn.FLOOR.MATH(1.5*_xlfn.FLOOR.MATH($AZ442*BA442/5)))</f>
        <v/>
      </c>
      <c r="BH442" s="3" t="str" cm="1">
        <f t="array" aca="1" ref="BH442" ca="1">IF(NOT(ISNUMBER(INDEX($A:$A, LOOKUP(2, 1 / ($A$1:INDIRECT("$A$"&amp;ROW($A442)) &lt;&gt; ""),ROW($A$1:INDIRECT("$A$"&amp;ROW($A442)))), 1))), "",
_xlfn.FLOOR.MATH($BG442/IF(OR(INDIRECT("$C$"&amp;LOOKUP(2, 1 / ($AY$1:INDIRECT("$AY$"&amp;ROW($AY442)-1) &lt;&gt; ""),ROW($AY$1:INDIRECT("$AY$"&amp;ROW($AY442)-1))))="Multi",
INDIRECT("$C$"&amp;LOOKUP(2, 1 / ($AY$1:INDIRECT("$AY$"&amp;ROW($AY442)-1) &lt;&gt; ""),ROW($AY$1:INDIRECT("$AY$"&amp;ROW($AY442)-1))))="Double"),2,1)))</f>
        <v/>
      </c>
      <c r="BI442" s="3" t="str" cm="1">
        <f t="array" aca="1" ref="BI442" ca="1">IF(NOT(ISNUMBER(INDEX($A:$A,LOOKUP(2,1/($A$1:INDIRECT("$A$"&amp;ROW($A442))&lt;&gt;""),ROW($A$1:INDIRECT("$A$"&amp;ROW($A442)))),1))),"",
VLOOKUP($BC442,GameFreakSQRT!$A$1:$B$200,2,FALSE))</f>
        <v/>
      </c>
      <c r="BJ442" s="3" t="str" cm="1">
        <f t="array" aca="1" ref="BJ442" ca="1">IF(NOT(ISNUMBER(INDEX($A:$A,LOOKUP(2,1/($A$1:INDIRECT("$A$"&amp;ROW($A442))&lt;&gt;""),ROW($A$1:INDIRECT("$A$"&amp;ROW($A442)))),1))),"",
VLOOKUP($BD442,GameFreakSQRT!$A$1:$B$200,2,FALSE))</f>
        <v/>
      </c>
      <c r="BK442" s="3" t="str" cm="1">
        <f t="array" aca="1" ref="BK442" ca="1">IF(NOT(ISNUMBER(INDEX($A:$A,LOOKUP(2,1/($A$1:INDIRECT("$A$"&amp;ROW($A442))&lt;&gt;""),ROW($A$1:INDIRECT("$A$"&amp;ROW($A442)))),1))),"",
_xlfn.FLOOR.MATH((($BI442*$BE442)*$BH442)/($BJ442*$BF442))+1)</f>
        <v/>
      </c>
      <c r="BL442" s="3" t="str" cm="1">
        <f t="array" aca="1" ref="BL442" ca="1">IF(NOT(ISNUMBER(INDEX($A:$A,LOOKUP(2,1/($A$1:INDIRECT("$A$"&amp;ROW($A442))&lt;&gt;""),ROW($A$1:INDIRECT("$A$"&amp;ROW($A442)))),1))),"",
_xlfn.FLOOR.MATH($BK442*IF(NOT(INDIRECT("$Z$"&amp;LOOKUP(2, 1 / ($AY$1:INDIRECT("$AY$"&amp;ROW($AY442)-1) &lt;&gt; ""),ROW($AY$1:INDIRECT("$AY$"&amp;ROW($AY442)-1))))=""),1.5,1)))</f>
        <v/>
      </c>
      <c r="BM442" s="3" t="str" cm="1">
        <f t="array" aca="1" ref="BM442" ca="1">IF(NOT(ISNUMBER(INDEX($A:$A, LOOKUP(2, 1 / ($A$1:INDIRECT("$A$"&amp;ROW($A442)) &lt;&gt; ""),ROW($A$1:INDIRECT("$A$"&amp;ROW($A442)))), 1))), "",
INDIRECT("$Y$"&amp;LOOKUP(2, 1 / ($AY$1:INDIRECT("$AY$"&amp;ROW($AY442)-1) &lt;&gt; ""),ROW($AY$1:INDIRECT("$AY$"&amp;ROW($AY442)-1)))))</f>
        <v/>
      </c>
      <c r="BN442" s="3" t="str">
        <f t="shared" ca="1" si="37"/>
        <v/>
      </c>
    </row>
    <row r="443" spans="1:66" x14ac:dyDescent="0.45">
      <c r="A443" s="68"/>
      <c r="B443" s="69"/>
      <c r="C443" s="69"/>
      <c r="D443" s="69"/>
      <c r="E443" s="69"/>
      <c r="F443" s="56">
        <v>3</v>
      </c>
      <c r="G443" s="2" t="s">
        <v>723</v>
      </c>
      <c r="H443" s="2" t="s">
        <v>50</v>
      </c>
      <c r="I443" s="2">
        <v>39</v>
      </c>
      <c r="J443" s="2" t="s">
        <v>197</v>
      </c>
      <c r="K443" s="2" t="s">
        <v>331</v>
      </c>
      <c r="L443" s="2" t="s">
        <v>53</v>
      </c>
      <c r="M443" s="2" t="s">
        <v>277</v>
      </c>
      <c r="N443" s="2" t="s">
        <v>724</v>
      </c>
      <c r="O443" s="2" t="s">
        <v>465</v>
      </c>
      <c r="P443" s="2" t="s">
        <v>670</v>
      </c>
      <c r="Q443" s="2">
        <v>12</v>
      </c>
      <c r="R443" s="2">
        <f>_xlfn.FLOOR.MATH((((2*VLOOKUP(G443, 'EV and Base'!$A$1:$N$671, 9, FALSE))+$Q443)*$I443)/100)+$I443+10</f>
        <v>116</v>
      </c>
      <c r="S443" s="2">
        <f>_xlfn.FLOOR.MATH((_xlfn.FLOOR.MATH((((2*VLOOKUP($G443, 'EV and Base'!$A$1:$N$671, 10, FALSE))+$Q443)*$I443)/100)+5)*
IF(OR($J443="Lonely", $J443="Brave", $J443="Adamant", $J443="Naughty"), 1.1,
IF(OR($J443="Bold", $J443="Timid", $J443="Modest", $J443="Calm"), 0.9, 1)))</f>
        <v>64</v>
      </c>
      <c r="T443" s="2">
        <f>_xlfn.FLOOR.MATH((_xlfn.FLOOR.MATH((((2*VLOOKUP($G443, 'EV and Base'!$A$1:$N$671, 11, FALSE))+$Q443)*$I443)/100)+5)*
IF(OR($J443="Bold", $J443="Relaxed", $J443="Impish", $J443="Lax"), 1.1,
IF(OR($J443="Lonely", $J443="Hasty", $J443="Mild", $J443="Gentle"), 0.9, 1)))</f>
        <v>36</v>
      </c>
      <c r="U443" s="2">
        <f>_xlfn.FLOOR.MATH((_xlfn.FLOOR.MATH((((2*VLOOKUP($G443, 'EV and Base'!$A$1:$N$671, 12, FALSE))+$Q443)*$I443)/100)+5)*
IF(OR($J443="Modest", $J443="Mild", $J443="Quiet", $J443="Rash"), 1.1,
IF(OR($J443="Adamant", $J443="Impish", $J443="Jolly", $J443="Careful"), 0.9, 1)))</f>
        <v>95</v>
      </c>
      <c r="V443" s="2">
        <f>_xlfn.FLOOR.MATH((_xlfn.FLOOR.MATH((((2*VLOOKUP($G443, 'EV and Base'!$A$1:$N$671, 13, FALSE))+$Q443)*$I443)/100)+5)*
IF(OR($J443="Calm", $J443="Gentle", $J443="Sassy", $J443="Careful"), 1.1,
IF(OR($J443="Naughty", $J443="Lax", $J443="Naive", $J443="Rash"), 0.9, 1)))</f>
        <v>56</v>
      </c>
      <c r="W443" s="2">
        <f>_xlfn.FLOOR.MATH((_xlfn.FLOOR.MATH((((2*VLOOKUP($G443, 'EV and Base'!$A$1:$N$671, 14, FALSE))+$Q443)*$I443)/100)+5)*
IF(OR($J443="Timid", $J443="Hasty", $J443="Jolly", $J443="Naive"), 1.1,
IF(OR($J443="Brave", $J443="Relaxed", $J443="Quiet", $J443="Sassy"), 0.9, 1)))</f>
        <v>122</v>
      </c>
      <c r="X443" s="68"/>
      <c r="Z443" s="1">
        <v>1</v>
      </c>
      <c r="AA443" s="23" t="str" cm="1">
        <f t="array" aca="1" ref="AA443" ca="1">IF(NOT(ISNUMBER(INDEX($A:$A,LOOKUP(2,1/($A$1:INDIRECT("$A$"&amp;ROW($A443))&lt;&gt;""),ROW($A$1:INDIRECT("$A$"&amp;ROW($A443)))),1))),"",
IF(NOT(ISNUMBER($A443)),$AA442,
IF($AB443&lt;16,"Lillipup",
IF($AB443&lt;32,"Herdier",
"Stoutland"))))</f>
        <v/>
      </c>
      <c r="AB443" s="25" t="str" cm="1">
        <f t="array" aca="1" ref="AB443" ca="1">IF(NOT(ISNUMBER(INDEX($A:$A, LOOKUP(2, 1 / ($A$1:INDIRECT("$A$"&amp;ROW($A443)) &lt;&gt; ""),ROW($A$1:INDIRECT("$A$"&amp;ROW($A443)))), 1))), "",
VLOOKUP($AY443,'Medium-Slow'!$A$1:$B$101,2,TRUE))</f>
        <v/>
      </c>
      <c r="AC443" s="23" t="str" cm="1">
        <f t="array" aca="1" ref="AC443" ca="1">IF(NOT(ISNUMBER(INDEX($A:$A, LOOKUP(2, 1 / ($A$1:INDIRECT("$A$"&amp;ROW($A443)) &lt;&gt; ""),ROW($A$1:INDIRECT("$A$"&amp;ROW($A443)))), 1))), "",
INDEX($AC:$AC, LOOKUP(2, 1 / ($AC$1:INDIRECT("$AC$"&amp;ROW($AC443)-1) &lt;&gt; ""),ROW($AC$1:INDIRECT("$AC$"&amp;ROW($AC443)-1))), 1)+
IF(INDEX($AC:$AC, LOOKUP(2, 1 / ($AC$1:INDIRECT("$AC$"&amp;ROW($AC443)-1) &lt;&gt; ""),ROW($AC$1:INDIRECT("$AC$"&amp;ROW($AC443)-1))), 1)+
INDEX($AD:$AD, LOOKUP(2, 1 / ($AD$1:INDIRECT("$AD$"&amp;ROW($AD443)-1) &lt;&gt; ""),ROW($AD$1:INDIRECT("$AD$"&amp;ROW($AD443)-1))), 1)+
INDEX($AE:$AE, LOOKUP(2, 1 / ($AE$1:INDIRECT("$AE$"&amp;ROW($AE443)-1) &lt;&gt; ""),ROW($AE$1:INDIRECT("$AE$"&amp;ROW($AD443)-1))), 1)+
INDEX($AE:$AF, LOOKUP(2, 1 / ($AF$1:INDIRECT("$AF$"&amp;ROW($AF443)-1) &lt;&gt; ""),ROW($AF$1:INDIRECT("$AF$"&amp;ROW($AD443)-1))), 1)+
INDEX($AG:$AG, LOOKUP(2, 1 / ($AG$1:INDIRECT("$AG$"&amp;ROW($AG443)-1) &lt;&gt; ""),ROW($AG$1:INDIRECT("$AG$"&amp;ROW($AD443)-1))), 1)+
INDEX($AH:$AH, LOOKUP(2, 1 / ($AH$1:INDIRECT("$AH$"&amp;ROW($AH443)-1) &lt;&gt; ""),ROW($AH$1:INDIRECT("$AH$"&amp;ROW($AD443)-1))), 1)&gt;=510,0,
IF(INDEX($AC:$AC, LOOKUP(2, 1 / ($AC$1:INDIRECT("$AC$"&amp;ROW($AC443)-1) &lt;&gt; ""),ROW($AC$1:INDIRECT("$AC$"&amp;ROW($AC443)-1))), 1)&gt;=255,0,
VLOOKUP(INDIRECT("$G$"&amp;LOOKUP(2, 1 / ($AC$1:INDIRECT("$AC$"&amp;ROW($AC443)-1) &lt;&gt; ""),ROW($AC$1:INDIRECT("$AC$"&amp;ROW($AC443)-1)))), 'EV and Base'!$A$1:$N$671, 3, FALSE))))</f>
        <v/>
      </c>
      <c r="AD443" s="2" t="str" cm="1">
        <f t="array" aca="1" ref="AD443" ca="1">IF(NOT(ISNUMBER(INDEX($A:$A, LOOKUP(2, 1 / ($A$1:INDIRECT("$A$"&amp;ROW($A443)) &lt;&gt; ""),ROW($A$1:INDIRECT("$A$"&amp;ROW($A443)))), 1))), "",
INDEX($AD:$AD, LOOKUP(2, 1 / ($AD$1:INDIRECT("$AD$"&amp;ROW($AD443)-1) &lt;&gt; ""),ROW($AD$1:INDIRECT("$AD$"&amp;ROW($AD443)-1))), 1)+
IF(INDEX($AC:$AC, LOOKUP(2, 1 / ($AC$1:INDIRECT("$AC$"&amp;ROW($AC443)-1) &lt;&gt; ""),ROW($AC$1:INDIRECT("$AC$"&amp;ROW($AC443)-1))), 1)+
INDEX($AD:$AD, LOOKUP(2, 1 / ($AD$1:INDIRECT("$AD$"&amp;ROW($AD443)-1) &lt;&gt; ""),ROW($AD$1:INDIRECT("$AD$"&amp;ROW($AD443)-1))), 1)+
INDEX($AE:$AE, LOOKUP(2, 1 / ($AE$1:INDIRECT("$AE$"&amp;ROW($AE443)-1) &lt;&gt; ""),ROW($AE$1:INDIRECT("$AE$"&amp;ROW($AD443)-1))), 1)+
INDEX($AE:$AF, LOOKUP(2, 1 / ($AF$1:INDIRECT("$AF$"&amp;ROW($AF443)-1) &lt;&gt; ""),ROW($AF$1:INDIRECT("$AF$"&amp;ROW($AD443)-1))), 1)+
INDEX($AG:$AG, LOOKUP(2, 1 / ($AG$1:INDIRECT("$AG$"&amp;ROW($AG443)-1) &lt;&gt; ""),ROW($AG$1:INDIRECT("$AG$"&amp;ROW($AD443)-1))), 1)+
INDEX($AH:$AH, LOOKUP(2, 1 / ($AH$1:INDIRECT("$AH$"&amp;ROW($AH443)-1) &lt;&gt; ""),ROW($AH$1:INDIRECT("$AH$"&amp;ROW($AD443)-1))), 1)&gt;=510,0,
IF(INDEX($AD:$AD, LOOKUP(2, 1 / ($AD$1:INDIRECT("$AD$"&amp;ROW($AD443)-1) &lt;&gt; ""),ROW($AD$1:INDIRECT("$AD$"&amp;ROW($AD443)-1))), 1)&gt;=255,0,
VLOOKUP(INDIRECT("$G$"&amp;LOOKUP(2, 1 / ($AD$1:INDIRECT("$AD$"&amp;ROW($AD443)-1) &lt;&gt; ""),ROW($AD$1:INDIRECT("$AD$"&amp;ROW($AD443)-1)))), 'EV and Base'!$A$1:$N$671, 4, FALSE))))</f>
        <v/>
      </c>
      <c r="AE443" s="2" t="str" cm="1">
        <f t="array" aca="1" ref="AE443" ca="1">IF(NOT(ISNUMBER(INDEX($A:$A,LOOKUP(2,1/($A$1:INDIRECT("$A$"&amp;ROW($A443))&lt;&gt;""),ROW($A$1:INDIRECT("$A$"&amp;ROW($A443)))),1))),"",
INDEX($AE:$AE,LOOKUP(2,1/($AE$1:INDIRECT("$AE$"&amp;ROW($AE443)-1)&lt;&gt;""),ROW($AE$1:INDIRECT("$AE$"&amp;ROW($AE443)-1))),1)+
IF(INDEX($AC:$AC,LOOKUP(2,1/($AC$1:INDIRECT("$AC$"&amp;ROW($AC443)-1)&lt;&gt;""),ROW($AC$1:INDIRECT("$AC$"&amp;ROW($AC443)-1))),1)+
INDEX($AD:$AD,LOOKUP(2,1/($AD$1:INDIRECT("$AD$"&amp;ROW($AD443)-1)&lt;&gt;""),ROW($AD$1:INDIRECT("$AD$"&amp;ROW($AD443)-1))),1)+
INDEX($AE:$AE,LOOKUP(2,1/($AE$1:INDIRECT("$AE$"&amp;ROW($AE443)-1)&lt;&gt;""),ROW($AE$1:INDIRECT("$AE$"&amp;ROW($AD443)-1))),1)+
INDEX($AE:$AF,LOOKUP(2,1/($AF$1:INDIRECT("$AF$"&amp;ROW($AF443)-1)&lt;&gt;""),ROW($AF$1:INDIRECT("$AF$"&amp;ROW($AD443)-1))),1)+
INDEX($AG:$AG,LOOKUP(2,1/($AG$1:INDIRECT("$AG$"&amp;ROW($AG443)-1)&lt;&gt;""),ROW($AG$1:INDIRECT("$AG$"&amp;ROW($AD443)-1))),1)+
INDEX($AH:$AH,LOOKUP(2,1/($AH$1:INDIRECT("$AH$"&amp;ROW($AH443)-1)&lt;&gt;""),ROW($AH$1:INDIRECT("$AH$"&amp;ROW($AD443)-1))),1)&gt;=510,0,
IF(INDEX($AE:$AE,LOOKUP(2,1/($AE$1:INDIRECT("$AE$"&amp;ROW($AE443)-1)&lt;&gt;""),ROW($AE$1:INDIRECT("$AE$"&amp;ROW($AE443)-1))),1)&gt;=255,0,
VLOOKUP(INDIRECT("$G$"&amp;LOOKUP(2,1/($AE$1:INDIRECT("$AE$"&amp;ROW($AE443)-1)&lt;&gt;""),ROW($AE$1:INDIRECT("$AE$"&amp;ROW($AE443)-1)))),'EV and Base'!$A$1:$N$671,5,FALSE))))</f>
        <v/>
      </c>
      <c r="AF443" s="2" t="str" cm="1">
        <f t="array" aca="1" ref="AF443" ca="1">IF(NOT(ISNUMBER(INDEX($A:$A, LOOKUP(2, 1 / ($A$1:INDIRECT("$A$"&amp;ROW($A443)) &lt;&gt; ""),ROW($A$1:INDIRECT("$A$"&amp;ROW($A443)))), 1))), "",
INDEX($AF:$AF, LOOKUP(2, 1 / ($AF$1:INDIRECT("$AF$"&amp;ROW($AF443)-1) &lt;&gt; ""),ROW($AF$1:INDIRECT("$AF$"&amp;ROW($AF443)-1))), 1)+
IF(INDEX($AC:$AC, LOOKUP(2, 1 / ($AC$1:INDIRECT("$AC$"&amp;ROW($AC443)-1) &lt;&gt; ""),ROW($AC$1:INDIRECT("$AC$"&amp;ROW($AC443)-1))), 1)+
INDEX($AD:$AD, LOOKUP(2, 1 / ($AD$1:INDIRECT("$AD$"&amp;ROW($AD443)-1) &lt;&gt; ""),ROW($AD$1:INDIRECT("$AD$"&amp;ROW($AD443)-1))), 1)+
INDEX($AE:$AE, LOOKUP(2, 1 / ($AE$1:INDIRECT("$AE$"&amp;ROW($AE443)-1) &lt;&gt; ""),ROW($AE$1:INDIRECT("$AE$"&amp;ROW($AD443)-1))), 1)+
INDEX($AE:$AF, LOOKUP(2, 1 / ($AF$1:INDIRECT("$AF$"&amp;ROW($AF443)-1) &lt;&gt; ""),ROW($AF$1:INDIRECT("$AF$"&amp;ROW($AD443)-1))), 1)+
INDEX($AG:$AG, LOOKUP(2, 1 / ($AG$1:INDIRECT("$AG$"&amp;ROW($AG443)-1) &lt;&gt; ""),ROW($AG$1:INDIRECT("$AG$"&amp;ROW($AD443)-1))), 1)+
INDEX($AH:$AH, LOOKUP(2, 1 / ($AH$1:INDIRECT("$AH$"&amp;ROW($AH443)-1) &lt;&gt; ""),ROW($AH$1:INDIRECT("$AH$"&amp;ROW($AD443)-1))), 1)&gt;=510,0,
IF(INDEX($AF:$AF, LOOKUP(2, 1 / ($AF$1:INDIRECT("$AF$"&amp;ROW($AF443)-1) &lt;&gt; ""),ROW($AF$1:INDIRECT("$AF$"&amp;ROW($AF443)-1))), 1)&gt;=255,0,
VLOOKUP(INDIRECT("$G$"&amp;LOOKUP(2, 1 / ($AF$1:INDIRECT("$AF$"&amp;ROW($AF443)-1) &lt;&gt; ""),ROW($AF$1:INDIRECT("$AF$"&amp;ROW($AF443)-1)))), 'EV and Base'!$A$1:$N$671, 6, FALSE))))</f>
        <v/>
      </c>
      <c r="AG443" s="2" t="str" cm="1">
        <f t="array" aca="1" ref="AG443" ca="1">IF(NOT(ISNUMBER(INDEX($A:$A, LOOKUP(2, 1 / ($A$1:INDIRECT("$A$"&amp;ROW($A443)) &lt;&gt; ""),ROW($A$1:INDIRECT("$A$"&amp;ROW($A443)))), 1))), "",
INDEX($AG:$AG, LOOKUP(2, 1 / ($AG$1:INDIRECT("$AG$"&amp;ROW($AG443)-1) &lt;&gt; ""),ROW($AG$1:INDIRECT("$AG$"&amp;ROW($AG443)-1))), 1)+
IF(INDEX($AC:$AC, LOOKUP(2, 1 / ($AC$1:INDIRECT("$AC$"&amp;ROW($AC443)-1) &lt;&gt; ""),ROW($AC$1:INDIRECT("$AC$"&amp;ROW($AC443)-1))), 1)+
INDEX($AD:$AD, LOOKUP(2, 1 / ($AD$1:INDIRECT("$AD$"&amp;ROW($AD443)-1) &lt;&gt; ""),ROW($AD$1:INDIRECT("$AD$"&amp;ROW($AD443)-1))), 1)+
INDEX($AE:$AE, LOOKUP(2, 1 / ($AE$1:INDIRECT("$AE$"&amp;ROW($AE443)-1) &lt;&gt; ""),ROW($AE$1:INDIRECT("$AE$"&amp;ROW($AD443)-1))), 1)+
INDEX($AE:$AF, LOOKUP(2, 1 / ($AF$1:INDIRECT("$AF$"&amp;ROW($AF443)-1) &lt;&gt; ""),ROW($AF$1:INDIRECT("$AF$"&amp;ROW($AD443)-1))), 1)+
INDEX($AG:$AG, LOOKUP(2, 1 / ($AG$1:INDIRECT("$AG$"&amp;ROW($AG443)-1) &lt;&gt; ""),ROW($AG$1:INDIRECT("$AG$"&amp;ROW($AD443)-1))), 1)+
INDEX($AH:$AH, LOOKUP(2, 1 / ($AH$1:INDIRECT("$AH$"&amp;ROW($AH443)-1) &lt;&gt; ""),ROW($AH$1:INDIRECT("$AH$"&amp;ROW($AD443)-1))), 1)&gt;=510,0,
IF(INDEX($AG:$AG, LOOKUP(2, 1 / ($AG$1:INDIRECT("$AG$"&amp;ROW($AG443)-1) &lt;&gt; ""),ROW($AG$1:INDIRECT("$AG$"&amp;ROW($AG443)-1))), 1)&gt;=255,0,
VLOOKUP(INDIRECT("$G$"&amp;LOOKUP(2, 1 / ($AG$1:INDIRECT("$AG$"&amp;ROW($AG443)-1) &lt;&gt; ""),ROW($AG$1:INDIRECT("$AG$"&amp;ROW($AG443)-1)))), 'EV and Base'!$A$1:$N$671, 7, FALSE))))</f>
        <v/>
      </c>
      <c r="AH443" s="24" t="str" cm="1">
        <f t="array" aca="1" ref="AH443" ca="1">IF(NOT(ISNUMBER(INDEX($A:$A,LOOKUP(2,1/($A$1:INDIRECT("$A$"&amp;ROW($A443))&lt;&gt;""),ROW($A$1:INDIRECT("$A$"&amp;ROW($A443)))),1))),"",
INDEX($AH:$AH,LOOKUP(2,1/($AH$1:INDIRECT("$AH$"&amp;ROW($AH443)-1)&lt;&gt;""),ROW($AH$1:INDIRECT("$AH$"&amp;ROW($AH443)-1))),1)+
IF(INDEX($AC:$AC,LOOKUP(2,1/($AC$1:INDIRECT("$AC$"&amp;ROW($AC443)-1)&lt;&gt;""),ROW($AC$1:INDIRECT("$AC$"&amp;ROW($AC443)-1))),1)+
INDEX($AD:$AD,LOOKUP(2,1/($AD$1:INDIRECT("$AD$"&amp;ROW($AD443)-1)&lt;&gt;""),ROW($AD$1:INDIRECT("$AD$"&amp;ROW($AD443)-1))),1)+
INDEX($AE:$AE,LOOKUP(2,1/($AE$1:INDIRECT("$AE$"&amp;ROW($AE443)-1)&lt;&gt;""),ROW($AE$1:INDIRECT("$AE$"&amp;ROW($AD443)-1))),1)+
INDEX($AE:$AF,LOOKUP(2,1/($AF$1:INDIRECT("$AF$"&amp;ROW($AF443)-1)&lt;&gt;""),ROW($AF$1:INDIRECT("$AF$"&amp;ROW($AD443)-1))),1)+
INDEX($AG:$AG,LOOKUP(2,1/($AG$1:INDIRECT("$AG$"&amp;ROW($AG443)-1)&lt;&gt;""),ROW($AG$1:INDIRECT("$AG$"&amp;ROW($AD443)-1))),1)+
INDEX($AH:$AH,LOOKUP(2,1/($AH$1:INDIRECT("$AH$"&amp;ROW($AH443)-1)&lt;&gt;""),ROW($AH$1:INDIRECT("$AH$"&amp;ROW($AD443)-1))),1)&gt;=510,0,
IF(INDEX($AH:$AH,LOOKUP(2,1/($AH$1:INDIRECT("$AH$"&amp;ROW($AH443)-1)&lt;&gt;""),ROW($AH$1:INDIRECT("$AH$"&amp;ROW($AH443)-1))),1)&gt;=255,0,
VLOOKUP(INDIRECT("$G$"&amp;LOOKUP(2,1/($AH$1:INDIRECT("$AH$"&amp;ROW($AH443)-1)&lt;&gt;""),ROW($AH$1:INDIRECT("$AH$"&amp;ROW($AH443)-1)))),'EV and Base'!$A$1:$N$671,8,FALSE))))</f>
        <v/>
      </c>
      <c r="AI443" s="29" t="str" cm="1">
        <f t="array" aca="1" ref="AI443" ca="1">IF(NOT(ISNUMBER(INDEX($A:$A,LOOKUP(2,1/($A$1:INDIRECT("$A$"&amp;ROW($A443))&lt;&gt;""),ROW($A$1:INDIRECT("$A$"&amp;ROW($A443)))),1))),"",
ROUNDDOWN((((2*VLOOKUP($AA443,'EV and Base'!$A$1:$N$671,9,FALSE))+31+ROUNDDOWN($AC443/4,0))*$AB443)/100,0)+$AB443+10)</f>
        <v/>
      </c>
      <c r="AJ443" s="21" t="str" cm="1">
        <f t="array" aca="1" ref="AJ443" ca="1">IF(NOT(ISNUMBER(INDEX($A:$A, LOOKUP(2, 1 / ($A$1:INDIRECT("$A$"&amp;ROW($A443)) &lt;&gt; ""),ROW($A$1:INDIRECT("$A$"&amp;ROW($A443)))), 1))), "",
ROUNDDOWN((ROUNDDOWN((((2*VLOOKUP($AA443, 'EV and Base'!$A$1:$N$671, 10, FALSE))+31+ROUNDDOWN($AD443/4, 0))*$AB443)/100, 0)+5)*1.1, 0))</f>
        <v/>
      </c>
      <c r="AK443" s="21" t="str" cm="1">
        <f t="array" aca="1" ref="AK443" ca="1">IF(NOT(ISNUMBER(INDEX($A:$A, LOOKUP(2, 1 / ($A$1:INDIRECT("$A$"&amp;ROW($A443)) &lt;&gt; ""),ROW($A$1:INDIRECT("$A$"&amp;ROW($A443)))), 1))), "",
ROUNDDOWN((ROUNDDOWN((((2*VLOOKUP($AA443, 'EV and Base'!$A$1:$N$671, 11, FALSE))+30+ROUNDDOWN($AE443/4, 0))*$AB443)/100, 0)+5), 0)
&amp;"-"&amp;
ROUNDDOWN((ROUNDDOWN((((2*VLOOKUP($AA443, 'EV and Base'!$A$1:$N$671, 11, FALSE))+31+ROUNDDOWN($AE443/4, 0))*$AB443)/100, 0)+5), 0))</f>
        <v/>
      </c>
      <c r="AL443" s="21" t="str" cm="1">
        <f t="array" aca="1" ref="AL443" ca="1">IF(NOT(ISNUMBER(INDEX($A:$A, LOOKUP(2, 1 / ($A$1:INDIRECT("$A$"&amp;ROW($A443)) &lt;&gt; ""),ROW($A$1:INDIRECT("$A$"&amp;ROW($A443)))), 1))), "",
ROUNDDOWN((ROUNDDOWN((((2*VLOOKUP($AA443, 'EV and Base'!$A$1:$N$671, 12, FALSE))+0+ROUNDDOWN($AF443/4, 0))*$AB443)/100, 0)+5)*0.9, 0)
&amp;"-"&amp;
ROUNDDOWN((ROUNDDOWN((((2*VLOOKUP($AA443, 'EV and Base'!$A$1:$N$671, 12, FALSE))+31+ROUNDDOWN($AF443/4, 0))*$AB443)/100, 0)+5)*0.9, 0))</f>
        <v/>
      </c>
      <c r="AM443" s="21" t="str" cm="1">
        <f t="array" aca="1" ref="AM443" ca="1">IF(NOT(ISNUMBER(INDEX($A:$A, LOOKUP(2, 1 / ($A$1:INDIRECT("$A$"&amp;ROW($A443)) &lt;&gt; ""),ROW($A$1:INDIRECT("$A$"&amp;ROW($A443)))), 1))), "",
ROUNDDOWN((ROUNDDOWN((((2*VLOOKUP($AA443, 'EV and Base'!$A$1:$N$671, 13, FALSE))+30+ROUNDDOWN($AG443/4, 0))*$AB443)/100, 0)+5), 0)
&amp;"-"&amp;
ROUNDDOWN((ROUNDDOWN((((2*VLOOKUP($AA443, 'EV and Base'!$A$1:$N$671, 13, FALSE))+31+ROUNDDOWN($AG443/4, 0))*$AB443)/100, 0)+5), 0))</f>
        <v/>
      </c>
      <c r="AN443" s="25" t="str" cm="1">
        <f t="array" aca="1" ref="AN443" ca="1">IF(NOT(ISNUMBER(INDEX($A:$A, LOOKUP(2, 1 / ($A$1:INDIRECT("$A$"&amp;ROW($A443)) &lt;&gt; ""),ROW($A$1:INDIRECT("$A$"&amp;ROW($A443)))), 1))), "",
ROUNDDOWN((ROUNDDOWN((((2*VLOOKUP($AA443, 'EV and Base'!$A$1:$N$671, 14, FALSE))+31+ROUNDDOWN($AH443/4, 0))*$AB443)/100, 0)+5), 0))</f>
        <v/>
      </c>
      <c r="AO443" s="23" t="str" cm="1">
        <f t="array" aca="1" ref="AO443" ca="1">IF(NOT(ISNUMBER(INDEX($A:$A, LOOKUP(2, 1 / ($A$1:INDIRECT("$A$"&amp;ROW($A443)) &lt;&gt; ""),ROW($A$1:INDIRECT("$A$"&amp;ROW($A443)))), 1))), "",
ROUNDDOWN((((2*VLOOKUP($AA443, 'EV and Base'!$A$1:$N$671, 9, FALSE))+31+ROUNDDOWN($AC443/4, 0))*$AB443)/100, 0)+$AB443+10)</f>
        <v/>
      </c>
      <c r="AP443" s="2" t="str" cm="1">
        <f t="array" aca="1" ref="AP443" ca="1">IF(NOT(ISNUMBER(INDEX($A:$A, LOOKUP(2, 1 / ($A$1:INDIRECT("$A$"&amp;ROW($A443)) &lt;&gt; ""),ROW($A$1:INDIRECT("$A$"&amp;ROW($A443)))), 1))), "",
ROUNDDOWN((ROUNDDOWN((((2*VLOOKUP($AA443, 'EV and Base'!$A$1:$N$671, 10, FALSE))+31+ROUNDDOWN($AD443/4, 0))*$AB443)/100, 0)+5)*1.1, 0))</f>
        <v/>
      </c>
      <c r="AQ443" s="2" t="str" cm="1">
        <f t="array" aca="1" ref="AQ443" ca="1">IF(NOT(ISNUMBER(INDEX($A:$A, LOOKUP(2, 1 / ($A$1:INDIRECT("$A$"&amp;ROW($A443)) &lt;&gt; ""),ROW($A$1:INDIRECT("$A$"&amp;ROW($A443)))), 1))), "",
ROUNDDOWN((ROUNDDOWN((((2*VLOOKUP($AA443, 'EV and Base'!$A$1:$N$671, 11, FALSE))+$AV$2+ROUNDDOWN($AE443/4, 0))*$AB443)/100, 0)+5), 0))</f>
        <v/>
      </c>
      <c r="AR443" s="22" t="str" cm="1">
        <f t="array" aca="1" ref="AR443" ca="1">IF(NOT(ISNUMBER(INDEX($A:$A, LOOKUP(2, 1 / ($A$1:INDIRECT("$A$"&amp;ROW($A443)) &lt;&gt; ""),ROW($A$1:INDIRECT("$A$"&amp;ROW($A443)))), 1))), "",
ROUNDDOWN((ROUNDDOWN((((2*VLOOKUP($AA443, 'EV and Base'!$A$1:$N$671, 12, FALSE))+$AW$2+ROUNDDOWN($AF443/4, 0))*$AB443)/100, 0)+5)*0.9, 0))</f>
        <v/>
      </c>
      <c r="AS443" s="2" t="str" cm="1">
        <f t="array" aca="1" ref="AS443" ca="1">IF(NOT(ISNUMBER(INDEX($A:$A, LOOKUP(2, 1 / ($A$1:INDIRECT("$A$"&amp;ROW($A443)) &lt;&gt; ""),ROW($A$1:INDIRECT("$A$"&amp;ROW($A443)))), 1))), "",
ROUNDDOWN((ROUNDDOWN((((2*VLOOKUP($AA443, 'EV and Base'!$A$1:$N$671, 13, FALSE))+$AX$2+ROUNDDOWN($AG443/4, 0))*$AB443)/100, 0)+5), 0))</f>
        <v/>
      </c>
      <c r="AT443" s="24" t="str" cm="1">
        <f t="array" aca="1" ref="AT443" ca="1">IF(NOT(ISNUMBER(INDEX($A:$A, LOOKUP(2, 1 / ($A$1:INDIRECT("$A$"&amp;ROW($A443)) &lt;&gt; ""),ROW($A$1:INDIRECT("$A$"&amp;ROW($A443)))), 1))), "",
ROUNDDOWN((ROUNDDOWN((((2*VLOOKUP($AA443, 'EV and Base'!$A$1:$N$671, 14, FALSE))+31+ROUNDDOWN($AH443/4, 0))*$AB443)/100, 0)+5), 0))</f>
        <v/>
      </c>
      <c r="AU443" s="28">
        <v>255</v>
      </c>
      <c r="AY443" t="str" cm="1">
        <f t="array" aca="1" ref="AY443" ca="1">IF(NOT(ISNUMBER(INDEX($A:$A,LOOKUP(2,1/($A$1:INDIRECT("$A$"&amp;ROW($A443))&lt;&gt;""),ROW($A$1:INDIRECT("$A$"&amp;ROW($A443)))),1))),"",
INDEX($AY:$AY,LOOKUP(2,1/($AY$1:INDIRECT("$AY$"&amp;ROW($AY443)-1)&lt;&gt;""),ROW($AY$1:INDIRECT("$AY$"&amp;ROW($AY443)-1))),1)+$BL443)</f>
        <v/>
      </c>
      <c r="AZ443" s="3" t="str" cm="1">
        <f t="array" aca="1" ref="AZ443" ca="1">IF(NOT(ISNUMBER(INDEX($A:$A, LOOKUP(2, 1 / ($A$1:INDIRECT("$A$"&amp;ROW($A443)) &lt;&gt; ""),ROW($A$1:INDIRECT("$A$"&amp;ROW($A443)))), 1))), "",
VLOOKUP(INDIRECT("$G$"&amp;LOOKUP(2, 1 / ($AY$1:INDIRECT("$AY$"&amp;ROW($AY443)-1) &lt;&gt; ""),ROW($AY$1:INDIRECT("$AY$"&amp;ROW($AY443)-1)))),'EV and Base'!A366:N1036,2,FALSE))</f>
        <v/>
      </c>
      <c r="BA443" s="3" t="str" cm="1">
        <f t="array" aca="1" ref="BA443" ca="1">IF(NOT(ISNUMBER(INDEX($A:$A, LOOKUP(2, 1 / ($A$1:INDIRECT("$A$"&amp;ROW($A443)) &lt;&gt; ""),ROW($A$1:INDIRECT("$A$"&amp;ROW($A443)))), 1))), "",
INDIRECT("$I$"&amp;LOOKUP(2, 1 / ($AY$1:INDIRECT("$AY$"&amp;ROW($AY443)-1) &lt;&gt; ""),ROW($AY$1:INDIRECT("$AY$"&amp;ROW($AY443)-1)))))</f>
        <v/>
      </c>
      <c r="BB443" s="1" t="str" cm="1">
        <f t="array" aca="1" ref="BB443" ca="1">IF(NOT(ISNUMBER(INDEX($A:$A, LOOKUP(2, 1 / ($A$1:INDIRECT("$A$"&amp;ROW($A443)) &lt;&gt; ""),ROW($A$1:INDIRECT("$A$"&amp;ROW($A443)))), 1))), "",
INDIRECT("$AB$"&amp;LOOKUP(2, 1 / ($AY$1:INDIRECT("$AY$"&amp;ROW($AY443)-1) &lt;&gt; ""),ROW($AY$1:INDIRECT("$AY$"&amp;ROW($AY443)-1)))))</f>
        <v/>
      </c>
      <c r="BC443" s="3" t="str" cm="1">
        <f t="array" aca="1" ref="BC443" ca="1">IF(NOT(ISNUMBER(INDEX($A:$A,LOOKUP(2,1/($A$1:INDIRECT("$A$"&amp;ROW($A443))&lt;&gt;""),ROW($A$1:INDIRECT("$A$"&amp;ROW($A443)))),1))),"",
$BA443+$BA443+10)</f>
        <v/>
      </c>
      <c r="BD443" s="3" t="str" cm="1">
        <f t="array" aca="1" ref="BD443" ca="1">IF(NOT(ISNUMBER(INDEX($A:$A,LOOKUP(2,1/($A$1:INDIRECT("$A$"&amp;ROW($A443))&lt;&gt;""),ROW($A$1:INDIRECT("$A$"&amp;ROW($A443)))),1))),"",
$BA443+$BB443+10)</f>
        <v/>
      </c>
      <c r="BE443" s="3" t="str" cm="1">
        <f t="array" aca="1" ref="BE443" ca="1">IF(NOT(ISNUMBER(INDEX($A:$A,LOOKUP(2,1/($A$1:INDIRECT("$A$"&amp;ROW($A443))&lt;&gt;""),ROW($A$1:INDIRECT("$A$"&amp;ROW($A443)))),1))),"",
$BC443*$BC443)</f>
        <v/>
      </c>
      <c r="BF443" s="3" t="str" cm="1">
        <f t="array" aca="1" ref="BF443" ca="1">IF(NOT(ISNUMBER(INDEX($A:$A,LOOKUP(2,1/($A$1:INDIRECT("$A$"&amp;ROW($A443))&lt;&gt;""),ROW($A$1:INDIRECT("$A$"&amp;ROW($A443)))),1))),"",
$BD443*$BD443)</f>
        <v/>
      </c>
      <c r="BG443" s="3" t="str" cm="1">
        <f t="array" aca="1" ref="BG443" ca="1">IF(NOT(ISNUMBER(INDEX($A:$A,LOOKUP(2,1/($A$1:INDIRECT("$A$"&amp;ROW($A443))&lt;&gt;""),ROW($A$1:INDIRECT("$A$"&amp;ROW($A443)))),1))),"",
_xlfn.FLOOR.MATH(1.5*_xlfn.FLOOR.MATH($AZ443*BA443/5)))</f>
        <v/>
      </c>
      <c r="BH443" s="3" t="str" cm="1">
        <f t="array" aca="1" ref="BH443" ca="1">IF(NOT(ISNUMBER(INDEX($A:$A, LOOKUP(2, 1 / ($A$1:INDIRECT("$A$"&amp;ROW($A443)) &lt;&gt; ""),ROW($A$1:INDIRECT("$A$"&amp;ROW($A443)))), 1))), "",
_xlfn.FLOOR.MATH($BG443/IF(OR(INDIRECT("$C$"&amp;LOOKUP(2, 1 / ($AY$1:INDIRECT("$AY$"&amp;ROW($AY443)-1) &lt;&gt; ""),ROW($AY$1:INDIRECT("$AY$"&amp;ROW($AY443)-1))))="Multi",
INDIRECT("$C$"&amp;LOOKUP(2, 1 / ($AY$1:INDIRECT("$AY$"&amp;ROW($AY443)-1) &lt;&gt; ""),ROW($AY$1:INDIRECT("$AY$"&amp;ROW($AY443)-1))))="Double"),2,1)))</f>
        <v/>
      </c>
      <c r="BI443" s="3" t="str" cm="1">
        <f t="array" aca="1" ref="BI443" ca="1">IF(NOT(ISNUMBER(INDEX($A:$A,LOOKUP(2,1/($A$1:INDIRECT("$A$"&amp;ROW($A443))&lt;&gt;""),ROW($A$1:INDIRECT("$A$"&amp;ROW($A443)))),1))),"",
VLOOKUP($BC443,GameFreakSQRT!$A$1:$B$200,2,FALSE))</f>
        <v/>
      </c>
      <c r="BJ443" s="3" t="str" cm="1">
        <f t="array" aca="1" ref="BJ443" ca="1">IF(NOT(ISNUMBER(INDEX($A:$A,LOOKUP(2,1/($A$1:INDIRECT("$A$"&amp;ROW($A443))&lt;&gt;""),ROW($A$1:INDIRECT("$A$"&amp;ROW($A443)))),1))),"",
VLOOKUP($BD443,GameFreakSQRT!$A$1:$B$200,2,FALSE))</f>
        <v/>
      </c>
      <c r="BK443" s="3" t="str" cm="1">
        <f t="array" aca="1" ref="BK443" ca="1">IF(NOT(ISNUMBER(INDEX($A:$A,LOOKUP(2,1/($A$1:INDIRECT("$A$"&amp;ROW($A443))&lt;&gt;""),ROW($A$1:INDIRECT("$A$"&amp;ROW($A443)))),1))),"",
_xlfn.FLOOR.MATH((($BI443*$BE443)*$BH443)/($BJ443*$BF443))+1)</f>
        <v/>
      </c>
      <c r="BL443" s="3" t="str" cm="1">
        <f t="array" aca="1" ref="BL443" ca="1">IF(NOT(ISNUMBER(INDEX($A:$A,LOOKUP(2,1/($A$1:INDIRECT("$A$"&amp;ROW($A443))&lt;&gt;""),ROW($A$1:INDIRECT("$A$"&amp;ROW($A443)))),1))),"",
_xlfn.FLOOR.MATH($BK443*IF(NOT(INDIRECT("$Z$"&amp;LOOKUP(2, 1 / ($AY$1:INDIRECT("$AY$"&amp;ROW($AY443)-1) &lt;&gt; ""),ROW($AY$1:INDIRECT("$AY$"&amp;ROW($AY443)-1))))=""),1.5,1)))</f>
        <v/>
      </c>
      <c r="BM443" s="3" t="str" cm="1">
        <f t="array" aca="1" ref="BM443" ca="1">IF(NOT(ISNUMBER(INDEX($A:$A, LOOKUP(2, 1 / ($A$1:INDIRECT("$A$"&amp;ROW($A443)) &lt;&gt; ""),ROW($A$1:INDIRECT("$A$"&amp;ROW($A443)))), 1))), "",
INDIRECT("$Y$"&amp;LOOKUP(2, 1 / ($AY$1:INDIRECT("$AY$"&amp;ROW($AY443)-1) &lt;&gt; ""),ROW($AY$1:INDIRECT("$AY$"&amp;ROW($AY443)-1)))))</f>
        <v/>
      </c>
      <c r="BN443" s="3" t="str">
        <f t="shared" ca="1" si="37"/>
        <v/>
      </c>
    </row>
    <row r="444" spans="1:66" x14ac:dyDescent="0.45">
      <c r="A444" s="66" t="s">
        <v>75</v>
      </c>
      <c r="B444" s="69" t="s">
        <v>725</v>
      </c>
      <c r="C444" s="69" t="s">
        <v>46</v>
      </c>
      <c r="D444" s="69" t="s">
        <v>714</v>
      </c>
      <c r="E444" s="69" t="s">
        <v>48</v>
      </c>
      <c r="F444" s="56">
        <v>1</v>
      </c>
      <c r="G444" s="2" t="s">
        <v>656</v>
      </c>
      <c r="H444" s="2" t="s">
        <v>50</v>
      </c>
      <c r="I444" s="2">
        <v>39</v>
      </c>
      <c r="J444" s="2" t="s">
        <v>85</v>
      </c>
      <c r="K444" s="2" t="s">
        <v>204</v>
      </c>
      <c r="L444" s="2" t="s">
        <v>53</v>
      </c>
      <c r="M444" s="2" t="s">
        <v>726</v>
      </c>
      <c r="N444" s="2" t="s">
        <v>354</v>
      </c>
      <c r="O444" s="2" t="s">
        <v>727</v>
      </c>
      <c r="P444" s="2" t="s">
        <v>728</v>
      </c>
      <c r="Q444" s="2">
        <v>18</v>
      </c>
      <c r="R444" s="2">
        <f>_xlfn.FLOOR.MATH((((2*VLOOKUP(G444, 'EV and Base'!$A$1:$N$671, 9, FALSE))+$Q444)*$I444)/100)+$I444+10</f>
        <v>114</v>
      </c>
      <c r="S444" s="2">
        <f>_xlfn.FLOOR.MATH((_xlfn.FLOOR.MATH((((2*VLOOKUP($G444, 'EV and Base'!$A$1:$N$671, 10, FALSE))+$Q444)*$I444)/100)+5)*
IF(OR($J444="Lonely", $J444="Brave", $J444="Adamant", $J444="Naughty"), 1.1,
IF(OR($J444="Bold", $J444="Timid", $J444="Modest", $J444="Calm"), 0.9, 1)))</f>
        <v>79</v>
      </c>
      <c r="T444" s="2">
        <f>_xlfn.FLOOR.MATH((_xlfn.FLOOR.MATH((((2*VLOOKUP($G444, 'EV and Base'!$A$1:$N$671, 11, FALSE))+$Q444)*$I444)/100)+5)*
IF(OR($J444="Bold", $J444="Relaxed", $J444="Impish", $J444="Lax"), 1.1,
IF(OR($J444="Lonely", $J444="Hasty", $J444="Mild", $J444="Gentle"), 0.9, 1)))</f>
        <v>57</v>
      </c>
      <c r="U444" s="2">
        <f>_xlfn.FLOOR.MATH((_xlfn.FLOOR.MATH((((2*VLOOKUP($G444, 'EV and Base'!$A$1:$N$671, 12, FALSE))+$Q444)*$I444)/100)+5)*
IF(OR($J444="Modest", $J444="Mild", $J444="Quiet", $J444="Rash"), 1.1,
IF(OR($J444="Adamant", $J444="Impish", $J444="Jolly", $J444="Careful"), 0.9, 1)))</f>
        <v>94</v>
      </c>
      <c r="V444" s="2">
        <f>_xlfn.FLOOR.MATH((_xlfn.FLOOR.MATH((((2*VLOOKUP($G444, 'EV and Base'!$A$1:$N$671, 13, FALSE))+$Q444)*$I444)/100)+5)*
IF(OR($J444="Calm", $J444="Gentle", $J444="Sassy", $J444="Careful"), 1.1,
IF(OR($J444="Naughty", $J444="Lax", $J444="Naive", $J444="Rash"), 0.9, 1)))</f>
        <v>70</v>
      </c>
      <c r="W444" s="2">
        <f>_xlfn.FLOOR.MATH((_xlfn.FLOOR.MATH((((2*VLOOKUP($G444, 'EV and Base'!$A$1:$N$671, 14, FALSE))+$Q444)*$I444)/100)+5)*
IF(OR($J444="Timid", $J444="Hasty", $J444="Jolly", $J444="Naive"), 1.1,
IF(OR($J444="Brave", $J444="Relaxed", $J444="Quiet", $J444="Sassy"), 0.9, 1)))</f>
        <v>58</v>
      </c>
      <c r="X444" s="66">
        <v>3200</v>
      </c>
      <c r="Z444" s="1">
        <v>1</v>
      </c>
      <c r="AA444" s="23" t="str" cm="1">
        <f t="array" aca="1" ref="AA444" ca="1">IF(NOT(ISNUMBER(INDEX($A:$A,LOOKUP(2,1/($A$1:INDIRECT("$A$"&amp;ROW($A444))&lt;&gt;""),ROW($A$1:INDIRECT("$A$"&amp;ROW($A444)))),1))),"",
IF(NOT(ISNUMBER($A444)),$AA443,
IF($AB444&lt;16,"Lillipup",
IF($AB444&lt;32,"Herdier",
"Stoutland"))))</f>
        <v/>
      </c>
      <c r="AB444" s="25" t="str" cm="1">
        <f t="array" aca="1" ref="AB444" ca="1">IF(NOT(ISNUMBER(INDEX($A:$A, LOOKUP(2, 1 / ($A$1:INDIRECT("$A$"&amp;ROW($A444)) &lt;&gt; ""),ROW($A$1:INDIRECT("$A$"&amp;ROW($A444)))), 1))), "",
VLOOKUP($AY444,'Medium-Slow'!$A$1:$B$101,2,TRUE))</f>
        <v/>
      </c>
      <c r="AC444" s="23" t="str" cm="1">
        <f t="array" aca="1" ref="AC444" ca="1">IF(NOT(ISNUMBER(INDEX($A:$A, LOOKUP(2, 1 / ($A$1:INDIRECT("$A$"&amp;ROW($A444)) &lt;&gt; ""),ROW($A$1:INDIRECT("$A$"&amp;ROW($A444)))), 1))), "",
INDEX($AC:$AC, LOOKUP(2, 1 / ($AC$1:INDIRECT("$AC$"&amp;ROW($AC444)-1) &lt;&gt; ""),ROW($AC$1:INDIRECT("$AC$"&amp;ROW($AC444)-1))), 1)+
IF(INDEX($AC:$AC, LOOKUP(2, 1 / ($AC$1:INDIRECT("$AC$"&amp;ROW($AC444)-1) &lt;&gt; ""),ROW($AC$1:INDIRECT("$AC$"&amp;ROW($AC444)-1))), 1)+
INDEX($AD:$AD, LOOKUP(2, 1 / ($AD$1:INDIRECT("$AD$"&amp;ROW($AD444)-1) &lt;&gt; ""),ROW($AD$1:INDIRECT("$AD$"&amp;ROW($AD444)-1))), 1)+
INDEX($AE:$AE, LOOKUP(2, 1 / ($AE$1:INDIRECT("$AE$"&amp;ROW($AE444)-1) &lt;&gt; ""),ROW($AE$1:INDIRECT("$AE$"&amp;ROW($AD444)-1))), 1)+
INDEX($AE:$AF, LOOKUP(2, 1 / ($AF$1:INDIRECT("$AF$"&amp;ROW($AF444)-1) &lt;&gt; ""),ROW($AF$1:INDIRECT("$AF$"&amp;ROW($AD444)-1))), 1)+
INDEX($AG:$AG, LOOKUP(2, 1 / ($AG$1:INDIRECT("$AG$"&amp;ROW($AG444)-1) &lt;&gt; ""),ROW($AG$1:INDIRECT("$AG$"&amp;ROW($AD444)-1))), 1)+
INDEX($AH:$AH, LOOKUP(2, 1 / ($AH$1:INDIRECT("$AH$"&amp;ROW($AH444)-1) &lt;&gt; ""),ROW($AH$1:INDIRECT("$AH$"&amp;ROW($AD444)-1))), 1)&gt;=510,0,
IF(INDEX($AC:$AC, LOOKUP(2, 1 / ($AC$1:INDIRECT("$AC$"&amp;ROW($AC444)-1) &lt;&gt; ""),ROW($AC$1:INDIRECT("$AC$"&amp;ROW($AC444)-1))), 1)&gt;=255,0,
VLOOKUP(INDIRECT("$G$"&amp;LOOKUP(2, 1 / ($AC$1:INDIRECT("$AC$"&amp;ROW($AC444)-1) &lt;&gt; ""),ROW($AC$1:INDIRECT("$AC$"&amp;ROW($AC444)-1)))), 'EV and Base'!$A$1:$N$671, 3, FALSE))))</f>
        <v/>
      </c>
      <c r="AD444" s="2" t="str" cm="1">
        <f t="array" aca="1" ref="AD444" ca="1">IF(NOT(ISNUMBER(INDEX($A:$A, LOOKUP(2, 1 / ($A$1:INDIRECT("$A$"&amp;ROW($A444)) &lt;&gt; ""),ROW($A$1:INDIRECT("$A$"&amp;ROW($A444)))), 1))), "",
INDEX($AD:$AD, LOOKUP(2, 1 / ($AD$1:INDIRECT("$AD$"&amp;ROW($AD444)-1) &lt;&gt; ""),ROW($AD$1:INDIRECT("$AD$"&amp;ROW($AD444)-1))), 1)+
IF(INDEX($AC:$AC, LOOKUP(2, 1 / ($AC$1:INDIRECT("$AC$"&amp;ROW($AC444)-1) &lt;&gt; ""),ROW($AC$1:INDIRECT("$AC$"&amp;ROW($AC444)-1))), 1)+
INDEX($AD:$AD, LOOKUP(2, 1 / ($AD$1:INDIRECT("$AD$"&amp;ROW($AD444)-1) &lt;&gt; ""),ROW($AD$1:INDIRECT("$AD$"&amp;ROW($AD444)-1))), 1)+
INDEX($AE:$AE, LOOKUP(2, 1 / ($AE$1:INDIRECT("$AE$"&amp;ROW($AE444)-1) &lt;&gt; ""),ROW($AE$1:INDIRECT("$AE$"&amp;ROW($AD444)-1))), 1)+
INDEX($AE:$AF, LOOKUP(2, 1 / ($AF$1:INDIRECT("$AF$"&amp;ROW($AF444)-1) &lt;&gt; ""),ROW($AF$1:INDIRECT("$AF$"&amp;ROW($AD444)-1))), 1)+
INDEX($AG:$AG, LOOKUP(2, 1 / ($AG$1:INDIRECT("$AG$"&amp;ROW($AG444)-1) &lt;&gt; ""),ROW($AG$1:INDIRECT("$AG$"&amp;ROW($AD444)-1))), 1)+
INDEX($AH:$AH, LOOKUP(2, 1 / ($AH$1:INDIRECT("$AH$"&amp;ROW($AH444)-1) &lt;&gt; ""),ROW($AH$1:INDIRECT("$AH$"&amp;ROW($AD444)-1))), 1)&gt;=510,0,
IF(INDEX($AD:$AD, LOOKUP(2, 1 / ($AD$1:INDIRECT("$AD$"&amp;ROW($AD444)-1) &lt;&gt; ""),ROW($AD$1:INDIRECT("$AD$"&amp;ROW($AD444)-1))), 1)&gt;=255,0,
VLOOKUP(INDIRECT("$G$"&amp;LOOKUP(2, 1 / ($AD$1:INDIRECT("$AD$"&amp;ROW($AD444)-1) &lt;&gt; ""),ROW($AD$1:INDIRECT("$AD$"&amp;ROW($AD444)-1)))), 'EV and Base'!$A$1:$N$671, 4, FALSE))))</f>
        <v/>
      </c>
      <c r="AE444" s="2" t="str" cm="1">
        <f t="array" aca="1" ref="AE444" ca="1">IF(NOT(ISNUMBER(INDEX($A:$A,LOOKUP(2,1/($A$1:INDIRECT("$A$"&amp;ROW($A444))&lt;&gt;""),ROW($A$1:INDIRECT("$A$"&amp;ROW($A444)))),1))),"",
INDEX($AE:$AE,LOOKUP(2,1/($AE$1:INDIRECT("$AE$"&amp;ROW($AE444)-1)&lt;&gt;""),ROW($AE$1:INDIRECT("$AE$"&amp;ROW($AE444)-1))),1)+
IF(INDEX($AC:$AC,LOOKUP(2,1/($AC$1:INDIRECT("$AC$"&amp;ROW($AC444)-1)&lt;&gt;""),ROW($AC$1:INDIRECT("$AC$"&amp;ROW($AC444)-1))),1)+
INDEX($AD:$AD,LOOKUP(2,1/($AD$1:INDIRECT("$AD$"&amp;ROW($AD444)-1)&lt;&gt;""),ROW($AD$1:INDIRECT("$AD$"&amp;ROW($AD444)-1))),1)+
INDEX($AE:$AE,LOOKUP(2,1/($AE$1:INDIRECT("$AE$"&amp;ROW($AE444)-1)&lt;&gt;""),ROW($AE$1:INDIRECT("$AE$"&amp;ROW($AD444)-1))),1)+
INDEX($AE:$AF,LOOKUP(2,1/($AF$1:INDIRECT("$AF$"&amp;ROW($AF444)-1)&lt;&gt;""),ROW($AF$1:INDIRECT("$AF$"&amp;ROW($AD444)-1))),1)+
INDEX($AG:$AG,LOOKUP(2,1/($AG$1:INDIRECT("$AG$"&amp;ROW($AG444)-1)&lt;&gt;""),ROW($AG$1:INDIRECT("$AG$"&amp;ROW($AD444)-1))),1)+
INDEX($AH:$AH,LOOKUP(2,1/($AH$1:INDIRECT("$AH$"&amp;ROW($AH444)-1)&lt;&gt;""),ROW($AH$1:INDIRECT("$AH$"&amp;ROW($AD444)-1))),1)&gt;=510,0,
IF(INDEX($AE:$AE,LOOKUP(2,1/($AE$1:INDIRECT("$AE$"&amp;ROW($AE444)-1)&lt;&gt;""),ROW($AE$1:INDIRECT("$AE$"&amp;ROW($AE444)-1))),1)&gt;=255,0,
VLOOKUP(INDIRECT("$G$"&amp;LOOKUP(2,1/($AE$1:INDIRECT("$AE$"&amp;ROW($AE444)-1)&lt;&gt;""),ROW($AE$1:INDIRECT("$AE$"&amp;ROW($AE444)-1)))),'EV and Base'!$A$1:$N$671,5,FALSE))))</f>
        <v/>
      </c>
      <c r="AF444" s="2" t="str" cm="1">
        <f t="array" aca="1" ref="AF444" ca="1">IF(NOT(ISNUMBER(INDEX($A:$A, LOOKUP(2, 1 / ($A$1:INDIRECT("$A$"&amp;ROW($A444)) &lt;&gt; ""),ROW($A$1:INDIRECT("$A$"&amp;ROW($A444)))), 1))), "",
INDEX($AF:$AF, LOOKUP(2, 1 / ($AF$1:INDIRECT("$AF$"&amp;ROW($AF444)-1) &lt;&gt; ""),ROW($AF$1:INDIRECT("$AF$"&amp;ROW($AF444)-1))), 1)+
IF(INDEX($AC:$AC, LOOKUP(2, 1 / ($AC$1:INDIRECT("$AC$"&amp;ROW($AC444)-1) &lt;&gt; ""),ROW($AC$1:INDIRECT("$AC$"&amp;ROW($AC444)-1))), 1)+
INDEX($AD:$AD, LOOKUP(2, 1 / ($AD$1:INDIRECT("$AD$"&amp;ROW($AD444)-1) &lt;&gt; ""),ROW($AD$1:INDIRECT("$AD$"&amp;ROW($AD444)-1))), 1)+
INDEX($AE:$AE, LOOKUP(2, 1 / ($AE$1:INDIRECT("$AE$"&amp;ROW($AE444)-1) &lt;&gt; ""),ROW($AE$1:INDIRECT("$AE$"&amp;ROW($AD444)-1))), 1)+
INDEX($AE:$AF, LOOKUP(2, 1 / ($AF$1:INDIRECT("$AF$"&amp;ROW($AF444)-1) &lt;&gt; ""),ROW($AF$1:INDIRECT("$AF$"&amp;ROW($AD444)-1))), 1)+
INDEX($AG:$AG, LOOKUP(2, 1 / ($AG$1:INDIRECT("$AG$"&amp;ROW($AG444)-1) &lt;&gt; ""),ROW($AG$1:INDIRECT("$AG$"&amp;ROW($AD444)-1))), 1)+
INDEX($AH:$AH, LOOKUP(2, 1 / ($AH$1:INDIRECT("$AH$"&amp;ROW($AH444)-1) &lt;&gt; ""),ROW($AH$1:INDIRECT("$AH$"&amp;ROW($AD444)-1))), 1)&gt;=510,0,
IF(INDEX($AF:$AF, LOOKUP(2, 1 / ($AF$1:INDIRECT("$AF$"&amp;ROW($AF444)-1) &lt;&gt; ""),ROW($AF$1:INDIRECT("$AF$"&amp;ROW($AF444)-1))), 1)&gt;=255,0,
VLOOKUP(INDIRECT("$G$"&amp;LOOKUP(2, 1 / ($AF$1:INDIRECT("$AF$"&amp;ROW($AF444)-1) &lt;&gt; ""),ROW($AF$1:INDIRECT("$AF$"&amp;ROW($AF444)-1)))), 'EV and Base'!$A$1:$N$671, 6, FALSE))))</f>
        <v/>
      </c>
      <c r="AG444" s="2" t="str" cm="1">
        <f t="array" aca="1" ref="AG444" ca="1">IF(NOT(ISNUMBER(INDEX($A:$A, LOOKUP(2, 1 / ($A$1:INDIRECT("$A$"&amp;ROW($A444)) &lt;&gt; ""),ROW($A$1:INDIRECT("$A$"&amp;ROW($A444)))), 1))), "",
INDEX($AG:$AG, LOOKUP(2, 1 / ($AG$1:INDIRECT("$AG$"&amp;ROW($AG444)-1) &lt;&gt; ""),ROW($AG$1:INDIRECT("$AG$"&amp;ROW($AG444)-1))), 1)+
IF(INDEX($AC:$AC, LOOKUP(2, 1 / ($AC$1:INDIRECT("$AC$"&amp;ROW($AC444)-1) &lt;&gt; ""),ROW($AC$1:INDIRECT("$AC$"&amp;ROW($AC444)-1))), 1)+
INDEX($AD:$AD, LOOKUP(2, 1 / ($AD$1:INDIRECT("$AD$"&amp;ROW($AD444)-1) &lt;&gt; ""),ROW($AD$1:INDIRECT("$AD$"&amp;ROW($AD444)-1))), 1)+
INDEX($AE:$AE, LOOKUP(2, 1 / ($AE$1:INDIRECT("$AE$"&amp;ROW($AE444)-1) &lt;&gt; ""),ROW($AE$1:INDIRECT("$AE$"&amp;ROW($AD444)-1))), 1)+
INDEX($AE:$AF, LOOKUP(2, 1 / ($AF$1:INDIRECT("$AF$"&amp;ROW($AF444)-1) &lt;&gt; ""),ROW($AF$1:INDIRECT("$AF$"&amp;ROW($AD444)-1))), 1)+
INDEX($AG:$AG, LOOKUP(2, 1 / ($AG$1:INDIRECT("$AG$"&amp;ROW($AG444)-1) &lt;&gt; ""),ROW($AG$1:INDIRECT("$AG$"&amp;ROW($AD444)-1))), 1)+
INDEX($AH:$AH, LOOKUP(2, 1 / ($AH$1:INDIRECT("$AH$"&amp;ROW($AH444)-1) &lt;&gt; ""),ROW($AH$1:INDIRECT("$AH$"&amp;ROW($AD444)-1))), 1)&gt;=510,0,
IF(INDEX($AG:$AG, LOOKUP(2, 1 / ($AG$1:INDIRECT("$AG$"&amp;ROW($AG444)-1) &lt;&gt; ""),ROW($AG$1:INDIRECT("$AG$"&amp;ROW($AG444)-1))), 1)&gt;=255,0,
VLOOKUP(INDIRECT("$G$"&amp;LOOKUP(2, 1 / ($AG$1:INDIRECT("$AG$"&amp;ROW($AG444)-1) &lt;&gt; ""),ROW($AG$1:INDIRECT("$AG$"&amp;ROW($AG444)-1)))), 'EV and Base'!$A$1:$N$671, 7, FALSE))))</f>
        <v/>
      </c>
      <c r="AH444" s="24" t="str" cm="1">
        <f t="array" aca="1" ref="AH444" ca="1">IF(NOT(ISNUMBER(INDEX($A:$A,LOOKUP(2,1/($A$1:INDIRECT("$A$"&amp;ROW($A444))&lt;&gt;""),ROW($A$1:INDIRECT("$A$"&amp;ROW($A444)))),1))),"",
INDEX($AH:$AH,LOOKUP(2,1/($AH$1:INDIRECT("$AH$"&amp;ROW($AH444)-1)&lt;&gt;""),ROW($AH$1:INDIRECT("$AH$"&amp;ROW($AH444)-1))),1)+
IF(INDEX($AC:$AC,LOOKUP(2,1/($AC$1:INDIRECT("$AC$"&amp;ROW($AC444)-1)&lt;&gt;""),ROW($AC$1:INDIRECT("$AC$"&amp;ROW($AC444)-1))),1)+
INDEX($AD:$AD,LOOKUP(2,1/($AD$1:INDIRECT("$AD$"&amp;ROW($AD444)-1)&lt;&gt;""),ROW($AD$1:INDIRECT("$AD$"&amp;ROW($AD444)-1))),1)+
INDEX($AE:$AE,LOOKUP(2,1/($AE$1:INDIRECT("$AE$"&amp;ROW($AE444)-1)&lt;&gt;""),ROW($AE$1:INDIRECT("$AE$"&amp;ROW($AD444)-1))),1)+
INDEX($AE:$AF,LOOKUP(2,1/($AF$1:INDIRECT("$AF$"&amp;ROW($AF444)-1)&lt;&gt;""),ROW($AF$1:INDIRECT("$AF$"&amp;ROW($AD444)-1))),1)+
INDEX($AG:$AG,LOOKUP(2,1/($AG$1:INDIRECT("$AG$"&amp;ROW($AG444)-1)&lt;&gt;""),ROW($AG$1:INDIRECT("$AG$"&amp;ROW($AD444)-1))),1)+
INDEX($AH:$AH,LOOKUP(2,1/($AH$1:INDIRECT("$AH$"&amp;ROW($AH444)-1)&lt;&gt;""),ROW($AH$1:INDIRECT("$AH$"&amp;ROW($AD444)-1))),1)&gt;=510,0,
IF(INDEX($AH:$AH,LOOKUP(2,1/($AH$1:INDIRECT("$AH$"&amp;ROW($AH444)-1)&lt;&gt;""),ROW($AH$1:INDIRECT("$AH$"&amp;ROW($AH444)-1))),1)&gt;=255,0,
VLOOKUP(INDIRECT("$G$"&amp;LOOKUP(2,1/($AH$1:INDIRECT("$AH$"&amp;ROW($AH444)-1)&lt;&gt;""),ROW($AH$1:INDIRECT("$AH$"&amp;ROW($AH444)-1)))),'EV and Base'!$A$1:$N$671,8,FALSE))))</f>
        <v/>
      </c>
      <c r="AI444" s="29" t="str" cm="1">
        <f t="array" aca="1" ref="AI444" ca="1">IF(NOT(ISNUMBER(INDEX($A:$A,LOOKUP(2,1/($A$1:INDIRECT("$A$"&amp;ROW($A444))&lt;&gt;""),ROW($A$1:INDIRECT("$A$"&amp;ROW($A444)))),1))),"",
ROUNDDOWN((((2*VLOOKUP($AA444,'EV and Base'!$A$1:$N$671,9,FALSE))+31+ROUNDDOWN($AC444/4,0))*$AB444)/100,0)+$AB444+10)</f>
        <v/>
      </c>
      <c r="AJ444" s="21" t="str" cm="1">
        <f t="array" aca="1" ref="AJ444" ca="1">IF(NOT(ISNUMBER(INDEX($A:$A, LOOKUP(2, 1 / ($A$1:INDIRECT("$A$"&amp;ROW($A444)) &lt;&gt; ""),ROW($A$1:INDIRECT("$A$"&amp;ROW($A444)))), 1))), "",
ROUNDDOWN((ROUNDDOWN((((2*VLOOKUP($AA444, 'EV and Base'!$A$1:$N$671, 10, FALSE))+31+ROUNDDOWN($AD444/4, 0))*$AB444)/100, 0)+5)*1.1, 0))</f>
        <v/>
      </c>
      <c r="AK444" s="21" t="str" cm="1">
        <f t="array" aca="1" ref="AK444" ca="1">IF(NOT(ISNUMBER(INDEX($A:$A, LOOKUP(2, 1 / ($A$1:INDIRECT("$A$"&amp;ROW($A444)) &lt;&gt; ""),ROW($A$1:INDIRECT("$A$"&amp;ROW($A444)))), 1))), "",
ROUNDDOWN((ROUNDDOWN((((2*VLOOKUP($AA444, 'EV and Base'!$A$1:$N$671, 11, FALSE))+30+ROUNDDOWN($AE444/4, 0))*$AB444)/100, 0)+5), 0)
&amp;"-"&amp;
ROUNDDOWN((ROUNDDOWN((((2*VLOOKUP($AA444, 'EV and Base'!$A$1:$N$671, 11, FALSE))+31+ROUNDDOWN($AE444/4, 0))*$AB444)/100, 0)+5), 0))</f>
        <v/>
      </c>
      <c r="AL444" s="21" t="str" cm="1">
        <f t="array" aca="1" ref="AL444" ca="1">IF(NOT(ISNUMBER(INDEX($A:$A, LOOKUP(2, 1 / ($A$1:INDIRECT("$A$"&amp;ROW($A444)) &lt;&gt; ""),ROW($A$1:INDIRECT("$A$"&amp;ROW($A444)))), 1))), "",
ROUNDDOWN((ROUNDDOWN((((2*VLOOKUP($AA444, 'EV and Base'!$A$1:$N$671, 12, FALSE))+0+ROUNDDOWN($AF444/4, 0))*$AB444)/100, 0)+5)*0.9, 0)
&amp;"-"&amp;
ROUNDDOWN((ROUNDDOWN((((2*VLOOKUP($AA444, 'EV and Base'!$A$1:$N$671, 12, FALSE))+31+ROUNDDOWN($AF444/4, 0))*$AB444)/100, 0)+5)*0.9, 0))</f>
        <v/>
      </c>
      <c r="AM444" s="21" t="str" cm="1">
        <f t="array" aca="1" ref="AM444" ca="1">IF(NOT(ISNUMBER(INDEX($A:$A, LOOKUP(2, 1 / ($A$1:INDIRECT("$A$"&amp;ROW($A444)) &lt;&gt; ""),ROW($A$1:INDIRECT("$A$"&amp;ROW($A444)))), 1))), "",
ROUNDDOWN((ROUNDDOWN((((2*VLOOKUP($AA444, 'EV and Base'!$A$1:$N$671, 13, FALSE))+30+ROUNDDOWN($AG444/4, 0))*$AB444)/100, 0)+5), 0)
&amp;"-"&amp;
ROUNDDOWN((ROUNDDOWN((((2*VLOOKUP($AA444, 'EV and Base'!$A$1:$N$671, 13, FALSE))+31+ROUNDDOWN($AG444/4, 0))*$AB444)/100, 0)+5), 0))</f>
        <v/>
      </c>
      <c r="AN444" s="25" t="str" cm="1">
        <f t="array" aca="1" ref="AN444" ca="1">IF(NOT(ISNUMBER(INDEX($A:$A, LOOKUP(2, 1 / ($A$1:INDIRECT("$A$"&amp;ROW($A444)) &lt;&gt; ""),ROW($A$1:INDIRECT("$A$"&amp;ROW($A444)))), 1))), "",
ROUNDDOWN((ROUNDDOWN((((2*VLOOKUP($AA444, 'EV and Base'!$A$1:$N$671, 14, FALSE))+31+ROUNDDOWN($AH444/4, 0))*$AB444)/100, 0)+5), 0))</f>
        <v/>
      </c>
      <c r="AO444" s="23" t="str" cm="1">
        <f t="array" aca="1" ref="AO444" ca="1">IF(NOT(ISNUMBER(INDEX($A:$A, LOOKUP(2, 1 / ($A$1:INDIRECT("$A$"&amp;ROW($A444)) &lt;&gt; ""),ROW($A$1:INDIRECT("$A$"&amp;ROW($A444)))), 1))), "",
ROUNDDOWN((((2*VLOOKUP($AA444, 'EV and Base'!$A$1:$N$671, 9, FALSE))+31+ROUNDDOWN($AC444/4, 0))*$AB444)/100, 0)+$AB444+10)</f>
        <v/>
      </c>
      <c r="AP444" s="2" t="str" cm="1">
        <f t="array" aca="1" ref="AP444" ca="1">IF(NOT(ISNUMBER(INDEX($A:$A, LOOKUP(2, 1 / ($A$1:INDIRECT("$A$"&amp;ROW($A444)) &lt;&gt; ""),ROW($A$1:INDIRECT("$A$"&amp;ROW($A444)))), 1))), "",
ROUNDDOWN((ROUNDDOWN((((2*VLOOKUP($AA444, 'EV and Base'!$A$1:$N$671, 10, FALSE))+31+ROUNDDOWN($AD444/4, 0))*$AB444)/100, 0)+5)*1.1, 0))</f>
        <v/>
      </c>
      <c r="AQ444" s="2" t="str" cm="1">
        <f t="array" aca="1" ref="AQ444" ca="1">IF(NOT(ISNUMBER(INDEX($A:$A, LOOKUP(2, 1 / ($A$1:INDIRECT("$A$"&amp;ROW($A444)) &lt;&gt; ""),ROW($A$1:INDIRECT("$A$"&amp;ROW($A444)))), 1))), "",
ROUNDDOWN((ROUNDDOWN((((2*VLOOKUP($AA444, 'EV and Base'!$A$1:$N$671, 11, FALSE))+$AV$2+ROUNDDOWN($AE444/4, 0))*$AB444)/100, 0)+5), 0))</f>
        <v/>
      </c>
      <c r="AR444" s="22" t="str" cm="1">
        <f t="array" aca="1" ref="AR444" ca="1">IF(NOT(ISNUMBER(INDEX($A:$A, LOOKUP(2, 1 / ($A$1:INDIRECT("$A$"&amp;ROW($A444)) &lt;&gt; ""),ROW($A$1:INDIRECT("$A$"&amp;ROW($A444)))), 1))), "",
ROUNDDOWN((ROUNDDOWN((((2*VLOOKUP($AA444, 'EV and Base'!$A$1:$N$671, 12, FALSE))+$AW$2+ROUNDDOWN($AF444/4, 0))*$AB444)/100, 0)+5)*0.9, 0))</f>
        <v/>
      </c>
      <c r="AS444" s="2" t="str" cm="1">
        <f t="array" aca="1" ref="AS444" ca="1">IF(NOT(ISNUMBER(INDEX($A:$A, LOOKUP(2, 1 / ($A$1:INDIRECT("$A$"&amp;ROW($A444)) &lt;&gt; ""),ROW($A$1:INDIRECT("$A$"&amp;ROW($A444)))), 1))), "",
ROUNDDOWN((ROUNDDOWN((((2*VLOOKUP($AA444, 'EV and Base'!$A$1:$N$671, 13, FALSE))+$AX$2+ROUNDDOWN($AG444/4, 0))*$AB444)/100, 0)+5), 0))</f>
        <v/>
      </c>
      <c r="AT444" s="24" t="str" cm="1">
        <f t="array" aca="1" ref="AT444" ca="1">IF(NOT(ISNUMBER(INDEX($A:$A, LOOKUP(2, 1 / ($A$1:INDIRECT("$A$"&amp;ROW($A444)) &lt;&gt; ""),ROW($A$1:INDIRECT("$A$"&amp;ROW($A444)))), 1))), "",
ROUNDDOWN((ROUNDDOWN((((2*VLOOKUP($AA444, 'EV and Base'!$A$1:$N$671, 14, FALSE))+31+ROUNDDOWN($AH444/4, 0))*$AB444)/100, 0)+5), 0))</f>
        <v/>
      </c>
      <c r="AU444" s="28">
        <v>255</v>
      </c>
      <c r="AY444" t="str" cm="1">
        <f t="array" aca="1" ref="AY444" ca="1">IF(NOT(ISNUMBER(INDEX($A:$A,LOOKUP(2,1/($A$1:INDIRECT("$A$"&amp;ROW($A444))&lt;&gt;""),ROW($A$1:INDIRECT("$A$"&amp;ROW($A444)))),1))),"",
INDEX($AY:$AY,LOOKUP(2,1/($AY$1:INDIRECT("$AY$"&amp;ROW($AY444)-1)&lt;&gt;""),ROW($AY$1:INDIRECT("$AY$"&amp;ROW($AY444)-1))),1)+$BL444)</f>
        <v/>
      </c>
      <c r="AZ444" s="3" t="str" cm="1">
        <f t="array" aca="1" ref="AZ444" ca="1">IF(NOT(ISNUMBER(INDEX($A:$A, LOOKUP(2, 1 / ($A$1:INDIRECT("$A$"&amp;ROW($A444)) &lt;&gt; ""),ROW($A$1:INDIRECT("$A$"&amp;ROW($A444)))), 1))), "",
VLOOKUP(INDIRECT("$G$"&amp;LOOKUP(2, 1 / ($AY$1:INDIRECT("$AY$"&amp;ROW($AY444)-1) &lt;&gt; ""),ROW($AY$1:INDIRECT("$AY$"&amp;ROW($AY444)-1)))),'EV and Base'!A367:N1037,2,FALSE))</f>
        <v/>
      </c>
      <c r="BA444" s="3" t="str" cm="1">
        <f t="array" aca="1" ref="BA444" ca="1">IF(NOT(ISNUMBER(INDEX($A:$A, LOOKUP(2, 1 / ($A$1:INDIRECT("$A$"&amp;ROW($A444)) &lt;&gt; ""),ROW($A$1:INDIRECT("$A$"&amp;ROW($A444)))), 1))), "",
INDIRECT("$I$"&amp;LOOKUP(2, 1 / ($AY$1:INDIRECT("$AY$"&amp;ROW($AY444)-1) &lt;&gt; ""),ROW($AY$1:INDIRECT("$AY$"&amp;ROW($AY444)-1)))))</f>
        <v/>
      </c>
      <c r="BB444" s="1" t="str" cm="1">
        <f t="array" aca="1" ref="BB444" ca="1">IF(NOT(ISNUMBER(INDEX($A:$A, LOOKUP(2, 1 / ($A$1:INDIRECT("$A$"&amp;ROW($A444)) &lt;&gt; ""),ROW($A$1:INDIRECT("$A$"&amp;ROW($A444)))), 1))), "",
INDIRECT("$AB$"&amp;LOOKUP(2, 1 / ($AY$1:INDIRECT("$AY$"&amp;ROW($AY444)-1) &lt;&gt; ""),ROW($AY$1:INDIRECT("$AY$"&amp;ROW($AY444)-1)))))</f>
        <v/>
      </c>
      <c r="BC444" s="3" t="str" cm="1">
        <f t="array" aca="1" ref="BC444" ca="1">IF(NOT(ISNUMBER(INDEX($A:$A,LOOKUP(2,1/($A$1:INDIRECT("$A$"&amp;ROW($A444))&lt;&gt;""),ROW($A$1:INDIRECT("$A$"&amp;ROW($A444)))),1))),"",
$BA444+$BA444+10)</f>
        <v/>
      </c>
      <c r="BD444" s="3" t="str" cm="1">
        <f t="array" aca="1" ref="BD444" ca="1">IF(NOT(ISNUMBER(INDEX($A:$A,LOOKUP(2,1/($A$1:INDIRECT("$A$"&amp;ROW($A444))&lt;&gt;""),ROW($A$1:INDIRECT("$A$"&amp;ROW($A444)))),1))),"",
$BA444+$BB444+10)</f>
        <v/>
      </c>
      <c r="BE444" s="3" t="str" cm="1">
        <f t="array" aca="1" ref="BE444" ca="1">IF(NOT(ISNUMBER(INDEX($A:$A,LOOKUP(2,1/($A$1:INDIRECT("$A$"&amp;ROW($A444))&lt;&gt;""),ROW($A$1:INDIRECT("$A$"&amp;ROW($A444)))),1))),"",
$BC444*$BC444)</f>
        <v/>
      </c>
      <c r="BF444" s="3" t="str" cm="1">
        <f t="array" aca="1" ref="BF444" ca="1">IF(NOT(ISNUMBER(INDEX($A:$A,LOOKUP(2,1/($A$1:INDIRECT("$A$"&amp;ROW($A444))&lt;&gt;""),ROW($A$1:INDIRECT("$A$"&amp;ROW($A444)))),1))),"",
$BD444*$BD444)</f>
        <v/>
      </c>
      <c r="BG444" s="3" t="str" cm="1">
        <f t="array" aca="1" ref="BG444" ca="1">IF(NOT(ISNUMBER(INDEX($A:$A,LOOKUP(2,1/($A$1:INDIRECT("$A$"&amp;ROW($A444))&lt;&gt;""),ROW($A$1:INDIRECT("$A$"&amp;ROW($A444)))),1))),"",
_xlfn.FLOOR.MATH(1.5*_xlfn.FLOOR.MATH($AZ444*BA444/5)))</f>
        <v/>
      </c>
      <c r="BH444" s="3" t="str" cm="1">
        <f t="array" aca="1" ref="BH444" ca="1">IF(NOT(ISNUMBER(INDEX($A:$A, LOOKUP(2, 1 / ($A$1:INDIRECT("$A$"&amp;ROW($A444)) &lt;&gt; ""),ROW($A$1:INDIRECT("$A$"&amp;ROW($A444)))), 1))), "",
_xlfn.FLOOR.MATH($BG444/IF(OR(INDIRECT("$C$"&amp;LOOKUP(2, 1 / ($AY$1:INDIRECT("$AY$"&amp;ROW($AY444)-1) &lt;&gt; ""),ROW($AY$1:INDIRECT("$AY$"&amp;ROW($AY444)-1))))="Multi",
INDIRECT("$C$"&amp;LOOKUP(2, 1 / ($AY$1:INDIRECT("$AY$"&amp;ROW($AY444)-1) &lt;&gt; ""),ROW($AY$1:INDIRECT("$AY$"&amp;ROW($AY444)-1))))="Double"),2,1)))</f>
        <v/>
      </c>
      <c r="BI444" s="3" t="str" cm="1">
        <f t="array" aca="1" ref="BI444" ca="1">IF(NOT(ISNUMBER(INDEX($A:$A,LOOKUP(2,1/($A$1:INDIRECT("$A$"&amp;ROW($A444))&lt;&gt;""),ROW($A$1:INDIRECT("$A$"&amp;ROW($A444)))),1))),"",
VLOOKUP($BC444,GameFreakSQRT!$A$1:$B$200,2,FALSE))</f>
        <v/>
      </c>
      <c r="BJ444" s="3" t="str" cm="1">
        <f t="array" aca="1" ref="BJ444" ca="1">IF(NOT(ISNUMBER(INDEX($A:$A,LOOKUP(2,1/($A$1:INDIRECT("$A$"&amp;ROW($A444))&lt;&gt;""),ROW($A$1:INDIRECT("$A$"&amp;ROW($A444)))),1))),"",
VLOOKUP($BD444,GameFreakSQRT!$A$1:$B$200,2,FALSE))</f>
        <v/>
      </c>
      <c r="BK444" s="3" t="str" cm="1">
        <f t="array" aca="1" ref="BK444" ca="1">IF(NOT(ISNUMBER(INDEX($A:$A,LOOKUP(2,1/($A$1:INDIRECT("$A$"&amp;ROW($A444))&lt;&gt;""),ROW($A$1:INDIRECT("$A$"&amp;ROW($A444)))),1))),"",
_xlfn.FLOOR.MATH((($BI444*$BE444)*$BH444)/($BJ444*$BF444))+1)</f>
        <v/>
      </c>
      <c r="BL444" s="3" t="str" cm="1">
        <f t="array" aca="1" ref="BL444" ca="1">IF(NOT(ISNUMBER(INDEX($A:$A,LOOKUP(2,1/($A$1:INDIRECT("$A$"&amp;ROW($A444))&lt;&gt;""),ROW($A$1:INDIRECT("$A$"&amp;ROW($A444)))),1))),"",
_xlfn.FLOOR.MATH($BK444*IF(NOT(INDIRECT("$Z$"&amp;LOOKUP(2, 1 / ($AY$1:INDIRECT("$AY$"&amp;ROW($AY444)-1) &lt;&gt; ""),ROW($AY$1:INDIRECT("$AY$"&amp;ROW($AY444)-1))))=""),1.5,1)))</f>
        <v/>
      </c>
      <c r="BM444" s="3" t="str" cm="1">
        <f t="array" aca="1" ref="BM444" ca="1">IF(NOT(ISNUMBER(INDEX($A:$A, LOOKUP(2, 1 / ($A$1:INDIRECT("$A$"&amp;ROW($A444)) &lt;&gt; ""),ROW($A$1:INDIRECT("$A$"&amp;ROW($A444)))), 1))), "",
INDIRECT("$Y$"&amp;LOOKUP(2, 1 / ($AY$1:INDIRECT("$AY$"&amp;ROW($AY444)-1) &lt;&gt; ""),ROW($AY$1:INDIRECT("$AY$"&amp;ROW($AY444)-1)))))</f>
        <v/>
      </c>
      <c r="BN444" s="3" t="str">
        <f t="shared" ca="1" si="37"/>
        <v/>
      </c>
    </row>
    <row r="445" spans="1:66" x14ac:dyDescent="0.45">
      <c r="A445" s="67"/>
      <c r="B445" s="69"/>
      <c r="C445" s="69"/>
      <c r="D445" s="69"/>
      <c r="E445" s="69"/>
      <c r="F445" s="56">
        <v>3</v>
      </c>
      <c r="G445" s="2" t="s">
        <v>628</v>
      </c>
      <c r="H445" s="22" t="s">
        <v>56</v>
      </c>
      <c r="I445" s="2">
        <v>40</v>
      </c>
      <c r="J445" s="2" t="s">
        <v>120</v>
      </c>
      <c r="K445" s="2" t="s">
        <v>587</v>
      </c>
      <c r="L445" s="2" t="s">
        <v>53</v>
      </c>
      <c r="M445" s="2" t="s">
        <v>631</v>
      </c>
      <c r="N445" s="2" t="s">
        <v>729</v>
      </c>
      <c r="O445" s="2" t="s">
        <v>730</v>
      </c>
      <c r="P445" s="2" t="s">
        <v>731</v>
      </c>
      <c r="Q445" s="2">
        <v>18</v>
      </c>
      <c r="R445" s="2">
        <f>_xlfn.FLOOR.MATH((((2*VLOOKUP(G445, 'EV and Base'!$A$1:$N$671, 9, FALSE))+$Q445)*$I445)/100)+$I445+10</f>
        <v>113</v>
      </c>
      <c r="S445" s="2">
        <f>_xlfn.FLOOR.MATH((_xlfn.FLOOR.MATH((((2*VLOOKUP($G445, 'EV and Base'!$A$1:$N$671, 10, FALSE))+$Q445)*$I445)/100)+5)*
IF(OR($J445="Lonely", $J445="Brave", $J445="Adamant", $J445="Naughty"), 1.1,
IF(OR($J445="Bold", $J445="Timid", $J445="Modest", $J445="Calm"), 0.9, 1)))</f>
        <v>57</v>
      </c>
      <c r="T445" s="2">
        <f>_xlfn.FLOOR.MATH((_xlfn.FLOOR.MATH((((2*VLOOKUP($G445, 'EV and Base'!$A$1:$N$671, 11, FALSE))+$Q445)*$I445)/100)+5)*
IF(OR($J445="Bold", $J445="Relaxed", $J445="Impish", $J445="Lax"), 1.1,
IF(OR($J445="Lonely", $J445="Hasty", $J445="Mild", $J445="Gentle"), 0.9, 1)))</f>
        <v>36</v>
      </c>
      <c r="U445" s="2">
        <f>_xlfn.FLOOR.MATH((_xlfn.FLOOR.MATH((((2*VLOOKUP($G445, 'EV and Base'!$A$1:$N$671, 12, FALSE))+$Q445)*$I445)/100)+5)*
IF(OR($J445="Modest", $J445="Mild", $J445="Quiet", $J445="Rash"), 1.1,
IF(OR($J445="Adamant", $J445="Impish", $J445="Jolly", $J445="Careful"), 0.9, 1)))</f>
        <v>88</v>
      </c>
      <c r="V445" s="2">
        <f>_xlfn.FLOOR.MATH((_xlfn.FLOOR.MATH((((2*VLOOKUP($G445, 'EV and Base'!$A$1:$N$671, 13, FALSE))+$Q445)*$I445)/100)+5)*
IF(OR($J445="Calm", $J445="Gentle", $J445="Sassy", $J445="Careful"), 1.1,
IF(OR($J445="Naughty", $J445="Lax", $J445="Naive", $J445="Rash"), 0.9, 1)))</f>
        <v>108</v>
      </c>
      <c r="W445" s="2">
        <f>_xlfn.FLOOR.MATH((_xlfn.FLOOR.MATH((((2*VLOOKUP($G445, 'EV and Base'!$A$1:$N$671, 14, FALSE))+$Q445)*$I445)/100)+5)*
IF(OR($J445="Timid", $J445="Hasty", $J445="Jolly", $J445="Naive"), 1.1,
IF(OR($J445="Brave", $J445="Relaxed", $J445="Quiet", $J445="Sassy"), 0.9, 1)))</f>
        <v>96</v>
      </c>
      <c r="X445" s="67"/>
      <c r="Z445" s="1">
        <v>1</v>
      </c>
      <c r="AA445" s="23" t="str" cm="1">
        <f t="array" aca="1" ref="AA445" ca="1">IF(NOT(ISNUMBER(INDEX($A:$A,LOOKUP(2,1/($A$1:INDIRECT("$A$"&amp;ROW($A445))&lt;&gt;""),ROW($A$1:INDIRECT("$A$"&amp;ROW($A445)))),1))),"",
IF(NOT(ISNUMBER($A445)),$AA444,
IF($AB445&lt;16,"Lillipup",
IF($AB445&lt;32,"Herdier",
"Stoutland"))))</f>
        <v/>
      </c>
      <c r="AB445" s="25" t="str" cm="1">
        <f t="array" aca="1" ref="AB445" ca="1">IF(NOT(ISNUMBER(INDEX($A:$A, LOOKUP(2, 1 / ($A$1:INDIRECT("$A$"&amp;ROW($A445)) &lt;&gt; ""),ROW($A$1:INDIRECT("$A$"&amp;ROW($A445)))), 1))), "",
VLOOKUP($AY445,'Medium-Slow'!$A$1:$B$101,2,TRUE))</f>
        <v/>
      </c>
      <c r="AC445" s="23" t="str" cm="1">
        <f t="array" aca="1" ref="AC445" ca="1">IF(NOT(ISNUMBER(INDEX($A:$A, LOOKUP(2, 1 / ($A$1:INDIRECT("$A$"&amp;ROW($A445)) &lt;&gt; ""),ROW($A$1:INDIRECT("$A$"&amp;ROW($A445)))), 1))), "",
INDEX($AC:$AC, LOOKUP(2, 1 / ($AC$1:INDIRECT("$AC$"&amp;ROW($AC445)-1) &lt;&gt; ""),ROW($AC$1:INDIRECT("$AC$"&amp;ROW($AC445)-1))), 1)+
IF(INDEX($AC:$AC, LOOKUP(2, 1 / ($AC$1:INDIRECT("$AC$"&amp;ROW($AC445)-1) &lt;&gt; ""),ROW($AC$1:INDIRECT("$AC$"&amp;ROW($AC445)-1))), 1)+
INDEX($AD:$AD, LOOKUP(2, 1 / ($AD$1:INDIRECT("$AD$"&amp;ROW($AD445)-1) &lt;&gt; ""),ROW($AD$1:INDIRECT("$AD$"&amp;ROW($AD445)-1))), 1)+
INDEX($AE:$AE, LOOKUP(2, 1 / ($AE$1:INDIRECT("$AE$"&amp;ROW($AE445)-1) &lt;&gt; ""),ROW($AE$1:INDIRECT("$AE$"&amp;ROW($AD445)-1))), 1)+
INDEX($AE:$AF, LOOKUP(2, 1 / ($AF$1:INDIRECT("$AF$"&amp;ROW($AF445)-1) &lt;&gt; ""),ROW($AF$1:INDIRECT("$AF$"&amp;ROW($AD445)-1))), 1)+
INDEX($AG:$AG, LOOKUP(2, 1 / ($AG$1:INDIRECT("$AG$"&amp;ROW($AG445)-1) &lt;&gt; ""),ROW($AG$1:INDIRECT("$AG$"&amp;ROW($AD445)-1))), 1)+
INDEX($AH:$AH, LOOKUP(2, 1 / ($AH$1:INDIRECT("$AH$"&amp;ROW($AH445)-1) &lt;&gt; ""),ROW($AH$1:INDIRECT("$AH$"&amp;ROW($AD445)-1))), 1)&gt;=510,0,
IF(INDEX($AC:$AC, LOOKUP(2, 1 / ($AC$1:INDIRECT("$AC$"&amp;ROW($AC445)-1) &lt;&gt; ""),ROW($AC$1:INDIRECT("$AC$"&amp;ROW($AC445)-1))), 1)&gt;=255,0,
VLOOKUP(INDIRECT("$G$"&amp;LOOKUP(2, 1 / ($AC$1:INDIRECT("$AC$"&amp;ROW($AC445)-1) &lt;&gt; ""),ROW($AC$1:INDIRECT("$AC$"&amp;ROW($AC445)-1)))), 'EV and Base'!$A$1:$N$671, 3, FALSE))))</f>
        <v/>
      </c>
      <c r="AD445" s="2" t="str" cm="1">
        <f t="array" aca="1" ref="AD445" ca="1">IF(NOT(ISNUMBER(INDEX($A:$A, LOOKUP(2, 1 / ($A$1:INDIRECT("$A$"&amp;ROW($A445)) &lt;&gt; ""),ROW($A$1:INDIRECT("$A$"&amp;ROW($A445)))), 1))), "",
INDEX($AD:$AD, LOOKUP(2, 1 / ($AD$1:INDIRECT("$AD$"&amp;ROW($AD445)-1) &lt;&gt; ""),ROW($AD$1:INDIRECT("$AD$"&amp;ROW($AD445)-1))), 1)+
IF(INDEX($AC:$AC, LOOKUP(2, 1 / ($AC$1:INDIRECT("$AC$"&amp;ROW($AC445)-1) &lt;&gt; ""),ROW($AC$1:INDIRECT("$AC$"&amp;ROW($AC445)-1))), 1)+
INDEX($AD:$AD, LOOKUP(2, 1 / ($AD$1:INDIRECT("$AD$"&amp;ROW($AD445)-1) &lt;&gt; ""),ROW($AD$1:INDIRECT("$AD$"&amp;ROW($AD445)-1))), 1)+
INDEX($AE:$AE, LOOKUP(2, 1 / ($AE$1:INDIRECT("$AE$"&amp;ROW($AE445)-1) &lt;&gt; ""),ROW($AE$1:INDIRECT("$AE$"&amp;ROW($AD445)-1))), 1)+
INDEX($AE:$AF, LOOKUP(2, 1 / ($AF$1:INDIRECT("$AF$"&amp;ROW($AF445)-1) &lt;&gt; ""),ROW($AF$1:INDIRECT("$AF$"&amp;ROW($AD445)-1))), 1)+
INDEX($AG:$AG, LOOKUP(2, 1 / ($AG$1:INDIRECT("$AG$"&amp;ROW($AG445)-1) &lt;&gt; ""),ROW($AG$1:INDIRECT("$AG$"&amp;ROW($AD445)-1))), 1)+
INDEX($AH:$AH, LOOKUP(2, 1 / ($AH$1:INDIRECT("$AH$"&amp;ROW($AH445)-1) &lt;&gt; ""),ROW($AH$1:INDIRECT("$AH$"&amp;ROW($AD445)-1))), 1)&gt;=510,0,
IF(INDEX($AD:$AD, LOOKUP(2, 1 / ($AD$1:INDIRECT("$AD$"&amp;ROW($AD445)-1) &lt;&gt; ""),ROW($AD$1:INDIRECT("$AD$"&amp;ROW($AD445)-1))), 1)&gt;=255,0,
VLOOKUP(INDIRECT("$G$"&amp;LOOKUP(2, 1 / ($AD$1:INDIRECT("$AD$"&amp;ROW($AD445)-1) &lt;&gt; ""),ROW($AD$1:INDIRECT("$AD$"&amp;ROW($AD445)-1)))), 'EV and Base'!$A$1:$N$671, 4, FALSE))))</f>
        <v/>
      </c>
      <c r="AE445" s="2" t="str" cm="1">
        <f t="array" aca="1" ref="AE445" ca="1">IF(NOT(ISNUMBER(INDEX($A:$A,LOOKUP(2,1/($A$1:INDIRECT("$A$"&amp;ROW($A445))&lt;&gt;""),ROW($A$1:INDIRECT("$A$"&amp;ROW($A445)))),1))),"",
INDEX($AE:$AE,LOOKUP(2,1/($AE$1:INDIRECT("$AE$"&amp;ROW($AE445)-1)&lt;&gt;""),ROW($AE$1:INDIRECT("$AE$"&amp;ROW($AE445)-1))),1)+
IF(INDEX($AC:$AC,LOOKUP(2,1/($AC$1:INDIRECT("$AC$"&amp;ROW($AC445)-1)&lt;&gt;""),ROW($AC$1:INDIRECT("$AC$"&amp;ROW($AC445)-1))),1)+
INDEX($AD:$AD,LOOKUP(2,1/($AD$1:INDIRECT("$AD$"&amp;ROW($AD445)-1)&lt;&gt;""),ROW($AD$1:INDIRECT("$AD$"&amp;ROW($AD445)-1))),1)+
INDEX($AE:$AE,LOOKUP(2,1/($AE$1:INDIRECT("$AE$"&amp;ROW($AE445)-1)&lt;&gt;""),ROW($AE$1:INDIRECT("$AE$"&amp;ROW($AD445)-1))),1)+
INDEX($AE:$AF,LOOKUP(2,1/($AF$1:INDIRECT("$AF$"&amp;ROW($AF445)-1)&lt;&gt;""),ROW($AF$1:INDIRECT("$AF$"&amp;ROW($AD445)-1))),1)+
INDEX($AG:$AG,LOOKUP(2,1/($AG$1:INDIRECT("$AG$"&amp;ROW($AG445)-1)&lt;&gt;""),ROW($AG$1:INDIRECT("$AG$"&amp;ROW($AD445)-1))),1)+
INDEX($AH:$AH,LOOKUP(2,1/($AH$1:INDIRECT("$AH$"&amp;ROW($AH445)-1)&lt;&gt;""),ROW($AH$1:INDIRECT("$AH$"&amp;ROW($AD445)-1))),1)&gt;=510,0,
IF(INDEX($AE:$AE,LOOKUP(2,1/($AE$1:INDIRECT("$AE$"&amp;ROW($AE445)-1)&lt;&gt;""),ROW($AE$1:INDIRECT("$AE$"&amp;ROW($AE445)-1))),1)&gt;=255,0,
VLOOKUP(INDIRECT("$G$"&amp;LOOKUP(2,1/($AE$1:INDIRECT("$AE$"&amp;ROW($AE445)-1)&lt;&gt;""),ROW($AE$1:INDIRECT("$AE$"&amp;ROW($AE445)-1)))),'EV and Base'!$A$1:$N$671,5,FALSE))))</f>
        <v/>
      </c>
      <c r="AF445" s="2" t="str" cm="1">
        <f t="array" aca="1" ref="AF445" ca="1">IF(NOT(ISNUMBER(INDEX($A:$A, LOOKUP(2, 1 / ($A$1:INDIRECT("$A$"&amp;ROW($A445)) &lt;&gt; ""),ROW($A$1:INDIRECT("$A$"&amp;ROW($A445)))), 1))), "",
INDEX($AF:$AF, LOOKUP(2, 1 / ($AF$1:INDIRECT("$AF$"&amp;ROW($AF445)-1) &lt;&gt; ""),ROW($AF$1:INDIRECT("$AF$"&amp;ROW($AF445)-1))), 1)+
IF(INDEX($AC:$AC, LOOKUP(2, 1 / ($AC$1:INDIRECT("$AC$"&amp;ROW($AC445)-1) &lt;&gt; ""),ROW($AC$1:INDIRECT("$AC$"&amp;ROW($AC445)-1))), 1)+
INDEX($AD:$AD, LOOKUP(2, 1 / ($AD$1:INDIRECT("$AD$"&amp;ROW($AD445)-1) &lt;&gt; ""),ROW($AD$1:INDIRECT("$AD$"&amp;ROW($AD445)-1))), 1)+
INDEX($AE:$AE, LOOKUP(2, 1 / ($AE$1:INDIRECT("$AE$"&amp;ROW($AE445)-1) &lt;&gt; ""),ROW($AE$1:INDIRECT("$AE$"&amp;ROW($AD445)-1))), 1)+
INDEX($AE:$AF, LOOKUP(2, 1 / ($AF$1:INDIRECT("$AF$"&amp;ROW($AF445)-1) &lt;&gt; ""),ROW($AF$1:INDIRECT("$AF$"&amp;ROW($AD445)-1))), 1)+
INDEX($AG:$AG, LOOKUP(2, 1 / ($AG$1:INDIRECT("$AG$"&amp;ROW($AG445)-1) &lt;&gt; ""),ROW($AG$1:INDIRECT("$AG$"&amp;ROW($AD445)-1))), 1)+
INDEX($AH:$AH, LOOKUP(2, 1 / ($AH$1:INDIRECT("$AH$"&amp;ROW($AH445)-1) &lt;&gt; ""),ROW($AH$1:INDIRECT("$AH$"&amp;ROW($AD445)-1))), 1)&gt;=510,0,
IF(INDEX($AF:$AF, LOOKUP(2, 1 / ($AF$1:INDIRECT("$AF$"&amp;ROW($AF445)-1) &lt;&gt; ""),ROW($AF$1:INDIRECT("$AF$"&amp;ROW($AF445)-1))), 1)&gt;=255,0,
VLOOKUP(INDIRECT("$G$"&amp;LOOKUP(2, 1 / ($AF$1:INDIRECT("$AF$"&amp;ROW($AF445)-1) &lt;&gt; ""),ROW($AF$1:INDIRECT("$AF$"&amp;ROW($AF445)-1)))), 'EV and Base'!$A$1:$N$671, 6, FALSE))))</f>
        <v/>
      </c>
      <c r="AG445" s="2" t="str" cm="1">
        <f t="array" aca="1" ref="AG445" ca="1">IF(NOT(ISNUMBER(INDEX($A:$A, LOOKUP(2, 1 / ($A$1:INDIRECT("$A$"&amp;ROW($A445)) &lt;&gt; ""),ROW($A$1:INDIRECT("$A$"&amp;ROW($A445)))), 1))), "",
INDEX($AG:$AG, LOOKUP(2, 1 / ($AG$1:INDIRECT("$AG$"&amp;ROW($AG445)-1) &lt;&gt; ""),ROW($AG$1:INDIRECT("$AG$"&amp;ROW($AG445)-1))), 1)+
IF(INDEX($AC:$AC, LOOKUP(2, 1 / ($AC$1:INDIRECT("$AC$"&amp;ROW($AC445)-1) &lt;&gt; ""),ROW($AC$1:INDIRECT("$AC$"&amp;ROW($AC445)-1))), 1)+
INDEX($AD:$AD, LOOKUP(2, 1 / ($AD$1:INDIRECT("$AD$"&amp;ROW($AD445)-1) &lt;&gt; ""),ROW($AD$1:INDIRECT("$AD$"&amp;ROW($AD445)-1))), 1)+
INDEX($AE:$AE, LOOKUP(2, 1 / ($AE$1:INDIRECT("$AE$"&amp;ROW($AE445)-1) &lt;&gt; ""),ROW($AE$1:INDIRECT("$AE$"&amp;ROW($AD445)-1))), 1)+
INDEX($AE:$AF, LOOKUP(2, 1 / ($AF$1:INDIRECT("$AF$"&amp;ROW($AF445)-1) &lt;&gt; ""),ROW($AF$1:INDIRECT("$AF$"&amp;ROW($AD445)-1))), 1)+
INDEX($AG:$AG, LOOKUP(2, 1 / ($AG$1:INDIRECT("$AG$"&amp;ROW($AG445)-1) &lt;&gt; ""),ROW($AG$1:INDIRECT("$AG$"&amp;ROW($AD445)-1))), 1)+
INDEX($AH:$AH, LOOKUP(2, 1 / ($AH$1:INDIRECT("$AH$"&amp;ROW($AH445)-1) &lt;&gt; ""),ROW($AH$1:INDIRECT("$AH$"&amp;ROW($AD445)-1))), 1)&gt;=510,0,
IF(INDEX($AG:$AG, LOOKUP(2, 1 / ($AG$1:INDIRECT("$AG$"&amp;ROW($AG445)-1) &lt;&gt; ""),ROW($AG$1:INDIRECT("$AG$"&amp;ROW($AG445)-1))), 1)&gt;=255,0,
VLOOKUP(INDIRECT("$G$"&amp;LOOKUP(2, 1 / ($AG$1:INDIRECT("$AG$"&amp;ROW($AG445)-1) &lt;&gt; ""),ROW($AG$1:INDIRECT("$AG$"&amp;ROW($AG445)-1)))), 'EV and Base'!$A$1:$N$671, 7, FALSE))))</f>
        <v/>
      </c>
      <c r="AH445" s="24" t="str" cm="1">
        <f t="array" aca="1" ref="AH445" ca="1">IF(NOT(ISNUMBER(INDEX($A:$A,LOOKUP(2,1/($A$1:INDIRECT("$A$"&amp;ROW($A445))&lt;&gt;""),ROW($A$1:INDIRECT("$A$"&amp;ROW($A445)))),1))),"",
INDEX($AH:$AH,LOOKUP(2,1/($AH$1:INDIRECT("$AH$"&amp;ROW($AH445)-1)&lt;&gt;""),ROW($AH$1:INDIRECT("$AH$"&amp;ROW($AH445)-1))),1)+
IF(INDEX($AC:$AC,LOOKUP(2,1/($AC$1:INDIRECT("$AC$"&amp;ROW($AC445)-1)&lt;&gt;""),ROW($AC$1:INDIRECT("$AC$"&amp;ROW($AC445)-1))),1)+
INDEX($AD:$AD,LOOKUP(2,1/($AD$1:INDIRECT("$AD$"&amp;ROW($AD445)-1)&lt;&gt;""),ROW($AD$1:INDIRECT("$AD$"&amp;ROW($AD445)-1))),1)+
INDEX($AE:$AE,LOOKUP(2,1/($AE$1:INDIRECT("$AE$"&amp;ROW($AE445)-1)&lt;&gt;""),ROW($AE$1:INDIRECT("$AE$"&amp;ROW($AD445)-1))),1)+
INDEX($AE:$AF,LOOKUP(2,1/($AF$1:INDIRECT("$AF$"&amp;ROW($AF445)-1)&lt;&gt;""),ROW($AF$1:INDIRECT("$AF$"&amp;ROW($AD445)-1))),1)+
INDEX($AG:$AG,LOOKUP(2,1/($AG$1:INDIRECT("$AG$"&amp;ROW($AG445)-1)&lt;&gt;""),ROW($AG$1:INDIRECT("$AG$"&amp;ROW($AD445)-1))),1)+
INDEX($AH:$AH,LOOKUP(2,1/($AH$1:INDIRECT("$AH$"&amp;ROW($AH445)-1)&lt;&gt;""),ROW($AH$1:INDIRECT("$AH$"&amp;ROW($AD445)-1))),1)&gt;=510,0,
IF(INDEX($AH:$AH,LOOKUP(2,1/($AH$1:INDIRECT("$AH$"&amp;ROW($AH445)-1)&lt;&gt;""),ROW($AH$1:INDIRECT("$AH$"&amp;ROW($AH445)-1))),1)&gt;=255,0,
VLOOKUP(INDIRECT("$G$"&amp;LOOKUP(2,1/($AH$1:INDIRECT("$AH$"&amp;ROW($AH445)-1)&lt;&gt;""),ROW($AH$1:INDIRECT("$AH$"&amp;ROW($AH445)-1)))),'EV and Base'!$A$1:$N$671,8,FALSE))))</f>
        <v/>
      </c>
      <c r="AI445" s="29" t="str" cm="1">
        <f t="array" aca="1" ref="AI445" ca="1">IF(NOT(ISNUMBER(INDEX($A:$A,LOOKUP(2,1/($A$1:INDIRECT("$A$"&amp;ROW($A445))&lt;&gt;""),ROW($A$1:INDIRECT("$A$"&amp;ROW($A445)))),1))),"",
ROUNDDOWN((((2*VLOOKUP($AA445,'EV and Base'!$A$1:$N$671,9,FALSE))+31+ROUNDDOWN($AC445/4,0))*$AB445)/100,0)+$AB445+10)</f>
        <v/>
      </c>
      <c r="AJ445" s="21" t="str" cm="1">
        <f t="array" aca="1" ref="AJ445" ca="1">IF(NOT(ISNUMBER(INDEX($A:$A, LOOKUP(2, 1 / ($A$1:INDIRECT("$A$"&amp;ROW($A445)) &lt;&gt; ""),ROW($A$1:INDIRECT("$A$"&amp;ROW($A445)))), 1))), "",
ROUNDDOWN((ROUNDDOWN((((2*VLOOKUP($AA445, 'EV and Base'!$A$1:$N$671, 10, FALSE))+31+ROUNDDOWN($AD445/4, 0))*$AB445)/100, 0)+5)*1.1, 0))</f>
        <v/>
      </c>
      <c r="AK445" s="21" t="str" cm="1">
        <f t="array" aca="1" ref="AK445" ca="1">IF(NOT(ISNUMBER(INDEX($A:$A, LOOKUP(2, 1 / ($A$1:INDIRECT("$A$"&amp;ROW($A445)) &lt;&gt; ""),ROW($A$1:INDIRECT("$A$"&amp;ROW($A445)))), 1))), "",
ROUNDDOWN((ROUNDDOWN((((2*VLOOKUP($AA445, 'EV and Base'!$A$1:$N$671, 11, FALSE))+30+ROUNDDOWN($AE445/4, 0))*$AB445)/100, 0)+5), 0)
&amp;"-"&amp;
ROUNDDOWN((ROUNDDOWN((((2*VLOOKUP($AA445, 'EV and Base'!$A$1:$N$671, 11, FALSE))+31+ROUNDDOWN($AE445/4, 0))*$AB445)/100, 0)+5), 0))</f>
        <v/>
      </c>
      <c r="AL445" s="21" t="str" cm="1">
        <f t="array" aca="1" ref="AL445" ca="1">IF(NOT(ISNUMBER(INDEX($A:$A, LOOKUP(2, 1 / ($A$1:INDIRECT("$A$"&amp;ROW($A445)) &lt;&gt; ""),ROW($A$1:INDIRECT("$A$"&amp;ROW($A445)))), 1))), "",
ROUNDDOWN((ROUNDDOWN((((2*VLOOKUP($AA445, 'EV and Base'!$A$1:$N$671, 12, FALSE))+0+ROUNDDOWN($AF445/4, 0))*$AB445)/100, 0)+5)*0.9, 0)
&amp;"-"&amp;
ROUNDDOWN((ROUNDDOWN((((2*VLOOKUP($AA445, 'EV and Base'!$A$1:$N$671, 12, FALSE))+31+ROUNDDOWN($AF445/4, 0))*$AB445)/100, 0)+5)*0.9, 0))</f>
        <v/>
      </c>
      <c r="AM445" s="21" t="str" cm="1">
        <f t="array" aca="1" ref="AM445" ca="1">IF(NOT(ISNUMBER(INDEX($A:$A, LOOKUP(2, 1 / ($A$1:INDIRECT("$A$"&amp;ROW($A445)) &lt;&gt; ""),ROW($A$1:INDIRECT("$A$"&amp;ROW($A445)))), 1))), "",
ROUNDDOWN((ROUNDDOWN((((2*VLOOKUP($AA445, 'EV and Base'!$A$1:$N$671, 13, FALSE))+30+ROUNDDOWN($AG445/4, 0))*$AB445)/100, 0)+5), 0)
&amp;"-"&amp;
ROUNDDOWN((ROUNDDOWN((((2*VLOOKUP($AA445, 'EV and Base'!$A$1:$N$671, 13, FALSE))+31+ROUNDDOWN($AG445/4, 0))*$AB445)/100, 0)+5), 0))</f>
        <v/>
      </c>
      <c r="AN445" s="25" t="str" cm="1">
        <f t="array" aca="1" ref="AN445" ca="1">IF(NOT(ISNUMBER(INDEX($A:$A, LOOKUP(2, 1 / ($A$1:INDIRECT("$A$"&amp;ROW($A445)) &lt;&gt; ""),ROW($A$1:INDIRECT("$A$"&amp;ROW($A445)))), 1))), "",
ROUNDDOWN((ROUNDDOWN((((2*VLOOKUP($AA445, 'EV and Base'!$A$1:$N$671, 14, FALSE))+31+ROUNDDOWN($AH445/4, 0))*$AB445)/100, 0)+5), 0))</f>
        <v/>
      </c>
      <c r="AO445" s="23" t="str" cm="1">
        <f t="array" aca="1" ref="AO445" ca="1">IF(NOT(ISNUMBER(INDEX($A:$A, LOOKUP(2, 1 / ($A$1:INDIRECT("$A$"&amp;ROW($A445)) &lt;&gt; ""),ROW($A$1:INDIRECT("$A$"&amp;ROW($A445)))), 1))), "",
ROUNDDOWN((((2*VLOOKUP($AA445, 'EV and Base'!$A$1:$N$671, 9, FALSE))+31+ROUNDDOWN($AC445/4, 0))*$AB445)/100, 0)+$AB445+10)</f>
        <v/>
      </c>
      <c r="AP445" s="2" t="str" cm="1">
        <f t="array" aca="1" ref="AP445" ca="1">IF(NOT(ISNUMBER(INDEX($A:$A, LOOKUP(2, 1 / ($A$1:INDIRECT("$A$"&amp;ROW($A445)) &lt;&gt; ""),ROW($A$1:INDIRECT("$A$"&amp;ROW($A445)))), 1))), "",
ROUNDDOWN((ROUNDDOWN((((2*VLOOKUP($AA445, 'EV and Base'!$A$1:$N$671, 10, FALSE))+31+ROUNDDOWN($AD445/4, 0))*$AB445)/100, 0)+5)*1.1, 0))</f>
        <v/>
      </c>
      <c r="AQ445" s="2" t="str" cm="1">
        <f t="array" aca="1" ref="AQ445" ca="1">IF(NOT(ISNUMBER(INDEX($A:$A, LOOKUP(2, 1 / ($A$1:INDIRECT("$A$"&amp;ROW($A445)) &lt;&gt; ""),ROW($A$1:INDIRECT("$A$"&amp;ROW($A445)))), 1))), "",
ROUNDDOWN((ROUNDDOWN((((2*VLOOKUP($AA445, 'EV and Base'!$A$1:$N$671, 11, FALSE))+$AV$2+ROUNDDOWN($AE445/4, 0))*$AB445)/100, 0)+5), 0))</f>
        <v/>
      </c>
      <c r="AR445" s="22" t="str" cm="1">
        <f t="array" aca="1" ref="AR445" ca="1">IF(NOT(ISNUMBER(INDEX($A:$A, LOOKUP(2, 1 / ($A$1:INDIRECT("$A$"&amp;ROW($A445)) &lt;&gt; ""),ROW($A$1:INDIRECT("$A$"&amp;ROW($A445)))), 1))), "",
ROUNDDOWN((ROUNDDOWN((((2*VLOOKUP($AA445, 'EV and Base'!$A$1:$N$671, 12, FALSE))+$AW$2+ROUNDDOWN($AF445/4, 0))*$AB445)/100, 0)+5)*0.9, 0))</f>
        <v/>
      </c>
      <c r="AS445" s="2" t="str" cm="1">
        <f t="array" aca="1" ref="AS445" ca="1">IF(NOT(ISNUMBER(INDEX($A:$A, LOOKUP(2, 1 / ($A$1:INDIRECT("$A$"&amp;ROW($A445)) &lt;&gt; ""),ROW($A$1:INDIRECT("$A$"&amp;ROW($A445)))), 1))), "",
ROUNDDOWN((ROUNDDOWN((((2*VLOOKUP($AA445, 'EV and Base'!$A$1:$N$671, 13, FALSE))+$AX$2+ROUNDDOWN($AG445/4, 0))*$AB445)/100, 0)+5), 0))</f>
        <v/>
      </c>
      <c r="AT445" s="24" t="str" cm="1">
        <f t="array" aca="1" ref="AT445" ca="1">IF(NOT(ISNUMBER(INDEX($A:$A, LOOKUP(2, 1 / ($A$1:INDIRECT("$A$"&amp;ROW($A445)) &lt;&gt; ""),ROW($A$1:INDIRECT("$A$"&amp;ROW($A445)))), 1))), "",
ROUNDDOWN((ROUNDDOWN((((2*VLOOKUP($AA445, 'EV and Base'!$A$1:$N$671, 14, FALSE))+31+ROUNDDOWN($AH445/4, 0))*$AB445)/100, 0)+5), 0))</f>
        <v/>
      </c>
      <c r="AU445" s="28">
        <v>255</v>
      </c>
      <c r="AY445" t="str" cm="1">
        <f t="array" aca="1" ref="AY445" ca="1">IF(NOT(ISNUMBER(INDEX($A:$A,LOOKUP(2,1/($A$1:INDIRECT("$A$"&amp;ROW($A445))&lt;&gt;""),ROW($A$1:INDIRECT("$A$"&amp;ROW($A445)))),1))),"",
INDEX($AY:$AY,LOOKUP(2,1/($AY$1:INDIRECT("$AY$"&amp;ROW($AY445)-1)&lt;&gt;""),ROW($AY$1:INDIRECT("$AY$"&amp;ROW($AY445)-1))),1)+$BL445)</f>
        <v/>
      </c>
      <c r="AZ445" s="3" t="str" cm="1">
        <f t="array" aca="1" ref="AZ445" ca="1">IF(NOT(ISNUMBER(INDEX($A:$A, LOOKUP(2, 1 / ($A$1:INDIRECT("$A$"&amp;ROW($A445)) &lt;&gt; ""),ROW($A$1:INDIRECT("$A$"&amp;ROW($A445)))), 1))), "",
VLOOKUP(INDIRECT("$G$"&amp;LOOKUP(2, 1 / ($AY$1:INDIRECT("$AY$"&amp;ROW($AY445)-1) &lt;&gt; ""),ROW($AY$1:INDIRECT("$AY$"&amp;ROW($AY445)-1)))),'EV and Base'!A368:N1038,2,FALSE))</f>
        <v/>
      </c>
      <c r="BA445" s="3" t="str" cm="1">
        <f t="array" aca="1" ref="BA445" ca="1">IF(NOT(ISNUMBER(INDEX($A:$A, LOOKUP(2, 1 / ($A$1:INDIRECT("$A$"&amp;ROW($A445)) &lt;&gt; ""),ROW($A$1:INDIRECT("$A$"&amp;ROW($A445)))), 1))), "",
INDIRECT("$I$"&amp;LOOKUP(2, 1 / ($AY$1:INDIRECT("$AY$"&amp;ROW($AY445)-1) &lt;&gt; ""),ROW($AY$1:INDIRECT("$AY$"&amp;ROW($AY445)-1)))))</f>
        <v/>
      </c>
      <c r="BB445" s="1" t="str" cm="1">
        <f t="array" aca="1" ref="BB445" ca="1">IF(NOT(ISNUMBER(INDEX($A:$A, LOOKUP(2, 1 / ($A$1:INDIRECT("$A$"&amp;ROW($A445)) &lt;&gt; ""),ROW($A$1:INDIRECT("$A$"&amp;ROW($A445)))), 1))), "",
INDIRECT("$AB$"&amp;LOOKUP(2, 1 / ($AY$1:INDIRECT("$AY$"&amp;ROW($AY445)-1) &lt;&gt; ""),ROW($AY$1:INDIRECT("$AY$"&amp;ROW($AY445)-1)))))</f>
        <v/>
      </c>
      <c r="BC445" s="3" t="str" cm="1">
        <f t="array" aca="1" ref="BC445" ca="1">IF(NOT(ISNUMBER(INDEX($A:$A,LOOKUP(2,1/($A$1:INDIRECT("$A$"&amp;ROW($A445))&lt;&gt;""),ROW($A$1:INDIRECT("$A$"&amp;ROW($A445)))),1))),"",
$BA445+$BA445+10)</f>
        <v/>
      </c>
      <c r="BD445" s="3" t="str" cm="1">
        <f t="array" aca="1" ref="BD445" ca="1">IF(NOT(ISNUMBER(INDEX($A:$A,LOOKUP(2,1/($A$1:INDIRECT("$A$"&amp;ROW($A445))&lt;&gt;""),ROW($A$1:INDIRECT("$A$"&amp;ROW($A445)))),1))),"",
$BA445+$BB445+10)</f>
        <v/>
      </c>
      <c r="BE445" s="3" t="str" cm="1">
        <f t="array" aca="1" ref="BE445" ca="1">IF(NOT(ISNUMBER(INDEX($A:$A,LOOKUP(2,1/($A$1:INDIRECT("$A$"&amp;ROW($A445))&lt;&gt;""),ROW($A$1:INDIRECT("$A$"&amp;ROW($A445)))),1))),"",
$BC445*$BC445)</f>
        <v/>
      </c>
      <c r="BF445" s="3" t="str" cm="1">
        <f t="array" aca="1" ref="BF445" ca="1">IF(NOT(ISNUMBER(INDEX($A:$A,LOOKUP(2,1/($A$1:INDIRECT("$A$"&amp;ROW($A445))&lt;&gt;""),ROW($A$1:INDIRECT("$A$"&amp;ROW($A445)))),1))),"",
$BD445*$BD445)</f>
        <v/>
      </c>
      <c r="BG445" s="3" t="str" cm="1">
        <f t="array" aca="1" ref="BG445" ca="1">IF(NOT(ISNUMBER(INDEX($A:$A,LOOKUP(2,1/($A$1:INDIRECT("$A$"&amp;ROW($A445))&lt;&gt;""),ROW($A$1:INDIRECT("$A$"&amp;ROW($A445)))),1))),"",
_xlfn.FLOOR.MATH(1.5*_xlfn.FLOOR.MATH($AZ445*BA445/5)))</f>
        <v/>
      </c>
      <c r="BH445" s="3" t="str" cm="1">
        <f t="array" aca="1" ref="BH445" ca="1">IF(NOT(ISNUMBER(INDEX($A:$A, LOOKUP(2, 1 / ($A$1:INDIRECT("$A$"&amp;ROW($A445)) &lt;&gt; ""),ROW($A$1:INDIRECT("$A$"&amp;ROW($A445)))), 1))), "",
_xlfn.FLOOR.MATH($BG445/IF(OR(INDIRECT("$C$"&amp;LOOKUP(2, 1 / ($AY$1:INDIRECT("$AY$"&amp;ROW($AY445)-1) &lt;&gt; ""),ROW($AY$1:INDIRECT("$AY$"&amp;ROW($AY445)-1))))="Multi",
INDIRECT("$C$"&amp;LOOKUP(2, 1 / ($AY$1:INDIRECT("$AY$"&amp;ROW($AY445)-1) &lt;&gt; ""),ROW($AY$1:INDIRECT("$AY$"&amp;ROW($AY445)-1))))="Double"),2,1)))</f>
        <v/>
      </c>
      <c r="BI445" s="3" t="str" cm="1">
        <f t="array" aca="1" ref="BI445" ca="1">IF(NOT(ISNUMBER(INDEX($A:$A,LOOKUP(2,1/($A$1:INDIRECT("$A$"&amp;ROW($A445))&lt;&gt;""),ROW($A$1:INDIRECT("$A$"&amp;ROW($A445)))),1))),"",
VLOOKUP($BC445,GameFreakSQRT!$A$1:$B$200,2,FALSE))</f>
        <v/>
      </c>
      <c r="BJ445" s="3" t="str" cm="1">
        <f t="array" aca="1" ref="BJ445" ca="1">IF(NOT(ISNUMBER(INDEX($A:$A,LOOKUP(2,1/($A$1:INDIRECT("$A$"&amp;ROW($A445))&lt;&gt;""),ROW($A$1:INDIRECT("$A$"&amp;ROW($A445)))),1))),"",
VLOOKUP($BD445,GameFreakSQRT!$A$1:$B$200,2,FALSE))</f>
        <v/>
      </c>
      <c r="BK445" s="3" t="str" cm="1">
        <f t="array" aca="1" ref="BK445" ca="1">IF(NOT(ISNUMBER(INDEX($A:$A,LOOKUP(2,1/($A$1:INDIRECT("$A$"&amp;ROW($A445))&lt;&gt;""),ROW($A$1:INDIRECT("$A$"&amp;ROW($A445)))),1))),"",
_xlfn.FLOOR.MATH((($BI445*$BE445)*$BH445)/($BJ445*$BF445))+1)</f>
        <v/>
      </c>
      <c r="BL445" s="3" t="str" cm="1">
        <f t="array" aca="1" ref="BL445" ca="1">IF(NOT(ISNUMBER(INDEX($A:$A,LOOKUP(2,1/($A$1:INDIRECT("$A$"&amp;ROW($A445))&lt;&gt;""),ROW($A$1:INDIRECT("$A$"&amp;ROW($A445)))),1))),"",
_xlfn.FLOOR.MATH($BK445*IF(NOT(INDIRECT("$Z$"&amp;LOOKUP(2, 1 / ($AY$1:INDIRECT("$AY$"&amp;ROW($AY445)-1) &lt;&gt; ""),ROW($AY$1:INDIRECT("$AY$"&amp;ROW($AY445)-1))))=""),1.5,1)))</f>
        <v/>
      </c>
      <c r="BM445" s="3" t="str" cm="1">
        <f t="array" aca="1" ref="BM445" ca="1">IF(NOT(ISNUMBER(INDEX($A:$A, LOOKUP(2, 1 / ($A$1:INDIRECT("$A$"&amp;ROW($A445)) &lt;&gt; ""),ROW($A$1:INDIRECT("$A$"&amp;ROW($A445)))), 1))), "",
INDIRECT("$Y$"&amp;LOOKUP(2, 1 / ($AY$1:INDIRECT("$AY$"&amp;ROW($AY445)-1) &lt;&gt; ""),ROW($AY$1:INDIRECT("$AY$"&amp;ROW($AY445)-1)))))</f>
        <v/>
      </c>
      <c r="BN445" s="3" t="str">
        <f t="shared" ca="1" si="37"/>
        <v/>
      </c>
    </row>
    <row r="446" spans="1:66" x14ac:dyDescent="0.45">
      <c r="A446" s="68"/>
      <c r="B446" s="69"/>
      <c r="C446" s="69"/>
      <c r="D446" s="69"/>
      <c r="E446" s="69"/>
      <c r="F446" s="56">
        <v>2</v>
      </c>
      <c r="G446" s="2" t="s">
        <v>564</v>
      </c>
      <c r="H446" s="2" t="s">
        <v>50</v>
      </c>
      <c r="I446" s="2">
        <v>39</v>
      </c>
      <c r="J446" s="2" t="s">
        <v>160</v>
      </c>
      <c r="K446" s="2" t="s">
        <v>565</v>
      </c>
      <c r="L446" s="2" t="s">
        <v>53</v>
      </c>
      <c r="M446" s="2" t="s">
        <v>732</v>
      </c>
      <c r="N446" s="2" t="s">
        <v>374</v>
      </c>
      <c r="O446" s="2" t="s">
        <v>733</v>
      </c>
      <c r="P446" s="2" t="s">
        <v>734</v>
      </c>
      <c r="Q446" s="2">
        <v>18</v>
      </c>
      <c r="R446" s="2">
        <f>_xlfn.FLOOR.MATH((((2*VLOOKUP(G446, 'EV and Base'!$A$1:$N$671, 9, FALSE))+$Q446)*$I446)/100)+$I446+10</f>
        <v>184</v>
      </c>
      <c r="S446" s="2">
        <f>_xlfn.FLOOR.MATH((_xlfn.FLOOR.MATH((((2*VLOOKUP($G446, 'EV and Base'!$A$1:$N$671, 10, FALSE))+$Q446)*$I446)/100)+5)*
IF(OR($J446="Lonely", $J446="Brave", $J446="Adamant", $J446="Naughty"), 1.1,
IF(OR($J446="Bold", $J446="Timid", $J446="Modest", $J446="Calm"), 0.9, 1)))</f>
        <v>70</v>
      </c>
      <c r="T446" s="2">
        <f>_xlfn.FLOOR.MATH((_xlfn.FLOOR.MATH((((2*VLOOKUP($G446, 'EV and Base'!$A$1:$N$671, 11, FALSE))+$Q446)*$I446)/100)+5)*
IF(OR($J446="Bold", $J446="Relaxed", $J446="Impish", $J446="Lax"), 1.1,
IF(OR($J446="Lonely", $J446="Hasty", $J446="Mild", $J446="Gentle"), 0.9, 1)))</f>
        <v>74</v>
      </c>
      <c r="U446" s="2">
        <f>_xlfn.FLOOR.MATH((_xlfn.FLOOR.MATH((((2*VLOOKUP($G446, 'EV and Base'!$A$1:$N$671, 12, FALSE))+$Q446)*$I446)/100)+5)*
IF(OR($J446="Modest", $J446="Mild", $J446="Quiet", $J446="Rash"), 1.1,
IF(OR($J446="Adamant", $J446="Impish", $J446="Jolly", $J446="Careful"), 0.9, 1)))</f>
        <v>47</v>
      </c>
      <c r="V446" s="2">
        <f>_xlfn.FLOOR.MATH((_xlfn.FLOOR.MATH((((2*VLOOKUP($G446, 'EV and Base'!$A$1:$N$671, 13, FALSE))+$Q446)*$I446)/100)+5)*
IF(OR($J446="Calm", $J446="Gentle", $J446="Sassy", $J446="Careful"), 1.1,
IF(OR($J446="Naughty", $J446="Lax", $J446="Naive", $J446="Rash"), 0.9, 1)))</f>
        <v>42</v>
      </c>
      <c r="W446" s="2">
        <f>_xlfn.FLOOR.MATH((_xlfn.FLOOR.MATH((((2*VLOOKUP($G446, 'EV and Base'!$A$1:$N$671, 14, FALSE))+$Q446)*$I446)/100)+5)*
IF(OR($J446="Timid", $J446="Hasty", $J446="Jolly", $J446="Naive"), 1.1,
IF(OR($J446="Brave", $J446="Relaxed", $J446="Quiet", $J446="Sassy"), 0.9, 1)))</f>
        <v>62</v>
      </c>
      <c r="X446" s="68"/>
      <c r="Z446" s="1">
        <v>1</v>
      </c>
      <c r="AA446" s="23" t="str" cm="1">
        <f t="array" aca="1" ref="AA446" ca="1">IF(NOT(ISNUMBER(INDEX($A:$A,LOOKUP(2,1/($A$1:INDIRECT("$A$"&amp;ROW($A446))&lt;&gt;""),ROW($A$1:INDIRECT("$A$"&amp;ROW($A446)))),1))),"",
IF(NOT(ISNUMBER($A446)),$AA445,
IF($AB446&lt;16,"Lillipup",
IF($AB446&lt;32,"Herdier",
"Stoutland"))))</f>
        <v/>
      </c>
      <c r="AB446" s="25" t="str" cm="1">
        <f t="array" aca="1" ref="AB446" ca="1">IF(NOT(ISNUMBER(INDEX($A:$A, LOOKUP(2, 1 / ($A$1:INDIRECT("$A$"&amp;ROW($A446)) &lt;&gt; ""),ROW($A$1:INDIRECT("$A$"&amp;ROW($A446)))), 1))), "",
VLOOKUP($AY446,'Medium-Slow'!$A$1:$B$101,2,TRUE))</f>
        <v/>
      </c>
      <c r="AC446" s="23" t="str" cm="1">
        <f t="array" aca="1" ref="AC446" ca="1">IF(NOT(ISNUMBER(INDEX($A:$A, LOOKUP(2, 1 / ($A$1:INDIRECT("$A$"&amp;ROW($A446)) &lt;&gt; ""),ROW($A$1:INDIRECT("$A$"&amp;ROW($A446)))), 1))), "",
INDEX($AC:$AC, LOOKUP(2, 1 / ($AC$1:INDIRECT("$AC$"&amp;ROW($AC446)-1) &lt;&gt; ""),ROW($AC$1:INDIRECT("$AC$"&amp;ROW($AC446)-1))), 1)+
IF(INDEX($AC:$AC, LOOKUP(2, 1 / ($AC$1:INDIRECT("$AC$"&amp;ROW($AC446)-1) &lt;&gt; ""),ROW($AC$1:INDIRECT("$AC$"&amp;ROW($AC446)-1))), 1)+
INDEX($AD:$AD, LOOKUP(2, 1 / ($AD$1:INDIRECT("$AD$"&amp;ROW($AD446)-1) &lt;&gt; ""),ROW($AD$1:INDIRECT("$AD$"&amp;ROW($AD446)-1))), 1)+
INDEX($AE:$AE, LOOKUP(2, 1 / ($AE$1:INDIRECT("$AE$"&amp;ROW($AE446)-1) &lt;&gt; ""),ROW($AE$1:INDIRECT("$AE$"&amp;ROW($AD446)-1))), 1)+
INDEX($AE:$AF, LOOKUP(2, 1 / ($AF$1:INDIRECT("$AF$"&amp;ROW($AF446)-1) &lt;&gt; ""),ROW($AF$1:INDIRECT("$AF$"&amp;ROW($AD446)-1))), 1)+
INDEX($AG:$AG, LOOKUP(2, 1 / ($AG$1:INDIRECT("$AG$"&amp;ROW($AG446)-1) &lt;&gt; ""),ROW($AG$1:INDIRECT("$AG$"&amp;ROW($AD446)-1))), 1)+
INDEX($AH:$AH, LOOKUP(2, 1 / ($AH$1:INDIRECT("$AH$"&amp;ROW($AH446)-1) &lt;&gt; ""),ROW($AH$1:INDIRECT("$AH$"&amp;ROW($AD446)-1))), 1)&gt;=510,0,
IF(INDEX($AC:$AC, LOOKUP(2, 1 / ($AC$1:INDIRECT("$AC$"&amp;ROW($AC446)-1) &lt;&gt; ""),ROW($AC$1:INDIRECT("$AC$"&amp;ROW($AC446)-1))), 1)&gt;=255,0,
VLOOKUP(INDIRECT("$G$"&amp;LOOKUP(2, 1 / ($AC$1:INDIRECT("$AC$"&amp;ROW($AC446)-1) &lt;&gt; ""),ROW($AC$1:INDIRECT("$AC$"&amp;ROW($AC446)-1)))), 'EV and Base'!$A$1:$N$671, 3, FALSE))))</f>
        <v/>
      </c>
      <c r="AD446" s="2" t="str" cm="1">
        <f t="array" aca="1" ref="AD446" ca="1">IF(NOT(ISNUMBER(INDEX($A:$A, LOOKUP(2, 1 / ($A$1:INDIRECT("$A$"&amp;ROW($A446)) &lt;&gt; ""),ROW($A$1:INDIRECT("$A$"&amp;ROW($A446)))), 1))), "",
INDEX($AD:$AD, LOOKUP(2, 1 / ($AD$1:INDIRECT("$AD$"&amp;ROW($AD446)-1) &lt;&gt; ""),ROW($AD$1:INDIRECT("$AD$"&amp;ROW($AD446)-1))), 1)+
IF(INDEX($AC:$AC, LOOKUP(2, 1 / ($AC$1:INDIRECT("$AC$"&amp;ROW($AC446)-1) &lt;&gt; ""),ROW($AC$1:INDIRECT("$AC$"&amp;ROW($AC446)-1))), 1)+
INDEX($AD:$AD, LOOKUP(2, 1 / ($AD$1:INDIRECT("$AD$"&amp;ROW($AD446)-1) &lt;&gt; ""),ROW($AD$1:INDIRECT("$AD$"&amp;ROW($AD446)-1))), 1)+
INDEX($AE:$AE, LOOKUP(2, 1 / ($AE$1:INDIRECT("$AE$"&amp;ROW($AE446)-1) &lt;&gt; ""),ROW($AE$1:INDIRECT("$AE$"&amp;ROW($AD446)-1))), 1)+
INDEX($AE:$AF, LOOKUP(2, 1 / ($AF$1:INDIRECT("$AF$"&amp;ROW($AF446)-1) &lt;&gt; ""),ROW($AF$1:INDIRECT("$AF$"&amp;ROW($AD446)-1))), 1)+
INDEX($AG:$AG, LOOKUP(2, 1 / ($AG$1:INDIRECT("$AG$"&amp;ROW($AG446)-1) &lt;&gt; ""),ROW($AG$1:INDIRECT("$AG$"&amp;ROW($AD446)-1))), 1)+
INDEX($AH:$AH, LOOKUP(2, 1 / ($AH$1:INDIRECT("$AH$"&amp;ROW($AH446)-1) &lt;&gt; ""),ROW($AH$1:INDIRECT("$AH$"&amp;ROW($AD446)-1))), 1)&gt;=510,0,
IF(INDEX($AD:$AD, LOOKUP(2, 1 / ($AD$1:INDIRECT("$AD$"&amp;ROW($AD446)-1) &lt;&gt; ""),ROW($AD$1:INDIRECT("$AD$"&amp;ROW($AD446)-1))), 1)&gt;=255,0,
VLOOKUP(INDIRECT("$G$"&amp;LOOKUP(2, 1 / ($AD$1:INDIRECT("$AD$"&amp;ROW($AD446)-1) &lt;&gt; ""),ROW($AD$1:INDIRECT("$AD$"&amp;ROW($AD446)-1)))), 'EV and Base'!$A$1:$N$671, 4, FALSE))))</f>
        <v/>
      </c>
      <c r="AE446" s="2" t="str" cm="1">
        <f t="array" aca="1" ref="AE446" ca="1">IF(NOT(ISNUMBER(INDEX($A:$A,LOOKUP(2,1/($A$1:INDIRECT("$A$"&amp;ROW($A446))&lt;&gt;""),ROW($A$1:INDIRECT("$A$"&amp;ROW($A446)))),1))),"",
INDEX($AE:$AE,LOOKUP(2,1/($AE$1:INDIRECT("$AE$"&amp;ROW($AE446)-1)&lt;&gt;""),ROW($AE$1:INDIRECT("$AE$"&amp;ROW($AE446)-1))),1)+
IF(INDEX($AC:$AC,LOOKUP(2,1/($AC$1:INDIRECT("$AC$"&amp;ROW($AC446)-1)&lt;&gt;""),ROW($AC$1:INDIRECT("$AC$"&amp;ROW($AC446)-1))),1)+
INDEX($AD:$AD,LOOKUP(2,1/($AD$1:INDIRECT("$AD$"&amp;ROW($AD446)-1)&lt;&gt;""),ROW($AD$1:INDIRECT("$AD$"&amp;ROW($AD446)-1))),1)+
INDEX($AE:$AE,LOOKUP(2,1/($AE$1:INDIRECT("$AE$"&amp;ROW($AE446)-1)&lt;&gt;""),ROW($AE$1:INDIRECT("$AE$"&amp;ROW($AD446)-1))),1)+
INDEX($AE:$AF,LOOKUP(2,1/($AF$1:INDIRECT("$AF$"&amp;ROW($AF446)-1)&lt;&gt;""),ROW($AF$1:INDIRECT("$AF$"&amp;ROW($AD446)-1))),1)+
INDEX($AG:$AG,LOOKUP(2,1/($AG$1:INDIRECT("$AG$"&amp;ROW($AG446)-1)&lt;&gt;""),ROW($AG$1:INDIRECT("$AG$"&amp;ROW($AD446)-1))),1)+
INDEX($AH:$AH,LOOKUP(2,1/($AH$1:INDIRECT("$AH$"&amp;ROW($AH446)-1)&lt;&gt;""),ROW($AH$1:INDIRECT("$AH$"&amp;ROW($AD446)-1))),1)&gt;=510,0,
IF(INDEX($AE:$AE,LOOKUP(2,1/($AE$1:INDIRECT("$AE$"&amp;ROW($AE446)-1)&lt;&gt;""),ROW($AE$1:INDIRECT("$AE$"&amp;ROW($AE446)-1))),1)&gt;=255,0,
VLOOKUP(INDIRECT("$G$"&amp;LOOKUP(2,1/($AE$1:INDIRECT("$AE$"&amp;ROW($AE446)-1)&lt;&gt;""),ROW($AE$1:INDIRECT("$AE$"&amp;ROW($AE446)-1)))),'EV and Base'!$A$1:$N$671,5,FALSE))))</f>
        <v/>
      </c>
      <c r="AF446" s="2" t="str" cm="1">
        <f t="array" aca="1" ref="AF446" ca="1">IF(NOT(ISNUMBER(INDEX($A:$A, LOOKUP(2, 1 / ($A$1:INDIRECT("$A$"&amp;ROW($A446)) &lt;&gt; ""),ROW($A$1:INDIRECT("$A$"&amp;ROW($A446)))), 1))), "",
INDEX($AF:$AF, LOOKUP(2, 1 / ($AF$1:INDIRECT("$AF$"&amp;ROW($AF446)-1) &lt;&gt; ""),ROW($AF$1:INDIRECT("$AF$"&amp;ROW($AF446)-1))), 1)+
IF(INDEX($AC:$AC, LOOKUP(2, 1 / ($AC$1:INDIRECT("$AC$"&amp;ROW($AC446)-1) &lt;&gt; ""),ROW($AC$1:INDIRECT("$AC$"&amp;ROW($AC446)-1))), 1)+
INDEX($AD:$AD, LOOKUP(2, 1 / ($AD$1:INDIRECT("$AD$"&amp;ROW($AD446)-1) &lt;&gt; ""),ROW($AD$1:INDIRECT("$AD$"&amp;ROW($AD446)-1))), 1)+
INDEX($AE:$AE, LOOKUP(2, 1 / ($AE$1:INDIRECT("$AE$"&amp;ROW($AE446)-1) &lt;&gt; ""),ROW($AE$1:INDIRECT("$AE$"&amp;ROW($AD446)-1))), 1)+
INDEX($AE:$AF, LOOKUP(2, 1 / ($AF$1:INDIRECT("$AF$"&amp;ROW($AF446)-1) &lt;&gt; ""),ROW($AF$1:INDIRECT("$AF$"&amp;ROW($AD446)-1))), 1)+
INDEX($AG:$AG, LOOKUP(2, 1 / ($AG$1:INDIRECT("$AG$"&amp;ROW($AG446)-1) &lt;&gt; ""),ROW($AG$1:INDIRECT("$AG$"&amp;ROW($AD446)-1))), 1)+
INDEX($AH:$AH, LOOKUP(2, 1 / ($AH$1:INDIRECT("$AH$"&amp;ROW($AH446)-1) &lt;&gt; ""),ROW($AH$1:INDIRECT("$AH$"&amp;ROW($AD446)-1))), 1)&gt;=510,0,
IF(INDEX($AF:$AF, LOOKUP(2, 1 / ($AF$1:INDIRECT("$AF$"&amp;ROW($AF446)-1) &lt;&gt; ""),ROW($AF$1:INDIRECT("$AF$"&amp;ROW($AF446)-1))), 1)&gt;=255,0,
VLOOKUP(INDIRECT("$G$"&amp;LOOKUP(2, 1 / ($AF$1:INDIRECT("$AF$"&amp;ROW($AF446)-1) &lt;&gt; ""),ROW($AF$1:INDIRECT("$AF$"&amp;ROW($AF446)-1)))), 'EV and Base'!$A$1:$N$671, 6, FALSE))))</f>
        <v/>
      </c>
      <c r="AG446" s="2" t="str" cm="1">
        <f t="array" aca="1" ref="AG446" ca="1">IF(NOT(ISNUMBER(INDEX($A:$A, LOOKUP(2, 1 / ($A$1:INDIRECT("$A$"&amp;ROW($A446)) &lt;&gt; ""),ROW($A$1:INDIRECT("$A$"&amp;ROW($A446)))), 1))), "",
INDEX($AG:$AG, LOOKUP(2, 1 / ($AG$1:INDIRECT("$AG$"&amp;ROW($AG446)-1) &lt;&gt; ""),ROW($AG$1:INDIRECT("$AG$"&amp;ROW($AG446)-1))), 1)+
IF(INDEX($AC:$AC, LOOKUP(2, 1 / ($AC$1:INDIRECT("$AC$"&amp;ROW($AC446)-1) &lt;&gt; ""),ROW($AC$1:INDIRECT("$AC$"&amp;ROW($AC446)-1))), 1)+
INDEX($AD:$AD, LOOKUP(2, 1 / ($AD$1:INDIRECT("$AD$"&amp;ROW($AD446)-1) &lt;&gt; ""),ROW($AD$1:INDIRECT("$AD$"&amp;ROW($AD446)-1))), 1)+
INDEX($AE:$AE, LOOKUP(2, 1 / ($AE$1:INDIRECT("$AE$"&amp;ROW($AE446)-1) &lt;&gt; ""),ROW($AE$1:INDIRECT("$AE$"&amp;ROW($AD446)-1))), 1)+
INDEX($AE:$AF, LOOKUP(2, 1 / ($AF$1:INDIRECT("$AF$"&amp;ROW($AF446)-1) &lt;&gt; ""),ROW($AF$1:INDIRECT("$AF$"&amp;ROW($AD446)-1))), 1)+
INDEX($AG:$AG, LOOKUP(2, 1 / ($AG$1:INDIRECT("$AG$"&amp;ROW($AG446)-1) &lt;&gt; ""),ROW($AG$1:INDIRECT("$AG$"&amp;ROW($AD446)-1))), 1)+
INDEX($AH:$AH, LOOKUP(2, 1 / ($AH$1:INDIRECT("$AH$"&amp;ROW($AH446)-1) &lt;&gt; ""),ROW($AH$1:INDIRECT("$AH$"&amp;ROW($AD446)-1))), 1)&gt;=510,0,
IF(INDEX($AG:$AG, LOOKUP(2, 1 / ($AG$1:INDIRECT("$AG$"&amp;ROW($AG446)-1) &lt;&gt; ""),ROW($AG$1:INDIRECT("$AG$"&amp;ROW($AG446)-1))), 1)&gt;=255,0,
VLOOKUP(INDIRECT("$G$"&amp;LOOKUP(2, 1 / ($AG$1:INDIRECT("$AG$"&amp;ROW($AG446)-1) &lt;&gt; ""),ROW($AG$1:INDIRECT("$AG$"&amp;ROW($AG446)-1)))), 'EV and Base'!$A$1:$N$671, 7, FALSE))))</f>
        <v/>
      </c>
      <c r="AH446" s="24" t="str" cm="1">
        <f t="array" aca="1" ref="AH446" ca="1">IF(NOT(ISNUMBER(INDEX($A:$A,LOOKUP(2,1/($A$1:INDIRECT("$A$"&amp;ROW($A446))&lt;&gt;""),ROW($A$1:INDIRECT("$A$"&amp;ROW($A446)))),1))),"",
INDEX($AH:$AH,LOOKUP(2,1/($AH$1:INDIRECT("$AH$"&amp;ROW($AH446)-1)&lt;&gt;""),ROW($AH$1:INDIRECT("$AH$"&amp;ROW($AH446)-1))),1)+
IF(INDEX($AC:$AC,LOOKUP(2,1/($AC$1:INDIRECT("$AC$"&amp;ROW($AC446)-1)&lt;&gt;""),ROW($AC$1:INDIRECT("$AC$"&amp;ROW($AC446)-1))),1)+
INDEX($AD:$AD,LOOKUP(2,1/($AD$1:INDIRECT("$AD$"&amp;ROW($AD446)-1)&lt;&gt;""),ROW($AD$1:INDIRECT("$AD$"&amp;ROW($AD446)-1))),1)+
INDEX($AE:$AE,LOOKUP(2,1/($AE$1:INDIRECT("$AE$"&amp;ROW($AE446)-1)&lt;&gt;""),ROW($AE$1:INDIRECT("$AE$"&amp;ROW($AD446)-1))),1)+
INDEX($AE:$AF,LOOKUP(2,1/($AF$1:INDIRECT("$AF$"&amp;ROW($AF446)-1)&lt;&gt;""),ROW($AF$1:INDIRECT("$AF$"&amp;ROW($AD446)-1))),1)+
INDEX($AG:$AG,LOOKUP(2,1/($AG$1:INDIRECT("$AG$"&amp;ROW($AG446)-1)&lt;&gt;""),ROW($AG$1:INDIRECT("$AG$"&amp;ROW($AD446)-1))),1)+
INDEX($AH:$AH,LOOKUP(2,1/($AH$1:INDIRECT("$AH$"&amp;ROW($AH446)-1)&lt;&gt;""),ROW($AH$1:INDIRECT("$AH$"&amp;ROW($AD446)-1))),1)&gt;=510,0,
IF(INDEX($AH:$AH,LOOKUP(2,1/($AH$1:INDIRECT("$AH$"&amp;ROW($AH446)-1)&lt;&gt;""),ROW($AH$1:INDIRECT("$AH$"&amp;ROW($AH446)-1))),1)&gt;=255,0,
VLOOKUP(INDIRECT("$G$"&amp;LOOKUP(2,1/($AH$1:INDIRECT("$AH$"&amp;ROW($AH446)-1)&lt;&gt;""),ROW($AH$1:INDIRECT("$AH$"&amp;ROW($AH446)-1)))),'EV and Base'!$A$1:$N$671,8,FALSE))))</f>
        <v/>
      </c>
      <c r="AI446" s="29" t="str" cm="1">
        <f t="array" aca="1" ref="AI446" ca="1">IF(NOT(ISNUMBER(INDEX($A:$A,LOOKUP(2,1/($A$1:INDIRECT("$A$"&amp;ROW($A446))&lt;&gt;""),ROW($A$1:INDIRECT("$A$"&amp;ROW($A446)))),1))),"",
ROUNDDOWN((((2*VLOOKUP($AA446,'EV and Base'!$A$1:$N$671,9,FALSE))+31+ROUNDDOWN($AC446/4,0))*$AB446)/100,0)+$AB446+10)</f>
        <v/>
      </c>
      <c r="AJ446" s="21" t="str" cm="1">
        <f t="array" aca="1" ref="AJ446" ca="1">IF(NOT(ISNUMBER(INDEX($A:$A, LOOKUP(2, 1 / ($A$1:INDIRECT("$A$"&amp;ROW($A446)) &lt;&gt; ""),ROW($A$1:INDIRECT("$A$"&amp;ROW($A446)))), 1))), "",
ROUNDDOWN((ROUNDDOWN((((2*VLOOKUP($AA446, 'EV and Base'!$A$1:$N$671, 10, FALSE))+31+ROUNDDOWN($AD446/4, 0))*$AB446)/100, 0)+5)*1.1, 0))</f>
        <v/>
      </c>
      <c r="AK446" s="21" t="str" cm="1">
        <f t="array" aca="1" ref="AK446" ca="1">IF(NOT(ISNUMBER(INDEX($A:$A, LOOKUP(2, 1 / ($A$1:INDIRECT("$A$"&amp;ROW($A446)) &lt;&gt; ""),ROW($A$1:INDIRECT("$A$"&amp;ROW($A446)))), 1))), "",
ROUNDDOWN((ROUNDDOWN((((2*VLOOKUP($AA446, 'EV and Base'!$A$1:$N$671, 11, FALSE))+30+ROUNDDOWN($AE446/4, 0))*$AB446)/100, 0)+5), 0)
&amp;"-"&amp;
ROUNDDOWN((ROUNDDOWN((((2*VLOOKUP($AA446, 'EV and Base'!$A$1:$N$671, 11, FALSE))+31+ROUNDDOWN($AE446/4, 0))*$AB446)/100, 0)+5), 0))</f>
        <v/>
      </c>
      <c r="AL446" s="21" t="str" cm="1">
        <f t="array" aca="1" ref="AL446" ca="1">IF(NOT(ISNUMBER(INDEX($A:$A, LOOKUP(2, 1 / ($A$1:INDIRECT("$A$"&amp;ROW($A446)) &lt;&gt; ""),ROW($A$1:INDIRECT("$A$"&amp;ROW($A446)))), 1))), "",
ROUNDDOWN((ROUNDDOWN((((2*VLOOKUP($AA446, 'EV and Base'!$A$1:$N$671, 12, FALSE))+0+ROUNDDOWN($AF446/4, 0))*$AB446)/100, 0)+5)*0.9, 0)
&amp;"-"&amp;
ROUNDDOWN((ROUNDDOWN((((2*VLOOKUP($AA446, 'EV and Base'!$A$1:$N$671, 12, FALSE))+31+ROUNDDOWN($AF446/4, 0))*$AB446)/100, 0)+5)*0.9, 0))</f>
        <v/>
      </c>
      <c r="AM446" s="21" t="str" cm="1">
        <f t="array" aca="1" ref="AM446" ca="1">IF(NOT(ISNUMBER(INDEX($A:$A, LOOKUP(2, 1 / ($A$1:INDIRECT("$A$"&amp;ROW($A446)) &lt;&gt; ""),ROW($A$1:INDIRECT("$A$"&amp;ROW($A446)))), 1))), "",
ROUNDDOWN((ROUNDDOWN((((2*VLOOKUP($AA446, 'EV and Base'!$A$1:$N$671, 13, FALSE))+30+ROUNDDOWN($AG446/4, 0))*$AB446)/100, 0)+5), 0)
&amp;"-"&amp;
ROUNDDOWN((ROUNDDOWN((((2*VLOOKUP($AA446, 'EV and Base'!$A$1:$N$671, 13, FALSE))+31+ROUNDDOWN($AG446/4, 0))*$AB446)/100, 0)+5), 0))</f>
        <v/>
      </c>
      <c r="AN446" s="25" t="str" cm="1">
        <f t="array" aca="1" ref="AN446" ca="1">IF(NOT(ISNUMBER(INDEX($A:$A, LOOKUP(2, 1 / ($A$1:INDIRECT("$A$"&amp;ROW($A446)) &lt;&gt; ""),ROW($A$1:INDIRECT("$A$"&amp;ROW($A446)))), 1))), "",
ROUNDDOWN((ROUNDDOWN((((2*VLOOKUP($AA446, 'EV and Base'!$A$1:$N$671, 14, FALSE))+31+ROUNDDOWN($AH446/4, 0))*$AB446)/100, 0)+5), 0))</f>
        <v/>
      </c>
      <c r="AO446" s="23" t="str" cm="1">
        <f t="array" aca="1" ref="AO446" ca="1">IF(NOT(ISNUMBER(INDEX($A:$A, LOOKUP(2, 1 / ($A$1:INDIRECT("$A$"&amp;ROW($A446)) &lt;&gt; ""),ROW($A$1:INDIRECT("$A$"&amp;ROW($A446)))), 1))), "",
ROUNDDOWN((((2*VLOOKUP($AA446, 'EV and Base'!$A$1:$N$671, 9, FALSE))+31+ROUNDDOWN($AC446/4, 0))*$AB446)/100, 0)+$AB446+10)</f>
        <v/>
      </c>
      <c r="AP446" s="2" t="str" cm="1">
        <f t="array" aca="1" ref="AP446" ca="1">IF(NOT(ISNUMBER(INDEX($A:$A, LOOKUP(2, 1 / ($A$1:INDIRECT("$A$"&amp;ROW($A446)) &lt;&gt; ""),ROW($A$1:INDIRECT("$A$"&amp;ROW($A446)))), 1))), "",
ROUNDDOWN((ROUNDDOWN((((2*VLOOKUP($AA446, 'EV and Base'!$A$1:$N$671, 10, FALSE))+31+ROUNDDOWN($AD446/4, 0))*$AB446)/100, 0)+5)*1.1, 0))</f>
        <v/>
      </c>
      <c r="AQ446" s="2" t="str" cm="1">
        <f t="array" aca="1" ref="AQ446" ca="1">IF(NOT(ISNUMBER(INDEX($A:$A, LOOKUP(2, 1 / ($A$1:INDIRECT("$A$"&amp;ROW($A446)) &lt;&gt; ""),ROW($A$1:INDIRECT("$A$"&amp;ROW($A446)))), 1))), "",
ROUNDDOWN((ROUNDDOWN((((2*VLOOKUP($AA446, 'EV and Base'!$A$1:$N$671, 11, FALSE))+$AV$2+ROUNDDOWN($AE446/4, 0))*$AB446)/100, 0)+5), 0))</f>
        <v/>
      </c>
      <c r="AR446" s="22" t="str" cm="1">
        <f t="array" aca="1" ref="AR446" ca="1">IF(NOT(ISNUMBER(INDEX($A:$A, LOOKUP(2, 1 / ($A$1:INDIRECT("$A$"&amp;ROW($A446)) &lt;&gt; ""),ROW($A$1:INDIRECT("$A$"&amp;ROW($A446)))), 1))), "",
ROUNDDOWN((ROUNDDOWN((((2*VLOOKUP($AA446, 'EV and Base'!$A$1:$N$671, 12, FALSE))+$AW$2+ROUNDDOWN($AF446/4, 0))*$AB446)/100, 0)+5)*0.9, 0))</f>
        <v/>
      </c>
      <c r="AS446" s="2" t="str" cm="1">
        <f t="array" aca="1" ref="AS446" ca="1">IF(NOT(ISNUMBER(INDEX($A:$A, LOOKUP(2, 1 / ($A$1:INDIRECT("$A$"&amp;ROW($A446)) &lt;&gt; ""),ROW($A$1:INDIRECT("$A$"&amp;ROW($A446)))), 1))), "",
ROUNDDOWN((ROUNDDOWN((((2*VLOOKUP($AA446, 'EV and Base'!$A$1:$N$671, 13, FALSE))+$AX$2+ROUNDDOWN($AG446/4, 0))*$AB446)/100, 0)+5), 0))</f>
        <v/>
      </c>
      <c r="AT446" s="24" t="str" cm="1">
        <f t="array" aca="1" ref="AT446" ca="1">IF(NOT(ISNUMBER(INDEX($A:$A, LOOKUP(2, 1 / ($A$1:INDIRECT("$A$"&amp;ROW($A446)) &lt;&gt; ""),ROW($A$1:INDIRECT("$A$"&amp;ROW($A446)))), 1))), "",
ROUNDDOWN((ROUNDDOWN((((2*VLOOKUP($AA446, 'EV and Base'!$A$1:$N$671, 14, FALSE))+31+ROUNDDOWN($AH446/4, 0))*$AB446)/100, 0)+5), 0))</f>
        <v/>
      </c>
      <c r="AU446" s="28">
        <v>255</v>
      </c>
      <c r="AY446" t="str" cm="1">
        <f t="array" aca="1" ref="AY446" ca="1">IF(NOT(ISNUMBER(INDEX($A:$A,LOOKUP(2,1/($A$1:INDIRECT("$A$"&amp;ROW($A446))&lt;&gt;""),ROW($A$1:INDIRECT("$A$"&amp;ROW($A446)))),1))),"",
INDEX($AY:$AY,LOOKUP(2,1/($AY$1:INDIRECT("$AY$"&amp;ROW($AY446)-1)&lt;&gt;""),ROW($AY$1:INDIRECT("$AY$"&amp;ROW($AY446)-1))),1)+$BL446)</f>
        <v/>
      </c>
      <c r="AZ446" s="3" t="str" cm="1">
        <f t="array" aca="1" ref="AZ446" ca="1">IF(NOT(ISNUMBER(INDEX($A:$A, LOOKUP(2, 1 / ($A$1:INDIRECT("$A$"&amp;ROW($A446)) &lt;&gt; ""),ROW($A$1:INDIRECT("$A$"&amp;ROW($A446)))), 1))), "",
VLOOKUP(INDIRECT("$G$"&amp;LOOKUP(2, 1 / ($AY$1:INDIRECT("$AY$"&amp;ROW($AY446)-1) &lt;&gt; ""),ROW($AY$1:INDIRECT("$AY$"&amp;ROW($AY446)-1)))),'EV and Base'!A369:N1039,2,FALSE))</f>
        <v/>
      </c>
      <c r="BA446" s="3" t="str" cm="1">
        <f t="array" aca="1" ref="BA446" ca="1">IF(NOT(ISNUMBER(INDEX($A:$A, LOOKUP(2, 1 / ($A$1:INDIRECT("$A$"&amp;ROW($A446)) &lt;&gt; ""),ROW($A$1:INDIRECT("$A$"&amp;ROW($A446)))), 1))), "",
INDIRECT("$I$"&amp;LOOKUP(2, 1 / ($AY$1:INDIRECT("$AY$"&amp;ROW($AY446)-1) &lt;&gt; ""),ROW($AY$1:INDIRECT("$AY$"&amp;ROW($AY446)-1)))))</f>
        <v/>
      </c>
      <c r="BB446" s="1" t="str" cm="1">
        <f t="array" aca="1" ref="BB446" ca="1">IF(NOT(ISNUMBER(INDEX($A:$A, LOOKUP(2, 1 / ($A$1:INDIRECT("$A$"&amp;ROW($A446)) &lt;&gt; ""),ROW($A$1:INDIRECT("$A$"&amp;ROW($A446)))), 1))), "",
INDIRECT("$AB$"&amp;LOOKUP(2, 1 / ($AY$1:INDIRECT("$AY$"&amp;ROW($AY446)-1) &lt;&gt; ""),ROW($AY$1:INDIRECT("$AY$"&amp;ROW($AY446)-1)))))</f>
        <v/>
      </c>
      <c r="BC446" s="3" t="str" cm="1">
        <f t="array" aca="1" ref="BC446" ca="1">IF(NOT(ISNUMBER(INDEX($A:$A,LOOKUP(2,1/($A$1:INDIRECT("$A$"&amp;ROW($A446))&lt;&gt;""),ROW($A$1:INDIRECT("$A$"&amp;ROW($A446)))),1))),"",
$BA446+$BA446+10)</f>
        <v/>
      </c>
      <c r="BD446" s="3" t="str" cm="1">
        <f t="array" aca="1" ref="BD446" ca="1">IF(NOT(ISNUMBER(INDEX($A:$A,LOOKUP(2,1/($A$1:INDIRECT("$A$"&amp;ROW($A446))&lt;&gt;""),ROW($A$1:INDIRECT("$A$"&amp;ROW($A446)))),1))),"",
$BA446+$BB446+10)</f>
        <v/>
      </c>
      <c r="BE446" s="3" t="str" cm="1">
        <f t="array" aca="1" ref="BE446" ca="1">IF(NOT(ISNUMBER(INDEX($A:$A,LOOKUP(2,1/($A$1:INDIRECT("$A$"&amp;ROW($A446))&lt;&gt;""),ROW($A$1:INDIRECT("$A$"&amp;ROW($A446)))),1))),"",
$BC446*$BC446)</f>
        <v/>
      </c>
      <c r="BF446" s="3" t="str" cm="1">
        <f t="array" aca="1" ref="BF446" ca="1">IF(NOT(ISNUMBER(INDEX($A:$A,LOOKUP(2,1/($A$1:INDIRECT("$A$"&amp;ROW($A446))&lt;&gt;""),ROW($A$1:INDIRECT("$A$"&amp;ROW($A446)))),1))),"",
$BD446*$BD446)</f>
        <v/>
      </c>
      <c r="BG446" s="3" t="str" cm="1">
        <f t="array" aca="1" ref="BG446" ca="1">IF(NOT(ISNUMBER(INDEX($A:$A,LOOKUP(2,1/($A$1:INDIRECT("$A$"&amp;ROW($A446))&lt;&gt;""),ROW($A$1:INDIRECT("$A$"&amp;ROW($A446)))),1))),"",
_xlfn.FLOOR.MATH(1.5*_xlfn.FLOOR.MATH($AZ446*BA446/5)))</f>
        <v/>
      </c>
      <c r="BH446" s="3" t="str" cm="1">
        <f t="array" aca="1" ref="BH446" ca="1">IF(NOT(ISNUMBER(INDEX($A:$A, LOOKUP(2, 1 / ($A$1:INDIRECT("$A$"&amp;ROW($A446)) &lt;&gt; ""),ROW($A$1:INDIRECT("$A$"&amp;ROW($A446)))), 1))), "",
_xlfn.FLOOR.MATH($BG446/IF(OR(INDIRECT("$C$"&amp;LOOKUP(2, 1 / ($AY$1:INDIRECT("$AY$"&amp;ROW($AY446)-1) &lt;&gt; ""),ROW($AY$1:INDIRECT("$AY$"&amp;ROW($AY446)-1))))="Multi",
INDIRECT("$C$"&amp;LOOKUP(2, 1 / ($AY$1:INDIRECT("$AY$"&amp;ROW($AY446)-1) &lt;&gt; ""),ROW($AY$1:INDIRECT("$AY$"&amp;ROW($AY446)-1))))="Double"),2,1)))</f>
        <v/>
      </c>
      <c r="BI446" s="3" t="str" cm="1">
        <f t="array" aca="1" ref="BI446" ca="1">IF(NOT(ISNUMBER(INDEX($A:$A,LOOKUP(2,1/($A$1:INDIRECT("$A$"&amp;ROW($A446))&lt;&gt;""),ROW($A$1:INDIRECT("$A$"&amp;ROW($A446)))),1))),"",
VLOOKUP($BC446,GameFreakSQRT!$A$1:$B$200,2,FALSE))</f>
        <v/>
      </c>
      <c r="BJ446" s="3" t="str" cm="1">
        <f t="array" aca="1" ref="BJ446" ca="1">IF(NOT(ISNUMBER(INDEX($A:$A,LOOKUP(2,1/($A$1:INDIRECT("$A$"&amp;ROW($A446))&lt;&gt;""),ROW($A$1:INDIRECT("$A$"&amp;ROW($A446)))),1))),"",
VLOOKUP($BD446,GameFreakSQRT!$A$1:$B$200,2,FALSE))</f>
        <v/>
      </c>
      <c r="BK446" s="3" t="str" cm="1">
        <f t="array" aca="1" ref="BK446" ca="1">IF(NOT(ISNUMBER(INDEX($A:$A,LOOKUP(2,1/($A$1:INDIRECT("$A$"&amp;ROW($A446))&lt;&gt;""),ROW($A$1:INDIRECT("$A$"&amp;ROW($A446)))),1))),"",
_xlfn.FLOOR.MATH((($BI446*$BE446)*$BH446)/($BJ446*$BF446))+1)</f>
        <v/>
      </c>
      <c r="BL446" s="3" t="str" cm="1">
        <f t="array" aca="1" ref="BL446" ca="1">IF(NOT(ISNUMBER(INDEX($A:$A,LOOKUP(2,1/($A$1:INDIRECT("$A$"&amp;ROW($A446))&lt;&gt;""),ROW($A$1:INDIRECT("$A$"&amp;ROW($A446)))),1))),"",
_xlfn.FLOOR.MATH($BK446*IF(NOT(INDIRECT("$Z$"&amp;LOOKUP(2, 1 / ($AY$1:INDIRECT("$AY$"&amp;ROW($AY446)-1) &lt;&gt; ""),ROW($AY$1:INDIRECT("$AY$"&amp;ROW($AY446)-1))))=""),1.5,1)))</f>
        <v/>
      </c>
      <c r="BM446" s="3" t="str" cm="1">
        <f t="array" aca="1" ref="BM446" ca="1">IF(NOT(ISNUMBER(INDEX($A:$A, LOOKUP(2, 1 / ($A$1:INDIRECT("$A$"&amp;ROW($A446)) &lt;&gt; ""),ROW($A$1:INDIRECT("$A$"&amp;ROW($A446)))), 1))), "",
INDIRECT("$Y$"&amp;LOOKUP(2, 1 / ($AY$1:INDIRECT("$AY$"&amp;ROW($AY446)-1) &lt;&gt; ""),ROW($AY$1:INDIRECT("$AY$"&amp;ROW($AY446)-1)))))</f>
        <v/>
      </c>
      <c r="BN446" s="3" t="str">
        <f t="shared" ca="1" si="37"/>
        <v/>
      </c>
    </row>
    <row r="447" spans="1:66" x14ac:dyDescent="0.45">
      <c r="A447" s="69">
        <v>99</v>
      </c>
      <c r="B447" s="69" t="s">
        <v>57</v>
      </c>
      <c r="C447" s="69" t="s">
        <v>46</v>
      </c>
      <c r="D447" s="69" t="s">
        <v>714</v>
      </c>
      <c r="E447" s="69" t="s">
        <v>48</v>
      </c>
      <c r="F447" s="56">
        <v>1</v>
      </c>
      <c r="G447" s="2" t="s">
        <v>579</v>
      </c>
      <c r="H447" s="2" t="s">
        <v>50</v>
      </c>
      <c r="I447" s="2">
        <v>43</v>
      </c>
      <c r="J447" s="2" t="s">
        <v>134</v>
      </c>
      <c r="K447" s="2" t="s">
        <v>158</v>
      </c>
      <c r="L447" s="2" t="s">
        <v>589</v>
      </c>
      <c r="M447" s="2" t="s">
        <v>142</v>
      </c>
      <c r="N447" s="2" t="s">
        <v>403</v>
      </c>
      <c r="O447" s="2" t="s">
        <v>484</v>
      </c>
      <c r="P447" s="2" t="s">
        <v>582</v>
      </c>
      <c r="Q447" s="2">
        <v>30</v>
      </c>
      <c r="R447" s="2">
        <f>_xlfn.FLOOR.MATH((((2*VLOOKUP(G447, 'EV and Base'!$A$1:$N$671, 9, FALSE))+$Q447)*$I447)/100)+$I447+10</f>
        <v>134</v>
      </c>
      <c r="S447" s="2">
        <f>_xlfn.FLOOR.MATH((_xlfn.FLOOR.MATH((((2*VLOOKUP($G447, 'EV and Base'!$A$1:$N$671, 10, FALSE))+$Q447)*$I447)/100)+5)*
IF(OR($J447="Lonely", $J447="Brave", $J447="Adamant", $J447="Naughty"), 1.1,
IF(OR($J447="Bold", $J447="Timid", $J447="Modest", $J447="Calm"), 0.9, 1)))</f>
        <v>118</v>
      </c>
      <c r="T447" s="2">
        <f>_xlfn.FLOOR.MATH((_xlfn.FLOOR.MATH((((2*VLOOKUP($G447, 'EV and Base'!$A$1:$N$671, 11, FALSE))+$Q447)*$I447)/100)+5)*
IF(OR($J447="Bold", $J447="Relaxed", $J447="Impish", $J447="Lax"), 1.1,
IF(OR($J447="Lonely", $J447="Hasty", $J447="Mild", $J447="Gentle"), 0.9, 1)))</f>
        <v>86</v>
      </c>
      <c r="U447" s="2">
        <f>_xlfn.FLOOR.MATH((_xlfn.FLOOR.MATH((((2*VLOOKUP($G447, 'EV and Base'!$A$1:$N$671, 12, FALSE))+$Q447)*$I447)/100)+5)*
IF(OR($J447="Modest", $J447="Mild", $J447="Quiet", $J447="Rash"), 1.1,
IF(OR($J447="Adamant", $J447="Impish", $J447="Jolly", $J447="Careful"), 0.9, 1)))</f>
        <v>65</v>
      </c>
      <c r="V447" s="2">
        <f>_xlfn.FLOOR.MATH((_xlfn.FLOOR.MATH((((2*VLOOKUP($G447, 'EV and Base'!$A$1:$N$671, 13, FALSE))+$Q447)*$I447)/100)+5)*
IF(OR($J447="Calm", $J447="Gentle", $J447="Sassy", $J447="Careful"), 1.1,
IF(OR($J447="Naughty", $J447="Lax", $J447="Naive", $J447="Rash"), 0.9, 1)))</f>
        <v>65</v>
      </c>
      <c r="W447" s="2">
        <f>_xlfn.FLOOR.MATH((_xlfn.FLOOR.MATH((((2*VLOOKUP($G447, 'EV and Base'!$A$1:$N$671, 14, FALSE))+$Q447)*$I447)/100)+5)*
IF(OR($J447="Timid", $J447="Hasty", $J447="Jolly", $J447="Naive"), 1.1,
IF(OR($J447="Brave", $J447="Relaxed", $J447="Quiet", $J447="Sassy"), 0.9, 1)))</f>
        <v>97</v>
      </c>
      <c r="X447" s="66">
        <v>4500</v>
      </c>
      <c r="Y447" s="1">
        <v>3028</v>
      </c>
      <c r="Z447" s="1">
        <v>1</v>
      </c>
      <c r="AA447" s="23" t="str" cm="1">
        <f t="array" aca="1" ref="AA447" ca="1">IF(NOT(ISNUMBER(INDEX($A:$A,LOOKUP(2,1/($A$1:INDIRECT("$A$"&amp;ROW($A447))&lt;&gt;""),ROW($A$1:INDIRECT("$A$"&amp;ROW($A447)))),1))),"",
IF(NOT(ISNUMBER($A447)),$AA446,
IF($AB447&lt;16,"Lillipup",
IF($AB447&lt;32,"Herdier",
"Stoutland"))))</f>
        <v>Stoutland</v>
      </c>
      <c r="AB447" s="25" cm="1">
        <f t="array" aca="1" ref="AB447" ca="1">IF(NOT(ISNUMBER(INDEX($A:$A, LOOKUP(2, 1 / ($A$1:INDIRECT("$A$"&amp;ROW($A447)) &lt;&gt; ""),ROW($A$1:INDIRECT("$A$"&amp;ROW($A447)))), 1))), "",
VLOOKUP($AY447,'Medium-Slow'!$A$1:$B$101,2,TRUE))</f>
        <v>56</v>
      </c>
      <c r="AC447" s="23" cm="1">
        <f t="array" aca="1" ref="AC447" ca="1">IF(NOT(ISNUMBER(INDEX($A:$A, LOOKUP(2, 1 / ($A$1:INDIRECT("$A$"&amp;ROW($A447)) &lt;&gt; ""),ROW($A$1:INDIRECT("$A$"&amp;ROW($A447)))), 1))), "",
INDEX($AC:$AC, LOOKUP(2, 1 / ($AC$1:INDIRECT("$AC$"&amp;ROW($AC447)-1) &lt;&gt; ""),ROW($AC$1:INDIRECT("$AC$"&amp;ROW($AC447)-1))), 1)+
IF(INDEX($AC:$AC, LOOKUP(2, 1 / ($AC$1:INDIRECT("$AC$"&amp;ROW($AC447)-1) &lt;&gt; ""),ROW($AC$1:INDIRECT("$AC$"&amp;ROW($AC447)-1))), 1)+
INDEX($AD:$AD, LOOKUP(2, 1 / ($AD$1:INDIRECT("$AD$"&amp;ROW($AD447)-1) &lt;&gt; ""),ROW($AD$1:INDIRECT("$AD$"&amp;ROW($AD447)-1))), 1)+
INDEX($AE:$AE, LOOKUP(2, 1 / ($AE$1:INDIRECT("$AE$"&amp;ROW($AE447)-1) &lt;&gt; ""),ROW($AE$1:INDIRECT("$AE$"&amp;ROW($AD447)-1))), 1)+
INDEX($AE:$AF, LOOKUP(2, 1 / ($AF$1:INDIRECT("$AF$"&amp;ROW($AF447)-1) &lt;&gt; ""),ROW($AF$1:INDIRECT("$AF$"&amp;ROW($AD447)-1))), 1)+
INDEX($AG:$AG, LOOKUP(2, 1 / ($AG$1:INDIRECT("$AG$"&amp;ROW($AG447)-1) &lt;&gt; ""),ROW($AG$1:INDIRECT("$AG$"&amp;ROW($AD447)-1))), 1)+
INDEX($AH:$AH, LOOKUP(2, 1 / ($AH$1:INDIRECT("$AH$"&amp;ROW($AH447)-1) &lt;&gt; ""),ROW($AH$1:INDIRECT("$AH$"&amp;ROW($AD447)-1))), 1)&gt;=510,0,
IF(INDEX($AC:$AC, LOOKUP(2, 1 / ($AC$1:INDIRECT("$AC$"&amp;ROW($AC447)-1) &lt;&gt; ""),ROW($AC$1:INDIRECT("$AC$"&amp;ROW($AC447)-1))), 1)&gt;=255,0,
VLOOKUP(INDIRECT("$G$"&amp;LOOKUP(2, 1 / ($AC$1:INDIRECT("$AC$"&amp;ROW($AC447)-1) &lt;&gt; ""),ROW($AC$1:INDIRECT("$AC$"&amp;ROW($AC447)-1)))), 'EV and Base'!$A$1:$N$671, 3, FALSE))))</f>
        <v>12</v>
      </c>
      <c r="AD447" s="2" cm="1">
        <f t="array" aca="1" ref="AD447" ca="1">IF(NOT(ISNUMBER(INDEX($A:$A, LOOKUP(2, 1 / ($A$1:INDIRECT("$A$"&amp;ROW($A447)) &lt;&gt; ""),ROW($A$1:INDIRECT("$A$"&amp;ROW($A447)))), 1))), "",
INDEX($AD:$AD, LOOKUP(2, 1 / ($AD$1:INDIRECT("$AD$"&amp;ROW($AD447)-1) &lt;&gt; ""),ROW($AD$1:INDIRECT("$AD$"&amp;ROW($AD447)-1))), 1)+
IF(INDEX($AC:$AC, LOOKUP(2, 1 / ($AC$1:INDIRECT("$AC$"&amp;ROW($AC447)-1) &lt;&gt; ""),ROW($AC$1:INDIRECT("$AC$"&amp;ROW($AC447)-1))), 1)+
INDEX($AD:$AD, LOOKUP(2, 1 / ($AD$1:INDIRECT("$AD$"&amp;ROW($AD447)-1) &lt;&gt; ""),ROW($AD$1:INDIRECT("$AD$"&amp;ROW($AD447)-1))), 1)+
INDEX($AE:$AE, LOOKUP(2, 1 / ($AE$1:INDIRECT("$AE$"&amp;ROW($AE447)-1) &lt;&gt; ""),ROW($AE$1:INDIRECT("$AE$"&amp;ROW($AD447)-1))), 1)+
INDEX($AE:$AF, LOOKUP(2, 1 / ($AF$1:INDIRECT("$AF$"&amp;ROW($AF447)-1) &lt;&gt; ""),ROW($AF$1:INDIRECT("$AF$"&amp;ROW($AD447)-1))), 1)+
INDEX($AG:$AG, LOOKUP(2, 1 / ($AG$1:INDIRECT("$AG$"&amp;ROW($AG447)-1) &lt;&gt; ""),ROW($AG$1:INDIRECT("$AG$"&amp;ROW($AD447)-1))), 1)+
INDEX($AH:$AH, LOOKUP(2, 1 / ($AH$1:INDIRECT("$AH$"&amp;ROW($AH447)-1) &lt;&gt; ""),ROW($AH$1:INDIRECT("$AH$"&amp;ROW($AD447)-1))), 1)&gt;=510,0,
IF(INDEX($AD:$AD, LOOKUP(2, 1 / ($AD$1:INDIRECT("$AD$"&amp;ROW($AD447)-1) &lt;&gt; ""),ROW($AD$1:INDIRECT("$AD$"&amp;ROW($AD447)-1))), 1)&gt;=255,0,
VLOOKUP(INDIRECT("$G$"&amp;LOOKUP(2, 1 / ($AD$1:INDIRECT("$AD$"&amp;ROW($AD447)-1) &lt;&gt; ""),ROW($AD$1:INDIRECT("$AD$"&amp;ROW($AD447)-1)))), 'EV and Base'!$A$1:$N$671, 4, FALSE))))</f>
        <v>152</v>
      </c>
      <c r="AE447" s="2" cm="1">
        <f t="array" aca="1" ref="AE447" ca="1">IF(NOT(ISNUMBER(INDEX($A:$A,LOOKUP(2,1/($A$1:INDIRECT("$A$"&amp;ROW($A447))&lt;&gt;""),ROW($A$1:INDIRECT("$A$"&amp;ROW($A447)))),1))),"",
INDEX($AE:$AE,LOOKUP(2,1/($AE$1:INDIRECT("$AE$"&amp;ROW($AE447)-1)&lt;&gt;""),ROW($AE$1:INDIRECT("$AE$"&amp;ROW($AE447)-1))),1)+
IF(INDEX($AC:$AC,LOOKUP(2,1/($AC$1:INDIRECT("$AC$"&amp;ROW($AC447)-1)&lt;&gt;""),ROW($AC$1:INDIRECT("$AC$"&amp;ROW($AC447)-1))),1)+
INDEX($AD:$AD,LOOKUP(2,1/($AD$1:INDIRECT("$AD$"&amp;ROW($AD447)-1)&lt;&gt;""),ROW($AD$1:INDIRECT("$AD$"&amp;ROW($AD447)-1))),1)+
INDEX($AE:$AE,LOOKUP(2,1/($AE$1:INDIRECT("$AE$"&amp;ROW($AE447)-1)&lt;&gt;""),ROW($AE$1:INDIRECT("$AE$"&amp;ROW($AD447)-1))),1)+
INDEX($AE:$AF,LOOKUP(2,1/($AF$1:INDIRECT("$AF$"&amp;ROW($AF447)-1)&lt;&gt;""),ROW($AF$1:INDIRECT("$AF$"&amp;ROW($AD447)-1))),1)+
INDEX($AG:$AG,LOOKUP(2,1/($AG$1:INDIRECT("$AG$"&amp;ROW($AG447)-1)&lt;&gt;""),ROW($AG$1:INDIRECT("$AG$"&amp;ROW($AD447)-1))),1)+
INDEX($AH:$AH,LOOKUP(2,1/($AH$1:INDIRECT("$AH$"&amp;ROW($AH447)-1)&lt;&gt;""),ROW($AH$1:INDIRECT("$AH$"&amp;ROW($AD447)-1))),1)&gt;=510,0,
IF(INDEX($AE:$AE,LOOKUP(2,1/($AE$1:INDIRECT("$AE$"&amp;ROW($AE447)-1)&lt;&gt;""),ROW($AE$1:INDIRECT("$AE$"&amp;ROW($AE447)-1))),1)&gt;=255,0,
VLOOKUP(INDIRECT("$G$"&amp;LOOKUP(2,1/($AE$1:INDIRECT("$AE$"&amp;ROW($AE447)-1)&lt;&gt;""),ROW($AE$1:INDIRECT("$AE$"&amp;ROW($AE447)-1)))),'EV and Base'!$A$1:$N$671,5,FALSE))))</f>
        <v>11</v>
      </c>
      <c r="AF447" s="2" cm="1">
        <f t="array" aca="1" ref="AF447" ca="1">IF(NOT(ISNUMBER(INDEX($A:$A, LOOKUP(2, 1 / ($A$1:INDIRECT("$A$"&amp;ROW($A447)) &lt;&gt; ""),ROW($A$1:INDIRECT("$A$"&amp;ROW($A447)))), 1))), "",
INDEX($AF:$AF, LOOKUP(2, 1 / ($AF$1:INDIRECT("$AF$"&amp;ROW($AF447)-1) &lt;&gt; ""),ROW($AF$1:INDIRECT("$AF$"&amp;ROW($AF447)-1))), 1)+
IF(INDEX($AC:$AC, LOOKUP(2, 1 / ($AC$1:INDIRECT("$AC$"&amp;ROW($AC447)-1) &lt;&gt; ""),ROW($AC$1:INDIRECT("$AC$"&amp;ROW($AC447)-1))), 1)+
INDEX($AD:$AD, LOOKUP(2, 1 / ($AD$1:INDIRECT("$AD$"&amp;ROW($AD447)-1) &lt;&gt; ""),ROW($AD$1:INDIRECT("$AD$"&amp;ROW($AD447)-1))), 1)+
INDEX($AE:$AE, LOOKUP(2, 1 / ($AE$1:INDIRECT("$AE$"&amp;ROW($AE447)-1) &lt;&gt; ""),ROW($AE$1:INDIRECT("$AE$"&amp;ROW($AD447)-1))), 1)+
INDEX($AE:$AF, LOOKUP(2, 1 / ($AF$1:INDIRECT("$AF$"&amp;ROW($AF447)-1) &lt;&gt; ""),ROW($AF$1:INDIRECT("$AF$"&amp;ROW($AD447)-1))), 1)+
INDEX($AG:$AG, LOOKUP(2, 1 / ($AG$1:INDIRECT("$AG$"&amp;ROW($AG447)-1) &lt;&gt; ""),ROW($AG$1:INDIRECT("$AG$"&amp;ROW($AD447)-1))), 1)+
INDEX($AH:$AH, LOOKUP(2, 1 / ($AH$1:INDIRECT("$AH$"&amp;ROW($AH447)-1) &lt;&gt; ""),ROW($AH$1:INDIRECT("$AH$"&amp;ROW($AD447)-1))), 1)&gt;=510,0,
IF(INDEX($AF:$AF, LOOKUP(2, 1 / ($AF$1:INDIRECT("$AF$"&amp;ROW($AF447)-1) &lt;&gt; ""),ROW($AF$1:INDIRECT("$AF$"&amp;ROW($AF447)-1))), 1)&gt;=255,0,
VLOOKUP(INDIRECT("$G$"&amp;LOOKUP(2, 1 / ($AF$1:INDIRECT("$AF$"&amp;ROW($AF447)-1) &lt;&gt; ""),ROW($AF$1:INDIRECT("$AF$"&amp;ROW($AF447)-1)))), 'EV and Base'!$A$1:$N$671, 6, FALSE))))</f>
        <v>24</v>
      </c>
      <c r="AG447" s="2" cm="1">
        <f t="array" aca="1" ref="AG447" ca="1">IF(NOT(ISNUMBER(INDEX($A:$A, LOOKUP(2, 1 / ($A$1:INDIRECT("$A$"&amp;ROW($A447)) &lt;&gt; ""),ROW($A$1:INDIRECT("$A$"&amp;ROW($A447)))), 1))), "",
INDEX($AG:$AG, LOOKUP(2, 1 / ($AG$1:INDIRECT("$AG$"&amp;ROW($AG447)-1) &lt;&gt; ""),ROW($AG$1:INDIRECT("$AG$"&amp;ROW($AG447)-1))), 1)+
IF(INDEX($AC:$AC, LOOKUP(2, 1 / ($AC$1:INDIRECT("$AC$"&amp;ROW($AC447)-1) &lt;&gt; ""),ROW($AC$1:INDIRECT("$AC$"&amp;ROW($AC447)-1))), 1)+
INDEX($AD:$AD, LOOKUP(2, 1 / ($AD$1:INDIRECT("$AD$"&amp;ROW($AD447)-1) &lt;&gt; ""),ROW($AD$1:INDIRECT("$AD$"&amp;ROW($AD447)-1))), 1)+
INDEX($AE:$AE, LOOKUP(2, 1 / ($AE$1:INDIRECT("$AE$"&amp;ROW($AE447)-1) &lt;&gt; ""),ROW($AE$1:INDIRECT("$AE$"&amp;ROW($AD447)-1))), 1)+
INDEX($AE:$AF, LOOKUP(2, 1 / ($AF$1:INDIRECT("$AF$"&amp;ROW($AF447)-1) &lt;&gt; ""),ROW($AF$1:INDIRECT("$AF$"&amp;ROW($AD447)-1))), 1)+
INDEX($AG:$AG, LOOKUP(2, 1 / ($AG$1:INDIRECT("$AG$"&amp;ROW($AG447)-1) &lt;&gt; ""),ROW($AG$1:INDIRECT("$AG$"&amp;ROW($AD447)-1))), 1)+
INDEX($AH:$AH, LOOKUP(2, 1 / ($AH$1:INDIRECT("$AH$"&amp;ROW($AH447)-1) &lt;&gt; ""),ROW($AH$1:INDIRECT("$AH$"&amp;ROW($AD447)-1))), 1)&gt;=510,0,
IF(INDEX($AG:$AG, LOOKUP(2, 1 / ($AG$1:INDIRECT("$AG$"&amp;ROW($AG447)-1) &lt;&gt; ""),ROW($AG$1:INDIRECT("$AG$"&amp;ROW($AG447)-1))), 1)&gt;=255,0,
VLOOKUP(INDIRECT("$G$"&amp;LOOKUP(2, 1 / ($AG$1:INDIRECT("$AG$"&amp;ROW($AG447)-1) &lt;&gt; ""),ROW($AG$1:INDIRECT("$AG$"&amp;ROW($AG447)-1)))), 'EV and Base'!$A$1:$N$671, 7, FALSE))))</f>
        <v>6</v>
      </c>
      <c r="AH447" s="24" cm="1">
        <f t="array" aca="1" ref="AH447" ca="1">IF(NOT(ISNUMBER(INDEX($A:$A,LOOKUP(2,1/($A$1:INDIRECT("$A$"&amp;ROW($A447))&lt;&gt;""),ROW($A$1:INDIRECT("$A$"&amp;ROW($A447)))),1))),"",
INDEX($AH:$AH,LOOKUP(2,1/($AH$1:INDIRECT("$AH$"&amp;ROW($AH447)-1)&lt;&gt;""),ROW($AH$1:INDIRECT("$AH$"&amp;ROW($AH447)-1))),1)+
IF(INDEX($AC:$AC,LOOKUP(2,1/($AC$1:INDIRECT("$AC$"&amp;ROW($AC447)-1)&lt;&gt;""),ROW($AC$1:INDIRECT("$AC$"&amp;ROW($AC447)-1))),1)+
INDEX($AD:$AD,LOOKUP(2,1/($AD$1:INDIRECT("$AD$"&amp;ROW($AD447)-1)&lt;&gt;""),ROW($AD$1:INDIRECT("$AD$"&amp;ROW($AD447)-1))),1)+
INDEX($AE:$AE,LOOKUP(2,1/($AE$1:INDIRECT("$AE$"&amp;ROW($AE447)-1)&lt;&gt;""),ROW($AE$1:INDIRECT("$AE$"&amp;ROW($AD447)-1))),1)+
INDEX($AE:$AF,LOOKUP(2,1/($AF$1:INDIRECT("$AF$"&amp;ROW($AF447)-1)&lt;&gt;""),ROW($AF$1:INDIRECT("$AF$"&amp;ROW($AD447)-1))),1)+
INDEX($AG:$AG,LOOKUP(2,1/($AG$1:INDIRECT("$AG$"&amp;ROW($AG447)-1)&lt;&gt;""),ROW($AG$1:INDIRECT("$AG$"&amp;ROW($AD447)-1))),1)+
INDEX($AH:$AH,LOOKUP(2,1/($AH$1:INDIRECT("$AH$"&amp;ROW($AH447)-1)&lt;&gt;""),ROW($AH$1:INDIRECT("$AH$"&amp;ROW($AD447)-1))),1)&gt;=510,0,
IF(INDEX($AH:$AH,LOOKUP(2,1/($AH$1:INDIRECT("$AH$"&amp;ROW($AH447)-1)&lt;&gt;""),ROW($AH$1:INDIRECT("$AH$"&amp;ROW($AH447)-1))),1)&gt;=255,0,
VLOOKUP(INDIRECT("$G$"&amp;LOOKUP(2,1/($AH$1:INDIRECT("$AH$"&amp;ROW($AH447)-1)&lt;&gt;""),ROW($AH$1:INDIRECT("$AH$"&amp;ROW($AH447)-1)))),'EV and Base'!$A$1:$N$671,8,FALSE))))</f>
        <v>76</v>
      </c>
      <c r="AI447" s="29" cm="1">
        <f t="array" aca="1" ref="AI447" ca="1">IF(NOT(ISNUMBER(INDEX($A:$A,LOOKUP(2,1/($A$1:INDIRECT("$A$"&amp;ROW($A447))&lt;&gt;""),ROW($A$1:INDIRECT("$A$"&amp;ROW($A447)))),1))),"",
ROUNDDOWN((((2*VLOOKUP($AA447,'EV and Base'!$A$1:$N$671,9,FALSE))+31+ROUNDDOWN($AC447/4,0))*$AB447)/100,0)+$AB447+10)</f>
        <v>180</v>
      </c>
      <c r="AJ447" s="21" cm="1">
        <f t="array" aca="1" ref="AJ447" ca="1">IF(NOT(ISNUMBER(INDEX($A:$A, LOOKUP(2, 1 / ($A$1:INDIRECT("$A$"&amp;ROW($A447)) &lt;&gt; ""),ROW($A$1:INDIRECT("$A$"&amp;ROW($A447)))), 1))), "",
ROUNDDOWN((ROUNDDOWN((((2*VLOOKUP($AA447, 'EV and Base'!$A$1:$N$671, 10, FALSE))+31+ROUNDDOWN($AD447/4, 0))*$AB447)/100, 0)+5)*1.1, 0))</f>
        <v>170</v>
      </c>
      <c r="AK447" s="21" t="str" cm="1">
        <f t="array" aca="1" ref="AK447" ca="1">IF(NOT(ISNUMBER(INDEX($A:$A, LOOKUP(2, 1 / ($A$1:INDIRECT("$A$"&amp;ROW($A447)) &lt;&gt; ""),ROW($A$1:INDIRECT("$A$"&amp;ROW($A447)))), 1))), "",
ROUNDDOWN((ROUNDDOWN((((2*VLOOKUP($AA447, 'EV and Base'!$A$1:$N$671, 11, FALSE))+30+ROUNDDOWN($AE447/4, 0))*$AB447)/100, 0)+5), 0)
&amp;"-"&amp;
ROUNDDOWN((ROUNDDOWN((((2*VLOOKUP($AA447, 'EV and Base'!$A$1:$N$671, 11, FALSE))+31+ROUNDDOWN($AE447/4, 0))*$AB447)/100, 0)+5), 0))</f>
        <v>123-124</v>
      </c>
      <c r="AL447" s="21" t="str" cm="1">
        <f t="array" aca="1" ref="AL447" ca="1">IF(NOT(ISNUMBER(INDEX($A:$A, LOOKUP(2, 1 / ($A$1:INDIRECT("$A$"&amp;ROW($A447)) &lt;&gt; ""),ROW($A$1:INDIRECT("$A$"&amp;ROW($A447)))), 1))), "",
ROUNDDOWN((ROUNDDOWN((((2*VLOOKUP($AA447, 'EV and Base'!$A$1:$N$671, 12, FALSE))+0+ROUNDDOWN($AF447/4, 0))*$AB447)/100, 0)+5)*0.9, 0)
&amp;"-"&amp;
ROUNDDOWN((ROUNDDOWN((((2*VLOOKUP($AA447, 'EV and Base'!$A$1:$N$671, 12, FALSE))+31+ROUNDDOWN($AF447/4, 0))*$AB447)/100, 0)+5)*0.9, 0))</f>
        <v>52-68</v>
      </c>
      <c r="AM447" s="21" t="str" cm="1">
        <f t="array" aca="1" ref="AM447" ca="1">IF(NOT(ISNUMBER(INDEX($A:$A, LOOKUP(2, 1 / ($A$1:INDIRECT("$A$"&amp;ROW($A447)) &lt;&gt; ""),ROW($A$1:INDIRECT("$A$"&amp;ROW($A447)))), 1))), "",
ROUNDDOWN((ROUNDDOWN((((2*VLOOKUP($AA447, 'EV and Base'!$A$1:$N$671, 13, FALSE))+30+ROUNDDOWN($AG447/4, 0))*$AB447)/100, 0)+5), 0)
&amp;"-"&amp;
ROUNDDOWN((ROUNDDOWN((((2*VLOOKUP($AA447, 'EV and Base'!$A$1:$N$671, 13, FALSE))+31+ROUNDDOWN($AG447/4, 0))*$AB447)/100, 0)+5), 0))</f>
        <v>123-123</v>
      </c>
      <c r="AN447" s="25" cm="1">
        <f t="array" aca="1" ref="AN447" ca="1">IF(NOT(ISNUMBER(INDEX($A:$A, LOOKUP(2, 1 / ($A$1:INDIRECT("$A$"&amp;ROW($A447)) &lt;&gt; ""),ROW($A$1:INDIRECT("$A$"&amp;ROW($A447)))), 1))), "",
ROUNDDOWN((ROUNDDOWN((((2*VLOOKUP($AA447, 'EV and Base'!$A$1:$N$671, 14, FALSE))+31+ROUNDDOWN($AH447/4, 0))*$AB447)/100, 0)+5), 0))</f>
        <v>122</v>
      </c>
      <c r="AO447" s="23" cm="1">
        <f t="array" aca="1" ref="AO447" ca="1">IF(NOT(ISNUMBER(INDEX($A:$A, LOOKUP(2, 1 / ($A$1:INDIRECT("$A$"&amp;ROW($A447)) &lt;&gt; ""),ROW($A$1:INDIRECT("$A$"&amp;ROW($A447)))), 1))), "",
ROUNDDOWN((((2*VLOOKUP($AA447, 'EV and Base'!$A$1:$N$671, 9, FALSE))+31+ROUNDDOWN($AC447/4, 0))*$AB447)/100, 0)+$AB447+10)</f>
        <v>180</v>
      </c>
      <c r="AP447" s="2" cm="1">
        <f t="array" aca="1" ref="AP447" ca="1">IF(NOT(ISNUMBER(INDEX($A:$A, LOOKUP(2, 1 / ($A$1:INDIRECT("$A$"&amp;ROW($A447)) &lt;&gt; ""),ROW($A$1:INDIRECT("$A$"&amp;ROW($A447)))), 1))), "",
ROUNDDOWN((ROUNDDOWN((((2*VLOOKUP($AA447, 'EV and Base'!$A$1:$N$671, 10, FALSE))+31+ROUNDDOWN($AD447/4, 0))*$AB447)/100, 0)+5)*1.1, 0))</f>
        <v>170</v>
      </c>
      <c r="AQ447" s="2" cm="1">
        <f t="array" aca="1" ref="AQ447" ca="1">IF(NOT(ISNUMBER(INDEX($A:$A, LOOKUP(2, 1 / ($A$1:INDIRECT("$A$"&amp;ROW($A447)) &lt;&gt; ""),ROW($A$1:INDIRECT("$A$"&amp;ROW($A447)))), 1))), "",
ROUNDDOWN((ROUNDDOWN((((2*VLOOKUP($AA447, 'EV and Base'!$A$1:$N$671, 11, FALSE))+$AV$2+ROUNDDOWN($AE447/4, 0))*$AB447)/100, 0)+5), 0))</f>
        <v>124</v>
      </c>
      <c r="AR447" s="22" cm="1">
        <f t="array" aca="1" ref="AR447" ca="1">IF(NOT(ISNUMBER(INDEX($A:$A, LOOKUP(2, 1 / ($A$1:INDIRECT("$A$"&amp;ROW($A447)) &lt;&gt; ""),ROW($A$1:INDIRECT("$A$"&amp;ROW($A447)))), 1))), "",
ROUNDDOWN((ROUNDDOWN((((2*VLOOKUP($AA447, 'EV and Base'!$A$1:$N$671, 12, FALSE))+$AW$2+ROUNDDOWN($AF447/4, 0))*$AB447)/100, 0)+5)*0.9, 0))</f>
        <v>61</v>
      </c>
      <c r="AS447" s="2" cm="1">
        <f t="array" aca="1" ref="AS447" ca="1">IF(NOT(ISNUMBER(INDEX($A:$A, LOOKUP(2, 1 / ($A$1:INDIRECT("$A$"&amp;ROW($A447)) &lt;&gt; ""),ROW($A$1:INDIRECT("$A$"&amp;ROW($A447)))), 1))), "",
ROUNDDOWN((ROUNDDOWN((((2*VLOOKUP($AA447, 'EV and Base'!$A$1:$N$671, 13, FALSE))+$AX$2+ROUNDDOWN($AG447/4, 0))*$AB447)/100, 0)+5), 0))</f>
        <v>123</v>
      </c>
      <c r="AT447" s="24" cm="1">
        <f t="array" aca="1" ref="AT447" ca="1">IF(NOT(ISNUMBER(INDEX($A:$A, LOOKUP(2, 1 / ($A$1:INDIRECT("$A$"&amp;ROW($A447)) &lt;&gt; ""),ROW($A$1:INDIRECT("$A$"&amp;ROW($A447)))), 1))), "",
ROUNDDOWN((ROUNDDOWN((((2*VLOOKUP($AA447, 'EV and Base'!$A$1:$N$671, 14, FALSE))+31+ROUNDDOWN($AH447/4, 0))*$AB447)/100, 0)+5), 0))</f>
        <v>122</v>
      </c>
      <c r="AU447" s="28">
        <v>255</v>
      </c>
      <c r="AY447" cm="1">
        <f t="array" aca="1" ref="AY447" ca="1">IF(NOT(ISNUMBER(INDEX($A:$A,LOOKUP(2,1/($A$1:INDIRECT("$A$"&amp;ROW($A447))&lt;&gt;""),ROW($A$1:INDIRECT("$A$"&amp;ROW($A447)))),1))),"",
INDEX($AY:$AY,LOOKUP(2,1/($AY$1:INDIRECT("$AY$"&amp;ROW($AY447)-1)&lt;&gt;""),ROW($AY$1:INDIRECT("$AY$"&amp;ROW($AY447)-1))),1)+$BL447)</f>
        <v>174893</v>
      </c>
      <c r="AZ447" s="3" cm="1">
        <f t="array" aca="1" ref="AZ447" ca="1">IF(NOT(ISNUMBER(INDEX($A:$A, LOOKUP(2, 1 / ($A$1:INDIRECT("$A$"&amp;ROW($A447)) &lt;&gt; ""),ROW($A$1:INDIRECT("$A$"&amp;ROW($A447)))), 1))), "",
VLOOKUP(INDIRECT("$G$"&amp;LOOKUP(2, 1 / ($AY$1:INDIRECT("$AY$"&amp;ROW($AY447)-1) &lt;&gt; ""),ROW($AY$1:INDIRECT("$AY$"&amp;ROW($AY447)-1)))),'EV and Base'!A370:N1040,2,FALSE))</f>
        <v>243</v>
      </c>
      <c r="BA447" s="3" cm="1">
        <f t="array" aca="1" ref="BA447" ca="1">IF(NOT(ISNUMBER(INDEX($A:$A, LOOKUP(2, 1 / ($A$1:INDIRECT("$A$"&amp;ROW($A447)) &lt;&gt; ""),ROW($A$1:INDIRECT("$A$"&amp;ROW($A447)))), 1))), "",
INDIRECT("$I$"&amp;LOOKUP(2, 1 / ($AY$1:INDIRECT("$AY$"&amp;ROW($AY447)-1) &lt;&gt; ""),ROW($AY$1:INDIRECT("$AY$"&amp;ROW($AY447)-1)))))</f>
        <v>43</v>
      </c>
      <c r="BB447" s="1" cm="1">
        <f t="array" aca="1" ref="BB447" ca="1">IF(NOT(ISNUMBER(INDEX($A:$A, LOOKUP(2, 1 / ($A$1:INDIRECT("$A$"&amp;ROW($A447)) &lt;&gt; ""),ROW($A$1:INDIRECT("$A$"&amp;ROW($A447)))), 1))), "",
INDIRECT("$AB$"&amp;LOOKUP(2, 1 / ($AY$1:INDIRECT("$AY$"&amp;ROW($AY447)-1) &lt;&gt; ""),ROW($AY$1:INDIRECT("$AY$"&amp;ROW($AY447)-1)))))</f>
        <v>56</v>
      </c>
      <c r="BC447" s="3" cm="1">
        <f t="array" aca="1" ref="BC447" ca="1">IF(NOT(ISNUMBER(INDEX($A:$A,LOOKUP(2,1/($A$1:INDIRECT("$A$"&amp;ROW($A447))&lt;&gt;""),ROW($A$1:INDIRECT("$A$"&amp;ROW($A447)))),1))),"",
$BA447+$BA447+10)</f>
        <v>96</v>
      </c>
      <c r="BD447" s="3" cm="1">
        <f t="array" aca="1" ref="BD447" ca="1">IF(NOT(ISNUMBER(INDEX($A:$A,LOOKUP(2,1/($A$1:INDIRECT("$A$"&amp;ROW($A447))&lt;&gt;""),ROW($A$1:INDIRECT("$A$"&amp;ROW($A447)))),1))),"",
$BA447+$BB447+10)</f>
        <v>109</v>
      </c>
      <c r="BE447" s="3" cm="1">
        <f t="array" aca="1" ref="BE447" ca="1">IF(NOT(ISNUMBER(INDEX($A:$A,LOOKUP(2,1/($A$1:INDIRECT("$A$"&amp;ROW($A447))&lt;&gt;""),ROW($A$1:INDIRECT("$A$"&amp;ROW($A447)))),1))),"",
$BC447*$BC447)</f>
        <v>9216</v>
      </c>
      <c r="BF447" s="3" cm="1">
        <f t="array" aca="1" ref="BF447" ca="1">IF(NOT(ISNUMBER(INDEX($A:$A,LOOKUP(2,1/($A$1:INDIRECT("$A$"&amp;ROW($A447))&lt;&gt;""),ROW($A$1:INDIRECT("$A$"&amp;ROW($A447)))),1))),"",
$BD447*$BD447)</f>
        <v>11881</v>
      </c>
      <c r="BG447" s="3" cm="1">
        <f t="array" aca="1" ref="BG447" ca="1">IF(NOT(ISNUMBER(INDEX($A:$A,LOOKUP(2,1/($A$1:INDIRECT("$A$"&amp;ROW($A447))&lt;&gt;""),ROW($A$1:INDIRECT("$A$"&amp;ROW($A447)))),1))),"",
_xlfn.FLOOR.MATH(1.5*_xlfn.FLOOR.MATH($AZ447*BA447/5)))</f>
        <v>3133</v>
      </c>
      <c r="BH447" s="3" cm="1">
        <f t="array" aca="1" ref="BH447" ca="1">IF(NOT(ISNUMBER(INDEX($A:$A, LOOKUP(2, 1 / ($A$1:INDIRECT("$A$"&amp;ROW($A447)) &lt;&gt; ""),ROW($A$1:INDIRECT("$A$"&amp;ROW($A447)))), 1))), "",
_xlfn.FLOOR.MATH($BG447/IF(OR(INDIRECT("$C$"&amp;LOOKUP(2, 1 / ($AY$1:INDIRECT("$AY$"&amp;ROW($AY447)-1) &lt;&gt; ""),ROW($AY$1:INDIRECT("$AY$"&amp;ROW($AY447)-1))))="Multi",
INDIRECT("$C$"&amp;LOOKUP(2, 1 / ($AY$1:INDIRECT("$AY$"&amp;ROW($AY447)-1) &lt;&gt; ""),ROW($AY$1:INDIRECT("$AY$"&amp;ROW($AY447)-1))))="Double"),2,1)))</f>
        <v>3133</v>
      </c>
      <c r="BI447" s="3" cm="1">
        <f t="array" aca="1" ref="BI447" ca="1">IF(NOT(ISNUMBER(INDEX($A:$A,LOOKUP(2,1/($A$1:INDIRECT("$A$"&amp;ROW($A447))&lt;&gt;""),ROW($A$1:INDIRECT("$A$"&amp;ROW($A447)))),1))),"",
VLOOKUP($BC447,GameFreakSQRT!$A$1:$B$200,2,FALSE))</f>
        <v>40132</v>
      </c>
      <c r="BJ447" s="3" cm="1">
        <f t="array" aca="1" ref="BJ447" ca="1">IF(NOT(ISNUMBER(INDEX($A:$A,LOOKUP(2,1/($A$1:INDIRECT("$A$"&amp;ROW($A447))&lt;&gt;""),ROW($A$1:INDIRECT("$A$"&amp;ROW($A447)))),1))),"",
VLOOKUP($BD447,GameFreakSQRT!$A$1:$B$200,2,FALSE))</f>
        <v>42763</v>
      </c>
      <c r="BK447" s="3" cm="1">
        <f t="array" aca="1" ref="BK447" ca="1">IF(NOT(ISNUMBER(INDEX($A:$A,LOOKUP(2,1/($A$1:INDIRECT("$A$"&amp;ROW($A447))&lt;&gt;""),ROW($A$1:INDIRECT("$A$"&amp;ROW($A447)))),1))),"",
_xlfn.FLOOR.MATH((($BI447*$BE447)*$BH447)/($BJ447*$BF447))+1)</f>
        <v>2281</v>
      </c>
      <c r="BL447" s="3" cm="1">
        <f t="array" aca="1" ref="BL447" ca="1">IF(NOT(ISNUMBER(INDEX($A:$A,LOOKUP(2,1/($A$1:INDIRECT("$A$"&amp;ROW($A447))&lt;&gt;""),ROW($A$1:INDIRECT("$A$"&amp;ROW($A447)))),1))),"",
_xlfn.FLOOR.MATH($BK447*IF(NOT(INDIRECT("$Z$"&amp;LOOKUP(2, 1 / ($AY$1:INDIRECT("$AY$"&amp;ROW($AY447)-1) &lt;&gt; ""),ROW($AY$1:INDIRECT("$AY$"&amp;ROW($AY447)-1))))=""),1.5,1)))</f>
        <v>3421</v>
      </c>
      <c r="BM447" s="3" cm="1">
        <f t="array" aca="1" ref="BM447" ca="1">IF(NOT(ISNUMBER(INDEX($A:$A, LOOKUP(2, 1 / ($A$1:INDIRECT("$A$"&amp;ROW($A447)) &lt;&gt; ""),ROW($A$1:INDIRECT("$A$"&amp;ROW($A447)))), 1))), "",
INDIRECT("$Y$"&amp;LOOKUP(2, 1 / ($AY$1:INDIRECT("$AY$"&amp;ROW($AY447)-1) &lt;&gt; ""),ROW($AY$1:INDIRECT("$AY$"&amp;ROW($AY447)-1)))))</f>
        <v>3421</v>
      </c>
      <c r="BN447" s="3" t="b">
        <f t="shared" ca="1" si="37"/>
        <v>1</v>
      </c>
    </row>
    <row r="448" spans="1:66" x14ac:dyDescent="0.45">
      <c r="A448" s="69"/>
      <c r="B448" s="69"/>
      <c r="C448" s="69"/>
      <c r="D448" s="69"/>
      <c r="E448" s="69"/>
      <c r="F448" s="56">
        <v>4</v>
      </c>
      <c r="G448" s="2" t="s">
        <v>735</v>
      </c>
      <c r="H448" s="2" t="s">
        <v>50</v>
      </c>
      <c r="I448" s="2">
        <v>45</v>
      </c>
      <c r="J448" s="2" t="s">
        <v>59</v>
      </c>
      <c r="K448" s="2" t="s">
        <v>60</v>
      </c>
      <c r="L448" s="2" t="s">
        <v>590</v>
      </c>
      <c r="M448" s="2" t="s">
        <v>185</v>
      </c>
      <c r="N448" s="2" t="s">
        <v>591</v>
      </c>
      <c r="O448" s="2" t="s">
        <v>154</v>
      </c>
      <c r="P448" s="2" t="s">
        <v>736</v>
      </c>
      <c r="Q448" s="2">
        <v>30</v>
      </c>
      <c r="R448" s="2">
        <f>_xlfn.FLOOR.MATH((((2*VLOOKUP(G448, 'EV and Base'!$A$1:$N$671, 9, FALSE))+$Q448)*$I448)/100)+$I448+10</f>
        <v>167</v>
      </c>
      <c r="S448" s="2">
        <f>_xlfn.FLOOR.MATH((_xlfn.FLOOR.MATH((((2*VLOOKUP($G448, 'EV and Base'!$A$1:$N$671, 10, FALSE))+$Q448)*$I448)/100)+5)*
IF(OR($J448="Lonely", $J448="Brave", $J448="Adamant", $J448="Naughty"), 1.1,
IF(OR($J448="Bold", $J448="Timid", $J448="Modest", $J448="Calm"), 0.9, 1)))</f>
        <v>129</v>
      </c>
      <c r="T448" s="2">
        <f>_xlfn.FLOOR.MATH((_xlfn.FLOOR.MATH((((2*VLOOKUP($G448, 'EV and Base'!$A$1:$N$671, 11, FALSE))+$Q448)*$I448)/100)+5)*
IF(OR($J448="Bold", $J448="Relaxed", $J448="Impish", $J448="Lax"), 1.1,
IF(OR($J448="Lonely", $J448="Hasty", $J448="Mild", $J448="Gentle"), 0.9, 1)))</f>
        <v>84</v>
      </c>
      <c r="U448" s="2">
        <f>_xlfn.FLOOR.MATH((_xlfn.FLOOR.MATH((((2*VLOOKUP($G448, 'EV and Base'!$A$1:$N$671, 12, FALSE))+$Q448)*$I448)/100)+5)*
IF(OR($J448="Modest", $J448="Mild", $J448="Quiet", $J448="Rash"), 1.1,
IF(OR($J448="Adamant", $J448="Impish", $J448="Jolly", $J448="Careful"), 0.9, 1)))</f>
        <v>97</v>
      </c>
      <c r="V448" s="2">
        <f>_xlfn.FLOOR.MATH((_xlfn.FLOOR.MATH((((2*VLOOKUP($G448, 'EV and Base'!$A$1:$N$671, 13, FALSE))+$Q448)*$I448)/100)+5)*
IF(OR($J448="Calm", $J448="Gentle", $J448="Sassy", $J448="Careful"), 1.1,
IF(OR($J448="Naughty", $J448="Lax", $J448="Naive", $J448="Rash"), 0.9, 1)))</f>
        <v>77</v>
      </c>
      <c r="W448" s="2">
        <f>_xlfn.FLOOR.MATH((_xlfn.FLOOR.MATH((((2*VLOOKUP($G448, 'EV and Base'!$A$1:$N$671, 14, FALSE))+$Q448)*$I448)/100)+5)*
IF(OR($J448="Timid", $J448="Hasty", $J448="Jolly", $J448="Naive"), 1.1,
IF(OR($J448="Brave", $J448="Relaxed", $J448="Quiet", $J448="Sassy"), 0.9, 1)))</f>
        <v>77</v>
      </c>
      <c r="X448" s="67"/>
      <c r="Y448" s="1">
        <v>3714</v>
      </c>
      <c r="Z448" s="1">
        <v>1</v>
      </c>
      <c r="AA448" s="23" t="str" cm="1">
        <f t="array" aca="1" ref="AA448" ca="1">IF(NOT(ISNUMBER(INDEX($A:$A,LOOKUP(2,1/($A$1:INDIRECT("$A$"&amp;ROW($A448))&lt;&gt;""),ROW($A$1:INDIRECT("$A$"&amp;ROW($A448)))),1))),"",
IF(NOT(ISNUMBER($A448)),$AA447,
IF($AB448&lt;16,"Lillipup",
IF($AB448&lt;32,"Herdier",
"Stoutland"))))</f>
        <v>Stoutland</v>
      </c>
      <c r="AB448" s="25" cm="1">
        <f t="array" aca="1" ref="AB448" ca="1">IF(NOT(ISNUMBER(INDEX($A:$A, LOOKUP(2, 1 / ($A$1:INDIRECT("$A$"&amp;ROW($A448)) &lt;&gt; ""),ROW($A$1:INDIRECT("$A$"&amp;ROW($A448)))), 1))), "",
VLOOKUP($AY448,'Medium-Slow'!$A$1:$B$101,2,TRUE))</f>
        <v>56</v>
      </c>
      <c r="AC448" s="23" cm="1">
        <f t="array" aca="1" ref="AC448" ca="1">IF(NOT(ISNUMBER(INDEX($A:$A, LOOKUP(2, 1 / ($A$1:INDIRECT("$A$"&amp;ROW($A448)) &lt;&gt; ""),ROW($A$1:INDIRECT("$A$"&amp;ROW($A448)))), 1))), "",
INDEX($AC:$AC, LOOKUP(2, 1 / ($AC$1:INDIRECT("$AC$"&amp;ROW($AC448)-1) &lt;&gt; ""),ROW($AC$1:INDIRECT("$AC$"&amp;ROW($AC448)-1))), 1)+
IF(INDEX($AC:$AC, LOOKUP(2, 1 / ($AC$1:INDIRECT("$AC$"&amp;ROW($AC448)-1) &lt;&gt; ""),ROW($AC$1:INDIRECT("$AC$"&amp;ROW($AC448)-1))), 1)+
INDEX($AD:$AD, LOOKUP(2, 1 / ($AD$1:INDIRECT("$AD$"&amp;ROW($AD448)-1) &lt;&gt; ""),ROW($AD$1:INDIRECT("$AD$"&amp;ROW($AD448)-1))), 1)+
INDEX($AE:$AE, LOOKUP(2, 1 / ($AE$1:INDIRECT("$AE$"&amp;ROW($AE448)-1) &lt;&gt; ""),ROW($AE$1:INDIRECT("$AE$"&amp;ROW($AD448)-1))), 1)+
INDEX($AE:$AF, LOOKUP(2, 1 / ($AF$1:INDIRECT("$AF$"&amp;ROW($AF448)-1) &lt;&gt; ""),ROW($AF$1:INDIRECT("$AF$"&amp;ROW($AD448)-1))), 1)+
INDEX($AG:$AG, LOOKUP(2, 1 / ($AG$1:INDIRECT("$AG$"&amp;ROW($AG448)-1) &lt;&gt; ""),ROW($AG$1:INDIRECT("$AG$"&amp;ROW($AD448)-1))), 1)+
INDEX($AH:$AH, LOOKUP(2, 1 / ($AH$1:INDIRECT("$AH$"&amp;ROW($AH448)-1) &lt;&gt; ""),ROW($AH$1:INDIRECT("$AH$"&amp;ROW($AD448)-1))), 1)&gt;=510,0,
IF(INDEX($AC:$AC, LOOKUP(2, 1 / ($AC$1:INDIRECT("$AC$"&amp;ROW($AC448)-1) &lt;&gt; ""),ROW($AC$1:INDIRECT("$AC$"&amp;ROW($AC448)-1))), 1)&gt;=255,0,
VLOOKUP(INDIRECT("$G$"&amp;LOOKUP(2, 1 / ($AC$1:INDIRECT("$AC$"&amp;ROW($AC448)-1) &lt;&gt; ""),ROW($AC$1:INDIRECT("$AC$"&amp;ROW($AC448)-1)))), 'EV and Base'!$A$1:$N$671, 3, FALSE))))</f>
        <v>12</v>
      </c>
      <c r="AD448" s="2" cm="1">
        <f t="array" aca="1" ref="AD448" ca="1">IF(NOT(ISNUMBER(INDEX($A:$A, LOOKUP(2, 1 / ($A$1:INDIRECT("$A$"&amp;ROW($A448)) &lt;&gt; ""),ROW($A$1:INDIRECT("$A$"&amp;ROW($A448)))), 1))), "",
INDEX($AD:$AD, LOOKUP(2, 1 / ($AD$1:INDIRECT("$AD$"&amp;ROW($AD448)-1) &lt;&gt; ""),ROW($AD$1:INDIRECT("$AD$"&amp;ROW($AD448)-1))), 1)+
IF(INDEX($AC:$AC, LOOKUP(2, 1 / ($AC$1:INDIRECT("$AC$"&amp;ROW($AC448)-1) &lt;&gt; ""),ROW($AC$1:INDIRECT("$AC$"&amp;ROW($AC448)-1))), 1)+
INDEX($AD:$AD, LOOKUP(2, 1 / ($AD$1:INDIRECT("$AD$"&amp;ROW($AD448)-1) &lt;&gt; ""),ROW($AD$1:INDIRECT("$AD$"&amp;ROW($AD448)-1))), 1)+
INDEX($AE:$AE, LOOKUP(2, 1 / ($AE$1:INDIRECT("$AE$"&amp;ROW($AE448)-1) &lt;&gt; ""),ROW($AE$1:INDIRECT("$AE$"&amp;ROW($AD448)-1))), 1)+
INDEX($AE:$AF, LOOKUP(2, 1 / ($AF$1:INDIRECT("$AF$"&amp;ROW($AF448)-1) &lt;&gt; ""),ROW($AF$1:INDIRECT("$AF$"&amp;ROW($AD448)-1))), 1)+
INDEX($AG:$AG, LOOKUP(2, 1 / ($AG$1:INDIRECT("$AG$"&amp;ROW($AG448)-1) &lt;&gt; ""),ROW($AG$1:INDIRECT("$AG$"&amp;ROW($AD448)-1))), 1)+
INDEX($AH:$AH, LOOKUP(2, 1 / ($AH$1:INDIRECT("$AH$"&amp;ROW($AH448)-1) &lt;&gt; ""),ROW($AH$1:INDIRECT("$AH$"&amp;ROW($AD448)-1))), 1)&gt;=510,0,
IF(INDEX($AD:$AD, LOOKUP(2, 1 / ($AD$1:INDIRECT("$AD$"&amp;ROW($AD448)-1) &lt;&gt; ""),ROW($AD$1:INDIRECT("$AD$"&amp;ROW($AD448)-1))), 1)&gt;=255,0,
VLOOKUP(INDIRECT("$G$"&amp;LOOKUP(2, 1 / ($AD$1:INDIRECT("$AD$"&amp;ROW($AD448)-1) &lt;&gt; ""),ROW($AD$1:INDIRECT("$AD$"&amp;ROW($AD448)-1)))), 'EV and Base'!$A$1:$N$671, 4, FALSE))))</f>
        <v>155</v>
      </c>
      <c r="AE448" s="2" cm="1">
        <f t="array" aca="1" ref="AE448" ca="1">IF(NOT(ISNUMBER(INDEX($A:$A,LOOKUP(2,1/($A$1:INDIRECT("$A$"&amp;ROW($A448))&lt;&gt;""),ROW($A$1:INDIRECT("$A$"&amp;ROW($A448)))),1))),"",
INDEX($AE:$AE,LOOKUP(2,1/($AE$1:INDIRECT("$AE$"&amp;ROW($AE448)-1)&lt;&gt;""),ROW($AE$1:INDIRECT("$AE$"&amp;ROW($AE448)-1))),1)+
IF(INDEX($AC:$AC,LOOKUP(2,1/($AC$1:INDIRECT("$AC$"&amp;ROW($AC448)-1)&lt;&gt;""),ROW($AC$1:INDIRECT("$AC$"&amp;ROW($AC448)-1))),1)+
INDEX($AD:$AD,LOOKUP(2,1/($AD$1:INDIRECT("$AD$"&amp;ROW($AD448)-1)&lt;&gt;""),ROW($AD$1:INDIRECT("$AD$"&amp;ROW($AD448)-1))),1)+
INDEX($AE:$AE,LOOKUP(2,1/($AE$1:INDIRECT("$AE$"&amp;ROW($AE448)-1)&lt;&gt;""),ROW($AE$1:INDIRECT("$AE$"&amp;ROW($AD448)-1))),1)+
INDEX($AE:$AF,LOOKUP(2,1/($AF$1:INDIRECT("$AF$"&amp;ROW($AF448)-1)&lt;&gt;""),ROW($AF$1:INDIRECT("$AF$"&amp;ROW($AD448)-1))),1)+
INDEX($AG:$AG,LOOKUP(2,1/($AG$1:INDIRECT("$AG$"&amp;ROW($AG448)-1)&lt;&gt;""),ROW($AG$1:INDIRECT("$AG$"&amp;ROW($AD448)-1))),1)+
INDEX($AH:$AH,LOOKUP(2,1/($AH$1:INDIRECT("$AH$"&amp;ROW($AH448)-1)&lt;&gt;""),ROW($AH$1:INDIRECT("$AH$"&amp;ROW($AD448)-1))),1)&gt;=510,0,
IF(INDEX($AE:$AE,LOOKUP(2,1/($AE$1:INDIRECT("$AE$"&amp;ROW($AE448)-1)&lt;&gt;""),ROW($AE$1:INDIRECT("$AE$"&amp;ROW($AE448)-1))),1)&gt;=255,0,
VLOOKUP(INDIRECT("$G$"&amp;LOOKUP(2,1/($AE$1:INDIRECT("$AE$"&amp;ROW($AE448)-1)&lt;&gt;""),ROW($AE$1:INDIRECT("$AE$"&amp;ROW($AE448)-1)))),'EV and Base'!$A$1:$N$671,5,FALSE))))</f>
        <v>11</v>
      </c>
      <c r="AF448" s="2" cm="1">
        <f t="array" aca="1" ref="AF448" ca="1">IF(NOT(ISNUMBER(INDEX($A:$A, LOOKUP(2, 1 / ($A$1:INDIRECT("$A$"&amp;ROW($A448)) &lt;&gt; ""),ROW($A$1:INDIRECT("$A$"&amp;ROW($A448)))), 1))), "",
INDEX($AF:$AF, LOOKUP(2, 1 / ($AF$1:INDIRECT("$AF$"&amp;ROW($AF448)-1) &lt;&gt; ""),ROW($AF$1:INDIRECT("$AF$"&amp;ROW($AF448)-1))), 1)+
IF(INDEX($AC:$AC, LOOKUP(2, 1 / ($AC$1:INDIRECT("$AC$"&amp;ROW($AC448)-1) &lt;&gt; ""),ROW($AC$1:INDIRECT("$AC$"&amp;ROW($AC448)-1))), 1)+
INDEX($AD:$AD, LOOKUP(2, 1 / ($AD$1:INDIRECT("$AD$"&amp;ROW($AD448)-1) &lt;&gt; ""),ROW($AD$1:INDIRECT("$AD$"&amp;ROW($AD448)-1))), 1)+
INDEX($AE:$AE, LOOKUP(2, 1 / ($AE$1:INDIRECT("$AE$"&amp;ROW($AE448)-1) &lt;&gt; ""),ROW($AE$1:INDIRECT("$AE$"&amp;ROW($AD448)-1))), 1)+
INDEX($AE:$AF, LOOKUP(2, 1 / ($AF$1:INDIRECT("$AF$"&amp;ROW($AF448)-1) &lt;&gt; ""),ROW($AF$1:INDIRECT("$AF$"&amp;ROW($AD448)-1))), 1)+
INDEX($AG:$AG, LOOKUP(2, 1 / ($AG$1:INDIRECT("$AG$"&amp;ROW($AG448)-1) &lt;&gt; ""),ROW($AG$1:INDIRECT("$AG$"&amp;ROW($AD448)-1))), 1)+
INDEX($AH:$AH, LOOKUP(2, 1 / ($AH$1:INDIRECT("$AH$"&amp;ROW($AH448)-1) &lt;&gt; ""),ROW($AH$1:INDIRECT("$AH$"&amp;ROW($AD448)-1))), 1)&gt;=510,0,
IF(INDEX($AF:$AF, LOOKUP(2, 1 / ($AF$1:INDIRECT("$AF$"&amp;ROW($AF448)-1) &lt;&gt; ""),ROW($AF$1:INDIRECT("$AF$"&amp;ROW($AF448)-1))), 1)&gt;=255,0,
VLOOKUP(INDIRECT("$G$"&amp;LOOKUP(2, 1 / ($AF$1:INDIRECT("$AF$"&amp;ROW($AF448)-1) &lt;&gt; ""),ROW($AF$1:INDIRECT("$AF$"&amp;ROW($AF448)-1)))), 'EV and Base'!$A$1:$N$671, 6, FALSE))))</f>
        <v>24</v>
      </c>
      <c r="AG448" s="2" cm="1">
        <f t="array" aca="1" ref="AG448" ca="1">IF(NOT(ISNUMBER(INDEX($A:$A, LOOKUP(2, 1 / ($A$1:INDIRECT("$A$"&amp;ROW($A448)) &lt;&gt; ""),ROW($A$1:INDIRECT("$A$"&amp;ROW($A448)))), 1))), "",
INDEX($AG:$AG, LOOKUP(2, 1 / ($AG$1:INDIRECT("$AG$"&amp;ROW($AG448)-1) &lt;&gt; ""),ROW($AG$1:INDIRECT("$AG$"&amp;ROW($AG448)-1))), 1)+
IF(INDEX($AC:$AC, LOOKUP(2, 1 / ($AC$1:INDIRECT("$AC$"&amp;ROW($AC448)-1) &lt;&gt; ""),ROW($AC$1:INDIRECT("$AC$"&amp;ROW($AC448)-1))), 1)+
INDEX($AD:$AD, LOOKUP(2, 1 / ($AD$1:INDIRECT("$AD$"&amp;ROW($AD448)-1) &lt;&gt; ""),ROW($AD$1:INDIRECT("$AD$"&amp;ROW($AD448)-1))), 1)+
INDEX($AE:$AE, LOOKUP(2, 1 / ($AE$1:INDIRECT("$AE$"&amp;ROW($AE448)-1) &lt;&gt; ""),ROW($AE$1:INDIRECT("$AE$"&amp;ROW($AD448)-1))), 1)+
INDEX($AE:$AF, LOOKUP(2, 1 / ($AF$1:INDIRECT("$AF$"&amp;ROW($AF448)-1) &lt;&gt; ""),ROW($AF$1:INDIRECT("$AF$"&amp;ROW($AD448)-1))), 1)+
INDEX($AG:$AG, LOOKUP(2, 1 / ($AG$1:INDIRECT("$AG$"&amp;ROW($AG448)-1) &lt;&gt; ""),ROW($AG$1:INDIRECT("$AG$"&amp;ROW($AD448)-1))), 1)+
INDEX($AH:$AH, LOOKUP(2, 1 / ($AH$1:INDIRECT("$AH$"&amp;ROW($AH448)-1) &lt;&gt; ""),ROW($AH$1:INDIRECT("$AH$"&amp;ROW($AD448)-1))), 1)&gt;=510,0,
IF(INDEX($AG:$AG, LOOKUP(2, 1 / ($AG$1:INDIRECT("$AG$"&amp;ROW($AG448)-1) &lt;&gt; ""),ROW($AG$1:INDIRECT("$AG$"&amp;ROW($AG448)-1))), 1)&gt;=255,0,
VLOOKUP(INDIRECT("$G$"&amp;LOOKUP(2, 1 / ($AG$1:INDIRECT("$AG$"&amp;ROW($AG448)-1) &lt;&gt; ""),ROW($AG$1:INDIRECT("$AG$"&amp;ROW($AG448)-1)))), 'EV and Base'!$A$1:$N$671, 7, FALSE))))</f>
        <v>6</v>
      </c>
      <c r="AH448" s="24" cm="1">
        <f t="array" aca="1" ref="AH448" ca="1">IF(NOT(ISNUMBER(INDEX($A:$A,LOOKUP(2,1/($A$1:INDIRECT("$A$"&amp;ROW($A448))&lt;&gt;""),ROW($A$1:INDIRECT("$A$"&amp;ROW($A448)))),1))),"",
INDEX($AH:$AH,LOOKUP(2,1/($AH$1:INDIRECT("$AH$"&amp;ROW($AH448)-1)&lt;&gt;""),ROW($AH$1:INDIRECT("$AH$"&amp;ROW($AH448)-1))),1)+
IF(INDEX($AC:$AC,LOOKUP(2,1/($AC$1:INDIRECT("$AC$"&amp;ROW($AC448)-1)&lt;&gt;""),ROW($AC$1:INDIRECT("$AC$"&amp;ROW($AC448)-1))),1)+
INDEX($AD:$AD,LOOKUP(2,1/($AD$1:INDIRECT("$AD$"&amp;ROW($AD448)-1)&lt;&gt;""),ROW($AD$1:INDIRECT("$AD$"&amp;ROW($AD448)-1))),1)+
INDEX($AE:$AE,LOOKUP(2,1/($AE$1:INDIRECT("$AE$"&amp;ROW($AE448)-1)&lt;&gt;""),ROW($AE$1:INDIRECT("$AE$"&amp;ROW($AD448)-1))),1)+
INDEX($AE:$AF,LOOKUP(2,1/($AF$1:INDIRECT("$AF$"&amp;ROW($AF448)-1)&lt;&gt;""),ROW($AF$1:INDIRECT("$AF$"&amp;ROW($AD448)-1))),1)+
INDEX($AG:$AG,LOOKUP(2,1/($AG$1:INDIRECT("$AG$"&amp;ROW($AG448)-1)&lt;&gt;""),ROW($AG$1:INDIRECT("$AG$"&amp;ROW($AD448)-1))),1)+
INDEX($AH:$AH,LOOKUP(2,1/($AH$1:INDIRECT("$AH$"&amp;ROW($AH448)-1)&lt;&gt;""),ROW($AH$1:INDIRECT("$AH$"&amp;ROW($AD448)-1))),1)&gt;=510,0,
IF(INDEX($AH:$AH,LOOKUP(2,1/($AH$1:INDIRECT("$AH$"&amp;ROW($AH448)-1)&lt;&gt;""),ROW($AH$1:INDIRECT("$AH$"&amp;ROW($AH448)-1))),1)&gt;=255,0,
VLOOKUP(INDIRECT("$G$"&amp;LOOKUP(2,1/($AH$1:INDIRECT("$AH$"&amp;ROW($AH448)-1)&lt;&gt;""),ROW($AH$1:INDIRECT("$AH$"&amp;ROW($AH448)-1)))),'EV and Base'!$A$1:$N$671,8,FALSE))))</f>
        <v>76</v>
      </c>
      <c r="AI448" s="29" cm="1">
        <f t="array" aca="1" ref="AI448" ca="1">IF(NOT(ISNUMBER(INDEX($A:$A,LOOKUP(2,1/($A$1:INDIRECT("$A$"&amp;ROW($A448))&lt;&gt;""),ROW($A$1:INDIRECT("$A$"&amp;ROW($A448)))),1))),"",
ROUNDDOWN((((2*VLOOKUP($AA448,'EV and Base'!$A$1:$N$671,9,FALSE))+31+ROUNDDOWN($AC448/4,0))*$AB448)/100,0)+$AB448+10)</f>
        <v>180</v>
      </c>
      <c r="AJ448" s="21" cm="1">
        <f t="array" aca="1" ref="AJ448" ca="1">IF(NOT(ISNUMBER(INDEX($A:$A, LOOKUP(2, 1 / ($A$1:INDIRECT("$A$"&amp;ROW($A448)) &lt;&gt; ""),ROW($A$1:INDIRECT("$A$"&amp;ROW($A448)))), 1))), "",
ROUNDDOWN((ROUNDDOWN((((2*VLOOKUP($AA448, 'EV and Base'!$A$1:$N$671, 10, FALSE))+31+ROUNDDOWN($AD448/4, 0))*$AB448)/100, 0)+5)*1.1, 0))</f>
        <v>170</v>
      </c>
      <c r="AK448" s="21" t="str" cm="1">
        <f t="array" aca="1" ref="AK448" ca="1">IF(NOT(ISNUMBER(INDEX($A:$A, LOOKUP(2, 1 / ($A$1:INDIRECT("$A$"&amp;ROW($A448)) &lt;&gt; ""),ROW($A$1:INDIRECT("$A$"&amp;ROW($A448)))), 1))), "",
ROUNDDOWN((ROUNDDOWN((((2*VLOOKUP($AA448, 'EV and Base'!$A$1:$N$671, 11, FALSE))+30+ROUNDDOWN($AE448/4, 0))*$AB448)/100, 0)+5), 0)
&amp;"-"&amp;
ROUNDDOWN((ROUNDDOWN((((2*VLOOKUP($AA448, 'EV and Base'!$A$1:$N$671, 11, FALSE))+31+ROUNDDOWN($AE448/4, 0))*$AB448)/100, 0)+5), 0))</f>
        <v>123-124</v>
      </c>
      <c r="AL448" s="21" t="str" cm="1">
        <f t="array" aca="1" ref="AL448" ca="1">IF(NOT(ISNUMBER(INDEX($A:$A, LOOKUP(2, 1 / ($A$1:INDIRECT("$A$"&amp;ROW($A448)) &lt;&gt; ""),ROW($A$1:INDIRECT("$A$"&amp;ROW($A448)))), 1))), "",
ROUNDDOWN((ROUNDDOWN((((2*VLOOKUP($AA448, 'EV and Base'!$A$1:$N$671, 12, FALSE))+0+ROUNDDOWN($AF448/4, 0))*$AB448)/100, 0)+5)*0.9, 0)
&amp;"-"&amp;
ROUNDDOWN((ROUNDDOWN((((2*VLOOKUP($AA448, 'EV and Base'!$A$1:$N$671, 12, FALSE))+31+ROUNDDOWN($AF448/4, 0))*$AB448)/100, 0)+5)*0.9, 0))</f>
        <v>52-68</v>
      </c>
      <c r="AM448" s="21" t="str" cm="1">
        <f t="array" aca="1" ref="AM448" ca="1">IF(NOT(ISNUMBER(INDEX($A:$A, LOOKUP(2, 1 / ($A$1:INDIRECT("$A$"&amp;ROW($A448)) &lt;&gt; ""),ROW($A$1:INDIRECT("$A$"&amp;ROW($A448)))), 1))), "",
ROUNDDOWN((ROUNDDOWN((((2*VLOOKUP($AA448, 'EV and Base'!$A$1:$N$671, 13, FALSE))+30+ROUNDDOWN($AG448/4, 0))*$AB448)/100, 0)+5), 0)
&amp;"-"&amp;
ROUNDDOWN((ROUNDDOWN((((2*VLOOKUP($AA448, 'EV and Base'!$A$1:$N$671, 13, FALSE))+31+ROUNDDOWN($AG448/4, 0))*$AB448)/100, 0)+5), 0))</f>
        <v>123-123</v>
      </c>
      <c r="AN448" s="25" cm="1">
        <f t="array" aca="1" ref="AN448" ca="1">IF(NOT(ISNUMBER(INDEX($A:$A, LOOKUP(2, 1 / ($A$1:INDIRECT("$A$"&amp;ROW($A448)) &lt;&gt; ""),ROW($A$1:INDIRECT("$A$"&amp;ROW($A448)))), 1))), "",
ROUNDDOWN((ROUNDDOWN((((2*VLOOKUP($AA448, 'EV and Base'!$A$1:$N$671, 14, FALSE))+31+ROUNDDOWN($AH448/4, 0))*$AB448)/100, 0)+5), 0))</f>
        <v>122</v>
      </c>
      <c r="AO448" s="23" cm="1">
        <f t="array" aca="1" ref="AO448" ca="1">IF(NOT(ISNUMBER(INDEX($A:$A, LOOKUP(2, 1 / ($A$1:INDIRECT("$A$"&amp;ROW($A448)) &lt;&gt; ""),ROW($A$1:INDIRECT("$A$"&amp;ROW($A448)))), 1))), "",
ROUNDDOWN((((2*VLOOKUP($AA448, 'EV and Base'!$A$1:$N$671, 9, FALSE))+31+ROUNDDOWN($AC448/4, 0))*$AB448)/100, 0)+$AB448+10)</f>
        <v>180</v>
      </c>
      <c r="AP448" s="2" cm="1">
        <f t="array" aca="1" ref="AP448" ca="1">IF(NOT(ISNUMBER(INDEX($A:$A, LOOKUP(2, 1 / ($A$1:INDIRECT("$A$"&amp;ROW($A448)) &lt;&gt; ""),ROW($A$1:INDIRECT("$A$"&amp;ROW($A448)))), 1))), "",
ROUNDDOWN((ROUNDDOWN((((2*VLOOKUP($AA448, 'EV and Base'!$A$1:$N$671, 10, FALSE))+31+ROUNDDOWN($AD448/4, 0))*$AB448)/100, 0)+5)*1.1, 0))</f>
        <v>170</v>
      </c>
      <c r="AQ448" s="2" cm="1">
        <f t="array" aca="1" ref="AQ448" ca="1">IF(NOT(ISNUMBER(INDEX($A:$A, LOOKUP(2, 1 / ($A$1:INDIRECT("$A$"&amp;ROW($A448)) &lt;&gt; ""),ROW($A$1:INDIRECT("$A$"&amp;ROW($A448)))), 1))), "",
ROUNDDOWN((ROUNDDOWN((((2*VLOOKUP($AA448, 'EV and Base'!$A$1:$N$671, 11, FALSE))+$AV$2+ROUNDDOWN($AE448/4, 0))*$AB448)/100, 0)+5), 0))</f>
        <v>124</v>
      </c>
      <c r="AR448" s="22" cm="1">
        <f t="array" aca="1" ref="AR448" ca="1">IF(NOT(ISNUMBER(INDEX($A:$A, LOOKUP(2, 1 / ($A$1:INDIRECT("$A$"&amp;ROW($A448)) &lt;&gt; ""),ROW($A$1:INDIRECT("$A$"&amp;ROW($A448)))), 1))), "",
ROUNDDOWN((ROUNDDOWN((((2*VLOOKUP($AA448, 'EV and Base'!$A$1:$N$671, 12, FALSE))+$AW$2+ROUNDDOWN($AF448/4, 0))*$AB448)/100, 0)+5)*0.9, 0))</f>
        <v>61</v>
      </c>
      <c r="AS448" s="2" cm="1">
        <f t="array" aca="1" ref="AS448" ca="1">IF(NOT(ISNUMBER(INDEX($A:$A, LOOKUP(2, 1 / ($A$1:INDIRECT("$A$"&amp;ROW($A448)) &lt;&gt; ""),ROW($A$1:INDIRECT("$A$"&amp;ROW($A448)))), 1))), "",
ROUNDDOWN((ROUNDDOWN((((2*VLOOKUP($AA448, 'EV and Base'!$A$1:$N$671, 13, FALSE))+$AX$2+ROUNDDOWN($AG448/4, 0))*$AB448)/100, 0)+5), 0))</f>
        <v>123</v>
      </c>
      <c r="AT448" s="24" cm="1">
        <f t="array" aca="1" ref="AT448" ca="1">IF(NOT(ISNUMBER(INDEX($A:$A, LOOKUP(2, 1 / ($A$1:INDIRECT("$A$"&amp;ROW($A448)) &lt;&gt; ""),ROW($A$1:INDIRECT("$A$"&amp;ROW($A448)))), 1))), "",
ROUNDDOWN((ROUNDDOWN((((2*VLOOKUP($AA448, 'EV and Base'!$A$1:$N$671, 14, FALSE))+31+ROUNDDOWN($AH448/4, 0))*$AB448)/100, 0)+5), 0))</f>
        <v>122</v>
      </c>
      <c r="AU448" s="28">
        <v>255</v>
      </c>
      <c r="AY448" cm="1">
        <f t="array" aca="1" ref="AY448" ca="1">IF(NOT(ISNUMBER(INDEX($A:$A,LOOKUP(2,1/($A$1:INDIRECT("$A$"&amp;ROW($A448))&lt;&gt;""),ROW($A$1:INDIRECT("$A$"&amp;ROW($A448)))),1))),"",
INDEX($AY:$AY,LOOKUP(2,1/($AY$1:INDIRECT("$AY$"&amp;ROW($AY448)-1)&lt;&gt;""),ROW($AY$1:INDIRECT("$AY$"&amp;ROW($AY448)-1))),1)+$BL448)</f>
        <v>177921</v>
      </c>
      <c r="AZ448" s="3" cm="1">
        <f t="array" aca="1" ref="AZ448" ca="1">IF(NOT(ISNUMBER(INDEX($A:$A, LOOKUP(2, 1 / ($A$1:INDIRECT("$A$"&amp;ROW($A448)) &lt;&gt; ""),ROW($A$1:INDIRECT("$A$"&amp;ROW($A448)))), 1))), "",
VLOOKUP(INDIRECT("$G$"&amp;LOOKUP(2, 1 / ($AY$1:INDIRECT("$AY$"&amp;ROW($AY448)-1) &lt;&gt; ""),ROW($AY$1:INDIRECT("$AY$"&amp;ROW($AY448)-1)))),'EV and Base'!A371:N1041,2,FALSE))</f>
        <v>215</v>
      </c>
      <c r="BA448" s="3" cm="1">
        <f t="array" aca="1" ref="BA448" ca="1">IF(NOT(ISNUMBER(INDEX($A:$A, LOOKUP(2, 1 / ($A$1:INDIRECT("$A$"&amp;ROW($A448)) &lt;&gt; ""),ROW($A$1:INDIRECT("$A$"&amp;ROW($A448)))), 1))), "",
INDIRECT("$I$"&amp;LOOKUP(2, 1 / ($AY$1:INDIRECT("$AY$"&amp;ROW($AY448)-1) &lt;&gt; ""),ROW($AY$1:INDIRECT("$AY$"&amp;ROW($AY448)-1)))))</f>
        <v>43</v>
      </c>
      <c r="BB448" s="1" cm="1">
        <f t="array" aca="1" ref="BB448" ca="1">IF(NOT(ISNUMBER(INDEX($A:$A, LOOKUP(2, 1 / ($A$1:INDIRECT("$A$"&amp;ROW($A448)) &lt;&gt; ""),ROW($A$1:INDIRECT("$A$"&amp;ROW($A448)))), 1))), "",
INDIRECT("$AB$"&amp;LOOKUP(2, 1 / ($AY$1:INDIRECT("$AY$"&amp;ROW($AY448)-1) &lt;&gt; ""),ROW($AY$1:INDIRECT("$AY$"&amp;ROW($AY448)-1)))))</f>
        <v>56</v>
      </c>
      <c r="BC448" s="3" cm="1">
        <f t="array" aca="1" ref="BC448" ca="1">IF(NOT(ISNUMBER(INDEX($A:$A,LOOKUP(2,1/($A$1:INDIRECT("$A$"&amp;ROW($A448))&lt;&gt;""),ROW($A$1:INDIRECT("$A$"&amp;ROW($A448)))),1))),"",
$BA448+$BA448+10)</f>
        <v>96</v>
      </c>
      <c r="BD448" s="3" cm="1">
        <f t="array" aca="1" ref="BD448" ca="1">IF(NOT(ISNUMBER(INDEX($A:$A,LOOKUP(2,1/($A$1:INDIRECT("$A$"&amp;ROW($A448))&lt;&gt;""),ROW($A$1:INDIRECT("$A$"&amp;ROW($A448)))),1))),"",
$BA448+$BB448+10)</f>
        <v>109</v>
      </c>
      <c r="BE448" s="3" cm="1">
        <f t="array" aca="1" ref="BE448" ca="1">IF(NOT(ISNUMBER(INDEX($A:$A,LOOKUP(2,1/($A$1:INDIRECT("$A$"&amp;ROW($A448))&lt;&gt;""),ROW($A$1:INDIRECT("$A$"&amp;ROW($A448)))),1))),"",
$BC448*$BC448)</f>
        <v>9216</v>
      </c>
      <c r="BF448" s="3" cm="1">
        <f t="array" aca="1" ref="BF448" ca="1">IF(NOT(ISNUMBER(INDEX($A:$A,LOOKUP(2,1/($A$1:INDIRECT("$A$"&amp;ROW($A448))&lt;&gt;""),ROW($A$1:INDIRECT("$A$"&amp;ROW($A448)))),1))),"",
$BD448*$BD448)</f>
        <v>11881</v>
      </c>
      <c r="BG448" s="3" cm="1">
        <f t="array" aca="1" ref="BG448" ca="1">IF(NOT(ISNUMBER(INDEX($A:$A,LOOKUP(2,1/($A$1:INDIRECT("$A$"&amp;ROW($A448))&lt;&gt;""),ROW($A$1:INDIRECT("$A$"&amp;ROW($A448)))),1))),"",
_xlfn.FLOOR.MATH(1.5*_xlfn.FLOOR.MATH($AZ448*BA448/5)))</f>
        <v>2773</v>
      </c>
      <c r="BH448" s="3" cm="1">
        <f t="array" aca="1" ref="BH448" ca="1">IF(NOT(ISNUMBER(INDEX($A:$A, LOOKUP(2, 1 / ($A$1:INDIRECT("$A$"&amp;ROW($A448)) &lt;&gt; ""),ROW($A$1:INDIRECT("$A$"&amp;ROW($A448)))), 1))), "",
_xlfn.FLOOR.MATH($BG448/IF(OR(INDIRECT("$C$"&amp;LOOKUP(2, 1 / ($AY$1:INDIRECT("$AY$"&amp;ROW($AY448)-1) &lt;&gt; ""),ROW($AY$1:INDIRECT("$AY$"&amp;ROW($AY448)-1))))="Multi",
INDIRECT("$C$"&amp;LOOKUP(2, 1 / ($AY$1:INDIRECT("$AY$"&amp;ROW($AY448)-1) &lt;&gt; ""),ROW($AY$1:INDIRECT("$AY$"&amp;ROW($AY448)-1))))="Double"),2,1)))</f>
        <v>2773</v>
      </c>
      <c r="BI448" s="3" cm="1">
        <f t="array" aca="1" ref="BI448" ca="1">IF(NOT(ISNUMBER(INDEX($A:$A,LOOKUP(2,1/($A$1:INDIRECT("$A$"&amp;ROW($A448))&lt;&gt;""),ROW($A$1:INDIRECT("$A$"&amp;ROW($A448)))),1))),"",
VLOOKUP($BC448,GameFreakSQRT!$A$1:$B$200,2,FALSE))</f>
        <v>40132</v>
      </c>
      <c r="BJ448" s="3" cm="1">
        <f t="array" aca="1" ref="BJ448" ca="1">IF(NOT(ISNUMBER(INDEX($A:$A,LOOKUP(2,1/($A$1:INDIRECT("$A$"&amp;ROW($A448))&lt;&gt;""),ROW($A$1:INDIRECT("$A$"&amp;ROW($A448)))),1))),"",
VLOOKUP($BD448,GameFreakSQRT!$A$1:$B$200,2,FALSE))</f>
        <v>42763</v>
      </c>
      <c r="BK448" s="3" cm="1">
        <f t="array" aca="1" ref="BK448" ca="1">IF(NOT(ISNUMBER(INDEX($A:$A,LOOKUP(2,1/($A$1:INDIRECT("$A$"&amp;ROW($A448))&lt;&gt;""),ROW($A$1:INDIRECT("$A$"&amp;ROW($A448)))),1))),"",
_xlfn.FLOOR.MATH((($BI448*$BE448)*$BH448)/($BJ448*$BF448))+1)</f>
        <v>2019</v>
      </c>
      <c r="BL448" s="3" cm="1">
        <f t="array" aca="1" ref="BL448" ca="1">IF(NOT(ISNUMBER(INDEX($A:$A,LOOKUP(2,1/($A$1:INDIRECT("$A$"&amp;ROW($A448))&lt;&gt;""),ROW($A$1:INDIRECT("$A$"&amp;ROW($A448)))),1))),"",
_xlfn.FLOOR.MATH($BK448*IF(NOT(INDIRECT("$Z$"&amp;LOOKUP(2, 1 / ($AY$1:INDIRECT("$AY$"&amp;ROW($AY448)-1) &lt;&gt; ""),ROW($AY$1:INDIRECT("$AY$"&amp;ROW($AY448)-1))))=""),1.5,1)))</f>
        <v>3028</v>
      </c>
      <c r="BM448" s="3" cm="1">
        <f t="array" aca="1" ref="BM448" ca="1">IF(NOT(ISNUMBER(INDEX($A:$A, LOOKUP(2, 1 / ($A$1:INDIRECT("$A$"&amp;ROW($A448)) &lt;&gt; ""),ROW($A$1:INDIRECT("$A$"&amp;ROW($A448)))), 1))), "",
INDIRECT("$Y$"&amp;LOOKUP(2, 1 / ($AY$1:INDIRECT("$AY$"&amp;ROW($AY448)-1) &lt;&gt; ""),ROW($AY$1:INDIRECT("$AY$"&amp;ROW($AY448)-1)))))</f>
        <v>3028</v>
      </c>
      <c r="BN448" s="3" t="b">
        <f t="shared" ca="1" si="37"/>
        <v>1</v>
      </c>
    </row>
    <row r="449" spans="1:66" x14ac:dyDescent="0.45">
      <c r="A449" s="69"/>
      <c r="B449" s="69"/>
      <c r="C449" s="69"/>
      <c r="D449" s="69"/>
      <c r="E449" s="69"/>
      <c r="F449" s="56">
        <v>3</v>
      </c>
      <c r="G449" s="2" t="s">
        <v>507</v>
      </c>
      <c r="H449" s="2" t="s">
        <v>50</v>
      </c>
      <c r="I449" s="2">
        <v>43</v>
      </c>
      <c r="J449" s="2" t="s">
        <v>120</v>
      </c>
      <c r="K449" s="2" t="s">
        <v>107</v>
      </c>
      <c r="L449" s="2" t="s">
        <v>592</v>
      </c>
      <c r="M449" s="2" t="s">
        <v>73</v>
      </c>
      <c r="N449" s="2" t="s">
        <v>128</v>
      </c>
      <c r="O449" s="2" t="s">
        <v>135</v>
      </c>
      <c r="P449" s="2" t="s">
        <v>358</v>
      </c>
      <c r="Q449" s="2">
        <v>30</v>
      </c>
      <c r="R449" s="2">
        <f>_xlfn.FLOOR.MATH((((2*VLOOKUP(G449, 'EV and Base'!$A$1:$N$671, 9, FALSE))+$Q449)*$I449)/100)+$I449+10</f>
        <v>130</v>
      </c>
      <c r="S449" s="2">
        <f>_xlfn.FLOOR.MATH((_xlfn.FLOOR.MATH((((2*VLOOKUP($G449, 'EV and Base'!$A$1:$N$671, 10, FALSE))+$Q449)*$I449)/100)+5)*
IF(OR($J449="Lonely", $J449="Brave", $J449="Adamant", $J449="Naughty"), 1.1,
IF(OR($J449="Bold", $J449="Timid", $J449="Modest", $J449="Calm"), 0.9, 1)))</f>
        <v>112</v>
      </c>
      <c r="T449" s="2">
        <f>_xlfn.FLOOR.MATH((_xlfn.FLOOR.MATH((((2*VLOOKUP($G449, 'EV and Base'!$A$1:$N$671, 11, FALSE))+$Q449)*$I449)/100)+5)*
IF(OR($J449="Bold", $J449="Relaxed", $J449="Impish", $J449="Lax"), 1.1,
IF(OR($J449="Lonely", $J449="Hasty", $J449="Mild", $J449="Gentle"), 0.9, 1)))</f>
        <v>72</v>
      </c>
      <c r="U449" s="2">
        <f>_xlfn.FLOOR.MATH((_xlfn.FLOOR.MATH((((2*VLOOKUP($G449, 'EV and Base'!$A$1:$N$671, 12, FALSE))+$Q449)*$I449)/100)+5)*
IF(OR($J449="Modest", $J449="Mild", $J449="Quiet", $J449="Rash"), 1.1,
IF(OR($J449="Adamant", $J449="Impish", $J449="Jolly", $J449="Careful"), 0.9, 1)))</f>
        <v>102</v>
      </c>
      <c r="V449" s="2">
        <f>_xlfn.FLOOR.MATH((_xlfn.FLOOR.MATH((((2*VLOOKUP($G449, 'EV and Base'!$A$1:$N$671, 13, FALSE))+$Q449)*$I449)/100)+5)*
IF(OR($J449="Calm", $J449="Gentle", $J449="Sassy", $J449="Careful"), 1.1,
IF(OR($J449="Naughty", $J449="Lax", $J449="Naive", $J449="Rash"), 0.9, 1)))</f>
        <v>64</v>
      </c>
      <c r="W449" s="2">
        <f>_xlfn.FLOOR.MATH((_xlfn.FLOOR.MATH((((2*VLOOKUP($G449, 'EV and Base'!$A$1:$N$671, 14, FALSE))+$Q449)*$I449)/100)+5)*
IF(OR($J449="Timid", $J449="Hasty", $J449="Jolly", $J449="Naive"), 1.1,
IF(OR($J449="Brave", $J449="Relaxed", $J449="Quiet", $J449="Sassy"), 0.9, 1)))</f>
        <v>104</v>
      </c>
      <c r="X449" s="67"/>
      <c r="Y449" s="1">
        <v>2395</v>
      </c>
      <c r="Z449" s="1">
        <v>1</v>
      </c>
      <c r="AA449" s="23" t="str" cm="1">
        <f t="array" aca="1" ref="AA449" ca="1">IF(NOT(ISNUMBER(INDEX($A:$A,LOOKUP(2,1/($A$1:INDIRECT("$A$"&amp;ROW($A449))&lt;&gt;""),ROW($A$1:INDIRECT("$A$"&amp;ROW($A449)))),1))),"",
IF(NOT(ISNUMBER($A449)),$AA448,
IF($AB449&lt;16,"Lillipup",
IF($AB449&lt;32,"Herdier",
"Stoutland"))))</f>
        <v>Stoutland</v>
      </c>
      <c r="AB449" s="25" cm="1">
        <f t="array" aca="1" ref="AB449" ca="1">IF(NOT(ISNUMBER(INDEX($A:$A, LOOKUP(2, 1 / ($A$1:INDIRECT("$A$"&amp;ROW($A449)) &lt;&gt; ""),ROW($A$1:INDIRECT("$A$"&amp;ROW($A449)))), 1))), "",
VLOOKUP($AY449,'Medium-Slow'!$A$1:$B$101,2,TRUE))</f>
        <v>57</v>
      </c>
      <c r="AC449" s="23" cm="1">
        <f t="array" aca="1" ref="AC449" ca="1">IF(NOT(ISNUMBER(INDEX($A:$A, LOOKUP(2, 1 / ($A$1:INDIRECT("$A$"&amp;ROW($A449)) &lt;&gt; ""),ROW($A$1:INDIRECT("$A$"&amp;ROW($A449)))), 1))), "",
INDEX($AC:$AC, LOOKUP(2, 1 / ($AC$1:INDIRECT("$AC$"&amp;ROW($AC449)-1) &lt;&gt; ""),ROW($AC$1:INDIRECT("$AC$"&amp;ROW($AC449)-1))), 1)+
IF(INDEX($AC:$AC, LOOKUP(2, 1 / ($AC$1:INDIRECT("$AC$"&amp;ROW($AC449)-1) &lt;&gt; ""),ROW($AC$1:INDIRECT("$AC$"&amp;ROW($AC449)-1))), 1)+
INDEX($AD:$AD, LOOKUP(2, 1 / ($AD$1:INDIRECT("$AD$"&amp;ROW($AD449)-1) &lt;&gt; ""),ROW($AD$1:INDIRECT("$AD$"&amp;ROW($AD449)-1))), 1)+
INDEX($AE:$AE, LOOKUP(2, 1 / ($AE$1:INDIRECT("$AE$"&amp;ROW($AE449)-1) &lt;&gt; ""),ROW($AE$1:INDIRECT("$AE$"&amp;ROW($AD449)-1))), 1)+
INDEX($AE:$AF, LOOKUP(2, 1 / ($AF$1:INDIRECT("$AF$"&amp;ROW($AF449)-1) &lt;&gt; ""),ROW($AF$1:INDIRECT("$AF$"&amp;ROW($AD449)-1))), 1)+
INDEX($AG:$AG, LOOKUP(2, 1 / ($AG$1:INDIRECT("$AG$"&amp;ROW($AG449)-1) &lt;&gt; ""),ROW($AG$1:INDIRECT("$AG$"&amp;ROW($AD449)-1))), 1)+
INDEX($AH:$AH, LOOKUP(2, 1 / ($AH$1:INDIRECT("$AH$"&amp;ROW($AH449)-1) &lt;&gt; ""),ROW($AH$1:INDIRECT("$AH$"&amp;ROW($AD449)-1))), 1)&gt;=510,0,
IF(INDEX($AC:$AC, LOOKUP(2, 1 / ($AC$1:INDIRECT("$AC$"&amp;ROW($AC449)-1) &lt;&gt; ""),ROW($AC$1:INDIRECT("$AC$"&amp;ROW($AC449)-1))), 1)&gt;=255,0,
VLOOKUP(INDIRECT("$G$"&amp;LOOKUP(2, 1 / ($AC$1:INDIRECT("$AC$"&amp;ROW($AC449)-1) &lt;&gt; ""),ROW($AC$1:INDIRECT("$AC$"&amp;ROW($AC449)-1)))), 'EV and Base'!$A$1:$N$671, 3, FALSE))))</f>
        <v>12</v>
      </c>
      <c r="AD449" s="2" cm="1">
        <f t="array" aca="1" ref="AD449" ca="1">IF(NOT(ISNUMBER(INDEX($A:$A, LOOKUP(2, 1 / ($A$1:INDIRECT("$A$"&amp;ROW($A449)) &lt;&gt; ""),ROW($A$1:INDIRECT("$A$"&amp;ROW($A449)))), 1))), "",
INDEX($AD:$AD, LOOKUP(2, 1 / ($AD$1:INDIRECT("$AD$"&amp;ROW($AD449)-1) &lt;&gt; ""),ROW($AD$1:INDIRECT("$AD$"&amp;ROW($AD449)-1))), 1)+
IF(INDEX($AC:$AC, LOOKUP(2, 1 / ($AC$1:INDIRECT("$AC$"&amp;ROW($AC449)-1) &lt;&gt; ""),ROW($AC$1:INDIRECT("$AC$"&amp;ROW($AC449)-1))), 1)+
INDEX($AD:$AD, LOOKUP(2, 1 / ($AD$1:INDIRECT("$AD$"&amp;ROW($AD449)-1) &lt;&gt; ""),ROW($AD$1:INDIRECT("$AD$"&amp;ROW($AD449)-1))), 1)+
INDEX($AE:$AE, LOOKUP(2, 1 / ($AE$1:INDIRECT("$AE$"&amp;ROW($AE449)-1) &lt;&gt; ""),ROW($AE$1:INDIRECT("$AE$"&amp;ROW($AD449)-1))), 1)+
INDEX($AE:$AF, LOOKUP(2, 1 / ($AF$1:INDIRECT("$AF$"&amp;ROW($AF449)-1) &lt;&gt; ""),ROW($AF$1:INDIRECT("$AF$"&amp;ROW($AD449)-1))), 1)+
INDEX($AG:$AG, LOOKUP(2, 1 / ($AG$1:INDIRECT("$AG$"&amp;ROW($AG449)-1) &lt;&gt; ""),ROW($AG$1:INDIRECT("$AG$"&amp;ROW($AD449)-1))), 1)+
INDEX($AH:$AH, LOOKUP(2, 1 / ($AH$1:INDIRECT("$AH$"&amp;ROW($AH449)-1) &lt;&gt; ""),ROW($AH$1:INDIRECT("$AH$"&amp;ROW($AD449)-1))), 1)&gt;=510,0,
IF(INDEX($AD:$AD, LOOKUP(2, 1 / ($AD$1:INDIRECT("$AD$"&amp;ROW($AD449)-1) &lt;&gt; ""),ROW($AD$1:INDIRECT("$AD$"&amp;ROW($AD449)-1))), 1)&gt;=255,0,
VLOOKUP(INDIRECT("$G$"&amp;LOOKUP(2, 1 / ($AD$1:INDIRECT("$AD$"&amp;ROW($AD449)-1) &lt;&gt; ""),ROW($AD$1:INDIRECT("$AD$"&amp;ROW($AD449)-1)))), 'EV and Base'!$A$1:$N$671, 4, FALSE))))</f>
        <v>158</v>
      </c>
      <c r="AE449" s="2" cm="1">
        <f t="array" aca="1" ref="AE449" ca="1">IF(NOT(ISNUMBER(INDEX($A:$A,LOOKUP(2,1/($A$1:INDIRECT("$A$"&amp;ROW($A449))&lt;&gt;""),ROW($A$1:INDIRECT("$A$"&amp;ROW($A449)))),1))),"",
INDEX($AE:$AE,LOOKUP(2,1/($AE$1:INDIRECT("$AE$"&amp;ROW($AE449)-1)&lt;&gt;""),ROW($AE$1:INDIRECT("$AE$"&amp;ROW($AE449)-1))),1)+
IF(INDEX($AC:$AC,LOOKUP(2,1/($AC$1:INDIRECT("$AC$"&amp;ROW($AC449)-1)&lt;&gt;""),ROW($AC$1:INDIRECT("$AC$"&amp;ROW($AC449)-1))),1)+
INDEX($AD:$AD,LOOKUP(2,1/($AD$1:INDIRECT("$AD$"&amp;ROW($AD449)-1)&lt;&gt;""),ROW($AD$1:INDIRECT("$AD$"&amp;ROW($AD449)-1))),1)+
INDEX($AE:$AE,LOOKUP(2,1/($AE$1:INDIRECT("$AE$"&amp;ROW($AE449)-1)&lt;&gt;""),ROW($AE$1:INDIRECT("$AE$"&amp;ROW($AD449)-1))),1)+
INDEX($AE:$AF,LOOKUP(2,1/($AF$1:INDIRECT("$AF$"&amp;ROW($AF449)-1)&lt;&gt;""),ROW($AF$1:INDIRECT("$AF$"&amp;ROW($AD449)-1))),1)+
INDEX($AG:$AG,LOOKUP(2,1/($AG$1:INDIRECT("$AG$"&amp;ROW($AG449)-1)&lt;&gt;""),ROW($AG$1:INDIRECT("$AG$"&amp;ROW($AD449)-1))),1)+
INDEX($AH:$AH,LOOKUP(2,1/($AH$1:INDIRECT("$AH$"&amp;ROW($AH449)-1)&lt;&gt;""),ROW($AH$1:INDIRECT("$AH$"&amp;ROW($AD449)-1))),1)&gt;=510,0,
IF(INDEX($AE:$AE,LOOKUP(2,1/($AE$1:INDIRECT("$AE$"&amp;ROW($AE449)-1)&lt;&gt;""),ROW($AE$1:INDIRECT("$AE$"&amp;ROW($AE449)-1))),1)&gt;=255,0,
VLOOKUP(INDIRECT("$G$"&amp;LOOKUP(2,1/($AE$1:INDIRECT("$AE$"&amp;ROW($AE449)-1)&lt;&gt;""),ROW($AE$1:INDIRECT("$AE$"&amp;ROW($AE449)-1)))),'EV and Base'!$A$1:$N$671,5,FALSE))))</f>
        <v>11</v>
      </c>
      <c r="AF449" s="2" cm="1">
        <f t="array" aca="1" ref="AF449" ca="1">IF(NOT(ISNUMBER(INDEX($A:$A, LOOKUP(2, 1 / ($A$1:INDIRECT("$A$"&amp;ROW($A449)) &lt;&gt; ""),ROW($A$1:INDIRECT("$A$"&amp;ROW($A449)))), 1))), "",
INDEX($AF:$AF, LOOKUP(2, 1 / ($AF$1:INDIRECT("$AF$"&amp;ROW($AF449)-1) &lt;&gt; ""),ROW($AF$1:INDIRECT("$AF$"&amp;ROW($AF449)-1))), 1)+
IF(INDEX($AC:$AC, LOOKUP(2, 1 / ($AC$1:INDIRECT("$AC$"&amp;ROW($AC449)-1) &lt;&gt; ""),ROW($AC$1:INDIRECT("$AC$"&amp;ROW($AC449)-1))), 1)+
INDEX($AD:$AD, LOOKUP(2, 1 / ($AD$1:INDIRECT("$AD$"&amp;ROW($AD449)-1) &lt;&gt; ""),ROW($AD$1:INDIRECT("$AD$"&amp;ROW($AD449)-1))), 1)+
INDEX($AE:$AE, LOOKUP(2, 1 / ($AE$1:INDIRECT("$AE$"&amp;ROW($AE449)-1) &lt;&gt; ""),ROW($AE$1:INDIRECT("$AE$"&amp;ROW($AD449)-1))), 1)+
INDEX($AE:$AF, LOOKUP(2, 1 / ($AF$1:INDIRECT("$AF$"&amp;ROW($AF449)-1) &lt;&gt; ""),ROW($AF$1:INDIRECT("$AF$"&amp;ROW($AD449)-1))), 1)+
INDEX($AG:$AG, LOOKUP(2, 1 / ($AG$1:INDIRECT("$AG$"&amp;ROW($AG449)-1) &lt;&gt; ""),ROW($AG$1:INDIRECT("$AG$"&amp;ROW($AD449)-1))), 1)+
INDEX($AH:$AH, LOOKUP(2, 1 / ($AH$1:INDIRECT("$AH$"&amp;ROW($AH449)-1) &lt;&gt; ""),ROW($AH$1:INDIRECT("$AH$"&amp;ROW($AD449)-1))), 1)&gt;=510,0,
IF(INDEX($AF:$AF, LOOKUP(2, 1 / ($AF$1:INDIRECT("$AF$"&amp;ROW($AF449)-1) &lt;&gt; ""),ROW($AF$1:INDIRECT("$AF$"&amp;ROW($AF449)-1))), 1)&gt;=255,0,
VLOOKUP(INDIRECT("$G$"&amp;LOOKUP(2, 1 / ($AF$1:INDIRECT("$AF$"&amp;ROW($AF449)-1) &lt;&gt; ""),ROW($AF$1:INDIRECT("$AF$"&amp;ROW($AF449)-1)))), 'EV and Base'!$A$1:$N$671, 6, FALSE))))</f>
        <v>24</v>
      </c>
      <c r="AG449" s="2" cm="1">
        <f t="array" aca="1" ref="AG449" ca="1">IF(NOT(ISNUMBER(INDEX($A:$A, LOOKUP(2, 1 / ($A$1:INDIRECT("$A$"&amp;ROW($A449)) &lt;&gt; ""),ROW($A$1:INDIRECT("$A$"&amp;ROW($A449)))), 1))), "",
INDEX($AG:$AG, LOOKUP(2, 1 / ($AG$1:INDIRECT("$AG$"&amp;ROW($AG449)-1) &lt;&gt; ""),ROW($AG$1:INDIRECT("$AG$"&amp;ROW($AG449)-1))), 1)+
IF(INDEX($AC:$AC, LOOKUP(2, 1 / ($AC$1:INDIRECT("$AC$"&amp;ROW($AC449)-1) &lt;&gt; ""),ROW($AC$1:INDIRECT("$AC$"&amp;ROW($AC449)-1))), 1)+
INDEX($AD:$AD, LOOKUP(2, 1 / ($AD$1:INDIRECT("$AD$"&amp;ROW($AD449)-1) &lt;&gt; ""),ROW($AD$1:INDIRECT("$AD$"&amp;ROW($AD449)-1))), 1)+
INDEX($AE:$AE, LOOKUP(2, 1 / ($AE$1:INDIRECT("$AE$"&amp;ROW($AE449)-1) &lt;&gt; ""),ROW($AE$1:INDIRECT("$AE$"&amp;ROW($AD449)-1))), 1)+
INDEX($AE:$AF, LOOKUP(2, 1 / ($AF$1:INDIRECT("$AF$"&amp;ROW($AF449)-1) &lt;&gt; ""),ROW($AF$1:INDIRECT("$AF$"&amp;ROW($AD449)-1))), 1)+
INDEX($AG:$AG, LOOKUP(2, 1 / ($AG$1:INDIRECT("$AG$"&amp;ROW($AG449)-1) &lt;&gt; ""),ROW($AG$1:INDIRECT("$AG$"&amp;ROW($AD449)-1))), 1)+
INDEX($AH:$AH, LOOKUP(2, 1 / ($AH$1:INDIRECT("$AH$"&amp;ROW($AH449)-1) &lt;&gt; ""),ROW($AH$1:INDIRECT("$AH$"&amp;ROW($AD449)-1))), 1)&gt;=510,0,
IF(INDEX($AG:$AG, LOOKUP(2, 1 / ($AG$1:INDIRECT("$AG$"&amp;ROW($AG449)-1) &lt;&gt; ""),ROW($AG$1:INDIRECT("$AG$"&amp;ROW($AG449)-1))), 1)&gt;=255,0,
VLOOKUP(INDIRECT("$G$"&amp;LOOKUP(2, 1 / ($AG$1:INDIRECT("$AG$"&amp;ROW($AG449)-1) &lt;&gt; ""),ROW($AG$1:INDIRECT("$AG$"&amp;ROW($AG449)-1)))), 'EV and Base'!$A$1:$N$671, 7, FALSE))))</f>
        <v>6</v>
      </c>
      <c r="AH449" s="24" cm="1">
        <f t="array" aca="1" ref="AH449" ca="1">IF(NOT(ISNUMBER(INDEX($A:$A,LOOKUP(2,1/($A$1:INDIRECT("$A$"&amp;ROW($A449))&lt;&gt;""),ROW($A$1:INDIRECT("$A$"&amp;ROW($A449)))),1))),"",
INDEX($AH:$AH,LOOKUP(2,1/($AH$1:INDIRECT("$AH$"&amp;ROW($AH449)-1)&lt;&gt;""),ROW($AH$1:INDIRECT("$AH$"&amp;ROW($AH449)-1))),1)+
IF(INDEX($AC:$AC,LOOKUP(2,1/($AC$1:INDIRECT("$AC$"&amp;ROW($AC449)-1)&lt;&gt;""),ROW($AC$1:INDIRECT("$AC$"&amp;ROW($AC449)-1))),1)+
INDEX($AD:$AD,LOOKUP(2,1/($AD$1:INDIRECT("$AD$"&amp;ROW($AD449)-1)&lt;&gt;""),ROW($AD$1:INDIRECT("$AD$"&amp;ROW($AD449)-1))),1)+
INDEX($AE:$AE,LOOKUP(2,1/($AE$1:INDIRECT("$AE$"&amp;ROW($AE449)-1)&lt;&gt;""),ROW($AE$1:INDIRECT("$AE$"&amp;ROW($AD449)-1))),1)+
INDEX($AE:$AF,LOOKUP(2,1/($AF$1:INDIRECT("$AF$"&amp;ROW($AF449)-1)&lt;&gt;""),ROW($AF$1:INDIRECT("$AF$"&amp;ROW($AD449)-1))),1)+
INDEX($AG:$AG,LOOKUP(2,1/($AG$1:INDIRECT("$AG$"&amp;ROW($AG449)-1)&lt;&gt;""),ROW($AG$1:INDIRECT("$AG$"&amp;ROW($AD449)-1))),1)+
INDEX($AH:$AH,LOOKUP(2,1/($AH$1:INDIRECT("$AH$"&amp;ROW($AH449)-1)&lt;&gt;""),ROW($AH$1:INDIRECT("$AH$"&amp;ROW($AD449)-1))),1)&gt;=510,0,
IF(INDEX($AH:$AH,LOOKUP(2,1/($AH$1:INDIRECT("$AH$"&amp;ROW($AH449)-1)&lt;&gt;""),ROW($AH$1:INDIRECT("$AH$"&amp;ROW($AH449)-1))),1)&gt;=255,0,
VLOOKUP(INDIRECT("$G$"&amp;LOOKUP(2,1/($AH$1:INDIRECT("$AH$"&amp;ROW($AH449)-1)&lt;&gt;""),ROW($AH$1:INDIRECT("$AH$"&amp;ROW($AH449)-1)))),'EV and Base'!$A$1:$N$671,8,FALSE))))</f>
        <v>76</v>
      </c>
      <c r="AI449" s="29" cm="1">
        <f t="array" aca="1" ref="AI449" ca="1">IF(NOT(ISNUMBER(INDEX($A:$A,LOOKUP(2,1/($A$1:INDIRECT("$A$"&amp;ROW($A449))&lt;&gt;""),ROW($A$1:INDIRECT("$A$"&amp;ROW($A449)))),1))),"",
ROUNDDOWN((((2*VLOOKUP($AA449,'EV and Base'!$A$1:$N$671,9,FALSE))+31+ROUNDDOWN($AC449/4,0))*$AB449)/100,0)+$AB449+10)</f>
        <v>183</v>
      </c>
      <c r="AJ449" s="21" cm="1">
        <f t="array" aca="1" ref="AJ449" ca="1">IF(NOT(ISNUMBER(INDEX($A:$A, LOOKUP(2, 1 / ($A$1:INDIRECT("$A$"&amp;ROW($A449)) &lt;&gt; ""),ROW($A$1:INDIRECT("$A$"&amp;ROW($A449)))), 1))), "",
ROUNDDOWN((ROUNDDOWN((((2*VLOOKUP($AA449, 'EV and Base'!$A$1:$N$671, 10, FALSE))+31+ROUNDDOWN($AD449/4, 0))*$AB449)/100, 0)+5)*1.1, 0))</f>
        <v>173</v>
      </c>
      <c r="AK449" s="21" t="str" cm="1">
        <f t="array" aca="1" ref="AK449" ca="1">IF(NOT(ISNUMBER(INDEX($A:$A, LOOKUP(2, 1 / ($A$1:INDIRECT("$A$"&amp;ROW($A449)) &lt;&gt; ""),ROW($A$1:INDIRECT("$A$"&amp;ROW($A449)))), 1))), "",
ROUNDDOWN((ROUNDDOWN((((2*VLOOKUP($AA449, 'EV and Base'!$A$1:$N$671, 11, FALSE))+30+ROUNDDOWN($AE449/4, 0))*$AB449)/100, 0)+5), 0)
&amp;"-"&amp;
ROUNDDOWN((ROUNDDOWN((((2*VLOOKUP($AA449, 'EV and Base'!$A$1:$N$671, 11, FALSE))+31+ROUNDDOWN($AE449/4, 0))*$AB449)/100, 0)+5), 0))</f>
        <v>125-126</v>
      </c>
      <c r="AL449" s="21" t="str" cm="1">
        <f t="array" aca="1" ref="AL449" ca="1">IF(NOT(ISNUMBER(INDEX($A:$A, LOOKUP(2, 1 / ($A$1:INDIRECT("$A$"&amp;ROW($A449)) &lt;&gt; ""),ROW($A$1:INDIRECT("$A$"&amp;ROW($A449)))), 1))), "",
ROUNDDOWN((ROUNDDOWN((((2*VLOOKUP($AA449, 'EV and Base'!$A$1:$N$671, 12, FALSE))+0+ROUNDDOWN($AF449/4, 0))*$AB449)/100, 0)+5)*0.9, 0)
&amp;"-"&amp;
ROUNDDOWN((ROUNDDOWN((((2*VLOOKUP($AA449, 'EV and Base'!$A$1:$N$671, 12, FALSE))+31+ROUNDDOWN($AF449/4, 0))*$AB449)/100, 0)+5)*0.9, 0))</f>
        <v>53-69</v>
      </c>
      <c r="AM449" s="21" t="str" cm="1">
        <f t="array" aca="1" ref="AM449" ca="1">IF(NOT(ISNUMBER(INDEX($A:$A, LOOKUP(2, 1 / ($A$1:INDIRECT("$A$"&amp;ROW($A449)) &lt;&gt; ""),ROW($A$1:INDIRECT("$A$"&amp;ROW($A449)))), 1))), "",
ROUNDDOWN((ROUNDDOWN((((2*VLOOKUP($AA449, 'EV and Base'!$A$1:$N$671, 13, FALSE))+30+ROUNDDOWN($AG449/4, 0))*$AB449)/100, 0)+5), 0)
&amp;"-"&amp;
ROUNDDOWN((ROUNDDOWN((((2*VLOOKUP($AA449, 'EV and Base'!$A$1:$N$671, 13, FALSE))+31+ROUNDDOWN($AG449/4, 0))*$AB449)/100, 0)+5), 0))</f>
        <v>125-125</v>
      </c>
      <c r="AN449" s="25" cm="1">
        <f t="array" aca="1" ref="AN449" ca="1">IF(NOT(ISNUMBER(INDEX($A:$A, LOOKUP(2, 1 / ($A$1:INDIRECT("$A$"&amp;ROW($A449)) &lt;&gt; ""),ROW($A$1:INDIRECT("$A$"&amp;ROW($A449)))), 1))), "",
ROUNDDOWN((ROUNDDOWN((((2*VLOOKUP($AA449, 'EV and Base'!$A$1:$N$671, 14, FALSE))+31+ROUNDDOWN($AH449/4, 0))*$AB449)/100, 0)+5), 0))</f>
        <v>124</v>
      </c>
      <c r="AO449" s="23" cm="1">
        <f t="array" aca="1" ref="AO449" ca="1">IF(NOT(ISNUMBER(INDEX($A:$A, LOOKUP(2, 1 / ($A$1:INDIRECT("$A$"&amp;ROW($A449)) &lt;&gt; ""),ROW($A$1:INDIRECT("$A$"&amp;ROW($A449)))), 1))), "",
ROUNDDOWN((((2*VLOOKUP($AA449, 'EV and Base'!$A$1:$N$671, 9, FALSE))+31+ROUNDDOWN($AC449/4, 0))*$AB449)/100, 0)+$AB449+10)</f>
        <v>183</v>
      </c>
      <c r="AP449" s="2" cm="1">
        <f t="array" aca="1" ref="AP449" ca="1">IF(NOT(ISNUMBER(INDEX($A:$A, LOOKUP(2, 1 / ($A$1:INDIRECT("$A$"&amp;ROW($A449)) &lt;&gt; ""),ROW($A$1:INDIRECT("$A$"&amp;ROW($A449)))), 1))), "",
ROUNDDOWN((ROUNDDOWN((((2*VLOOKUP($AA449, 'EV and Base'!$A$1:$N$671, 10, FALSE))+31+ROUNDDOWN($AD449/4, 0))*$AB449)/100, 0)+5)*1.1, 0))</f>
        <v>173</v>
      </c>
      <c r="AQ449" s="2" cm="1">
        <f t="array" aca="1" ref="AQ449" ca="1">IF(NOT(ISNUMBER(INDEX($A:$A, LOOKUP(2, 1 / ($A$1:INDIRECT("$A$"&amp;ROW($A449)) &lt;&gt; ""),ROW($A$1:INDIRECT("$A$"&amp;ROW($A449)))), 1))), "",
ROUNDDOWN((ROUNDDOWN((((2*VLOOKUP($AA449, 'EV and Base'!$A$1:$N$671, 11, FALSE))+$AV$2+ROUNDDOWN($AE449/4, 0))*$AB449)/100, 0)+5), 0))</f>
        <v>126</v>
      </c>
      <c r="AR449" s="22" cm="1">
        <f t="array" aca="1" ref="AR449" ca="1">IF(NOT(ISNUMBER(INDEX($A:$A, LOOKUP(2, 1 / ($A$1:INDIRECT("$A$"&amp;ROW($A449)) &lt;&gt; ""),ROW($A$1:INDIRECT("$A$"&amp;ROW($A449)))), 1))), "",
ROUNDDOWN((ROUNDDOWN((((2*VLOOKUP($AA449, 'EV and Base'!$A$1:$N$671, 12, FALSE))+$AW$2+ROUNDDOWN($AF449/4, 0))*$AB449)/100, 0)+5)*0.9, 0))</f>
        <v>62</v>
      </c>
      <c r="AS449" s="2" cm="1">
        <f t="array" aca="1" ref="AS449" ca="1">IF(NOT(ISNUMBER(INDEX($A:$A, LOOKUP(2, 1 / ($A$1:INDIRECT("$A$"&amp;ROW($A449)) &lt;&gt; ""),ROW($A$1:INDIRECT("$A$"&amp;ROW($A449)))), 1))), "",
ROUNDDOWN((ROUNDDOWN((((2*VLOOKUP($AA449, 'EV and Base'!$A$1:$N$671, 13, FALSE))+$AX$2+ROUNDDOWN($AG449/4, 0))*$AB449)/100, 0)+5), 0))</f>
        <v>125</v>
      </c>
      <c r="AT449" s="24" cm="1">
        <f t="array" aca="1" ref="AT449" ca="1">IF(NOT(ISNUMBER(INDEX($A:$A, LOOKUP(2, 1 / ($A$1:INDIRECT("$A$"&amp;ROW($A449)) &lt;&gt; ""),ROW($A$1:INDIRECT("$A$"&amp;ROW($A449)))), 1))), "",
ROUNDDOWN((ROUNDDOWN((((2*VLOOKUP($AA449, 'EV and Base'!$A$1:$N$671, 14, FALSE))+31+ROUNDDOWN($AH449/4, 0))*$AB449)/100, 0)+5), 0))</f>
        <v>124</v>
      </c>
      <c r="AU449" s="28">
        <v>255</v>
      </c>
      <c r="AY449" cm="1">
        <f t="array" aca="1" ref="AY449" ca="1">IF(NOT(ISNUMBER(INDEX($A:$A,LOOKUP(2,1/($A$1:INDIRECT("$A$"&amp;ROW($A449))&lt;&gt;""),ROW($A$1:INDIRECT("$A$"&amp;ROW($A449)))),1))),"",
INDEX($AY:$AY,LOOKUP(2,1/($AY$1:INDIRECT("$AY$"&amp;ROW($AY449)-1)&lt;&gt;""),ROW($AY$1:INDIRECT("$AY$"&amp;ROW($AY449)-1))),1)+$BL449)</f>
        <v>181635</v>
      </c>
      <c r="AZ449" s="3" cm="1">
        <f t="array" aca="1" ref="AZ449" ca="1">IF(NOT(ISNUMBER(INDEX($A:$A, LOOKUP(2, 1 / ($A$1:INDIRECT("$A$"&amp;ROW($A449)) &lt;&gt; ""),ROW($A$1:INDIRECT("$A$"&amp;ROW($A449)))), 1))), "",
VLOOKUP(INDIRECT("$G$"&amp;LOOKUP(2, 1 / ($AY$1:INDIRECT("$AY$"&amp;ROW($AY449)-1) &lt;&gt; ""),ROW($AY$1:INDIRECT("$AY$"&amp;ROW($AY449)-1)))),'EV and Base'!A372:N1042,2,FALSE))</f>
        <v>238</v>
      </c>
      <c r="BA449" s="3" cm="1">
        <f t="array" aca="1" ref="BA449" ca="1">IF(NOT(ISNUMBER(INDEX($A:$A, LOOKUP(2, 1 / ($A$1:INDIRECT("$A$"&amp;ROW($A449)) &lt;&gt; ""),ROW($A$1:INDIRECT("$A$"&amp;ROW($A449)))), 1))), "",
INDIRECT("$I$"&amp;LOOKUP(2, 1 / ($AY$1:INDIRECT("$AY$"&amp;ROW($AY449)-1) &lt;&gt; ""),ROW($AY$1:INDIRECT("$AY$"&amp;ROW($AY449)-1)))))</f>
        <v>45</v>
      </c>
      <c r="BB449" s="1" cm="1">
        <f t="array" aca="1" ref="BB449" ca="1">IF(NOT(ISNUMBER(INDEX($A:$A, LOOKUP(2, 1 / ($A$1:INDIRECT("$A$"&amp;ROW($A449)) &lt;&gt; ""),ROW($A$1:INDIRECT("$A$"&amp;ROW($A449)))), 1))), "",
INDIRECT("$AB$"&amp;LOOKUP(2, 1 / ($AY$1:INDIRECT("$AY$"&amp;ROW($AY449)-1) &lt;&gt; ""),ROW($AY$1:INDIRECT("$AY$"&amp;ROW($AY449)-1)))))</f>
        <v>56</v>
      </c>
      <c r="BC449" s="3" cm="1">
        <f t="array" aca="1" ref="BC449" ca="1">IF(NOT(ISNUMBER(INDEX($A:$A,LOOKUP(2,1/($A$1:INDIRECT("$A$"&amp;ROW($A449))&lt;&gt;""),ROW($A$1:INDIRECT("$A$"&amp;ROW($A449)))),1))),"",
$BA449+$BA449+10)</f>
        <v>100</v>
      </c>
      <c r="BD449" s="3" cm="1">
        <f t="array" aca="1" ref="BD449" ca="1">IF(NOT(ISNUMBER(INDEX($A:$A,LOOKUP(2,1/($A$1:INDIRECT("$A$"&amp;ROW($A449))&lt;&gt;""),ROW($A$1:INDIRECT("$A$"&amp;ROW($A449)))),1))),"",
$BA449+$BB449+10)</f>
        <v>111</v>
      </c>
      <c r="BE449" s="3" cm="1">
        <f t="array" aca="1" ref="BE449" ca="1">IF(NOT(ISNUMBER(INDEX($A:$A,LOOKUP(2,1/($A$1:INDIRECT("$A$"&amp;ROW($A449))&lt;&gt;""),ROW($A$1:INDIRECT("$A$"&amp;ROW($A449)))),1))),"",
$BC449*$BC449)</f>
        <v>10000</v>
      </c>
      <c r="BF449" s="3" cm="1">
        <f t="array" aca="1" ref="BF449" ca="1">IF(NOT(ISNUMBER(INDEX($A:$A,LOOKUP(2,1/($A$1:INDIRECT("$A$"&amp;ROW($A449))&lt;&gt;""),ROW($A$1:INDIRECT("$A$"&amp;ROW($A449)))),1))),"",
$BD449*$BD449)</f>
        <v>12321</v>
      </c>
      <c r="BG449" s="3" cm="1">
        <f t="array" aca="1" ref="BG449" ca="1">IF(NOT(ISNUMBER(INDEX($A:$A,LOOKUP(2,1/($A$1:INDIRECT("$A$"&amp;ROW($A449))&lt;&gt;""),ROW($A$1:INDIRECT("$A$"&amp;ROW($A449)))),1))),"",
_xlfn.FLOOR.MATH(1.5*_xlfn.FLOOR.MATH($AZ449*BA449/5)))</f>
        <v>3213</v>
      </c>
      <c r="BH449" s="3" cm="1">
        <f t="array" aca="1" ref="BH449" ca="1">IF(NOT(ISNUMBER(INDEX($A:$A, LOOKUP(2, 1 / ($A$1:INDIRECT("$A$"&amp;ROW($A449)) &lt;&gt; ""),ROW($A$1:INDIRECT("$A$"&amp;ROW($A449)))), 1))), "",
_xlfn.FLOOR.MATH($BG449/IF(OR(INDIRECT("$C$"&amp;LOOKUP(2, 1 / ($AY$1:INDIRECT("$AY$"&amp;ROW($AY449)-1) &lt;&gt; ""),ROW($AY$1:INDIRECT("$AY$"&amp;ROW($AY449)-1))))="Multi",
INDIRECT("$C$"&amp;LOOKUP(2, 1 / ($AY$1:INDIRECT("$AY$"&amp;ROW($AY449)-1) &lt;&gt; ""),ROW($AY$1:INDIRECT("$AY$"&amp;ROW($AY449)-1))))="Double"),2,1)))</f>
        <v>3213</v>
      </c>
      <c r="BI449" s="3" cm="1">
        <f t="array" aca="1" ref="BI449" ca="1">IF(NOT(ISNUMBER(INDEX($A:$A,LOOKUP(2,1/($A$1:INDIRECT("$A$"&amp;ROW($A449))&lt;&gt;""),ROW($A$1:INDIRECT("$A$"&amp;ROW($A449)))),1))),"",
VLOOKUP($BC449,GameFreakSQRT!$A$1:$B$200,2,FALSE))</f>
        <v>40960</v>
      </c>
      <c r="BJ449" s="3" cm="1">
        <f t="array" aca="1" ref="BJ449" ca="1">IF(NOT(ISNUMBER(INDEX($A:$A,LOOKUP(2,1/($A$1:INDIRECT("$A$"&amp;ROW($A449))&lt;&gt;""),ROW($A$1:INDIRECT("$A$"&amp;ROW($A449)))),1))),"",
VLOOKUP($BD449,GameFreakSQRT!$A$1:$B$200,2,FALSE))</f>
        <v>43154</v>
      </c>
      <c r="BK449" s="3" cm="1">
        <f t="array" aca="1" ref="BK449" ca="1">IF(NOT(ISNUMBER(INDEX($A:$A,LOOKUP(2,1/($A$1:INDIRECT("$A$"&amp;ROW($A449))&lt;&gt;""),ROW($A$1:INDIRECT("$A$"&amp;ROW($A449)))),1))),"",
_xlfn.FLOOR.MATH((($BI449*$BE449)*$BH449)/($BJ449*$BF449))+1)</f>
        <v>2476</v>
      </c>
      <c r="BL449" s="3" cm="1">
        <f t="array" aca="1" ref="BL449" ca="1">IF(NOT(ISNUMBER(INDEX($A:$A,LOOKUP(2,1/($A$1:INDIRECT("$A$"&amp;ROW($A449))&lt;&gt;""),ROW($A$1:INDIRECT("$A$"&amp;ROW($A449)))),1))),"",
_xlfn.FLOOR.MATH($BK449*IF(NOT(INDIRECT("$Z$"&amp;LOOKUP(2, 1 / ($AY$1:INDIRECT("$AY$"&amp;ROW($AY449)-1) &lt;&gt; ""),ROW($AY$1:INDIRECT("$AY$"&amp;ROW($AY449)-1))))=""),1.5,1)))</f>
        <v>3714</v>
      </c>
      <c r="BM449" s="3" cm="1">
        <f t="array" aca="1" ref="BM449" ca="1">IF(NOT(ISNUMBER(INDEX($A:$A, LOOKUP(2, 1 / ($A$1:INDIRECT("$A$"&amp;ROW($A449)) &lt;&gt; ""),ROW($A$1:INDIRECT("$A$"&amp;ROW($A449)))), 1))), "",
INDIRECT("$Y$"&amp;LOOKUP(2, 1 / ($AY$1:INDIRECT("$AY$"&amp;ROW($AY449)-1) &lt;&gt; ""),ROW($AY$1:INDIRECT("$AY$"&amp;ROW($AY449)-1)))))</f>
        <v>3714</v>
      </c>
      <c r="BN449" s="3" t="b">
        <f t="shared" ca="1" si="37"/>
        <v>1</v>
      </c>
    </row>
    <row r="450" spans="1:66" x14ac:dyDescent="0.45">
      <c r="A450" s="69"/>
      <c r="B450" s="69"/>
      <c r="C450" s="69"/>
      <c r="D450" s="69"/>
      <c r="E450" s="69"/>
      <c r="F450" s="56">
        <v>2</v>
      </c>
      <c r="G450" s="2" t="s">
        <v>315</v>
      </c>
      <c r="H450" s="2" t="s">
        <v>50</v>
      </c>
      <c r="I450" s="2">
        <v>43</v>
      </c>
      <c r="J450" s="2" t="s">
        <v>71</v>
      </c>
      <c r="K450" s="2" t="s">
        <v>65</v>
      </c>
      <c r="L450" s="2" t="s">
        <v>311</v>
      </c>
      <c r="M450" s="2" t="s">
        <v>154</v>
      </c>
      <c r="N450" s="2" t="s">
        <v>418</v>
      </c>
      <c r="O450" s="2" t="s">
        <v>403</v>
      </c>
      <c r="P450" s="2" t="s">
        <v>705</v>
      </c>
      <c r="Q450" s="2">
        <v>30</v>
      </c>
      <c r="R450" s="2">
        <f>_xlfn.FLOOR.MATH((((2*VLOOKUP(G450, 'EV and Base'!$A$1:$N$671, 9, FALSE))+$Q450)*$I450)/100)+$I450+10</f>
        <v>120</v>
      </c>
      <c r="S450" s="2">
        <f>_xlfn.FLOOR.MATH((_xlfn.FLOOR.MATH((((2*VLOOKUP($G450, 'EV and Base'!$A$1:$N$671, 10, FALSE))+$Q450)*$I450)/100)+5)*
IF(OR($J450="Lonely", $J450="Brave", $J450="Adamant", $J450="Naughty"), 1.1,
IF(OR($J450="Bold", $J450="Timid", $J450="Modest", $J450="Calm"), 0.9, 1)))</f>
        <v>93</v>
      </c>
      <c r="T450" s="2">
        <f>_xlfn.FLOOR.MATH((_xlfn.FLOOR.MATH((((2*VLOOKUP($G450, 'EV and Base'!$A$1:$N$671, 11, FALSE))+$Q450)*$I450)/100)+5)*
IF(OR($J450="Bold", $J450="Relaxed", $J450="Impish", $J450="Lax"), 1.1,
IF(OR($J450="Lonely", $J450="Hasty", $J450="Mild", $J450="Gentle"), 0.9, 1)))</f>
        <v>60</v>
      </c>
      <c r="U450" s="2">
        <f>_xlfn.FLOOR.MATH((_xlfn.FLOOR.MATH((((2*VLOOKUP($G450, 'EV and Base'!$A$1:$N$671, 12, FALSE))+$Q450)*$I450)/100)+5)*
IF(OR($J450="Modest", $J450="Mild", $J450="Quiet", $J450="Rash"), 1.1,
IF(OR($J450="Adamant", $J450="Impish", $J450="Jolly", $J450="Careful"), 0.9, 1)))</f>
        <v>93</v>
      </c>
      <c r="V450" s="2">
        <f>_xlfn.FLOOR.MATH((_xlfn.FLOOR.MATH((((2*VLOOKUP($G450, 'EV and Base'!$A$1:$N$671, 13, FALSE))+$Q450)*$I450)/100)+5)*
IF(OR($J450="Calm", $J450="Gentle", $J450="Sassy", $J450="Careful"), 1.1,
IF(OR($J450="Naughty", $J450="Lax", $J450="Naive", $J450="Rash"), 0.9, 1)))</f>
        <v>60</v>
      </c>
      <c r="W450" s="2">
        <f>_xlfn.FLOOR.MATH((_xlfn.FLOOR.MATH((((2*VLOOKUP($G450, 'EV and Base'!$A$1:$N$671, 14, FALSE))+$Q450)*$I450)/100)+5)*
IF(OR($J450="Timid", $J450="Hasty", $J450="Jolly", $J450="Naive"), 1.1,
IF(OR($J450="Brave", $J450="Relaxed", $J450="Quiet", $J450="Sassy"), 0.9, 1)))</f>
        <v>109</v>
      </c>
      <c r="X450" s="68"/>
      <c r="Y450" s="1">
        <v>2146</v>
      </c>
      <c r="Z450" s="1">
        <v>1</v>
      </c>
      <c r="AA450" s="23" t="str" cm="1">
        <f t="array" aca="1" ref="AA450" ca="1">IF(NOT(ISNUMBER(INDEX($A:$A,LOOKUP(2,1/($A$1:INDIRECT("$A$"&amp;ROW($A450))&lt;&gt;""),ROW($A$1:INDIRECT("$A$"&amp;ROW($A450)))),1))),"",
IF(NOT(ISNUMBER($A450)),$AA449,
IF($AB450&lt;16,"Lillipup",
IF($AB450&lt;32,"Herdier",
"Stoutland"))))</f>
        <v>Stoutland</v>
      </c>
      <c r="AB450" s="25" cm="1">
        <f t="array" aca="1" ref="AB450" ca="1">IF(NOT(ISNUMBER(INDEX($A:$A, LOOKUP(2, 1 / ($A$1:INDIRECT("$A$"&amp;ROW($A450)) &lt;&gt; ""),ROW($A$1:INDIRECT("$A$"&amp;ROW($A450)))), 1))), "",
VLOOKUP($AY450,'Medium-Slow'!$A$1:$B$101,2,TRUE))</f>
        <v>57</v>
      </c>
      <c r="AC450" s="23" cm="1">
        <f t="array" aca="1" ref="AC450" ca="1">IF(NOT(ISNUMBER(INDEX($A:$A, LOOKUP(2, 1 / ($A$1:INDIRECT("$A$"&amp;ROW($A450)) &lt;&gt; ""),ROW($A$1:INDIRECT("$A$"&amp;ROW($A450)))), 1))), "",
INDEX($AC:$AC, LOOKUP(2, 1 / ($AC$1:INDIRECT("$AC$"&amp;ROW($AC450)-1) &lt;&gt; ""),ROW($AC$1:INDIRECT("$AC$"&amp;ROW($AC450)-1))), 1)+
IF(INDEX($AC:$AC, LOOKUP(2, 1 / ($AC$1:INDIRECT("$AC$"&amp;ROW($AC450)-1) &lt;&gt; ""),ROW($AC$1:INDIRECT("$AC$"&amp;ROW($AC450)-1))), 1)+
INDEX($AD:$AD, LOOKUP(2, 1 / ($AD$1:INDIRECT("$AD$"&amp;ROW($AD450)-1) &lt;&gt; ""),ROW($AD$1:INDIRECT("$AD$"&amp;ROW($AD450)-1))), 1)+
INDEX($AE:$AE, LOOKUP(2, 1 / ($AE$1:INDIRECT("$AE$"&amp;ROW($AE450)-1) &lt;&gt; ""),ROW($AE$1:INDIRECT("$AE$"&amp;ROW($AD450)-1))), 1)+
INDEX($AE:$AF, LOOKUP(2, 1 / ($AF$1:INDIRECT("$AF$"&amp;ROW($AF450)-1) &lt;&gt; ""),ROW($AF$1:INDIRECT("$AF$"&amp;ROW($AD450)-1))), 1)+
INDEX($AG:$AG, LOOKUP(2, 1 / ($AG$1:INDIRECT("$AG$"&amp;ROW($AG450)-1) &lt;&gt; ""),ROW($AG$1:INDIRECT("$AG$"&amp;ROW($AD450)-1))), 1)+
INDEX($AH:$AH, LOOKUP(2, 1 / ($AH$1:INDIRECT("$AH$"&amp;ROW($AH450)-1) &lt;&gt; ""),ROW($AH$1:INDIRECT("$AH$"&amp;ROW($AD450)-1))), 1)&gt;=510,0,
IF(INDEX($AC:$AC, LOOKUP(2, 1 / ($AC$1:INDIRECT("$AC$"&amp;ROW($AC450)-1) &lt;&gt; ""),ROW($AC$1:INDIRECT("$AC$"&amp;ROW($AC450)-1))), 1)&gt;=255,0,
VLOOKUP(INDIRECT("$G$"&amp;LOOKUP(2, 1 / ($AC$1:INDIRECT("$AC$"&amp;ROW($AC450)-1) &lt;&gt; ""),ROW($AC$1:INDIRECT("$AC$"&amp;ROW($AC450)-1)))), 'EV and Base'!$A$1:$N$671, 3, FALSE))))</f>
        <v>12</v>
      </c>
      <c r="AD450" s="2" cm="1">
        <f t="array" aca="1" ref="AD450" ca="1">IF(NOT(ISNUMBER(INDEX($A:$A, LOOKUP(2, 1 / ($A$1:INDIRECT("$A$"&amp;ROW($A450)) &lt;&gt; ""),ROW($A$1:INDIRECT("$A$"&amp;ROW($A450)))), 1))), "",
INDEX($AD:$AD, LOOKUP(2, 1 / ($AD$1:INDIRECT("$AD$"&amp;ROW($AD450)-1) &lt;&gt; ""),ROW($AD$1:INDIRECT("$AD$"&amp;ROW($AD450)-1))), 1)+
IF(INDEX($AC:$AC, LOOKUP(2, 1 / ($AC$1:INDIRECT("$AC$"&amp;ROW($AC450)-1) &lt;&gt; ""),ROW($AC$1:INDIRECT("$AC$"&amp;ROW($AC450)-1))), 1)+
INDEX($AD:$AD, LOOKUP(2, 1 / ($AD$1:INDIRECT("$AD$"&amp;ROW($AD450)-1) &lt;&gt; ""),ROW($AD$1:INDIRECT("$AD$"&amp;ROW($AD450)-1))), 1)+
INDEX($AE:$AE, LOOKUP(2, 1 / ($AE$1:INDIRECT("$AE$"&amp;ROW($AE450)-1) &lt;&gt; ""),ROW($AE$1:INDIRECT("$AE$"&amp;ROW($AD450)-1))), 1)+
INDEX($AE:$AF, LOOKUP(2, 1 / ($AF$1:INDIRECT("$AF$"&amp;ROW($AF450)-1) &lt;&gt; ""),ROW($AF$1:INDIRECT("$AF$"&amp;ROW($AD450)-1))), 1)+
INDEX($AG:$AG, LOOKUP(2, 1 / ($AG$1:INDIRECT("$AG$"&amp;ROW($AG450)-1) &lt;&gt; ""),ROW($AG$1:INDIRECT("$AG$"&amp;ROW($AD450)-1))), 1)+
INDEX($AH:$AH, LOOKUP(2, 1 / ($AH$1:INDIRECT("$AH$"&amp;ROW($AH450)-1) &lt;&gt; ""),ROW($AH$1:INDIRECT("$AH$"&amp;ROW($AD450)-1))), 1)&gt;=510,0,
IF(INDEX($AD:$AD, LOOKUP(2, 1 / ($AD$1:INDIRECT("$AD$"&amp;ROW($AD450)-1) &lt;&gt; ""),ROW($AD$1:INDIRECT("$AD$"&amp;ROW($AD450)-1))), 1)&gt;=255,0,
VLOOKUP(INDIRECT("$G$"&amp;LOOKUP(2, 1 / ($AD$1:INDIRECT("$AD$"&amp;ROW($AD450)-1) &lt;&gt; ""),ROW($AD$1:INDIRECT("$AD$"&amp;ROW($AD450)-1)))), 'EV and Base'!$A$1:$N$671, 4, FALSE))))</f>
        <v>158</v>
      </c>
      <c r="AE450" s="2" cm="1">
        <f t="array" aca="1" ref="AE450" ca="1">IF(NOT(ISNUMBER(INDEX($A:$A,LOOKUP(2,1/($A$1:INDIRECT("$A$"&amp;ROW($A450))&lt;&gt;""),ROW($A$1:INDIRECT("$A$"&amp;ROW($A450)))),1))),"",
INDEX($AE:$AE,LOOKUP(2,1/($AE$1:INDIRECT("$AE$"&amp;ROW($AE450)-1)&lt;&gt;""),ROW($AE$1:INDIRECT("$AE$"&amp;ROW($AE450)-1))),1)+
IF(INDEX($AC:$AC,LOOKUP(2,1/($AC$1:INDIRECT("$AC$"&amp;ROW($AC450)-1)&lt;&gt;""),ROW($AC$1:INDIRECT("$AC$"&amp;ROW($AC450)-1))),1)+
INDEX($AD:$AD,LOOKUP(2,1/($AD$1:INDIRECT("$AD$"&amp;ROW($AD450)-1)&lt;&gt;""),ROW($AD$1:INDIRECT("$AD$"&amp;ROW($AD450)-1))),1)+
INDEX($AE:$AE,LOOKUP(2,1/($AE$1:INDIRECT("$AE$"&amp;ROW($AE450)-1)&lt;&gt;""),ROW($AE$1:INDIRECT("$AE$"&amp;ROW($AD450)-1))),1)+
INDEX($AE:$AF,LOOKUP(2,1/($AF$1:INDIRECT("$AF$"&amp;ROW($AF450)-1)&lt;&gt;""),ROW($AF$1:INDIRECT("$AF$"&amp;ROW($AD450)-1))),1)+
INDEX($AG:$AG,LOOKUP(2,1/($AG$1:INDIRECT("$AG$"&amp;ROW($AG450)-1)&lt;&gt;""),ROW($AG$1:INDIRECT("$AG$"&amp;ROW($AD450)-1))),1)+
INDEX($AH:$AH,LOOKUP(2,1/($AH$1:INDIRECT("$AH$"&amp;ROW($AH450)-1)&lt;&gt;""),ROW($AH$1:INDIRECT("$AH$"&amp;ROW($AD450)-1))),1)&gt;=510,0,
IF(INDEX($AE:$AE,LOOKUP(2,1/($AE$1:INDIRECT("$AE$"&amp;ROW($AE450)-1)&lt;&gt;""),ROW($AE$1:INDIRECT("$AE$"&amp;ROW($AE450)-1))),1)&gt;=255,0,
VLOOKUP(INDIRECT("$G$"&amp;LOOKUP(2,1/($AE$1:INDIRECT("$AE$"&amp;ROW($AE450)-1)&lt;&gt;""),ROW($AE$1:INDIRECT("$AE$"&amp;ROW($AE450)-1)))),'EV and Base'!$A$1:$N$671,5,FALSE))))</f>
        <v>11</v>
      </c>
      <c r="AF450" s="2" cm="1">
        <f t="array" aca="1" ref="AF450" ca="1">IF(NOT(ISNUMBER(INDEX($A:$A, LOOKUP(2, 1 / ($A$1:INDIRECT("$A$"&amp;ROW($A450)) &lt;&gt; ""),ROW($A$1:INDIRECT("$A$"&amp;ROW($A450)))), 1))), "",
INDEX($AF:$AF, LOOKUP(2, 1 / ($AF$1:INDIRECT("$AF$"&amp;ROW($AF450)-1) &lt;&gt; ""),ROW($AF$1:INDIRECT("$AF$"&amp;ROW($AF450)-1))), 1)+
IF(INDEX($AC:$AC, LOOKUP(2, 1 / ($AC$1:INDIRECT("$AC$"&amp;ROW($AC450)-1) &lt;&gt; ""),ROW($AC$1:INDIRECT("$AC$"&amp;ROW($AC450)-1))), 1)+
INDEX($AD:$AD, LOOKUP(2, 1 / ($AD$1:INDIRECT("$AD$"&amp;ROW($AD450)-1) &lt;&gt; ""),ROW($AD$1:INDIRECT("$AD$"&amp;ROW($AD450)-1))), 1)+
INDEX($AE:$AE, LOOKUP(2, 1 / ($AE$1:INDIRECT("$AE$"&amp;ROW($AE450)-1) &lt;&gt; ""),ROW($AE$1:INDIRECT("$AE$"&amp;ROW($AD450)-1))), 1)+
INDEX($AE:$AF, LOOKUP(2, 1 / ($AF$1:INDIRECT("$AF$"&amp;ROW($AF450)-1) &lt;&gt; ""),ROW($AF$1:INDIRECT("$AF$"&amp;ROW($AD450)-1))), 1)+
INDEX($AG:$AG, LOOKUP(2, 1 / ($AG$1:INDIRECT("$AG$"&amp;ROW($AG450)-1) &lt;&gt; ""),ROW($AG$1:INDIRECT("$AG$"&amp;ROW($AD450)-1))), 1)+
INDEX($AH:$AH, LOOKUP(2, 1 / ($AH$1:INDIRECT("$AH$"&amp;ROW($AH450)-1) &lt;&gt; ""),ROW($AH$1:INDIRECT("$AH$"&amp;ROW($AD450)-1))), 1)&gt;=510,0,
IF(INDEX($AF:$AF, LOOKUP(2, 1 / ($AF$1:INDIRECT("$AF$"&amp;ROW($AF450)-1) &lt;&gt; ""),ROW($AF$1:INDIRECT("$AF$"&amp;ROW($AF450)-1))), 1)&gt;=255,0,
VLOOKUP(INDIRECT("$G$"&amp;LOOKUP(2, 1 / ($AF$1:INDIRECT("$AF$"&amp;ROW($AF450)-1) &lt;&gt; ""),ROW($AF$1:INDIRECT("$AF$"&amp;ROW($AF450)-1)))), 'EV and Base'!$A$1:$N$671, 6, FALSE))))</f>
        <v>24</v>
      </c>
      <c r="AG450" s="2" cm="1">
        <f t="array" aca="1" ref="AG450" ca="1">IF(NOT(ISNUMBER(INDEX($A:$A, LOOKUP(2, 1 / ($A$1:INDIRECT("$A$"&amp;ROW($A450)) &lt;&gt; ""),ROW($A$1:INDIRECT("$A$"&amp;ROW($A450)))), 1))), "",
INDEX($AG:$AG, LOOKUP(2, 1 / ($AG$1:INDIRECT("$AG$"&amp;ROW($AG450)-1) &lt;&gt; ""),ROW($AG$1:INDIRECT("$AG$"&amp;ROW($AG450)-1))), 1)+
IF(INDEX($AC:$AC, LOOKUP(2, 1 / ($AC$1:INDIRECT("$AC$"&amp;ROW($AC450)-1) &lt;&gt; ""),ROW($AC$1:INDIRECT("$AC$"&amp;ROW($AC450)-1))), 1)+
INDEX($AD:$AD, LOOKUP(2, 1 / ($AD$1:INDIRECT("$AD$"&amp;ROW($AD450)-1) &lt;&gt; ""),ROW($AD$1:INDIRECT("$AD$"&amp;ROW($AD450)-1))), 1)+
INDEX($AE:$AE, LOOKUP(2, 1 / ($AE$1:INDIRECT("$AE$"&amp;ROW($AE450)-1) &lt;&gt; ""),ROW($AE$1:INDIRECT("$AE$"&amp;ROW($AD450)-1))), 1)+
INDEX($AE:$AF, LOOKUP(2, 1 / ($AF$1:INDIRECT("$AF$"&amp;ROW($AF450)-1) &lt;&gt; ""),ROW($AF$1:INDIRECT("$AF$"&amp;ROW($AD450)-1))), 1)+
INDEX($AG:$AG, LOOKUP(2, 1 / ($AG$1:INDIRECT("$AG$"&amp;ROW($AG450)-1) &lt;&gt; ""),ROW($AG$1:INDIRECT("$AG$"&amp;ROW($AD450)-1))), 1)+
INDEX($AH:$AH, LOOKUP(2, 1 / ($AH$1:INDIRECT("$AH$"&amp;ROW($AH450)-1) &lt;&gt; ""),ROW($AH$1:INDIRECT("$AH$"&amp;ROW($AD450)-1))), 1)&gt;=510,0,
IF(INDEX($AG:$AG, LOOKUP(2, 1 / ($AG$1:INDIRECT("$AG$"&amp;ROW($AG450)-1) &lt;&gt; ""),ROW($AG$1:INDIRECT("$AG$"&amp;ROW($AG450)-1))), 1)&gt;=255,0,
VLOOKUP(INDIRECT("$G$"&amp;LOOKUP(2, 1 / ($AG$1:INDIRECT("$AG$"&amp;ROW($AG450)-1) &lt;&gt; ""),ROW($AG$1:INDIRECT("$AG$"&amp;ROW($AG450)-1)))), 'EV and Base'!$A$1:$N$671, 7, FALSE))))</f>
        <v>6</v>
      </c>
      <c r="AH450" s="24" cm="1">
        <f t="array" aca="1" ref="AH450" ca="1">IF(NOT(ISNUMBER(INDEX($A:$A,LOOKUP(2,1/($A$1:INDIRECT("$A$"&amp;ROW($A450))&lt;&gt;""),ROW($A$1:INDIRECT("$A$"&amp;ROW($A450)))),1))),"",
INDEX($AH:$AH,LOOKUP(2,1/($AH$1:INDIRECT("$AH$"&amp;ROW($AH450)-1)&lt;&gt;""),ROW($AH$1:INDIRECT("$AH$"&amp;ROW($AH450)-1))),1)+
IF(INDEX($AC:$AC,LOOKUP(2,1/($AC$1:INDIRECT("$AC$"&amp;ROW($AC450)-1)&lt;&gt;""),ROW($AC$1:INDIRECT("$AC$"&amp;ROW($AC450)-1))),1)+
INDEX($AD:$AD,LOOKUP(2,1/($AD$1:INDIRECT("$AD$"&amp;ROW($AD450)-1)&lt;&gt;""),ROW($AD$1:INDIRECT("$AD$"&amp;ROW($AD450)-1))),1)+
INDEX($AE:$AE,LOOKUP(2,1/($AE$1:INDIRECT("$AE$"&amp;ROW($AE450)-1)&lt;&gt;""),ROW($AE$1:INDIRECT("$AE$"&amp;ROW($AD450)-1))),1)+
INDEX($AE:$AF,LOOKUP(2,1/($AF$1:INDIRECT("$AF$"&amp;ROW($AF450)-1)&lt;&gt;""),ROW($AF$1:INDIRECT("$AF$"&amp;ROW($AD450)-1))),1)+
INDEX($AG:$AG,LOOKUP(2,1/($AG$1:INDIRECT("$AG$"&amp;ROW($AG450)-1)&lt;&gt;""),ROW($AG$1:INDIRECT("$AG$"&amp;ROW($AD450)-1))),1)+
INDEX($AH:$AH,LOOKUP(2,1/($AH$1:INDIRECT("$AH$"&amp;ROW($AH450)-1)&lt;&gt;""),ROW($AH$1:INDIRECT("$AH$"&amp;ROW($AD450)-1))),1)&gt;=510,0,
IF(INDEX($AH:$AH,LOOKUP(2,1/($AH$1:INDIRECT("$AH$"&amp;ROW($AH450)-1)&lt;&gt;""),ROW($AH$1:INDIRECT("$AH$"&amp;ROW($AH450)-1))),1)&gt;=255,0,
VLOOKUP(INDIRECT("$G$"&amp;LOOKUP(2,1/($AH$1:INDIRECT("$AH$"&amp;ROW($AH450)-1)&lt;&gt;""),ROW($AH$1:INDIRECT("$AH$"&amp;ROW($AH450)-1)))),'EV and Base'!$A$1:$N$671,8,FALSE))))</f>
        <v>78</v>
      </c>
      <c r="AI450" s="29" cm="1">
        <f t="array" aca="1" ref="AI450" ca="1">IF(NOT(ISNUMBER(INDEX($A:$A,LOOKUP(2,1/($A$1:INDIRECT("$A$"&amp;ROW($A450))&lt;&gt;""),ROW($A$1:INDIRECT("$A$"&amp;ROW($A450)))),1))),"",
ROUNDDOWN((((2*VLOOKUP($AA450,'EV and Base'!$A$1:$N$671,9,FALSE))+31+ROUNDDOWN($AC450/4,0))*$AB450)/100,0)+$AB450+10)</f>
        <v>183</v>
      </c>
      <c r="AJ450" s="21" cm="1">
        <f t="array" aca="1" ref="AJ450" ca="1">IF(NOT(ISNUMBER(INDEX($A:$A, LOOKUP(2, 1 / ($A$1:INDIRECT("$A$"&amp;ROW($A450)) &lt;&gt; ""),ROW($A$1:INDIRECT("$A$"&amp;ROW($A450)))), 1))), "",
ROUNDDOWN((ROUNDDOWN((((2*VLOOKUP($AA450, 'EV and Base'!$A$1:$N$671, 10, FALSE))+31+ROUNDDOWN($AD450/4, 0))*$AB450)/100, 0)+5)*1.1, 0))</f>
        <v>173</v>
      </c>
      <c r="AK450" s="21" t="str" cm="1">
        <f t="array" aca="1" ref="AK450" ca="1">IF(NOT(ISNUMBER(INDEX($A:$A, LOOKUP(2, 1 / ($A$1:INDIRECT("$A$"&amp;ROW($A450)) &lt;&gt; ""),ROW($A$1:INDIRECT("$A$"&amp;ROW($A450)))), 1))), "",
ROUNDDOWN((ROUNDDOWN((((2*VLOOKUP($AA450, 'EV and Base'!$A$1:$N$671, 11, FALSE))+30+ROUNDDOWN($AE450/4, 0))*$AB450)/100, 0)+5), 0)
&amp;"-"&amp;
ROUNDDOWN((ROUNDDOWN((((2*VLOOKUP($AA450, 'EV and Base'!$A$1:$N$671, 11, FALSE))+31+ROUNDDOWN($AE450/4, 0))*$AB450)/100, 0)+5), 0))</f>
        <v>125-126</v>
      </c>
      <c r="AL450" s="21" t="str" cm="1">
        <f t="array" aca="1" ref="AL450" ca="1">IF(NOT(ISNUMBER(INDEX($A:$A, LOOKUP(2, 1 / ($A$1:INDIRECT("$A$"&amp;ROW($A450)) &lt;&gt; ""),ROW($A$1:INDIRECT("$A$"&amp;ROW($A450)))), 1))), "",
ROUNDDOWN((ROUNDDOWN((((2*VLOOKUP($AA450, 'EV and Base'!$A$1:$N$671, 12, FALSE))+0+ROUNDDOWN($AF450/4, 0))*$AB450)/100, 0)+5)*0.9, 0)
&amp;"-"&amp;
ROUNDDOWN((ROUNDDOWN((((2*VLOOKUP($AA450, 'EV and Base'!$A$1:$N$671, 12, FALSE))+31+ROUNDDOWN($AF450/4, 0))*$AB450)/100, 0)+5)*0.9, 0))</f>
        <v>53-69</v>
      </c>
      <c r="AM450" s="21" t="str" cm="1">
        <f t="array" aca="1" ref="AM450" ca="1">IF(NOT(ISNUMBER(INDEX($A:$A, LOOKUP(2, 1 / ($A$1:INDIRECT("$A$"&amp;ROW($A450)) &lt;&gt; ""),ROW($A$1:INDIRECT("$A$"&amp;ROW($A450)))), 1))), "",
ROUNDDOWN((ROUNDDOWN((((2*VLOOKUP($AA450, 'EV and Base'!$A$1:$N$671, 13, FALSE))+30+ROUNDDOWN($AG450/4, 0))*$AB450)/100, 0)+5), 0)
&amp;"-"&amp;
ROUNDDOWN((ROUNDDOWN((((2*VLOOKUP($AA450, 'EV and Base'!$A$1:$N$671, 13, FALSE))+31+ROUNDDOWN($AG450/4, 0))*$AB450)/100, 0)+5), 0))</f>
        <v>125-125</v>
      </c>
      <c r="AN450" s="25" cm="1">
        <f t="array" aca="1" ref="AN450" ca="1">IF(NOT(ISNUMBER(INDEX($A:$A, LOOKUP(2, 1 / ($A$1:INDIRECT("$A$"&amp;ROW($A450)) &lt;&gt; ""),ROW($A$1:INDIRECT("$A$"&amp;ROW($A450)))), 1))), "",
ROUNDDOWN((ROUNDDOWN((((2*VLOOKUP($AA450, 'EV and Base'!$A$1:$N$671, 14, FALSE))+31+ROUNDDOWN($AH450/4, 0))*$AB450)/100, 0)+5), 0))</f>
        <v>124</v>
      </c>
      <c r="AO450" s="23" cm="1">
        <f t="array" aca="1" ref="AO450" ca="1">IF(NOT(ISNUMBER(INDEX($A:$A, LOOKUP(2, 1 / ($A$1:INDIRECT("$A$"&amp;ROW($A450)) &lt;&gt; ""),ROW($A$1:INDIRECT("$A$"&amp;ROW($A450)))), 1))), "",
ROUNDDOWN((((2*VLOOKUP($AA450, 'EV and Base'!$A$1:$N$671, 9, FALSE))+31+ROUNDDOWN($AC450/4, 0))*$AB450)/100, 0)+$AB450+10)</f>
        <v>183</v>
      </c>
      <c r="AP450" s="2" cm="1">
        <f t="array" aca="1" ref="AP450" ca="1">IF(NOT(ISNUMBER(INDEX($A:$A, LOOKUP(2, 1 / ($A$1:INDIRECT("$A$"&amp;ROW($A450)) &lt;&gt; ""),ROW($A$1:INDIRECT("$A$"&amp;ROW($A450)))), 1))), "",
ROUNDDOWN((ROUNDDOWN((((2*VLOOKUP($AA450, 'EV and Base'!$A$1:$N$671, 10, FALSE))+31+ROUNDDOWN($AD450/4, 0))*$AB450)/100, 0)+5)*1.1, 0))</f>
        <v>173</v>
      </c>
      <c r="AQ450" s="2" cm="1">
        <f t="array" aca="1" ref="AQ450" ca="1">IF(NOT(ISNUMBER(INDEX($A:$A, LOOKUP(2, 1 / ($A$1:INDIRECT("$A$"&amp;ROW($A450)) &lt;&gt; ""),ROW($A$1:INDIRECT("$A$"&amp;ROW($A450)))), 1))), "",
ROUNDDOWN((ROUNDDOWN((((2*VLOOKUP($AA450, 'EV and Base'!$A$1:$N$671, 11, FALSE))+$AV$2+ROUNDDOWN($AE450/4, 0))*$AB450)/100, 0)+5), 0))</f>
        <v>126</v>
      </c>
      <c r="AR450" s="22" cm="1">
        <f t="array" aca="1" ref="AR450" ca="1">IF(NOT(ISNUMBER(INDEX($A:$A, LOOKUP(2, 1 / ($A$1:INDIRECT("$A$"&amp;ROW($A450)) &lt;&gt; ""),ROW($A$1:INDIRECT("$A$"&amp;ROW($A450)))), 1))), "",
ROUNDDOWN((ROUNDDOWN((((2*VLOOKUP($AA450, 'EV and Base'!$A$1:$N$671, 12, FALSE))+$AW$2+ROUNDDOWN($AF450/4, 0))*$AB450)/100, 0)+5)*0.9, 0))</f>
        <v>62</v>
      </c>
      <c r="AS450" s="2" cm="1">
        <f t="array" aca="1" ref="AS450" ca="1">IF(NOT(ISNUMBER(INDEX($A:$A, LOOKUP(2, 1 / ($A$1:INDIRECT("$A$"&amp;ROW($A450)) &lt;&gt; ""),ROW($A$1:INDIRECT("$A$"&amp;ROW($A450)))), 1))), "",
ROUNDDOWN((ROUNDDOWN((((2*VLOOKUP($AA450, 'EV and Base'!$A$1:$N$671, 13, FALSE))+$AX$2+ROUNDDOWN($AG450/4, 0))*$AB450)/100, 0)+5), 0))</f>
        <v>125</v>
      </c>
      <c r="AT450" s="24" cm="1">
        <f t="array" aca="1" ref="AT450" ca="1">IF(NOT(ISNUMBER(INDEX($A:$A, LOOKUP(2, 1 / ($A$1:INDIRECT("$A$"&amp;ROW($A450)) &lt;&gt; ""),ROW($A$1:INDIRECT("$A$"&amp;ROW($A450)))), 1))), "",
ROUNDDOWN((ROUNDDOWN((((2*VLOOKUP($AA450, 'EV and Base'!$A$1:$N$671, 14, FALSE))+31+ROUNDDOWN($AH450/4, 0))*$AB450)/100, 0)+5), 0))</f>
        <v>124</v>
      </c>
      <c r="AU450" s="28">
        <v>255</v>
      </c>
      <c r="AY450" cm="1">
        <f t="array" aca="1" ref="AY450" ca="1">IF(NOT(ISNUMBER(INDEX($A:$A,LOOKUP(2,1/($A$1:INDIRECT("$A$"&amp;ROW($A450))&lt;&gt;""),ROW($A$1:INDIRECT("$A$"&amp;ROW($A450)))),1))),"",
INDEX($AY:$AY,LOOKUP(2,1/($AY$1:INDIRECT("$AY$"&amp;ROW($AY450)-1)&lt;&gt;""),ROW($AY$1:INDIRECT("$AY$"&amp;ROW($AY450)-1))),1)+$BL450)</f>
        <v>184030</v>
      </c>
      <c r="AZ450" s="3" cm="1">
        <f t="array" aca="1" ref="AZ450" ca="1">IF(NOT(ISNUMBER(INDEX($A:$A, LOOKUP(2, 1 / ($A$1:INDIRECT("$A$"&amp;ROW($A450)) &lt;&gt; ""),ROW($A$1:INDIRECT("$A$"&amp;ROW($A450)))), 1))), "",
VLOOKUP(INDIRECT("$G$"&amp;LOOKUP(2, 1 / ($AY$1:INDIRECT("$AY$"&amp;ROW($AY450)-1) &lt;&gt; ""),ROW($AY$1:INDIRECT("$AY$"&amp;ROW($AY450)-1)))),'EV and Base'!A373:N1043,2,FALSE))</f>
        <v>174</v>
      </c>
      <c r="BA450" s="3" cm="1">
        <f t="array" aca="1" ref="BA450" ca="1">IF(NOT(ISNUMBER(INDEX($A:$A, LOOKUP(2, 1 / ($A$1:INDIRECT("$A$"&amp;ROW($A450)) &lt;&gt; ""),ROW($A$1:INDIRECT("$A$"&amp;ROW($A450)))), 1))), "",
INDIRECT("$I$"&amp;LOOKUP(2, 1 / ($AY$1:INDIRECT("$AY$"&amp;ROW($AY450)-1) &lt;&gt; ""),ROW($AY$1:INDIRECT("$AY$"&amp;ROW($AY450)-1)))))</f>
        <v>43</v>
      </c>
      <c r="BB450" s="1" cm="1">
        <f t="array" aca="1" ref="BB450" ca="1">IF(NOT(ISNUMBER(INDEX($A:$A, LOOKUP(2, 1 / ($A$1:INDIRECT("$A$"&amp;ROW($A450)) &lt;&gt; ""),ROW($A$1:INDIRECT("$A$"&amp;ROW($A450)))), 1))), "",
INDIRECT("$AB$"&amp;LOOKUP(2, 1 / ($AY$1:INDIRECT("$AY$"&amp;ROW($AY450)-1) &lt;&gt; ""),ROW($AY$1:INDIRECT("$AY$"&amp;ROW($AY450)-1)))))</f>
        <v>57</v>
      </c>
      <c r="BC450" s="3" cm="1">
        <f t="array" aca="1" ref="BC450" ca="1">IF(NOT(ISNUMBER(INDEX($A:$A,LOOKUP(2,1/($A$1:INDIRECT("$A$"&amp;ROW($A450))&lt;&gt;""),ROW($A$1:INDIRECT("$A$"&amp;ROW($A450)))),1))),"",
$BA450+$BA450+10)</f>
        <v>96</v>
      </c>
      <c r="BD450" s="3" cm="1">
        <f t="array" aca="1" ref="BD450" ca="1">IF(NOT(ISNUMBER(INDEX($A:$A,LOOKUP(2,1/($A$1:INDIRECT("$A$"&amp;ROW($A450))&lt;&gt;""),ROW($A$1:INDIRECT("$A$"&amp;ROW($A450)))),1))),"",
$BA450+$BB450+10)</f>
        <v>110</v>
      </c>
      <c r="BE450" s="3" cm="1">
        <f t="array" aca="1" ref="BE450" ca="1">IF(NOT(ISNUMBER(INDEX($A:$A,LOOKUP(2,1/($A$1:INDIRECT("$A$"&amp;ROW($A450))&lt;&gt;""),ROW($A$1:INDIRECT("$A$"&amp;ROW($A450)))),1))),"",
$BC450*$BC450)</f>
        <v>9216</v>
      </c>
      <c r="BF450" s="3" cm="1">
        <f t="array" aca="1" ref="BF450" ca="1">IF(NOT(ISNUMBER(INDEX($A:$A,LOOKUP(2,1/($A$1:INDIRECT("$A$"&amp;ROW($A450))&lt;&gt;""),ROW($A$1:INDIRECT("$A$"&amp;ROW($A450)))),1))),"",
$BD450*$BD450)</f>
        <v>12100</v>
      </c>
      <c r="BG450" s="3" cm="1">
        <f t="array" aca="1" ref="BG450" ca="1">IF(NOT(ISNUMBER(INDEX($A:$A,LOOKUP(2,1/($A$1:INDIRECT("$A$"&amp;ROW($A450))&lt;&gt;""),ROW($A$1:INDIRECT("$A$"&amp;ROW($A450)))),1))),"",
_xlfn.FLOOR.MATH(1.5*_xlfn.FLOOR.MATH($AZ450*BA450/5)))</f>
        <v>2244</v>
      </c>
      <c r="BH450" s="3" cm="1">
        <f t="array" aca="1" ref="BH450" ca="1">IF(NOT(ISNUMBER(INDEX($A:$A, LOOKUP(2, 1 / ($A$1:INDIRECT("$A$"&amp;ROW($A450)) &lt;&gt; ""),ROW($A$1:INDIRECT("$A$"&amp;ROW($A450)))), 1))), "",
_xlfn.FLOOR.MATH($BG450/IF(OR(INDIRECT("$C$"&amp;LOOKUP(2, 1 / ($AY$1:INDIRECT("$AY$"&amp;ROW($AY450)-1) &lt;&gt; ""),ROW($AY$1:INDIRECT("$AY$"&amp;ROW($AY450)-1))))="Multi",
INDIRECT("$C$"&amp;LOOKUP(2, 1 / ($AY$1:INDIRECT("$AY$"&amp;ROW($AY450)-1) &lt;&gt; ""),ROW($AY$1:INDIRECT("$AY$"&amp;ROW($AY450)-1))))="Double"),2,1)))</f>
        <v>2244</v>
      </c>
      <c r="BI450" s="3" cm="1">
        <f t="array" aca="1" ref="BI450" ca="1">IF(NOT(ISNUMBER(INDEX($A:$A,LOOKUP(2,1/($A$1:INDIRECT("$A$"&amp;ROW($A450))&lt;&gt;""),ROW($A$1:INDIRECT("$A$"&amp;ROW($A450)))),1))),"",
VLOOKUP($BC450,GameFreakSQRT!$A$1:$B$200,2,FALSE))</f>
        <v>40132</v>
      </c>
      <c r="BJ450" s="3" cm="1">
        <f t="array" aca="1" ref="BJ450" ca="1">IF(NOT(ISNUMBER(INDEX($A:$A,LOOKUP(2,1/($A$1:INDIRECT("$A$"&amp;ROW($A450))&lt;&gt;""),ROW($A$1:INDIRECT("$A$"&amp;ROW($A450)))),1))),"",
VLOOKUP($BD450,GameFreakSQRT!$A$1:$B$200,2,FALSE))</f>
        <v>42959</v>
      </c>
      <c r="BK450" s="3" cm="1">
        <f t="array" aca="1" ref="BK450" ca="1">IF(NOT(ISNUMBER(INDEX($A:$A,LOOKUP(2,1/($A$1:INDIRECT("$A$"&amp;ROW($A450))&lt;&gt;""),ROW($A$1:INDIRECT("$A$"&amp;ROW($A450)))),1))),"",
_xlfn.FLOOR.MATH((($BI450*$BE450)*$BH450)/($BJ450*$BF450))+1)</f>
        <v>1597</v>
      </c>
      <c r="BL450" s="3" cm="1">
        <f t="array" aca="1" ref="BL450" ca="1">IF(NOT(ISNUMBER(INDEX($A:$A,LOOKUP(2,1/($A$1:INDIRECT("$A$"&amp;ROW($A450))&lt;&gt;""),ROW($A$1:INDIRECT("$A$"&amp;ROW($A450)))),1))),"",
_xlfn.FLOOR.MATH($BK450*IF(NOT(INDIRECT("$Z$"&amp;LOOKUP(2, 1 / ($AY$1:INDIRECT("$AY$"&amp;ROW($AY450)-1) &lt;&gt; ""),ROW($AY$1:INDIRECT("$AY$"&amp;ROW($AY450)-1))))=""),1.5,1)))</f>
        <v>2395</v>
      </c>
      <c r="BM450" s="3" cm="1">
        <f t="array" aca="1" ref="BM450" ca="1">IF(NOT(ISNUMBER(INDEX($A:$A, LOOKUP(2, 1 / ($A$1:INDIRECT("$A$"&amp;ROW($A450)) &lt;&gt; ""),ROW($A$1:INDIRECT("$A$"&amp;ROW($A450)))), 1))), "",
INDIRECT("$Y$"&amp;LOOKUP(2, 1 / ($AY$1:INDIRECT("$AY$"&amp;ROW($AY450)-1) &lt;&gt; ""),ROW($AY$1:INDIRECT("$AY$"&amp;ROW($AY450)-1)))))</f>
        <v>2395</v>
      </c>
      <c r="BN450" s="3" t="b">
        <f t="shared" ca="1" si="37"/>
        <v>1</v>
      </c>
    </row>
    <row r="451" spans="1:66" x14ac:dyDescent="0.45">
      <c r="A451" s="53" t="s">
        <v>75</v>
      </c>
      <c r="B451" s="53" t="s">
        <v>737</v>
      </c>
      <c r="C451" s="56" t="s">
        <v>46</v>
      </c>
      <c r="D451" s="56" t="s">
        <v>714</v>
      </c>
      <c r="E451" s="53" t="s">
        <v>48</v>
      </c>
      <c r="F451" s="56">
        <v>1</v>
      </c>
      <c r="G451" s="2" t="s">
        <v>614</v>
      </c>
      <c r="H451" s="2" t="s">
        <v>50</v>
      </c>
      <c r="I451" s="2">
        <v>40</v>
      </c>
      <c r="J451" s="2" t="s">
        <v>85</v>
      </c>
      <c r="K451" s="2" t="s">
        <v>615</v>
      </c>
      <c r="L451" s="2" t="s">
        <v>53</v>
      </c>
      <c r="M451" s="2" t="s">
        <v>617</v>
      </c>
      <c r="N451" s="2" t="s">
        <v>337</v>
      </c>
      <c r="O451" s="2" t="s">
        <v>594</v>
      </c>
      <c r="P451" s="2" t="s">
        <v>186</v>
      </c>
      <c r="Q451" s="2">
        <v>12</v>
      </c>
      <c r="R451" s="2">
        <f>_xlfn.FLOOR.MATH((((2*VLOOKUP(G451, 'EV and Base'!$A$1:$N$671, 9, FALSE))+$Q451)*$I451)/100)+$I451+10</f>
        <v>114</v>
      </c>
      <c r="S451" s="2">
        <f>_xlfn.FLOOR.MATH((_xlfn.FLOOR.MATH((((2*VLOOKUP($G451, 'EV and Base'!$A$1:$N$671, 10, FALSE))+$Q451)*$I451)/100)+5)*
IF(OR($J451="Lonely", $J451="Brave", $J451="Adamant", $J451="Naughty"), 1.1,
IF(OR($J451="Bold", $J451="Timid", $J451="Modest", $J451="Calm"), 0.9, 1)))</f>
        <v>109</v>
      </c>
      <c r="T451" s="2">
        <f>_xlfn.FLOOR.MATH((_xlfn.FLOOR.MATH((((2*VLOOKUP($G451, 'EV and Base'!$A$1:$N$671, 11, FALSE))+$Q451)*$I451)/100)+5)*
IF(OR($J451="Bold", $J451="Relaxed", $J451="Impish", $J451="Lax"), 1.1,
IF(OR($J451="Lonely", $J451="Hasty", $J451="Mild", $J451="Gentle"), 0.9, 1)))</f>
        <v>62</v>
      </c>
      <c r="U451" s="2">
        <f>_xlfn.FLOOR.MATH((_xlfn.FLOOR.MATH((((2*VLOOKUP($G451, 'EV and Base'!$A$1:$N$671, 12, FALSE))+$Q451)*$I451)/100)+5)*
IF(OR($J451="Modest", $J451="Mild", $J451="Quiet", $J451="Rash"), 1.1,
IF(OR($J451="Adamant", $J451="Impish", $J451="Jolly", $J451="Careful"), 0.9, 1)))</f>
        <v>33</v>
      </c>
      <c r="V451" s="2">
        <f>_xlfn.FLOOR.MATH((_xlfn.FLOOR.MATH((((2*VLOOKUP($G451, 'EV and Base'!$A$1:$N$671, 13, FALSE))+$Q451)*$I451)/100)+5)*
IF(OR($J451="Calm", $J451="Gentle", $J451="Sassy", $J451="Careful"), 1.1,
IF(OR($J451="Naughty", $J451="Lax", $J451="Naive", $J451="Rash"), 0.9, 1)))</f>
        <v>75</v>
      </c>
      <c r="W451" s="2">
        <f>_xlfn.FLOOR.MATH((_xlfn.FLOOR.MATH((((2*VLOOKUP($G451, 'EV and Base'!$A$1:$N$671, 14, FALSE))+$Q451)*$I451)/100)+5)*
IF(OR($J451="Timid", $J451="Hasty", $J451="Jolly", $J451="Naive"), 1.1,
IF(OR($J451="Brave", $J451="Relaxed", $J451="Quiet", $J451="Sassy"), 0.9, 1)))</f>
        <v>77</v>
      </c>
      <c r="X451" s="55">
        <v>1280</v>
      </c>
      <c r="Z451" s="1">
        <v>1</v>
      </c>
      <c r="AA451" s="23" t="str" cm="1">
        <f t="array" aca="1" ref="AA451" ca="1">IF(NOT(ISNUMBER(INDEX($A:$A,LOOKUP(2,1/($A$1:INDIRECT("$A$"&amp;ROW($A451))&lt;&gt;""),ROW($A$1:INDIRECT("$A$"&amp;ROW($A451)))),1))),"",
IF(NOT(ISNUMBER($A451)),$AA450,
IF($AB451&lt;16,"Lillipup",
IF($AB451&lt;32,"Herdier",
"Stoutland"))))</f>
        <v/>
      </c>
      <c r="AB451" s="25" t="str" cm="1">
        <f t="array" aca="1" ref="AB451" ca="1">IF(NOT(ISNUMBER(INDEX($A:$A, LOOKUP(2, 1 / ($A$1:INDIRECT("$A$"&amp;ROW($A451)) &lt;&gt; ""),ROW($A$1:INDIRECT("$A$"&amp;ROW($A451)))), 1))), "",
VLOOKUP($AY451,'Medium-Slow'!$A$1:$B$101,2,TRUE))</f>
        <v/>
      </c>
      <c r="AC451" s="23" t="str" cm="1">
        <f t="array" aca="1" ref="AC451" ca="1">IF(NOT(ISNUMBER(INDEX($A:$A, LOOKUP(2, 1 / ($A$1:INDIRECT("$A$"&amp;ROW($A451)) &lt;&gt; ""),ROW($A$1:INDIRECT("$A$"&amp;ROW($A451)))), 1))), "",
INDEX($AC:$AC, LOOKUP(2, 1 / ($AC$1:INDIRECT("$AC$"&amp;ROW($AC451)-1) &lt;&gt; ""),ROW($AC$1:INDIRECT("$AC$"&amp;ROW($AC451)-1))), 1)+
IF(INDEX($AC:$AC, LOOKUP(2, 1 / ($AC$1:INDIRECT("$AC$"&amp;ROW($AC451)-1) &lt;&gt; ""),ROW($AC$1:INDIRECT("$AC$"&amp;ROW($AC451)-1))), 1)+
INDEX($AD:$AD, LOOKUP(2, 1 / ($AD$1:INDIRECT("$AD$"&amp;ROW($AD451)-1) &lt;&gt; ""),ROW($AD$1:INDIRECT("$AD$"&amp;ROW($AD451)-1))), 1)+
INDEX($AE:$AE, LOOKUP(2, 1 / ($AE$1:INDIRECT("$AE$"&amp;ROW($AE451)-1) &lt;&gt; ""),ROW($AE$1:INDIRECT("$AE$"&amp;ROW($AD451)-1))), 1)+
INDEX($AE:$AF, LOOKUP(2, 1 / ($AF$1:INDIRECT("$AF$"&amp;ROW($AF451)-1) &lt;&gt; ""),ROW($AF$1:INDIRECT("$AF$"&amp;ROW($AD451)-1))), 1)+
INDEX($AG:$AG, LOOKUP(2, 1 / ($AG$1:INDIRECT("$AG$"&amp;ROW($AG451)-1) &lt;&gt; ""),ROW($AG$1:INDIRECT("$AG$"&amp;ROW($AD451)-1))), 1)+
INDEX($AH:$AH, LOOKUP(2, 1 / ($AH$1:INDIRECT("$AH$"&amp;ROW($AH451)-1) &lt;&gt; ""),ROW($AH$1:INDIRECT("$AH$"&amp;ROW($AD451)-1))), 1)&gt;=510,0,
IF(INDEX($AC:$AC, LOOKUP(2, 1 / ($AC$1:INDIRECT("$AC$"&amp;ROW($AC451)-1) &lt;&gt; ""),ROW($AC$1:INDIRECT("$AC$"&amp;ROW($AC451)-1))), 1)&gt;=255,0,
VLOOKUP(INDIRECT("$G$"&amp;LOOKUP(2, 1 / ($AC$1:INDIRECT("$AC$"&amp;ROW($AC451)-1) &lt;&gt; ""),ROW($AC$1:INDIRECT("$AC$"&amp;ROW($AC451)-1)))), 'EV and Base'!$A$1:$N$671, 3, FALSE))))</f>
        <v/>
      </c>
      <c r="AD451" s="2" t="str" cm="1">
        <f t="array" aca="1" ref="AD451" ca="1">IF(NOT(ISNUMBER(INDEX($A:$A, LOOKUP(2, 1 / ($A$1:INDIRECT("$A$"&amp;ROW($A451)) &lt;&gt; ""),ROW($A$1:INDIRECT("$A$"&amp;ROW($A451)))), 1))), "",
INDEX($AD:$AD, LOOKUP(2, 1 / ($AD$1:INDIRECT("$AD$"&amp;ROW($AD451)-1) &lt;&gt; ""),ROW($AD$1:INDIRECT("$AD$"&amp;ROW($AD451)-1))), 1)+
IF(INDEX($AC:$AC, LOOKUP(2, 1 / ($AC$1:INDIRECT("$AC$"&amp;ROW($AC451)-1) &lt;&gt; ""),ROW($AC$1:INDIRECT("$AC$"&amp;ROW($AC451)-1))), 1)+
INDEX($AD:$AD, LOOKUP(2, 1 / ($AD$1:INDIRECT("$AD$"&amp;ROW($AD451)-1) &lt;&gt; ""),ROW($AD$1:INDIRECT("$AD$"&amp;ROW($AD451)-1))), 1)+
INDEX($AE:$AE, LOOKUP(2, 1 / ($AE$1:INDIRECT("$AE$"&amp;ROW($AE451)-1) &lt;&gt; ""),ROW($AE$1:INDIRECT("$AE$"&amp;ROW($AD451)-1))), 1)+
INDEX($AE:$AF, LOOKUP(2, 1 / ($AF$1:INDIRECT("$AF$"&amp;ROW($AF451)-1) &lt;&gt; ""),ROW($AF$1:INDIRECT("$AF$"&amp;ROW($AD451)-1))), 1)+
INDEX($AG:$AG, LOOKUP(2, 1 / ($AG$1:INDIRECT("$AG$"&amp;ROW($AG451)-1) &lt;&gt; ""),ROW($AG$1:INDIRECT("$AG$"&amp;ROW($AD451)-1))), 1)+
INDEX($AH:$AH, LOOKUP(2, 1 / ($AH$1:INDIRECT("$AH$"&amp;ROW($AH451)-1) &lt;&gt; ""),ROW($AH$1:INDIRECT("$AH$"&amp;ROW($AD451)-1))), 1)&gt;=510,0,
IF(INDEX($AD:$AD, LOOKUP(2, 1 / ($AD$1:INDIRECT("$AD$"&amp;ROW($AD451)-1) &lt;&gt; ""),ROW($AD$1:INDIRECT("$AD$"&amp;ROW($AD451)-1))), 1)&gt;=255,0,
VLOOKUP(INDIRECT("$G$"&amp;LOOKUP(2, 1 / ($AD$1:INDIRECT("$AD$"&amp;ROW($AD451)-1) &lt;&gt; ""),ROW($AD$1:INDIRECT("$AD$"&amp;ROW($AD451)-1)))), 'EV and Base'!$A$1:$N$671, 4, FALSE))))</f>
        <v/>
      </c>
      <c r="AE451" s="2" t="str" cm="1">
        <f t="array" aca="1" ref="AE451" ca="1">IF(NOT(ISNUMBER(INDEX($A:$A,LOOKUP(2,1/($A$1:INDIRECT("$A$"&amp;ROW($A451))&lt;&gt;""),ROW($A$1:INDIRECT("$A$"&amp;ROW($A451)))),1))),"",
INDEX($AE:$AE,LOOKUP(2,1/($AE$1:INDIRECT("$AE$"&amp;ROW($AE451)-1)&lt;&gt;""),ROW($AE$1:INDIRECT("$AE$"&amp;ROW($AE451)-1))),1)+
IF(INDEX($AC:$AC,LOOKUP(2,1/($AC$1:INDIRECT("$AC$"&amp;ROW($AC451)-1)&lt;&gt;""),ROW($AC$1:INDIRECT("$AC$"&amp;ROW($AC451)-1))),1)+
INDEX($AD:$AD,LOOKUP(2,1/($AD$1:INDIRECT("$AD$"&amp;ROW($AD451)-1)&lt;&gt;""),ROW($AD$1:INDIRECT("$AD$"&amp;ROW($AD451)-1))),1)+
INDEX($AE:$AE,LOOKUP(2,1/($AE$1:INDIRECT("$AE$"&amp;ROW($AE451)-1)&lt;&gt;""),ROW($AE$1:INDIRECT("$AE$"&amp;ROW($AD451)-1))),1)+
INDEX($AE:$AF,LOOKUP(2,1/($AF$1:INDIRECT("$AF$"&amp;ROW($AF451)-1)&lt;&gt;""),ROW($AF$1:INDIRECT("$AF$"&amp;ROW($AD451)-1))),1)+
INDEX($AG:$AG,LOOKUP(2,1/($AG$1:INDIRECT("$AG$"&amp;ROW($AG451)-1)&lt;&gt;""),ROW($AG$1:INDIRECT("$AG$"&amp;ROW($AD451)-1))),1)+
INDEX($AH:$AH,LOOKUP(2,1/($AH$1:INDIRECT("$AH$"&amp;ROW($AH451)-1)&lt;&gt;""),ROW($AH$1:INDIRECT("$AH$"&amp;ROW($AD451)-1))),1)&gt;=510,0,
IF(INDEX($AE:$AE,LOOKUP(2,1/($AE$1:INDIRECT("$AE$"&amp;ROW($AE451)-1)&lt;&gt;""),ROW($AE$1:INDIRECT("$AE$"&amp;ROW($AE451)-1))),1)&gt;=255,0,
VLOOKUP(INDIRECT("$G$"&amp;LOOKUP(2,1/($AE$1:INDIRECT("$AE$"&amp;ROW($AE451)-1)&lt;&gt;""),ROW($AE$1:INDIRECT("$AE$"&amp;ROW($AE451)-1)))),'EV and Base'!$A$1:$N$671,5,FALSE))))</f>
        <v/>
      </c>
      <c r="AF451" s="2" t="str" cm="1">
        <f t="array" aca="1" ref="AF451" ca="1">IF(NOT(ISNUMBER(INDEX($A:$A, LOOKUP(2, 1 / ($A$1:INDIRECT("$A$"&amp;ROW($A451)) &lt;&gt; ""),ROW($A$1:INDIRECT("$A$"&amp;ROW($A451)))), 1))), "",
INDEX($AF:$AF, LOOKUP(2, 1 / ($AF$1:INDIRECT("$AF$"&amp;ROW($AF451)-1) &lt;&gt; ""),ROW($AF$1:INDIRECT("$AF$"&amp;ROW($AF451)-1))), 1)+
IF(INDEX($AC:$AC, LOOKUP(2, 1 / ($AC$1:INDIRECT("$AC$"&amp;ROW($AC451)-1) &lt;&gt; ""),ROW($AC$1:INDIRECT("$AC$"&amp;ROW($AC451)-1))), 1)+
INDEX($AD:$AD, LOOKUP(2, 1 / ($AD$1:INDIRECT("$AD$"&amp;ROW($AD451)-1) &lt;&gt; ""),ROW($AD$1:INDIRECT("$AD$"&amp;ROW($AD451)-1))), 1)+
INDEX($AE:$AE, LOOKUP(2, 1 / ($AE$1:INDIRECT("$AE$"&amp;ROW($AE451)-1) &lt;&gt; ""),ROW($AE$1:INDIRECT("$AE$"&amp;ROW($AD451)-1))), 1)+
INDEX($AE:$AF, LOOKUP(2, 1 / ($AF$1:INDIRECT("$AF$"&amp;ROW($AF451)-1) &lt;&gt; ""),ROW($AF$1:INDIRECT("$AF$"&amp;ROW($AD451)-1))), 1)+
INDEX($AG:$AG, LOOKUP(2, 1 / ($AG$1:INDIRECT("$AG$"&amp;ROW($AG451)-1) &lt;&gt; ""),ROW($AG$1:INDIRECT("$AG$"&amp;ROW($AD451)-1))), 1)+
INDEX($AH:$AH, LOOKUP(2, 1 / ($AH$1:INDIRECT("$AH$"&amp;ROW($AH451)-1) &lt;&gt; ""),ROW($AH$1:INDIRECT("$AH$"&amp;ROW($AD451)-1))), 1)&gt;=510,0,
IF(INDEX($AF:$AF, LOOKUP(2, 1 / ($AF$1:INDIRECT("$AF$"&amp;ROW($AF451)-1) &lt;&gt; ""),ROW($AF$1:INDIRECT("$AF$"&amp;ROW($AF451)-1))), 1)&gt;=255,0,
VLOOKUP(INDIRECT("$G$"&amp;LOOKUP(2, 1 / ($AF$1:INDIRECT("$AF$"&amp;ROW($AF451)-1) &lt;&gt; ""),ROW($AF$1:INDIRECT("$AF$"&amp;ROW($AF451)-1)))), 'EV and Base'!$A$1:$N$671, 6, FALSE))))</f>
        <v/>
      </c>
      <c r="AG451" s="2" t="str" cm="1">
        <f t="array" aca="1" ref="AG451" ca="1">IF(NOT(ISNUMBER(INDEX($A:$A, LOOKUP(2, 1 / ($A$1:INDIRECT("$A$"&amp;ROW($A451)) &lt;&gt; ""),ROW($A$1:INDIRECT("$A$"&amp;ROW($A451)))), 1))), "",
INDEX($AG:$AG, LOOKUP(2, 1 / ($AG$1:INDIRECT("$AG$"&amp;ROW($AG451)-1) &lt;&gt; ""),ROW($AG$1:INDIRECT("$AG$"&amp;ROW($AG451)-1))), 1)+
IF(INDEX($AC:$AC, LOOKUP(2, 1 / ($AC$1:INDIRECT("$AC$"&amp;ROW($AC451)-1) &lt;&gt; ""),ROW($AC$1:INDIRECT("$AC$"&amp;ROW($AC451)-1))), 1)+
INDEX($AD:$AD, LOOKUP(2, 1 / ($AD$1:INDIRECT("$AD$"&amp;ROW($AD451)-1) &lt;&gt; ""),ROW($AD$1:INDIRECT("$AD$"&amp;ROW($AD451)-1))), 1)+
INDEX($AE:$AE, LOOKUP(2, 1 / ($AE$1:INDIRECT("$AE$"&amp;ROW($AE451)-1) &lt;&gt; ""),ROW($AE$1:INDIRECT("$AE$"&amp;ROW($AD451)-1))), 1)+
INDEX($AE:$AF, LOOKUP(2, 1 / ($AF$1:INDIRECT("$AF$"&amp;ROW($AF451)-1) &lt;&gt; ""),ROW($AF$1:INDIRECT("$AF$"&amp;ROW($AD451)-1))), 1)+
INDEX($AG:$AG, LOOKUP(2, 1 / ($AG$1:INDIRECT("$AG$"&amp;ROW($AG451)-1) &lt;&gt; ""),ROW($AG$1:INDIRECT("$AG$"&amp;ROW($AD451)-1))), 1)+
INDEX($AH:$AH, LOOKUP(2, 1 / ($AH$1:INDIRECT("$AH$"&amp;ROW($AH451)-1) &lt;&gt; ""),ROW($AH$1:INDIRECT("$AH$"&amp;ROW($AD451)-1))), 1)&gt;=510,0,
IF(INDEX($AG:$AG, LOOKUP(2, 1 / ($AG$1:INDIRECT("$AG$"&amp;ROW($AG451)-1) &lt;&gt; ""),ROW($AG$1:INDIRECT("$AG$"&amp;ROW($AG451)-1))), 1)&gt;=255,0,
VLOOKUP(INDIRECT("$G$"&amp;LOOKUP(2, 1 / ($AG$1:INDIRECT("$AG$"&amp;ROW($AG451)-1) &lt;&gt; ""),ROW($AG$1:INDIRECT("$AG$"&amp;ROW($AG451)-1)))), 'EV and Base'!$A$1:$N$671, 7, FALSE))))</f>
        <v/>
      </c>
      <c r="AH451" s="24" t="str" cm="1">
        <f t="array" aca="1" ref="AH451" ca="1">IF(NOT(ISNUMBER(INDEX($A:$A,LOOKUP(2,1/($A$1:INDIRECT("$A$"&amp;ROW($A451))&lt;&gt;""),ROW($A$1:INDIRECT("$A$"&amp;ROW($A451)))),1))),"",
INDEX($AH:$AH,LOOKUP(2,1/($AH$1:INDIRECT("$AH$"&amp;ROW($AH451)-1)&lt;&gt;""),ROW($AH$1:INDIRECT("$AH$"&amp;ROW($AH451)-1))),1)+
IF(INDEX($AC:$AC,LOOKUP(2,1/($AC$1:INDIRECT("$AC$"&amp;ROW($AC451)-1)&lt;&gt;""),ROW($AC$1:INDIRECT("$AC$"&amp;ROW($AC451)-1))),1)+
INDEX($AD:$AD,LOOKUP(2,1/($AD$1:INDIRECT("$AD$"&amp;ROW($AD451)-1)&lt;&gt;""),ROW($AD$1:INDIRECT("$AD$"&amp;ROW($AD451)-1))),1)+
INDEX($AE:$AE,LOOKUP(2,1/($AE$1:INDIRECT("$AE$"&amp;ROW($AE451)-1)&lt;&gt;""),ROW($AE$1:INDIRECT("$AE$"&amp;ROW($AD451)-1))),1)+
INDEX($AE:$AF,LOOKUP(2,1/($AF$1:INDIRECT("$AF$"&amp;ROW($AF451)-1)&lt;&gt;""),ROW($AF$1:INDIRECT("$AF$"&amp;ROW($AD451)-1))),1)+
INDEX($AG:$AG,LOOKUP(2,1/($AG$1:INDIRECT("$AG$"&amp;ROW($AG451)-1)&lt;&gt;""),ROW($AG$1:INDIRECT("$AG$"&amp;ROW($AD451)-1))),1)+
INDEX($AH:$AH,LOOKUP(2,1/($AH$1:INDIRECT("$AH$"&amp;ROW($AH451)-1)&lt;&gt;""),ROW($AH$1:INDIRECT("$AH$"&amp;ROW($AD451)-1))),1)&gt;=510,0,
IF(INDEX($AH:$AH,LOOKUP(2,1/($AH$1:INDIRECT("$AH$"&amp;ROW($AH451)-1)&lt;&gt;""),ROW($AH$1:INDIRECT("$AH$"&amp;ROW($AH451)-1))),1)&gt;=255,0,
VLOOKUP(INDIRECT("$G$"&amp;LOOKUP(2,1/($AH$1:INDIRECT("$AH$"&amp;ROW($AH451)-1)&lt;&gt;""),ROW($AH$1:INDIRECT("$AH$"&amp;ROW($AH451)-1)))),'EV and Base'!$A$1:$N$671,8,FALSE))))</f>
        <v/>
      </c>
      <c r="AI451" s="29" t="str" cm="1">
        <f t="array" aca="1" ref="AI451" ca="1">IF(NOT(ISNUMBER(INDEX($A:$A,LOOKUP(2,1/($A$1:INDIRECT("$A$"&amp;ROW($A451))&lt;&gt;""),ROW($A$1:INDIRECT("$A$"&amp;ROW($A451)))),1))),"",
ROUNDDOWN((((2*VLOOKUP($AA451,'EV and Base'!$A$1:$N$671,9,FALSE))+31+ROUNDDOWN($AC451/4,0))*$AB451)/100,0)+$AB451+10)</f>
        <v/>
      </c>
      <c r="AJ451" s="21" t="str" cm="1">
        <f t="array" aca="1" ref="AJ451" ca="1">IF(NOT(ISNUMBER(INDEX($A:$A, LOOKUP(2, 1 / ($A$1:INDIRECT("$A$"&amp;ROW($A451)) &lt;&gt; ""),ROW($A$1:INDIRECT("$A$"&amp;ROW($A451)))), 1))), "",
ROUNDDOWN((ROUNDDOWN((((2*VLOOKUP($AA451, 'EV and Base'!$A$1:$N$671, 10, FALSE))+31+ROUNDDOWN($AD451/4, 0))*$AB451)/100, 0)+5)*1.1, 0))</f>
        <v/>
      </c>
      <c r="AK451" s="21" t="str" cm="1">
        <f t="array" aca="1" ref="AK451" ca="1">IF(NOT(ISNUMBER(INDEX($A:$A, LOOKUP(2, 1 / ($A$1:INDIRECT("$A$"&amp;ROW($A451)) &lt;&gt; ""),ROW($A$1:INDIRECT("$A$"&amp;ROW($A451)))), 1))), "",
ROUNDDOWN((ROUNDDOWN((((2*VLOOKUP($AA451, 'EV and Base'!$A$1:$N$671, 11, FALSE))+30+ROUNDDOWN($AE451/4, 0))*$AB451)/100, 0)+5), 0)
&amp;"-"&amp;
ROUNDDOWN((ROUNDDOWN((((2*VLOOKUP($AA451, 'EV and Base'!$A$1:$N$671, 11, FALSE))+31+ROUNDDOWN($AE451/4, 0))*$AB451)/100, 0)+5), 0))</f>
        <v/>
      </c>
      <c r="AL451" s="21" t="str" cm="1">
        <f t="array" aca="1" ref="AL451" ca="1">IF(NOT(ISNUMBER(INDEX($A:$A, LOOKUP(2, 1 / ($A$1:INDIRECT("$A$"&amp;ROW($A451)) &lt;&gt; ""),ROW($A$1:INDIRECT("$A$"&amp;ROW($A451)))), 1))), "",
ROUNDDOWN((ROUNDDOWN((((2*VLOOKUP($AA451, 'EV and Base'!$A$1:$N$671, 12, FALSE))+0+ROUNDDOWN($AF451/4, 0))*$AB451)/100, 0)+5)*0.9, 0)
&amp;"-"&amp;
ROUNDDOWN((ROUNDDOWN((((2*VLOOKUP($AA451, 'EV and Base'!$A$1:$N$671, 12, FALSE))+31+ROUNDDOWN($AF451/4, 0))*$AB451)/100, 0)+5)*0.9, 0))</f>
        <v/>
      </c>
      <c r="AM451" s="21" t="str" cm="1">
        <f t="array" aca="1" ref="AM451" ca="1">IF(NOT(ISNUMBER(INDEX($A:$A, LOOKUP(2, 1 / ($A$1:INDIRECT("$A$"&amp;ROW($A451)) &lt;&gt; ""),ROW($A$1:INDIRECT("$A$"&amp;ROW($A451)))), 1))), "",
ROUNDDOWN((ROUNDDOWN((((2*VLOOKUP($AA451, 'EV and Base'!$A$1:$N$671, 13, FALSE))+30+ROUNDDOWN($AG451/4, 0))*$AB451)/100, 0)+5), 0)
&amp;"-"&amp;
ROUNDDOWN((ROUNDDOWN((((2*VLOOKUP($AA451, 'EV and Base'!$A$1:$N$671, 13, FALSE))+31+ROUNDDOWN($AG451/4, 0))*$AB451)/100, 0)+5), 0))</f>
        <v/>
      </c>
      <c r="AN451" s="25" t="str" cm="1">
        <f t="array" aca="1" ref="AN451" ca="1">IF(NOT(ISNUMBER(INDEX($A:$A, LOOKUP(2, 1 / ($A$1:INDIRECT("$A$"&amp;ROW($A451)) &lt;&gt; ""),ROW($A$1:INDIRECT("$A$"&amp;ROW($A451)))), 1))), "",
ROUNDDOWN((ROUNDDOWN((((2*VLOOKUP($AA451, 'EV and Base'!$A$1:$N$671, 14, FALSE))+31+ROUNDDOWN($AH451/4, 0))*$AB451)/100, 0)+5), 0))</f>
        <v/>
      </c>
      <c r="AO451" s="23" t="str" cm="1">
        <f t="array" aca="1" ref="AO451" ca="1">IF(NOT(ISNUMBER(INDEX($A:$A, LOOKUP(2, 1 / ($A$1:INDIRECT("$A$"&amp;ROW($A451)) &lt;&gt; ""),ROW($A$1:INDIRECT("$A$"&amp;ROW($A451)))), 1))), "",
ROUNDDOWN((((2*VLOOKUP($AA451, 'EV and Base'!$A$1:$N$671, 9, FALSE))+31+ROUNDDOWN($AC451/4, 0))*$AB451)/100, 0)+$AB451+10)</f>
        <v/>
      </c>
      <c r="AP451" s="2" t="str" cm="1">
        <f t="array" aca="1" ref="AP451" ca="1">IF(NOT(ISNUMBER(INDEX($A:$A, LOOKUP(2, 1 / ($A$1:INDIRECT("$A$"&amp;ROW($A451)) &lt;&gt; ""),ROW($A$1:INDIRECT("$A$"&amp;ROW($A451)))), 1))), "",
ROUNDDOWN((ROUNDDOWN((((2*VLOOKUP($AA451, 'EV and Base'!$A$1:$N$671, 10, FALSE))+31+ROUNDDOWN($AD451/4, 0))*$AB451)/100, 0)+5)*1.1, 0))</f>
        <v/>
      </c>
      <c r="AQ451" s="2" t="str" cm="1">
        <f t="array" aca="1" ref="AQ451" ca="1">IF(NOT(ISNUMBER(INDEX($A:$A, LOOKUP(2, 1 / ($A$1:INDIRECT("$A$"&amp;ROW($A451)) &lt;&gt; ""),ROW($A$1:INDIRECT("$A$"&amp;ROW($A451)))), 1))), "",
ROUNDDOWN((ROUNDDOWN((((2*VLOOKUP($AA451, 'EV and Base'!$A$1:$N$671, 11, FALSE))+$AV$2+ROUNDDOWN($AE451/4, 0))*$AB451)/100, 0)+5), 0))</f>
        <v/>
      </c>
      <c r="AR451" s="22" t="str" cm="1">
        <f t="array" aca="1" ref="AR451" ca="1">IF(NOT(ISNUMBER(INDEX($A:$A, LOOKUP(2, 1 / ($A$1:INDIRECT("$A$"&amp;ROW($A451)) &lt;&gt; ""),ROW($A$1:INDIRECT("$A$"&amp;ROW($A451)))), 1))), "",
ROUNDDOWN((ROUNDDOWN((((2*VLOOKUP($AA451, 'EV and Base'!$A$1:$N$671, 12, FALSE))+$AW$2+ROUNDDOWN($AF451/4, 0))*$AB451)/100, 0)+5)*0.9, 0))</f>
        <v/>
      </c>
      <c r="AS451" s="2" t="str" cm="1">
        <f t="array" aca="1" ref="AS451" ca="1">IF(NOT(ISNUMBER(INDEX($A:$A, LOOKUP(2, 1 / ($A$1:INDIRECT("$A$"&amp;ROW($A451)) &lt;&gt; ""),ROW($A$1:INDIRECT("$A$"&amp;ROW($A451)))), 1))), "",
ROUNDDOWN((ROUNDDOWN((((2*VLOOKUP($AA451, 'EV and Base'!$A$1:$N$671, 13, FALSE))+$AX$2+ROUNDDOWN($AG451/4, 0))*$AB451)/100, 0)+5), 0))</f>
        <v/>
      </c>
      <c r="AT451" s="24" t="str" cm="1">
        <f t="array" aca="1" ref="AT451" ca="1">IF(NOT(ISNUMBER(INDEX($A:$A, LOOKUP(2, 1 / ($A$1:INDIRECT("$A$"&amp;ROW($A451)) &lt;&gt; ""),ROW($A$1:INDIRECT("$A$"&amp;ROW($A451)))), 1))), "",
ROUNDDOWN((ROUNDDOWN((((2*VLOOKUP($AA451, 'EV and Base'!$A$1:$N$671, 14, FALSE))+31+ROUNDDOWN($AH451/4, 0))*$AB451)/100, 0)+5), 0))</f>
        <v/>
      </c>
      <c r="AU451" s="28">
        <v>255</v>
      </c>
      <c r="AY451" t="str" cm="1">
        <f t="array" aca="1" ref="AY451" ca="1">IF(NOT(ISNUMBER(INDEX($A:$A,LOOKUP(2,1/($A$1:INDIRECT("$A$"&amp;ROW($A451))&lt;&gt;""),ROW($A$1:INDIRECT("$A$"&amp;ROW($A451)))),1))),"",
INDEX($AY:$AY,LOOKUP(2,1/($AY$1:INDIRECT("$AY$"&amp;ROW($AY451)-1)&lt;&gt;""),ROW($AY$1:INDIRECT("$AY$"&amp;ROW($AY451)-1))),1)+$BL451)</f>
        <v/>
      </c>
      <c r="AZ451" s="3" t="str" cm="1">
        <f t="array" aca="1" ref="AZ451" ca="1">IF(NOT(ISNUMBER(INDEX($A:$A, LOOKUP(2, 1 / ($A$1:INDIRECT("$A$"&amp;ROW($A451)) &lt;&gt; ""),ROW($A$1:INDIRECT("$A$"&amp;ROW($A451)))), 1))), "",
VLOOKUP(INDIRECT("$G$"&amp;LOOKUP(2, 1 / ($AY$1:INDIRECT("$AY$"&amp;ROW($AY451)-1) &lt;&gt; ""),ROW($AY$1:INDIRECT("$AY$"&amp;ROW($AY451)-1)))),'EV and Base'!A374:N1044,2,FALSE))</f>
        <v/>
      </c>
      <c r="BA451" s="3" t="str" cm="1">
        <f t="array" aca="1" ref="BA451" ca="1">IF(NOT(ISNUMBER(INDEX($A:$A, LOOKUP(2, 1 / ($A$1:INDIRECT("$A$"&amp;ROW($A451)) &lt;&gt; ""),ROW($A$1:INDIRECT("$A$"&amp;ROW($A451)))), 1))), "",
INDIRECT("$I$"&amp;LOOKUP(2, 1 / ($AY$1:INDIRECT("$AY$"&amp;ROW($AY451)-1) &lt;&gt; ""),ROW($AY$1:INDIRECT("$AY$"&amp;ROW($AY451)-1)))))</f>
        <v/>
      </c>
      <c r="BB451" s="1" t="str" cm="1">
        <f t="array" aca="1" ref="BB451" ca="1">IF(NOT(ISNUMBER(INDEX($A:$A, LOOKUP(2, 1 / ($A$1:INDIRECT("$A$"&amp;ROW($A451)) &lt;&gt; ""),ROW($A$1:INDIRECT("$A$"&amp;ROW($A451)))), 1))), "",
INDIRECT("$AB$"&amp;LOOKUP(2, 1 / ($AY$1:INDIRECT("$AY$"&amp;ROW($AY451)-1) &lt;&gt; ""),ROW($AY$1:INDIRECT("$AY$"&amp;ROW($AY451)-1)))))</f>
        <v/>
      </c>
      <c r="BC451" s="3" t="str" cm="1">
        <f t="array" aca="1" ref="BC451" ca="1">IF(NOT(ISNUMBER(INDEX($A:$A,LOOKUP(2,1/($A$1:INDIRECT("$A$"&amp;ROW($A451))&lt;&gt;""),ROW($A$1:INDIRECT("$A$"&amp;ROW($A451)))),1))),"",
$BA451+$BA451+10)</f>
        <v/>
      </c>
      <c r="BD451" s="3" t="str" cm="1">
        <f t="array" aca="1" ref="BD451" ca="1">IF(NOT(ISNUMBER(INDEX($A:$A,LOOKUP(2,1/($A$1:INDIRECT("$A$"&amp;ROW($A451))&lt;&gt;""),ROW($A$1:INDIRECT("$A$"&amp;ROW($A451)))),1))),"",
$BA451+$BB451+10)</f>
        <v/>
      </c>
      <c r="BE451" s="3" t="str" cm="1">
        <f t="array" aca="1" ref="BE451" ca="1">IF(NOT(ISNUMBER(INDEX($A:$A,LOOKUP(2,1/($A$1:INDIRECT("$A$"&amp;ROW($A451))&lt;&gt;""),ROW($A$1:INDIRECT("$A$"&amp;ROW($A451)))),1))),"",
$BC451*$BC451)</f>
        <v/>
      </c>
      <c r="BF451" s="3" t="str" cm="1">
        <f t="array" aca="1" ref="BF451" ca="1">IF(NOT(ISNUMBER(INDEX($A:$A,LOOKUP(2,1/($A$1:INDIRECT("$A$"&amp;ROW($A451))&lt;&gt;""),ROW($A$1:INDIRECT("$A$"&amp;ROW($A451)))),1))),"",
$BD451*$BD451)</f>
        <v/>
      </c>
      <c r="BG451" s="3" t="str" cm="1">
        <f t="array" aca="1" ref="BG451" ca="1">IF(NOT(ISNUMBER(INDEX($A:$A,LOOKUP(2,1/($A$1:INDIRECT("$A$"&amp;ROW($A451))&lt;&gt;""),ROW($A$1:INDIRECT("$A$"&amp;ROW($A451)))),1))),"",
_xlfn.FLOOR.MATH(1.5*_xlfn.FLOOR.MATH($AZ451*BA451/5)))</f>
        <v/>
      </c>
      <c r="BH451" s="3" t="str" cm="1">
        <f t="array" aca="1" ref="BH451" ca="1">IF(NOT(ISNUMBER(INDEX($A:$A, LOOKUP(2, 1 / ($A$1:INDIRECT("$A$"&amp;ROW($A451)) &lt;&gt; ""),ROW($A$1:INDIRECT("$A$"&amp;ROW($A451)))), 1))), "",
_xlfn.FLOOR.MATH($BG451/IF(OR(INDIRECT("$C$"&amp;LOOKUP(2, 1 / ($AY$1:INDIRECT("$AY$"&amp;ROW($AY451)-1) &lt;&gt; ""),ROW($AY$1:INDIRECT("$AY$"&amp;ROW($AY451)-1))))="Multi",
INDIRECT("$C$"&amp;LOOKUP(2, 1 / ($AY$1:INDIRECT("$AY$"&amp;ROW($AY451)-1) &lt;&gt; ""),ROW($AY$1:INDIRECT("$AY$"&amp;ROW($AY451)-1))))="Double"),2,1)))</f>
        <v/>
      </c>
      <c r="BI451" s="3" t="str" cm="1">
        <f t="array" aca="1" ref="BI451" ca="1">IF(NOT(ISNUMBER(INDEX($A:$A,LOOKUP(2,1/($A$1:INDIRECT("$A$"&amp;ROW($A451))&lt;&gt;""),ROW($A$1:INDIRECT("$A$"&amp;ROW($A451)))),1))),"",
VLOOKUP($BC451,GameFreakSQRT!$A$1:$B$200,2,FALSE))</f>
        <v/>
      </c>
      <c r="BJ451" s="3" t="str" cm="1">
        <f t="array" aca="1" ref="BJ451" ca="1">IF(NOT(ISNUMBER(INDEX($A:$A,LOOKUP(2,1/($A$1:INDIRECT("$A$"&amp;ROW($A451))&lt;&gt;""),ROW($A$1:INDIRECT("$A$"&amp;ROW($A451)))),1))),"",
VLOOKUP($BD451,GameFreakSQRT!$A$1:$B$200,2,FALSE))</f>
        <v/>
      </c>
      <c r="BK451" s="3" t="str" cm="1">
        <f t="array" aca="1" ref="BK451" ca="1">IF(NOT(ISNUMBER(INDEX($A:$A,LOOKUP(2,1/($A$1:INDIRECT("$A$"&amp;ROW($A451))&lt;&gt;""),ROW($A$1:INDIRECT("$A$"&amp;ROW($A451)))),1))),"",
_xlfn.FLOOR.MATH((($BI451*$BE451)*$BH451)/($BJ451*$BF451))+1)</f>
        <v/>
      </c>
      <c r="BL451" s="3" t="str" cm="1">
        <f t="array" aca="1" ref="BL451" ca="1">IF(NOT(ISNUMBER(INDEX($A:$A,LOOKUP(2,1/($A$1:INDIRECT("$A$"&amp;ROW($A451))&lt;&gt;""),ROW($A$1:INDIRECT("$A$"&amp;ROW($A451)))),1))),"",
_xlfn.FLOOR.MATH($BK451*IF(NOT(INDIRECT("$Z$"&amp;LOOKUP(2, 1 / ($AY$1:INDIRECT("$AY$"&amp;ROW($AY451)-1) &lt;&gt; ""),ROW($AY$1:INDIRECT("$AY$"&amp;ROW($AY451)-1))))=""),1.5,1)))</f>
        <v/>
      </c>
      <c r="BM451" s="3" t="str" cm="1">
        <f t="array" aca="1" ref="BM451" ca="1">IF(NOT(ISNUMBER(INDEX($A:$A, LOOKUP(2, 1 / ($A$1:INDIRECT("$A$"&amp;ROW($A451)) &lt;&gt; ""),ROW($A$1:INDIRECT("$A$"&amp;ROW($A451)))), 1))), "",
INDIRECT("$Y$"&amp;LOOKUP(2, 1 / ($AY$1:INDIRECT("$AY$"&amp;ROW($AY451)-1) &lt;&gt; ""),ROW($AY$1:INDIRECT("$AY$"&amp;ROW($AY451)-1)))))</f>
        <v/>
      </c>
      <c r="BN451" s="3" t="str">
        <f t="shared" ca="1" si="37"/>
        <v/>
      </c>
    </row>
    <row r="452" spans="1:66" x14ac:dyDescent="0.45">
      <c r="A452" s="66" t="s">
        <v>75</v>
      </c>
      <c r="B452" s="66" t="s">
        <v>738</v>
      </c>
      <c r="C452" s="66" t="s">
        <v>46</v>
      </c>
      <c r="D452" s="66" t="s">
        <v>714</v>
      </c>
      <c r="E452" s="66" t="s">
        <v>48</v>
      </c>
      <c r="F452" s="56">
        <v>1</v>
      </c>
      <c r="G452" s="2" t="s">
        <v>396</v>
      </c>
      <c r="H452" s="2" t="s">
        <v>50</v>
      </c>
      <c r="I452" s="2">
        <v>38</v>
      </c>
      <c r="J452" s="2" t="s">
        <v>78</v>
      </c>
      <c r="K452" s="2" t="s">
        <v>167</v>
      </c>
      <c r="L452" s="2" t="s">
        <v>53</v>
      </c>
      <c r="M452" s="2" t="s">
        <v>254</v>
      </c>
      <c r="N452" s="2" t="s">
        <v>594</v>
      </c>
      <c r="O452" s="2" t="s">
        <v>423</v>
      </c>
      <c r="P452" s="2" t="s">
        <v>557</v>
      </c>
      <c r="Q452" s="2">
        <v>0</v>
      </c>
      <c r="R452" s="2">
        <f>_xlfn.FLOOR.MATH((((2*VLOOKUP(G452, 'EV and Base'!$A$1:$N$671, 9, FALSE))+$Q452)*$I452)/100)+$I452+10</f>
        <v>112</v>
      </c>
      <c r="S452" s="2">
        <f>_xlfn.FLOOR.MATH((_xlfn.FLOOR.MATH((((2*VLOOKUP($G452, 'EV and Base'!$A$1:$N$671, 10, FALSE))+$Q452)*$I452)/100)+5)*
IF(OR($J452="Lonely", $J452="Brave", $J452="Adamant", $J452="Naughty"), 1.1,
IF(OR($J452="Bold", $J452="Timid", $J452="Modest", $J452="Calm"), 0.9, 1)))</f>
        <v>84</v>
      </c>
      <c r="T452" s="2">
        <f>_xlfn.FLOOR.MATH((_xlfn.FLOOR.MATH((((2*VLOOKUP($G452, 'EV and Base'!$A$1:$N$671, 11, FALSE))+$Q452)*$I452)/100)+5)*
IF(OR($J452="Bold", $J452="Relaxed", $J452="Impish", $J452="Lax"), 1.1,
IF(OR($J452="Lonely", $J452="Hasty", $J452="Mild", $J452="Gentle"), 0.9, 1)))</f>
        <v>69</v>
      </c>
      <c r="U452" s="2">
        <f>_xlfn.FLOOR.MATH((_xlfn.FLOOR.MATH((((2*VLOOKUP($G452, 'EV and Base'!$A$1:$N$671, 12, FALSE))+$Q452)*$I452)/100)+5)*
IF(OR($J452="Modest", $J452="Mild", $J452="Quiet", $J452="Rash"), 1.1,
IF(OR($J452="Adamant", $J452="Impish", $J452="Jolly", $J452="Careful"), 0.9, 1)))</f>
        <v>35</v>
      </c>
      <c r="V452" s="2">
        <f>_xlfn.FLOOR.MATH((_xlfn.FLOOR.MATH((((2*VLOOKUP($G452, 'EV and Base'!$A$1:$N$671, 13, FALSE))+$Q452)*$I452)/100)+5)*
IF(OR($J452="Calm", $J452="Gentle", $J452="Sassy", $J452="Careful"), 1.1,
IF(OR($J452="Naughty", $J452="Lax", $J452="Naive", $J452="Rash"), 0.9, 1)))</f>
        <v>43</v>
      </c>
      <c r="W452" s="2">
        <f>_xlfn.FLOOR.MATH((_xlfn.FLOOR.MATH((((2*VLOOKUP($G452, 'EV and Base'!$A$1:$N$671, 14, FALSE))+$Q452)*$I452)/100)+5)*
IF(OR($J452="Timid", $J452="Hasty", $J452="Jolly", $J452="Naive"), 1.1,
IF(OR($J452="Brave", $J452="Relaxed", $J452="Quiet", $J452="Sassy"), 0.9, 1)))</f>
        <v>35</v>
      </c>
      <c r="X452" s="67">
        <v>1216</v>
      </c>
      <c r="Z452" s="1">
        <v>1</v>
      </c>
      <c r="AA452" s="23" t="str" cm="1">
        <f t="array" aca="1" ref="AA452" ca="1">IF(NOT(ISNUMBER(INDEX($A:$A,LOOKUP(2,1/($A$1:INDIRECT("$A$"&amp;ROW($A452))&lt;&gt;""),ROW($A$1:INDIRECT("$A$"&amp;ROW($A452)))),1))),"",
IF(NOT(ISNUMBER($A452)),$AA451,
IF($AB452&lt;16,"Lillipup",
IF($AB452&lt;32,"Herdier",
"Stoutland"))))</f>
        <v/>
      </c>
      <c r="AB452" s="25" t="str" cm="1">
        <f t="array" aca="1" ref="AB452" ca="1">IF(NOT(ISNUMBER(INDEX($A:$A, LOOKUP(2, 1 / ($A$1:INDIRECT("$A$"&amp;ROW($A452)) &lt;&gt; ""),ROW($A$1:INDIRECT("$A$"&amp;ROW($A452)))), 1))), "",
VLOOKUP($AY452,'Medium-Slow'!$A$1:$B$101,2,TRUE))</f>
        <v/>
      </c>
      <c r="AC452" s="23" t="str" cm="1">
        <f t="array" aca="1" ref="AC452" ca="1">IF(NOT(ISNUMBER(INDEX($A:$A, LOOKUP(2, 1 / ($A$1:INDIRECT("$A$"&amp;ROW($A452)) &lt;&gt; ""),ROW($A$1:INDIRECT("$A$"&amp;ROW($A452)))), 1))), "",
INDEX($AC:$AC, LOOKUP(2, 1 / ($AC$1:INDIRECT("$AC$"&amp;ROW($AC452)-1) &lt;&gt; ""),ROW($AC$1:INDIRECT("$AC$"&amp;ROW($AC452)-1))), 1)+
IF(INDEX($AC:$AC, LOOKUP(2, 1 / ($AC$1:INDIRECT("$AC$"&amp;ROW($AC452)-1) &lt;&gt; ""),ROW($AC$1:INDIRECT("$AC$"&amp;ROW($AC452)-1))), 1)+
INDEX($AD:$AD, LOOKUP(2, 1 / ($AD$1:INDIRECT("$AD$"&amp;ROW($AD452)-1) &lt;&gt; ""),ROW($AD$1:INDIRECT("$AD$"&amp;ROW($AD452)-1))), 1)+
INDEX($AE:$AE, LOOKUP(2, 1 / ($AE$1:INDIRECT("$AE$"&amp;ROW($AE452)-1) &lt;&gt; ""),ROW($AE$1:INDIRECT("$AE$"&amp;ROW($AD452)-1))), 1)+
INDEX($AE:$AF, LOOKUP(2, 1 / ($AF$1:INDIRECT("$AF$"&amp;ROW($AF452)-1) &lt;&gt; ""),ROW($AF$1:INDIRECT("$AF$"&amp;ROW($AD452)-1))), 1)+
INDEX($AG:$AG, LOOKUP(2, 1 / ($AG$1:INDIRECT("$AG$"&amp;ROW($AG452)-1) &lt;&gt; ""),ROW($AG$1:INDIRECT("$AG$"&amp;ROW($AD452)-1))), 1)+
INDEX($AH:$AH, LOOKUP(2, 1 / ($AH$1:INDIRECT("$AH$"&amp;ROW($AH452)-1) &lt;&gt; ""),ROW($AH$1:INDIRECT("$AH$"&amp;ROW($AD452)-1))), 1)&gt;=510,0,
IF(INDEX($AC:$AC, LOOKUP(2, 1 / ($AC$1:INDIRECT("$AC$"&amp;ROW($AC452)-1) &lt;&gt; ""),ROW($AC$1:INDIRECT("$AC$"&amp;ROW($AC452)-1))), 1)&gt;=255,0,
VLOOKUP(INDIRECT("$G$"&amp;LOOKUP(2, 1 / ($AC$1:INDIRECT("$AC$"&amp;ROW($AC452)-1) &lt;&gt; ""),ROW($AC$1:INDIRECT("$AC$"&amp;ROW($AC452)-1)))), 'EV and Base'!$A$1:$N$671, 3, FALSE))))</f>
        <v/>
      </c>
      <c r="AD452" s="2" t="str" cm="1">
        <f t="array" aca="1" ref="AD452" ca="1">IF(NOT(ISNUMBER(INDEX($A:$A, LOOKUP(2, 1 / ($A$1:INDIRECT("$A$"&amp;ROW($A452)) &lt;&gt; ""),ROW($A$1:INDIRECT("$A$"&amp;ROW($A452)))), 1))), "",
INDEX($AD:$AD, LOOKUP(2, 1 / ($AD$1:INDIRECT("$AD$"&amp;ROW($AD452)-1) &lt;&gt; ""),ROW($AD$1:INDIRECT("$AD$"&amp;ROW($AD452)-1))), 1)+
IF(INDEX($AC:$AC, LOOKUP(2, 1 / ($AC$1:INDIRECT("$AC$"&amp;ROW($AC452)-1) &lt;&gt; ""),ROW($AC$1:INDIRECT("$AC$"&amp;ROW($AC452)-1))), 1)+
INDEX($AD:$AD, LOOKUP(2, 1 / ($AD$1:INDIRECT("$AD$"&amp;ROW($AD452)-1) &lt;&gt; ""),ROW($AD$1:INDIRECT("$AD$"&amp;ROW($AD452)-1))), 1)+
INDEX($AE:$AE, LOOKUP(2, 1 / ($AE$1:INDIRECT("$AE$"&amp;ROW($AE452)-1) &lt;&gt; ""),ROW($AE$1:INDIRECT("$AE$"&amp;ROW($AD452)-1))), 1)+
INDEX($AE:$AF, LOOKUP(2, 1 / ($AF$1:INDIRECT("$AF$"&amp;ROW($AF452)-1) &lt;&gt; ""),ROW($AF$1:INDIRECT("$AF$"&amp;ROW($AD452)-1))), 1)+
INDEX($AG:$AG, LOOKUP(2, 1 / ($AG$1:INDIRECT("$AG$"&amp;ROW($AG452)-1) &lt;&gt; ""),ROW($AG$1:INDIRECT("$AG$"&amp;ROW($AD452)-1))), 1)+
INDEX($AH:$AH, LOOKUP(2, 1 / ($AH$1:INDIRECT("$AH$"&amp;ROW($AH452)-1) &lt;&gt; ""),ROW($AH$1:INDIRECT("$AH$"&amp;ROW($AD452)-1))), 1)&gt;=510,0,
IF(INDEX($AD:$AD, LOOKUP(2, 1 / ($AD$1:INDIRECT("$AD$"&amp;ROW($AD452)-1) &lt;&gt; ""),ROW($AD$1:INDIRECT("$AD$"&amp;ROW($AD452)-1))), 1)&gt;=255,0,
VLOOKUP(INDIRECT("$G$"&amp;LOOKUP(2, 1 / ($AD$1:INDIRECT("$AD$"&amp;ROW($AD452)-1) &lt;&gt; ""),ROW($AD$1:INDIRECT("$AD$"&amp;ROW($AD452)-1)))), 'EV and Base'!$A$1:$N$671, 4, FALSE))))</f>
        <v/>
      </c>
      <c r="AE452" s="2" t="str" cm="1">
        <f t="array" aca="1" ref="AE452" ca="1">IF(NOT(ISNUMBER(INDEX($A:$A,LOOKUP(2,1/($A$1:INDIRECT("$A$"&amp;ROW($A452))&lt;&gt;""),ROW($A$1:INDIRECT("$A$"&amp;ROW($A452)))),1))),"",
INDEX($AE:$AE,LOOKUP(2,1/($AE$1:INDIRECT("$AE$"&amp;ROW($AE452)-1)&lt;&gt;""),ROW($AE$1:INDIRECT("$AE$"&amp;ROW($AE452)-1))),1)+
IF(INDEX($AC:$AC,LOOKUP(2,1/($AC$1:INDIRECT("$AC$"&amp;ROW($AC452)-1)&lt;&gt;""),ROW($AC$1:INDIRECT("$AC$"&amp;ROW($AC452)-1))),1)+
INDEX($AD:$AD,LOOKUP(2,1/($AD$1:INDIRECT("$AD$"&amp;ROW($AD452)-1)&lt;&gt;""),ROW($AD$1:INDIRECT("$AD$"&amp;ROW($AD452)-1))),1)+
INDEX($AE:$AE,LOOKUP(2,1/($AE$1:INDIRECT("$AE$"&amp;ROW($AE452)-1)&lt;&gt;""),ROW($AE$1:INDIRECT("$AE$"&amp;ROW($AD452)-1))),1)+
INDEX($AE:$AF,LOOKUP(2,1/($AF$1:INDIRECT("$AF$"&amp;ROW($AF452)-1)&lt;&gt;""),ROW($AF$1:INDIRECT("$AF$"&amp;ROW($AD452)-1))),1)+
INDEX($AG:$AG,LOOKUP(2,1/($AG$1:INDIRECT("$AG$"&amp;ROW($AG452)-1)&lt;&gt;""),ROW($AG$1:INDIRECT("$AG$"&amp;ROW($AD452)-1))),1)+
INDEX($AH:$AH,LOOKUP(2,1/($AH$1:INDIRECT("$AH$"&amp;ROW($AH452)-1)&lt;&gt;""),ROW($AH$1:INDIRECT("$AH$"&amp;ROW($AD452)-1))),1)&gt;=510,0,
IF(INDEX($AE:$AE,LOOKUP(2,1/($AE$1:INDIRECT("$AE$"&amp;ROW($AE452)-1)&lt;&gt;""),ROW($AE$1:INDIRECT("$AE$"&amp;ROW($AE452)-1))),1)&gt;=255,0,
VLOOKUP(INDIRECT("$G$"&amp;LOOKUP(2,1/($AE$1:INDIRECT("$AE$"&amp;ROW($AE452)-1)&lt;&gt;""),ROW($AE$1:INDIRECT("$AE$"&amp;ROW($AE452)-1)))),'EV and Base'!$A$1:$N$671,5,FALSE))))</f>
        <v/>
      </c>
      <c r="AF452" s="2" t="str" cm="1">
        <f t="array" aca="1" ref="AF452" ca="1">IF(NOT(ISNUMBER(INDEX($A:$A, LOOKUP(2, 1 / ($A$1:INDIRECT("$A$"&amp;ROW($A452)) &lt;&gt; ""),ROW($A$1:INDIRECT("$A$"&amp;ROW($A452)))), 1))), "",
INDEX($AF:$AF, LOOKUP(2, 1 / ($AF$1:INDIRECT("$AF$"&amp;ROW($AF452)-1) &lt;&gt; ""),ROW($AF$1:INDIRECT("$AF$"&amp;ROW($AF452)-1))), 1)+
IF(INDEX($AC:$AC, LOOKUP(2, 1 / ($AC$1:INDIRECT("$AC$"&amp;ROW($AC452)-1) &lt;&gt; ""),ROW($AC$1:INDIRECT("$AC$"&amp;ROW($AC452)-1))), 1)+
INDEX($AD:$AD, LOOKUP(2, 1 / ($AD$1:INDIRECT("$AD$"&amp;ROW($AD452)-1) &lt;&gt; ""),ROW($AD$1:INDIRECT("$AD$"&amp;ROW($AD452)-1))), 1)+
INDEX($AE:$AE, LOOKUP(2, 1 / ($AE$1:INDIRECT("$AE$"&amp;ROW($AE452)-1) &lt;&gt; ""),ROW($AE$1:INDIRECT("$AE$"&amp;ROW($AD452)-1))), 1)+
INDEX($AE:$AF, LOOKUP(2, 1 / ($AF$1:INDIRECT("$AF$"&amp;ROW($AF452)-1) &lt;&gt; ""),ROW($AF$1:INDIRECT("$AF$"&amp;ROW($AD452)-1))), 1)+
INDEX($AG:$AG, LOOKUP(2, 1 / ($AG$1:INDIRECT("$AG$"&amp;ROW($AG452)-1) &lt;&gt; ""),ROW($AG$1:INDIRECT("$AG$"&amp;ROW($AD452)-1))), 1)+
INDEX($AH:$AH, LOOKUP(2, 1 / ($AH$1:INDIRECT("$AH$"&amp;ROW($AH452)-1) &lt;&gt; ""),ROW($AH$1:INDIRECT("$AH$"&amp;ROW($AD452)-1))), 1)&gt;=510,0,
IF(INDEX($AF:$AF, LOOKUP(2, 1 / ($AF$1:INDIRECT("$AF$"&amp;ROW($AF452)-1) &lt;&gt; ""),ROW($AF$1:INDIRECT("$AF$"&amp;ROW($AF452)-1))), 1)&gt;=255,0,
VLOOKUP(INDIRECT("$G$"&amp;LOOKUP(2, 1 / ($AF$1:INDIRECT("$AF$"&amp;ROW($AF452)-1) &lt;&gt; ""),ROW($AF$1:INDIRECT("$AF$"&amp;ROW($AF452)-1)))), 'EV and Base'!$A$1:$N$671, 6, FALSE))))</f>
        <v/>
      </c>
      <c r="AG452" s="2" t="str" cm="1">
        <f t="array" aca="1" ref="AG452" ca="1">IF(NOT(ISNUMBER(INDEX($A:$A, LOOKUP(2, 1 / ($A$1:INDIRECT("$A$"&amp;ROW($A452)) &lt;&gt; ""),ROW($A$1:INDIRECT("$A$"&amp;ROW($A452)))), 1))), "",
INDEX($AG:$AG, LOOKUP(2, 1 / ($AG$1:INDIRECT("$AG$"&amp;ROW($AG452)-1) &lt;&gt; ""),ROW($AG$1:INDIRECT("$AG$"&amp;ROW($AG452)-1))), 1)+
IF(INDEX($AC:$AC, LOOKUP(2, 1 / ($AC$1:INDIRECT("$AC$"&amp;ROW($AC452)-1) &lt;&gt; ""),ROW($AC$1:INDIRECT("$AC$"&amp;ROW($AC452)-1))), 1)+
INDEX($AD:$AD, LOOKUP(2, 1 / ($AD$1:INDIRECT("$AD$"&amp;ROW($AD452)-1) &lt;&gt; ""),ROW($AD$1:INDIRECT("$AD$"&amp;ROW($AD452)-1))), 1)+
INDEX($AE:$AE, LOOKUP(2, 1 / ($AE$1:INDIRECT("$AE$"&amp;ROW($AE452)-1) &lt;&gt; ""),ROW($AE$1:INDIRECT("$AE$"&amp;ROW($AD452)-1))), 1)+
INDEX($AE:$AF, LOOKUP(2, 1 / ($AF$1:INDIRECT("$AF$"&amp;ROW($AF452)-1) &lt;&gt; ""),ROW($AF$1:INDIRECT("$AF$"&amp;ROW($AD452)-1))), 1)+
INDEX($AG:$AG, LOOKUP(2, 1 / ($AG$1:INDIRECT("$AG$"&amp;ROW($AG452)-1) &lt;&gt; ""),ROW($AG$1:INDIRECT("$AG$"&amp;ROW($AD452)-1))), 1)+
INDEX($AH:$AH, LOOKUP(2, 1 / ($AH$1:INDIRECT("$AH$"&amp;ROW($AH452)-1) &lt;&gt; ""),ROW($AH$1:INDIRECT("$AH$"&amp;ROW($AD452)-1))), 1)&gt;=510,0,
IF(INDEX($AG:$AG, LOOKUP(2, 1 / ($AG$1:INDIRECT("$AG$"&amp;ROW($AG452)-1) &lt;&gt; ""),ROW($AG$1:INDIRECT("$AG$"&amp;ROW($AG452)-1))), 1)&gt;=255,0,
VLOOKUP(INDIRECT("$G$"&amp;LOOKUP(2, 1 / ($AG$1:INDIRECT("$AG$"&amp;ROW($AG452)-1) &lt;&gt; ""),ROW($AG$1:INDIRECT("$AG$"&amp;ROW($AG452)-1)))), 'EV and Base'!$A$1:$N$671, 7, FALSE))))</f>
        <v/>
      </c>
      <c r="AH452" s="24" t="str" cm="1">
        <f t="array" aca="1" ref="AH452" ca="1">IF(NOT(ISNUMBER(INDEX($A:$A,LOOKUP(2,1/($A$1:INDIRECT("$A$"&amp;ROW($A452))&lt;&gt;""),ROW($A$1:INDIRECT("$A$"&amp;ROW($A452)))),1))),"",
INDEX($AH:$AH,LOOKUP(2,1/($AH$1:INDIRECT("$AH$"&amp;ROW($AH452)-1)&lt;&gt;""),ROW($AH$1:INDIRECT("$AH$"&amp;ROW($AH452)-1))),1)+
IF(INDEX($AC:$AC,LOOKUP(2,1/($AC$1:INDIRECT("$AC$"&amp;ROW($AC452)-1)&lt;&gt;""),ROW($AC$1:INDIRECT("$AC$"&amp;ROW($AC452)-1))),1)+
INDEX($AD:$AD,LOOKUP(2,1/($AD$1:INDIRECT("$AD$"&amp;ROW($AD452)-1)&lt;&gt;""),ROW($AD$1:INDIRECT("$AD$"&amp;ROW($AD452)-1))),1)+
INDEX($AE:$AE,LOOKUP(2,1/($AE$1:INDIRECT("$AE$"&amp;ROW($AE452)-1)&lt;&gt;""),ROW($AE$1:INDIRECT("$AE$"&amp;ROW($AD452)-1))),1)+
INDEX($AE:$AF,LOOKUP(2,1/($AF$1:INDIRECT("$AF$"&amp;ROW($AF452)-1)&lt;&gt;""),ROW($AF$1:INDIRECT("$AF$"&amp;ROW($AD452)-1))),1)+
INDEX($AG:$AG,LOOKUP(2,1/($AG$1:INDIRECT("$AG$"&amp;ROW($AG452)-1)&lt;&gt;""),ROW($AG$1:INDIRECT("$AG$"&amp;ROW($AD452)-1))),1)+
INDEX($AH:$AH,LOOKUP(2,1/($AH$1:INDIRECT("$AH$"&amp;ROW($AH452)-1)&lt;&gt;""),ROW($AH$1:INDIRECT("$AH$"&amp;ROW($AD452)-1))),1)&gt;=510,0,
IF(INDEX($AH:$AH,LOOKUP(2,1/($AH$1:INDIRECT("$AH$"&amp;ROW($AH452)-1)&lt;&gt;""),ROW($AH$1:INDIRECT("$AH$"&amp;ROW($AH452)-1))),1)&gt;=255,0,
VLOOKUP(INDIRECT("$G$"&amp;LOOKUP(2,1/($AH$1:INDIRECT("$AH$"&amp;ROW($AH452)-1)&lt;&gt;""),ROW($AH$1:INDIRECT("$AH$"&amp;ROW($AH452)-1)))),'EV and Base'!$A$1:$N$671,8,FALSE))))</f>
        <v/>
      </c>
      <c r="AI452" s="29" t="str" cm="1">
        <f t="array" aca="1" ref="AI452" ca="1">IF(NOT(ISNUMBER(INDEX($A:$A,LOOKUP(2,1/($A$1:INDIRECT("$A$"&amp;ROW($A452))&lt;&gt;""),ROW($A$1:INDIRECT("$A$"&amp;ROW($A452)))),1))),"",
ROUNDDOWN((((2*VLOOKUP($AA452,'EV and Base'!$A$1:$N$671,9,FALSE))+31+ROUNDDOWN($AC452/4,0))*$AB452)/100,0)+$AB452+10)</f>
        <v/>
      </c>
      <c r="AJ452" s="21" t="str" cm="1">
        <f t="array" aca="1" ref="AJ452" ca="1">IF(NOT(ISNUMBER(INDEX($A:$A, LOOKUP(2, 1 / ($A$1:INDIRECT("$A$"&amp;ROW($A452)) &lt;&gt; ""),ROW($A$1:INDIRECT("$A$"&amp;ROW($A452)))), 1))), "",
ROUNDDOWN((ROUNDDOWN((((2*VLOOKUP($AA452, 'EV and Base'!$A$1:$N$671, 10, FALSE))+31+ROUNDDOWN($AD452/4, 0))*$AB452)/100, 0)+5)*1.1, 0))</f>
        <v/>
      </c>
      <c r="AK452" s="21" t="str" cm="1">
        <f t="array" aca="1" ref="AK452" ca="1">IF(NOT(ISNUMBER(INDEX($A:$A, LOOKUP(2, 1 / ($A$1:INDIRECT("$A$"&amp;ROW($A452)) &lt;&gt; ""),ROW($A$1:INDIRECT("$A$"&amp;ROW($A452)))), 1))), "",
ROUNDDOWN((ROUNDDOWN((((2*VLOOKUP($AA452, 'EV and Base'!$A$1:$N$671, 11, FALSE))+30+ROUNDDOWN($AE452/4, 0))*$AB452)/100, 0)+5), 0)
&amp;"-"&amp;
ROUNDDOWN((ROUNDDOWN((((2*VLOOKUP($AA452, 'EV and Base'!$A$1:$N$671, 11, FALSE))+31+ROUNDDOWN($AE452/4, 0))*$AB452)/100, 0)+5), 0))</f>
        <v/>
      </c>
      <c r="AL452" s="21" t="str" cm="1">
        <f t="array" aca="1" ref="AL452" ca="1">IF(NOT(ISNUMBER(INDEX($A:$A, LOOKUP(2, 1 / ($A$1:INDIRECT("$A$"&amp;ROW($A452)) &lt;&gt; ""),ROW($A$1:INDIRECT("$A$"&amp;ROW($A452)))), 1))), "",
ROUNDDOWN((ROUNDDOWN((((2*VLOOKUP($AA452, 'EV and Base'!$A$1:$N$671, 12, FALSE))+0+ROUNDDOWN($AF452/4, 0))*$AB452)/100, 0)+5)*0.9, 0)
&amp;"-"&amp;
ROUNDDOWN((ROUNDDOWN((((2*VLOOKUP($AA452, 'EV and Base'!$A$1:$N$671, 12, FALSE))+31+ROUNDDOWN($AF452/4, 0))*$AB452)/100, 0)+5)*0.9, 0))</f>
        <v/>
      </c>
      <c r="AM452" s="21" t="str" cm="1">
        <f t="array" aca="1" ref="AM452" ca="1">IF(NOT(ISNUMBER(INDEX($A:$A, LOOKUP(2, 1 / ($A$1:INDIRECT("$A$"&amp;ROW($A452)) &lt;&gt; ""),ROW($A$1:INDIRECT("$A$"&amp;ROW($A452)))), 1))), "",
ROUNDDOWN((ROUNDDOWN((((2*VLOOKUP($AA452, 'EV and Base'!$A$1:$N$671, 13, FALSE))+30+ROUNDDOWN($AG452/4, 0))*$AB452)/100, 0)+5), 0)
&amp;"-"&amp;
ROUNDDOWN((ROUNDDOWN((((2*VLOOKUP($AA452, 'EV and Base'!$A$1:$N$671, 13, FALSE))+31+ROUNDDOWN($AG452/4, 0))*$AB452)/100, 0)+5), 0))</f>
        <v/>
      </c>
      <c r="AN452" s="25" t="str" cm="1">
        <f t="array" aca="1" ref="AN452" ca="1">IF(NOT(ISNUMBER(INDEX($A:$A, LOOKUP(2, 1 / ($A$1:INDIRECT("$A$"&amp;ROW($A452)) &lt;&gt; ""),ROW($A$1:INDIRECT("$A$"&amp;ROW($A452)))), 1))), "",
ROUNDDOWN((ROUNDDOWN((((2*VLOOKUP($AA452, 'EV and Base'!$A$1:$N$671, 14, FALSE))+31+ROUNDDOWN($AH452/4, 0))*$AB452)/100, 0)+5), 0))</f>
        <v/>
      </c>
      <c r="AO452" s="23" t="str" cm="1">
        <f t="array" aca="1" ref="AO452" ca="1">IF(NOT(ISNUMBER(INDEX($A:$A, LOOKUP(2, 1 / ($A$1:INDIRECT("$A$"&amp;ROW($A452)) &lt;&gt; ""),ROW($A$1:INDIRECT("$A$"&amp;ROW($A452)))), 1))), "",
ROUNDDOWN((((2*VLOOKUP($AA452, 'EV and Base'!$A$1:$N$671, 9, FALSE))+31+ROUNDDOWN($AC452/4, 0))*$AB452)/100, 0)+$AB452+10)</f>
        <v/>
      </c>
      <c r="AP452" s="2" t="str" cm="1">
        <f t="array" aca="1" ref="AP452" ca="1">IF(NOT(ISNUMBER(INDEX($A:$A, LOOKUP(2, 1 / ($A$1:INDIRECT("$A$"&amp;ROW($A452)) &lt;&gt; ""),ROW($A$1:INDIRECT("$A$"&amp;ROW($A452)))), 1))), "",
ROUNDDOWN((ROUNDDOWN((((2*VLOOKUP($AA452, 'EV and Base'!$A$1:$N$671, 10, FALSE))+31+ROUNDDOWN($AD452/4, 0))*$AB452)/100, 0)+5)*1.1, 0))</f>
        <v/>
      </c>
      <c r="AQ452" s="2" t="str" cm="1">
        <f t="array" aca="1" ref="AQ452" ca="1">IF(NOT(ISNUMBER(INDEX($A:$A, LOOKUP(2, 1 / ($A$1:INDIRECT("$A$"&amp;ROW($A452)) &lt;&gt; ""),ROW($A$1:INDIRECT("$A$"&amp;ROW($A452)))), 1))), "",
ROUNDDOWN((ROUNDDOWN((((2*VLOOKUP($AA452, 'EV and Base'!$A$1:$N$671, 11, FALSE))+$AV$2+ROUNDDOWN($AE452/4, 0))*$AB452)/100, 0)+5), 0))</f>
        <v/>
      </c>
      <c r="AR452" s="22" t="str" cm="1">
        <f t="array" aca="1" ref="AR452" ca="1">IF(NOT(ISNUMBER(INDEX($A:$A, LOOKUP(2, 1 / ($A$1:INDIRECT("$A$"&amp;ROW($A452)) &lt;&gt; ""),ROW($A$1:INDIRECT("$A$"&amp;ROW($A452)))), 1))), "",
ROUNDDOWN((ROUNDDOWN((((2*VLOOKUP($AA452, 'EV and Base'!$A$1:$N$671, 12, FALSE))+$AW$2+ROUNDDOWN($AF452/4, 0))*$AB452)/100, 0)+5)*0.9, 0))</f>
        <v/>
      </c>
      <c r="AS452" s="2" t="str" cm="1">
        <f t="array" aca="1" ref="AS452" ca="1">IF(NOT(ISNUMBER(INDEX($A:$A, LOOKUP(2, 1 / ($A$1:INDIRECT("$A$"&amp;ROW($A452)) &lt;&gt; ""),ROW($A$1:INDIRECT("$A$"&amp;ROW($A452)))), 1))), "",
ROUNDDOWN((ROUNDDOWN((((2*VLOOKUP($AA452, 'EV and Base'!$A$1:$N$671, 13, FALSE))+$AX$2+ROUNDDOWN($AG452/4, 0))*$AB452)/100, 0)+5), 0))</f>
        <v/>
      </c>
      <c r="AT452" s="24" t="str" cm="1">
        <f t="array" aca="1" ref="AT452" ca="1">IF(NOT(ISNUMBER(INDEX($A:$A, LOOKUP(2, 1 / ($A$1:INDIRECT("$A$"&amp;ROW($A452)) &lt;&gt; ""),ROW($A$1:INDIRECT("$A$"&amp;ROW($A452)))), 1))), "",
ROUNDDOWN((ROUNDDOWN((((2*VLOOKUP($AA452, 'EV and Base'!$A$1:$N$671, 14, FALSE))+31+ROUNDDOWN($AH452/4, 0))*$AB452)/100, 0)+5), 0))</f>
        <v/>
      </c>
      <c r="AU452" s="28">
        <v>255</v>
      </c>
      <c r="AY452" t="str" cm="1">
        <f t="array" aca="1" ref="AY452" ca="1">IF(NOT(ISNUMBER(INDEX($A:$A,LOOKUP(2,1/($A$1:INDIRECT("$A$"&amp;ROW($A452))&lt;&gt;""),ROW($A$1:INDIRECT("$A$"&amp;ROW($A452)))),1))),"",
INDEX($AY:$AY,LOOKUP(2,1/($AY$1:INDIRECT("$AY$"&amp;ROW($AY452)-1)&lt;&gt;""),ROW($AY$1:INDIRECT("$AY$"&amp;ROW($AY452)-1))),1)+$BL452)</f>
        <v/>
      </c>
      <c r="AZ452" s="3" t="str" cm="1">
        <f t="array" aca="1" ref="AZ452" ca="1">IF(NOT(ISNUMBER(INDEX($A:$A, LOOKUP(2, 1 / ($A$1:INDIRECT("$A$"&amp;ROW($A452)) &lt;&gt; ""),ROW($A$1:INDIRECT("$A$"&amp;ROW($A452)))), 1))), "",
VLOOKUP(INDIRECT("$G$"&amp;LOOKUP(2, 1 / ($AY$1:INDIRECT("$AY$"&amp;ROW($AY452)-1) &lt;&gt; ""),ROW($AY$1:INDIRECT("$AY$"&amp;ROW($AY452)-1)))),'EV and Base'!A375:N1045,2,FALSE))</f>
        <v/>
      </c>
      <c r="BA452" s="3" t="str" cm="1">
        <f t="array" aca="1" ref="BA452" ca="1">IF(NOT(ISNUMBER(INDEX($A:$A, LOOKUP(2, 1 / ($A$1:INDIRECT("$A$"&amp;ROW($A452)) &lt;&gt; ""),ROW($A$1:INDIRECT("$A$"&amp;ROW($A452)))), 1))), "",
INDIRECT("$I$"&amp;LOOKUP(2, 1 / ($AY$1:INDIRECT("$AY$"&amp;ROW($AY452)-1) &lt;&gt; ""),ROW($AY$1:INDIRECT("$AY$"&amp;ROW($AY452)-1)))))</f>
        <v/>
      </c>
      <c r="BB452" s="1" t="str" cm="1">
        <f t="array" aca="1" ref="BB452" ca="1">IF(NOT(ISNUMBER(INDEX($A:$A, LOOKUP(2, 1 / ($A$1:INDIRECT("$A$"&amp;ROW($A452)) &lt;&gt; ""),ROW($A$1:INDIRECT("$A$"&amp;ROW($A452)))), 1))), "",
INDIRECT("$AB$"&amp;LOOKUP(2, 1 / ($AY$1:INDIRECT("$AY$"&amp;ROW($AY452)-1) &lt;&gt; ""),ROW($AY$1:INDIRECT("$AY$"&amp;ROW($AY452)-1)))))</f>
        <v/>
      </c>
      <c r="BC452" s="3" t="str" cm="1">
        <f t="array" aca="1" ref="BC452" ca="1">IF(NOT(ISNUMBER(INDEX($A:$A,LOOKUP(2,1/($A$1:INDIRECT("$A$"&amp;ROW($A452))&lt;&gt;""),ROW($A$1:INDIRECT("$A$"&amp;ROW($A452)))),1))),"",
$BA452+$BA452+10)</f>
        <v/>
      </c>
      <c r="BD452" s="3" t="str" cm="1">
        <f t="array" aca="1" ref="BD452" ca="1">IF(NOT(ISNUMBER(INDEX($A:$A,LOOKUP(2,1/($A$1:INDIRECT("$A$"&amp;ROW($A452))&lt;&gt;""),ROW($A$1:INDIRECT("$A$"&amp;ROW($A452)))),1))),"",
$BA452+$BB452+10)</f>
        <v/>
      </c>
      <c r="BE452" s="3" t="str" cm="1">
        <f t="array" aca="1" ref="BE452" ca="1">IF(NOT(ISNUMBER(INDEX($A:$A,LOOKUP(2,1/($A$1:INDIRECT("$A$"&amp;ROW($A452))&lt;&gt;""),ROW($A$1:INDIRECT("$A$"&amp;ROW($A452)))),1))),"",
$BC452*$BC452)</f>
        <v/>
      </c>
      <c r="BF452" s="3" t="str" cm="1">
        <f t="array" aca="1" ref="BF452" ca="1">IF(NOT(ISNUMBER(INDEX($A:$A,LOOKUP(2,1/($A$1:INDIRECT("$A$"&amp;ROW($A452))&lt;&gt;""),ROW($A$1:INDIRECT("$A$"&amp;ROW($A452)))),1))),"",
$BD452*$BD452)</f>
        <v/>
      </c>
      <c r="BG452" s="3" t="str" cm="1">
        <f t="array" aca="1" ref="BG452" ca="1">IF(NOT(ISNUMBER(INDEX($A:$A,LOOKUP(2,1/($A$1:INDIRECT("$A$"&amp;ROW($A452))&lt;&gt;""),ROW($A$1:INDIRECT("$A$"&amp;ROW($A452)))),1))),"",
_xlfn.FLOOR.MATH(1.5*_xlfn.FLOOR.MATH($AZ452*BA452/5)))</f>
        <v/>
      </c>
      <c r="BH452" s="3" t="str" cm="1">
        <f t="array" aca="1" ref="BH452" ca="1">IF(NOT(ISNUMBER(INDEX($A:$A, LOOKUP(2, 1 / ($A$1:INDIRECT("$A$"&amp;ROW($A452)) &lt;&gt; ""),ROW($A$1:INDIRECT("$A$"&amp;ROW($A452)))), 1))), "",
_xlfn.FLOOR.MATH($BG452/IF(OR(INDIRECT("$C$"&amp;LOOKUP(2, 1 / ($AY$1:INDIRECT("$AY$"&amp;ROW($AY452)-1) &lt;&gt; ""),ROW($AY$1:INDIRECT("$AY$"&amp;ROW($AY452)-1))))="Multi",
INDIRECT("$C$"&amp;LOOKUP(2, 1 / ($AY$1:INDIRECT("$AY$"&amp;ROW($AY452)-1) &lt;&gt; ""),ROW($AY$1:INDIRECT("$AY$"&amp;ROW($AY452)-1))))="Double"),2,1)))</f>
        <v/>
      </c>
      <c r="BI452" s="3" t="str" cm="1">
        <f t="array" aca="1" ref="BI452" ca="1">IF(NOT(ISNUMBER(INDEX($A:$A,LOOKUP(2,1/($A$1:INDIRECT("$A$"&amp;ROW($A452))&lt;&gt;""),ROW($A$1:INDIRECT("$A$"&amp;ROW($A452)))),1))),"",
VLOOKUP($BC452,GameFreakSQRT!$A$1:$B$200,2,FALSE))</f>
        <v/>
      </c>
      <c r="BJ452" s="3" t="str" cm="1">
        <f t="array" aca="1" ref="BJ452" ca="1">IF(NOT(ISNUMBER(INDEX($A:$A,LOOKUP(2,1/($A$1:INDIRECT("$A$"&amp;ROW($A452))&lt;&gt;""),ROW($A$1:INDIRECT("$A$"&amp;ROW($A452)))),1))),"",
VLOOKUP($BD452,GameFreakSQRT!$A$1:$B$200,2,FALSE))</f>
        <v/>
      </c>
      <c r="BK452" s="3" t="str" cm="1">
        <f t="array" aca="1" ref="BK452" ca="1">IF(NOT(ISNUMBER(INDEX($A:$A,LOOKUP(2,1/($A$1:INDIRECT("$A$"&amp;ROW($A452))&lt;&gt;""),ROW($A$1:INDIRECT("$A$"&amp;ROW($A452)))),1))),"",
_xlfn.FLOOR.MATH((($BI452*$BE452)*$BH452)/($BJ452*$BF452))+1)</f>
        <v/>
      </c>
      <c r="BL452" s="3" t="str" cm="1">
        <f t="array" aca="1" ref="BL452" ca="1">IF(NOT(ISNUMBER(INDEX($A:$A,LOOKUP(2,1/($A$1:INDIRECT("$A$"&amp;ROW($A452))&lt;&gt;""),ROW($A$1:INDIRECT("$A$"&amp;ROW($A452)))),1))),"",
_xlfn.FLOOR.MATH($BK452*IF(NOT(INDIRECT("$Z$"&amp;LOOKUP(2, 1 / ($AY$1:INDIRECT("$AY$"&amp;ROW($AY452)-1) &lt;&gt; ""),ROW($AY$1:INDIRECT("$AY$"&amp;ROW($AY452)-1))))=""),1.5,1)))</f>
        <v/>
      </c>
      <c r="BM452" s="3" t="str" cm="1">
        <f t="array" aca="1" ref="BM452" ca="1">IF(NOT(ISNUMBER(INDEX($A:$A, LOOKUP(2, 1 / ($A$1:INDIRECT("$A$"&amp;ROW($A452)) &lt;&gt; ""),ROW($A$1:INDIRECT("$A$"&amp;ROW($A452)))), 1))), "",
INDIRECT("$Y$"&amp;LOOKUP(2, 1 / ($AY$1:INDIRECT("$AY$"&amp;ROW($AY452)-1) &lt;&gt; ""),ROW($AY$1:INDIRECT("$AY$"&amp;ROW($AY452)-1)))))</f>
        <v/>
      </c>
      <c r="BN452" s="3" t="str">
        <f t="shared" ca="1" si="37"/>
        <v/>
      </c>
    </row>
    <row r="453" spans="1:66" x14ac:dyDescent="0.45">
      <c r="A453" s="68"/>
      <c r="B453" s="68"/>
      <c r="C453" s="68"/>
      <c r="D453" s="68"/>
      <c r="E453" s="68"/>
      <c r="F453" s="56">
        <v>2</v>
      </c>
      <c r="G453" s="2" t="s">
        <v>470</v>
      </c>
      <c r="H453" s="2" t="s">
        <v>50</v>
      </c>
      <c r="I453" s="2">
        <v>38</v>
      </c>
      <c r="J453" s="2" t="s">
        <v>223</v>
      </c>
      <c r="K453" s="2" t="s">
        <v>161</v>
      </c>
      <c r="L453" s="2" t="s">
        <v>53</v>
      </c>
      <c r="M453" s="2" t="s">
        <v>295</v>
      </c>
      <c r="N453" s="2" t="s">
        <v>471</v>
      </c>
      <c r="O453" s="2" t="s">
        <v>423</v>
      </c>
      <c r="P453" s="2" t="s">
        <v>388</v>
      </c>
      <c r="Q453" s="2">
        <v>0</v>
      </c>
      <c r="R453" s="2">
        <f>_xlfn.FLOOR.MATH((((2*VLOOKUP(G453, 'EV and Base'!$A$1:$N$671, 9, FALSE))+$Q453)*$I453)/100)+$I453+10</f>
        <v>101</v>
      </c>
      <c r="S453" s="2">
        <f>_xlfn.FLOOR.MATH((_xlfn.FLOOR.MATH((((2*VLOOKUP($G453, 'EV and Base'!$A$1:$N$671, 10, FALSE))+$Q453)*$I453)/100)+5)*
IF(OR($J453="Lonely", $J453="Brave", $J453="Adamant", $J453="Naughty"), 1.1,
IF(OR($J453="Bold", $J453="Timid", $J453="Modest", $J453="Calm"), 0.9, 1)))</f>
        <v>75</v>
      </c>
      <c r="T453" s="2">
        <f>_xlfn.FLOOR.MATH((_xlfn.FLOOR.MATH((((2*VLOOKUP($G453, 'EV and Base'!$A$1:$N$671, 11, FALSE))+$Q453)*$I453)/100)+5)*
IF(OR($J453="Bold", $J453="Relaxed", $J453="Impish", $J453="Lax"), 1.1,
IF(OR($J453="Lonely", $J453="Hasty", $J453="Mild", $J453="Gentle"), 0.9, 1)))</f>
        <v>84</v>
      </c>
      <c r="U453" s="2">
        <f>_xlfn.FLOOR.MATH((_xlfn.FLOOR.MATH((((2*VLOOKUP($G453, 'EV and Base'!$A$1:$N$671, 12, FALSE))+$Q453)*$I453)/100)+5)*
IF(OR($J453="Modest", $J453="Mild", $J453="Quiet", $J453="Rash"), 1.1,
IF(OR($J453="Adamant", $J453="Impish", $J453="Jolly", $J453="Careful"), 0.9, 1)))</f>
        <v>43</v>
      </c>
      <c r="V453" s="2">
        <f>_xlfn.FLOOR.MATH((_xlfn.FLOOR.MATH((((2*VLOOKUP($G453, 'EV and Base'!$A$1:$N$671, 13, FALSE))+$Q453)*$I453)/100)+5)*
IF(OR($J453="Calm", $J453="Gentle", $J453="Sassy", $J453="Careful"), 1.1,
IF(OR($J453="Naughty", $J453="Lax", $J453="Naive", $J453="Rash"), 0.9, 1)))</f>
        <v>38</v>
      </c>
      <c r="W453" s="2">
        <f>_xlfn.FLOOR.MATH((_xlfn.FLOOR.MATH((((2*VLOOKUP($G453, 'EV and Base'!$A$1:$N$671, 14, FALSE))+$Q453)*$I453)/100)+5)*
IF(OR($J453="Timid", $J453="Hasty", $J453="Jolly", $J453="Naive"), 1.1,
IF(OR($J453="Brave", $J453="Relaxed", $J453="Quiet", $J453="Sassy"), 0.9, 1)))</f>
        <v>20</v>
      </c>
      <c r="X453" s="68"/>
      <c r="Z453" s="1">
        <v>1</v>
      </c>
      <c r="AA453" s="23" t="str" cm="1">
        <f t="array" aca="1" ref="AA453" ca="1">IF(NOT(ISNUMBER(INDEX($A:$A,LOOKUP(2,1/($A$1:INDIRECT("$A$"&amp;ROW($A453))&lt;&gt;""),ROW($A$1:INDIRECT("$A$"&amp;ROW($A453)))),1))),"",
IF(NOT(ISNUMBER($A453)),$AA452,
IF($AB453&lt;16,"Lillipup",
IF($AB453&lt;32,"Herdier",
"Stoutland"))))</f>
        <v/>
      </c>
      <c r="AB453" s="25" t="str" cm="1">
        <f t="array" aca="1" ref="AB453" ca="1">IF(NOT(ISNUMBER(INDEX($A:$A, LOOKUP(2, 1 / ($A$1:INDIRECT("$A$"&amp;ROW($A453)) &lt;&gt; ""),ROW($A$1:INDIRECT("$A$"&amp;ROW($A453)))), 1))), "",
VLOOKUP($AY453,'Medium-Slow'!$A$1:$B$101,2,TRUE))</f>
        <v/>
      </c>
      <c r="AC453" s="23" t="str" cm="1">
        <f t="array" aca="1" ref="AC453" ca="1">IF(NOT(ISNUMBER(INDEX($A:$A, LOOKUP(2, 1 / ($A$1:INDIRECT("$A$"&amp;ROW($A453)) &lt;&gt; ""),ROW($A$1:INDIRECT("$A$"&amp;ROW($A453)))), 1))), "",
INDEX($AC:$AC, LOOKUP(2, 1 / ($AC$1:INDIRECT("$AC$"&amp;ROW($AC453)-1) &lt;&gt; ""),ROW($AC$1:INDIRECT("$AC$"&amp;ROW($AC453)-1))), 1)+
IF(INDEX($AC:$AC, LOOKUP(2, 1 / ($AC$1:INDIRECT("$AC$"&amp;ROW($AC453)-1) &lt;&gt; ""),ROW($AC$1:INDIRECT("$AC$"&amp;ROW($AC453)-1))), 1)+
INDEX($AD:$AD, LOOKUP(2, 1 / ($AD$1:INDIRECT("$AD$"&amp;ROW($AD453)-1) &lt;&gt; ""),ROW($AD$1:INDIRECT("$AD$"&amp;ROW($AD453)-1))), 1)+
INDEX($AE:$AE, LOOKUP(2, 1 / ($AE$1:INDIRECT("$AE$"&amp;ROW($AE453)-1) &lt;&gt; ""),ROW($AE$1:INDIRECT("$AE$"&amp;ROW($AD453)-1))), 1)+
INDEX($AE:$AF, LOOKUP(2, 1 / ($AF$1:INDIRECT("$AF$"&amp;ROW($AF453)-1) &lt;&gt; ""),ROW($AF$1:INDIRECT("$AF$"&amp;ROW($AD453)-1))), 1)+
INDEX($AG:$AG, LOOKUP(2, 1 / ($AG$1:INDIRECT("$AG$"&amp;ROW($AG453)-1) &lt;&gt; ""),ROW($AG$1:INDIRECT("$AG$"&amp;ROW($AD453)-1))), 1)+
INDEX($AH:$AH, LOOKUP(2, 1 / ($AH$1:INDIRECT("$AH$"&amp;ROW($AH453)-1) &lt;&gt; ""),ROW($AH$1:INDIRECT("$AH$"&amp;ROW($AD453)-1))), 1)&gt;=510,0,
IF(INDEX($AC:$AC, LOOKUP(2, 1 / ($AC$1:INDIRECT("$AC$"&amp;ROW($AC453)-1) &lt;&gt; ""),ROW($AC$1:INDIRECT("$AC$"&amp;ROW($AC453)-1))), 1)&gt;=255,0,
VLOOKUP(INDIRECT("$G$"&amp;LOOKUP(2, 1 / ($AC$1:INDIRECT("$AC$"&amp;ROW($AC453)-1) &lt;&gt; ""),ROW($AC$1:INDIRECT("$AC$"&amp;ROW($AC453)-1)))), 'EV and Base'!$A$1:$N$671, 3, FALSE))))</f>
        <v/>
      </c>
      <c r="AD453" s="2" t="str" cm="1">
        <f t="array" aca="1" ref="AD453" ca="1">IF(NOT(ISNUMBER(INDEX($A:$A, LOOKUP(2, 1 / ($A$1:INDIRECT("$A$"&amp;ROW($A453)) &lt;&gt; ""),ROW($A$1:INDIRECT("$A$"&amp;ROW($A453)))), 1))), "",
INDEX($AD:$AD, LOOKUP(2, 1 / ($AD$1:INDIRECT("$AD$"&amp;ROW($AD453)-1) &lt;&gt; ""),ROW($AD$1:INDIRECT("$AD$"&amp;ROW($AD453)-1))), 1)+
IF(INDEX($AC:$AC, LOOKUP(2, 1 / ($AC$1:INDIRECT("$AC$"&amp;ROW($AC453)-1) &lt;&gt; ""),ROW($AC$1:INDIRECT("$AC$"&amp;ROW($AC453)-1))), 1)+
INDEX($AD:$AD, LOOKUP(2, 1 / ($AD$1:INDIRECT("$AD$"&amp;ROW($AD453)-1) &lt;&gt; ""),ROW($AD$1:INDIRECT("$AD$"&amp;ROW($AD453)-1))), 1)+
INDEX($AE:$AE, LOOKUP(2, 1 / ($AE$1:INDIRECT("$AE$"&amp;ROW($AE453)-1) &lt;&gt; ""),ROW($AE$1:INDIRECT("$AE$"&amp;ROW($AD453)-1))), 1)+
INDEX($AE:$AF, LOOKUP(2, 1 / ($AF$1:INDIRECT("$AF$"&amp;ROW($AF453)-1) &lt;&gt; ""),ROW($AF$1:INDIRECT("$AF$"&amp;ROW($AD453)-1))), 1)+
INDEX($AG:$AG, LOOKUP(2, 1 / ($AG$1:INDIRECT("$AG$"&amp;ROW($AG453)-1) &lt;&gt; ""),ROW($AG$1:INDIRECT("$AG$"&amp;ROW($AD453)-1))), 1)+
INDEX($AH:$AH, LOOKUP(2, 1 / ($AH$1:INDIRECT("$AH$"&amp;ROW($AH453)-1) &lt;&gt; ""),ROW($AH$1:INDIRECT("$AH$"&amp;ROW($AD453)-1))), 1)&gt;=510,0,
IF(INDEX($AD:$AD, LOOKUP(2, 1 / ($AD$1:INDIRECT("$AD$"&amp;ROW($AD453)-1) &lt;&gt; ""),ROW($AD$1:INDIRECT("$AD$"&amp;ROW($AD453)-1))), 1)&gt;=255,0,
VLOOKUP(INDIRECT("$G$"&amp;LOOKUP(2, 1 / ($AD$1:INDIRECT("$AD$"&amp;ROW($AD453)-1) &lt;&gt; ""),ROW($AD$1:INDIRECT("$AD$"&amp;ROW($AD453)-1)))), 'EV and Base'!$A$1:$N$671, 4, FALSE))))</f>
        <v/>
      </c>
      <c r="AE453" s="2" t="str" cm="1">
        <f t="array" aca="1" ref="AE453" ca="1">IF(NOT(ISNUMBER(INDEX($A:$A,LOOKUP(2,1/($A$1:INDIRECT("$A$"&amp;ROW($A453))&lt;&gt;""),ROW($A$1:INDIRECT("$A$"&amp;ROW($A453)))),1))),"",
INDEX($AE:$AE,LOOKUP(2,1/($AE$1:INDIRECT("$AE$"&amp;ROW($AE453)-1)&lt;&gt;""),ROW($AE$1:INDIRECT("$AE$"&amp;ROW($AE453)-1))),1)+
IF(INDEX($AC:$AC,LOOKUP(2,1/($AC$1:INDIRECT("$AC$"&amp;ROW($AC453)-1)&lt;&gt;""),ROW($AC$1:INDIRECT("$AC$"&amp;ROW($AC453)-1))),1)+
INDEX($AD:$AD,LOOKUP(2,1/($AD$1:INDIRECT("$AD$"&amp;ROW($AD453)-1)&lt;&gt;""),ROW($AD$1:INDIRECT("$AD$"&amp;ROW($AD453)-1))),1)+
INDEX($AE:$AE,LOOKUP(2,1/($AE$1:INDIRECT("$AE$"&amp;ROW($AE453)-1)&lt;&gt;""),ROW($AE$1:INDIRECT("$AE$"&amp;ROW($AD453)-1))),1)+
INDEX($AE:$AF,LOOKUP(2,1/($AF$1:INDIRECT("$AF$"&amp;ROW($AF453)-1)&lt;&gt;""),ROW($AF$1:INDIRECT("$AF$"&amp;ROW($AD453)-1))),1)+
INDEX($AG:$AG,LOOKUP(2,1/($AG$1:INDIRECT("$AG$"&amp;ROW($AG453)-1)&lt;&gt;""),ROW($AG$1:INDIRECT("$AG$"&amp;ROW($AD453)-1))),1)+
INDEX($AH:$AH,LOOKUP(2,1/($AH$1:INDIRECT("$AH$"&amp;ROW($AH453)-1)&lt;&gt;""),ROW($AH$1:INDIRECT("$AH$"&amp;ROW($AD453)-1))),1)&gt;=510,0,
IF(INDEX($AE:$AE,LOOKUP(2,1/($AE$1:INDIRECT("$AE$"&amp;ROW($AE453)-1)&lt;&gt;""),ROW($AE$1:INDIRECT("$AE$"&amp;ROW($AE453)-1))),1)&gt;=255,0,
VLOOKUP(INDIRECT("$G$"&amp;LOOKUP(2,1/($AE$1:INDIRECT("$AE$"&amp;ROW($AE453)-1)&lt;&gt;""),ROW($AE$1:INDIRECT("$AE$"&amp;ROW($AE453)-1)))),'EV and Base'!$A$1:$N$671,5,FALSE))))</f>
        <v/>
      </c>
      <c r="AF453" s="2" t="str" cm="1">
        <f t="array" aca="1" ref="AF453" ca="1">IF(NOT(ISNUMBER(INDEX($A:$A, LOOKUP(2, 1 / ($A$1:INDIRECT("$A$"&amp;ROW($A453)) &lt;&gt; ""),ROW($A$1:INDIRECT("$A$"&amp;ROW($A453)))), 1))), "",
INDEX($AF:$AF, LOOKUP(2, 1 / ($AF$1:INDIRECT("$AF$"&amp;ROW($AF453)-1) &lt;&gt; ""),ROW($AF$1:INDIRECT("$AF$"&amp;ROW($AF453)-1))), 1)+
IF(INDEX($AC:$AC, LOOKUP(2, 1 / ($AC$1:INDIRECT("$AC$"&amp;ROW($AC453)-1) &lt;&gt; ""),ROW($AC$1:INDIRECT("$AC$"&amp;ROW($AC453)-1))), 1)+
INDEX($AD:$AD, LOOKUP(2, 1 / ($AD$1:INDIRECT("$AD$"&amp;ROW($AD453)-1) &lt;&gt; ""),ROW($AD$1:INDIRECT("$AD$"&amp;ROW($AD453)-1))), 1)+
INDEX($AE:$AE, LOOKUP(2, 1 / ($AE$1:INDIRECT("$AE$"&amp;ROW($AE453)-1) &lt;&gt; ""),ROW($AE$1:INDIRECT("$AE$"&amp;ROW($AD453)-1))), 1)+
INDEX($AE:$AF, LOOKUP(2, 1 / ($AF$1:INDIRECT("$AF$"&amp;ROW($AF453)-1) &lt;&gt; ""),ROW($AF$1:INDIRECT("$AF$"&amp;ROW($AD453)-1))), 1)+
INDEX($AG:$AG, LOOKUP(2, 1 / ($AG$1:INDIRECT("$AG$"&amp;ROW($AG453)-1) &lt;&gt; ""),ROW($AG$1:INDIRECT("$AG$"&amp;ROW($AD453)-1))), 1)+
INDEX($AH:$AH, LOOKUP(2, 1 / ($AH$1:INDIRECT("$AH$"&amp;ROW($AH453)-1) &lt;&gt; ""),ROW($AH$1:INDIRECT("$AH$"&amp;ROW($AD453)-1))), 1)&gt;=510,0,
IF(INDEX($AF:$AF, LOOKUP(2, 1 / ($AF$1:INDIRECT("$AF$"&amp;ROW($AF453)-1) &lt;&gt; ""),ROW($AF$1:INDIRECT("$AF$"&amp;ROW($AF453)-1))), 1)&gt;=255,0,
VLOOKUP(INDIRECT("$G$"&amp;LOOKUP(2, 1 / ($AF$1:INDIRECT("$AF$"&amp;ROW($AF453)-1) &lt;&gt; ""),ROW($AF$1:INDIRECT("$AF$"&amp;ROW($AF453)-1)))), 'EV and Base'!$A$1:$N$671, 6, FALSE))))</f>
        <v/>
      </c>
      <c r="AG453" s="2" t="str" cm="1">
        <f t="array" aca="1" ref="AG453" ca="1">IF(NOT(ISNUMBER(INDEX($A:$A, LOOKUP(2, 1 / ($A$1:INDIRECT("$A$"&amp;ROW($A453)) &lt;&gt; ""),ROW($A$1:INDIRECT("$A$"&amp;ROW($A453)))), 1))), "",
INDEX($AG:$AG, LOOKUP(2, 1 / ($AG$1:INDIRECT("$AG$"&amp;ROW($AG453)-1) &lt;&gt; ""),ROW($AG$1:INDIRECT("$AG$"&amp;ROW($AG453)-1))), 1)+
IF(INDEX($AC:$AC, LOOKUP(2, 1 / ($AC$1:INDIRECT("$AC$"&amp;ROW($AC453)-1) &lt;&gt; ""),ROW($AC$1:INDIRECT("$AC$"&amp;ROW($AC453)-1))), 1)+
INDEX($AD:$AD, LOOKUP(2, 1 / ($AD$1:INDIRECT("$AD$"&amp;ROW($AD453)-1) &lt;&gt; ""),ROW($AD$1:INDIRECT("$AD$"&amp;ROW($AD453)-1))), 1)+
INDEX($AE:$AE, LOOKUP(2, 1 / ($AE$1:INDIRECT("$AE$"&amp;ROW($AE453)-1) &lt;&gt; ""),ROW($AE$1:INDIRECT("$AE$"&amp;ROW($AD453)-1))), 1)+
INDEX($AE:$AF, LOOKUP(2, 1 / ($AF$1:INDIRECT("$AF$"&amp;ROW($AF453)-1) &lt;&gt; ""),ROW($AF$1:INDIRECT("$AF$"&amp;ROW($AD453)-1))), 1)+
INDEX($AG:$AG, LOOKUP(2, 1 / ($AG$1:INDIRECT("$AG$"&amp;ROW($AG453)-1) &lt;&gt; ""),ROW($AG$1:INDIRECT("$AG$"&amp;ROW($AD453)-1))), 1)+
INDEX($AH:$AH, LOOKUP(2, 1 / ($AH$1:INDIRECT("$AH$"&amp;ROW($AH453)-1) &lt;&gt; ""),ROW($AH$1:INDIRECT("$AH$"&amp;ROW($AD453)-1))), 1)&gt;=510,0,
IF(INDEX($AG:$AG, LOOKUP(2, 1 / ($AG$1:INDIRECT("$AG$"&amp;ROW($AG453)-1) &lt;&gt; ""),ROW($AG$1:INDIRECT("$AG$"&amp;ROW($AG453)-1))), 1)&gt;=255,0,
VLOOKUP(INDIRECT("$G$"&amp;LOOKUP(2, 1 / ($AG$1:INDIRECT("$AG$"&amp;ROW($AG453)-1) &lt;&gt; ""),ROW($AG$1:INDIRECT("$AG$"&amp;ROW($AG453)-1)))), 'EV and Base'!$A$1:$N$671, 7, FALSE))))</f>
        <v/>
      </c>
      <c r="AH453" s="24" t="str" cm="1">
        <f t="array" aca="1" ref="AH453" ca="1">IF(NOT(ISNUMBER(INDEX($A:$A,LOOKUP(2,1/($A$1:INDIRECT("$A$"&amp;ROW($A453))&lt;&gt;""),ROW($A$1:INDIRECT("$A$"&amp;ROW($A453)))),1))),"",
INDEX($AH:$AH,LOOKUP(2,1/($AH$1:INDIRECT("$AH$"&amp;ROW($AH453)-1)&lt;&gt;""),ROW($AH$1:INDIRECT("$AH$"&amp;ROW($AH453)-1))),1)+
IF(INDEX($AC:$AC,LOOKUP(2,1/($AC$1:INDIRECT("$AC$"&amp;ROW($AC453)-1)&lt;&gt;""),ROW($AC$1:INDIRECT("$AC$"&amp;ROW($AC453)-1))),1)+
INDEX($AD:$AD,LOOKUP(2,1/($AD$1:INDIRECT("$AD$"&amp;ROW($AD453)-1)&lt;&gt;""),ROW($AD$1:INDIRECT("$AD$"&amp;ROW($AD453)-1))),1)+
INDEX($AE:$AE,LOOKUP(2,1/($AE$1:INDIRECT("$AE$"&amp;ROW($AE453)-1)&lt;&gt;""),ROW($AE$1:INDIRECT("$AE$"&amp;ROW($AD453)-1))),1)+
INDEX($AE:$AF,LOOKUP(2,1/($AF$1:INDIRECT("$AF$"&amp;ROW($AF453)-1)&lt;&gt;""),ROW($AF$1:INDIRECT("$AF$"&amp;ROW($AD453)-1))),1)+
INDEX($AG:$AG,LOOKUP(2,1/($AG$1:INDIRECT("$AG$"&amp;ROW($AG453)-1)&lt;&gt;""),ROW($AG$1:INDIRECT("$AG$"&amp;ROW($AD453)-1))),1)+
INDEX($AH:$AH,LOOKUP(2,1/($AH$1:INDIRECT("$AH$"&amp;ROW($AH453)-1)&lt;&gt;""),ROW($AH$1:INDIRECT("$AH$"&amp;ROW($AD453)-1))),1)&gt;=510,0,
IF(INDEX($AH:$AH,LOOKUP(2,1/($AH$1:INDIRECT("$AH$"&amp;ROW($AH453)-1)&lt;&gt;""),ROW($AH$1:INDIRECT("$AH$"&amp;ROW($AH453)-1))),1)&gt;=255,0,
VLOOKUP(INDIRECT("$G$"&amp;LOOKUP(2,1/($AH$1:INDIRECT("$AH$"&amp;ROW($AH453)-1)&lt;&gt;""),ROW($AH$1:INDIRECT("$AH$"&amp;ROW($AH453)-1)))),'EV and Base'!$A$1:$N$671,8,FALSE))))</f>
        <v/>
      </c>
      <c r="AI453" s="29" t="str" cm="1">
        <f t="array" aca="1" ref="AI453" ca="1">IF(NOT(ISNUMBER(INDEX($A:$A,LOOKUP(2,1/($A$1:INDIRECT("$A$"&amp;ROW($A453))&lt;&gt;""),ROW($A$1:INDIRECT("$A$"&amp;ROW($A453)))),1))),"",
ROUNDDOWN((((2*VLOOKUP($AA453,'EV and Base'!$A$1:$N$671,9,FALSE))+31+ROUNDDOWN($AC453/4,0))*$AB453)/100,0)+$AB453+10)</f>
        <v/>
      </c>
      <c r="AJ453" s="21" t="str" cm="1">
        <f t="array" aca="1" ref="AJ453" ca="1">IF(NOT(ISNUMBER(INDEX($A:$A, LOOKUP(2, 1 / ($A$1:INDIRECT("$A$"&amp;ROW($A453)) &lt;&gt; ""),ROW($A$1:INDIRECT("$A$"&amp;ROW($A453)))), 1))), "",
ROUNDDOWN((ROUNDDOWN((((2*VLOOKUP($AA453, 'EV and Base'!$A$1:$N$671, 10, FALSE))+31+ROUNDDOWN($AD453/4, 0))*$AB453)/100, 0)+5)*1.1, 0))</f>
        <v/>
      </c>
      <c r="AK453" s="21" t="str" cm="1">
        <f t="array" aca="1" ref="AK453" ca="1">IF(NOT(ISNUMBER(INDEX($A:$A, LOOKUP(2, 1 / ($A$1:INDIRECT("$A$"&amp;ROW($A453)) &lt;&gt; ""),ROW($A$1:INDIRECT("$A$"&amp;ROW($A453)))), 1))), "",
ROUNDDOWN((ROUNDDOWN((((2*VLOOKUP($AA453, 'EV and Base'!$A$1:$N$671, 11, FALSE))+30+ROUNDDOWN($AE453/4, 0))*$AB453)/100, 0)+5), 0)
&amp;"-"&amp;
ROUNDDOWN((ROUNDDOWN((((2*VLOOKUP($AA453, 'EV and Base'!$A$1:$N$671, 11, FALSE))+31+ROUNDDOWN($AE453/4, 0))*$AB453)/100, 0)+5), 0))</f>
        <v/>
      </c>
      <c r="AL453" s="21" t="str" cm="1">
        <f t="array" aca="1" ref="AL453" ca="1">IF(NOT(ISNUMBER(INDEX($A:$A, LOOKUP(2, 1 / ($A$1:INDIRECT("$A$"&amp;ROW($A453)) &lt;&gt; ""),ROW($A$1:INDIRECT("$A$"&amp;ROW($A453)))), 1))), "",
ROUNDDOWN((ROUNDDOWN((((2*VLOOKUP($AA453, 'EV and Base'!$A$1:$N$671, 12, FALSE))+0+ROUNDDOWN($AF453/4, 0))*$AB453)/100, 0)+5)*0.9, 0)
&amp;"-"&amp;
ROUNDDOWN((ROUNDDOWN((((2*VLOOKUP($AA453, 'EV and Base'!$A$1:$N$671, 12, FALSE))+31+ROUNDDOWN($AF453/4, 0))*$AB453)/100, 0)+5)*0.9, 0))</f>
        <v/>
      </c>
      <c r="AM453" s="21" t="str" cm="1">
        <f t="array" aca="1" ref="AM453" ca="1">IF(NOT(ISNUMBER(INDEX($A:$A, LOOKUP(2, 1 / ($A$1:INDIRECT("$A$"&amp;ROW($A453)) &lt;&gt; ""),ROW($A$1:INDIRECT("$A$"&amp;ROW($A453)))), 1))), "",
ROUNDDOWN((ROUNDDOWN((((2*VLOOKUP($AA453, 'EV and Base'!$A$1:$N$671, 13, FALSE))+30+ROUNDDOWN($AG453/4, 0))*$AB453)/100, 0)+5), 0)
&amp;"-"&amp;
ROUNDDOWN((ROUNDDOWN((((2*VLOOKUP($AA453, 'EV and Base'!$A$1:$N$671, 13, FALSE))+31+ROUNDDOWN($AG453/4, 0))*$AB453)/100, 0)+5), 0))</f>
        <v/>
      </c>
      <c r="AN453" s="25" t="str" cm="1">
        <f t="array" aca="1" ref="AN453" ca="1">IF(NOT(ISNUMBER(INDEX($A:$A, LOOKUP(2, 1 / ($A$1:INDIRECT("$A$"&amp;ROW($A453)) &lt;&gt; ""),ROW($A$1:INDIRECT("$A$"&amp;ROW($A453)))), 1))), "",
ROUNDDOWN((ROUNDDOWN((((2*VLOOKUP($AA453, 'EV and Base'!$A$1:$N$671, 14, FALSE))+31+ROUNDDOWN($AH453/4, 0))*$AB453)/100, 0)+5), 0))</f>
        <v/>
      </c>
      <c r="AO453" s="23" t="str" cm="1">
        <f t="array" aca="1" ref="AO453" ca="1">IF(NOT(ISNUMBER(INDEX($A:$A, LOOKUP(2, 1 / ($A$1:INDIRECT("$A$"&amp;ROW($A453)) &lt;&gt; ""),ROW($A$1:INDIRECT("$A$"&amp;ROW($A453)))), 1))), "",
ROUNDDOWN((((2*VLOOKUP($AA453, 'EV and Base'!$A$1:$N$671, 9, FALSE))+31+ROUNDDOWN($AC453/4, 0))*$AB453)/100, 0)+$AB453+10)</f>
        <v/>
      </c>
      <c r="AP453" s="2" t="str" cm="1">
        <f t="array" aca="1" ref="AP453" ca="1">IF(NOT(ISNUMBER(INDEX($A:$A, LOOKUP(2, 1 / ($A$1:INDIRECT("$A$"&amp;ROW($A453)) &lt;&gt; ""),ROW($A$1:INDIRECT("$A$"&amp;ROW($A453)))), 1))), "",
ROUNDDOWN((ROUNDDOWN((((2*VLOOKUP($AA453, 'EV and Base'!$A$1:$N$671, 10, FALSE))+31+ROUNDDOWN($AD453/4, 0))*$AB453)/100, 0)+5)*1.1, 0))</f>
        <v/>
      </c>
      <c r="AQ453" s="2" t="str" cm="1">
        <f t="array" aca="1" ref="AQ453" ca="1">IF(NOT(ISNUMBER(INDEX($A:$A, LOOKUP(2, 1 / ($A$1:INDIRECT("$A$"&amp;ROW($A453)) &lt;&gt; ""),ROW($A$1:INDIRECT("$A$"&amp;ROW($A453)))), 1))), "",
ROUNDDOWN((ROUNDDOWN((((2*VLOOKUP($AA453, 'EV and Base'!$A$1:$N$671, 11, FALSE))+$AV$2+ROUNDDOWN($AE453/4, 0))*$AB453)/100, 0)+5), 0))</f>
        <v/>
      </c>
      <c r="AR453" s="22" t="str" cm="1">
        <f t="array" aca="1" ref="AR453" ca="1">IF(NOT(ISNUMBER(INDEX($A:$A, LOOKUP(2, 1 / ($A$1:INDIRECT("$A$"&amp;ROW($A453)) &lt;&gt; ""),ROW($A$1:INDIRECT("$A$"&amp;ROW($A453)))), 1))), "",
ROUNDDOWN((ROUNDDOWN((((2*VLOOKUP($AA453, 'EV and Base'!$A$1:$N$671, 12, FALSE))+$AW$2+ROUNDDOWN($AF453/4, 0))*$AB453)/100, 0)+5)*0.9, 0))</f>
        <v/>
      </c>
      <c r="AS453" s="2" t="str" cm="1">
        <f t="array" aca="1" ref="AS453" ca="1">IF(NOT(ISNUMBER(INDEX($A:$A, LOOKUP(2, 1 / ($A$1:INDIRECT("$A$"&amp;ROW($A453)) &lt;&gt; ""),ROW($A$1:INDIRECT("$A$"&amp;ROW($A453)))), 1))), "",
ROUNDDOWN((ROUNDDOWN((((2*VLOOKUP($AA453, 'EV and Base'!$A$1:$N$671, 13, FALSE))+$AX$2+ROUNDDOWN($AG453/4, 0))*$AB453)/100, 0)+5), 0))</f>
        <v/>
      </c>
      <c r="AT453" s="24" t="str" cm="1">
        <f t="array" aca="1" ref="AT453" ca="1">IF(NOT(ISNUMBER(INDEX($A:$A, LOOKUP(2, 1 / ($A$1:INDIRECT("$A$"&amp;ROW($A453)) &lt;&gt; ""),ROW($A$1:INDIRECT("$A$"&amp;ROW($A453)))), 1))), "",
ROUNDDOWN((ROUNDDOWN((((2*VLOOKUP($AA453, 'EV and Base'!$A$1:$N$671, 14, FALSE))+31+ROUNDDOWN($AH453/4, 0))*$AB453)/100, 0)+5), 0))</f>
        <v/>
      </c>
      <c r="AU453" s="28">
        <v>255</v>
      </c>
      <c r="AY453" t="str" cm="1">
        <f t="array" aca="1" ref="AY453" ca="1">IF(NOT(ISNUMBER(INDEX($A:$A,LOOKUP(2,1/($A$1:INDIRECT("$A$"&amp;ROW($A453))&lt;&gt;""),ROW($A$1:INDIRECT("$A$"&amp;ROW($A453)))),1))),"",
INDEX($AY:$AY,LOOKUP(2,1/($AY$1:INDIRECT("$AY$"&amp;ROW($AY453)-1)&lt;&gt;""),ROW($AY$1:INDIRECT("$AY$"&amp;ROW($AY453)-1))),1)+$BL453)</f>
        <v/>
      </c>
      <c r="AZ453" s="3" t="str" cm="1">
        <f t="array" aca="1" ref="AZ453" ca="1">IF(NOT(ISNUMBER(INDEX($A:$A, LOOKUP(2, 1 / ($A$1:INDIRECT("$A$"&amp;ROW($A453)) &lt;&gt; ""),ROW($A$1:INDIRECT("$A$"&amp;ROW($A453)))), 1))), "",
VLOOKUP(INDIRECT("$G$"&amp;LOOKUP(2, 1 / ($AY$1:INDIRECT("$AY$"&amp;ROW($AY453)-1) &lt;&gt; ""),ROW($AY$1:INDIRECT("$AY$"&amp;ROW($AY453)-1)))),'EV and Base'!A376:N1046,2,FALSE))</f>
        <v/>
      </c>
      <c r="BA453" s="3" t="str" cm="1">
        <f t="array" aca="1" ref="BA453" ca="1">IF(NOT(ISNUMBER(INDEX($A:$A, LOOKUP(2, 1 / ($A$1:INDIRECT("$A$"&amp;ROW($A453)) &lt;&gt; ""),ROW($A$1:INDIRECT("$A$"&amp;ROW($A453)))), 1))), "",
INDIRECT("$I$"&amp;LOOKUP(2, 1 / ($AY$1:INDIRECT("$AY$"&amp;ROW($AY453)-1) &lt;&gt; ""),ROW($AY$1:INDIRECT("$AY$"&amp;ROW($AY453)-1)))))</f>
        <v/>
      </c>
      <c r="BB453" s="1" t="str" cm="1">
        <f t="array" aca="1" ref="BB453" ca="1">IF(NOT(ISNUMBER(INDEX($A:$A, LOOKUP(2, 1 / ($A$1:INDIRECT("$A$"&amp;ROW($A453)) &lt;&gt; ""),ROW($A$1:INDIRECT("$A$"&amp;ROW($A453)))), 1))), "",
INDIRECT("$AB$"&amp;LOOKUP(2, 1 / ($AY$1:INDIRECT("$AY$"&amp;ROW($AY453)-1) &lt;&gt; ""),ROW($AY$1:INDIRECT("$AY$"&amp;ROW($AY453)-1)))))</f>
        <v/>
      </c>
      <c r="BC453" s="3" t="str" cm="1">
        <f t="array" aca="1" ref="BC453" ca="1">IF(NOT(ISNUMBER(INDEX($A:$A,LOOKUP(2,1/($A$1:INDIRECT("$A$"&amp;ROW($A453))&lt;&gt;""),ROW($A$1:INDIRECT("$A$"&amp;ROW($A453)))),1))),"",
$BA453+$BA453+10)</f>
        <v/>
      </c>
      <c r="BD453" s="3" t="str" cm="1">
        <f t="array" aca="1" ref="BD453" ca="1">IF(NOT(ISNUMBER(INDEX($A:$A,LOOKUP(2,1/($A$1:INDIRECT("$A$"&amp;ROW($A453))&lt;&gt;""),ROW($A$1:INDIRECT("$A$"&amp;ROW($A453)))),1))),"",
$BA453+$BB453+10)</f>
        <v/>
      </c>
      <c r="BE453" s="3" t="str" cm="1">
        <f t="array" aca="1" ref="BE453" ca="1">IF(NOT(ISNUMBER(INDEX($A:$A,LOOKUP(2,1/($A$1:INDIRECT("$A$"&amp;ROW($A453))&lt;&gt;""),ROW($A$1:INDIRECT("$A$"&amp;ROW($A453)))),1))),"",
$BC453*$BC453)</f>
        <v/>
      </c>
      <c r="BF453" s="3" t="str" cm="1">
        <f t="array" aca="1" ref="BF453" ca="1">IF(NOT(ISNUMBER(INDEX($A:$A,LOOKUP(2,1/($A$1:INDIRECT("$A$"&amp;ROW($A453))&lt;&gt;""),ROW($A$1:INDIRECT("$A$"&amp;ROW($A453)))),1))),"",
$BD453*$BD453)</f>
        <v/>
      </c>
      <c r="BG453" s="3" t="str" cm="1">
        <f t="array" aca="1" ref="BG453" ca="1">IF(NOT(ISNUMBER(INDEX($A:$A,LOOKUP(2,1/($A$1:INDIRECT("$A$"&amp;ROW($A453))&lt;&gt;""),ROW($A$1:INDIRECT("$A$"&amp;ROW($A453)))),1))),"",
_xlfn.FLOOR.MATH(1.5*_xlfn.FLOOR.MATH($AZ453*BA453/5)))</f>
        <v/>
      </c>
      <c r="BH453" s="3" t="str" cm="1">
        <f t="array" aca="1" ref="BH453" ca="1">IF(NOT(ISNUMBER(INDEX($A:$A, LOOKUP(2, 1 / ($A$1:INDIRECT("$A$"&amp;ROW($A453)) &lt;&gt; ""),ROW($A$1:INDIRECT("$A$"&amp;ROW($A453)))), 1))), "",
_xlfn.FLOOR.MATH($BG453/IF(OR(INDIRECT("$C$"&amp;LOOKUP(2, 1 / ($AY$1:INDIRECT("$AY$"&amp;ROW($AY453)-1) &lt;&gt; ""),ROW($AY$1:INDIRECT("$AY$"&amp;ROW($AY453)-1))))="Multi",
INDIRECT("$C$"&amp;LOOKUP(2, 1 / ($AY$1:INDIRECT("$AY$"&amp;ROW($AY453)-1) &lt;&gt; ""),ROW($AY$1:INDIRECT("$AY$"&amp;ROW($AY453)-1))))="Double"),2,1)))</f>
        <v/>
      </c>
      <c r="BI453" s="3" t="str" cm="1">
        <f t="array" aca="1" ref="BI453" ca="1">IF(NOT(ISNUMBER(INDEX($A:$A,LOOKUP(2,1/($A$1:INDIRECT("$A$"&amp;ROW($A453))&lt;&gt;""),ROW($A$1:INDIRECT("$A$"&amp;ROW($A453)))),1))),"",
VLOOKUP($BC453,GameFreakSQRT!$A$1:$B$200,2,FALSE))</f>
        <v/>
      </c>
      <c r="BJ453" s="3" t="str" cm="1">
        <f t="array" aca="1" ref="BJ453" ca="1">IF(NOT(ISNUMBER(INDEX($A:$A,LOOKUP(2,1/($A$1:INDIRECT("$A$"&amp;ROW($A453))&lt;&gt;""),ROW($A$1:INDIRECT("$A$"&amp;ROW($A453)))),1))),"",
VLOOKUP($BD453,GameFreakSQRT!$A$1:$B$200,2,FALSE))</f>
        <v/>
      </c>
      <c r="BK453" s="3" t="str" cm="1">
        <f t="array" aca="1" ref="BK453" ca="1">IF(NOT(ISNUMBER(INDEX($A:$A,LOOKUP(2,1/($A$1:INDIRECT("$A$"&amp;ROW($A453))&lt;&gt;""),ROW($A$1:INDIRECT("$A$"&amp;ROW($A453)))),1))),"",
_xlfn.FLOOR.MATH((($BI453*$BE453)*$BH453)/($BJ453*$BF453))+1)</f>
        <v/>
      </c>
      <c r="BL453" s="3" t="str" cm="1">
        <f t="array" aca="1" ref="BL453" ca="1">IF(NOT(ISNUMBER(INDEX($A:$A,LOOKUP(2,1/($A$1:INDIRECT("$A$"&amp;ROW($A453))&lt;&gt;""),ROW($A$1:INDIRECT("$A$"&amp;ROW($A453)))),1))),"",
_xlfn.FLOOR.MATH($BK453*IF(NOT(INDIRECT("$Z$"&amp;LOOKUP(2, 1 / ($AY$1:INDIRECT("$AY$"&amp;ROW($AY453)-1) &lt;&gt; ""),ROW($AY$1:INDIRECT("$AY$"&amp;ROW($AY453)-1))))=""),1.5,1)))</f>
        <v/>
      </c>
      <c r="BM453" s="3" t="str" cm="1">
        <f t="array" aca="1" ref="BM453" ca="1">IF(NOT(ISNUMBER(INDEX($A:$A, LOOKUP(2, 1 / ($A$1:INDIRECT("$A$"&amp;ROW($A453)) &lt;&gt; ""),ROW($A$1:INDIRECT("$A$"&amp;ROW($A453)))), 1))), "",
INDIRECT("$Y$"&amp;LOOKUP(2, 1 / ($AY$1:INDIRECT("$AY$"&amp;ROW($AY453)-1) &lt;&gt; ""),ROW($AY$1:INDIRECT("$AY$"&amp;ROW($AY453)-1)))))</f>
        <v/>
      </c>
      <c r="BN453" s="3" t="str">
        <f t="shared" ca="1" si="37"/>
        <v/>
      </c>
    </row>
    <row r="454" spans="1:66" x14ac:dyDescent="0.45">
      <c r="A454" s="66" t="s">
        <v>75</v>
      </c>
      <c r="B454" s="66" t="s">
        <v>739</v>
      </c>
      <c r="C454" s="66" t="s">
        <v>46</v>
      </c>
      <c r="D454" s="66" t="s">
        <v>714</v>
      </c>
      <c r="E454" s="66" t="s">
        <v>48</v>
      </c>
      <c r="F454" s="56">
        <v>1</v>
      </c>
      <c r="G454" s="2" t="s">
        <v>740</v>
      </c>
      <c r="H454" s="2" t="s">
        <v>77</v>
      </c>
      <c r="I454" s="2">
        <v>40</v>
      </c>
      <c r="J454" s="2" t="s">
        <v>192</v>
      </c>
      <c r="K454" s="2" t="s">
        <v>441</v>
      </c>
      <c r="L454" s="2" t="s">
        <v>53</v>
      </c>
      <c r="M454" s="2" t="s">
        <v>541</v>
      </c>
      <c r="N454" s="2" t="s">
        <v>741</v>
      </c>
      <c r="O454" s="2" t="s">
        <v>453</v>
      </c>
      <c r="P454" s="2" t="s">
        <v>742</v>
      </c>
      <c r="Q454" s="2">
        <v>12</v>
      </c>
      <c r="R454" s="2">
        <f>_xlfn.FLOOR.MATH((((2*VLOOKUP(G454, 'EV and Base'!$A$1:$N$671, 9, FALSE))+$Q454)*$I454)/100)+$I454+10</f>
        <v>118</v>
      </c>
      <c r="S454" s="2">
        <f>_xlfn.FLOOR.MATH((_xlfn.FLOOR.MATH((((2*VLOOKUP($G454, 'EV and Base'!$A$1:$N$671, 10, FALSE))+$Q454)*$I454)/100)+5)*
IF(OR($J454="Lonely", $J454="Brave", $J454="Adamant", $J454="Naughty"), 1.1,
IF(OR($J454="Bold", $J454="Timid", $J454="Modest", $J454="Calm"), 0.9, 1)))</f>
        <v>89</v>
      </c>
      <c r="T454" s="2">
        <f>_xlfn.FLOOR.MATH((_xlfn.FLOOR.MATH((((2*VLOOKUP($G454, 'EV and Base'!$A$1:$N$671, 11, FALSE))+$Q454)*$I454)/100)+5)*
IF(OR($J454="Bold", $J454="Relaxed", $J454="Impish", $J454="Lax"), 1.1,
IF(OR($J454="Lonely", $J454="Hasty", $J454="Mild", $J454="Gentle"), 0.9, 1)))</f>
        <v>65</v>
      </c>
      <c r="U454" s="2">
        <f>_xlfn.FLOOR.MATH((_xlfn.FLOOR.MATH((((2*VLOOKUP($G454, 'EV and Base'!$A$1:$N$671, 12, FALSE))+$Q454)*$I454)/100)+5)*
IF(OR($J454="Modest", $J454="Mild", $J454="Quiet", $J454="Rash"), 1.1,
IF(OR($J454="Adamant", $J454="Impish", $J454="Jolly", $J454="Careful"), 0.9, 1)))</f>
        <v>51</v>
      </c>
      <c r="V454" s="2">
        <f>_xlfn.FLOOR.MATH((_xlfn.FLOOR.MATH((((2*VLOOKUP($G454, 'EV and Base'!$A$1:$N$671, 13, FALSE))+$Q454)*$I454)/100)+5)*
IF(OR($J454="Calm", $J454="Gentle", $J454="Sassy", $J454="Careful"), 1.1,
IF(OR($J454="Naughty", $J454="Lax", $J454="Naive", $J454="Rash"), 0.9, 1)))</f>
        <v>65</v>
      </c>
      <c r="W454" s="2">
        <f>_xlfn.FLOOR.MATH((_xlfn.FLOOR.MATH((((2*VLOOKUP($G454, 'EV and Base'!$A$1:$N$671, 14, FALSE))+$Q454)*$I454)/100)+5)*
IF(OR($J454="Timid", $J454="Hasty", $J454="Jolly", $J454="Naive"), 1.1,
IF(OR($J454="Brave", $J454="Relaxed", $J454="Quiet", $J454="Sassy"), 0.9, 1)))</f>
        <v>93</v>
      </c>
      <c r="X454" s="66">
        <v>2400</v>
      </c>
      <c r="Z454" s="1">
        <v>1</v>
      </c>
      <c r="AA454" s="23" t="str" cm="1">
        <f t="array" aca="1" ref="AA454" ca="1">IF(NOT(ISNUMBER(INDEX($A:$A,LOOKUP(2,1/($A$1:INDIRECT("$A$"&amp;ROW($A454))&lt;&gt;""),ROW($A$1:INDIRECT("$A$"&amp;ROW($A454)))),1))),"",
IF(NOT(ISNUMBER($A454)),$AA453,
IF($AB454&lt;16,"Lillipup",
IF($AB454&lt;32,"Herdier",
"Stoutland"))))</f>
        <v/>
      </c>
      <c r="AB454" s="25" t="str" cm="1">
        <f t="array" aca="1" ref="AB454" ca="1">IF(NOT(ISNUMBER(INDEX($A:$A, LOOKUP(2, 1 / ($A$1:INDIRECT("$A$"&amp;ROW($A454)) &lt;&gt; ""),ROW($A$1:INDIRECT("$A$"&amp;ROW($A454)))), 1))), "",
VLOOKUP($AY454,'Medium-Slow'!$A$1:$B$101,2,TRUE))</f>
        <v/>
      </c>
      <c r="AC454" s="23" t="str" cm="1">
        <f t="array" aca="1" ref="AC454" ca="1">IF(NOT(ISNUMBER(INDEX($A:$A, LOOKUP(2, 1 / ($A$1:INDIRECT("$A$"&amp;ROW($A454)) &lt;&gt; ""),ROW($A$1:INDIRECT("$A$"&amp;ROW($A454)))), 1))), "",
INDEX($AC:$AC, LOOKUP(2, 1 / ($AC$1:INDIRECT("$AC$"&amp;ROW($AC454)-1) &lt;&gt; ""),ROW($AC$1:INDIRECT("$AC$"&amp;ROW($AC454)-1))), 1)+
IF(INDEX($AC:$AC, LOOKUP(2, 1 / ($AC$1:INDIRECT("$AC$"&amp;ROW($AC454)-1) &lt;&gt; ""),ROW($AC$1:INDIRECT("$AC$"&amp;ROW($AC454)-1))), 1)+
INDEX($AD:$AD, LOOKUP(2, 1 / ($AD$1:INDIRECT("$AD$"&amp;ROW($AD454)-1) &lt;&gt; ""),ROW($AD$1:INDIRECT("$AD$"&amp;ROW($AD454)-1))), 1)+
INDEX($AE:$AE, LOOKUP(2, 1 / ($AE$1:INDIRECT("$AE$"&amp;ROW($AE454)-1) &lt;&gt; ""),ROW($AE$1:INDIRECT("$AE$"&amp;ROW($AD454)-1))), 1)+
INDEX($AE:$AF, LOOKUP(2, 1 / ($AF$1:INDIRECT("$AF$"&amp;ROW($AF454)-1) &lt;&gt; ""),ROW($AF$1:INDIRECT("$AF$"&amp;ROW($AD454)-1))), 1)+
INDEX($AG:$AG, LOOKUP(2, 1 / ($AG$1:INDIRECT("$AG$"&amp;ROW($AG454)-1) &lt;&gt; ""),ROW($AG$1:INDIRECT("$AG$"&amp;ROW($AD454)-1))), 1)+
INDEX($AH:$AH, LOOKUP(2, 1 / ($AH$1:INDIRECT("$AH$"&amp;ROW($AH454)-1) &lt;&gt; ""),ROW($AH$1:INDIRECT("$AH$"&amp;ROW($AD454)-1))), 1)&gt;=510,0,
IF(INDEX($AC:$AC, LOOKUP(2, 1 / ($AC$1:INDIRECT("$AC$"&amp;ROW($AC454)-1) &lt;&gt; ""),ROW($AC$1:INDIRECT("$AC$"&amp;ROW($AC454)-1))), 1)&gt;=255,0,
VLOOKUP(INDIRECT("$G$"&amp;LOOKUP(2, 1 / ($AC$1:INDIRECT("$AC$"&amp;ROW($AC454)-1) &lt;&gt; ""),ROW($AC$1:INDIRECT("$AC$"&amp;ROW($AC454)-1)))), 'EV and Base'!$A$1:$N$671, 3, FALSE))))</f>
        <v/>
      </c>
      <c r="AD454" s="2" t="str" cm="1">
        <f t="array" aca="1" ref="AD454" ca="1">IF(NOT(ISNUMBER(INDEX($A:$A, LOOKUP(2, 1 / ($A$1:INDIRECT("$A$"&amp;ROW($A454)) &lt;&gt; ""),ROW($A$1:INDIRECT("$A$"&amp;ROW($A454)))), 1))), "",
INDEX($AD:$AD, LOOKUP(2, 1 / ($AD$1:INDIRECT("$AD$"&amp;ROW($AD454)-1) &lt;&gt; ""),ROW($AD$1:INDIRECT("$AD$"&amp;ROW($AD454)-1))), 1)+
IF(INDEX($AC:$AC, LOOKUP(2, 1 / ($AC$1:INDIRECT("$AC$"&amp;ROW($AC454)-1) &lt;&gt; ""),ROW($AC$1:INDIRECT("$AC$"&amp;ROW($AC454)-1))), 1)+
INDEX($AD:$AD, LOOKUP(2, 1 / ($AD$1:INDIRECT("$AD$"&amp;ROW($AD454)-1) &lt;&gt; ""),ROW($AD$1:INDIRECT("$AD$"&amp;ROW($AD454)-1))), 1)+
INDEX($AE:$AE, LOOKUP(2, 1 / ($AE$1:INDIRECT("$AE$"&amp;ROW($AE454)-1) &lt;&gt; ""),ROW($AE$1:INDIRECT("$AE$"&amp;ROW($AD454)-1))), 1)+
INDEX($AE:$AF, LOOKUP(2, 1 / ($AF$1:INDIRECT("$AF$"&amp;ROW($AF454)-1) &lt;&gt; ""),ROW($AF$1:INDIRECT("$AF$"&amp;ROW($AD454)-1))), 1)+
INDEX($AG:$AG, LOOKUP(2, 1 / ($AG$1:INDIRECT("$AG$"&amp;ROW($AG454)-1) &lt;&gt; ""),ROW($AG$1:INDIRECT("$AG$"&amp;ROW($AD454)-1))), 1)+
INDEX($AH:$AH, LOOKUP(2, 1 / ($AH$1:INDIRECT("$AH$"&amp;ROW($AH454)-1) &lt;&gt; ""),ROW($AH$1:INDIRECT("$AH$"&amp;ROW($AD454)-1))), 1)&gt;=510,0,
IF(INDEX($AD:$AD, LOOKUP(2, 1 / ($AD$1:INDIRECT("$AD$"&amp;ROW($AD454)-1) &lt;&gt; ""),ROW($AD$1:INDIRECT("$AD$"&amp;ROW($AD454)-1))), 1)&gt;=255,0,
VLOOKUP(INDIRECT("$G$"&amp;LOOKUP(2, 1 / ($AD$1:INDIRECT("$AD$"&amp;ROW($AD454)-1) &lt;&gt; ""),ROW($AD$1:INDIRECT("$AD$"&amp;ROW($AD454)-1)))), 'EV and Base'!$A$1:$N$671, 4, FALSE))))</f>
        <v/>
      </c>
      <c r="AE454" s="2" t="str" cm="1">
        <f t="array" aca="1" ref="AE454" ca="1">IF(NOT(ISNUMBER(INDEX($A:$A,LOOKUP(2,1/($A$1:INDIRECT("$A$"&amp;ROW($A454))&lt;&gt;""),ROW($A$1:INDIRECT("$A$"&amp;ROW($A454)))),1))),"",
INDEX($AE:$AE,LOOKUP(2,1/($AE$1:INDIRECT("$AE$"&amp;ROW($AE454)-1)&lt;&gt;""),ROW($AE$1:INDIRECT("$AE$"&amp;ROW($AE454)-1))),1)+
IF(INDEX($AC:$AC,LOOKUP(2,1/($AC$1:INDIRECT("$AC$"&amp;ROW($AC454)-1)&lt;&gt;""),ROW($AC$1:INDIRECT("$AC$"&amp;ROW($AC454)-1))),1)+
INDEX($AD:$AD,LOOKUP(2,1/($AD$1:INDIRECT("$AD$"&amp;ROW($AD454)-1)&lt;&gt;""),ROW($AD$1:INDIRECT("$AD$"&amp;ROW($AD454)-1))),1)+
INDEX($AE:$AE,LOOKUP(2,1/($AE$1:INDIRECT("$AE$"&amp;ROW($AE454)-1)&lt;&gt;""),ROW($AE$1:INDIRECT("$AE$"&amp;ROW($AD454)-1))),1)+
INDEX($AE:$AF,LOOKUP(2,1/($AF$1:INDIRECT("$AF$"&amp;ROW($AF454)-1)&lt;&gt;""),ROW($AF$1:INDIRECT("$AF$"&amp;ROW($AD454)-1))),1)+
INDEX($AG:$AG,LOOKUP(2,1/($AG$1:INDIRECT("$AG$"&amp;ROW($AG454)-1)&lt;&gt;""),ROW($AG$1:INDIRECT("$AG$"&amp;ROW($AD454)-1))),1)+
INDEX($AH:$AH,LOOKUP(2,1/($AH$1:INDIRECT("$AH$"&amp;ROW($AH454)-1)&lt;&gt;""),ROW($AH$1:INDIRECT("$AH$"&amp;ROW($AD454)-1))),1)&gt;=510,0,
IF(INDEX($AE:$AE,LOOKUP(2,1/($AE$1:INDIRECT("$AE$"&amp;ROW($AE454)-1)&lt;&gt;""),ROW($AE$1:INDIRECT("$AE$"&amp;ROW($AE454)-1))),1)&gt;=255,0,
VLOOKUP(INDIRECT("$G$"&amp;LOOKUP(2,1/($AE$1:INDIRECT("$AE$"&amp;ROW($AE454)-1)&lt;&gt;""),ROW($AE$1:INDIRECT("$AE$"&amp;ROW($AE454)-1)))),'EV and Base'!$A$1:$N$671,5,FALSE))))</f>
        <v/>
      </c>
      <c r="AF454" s="2" t="str" cm="1">
        <f t="array" aca="1" ref="AF454" ca="1">IF(NOT(ISNUMBER(INDEX($A:$A, LOOKUP(2, 1 / ($A$1:INDIRECT("$A$"&amp;ROW($A454)) &lt;&gt; ""),ROW($A$1:INDIRECT("$A$"&amp;ROW($A454)))), 1))), "",
INDEX($AF:$AF, LOOKUP(2, 1 / ($AF$1:INDIRECT("$AF$"&amp;ROW($AF454)-1) &lt;&gt; ""),ROW($AF$1:INDIRECT("$AF$"&amp;ROW($AF454)-1))), 1)+
IF(INDEX($AC:$AC, LOOKUP(2, 1 / ($AC$1:INDIRECT("$AC$"&amp;ROW($AC454)-1) &lt;&gt; ""),ROW($AC$1:INDIRECT("$AC$"&amp;ROW($AC454)-1))), 1)+
INDEX($AD:$AD, LOOKUP(2, 1 / ($AD$1:INDIRECT("$AD$"&amp;ROW($AD454)-1) &lt;&gt; ""),ROW($AD$1:INDIRECT("$AD$"&amp;ROW($AD454)-1))), 1)+
INDEX($AE:$AE, LOOKUP(2, 1 / ($AE$1:INDIRECT("$AE$"&amp;ROW($AE454)-1) &lt;&gt; ""),ROW($AE$1:INDIRECT("$AE$"&amp;ROW($AD454)-1))), 1)+
INDEX($AE:$AF, LOOKUP(2, 1 / ($AF$1:INDIRECT("$AF$"&amp;ROW($AF454)-1) &lt;&gt; ""),ROW($AF$1:INDIRECT("$AF$"&amp;ROW($AD454)-1))), 1)+
INDEX($AG:$AG, LOOKUP(2, 1 / ($AG$1:INDIRECT("$AG$"&amp;ROW($AG454)-1) &lt;&gt; ""),ROW($AG$1:INDIRECT("$AG$"&amp;ROW($AD454)-1))), 1)+
INDEX($AH:$AH, LOOKUP(2, 1 / ($AH$1:INDIRECT("$AH$"&amp;ROW($AH454)-1) &lt;&gt; ""),ROW($AH$1:INDIRECT("$AH$"&amp;ROW($AD454)-1))), 1)&gt;=510,0,
IF(INDEX($AF:$AF, LOOKUP(2, 1 / ($AF$1:INDIRECT("$AF$"&amp;ROW($AF454)-1) &lt;&gt; ""),ROW($AF$1:INDIRECT("$AF$"&amp;ROW($AF454)-1))), 1)&gt;=255,0,
VLOOKUP(INDIRECT("$G$"&amp;LOOKUP(2, 1 / ($AF$1:INDIRECT("$AF$"&amp;ROW($AF454)-1) &lt;&gt; ""),ROW($AF$1:INDIRECT("$AF$"&amp;ROW($AF454)-1)))), 'EV and Base'!$A$1:$N$671, 6, FALSE))))</f>
        <v/>
      </c>
      <c r="AG454" s="2" t="str" cm="1">
        <f t="array" aca="1" ref="AG454" ca="1">IF(NOT(ISNUMBER(INDEX($A:$A, LOOKUP(2, 1 / ($A$1:INDIRECT("$A$"&amp;ROW($A454)) &lt;&gt; ""),ROW($A$1:INDIRECT("$A$"&amp;ROW($A454)))), 1))), "",
INDEX($AG:$AG, LOOKUP(2, 1 / ($AG$1:INDIRECT("$AG$"&amp;ROW($AG454)-1) &lt;&gt; ""),ROW($AG$1:INDIRECT("$AG$"&amp;ROW($AG454)-1))), 1)+
IF(INDEX($AC:$AC, LOOKUP(2, 1 / ($AC$1:INDIRECT("$AC$"&amp;ROW($AC454)-1) &lt;&gt; ""),ROW($AC$1:INDIRECT("$AC$"&amp;ROW($AC454)-1))), 1)+
INDEX($AD:$AD, LOOKUP(2, 1 / ($AD$1:INDIRECT("$AD$"&amp;ROW($AD454)-1) &lt;&gt; ""),ROW($AD$1:INDIRECT("$AD$"&amp;ROW($AD454)-1))), 1)+
INDEX($AE:$AE, LOOKUP(2, 1 / ($AE$1:INDIRECT("$AE$"&amp;ROW($AE454)-1) &lt;&gt; ""),ROW($AE$1:INDIRECT("$AE$"&amp;ROW($AD454)-1))), 1)+
INDEX($AE:$AF, LOOKUP(2, 1 / ($AF$1:INDIRECT("$AF$"&amp;ROW($AF454)-1) &lt;&gt; ""),ROW($AF$1:INDIRECT("$AF$"&amp;ROW($AD454)-1))), 1)+
INDEX($AG:$AG, LOOKUP(2, 1 / ($AG$1:INDIRECT("$AG$"&amp;ROW($AG454)-1) &lt;&gt; ""),ROW($AG$1:INDIRECT("$AG$"&amp;ROW($AD454)-1))), 1)+
INDEX($AH:$AH, LOOKUP(2, 1 / ($AH$1:INDIRECT("$AH$"&amp;ROW($AH454)-1) &lt;&gt; ""),ROW($AH$1:INDIRECT("$AH$"&amp;ROW($AD454)-1))), 1)&gt;=510,0,
IF(INDEX($AG:$AG, LOOKUP(2, 1 / ($AG$1:INDIRECT("$AG$"&amp;ROW($AG454)-1) &lt;&gt; ""),ROW($AG$1:INDIRECT("$AG$"&amp;ROW($AG454)-1))), 1)&gt;=255,0,
VLOOKUP(INDIRECT("$G$"&amp;LOOKUP(2, 1 / ($AG$1:INDIRECT("$AG$"&amp;ROW($AG454)-1) &lt;&gt; ""),ROW($AG$1:INDIRECT("$AG$"&amp;ROW($AG454)-1)))), 'EV and Base'!$A$1:$N$671, 7, FALSE))))</f>
        <v/>
      </c>
      <c r="AH454" s="24" t="str" cm="1">
        <f t="array" aca="1" ref="AH454" ca="1">IF(NOT(ISNUMBER(INDEX($A:$A,LOOKUP(2,1/($A$1:INDIRECT("$A$"&amp;ROW($A454))&lt;&gt;""),ROW($A$1:INDIRECT("$A$"&amp;ROW($A454)))),1))),"",
INDEX($AH:$AH,LOOKUP(2,1/($AH$1:INDIRECT("$AH$"&amp;ROW($AH454)-1)&lt;&gt;""),ROW($AH$1:INDIRECT("$AH$"&amp;ROW($AH454)-1))),1)+
IF(INDEX($AC:$AC,LOOKUP(2,1/($AC$1:INDIRECT("$AC$"&amp;ROW($AC454)-1)&lt;&gt;""),ROW($AC$1:INDIRECT("$AC$"&amp;ROW($AC454)-1))),1)+
INDEX($AD:$AD,LOOKUP(2,1/($AD$1:INDIRECT("$AD$"&amp;ROW($AD454)-1)&lt;&gt;""),ROW($AD$1:INDIRECT("$AD$"&amp;ROW($AD454)-1))),1)+
INDEX($AE:$AE,LOOKUP(2,1/($AE$1:INDIRECT("$AE$"&amp;ROW($AE454)-1)&lt;&gt;""),ROW($AE$1:INDIRECT("$AE$"&amp;ROW($AD454)-1))),1)+
INDEX($AE:$AF,LOOKUP(2,1/($AF$1:INDIRECT("$AF$"&amp;ROW($AF454)-1)&lt;&gt;""),ROW($AF$1:INDIRECT("$AF$"&amp;ROW($AD454)-1))),1)+
INDEX($AG:$AG,LOOKUP(2,1/($AG$1:INDIRECT("$AG$"&amp;ROW($AG454)-1)&lt;&gt;""),ROW($AG$1:INDIRECT("$AG$"&amp;ROW($AD454)-1))),1)+
INDEX($AH:$AH,LOOKUP(2,1/($AH$1:INDIRECT("$AH$"&amp;ROW($AH454)-1)&lt;&gt;""),ROW($AH$1:INDIRECT("$AH$"&amp;ROW($AD454)-1))),1)&gt;=510,0,
IF(INDEX($AH:$AH,LOOKUP(2,1/($AH$1:INDIRECT("$AH$"&amp;ROW($AH454)-1)&lt;&gt;""),ROW($AH$1:INDIRECT("$AH$"&amp;ROW($AH454)-1))),1)&gt;=255,0,
VLOOKUP(INDIRECT("$G$"&amp;LOOKUP(2,1/($AH$1:INDIRECT("$AH$"&amp;ROW($AH454)-1)&lt;&gt;""),ROW($AH$1:INDIRECT("$AH$"&amp;ROW($AH454)-1)))),'EV and Base'!$A$1:$N$671,8,FALSE))))</f>
        <v/>
      </c>
      <c r="AI454" s="29" t="str" cm="1">
        <f t="array" aca="1" ref="AI454" ca="1">IF(NOT(ISNUMBER(INDEX($A:$A,LOOKUP(2,1/($A$1:INDIRECT("$A$"&amp;ROW($A454))&lt;&gt;""),ROW($A$1:INDIRECT("$A$"&amp;ROW($A454)))),1))),"",
ROUNDDOWN((((2*VLOOKUP($AA454,'EV and Base'!$A$1:$N$671,9,FALSE))+31+ROUNDDOWN($AC454/4,0))*$AB454)/100,0)+$AB454+10)</f>
        <v/>
      </c>
      <c r="AJ454" s="21" t="str" cm="1">
        <f t="array" aca="1" ref="AJ454" ca="1">IF(NOT(ISNUMBER(INDEX($A:$A, LOOKUP(2, 1 / ($A$1:INDIRECT("$A$"&amp;ROW($A454)) &lt;&gt; ""),ROW($A$1:INDIRECT("$A$"&amp;ROW($A454)))), 1))), "",
ROUNDDOWN((ROUNDDOWN((((2*VLOOKUP($AA454, 'EV and Base'!$A$1:$N$671, 10, FALSE))+31+ROUNDDOWN($AD454/4, 0))*$AB454)/100, 0)+5)*1.1, 0))</f>
        <v/>
      </c>
      <c r="AK454" s="21" t="str" cm="1">
        <f t="array" aca="1" ref="AK454" ca="1">IF(NOT(ISNUMBER(INDEX($A:$A, LOOKUP(2, 1 / ($A$1:INDIRECT("$A$"&amp;ROW($A454)) &lt;&gt; ""),ROW($A$1:INDIRECT("$A$"&amp;ROW($A454)))), 1))), "",
ROUNDDOWN((ROUNDDOWN((((2*VLOOKUP($AA454, 'EV and Base'!$A$1:$N$671, 11, FALSE))+30+ROUNDDOWN($AE454/4, 0))*$AB454)/100, 0)+5), 0)
&amp;"-"&amp;
ROUNDDOWN((ROUNDDOWN((((2*VLOOKUP($AA454, 'EV and Base'!$A$1:$N$671, 11, FALSE))+31+ROUNDDOWN($AE454/4, 0))*$AB454)/100, 0)+5), 0))</f>
        <v/>
      </c>
      <c r="AL454" s="21" t="str" cm="1">
        <f t="array" aca="1" ref="AL454" ca="1">IF(NOT(ISNUMBER(INDEX($A:$A, LOOKUP(2, 1 / ($A$1:INDIRECT("$A$"&amp;ROW($A454)) &lt;&gt; ""),ROW($A$1:INDIRECT("$A$"&amp;ROW($A454)))), 1))), "",
ROUNDDOWN((ROUNDDOWN((((2*VLOOKUP($AA454, 'EV and Base'!$A$1:$N$671, 12, FALSE))+0+ROUNDDOWN($AF454/4, 0))*$AB454)/100, 0)+5)*0.9, 0)
&amp;"-"&amp;
ROUNDDOWN((ROUNDDOWN((((2*VLOOKUP($AA454, 'EV and Base'!$A$1:$N$671, 12, FALSE))+31+ROUNDDOWN($AF454/4, 0))*$AB454)/100, 0)+5)*0.9, 0))</f>
        <v/>
      </c>
      <c r="AM454" s="21" t="str" cm="1">
        <f t="array" aca="1" ref="AM454" ca="1">IF(NOT(ISNUMBER(INDEX($A:$A, LOOKUP(2, 1 / ($A$1:INDIRECT("$A$"&amp;ROW($A454)) &lt;&gt; ""),ROW($A$1:INDIRECT("$A$"&amp;ROW($A454)))), 1))), "",
ROUNDDOWN((ROUNDDOWN((((2*VLOOKUP($AA454, 'EV and Base'!$A$1:$N$671, 13, FALSE))+30+ROUNDDOWN($AG454/4, 0))*$AB454)/100, 0)+5), 0)
&amp;"-"&amp;
ROUNDDOWN((ROUNDDOWN((((2*VLOOKUP($AA454, 'EV and Base'!$A$1:$N$671, 13, FALSE))+31+ROUNDDOWN($AG454/4, 0))*$AB454)/100, 0)+5), 0))</f>
        <v/>
      </c>
      <c r="AN454" s="25" t="str" cm="1">
        <f t="array" aca="1" ref="AN454" ca="1">IF(NOT(ISNUMBER(INDEX($A:$A, LOOKUP(2, 1 / ($A$1:INDIRECT("$A$"&amp;ROW($A454)) &lt;&gt; ""),ROW($A$1:INDIRECT("$A$"&amp;ROW($A454)))), 1))), "",
ROUNDDOWN((ROUNDDOWN((((2*VLOOKUP($AA454, 'EV and Base'!$A$1:$N$671, 14, FALSE))+31+ROUNDDOWN($AH454/4, 0))*$AB454)/100, 0)+5), 0))</f>
        <v/>
      </c>
      <c r="AO454" s="23" t="str" cm="1">
        <f t="array" aca="1" ref="AO454" ca="1">IF(NOT(ISNUMBER(INDEX($A:$A, LOOKUP(2, 1 / ($A$1:INDIRECT("$A$"&amp;ROW($A454)) &lt;&gt; ""),ROW($A$1:INDIRECT("$A$"&amp;ROW($A454)))), 1))), "",
ROUNDDOWN((((2*VLOOKUP($AA454, 'EV and Base'!$A$1:$N$671, 9, FALSE))+31+ROUNDDOWN($AC454/4, 0))*$AB454)/100, 0)+$AB454+10)</f>
        <v/>
      </c>
      <c r="AP454" s="2" t="str" cm="1">
        <f t="array" aca="1" ref="AP454" ca="1">IF(NOT(ISNUMBER(INDEX($A:$A, LOOKUP(2, 1 / ($A$1:INDIRECT("$A$"&amp;ROW($A454)) &lt;&gt; ""),ROW($A$1:INDIRECT("$A$"&amp;ROW($A454)))), 1))), "",
ROUNDDOWN((ROUNDDOWN((((2*VLOOKUP($AA454, 'EV and Base'!$A$1:$N$671, 10, FALSE))+31+ROUNDDOWN($AD454/4, 0))*$AB454)/100, 0)+5)*1.1, 0))</f>
        <v/>
      </c>
      <c r="AQ454" s="2" t="str" cm="1">
        <f t="array" aca="1" ref="AQ454" ca="1">IF(NOT(ISNUMBER(INDEX($A:$A, LOOKUP(2, 1 / ($A$1:INDIRECT("$A$"&amp;ROW($A454)) &lt;&gt; ""),ROW($A$1:INDIRECT("$A$"&amp;ROW($A454)))), 1))), "",
ROUNDDOWN((ROUNDDOWN((((2*VLOOKUP($AA454, 'EV and Base'!$A$1:$N$671, 11, FALSE))+$AV$2+ROUNDDOWN($AE454/4, 0))*$AB454)/100, 0)+5), 0))</f>
        <v/>
      </c>
      <c r="AR454" s="22" t="str" cm="1">
        <f t="array" aca="1" ref="AR454" ca="1">IF(NOT(ISNUMBER(INDEX($A:$A, LOOKUP(2, 1 / ($A$1:INDIRECT("$A$"&amp;ROW($A454)) &lt;&gt; ""),ROW($A$1:INDIRECT("$A$"&amp;ROW($A454)))), 1))), "",
ROUNDDOWN((ROUNDDOWN((((2*VLOOKUP($AA454, 'EV and Base'!$A$1:$N$671, 12, FALSE))+$AW$2+ROUNDDOWN($AF454/4, 0))*$AB454)/100, 0)+5)*0.9, 0))</f>
        <v/>
      </c>
      <c r="AS454" s="2" t="str" cm="1">
        <f t="array" aca="1" ref="AS454" ca="1">IF(NOT(ISNUMBER(INDEX($A:$A, LOOKUP(2, 1 / ($A$1:INDIRECT("$A$"&amp;ROW($A454)) &lt;&gt; ""),ROW($A$1:INDIRECT("$A$"&amp;ROW($A454)))), 1))), "",
ROUNDDOWN((ROUNDDOWN((((2*VLOOKUP($AA454, 'EV and Base'!$A$1:$N$671, 13, FALSE))+$AX$2+ROUNDDOWN($AG454/4, 0))*$AB454)/100, 0)+5), 0))</f>
        <v/>
      </c>
      <c r="AT454" s="24" t="str" cm="1">
        <f t="array" aca="1" ref="AT454" ca="1">IF(NOT(ISNUMBER(INDEX($A:$A, LOOKUP(2, 1 / ($A$1:INDIRECT("$A$"&amp;ROW($A454)) &lt;&gt; ""),ROW($A$1:INDIRECT("$A$"&amp;ROW($A454)))), 1))), "",
ROUNDDOWN((ROUNDDOWN((((2*VLOOKUP($AA454, 'EV and Base'!$A$1:$N$671, 14, FALSE))+31+ROUNDDOWN($AH454/4, 0))*$AB454)/100, 0)+5), 0))</f>
        <v/>
      </c>
      <c r="AU454" s="28">
        <v>255</v>
      </c>
      <c r="AY454" t="str" cm="1">
        <f t="array" aca="1" ref="AY454" ca="1">IF(NOT(ISNUMBER(INDEX($A:$A,LOOKUP(2,1/($A$1:INDIRECT("$A$"&amp;ROW($A454))&lt;&gt;""),ROW($A$1:INDIRECT("$A$"&amp;ROW($A454)))),1))),"",
INDEX($AY:$AY,LOOKUP(2,1/($AY$1:INDIRECT("$AY$"&amp;ROW($AY454)-1)&lt;&gt;""),ROW($AY$1:INDIRECT("$AY$"&amp;ROW($AY454)-1))),1)+$BL454)</f>
        <v/>
      </c>
      <c r="AZ454" s="3" t="str" cm="1">
        <f t="array" aca="1" ref="AZ454" ca="1">IF(NOT(ISNUMBER(INDEX($A:$A, LOOKUP(2, 1 / ($A$1:INDIRECT("$A$"&amp;ROW($A454)) &lt;&gt; ""),ROW($A$1:INDIRECT("$A$"&amp;ROW($A454)))), 1))), "",
VLOOKUP(INDIRECT("$G$"&amp;LOOKUP(2, 1 / ($AY$1:INDIRECT("$AY$"&amp;ROW($AY454)-1) &lt;&gt; ""),ROW($AY$1:INDIRECT("$AY$"&amp;ROW($AY454)-1)))),'EV and Base'!A377:N1047,2,FALSE))</f>
        <v/>
      </c>
      <c r="BA454" s="3" t="str" cm="1">
        <f t="array" aca="1" ref="BA454" ca="1">IF(NOT(ISNUMBER(INDEX($A:$A, LOOKUP(2, 1 / ($A$1:INDIRECT("$A$"&amp;ROW($A454)) &lt;&gt; ""),ROW($A$1:INDIRECT("$A$"&amp;ROW($A454)))), 1))), "",
INDIRECT("$I$"&amp;LOOKUP(2, 1 / ($AY$1:INDIRECT("$AY$"&amp;ROW($AY454)-1) &lt;&gt; ""),ROW($AY$1:INDIRECT("$AY$"&amp;ROW($AY454)-1)))))</f>
        <v/>
      </c>
      <c r="BB454" s="1" t="str" cm="1">
        <f t="array" aca="1" ref="BB454" ca="1">IF(NOT(ISNUMBER(INDEX($A:$A, LOOKUP(2, 1 / ($A$1:INDIRECT("$A$"&amp;ROW($A454)) &lt;&gt; ""),ROW($A$1:INDIRECT("$A$"&amp;ROW($A454)))), 1))), "",
INDIRECT("$AB$"&amp;LOOKUP(2, 1 / ($AY$1:INDIRECT("$AY$"&amp;ROW($AY454)-1) &lt;&gt; ""),ROW($AY$1:INDIRECT("$AY$"&amp;ROW($AY454)-1)))))</f>
        <v/>
      </c>
      <c r="BC454" s="3" t="str" cm="1">
        <f t="array" aca="1" ref="BC454" ca="1">IF(NOT(ISNUMBER(INDEX($A:$A,LOOKUP(2,1/($A$1:INDIRECT("$A$"&amp;ROW($A454))&lt;&gt;""),ROW($A$1:INDIRECT("$A$"&amp;ROW($A454)))),1))),"",
$BA454+$BA454+10)</f>
        <v/>
      </c>
      <c r="BD454" s="3" t="str" cm="1">
        <f t="array" aca="1" ref="BD454" ca="1">IF(NOT(ISNUMBER(INDEX($A:$A,LOOKUP(2,1/($A$1:INDIRECT("$A$"&amp;ROW($A454))&lt;&gt;""),ROW($A$1:INDIRECT("$A$"&amp;ROW($A454)))),1))),"",
$BA454+$BB454+10)</f>
        <v/>
      </c>
      <c r="BE454" s="3" t="str" cm="1">
        <f t="array" aca="1" ref="BE454" ca="1">IF(NOT(ISNUMBER(INDEX($A:$A,LOOKUP(2,1/($A$1:INDIRECT("$A$"&amp;ROW($A454))&lt;&gt;""),ROW($A$1:INDIRECT("$A$"&amp;ROW($A454)))),1))),"",
$BC454*$BC454)</f>
        <v/>
      </c>
      <c r="BF454" s="3" t="str" cm="1">
        <f t="array" aca="1" ref="BF454" ca="1">IF(NOT(ISNUMBER(INDEX($A:$A,LOOKUP(2,1/($A$1:INDIRECT("$A$"&amp;ROW($A454))&lt;&gt;""),ROW($A$1:INDIRECT("$A$"&amp;ROW($A454)))),1))),"",
$BD454*$BD454)</f>
        <v/>
      </c>
      <c r="BG454" s="3" t="str" cm="1">
        <f t="array" aca="1" ref="BG454" ca="1">IF(NOT(ISNUMBER(INDEX($A:$A,LOOKUP(2,1/($A$1:INDIRECT("$A$"&amp;ROW($A454))&lt;&gt;""),ROW($A$1:INDIRECT("$A$"&amp;ROW($A454)))),1))),"",
_xlfn.FLOOR.MATH(1.5*_xlfn.FLOOR.MATH($AZ454*BA454/5)))</f>
        <v/>
      </c>
      <c r="BH454" s="3" t="str" cm="1">
        <f t="array" aca="1" ref="BH454" ca="1">IF(NOT(ISNUMBER(INDEX($A:$A, LOOKUP(2, 1 / ($A$1:INDIRECT("$A$"&amp;ROW($A454)) &lt;&gt; ""),ROW($A$1:INDIRECT("$A$"&amp;ROW($A454)))), 1))), "",
_xlfn.FLOOR.MATH($BG454/IF(OR(INDIRECT("$C$"&amp;LOOKUP(2, 1 / ($AY$1:INDIRECT("$AY$"&amp;ROW($AY454)-1) &lt;&gt; ""),ROW($AY$1:INDIRECT("$AY$"&amp;ROW($AY454)-1))))="Multi",
INDIRECT("$C$"&amp;LOOKUP(2, 1 / ($AY$1:INDIRECT("$AY$"&amp;ROW($AY454)-1) &lt;&gt; ""),ROW($AY$1:INDIRECT("$AY$"&amp;ROW($AY454)-1))))="Double"),2,1)))</f>
        <v/>
      </c>
      <c r="BI454" s="3" t="str" cm="1">
        <f t="array" aca="1" ref="BI454" ca="1">IF(NOT(ISNUMBER(INDEX($A:$A,LOOKUP(2,1/($A$1:INDIRECT("$A$"&amp;ROW($A454))&lt;&gt;""),ROW($A$1:INDIRECT("$A$"&amp;ROW($A454)))),1))),"",
VLOOKUP($BC454,GameFreakSQRT!$A$1:$B$200,2,FALSE))</f>
        <v/>
      </c>
      <c r="BJ454" s="3" t="str" cm="1">
        <f t="array" aca="1" ref="BJ454" ca="1">IF(NOT(ISNUMBER(INDEX($A:$A,LOOKUP(2,1/($A$1:INDIRECT("$A$"&amp;ROW($A454))&lt;&gt;""),ROW($A$1:INDIRECT("$A$"&amp;ROW($A454)))),1))),"",
VLOOKUP($BD454,GameFreakSQRT!$A$1:$B$200,2,FALSE))</f>
        <v/>
      </c>
      <c r="BK454" s="3" t="str" cm="1">
        <f t="array" aca="1" ref="BK454" ca="1">IF(NOT(ISNUMBER(INDEX($A:$A,LOOKUP(2,1/($A$1:INDIRECT("$A$"&amp;ROW($A454))&lt;&gt;""),ROW($A$1:INDIRECT("$A$"&amp;ROW($A454)))),1))),"",
_xlfn.FLOOR.MATH((($BI454*$BE454)*$BH454)/($BJ454*$BF454))+1)</f>
        <v/>
      </c>
      <c r="BL454" s="3" t="str" cm="1">
        <f t="array" aca="1" ref="BL454" ca="1">IF(NOT(ISNUMBER(INDEX($A:$A,LOOKUP(2,1/($A$1:INDIRECT("$A$"&amp;ROW($A454))&lt;&gt;""),ROW($A$1:INDIRECT("$A$"&amp;ROW($A454)))),1))),"",
_xlfn.FLOOR.MATH($BK454*IF(NOT(INDIRECT("$Z$"&amp;LOOKUP(2, 1 / ($AY$1:INDIRECT("$AY$"&amp;ROW($AY454)-1) &lt;&gt; ""),ROW($AY$1:INDIRECT("$AY$"&amp;ROW($AY454)-1))))=""),1.5,1)))</f>
        <v/>
      </c>
      <c r="BM454" s="3" t="str" cm="1">
        <f t="array" aca="1" ref="BM454" ca="1">IF(NOT(ISNUMBER(INDEX($A:$A, LOOKUP(2, 1 / ($A$1:INDIRECT("$A$"&amp;ROW($A454)) &lt;&gt; ""),ROW($A$1:INDIRECT("$A$"&amp;ROW($A454)))), 1))), "",
INDIRECT("$Y$"&amp;LOOKUP(2, 1 / ($AY$1:INDIRECT("$AY$"&amp;ROW($AY454)-1) &lt;&gt; ""),ROW($AY$1:INDIRECT("$AY$"&amp;ROW($AY454)-1)))))</f>
        <v/>
      </c>
      <c r="BN454" s="3" t="str">
        <f t="shared" ca="1" si="37"/>
        <v/>
      </c>
    </row>
    <row r="455" spans="1:66" x14ac:dyDescent="0.45">
      <c r="A455" s="68"/>
      <c r="B455" s="68"/>
      <c r="C455" s="68"/>
      <c r="D455" s="68"/>
      <c r="E455" s="68"/>
      <c r="F455" s="56">
        <v>2</v>
      </c>
      <c r="G455" s="2" t="s">
        <v>743</v>
      </c>
      <c r="H455" s="2" t="s">
        <v>77</v>
      </c>
      <c r="I455" s="2">
        <v>40</v>
      </c>
      <c r="J455" s="2" t="s">
        <v>197</v>
      </c>
      <c r="K455" s="2" t="s">
        <v>674</v>
      </c>
      <c r="L455" s="2" t="s">
        <v>53</v>
      </c>
      <c r="M455" s="2" t="s">
        <v>427</v>
      </c>
      <c r="N455" s="2" t="s">
        <v>552</v>
      </c>
      <c r="O455" s="2" t="s">
        <v>496</v>
      </c>
      <c r="P455" s="2" t="s">
        <v>621</v>
      </c>
      <c r="Q455" s="2">
        <v>12</v>
      </c>
      <c r="R455" s="2">
        <f>_xlfn.FLOOR.MATH((((2*VLOOKUP(G455, 'EV and Base'!$A$1:$N$671, 9, FALSE))+$Q455)*$I455)/100)+$I455+10</f>
        <v>134</v>
      </c>
      <c r="S455" s="2">
        <f>_xlfn.FLOOR.MATH((_xlfn.FLOOR.MATH((((2*VLOOKUP($G455, 'EV and Base'!$A$1:$N$671, 10, FALSE))+$Q455)*$I455)/100)+5)*
IF(OR($J455="Lonely", $J455="Brave", $J455="Adamant", $J455="Naughty"), 1.1,
IF(OR($J455="Bold", $J455="Timid", $J455="Modest", $J455="Calm"), 0.9, 1)))</f>
        <v>57</v>
      </c>
      <c r="T455" s="2">
        <f>_xlfn.FLOOR.MATH((_xlfn.FLOOR.MATH((((2*VLOOKUP($G455, 'EV and Base'!$A$1:$N$671, 11, FALSE))+$Q455)*$I455)/100)+5)*
IF(OR($J455="Bold", $J455="Relaxed", $J455="Impish", $J455="Lax"), 1.1,
IF(OR($J455="Lonely", $J455="Hasty", $J455="Mild", $J455="Gentle"), 0.9, 1)))</f>
        <v>58</v>
      </c>
      <c r="U455" s="2">
        <f>_xlfn.FLOOR.MATH((_xlfn.FLOOR.MATH((((2*VLOOKUP($G455, 'EV and Base'!$A$1:$N$671, 12, FALSE))+$Q455)*$I455)/100)+5)*
IF(OR($J455="Modest", $J455="Mild", $J455="Quiet", $J455="Rash"), 1.1,
IF(OR($J455="Adamant", $J455="Impish", $J455="Jolly", $J455="Careful"), 0.9, 1)))</f>
        <v>84</v>
      </c>
      <c r="V455" s="2">
        <f>_xlfn.FLOOR.MATH((_xlfn.FLOOR.MATH((((2*VLOOKUP($G455, 'EV and Base'!$A$1:$N$671, 13, FALSE))+$Q455)*$I455)/100)+5)*
IF(OR($J455="Calm", $J455="Gentle", $J455="Sassy", $J455="Careful"), 1.1,
IF(OR($J455="Naughty", $J455="Lax", $J455="Naive", $J455="Rash"), 0.9, 1)))</f>
        <v>93</v>
      </c>
      <c r="W455" s="2">
        <f>_xlfn.FLOOR.MATH((_xlfn.FLOOR.MATH((((2*VLOOKUP($G455, 'EV and Base'!$A$1:$N$671, 14, FALSE))+$Q455)*$I455)/100)+5)*
IF(OR($J455="Timid", $J455="Hasty", $J455="Jolly", $J455="Naive"), 1.1,
IF(OR($J455="Brave", $J455="Relaxed", $J455="Quiet", $J455="Sassy"), 0.9, 1)))</f>
        <v>57</v>
      </c>
      <c r="X455" s="68"/>
      <c r="Z455" s="1">
        <v>1</v>
      </c>
      <c r="AA455" s="23" t="str" cm="1">
        <f t="array" aca="1" ref="AA455" ca="1">IF(NOT(ISNUMBER(INDEX($A:$A,LOOKUP(2,1/($A$1:INDIRECT("$A$"&amp;ROW($A455))&lt;&gt;""),ROW($A$1:INDIRECT("$A$"&amp;ROW($A455)))),1))),"",
IF(NOT(ISNUMBER($A455)),$AA454,
IF($AB455&lt;16,"Lillipup",
IF($AB455&lt;32,"Herdier",
"Stoutland"))))</f>
        <v/>
      </c>
      <c r="AB455" s="25" t="str" cm="1">
        <f t="array" aca="1" ref="AB455" ca="1">IF(NOT(ISNUMBER(INDEX($A:$A, LOOKUP(2, 1 / ($A$1:INDIRECT("$A$"&amp;ROW($A455)) &lt;&gt; ""),ROW($A$1:INDIRECT("$A$"&amp;ROW($A455)))), 1))), "",
VLOOKUP($AY455,'Medium-Slow'!$A$1:$B$101,2,TRUE))</f>
        <v/>
      </c>
      <c r="AC455" s="23" t="str" cm="1">
        <f t="array" aca="1" ref="AC455" ca="1">IF(NOT(ISNUMBER(INDEX($A:$A, LOOKUP(2, 1 / ($A$1:INDIRECT("$A$"&amp;ROW($A455)) &lt;&gt; ""),ROW($A$1:INDIRECT("$A$"&amp;ROW($A455)))), 1))), "",
INDEX($AC:$AC, LOOKUP(2, 1 / ($AC$1:INDIRECT("$AC$"&amp;ROW($AC455)-1) &lt;&gt; ""),ROW($AC$1:INDIRECT("$AC$"&amp;ROW($AC455)-1))), 1)+
IF(INDEX($AC:$AC, LOOKUP(2, 1 / ($AC$1:INDIRECT("$AC$"&amp;ROW($AC455)-1) &lt;&gt; ""),ROW($AC$1:INDIRECT("$AC$"&amp;ROW($AC455)-1))), 1)+
INDEX($AD:$AD, LOOKUP(2, 1 / ($AD$1:INDIRECT("$AD$"&amp;ROW($AD455)-1) &lt;&gt; ""),ROW($AD$1:INDIRECT("$AD$"&amp;ROW($AD455)-1))), 1)+
INDEX($AE:$AE, LOOKUP(2, 1 / ($AE$1:INDIRECT("$AE$"&amp;ROW($AE455)-1) &lt;&gt; ""),ROW($AE$1:INDIRECT("$AE$"&amp;ROW($AD455)-1))), 1)+
INDEX($AE:$AF, LOOKUP(2, 1 / ($AF$1:INDIRECT("$AF$"&amp;ROW($AF455)-1) &lt;&gt; ""),ROW($AF$1:INDIRECT("$AF$"&amp;ROW($AD455)-1))), 1)+
INDEX($AG:$AG, LOOKUP(2, 1 / ($AG$1:INDIRECT("$AG$"&amp;ROW($AG455)-1) &lt;&gt; ""),ROW($AG$1:INDIRECT("$AG$"&amp;ROW($AD455)-1))), 1)+
INDEX($AH:$AH, LOOKUP(2, 1 / ($AH$1:INDIRECT("$AH$"&amp;ROW($AH455)-1) &lt;&gt; ""),ROW($AH$1:INDIRECT("$AH$"&amp;ROW($AD455)-1))), 1)&gt;=510,0,
IF(INDEX($AC:$AC, LOOKUP(2, 1 / ($AC$1:INDIRECT("$AC$"&amp;ROW($AC455)-1) &lt;&gt; ""),ROW($AC$1:INDIRECT("$AC$"&amp;ROW($AC455)-1))), 1)&gt;=255,0,
VLOOKUP(INDIRECT("$G$"&amp;LOOKUP(2, 1 / ($AC$1:INDIRECT("$AC$"&amp;ROW($AC455)-1) &lt;&gt; ""),ROW($AC$1:INDIRECT("$AC$"&amp;ROW($AC455)-1)))), 'EV and Base'!$A$1:$N$671, 3, FALSE))))</f>
        <v/>
      </c>
      <c r="AD455" s="2" t="str" cm="1">
        <f t="array" aca="1" ref="AD455" ca="1">IF(NOT(ISNUMBER(INDEX($A:$A, LOOKUP(2, 1 / ($A$1:INDIRECT("$A$"&amp;ROW($A455)) &lt;&gt; ""),ROW($A$1:INDIRECT("$A$"&amp;ROW($A455)))), 1))), "",
INDEX($AD:$AD, LOOKUP(2, 1 / ($AD$1:INDIRECT("$AD$"&amp;ROW($AD455)-1) &lt;&gt; ""),ROW($AD$1:INDIRECT("$AD$"&amp;ROW($AD455)-1))), 1)+
IF(INDEX($AC:$AC, LOOKUP(2, 1 / ($AC$1:INDIRECT("$AC$"&amp;ROW($AC455)-1) &lt;&gt; ""),ROW($AC$1:INDIRECT("$AC$"&amp;ROW($AC455)-1))), 1)+
INDEX($AD:$AD, LOOKUP(2, 1 / ($AD$1:INDIRECT("$AD$"&amp;ROW($AD455)-1) &lt;&gt; ""),ROW($AD$1:INDIRECT("$AD$"&amp;ROW($AD455)-1))), 1)+
INDEX($AE:$AE, LOOKUP(2, 1 / ($AE$1:INDIRECT("$AE$"&amp;ROW($AE455)-1) &lt;&gt; ""),ROW($AE$1:INDIRECT("$AE$"&amp;ROW($AD455)-1))), 1)+
INDEX($AE:$AF, LOOKUP(2, 1 / ($AF$1:INDIRECT("$AF$"&amp;ROW($AF455)-1) &lt;&gt; ""),ROW($AF$1:INDIRECT("$AF$"&amp;ROW($AD455)-1))), 1)+
INDEX($AG:$AG, LOOKUP(2, 1 / ($AG$1:INDIRECT("$AG$"&amp;ROW($AG455)-1) &lt;&gt; ""),ROW($AG$1:INDIRECT("$AG$"&amp;ROW($AD455)-1))), 1)+
INDEX($AH:$AH, LOOKUP(2, 1 / ($AH$1:INDIRECT("$AH$"&amp;ROW($AH455)-1) &lt;&gt; ""),ROW($AH$1:INDIRECT("$AH$"&amp;ROW($AD455)-1))), 1)&gt;=510,0,
IF(INDEX($AD:$AD, LOOKUP(2, 1 / ($AD$1:INDIRECT("$AD$"&amp;ROW($AD455)-1) &lt;&gt; ""),ROW($AD$1:INDIRECT("$AD$"&amp;ROW($AD455)-1))), 1)&gt;=255,0,
VLOOKUP(INDIRECT("$G$"&amp;LOOKUP(2, 1 / ($AD$1:INDIRECT("$AD$"&amp;ROW($AD455)-1) &lt;&gt; ""),ROW($AD$1:INDIRECT("$AD$"&amp;ROW($AD455)-1)))), 'EV and Base'!$A$1:$N$671, 4, FALSE))))</f>
        <v/>
      </c>
      <c r="AE455" s="2" t="str" cm="1">
        <f t="array" aca="1" ref="AE455" ca="1">IF(NOT(ISNUMBER(INDEX($A:$A,LOOKUP(2,1/($A$1:INDIRECT("$A$"&amp;ROW($A455))&lt;&gt;""),ROW($A$1:INDIRECT("$A$"&amp;ROW($A455)))),1))),"",
INDEX($AE:$AE,LOOKUP(2,1/($AE$1:INDIRECT("$AE$"&amp;ROW($AE455)-1)&lt;&gt;""),ROW($AE$1:INDIRECT("$AE$"&amp;ROW($AE455)-1))),1)+
IF(INDEX($AC:$AC,LOOKUP(2,1/($AC$1:INDIRECT("$AC$"&amp;ROW($AC455)-1)&lt;&gt;""),ROW($AC$1:INDIRECT("$AC$"&amp;ROW($AC455)-1))),1)+
INDEX($AD:$AD,LOOKUP(2,1/($AD$1:INDIRECT("$AD$"&amp;ROW($AD455)-1)&lt;&gt;""),ROW($AD$1:INDIRECT("$AD$"&amp;ROW($AD455)-1))),1)+
INDEX($AE:$AE,LOOKUP(2,1/($AE$1:INDIRECT("$AE$"&amp;ROW($AE455)-1)&lt;&gt;""),ROW($AE$1:INDIRECT("$AE$"&amp;ROW($AD455)-1))),1)+
INDEX($AE:$AF,LOOKUP(2,1/($AF$1:INDIRECT("$AF$"&amp;ROW($AF455)-1)&lt;&gt;""),ROW($AF$1:INDIRECT("$AF$"&amp;ROW($AD455)-1))),1)+
INDEX($AG:$AG,LOOKUP(2,1/($AG$1:INDIRECT("$AG$"&amp;ROW($AG455)-1)&lt;&gt;""),ROW($AG$1:INDIRECT("$AG$"&amp;ROW($AD455)-1))),1)+
INDEX($AH:$AH,LOOKUP(2,1/($AH$1:INDIRECT("$AH$"&amp;ROW($AH455)-1)&lt;&gt;""),ROW($AH$1:INDIRECT("$AH$"&amp;ROW($AD455)-1))),1)&gt;=510,0,
IF(INDEX($AE:$AE,LOOKUP(2,1/($AE$1:INDIRECT("$AE$"&amp;ROW($AE455)-1)&lt;&gt;""),ROW($AE$1:INDIRECT("$AE$"&amp;ROW($AE455)-1))),1)&gt;=255,0,
VLOOKUP(INDIRECT("$G$"&amp;LOOKUP(2,1/($AE$1:INDIRECT("$AE$"&amp;ROW($AE455)-1)&lt;&gt;""),ROW($AE$1:INDIRECT("$AE$"&amp;ROW($AE455)-1)))),'EV and Base'!$A$1:$N$671,5,FALSE))))</f>
        <v/>
      </c>
      <c r="AF455" s="2" t="str" cm="1">
        <f t="array" aca="1" ref="AF455" ca="1">IF(NOT(ISNUMBER(INDEX($A:$A, LOOKUP(2, 1 / ($A$1:INDIRECT("$A$"&amp;ROW($A455)) &lt;&gt; ""),ROW($A$1:INDIRECT("$A$"&amp;ROW($A455)))), 1))), "",
INDEX($AF:$AF, LOOKUP(2, 1 / ($AF$1:INDIRECT("$AF$"&amp;ROW($AF455)-1) &lt;&gt; ""),ROW($AF$1:INDIRECT("$AF$"&amp;ROW($AF455)-1))), 1)+
IF(INDEX($AC:$AC, LOOKUP(2, 1 / ($AC$1:INDIRECT("$AC$"&amp;ROW($AC455)-1) &lt;&gt; ""),ROW($AC$1:INDIRECT("$AC$"&amp;ROW($AC455)-1))), 1)+
INDEX($AD:$AD, LOOKUP(2, 1 / ($AD$1:INDIRECT("$AD$"&amp;ROW($AD455)-1) &lt;&gt; ""),ROW($AD$1:INDIRECT("$AD$"&amp;ROW($AD455)-1))), 1)+
INDEX($AE:$AE, LOOKUP(2, 1 / ($AE$1:INDIRECT("$AE$"&amp;ROW($AE455)-1) &lt;&gt; ""),ROW($AE$1:INDIRECT("$AE$"&amp;ROW($AD455)-1))), 1)+
INDEX($AE:$AF, LOOKUP(2, 1 / ($AF$1:INDIRECT("$AF$"&amp;ROW($AF455)-1) &lt;&gt; ""),ROW($AF$1:INDIRECT("$AF$"&amp;ROW($AD455)-1))), 1)+
INDEX($AG:$AG, LOOKUP(2, 1 / ($AG$1:INDIRECT("$AG$"&amp;ROW($AG455)-1) &lt;&gt; ""),ROW($AG$1:INDIRECT("$AG$"&amp;ROW($AD455)-1))), 1)+
INDEX($AH:$AH, LOOKUP(2, 1 / ($AH$1:INDIRECT("$AH$"&amp;ROW($AH455)-1) &lt;&gt; ""),ROW($AH$1:INDIRECT("$AH$"&amp;ROW($AD455)-1))), 1)&gt;=510,0,
IF(INDEX($AF:$AF, LOOKUP(2, 1 / ($AF$1:INDIRECT("$AF$"&amp;ROW($AF455)-1) &lt;&gt; ""),ROW($AF$1:INDIRECT("$AF$"&amp;ROW($AF455)-1))), 1)&gt;=255,0,
VLOOKUP(INDIRECT("$G$"&amp;LOOKUP(2, 1 / ($AF$1:INDIRECT("$AF$"&amp;ROW($AF455)-1) &lt;&gt; ""),ROW($AF$1:INDIRECT("$AF$"&amp;ROW($AF455)-1)))), 'EV and Base'!$A$1:$N$671, 6, FALSE))))</f>
        <v/>
      </c>
      <c r="AG455" s="2" t="str" cm="1">
        <f t="array" aca="1" ref="AG455" ca="1">IF(NOT(ISNUMBER(INDEX($A:$A, LOOKUP(2, 1 / ($A$1:INDIRECT("$A$"&amp;ROW($A455)) &lt;&gt; ""),ROW($A$1:INDIRECT("$A$"&amp;ROW($A455)))), 1))), "",
INDEX($AG:$AG, LOOKUP(2, 1 / ($AG$1:INDIRECT("$AG$"&amp;ROW($AG455)-1) &lt;&gt; ""),ROW($AG$1:INDIRECT("$AG$"&amp;ROW($AG455)-1))), 1)+
IF(INDEX($AC:$AC, LOOKUP(2, 1 / ($AC$1:INDIRECT("$AC$"&amp;ROW($AC455)-1) &lt;&gt; ""),ROW($AC$1:INDIRECT("$AC$"&amp;ROW($AC455)-1))), 1)+
INDEX($AD:$AD, LOOKUP(2, 1 / ($AD$1:INDIRECT("$AD$"&amp;ROW($AD455)-1) &lt;&gt; ""),ROW($AD$1:INDIRECT("$AD$"&amp;ROW($AD455)-1))), 1)+
INDEX($AE:$AE, LOOKUP(2, 1 / ($AE$1:INDIRECT("$AE$"&amp;ROW($AE455)-1) &lt;&gt; ""),ROW($AE$1:INDIRECT("$AE$"&amp;ROW($AD455)-1))), 1)+
INDEX($AE:$AF, LOOKUP(2, 1 / ($AF$1:INDIRECT("$AF$"&amp;ROW($AF455)-1) &lt;&gt; ""),ROW($AF$1:INDIRECT("$AF$"&amp;ROW($AD455)-1))), 1)+
INDEX($AG:$AG, LOOKUP(2, 1 / ($AG$1:INDIRECT("$AG$"&amp;ROW($AG455)-1) &lt;&gt; ""),ROW($AG$1:INDIRECT("$AG$"&amp;ROW($AD455)-1))), 1)+
INDEX($AH:$AH, LOOKUP(2, 1 / ($AH$1:INDIRECT("$AH$"&amp;ROW($AH455)-1) &lt;&gt; ""),ROW($AH$1:INDIRECT("$AH$"&amp;ROW($AD455)-1))), 1)&gt;=510,0,
IF(INDEX($AG:$AG, LOOKUP(2, 1 / ($AG$1:INDIRECT("$AG$"&amp;ROW($AG455)-1) &lt;&gt; ""),ROW($AG$1:INDIRECT("$AG$"&amp;ROW($AG455)-1))), 1)&gt;=255,0,
VLOOKUP(INDIRECT("$G$"&amp;LOOKUP(2, 1 / ($AG$1:INDIRECT("$AG$"&amp;ROW($AG455)-1) &lt;&gt; ""),ROW($AG$1:INDIRECT("$AG$"&amp;ROW($AG455)-1)))), 'EV and Base'!$A$1:$N$671, 7, FALSE))))</f>
        <v/>
      </c>
      <c r="AH455" s="24" t="str" cm="1">
        <f t="array" aca="1" ref="AH455" ca="1">IF(NOT(ISNUMBER(INDEX($A:$A,LOOKUP(2,1/($A$1:INDIRECT("$A$"&amp;ROW($A455))&lt;&gt;""),ROW($A$1:INDIRECT("$A$"&amp;ROW($A455)))),1))),"",
INDEX($AH:$AH,LOOKUP(2,1/($AH$1:INDIRECT("$AH$"&amp;ROW($AH455)-1)&lt;&gt;""),ROW($AH$1:INDIRECT("$AH$"&amp;ROW($AH455)-1))),1)+
IF(INDEX($AC:$AC,LOOKUP(2,1/($AC$1:INDIRECT("$AC$"&amp;ROW($AC455)-1)&lt;&gt;""),ROW($AC$1:INDIRECT("$AC$"&amp;ROW($AC455)-1))),1)+
INDEX($AD:$AD,LOOKUP(2,1/($AD$1:INDIRECT("$AD$"&amp;ROW($AD455)-1)&lt;&gt;""),ROW($AD$1:INDIRECT("$AD$"&amp;ROW($AD455)-1))),1)+
INDEX($AE:$AE,LOOKUP(2,1/($AE$1:INDIRECT("$AE$"&amp;ROW($AE455)-1)&lt;&gt;""),ROW($AE$1:INDIRECT("$AE$"&amp;ROW($AD455)-1))),1)+
INDEX($AE:$AF,LOOKUP(2,1/($AF$1:INDIRECT("$AF$"&amp;ROW($AF455)-1)&lt;&gt;""),ROW($AF$1:INDIRECT("$AF$"&amp;ROW($AD455)-1))),1)+
INDEX($AG:$AG,LOOKUP(2,1/($AG$1:INDIRECT("$AG$"&amp;ROW($AG455)-1)&lt;&gt;""),ROW($AG$1:INDIRECT("$AG$"&amp;ROW($AD455)-1))),1)+
INDEX($AH:$AH,LOOKUP(2,1/($AH$1:INDIRECT("$AH$"&amp;ROW($AH455)-1)&lt;&gt;""),ROW($AH$1:INDIRECT("$AH$"&amp;ROW($AD455)-1))),1)&gt;=510,0,
IF(INDEX($AH:$AH,LOOKUP(2,1/($AH$1:INDIRECT("$AH$"&amp;ROW($AH455)-1)&lt;&gt;""),ROW($AH$1:INDIRECT("$AH$"&amp;ROW($AH455)-1))),1)&gt;=255,0,
VLOOKUP(INDIRECT("$G$"&amp;LOOKUP(2,1/($AH$1:INDIRECT("$AH$"&amp;ROW($AH455)-1)&lt;&gt;""),ROW($AH$1:INDIRECT("$AH$"&amp;ROW($AH455)-1)))),'EV and Base'!$A$1:$N$671,8,FALSE))))</f>
        <v/>
      </c>
      <c r="AI455" s="29" t="str" cm="1">
        <f t="array" aca="1" ref="AI455" ca="1">IF(NOT(ISNUMBER(INDEX($A:$A,LOOKUP(2,1/($A$1:INDIRECT("$A$"&amp;ROW($A455))&lt;&gt;""),ROW($A$1:INDIRECT("$A$"&amp;ROW($A455)))),1))),"",
ROUNDDOWN((((2*VLOOKUP($AA455,'EV and Base'!$A$1:$N$671,9,FALSE))+31+ROUNDDOWN($AC455/4,0))*$AB455)/100,0)+$AB455+10)</f>
        <v/>
      </c>
      <c r="AJ455" s="21" t="str" cm="1">
        <f t="array" aca="1" ref="AJ455" ca="1">IF(NOT(ISNUMBER(INDEX($A:$A, LOOKUP(2, 1 / ($A$1:INDIRECT("$A$"&amp;ROW($A455)) &lt;&gt; ""),ROW($A$1:INDIRECT("$A$"&amp;ROW($A455)))), 1))), "",
ROUNDDOWN((ROUNDDOWN((((2*VLOOKUP($AA455, 'EV and Base'!$A$1:$N$671, 10, FALSE))+31+ROUNDDOWN($AD455/4, 0))*$AB455)/100, 0)+5)*1.1, 0))</f>
        <v/>
      </c>
      <c r="AK455" s="21" t="str" cm="1">
        <f t="array" aca="1" ref="AK455" ca="1">IF(NOT(ISNUMBER(INDEX($A:$A, LOOKUP(2, 1 / ($A$1:INDIRECT("$A$"&amp;ROW($A455)) &lt;&gt; ""),ROW($A$1:INDIRECT("$A$"&amp;ROW($A455)))), 1))), "",
ROUNDDOWN((ROUNDDOWN((((2*VLOOKUP($AA455, 'EV and Base'!$A$1:$N$671, 11, FALSE))+30+ROUNDDOWN($AE455/4, 0))*$AB455)/100, 0)+5), 0)
&amp;"-"&amp;
ROUNDDOWN((ROUNDDOWN((((2*VLOOKUP($AA455, 'EV and Base'!$A$1:$N$671, 11, FALSE))+31+ROUNDDOWN($AE455/4, 0))*$AB455)/100, 0)+5), 0))</f>
        <v/>
      </c>
      <c r="AL455" s="21" t="str" cm="1">
        <f t="array" aca="1" ref="AL455" ca="1">IF(NOT(ISNUMBER(INDEX($A:$A, LOOKUP(2, 1 / ($A$1:INDIRECT("$A$"&amp;ROW($A455)) &lt;&gt; ""),ROW($A$1:INDIRECT("$A$"&amp;ROW($A455)))), 1))), "",
ROUNDDOWN((ROUNDDOWN((((2*VLOOKUP($AA455, 'EV and Base'!$A$1:$N$671, 12, FALSE))+0+ROUNDDOWN($AF455/4, 0))*$AB455)/100, 0)+5)*0.9, 0)
&amp;"-"&amp;
ROUNDDOWN((ROUNDDOWN((((2*VLOOKUP($AA455, 'EV and Base'!$A$1:$N$671, 12, FALSE))+31+ROUNDDOWN($AF455/4, 0))*$AB455)/100, 0)+5)*0.9, 0))</f>
        <v/>
      </c>
      <c r="AM455" s="21" t="str" cm="1">
        <f t="array" aca="1" ref="AM455" ca="1">IF(NOT(ISNUMBER(INDEX($A:$A, LOOKUP(2, 1 / ($A$1:INDIRECT("$A$"&amp;ROW($A455)) &lt;&gt; ""),ROW($A$1:INDIRECT("$A$"&amp;ROW($A455)))), 1))), "",
ROUNDDOWN((ROUNDDOWN((((2*VLOOKUP($AA455, 'EV and Base'!$A$1:$N$671, 13, FALSE))+30+ROUNDDOWN($AG455/4, 0))*$AB455)/100, 0)+5), 0)
&amp;"-"&amp;
ROUNDDOWN((ROUNDDOWN((((2*VLOOKUP($AA455, 'EV and Base'!$A$1:$N$671, 13, FALSE))+31+ROUNDDOWN($AG455/4, 0))*$AB455)/100, 0)+5), 0))</f>
        <v/>
      </c>
      <c r="AN455" s="25" t="str" cm="1">
        <f t="array" aca="1" ref="AN455" ca="1">IF(NOT(ISNUMBER(INDEX($A:$A, LOOKUP(2, 1 / ($A$1:INDIRECT("$A$"&amp;ROW($A455)) &lt;&gt; ""),ROW($A$1:INDIRECT("$A$"&amp;ROW($A455)))), 1))), "",
ROUNDDOWN((ROUNDDOWN((((2*VLOOKUP($AA455, 'EV and Base'!$A$1:$N$671, 14, FALSE))+31+ROUNDDOWN($AH455/4, 0))*$AB455)/100, 0)+5), 0))</f>
        <v/>
      </c>
      <c r="AO455" s="23" t="str" cm="1">
        <f t="array" aca="1" ref="AO455" ca="1">IF(NOT(ISNUMBER(INDEX($A:$A, LOOKUP(2, 1 / ($A$1:INDIRECT("$A$"&amp;ROW($A455)) &lt;&gt; ""),ROW($A$1:INDIRECT("$A$"&amp;ROW($A455)))), 1))), "",
ROUNDDOWN((((2*VLOOKUP($AA455, 'EV and Base'!$A$1:$N$671, 9, FALSE))+31+ROUNDDOWN($AC455/4, 0))*$AB455)/100, 0)+$AB455+10)</f>
        <v/>
      </c>
      <c r="AP455" s="2" t="str" cm="1">
        <f t="array" aca="1" ref="AP455" ca="1">IF(NOT(ISNUMBER(INDEX($A:$A, LOOKUP(2, 1 / ($A$1:INDIRECT("$A$"&amp;ROW($A455)) &lt;&gt; ""),ROW($A$1:INDIRECT("$A$"&amp;ROW($A455)))), 1))), "",
ROUNDDOWN((ROUNDDOWN((((2*VLOOKUP($AA455, 'EV and Base'!$A$1:$N$671, 10, FALSE))+31+ROUNDDOWN($AD455/4, 0))*$AB455)/100, 0)+5)*1.1, 0))</f>
        <v/>
      </c>
      <c r="AQ455" s="2" t="str" cm="1">
        <f t="array" aca="1" ref="AQ455" ca="1">IF(NOT(ISNUMBER(INDEX($A:$A, LOOKUP(2, 1 / ($A$1:INDIRECT("$A$"&amp;ROW($A455)) &lt;&gt; ""),ROW($A$1:INDIRECT("$A$"&amp;ROW($A455)))), 1))), "",
ROUNDDOWN((ROUNDDOWN((((2*VLOOKUP($AA455, 'EV and Base'!$A$1:$N$671, 11, FALSE))+$AV$2+ROUNDDOWN($AE455/4, 0))*$AB455)/100, 0)+5), 0))</f>
        <v/>
      </c>
      <c r="AR455" s="22" t="str" cm="1">
        <f t="array" aca="1" ref="AR455" ca="1">IF(NOT(ISNUMBER(INDEX($A:$A, LOOKUP(2, 1 / ($A$1:INDIRECT("$A$"&amp;ROW($A455)) &lt;&gt; ""),ROW($A$1:INDIRECT("$A$"&amp;ROW($A455)))), 1))), "",
ROUNDDOWN((ROUNDDOWN((((2*VLOOKUP($AA455, 'EV and Base'!$A$1:$N$671, 12, FALSE))+$AW$2+ROUNDDOWN($AF455/4, 0))*$AB455)/100, 0)+5)*0.9, 0))</f>
        <v/>
      </c>
      <c r="AS455" s="2" t="str" cm="1">
        <f t="array" aca="1" ref="AS455" ca="1">IF(NOT(ISNUMBER(INDEX($A:$A, LOOKUP(2, 1 / ($A$1:INDIRECT("$A$"&amp;ROW($A455)) &lt;&gt; ""),ROW($A$1:INDIRECT("$A$"&amp;ROW($A455)))), 1))), "",
ROUNDDOWN((ROUNDDOWN((((2*VLOOKUP($AA455, 'EV and Base'!$A$1:$N$671, 13, FALSE))+$AX$2+ROUNDDOWN($AG455/4, 0))*$AB455)/100, 0)+5), 0))</f>
        <v/>
      </c>
      <c r="AT455" s="24" t="str" cm="1">
        <f t="array" aca="1" ref="AT455" ca="1">IF(NOT(ISNUMBER(INDEX($A:$A, LOOKUP(2, 1 / ($A$1:INDIRECT("$A$"&amp;ROW($A455)) &lt;&gt; ""),ROW($A$1:INDIRECT("$A$"&amp;ROW($A455)))), 1))), "",
ROUNDDOWN((ROUNDDOWN((((2*VLOOKUP($AA455, 'EV and Base'!$A$1:$N$671, 14, FALSE))+31+ROUNDDOWN($AH455/4, 0))*$AB455)/100, 0)+5), 0))</f>
        <v/>
      </c>
      <c r="AU455" s="28">
        <v>255</v>
      </c>
      <c r="AY455" t="str" cm="1">
        <f t="array" aca="1" ref="AY455" ca="1">IF(NOT(ISNUMBER(INDEX($A:$A,LOOKUP(2,1/($A$1:INDIRECT("$A$"&amp;ROW($A455))&lt;&gt;""),ROW($A$1:INDIRECT("$A$"&amp;ROW($A455)))),1))),"",
INDEX($AY:$AY,LOOKUP(2,1/($AY$1:INDIRECT("$AY$"&amp;ROW($AY455)-1)&lt;&gt;""),ROW($AY$1:INDIRECT("$AY$"&amp;ROW($AY455)-1))),1)+$BL455)</f>
        <v/>
      </c>
      <c r="AZ455" s="3" t="str" cm="1">
        <f t="array" aca="1" ref="AZ455" ca="1">IF(NOT(ISNUMBER(INDEX($A:$A, LOOKUP(2, 1 / ($A$1:INDIRECT("$A$"&amp;ROW($A455)) &lt;&gt; ""),ROW($A$1:INDIRECT("$A$"&amp;ROW($A455)))), 1))), "",
VLOOKUP(INDIRECT("$G$"&amp;LOOKUP(2, 1 / ($AY$1:INDIRECT("$AY$"&amp;ROW($AY455)-1) &lt;&gt; ""),ROW($AY$1:INDIRECT("$AY$"&amp;ROW($AY455)-1)))),'EV and Base'!A378:N1048,2,FALSE))</f>
        <v/>
      </c>
      <c r="BA455" s="3" t="str" cm="1">
        <f t="array" aca="1" ref="BA455" ca="1">IF(NOT(ISNUMBER(INDEX($A:$A, LOOKUP(2, 1 / ($A$1:INDIRECT("$A$"&amp;ROW($A455)) &lt;&gt; ""),ROW($A$1:INDIRECT("$A$"&amp;ROW($A455)))), 1))), "",
INDIRECT("$I$"&amp;LOOKUP(2, 1 / ($AY$1:INDIRECT("$AY$"&amp;ROW($AY455)-1) &lt;&gt; ""),ROW($AY$1:INDIRECT("$AY$"&amp;ROW($AY455)-1)))))</f>
        <v/>
      </c>
      <c r="BB455" s="1" t="str" cm="1">
        <f t="array" aca="1" ref="BB455" ca="1">IF(NOT(ISNUMBER(INDEX($A:$A, LOOKUP(2, 1 / ($A$1:INDIRECT("$A$"&amp;ROW($A455)) &lt;&gt; ""),ROW($A$1:INDIRECT("$A$"&amp;ROW($A455)))), 1))), "",
INDIRECT("$AB$"&amp;LOOKUP(2, 1 / ($AY$1:INDIRECT("$AY$"&amp;ROW($AY455)-1) &lt;&gt; ""),ROW($AY$1:INDIRECT("$AY$"&amp;ROW($AY455)-1)))))</f>
        <v/>
      </c>
      <c r="BC455" s="3" t="str" cm="1">
        <f t="array" aca="1" ref="BC455" ca="1">IF(NOT(ISNUMBER(INDEX($A:$A,LOOKUP(2,1/($A$1:INDIRECT("$A$"&amp;ROW($A455))&lt;&gt;""),ROW($A$1:INDIRECT("$A$"&amp;ROW($A455)))),1))),"",
$BA455+$BA455+10)</f>
        <v/>
      </c>
      <c r="BD455" s="3" t="str" cm="1">
        <f t="array" aca="1" ref="BD455" ca="1">IF(NOT(ISNUMBER(INDEX($A:$A,LOOKUP(2,1/($A$1:INDIRECT("$A$"&amp;ROW($A455))&lt;&gt;""),ROW($A$1:INDIRECT("$A$"&amp;ROW($A455)))),1))),"",
$BA455+$BB455+10)</f>
        <v/>
      </c>
      <c r="BE455" s="3" t="str" cm="1">
        <f t="array" aca="1" ref="BE455" ca="1">IF(NOT(ISNUMBER(INDEX($A:$A,LOOKUP(2,1/($A$1:INDIRECT("$A$"&amp;ROW($A455))&lt;&gt;""),ROW($A$1:INDIRECT("$A$"&amp;ROW($A455)))),1))),"",
$BC455*$BC455)</f>
        <v/>
      </c>
      <c r="BF455" s="3" t="str" cm="1">
        <f t="array" aca="1" ref="BF455" ca="1">IF(NOT(ISNUMBER(INDEX($A:$A,LOOKUP(2,1/($A$1:INDIRECT("$A$"&amp;ROW($A455))&lt;&gt;""),ROW($A$1:INDIRECT("$A$"&amp;ROW($A455)))),1))),"",
$BD455*$BD455)</f>
        <v/>
      </c>
      <c r="BG455" s="3" t="str" cm="1">
        <f t="array" aca="1" ref="BG455" ca="1">IF(NOT(ISNUMBER(INDEX($A:$A,LOOKUP(2,1/($A$1:INDIRECT("$A$"&amp;ROW($A455))&lt;&gt;""),ROW($A$1:INDIRECT("$A$"&amp;ROW($A455)))),1))),"",
_xlfn.FLOOR.MATH(1.5*_xlfn.FLOOR.MATH($AZ455*BA455/5)))</f>
        <v/>
      </c>
      <c r="BH455" s="3" t="str" cm="1">
        <f t="array" aca="1" ref="BH455" ca="1">IF(NOT(ISNUMBER(INDEX($A:$A, LOOKUP(2, 1 / ($A$1:INDIRECT("$A$"&amp;ROW($A455)) &lt;&gt; ""),ROW($A$1:INDIRECT("$A$"&amp;ROW($A455)))), 1))), "",
_xlfn.FLOOR.MATH($BG455/IF(OR(INDIRECT("$C$"&amp;LOOKUP(2, 1 / ($AY$1:INDIRECT("$AY$"&amp;ROW($AY455)-1) &lt;&gt; ""),ROW($AY$1:INDIRECT("$AY$"&amp;ROW($AY455)-1))))="Multi",
INDIRECT("$C$"&amp;LOOKUP(2, 1 / ($AY$1:INDIRECT("$AY$"&amp;ROW($AY455)-1) &lt;&gt; ""),ROW($AY$1:INDIRECT("$AY$"&amp;ROW($AY455)-1))))="Double"),2,1)))</f>
        <v/>
      </c>
      <c r="BI455" s="3" t="str" cm="1">
        <f t="array" aca="1" ref="BI455" ca="1">IF(NOT(ISNUMBER(INDEX($A:$A,LOOKUP(2,1/($A$1:INDIRECT("$A$"&amp;ROW($A455))&lt;&gt;""),ROW($A$1:INDIRECT("$A$"&amp;ROW($A455)))),1))),"",
VLOOKUP($BC455,GameFreakSQRT!$A$1:$B$200,2,FALSE))</f>
        <v/>
      </c>
      <c r="BJ455" s="3" t="str" cm="1">
        <f t="array" aca="1" ref="BJ455" ca="1">IF(NOT(ISNUMBER(INDEX($A:$A,LOOKUP(2,1/($A$1:INDIRECT("$A$"&amp;ROW($A455))&lt;&gt;""),ROW($A$1:INDIRECT("$A$"&amp;ROW($A455)))),1))),"",
VLOOKUP($BD455,GameFreakSQRT!$A$1:$B$200,2,FALSE))</f>
        <v/>
      </c>
      <c r="BK455" s="3" t="str" cm="1">
        <f t="array" aca="1" ref="BK455" ca="1">IF(NOT(ISNUMBER(INDEX($A:$A,LOOKUP(2,1/($A$1:INDIRECT("$A$"&amp;ROW($A455))&lt;&gt;""),ROW($A$1:INDIRECT("$A$"&amp;ROW($A455)))),1))),"",
_xlfn.FLOOR.MATH((($BI455*$BE455)*$BH455)/($BJ455*$BF455))+1)</f>
        <v/>
      </c>
      <c r="BL455" s="3" t="str" cm="1">
        <f t="array" aca="1" ref="BL455" ca="1">IF(NOT(ISNUMBER(INDEX($A:$A,LOOKUP(2,1/($A$1:INDIRECT("$A$"&amp;ROW($A455))&lt;&gt;""),ROW($A$1:INDIRECT("$A$"&amp;ROW($A455)))),1))),"",
_xlfn.FLOOR.MATH($BK455*IF(NOT(INDIRECT("$Z$"&amp;LOOKUP(2, 1 / ($AY$1:INDIRECT("$AY$"&amp;ROW($AY455)-1) &lt;&gt; ""),ROW($AY$1:INDIRECT("$AY$"&amp;ROW($AY455)-1))))=""),1.5,1)))</f>
        <v/>
      </c>
      <c r="BM455" s="3" t="str" cm="1">
        <f t="array" aca="1" ref="BM455" ca="1">IF(NOT(ISNUMBER(INDEX($A:$A, LOOKUP(2, 1 / ($A$1:INDIRECT("$A$"&amp;ROW($A455)) &lt;&gt; ""),ROW($A$1:INDIRECT("$A$"&amp;ROW($A455)))), 1))), "",
INDIRECT("$Y$"&amp;LOOKUP(2, 1 / ($AY$1:INDIRECT("$AY$"&amp;ROW($AY455)-1) &lt;&gt; ""),ROW($AY$1:INDIRECT("$AY$"&amp;ROW($AY455)-1)))))</f>
        <v/>
      </c>
      <c r="BN455" s="3" t="str">
        <f t="shared" ca="1" si="37"/>
        <v/>
      </c>
    </row>
    <row r="456" spans="1:66" x14ac:dyDescent="0.45">
      <c r="A456" s="66" t="s">
        <v>75</v>
      </c>
      <c r="B456" s="66" t="s">
        <v>744</v>
      </c>
      <c r="C456" s="66" t="s">
        <v>46</v>
      </c>
      <c r="D456" s="66" t="s">
        <v>714</v>
      </c>
      <c r="E456" s="66" t="s">
        <v>48</v>
      </c>
      <c r="F456" s="56">
        <v>1</v>
      </c>
      <c r="G456" s="2" t="s">
        <v>641</v>
      </c>
      <c r="H456" s="2" t="s">
        <v>50</v>
      </c>
      <c r="I456" s="2">
        <v>39</v>
      </c>
      <c r="J456" s="2" t="s">
        <v>197</v>
      </c>
      <c r="K456" s="2" t="s">
        <v>627</v>
      </c>
      <c r="L456" s="2" t="s">
        <v>53</v>
      </c>
      <c r="M456" s="2" t="s">
        <v>642</v>
      </c>
      <c r="N456" s="2" t="s">
        <v>418</v>
      </c>
      <c r="O456" s="2" t="s">
        <v>496</v>
      </c>
      <c r="P456" s="2" t="s">
        <v>423</v>
      </c>
      <c r="Q456" s="2">
        <v>18</v>
      </c>
      <c r="R456" s="2">
        <f>_xlfn.FLOOR.MATH((((2*VLOOKUP(G456, 'EV and Base'!$A$1:$N$671, 9, FALSE))+$Q456)*$I456)/100)+$I456+10</f>
        <v>130</v>
      </c>
      <c r="S456" s="2">
        <f>_xlfn.FLOOR.MATH((_xlfn.FLOOR.MATH((((2*VLOOKUP($G456, 'EV and Base'!$A$1:$N$671, 10, FALSE))+$Q456)*$I456)/100)+5)*
IF(OR($J456="Lonely", $J456="Brave", $J456="Adamant", $J456="Naughty"), 1.1,
IF(OR($J456="Bold", $J456="Timid", $J456="Modest", $J456="Calm"), 0.9, 1)))</f>
        <v>97</v>
      </c>
      <c r="T456" s="2">
        <f>_xlfn.FLOOR.MATH((_xlfn.FLOOR.MATH((((2*VLOOKUP($G456, 'EV and Base'!$A$1:$N$671, 11, FALSE))+$Q456)*$I456)/100)+5)*
IF(OR($J456="Bold", $J456="Relaxed", $J456="Impish", $J456="Lax"), 1.1,
IF(OR($J456="Lonely", $J456="Hasty", $J456="Mild", $J456="Gentle"), 0.9, 1)))</f>
        <v>66</v>
      </c>
      <c r="U456" s="2">
        <f>_xlfn.FLOOR.MATH((_xlfn.FLOOR.MATH((((2*VLOOKUP($G456, 'EV and Base'!$A$1:$N$671, 12, FALSE))+$Q456)*$I456)/100)+5)*
IF(OR($J456="Modest", $J456="Mild", $J456="Quiet", $J456="Rash"), 1.1,
IF(OR($J456="Adamant", $J456="Impish", $J456="Jolly", $J456="Careful"), 0.9, 1)))</f>
        <v>72</v>
      </c>
      <c r="V456" s="2">
        <f>_xlfn.FLOOR.MATH((_xlfn.FLOOR.MATH((((2*VLOOKUP($G456, 'EV and Base'!$A$1:$N$671, 13, FALSE))+$Q456)*$I456)/100)+5)*
IF(OR($J456="Calm", $J456="Gentle", $J456="Sassy", $J456="Careful"), 1.1,
IF(OR($J456="Naughty", $J456="Lax", $J456="Naive", $J456="Rash"), 0.9, 1)))</f>
        <v>74</v>
      </c>
      <c r="W456" s="2">
        <f>_xlfn.FLOOR.MATH((_xlfn.FLOOR.MATH((((2*VLOOKUP($G456, 'EV and Base'!$A$1:$N$671, 14, FALSE))+$Q456)*$I456)/100)+5)*
IF(OR($J456="Timid", $J456="Hasty", $J456="Jolly", $J456="Naive"), 1.1,
IF(OR($J456="Brave", $J456="Relaxed", $J456="Quiet", $J456="Sassy"), 0.9, 1)))</f>
        <v>51</v>
      </c>
      <c r="X456" s="66">
        <v>3200</v>
      </c>
      <c r="Z456" s="1">
        <v>1</v>
      </c>
      <c r="AA456" s="23" t="str" cm="1">
        <f t="array" aca="1" ref="AA456" ca="1">IF(NOT(ISNUMBER(INDEX($A:$A,LOOKUP(2,1/($A$1:INDIRECT("$A$"&amp;ROW($A456))&lt;&gt;""),ROW($A$1:INDIRECT("$A$"&amp;ROW($A456)))),1))),"",
IF(NOT(ISNUMBER($A456)),$AA455,
IF($AB456&lt;16,"Lillipup",
IF($AB456&lt;32,"Herdier",
"Stoutland"))))</f>
        <v/>
      </c>
      <c r="AB456" s="25" t="str" cm="1">
        <f t="array" aca="1" ref="AB456" ca="1">IF(NOT(ISNUMBER(INDEX($A:$A, LOOKUP(2, 1 / ($A$1:INDIRECT("$A$"&amp;ROW($A456)) &lt;&gt; ""),ROW($A$1:INDIRECT("$A$"&amp;ROW($A456)))), 1))), "",
VLOOKUP($AY456,'Medium-Slow'!$A$1:$B$101,2,TRUE))</f>
        <v/>
      </c>
      <c r="AC456" s="23" t="str" cm="1">
        <f t="array" aca="1" ref="AC456" ca="1">IF(NOT(ISNUMBER(INDEX($A:$A, LOOKUP(2, 1 / ($A$1:INDIRECT("$A$"&amp;ROW($A456)) &lt;&gt; ""),ROW($A$1:INDIRECT("$A$"&amp;ROW($A456)))), 1))), "",
INDEX($AC:$AC, LOOKUP(2, 1 / ($AC$1:INDIRECT("$AC$"&amp;ROW($AC456)-1) &lt;&gt; ""),ROW($AC$1:INDIRECT("$AC$"&amp;ROW($AC456)-1))), 1)+
IF(INDEX($AC:$AC, LOOKUP(2, 1 / ($AC$1:INDIRECT("$AC$"&amp;ROW($AC456)-1) &lt;&gt; ""),ROW($AC$1:INDIRECT("$AC$"&amp;ROW($AC456)-1))), 1)+
INDEX($AD:$AD, LOOKUP(2, 1 / ($AD$1:INDIRECT("$AD$"&amp;ROW($AD456)-1) &lt;&gt; ""),ROW($AD$1:INDIRECT("$AD$"&amp;ROW($AD456)-1))), 1)+
INDEX($AE:$AE, LOOKUP(2, 1 / ($AE$1:INDIRECT("$AE$"&amp;ROW($AE456)-1) &lt;&gt; ""),ROW($AE$1:INDIRECT("$AE$"&amp;ROW($AD456)-1))), 1)+
INDEX($AE:$AF, LOOKUP(2, 1 / ($AF$1:INDIRECT("$AF$"&amp;ROW($AF456)-1) &lt;&gt; ""),ROW($AF$1:INDIRECT("$AF$"&amp;ROW($AD456)-1))), 1)+
INDEX($AG:$AG, LOOKUP(2, 1 / ($AG$1:INDIRECT("$AG$"&amp;ROW($AG456)-1) &lt;&gt; ""),ROW($AG$1:INDIRECT("$AG$"&amp;ROW($AD456)-1))), 1)+
INDEX($AH:$AH, LOOKUP(2, 1 / ($AH$1:INDIRECT("$AH$"&amp;ROW($AH456)-1) &lt;&gt; ""),ROW($AH$1:INDIRECT("$AH$"&amp;ROW($AD456)-1))), 1)&gt;=510,0,
IF(INDEX($AC:$AC, LOOKUP(2, 1 / ($AC$1:INDIRECT("$AC$"&amp;ROW($AC456)-1) &lt;&gt; ""),ROW($AC$1:INDIRECT("$AC$"&amp;ROW($AC456)-1))), 1)&gt;=255,0,
VLOOKUP(INDIRECT("$G$"&amp;LOOKUP(2, 1 / ($AC$1:INDIRECT("$AC$"&amp;ROW($AC456)-1) &lt;&gt; ""),ROW($AC$1:INDIRECT("$AC$"&amp;ROW($AC456)-1)))), 'EV and Base'!$A$1:$N$671, 3, FALSE))))</f>
        <v/>
      </c>
      <c r="AD456" s="2" t="str" cm="1">
        <f t="array" aca="1" ref="AD456" ca="1">IF(NOT(ISNUMBER(INDEX($A:$A, LOOKUP(2, 1 / ($A$1:INDIRECT("$A$"&amp;ROW($A456)) &lt;&gt; ""),ROW($A$1:INDIRECT("$A$"&amp;ROW($A456)))), 1))), "",
INDEX($AD:$AD, LOOKUP(2, 1 / ($AD$1:INDIRECT("$AD$"&amp;ROW($AD456)-1) &lt;&gt; ""),ROW($AD$1:INDIRECT("$AD$"&amp;ROW($AD456)-1))), 1)+
IF(INDEX($AC:$AC, LOOKUP(2, 1 / ($AC$1:INDIRECT("$AC$"&amp;ROW($AC456)-1) &lt;&gt; ""),ROW($AC$1:INDIRECT("$AC$"&amp;ROW($AC456)-1))), 1)+
INDEX($AD:$AD, LOOKUP(2, 1 / ($AD$1:INDIRECT("$AD$"&amp;ROW($AD456)-1) &lt;&gt; ""),ROW($AD$1:INDIRECT("$AD$"&amp;ROW($AD456)-1))), 1)+
INDEX($AE:$AE, LOOKUP(2, 1 / ($AE$1:INDIRECT("$AE$"&amp;ROW($AE456)-1) &lt;&gt; ""),ROW($AE$1:INDIRECT("$AE$"&amp;ROW($AD456)-1))), 1)+
INDEX($AE:$AF, LOOKUP(2, 1 / ($AF$1:INDIRECT("$AF$"&amp;ROW($AF456)-1) &lt;&gt; ""),ROW($AF$1:INDIRECT("$AF$"&amp;ROW($AD456)-1))), 1)+
INDEX($AG:$AG, LOOKUP(2, 1 / ($AG$1:INDIRECT("$AG$"&amp;ROW($AG456)-1) &lt;&gt; ""),ROW($AG$1:INDIRECT("$AG$"&amp;ROW($AD456)-1))), 1)+
INDEX($AH:$AH, LOOKUP(2, 1 / ($AH$1:INDIRECT("$AH$"&amp;ROW($AH456)-1) &lt;&gt; ""),ROW($AH$1:INDIRECT("$AH$"&amp;ROW($AD456)-1))), 1)&gt;=510,0,
IF(INDEX($AD:$AD, LOOKUP(2, 1 / ($AD$1:INDIRECT("$AD$"&amp;ROW($AD456)-1) &lt;&gt; ""),ROW($AD$1:INDIRECT("$AD$"&amp;ROW($AD456)-1))), 1)&gt;=255,0,
VLOOKUP(INDIRECT("$G$"&amp;LOOKUP(2, 1 / ($AD$1:INDIRECT("$AD$"&amp;ROW($AD456)-1) &lt;&gt; ""),ROW($AD$1:INDIRECT("$AD$"&amp;ROW($AD456)-1)))), 'EV and Base'!$A$1:$N$671, 4, FALSE))))</f>
        <v/>
      </c>
      <c r="AE456" s="2" t="str" cm="1">
        <f t="array" aca="1" ref="AE456" ca="1">IF(NOT(ISNUMBER(INDEX($A:$A,LOOKUP(2,1/($A$1:INDIRECT("$A$"&amp;ROW($A456))&lt;&gt;""),ROW($A$1:INDIRECT("$A$"&amp;ROW($A456)))),1))),"",
INDEX($AE:$AE,LOOKUP(2,1/($AE$1:INDIRECT("$AE$"&amp;ROW($AE456)-1)&lt;&gt;""),ROW($AE$1:INDIRECT("$AE$"&amp;ROW($AE456)-1))),1)+
IF(INDEX($AC:$AC,LOOKUP(2,1/($AC$1:INDIRECT("$AC$"&amp;ROW($AC456)-1)&lt;&gt;""),ROW($AC$1:INDIRECT("$AC$"&amp;ROW($AC456)-1))),1)+
INDEX($AD:$AD,LOOKUP(2,1/($AD$1:INDIRECT("$AD$"&amp;ROW($AD456)-1)&lt;&gt;""),ROW($AD$1:INDIRECT("$AD$"&amp;ROW($AD456)-1))),1)+
INDEX($AE:$AE,LOOKUP(2,1/($AE$1:INDIRECT("$AE$"&amp;ROW($AE456)-1)&lt;&gt;""),ROW($AE$1:INDIRECT("$AE$"&amp;ROW($AD456)-1))),1)+
INDEX($AE:$AF,LOOKUP(2,1/($AF$1:INDIRECT("$AF$"&amp;ROW($AF456)-1)&lt;&gt;""),ROW($AF$1:INDIRECT("$AF$"&amp;ROW($AD456)-1))),1)+
INDEX($AG:$AG,LOOKUP(2,1/($AG$1:INDIRECT("$AG$"&amp;ROW($AG456)-1)&lt;&gt;""),ROW($AG$1:INDIRECT("$AG$"&amp;ROW($AD456)-1))),1)+
INDEX($AH:$AH,LOOKUP(2,1/($AH$1:INDIRECT("$AH$"&amp;ROW($AH456)-1)&lt;&gt;""),ROW($AH$1:INDIRECT("$AH$"&amp;ROW($AD456)-1))),1)&gt;=510,0,
IF(INDEX($AE:$AE,LOOKUP(2,1/($AE$1:INDIRECT("$AE$"&amp;ROW($AE456)-1)&lt;&gt;""),ROW($AE$1:INDIRECT("$AE$"&amp;ROW($AE456)-1))),1)&gt;=255,0,
VLOOKUP(INDIRECT("$G$"&amp;LOOKUP(2,1/($AE$1:INDIRECT("$AE$"&amp;ROW($AE456)-1)&lt;&gt;""),ROW($AE$1:INDIRECT("$AE$"&amp;ROW($AE456)-1)))),'EV and Base'!$A$1:$N$671,5,FALSE))))</f>
        <v/>
      </c>
      <c r="AF456" s="2" t="str" cm="1">
        <f t="array" aca="1" ref="AF456" ca="1">IF(NOT(ISNUMBER(INDEX($A:$A, LOOKUP(2, 1 / ($A$1:INDIRECT("$A$"&amp;ROW($A456)) &lt;&gt; ""),ROW($A$1:INDIRECT("$A$"&amp;ROW($A456)))), 1))), "",
INDEX($AF:$AF, LOOKUP(2, 1 / ($AF$1:INDIRECT("$AF$"&amp;ROW($AF456)-1) &lt;&gt; ""),ROW($AF$1:INDIRECT("$AF$"&amp;ROW($AF456)-1))), 1)+
IF(INDEX($AC:$AC, LOOKUP(2, 1 / ($AC$1:INDIRECT("$AC$"&amp;ROW($AC456)-1) &lt;&gt; ""),ROW($AC$1:INDIRECT("$AC$"&amp;ROW($AC456)-1))), 1)+
INDEX($AD:$AD, LOOKUP(2, 1 / ($AD$1:INDIRECT("$AD$"&amp;ROW($AD456)-1) &lt;&gt; ""),ROW($AD$1:INDIRECT("$AD$"&amp;ROW($AD456)-1))), 1)+
INDEX($AE:$AE, LOOKUP(2, 1 / ($AE$1:INDIRECT("$AE$"&amp;ROW($AE456)-1) &lt;&gt; ""),ROW($AE$1:INDIRECT("$AE$"&amp;ROW($AD456)-1))), 1)+
INDEX($AE:$AF, LOOKUP(2, 1 / ($AF$1:INDIRECT("$AF$"&amp;ROW($AF456)-1) &lt;&gt; ""),ROW($AF$1:INDIRECT("$AF$"&amp;ROW($AD456)-1))), 1)+
INDEX($AG:$AG, LOOKUP(2, 1 / ($AG$1:INDIRECT("$AG$"&amp;ROW($AG456)-1) &lt;&gt; ""),ROW($AG$1:INDIRECT("$AG$"&amp;ROW($AD456)-1))), 1)+
INDEX($AH:$AH, LOOKUP(2, 1 / ($AH$1:INDIRECT("$AH$"&amp;ROW($AH456)-1) &lt;&gt; ""),ROW($AH$1:INDIRECT("$AH$"&amp;ROW($AD456)-1))), 1)&gt;=510,0,
IF(INDEX($AF:$AF, LOOKUP(2, 1 / ($AF$1:INDIRECT("$AF$"&amp;ROW($AF456)-1) &lt;&gt; ""),ROW($AF$1:INDIRECT("$AF$"&amp;ROW($AF456)-1))), 1)&gt;=255,0,
VLOOKUP(INDIRECT("$G$"&amp;LOOKUP(2, 1 / ($AF$1:INDIRECT("$AF$"&amp;ROW($AF456)-1) &lt;&gt; ""),ROW($AF$1:INDIRECT("$AF$"&amp;ROW($AF456)-1)))), 'EV and Base'!$A$1:$N$671, 6, FALSE))))</f>
        <v/>
      </c>
      <c r="AG456" s="2" t="str" cm="1">
        <f t="array" aca="1" ref="AG456" ca="1">IF(NOT(ISNUMBER(INDEX($A:$A, LOOKUP(2, 1 / ($A$1:INDIRECT("$A$"&amp;ROW($A456)) &lt;&gt; ""),ROW($A$1:INDIRECT("$A$"&amp;ROW($A456)))), 1))), "",
INDEX($AG:$AG, LOOKUP(2, 1 / ($AG$1:INDIRECT("$AG$"&amp;ROW($AG456)-1) &lt;&gt; ""),ROW($AG$1:INDIRECT("$AG$"&amp;ROW($AG456)-1))), 1)+
IF(INDEX($AC:$AC, LOOKUP(2, 1 / ($AC$1:INDIRECT("$AC$"&amp;ROW($AC456)-1) &lt;&gt; ""),ROW($AC$1:INDIRECT("$AC$"&amp;ROW($AC456)-1))), 1)+
INDEX($AD:$AD, LOOKUP(2, 1 / ($AD$1:INDIRECT("$AD$"&amp;ROW($AD456)-1) &lt;&gt; ""),ROW($AD$1:INDIRECT("$AD$"&amp;ROW($AD456)-1))), 1)+
INDEX($AE:$AE, LOOKUP(2, 1 / ($AE$1:INDIRECT("$AE$"&amp;ROW($AE456)-1) &lt;&gt; ""),ROW($AE$1:INDIRECT("$AE$"&amp;ROW($AD456)-1))), 1)+
INDEX($AE:$AF, LOOKUP(2, 1 / ($AF$1:INDIRECT("$AF$"&amp;ROW($AF456)-1) &lt;&gt; ""),ROW($AF$1:INDIRECT("$AF$"&amp;ROW($AD456)-1))), 1)+
INDEX($AG:$AG, LOOKUP(2, 1 / ($AG$1:INDIRECT("$AG$"&amp;ROW($AG456)-1) &lt;&gt; ""),ROW($AG$1:INDIRECT("$AG$"&amp;ROW($AD456)-1))), 1)+
INDEX($AH:$AH, LOOKUP(2, 1 / ($AH$1:INDIRECT("$AH$"&amp;ROW($AH456)-1) &lt;&gt; ""),ROW($AH$1:INDIRECT("$AH$"&amp;ROW($AD456)-1))), 1)&gt;=510,0,
IF(INDEX($AG:$AG, LOOKUP(2, 1 / ($AG$1:INDIRECT("$AG$"&amp;ROW($AG456)-1) &lt;&gt; ""),ROW($AG$1:INDIRECT("$AG$"&amp;ROW($AG456)-1))), 1)&gt;=255,0,
VLOOKUP(INDIRECT("$G$"&amp;LOOKUP(2, 1 / ($AG$1:INDIRECT("$AG$"&amp;ROW($AG456)-1) &lt;&gt; ""),ROW($AG$1:INDIRECT("$AG$"&amp;ROW($AG456)-1)))), 'EV and Base'!$A$1:$N$671, 7, FALSE))))</f>
        <v/>
      </c>
      <c r="AH456" s="24" t="str" cm="1">
        <f t="array" aca="1" ref="AH456" ca="1">IF(NOT(ISNUMBER(INDEX($A:$A,LOOKUP(2,1/($A$1:INDIRECT("$A$"&amp;ROW($A456))&lt;&gt;""),ROW($A$1:INDIRECT("$A$"&amp;ROW($A456)))),1))),"",
INDEX($AH:$AH,LOOKUP(2,1/($AH$1:INDIRECT("$AH$"&amp;ROW($AH456)-1)&lt;&gt;""),ROW($AH$1:INDIRECT("$AH$"&amp;ROW($AH456)-1))),1)+
IF(INDEX($AC:$AC,LOOKUP(2,1/($AC$1:INDIRECT("$AC$"&amp;ROW($AC456)-1)&lt;&gt;""),ROW($AC$1:INDIRECT("$AC$"&amp;ROW($AC456)-1))),1)+
INDEX($AD:$AD,LOOKUP(2,1/($AD$1:INDIRECT("$AD$"&amp;ROW($AD456)-1)&lt;&gt;""),ROW($AD$1:INDIRECT("$AD$"&amp;ROW($AD456)-1))),1)+
INDEX($AE:$AE,LOOKUP(2,1/($AE$1:INDIRECT("$AE$"&amp;ROW($AE456)-1)&lt;&gt;""),ROW($AE$1:INDIRECT("$AE$"&amp;ROW($AD456)-1))),1)+
INDEX($AE:$AF,LOOKUP(2,1/($AF$1:INDIRECT("$AF$"&amp;ROW($AF456)-1)&lt;&gt;""),ROW($AF$1:INDIRECT("$AF$"&amp;ROW($AD456)-1))),1)+
INDEX($AG:$AG,LOOKUP(2,1/($AG$1:INDIRECT("$AG$"&amp;ROW($AG456)-1)&lt;&gt;""),ROW($AG$1:INDIRECT("$AG$"&amp;ROW($AD456)-1))),1)+
INDEX($AH:$AH,LOOKUP(2,1/($AH$1:INDIRECT("$AH$"&amp;ROW($AH456)-1)&lt;&gt;""),ROW($AH$1:INDIRECT("$AH$"&amp;ROW($AD456)-1))),1)&gt;=510,0,
IF(INDEX($AH:$AH,LOOKUP(2,1/($AH$1:INDIRECT("$AH$"&amp;ROW($AH456)-1)&lt;&gt;""),ROW($AH$1:INDIRECT("$AH$"&amp;ROW($AH456)-1))),1)&gt;=255,0,
VLOOKUP(INDIRECT("$G$"&amp;LOOKUP(2,1/($AH$1:INDIRECT("$AH$"&amp;ROW($AH456)-1)&lt;&gt;""),ROW($AH$1:INDIRECT("$AH$"&amp;ROW($AH456)-1)))),'EV and Base'!$A$1:$N$671,8,FALSE))))</f>
        <v/>
      </c>
      <c r="AI456" s="29" t="str" cm="1">
        <f t="array" aca="1" ref="AI456" ca="1">IF(NOT(ISNUMBER(INDEX($A:$A,LOOKUP(2,1/($A$1:INDIRECT("$A$"&amp;ROW($A456))&lt;&gt;""),ROW($A$1:INDIRECT("$A$"&amp;ROW($A456)))),1))),"",
ROUNDDOWN((((2*VLOOKUP($AA456,'EV and Base'!$A$1:$N$671,9,FALSE))+31+ROUNDDOWN($AC456/4,0))*$AB456)/100,0)+$AB456+10)</f>
        <v/>
      </c>
      <c r="AJ456" s="21" t="str" cm="1">
        <f t="array" aca="1" ref="AJ456" ca="1">IF(NOT(ISNUMBER(INDEX($A:$A, LOOKUP(2, 1 / ($A$1:INDIRECT("$A$"&amp;ROW($A456)) &lt;&gt; ""),ROW($A$1:INDIRECT("$A$"&amp;ROW($A456)))), 1))), "",
ROUNDDOWN((ROUNDDOWN((((2*VLOOKUP($AA456, 'EV and Base'!$A$1:$N$671, 10, FALSE))+31+ROUNDDOWN($AD456/4, 0))*$AB456)/100, 0)+5)*1.1, 0))</f>
        <v/>
      </c>
      <c r="AK456" s="21" t="str" cm="1">
        <f t="array" aca="1" ref="AK456" ca="1">IF(NOT(ISNUMBER(INDEX($A:$A, LOOKUP(2, 1 / ($A$1:INDIRECT("$A$"&amp;ROW($A456)) &lt;&gt; ""),ROW($A$1:INDIRECT("$A$"&amp;ROW($A456)))), 1))), "",
ROUNDDOWN((ROUNDDOWN((((2*VLOOKUP($AA456, 'EV and Base'!$A$1:$N$671, 11, FALSE))+30+ROUNDDOWN($AE456/4, 0))*$AB456)/100, 0)+5), 0)
&amp;"-"&amp;
ROUNDDOWN((ROUNDDOWN((((2*VLOOKUP($AA456, 'EV and Base'!$A$1:$N$671, 11, FALSE))+31+ROUNDDOWN($AE456/4, 0))*$AB456)/100, 0)+5), 0))</f>
        <v/>
      </c>
      <c r="AL456" s="21" t="str" cm="1">
        <f t="array" aca="1" ref="AL456" ca="1">IF(NOT(ISNUMBER(INDEX($A:$A, LOOKUP(2, 1 / ($A$1:INDIRECT("$A$"&amp;ROW($A456)) &lt;&gt; ""),ROW($A$1:INDIRECT("$A$"&amp;ROW($A456)))), 1))), "",
ROUNDDOWN((ROUNDDOWN((((2*VLOOKUP($AA456, 'EV and Base'!$A$1:$N$671, 12, FALSE))+0+ROUNDDOWN($AF456/4, 0))*$AB456)/100, 0)+5)*0.9, 0)
&amp;"-"&amp;
ROUNDDOWN((ROUNDDOWN((((2*VLOOKUP($AA456, 'EV and Base'!$A$1:$N$671, 12, FALSE))+31+ROUNDDOWN($AF456/4, 0))*$AB456)/100, 0)+5)*0.9, 0))</f>
        <v/>
      </c>
      <c r="AM456" s="21" t="str" cm="1">
        <f t="array" aca="1" ref="AM456" ca="1">IF(NOT(ISNUMBER(INDEX($A:$A, LOOKUP(2, 1 / ($A$1:INDIRECT("$A$"&amp;ROW($A456)) &lt;&gt; ""),ROW($A$1:INDIRECT("$A$"&amp;ROW($A456)))), 1))), "",
ROUNDDOWN((ROUNDDOWN((((2*VLOOKUP($AA456, 'EV and Base'!$A$1:$N$671, 13, FALSE))+30+ROUNDDOWN($AG456/4, 0))*$AB456)/100, 0)+5), 0)
&amp;"-"&amp;
ROUNDDOWN((ROUNDDOWN((((2*VLOOKUP($AA456, 'EV and Base'!$A$1:$N$671, 13, FALSE))+31+ROUNDDOWN($AG456/4, 0))*$AB456)/100, 0)+5), 0))</f>
        <v/>
      </c>
      <c r="AN456" s="25" t="str" cm="1">
        <f t="array" aca="1" ref="AN456" ca="1">IF(NOT(ISNUMBER(INDEX($A:$A, LOOKUP(2, 1 / ($A$1:INDIRECT("$A$"&amp;ROW($A456)) &lt;&gt; ""),ROW($A$1:INDIRECT("$A$"&amp;ROW($A456)))), 1))), "",
ROUNDDOWN((ROUNDDOWN((((2*VLOOKUP($AA456, 'EV and Base'!$A$1:$N$671, 14, FALSE))+31+ROUNDDOWN($AH456/4, 0))*$AB456)/100, 0)+5), 0))</f>
        <v/>
      </c>
      <c r="AO456" s="23" t="str" cm="1">
        <f t="array" aca="1" ref="AO456" ca="1">IF(NOT(ISNUMBER(INDEX($A:$A, LOOKUP(2, 1 / ($A$1:INDIRECT("$A$"&amp;ROW($A456)) &lt;&gt; ""),ROW($A$1:INDIRECT("$A$"&amp;ROW($A456)))), 1))), "",
ROUNDDOWN((((2*VLOOKUP($AA456, 'EV and Base'!$A$1:$N$671, 9, FALSE))+31+ROUNDDOWN($AC456/4, 0))*$AB456)/100, 0)+$AB456+10)</f>
        <v/>
      </c>
      <c r="AP456" s="2" t="str" cm="1">
        <f t="array" aca="1" ref="AP456" ca="1">IF(NOT(ISNUMBER(INDEX($A:$A, LOOKUP(2, 1 / ($A$1:INDIRECT("$A$"&amp;ROW($A456)) &lt;&gt; ""),ROW($A$1:INDIRECT("$A$"&amp;ROW($A456)))), 1))), "",
ROUNDDOWN((ROUNDDOWN((((2*VLOOKUP($AA456, 'EV and Base'!$A$1:$N$671, 10, FALSE))+31+ROUNDDOWN($AD456/4, 0))*$AB456)/100, 0)+5)*1.1, 0))</f>
        <v/>
      </c>
      <c r="AQ456" s="2" t="str" cm="1">
        <f t="array" aca="1" ref="AQ456" ca="1">IF(NOT(ISNUMBER(INDEX($A:$A, LOOKUP(2, 1 / ($A$1:INDIRECT("$A$"&amp;ROW($A456)) &lt;&gt; ""),ROW($A$1:INDIRECT("$A$"&amp;ROW($A456)))), 1))), "",
ROUNDDOWN((ROUNDDOWN((((2*VLOOKUP($AA456, 'EV and Base'!$A$1:$N$671, 11, FALSE))+$AV$2+ROUNDDOWN($AE456/4, 0))*$AB456)/100, 0)+5), 0))</f>
        <v/>
      </c>
      <c r="AR456" s="22" t="str" cm="1">
        <f t="array" aca="1" ref="AR456" ca="1">IF(NOT(ISNUMBER(INDEX($A:$A, LOOKUP(2, 1 / ($A$1:INDIRECT("$A$"&amp;ROW($A456)) &lt;&gt; ""),ROW($A$1:INDIRECT("$A$"&amp;ROW($A456)))), 1))), "",
ROUNDDOWN((ROUNDDOWN((((2*VLOOKUP($AA456, 'EV and Base'!$A$1:$N$671, 12, FALSE))+$AW$2+ROUNDDOWN($AF456/4, 0))*$AB456)/100, 0)+5)*0.9, 0))</f>
        <v/>
      </c>
      <c r="AS456" s="2" t="str" cm="1">
        <f t="array" aca="1" ref="AS456" ca="1">IF(NOT(ISNUMBER(INDEX($A:$A, LOOKUP(2, 1 / ($A$1:INDIRECT("$A$"&amp;ROW($A456)) &lt;&gt; ""),ROW($A$1:INDIRECT("$A$"&amp;ROW($A456)))), 1))), "",
ROUNDDOWN((ROUNDDOWN((((2*VLOOKUP($AA456, 'EV and Base'!$A$1:$N$671, 13, FALSE))+$AX$2+ROUNDDOWN($AG456/4, 0))*$AB456)/100, 0)+5), 0))</f>
        <v/>
      </c>
      <c r="AT456" s="24" t="str" cm="1">
        <f t="array" aca="1" ref="AT456" ca="1">IF(NOT(ISNUMBER(INDEX($A:$A, LOOKUP(2, 1 / ($A$1:INDIRECT("$A$"&amp;ROW($A456)) &lt;&gt; ""),ROW($A$1:INDIRECT("$A$"&amp;ROW($A456)))), 1))), "",
ROUNDDOWN((ROUNDDOWN((((2*VLOOKUP($AA456, 'EV and Base'!$A$1:$N$671, 14, FALSE))+31+ROUNDDOWN($AH456/4, 0))*$AB456)/100, 0)+5), 0))</f>
        <v/>
      </c>
      <c r="AU456" s="28">
        <v>255</v>
      </c>
      <c r="AY456" t="str" cm="1">
        <f t="array" aca="1" ref="AY456" ca="1">IF(NOT(ISNUMBER(INDEX($A:$A,LOOKUP(2,1/($A$1:INDIRECT("$A$"&amp;ROW($A456))&lt;&gt;""),ROW($A$1:INDIRECT("$A$"&amp;ROW($A456)))),1))),"",
INDEX($AY:$AY,LOOKUP(2,1/($AY$1:INDIRECT("$AY$"&amp;ROW($AY456)-1)&lt;&gt;""),ROW($AY$1:INDIRECT("$AY$"&amp;ROW($AY456)-1))),1)+$BL456)</f>
        <v/>
      </c>
      <c r="AZ456" s="3" t="str" cm="1">
        <f t="array" aca="1" ref="AZ456" ca="1">IF(NOT(ISNUMBER(INDEX($A:$A, LOOKUP(2, 1 / ($A$1:INDIRECT("$A$"&amp;ROW($A456)) &lt;&gt; ""),ROW($A$1:INDIRECT("$A$"&amp;ROW($A456)))), 1))), "",
VLOOKUP(INDIRECT("$G$"&amp;LOOKUP(2, 1 / ($AY$1:INDIRECT("$AY$"&amp;ROW($AY456)-1) &lt;&gt; ""),ROW($AY$1:INDIRECT("$AY$"&amp;ROW($AY456)-1)))),'EV and Base'!A379:N1049,2,FALSE))</f>
        <v/>
      </c>
      <c r="BA456" s="3" t="str" cm="1">
        <f t="array" aca="1" ref="BA456" ca="1">IF(NOT(ISNUMBER(INDEX($A:$A, LOOKUP(2, 1 / ($A$1:INDIRECT("$A$"&amp;ROW($A456)) &lt;&gt; ""),ROW($A$1:INDIRECT("$A$"&amp;ROW($A456)))), 1))), "",
INDIRECT("$I$"&amp;LOOKUP(2, 1 / ($AY$1:INDIRECT("$AY$"&amp;ROW($AY456)-1) &lt;&gt; ""),ROW($AY$1:INDIRECT("$AY$"&amp;ROW($AY456)-1)))))</f>
        <v/>
      </c>
      <c r="BB456" s="1" t="str" cm="1">
        <f t="array" aca="1" ref="BB456" ca="1">IF(NOT(ISNUMBER(INDEX($A:$A, LOOKUP(2, 1 / ($A$1:INDIRECT("$A$"&amp;ROW($A456)) &lt;&gt; ""),ROW($A$1:INDIRECT("$A$"&amp;ROW($A456)))), 1))), "",
INDIRECT("$AB$"&amp;LOOKUP(2, 1 / ($AY$1:INDIRECT("$AY$"&amp;ROW($AY456)-1) &lt;&gt; ""),ROW($AY$1:INDIRECT("$AY$"&amp;ROW($AY456)-1)))))</f>
        <v/>
      </c>
      <c r="BC456" s="3" t="str" cm="1">
        <f t="array" aca="1" ref="BC456" ca="1">IF(NOT(ISNUMBER(INDEX($A:$A,LOOKUP(2,1/($A$1:INDIRECT("$A$"&amp;ROW($A456))&lt;&gt;""),ROW($A$1:INDIRECT("$A$"&amp;ROW($A456)))),1))),"",
$BA456+$BA456+10)</f>
        <v/>
      </c>
      <c r="BD456" s="3" t="str" cm="1">
        <f t="array" aca="1" ref="BD456" ca="1">IF(NOT(ISNUMBER(INDEX($A:$A,LOOKUP(2,1/($A$1:INDIRECT("$A$"&amp;ROW($A456))&lt;&gt;""),ROW($A$1:INDIRECT("$A$"&amp;ROW($A456)))),1))),"",
$BA456+$BB456+10)</f>
        <v/>
      </c>
      <c r="BE456" s="3" t="str" cm="1">
        <f t="array" aca="1" ref="BE456" ca="1">IF(NOT(ISNUMBER(INDEX($A:$A,LOOKUP(2,1/($A$1:INDIRECT("$A$"&amp;ROW($A456))&lt;&gt;""),ROW($A$1:INDIRECT("$A$"&amp;ROW($A456)))),1))),"",
$BC456*$BC456)</f>
        <v/>
      </c>
      <c r="BF456" s="3" t="str" cm="1">
        <f t="array" aca="1" ref="BF456" ca="1">IF(NOT(ISNUMBER(INDEX($A:$A,LOOKUP(2,1/($A$1:INDIRECT("$A$"&amp;ROW($A456))&lt;&gt;""),ROW($A$1:INDIRECT("$A$"&amp;ROW($A456)))),1))),"",
$BD456*$BD456)</f>
        <v/>
      </c>
      <c r="BG456" s="3" t="str" cm="1">
        <f t="array" aca="1" ref="BG456" ca="1">IF(NOT(ISNUMBER(INDEX($A:$A,LOOKUP(2,1/($A$1:INDIRECT("$A$"&amp;ROW($A456))&lt;&gt;""),ROW($A$1:INDIRECT("$A$"&amp;ROW($A456)))),1))),"",
_xlfn.FLOOR.MATH(1.5*_xlfn.FLOOR.MATH($AZ456*BA456/5)))</f>
        <v/>
      </c>
      <c r="BH456" s="3" t="str" cm="1">
        <f t="array" aca="1" ref="BH456" ca="1">IF(NOT(ISNUMBER(INDEX($A:$A, LOOKUP(2, 1 / ($A$1:INDIRECT("$A$"&amp;ROW($A456)) &lt;&gt; ""),ROW($A$1:INDIRECT("$A$"&amp;ROW($A456)))), 1))), "",
_xlfn.FLOOR.MATH($BG456/IF(OR(INDIRECT("$C$"&amp;LOOKUP(2, 1 / ($AY$1:INDIRECT("$AY$"&amp;ROW($AY456)-1) &lt;&gt; ""),ROW($AY$1:INDIRECT("$AY$"&amp;ROW($AY456)-1))))="Multi",
INDIRECT("$C$"&amp;LOOKUP(2, 1 / ($AY$1:INDIRECT("$AY$"&amp;ROW($AY456)-1) &lt;&gt; ""),ROW($AY$1:INDIRECT("$AY$"&amp;ROW($AY456)-1))))="Double"),2,1)))</f>
        <v/>
      </c>
      <c r="BI456" s="3" t="str" cm="1">
        <f t="array" aca="1" ref="BI456" ca="1">IF(NOT(ISNUMBER(INDEX($A:$A,LOOKUP(2,1/($A$1:INDIRECT("$A$"&amp;ROW($A456))&lt;&gt;""),ROW($A$1:INDIRECT("$A$"&amp;ROW($A456)))),1))),"",
VLOOKUP($BC456,GameFreakSQRT!$A$1:$B$200,2,FALSE))</f>
        <v/>
      </c>
      <c r="BJ456" s="3" t="str" cm="1">
        <f t="array" aca="1" ref="BJ456" ca="1">IF(NOT(ISNUMBER(INDEX($A:$A,LOOKUP(2,1/($A$1:INDIRECT("$A$"&amp;ROW($A456))&lt;&gt;""),ROW($A$1:INDIRECT("$A$"&amp;ROW($A456)))),1))),"",
VLOOKUP($BD456,GameFreakSQRT!$A$1:$B$200,2,FALSE))</f>
        <v/>
      </c>
      <c r="BK456" s="3" t="str" cm="1">
        <f t="array" aca="1" ref="BK456" ca="1">IF(NOT(ISNUMBER(INDEX($A:$A,LOOKUP(2,1/($A$1:INDIRECT("$A$"&amp;ROW($A456))&lt;&gt;""),ROW($A$1:INDIRECT("$A$"&amp;ROW($A456)))),1))),"",
_xlfn.FLOOR.MATH((($BI456*$BE456)*$BH456)/($BJ456*$BF456))+1)</f>
        <v/>
      </c>
      <c r="BL456" s="3" t="str" cm="1">
        <f t="array" aca="1" ref="BL456" ca="1">IF(NOT(ISNUMBER(INDEX($A:$A,LOOKUP(2,1/($A$1:INDIRECT("$A$"&amp;ROW($A456))&lt;&gt;""),ROW($A$1:INDIRECT("$A$"&amp;ROW($A456)))),1))),"",
_xlfn.FLOOR.MATH($BK456*IF(NOT(INDIRECT("$Z$"&amp;LOOKUP(2, 1 / ($AY$1:INDIRECT("$AY$"&amp;ROW($AY456)-1) &lt;&gt; ""),ROW($AY$1:INDIRECT("$AY$"&amp;ROW($AY456)-1))))=""),1.5,1)))</f>
        <v/>
      </c>
      <c r="BM456" s="3" t="str" cm="1">
        <f t="array" aca="1" ref="BM456" ca="1">IF(NOT(ISNUMBER(INDEX($A:$A, LOOKUP(2, 1 / ($A$1:INDIRECT("$A$"&amp;ROW($A456)) &lt;&gt; ""),ROW($A$1:INDIRECT("$A$"&amp;ROW($A456)))), 1))), "",
INDIRECT("$Y$"&amp;LOOKUP(2, 1 / ($AY$1:INDIRECT("$AY$"&amp;ROW($AY456)-1) &lt;&gt; ""),ROW($AY$1:INDIRECT("$AY$"&amp;ROW($AY456)-1)))))</f>
        <v/>
      </c>
      <c r="BN456" s="3" t="str">
        <f t="shared" ca="1" si="37"/>
        <v/>
      </c>
    </row>
    <row r="457" spans="1:66" x14ac:dyDescent="0.45">
      <c r="A457" s="67"/>
      <c r="B457" s="67"/>
      <c r="C457" s="67"/>
      <c r="D457" s="67"/>
      <c r="E457" s="67"/>
      <c r="F457" s="56">
        <v>2</v>
      </c>
      <c r="G457" s="2" t="s">
        <v>745</v>
      </c>
      <c r="H457" s="2" t="s">
        <v>50</v>
      </c>
      <c r="I457" s="2">
        <v>39</v>
      </c>
      <c r="J457" s="2" t="s">
        <v>59</v>
      </c>
      <c r="K457" s="2" t="s">
        <v>373</v>
      </c>
      <c r="L457" s="2" t="s">
        <v>53</v>
      </c>
      <c r="M457" s="2" t="s">
        <v>412</v>
      </c>
      <c r="N457" s="2" t="s">
        <v>746</v>
      </c>
      <c r="O457" s="2" t="s">
        <v>510</v>
      </c>
      <c r="P457" s="2" t="s">
        <v>337</v>
      </c>
      <c r="Q457" s="2">
        <v>18</v>
      </c>
      <c r="R457" s="2">
        <f>_xlfn.FLOOR.MATH((((2*VLOOKUP(G457, 'EV and Base'!$A$1:$N$671, 9, FALSE))+$Q457)*$I457)/100)+$I457+10</f>
        <v>137</v>
      </c>
      <c r="S457" s="2">
        <f>_xlfn.FLOOR.MATH((_xlfn.FLOOR.MATH((((2*VLOOKUP($G457, 'EV and Base'!$A$1:$N$671, 10, FALSE))+$Q457)*$I457)/100)+5)*
IF(OR($J457="Lonely", $J457="Brave", $J457="Adamant", $J457="Naughty"), 1.1,
IF(OR($J457="Bold", $J457="Timid", $J457="Modest", $J457="Calm"), 0.9, 1)))</f>
        <v>78</v>
      </c>
      <c r="T457" s="2">
        <f>_xlfn.FLOOR.MATH((_xlfn.FLOOR.MATH((((2*VLOOKUP($G457, 'EV and Base'!$A$1:$N$671, 11, FALSE))+$Q457)*$I457)/100)+5)*
IF(OR($J457="Bold", $J457="Relaxed", $J457="Impish", $J457="Lax"), 1.1,
IF(OR($J457="Lonely", $J457="Hasty", $J457="Mild", $J457="Gentle"), 0.9, 1)))</f>
        <v>77</v>
      </c>
      <c r="U457" s="2">
        <f>_xlfn.FLOOR.MATH((_xlfn.FLOOR.MATH((((2*VLOOKUP($G457, 'EV and Base'!$A$1:$N$671, 12, FALSE))+$Q457)*$I457)/100)+5)*
IF(OR($J457="Modest", $J457="Mild", $J457="Quiet", $J457="Rash"), 1.1,
IF(OR($J457="Adamant", $J457="Impish", $J457="Jolly", $J457="Careful"), 0.9, 1)))</f>
        <v>70</v>
      </c>
      <c r="V457" s="2">
        <f>_xlfn.FLOOR.MATH((_xlfn.FLOOR.MATH((((2*VLOOKUP($G457, 'EV and Base'!$A$1:$N$671, 13, FALSE))+$Q457)*$I457)/100)+5)*
IF(OR($J457="Calm", $J457="Gentle", $J457="Sassy", $J457="Careful"), 1.1,
IF(OR($J457="Naughty", $J457="Lax", $J457="Naive", $J457="Rash"), 0.9, 1)))</f>
        <v>70</v>
      </c>
      <c r="W457" s="2">
        <f>_xlfn.FLOOR.MATH((_xlfn.FLOOR.MATH((((2*VLOOKUP($G457, 'EV and Base'!$A$1:$N$671, 14, FALSE))+$Q457)*$I457)/100)+5)*
IF(OR($J457="Timid", $J457="Hasty", $J457="Jolly", $J457="Naive"), 1.1,
IF(OR($J457="Brave", $J457="Relaxed", $J457="Quiet", $J457="Sassy"), 0.9, 1)))</f>
        <v>69</v>
      </c>
      <c r="X457" s="67"/>
      <c r="Z457" s="1">
        <v>1</v>
      </c>
      <c r="AA457" s="23" t="str" cm="1">
        <f t="array" aca="1" ref="AA457" ca="1">IF(NOT(ISNUMBER(INDEX($A:$A,LOOKUP(2,1/($A$1:INDIRECT("$A$"&amp;ROW($A457))&lt;&gt;""),ROW($A$1:INDIRECT("$A$"&amp;ROW($A457)))),1))),"",
IF(NOT(ISNUMBER($A457)),$AA456,
IF($AB457&lt;16,"Lillipup",
IF($AB457&lt;32,"Herdier",
"Stoutland"))))</f>
        <v/>
      </c>
      <c r="AB457" s="25" t="str" cm="1">
        <f t="array" aca="1" ref="AB457" ca="1">IF(NOT(ISNUMBER(INDEX($A:$A, LOOKUP(2, 1 / ($A$1:INDIRECT("$A$"&amp;ROW($A457)) &lt;&gt; ""),ROW($A$1:INDIRECT("$A$"&amp;ROW($A457)))), 1))), "",
VLOOKUP($AY457,'Medium-Slow'!$A$1:$B$101,2,TRUE))</f>
        <v/>
      </c>
      <c r="AC457" s="23" t="str" cm="1">
        <f t="array" aca="1" ref="AC457" ca="1">IF(NOT(ISNUMBER(INDEX($A:$A, LOOKUP(2, 1 / ($A$1:INDIRECT("$A$"&amp;ROW($A457)) &lt;&gt; ""),ROW($A$1:INDIRECT("$A$"&amp;ROW($A457)))), 1))), "",
INDEX($AC:$AC, LOOKUP(2, 1 / ($AC$1:INDIRECT("$AC$"&amp;ROW($AC457)-1) &lt;&gt; ""),ROW($AC$1:INDIRECT("$AC$"&amp;ROW($AC457)-1))), 1)+
IF(INDEX($AC:$AC, LOOKUP(2, 1 / ($AC$1:INDIRECT("$AC$"&amp;ROW($AC457)-1) &lt;&gt; ""),ROW($AC$1:INDIRECT("$AC$"&amp;ROW($AC457)-1))), 1)+
INDEX($AD:$AD, LOOKUP(2, 1 / ($AD$1:INDIRECT("$AD$"&amp;ROW($AD457)-1) &lt;&gt; ""),ROW($AD$1:INDIRECT("$AD$"&amp;ROW($AD457)-1))), 1)+
INDEX($AE:$AE, LOOKUP(2, 1 / ($AE$1:INDIRECT("$AE$"&amp;ROW($AE457)-1) &lt;&gt; ""),ROW($AE$1:INDIRECT("$AE$"&amp;ROW($AD457)-1))), 1)+
INDEX($AE:$AF, LOOKUP(2, 1 / ($AF$1:INDIRECT("$AF$"&amp;ROW($AF457)-1) &lt;&gt; ""),ROW($AF$1:INDIRECT("$AF$"&amp;ROW($AD457)-1))), 1)+
INDEX($AG:$AG, LOOKUP(2, 1 / ($AG$1:INDIRECT("$AG$"&amp;ROW($AG457)-1) &lt;&gt; ""),ROW($AG$1:INDIRECT("$AG$"&amp;ROW($AD457)-1))), 1)+
INDEX($AH:$AH, LOOKUP(2, 1 / ($AH$1:INDIRECT("$AH$"&amp;ROW($AH457)-1) &lt;&gt; ""),ROW($AH$1:INDIRECT("$AH$"&amp;ROW($AD457)-1))), 1)&gt;=510,0,
IF(INDEX($AC:$AC, LOOKUP(2, 1 / ($AC$1:INDIRECT("$AC$"&amp;ROW($AC457)-1) &lt;&gt; ""),ROW($AC$1:INDIRECT("$AC$"&amp;ROW($AC457)-1))), 1)&gt;=255,0,
VLOOKUP(INDIRECT("$G$"&amp;LOOKUP(2, 1 / ($AC$1:INDIRECT("$AC$"&amp;ROW($AC457)-1) &lt;&gt; ""),ROW($AC$1:INDIRECT("$AC$"&amp;ROW($AC457)-1)))), 'EV and Base'!$A$1:$N$671, 3, FALSE))))</f>
        <v/>
      </c>
      <c r="AD457" s="2" t="str" cm="1">
        <f t="array" aca="1" ref="AD457" ca="1">IF(NOT(ISNUMBER(INDEX($A:$A, LOOKUP(2, 1 / ($A$1:INDIRECT("$A$"&amp;ROW($A457)) &lt;&gt; ""),ROW($A$1:INDIRECT("$A$"&amp;ROW($A457)))), 1))), "",
INDEX($AD:$AD, LOOKUP(2, 1 / ($AD$1:INDIRECT("$AD$"&amp;ROW($AD457)-1) &lt;&gt; ""),ROW($AD$1:INDIRECT("$AD$"&amp;ROW($AD457)-1))), 1)+
IF(INDEX($AC:$AC, LOOKUP(2, 1 / ($AC$1:INDIRECT("$AC$"&amp;ROW($AC457)-1) &lt;&gt; ""),ROW($AC$1:INDIRECT("$AC$"&amp;ROW($AC457)-1))), 1)+
INDEX($AD:$AD, LOOKUP(2, 1 / ($AD$1:INDIRECT("$AD$"&amp;ROW($AD457)-1) &lt;&gt; ""),ROW($AD$1:INDIRECT("$AD$"&amp;ROW($AD457)-1))), 1)+
INDEX($AE:$AE, LOOKUP(2, 1 / ($AE$1:INDIRECT("$AE$"&amp;ROW($AE457)-1) &lt;&gt; ""),ROW($AE$1:INDIRECT("$AE$"&amp;ROW($AD457)-1))), 1)+
INDEX($AE:$AF, LOOKUP(2, 1 / ($AF$1:INDIRECT("$AF$"&amp;ROW($AF457)-1) &lt;&gt; ""),ROW($AF$1:INDIRECT("$AF$"&amp;ROW($AD457)-1))), 1)+
INDEX($AG:$AG, LOOKUP(2, 1 / ($AG$1:INDIRECT("$AG$"&amp;ROW($AG457)-1) &lt;&gt; ""),ROW($AG$1:INDIRECT("$AG$"&amp;ROW($AD457)-1))), 1)+
INDEX($AH:$AH, LOOKUP(2, 1 / ($AH$1:INDIRECT("$AH$"&amp;ROW($AH457)-1) &lt;&gt; ""),ROW($AH$1:INDIRECT("$AH$"&amp;ROW($AD457)-1))), 1)&gt;=510,0,
IF(INDEX($AD:$AD, LOOKUP(2, 1 / ($AD$1:INDIRECT("$AD$"&amp;ROW($AD457)-1) &lt;&gt; ""),ROW($AD$1:INDIRECT("$AD$"&amp;ROW($AD457)-1))), 1)&gt;=255,0,
VLOOKUP(INDIRECT("$G$"&amp;LOOKUP(2, 1 / ($AD$1:INDIRECT("$AD$"&amp;ROW($AD457)-1) &lt;&gt; ""),ROW($AD$1:INDIRECT("$AD$"&amp;ROW($AD457)-1)))), 'EV and Base'!$A$1:$N$671, 4, FALSE))))</f>
        <v/>
      </c>
      <c r="AE457" s="2" t="str" cm="1">
        <f t="array" aca="1" ref="AE457" ca="1">IF(NOT(ISNUMBER(INDEX($A:$A,LOOKUP(2,1/($A$1:INDIRECT("$A$"&amp;ROW($A457))&lt;&gt;""),ROW($A$1:INDIRECT("$A$"&amp;ROW($A457)))),1))),"",
INDEX($AE:$AE,LOOKUP(2,1/($AE$1:INDIRECT("$AE$"&amp;ROW($AE457)-1)&lt;&gt;""),ROW($AE$1:INDIRECT("$AE$"&amp;ROW($AE457)-1))),1)+
IF(INDEX($AC:$AC,LOOKUP(2,1/($AC$1:INDIRECT("$AC$"&amp;ROW($AC457)-1)&lt;&gt;""),ROW($AC$1:INDIRECT("$AC$"&amp;ROW($AC457)-1))),1)+
INDEX($AD:$AD,LOOKUP(2,1/($AD$1:INDIRECT("$AD$"&amp;ROW($AD457)-1)&lt;&gt;""),ROW($AD$1:INDIRECT("$AD$"&amp;ROW($AD457)-1))),1)+
INDEX($AE:$AE,LOOKUP(2,1/($AE$1:INDIRECT("$AE$"&amp;ROW($AE457)-1)&lt;&gt;""),ROW($AE$1:INDIRECT("$AE$"&amp;ROW($AD457)-1))),1)+
INDEX($AE:$AF,LOOKUP(2,1/($AF$1:INDIRECT("$AF$"&amp;ROW($AF457)-1)&lt;&gt;""),ROW($AF$1:INDIRECT("$AF$"&amp;ROW($AD457)-1))),1)+
INDEX($AG:$AG,LOOKUP(2,1/($AG$1:INDIRECT("$AG$"&amp;ROW($AG457)-1)&lt;&gt;""),ROW($AG$1:INDIRECT("$AG$"&amp;ROW($AD457)-1))),1)+
INDEX($AH:$AH,LOOKUP(2,1/($AH$1:INDIRECT("$AH$"&amp;ROW($AH457)-1)&lt;&gt;""),ROW($AH$1:INDIRECT("$AH$"&amp;ROW($AD457)-1))),1)&gt;=510,0,
IF(INDEX($AE:$AE,LOOKUP(2,1/($AE$1:INDIRECT("$AE$"&amp;ROW($AE457)-1)&lt;&gt;""),ROW($AE$1:INDIRECT("$AE$"&amp;ROW($AE457)-1))),1)&gt;=255,0,
VLOOKUP(INDIRECT("$G$"&amp;LOOKUP(2,1/($AE$1:INDIRECT("$AE$"&amp;ROW($AE457)-1)&lt;&gt;""),ROW($AE$1:INDIRECT("$AE$"&amp;ROW($AE457)-1)))),'EV and Base'!$A$1:$N$671,5,FALSE))))</f>
        <v/>
      </c>
      <c r="AF457" s="2" t="str" cm="1">
        <f t="array" aca="1" ref="AF457" ca="1">IF(NOT(ISNUMBER(INDEX($A:$A, LOOKUP(2, 1 / ($A$1:INDIRECT("$A$"&amp;ROW($A457)) &lt;&gt; ""),ROW($A$1:INDIRECT("$A$"&amp;ROW($A457)))), 1))), "",
INDEX($AF:$AF, LOOKUP(2, 1 / ($AF$1:INDIRECT("$AF$"&amp;ROW($AF457)-1) &lt;&gt; ""),ROW($AF$1:INDIRECT("$AF$"&amp;ROW($AF457)-1))), 1)+
IF(INDEX($AC:$AC, LOOKUP(2, 1 / ($AC$1:INDIRECT("$AC$"&amp;ROW($AC457)-1) &lt;&gt; ""),ROW($AC$1:INDIRECT("$AC$"&amp;ROW($AC457)-1))), 1)+
INDEX($AD:$AD, LOOKUP(2, 1 / ($AD$1:INDIRECT("$AD$"&amp;ROW($AD457)-1) &lt;&gt; ""),ROW($AD$1:INDIRECT("$AD$"&amp;ROW($AD457)-1))), 1)+
INDEX($AE:$AE, LOOKUP(2, 1 / ($AE$1:INDIRECT("$AE$"&amp;ROW($AE457)-1) &lt;&gt; ""),ROW($AE$1:INDIRECT("$AE$"&amp;ROW($AD457)-1))), 1)+
INDEX($AE:$AF, LOOKUP(2, 1 / ($AF$1:INDIRECT("$AF$"&amp;ROW($AF457)-1) &lt;&gt; ""),ROW($AF$1:INDIRECT("$AF$"&amp;ROW($AD457)-1))), 1)+
INDEX($AG:$AG, LOOKUP(2, 1 / ($AG$1:INDIRECT("$AG$"&amp;ROW($AG457)-1) &lt;&gt; ""),ROW($AG$1:INDIRECT("$AG$"&amp;ROW($AD457)-1))), 1)+
INDEX($AH:$AH, LOOKUP(2, 1 / ($AH$1:INDIRECT("$AH$"&amp;ROW($AH457)-1) &lt;&gt; ""),ROW($AH$1:INDIRECT("$AH$"&amp;ROW($AD457)-1))), 1)&gt;=510,0,
IF(INDEX($AF:$AF, LOOKUP(2, 1 / ($AF$1:INDIRECT("$AF$"&amp;ROW($AF457)-1) &lt;&gt; ""),ROW($AF$1:INDIRECT("$AF$"&amp;ROW($AF457)-1))), 1)&gt;=255,0,
VLOOKUP(INDIRECT("$G$"&amp;LOOKUP(2, 1 / ($AF$1:INDIRECT("$AF$"&amp;ROW($AF457)-1) &lt;&gt; ""),ROW($AF$1:INDIRECT("$AF$"&amp;ROW($AF457)-1)))), 'EV and Base'!$A$1:$N$671, 6, FALSE))))</f>
        <v/>
      </c>
      <c r="AG457" s="2" t="str" cm="1">
        <f t="array" aca="1" ref="AG457" ca="1">IF(NOT(ISNUMBER(INDEX($A:$A, LOOKUP(2, 1 / ($A$1:INDIRECT("$A$"&amp;ROW($A457)) &lt;&gt; ""),ROW($A$1:INDIRECT("$A$"&amp;ROW($A457)))), 1))), "",
INDEX($AG:$AG, LOOKUP(2, 1 / ($AG$1:INDIRECT("$AG$"&amp;ROW($AG457)-1) &lt;&gt; ""),ROW($AG$1:INDIRECT("$AG$"&amp;ROW($AG457)-1))), 1)+
IF(INDEX($AC:$AC, LOOKUP(2, 1 / ($AC$1:INDIRECT("$AC$"&amp;ROW($AC457)-1) &lt;&gt; ""),ROW($AC$1:INDIRECT("$AC$"&amp;ROW($AC457)-1))), 1)+
INDEX($AD:$AD, LOOKUP(2, 1 / ($AD$1:INDIRECT("$AD$"&amp;ROW($AD457)-1) &lt;&gt; ""),ROW($AD$1:INDIRECT("$AD$"&amp;ROW($AD457)-1))), 1)+
INDEX($AE:$AE, LOOKUP(2, 1 / ($AE$1:INDIRECT("$AE$"&amp;ROW($AE457)-1) &lt;&gt; ""),ROW($AE$1:INDIRECT("$AE$"&amp;ROW($AD457)-1))), 1)+
INDEX($AE:$AF, LOOKUP(2, 1 / ($AF$1:INDIRECT("$AF$"&amp;ROW($AF457)-1) &lt;&gt; ""),ROW($AF$1:INDIRECT("$AF$"&amp;ROW($AD457)-1))), 1)+
INDEX($AG:$AG, LOOKUP(2, 1 / ($AG$1:INDIRECT("$AG$"&amp;ROW($AG457)-1) &lt;&gt; ""),ROW($AG$1:INDIRECT("$AG$"&amp;ROW($AD457)-1))), 1)+
INDEX($AH:$AH, LOOKUP(2, 1 / ($AH$1:INDIRECT("$AH$"&amp;ROW($AH457)-1) &lt;&gt; ""),ROW($AH$1:INDIRECT("$AH$"&amp;ROW($AD457)-1))), 1)&gt;=510,0,
IF(INDEX($AG:$AG, LOOKUP(2, 1 / ($AG$1:INDIRECT("$AG$"&amp;ROW($AG457)-1) &lt;&gt; ""),ROW($AG$1:INDIRECT("$AG$"&amp;ROW($AG457)-1))), 1)&gt;=255,0,
VLOOKUP(INDIRECT("$G$"&amp;LOOKUP(2, 1 / ($AG$1:INDIRECT("$AG$"&amp;ROW($AG457)-1) &lt;&gt; ""),ROW($AG$1:INDIRECT("$AG$"&amp;ROW($AG457)-1)))), 'EV and Base'!$A$1:$N$671, 7, FALSE))))</f>
        <v/>
      </c>
      <c r="AH457" s="24" t="str" cm="1">
        <f t="array" aca="1" ref="AH457" ca="1">IF(NOT(ISNUMBER(INDEX($A:$A,LOOKUP(2,1/($A$1:INDIRECT("$A$"&amp;ROW($A457))&lt;&gt;""),ROW($A$1:INDIRECT("$A$"&amp;ROW($A457)))),1))),"",
INDEX($AH:$AH,LOOKUP(2,1/($AH$1:INDIRECT("$AH$"&amp;ROW($AH457)-1)&lt;&gt;""),ROW($AH$1:INDIRECT("$AH$"&amp;ROW($AH457)-1))),1)+
IF(INDEX($AC:$AC,LOOKUP(2,1/($AC$1:INDIRECT("$AC$"&amp;ROW($AC457)-1)&lt;&gt;""),ROW($AC$1:INDIRECT("$AC$"&amp;ROW($AC457)-1))),1)+
INDEX($AD:$AD,LOOKUP(2,1/($AD$1:INDIRECT("$AD$"&amp;ROW($AD457)-1)&lt;&gt;""),ROW($AD$1:INDIRECT("$AD$"&amp;ROW($AD457)-1))),1)+
INDEX($AE:$AE,LOOKUP(2,1/($AE$1:INDIRECT("$AE$"&amp;ROW($AE457)-1)&lt;&gt;""),ROW($AE$1:INDIRECT("$AE$"&amp;ROW($AD457)-1))),1)+
INDEX($AE:$AF,LOOKUP(2,1/($AF$1:INDIRECT("$AF$"&amp;ROW($AF457)-1)&lt;&gt;""),ROW($AF$1:INDIRECT("$AF$"&amp;ROW($AD457)-1))),1)+
INDEX($AG:$AG,LOOKUP(2,1/($AG$1:INDIRECT("$AG$"&amp;ROW($AG457)-1)&lt;&gt;""),ROW($AG$1:INDIRECT("$AG$"&amp;ROW($AD457)-1))),1)+
INDEX($AH:$AH,LOOKUP(2,1/($AH$1:INDIRECT("$AH$"&amp;ROW($AH457)-1)&lt;&gt;""),ROW($AH$1:INDIRECT("$AH$"&amp;ROW($AD457)-1))),1)&gt;=510,0,
IF(INDEX($AH:$AH,LOOKUP(2,1/($AH$1:INDIRECT("$AH$"&amp;ROW($AH457)-1)&lt;&gt;""),ROW($AH$1:INDIRECT("$AH$"&amp;ROW($AH457)-1))),1)&gt;=255,0,
VLOOKUP(INDIRECT("$G$"&amp;LOOKUP(2,1/($AH$1:INDIRECT("$AH$"&amp;ROW($AH457)-1)&lt;&gt;""),ROW($AH$1:INDIRECT("$AH$"&amp;ROW($AH457)-1)))),'EV and Base'!$A$1:$N$671,8,FALSE))))</f>
        <v/>
      </c>
      <c r="AI457" s="29" t="str" cm="1">
        <f t="array" aca="1" ref="AI457" ca="1">IF(NOT(ISNUMBER(INDEX($A:$A,LOOKUP(2,1/($A$1:INDIRECT("$A$"&amp;ROW($A457))&lt;&gt;""),ROW($A$1:INDIRECT("$A$"&amp;ROW($A457)))),1))),"",
ROUNDDOWN((((2*VLOOKUP($AA457,'EV and Base'!$A$1:$N$671,9,FALSE))+31+ROUNDDOWN($AC457/4,0))*$AB457)/100,0)+$AB457+10)</f>
        <v/>
      </c>
      <c r="AJ457" s="21" t="str" cm="1">
        <f t="array" aca="1" ref="AJ457" ca="1">IF(NOT(ISNUMBER(INDEX($A:$A, LOOKUP(2, 1 / ($A$1:INDIRECT("$A$"&amp;ROW($A457)) &lt;&gt; ""),ROW($A$1:INDIRECT("$A$"&amp;ROW($A457)))), 1))), "",
ROUNDDOWN((ROUNDDOWN((((2*VLOOKUP($AA457, 'EV and Base'!$A$1:$N$671, 10, FALSE))+31+ROUNDDOWN($AD457/4, 0))*$AB457)/100, 0)+5)*1.1, 0))</f>
        <v/>
      </c>
      <c r="AK457" s="21" t="str" cm="1">
        <f t="array" aca="1" ref="AK457" ca="1">IF(NOT(ISNUMBER(INDEX($A:$A, LOOKUP(2, 1 / ($A$1:INDIRECT("$A$"&amp;ROW($A457)) &lt;&gt; ""),ROW($A$1:INDIRECT("$A$"&amp;ROW($A457)))), 1))), "",
ROUNDDOWN((ROUNDDOWN((((2*VLOOKUP($AA457, 'EV and Base'!$A$1:$N$671, 11, FALSE))+30+ROUNDDOWN($AE457/4, 0))*$AB457)/100, 0)+5), 0)
&amp;"-"&amp;
ROUNDDOWN((ROUNDDOWN((((2*VLOOKUP($AA457, 'EV and Base'!$A$1:$N$671, 11, FALSE))+31+ROUNDDOWN($AE457/4, 0))*$AB457)/100, 0)+5), 0))</f>
        <v/>
      </c>
      <c r="AL457" s="21" t="str" cm="1">
        <f t="array" aca="1" ref="AL457" ca="1">IF(NOT(ISNUMBER(INDEX($A:$A, LOOKUP(2, 1 / ($A$1:INDIRECT("$A$"&amp;ROW($A457)) &lt;&gt; ""),ROW($A$1:INDIRECT("$A$"&amp;ROW($A457)))), 1))), "",
ROUNDDOWN((ROUNDDOWN((((2*VLOOKUP($AA457, 'EV and Base'!$A$1:$N$671, 12, FALSE))+0+ROUNDDOWN($AF457/4, 0))*$AB457)/100, 0)+5)*0.9, 0)
&amp;"-"&amp;
ROUNDDOWN((ROUNDDOWN((((2*VLOOKUP($AA457, 'EV and Base'!$A$1:$N$671, 12, FALSE))+31+ROUNDDOWN($AF457/4, 0))*$AB457)/100, 0)+5)*0.9, 0))</f>
        <v/>
      </c>
      <c r="AM457" s="21" t="str" cm="1">
        <f t="array" aca="1" ref="AM457" ca="1">IF(NOT(ISNUMBER(INDEX($A:$A, LOOKUP(2, 1 / ($A$1:INDIRECT("$A$"&amp;ROW($A457)) &lt;&gt; ""),ROW($A$1:INDIRECT("$A$"&amp;ROW($A457)))), 1))), "",
ROUNDDOWN((ROUNDDOWN((((2*VLOOKUP($AA457, 'EV and Base'!$A$1:$N$671, 13, FALSE))+30+ROUNDDOWN($AG457/4, 0))*$AB457)/100, 0)+5), 0)
&amp;"-"&amp;
ROUNDDOWN((ROUNDDOWN((((2*VLOOKUP($AA457, 'EV and Base'!$A$1:$N$671, 13, FALSE))+31+ROUNDDOWN($AG457/4, 0))*$AB457)/100, 0)+5), 0))</f>
        <v/>
      </c>
      <c r="AN457" s="25" t="str" cm="1">
        <f t="array" aca="1" ref="AN457" ca="1">IF(NOT(ISNUMBER(INDEX($A:$A, LOOKUP(2, 1 / ($A$1:INDIRECT("$A$"&amp;ROW($A457)) &lt;&gt; ""),ROW($A$1:INDIRECT("$A$"&amp;ROW($A457)))), 1))), "",
ROUNDDOWN((ROUNDDOWN((((2*VLOOKUP($AA457, 'EV and Base'!$A$1:$N$671, 14, FALSE))+31+ROUNDDOWN($AH457/4, 0))*$AB457)/100, 0)+5), 0))</f>
        <v/>
      </c>
      <c r="AO457" s="23" t="str" cm="1">
        <f t="array" aca="1" ref="AO457" ca="1">IF(NOT(ISNUMBER(INDEX($A:$A, LOOKUP(2, 1 / ($A$1:INDIRECT("$A$"&amp;ROW($A457)) &lt;&gt; ""),ROW($A$1:INDIRECT("$A$"&amp;ROW($A457)))), 1))), "",
ROUNDDOWN((((2*VLOOKUP($AA457, 'EV and Base'!$A$1:$N$671, 9, FALSE))+31+ROUNDDOWN($AC457/4, 0))*$AB457)/100, 0)+$AB457+10)</f>
        <v/>
      </c>
      <c r="AP457" s="2" t="str" cm="1">
        <f t="array" aca="1" ref="AP457" ca="1">IF(NOT(ISNUMBER(INDEX($A:$A, LOOKUP(2, 1 / ($A$1:INDIRECT("$A$"&amp;ROW($A457)) &lt;&gt; ""),ROW($A$1:INDIRECT("$A$"&amp;ROW($A457)))), 1))), "",
ROUNDDOWN((ROUNDDOWN((((2*VLOOKUP($AA457, 'EV and Base'!$A$1:$N$671, 10, FALSE))+31+ROUNDDOWN($AD457/4, 0))*$AB457)/100, 0)+5)*1.1, 0))</f>
        <v/>
      </c>
      <c r="AQ457" s="2" t="str" cm="1">
        <f t="array" aca="1" ref="AQ457" ca="1">IF(NOT(ISNUMBER(INDEX($A:$A, LOOKUP(2, 1 / ($A$1:INDIRECT("$A$"&amp;ROW($A457)) &lt;&gt; ""),ROW($A$1:INDIRECT("$A$"&amp;ROW($A457)))), 1))), "",
ROUNDDOWN((ROUNDDOWN((((2*VLOOKUP($AA457, 'EV and Base'!$A$1:$N$671, 11, FALSE))+$AV$2+ROUNDDOWN($AE457/4, 0))*$AB457)/100, 0)+5), 0))</f>
        <v/>
      </c>
      <c r="AR457" s="22" t="str" cm="1">
        <f t="array" aca="1" ref="AR457" ca="1">IF(NOT(ISNUMBER(INDEX($A:$A, LOOKUP(2, 1 / ($A$1:INDIRECT("$A$"&amp;ROW($A457)) &lt;&gt; ""),ROW($A$1:INDIRECT("$A$"&amp;ROW($A457)))), 1))), "",
ROUNDDOWN((ROUNDDOWN((((2*VLOOKUP($AA457, 'EV and Base'!$A$1:$N$671, 12, FALSE))+$AW$2+ROUNDDOWN($AF457/4, 0))*$AB457)/100, 0)+5)*0.9, 0))</f>
        <v/>
      </c>
      <c r="AS457" s="2" t="str" cm="1">
        <f t="array" aca="1" ref="AS457" ca="1">IF(NOT(ISNUMBER(INDEX($A:$A, LOOKUP(2, 1 / ($A$1:INDIRECT("$A$"&amp;ROW($A457)) &lt;&gt; ""),ROW($A$1:INDIRECT("$A$"&amp;ROW($A457)))), 1))), "",
ROUNDDOWN((ROUNDDOWN((((2*VLOOKUP($AA457, 'EV and Base'!$A$1:$N$671, 13, FALSE))+$AX$2+ROUNDDOWN($AG457/4, 0))*$AB457)/100, 0)+5), 0))</f>
        <v/>
      </c>
      <c r="AT457" s="24" t="str" cm="1">
        <f t="array" aca="1" ref="AT457" ca="1">IF(NOT(ISNUMBER(INDEX($A:$A, LOOKUP(2, 1 / ($A$1:INDIRECT("$A$"&amp;ROW($A457)) &lt;&gt; ""),ROW($A$1:INDIRECT("$A$"&amp;ROW($A457)))), 1))), "",
ROUNDDOWN((ROUNDDOWN((((2*VLOOKUP($AA457, 'EV and Base'!$A$1:$N$671, 14, FALSE))+31+ROUNDDOWN($AH457/4, 0))*$AB457)/100, 0)+5), 0))</f>
        <v/>
      </c>
      <c r="AU457" s="28">
        <v>255</v>
      </c>
      <c r="AY457" t="str" cm="1">
        <f t="array" aca="1" ref="AY457" ca="1">IF(NOT(ISNUMBER(INDEX($A:$A,LOOKUP(2,1/($A$1:INDIRECT("$A$"&amp;ROW($A457))&lt;&gt;""),ROW($A$1:INDIRECT("$A$"&amp;ROW($A457)))),1))),"",
INDEX($AY:$AY,LOOKUP(2,1/($AY$1:INDIRECT("$AY$"&amp;ROW($AY457)-1)&lt;&gt;""),ROW($AY$1:INDIRECT("$AY$"&amp;ROW($AY457)-1))),1)+$BL457)</f>
        <v/>
      </c>
      <c r="AZ457" s="3" t="str" cm="1">
        <f t="array" aca="1" ref="AZ457" ca="1">IF(NOT(ISNUMBER(INDEX($A:$A, LOOKUP(2, 1 / ($A$1:INDIRECT("$A$"&amp;ROW($A457)) &lt;&gt; ""),ROW($A$1:INDIRECT("$A$"&amp;ROW($A457)))), 1))), "",
VLOOKUP(INDIRECT("$G$"&amp;LOOKUP(2, 1 / ($AY$1:INDIRECT("$AY$"&amp;ROW($AY457)-1) &lt;&gt; ""),ROW($AY$1:INDIRECT("$AY$"&amp;ROW($AY457)-1)))),'EV and Base'!A380:N1050,2,FALSE))</f>
        <v/>
      </c>
      <c r="BA457" s="3" t="str" cm="1">
        <f t="array" aca="1" ref="BA457" ca="1">IF(NOT(ISNUMBER(INDEX($A:$A, LOOKUP(2, 1 / ($A$1:INDIRECT("$A$"&amp;ROW($A457)) &lt;&gt; ""),ROW($A$1:INDIRECT("$A$"&amp;ROW($A457)))), 1))), "",
INDIRECT("$I$"&amp;LOOKUP(2, 1 / ($AY$1:INDIRECT("$AY$"&amp;ROW($AY457)-1) &lt;&gt; ""),ROW($AY$1:INDIRECT("$AY$"&amp;ROW($AY457)-1)))))</f>
        <v/>
      </c>
      <c r="BB457" s="1" t="str" cm="1">
        <f t="array" aca="1" ref="BB457" ca="1">IF(NOT(ISNUMBER(INDEX($A:$A, LOOKUP(2, 1 / ($A$1:INDIRECT("$A$"&amp;ROW($A457)) &lt;&gt; ""),ROW($A$1:INDIRECT("$A$"&amp;ROW($A457)))), 1))), "",
INDIRECT("$AB$"&amp;LOOKUP(2, 1 / ($AY$1:INDIRECT("$AY$"&amp;ROW($AY457)-1) &lt;&gt; ""),ROW($AY$1:INDIRECT("$AY$"&amp;ROW($AY457)-1)))))</f>
        <v/>
      </c>
      <c r="BC457" s="3" t="str" cm="1">
        <f t="array" aca="1" ref="BC457" ca="1">IF(NOT(ISNUMBER(INDEX($A:$A,LOOKUP(2,1/($A$1:INDIRECT("$A$"&amp;ROW($A457))&lt;&gt;""),ROW($A$1:INDIRECT("$A$"&amp;ROW($A457)))),1))),"",
$BA457+$BA457+10)</f>
        <v/>
      </c>
      <c r="BD457" s="3" t="str" cm="1">
        <f t="array" aca="1" ref="BD457" ca="1">IF(NOT(ISNUMBER(INDEX($A:$A,LOOKUP(2,1/($A$1:INDIRECT("$A$"&amp;ROW($A457))&lt;&gt;""),ROW($A$1:INDIRECT("$A$"&amp;ROW($A457)))),1))),"",
$BA457+$BB457+10)</f>
        <v/>
      </c>
      <c r="BE457" s="3" t="str" cm="1">
        <f t="array" aca="1" ref="BE457" ca="1">IF(NOT(ISNUMBER(INDEX($A:$A,LOOKUP(2,1/($A$1:INDIRECT("$A$"&amp;ROW($A457))&lt;&gt;""),ROW($A$1:INDIRECT("$A$"&amp;ROW($A457)))),1))),"",
$BC457*$BC457)</f>
        <v/>
      </c>
      <c r="BF457" s="3" t="str" cm="1">
        <f t="array" aca="1" ref="BF457" ca="1">IF(NOT(ISNUMBER(INDEX($A:$A,LOOKUP(2,1/($A$1:INDIRECT("$A$"&amp;ROW($A457))&lt;&gt;""),ROW($A$1:INDIRECT("$A$"&amp;ROW($A457)))),1))),"",
$BD457*$BD457)</f>
        <v/>
      </c>
      <c r="BG457" s="3" t="str" cm="1">
        <f t="array" aca="1" ref="BG457" ca="1">IF(NOT(ISNUMBER(INDEX($A:$A,LOOKUP(2,1/($A$1:INDIRECT("$A$"&amp;ROW($A457))&lt;&gt;""),ROW($A$1:INDIRECT("$A$"&amp;ROW($A457)))),1))),"",
_xlfn.FLOOR.MATH(1.5*_xlfn.FLOOR.MATH($AZ457*BA457/5)))</f>
        <v/>
      </c>
      <c r="BH457" s="3" t="str" cm="1">
        <f t="array" aca="1" ref="BH457" ca="1">IF(NOT(ISNUMBER(INDEX($A:$A, LOOKUP(2, 1 / ($A$1:INDIRECT("$A$"&amp;ROW($A457)) &lt;&gt; ""),ROW($A$1:INDIRECT("$A$"&amp;ROW($A457)))), 1))), "",
_xlfn.FLOOR.MATH($BG457/IF(OR(INDIRECT("$C$"&amp;LOOKUP(2, 1 / ($AY$1:INDIRECT("$AY$"&amp;ROW($AY457)-1) &lt;&gt; ""),ROW($AY$1:INDIRECT("$AY$"&amp;ROW($AY457)-1))))="Multi",
INDIRECT("$C$"&amp;LOOKUP(2, 1 / ($AY$1:INDIRECT("$AY$"&amp;ROW($AY457)-1) &lt;&gt; ""),ROW($AY$1:INDIRECT("$AY$"&amp;ROW($AY457)-1))))="Double"),2,1)))</f>
        <v/>
      </c>
      <c r="BI457" s="3" t="str" cm="1">
        <f t="array" aca="1" ref="BI457" ca="1">IF(NOT(ISNUMBER(INDEX($A:$A,LOOKUP(2,1/($A$1:INDIRECT("$A$"&amp;ROW($A457))&lt;&gt;""),ROW($A$1:INDIRECT("$A$"&amp;ROW($A457)))),1))),"",
VLOOKUP($BC457,GameFreakSQRT!$A$1:$B$200,2,FALSE))</f>
        <v/>
      </c>
      <c r="BJ457" s="3" t="str" cm="1">
        <f t="array" aca="1" ref="BJ457" ca="1">IF(NOT(ISNUMBER(INDEX($A:$A,LOOKUP(2,1/($A$1:INDIRECT("$A$"&amp;ROW($A457))&lt;&gt;""),ROW($A$1:INDIRECT("$A$"&amp;ROW($A457)))),1))),"",
VLOOKUP($BD457,GameFreakSQRT!$A$1:$B$200,2,FALSE))</f>
        <v/>
      </c>
      <c r="BK457" s="3" t="str" cm="1">
        <f t="array" aca="1" ref="BK457" ca="1">IF(NOT(ISNUMBER(INDEX($A:$A,LOOKUP(2,1/($A$1:INDIRECT("$A$"&amp;ROW($A457))&lt;&gt;""),ROW($A$1:INDIRECT("$A$"&amp;ROW($A457)))),1))),"",
_xlfn.FLOOR.MATH((($BI457*$BE457)*$BH457)/($BJ457*$BF457))+1)</f>
        <v/>
      </c>
      <c r="BL457" s="3" t="str" cm="1">
        <f t="array" aca="1" ref="BL457" ca="1">IF(NOT(ISNUMBER(INDEX($A:$A,LOOKUP(2,1/($A$1:INDIRECT("$A$"&amp;ROW($A457))&lt;&gt;""),ROW($A$1:INDIRECT("$A$"&amp;ROW($A457)))),1))),"",
_xlfn.FLOOR.MATH($BK457*IF(NOT(INDIRECT("$Z$"&amp;LOOKUP(2, 1 / ($AY$1:INDIRECT("$AY$"&amp;ROW($AY457)-1) &lt;&gt; ""),ROW($AY$1:INDIRECT("$AY$"&amp;ROW($AY457)-1))))=""),1.5,1)))</f>
        <v/>
      </c>
      <c r="BM457" s="3" t="str" cm="1">
        <f t="array" aca="1" ref="BM457" ca="1">IF(NOT(ISNUMBER(INDEX($A:$A, LOOKUP(2, 1 / ($A$1:INDIRECT("$A$"&amp;ROW($A457)) &lt;&gt; ""),ROW($A$1:INDIRECT("$A$"&amp;ROW($A457)))), 1))), "",
INDIRECT("$Y$"&amp;LOOKUP(2, 1 / ($AY$1:INDIRECT("$AY$"&amp;ROW($AY457)-1) &lt;&gt; ""),ROW($AY$1:INDIRECT("$AY$"&amp;ROW($AY457)-1)))))</f>
        <v/>
      </c>
      <c r="BN457" s="3" t="str">
        <f t="shared" ca="1" si="37"/>
        <v/>
      </c>
    </row>
    <row r="458" spans="1:66" x14ac:dyDescent="0.45">
      <c r="A458" s="68"/>
      <c r="B458" s="68"/>
      <c r="C458" s="68"/>
      <c r="D458" s="68"/>
      <c r="E458" s="68"/>
      <c r="F458" s="56">
        <v>3</v>
      </c>
      <c r="G458" s="2" t="s">
        <v>747</v>
      </c>
      <c r="H458" s="2" t="s">
        <v>50</v>
      </c>
      <c r="I458" s="2">
        <v>40</v>
      </c>
      <c r="J458" s="2" t="s">
        <v>180</v>
      </c>
      <c r="K458" s="2" t="s">
        <v>211</v>
      </c>
      <c r="L458" s="2" t="s">
        <v>53</v>
      </c>
      <c r="M458" s="2" t="s">
        <v>748</v>
      </c>
      <c r="N458" s="2" t="s">
        <v>418</v>
      </c>
      <c r="O458" s="2" t="s">
        <v>749</v>
      </c>
      <c r="P458" s="2" t="s">
        <v>354</v>
      </c>
      <c r="Q458" s="2">
        <v>18</v>
      </c>
      <c r="R458" s="2">
        <f>_xlfn.FLOOR.MATH((((2*VLOOKUP(G458, 'EV and Base'!$A$1:$N$671, 9, FALSE))+$Q458)*$I458)/100)+$I458+10</f>
        <v>113</v>
      </c>
      <c r="S458" s="2">
        <f>_xlfn.FLOOR.MATH((_xlfn.FLOOR.MATH((((2*VLOOKUP($G458, 'EV and Base'!$A$1:$N$671, 10, FALSE))+$Q458)*$I458)/100)+5)*
IF(OR($J458="Lonely", $J458="Brave", $J458="Adamant", $J458="Naughty"), 1.1,
IF(OR($J458="Bold", $J458="Timid", $J458="Modest", $J458="Calm"), 0.9, 1)))</f>
        <v>120</v>
      </c>
      <c r="T458" s="2">
        <f>_xlfn.FLOOR.MATH((_xlfn.FLOOR.MATH((((2*VLOOKUP($G458, 'EV and Base'!$A$1:$N$671, 11, FALSE))+$Q458)*$I458)/100)+5)*
IF(OR($J458="Bold", $J458="Relaxed", $J458="Impish", $J458="Lax"), 1.1,
IF(OR($J458="Lonely", $J458="Hasty", $J458="Mild", $J458="Gentle"), 0.9, 1)))</f>
        <v>86</v>
      </c>
      <c r="U458" s="2">
        <f>_xlfn.FLOOR.MATH((_xlfn.FLOOR.MATH((((2*VLOOKUP($G458, 'EV and Base'!$A$1:$N$671, 12, FALSE))+$Q458)*$I458)/100)+5)*
IF(OR($J458="Modest", $J458="Mild", $J458="Quiet", $J458="Rash"), 1.1,
IF(OR($J458="Adamant", $J458="Impish", $J458="Jolly", $J458="Careful"), 0.9, 1)))</f>
        <v>60</v>
      </c>
      <c r="V458" s="2">
        <f>_xlfn.FLOOR.MATH((_xlfn.FLOOR.MATH((((2*VLOOKUP($G458, 'EV and Base'!$A$1:$N$671, 13, FALSE))+$Q458)*$I458)/100)+5)*
IF(OR($J458="Calm", $J458="Gentle", $J458="Sassy", $J458="Careful"), 1.1,
IF(OR($J458="Naughty", $J458="Lax", $J458="Naive", $J458="Rash"), 0.9, 1)))</f>
        <v>96</v>
      </c>
      <c r="W458" s="2">
        <f>_xlfn.FLOOR.MATH((_xlfn.FLOOR.MATH((((2*VLOOKUP($G458, 'EV and Base'!$A$1:$N$671, 14, FALSE))+$Q458)*$I458)/100)+5)*
IF(OR($J458="Timid", $J458="Hasty", $J458="Jolly", $J458="Naive"), 1.1,
IF(OR($J458="Brave", $J458="Relaxed", $J458="Quiet", $J458="Sassy"), 0.9, 1)))</f>
        <v>30</v>
      </c>
      <c r="X458" s="68"/>
      <c r="Z458" s="1">
        <v>1</v>
      </c>
      <c r="AA458" s="23" t="str" cm="1">
        <f t="array" aca="1" ref="AA458" ca="1">IF(NOT(ISNUMBER(INDEX($A:$A,LOOKUP(2,1/($A$1:INDIRECT("$A$"&amp;ROW($A458))&lt;&gt;""),ROW($A$1:INDIRECT("$A$"&amp;ROW($A458)))),1))),"",
IF(NOT(ISNUMBER($A458)),$AA457,
IF($AB458&lt;16,"Lillipup",
IF($AB458&lt;32,"Herdier",
"Stoutland"))))</f>
        <v/>
      </c>
      <c r="AB458" s="25" t="str" cm="1">
        <f t="array" aca="1" ref="AB458" ca="1">IF(NOT(ISNUMBER(INDEX($A:$A, LOOKUP(2, 1 / ($A$1:INDIRECT("$A$"&amp;ROW($A458)) &lt;&gt; ""),ROW($A$1:INDIRECT("$A$"&amp;ROW($A458)))), 1))), "",
VLOOKUP($AY458,'Medium-Slow'!$A$1:$B$101,2,TRUE))</f>
        <v/>
      </c>
      <c r="AC458" s="23" t="str" cm="1">
        <f t="array" aca="1" ref="AC458" ca="1">IF(NOT(ISNUMBER(INDEX($A:$A, LOOKUP(2, 1 / ($A$1:INDIRECT("$A$"&amp;ROW($A458)) &lt;&gt; ""),ROW($A$1:INDIRECT("$A$"&amp;ROW($A458)))), 1))), "",
INDEX($AC:$AC, LOOKUP(2, 1 / ($AC$1:INDIRECT("$AC$"&amp;ROW($AC458)-1) &lt;&gt; ""),ROW($AC$1:INDIRECT("$AC$"&amp;ROW($AC458)-1))), 1)+
IF(INDEX($AC:$AC, LOOKUP(2, 1 / ($AC$1:INDIRECT("$AC$"&amp;ROW($AC458)-1) &lt;&gt; ""),ROW($AC$1:INDIRECT("$AC$"&amp;ROW($AC458)-1))), 1)+
INDEX($AD:$AD, LOOKUP(2, 1 / ($AD$1:INDIRECT("$AD$"&amp;ROW($AD458)-1) &lt;&gt; ""),ROW($AD$1:INDIRECT("$AD$"&amp;ROW($AD458)-1))), 1)+
INDEX($AE:$AE, LOOKUP(2, 1 / ($AE$1:INDIRECT("$AE$"&amp;ROW($AE458)-1) &lt;&gt; ""),ROW($AE$1:INDIRECT("$AE$"&amp;ROW($AD458)-1))), 1)+
INDEX($AE:$AF, LOOKUP(2, 1 / ($AF$1:INDIRECT("$AF$"&amp;ROW($AF458)-1) &lt;&gt; ""),ROW($AF$1:INDIRECT("$AF$"&amp;ROW($AD458)-1))), 1)+
INDEX($AG:$AG, LOOKUP(2, 1 / ($AG$1:INDIRECT("$AG$"&amp;ROW($AG458)-1) &lt;&gt; ""),ROW($AG$1:INDIRECT("$AG$"&amp;ROW($AD458)-1))), 1)+
INDEX($AH:$AH, LOOKUP(2, 1 / ($AH$1:INDIRECT("$AH$"&amp;ROW($AH458)-1) &lt;&gt; ""),ROW($AH$1:INDIRECT("$AH$"&amp;ROW($AD458)-1))), 1)&gt;=510,0,
IF(INDEX($AC:$AC, LOOKUP(2, 1 / ($AC$1:INDIRECT("$AC$"&amp;ROW($AC458)-1) &lt;&gt; ""),ROW($AC$1:INDIRECT("$AC$"&amp;ROW($AC458)-1))), 1)&gt;=255,0,
VLOOKUP(INDIRECT("$G$"&amp;LOOKUP(2, 1 / ($AC$1:INDIRECT("$AC$"&amp;ROW($AC458)-1) &lt;&gt; ""),ROW($AC$1:INDIRECT("$AC$"&amp;ROW($AC458)-1)))), 'EV and Base'!$A$1:$N$671, 3, FALSE))))</f>
        <v/>
      </c>
      <c r="AD458" s="2" t="str" cm="1">
        <f t="array" aca="1" ref="AD458" ca="1">IF(NOT(ISNUMBER(INDEX($A:$A, LOOKUP(2, 1 / ($A$1:INDIRECT("$A$"&amp;ROW($A458)) &lt;&gt; ""),ROW($A$1:INDIRECT("$A$"&amp;ROW($A458)))), 1))), "",
INDEX($AD:$AD, LOOKUP(2, 1 / ($AD$1:INDIRECT("$AD$"&amp;ROW($AD458)-1) &lt;&gt; ""),ROW($AD$1:INDIRECT("$AD$"&amp;ROW($AD458)-1))), 1)+
IF(INDEX($AC:$AC, LOOKUP(2, 1 / ($AC$1:INDIRECT("$AC$"&amp;ROW($AC458)-1) &lt;&gt; ""),ROW($AC$1:INDIRECT("$AC$"&amp;ROW($AC458)-1))), 1)+
INDEX($AD:$AD, LOOKUP(2, 1 / ($AD$1:INDIRECT("$AD$"&amp;ROW($AD458)-1) &lt;&gt; ""),ROW($AD$1:INDIRECT("$AD$"&amp;ROW($AD458)-1))), 1)+
INDEX($AE:$AE, LOOKUP(2, 1 / ($AE$1:INDIRECT("$AE$"&amp;ROW($AE458)-1) &lt;&gt; ""),ROW($AE$1:INDIRECT("$AE$"&amp;ROW($AD458)-1))), 1)+
INDEX($AE:$AF, LOOKUP(2, 1 / ($AF$1:INDIRECT("$AF$"&amp;ROW($AF458)-1) &lt;&gt; ""),ROW($AF$1:INDIRECT("$AF$"&amp;ROW($AD458)-1))), 1)+
INDEX($AG:$AG, LOOKUP(2, 1 / ($AG$1:INDIRECT("$AG$"&amp;ROW($AG458)-1) &lt;&gt; ""),ROW($AG$1:INDIRECT("$AG$"&amp;ROW($AD458)-1))), 1)+
INDEX($AH:$AH, LOOKUP(2, 1 / ($AH$1:INDIRECT("$AH$"&amp;ROW($AH458)-1) &lt;&gt; ""),ROW($AH$1:INDIRECT("$AH$"&amp;ROW($AD458)-1))), 1)&gt;=510,0,
IF(INDEX($AD:$AD, LOOKUP(2, 1 / ($AD$1:INDIRECT("$AD$"&amp;ROW($AD458)-1) &lt;&gt; ""),ROW($AD$1:INDIRECT("$AD$"&amp;ROW($AD458)-1))), 1)&gt;=255,0,
VLOOKUP(INDIRECT("$G$"&amp;LOOKUP(2, 1 / ($AD$1:INDIRECT("$AD$"&amp;ROW($AD458)-1) &lt;&gt; ""),ROW($AD$1:INDIRECT("$AD$"&amp;ROW($AD458)-1)))), 'EV and Base'!$A$1:$N$671, 4, FALSE))))</f>
        <v/>
      </c>
      <c r="AE458" s="2" t="str" cm="1">
        <f t="array" aca="1" ref="AE458" ca="1">IF(NOT(ISNUMBER(INDEX($A:$A,LOOKUP(2,1/($A$1:INDIRECT("$A$"&amp;ROW($A458))&lt;&gt;""),ROW($A$1:INDIRECT("$A$"&amp;ROW($A458)))),1))),"",
INDEX($AE:$AE,LOOKUP(2,1/($AE$1:INDIRECT("$AE$"&amp;ROW($AE458)-1)&lt;&gt;""),ROW($AE$1:INDIRECT("$AE$"&amp;ROW($AE458)-1))),1)+
IF(INDEX($AC:$AC,LOOKUP(2,1/($AC$1:INDIRECT("$AC$"&amp;ROW($AC458)-1)&lt;&gt;""),ROW($AC$1:INDIRECT("$AC$"&amp;ROW($AC458)-1))),1)+
INDEX($AD:$AD,LOOKUP(2,1/($AD$1:INDIRECT("$AD$"&amp;ROW($AD458)-1)&lt;&gt;""),ROW($AD$1:INDIRECT("$AD$"&amp;ROW($AD458)-1))),1)+
INDEX($AE:$AE,LOOKUP(2,1/($AE$1:INDIRECT("$AE$"&amp;ROW($AE458)-1)&lt;&gt;""),ROW($AE$1:INDIRECT("$AE$"&amp;ROW($AD458)-1))),1)+
INDEX($AE:$AF,LOOKUP(2,1/($AF$1:INDIRECT("$AF$"&amp;ROW($AF458)-1)&lt;&gt;""),ROW($AF$1:INDIRECT("$AF$"&amp;ROW($AD458)-1))),1)+
INDEX($AG:$AG,LOOKUP(2,1/($AG$1:INDIRECT("$AG$"&amp;ROW($AG458)-1)&lt;&gt;""),ROW($AG$1:INDIRECT("$AG$"&amp;ROW($AD458)-1))),1)+
INDEX($AH:$AH,LOOKUP(2,1/($AH$1:INDIRECT("$AH$"&amp;ROW($AH458)-1)&lt;&gt;""),ROW($AH$1:INDIRECT("$AH$"&amp;ROW($AD458)-1))),1)&gt;=510,0,
IF(INDEX($AE:$AE,LOOKUP(2,1/($AE$1:INDIRECT("$AE$"&amp;ROW($AE458)-1)&lt;&gt;""),ROW($AE$1:INDIRECT("$AE$"&amp;ROW($AE458)-1))),1)&gt;=255,0,
VLOOKUP(INDIRECT("$G$"&amp;LOOKUP(2,1/($AE$1:INDIRECT("$AE$"&amp;ROW($AE458)-1)&lt;&gt;""),ROW($AE$1:INDIRECT("$AE$"&amp;ROW($AE458)-1)))),'EV and Base'!$A$1:$N$671,5,FALSE))))</f>
        <v/>
      </c>
      <c r="AF458" s="2" t="str" cm="1">
        <f t="array" aca="1" ref="AF458" ca="1">IF(NOT(ISNUMBER(INDEX($A:$A, LOOKUP(2, 1 / ($A$1:INDIRECT("$A$"&amp;ROW($A458)) &lt;&gt; ""),ROW($A$1:INDIRECT("$A$"&amp;ROW($A458)))), 1))), "",
INDEX($AF:$AF, LOOKUP(2, 1 / ($AF$1:INDIRECT("$AF$"&amp;ROW($AF458)-1) &lt;&gt; ""),ROW($AF$1:INDIRECT("$AF$"&amp;ROW($AF458)-1))), 1)+
IF(INDEX($AC:$AC, LOOKUP(2, 1 / ($AC$1:INDIRECT("$AC$"&amp;ROW($AC458)-1) &lt;&gt; ""),ROW($AC$1:INDIRECT("$AC$"&amp;ROW($AC458)-1))), 1)+
INDEX($AD:$AD, LOOKUP(2, 1 / ($AD$1:INDIRECT("$AD$"&amp;ROW($AD458)-1) &lt;&gt; ""),ROW($AD$1:INDIRECT("$AD$"&amp;ROW($AD458)-1))), 1)+
INDEX($AE:$AE, LOOKUP(2, 1 / ($AE$1:INDIRECT("$AE$"&amp;ROW($AE458)-1) &lt;&gt; ""),ROW($AE$1:INDIRECT("$AE$"&amp;ROW($AD458)-1))), 1)+
INDEX($AE:$AF, LOOKUP(2, 1 / ($AF$1:INDIRECT("$AF$"&amp;ROW($AF458)-1) &lt;&gt; ""),ROW($AF$1:INDIRECT("$AF$"&amp;ROW($AD458)-1))), 1)+
INDEX($AG:$AG, LOOKUP(2, 1 / ($AG$1:INDIRECT("$AG$"&amp;ROW($AG458)-1) &lt;&gt; ""),ROW($AG$1:INDIRECT("$AG$"&amp;ROW($AD458)-1))), 1)+
INDEX($AH:$AH, LOOKUP(2, 1 / ($AH$1:INDIRECT("$AH$"&amp;ROW($AH458)-1) &lt;&gt; ""),ROW($AH$1:INDIRECT("$AH$"&amp;ROW($AD458)-1))), 1)&gt;=510,0,
IF(INDEX($AF:$AF, LOOKUP(2, 1 / ($AF$1:INDIRECT("$AF$"&amp;ROW($AF458)-1) &lt;&gt; ""),ROW($AF$1:INDIRECT("$AF$"&amp;ROW($AF458)-1))), 1)&gt;=255,0,
VLOOKUP(INDIRECT("$G$"&amp;LOOKUP(2, 1 / ($AF$1:INDIRECT("$AF$"&amp;ROW($AF458)-1) &lt;&gt; ""),ROW($AF$1:INDIRECT("$AF$"&amp;ROW($AF458)-1)))), 'EV and Base'!$A$1:$N$671, 6, FALSE))))</f>
        <v/>
      </c>
      <c r="AG458" s="2" t="str" cm="1">
        <f t="array" aca="1" ref="AG458" ca="1">IF(NOT(ISNUMBER(INDEX($A:$A, LOOKUP(2, 1 / ($A$1:INDIRECT("$A$"&amp;ROW($A458)) &lt;&gt; ""),ROW($A$1:INDIRECT("$A$"&amp;ROW($A458)))), 1))), "",
INDEX($AG:$AG, LOOKUP(2, 1 / ($AG$1:INDIRECT("$AG$"&amp;ROW($AG458)-1) &lt;&gt; ""),ROW($AG$1:INDIRECT("$AG$"&amp;ROW($AG458)-1))), 1)+
IF(INDEX($AC:$AC, LOOKUP(2, 1 / ($AC$1:INDIRECT("$AC$"&amp;ROW($AC458)-1) &lt;&gt; ""),ROW($AC$1:INDIRECT("$AC$"&amp;ROW($AC458)-1))), 1)+
INDEX($AD:$AD, LOOKUP(2, 1 / ($AD$1:INDIRECT("$AD$"&amp;ROW($AD458)-1) &lt;&gt; ""),ROW($AD$1:INDIRECT("$AD$"&amp;ROW($AD458)-1))), 1)+
INDEX($AE:$AE, LOOKUP(2, 1 / ($AE$1:INDIRECT("$AE$"&amp;ROW($AE458)-1) &lt;&gt; ""),ROW($AE$1:INDIRECT("$AE$"&amp;ROW($AD458)-1))), 1)+
INDEX($AE:$AF, LOOKUP(2, 1 / ($AF$1:INDIRECT("$AF$"&amp;ROW($AF458)-1) &lt;&gt; ""),ROW($AF$1:INDIRECT("$AF$"&amp;ROW($AD458)-1))), 1)+
INDEX($AG:$AG, LOOKUP(2, 1 / ($AG$1:INDIRECT("$AG$"&amp;ROW($AG458)-1) &lt;&gt; ""),ROW($AG$1:INDIRECT("$AG$"&amp;ROW($AD458)-1))), 1)+
INDEX($AH:$AH, LOOKUP(2, 1 / ($AH$1:INDIRECT("$AH$"&amp;ROW($AH458)-1) &lt;&gt; ""),ROW($AH$1:INDIRECT("$AH$"&amp;ROW($AD458)-1))), 1)&gt;=510,0,
IF(INDEX($AG:$AG, LOOKUP(2, 1 / ($AG$1:INDIRECT("$AG$"&amp;ROW($AG458)-1) &lt;&gt; ""),ROW($AG$1:INDIRECT("$AG$"&amp;ROW($AG458)-1))), 1)&gt;=255,0,
VLOOKUP(INDIRECT("$G$"&amp;LOOKUP(2, 1 / ($AG$1:INDIRECT("$AG$"&amp;ROW($AG458)-1) &lt;&gt; ""),ROW($AG$1:INDIRECT("$AG$"&amp;ROW($AG458)-1)))), 'EV and Base'!$A$1:$N$671, 7, FALSE))))</f>
        <v/>
      </c>
      <c r="AH458" s="24" t="str" cm="1">
        <f t="array" aca="1" ref="AH458" ca="1">IF(NOT(ISNUMBER(INDEX($A:$A,LOOKUP(2,1/($A$1:INDIRECT("$A$"&amp;ROW($A458))&lt;&gt;""),ROW($A$1:INDIRECT("$A$"&amp;ROW($A458)))),1))),"",
INDEX($AH:$AH,LOOKUP(2,1/($AH$1:INDIRECT("$AH$"&amp;ROW($AH458)-1)&lt;&gt;""),ROW($AH$1:INDIRECT("$AH$"&amp;ROW($AH458)-1))),1)+
IF(INDEX($AC:$AC,LOOKUP(2,1/($AC$1:INDIRECT("$AC$"&amp;ROW($AC458)-1)&lt;&gt;""),ROW($AC$1:INDIRECT("$AC$"&amp;ROW($AC458)-1))),1)+
INDEX($AD:$AD,LOOKUP(2,1/($AD$1:INDIRECT("$AD$"&amp;ROW($AD458)-1)&lt;&gt;""),ROW($AD$1:INDIRECT("$AD$"&amp;ROW($AD458)-1))),1)+
INDEX($AE:$AE,LOOKUP(2,1/($AE$1:INDIRECT("$AE$"&amp;ROW($AE458)-1)&lt;&gt;""),ROW($AE$1:INDIRECT("$AE$"&amp;ROW($AD458)-1))),1)+
INDEX($AE:$AF,LOOKUP(2,1/($AF$1:INDIRECT("$AF$"&amp;ROW($AF458)-1)&lt;&gt;""),ROW($AF$1:INDIRECT("$AF$"&amp;ROW($AD458)-1))),1)+
INDEX($AG:$AG,LOOKUP(2,1/($AG$1:INDIRECT("$AG$"&amp;ROW($AG458)-1)&lt;&gt;""),ROW($AG$1:INDIRECT("$AG$"&amp;ROW($AD458)-1))),1)+
INDEX($AH:$AH,LOOKUP(2,1/($AH$1:INDIRECT("$AH$"&amp;ROW($AH458)-1)&lt;&gt;""),ROW($AH$1:INDIRECT("$AH$"&amp;ROW($AD458)-1))),1)&gt;=510,0,
IF(INDEX($AH:$AH,LOOKUP(2,1/($AH$1:INDIRECT("$AH$"&amp;ROW($AH458)-1)&lt;&gt;""),ROW($AH$1:INDIRECT("$AH$"&amp;ROW($AH458)-1))),1)&gt;=255,0,
VLOOKUP(INDIRECT("$G$"&amp;LOOKUP(2,1/($AH$1:INDIRECT("$AH$"&amp;ROW($AH458)-1)&lt;&gt;""),ROW($AH$1:INDIRECT("$AH$"&amp;ROW($AH458)-1)))),'EV and Base'!$A$1:$N$671,8,FALSE))))</f>
        <v/>
      </c>
      <c r="AI458" s="29" t="str" cm="1">
        <f t="array" aca="1" ref="AI458" ca="1">IF(NOT(ISNUMBER(INDEX($A:$A,LOOKUP(2,1/($A$1:INDIRECT("$A$"&amp;ROW($A458))&lt;&gt;""),ROW($A$1:INDIRECT("$A$"&amp;ROW($A458)))),1))),"",
ROUNDDOWN((((2*VLOOKUP($AA458,'EV and Base'!$A$1:$N$671,9,FALSE))+31+ROUNDDOWN($AC458/4,0))*$AB458)/100,0)+$AB458+10)</f>
        <v/>
      </c>
      <c r="AJ458" s="21" t="str" cm="1">
        <f t="array" aca="1" ref="AJ458" ca="1">IF(NOT(ISNUMBER(INDEX($A:$A, LOOKUP(2, 1 / ($A$1:INDIRECT("$A$"&amp;ROW($A458)) &lt;&gt; ""),ROW($A$1:INDIRECT("$A$"&amp;ROW($A458)))), 1))), "",
ROUNDDOWN((ROUNDDOWN((((2*VLOOKUP($AA458, 'EV and Base'!$A$1:$N$671, 10, FALSE))+31+ROUNDDOWN($AD458/4, 0))*$AB458)/100, 0)+5)*1.1, 0))</f>
        <v/>
      </c>
      <c r="AK458" s="21" t="str" cm="1">
        <f t="array" aca="1" ref="AK458" ca="1">IF(NOT(ISNUMBER(INDEX($A:$A, LOOKUP(2, 1 / ($A$1:INDIRECT("$A$"&amp;ROW($A458)) &lt;&gt; ""),ROW($A$1:INDIRECT("$A$"&amp;ROW($A458)))), 1))), "",
ROUNDDOWN((ROUNDDOWN((((2*VLOOKUP($AA458, 'EV and Base'!$A$1:$N$671, 11, FALSE))+30+ROUNDDOWN($AE458/4, 0))*$AB458)/100, 0)+5), 0)
&amp;"-"&amp;
ROUNDDOWN((ROUNDDOWN((((2*VLOOKUP($AA458, 'EV and Base'!$A$1:$N$671, 11, FALSE))+31+ROUNDDOWN($AE458/4, 0))*$AB458)/100, 0)+5), 0))</f>
        <v/>
      </c>
      <c r="AL458" s="21" t="str" cm="1">
        <f t="array" aca="1" ref="AL458" ca="1">IF(NOT(ISNUMBER(INDEX($A:$A, LOOKUP(2, 1 / ($A$1:INDIRECT("$A$"&amp;ROW($A458)) &lt;&gt; ""),ROW($A$1:INDIRECT("$A$"&amp;ROW($A458)))), 1))), "",
ROUNDDOWN((ROUNDDOWN((((2*VLOOKUP($AA458, 'EV and Base'!$A$1:$N$671, 12, FALSE))+0+ROUNDDOWN($AF458/4, 0))*$AB458)/100, 0)+5)*0.9, 0)
&amp;"-"&amp;
ROUNDDOWN((ROUNDDOWN((((2*VLOOKUP($AA458, 'EV and Base'!$A$1:$N$671, 12, FALSE))+31+ROUNDDOWN($AF458/4, 0))*$AB458)/100, 0)+5)*0.9, 0))</f>
        <v/>
      </c>
      <c r="AM458" s="21" t="str" cm="1">
        <f t="array" aca="1" ref="AM458" ca="1">IF(NOT(ISNUMBER(INDEX($A:$A, LOOKUP(2, 1 / ($A$1:INDIRECT("$A$"&amp;ROW($A458)) &lt;&gt; ""),ROW($A$1:INDIRECT("$A$"&amp;ROW($A458)))), 1))), "",
ROUNDDOWN((ROUNDDOWN((((2*VLOOKUP($AA458, 'EV and Base'!$A$1:$N$671, 13, FALSE))+30+ROUNDDOWN($AG458/4, 0))*$AB458)/100, 0)+5), 0)
&amp;"-"&amp;
ROUNDDOWN((ROUNDDOWN((((2*VLOOKUP($AA458, 'EV and Base'!$A$1:$N$671, 13, FALSE))+31+ROUNDDOWN($AG458/4, 0))*$AB458)/100, 0)+5), 0))</f>
        <v/>
      </c>
      <c r="AN458" s="25" t="str" cm="1">
        <f t="array" aca="1" ref="AN458" ca="1">IF(NOT(ISNUMBER(INDEX($A:$A, LOOKUP(2, 1 / ($A$1:INDIRECT("$A$"&amp;ROW($A458)) &lt;&gt; ""),ROW($A$1:INDIRECT("$A$"&amp;ROW($A458)))), 1))), "",
ROUNDDOWN((ROUNDDOWN((((2*VLOOKUP($AA458, 'EV and Base'!$A$1:$N$671, 14, FALSE))+31+ROUNDDOWN($AH458/4, 0))*$AB458)/100, 0)+5), 0))</f>
        <v/>
      </c>
      <c r="AO458" s="23" t="str" cm="1">
        <f t="array" aca="1" ref="AO458" ca="1">IF(NOT(ISNUMBER(INDEX($A:$A, LOOKUP(2, 1 / ($A$1:INDIRECT("$A$"&amp;ROW($A458)) &lt;&gt; ""),ROW($A$1:INDIRECT("$A$"&amp;ROW($A458)))), 1))), "",
ROUNDDOWN((((2*VLOOKUP($AA458, 'EV and Base'!$A$1:$N$671, 9, FALSE))+31+ROUNDDOWN($AC458/4, 0))*$AB458)/100, 0)+$AB458+10)</f>
        <v/>
      </c>
      <c r="AP458" s="2" t="str" cm="1">
        <f t="array" aca="1" ref="AP458" ca="1">IF(NOT(ISNUMBER(INDEX($A:$A, LOOKUP(2, 1 / ($A$1:INDIRECT("$A$"&amp;ROW($A458)) &lt;&gt; ""),ROW($A$1:INDIRECT("$A$"&amp;ROW($A458)))), 1))), "",
ROUNDDOWN((ROUNDDOWN((((2*VLOOKUP($AA458, 'EV and Base'!$A$1:$N$671, 10, FALSE))+31+ROUNDDOWN($AD458/4, 0))*$AB458)/100, 0)+5)*1.1, 0))</f>
        <v/>
      </c>
      <c r="AQ458" s="2" t="str" cm="1">
        <f t="array" aca="1" ref="AQ458" ca="1">IF(NOT(ISNUMBER(INDEX($A:$A, LOOKUP(2, 1 / ($A$1:INDIRECT("$A$"&amp;ROW($A458)) &lt;&gt; ""),ROW($A$1:INDIRECT("$A$"&amp;ROW($A458)))), 1))), "",
ROUNDDOWN((ROUNDDOWN((((2*VLOOKUP($AA458, 'EV and Base'!$A$1:$N$671, 11, FALSE))+$AV$2+ROUNDDOWN($AE458/4, 0))*$AB458)/100, 0)+5), 0))</f>
        <v/>
      </c>
      <c r="AR458" s="22" t="str" cm="1">
        <f t="array" aca="1" ref="AR458" ca="1">IF(NOT(ISNUMBER(INDEX($A:$A, LOOKUP(2, 1 / ($A$1:INDIRECT("$A$"&amp;ROW($A458)) &lt;&gt; ""),ROW($A$1:INDIRECT("$A$"&amp;ROW($A458)))), 1))), "",
ROUNDDOWN((ROUNDDOWN((((2*VLOOKUP($AA458, 'EV and Base'!$A$1:$N$671, 12, FALSE))+$AW$2+ROUNDDOWN($AF458/4, 0))*$AB458)/100, 0)+5)*0.9, 0))</f>
        <v/>
      </c>
      <c r="AS458" s="2" t="str" cm="1">
        <f t="array" aca="1" ref="AS458" ca="1">IF(NOT(ISNUMBER(INDEX($A:$A, LOOKUP(2, 1 / ($A$1:INDIRECT("$A$"&amp;ROW($A458)) &lt;&gt; ""),ROW($A$1:INDIRECT("$A$"&amp;ROW($A458)))), 1))), "",
ROUNDDOWN((ROUNDDOWN((((2*VLOOKUP($AA458, 'EV and Base'!$A$1:$N$671, 13, FALSE))+$AX$2+ROUNDDOWN($AG458/4, 0))*$AB458)/100, 0)+5), 0))</f>
        <v/>
      </c>
      <c r="AT458" s="24" t="str" cm="1">
        <f t="array" aca="1" ref="AT458" ca="1">IF(NOT(ISNUMBER(INDEX($A:$A, LOOKUP(2, 1 / ($A$1:INDIRECT("$A$"&amp;ROW($A458)) &lt;&gt; ""),ROW($A$1:INDIRECT("$A$"&amp;ROW($A458)))), 1))), "",
ROUNDDOWN((ROUNDDOWN((((2*VLOOKUP($AA458, 'EV and Base'!$A$1:$N$671, 14, FALSE))+31+ROUNDDOWN($AH458/4, 0))*$AB458)/100, 0)+5), 0))</f>
        <v/>
      </c>
      <c r="AU458" s="28">
        <v>255</v>
      </c>
      <c r="AY458" t="str" cm="1">
        <f t="array" aca="1" ref="AY458" ca="1">IF(NOT(ISNUMBER(INDEX($A:$A,LOOKUP(2,1/($A$1:INDIRECT("$A$"&amp;ROW($A458))&lt;&gt;""),ROW($A$1:INDIRECT("$A$"&amp;ROW($A458)))),1))),"",
INDEX($AY:$AY,LOOKUP(2,1/($AY$1:INDIRECT("$AY$"&amp;ROW($AY458)-1)&lt;&gt;""),ROW($AY$1:INDIRECT("$AY$"&amp;ROW($AY458)-1))),1)+$BL458)</f>
        <v/>
      </c>
      <c r="AZ458" s="3" t="str" cm="1">
        <f t="array" aca="1" ref="AZ458" ca="1">IF(NOT(ISNUMBER(INDEX($A:$A, LOOKUP(2, 1 / ($A$1:INDIRECT("$A$"&amp;ROW($A458)) &lt;&gt; ""),ROW($A$1:INDIRECT("$A$"&amp;ROW($A458)))), 1))), "",
VLOOKUP(INDIRECT("$G$"&amp;LOOKUP(2, 1 / ($AY$1:INDIRECT("$AY$"&amp;ROW($AY458)-1) &lt;&gt; ""),ROW($AY$1:INDIRECT("$AY$"&amp;ROW($AY458)-1)))),'EV and Base'!A381:N1051,2,FALSE))</f>
        <v/>
      </c>
      <c r="BA458" s="3" t="str" cm="1">
        <f t="array" aca="1" ref="BA458" ca="1">IF(NOT(ISNUMBER(INDEX($A:$A, LOOKUP(2, 1 / ($A$1:INDIRECT("$A$"&amp;ROW($A458)) &lt;&gt; ""),ROW($A$1:INDIRECT("$A$"&amp;ROW($A458)))), 1))), "",
INDIRECT("$I$"&amp;LOOKUP(2, 1 / ($AY$1:INDIRECT("$AY$"&amp;ROW($AY458)-1) &lt;&gt; ""),ROW($AY$1:INDIRECT("$AY$"&amp;ROW($AY458)-1)))))</f>
        <v/>
      </c>
      <c r="BB458" s="1" t="str" cm="1">
        <f t="array" aca="1" ref="BB458" ca="1">IF(NOT(ISNUMBER(INDEX($A:$A, LOOKUP(2, 1 / ($A$1:INDIRECT("$A$"&amp;ROW($A458)) &lt;&gt; ""),ROW($A$1:INDIRECT("$A$"&amp;ROW($A458)))), 1))), "",
INDIRECT("$AB$"&amp;LOOKUP(2, 1 / ($AY$1:INDIRECT("$AY$"&amp;ROW($AY458)-1) &lt;&gt; ""),ROW($AY$1:INDIRECT("$AY$"&amp;ROW($AY458)-1)))))</f>
        <v/>
      </c>
      <c r="BC458" s="3" t="str" cm="1">
        <f t="array" aca="1" ref="BC458" ca="1">IF(NOT(ISNUMBER(INDEX($A:$A,LOOKUP(2,1/($A$1:INDIRECT("$A$"&amp;ROW($A458))&lt;&gt;""),ROW($A$1:INDIRECT("$A$"&amp;ROW($A458)))),1))),"",
$BA458+$BA458+10)</f>
        <v/>
      </c>
      <c r="BD458" s="3" t="str" cm="1">
        <f t="array" aca="1" ref="BD458" ca="1">IF(NOT(ISNUMBER(INDEX($A:$A,LOOKUP(2,1/($A$1:INDIRECT("$A$"&amp;ROW($A458))&lt;&gt;""),ROW($A$1:INDIRECT("$A$"&amp;ROW($A458)))),1))),"",
$BA458+$BB458+10)</f>
        <v/>
      </c>
      <c r="BE458" s="3" t="str" cm="1">
        <f t="array" aca="1" ref="BE458" ca="1">IF(NOT(ISNUMBER(INDEX($A:$A,LOOKUP(2,1/($A$1:INDIRECT("$A$"&amp;ROW($A458))&lt;&gt;""),ROW($A$1:INDIRECT("$A$"&amp;ROW($A458)))),1))),"",
$BC458*$BC458)</f>
        <v/>
      </c>
      <c r="BF458" s="3" t="str" cm="1">
        <f t="array" aca="1" ref="BF458" ca="1">IF(NOT(ISNUMBER(INDEX($A:$A,LOOKUP(2,1/($A$1:INDIRECT("$A$"&amp;ROW($A458))&lt;&gt;""),ROW($A$1:INDIRECT("$A$"&amp;ROW($A458)))),1))),"",
$BD458*$BD458)</f>
        <v/>
      </c>
      <c r="BG458" s="3" t="str" cm="1">
        <f t="array" aca="1" ref="BG458" ca="1">IF(NOT(ISNUMBER(INDEX($A:$A,LOOKUP(2,1/($A$1:INDIRECT("$A$"&amp;ROW($A458))&lt;&gt;""),ROW($A$1:INDIRECT("$A$"&amp;ROW($A458)))),1))),"",
_xlfn.FLOOR.MATH(1.5*_xlfn.FLOOR.MATH($AZ458*BA458/5)))</f>
        <v/>
      </c>
      <c r="BH458" s="3" t="str" cm="1">
        <f t="array" aca="1" ref="BH458" ca="1">IF(NOT(ISNUMBER(INDEX($A:$A, LOOKUP(2, 1 / ($A$1:INDIRECT("$A$"&amp;ROW($A458)) &lt;&gt; ""),ROW($A$1:INDIRECT("$A$"&amp;ROW($A458)))), 1))), "",
_xlfn.FLOOR.MATH($BG458/IF(OR(INDIRECT("$C$"&amp;LOOKUP(2, 1 / ($AY$1:INDIRECT("$AY$"&amp;ROW($AY458)-1) &lt;&gt; ""),ROW($AY$1:INDIRECT("$AY$"&amp;ROW($AY458)-1))))="Multi",
INDIRECT("$C$"&amp;LOOKUP(2, 1 / ($AY$1:INDIRECT("$AY$"&amp;ROW($AY458)-1) &lt;&gt; ""),ROW($AY$1:INDIRECT("$AY$"&amp;ROW($AY458)-1))))="Double"),2,1)))</f>
        <v/>
      </c>
      <c r="BI458" s="3" t="str" cm="1">
        <f t="array" aca="1" ref="BI458" ca="1">IF(NOT(ISNUMBER(INDEX($A:$A,LOOKUP(2,1/($A$1:INDIRECT("$A$"&amp;ROW($A458))&lt;&gt;""),ROW($A$1:INDIRECT("$A$"&amp;ROW($A458)))),1))),"",
VLOOKUP($BC458,GameFreakSQRT!$A$1:$B$200,2,FALSE))</f>
        <v/>
      </c>
      <c r="BJ458" s="3" t="str" cm="1">
        <f t="array" aca="1" ref="BJ458" ca="1">IF(NOT(ISNUMBER(INDEX($A:$A,LOOKUP(2,1/($A$1:INDIRECT("$A$"&amp;ROW($A458))&lt;&gt;""),ROW($A$1:INDIRECT("$A$"&amp;ROW($A458)))),1))),"",
VLOOKUP($BD458,GameFreakSQRT!$A$1:$B$200,2,FALSE))</f>
        <v/>
      </c>
      <c r="BK458" s="3" t="str" cm="1">
        <f t="array" aca="1" ref="BK458" ca="1">IF(NOT(ISNUMBER(INDEX($A:$A,LOOKUP(2,1/($A$1:INDIRECT("$A$"&amp;ROW($A458))&lt;&gt;""),ROW($A$1:INDIRECT("$A$"&amp;ROW($A458)))),1))),"",
_xlfn.FLOOR.MATH((($BI458*$BE458)*$BH458)/($BJ458*$BF458))+1)</f>
        <v/>
      </c>
      <c r="BL458" s="3" t="str" cm="1">
        <f t="array" aca="1" ref="BL458" ca="1">IF(NOT(ISNUMBER(INDEX($A:$A,LOOKUP(2,1/($A$1:INDIRECT("$A$"&amp;ROW($A458))&lt;&gt;""),ROW($A$1:INDIRECT("$A$"&amp;ROW($A458)))),1))),"",
_xlfn.FLOOR.MATH($BK458*IF(NOT(INDIRECT("$Z$"&amp;LOOKUP(2, 1 / ($AY$1:INDIRECT("$AY$"&amp;ROW($AY458)-1) &lt;&gt; ""),ROW($AY$1:INDIRECT("$AY$"&amp;ROW($AY458)-1))))=""),1.5,1)))</f>
        <v/>
      </c>
      <c r="BM458" s="3" t="str" cm="1">
        <f t="array" aca="1" ref="BM458" ca="1">IF(NOT(ISNUMBER(INDEX($A:$A, LOOKUP(2, 1 / ($A$1:INDIRECT("$A$"&amp;ROW($A458)) &lt;&gt; ""),ROW($A$1:INDIRECT("$A$"&amp;ROW($A458)))), 1))), "",
INDIRECT("$Y$"&amp;LOOKUP(2, 1 / ($AY$1:INDIRECT("$AY$"&amp;ROW($AY458)-1) &lt;&gt; ""),ROW($AY$1:INDIRECT("$AY$"&amp;ROW($AY458)-1)))))</f>
        <v/>
      </c>
      <c r="BN458" s="3" t="str">
        <f t="shared" ca="1" si="37"/>
        <v/>
      </c>
    </row>
    <row r="459" spans="1:66" x14ac:dyDescent="0.45">
      <c r="A459" s="69">
        <v>100</v>
      </c>
      <c r="B459" s="69" t="s">
        <v>750</v>
      </c>
      <c r="C459" s="69" t="s">
        <v>46</v>
      </c>
      <c r="D459" s="69" t="s">
        <v>751</v>
      </c>
      <c r="E459" s="69" t="s">
        <v>48</v>
      </c>
      <c r="F459" s="56">
        <v>1</v>
      </c>
      <c r="G459" s="2" t="s">
        <v>491</v>
      </c>
      <c r="H459" s="2" t="s">
        <v>77</v>
      </c>
      <c r="I459" s="2">
        <v>45</v>
      </c>
      <c r="J459" s="2" t="s">
        <v>160</v>
      </c>
      <c r="K459" s="2" t="s">
        <v>259</v>
      </c>
      <c r="L459" s="2" t="s">
        <v>53</v>
      </c>
      <c r="M459" s="2" t="s">
        <v>202</v>
      </c>
      <c r="N459" s="2" t="s">
        <v>260</v>
      </c>
      <c r="O459" s="2" t="s">
        <v>140</v>
      </c>
      <c r="P459" s="2" t="s">
        <v>341</v>
      </c>
      <c r="Q459" s="2">
        <v>12</v>
      </c>
      <c r="R459" s="2">
        <f>_xlfn.FLOOR.MATH((((2*VLOOKUP(G459, 'EV and Base'!$A$1:$N$671, 9, FALSE))+$Q459)*$I459)/100)+$I459+10</f>
        <v>114</v>
      </c>
      <c r="S459" s="2">
        <f>_xlfn.FLOOR.MATH((_xlfn.FLOOR.MATH((((2*VLOOKUP($G459, 'EV and Base'!$A$1:$N$671, 10, FALSE))+$Q459)*$I459)/100)+5)*
IF(OR($J459="Lonely", $J459="Brave", $J459="Adamant", $J459="Naughty"), 1.1,
IF(OR($J459="Bold", $J459="Timid", $J459="Modest", $J459="Calm"), 0.9, 1)))</f>
        <v>70</v>
      </c>
      <c r="T459" s="2">
        <f>_xlfn.FLOOR.MATH((_xlfn.FLOOR.MATH((((2*VLOOKUP($G459, 'EV and Base'!$A$1:$N$671, 11, FALSE))+$Q459)*$I459)/100)+5)*
IF(OR($J459="Bold", $J459="Relaxed", $J459="Impish", $J459="Lax"), 1.1,
IF(OR($J459="Lonely", $J459="Hasty", $J459="Mild", $J459="Gentle"), 0.9, 1)))</f>
        <v>86</v>
      </c>
      <c r="U459" s="2">
        <f>_xlfn.FLOOR.MATH((_xlfn.FLOOR.MATH((((2*VLOOKUP($G459, 'EV and Base'!$A$1:$N$671, 12, FALSE))+$Q459)*$I459)/100)+5)*
IF(OR($J459="Modest", $J459="Mild", $J459="Quiet", $J459="Rash"), 1.1,
IF(OR($J459="Adamant", $J459="Impish", $J459="Jolly", $J459="Careful"), 0.9, 1)))</f>
        <v>86</v>
      </c>
      <c r="V459" s="2">
        <f>_xlfn.FLOOR.MATH((_xlfn.FLOOR.MATH((((2*VLOOKUP($G459, 'EV and Base'!$A$1:$N$671, 13, FALSE))+$Q459)*$I459)/100)+5)*
IF(OR($J459="Calm", $J459="Gentle", $J459="Sassy", $J459="Careful"), 1.1,
IF(OR($J459="Naughty", $J459="Lax", $J459="Naive", $J459="Rash"), 0.9, 1)))</f>
        <v>69</v>
      </c>
      <c r="W459" s="2">
        <f>_xlfn.FLOOR.MATH((_xlfn.FLOOR.MATH((((2*VLOOKUP($G459, 'EV and Base'!$A$1:$N$671, 14, FALSE))+$Q459)*$I459)/100)+5)*
IF(OR($J459="Timid", $J459="Hasty", $J459="Jolly", $J459="Naive"), 1.1,
IF(OR($J459="Brave", $J459="Relaxed", $J459="Quiet", $J459="Sassy"), 0.9, 1)))</f>
        <v>114</v>
      </c>
      <c r="X459" s="66">
        <v>2700</v>
      </c>
      <c r="Y459" s="1">
        <v>2563</v>
      </c>
      <c r="Z459" s="1">
        <v>1</v>
      </c>
      <c r="AA459" s="23" t="str" cm="1">
        <f t="array" aca="1" ref="AA459" ca="1">IF(NOT(ISNUMBER(INDEX($A:$A,LOOKUP(2,1/($A$1:INDIRECT("$A$"&amp;ROW($A459))&lt;&gt;""),ROW($A$1:INDIRECT("$A$"&amp;ROW($A459)))),1))),"",
IF(NOT(ISNUMBER($A459)),$AA458,
IF($AB459&lt;16,"Lillipup",
IF($AB459&lt;32,"Herdier",
"Stoutland"))))</f>
        <v>Stoutland</v>
      </c>
      <c r="AB459" s="25" cm="1">
        <f t="array" aca="1" ref="AB459" ca="1">IF(NOT(ISNUMBER(INDEX($A:$A, LOOKUP(2, 1 / ($A$1:INDIRECT("$A$"&amp;ROW($A459)) &lt;&gt; ""),ROW($A$1:INDIRECT("$A$"&amp;ROW($A459)))), 1))), "",
VLOOKUP($AY459,'Medium-Slow'!$A$1:$B$101,2,TRUE))</f>
        <v>57</v>
      </c>
      <c r="AC459" s="23" cm="1">
        <f t="array" aca="1" ref="AC459" ca="1">IF(NOT(ISNUMBER(INDEX($A:$A, LOOKUP(2, 1 / ($A$1:INDIRECT("$A$"&amp;ROW($A459)) &lt;&gt; ""),ROW($A$1:INDIRECT("$A$"&amp;ROW($A459)))), 1))), "",
INDEX($AC:$AC, LOOKUP(2, 1 / ($AC$1:INDIRECT("$AC$"&amp;ROW($AC459)-1) &lt;&gt; ""),ROW($AC$1:INDIRECT("$AC$"&amp;ROW($AC459)-1))), 1)+
IF(INDEX($AC:$AC, LOOKUP(2, 1 / ($AC$1:INDIRECT("$AC$"&amp;ROW($AC459)-1) &lt;&gt; ""),ROW($AC$1:INDIRECT("$AC$"&amp;ROW($AC459)-1))), 1)+
INDEX($AD:$AD, LOOKUP(2, 1 / ($AD$1:INDIRECT("$AD$"&amp;ROW($AD459)-1) &lt;&gt; ""),ROW($AD$1:INDIRECT("$AD$"&amp;ROW($AD459)-1))), 1)+
INDEX($AE:$AE, LOOKUP(2, 1 / ($AE$1:INDIRECT("$AE$"&amp;ROW($AE459)-1) &lt;&gt; ""),ROW($AE$1:INDIRECT("$AE$"&amp;ROW($AD459)-1))), 1)+
INDEX($AE:$AF, LOOKUP(2, 1 / ($AF$1:INDIRECT("$AF$"&amp;ROW($AF459)-1) &lt;&gt; ""),ROW($AF$1:INDIRECT("$AF$"&amp;ROW($AD459)-1))), 1)+
INDEX($AG:$AG, LOOKUP(2, 1 / ($AG$1:INDIRECT("$AG$"&amp;ROW($AG459)-1) &lt;&gt; ""),ROW($AG$1:INDIRECT("$AG$"&amp;ROW($AD459)-1))), 1)+
INDEX($AH:$AH, LOOKUP(2, 1 / ($AH$1:INDIRECT("$AH$"&amp;ROW($AH459)-1) &lt;&gt; ""),ROW($AH$1:INDIRECT("$AH$"&amp;ROW($AD459)-1))), 1)&gt;=510,0,
IF(INDEX($AC:$AC, LOOKUP(2, 1 / ($AC$1:INDIRECT("$AC$"&amp;ROW($AC459)-1) &lt;&gt; ""),ROW($AC$1:INDIRECT("$AC$"&amp;ROW($AC459)-1))), 1)&gt;=255,0,
VLOOKUP(INDIRECT("$G$"&amp;LOOKUP(2, 1 / ($AC$1:INDIRECT("$AC$"&amp;ROW($AC459)-1) &lt;&gt; ""),ROW($AC$1:INDIRECT("$AC$"&amp;ROW($AC459)-1)))), 'EV and Base'!$A$1:$N$671, 3, FALSE))))</f>
        <v>12</v>
      </c>
      <c r="AD459" s="2" cm="1">
        <f t="array" aca="1" ref="AD459" ca="1">IF(NOT(ISNUMBER(INDEX($A:$A, LOOKUP(2, 1 / ($A$1:INDIRECT("$A$"&amp;ROW($A459)) &lt;&gt; ""),ROW($A$1:INDIRECT("$A$"&amp;ROW($A459)))), 1))), "",
INDEX($AD:$AD, LOOKUP(2, 1 / ($AD$1:INDIRECT("$AD$"&amp;ROW($AD459)-1) &lt;&gt; ""),ROW($AD$1:INDIRECT("$AD$"&amp;ROW($AD459)-1))), 1)+
IF(INDEX($AC:$AC, LOOKUP(2, 1 / ($AC$1:INDIRECT("$AC$"&amp;ROW($AC459)-1) &lt;&gt; ""),ROW($AC$1:INDIRECT("$AC$"&amp;ROW($AC459)-1))), 1)+
INDEX($AD:$AD, LOOKUP(2, 1 / ($AD$1:INDIRECT("$AD$"&amp;ROW($AD459)-1) &lt;&gt; ""),ROW($AD$1:INDIRECT("$AD$"&amp;ROW($AD459)-1))), 1)+
INDEX($AE:$AE, LOOKUP(2, 1 / ($AE$1:INDIRECT("$AE$"&amp;ROW($AE459)-1) &lt;&gt; ""),ROW($AE$1:INDIRECT("$AE$"&amp;ROW($AD459)-1))), 1)+
INDEX($AE:$AF, LOOKUP(2, 1 / ($AF$1:INDIRECT("$AF$"&amp;ROW($AF459)-1) &lt;&gt; ""),ROW($AF$1:INDIRECT("$AF$"&amp;ROW($AD459)-1))), 1)+
INDEX($AG:$AG, LOOKUP(2, 1 / ($AG$1:INDIRECT("$AG$"&amp;ROW($AG459)-1) &lt;&gt; ""),ROW($AG$1:INDIRECT("$AG$"&amp;ROW($AD459)-1))), 1)+
INDEX($AH:$AH, LOOKUP(2, 1 / ($AH$1:INDIRECT("$AH$"&amp;ROW($AH459)-1) &lt;&gt; ""),ROW($AH$1:INDIRECT("$AH$"&amp;ROW($AD459)-1))), 1)&gt;=510,0,
IF(INDEX($AD:$AD, LOOKUP(2, 1 / ($AD$1:INDIRECT("$AD$"&amp;ROW($AD459)-1) &lt;&gt; ""),ROW($AD$1:INDIRECT("$AD$"&amp;ROW($AD459)-1))), 1)&gt;=255,0,
VLOOKUP(INDIRECT("$G$"&amp;LOOKUP(2, 1 / ($AD$1:INDIRECT("$AD$"&amp;ROW($AD459)-1) &lt;&gt; ""),ROW($AD$1:INDIRECT("$AD$"&amp;ROW($AD459)-1)))), 'EV and Base'!$A$1:$N$671, 4, FALSE))))</f>
        <v>158</v>
      </c>
      <c r="AE459" s="2" cm="1">
        <f t="array" aca="1" ref="AE459" ca="1">IF(NOT(ISNUMBER(INDEX($A:$A,LOOKUP(2,1/($A$1:INDIRECT("$A$"&amp;ROW($A459))&lt;&gt;""),ROW($A$1:INDIRECT("$A$"&amp;ROW($A459)))),1))),"",
INDEX($AE:$AE,LOOKUP(2,1/($AE$1:INDIRECT("$AE$"&amp;ROW($AE459)-1)&lt;&gt;""),ROW($AE$1:INDIRECT("$AE$"&amp;ROW($AE459)-1))),1)+
IF(INDEX($AC:$AC,LOOKUP(2,1/($AC$1:INDIRECT("$AC$"&amp;ROW($AC459)-1)&lt;&gt;""),ROW($AC$1:INDIRECT("$AC$"&amp;ROW($AC459)-1))),1)+
INDEX($AD:$AD,LOOKUP(2,1/($AD$1:INDIRECT("$AD$"&amp;ROW($AD459)-1)&lt;&gt;""),ROW($AD$1:INDIRECT("$AD$"&amp;ROW($AD459)-1))),1)+
INDEX($AE:$AE,LOOKUP(2,1/($AE$1:INDIRECT("$AE$"&amp;ROW($AE459)-1)&lt;&gt;""),ROW($AE$1:INDIRECT("$AE$"&amp;ROW($AD459)-1))),1)+
INDEX($AE:$AF,LOOKUP(2,1/($AF$1:INDIRECT("$AF$"&amp;ROW($AF459)-1)&lt;&gt;""),ROW($AF$1:INDIRECT("$AF$"&amp;ROW($AD459)-1))),1)+
INDEX($AG:$AG,LOOKUP(2,1/($AG$1:INDIRECT("$AG$"&amp;ROW($AG459)-1)&lt;&gt;""),ROW($AG$1:INDIRECT("$AG$"&amp;ROW($AD459)-1))),1)+
INDEX($AH:$AH,LOOKUP(2,1/($AH$1:INDIRECT("$AH$"&amp;ROW($AH459)-1)&lt;&gt;""),ROW($AH$1:INDIRECT("$AH$"&amp;ROW($AD459)-1))),1)&gt;=510,0,
IF(INDEX($AE:$AE,LOOKUP(2,1/($AE$1:INDIRECT("$AE$"&amp;ROW($AE459)-1)&lt;&gt;""),ROW($AE$1:INDIRECT("$AE$"&amp;ROW($AE459)-1))),1)&gt;=255,0,
VLOOKUP(INDIRECT("$G$"&amp;LOOKUP(2,1/($AE$1:INDIRECT("$AE$"&amp;ROW($AE459)-1)&lt;&gt;""),ROW($AE$1:INDIRECT("$AE$"&amp;ROW($AE459)-1)))),'EV and Base'!$A$1:$N$671,5,FALSE))))</f>
        <v>11</v>
      </c>
      <c r="AF459" s="2" cm="1">
        <f t="array" aca="1" ref="AF459" ca="1">IF(NOT(ISNUMBER(INDEX($A:$A, LOOKUP(2, 1 / ($A$1:INDIRECT("$A$"&amp;ROW($A459)) &lt;&gt; ""),ROW($A$1:INDIRECT("$A$"&amp;ROW($A459)))), 1))), "",
INDEX($AF:$AF, LOOKUP(2, 1 / ($AF$1:INDIRECT("$AF$"&amp;ROW($AF459)-1) &lt;&gt; ""),ROW($AF$1:INDIRECT("$AF$"&amp;ROW($AF459)-1))), 1)+
IF(INDEX($AC:$AC, LOOKUP(2, 1 / ($AC$1:INDIRECT("$AC$"&amp;ROW($AC459)-1) &lt;&gt; ""),ROW($AC$1:INDIRECT("$AC$"&amp;ROW($AC459)-1))), 1)+
INDEX($AD:$AD, LOOKUP(2, 1 / ($AD$1:INDIRECT("$AD$"&amp;ROW($AD459)-1) &lt;&gt; ""),ROW($AD$1:INDIRECT("$AD$"&amp;ROW($AD459)-1))), 1)+
INDEX($AE:$AE, LOOKUP(2, 1 / ($AE$1:INDIRECT("$AE$"&amp;ROW($AE459)-1) &lt;&gt; ""),ROW($AE$1:INDIRECT("$AE$"&amp;ROW($AD459)-1))), 1)+
INDEX($AE:$AF, LOOKUP(2, 1 / ($AF$1:INDIRECT("$AF$"&amp;ROW($AF459)-1) &lt;&gt; ""),ROW($AF$1:INDIRECT("$AF$"&amp;ROW($AD459)-1))), 1)+
INDEX($AG:$AG, LOOKUP(2, 1 / ($AG$1:INDIRECT("$AG$"&amp;ROW($AG459)-1) &lt;&gt; ""),ROW($AG$1:INDIRECT("$AG$"&amp;ROW($AD459)-1))), 1)+
INDEX($AH:$AH, LOOKUP(2, 1 / ($AH$1:INDIRECT("$AH$"&amp;ROW($AH459)-1) &lt;&gt; ""),ROW($AH$1:INDIRECT("$AH$"&amp;ROW($AD459)-1))), 1)&gt;=510,0,
IF(INDEX($AF:$AF, LOOKUP(2, 1 / ($AF$1:INDIRECT("$AF$"&amp;ROW($AF459)-1) &lt;&gt; ""),ROW($AF$1:INDIRECT("$AF$"&amp;ROW($AF459)-1))), 1)&gt;=255,0,
VLOOKUP(INDIRECT("$G$"&amp;LOOKUP(2, 1 / ($AF$1:INDIRECT("$AF$"&amp;ROW($AF459)-1) &lt;&gt; ""),ROW($AF$1:INDIRECT("$AF$"&amp;ROW($AF459)-1)))), 'EV and Base'!$A$1:$N$671, 6, FALSE))))</f>
        <v>24</v>
      </c>
      <c r="AG459" s="2" cm="1">
        <f t="array" aca="1" ref="AG459" ca="1">IF(NOT(ISNUMBER(INDEX($A:$A, LOOKUP(2, 1 / ($A$1:INDIRECT("$A$"&amp;ROW($A459)) &lt;&gt; ""),ROW($A$1:INDIRECT("$A$"&amp;ROW($A459)))), 1))), "",
INDEX($AG:$AG, LOOKUP(2, 1 / ($AG$1:INDIRECT("$AG$"&amp;ROW($AG459)-1) &lt;&gt; ""),ROW($AG$1:INDIRECT("$AG$"&amp;ROW($AG459)-1))), 1)+
IF(INDEX($AC:$AC, LOOKUP(2, 1 / ($AC$1:INDIRECT("$AC$"&amp;ROW($AC459)-1) &lt;&gt; ""),ROW($AC$1:INDIRECT("$AC$"&amp;ROW($AC459)-1))), 1)+
INDEX($AD:$AD, LOOKUP(2, 1 / ($AD$1:INDIRECT("$AD$"&amp;ROW($AD459)-1) &lt;&gt; ""),ROW($AD$1:INDIRECT("$AD$"&amp;ROW($AD459)-1))), 1)+
INDEX($AE:$AE, LOOKUP(2, 1 / ($AE$1:INDIRECT("$AE$"&amp;ROW($AE459)-1) &lt;&gt; ""),ROW($AE$1:INDIRECT("$AE$"&amp;ROW($AD459)-1))), 1)+
INDEX($AE:$AF, LOOKUP(2, 1 / ($AF$1:INDIRECT("$AF$"&amp;ROW($AF459)-1) &lt;&gt; ""),ROW($AF$1:INDIRECT("$AF$"&amp;ROW($AD459)-1))), 1)+
INDEX($AG:$AG, LOOKUP(2, 1 / ($AG$1:INDIRECT("$AG$"&amp;ROW($AG459)-1) &lt;&gt; ""),ROW($AG$1:INDIRECT("$AG$"&amp;ROW($AD459)-1))), 1)+
INDEX($AH:$AH, LOOKUP(2, 1 / ($AH$1:INDIRECT("$AH$"&amp;ROW($AH459)-1) &lt;&gt; ""),ROW($AH$1:INDIRECT("$AH$"&amp;ROW($AD459)-1))), 1)&gt;=510,0,
IF(INDEX($AG:$AG, LOOKUP(2, 1 / ($AG$1:INDIRECT("$AG$"&amp;ROW($AG459)-1) &lt;&gt; ""),ROW($AG$1:INDIRECT("$AG$"&amp;ROW($AG459)-1))), 1)&gt;=255,0,
VLOOKUP(INDIRECT("$G$"&amp;LOOKUP(2, 1 / ($AG$1:INDIRECT("$AG$"&amp;ROW($AG459)-1) &lt;&gt; ""),ROW($AG$1:INDIRECT("$AG$"&amp;ROW($AG459)-1)))), 'EV and Base'!$A$1:$N$671, 7, FALSE))))</f>
        <v>6</v>
      </c>
      <c r="AH459" s="24" cm="1">
        <f t="array" aca="1" ref="AH459" ca="1">IF(NOT(ISNUMBER(INDEX($A:$A,LOOKUP(2,1/($A$1:INDIRECT("$A$"&amp;ROW($A459))&lt;&gt;""),ROW($A$1:INDIRECT("$A$"&amp;ROW($A459)))),1))),"",
INDEX($AH:$AH,LOOKUP(2,1/($AH$1:INDIRECT("$AH$"&amp;ROW($AH459)-1)&lt;&gt;""),ROW($AH$1:INDIRECT("$AH$"&amp;ROW($AH459)-1))),1)+
IF(INDEX($AC:$AC,LOOKUP(2,1/($AC$1:INDIRECT("$AC$"&amp;ROW($AC459)-1)&lt;&gt;""),ROW($AC$1:INDIRECT("$AC$"&amp;ROW($AC459)-1))),1)+
INDEX($AD:$AD,LOOKUP(2,1/($AD$1:INDIRECT("$AD$"&amp;ROW($AD459)-1)&lt;&gt;""),ROW($AD$1:INDIRECT("$AD$"&amp;ROW($AD459)-1))),1)+
INDEX($AE:$AE,LOOKUP(2,1/($AE$1:INDIRECT("$AE$"&amp;ROW($AE459)-1)&lt;&gt;""),ROW($AE$1:INDIRECT("$AE$"&amp;ROW($AD459)-1))),1)+
INDEX($AE:$AF,LOOKUP(2,1/($AF$1:INDIRECT("$AF$"&amp;ROW($AF459)-1)&lt;&gt;""),ROW($AF$1:INDIRECT("$AF$"&amp;ROW($AD459)-1))),1)+
INDEX($AG:$AG,LOOKUP(2,1/($AG$1:INDIRECT("$AG$"&amp;ROW($AG459)-1)&lt;&gt;""),ROW($AG$1:INDIRECT("$AG$"&amp;ROW($AD459)-1))),1)+
INDEX($AH:$AH,LOOKUP(2,1/($AH$1:INDIRECT("$AH$"&amp;ROW($AH459)-1)&lt;&gt;""),ROW($AH$1:INDIRECT("$AH$"&amp;ROW($AD459)-1))),1)&gt;=510,0,
IF(INDEX($AH:$AH,LOOKUP(2,1/($AH$1:INDIRECT("$AH$"&amp;ROW($AH459)-1)&lt;&gt;""),ROW($AH$1:INDIRECT("$AH$"&amp;ROW($AH459)-1))),1)&gt;=255,0,
VLOOKUP(INDIRECT("$G$"&amp;LOOKUP(2,1/($AH$1:INDIRECT("$AH$"&amp;ROW($AH459)-1)&lt;&gt;""),ROW($AH$1:INDIRECT("$AH$"&amp;ROW($AH459)-1)))),'EV and Base'!$A$1:$N$671,8,FALSE))))</f>
        <v>80</v>
      </c>
      <c r="AI459" s="29" cm="1">
        <f t="array" aca="1" ref="AI459" ca="1">IF(NOT(ISNUMBER(INDEX($A:$A,LOOKUP(2,1/($A$1:INDIRECT("$A$"&amp;ROW($A459))&lt;&gt;""),ROW($A$1:INDIRECT("$A$"&amp;ROW($A459)))),1))),"",
ROUNDDOWN((((2*VLOOKUP($AA459,'EV and Base'!$A$1:$N$671,9,FALSE))+31+ROUNDDOWN($AC459/4,0))*$AB459)/100,0)+$AB459+10)</f>
        <v>183</v>
      </c>
      <c r="AJ459" s="21" cm="1">
        <f t="array" aca="1" ref="AJ459" ca="1">IF(NOT(ISNUMBER(INDEX($A:$A, LOOKUP(2, 1 / ($A$1:INDIRECT("$A$"&amp;ROW($A459)) &lt;&gt; ""),ROW($A$1:INDIRECT("$A$"&amp;ROW($A459)))), 1))), "",
ROUNDDOWN((ROUNDDOWN((((2*VLOOKUP($AA459, 'EV and Base'!$A$1:$N$671, 10, FALSE))+31+ROUNDDOWN($AD459/4, 0))*$AB459)/100, 0)+5)*1.1, 0))</f>
        <v>173</v>
      </c>
      <c r="AK459" s="21" t="str" cm="1">
        <f t="array" aca="1" ref="AK459" ca="1">IF(NOT(ISNUMBER(INDEX($A:$A, LOOKUP(2, 1 / ($A$1:INDIRECT("$A$"&amp;ROW($A459)) &lt;&gt; ""),ROW($A$1:INDIRECT("$A$"&amp;ROW($A459)))), 1))), "",
ROUNDDOWN((ROUNDDOWN((((2*VLOOKUP($AA459, 'EV and Base'!$A$1:$N$671, 11, FALSE))+30+ROUNDDOWN($AE459/4, 0))*$AB459)/100, 0)+5), 0)
&amp;"-"&amp;
ROUNDDOWN((ROUNDDOWN((((2*VLOOKUP($AA459, 'EV and Base'!$A$1:$N$671, 11, FALSE))+31+ROUNDDOWN($AE459/4, 0))*$AB459)/100, 0)+5), 0))</f>
        <v>125-126</v>
      </c>
      <c r="AL459" s="21" t="str" cm="1">
        <f t="array" aca="1" ref="AL459" ca="1">IF(NOT(ISNUMBER(INDEX($A:$A, LOOKUP(2, 1 / ($A$1:INDIRECT("$A$"&amp;ROW($A459)) &lt;&gt; ""),ROW($A$1:INDIRECT("$A$"&amp;ROW($A459)))), 1))), "",
ROUNDDOWN((ROUNDDOWN((((2*VLOOKUP($AA459, 'EV and Base'!$A$1:$N$671, 12, FALSE))+0+ROUNDDOWN($AF459/4, 0))*$AB459)/100, 0)+5)*0.9, 0)
&amp;"-"&amp;
ROUNDDOWN((ROUNDDOWN((((2*VLOOKUP($AA459, 'EV and Base'!$A$1:$N$671, 12, FALSE))+31+ROUNDDOWN($AF459/4, 0))*$AB459)/100, 0)+5)*0.9, 0))</f>
        <v>53-69</v>
      </c>
      <c r="AM459" s="21" t="str" cm="1">
        <f t="array" aca="1" ref="AM459" ca="1">IF(NOT(ISNUMBER(INDEX($A:$A, LOOKUP(2, 1 / ($A$1:INDIRECT("$A$"&amp;ROW($A459)) &lt;&gt; ""),ROW($A$1:INDIRECT("$A$"&amp;ROW($A459)))), 1))), "",
ROUNDDOWN((ROUNDDOWN((((2*VLOOKUP($AA459, 'EV and Base'!$A$1:$N$671, 13, FALSE))+30+ROUNDDOWN($AG459/4, 0))*$AB459)/100, 0)+5), 0)
&amp;"-"&amp;
ROUNDDOWN((ROUNDDOWN((((2*VLOOKUP($AA459, 'EV and Base'!$A$1:$N$671, 13, FALSE))+31+ROUNDDOWN($AG459/4, 0))*$AB459)/100, 0)+5), 0))</f>
        <v>125-125</v>
      </c>
      <c r="AN459" s="25" cm="1">
        <f t="array" aca="1" ref="AN459" ca="1">IF(NOT(ISNUMBER(INDEX($A:$A, LOOKUP(2, 1 / ($A$1:INDIRECT("$A$"&amp;ROW($A459)) &lt;&gt; ""),ROW($A$1:INDIRECT("$A$"&amp;ROW($A459)))), 1))), "",
ROUNDDOWN((ROUNDDOWN((((2*VLOOKUP($AA459, 'EV and Base'!$A$1:$N$671, 14, FALSE))+31+ROUNDDOWN($AH459/4, 0))*$AB459)/100, 0)+5), 0))</f>
        <v>125</v>
      </c>
      <c r="AO459" s="23" cm="1">
        <f t="array" aca="1" ref="AO459" ca="1">IF(NOT(ISNUMBER(INDEX($A:$A, LOOKUP(2, 1 / ($A$1:INDIRECT("$A$"&amp;ROW($A459)) &lt;&gt; ""),ROW($A$1:INDIRECT("$A$"&amp;ROW($A459)))), 1))), "",
ROUNDDOWN((((2*VLOOKUP($AA459, 'EV and Base'!$A$1:$N$671, 9, FALSE))+31+ROUNDDOWN($AC459/4, 0))*$AB459)/100, 0)+$AB459+10)</f>
        <v>183</v>
      </c>
      <c r="AP459" s="2" cm="1">
        <f t="array" aca="1" ref="AP459" ca="1">IF(NOT(ISNUMBER(INDEX($A:$A, LOOKUP(2, 1 / ($A$1:INDIRECT("$A$"&amp;ROW($A459)) &lt;&gt; ""),ROW($A$1:INDIRECT("$A$"&amp;ROW($A459)))), 1))), "",
ROUNDDOWN((ROUNDDOWN((((2*VLOOKUP($AA459, 'EV and Base'!$A$1:$N$671, 10, FALSE))+31+ROUNDDOWN($AD459/4, 0))*$AB459)/100, 0)+5)*1.1, 0))</f>
        <v>173</v>
      </c>
      <c r="AQ459" s="2" cm="1">
        <f t="array" aca="1" ref="AQ459" ca="1">IF(NOT(ISNUMBER(INDEX($A:$A, LOOKUP(2, 1 / ($A$1:INDIRECT("$A$"&amp;ROW($A459)) &lt;&gt; ""),ROW($A$1:INDIRECT("$A$"&amp;ROW($A459)))), 1))), "",
ROUNDDOWN((ROUNDDOWN((((2*VLOOKUP($AA459, 'EV and Base'!$A$1:$N$671, 11, FALSE))+$AV$2+ROUNDDOWN($AE459/4, 0))*$AB459)/100, 0)+5), 0))</f>
        <v>126</v>
      </c>
      <c r="AR459" s="22" cm="1">
        <f t="array" aca="1" ref="AR459" ca="1">IF(NOT(ISNUMBER(INDEX($A:$A, LOOKUP(2, 1 / ($A$1:INDIRECT("$A$"&amp;ROW($A459)) &lt;&gt; ""),ROW($A$1:INDIRECT("$A$"&amp;ROW($A459)))), 1))), "",
ROUNDDOWN((ROUNDDOWN((((2*VLOOKUP($AA459, 'EV and Base'!$A$1:$N$671, 12, FALSE))+$AW$2+ROUNDDOWN($AF459/4, 0))*$AB459)/100, 0)+5)*0.9, 0))</f>
        <v>62</v>
      </c>
      <c r="AS459" s="2" cm="1">
        <f t="array" aca="1" ref="AS459" ca="1">IF(NOT(ISNUMBER(INDEX($A:$A, LOOKUP(2, 1 / ($A$1:INDIRECT("$A$"&amp;ROW($A459)) &lt;&gt; ""),ROW($A$1:INDIRECT("$A$"&amp;ROW($A459)))), 1))), "",
ROUNDDOWN((ROUNDDOWN((((2*VLOOKUP($AA459, 'EV and Base'!$A$1:$N$671, 13, FALSE))+$AX$2+ROUNDDOWN($AG459/4, 0))*$AB459)/100, 0)+5), 0))</f>
        <v>125</v>
      </c>
      <c r="AT459" s="24" cm="1">
        <f t="array" aca="1" ref="AT459" ca="1">IF(NOT(ISNUMBER(INDEX($A:$A, LOOKUP(2, 1 / ($A$1:INDIRECT("$A$"&amp;ROW($A459)) &lt;&gt; ""),ROW($A$1:INDIRECT("$A$"&amp;ROW($A459)))), 1))), "",
ROUNDDOWN((ROUNDDOWN((((2*VLOOKUP($AA459, 'EV and Base'!$A$1:$N$671, 14, FALSE))+31+ROUNDDOWN($AH459/4, 0))*$AB459)/100, 0)+5), 0))</f>
        <v>125</v>
      </c>
      <c r="AU459" s="28">
        <v>255</v>
      </c>
      <c r="AY459" cm="1">
        <f t="array" aca="1" ref="AY459" ca="1">IF(NOT(ISNUMBER(INDEX($A:$A,LOOKUP(2,1/($A$1:INDIRECT("$A$"&amp;ROW($A459))&lt;&gt;""),ROW($A$1:INDIRECT("$A$"&amp;ROW($A459)))),1))),"",
INDEX($AY:$AY,LOOKUP(2,1/($AY$1:INDIRECT("$AY$"&amp;ROW($AY459)-1)&lt;&gt;""),ROW($AY$1:INDIRECT("$AY$"&amp;ROW($AY459)-1))),1)+$BL459)</f>
        <v>186176</v>
      </c>
      <c r="AZ459" s="3" cm="1">
        <f t="array" aca="1" ref="AZ459" ca="1">IF(NOT(ISNUMBER(INDEX($A:$A, LOOKUP(2, 1 / ($A$1:INDIRECT("$A$"&amp;ROW($A459)) &lt;&gt; ""),ROW($A$1:INDIRECT("$A$"&amp;ROW($A459)))), 1))), "",
VLOOKUP(INDIRECT("$G$"&amp;LOOKUP(2, 1 / ($AY$1:INDIRECT("$AY$"&amp;ROW($AY459)-1) &lt;&gt; ""),ROW($AY$1:INDIRECT("$AY$"&amp;ROW($AY459)-1)))),'EV and Base'!A382:N1052,2,FALSE))</f>
        <v>156</v>
      </c>
      <c r="BA459" s="3" cm="1">
        <f t="array" aca="1" ref="BA459" ca="1">IF(NOT(ISNUMBER(INDEX($A:$A, LOOKUP(2, 1 / ($A$1:INDIRECT("$A$"&amp;ROW($A459)) &lt;&gt; ""),ROW($A$1:INDIRECT("$A$"&amp;ROW($A459)))), 1))), "",
INDIRECT("$I$"&amp;LOOKUP(2, 1 / ($AY$1:INDIRECT("$AY$"&amp;ROW($AY459)-1) &lt;&gt; ""),ROW($AY$1:INDIRECT("$AY$"&amp;ROW($AY459)-1)))))</f>
        <v>43</v>
      </c>
      <c r="BB459" s="1" cm="1">
        <f t="array" aca="1" ref="BB459" ca="1">IF(NOT(ISNUMBER(INDEX($A:$A, LOOKUP(2, 1 / ($A$1:INDIRECT("$A$"&amp;ROW($A459)) &lt;&gt; ""),ROW($A$1:INDIRECT("$A$"&amp;ROW($A459)))), 1))), "",
INDIRECT("$AB$"&amp;LOOKUP(2, 1 / ($AY$1:INDIRECT("$AY$"&amp;ROW($AY459)-1) &lt;&gt; ""),ROW($AY$1:INDIRECT("$AY$"&amp;ROW($AY459)-1)))))</f>
        <v>57</v>
      </c>
      <c r="BC459" s="3" cm="1">
        <f t="array" aca="1" ref="BC459" ca="1">IF(NOT(ISNUMBER(INDEX($A:$A,LOOKUP(2,1/($A$1:INDIRECT("$A$"&amp;ROW($A459))&lt;&gt;""),ROW($A$1:INDIRECT("$A$"&amp;ROW($A459)))),1))),"",
$BA459+$BA459+10)</f>
        <v>96</v>
      </c>
      <c r="BD459" s="3" cm="1">
        <f t="array" aca="1" ref="BD459" ca="1">IF(NOT(ISNUMBER(INDEX($A:$A,LOOKUP(2,1/($A$1:INDIRECT("$A$"&amp;ROW($A459))&lt;&gt;""),ROW($A$1:INDIRECT("$A$"&amp;ROW($A459)))),1))),"",
$BA459+$BB459+10)</f>
        <v>110</v>
      </c>
      <c r="BE459" s="3" cm="1">
        <f t="array" aca="1" ref="BE459" ca="1">IF(NOT(ISNUMBER(INDEX($A:$A,LOOKUP(2,1/($A$1:INDIRECT("$A$"&amp;ROW($A459))&lt;&gt;""),ROW($A$1:INDIRECT("$A$"&amp;ROW($A459)))),1))),"",
$BC459*$BC459)</f>
        <v>9216</v>
      </c>
      <c r="BF459" s="3" cm="1">
        <f t="array" aca="1" ref="BF459" ca="1">IF(NOT(ISNUMBER(INDEX($A:$A,LOOKUP(2,1/($A$1:INDIRECT("$A$"&amp;ROW($A459))&lt;&gt;""),ROW($A$1:INDIRECT("$A$"&amp;ROW($A459)))),1))),"",
$BD459*$BD459)</f>
        <v>12100</v>
      </c>
      <c r="BG459" s="3" cm="1">
        <f t="array" aca="1" ref="BG459" ca="1">IF(NOT(ISNUMBER(INDEX($A:$A,LOOKUP(2,1/($A$1:INDIRECT("$A$"&amp;ROW($A459))&lt;&gt;""),ROW($A$1:INDIRECT("$A$"&amp;ROW($A459)))),1))),"",
_xlfn.FLOOR.MATH(1.5*_xlfn.FLOOR.MATH($AZ459*BA459/5)))</f>
        <v>2011</v>
      </c>
      <c r="BH459" s="3" cm="1">
        <f t="array" aca="1" ref="BH459" ca="1">IF(NOT(ISNUMBER(INDEX($A:$A, LOOKUP(2, 1 / ($A$1:INDIRECT("$A$"&amp;ROW($A459)) &lt;&gt; ""),ROW($A$1:INDIRECT("$A$"&amp;ROW($A459)))), 1))), "",
_xlfn.FLOOR.MATH($BG459/IF(OR(INDIRECT("$C$"&amp;LOOKUP(2, 1 / ($AY$1:INDIRECT("$AY$"&amp;ROW($AY459)-1) &lt;&gt; ""),ROW($AY$1:INDIRECT("$AY$"&amp;ROW($AY459)-1))))="Multi",
INDIRECT("$C$"&amp;LOOKUP(2, 1 / ($AY$1:INDIRECT("$AY$"&amp;ROW($AY459)-1) &lt;&gt; ""),ROW($AY$1:INDIRECT("$AY$"&amp;ROW($AY459)-1))))="Double"),2,1)))</f>
        <v>2011</v>
      </c>
      <c r="BI459" s="3" cm="1">
        <f t="array" aca="1" ref="BI459" ca="1">IF(NOT(ISNUMBER(INDEX($A:$A,LOOKUP(2,1/($A$1:INDIRECT("$A$"&amp;ROW($A459))&lt;&gt;""),ROW($A$1:INDIRECT("$A$"&amp;ROW($A459)))),1))),"",
VLOOKUP($BC459,GameFreakSQRT!$A$1:$B$200,2,FALSE))</f>
        <v>40132</v>
      </c>
      <c r="BJ459" s="3" cm="1">
        <f t="array" aca="1" ref="BJ459" ca="1">IF(NOT(ISNUMBER(INDEX($A:$A,LOOKUP(2,1/($A$1:INDIRECT("$A$"&amp;ROW($A459))&lt;&gt;""),ROW($A$1:INDIRECT("$A$"&amp;ROW($A459)))),1))),"",
VLOOKUP($BD459,GameFreakSQRT!$A$1:$B$200,2,FALSE))</f>
        <v>42959</v>
      </c>
      <c r="BK459" s="3" cm="1">
        <f t="array" aca="1" ref="BK459" ca="1">IF(NOT(ISNUMBER(INDEX($A:$A,LOOKUP(2,1/($A$1:INDIRECT("$A$"&amp;ROW($A459))&lt;&gt;""),ROW($A$1:INDIRECT("$A$"&amp;ROW($A459)))),1))),"",
_xlfn.FLOOR.MATH((($BI459*$BE459)*$BH459)/($BJ459*$BF459))+1)</f>
        <v>1431</v>
      </c>
      <c r="BL459" s="3" cm="1">
        <f t="array" aca="1" ref="BL459" ca="1">IF(NOT(ISNUMBER(INDEX($A:$A,LOOKUP(2,1/($A$1:INDIRECT("$A$"&amp;ROW($A459))&lt;&gt;""),ROW($A$1:INDIRECT("$A$"&amp;ROW($A459)))),1))),"",
_xlfn.FLOOR.MATH($BK459*IF(NOT(INDIRECT("$Z$"&amp;LOOKUP(2, 1 / ($AY$1:INDIRECT("$AY$"&amp;ROW($AY459)-1) &lt;&gt; ""),ROW($AY$1:INDIRECT("$AY$"&amp;ROW($AY459)-1))))=""),1.5,1)))</f>
        <v>2146</v>
      </c>
      <c r="BM459" s="3" cm="1">
        <f t="array" aca="1" ref="BM459" ca="1">IF(NOT(ISNUMBER(INDEX($A:$A, LOOKUP(2, 1 / ($A$1:INDIRECT("$A$"&amp;ROW($A459)) &lt;&gt; ""),ROW($A$1:INDIRECT("$A$"&amp;ROW($A459)))), 1))), "",
INDIRECT("$Y$"&amp;LOOKUP(2, 1 / ($AY$1:INDIRECT("$AY$"&amp;ROW($AY459)-1) &lt;&gt; ""),ROW($AY$1:INDIRECT("$AY$"&amp;ROW($AY459)-1)))))</f>
        <v>2146</v>
      </c>
      <c r="BN459" s="3" t="b">
        <f t="shared" ca="1" si="37"/>
        <v>1</v>
      </c>
    </row>
    <row r="460" spans="1:66" x14ac:dyDescent="0.45">
      <c r="A460" s="66"/>
      <c r="B460" s="66"/>
      <c r="C460" s="66"/>
      <c r="D460" s="66"/>
      <c r="E460" s="66"/>
      <c r="F460" s="53">
        <v>2</v>
      </c>
      <c r="G460" s="59" t="s">
        <v>355</v>
      </c>
      <c r="H460" s="59" t="s">
        <v>77</v>
      </c>
      <c r="I460" s="59">
        <v>45</v>
      </c>
      <c r="J460" s="59" t="s">
        <v>192</v>
      </c>
      <c r="K460" s="59" t="s">
        <v>146</v>
      </c>
      <c r="L460" s="59" t="s">
        <v>53</v>
      </c>
      <c r="M460" s="59" t="s">
        <v>347</v>
      </c>
      <c r="N460" s="59" t="s">
        <v>752</v>
      </c>
      <c r="O460" s="59" t="s">
        <v>722</v>
      </c>
      <c r="P460" s="59" t="s">
        <v>465</v>
      </c>
      <c r="Q460" s="59">
        <v>12</v>
      </c>
      <c r="R460" s="59">
        <f>_xlfn.FLOOR.MATH((((2*VLOOKUP(G460, 'EV and Base'!$A$1:$N$671, 9, FALSE))+$Q460)*$I460)/100)+$I460+10</f>
        <v>127</v>
      </c>
      <c r="S460" s="59">
        <f>_xlfn.FLOOR.MATH((_xlfn.FLOOR.MATH((((2*VLOOKUP($G460, 'EV and Base'!$A$1:$N$671, 10, FALSE))+$Q460)*$I460)/100)+5)*
IF(OR($J460="Lonely", $J460="Brave", $J460="Adamant", $J460="Naughty"), 1.1,
IF(OR($J460="Bold", $J460="Timid", $J460="Modest", $J460="Calm"), 0.9, 1)))</f>
        <v>100</v>
      </c>
      <c r="T460" s="59">
        <f>_xlfn.FLOOR.MATH((_xlfn.FLOOR.MATH((((2*VLOOKUP($G460, 'EV and Base'!$A$1:$N$671, 11, FALSE))+$Q460)*$I460)/100)+5)*
IF(OR($J460="Bold", $J460="Relaxed", $J460="Impish", $J460="Lax"), 1.1,
IF(OR($J460="Lonely", $J460="Hasty", $J460="Mild", $J460="Gentle"), 0.9, 1)))</f>
        <v>67</v>
      </c>
      <c r="U460" s="59">
        <f>_xlfn.FLOOR.MATH((_xlfn.FLOOR.MATH((((2*VLOOKUP($G460, 'EV and Base'!$A$1:$N$671, 12, FALSE))+$Q460)*$I460)/100)+5)*
IF(OR($J460="Modest", $J460="Mild", $J460="Quiet", $J460="Rash"), 1.1,
IF(OR($J460="Adamant", $J460="Impish", $J460="Jolly", $J460="Careful"), 0.9, 1)))</f>
        <v>73</v>
      </c>
      <c r="V460" s="59">
        <f>_xlfn.FLOOR.MATH((_xlfn.FLOOR.MATH((((2*VLOOKUP($G460, 'EV and Base'!$A$1:$N$671, 13, FALSE))+$Q460)*$I460)/100)+5)*
IF(OR($J460="Calm", $J460="Gentle", $J460="Sassy", $J460="Careful"), 1.1,
IF(OR($J460="Naughty", $J460="Lax", $J460="Naive", $J460="Rash"), 0.9, 1)))</f>
        <v>67</v>
      </c>
      <c r="W460" s="59">
        <f>_xlfn.FLOOR.MATH((_xlfn.FLOOR.MATH((((2*VLOOKUP($G460, 'EV and Base'!$A$1:$N$671, 14, FALSE))+$Q460)*$I460)/100)+5)*
IF(OR($J460="Timid", $J460="Hasty", $J460="Jolly", $J460="Naive"), 1.1,
IF(OR($J460="Brave", $J460="Relaxed", $J460="Quiet", $J460="Sassy"), 0.9, 1)))</f>
        <v>125</v>
      </c>
      <c r="X460" s="67"/>
      <c r="Y460" s="1">
        <v>2655</v>
      </c>
      <c r="Z460" s="1">
        <v>1</v>
      </c>
      <c r="AA460" s="23" t="str" cm="1">
        <f t="array" aca="1" ref="AA460" ca="1">IF(NOT(ISNUMBER(INDEX($A:$A,LOOKUP(2,1/($A$1:INDIRECT("$A$"&amp;ROW($A460))&lt;&gt;""),ROW($A$1:INDIRECT("$A$"&amp;ROW($A460)))),1))),"",
IF(NOT(ISNUMBER($A460)),$AA459,
IF($AB460&lt;16,"Lillipup",
IF($AB460&lt;32,"Herdier",
"Stoutland"))))</f>
        <v>Stoutland</v>
      </c>
      <c r="AB460" s="25" cm="1">
        <f t="array" aca="1" ref="AB460" ca="1">IF(NOT(ISNUMBER(INDEX($A:$A, LOOKUP(2, 1 / ($A$1:INDIRECT("$A$"&amp;ROW($A460)) &lt;&gt; ""),ROW($A$1:INDIRECT("$A$"&amp;ROW($A460)))), 1))), "",
VLOOKUP($AY460,'Medium-Slow'!$A$1:$B$101,2,TRUE))</f>
        <v>57</v>
      </c>
      <c r="AC460" s="23" cm="1">
        <f t="array" aca="1" ref="AC460" ca="1">IF(NOT(ISNUMBER(INDEX($A:$A, LOOKUP(2, 1 / ($A$1:INDIRECT("$A$"&amp;ROW($A460)) &lt;&gt; ""),ROW($A$1:INDIRECT("$A$"&amp;ROW($A460)))), 1))), "",
INDEX($AC:$AC, LOOKUP(2, 1 / ($AC$1:INDIRECT("$AC$"&amp;ROW($AC460)-1) &lt;&gt; ""),ROW($AC$1:INDIRECT("$AC$"&amp;ROW($AC460)-1))), 1)+
IF(INDEX($AC:$AC, LOOKUP(2, 1 / ($AC$1:INDIRECT("$AC$"&amp;ROW($AC460)-1) &lt;&gt; ""),ROW($AC$1:INDIRECT("$AC$"&amp;ROW($AC460)-1))), 1)+
INDEX($AD:$AD, LOOKUP(2, 1 / ($AD$1:INDIRECT("$AD$"&amp;ROW($AD460)-1) &lt;&gt; ""),ROW($AD$1:INDIRECT("$AD$"&amp;ROW($AD460)-1))), 1)+
INDEX($AE:$AE, LOOKUP(2, 1 / ($AE$1:INDIRECT("$AE$"&amp;ROW($AE460)-1) &lt;&gt; ""),ROW($AE$1:INDIRECT("$AE$"&amp;ROW($AD460)-1))), 1)+
INDEX($AE:$AF, LOOKUP(2, 1 / ($AF$1:INDIRECT("$AF$"&amp;ROW($AF460)-1) &lt;&gt; ""),ROW($AF$1:INDIRECT("$AF$"&amp;ROW($AD460)-1))), 1)+
INDEX($AG:$AG, LOOKUP(2, 1 / ($AG$1:INDIRECT("$AG$"&amp;ROW($AG460)-1) &lt;&gt; ""),ROW($AG$1:INDIRECT("$AG$"&amp;ROW($AD460)-1))), 1)+
INDEX($AH:$AH, LOOKUP(2, 1 / ($AH$1:INDIRECT("$AH$"&amp;ROW($AH460)-1) &lt;&gt; ""),ROW($AH$1:INDIRECT("$AH$"&amp;ROW($AD460)-1))), 1)&gt;=510,0,
IF(INDEX($AC:$AC, LOOKUP(2, 1 / ($AC$1:INDIRECT("$AC$"&amp;ROW($AC460)-1) &lt;&gt; ""),ROW($AC$1:INDIRECT("$AC$"&amp;ROW($AC460)-1))), 1)&gt;=255,0,
VLOOKUP(INDIRECT("$G$"&amp;LOOKUP(2, 1 / ($AC$1:INDIRECT("$AC$"&amp;ROW($AC460)-1) &lt;&gt; ""),ROW($AC$1:INDIRECT("$AC$"&amp;ROW($AC460)-1)))), 'EV and Base'!$A$1:$N$671, 3, FALSE))))</f>
        <v>12</v>
      </c>
      <c r="AD460" s="2" cm="1">
        <f t="array" aca="1" ref="AD460" ca="1">IF(NOT(ISNUMBER(INDEX($A:$A, LOOKUP(2, 1 / ($A$1:INDIRECT("$A$"&amp;ROW($A460)) &lt;&gt; ""),ROW($A$1:INDIRECT("$A$"&amp;ROW($A460)))), 1))), "",
INDEX($AD:$AD, LOOKUP(2, 1 / ($AD$1:INDIRECT("$AD$"&amp;ROW($AD460)-1) &lt;&gt; ""),ROW($AD$1:INDIRECT("$AD$"&amp;ROW($AD460)-1))), 1)+
IF(INDEX($AC:$AC, LOOKUP(2, 1 / ($AC$1:INDIRECT("$AC$"&amp;ROW($AC460)-1) &lt;&gt; ""),ROW($AC$1:INDIRECT("$AC$"&amp;ROW($AC460)-1))), 1)+
INDEX($AD:$AD, LOOKUP(2, 1 / ($AD$1:INDIRECT("$AD$"&amp;ROW($AD460)-1) &lt;&gt; ""),ROW($AD$1:INDIRECT("$AD$"&amp;ROW($AD460)-1))), 1)+
INDEX($AE:$AE, LOOKUP(2, 1 / ($AE$1:INDIRECT("$AE$"&amp;ROW($AE460)-1) &lt;&gt; ""),ROW($AE$1:INDIRECT("$AE$"&amp;ROW($AD460)-1))), 1)+
INDEX($AE:$AF, LOOKUP(2, 1 / ($AF$1:INDIRECT("$AF$"&amp;ROW($AF460)-1) &lt;&gt; ""),ROW($AF$1:INDIRECT("$AF$"&amp;ROW($AD460)-1))), 1)+
INDEX($AG:$AG, LOOKUP(2, 1 / ($AG$1:INDIRECT("$AG$"&amp;ROW($AG460)-1) &lt;&gt; ""),ROW($AG$1:INDIRECT("$AG$"&amp;ROW($AD460)-1))), 1)+
INDEX($AH:$AH, LOOKUP(2, 1 / ($AH$1:INDIRECT("$AH$"&amp;ROW($AH460)-1) &lt;&gt; ""),ROW($AH$1:INDIRECT("$AH$"&amp;ROW($AD460)-1))), 1)&gt;=510,0,
IF(INDEX($AD:$AD, LOOKUP(2, 1 / ($AD$1:INDIRECT("$AD$"&amp;ROW($AD460)-1) &lt;&gt; ""),ROW($AD$1:INDIRECT("$AD$"&amp;ROW($AD460)-1))), 1)&gt;=255,0,
VLOOKUP(INDIRECT("$G$"&amp;LOOKUP(2, 1 / ($AD$1:INDIRECT("$AD$"&amp;ROW($AD460)-1) &lt;&gt; ""),ROW($AD$1:INDIRECT("$AD$"&amp;ROW($AD460)-1)))), 'EV and Base'!$A$1:$N$671, 4, FALSE))))</f>
        <v>158</v>
      </c>
      <c r="AE460" s="2" cm="1">
        <f t="array" aca="1" ref="AE460" ca="1">IF(NOT(ISNUMBER(INDEX($A:$A,LOOKUP(2,1/($A$1:INDIRECT("$A$"&amp;ROW($A460))&lt;&gt;""),ROW($A$1:INDIRECT("$A$"&amp;ROW($A460)))),1))),"",
INDEX($AE:$AE,LOOKUP(2,1/($AE$1:INDIRECT("$AE$"&amp;ROW($AE460)-1)&lt;&gt;""),ROW($AE$1:INDIRECT("$AE$"&amp;ROW($AE460)-1))),1)+
IF(INDEX($AC:$AC,LOOKUP(2,1/($AC$1:INDIRECT("$AC$"&amp;ROW($AC460)-1)&lt;&gt;""),ROW($AC$1:INDIRECT("$AC$"&amp;ROW($AC460)-1))),1)+
INDEX($AD:$AD,LOOKUP(2,1/($AD$1:INDIRECT("$AD$"&amp;ROW($AD460)-1)&lt;&gt;""),ROW($AD$1:INDIRECT("$AD$"&amp;ROW($AD460)-1))),1)+
INDEX($AE:$AE,LOOKUP(2,1/($AE$1:INDIRECT("$AE$"&amp;ROW($AE460)-1)&lt;&gt;""),ROW($AE$1:INDIRECT("$AE$"&amp;ROW($AD460)-1))),1)+
INDEX($AE:$AF,LOOKUP(2,1/($AF$1:INDIRECT("$AF$"&amp;ROW($AF460)-1)&lt;&gt;""),ROW($AF$1:INDIRECT("$AF$"&amp;ROW($AD460)-1))),1)+
INDEX($AG:$AG,LOOKUP(2,1/($AG$1:INDIRECT("$AG$"&amp;ROW($AG460)-1)&lt;&gt;""),ROW($AG$1:INDIRECT("$AG$"&amp;ROW($AD460)-1))),1)+
INDEX($AH:$AH,LOOKUP(2,1/($AH$1:INDIRECT("$AH$"&amp;ROW($AH460)-1)&lt;&gt;""),ROW($AH$1:INDIRECT("$AH$"&amp;ROW($AD460)-1))),1)&gt;=510,0,
IF(INDEX($AE:$AE,LOOKUP(2,1/($AE$1:INDIRECT("$AE$"&amp;ROW($AE460)-1)&lt;&gt;""),ROW($AE$1:INDIRECT("$AE$"&amp;ROW($AE460)-1))),1)&gt;=255,0,
VLOOKUP(INDIRECT("$G$"&amp;LOOKUP(2,1/($AE$1:INDIRECT("$AE$"&amp;ROW($AE460)-1)&lt;&gt;""),ROW($AE$1:INDIRECT("$AE$"&amp;ROW($AE460)-1)))),'EV and Base'!$A$1:$N$671,5,FALSE))))</f>
        <v>11</v>
      </c>
      <c r="AF460" s="2" cm="1">
        <f t="array" aca="1" ref="AF460" ca="1">IF(NOT(ISNUMBER(INDEX($A:$A, LOOKUP(2, 1 / ($A$1:INDIRECT("$A$"&amp;ROW($A460)) &lt;&gt; ""),ROW($A$1:INDIRECT("$A$"&amp;ROW($A460)))), 1))), "",
INDEX($AF:$AF, LOOKUP(2, 1 / ($AF$1:INDIRECT("$AF$"&amp;ROW($AF460)-1) &lt;&gt; ""),ROW($AF$1:INDIRECT("$AF$"&amp;ROW($AF460)-1))), 1)+
IF(INDEX($AC:$AC, LOOKUP(2, 1 / ($AC$1:INDIRECT("$AC$"&amp;ROW($AC460)-1) &lt;&gt; ""),ROW($AC$1:INDIRECT("$AC$"&amp;ROW($AC460)-1))), 1)+
INDEX($AD:$AD, LOOKUP(2, 1 / ($AD$1:INDIRECT("$AD$"&amp;ROW($AD460)-1) &lt;&gt; ""),ROW($AD$1:INDIRECT("$AD$"&amp;ROW($AD460)-1))), 1)+
INDEX($AE:$AE, LOOKUP(2, 1 / ($AE$1:INDIRECT("$AE$"&amp;ROW($AE460)-1) &lt;&gt; ""),ROW($AE$1:INDIRECT("$AE$"&amp;ROW($AD460)-1))), 1)+
INDEX($AE:$AF, LOOKUP(2, 1 / ($AF$1:INDIRECT("$AF$"&amp;ROW($AF460)-1) &lt;&gt; ""),ROW($AF$1:INDIRECT("$AF$"&amp;ROW($AD460)-1))), 1)+
INDEX($AG:$AG, LOOKUP(2, 1 / ($AG$1:INDIRECT("$AG$"&amp;ROW($AG460)-1) &lt;&gt; ""),ROW($AG$1:INDIRECT("$AG$"&amp;ROW($AD460)-1))), 1)+
INDEX($AH:$AH, LOOKUP(2, 1 / ($AH$1:INDIRECT("$AH$"&amp;ROW($AH460)-1) &lt;&gt; ""),ROW($AH$1:INDIRECT("$AH$"&amp;ROW($AD460)-1))), 1)&gt;=510,0,
IF(INDEX($AF:$AF, LOOKUP(2, 1 / ($AF$1:INDIRECT("$AF$"&amp;ROW($AF460)-1) &lt;&gt; ""),ROW($AF$1:INDIRECT("$AF$"&amp;ROW($AF460)-1))), 1)&gt;=255,0,
VLOOKUP(INDIRECT("$G$"&amp;LOOKUP(2, 1 / ($AF$1:INDIRECT("$AF$"&amp;ROW($AF460)-1) &lt;&gt; ""),ROW($AF$1:INDIRECT("$AF$"&amp;ROW($AF460)-1)))), 'EV and Base'!$A$1:$N$671, 6, FALSE))))</f>
        <v>24</v>
      </c>
      <c r="AG460" s="2" cm="1">
        <f t="array" aca="1" ref="AG460" ca="1">IF(NOT(ISNUMBER(INDEX($A:$A, LOOKUP(2, 1 / ($A$1:INDIRECT("$A$"&amp;ROW($A460)) &lt;&gt; ""),ROW($A$1:INDIRECT("$A$"&amp;ROW($A460)))), 1))), "",
INDEX($AG:$AG, LOOKUP(2, 1 / ($AG$1:INDIRECT("$AG$"&amp;ROW($AG460)-1) &lt;&gt; ""),ROW($AG$1:INDIRECT("$AG$"&amp;ROW($AG460)-1))), 1)+
IF(INDEX($AC:$AC, LOOKUP(2, 1 / ($AC$1:INDIRECT("$AC$"&amp;ROW($AC460)-1) &lt;&gt; ""),ROW($AC$1:INDIRECT("$AC$"&amp;ROW($AC460)-1))), 1)+
INDEX($AD:$AD, LOOKUP(2, 1 / ($AD$1:INDIRECT("$AD$"&amp;ROW($AD460)-1) &lt;&gt; ""),ROW($AD$1:INDIRECT("$AD$"&amp;ROW($AD460)-1))), 1)+
INDEX($AE:$AE, LOOKUP(2, 1 / ($AE$1:INDIRECT("$AE$"&amp;ROW($AE460)-1) &lt;&gt; ""),ROW($AE$1:INDIRECT("$AE$"&amp;ROW($AD460)-1))), 1)+
INDEX($AE:$AF, LOOKUP(2, 1 / ($AF$1:INDIRECT("$AF$"&amp;ROW($AF460)-1) &lt;&gt; ""),ROW($AF$1:INDIRECT("$AF$"&amp;ROW($AD460)-1))), 1)+
INDEX($AG:$AG, LOOKUP(2, 1 / ($AG$1:INDIRECT("$AG$"&amp;ROW($AG460)-1) &lt;&gt; ""),ROW($AG$1:INDIRECT("$AG$"&amp;ROW($AD460)-1))), 1)+
INDEX($AH:$AH, LOOKUP(2, 1 / ($AH$1:INDIRECT("$AH$"&amp;ROW($AH460)-1) &lt;&gt; ""),ROW($AH$1:INDIRECT("$AH$"&amp;ROW($AD460)-1))), 1)&gt;=510,0,
IF(INDEX($AG:$AG, LOOKUP(2, 1 / ($AG$1:INDIRECT("$AG$"&amp;ROW($AG460)-1) &lt;&gt; ""),ROW($AG$1:INDIRECT("$AG$"&amp;ROW($AG460)-1))), 1)&gt;=255,0,
VLOOKUP(INDIRECT("$G$"&amp;LOOKUP(2, 1 / ($AG$1:INDIRECT("$AG$"&amp;ROW($AG460)-1) &lt;&gt; ""),ROW($AG$1:INDIRECT("$AG$"&amp;ROW($AG460)-1)))), 'EV and Base'!$A$1:$N$671, 7, FALSE))))</f>
        <v>6</v>
      </c>
      <c r="AH460" s="24" cm="1">
        <f t="array" aca="1" ref="AH460" ca="1">IF(NOT(ISNUMBER(INDEX($A:$A,LOOKUP(2,1/($A$1:INDIRECT("$A$"&amp;ROW($A460))&lt;&gt;""),ROW($A$1:INDIRECT("$A$"&amp;ROW($A460)))),1))),"",
INDEX($AH:$AH,LOOKUP(2,1/($AH$1:INDIRECT("$AH$"&amp;ROW($AH460)-1)&lt;&gt;""),ROW($AH$1:INDIRECT("$AH$"&amp;ROW($AH460)-1))),1)+
IF(INDEX($AC:$AC,LOOKUP(2,1/($AC$1:INDIRECT("$AC$"&amp;ROW($AC460)-1)&lt;&gt;""),ROW($AC$1:INDIRECT("$AC$"&amp;ROW($AC460)-1))),1)+
INDEX($AD:$AD,LOOKUP(2,1/($AD$1:INDIRECT("$AD$"&amp;ROW($AD460)-1)&lt;&gt;""),ROW($AD$1:INDIRECT("$AD$"&amp;ROW($AD460)-1))),1)+
INDEX($AE:$AE,LOOKUP(2,1/($AE$1:INDIRECT("$AE$"&amp;ROW($AE460)-1)&lt;&gt;""),ROW($AE$1:INDIRECT("$AE$"&amp;ROW($AD460)-1))),1)+
INDEX($AE:$AF,LOOKUP(2,1/($AF$1:INDIRECT("$AF$"&amp;ROW($AF460)-1)&lt;&gt;""),ROW($AF$1:INDIRECT("$AF$"&amp;ROW($AD460)-1))),1)+
INDEX($AG:$AG,LOOKUP(2,1/($AG$1:INDIRECT("$AG$"&amp;ROW($AG460)-1)&lt;&gt;""),ROW($AG$1:INDIRECT("$AG$"&amp;ROW($AD460)-1))),1)+
INDEX($AH:$AH,LOOKUP(2,1/($AH$1:INDIRECT("$AH$"&amp;ROW($AH460)-1)&lt;&gt;""),ROW($AH$1:INDIRECT("$AH$"&amp;ROW($AD460)-1))),1)&gt;=510,0,
IF(INDEX($AH:$AH,LOOKUP(2,1/($AH$1:INDIRECT("$AH$"&amp;ROW($AH460)-1)&lt;&gt;""),ROW($AH$1:INDIRECT("$AH$"&amp;ROW($AH460)-1))),1)&gt;=255,0,
VLOOKUP(INDIRECT("$G$"&amp;LOOKUP(2,1/($AH$1:INDIRECT("$AH$"&amp;ROW($AH460)-1)&lt;&gt;""),ROW($AH$1:INDIRECT("$AH$"&amp;ROW($AH460)-1)))),'EV and Base'!$A$1:$N$671,8,FALSE))))</f>
        <v>82</v>
      </c>
      <c r="AI460" s="29" cm="1">
        <f t="array" aca="1" ref="AI460" ca="1">IF(NOT(ISNUMBER(INDEX($A:$A,LOOKUP(2,1/($A$1:INDIRECT("$A$"&amp;ROW($A460))&lt;&gt;""),ROW($A$1:INDIRECT("$A$"&amp;ROW($A460)))),1))),"",
ROUNDDOWN((((2*VLOOKUP($AA460,'EV and Base'!$A$1:$N$671,9,FALSE))+31+ROUNDDOWN($AC460/4,0))*$AB460)/100,0)+$AB460+10)</f>
        <v>183</v>
      </c>
      <c r="AJ460" s="21" cm="1">
        <f t="array" aca="1" ref="AJ460" ca="1">IF(NOT(ISNUMBER(INDEX($A:$A, LOOKUP(2, 1 / ($A$1:INDIRECT("$A$"&amp;ROW($A460)) &lt;&gt; ""),ROW($A$1:INDIRECT("$A$"&amp;ROW($A460)))), 1))), "",
ROUNDDOWN((ROUNDDOWN((((2*VLOOKUP($AA460, 'EV and Base'!$A$1:$N$671, 10, FALSE))+31+ROUNDDOWN($AD460/4, 0))*$AB460)/100, 0)+5)*1.1, 0))</f>
        <v>173</v>
      </c>
      <c r="AK460" s="21" t="str" cm="1">
        <f t="array" aca="1" ref="AK460" ca="1">IF(NOT(ISNUMBER(INDEX($A:$A, LOOKUP(2, 1 / ($A$1:INDIRECT("$A$"&amp;ROW($A460)) &lt;&gt; ""),ROW($A$1:INDIRECT("$A$"&amp;ROW($A460)))), 1))), "",
ROUNDDOWN((ROUNDDOWN((((2*VLOOKUP($AA460, 'EV and Base'!$A$1:$N$671, 11, FALSE))+30+ROUNDDOWN($AE460/4, 0))*$AB460)/100, 0)+5), 0)
&amp;"-"&amp;
ROUNDDOWN((ROUNDDOWN((((2*VLOOKUP($AA460, 'EV and Base'!$A$1:$N$671, 11, FALSE))+31+ROUNDDOWN($AE460/4, 0))*$AB460)/100, 0)+5), 0))</f>
        <v>125-126</v>
      </c>
      <c r="AL460" s="21" t="str" cm="1">
        <f t="array" aca="1" ref="AL460" ca="1">IF(NOT(ISNUMBER(INDEX($A:$A, LOOKUP(2, 1 / ($A$1:INDIRECT("$A$"&amp;ROW($A460)) &lt;&gt; ""),ROW($A$1:INDIRECT("$A$"&amp;ROW($A460)))), 1))), "",
ROUNDDOWN((ROUNDDOWN((((2*VLOOKUP($AA460, 'EV and Base'!$A$1:$N$671, 12, FALSE))+0+ROUNDDOWN($AF460/4, 0))*$AB460)/100, 0)+5)*0.9, 0)
&amp;"-"&amp;
ROUNDDOWN((ROUNDDOWN((((2*VLOOKUP($AA460, 'EV and Base'!$A$1:$N$671, 12, FALSE))+31+ROUNDDOWN($AF460/4, 0))*$AB460)/100, 0)+5)*0.9, 0))</f>
        <v>53-69</v>
      </c>
      <c r="AM460" s="21" t="str" cm="1">
        <f t="array" aca="1" ref="AM460" ca="1">IF(NOT(ISNUMBER(INDEX($A:$A, LOOKUP(2, 1 / ($A$1:INDIRECT("$A$"&amp;ROW($A460)) &lt;&gt; ""),ROW($A$1:INDIRECT("$A$"&amp;ROW($A460)))), 1))), "",
ROUNDDOWN((ROUNDDOWN((((2*VLOOKUP($AA460, 'EV and Base'!$A$1:$N$671, 13, FALSE))+30+ROUNDDOWN($AG460/4, 0))*$AB460)/100, 0)+5), 0)
&amp;"-"&amp;
ROUNDDOWN((ROUNDDOWN((((2*VLOOKUP($AA460, 'EV and Base'!$A$1:$N$671, 13, FALSE))+31+ROUNDDOWN($AG460/4, 0))*$AB460)/100, 0)+5), 0))</f>
        <v>125-125</v>
      </c>
      <c r="AN460" s="25" cm="1">
        <f t="array" aca="1" ref="AN460" ca="1">IF(NOT(ISNUMBER(INDEX($A:$A, LOOKUP(2, 1 / ($A$1:INDIRECT("$A$"&amp;ROW($A460)) &lt;&gt; ""),ROW($A$1:INDIRECT("$A$"&amp;ROW($A460)))), 1))), "",
ROUNDDOWN((ROUNDDOWN((((2*VLOOKUP($AA460, 'EV and Base'!$A$1:$N$671, 14, FALSE))+31+ROUNDDOWN($AH460/4, 0))*$AB460)/100, 0)+5), 0))</f>
        <v>125</v>
      </c>
      <c r="AO460" s="23" cm="1">
        <f t="array" aca="1" ref="AO460" ca="1">IF(NOT(ISNUMBER(INDEX($A:$A, LOOKUP(2, 1 / ($A$1:INDIRECT("$A$"&amp;ROW($A460)) &lt;&gt; ""),ROW($A$1:INDIRECT("$A$"&amp;ROW($A460)))), 1))), "",
ROUNDDOWN((((2*VLOOKUP($AA460, 'EV and Base'!$A$1:$N$671, 9, FALSE))+31+ROUNDDOWN($AC460/4, 0))*$AB460)/100, 0)+$AB460+10)</f>
        <v>183</v>
      </c>
      <c r="AP460" s="2" cm="1">
        <f t="array" aca="1" ref="AP460" ca="1">IF(NOT(ISNUMBER(INDEX($A:$A, LOOKUP(2, 1 / ($A$1:INDIRECT("$A$"&amp;ROW($A460)) &lt;&gt; ""),ROW($A$1:INDIRECT("$A$"&amp;ROW($A460)))), 1))), "",
ROUNDDOWN((ROUNDDOWN((((2*VLOOKUP($AA460, 'EV and Base'!$A$1:$N$671, 10, FALSE))+31+ROUNDDOWN($AD460/4, 0))*$AB460)/100, 0)+5)*1.1, 0))</f>
        <v>173</v>
      </c>
      <c r="AQ460" s="2" cm="1">
        <f t="array" aca="1" ref="AQ460" ca="1">IF(NOT(ISNUMBER(INDEX($A:$A, LOOKUP(2, 1 / ($A$1:INDIRECT("$A$"&amp;ROW($A460)) &lt;&gt; ""),ROW($A$1:INDIRECT("$A$"&amp;ROW($A460)))), 1))), "",
ROUNDDOWN((ROUNDDOWN((((2*VLOOKUP($AA460, 'EV and Base'!$A$1:$N$671, 11, FALSE))+$AV$2+ROUNDDOWN($AE460/4, 0))*$AB460)/100, 0)+5), 0))</f>
        <v>126</v>
      </c>
      <c r="AR460" s="22" cm="1">
        <f t="array" aca="1" ref="AR460" ca="1">IF(NOT(ISNUMBER(INDEX($A:$A, LOOKUP(2, 1 / ($A$1:INDIRECT("$A$"&amp;ROW($A460)) &lt;&gt; ""),ROW($A$1:INDIRECT("$A$"&amp;ROW($A460)))), 1))), "",
ROUNDDOWN((ROUNDDOWN((((2*VLOOKUP($AA460, 'EV and Base'!$A$1:$N$671, 12, FALSE))+$AW$2+ROUNDDOWN($AF460/4, 0))*$AB460)/100, 0)+5)*0.9, 0))</f>
        <v>62</v>
      </c>
      <c r="AS460" s="2" cm="1">
        <f t="array" aca="1" ref="AS460" ca="1">IF(NOT(ISNUMBER(INDEX($A:$A, LOOKUP(2, 1 / ($A$1:INDIRECT("$A$"&amp;ROW($A460)) &lt;&gt; ""),ROW($A$1:INDIRECT("$A$"&amp;ROW($A460)))), 1))), "",
ROUNDDOWN((ROUNDDOWN((((2*VLOOKUP($AA460, 'EV and Base'!$A$1:$N$671, 13, FALSE))+$AX$2+ROUNDDOWN($AG460/4, 0))*$AB460)/100, 0)+5), 0))</f>
        <v>125</v>
      </c>
      <c r="AT460" s="24" cm="1">
        <f t="array" aca="1" ref="AT460" ca="1">IF(NOT(ISNUMBER(INDEX($A:$A, LOOKUP(2, 1 / ($A$1:INDIRECT("$A$"&amp;ROW($A460)) &lt;&gt; ""),ROW($A$1:INDIRECT("$A$"&amp;ROW($A460)))), 1))), "",
ROUNDDOWN((ROUNDDOWN((((2*VLOOKUP($AA460, 'EV and Base'!$A$1:$N$671, 14, FALSE))+31+ROUNDDOWN($AH460/4, 0))*$AB460)/100, 0)+5), 0))</f>
        <v>125</v>
      </c>
      <c r="AU460" s="28">
        <v>255</v>
      </c>
      <c r="AY460" cm="1">
        <f t="array" aca="1" ref="AY460" ca="1">IF(NOT(ISNUMBER(INDEX($A:$A,LOOKUP(2,1/($A$1:INDIRECT("$A$"&amp;ROW($A460))&lt;&gt;""),ROW($A$1:INDIRECT("$A$"&amp;ROW($A460)))),1))),"",
INDEX($AY:$AY,LOOKUP(2,1/($AY$1:INDIRECT("$AY$"&amp;ROW($AY460)-1)&lt;&gt;""),ROW($AY$1:INDIRECT("$AY$"&amp;ROW($AY460)-1))),1)+$BL460)</f>
        <v>188739</v>
      </c>
      <c r="AZ460" s="3" cm="1">
        <f t="array" aca="1" ref="AZ460" ca="1">IF(NOT(ISNUMBER(INDEX($A:$A, LOOKUP(2, 1 / ($A$1:INDIRECT("$A$"&amp;ROW($A460)) &lt;&gt; ""),ROW($A$1:INDIRECT("$A$"&amp;ROW($A460)))), 1))), "",
VLOOKUP(INDIRECT("$G$"&amp;LOOKUP(2, 1 / ($AY$1:INDIRECT("$AY$"&amp;ROW($AY460)-1) &lt;&gt; ""),ROW($AY$1:INDIRECT("$AY$"&amp;ROW($AY460)-1)))),'EV and Base'!A383:N1053,2,FALSE))</f>
        <v>168</v>
      </c>
      <c r="BA460" s="3" cm="1">
        <f t="array" aca="1" ref="BA460" ca="1">IF(NOT(ISNUMBER(INDEX($A:$A, LOOKUP(2, 1 / ($A$1:INDIRECT("$A$"&amp;ROW($A460)) &lt;&gt; ""),ROW($A$1:INDIRECT("$A$"&amp;ROW($A460)))), 1))), "",
INDIRECT("$I$"&amp;LOOKUP(2, 1 / ($AY$1:INDIRECT("$AY$"&amp;ROW($AY460)-1) &lt;&gt; ""),ROW($AY$1:INDIRECT("$AY$"&amp;ROW($AY460)-1)))))</f>
        <v>45</v>
      </c>
      <c r="BB460" s="1" cm="1">
        <f t="array" aca="1" ref="BB460" ca="1">IF(NOT(ISNUMBER(INDEX($A:$A, LOOKUP(2, 1 / ($A$1:INDIRECT("$A$"&amp;ROW($A460)) &lt;&gt; ""),ROW($A$1:INDIRECT("$A$"&amp;ROW($A460)))), 1))), "",
INDIRECT("$AB$"&amp;LOOKUP(2, 1 / ($AY$1:INDIRECT("$AY$"&amp;ROW($AY460)-1) &lt;&gt; ""),ROW($AY$1:INDIRECT("$AY$"&amp;ROW($AY460)-1)))))</f>
        <v>57</v>
      </c>
      <c r="BC460" s="3" cm="1">
        <f t="array" aca="1" ref="BC460" ca="1">IF(NOT(ISNUMBER(INDEX($A:$A,LOOKUP(2,1/($A$1:INDIRECT("$A$"&amp;ROW($A460))&lt;&gt;""),ROW($A$1:INDIRECT("$A$"&amp;ROW($A460)))),1))),"",
$BA460+$BA460+10)</f>
        <v>100</v>
      </c>
      <c r="BD460" s="3" cm="1">
        <f t="array" aca="1" ref="BD460" ca="1">IF(NOT(ISNUMBER(INDEX($A:$A,LOOKUP(2,1/($A$1:INDIRECT("$A$"&amp;ROW($A460))&lt;&gt;""),ROW($A$1:INDIRECT("$A$"&amp;ROW($A460)))),1))),"",
$BA460+$BB460+10)</f>
        <v>112</v>
      </c>
      <c r="BE460" s="3" cm="1">
        <f t="array" aca="1" ref="BE460" ca="1">IF(NOT(ISNUMBER(INDEX($A:$A,LOOKUP(2,1/($A$1:INDIRECT("$A$"&amp;ROW($A460))&lt;&gt;""),ROW($A$1:INDIRECT("$A$"&amp;ROW($A460)))),1))),"",
$BC460*$BC460)</f>
        <v>10000</v>
      </c>
      <c r="BF460" s="3" cm="1">
        <f t="array" aca="1" ref="BF460" ca="1">IF(NOT(ISNUMBER(INDEX($A:$A,LOOKUP(2,1/($A$1:INDIRECT("$A$"&amp;ROW($A460))&lt;&gt;""),ROW($A$1:INDIRECT("$A$"&amp;ROW($A460)))),1))),"",
$BD460*$BD460)</f>
        <v>12544</v>
      </c>
      <c r="BG460" s="3" cm="1">
        <f t="array" aca="1" ref="BG460" ca="1">IF(NOT(ISNUMBER(INDEX($A:$A,LOOKUP(2,1/($A$1:INDIRECT("$A$"&amp;ROW($A460))&lt;&gt;""),ROW($A$1:INDIRECT("$A$"&amp;ROW($A460)))),1))),"",
_xlfn.FLOOR.MATH(1.5*_xlfn.FLOOR.MATH($AZ460*BA460/5)))</f>
        <v>2268</v>
      </c>
      <c r="BH460" s="3" cm="1">
        <f t="array" aca="1" ref="BH460" ca="1">IF(NOT(ISNUMBER(INDEX($A:$A, LOOKUP(2, 1 / ($A$1:INDIRECT("$A$"&amp;ROW($A460)) &lt;&gt; ""),ROW($A$1:INDIRECT("$A$"&amp;ROW($A460)))), 1))), "",
_xlfn.FLOOR.MATH($BG460/IF(OR(INDIRECT("$C$"&amp;LOOKUP(2, 1 / ($AY$1:INDIRECT("$AY$"&amp;ROW($AY460)-1) &lt;&gt; ""),ROW($AY$1:INDIRECT("$AY$"&amp;ROW($AY460)-1))))="Multi",
INDIRECT("$C$"&amp;LOOKUP(2, 1 / ($AY$1:INDIRECT("$AY$"&amp;ROW($AY460)-1) &lt;&gt; ""),ROW($AY$1:INDIRECT("$AY$"&amp;ROW($AY460)-1))))="Double"),2,1)))</f>
        <v>2268</v>
      </c>
      <c r="BI460" s="3" cm="1">
        <f t="array" aca="1" ref="BI460" ca="1">IF(NOT(ISNUMBER(INDEX($A:$A,LOOKUP(2,1/($A$1:INDIRECT("$A$"&amp;ROW($A460))&lt;&gt;""),ROW($A$1:INDIRECT("$A$"&amp;ROW($A460)))),1))),"",
VLOOKUP($BC460,GameFreakSQRT!$A$1:$B$200,2,FALSE))</f>
        <v>40960</v>
      </c>
      <c r="BJ460" s="3" cm="1">
        <f t="array" aca="1" ref="BJ460" ca="1">IF(NOT(ISNUMBER(INDEX($A:$A,LOOKUP(2,1/($A$1:INDIRECT("$A$"&amp;ROW($A460))&lt;&gt;""),ROW($A$1:INDIRECT("$A$"&amp;ROW($A460)))),1))),"",
VLOOKUP($BD460,GameFreakSQRT!$A$1:$B$200,2,FALSE))</f>
        <v>43348</v>
      </c>
      <c r="BK460" s="3" cm="1">
        <f t="array" aca="1" ref="BK460" ca="1">IF(NOT(ISNUMBER(INDEX($A:$A,LOOKUP(2,1/($A$1:INDIRECT("$A$"&amp;ROW($A460))&lt;&gt;""),ROW($A$1:INDIRECT("$A$"&amp;ROW($A460)))),1))),"",
_xlfn.FLOOR.MATH((($BI460*$BE460)*$BH460)/($BJ460*$BF460))+1)</f>
        <v>1709</v>
      </c>
      <c r="BL460" s="3" cm="1">
        <f t="array" aca="1" ref="BL460" ca="1">IF(NOT(ISNUMBER(INDEX($A:$A,LOOKUP(2,1/($A$1:INDIRECT("$A$"&amp;ROW($A460))&lt;&gt;""),ROW($A$1:INDIRECT("$A$"&amp;ROW($A460)))),1))),"",
_xlfn.FLOOR.MATH($BK460*IF(NOT(INDIRECT("$Z$"&amp;LOOKUP(2, 1 / ($AY$1:INDIRECT("$AY$"&amp;ROW($AY460)-1) &lt;&gt; ""),ROW($AY$1:INDIRECT("$AY$"&amp;ROW($AY460)-1))))=""),1.5,1)))</f>
        <v>2563</v>
      </c>
      <c r="BM460" s="3" cm="1">
        <f t="array" aca="1" ref="BM460" ca="1">IF(NOT(ISNUMBER(INDEX($A:$A, LOOKUP(2, 1 / ($A$1:INDIRECT("$A$"&amp;ROW($A460)) &lt;&gt; ""),ROW($A$1:INDIRECT("$A$"&amp;ROW($A460)))), 1))), "",
INDIRECT("$Y$"&amp;LOOKUP(2, 1 / ($AY$1:INDIRECT("$AY$"&amp;ROW($AY460)-1) &lt;&gt; ""),ROW($AY$1:INDIRECT("$AY$"&amp;ROW($AY460)-1)))))</f>
        <v>2563</v>
      </c>
      <c r="BN460" s="3" t="b">
        <f t="shared" ca="1" si="37"/>
        <v>1</v>
      </c>
    </row>
    <row r="461" spans="1:66" x14ac:dyDescent="0.45">
      <c r="A461" s="71" t="s">
        <v>75</v>
      </c>
      <c r="B461" s="71" t="s">
        <v>753</v>
      </c>
      <c r="C461" s="71" t="s">
        <v>46</v>
      </c>
      <c r="D461" s="71" t="s">
        <v>751</v>
      </c>
      <c r="E461" s="71" t="s">
        <v>48</v>
      </c>
      <c r="F461" s="57">
        <v>1</v>
      </c>
      <c r="G461" s="58" t="s">
        <v>568</v>
      </c>
      <c r="H461" s="58" t="s">
        <v>50</v>
      </c>
      <c r="I461" s="58">
        <v>45</v>
      </c>
      <c r="J461" s="58" t="s">
        <v>51</v>
      </c>
      <c r="K461" s="58" t="s">
        <v>181</v>
      </c>
      <c r="L461" s="58" t="s">
        <v>53</v>
      </c>
      <c r="M461" s="58" t="s">
        <v>177</v>
      </c>
      <c r="N461" s="58" t="s">
        <v>543</v>
      </c>
      <c r="O461" s="58" t="s">
        <v>186</v>
      </c>
      <c r="P461" s="58" t="s">
        <v>754</v>
      </c>
      <c r="Q461" s="58">
        <v>12</v>
      </c>
      <c r="R461" s="58">
        <f>_xlfn.FLOOR.MATH((((2*VLOOKUP(G461, 'EV and Base'!$A$1:$N$671, 9, FALSE))+$Q461)*$I461)/100)+$I461+10</f>
        <v>136</v>
      </c>
      <c r="S461" s="58">
        <f>_xlfn.FLOOR.MATH((_xlfn.FLOOR.MATH((((2*VLOOKUP($G461, 'EV and Base'!$A$1:$N$671, 10, FALSE))+$Q461)*$I461)/100)+5)*
IF(OR($J461="Lonely", $J461="Brave", $J461="Adamant", $J461="Naughty"), 1.1,
IF(OR($J461="Bold", $J461="Timid", $J461="Modest", $J461="Calm"), 0.9, 1)))</f>
        <v>100</v>
      </c>
      <c r="T461" s="58">
        <f>_xlfn.FLOOR.MATH((_xlfn.FLOOR.MATH((((2*VLOOKUP($G461, 'EV and Base'!$A$1:$N$671, 11, FALSE))+$Q461)*$I461)/100)+5)*
IF(OR($J461="Bold", $J461="Relaxed", $J461="Impish", $J461="Lax"), 1.1,
IF(OR($J461="Lonely", $J461="Hasty", $J461="Mild", $J461="Gentle"), 0.9, 1)))</f>
        <v>100</v>
      </c>
      <c r="U461" s="58">
        <f>_xlfn.FLOOR.MATH((_xlfn.FLOOR.MATH((((2*VLOOKUP($G461, 'EV and Base'!$A$1:$N$671, 12, FALSE))+$Q461)*$I461)/100)+5)*
IF(OR($J461="Modest", $J461="Mild", $J461="Quiet", $J461="Rash"), 1.1,
IF(OR($J461="Adamant", $J461="Impish", $J461="Jolly", $J461="Careful"), 0.9, 1)))</f>
        <v>50</v>
      </c>
      <c r="V461" s="58">
        <f>_xlfn.FLOOR.MATH((_xlfn.FLOOR.MATH((((2*VLOOKUP($G461, 'EV and Base'!$A$1:$N$671, 13, FALSE))+$Q461)*$I461)/100)+5)*
IF(OR($J461="Calm", $J461="Gentle", $J461="Sassy", $J461="Careful"), 1.1,
IF(OR($J461="Naughty", $J461="Lax", $J461="Naive", $J461="Rash"), 0.9, 1)))</f>
        <v>81</v>
      </c>
      <c r="W461" s="58">
        <f>_xlfn.FLOOR.MATH((_xlfn.FLOOR.MATH((((2*VLOOKUP($G461, 'EV and Base'!$A$1:$N$671, 14, FALSE))+$Q461)*$I461)/100)+5)*
IF(OR($J461="Timid", $J461="Hasty", $J461="Jolly", $J461="Naive"), 1.1,
IF(OR($J461="Brave", $J461="Relaxed", $J461="Quiet", $J461="Sassy"), 0.9, 1)))</f>
        <v>82</v>
      </c>
      <c r="X461" s="71">
        <v>2700</v>
      </c>
      <c r="Z461" s="1">
        <v>1</v>
      </c>
      <c r="AA461" s="23" t="str" cm="1">
        <f t="array" aca="1" ref="AA461" ca="1">IF(NOT(ISNUMBER(INDEX($A:$A,LOOKUP(2,1/($A$1:INDIRECT("$A$"&amp;ROW($A461))&lt;&gt;""),ROW($A$1:INDIRECT("$A$"&amp;ROW($A461)))),1))),"",
IF(NOT(ISNUMBER($A461)),$AA460,
IF($AB461&lt;16,"Lillipup",
IF($AB461&lt;32,"Herdier",
"Stoutland"))))</f>
        <v/>
      </c>
      <c r="AB461" s="25" t="str" cm="1">
        <f t="array" aca="1" ref="AB461" ca="1">IF(NOT(ISNUMBER(INDEX($A:$A, LOOKUP(2, 1 / ($A$1:INDIRECT("$A$"&amp;ROW($A461)) &lt;&gt; ""),ROW($A$1:INDIRECT("$A$"&amp;ROW($A461)))), 1))), "",
VLOOKUP($AY461,'Medium-Slow'!$A$1:$B$101,2,TRUE))</f>
        <v/>
      </c>
      <c r="AC461" s="23" t="str" cm="1">
        <f t="array" aca="1" ref="AC461" ca="1">IF(NOT(ISNUMBER(INDEX($A:$A, LOOKUP(2, 1 / ($A$1:INDIRECT("$A$"&amp;ROW($A461)) &lt;&gt; ""),ROW($A$1:INDIRECT("$A$"&amp;ROW($A461)))), 1))), "",
INDEX($AC:$AC, LOOKUP(2, 1 / ($AC$1:INDIRECT("$AC$"&amp;ROW($AC461)-1) &lt;&gt; ""),ROW($AC$1:INDIRECT("$AC$"&amp;ROW($AC461)-1))), 1)+
IF(INDEX($AC:$AC, LOOKUP(2, 1 / ($AC$1:INDIRECT("$AC$"&amp;ROW($AC461)-1) &lt;&gt; ""),ROW($AC$1:INDIRECT("$AC$"&amp;ROW($AC461)-1))), 1)+
INDEX($AD:$AD, LOOKUP(2, 1 / ($AD$1:INDIRECT("$AD$"&amp;ROW($AD461)-1) &lt;&gt; ""),ROW($AD$1:INDIRECT("$AD$"&amp;ROW($AD461)-1))), 1)+
INDEX($AE:$AE, LOOKUP(2, 1 / ($AE$1:INDIRECT("$AE$"&amp;ROW($AE461)-1) &lt;&gt; ""),ROW($AE$1:INDIRECT("$AE$"&amp;ROW($AD461)-1))), 1)+
INDEX($AE:$AF, LOOKUP(2, 1 / ($AF$1:INDIRECT("$AF$"&amp;ROW($AF461)-1) &lt;&gt; ""),ROW($AF$1:INDIRECT("$AF$"&amp;ROW($AD461)-1))), 1)+
INDEX($AG:$AG, LOOKUP(2, 1 / ($AG$1:INDIRECT("$AG$"&amp;ROW($AG461)-1) &lt;&gt; ""),ROW($AG$1:INDIRECT("$AG$"&amp;ROW($AD461)-1))), 1)+
INDEX($AH:$AH, LOOKUP(2, 1 / ($AH$1:INDIRECT("$AH$"&amp;ROW($AH461)-1) &lt;&gt; ""),ROW($AH$1:INDIRECT("$AH$"&amp;ROW($AD461)-1))), 1)&gt;=510,0,
IF(INDEX($AC:$AC, LOOKUP(2, 1 / ($AC$1:INDIRECT("$AC$"&amp;ROW($AC461)-1) &lt;&gt; ""),ROW($AC$1:INDIRECT("$AC$"&amp;ROW($AC461)-1))), 1)&gt;=255,0,
VLOOKUP(INDIRECT("$G$"&amp;LOOKUP(2, 1 / ($AC$1:INDIRECT("$AC$"&amp;ROW($AC461)-1) &lt;&gt; ""),ROW($AC$1:INDIRECT("$AC$"&amp;ROW($AC461)-1)))), 'EV and Base'!$A$1:$N$671, 3, FALSE))))</f>
        <v/>
      </c>
      <c r="AD461" s="2" t="str" cm="1">
        <f t="array" aca="1" ref="AD461" ca="1">IF(NOT(ISNUMBER(INDEX($A:$A, LOOKUP(2, 1 / ($A$1:INDIRECT("$A$"&amp;ROW($A461)) &lt;&gt; ""),ROW($A$1:INDIRECT("$A$"&amp;ROW($A461)))), 1))), "",
INDEX($AD:$AD, LOOKUP(2, 1 / ($AD$1:INDIRECT("$AD$"&amp;ROW($AD461)-1) &lt;&gt; ""),ROW($AD$1:INDIRECT("$AD$"&amp;ROW($AD461)-1))), 1)+
IF(INDEX($AC:$AC, LOOKUP(2, 1 / ($AC$1:INDIRECT("$AC$"&amp;ROW($AC461)-1) &lt;&gt; ""),ROW($AC$1:INDIRECT("$AC$"&amp;ROW($AC461)-1))), 1)+
INDEX($AD:$AD, LOOKUP(2, 1 / ($AD$1:INDIRECT("$AD$"&amp;ROW($AD461)-1) &lt;&gt; ""),ROW($AD$1:INDIRECT("$AD$"&amp;ROW($AD461)-1))), 1)+
INDEX($AE:$AE, LOOKUP(2, 1 / ($AE$1:INDIRECT("$AE$"&amp;ROW($AE461)-1) &lt;&gt; ""),ROW($AE$1:INDIRECT("$AE$"&amp;ROW($AD461)-1))), 1)+
INDEX($AE:$AF, LOOKUP(2, 1 / ($AF$1:INDIRECT("$AF$"&amp;ROW($AF461)-1) &lt;&gt; ""),ROW($AF$1:INDIRECT("$AF$"&amp;ROW($AD461)-1))), 1)+
INDEX($AG:$AG, LOOKUP(2, 1 / ($AG$1:INDIRECT("$AG$"&amp;ROW($AG461)-1) &lt;&gt; ""),ROW($AG$1:INDIRECT("$AG$"&amp;ROW($AD461)-1))), 1)+
INDEX($AH:$AH, LOOKUP(2, 1 / ($AH$1:INDIRECT("$AH$"&amp;ROW($AH461)-1) &lt;&gt; ""),ROW($AH$1:INDIRECT("$AH$"&amp;ROW($AD461)-1))), 1)&gt;=510,0,
IF(INDEX($AD:$AD, LOOKUP(2, 1 / ($AD$1:INDIRECT("$AD$"&amp;ROW($AD461)-1) &lt;&gt; ""),ROW($AD$1:INDIRECT("$AD$"&amp;ROW($AD461)-1))), 1)&gt;=255,0,
VLOOKUP(INDIRECT("$G$"&amp;LOOKUP(2, 1 / ($AD$1:INDIRECT("$AD$"&amp;ROW($AD461)-1) &lt;&gt; ""),ROW($AD$1:INDIRECT("$AD$"&amp;ROW($AD461)-1)))), 'EV and Base'!$A$1:$N$671, 4, FALSE))))</f>
        <v/>
      </c>
      <c r="AE461" s="2" t="str" cm="1">
        <f t="array" aca="1" ref="AE461" ca="1">IF(NOT(ISNUMBER(INDEX($A:$A,LOOKUP(2,1/($A$1:INDIRECT("$A$"&amp;ROW($A461))&lt;&gt;""),ROW($A$1:INDIRECT("$A$"&amp;ROW($A461)))),1))),"",
INDEX($AE:$AE,LOOKUP(2,1/($AE$1:INDIRECT("$AE$"&amp;ROW($AE461)-1)&lt;&gt;""),ROW($AE$1:INDIRECT("$AE$"&amp;ROW($AE461)-1))),1)+
IF(INDEX($AC:$AC,LOOKUP(2,1/($AC$1:INDIRECT("$AC$"&amp;ROW($AC461)-1)&lt;&gt;""),ROW($AC$1:INDIRECT("$AC$"&amp;ROW($AC461)-1))),1)+
INDEX($AD:$AD,LOOKUP(2,1/($AD$1:INDIRECT("$AD$"&amp;ROW($AD461)-1)&lt;&gt;""),ROW($AD$1:INDIRECT("$AD$"&amp;ROW($AD461)-1))),1)+
INDEX($AE:$AE,LOOKUP(2,1/($AE$1:INDIRECT("$AE$"&amp;ROW($AE461)-1)&lt;&gt;""),ROW($AE$1:INDIRECT("$AE$"&amp;ROW($AD461)-1))),1)+
INDEX($AE:$AF,LOOKUP(2,1/($AF$1:INDIRECT("$AF$"&amp;ROW($AF461)-1)&lt;&gt;""),ROW($AF$1:INDIRECT("$AF$"&amp;ROW($AD461)-1))),1)+
INDEX($AG:$AG,LOOKUP(2,1/($AG$1:INDIRECT("$AG$"&amp;ROW($AG461)-1)&lt;&gt;""),ROW($AG$1:INDIRECT("$AG$"&amp;ROW($AD461)-1))),1)+
INDEX($AH:$AH,LOOKUP(2,1/($AH$1:INDIRECT("$AH$"&amp;ROW($AH461)-1)&lt;&gt;""),ROW($AH$1:INDIRECT("$AH$"&amp;ROW($AD461)-1))),1)&gt;=510,0,
IF(INDEX($AE:$AE,LOOKUP(2,1/($AE$1:INDIRECT("$AE$"&amp;ROW($AE461)-1)&lt;&gt;""),ROW($AE$1:INDIRECT("$AE$"&amp;ROW($AE461)-1))),1)&gt;=255,0,
VLOOKUP(INDIRECT("$G$"&amp;LOOKUP(2,1/($AE$1:INDIRECT("$AE$"&amp;ROW($AE461)-1)&lt;&gt;""),ROW($AE$1:INDIRECT("$AE$"&amp;ROW($AE461)-1)))),'EV and Base'!$A$1:$N$671,5,FALSE))))</f>
        <v/>
      </c>
      <c r="AF461" s="2" t="str" cm="1">
        <f t="array" aca="1" ref="AF461" ca="1">IF(NOT(ISNUMBER(INDEX($A:$A, LOOKUP(2, 1 / ($A$1:INDIRECT("$A$"&amp;ROW($A461)) &lt;&gt; ""),ROW($A$1:INDIRECT("$A$"&amp;ROW($A461)))), 1))), "",
INDEX($AF:$AF, LOOKUP(2, 1 / ($AF$1:INDIRECT("$AF$"&amp;ROW($AF461)-1) &lt;&gt; ""),ROW($AF$1:INDIRECT("$AF$"&amp;ROW($AF461)-1))), 1)+
IF(INDEX($AC:$AC, LOOKUP(2, 1 / ($AC$1:INDIRECT("$AC$"&amp;ROW($AC461)-1) &lt;&gt; ""),ROW($AC$1:INDIRECT("$AC$"&amp;ROW($AC461)-1))), 1)+
INDEX($AD:$AD, LOOKUP(2, 1 / ($AD$1:INDIRECT("$AD$"&amp;ROW($AD461)-1) &lt;&gt; ""),ROW($AD$1:INDIRECT("$AD$"&amp;ROW($AD461)-1))), 1)+
INDEX($AE:$AE, LOOKUP(2, 1 / ($AE$1:INDIRECT("$AE$"&amp;ROW($AE461)-1) &lt;&gt; ""),ROW($AE$1:INDIRECT("$AE$"&amp;ROW($AD461)-1))), 1)+
INDEX($AE:$AF, LOOKUP(2, 1 / ($AF$1:INDIRECT("$AF$"&amp;ROW($AF461)-1) &lt;&gt; ""),ROW($AF$1:INDIRECT("$AF$"&amp;ROW($AD461)-1))), 1)+
INDEX($AG:$AG, LOOKUP(2, 1 / ($AG$1:INDIRECT("$AG$"&amp;ROW($AG461)-1) &lt;&gt; ""),ROW($AG$1:INDIRECT("$AG$"&amp;ROW($AD461)-1))), 1)+
INDEX($AH:$AH, LOOKUP(2, 1 / ($AH$1:INDIRECT("$AH$"&amp;ROW($AH461)-1) &lt;&gt; ""),ROW($AH$1:INDIRECT("$AH$"&amp;ROW($AD461)-1))), 1)&gt;=510,0,
IF(INDEX($AF:$AF, LOOKUP(2, 1 / ($AF$1:INDIRECT("$AF$"&amp;ROW($AF461)-1) &lt;&gt; ""),ROW($AF$1:INDIRECT("$AF$"&amp;ROW($AF461)-1))), 1)&gt;=255,0,
VLOOKUP(INDIRECT("$G$"&amp;LOOKUP(2, 1 / ($AF$1:INDIRECT("$AF$"&amp;ROW($AF461)-1) &lt;&gt; ""),ROW($AF$1:INDIRECT("$AF$"&amp;ROW($AF461)-1)))), 'EV and Base'!$A$1:$N$671, 6, FALSE))))</f>
        <v/>
      </c>
      <c r="AG461" s="2" t="str" cm="1">
        <f t="array" aca="1" ref="AG461" ca="1">IF(NOT(ISNUMBER(INDEX($A:$A, LOOKUP(2, 1 / ($A$1:INDIRECT("$A$"&amp;ROW($A461)) &lt;&gt; ""),ROW($A$1:INDIRECT("$A$"&amp;ROW($A461)))), 1))), "",
INDEX($AG:$AG, LOOKUP(2, 1 / ($AG$1:INDIRECT("$AG$"&amp;ROW($AG461)-1) &lt;&gt; ""),ROW($AG$1:INDIRECT("$AG$"&amp;ROW($AG461)-1))), 1)+
IF(INDEX($AC:$AC, LOOKUP(2, 1 / ($AC$1:INDIRECT("$AC$"&amp;ROW($AC461)-1) &lt;&gt; ""),ROW($AC$1:INDIRECT("$AC$"&amp;ROW($AC461)-1))), 1)+
INDEX($AD:$AD, LOOKUP(2, 1 / ($AD$1:INDIRECT("$AD$"&amp;ROW($AD461)-1) &lt;&gt; ""),ROW($AD$1:INDIRECT("$AD$"&amp;ROW($AD461)-1))), 1)+
INDEX($AE:$AE, LOOKUP(2, 1 / ($AE$1:INDIRECT("$AE$"&amp;ROW($AE461)-1) &lt;&gt; ""),ROW($AE$1:INDIRECT("$AE$"&amp;ROW($AD461)-1))), 1)+
INDEX($AE:$AF, LOOKUP(2, 1 / ($AF$1:INDIRECT("$AF$"&amp;ROW($AF461)-1) &lt;&gt; ""),ROW($AF$1:INDIRECT("$AF$"&amp;ROW($AD461)-1))), 1)+
INDEX($AG:$AG, LOOKUP(2, 1 / ($AG$1:INDIRECT("$AG$"&amp;ROW($AG461)-1) &lt;&gt; ""),ROW($AG$1:INDIRECT("$AG$"&amp;ROW($AD461)-1))), 1)+
INDEX($AH:$AH, LOOKUP(2, 1 / ($AH$1:INDIRECT("$AH$"&amp;ROW($AH461)-1) &lt;&gt; ""),ROW($AH$1:INDIRECT("$AH$"&amp;ROW($AD461)-1))), 1)&gt;=510,0,
IF(INDEX($AG:$AG, LOOKUP(2, 1 / ($AG$1:INDIRECT("$AG$"&amp;ROW($AG461)-1) &lt;&gt; ""),ROW($AG$1:INDIRECT("$AG$"&amp;ROW($AG461)-1))), 1)&gt;=255,0,
VLOOKUP(INDIRECT("$G$"&amp;LOOKUP(2, 1 / ($AG$1:INDIRECT("$AG$"&amp;ROW($AG461)-1) &lt;&gt; ""),ROW($AG$1:INDIRECT("$AG$"&amp;ROW($AG461)-1)))), 'EV and Base'!$A$1:$N$671, 7, FALSE))))</f>
        <v/>
      </c>
      <c r="AH461" s="24" t="str" cm="1">
        <f t="array" aca="1" ref="AH461" ca="1">IF(NOT(ISNUMBER(INDEX($A:$A,LOOKUP(2,1/($A$1:INDIRECT("$A$"&amp;ROW($A461))&lt;&gt;""),ROW($A$1:INDIRECT("$A$"&amp;ROW($A461)))),1))),"",
INDEX($AH:$AH,LOOKUP(2,1/($AH$1:INDIRECT("$AH$"&amp;ROW($AH461)-1)&lt;&gt;""),ROW($AH$1:INDIRECT("$AH$"&amp;ROW($AH461)-1))),1)+
IF(INDEX($AC:$AC,LOOKUP(2,1/($AC$1:INDIRECT("$AC$"&amp;ROW($AC461)-1)&lt;&gt;""),ROW($AC$1:INDIRECT("$AC$"&amp;ROW($AC461)-1))),1)+
INDEX($AD:$AD,LOOKUP(2,1/($AD$1:INDIRECT("$AD$"&amp;ROW($AD461)-1)&lt;&gt;""),ROW($AD$1:INDIRECT("$AD$"&amp;ROW($AD461)-1))),1)+
INDEX($AE:$AE,LOOKUP(2,1/($AE$1:INDIRECT("$AE$"&amp;ROW($AE461)-1)&lt;&gt;""),ROW($AE$1:INDIRECT("$AE$"&amp;ROW($AD461)-1))),1)+
INDEX($AE:$AF,LOOKUP(2,1/($AF$1:INDIRECT("$AF$"&amp;ROW($AF461)-1)&lt;&gt;""),ROW($AF$1:INDIRECT("$AF$"&amp;ROW($AD461)-1))),1)+
INDEX($AG:$AG,LOOKUP(2,1/($AG$1:INDIRECT("$AG$"&amp;ROW($AG461)-1)&lt;&gt;""),ROW($AG$1:INDIRECT("$AG$"&amp;ROW($AD461)-1))),1)+
INDEX($AH:$AH,LOOKUP(2,1/($AH$1:INDIRECT("$AH$"&amp;ROW($AH461)-1)&lt;&gt;""),ROW($AH$1:INDIRECT("$AH$"&amp;ROW($AD461)-1))),1)&gt;=510,0,
IF(INDEX($AH:$AH,LOOKUP(2,1/($AH$1:INDIRECT("$AH$"&amp;ROW($AH461)-1)&lt;&gt;""),ROW($AH$1:INDIRECT("$AH$"&amp;ROW($AH461)-1))),1)&gt;=255,0,
VLOOKUP(INDIRECT("$G$"&amp;LOOKUP(2,1/($AH$1:INDIRECT("$AH$"&amp;ROW($AH461)-1)&lt;&gt;""),ROW($AH$1:INDIRECT("$AH$"&amp;ROW($AH461)-1)))),'EV and Base'!$A$1:$N$671,8,FALSE))))</f>
        <v/>
      </c>
      <c r="AI461" s="29" t="str" cm="1">
        <f t="array" aca="1" ref="AI461" ca="1">IF(NOT(ISNUMBER(INDEX($A:$A,LOOKUP(2,1/($A$1:INDIRECT("$A$"&amp;ROW($A461))&lt;&gt;""),ROW($A$1:INDIRECT("$A$"&amp;ROW($A461)))),1))),"",
ROUNDDOWN((((2*VLOOKUP($AA461,'EV and Base'!$A$1:$N$671,9,FALSE))+31+ROUNDDOWN($AC461/4,0))*$AB461)/100,0)+$AB461+10)</f>
        <v/>
      </c>
      <c r="AJ461" s="21" t="str" cm="1">
        <f t="array" aca="1" ref="AJ461" ca="1">IF(NOT(ISNUMBER(INDEX($A:$A, LOOKUP(2, 1 / ($A$1:INDIRECT("$A$"&amp;ROW($A461)) &lt;&gt; ""),ROW($A$1:INDIRECT("$A$"&amp;ROW($A461)))), 1))), "",
ROUNDDOWN((ROUNDDOWN((((2*VLOOKUP($AA461, 'EV and Base'!$A$1:$N$671, 10, FALSE))+31+ROUNDDOWN($AD461/4, 0))*$AB461)/100, 0)+5)*1.1, 0))</f>
        <v/>
      </c>
      <c r="AK461" s="21" t="str" cm="1">
        <f t="array" aca="1" ref="AK461" ca="1">IF(NOT(ISNUMBER(INDEX($A:$A, LOOKUP(2, 1 / ($A$1:INDIRECT("$A$"&amp;ROW($A461)) &lt;&gt; ""),ROW($A$1:INDIRECT("$A$"&amp;ROW($A461)))), 1))), "",
ROUNDDOWN((ROUNDDOWN((((2*VLOOKUP($AA461, 'EV and Base'!$A$1:$N$671, 11, FALSE))+30+ROUNDDOWN($AE461/4, 0))*$AB461)/100, 0)+5), 0)
&amp;"-"&amp;
ROUNDDOWN((ROUNDDOWN((((2*VLOOKUP($AA461, 'EV and Base'!$A$1:$N$671, 11, FALSE))+31+ROUNDDOWN($AE461/4, 0))*$AB461)/100, 0)+5), 0))</f>
        <v/>
      </c>
      <c r="AL461" s="21" t="str" cm="1">
        <f t="array" aca="1" ref="AL461" ca="1">IF(NOT(ISNUMBER(INDEX($A:$A, LOOKUP(2, 1 / ($A$1:INDIRECT("$A$"&amp;ROW($A461)) &lt;&gt; ""),ROW($A$1:INDIRECT("$A$"&amp;ROW($A461)))), 1))), "",
ROUNDDOWN((ROUNDDOWN((((2*VLOOKUP($AA461, 'EV and Base'!$A$1:$N$671, 12, FALSE))+0+ROUNDDOWN($AF461/4, 0))*$AB461)/100, 0)+5)*0.9, 0)
&amp;"-"&amp;
ROUNDDOWN((ROUNDDOWN((((2*VLOOKUP($AA461, 'EV and Base'!$A$1:$N$671, 12, FALSE))+31+ROUNDDOWN($AF461/4, 0))*$AB461)/100, 0)+5)*0.9, 0))</f>
        <v/>
      </c>
      <c r="AM461" s="21" t="str" cm="1">
        <f t="array" aca="1" ref="AM461" ca="1">IF(NOT(ISNUMBER(INDEX($A:$A, LOOKUP(2, 1 / ($A$1:INDIRECT("$A$"&amp;ROW($A461)) &lt;&gt; ""),ROW($A$1:INDIRECT("$A$"&amp;ROW($A461)))), 1))), "",
ROUNDDOWN((ROUNDDOWN((((2*VLOOKUP($AA461, 'EV and Base'!$A$1:$N$671, 13, FALSE))+30+ROUNDDOWN($AG461/4, 0))*$AB461)/100, 0)+5), 0)
&amp;"-"&amp;
ROUNDDOWN((ROUNDDOWN((((2*VLOOKUP($AA461, 'EV and Base'!$A$1:$N$671, 13, FALSE))+31+ROUNDDOWN($AG461/4, 0))*$AB461)/100, 0)+5), 0))</f>
        <v/>
      </c>
      <c r="AN461" s="25" t="str" cm="1">
        <f t="array" aca="1" ref="AN461" ca="1">IF(NOT(ISNUMBER(INDEX($A:$A, LOOKUP(2, 1 / ($A$1:INDIRECT("$A$"&amp;ROW($A461)) &lt;&gt; ""),ROW($A$1:INDIRECT("$A$"&amp;ROW($A461)))), 1))), "",
ROUNDDOWN((ROUNDDOWN((((2*VLOOKUP($AA461, 'EV and Base'!$A$1:$N$671, 14, FALSE))+31+ROUNDDOWN($AH461/4, 0))*$AB461)/100, 0)+5), 0))</f>
        <v/>
      </c>
      <c r="AO461" s="23" t="str" cm="1">
        <f t="array" aca="1" ref="AO461" ca="1">IF(NOT(ISNUMBER(INDEX($A:$A, LOOKUP(2, 1 / ($A$1:INDIRECT("$A$"&amp;ROW($A461)) &lt;&gt; ""),ROW($A$1:INDIRECT("$A$"&amp;ROW($A461)))), 1))), "",
ROUNDDOWN((((2*VLOOKUP($AA461, 'EV and Base'!$A$1:$N$671, 9, FALSE))+31+ROUNDDOWN($AC461/4, 0))*$AB461)/100, 0)+$AB461+10)</f>
        <v/>
      </c>
      <c r="AP461" s="2" t="str" cm="1">
        <f t="array" aca="1" ref="AP461" ca="1">IF(NOT(ISNUMBER(INDEX($A:$A, LOOKUP(2, 1 / ($A$1:INDIRECT("$A$"&amp;ROW($A461)) &lt;&gt; ""),ROW($A$1:INDIRECT("$A$"&amp;ROW($A461)))), 1))), "",
ROUNDDOWN((ROUNDDOWN((((2*VLOOKUP($AA461, 'EV and Base'!$A$1:$N$671, 10, FALSE))+31+ROUNDDOWN($AD461/4, 0))*$AB461)/100, 0)+5)*1.1, 0))</f>
        <v/>
      </c>
      <c r="AQ461" s="2" t="str" cm="1">
        <f t="array" aca="1" ref="AQ461" ca="1">IF(NOT(ISNUMBER(INDEX($A:$A, LOOKUP(2, 1 / ($A$1:INDIRECT("$A$"&amp;ROW($A461)) &lt;&gt; ""),ROW($A$1:INDIRECT("$A$"&amp;ROW($A461)))), 1))), "",
ROUNDDOWN((ROUNDDOWN((((2*VLOOKUP($AA461, 'EV and Base'!$A$1:$N$671, 11, FALSE))+$AV$2+ROUNDDOWN($AE461/4, 0))*$AB461)/100, 0)+5), 0))</f>
        <v/>
      </c>
      <c r="AR461" s="22" t="str" cm="1">
        <f t="array" aca="1" ref="AR461" ca="1">IF(NOT(ISNUMBER(INDEX($A:$A, LOOKUP(2, 1 / ($A$1:INDIRECT("$A$"&amp;ROW($A461)) &lt;&gt; ""),ROW($A$1:INDIRECT("$A$"&amp;ROW($A461)))), 1))), "",
ROUNDDOWN((ROUNDDOWN((((2*VLOOKUP($AA461, 'EV and Base'!$A$1:$N$671, 12, FALSE))+$AW$2+ROUNDDOWN($AF461/4, 0))*$AB461)/100, 0)+5)*0.9, 0))</f>
        <v/>
      </c>
      <c r="AS461" s="2" t="str" cm="1">
        <f t="array" aca="1" ref="AS461" ca="1">IF(NOT(ISNUMBER(INDEX($A:$A, LOOKUP(2, 1 / ($A$1:INDIRECT("$A$"&amp;ROW($A461)) &lt;&gt; ""),ROW($A$1:INDIRECT("$A$"&amp;ROW($A461)))), 1))), "",
ROUNDDOWN((ROUNDDOWN((((2*VLOOKUP($AA461, 'EV and Base'!$A$1:$N$671, 13, FALSE))+$AX$2+ROUNDDOWN($AG461/4, 0))*$AB461)/100, 0)+5), 0))</f>
        <v/>
      </c>
      <c r="AT461" s="24" t="str" cm="1">
        <f t="array" aca="1" ref="AT461" ca="1">IF(NOT(ISNUMBER(INDEX($A:$A, LOOKUP(2, 1 / ($A$1:INDIRECT("$A$"&amp;ROW($A461)) &lt;&gt; ""),ROW($A$1:INDIRECT("$A$"&amp;ROW($A461)))), 1))), "",
ROUNDDOWN((ROUNDDOWN((((2*VLOOKUP($AA461, 'EV and Base'!$A$1:$N$671, 14, FALSE))+31+ROUNDDOWN($AH461/4, 0))*$AB461)/100, 0)+5), 0))</f>
        <v/>
      </c>
      <c r="AU461" s="28">
        <v>255</v>
      </c>
      <c r="AY461" t="str" cm="1">
        <f t="array" aca="1" ref="AY461" ca="1">IF(NOT(ISNUMBER(INDEX($A:$A,LOOKUP(2,1/($A$1:INDIRECT("$A$"&amp;ROW($A461))&lt;&gt;""),ROW($A$1:INDIRECT("$A$"&amp;ROW($A461)))),1))),"",
INDEX($AY:$AY,LOOKUP(2,1/($AY$1:INDIRECT("$AY$"&amp;ROW($AY461)-1)&lt;&gt;""),ROW($AY$1:INDIRECT("$AY$"&amp;ROW($AY461)-1))),1)+$BL461)</f>
        <v/>
      </c>
      <c r="AZ461" s="3" t="str" cm="1">
        <f t="array" aca="1" ref="AZ461" ca="1">IF(NOT(ISNUMBER(INDEX($A:$A, LOOKUP(2, 1 / ($A$1:INDIRECT("$A$"&amp;ROW($A461)) &lt;&gt; ""),ROW($A$1:INDIRECT("$A$"&amp;ROW($A461)))), 1))), "",
VLOOKUP(INDIRECT("$G$"&amp;LOOKUP(2, 1 / ($AY$1:INDIRECT("$AY$"&amp;ROW($AY461)-1) &lt;&gt; ""),ROW($AY$1:INDIRECT("$AY$"&amp;ROW($AY461)-1)))),'EV and Base'!A384:N1054,2,FALSE))</f>
        <v/>
      </c>
      <c r="BA461" s="3" t="str" cm="1">
        <f t="array" aca="1" ref="BA461" ca="1">IF(NOT(ISNUMBER(INDEX($A:$A, LOOKUP(2, 1 / ($A$1:INDIRECT("$A$"&amp;ROW($A461)) &lt;&gt; ""),ROW($A$1:INDIRECT("$A$"&amp;ROW($A461)))), 1))), "",
INDIRECT("$I$"&amp;LOOKUP(2, 1 / ($AY$1:INDIRECT("$AY$"&amp;ROW($AY461)-1) &lt;&gt; ""),ROW($AY$1:INDIRECT("$AY$"&amp;ROW($AY461)-1)))))</f>
        <v/>
      </c>
      <c r="BB461" s="1" t="str" cm="1">
        <f t="array" aca="1" ref="BB461" ca="1">IF(NOT(ISNUMBER(INDEX($A:$A, LOOKUP(2, 1 / ($A$1:INDIRECT("$A$"&amp;ROW($A461)) &lt;&gt; ""),ROW($A$1:INDIRECT("$A$"&amp;ROW($A461)))), 1))), "",
INDIRECT("$AB$"&amp;LOOKUP(2, 1 / ($AY$1:INDIRECT("$AY$"&amp;ROW($AY461)-1) &lt;&gt; ""),ROW($AY$1:INDIRECT("$AY$"&amp;ROW($AY461)-1)))))</f>
        <v/>
      </c>
      <c r="BC461" s="3" t="str" cm="1">
        <f t="array" aca="1" ref="BC461" ca="1">IF(NOT(ISNUMBER(INDEX($A:$A,LOOKUP(2,1/($A$1:INDIRECT("$A$"&amp;ROW($A461))&lt;&gt;""),ROW($A$1:INDIRECT("$A$"&amp;ROW($A461)))),1))),"",
$BA461+$BA461+10)</f>
        <v/>
      </c>
      <c r="BD461" s="3" t="str" cm="1">
        <f t="array" aca="1" ref="BD461" ca="1">IF(NOT(ISNUMBER(INDEX($A:$A,LOOKUP(2,1/($A$1:INDIRECT("$A$"&amp;ROW($A461))&lt;&gt;""),ROW($A$1:INDIRECT("$A$"&amp;ROW($A461)))),1))),"",
$BA461+$BB461+10)</f>
        <v/>
      </c>
      <c r="BE461" s="3" t="str" cm="1">
        <f t="array" aca="1" ref="BE461" ca="1">IF(NOT(ISNUMBER(INDEX($A:$A,LOOKUP(2,1/($A$1:INDIRECT("$A$"&amp;ROW($A461))&lt;&gt;""),ROW($A$1:INDIRECT("$A$"&amp;ROW($A461)))),1))),"",
$BC461*$BC461)</f>
        <v/>
      </c>
      <c r="BF461" s="3" t="str" cm="1">
        <f t="array" aca="1" ref="BF461" ca="1">IF(NOT(ISNUMBER(INDEX($A:$A,LOOKUP(2,1/($A$1:INDIRECT("$A$"&amp;ROW($A461))&lt;&gt;""),ROW($A$1:INDIRECT("$A$"&amp;ROW($A461)))),1))),"",
$BD461*$BD461)</f>
        <v/>
      </c>
      <c r="BG461" s="3" t="str" cm="1">
        <f t="array" aca="1" ref="BG461" ca="1">IF(NOT(ISNUMBER(INDEX($A:$A,LOOKUP(2,1/($A$1:INDIRECT("$A$"&amp;ROW($A461))&lt;&gt;""),ROW($A$1:INDIRECT("$A$"&amp;ROW($A461)))),1))),"",
_xlfn.FLOOR.MATH(1.5*_xlfn.FLOOR.MATH($AZ461*BA461/5)))</f>
        <v/>
      </c>
      <c r="BH461" s="3" t="str" cm="1">
        <f t="array" aca="1" ref="BH461" ca="1">IF(NOT(ISNUMBER(INDEX($A:$A, LOOKUP(2, 1 / ($A$1:INDIRECT("$A$"&amp;ROW($A461)) &lt;&gt; ""),ROW($A$1:INDIRECT("$A$"&amp;ROW($A461)))), 1))), "",
_xlfn.FLOOR.MATH($BG461/IF(OR(INDIRECT("$C$"&amp;LOOKUP(2, 1 / ($AY$1:INDIRECT("$AY$"&amp;ROW($AY461)-1) &lt;&gt; ""),ROW($AY$1:INDIRECT("$AY$"&amp;ROW($AY461)-1))))="Multi",
INDIRECT("$C$"&amp;LOOKUP(2, 1 / ($AY$1:INDIRECT("$AY$"&amp;ROW($AY461)-1) &lt;&gt; ""),ROW($AY$1:INDIRECT("$AY$"&amp;ROW($AY461)-1))))="Double"),2,1)))</f>
        <v/>
      </c>
      <c r="BI461" s="3" t="str" cm="1">
        <f t="array" aca="1" ref="BI461" ca="1">IF(NOT(ISNUMBER(INDEX($A:$A,LOOKUP(2,1/($A$1:INDIRECT("$A$"&amp;ROW($A461))&lt;&gt;""),ROW($A$1:INDIRECT("$A$"&amp;ROW($A461)))),1))),"",
VLOOKUP($BC461,GameFreakSQRT!$A$1:$B$200,2,FALSE))</f>
        <v/>
      </c>
      <c r="BJ461" s="3" t="str" cm="1">
        <f t="array" aca="1" ref="BJ461" ca="1">IF(NOT(ISNUMBER(INDEX($A:$A,LOOKUP(2,1/($A$1:INDIRECT("$A$"&amp;ROW($A461))&lt;&gt;""),ROW($A$1:INDIRECT("$A$"&amp;ROW($A461)))),1))),"",
VLOOKUP($BD461,GameFreakSQRT!$A$1:$B$200,2,FALSE))</f>
        <v/>
      </c>
      <c r="BK461" s="3" t="str" cm="1">
        <f t="array" aca="1" ref="BK461" ca="1">IF(NOT(ISNUMBER(INDEX($A:$A,LOOKUP(2,1/($A$1:INDIRECT("$A$"&amp;ROW($A461))&lt;&gt;""),ROW($A$1:INDIRECT("$A$"&amp;ROW($A461)))),1))),"",
_xlfn.FLOOR.MATH((($BI461*$BE461)*$BH461)/($BJ461*$BF461))+1)</f>
        <v/>
      </c>
      <c r="BL461" s="3" t="str" cm="1">
        <f t="array" aca="1" ref="BL461" ca="1">IF(NOT(ISNUMBER(INDEX($A:$A,LOOKUP(2,1/($A$1:INDIRECT("$A$"&amp;ROW($A461))&lt;&gt;""),ROW($A$1:INDIRECT("$A$"&amp;ROW($A461)))),1))),"",
_xlfn.FLOOR.MATH($BK461*IF(NOT(INDIRECT("$Z$"&amp;LOOKUP(2, 1 / ($AY$1:INDIRECT("$AY$"&amp;ROW($AY461)-1) &lt;&gt; ""),ROW($AY$1:INDIRECT("$AY$"&amp;ROW($AY461)-1))))=""),1.5,1)))</f>
        <v/>
      </c>
      <c r="BM461" s="3" t="str" cm="1">
        <f t="array" aca="1" ref="BM461" ca="1">IF(NOT(ISNUMBER(INDEX($A:$A, LOOKUP(2, 1 / ($A$1:INDIRECT("$A$"&amp;ROW($A461)) &lt;&gt; ""),ROW($A$1:INDIRECT("$A$"&amp;ROW($A461)))), 1))), "",
INDIRECT("$Y$"&amp;LOOKUP(2, 1 / ($AY$1:INDIRECT("$AY$"&amp;ROW($AY461)-1) &lt;&gt; ""),ROW($AY$1:INDIRECT("$AY$"&amp;ROW($AY461)-1)))))</f>
        <v/>
      </c>
      <c r="BN461" s="3" t="str">
        <f t="shared" ca="1" si="37"/>
        <v/>
      </c>
    </row>
    <row r="462" spans="1:66" x14ac:dyDescent="0.45">
      <c r="A462" s="71"/>
      <c r="B462" s="71"/>
      <c r="C462" s="71"/>
      <c r="D462" s="71"/>
      <c r="E462" s="71"/>
      <c r="F462" s="57">
        <v>2</v>
      </c>
      <c r="G462" s="58" t="s">
        <v>509</v>
      </c>
      <c r="H462" s="58" t="s">
        <v>50</v>
      </c>
      <c r="I462" s="58">
        <v>45</v>
      </c>
      <c r="J462" s="58" t="s">
        <v>157</v>
      </c>
      <c r="K462" s="58" t="s">
        <v>211</v>
      </c>
      <c r="L462" s="58" t="s">
        <v>53</v>
      </c>
      <c r="M462" s="58" t="s">
        <v>755</v>
      </c>
      <c r="N462" s="58" t="s">
        <v>465</v>
      </c>
      <c r="O462" s="58" t="s">
        <v>756</v>
      </c>
      <c r="P462" s="58" t="s">
        <v>728</v>
      </c>
      <c r="Q462" s="58">
        <v>12</v>
      </c>
      <c r="R462" s="58">
        <f>_xlfn.FLOOR.MATH((((2*VLOOKUP(G462, 'EV and Base'!$A$1:$N$671, 9, FALSE))+$Q462)*$I462)/100)+$I462+10</f>
        <v>114</v>
      </c>
      <c r="S462" s="58">
        <f>_xlfn.FLOOR.MATH((_xlfn.FLOOR.MATH((((2*VLOOKUP($G462, 'EV and Base'!$A$1:$N$671, 10, FALSE))+$Q462)*$I462)/100)+5)*
IF(OR($J462="Lonely", $J462="Brave", $J462="Adamant", $J462="Naughty"), 1.1,
IF(OR($J462="Bold", $J462="Timid", $J462="Modest", $J462="Calm"), 0.9, 1)))</f>
        <v>91</v>
      </c>
      <c r="T462" s="58">
        <f>_xlfn.FLOOR.MATH((_xlfn.FLOOR.MATH((((2*VLOOKUP($G462, 'EV and Base'!$A$1:$N$671, 11, FALSE))+$Q462)*$I462)/100)+5)*
IF(OR($J462="Bold", $J462="Relaxed", $J462="Impish", $J462="Lax"), 1.1,
IF(OR($J462="Lonely", $J462="Hasty", $J462="Mild", $J462="Gentle"), 0.9, 1)))</f>
        <v>90</v>
      </c>
      <c r="U462" s="58">
        <f>_xlfn.FLOOR.MATH((_xlfn.FLOOR.MATH((((2*VLOOKUP($G462, 'EV and Base'!$A$1:$N$671, 12, FALSE))+$Q462)*$I462)/100)+5)*
IF(OR($J462="Modest", $J462="Mild", $J462="Quiet", $J462="Rash"), 1.1,
IF(OR($J462="Adamant", $J462="Impish", $J462="Jolly", $J462="Careful"), 0.9, 1)))</f>
        <v>59</v>
      </c>
      <c r="V462" s="58">
        <f>_xlfn.FLOOR.MATH((_xlfn.FLOOR.MATH((((2*VLOOKUP($G462, 'EV and Base'!$A$1:$N$671, 13, FALSE))+$Q462)*$I462)/100)+5)*
IF(OR($J462="Calm", $J462="Gentle", $J462="Sassy", $J462="Careful"), 1.1,
IF(OR($J462="Naughty", $J462="Lax", $J462="Naive", $J462="Rash"), 0.9, 1)))</f>
        <v>72</v>
      </c>
      <c r="W462" s="58">
        <f>_xlfn.FLOOR.MATH((_xlfn.FLOOR.MATH((((2*VLOOKUP($G462, 'EV and Base'!$A$1:$N$671, 14, FALSE))+$Q462)*$I462)/100)+5)*
IF(OR($J462="Timid", $J462="Hasty", $J462="Jolly", $J462="Naive"), 1.1,
IF(OR($J462="Brave", $J462="Relaxed", $J462="Quiet", $J462="Sassy"), 0.9, 1)))</f>
        <v>111</v>
      </c>
      <c r="X462" s="72"/>
      <c r="Z462" s="1">
        <v>1</v>
      </c>
      <c r="AA462" s="23" t="str" cm="1">
        <f t="array" aca="1" ref="AA462" ca="1">IF(NOT(ISNUMBER(INDEX($A:$A,LOOKUP(2,1/($A$1:INDIRECT("$A$"&amp;ROW($A462))&lt;&gt;""),ROW($A$1:INDIRECT("$A$"&amp;ROW($A462)))),1))),"",
IF(NOT(ISNUMBER($A462)),$AA461,
IF($AB462&lt;16,"Lillipup",
IF($AB462&lt;32,"Herdier",
"Stoutland"))))</f>
        <v/>
      </c>
      <c r="AB462" s="25" t="str" cm="1">
        <f t="array" aca="1" ref="AB462" ca="1">IF(NOT(ISNUMBER(INDEX($A:$A, LOOKUP(2, 1 / ($A$1:INDIRECT("$A$"&amp;ROW($A462)) &lt;&gt; ""),ROW($A$1:INDIRECT("$A$"&amp;ROW($A462)))), 1))), "",
VLOOKUP($AY462,'Medium-Slow'!$A$1:$B$101,2,TRUE))</f>
        <v/>
      </c>
      <c r="AC462" s="23" t="str" cm="1">
        <f t="array" aca="1" ref="AC462" ca="1">IF(NOT(ISNUMBER(INDEX($A:$A, LOOKUP(2, 1 / ($A$1:INDIRECT("$A$"&amp;ROW($A462)) &lt;&gt; ""),ROW($A$1:INDIRECT("$A$"&amp;ROW($A462)))), 1))), "",
INDEX($AC:$AC, LOOKUP(2, 1 / ($AC$1:INDIRECT("$AC$"&amp;ROW($AC462)-1) &lt;&gt; ""),ROW($AC$1:INDIRECT("$AC$"&amp;ROW($AC462)-1))), 1)+
IF(INDEX($AC:$AC, LOOKUP(2, 1 / ($AC$1:INDIRECT("$AC$"&amp;ROW($AC462)-1) &lt;&gt; ""),ROW($AC$1:INDIRECT("$AC$"&amp;ROW($AC462)-1))), 1)+
INDEX($AD:$AD, LOOKUP(2, 1 / ($AD$1:INDIRECT("$AD$"&amp;ROW($AD462)-1) &lt;&gt; ""),ROW($AD$1:INDIRECT("$AD$"&amp;ROW($AD462)-1))), 1)+
INDEX($AE:$AE, LOOKUP(2, 1 / ($AE$1:INDIRECT("$AE$"&amp;ROW($AE462)-1) &lt;&gt; ""),ROW($AE$1:INDIRECT("$AE$"&amp;ROW($AD462)-1))), 1)+
INDEX($AE:$AF, LOOKUP(2, 1 / ($AF$1:INDIRECT("$AF$"&amp;ROW($AF462)-1) &lt;&gt; ""),ROW($AF$1:INDIRECT("$AF$"&amp;ROW($AD462)-1))), 1)+
INDEX($AG:$AG, LOOKUP(2, 1 / ($AG$1:INDIRECT("$AG$"&amp;ROW($AG462)-1) &lt;&gt; ""),ROW($AG$1:INDIRECT("$AG$"&amp;ROW($AD462)-1))), 1)+
INDEX($AH:$AH, LOOKUP(2, 1 / ($AH$1:INDIRECT("$AH$"&amp;ROW($AH462)-1) &lt;&gt; ""),ROW($AH$1:INDIRECT("$AH$"&amp;ROW($AD462)-1))), 1)&gt;=510,0,
IF(INDEX($AC:$AC, LOOKUP(2, 1 / ($AC$1:INDIRECT("$AC$"&amp;ROW($AC462)-1) &lt;&gt; ""),ROW($AC$1:INDIRECT("$AC$"&amp;ROW($AC462)-1))), 1)&gt;=255,0,
VLOOKUP(INDIRECT("$G$"&amp;LOOKUP(2, 1 / ($AC$1:INDIRECT("$AC$"&amp;ROW($AC462)-1) &lt;&gt; ""),ROW($AC$1:INDIRECT("$AC$"&amp;ROW($AC462)-1)))), 'EV and Base'!$A$1:$N$671, 3, FALSE))))</f>
        <v/>
      </c>
      <c r="AD462" s="2" t="str" cm="1">
        <f t="array" aca="1" ref="AD462" ca="1">IF(NOT(ISNUMBER(INDEX($A:$A, LOOKUP(2, 1 / ($A$1:INDIRECT("$A$"&amp;ROW($A462)) &lt;&gt; ""),ROW($A$1:INDIRECT("$A$"&amp;ROW($A462)))), 1))), "",
INDEX($AD:$AD, LOOKUP(2, 1 / ($AD$1:INDIRECT("$AD$"&amp;ROW($AD462)-1) &lt;&gt; ""),ROW($AD$1:INDIRECT("$AD$"&amp;ROW($AD462)-1))), 1)+
IF(INDEX($AC:$AC, LOOKUP(2, 1 / ($AC$1:INDIRECT("$AC$"&amp;ROW($AC462)-1) &lt;&gt; ""),ROW($AC$1:INDIRECT("$AC$"&amp;ROW($AC462)-1))), 1)+
INDEX($AD:$AD, LOOKUP(2, 1 / ($AD$1:INDIRECT("$AD$"&amp;ROW($AD462)-1) &lt;&gt; ""),ROW($AD$1:INDIRECT("$AD$"&amp;ROW($AD462)-1))), 1)+
INDEX($AE:$AE, LOOKUP(2, 1 / ($AE$1:INDIRECT("$AE$"&amp;ROW($AE462)-1) &lt;&gt; ""),ROW($AE$1:INDIRECT("$AE$"&amp;ROW($AD462)-1))), 1)+
INDEX($AE:$AF, LOOKUP(2, 1 / ($AF$1:INDIRECT("$AF$"&amp;ROW($AF462)-1) &lt;&gt; ""),ROW($AF$1:INDIRECT("$AF$"&amp;ROW($AD462)-1))), 1)+
INDEX($AG:$AG, LOOKUP(2, 1 / ($AG$1:INDIRECT("$AG$"&amp;ROW($AG462)-1) &lt;&gt; ""),ROW($AG$1:INDIRECT("$AG$"&amp;ROW($AD462)-1))), 1)+
INDEX($AH:$AH, LOOKUP(2, 1 / ($AH$1:INDIRECT("$AH$"&amp;ROW($AH462)-1) &lt;&gt; ""),ROW($AH$1:INDIRECT("$AH$"&amp;ROW($AD462)-1))), 1)&gt;=510,0,
IF(INDEX($AD:$AD, LOOKUP(2, 1 / ($AD$1:INDIRECT("$AD$"&amp;ROW($AD462)-1) &lt;&gt; ""),ROW($AD$1:INDIRECT("$AD$"&amp;ROW($AD462)-1))), 1)&gt;=255,0,
VLOOKUP(INDIRECT("$G$"&amp;LOOKUP(2, 1 / ($AD$1:INDIRECT("$AD$"&amp;ROW($AD462)-1) &lt;&gt; ""),ROW($AD$1:INDIRECT("$AD$"&amp;ROW($AD462)-1)))), 'EV and Base'!$A$1:$N$671, 4, FALSE))))</f>
        <v/>
      </c>
      <c r="AE462" s="2" t="str" cm="1">
        <f t="array" aca="1" ref="AE462" ca="1">IF(NOT(ISNUMBER(INDEX($A:$A,LOOKUP(2,1/($A$1:INDIRECT("$A$"&amp;ROW($A462))&lt;&gt;""),ROW($A$1:INDIRECT("$A$"&amp;ROW($A462)))),1))),"",
INDEX($AE:$AE,LOOKUP(2,1/($AE$1:INDIRECT("$AE$"&amp;ROW($AE462)-1)&lt;&gt;""),ROW($AE$1:INDIRECT("$AE$"&amp;ROW($AE462)-1))),1)+
IF(INDEX($AC:$AC,LOOKUP(2,1/($AC$1:INDIRECT("$AC$"&amp;ROW($AC462)-1)&lt;&gt;""),ROW($AC$1:INDIRECT("$AC$"&amp;ROW($AC462)-1))),1)+
INDEX($AD:$AD,LOOKUP(2,1/($AD$1:INDIRECT("$AD$"&amp;ROW($AD462)-1)&lt;&gt;""),ROW($AD$1:INDIRECT("$AD$"&amp;ROW($AD462)-1))),1)+
INDEX($AE:$AE,LOOKUP(2,1/($AE$1:INDIRECT("$AE$"&amp;ROW($AE462)-1)&lt;&gt;""),ROW($AE$1:INDIRECT("$AE$"&amp;ROW($AD462)-1))),1)+
INDEX($AE:$AF,LOOKUP(2,1/($AF$1:INDIRECT("$AF$"&amp;ROW($AF462)-1)&lt;&gt;""),ROW($AF$1:INDIRECT("$AF$"&amp;ROW($AD462)-1))),1)+
INDEX($AG:$AG,LOOKUP(2,1/($AG$1:INDIRECT("$AG$"&amp;ROW($AG462)-1)&lt;&gt;""),ROW($AG$1:INDIRECT("$AG$"&amp;ROW($AD462)-1))),1)+
INDEX($AH:$AH,LOOKUP(2,1/($AH$1:INDIRECT("$AH$"&amp;ROW($AH462)-1)&lt;&gt;""),ROW($AH$1:INDIRECT("$AH$"&amp;ROW($AD462)-1))),1)&gt;=510,0,
IF(INDEX($AE:$AE,LOOKUP(2,1/($AE$1:INDIRECT("$AE$"&amp;ROW($AE462)-1)&lt;&gt;""),ROW($AE$1:INDIRECT("$AE$"&amp;ROW($AE462)-1))),1)&gt;=255,0,
VLOOKUP(INDIRECT("$G$"&amp;LOOKUP(2,1/($AE$1:INDIRECT("$AE$"&amp;ROW($AE462)-1)&lt;&gt;""),ROW($AE$1:INDIRECT("$AE$"&amp;ROW($AE462)-1)))),'EV and Base'!$A$1:$N$671,5,FALSE))))</f>
        <v/>
      </c>
      <c r="AF462" s="2" t="str" cm="1">
        <f t="array" aca="1" ref="AF462" ca="1">IF(NOT(ISNUMBER(INDEX($A:$A, LOOKUP(2, 1 / ($A$1:INDIRECT("$A$"&amp;ROW($A462)) &lt;&gt; ""),ROW($A$1:INDIRECT("$A$"&amp;ROW($A462)))), 1))), "",
INDEX($AF:$AF, LOOKUP(2, 1 / ($AF$1:INDIRECT("$AF$"&amp;ROW($AF462)-1) &lt;&gt; ""),ROW($AF$1:INDIRECT("$AF$"&amp;ROW($AF462)-1))), 1)+
IF(INDEX($AC:$AC, LOOKUP(2, 1 / ($AC$1:INDIRECT("$AC$"&amp;ROW($AC462)-1) &lt;&gt; ""),ROW($AC$1:INDIRECT("$AC$"&amp;ROW($AC462)-1))), 1)+
INDEX($AD:$AD, LOOKUP(2, 1 / ($AD$1:INDIRECT("$AD$"&amp;ROW($AD462)-1) &lt;&gt; ""),ROW($AD$1:INDIRECT("$AD$"&amp;ROW($AD462)-1))), 1)+
INDEX($AE:$AE, LOOKUP(2, 1 / ($AE$1:INDIRECT("$AE$"&amp;ROW($AE462)-1) &lt;&gt; ""),ROW($AE$1:INDIRECT("$AE$"&amp;ROW($AD462)-1))), 1)+
INDEX($AE:$AF, LOOKUP(2, 1 / ($AF$1:INDIRECT("$AF$"&amp;ROW($AF462)-1) &lt;&gt; ""),ROW($AF$1:INDIRECT("$AF$"&amp;ROW($AD462)-1))), 1)+
INDEX($AG:$AG, LOOKUP(2, 1 / ($AG$1:INDIRECT("$AG$"&amp;ROW($AG462)-1) &lt;&gt; ""),ROW($AG$1:INDIRECT("$AG$"&amp;ROW($AD462)-1))), 1)+
INDEX($AH:$AH, LOOKUP(2, 1 / ($AH$1:INDIRECT("$AH$"&amp;ROW($AH462)-1) &lt;&gt; ""),ROW($AH$1:INDIRECT("$AH$"&amp;ROW($AD462)-1))), 1)&gt;=510,0,
IF(INDEX($AF:$AF, LOOKUP(2, 1 / ($AF$1:INDIRECT("$AF$"&amp;ROW($AF462)-1) &lt;&gt; ""),ROW($AF$1:INDIRECT("$AF$"&amp;ROW($AF462)-1))), 1)&gt;=255,0,
VLOOKUP(INDIRECT("$G$"&amp;LOOKUP(2, 1 / ($AF$1:INDIRECT("$AF$"&amp;ROW($AF462)-1) &lt;&gt; ""),ROW($AF$1:INDIRECT("$AF$"&amp;ROW($AF462)-1)))), 'EV and Base'!$A$1:$N$671, 6, FALSE))))</f>
        <v/>
      </c>
      <c r="AG462" s="2" t="str" cm="1">
        <f t="array" aca="1" ref="AG462" ca="1">IF(NOT(ISNUMBER(INDEX($A:$A, LOOKUP(2, 1 / ($A$1:INDIRECT("$A$"&amp;ROW($A462)) &lt;&gt; ""),ROW($A$1:INDIRECT("$A$"&amp;ROW($A462)))), 1))), "",
INDEX($AG:$AG, LOOKUP(2, 1 / ($AG$1:INDIRECT("$AG$"&amp;ROW($AG462)-1) &lt;&gt; ""),ROW($AG$1:INDIRECT("$AG$"&amp;ROW($AG462)-1))), 1)+
IF(INDEX($AC:$AC, LOOKUP(2, 1 / ($AC$1:INDIRECT("$AC$"&amp;ROW($AC462)-1) &lt;&gt; ""),ROW($AC$1:INDIRECT("$AC$"&amp;ROW($AC462)-1))), 1)+
INDEX($AD:$AD, LOOKUP(2, 1 / ($AD$1:INDIRECT("$AD$"&amp;ROW($AD462)-1) &lt;&gt; ""),ROW($AD$1:INDIRECT("$AD$"&amp;ROW($AD462)-1))), 1)+
INDEX($AE:$AE, LOOKUP(2, 1 / ($AE$1:INDIRECT("$AE$"&amp;ROW($AE462)-1) &lt;&gt; ""),ROW($AE$1:INDIRECT("$AE$"&amp;ROW($AD462)-1))), 1)+
INDEX($AE:$AF, LOOKUP(2, 1 / ($AF$1:INDIRECT("$AF$"&amp;ROW($AF462)-1) &lt;&gt; ""),ROW($AF$1:INDIRECT("$AF$"&amp;ROW($AD462)-1))), 1)+
INDEX($AG:$AG, LOOKUP(2, 1 / ($AG$1:INDIRECT("$AG$"&amp;ROW($AG462)-1) &lt;&gt; ""),ROW($AG$1:INDIRECT("$AG$"&amp;ROW($AD462)-1))), 1)+
INDEX($AH:$AH, LOOKUP(2, 1 / ($AH$1:INDIRECT("$AH$"&amp;ROW($AH462)-1) &lt;&gt; ""),ROW($AH$1:INDIRECT("$AH$"&amp;ROW($AD462)-1))), 1)&gt;=510,0,
IF(INDEX($AG:$AG, LOOKUP(2, 1 / ($AG$1:INDIRECT("$AG$"&amp;ROW($AG462)-1) &lt;&gt; ""),ROW($AG$1:INDIRECT("$AG$"&amp;ROW($AG462)-1))), 1)&gt;=255,0,
VLOOKUP(INDIRECT("$G$"&amp;LOOKUP(2, 1 / ($AG$1:INDIRECT("$AG$"&amp;ROW($AG462)-1) &lt;&gt; ""),ROW($AG$1:INDIRECT("$AG$"&amp;ROW($AG462)-1)))), 'EV and Base'!$A$1:$N$671, 7, FALSE))))</f>
        <v/>
      </c>
      <c r="AH462" s="24" t="str" cm="1">
        <f t="array" aca="1" ref="AH462" ca="1">IF(NOT(ISNUMBER(INDEX($A:$A,LOOKUP(2,1/($A$1:INDIRECT("$A$"&amp;ROW($A462))&lt;&gt;""),ROW($A$1:INDIRECT("$A$"&amp;ROW($A462)))),1))),"",
INDEX($AH:$AH,LOOKUP(2,1/($AH$1:INDIRECT("$AH$"&amp;ROW($AH462)-1)&lt;&gt;""),ROW($AH$1:INDIRECT("$AH$"&amp;ROW($AH462)-1))),1)+
IF(INDEX($AC:$AC,LOOKUP(2,1/($AC$1:INDIRECT("$AC$"&amp;ROW($AC462)-1)&lt;&gt;""),ROW($AC$1:INDIRECT("$AC$"&amp;ROW($AC462)-1))),1)+
INDEX($AD:$AD,LOOKUP(2,1/($AD$1:INDIRECT("$AD$"&amp;ROW($AD462)-1)&lt;&gt;""),ROW($AD$1:INDIRECT("$AD$"&amp;ROW($AD462)-1))),1)+
INDEX($AE:$AE,LOOKUP(2,1/($AE$1:INDIRECT("$AE$"&amp;ROW($AE462)-1)&lt;&gt;""),ROW($AE$1:INDIRECT("$AE$"&amp;ROW($AD462)-1))),1)+
INDEX($AE:$AF,LOOKUP(2,1/($AF$1:INDIRECT("$AF$"&amp;ROW($AF462)-1)&lt;&gt;""),ROW($AF$1:INDIRECT("$AF$"&amp;ROW($AD462)-1))),1)+
INDEX($AG:$AG,LOOKUP(2,1/($AG$1:INDIRECT("$AG$"&amp;ROW($AG462)-1)&lt;&gt;""),ROW($AG$1:INDIRECT("$AG$"&amp;ROW($AD462)-1))),1)+
INDEX($AH:$AH,LOOKUP(2,1/($AH$1:INDIRECT("$AH$"&amp;ROW($AH462)-1)&lt;&gt;""),ROW($AH$1:INDIRECT("$AH$"&amp;ROW($AD462)-1))),1)&gt;=510,0,
IF(INDEX($AH:$AH,LOOKUP(2,1/($AH$1:INDIRECT("$AH$"&amp;ROW($AH462)-1)&lt;&gt;""),ROW($AH$1:INDIRECT("$AH$"&amp;ROW($AH462)-1))),1)&gt;=255,0,
VLOOKUP(INDIRECT("$G$"&amp;LOOKUP(2,1/($AH$1:INDIRECT("$AH$"&amp;ROW($AH462)-1)&lt;&gt;""),ROW($AH$1:INDIRECT("$AH$"&amp;ROW($AH462)-1)))),'EV and Base'!$A$1:$N$671,8,FALSE))))</f>
        <v/>
      </c>
      <c r="AI462" s="29" t="str" cm="1">
        <f t="array" aca="1" ref="AI462" ca="1">IF(NOT(ISNUMBER(INDEX($A:$A,LOOKUP(2,1/($A$1:INDIRECT("$A$"&amp;ROW($A462))&lt;&gt;""),ROW($A$1:INDIRECT("$A$"&amp;ROW($A462)))),1))),"",
ROUNDDOWN((((2*VLOOKUP($AA462,'EV and Base'!$A$1:$N$671,9,FALSE))+31+ROUNDDOWN($AC462/4,0))*$AB462)/100,0)+$AB462+10)</f>
        <v/>
      </c>
      <c r="AJ462" s="21" t="str" cm="1">
        <f t="array" aca="1" ref="AJ462" ca="1">IF(NOT(ISNUMBER(INDEX($A:$A, LOOKUP(2, 1 / ($A$1:INDIRECT("$A$"&amp;ROW($A462)) &lt;&gt; ""),ROW($A$1:INDIRECT("$A$"&amp;ROW($A462)))), 1))), "",
ROUNDDOWN((ROUNDDOWN((((2*VLOOKUP($AA462, 'EV and Base'!$A$1:$N$671, 10, FALSE))+31+ROUNDDOWN($AD462/4, 0))*$AB462)/100, 0)+5)*1.1, 0))</f>
        <v/>
      </c>
      <c r="AK462" s="21" t="str" cm="1">
        <f t="array" aca="1" ref="AK462" ca="1">IF(NOT(ISNUMBER(INDEX($A:$A, LOOKUP(2, 1 / ($A$1:INDIRECT("$A$"&amp;ROW($A462)) &lt;&gt; ""),ROW($A$1:INDIRECT("$A$"&amp;ROW($A462)))), 1))), "",
ROUNDDOWN((ROUNDDOWN((((2*VLOOKUP($AA462, 'EV and Base'!$A$1:$N$671, 11, FALSE))+30+ROUNDDOWN($AE462/4, 0))*$AB462)/100, 0)+5), 0)
&amp;"-"&amp;
ROUNDDOWN((ROUNDDOWN((((2*VLOOKUP($AA462, 'EV and Base'!$A$1:$N$671, 11, FALSE))+31+ROUNDDOWN($AE462/4, 0))*$AB462)/100, 0)+5), 0))</f>
        <v/>
      </c>
      <c r="AL462" s="21" t="str" cm="1">
        <f t="array" aca="1" ref="AL462" ca="1">IF(NOT(ISNUMBER(INDEX($A:$A, LOOKUP(2, 1 / ($A$1:INDIRECT("$A$"&amp;ROW($A462)) &lt;&gt; ""),ROW($A$1:INDIRECT("$A$"&amp;ROW($A462)))), 1))), "",
ROUNDDOWN((ROUNDDOWN((((2*VLOOKUP($AA462, 'EV and Base'!$A$1:$N$671, 12, FALSE))+0+ROUNDDOWN($AF462/4, 0))*$AB462)/100, 0)+5)*0.9, 0)
&amp;"-"&amp;
ROUNDDOWN((ROUNDDOWN((((2*VLOOKUP($AA462, 'EV and Base'!$A$1:$N$671, 12, FALSE))+31+ROUNDDOWN($AF462/4, 0))*$AB462)/100, 0)+5)*0.9, 0))</f>
        <v/>
      </c>
      <c r="AM462" s="21" t="str" cm="1">
        <f t="array" aca="1" ref="AM462" ca="1">IF(NOT(ISNUMBER(INDEX($A:$A, LOOKUP(2, 1 / ($A$1:INDIRECT("$A$"&amp;ROW($A462)) &lt;&gt; ""),ROW($A$1:INDIRECT("$A$"&amp;ROW($A462)))), 1))), "",
ROUNDDOWN((ROUNDDOWN((((2*VLOOKUP($AA462, 'EV and Base'!$A$1:$N$671, 13, FALSE))+30+ROUNDDOWN($AG462/4, 0))*$AB462)/100, 0)+5), 0)
&amp;"-"&amp;
ROUNDDOWN((ROUNDDOWN((((2*VLOOKUP($AA462, 'EV and Base'!$A$1:$N$671, 13, FALSE))+31+ROUNDDOWN($AG462/4, 0))*$AB462)/100, 0)+5), 0))</f>
        <v/>
      </c>
      <c r="AN462" s="25" t="str" cm="1">
        <f t="array" aca="1" ref="AN462" ca="1">IF(NOT(ISNUMBER(INDEX($A:$A, LOOKUP(2, 1 / ($A$1:INDIRECT("$A$"&amp;ROW($A462)) &lt;&gt; ""),ROW($A$1:INDIRECT("$A$"&amp;ROW($A462)))), 1))), "",
ROUNDDOWN((ROUNDDOWN((((2*VLOOKUP($AA462, 'EV and Base'!$A$1:$N$671, 14, FALSE))+31+ROUNDDOWN($AH462/4, 0))*$AB462)/100, 0)+5), 0))</f>
        <v/>
      </c>
      <c r="AO462" s="23" t="str" cm="1">
        <f t="array" aca="1" ref="AO462" ca="1">IF(NOT(ISNUMBER(INDEX($A:$A, LOOKUP(2, 1 / ($A$1:INDIRECT("$A$"&amp;ROW($A462)) &lt;&gt; ""),ROW($A$1:INDIRECT("$A$"&amp;ROW($A462)))), 1))), "",
ROUNDDOWN((((2*VLOOKUP($AA462, 'EV and Base'!$A$1:$N$671, 9, FALSE))+31+ROUNDDOWN($AC462/4, 0))*$AB462)/100, 0)+$AB462+10)</f>
        <v/>
      </c>
      <c r="AP462" s="2" t="str" cm="1">
        <f t="array" aca="1" ref="AP462" ca="1">IF(NOT(ISNUMBER(INDEX($A:$A, LOOKUP(2, 1 / ($A$1:INDIRECT("$A$"&amp;ROW($A462)) &lt;&gt; ""),ROW($A$1:INDIRECT("$A$"&amp;ROW($A462)))), 1))), "",
ROUNDDOWN((ROUNDDOWN((((2*VLOOKUP($AA462, 'EV and Base'!$A$1:$N$671, 10, FALSE))+31+ROUNDDOWN($AD462/4, 0))*$AB462)/100, 0)+5)*1.1, 0))</f>
        <v/>
      </c>
      <c r="AQ462" s="2" t="str" cm="1">
        <f t="array" aca="1" ref="AQ462" ca="1">IF(NOT(ISNUMBER(INDEX($A:$A, LOOKUP(2, 1 / ($A$1:INDIRECT("$A$"&amp;ROW($A462)) &lt;&gt; ""),ROW($A$1:INDIRECT("$A$"&amp;ROW($A462)))), 1))), "",
ROUNDDOWN((ROUNDDOWN((((2*VLOOKUP($AA462, 'EV and Base'!$A$1:$N$671, 11, FALSE))+$AV$2+ROUNDDOWN($AE462/4, 0))*$AB462)/100, 0)+5), 0))</f>
        <v/>
      </c>
      <c r="AR462" s="22" t="str" cm="1">
        <f t="array" aca="1" ref="AR462" ca="1">IF(NOT(ISNUMBER(INDEX($A:$A, LOOKUP(2, 1 / ($A$1:INDIRECT("$A$"&amp;ROW($A462)) &lt;&gt; ""),ROW($A$1:INDIRECT("$A$"&amp;ROW($A462)))), 1))), "",
ROUNDDOWN((ROUNDDOWN((((2*VLOOKUP($AA462, 'EV and Base'!$A$1:$N$671, 12, FALSE))+$AW$2+ROUNDDOWN($AF462/4, 0))*$AB462)/100, 0)+5)*0.9, 0))</f>
        <v/>
      </c>
      <c r="AS462" s="2" t="str" cm="1">
        <f t="array" aca="1" ref="AS462" ca="1">IF(NOT(ISNUMBER(INDEX($A:$A, LOOKUP(2, 1 / ($A$1:INDIRECT("$A$"&amp;ROW($A462)) &lt;&gt; ""),ROW($A$1:INDIRECT("$A$"&amp;ROW($A462)))), 1))), "",
ROUNDDOWN((ROUNDDOWN((((2*VLOOKUP($AA462, 'EV and Base'!$A$1:$N$671, 13, FALSE))+$AX$2+ROUNDDOWN($AG462/4, 0))*$AB462)/100, 0)+5), 0))</f>
        <v/>
      </c>
      <c r="AT462" s="24" t="str" cm="1">
        <f t="array" aca="1" ref="AT462" ca="1">IF(NOT(ISNUMBER(INDEX($A:$A, LOOKUP(2, 1 / ($A$1:INDIRECT("$A$"&amp;ROW($A462)) &lt;&gt; ""),ROW($A$1:INDIRECT("$A$"&amp;ROW($A462)))), 1))), "",
ROUNDDOWN((ROUNDDOWN((((2*VLOOKUP($AA462, 'EV and Base'!$A$1:$N$671, 14, FALSE))+31+ROUNDDOWN($AH462/4, 0))*$AB462)/100, 0)+5), 0))</f>
        <v/>
      </c>
      <c r="AU462" s="28">
        <v>255</v>
      </c>
      <c r="AY462" t="str" cm="1">
        <f t="array" aca="1" ref="AY462" ca="1">IF(NOT(ISNUMBER(INDEX($A:$A,LOOKUP(2,1/($A$1:INDIRECT("$A$"&amp;ROW($A462))&lt;&gt;""),ROW($A$1:INDIRECT("$A$"&amp;ROW($A462)))),1))),"",
INDEX($AY:$AY,LOOKUP(2,1/($AY$1:INDIRECT("$AY$"&amp;ROW($AY462)-1)&lt;&gt;""),ROW($AY$1:INDIRECT("$AY$"&amp;ROW($AY462)-1))),1)+$BL462)</f>
        <v/>
      </c>
      <c r="AZ462" s="3" t="str" cm="1">
        <f t="array" aca="1" ref="AZ462" ca="1">IF(NOT(ISNUMBER(INDEX($A:$A, LOOKUP(2, 1 / ($A$1:INDIRECT("$A$"&amp;ROW($A462)) &lt;&gt; ""),ROW($A$1:INDIRECT("$A$"&amp;ROW($A462)))), 1))), "",
VLOOKUP(INDIRECT("$G$"&amp;LOOKUP(2, 1 / ($AY$1:INDIRECT("$AY$"&amp;ROW($AY462)-1) &lt;&gt; ""),ROW($AY$1:INDIRECT("$AY$"&amp;ROW($AY462)-1)))),'EV and Base'!A385:N1055,2,FALSE))</f>
        <v/>
      </c>
      <c r="BA462" s="3" t="str" cm="1">
        <f t="array" aca="1" ref="BA462" ca="1">IF(NOT(ISNUMBER(INDEX($A:$A, LOOKUP(2, 1 / ($A$1:INDIRECT("$A$"&amp;ROW($A462)) &lt;&gt; ""),ROW($A$1:INDIRECT("$A$"&amp;ROW($A462)))), 1))), "",
INDIRECT("$I$"&amp;LOOKUP(2, 1 / ($AY$1:INDIRECT("$AY$"&amp;ROW($AY462)-1) &lt;&gt; ""),ROW($AY$1:INDIRECT("$AY$"&amp;ROW($AY462)-1)))))</f>
        <v/>
      </c>
      <c r="BB462" s="1" t="str" cm="1">
        <f t="array" aca="1" ref="BB462" ca="1">IF(NOT(ISNUMBER(INDEX($A:$A, LOOKUP(2, 1 / ($A$1:INDIRECT("$A$"&amp;ROW($A462)) &lt;&gt; ""),ROW($A$1:INDIRECT("$A$"&amp;ROW($A462)))), 1))), "",
INDIRECT("$AB$"&amp;LOOKUP(2, 1 / ($AY$1:INDIRECT("$AY$"&amp;ROW($AY462)-1) &lt;&gt; ""),ROW($AY$1:INDIRECT("$AY$"&amp;ROW($AY462)-1)))))</f>
        <v/>
      </c>
      <c r="BC462" s="3" t="str" cm="1">
        <f t="array" aca="1" ref="BC462" ca="1">IF(NOT(ISNUMBER(INDEX($A:$A,LOOKUP(2,1/($A$1:INDIRECT("$A$"&amp;ROW($A462))&lt;&gt;""),ROW($A$1:INDIRECT("$A$"&amp;ROW($A462)))),1))),"",
$BA462+$BA462+10)</f>
        <v/>
      </c>
      <c r="BD462" s="3" t="str" cm="1">
        <f t="array" aca="1" ref="BD462" ca="1">IF(NOT(ISNUMBER(INDEX($A:$A,LOOKUP(2,1/($A$1:INDIRECT("$A$"&amp;ROW($A462))&lt;&gt;""),ROW($A$1:INDIRECT("$A$"&amp;ROW($A462)))),1))),"",
$BA462+$BB462+10)</f>
        <v/>
      </c>
      <c r="BE462" s="3" t="str" cm="1">
        <f t="array" aca="1" ref="BE462" ca="1">IF(NOT(ISNUMBER(INDEX($A:$A,LOOKUP(2,1/($A$1:INDIRECT("$A$"&amp;ROW($A462))&lt;&gt;""),ROW($A$1:INDIRECT("$A$"&amp;ROW($A462)))),1))),"",
$BC462*$BC462)</f>
        <v/>
      </c>
      <c r="BF462" s="3" t="str" cm="1">
        <f t="array" aca="1" ref="BF462" ca="1">IF(NOT(ISNUMBER(INDEX($A:$A,LOOKUP(2,1/($A$1:INDIRECT("$A$"&amp;ROW($A462))&lt;&gt;""),ROW($A$1:INDIRECT("$A$"&amp;ROW($A462)))),1))),"",
$BD462*$BD462)</f>
        <v/>
      </c>
      <c r="BG462" s="3" t="str" cm="1">
        <f t="array" aca="1" ref="BG462" ca="1">IF(NOT(ISNUMBER(INDEX($A:$A,LOOKUP(2,1/($A$1:INDIRECT("$A$"&amp;ROW($A462))&lt;&gt;""),ROW($A$1:INDIRECT("$A$"&amp;ROW($A462)))),1))),"",
_xlfn.FLOOR.MATH(1.5*_xlfn.FLOOR.MATH($AZ462*BA462/5)))</f>
        <v/>
      </c>
      <c r="BH462" s="3" t="str" cm="1">
        <f t="array" aca="1" ref="BH462" ca="1">IF(NOT(ISNUMBER(INDEX($A:$A, LOOKUP(2, 1 / ($A$1:INDIRECT("$A$"&amp;ROW($A462)) &lt;&gt; ""),ROW($A$1:INDIRECT("$A$"&amp;ROW($A462)))), 1))), "",
_xlfn.FLOOR.MATH($BG462/IF(OR(INDIRECT("$C$"&amp;LOOKUP(2, 1 / ($AY$1:INDIRECT("$AY$"&amp;ROW($AY462)-1) &lt;&gt; ""),ROW($AY$1:INDIRECT("$AY$"&amp;ROW($AY462)-1))))="Multi",
INDIRECT("$C$"&amp;LOOKUP(2, 1 / ($AY$1:INDIRECT("$AY$"&amp;ROW($AY462)-1) &lt;&gt; ""),ROW($AY$1:INDIRECT("$AY$"&amp;ROW($AY462)-1))))="Double"),2,1)))</f>
        <v/>
      </c>
      <c r="BI462" s="3" t="str" cm="1">
        <f t="array" aca="1" ref="BI462" ca="1">IF(NOT(ISNUMBER(INDEX($A:$A,LOOKUP(2,1/($A$1:INDIRECT("$A$"&amp;ROW($A462))&lt;&gt;""),ROW($A$1:INDIRECT("$A$"&amp;ROW($A462)))),1))),"",
VLOOKUP($BC462,GameFreakSQRT!$A$1:$B$200,2,FALSE))</f>
        <v/>
      </c>
      <c r="BJ462" s="3" t="str" cm="1">
        <f t="array" aca="1" ref="BJ462" ca="1">IF(NOT(ISNUMBER(INDEX($A:$A,LOOKUP(2,1/($A$1:INDIRECT("$A$"&amp;ROW($A462))&lt;&gt;""),ROW($A$1:INDIRECT("$A$"&amp;ROW($A462)))),1))),"",
VLOOKUP($BD462,GameFreakSQRT!$A$1:$B$200,2,FALSE))</f>
        <v/>
      </c>
      <c r="BK462" s="3" t="str" cm="1">
        <f t="array" aca="1" ref="BK462" ca="1">IF(NOT(ISNUMBER(INDEX($A:$A,LOOKUP(2,1/($A$1:INDIRECT("$A$"&amp;ROW($A462))&lt;&gt;""),ROW($A$1:INDIRECT("$A$"&amp;ROW($A462)))),1))),"",
_xlfn.FLOOR.MATH((($BI462*$BE462)*$BH462)/($BJ462*$BF462))+1)</f>
        <v/>
      </c>
      <c r="BL462" s="3" t="str" cm="1">
        <f t="array" aca="1" ref="BL462" ca="1">IF(NOT(ISNUMBER(INDEX($A:$A,LOOKUP(2,1/($A$1:INDIRECT("$A$"&amp;ROW($A462))&lt;&gt;""),ROW($A$1:INDIRECT("$A$"&amp;ROW($A462)))),1))),"",
_xlfn.FLOOR.MATH($BK462*IF(NOT(INDIRECT("$Z$"&amp;LOOKUP(2, 1 / ($AY$1:INDIRECT("$AY$"&amp;ROW($AY462)-1) &lt;&gt; ""),ROW($AY$1:INDIRECT("$AY$"&amp;ROW($AY462)-1))))=""),1.5,1)))</f>
        <v/>
      </c>
      <c r="BM462" s="3" t="str" cm="1">
        <f t="array" aca="1" ref="BM462" ca="1">IF(NOT(ISNUMBER(INDEX($A:$A, LOOKUP(2, 1 / ($A$1:INDIRECT("$A$"&amp;ROW($A462)) &lt;&gt; ""),ROW($A$1:INDIRECT("$A$"&amp;ROW($A462)))), 1))), "",
INDIRECT("$Y$"&amp;LOOKUP(2, 1 / ($AY$1:INDIRECT("$AY$"&amp;ROW($AY462)-1) &lt;&gt; ""),ROW($AY$1:INDIRECT("$AY$"&amp;ROW($AY462)-1)))))</f>
        <v/>
      </c>
      <c r="BN462" s="3" t="str">
        <f t="shared" ca="1" si="37"/>
        <v/>
      </c>
    </row>
    <row r="463" spans="1:66" x14ac:dyDescent="0.45">
      <c r="A463" s="71" t="s">
        <v>75</v>
      </c>
      <c r="B463" s="71" t="s">
        <v>757</v>
      </c>
      <c r="C463" s="71" t="s">
        <v>46</v>
      </c>
      <c r="D463" s="71" t="s">
        <v>751</v>
      </c>
      <c r="E463" s="71" t="s">
        <v>48</v>
      </c>
      <c r="F463" s="57">
        <v>1</v>
      </c>
      <c r="G463" s="58" t="s">
        <v>758</v>
      </c>
      <c r="H463" s="58" t="s">
        <v>77</v>
      </c>
      <c r="I463" s="58">
        <v>44</v>
      </c>
      <c r="J463" s="58" t="s">
        <v>120</v>
      </c>
      <c r="K463" s="58" t="s">
        <v>121</v>
      </c>
      <c r="L463" s="58" t="s">
        <v>53</v>
      </c>
      <c r="M463" s="58" t="s">
        <v>733</v>
      </c>
      <c r="N463" s="58" t="s">
        <v>734</v>
      </c>
      <c r="O463" s="58" t="s">
        <v>741</v>
      </c>
      <c r="P463" s="58" t="s">
        <v>759</v>
      </c>
      <c r="Q463" s="58">
        <v>18</v>
      </c>
      <c r="R463" s="58">
        <f>_xlfn.FLOOR.MATH((((2*VLOOKUP(G463, 'EV and Base'!$A$1:$N$671, 9, FALSE))+$Q463)*$I463)/100)+$I463+10</f>
        <v>127</v>
      </c>
      <c r="S463" s="58">
        <f>_xlfn.FLOOR.MATH((_xlfn.FLOOR.MATH((((2*VLOOKUP($G463, 'EV and Base'!$A$1:$N$671, 10, FALSE))+$Q463)*$I463)/100)+5)*
IF(OR($J463="Lonely", $J463="Brave", $J463="Adamant", $J463="Naughty"), 1.1,
IF(OR($J463="Bold", $J463="Timid", $J463="Modest", $J463="Calm"), 0.9, 1)))</f>
        <v>85</v>
      </c>
      <c r="T463" s="58">
        <f>_xlfn.FLOOR.MATH((_xlfn.FLOOR.MATH((((2*VLOOKUP($G463, 'EV and Base'!$A$1:$N$671, 11, FALSE))+$Q463)*$I463)/100)+5)*
IF(OR($J463="Bold", $J463="Relaxed", $J463="Impish", $J463="Lax"), 1.1,
IF(OR($J463="Lonely", $J463="Hasty", $J463="Mild", $J463="Gentle"), 0.9, 1)))</f>
        <v>78</v>
      </c>
      <c r="U463" s="58">
        <f>_xlfn.FLOOR.MATH((_xlfn.FLOOR.MATH((((2*VLOOKUP($G463, 'EV and Base'!$A$1:$N$671, 12, FALSE))+$Q463)*$I463)/100)+5)*
IF(OR($J463="Modest", $J463="Mild", $J463="Quiet", $J463="Rash"), 1.1,
IF(OR($J463="Adamant", $J463="Impish", $J463="Jolly", $J463="Careful"), 0.9, 1)))</f>
        <v>122</v>
      </c>
      <c r="V463" s="58">
        <f>_xlfn.FLOOR.MATH((_xlfn.FLOOR.MATH((((2*VLOOKUP($G463, 'EV and Base'!$A$1:$N$671, 13, FALSE))+$Q463)*$I463)/100)+5)*
IF(OR($J463="Calm", $J463="Gentle", $J463="Sassy", $J463="Careful"), 1.1,
IF(OR($J463="Naughty", $J463="Lax", $J463="Naive", $J463="Rash"), 0.9, 1)))</f>
        <v>86</v>
      </c>
      <c r="W463" s="60">
        <f>_xlfn.FLOOR.MATH((_xlfn.FLOOR.MATH((((2*VLOOKUP($G463, 'EV and Base'!$A$1:$N$671, 14, FALSE))+$Q463)*$I463)/100)+5)*
IF(OR($J463="Timid", $J463="Hasty", $J463="Jolly", $J463="Naive"), 1.1,
IF(OR($J463="Brave", $J463="Relaxed", $J463="Quiet", $J463="Sassy"), 0.9, 1)))</f>
        <v>48</v>
      </c>
      <c r="X463" s="71">
        <v>3600</v>
      </c>
      <c r="Z463" s="1">
        <v>1</v>
      </c>
      <c r="AA463" s="23" t="str" cm="1">
        <f t="array" aca="1" ref="AA463" ca="1">IF(NOT(ISNUMBER(INDEX($A:$A,LOOKUP(2,1/($A$1:INDIRECT("$A$"&amp;ROW($A463))&lt;&gt;""),ROW($A$1:INDIRECT("$A$"&amp;ROW($A463)))),1))),"",
IF(NOT(ISNUMBER($A463)),$AA462,
IF($AB463&lt;16,"Lillipup",
IF($AB463&lt;32,"Herdier",
"Stoutland"))))</f>
        <v/>
      </c>
      <c r="AB463" s="25" t="str" cm="1">
        <f t="array" aca="1" ref="AB463" ca="1">IF(NOT(ISNUMBER(INDEX($A:$A, LOOKUP(2, 1 / ($A$1:INDIRECT("$A$"&amp;ROW($A463)) &lt;&gt; ""),ROW($A$1:INDIRECT("$A$"&amp;ROW($A463)))), 1))), "",
VLOOKUP($AY463,'Medium-Slow'!$A$1:$B$101,2,TRUE))</f>
        <v/>
      </c>
      <c r="AC463" s="23" t="str" cm="1">
        <f t="array" aca="1" ref="AC463" ca="1">IF(NOT(ISNUMBER(INDEX($A:$A, LOOKUP(2, 1 / ($A$1:INDIRECT("$A$"&amp;ROW($A463)) &lt;&gt; ""),ROW($A$1:INDIRECT("$A$"&amp;ROW($A463)))), 1))), "",
INDEX($AC:$AC, LOOKUP(2, 1 / ($AC$1:INDIRECT("$AC$"&amp;ROW($AC463)-1) &lt;&gt; ""),ROW($AC$1:INDIRECT("$AC$"&amp;ROW($AC463)-1))), 1)+
IF(INDEX($AC:$AC, LOOKUP(2, 1 / ($AC$1:INDIRECT("$AC$"&amp;ROW($AC463)-1) &lt;&gt; ""),ROW($AC$1:INDIRECT("$AC$"&amp;ROW($AC463)-1))), 1)+
INDEX($AD:$AD, LOOKUP(2, 1 / ($AD$1:INDIRECT("$AD$"&amp;ROW($AD463)-1) &lt;&gt; ""),ROW($AD$1:INDIRECT("$AD$"&amp;ROW($AD463)-1))), 1)+
INDEX($AE:$AE, LOOKUP(2, 1 / ($AE$1:INDIRECT("$AE$"&amp;ROW($AE463)-1) &lt;&gt; ""),ROW($AE$1:INDIRECT("$AE$"&amp;ROW($AD463)-1))), 1)+
INDEX($AE:$AF, LOOKUP(2, 1 / ($AF$1:INDIRECT("$AF$"&amp;ROW($AF463)-1) &lt;&gt; ""),ROW($AF$1:INDIRECT("$AF$"&amp;ROW($AD463)-1))), 1)+
INDEX($AG:$AG, LOOKUP(2, 1 / ($AG$1:INDIRECT("$AG$"&amp;ROW($AG463)-1) &lt;&gt; ""),ROW($AG$1:INDIRECT("$AG$"&amp;ROW($AD463)-1))), 1)+
INDEX($AH:$AH, LOOKUP(2, 1 / ($AH$1:INDIRECT("$AH$"&amp;ROW($AH463)-1) &lt;&gt; ""),ROW($AH$1:INDIRECT("$AH$"&amp;ROW($AD463)-1))), 1)&gt;=510,0,
IF(INDEX($AC:$AC, LOOKUP(2, 1 / ($AC$1:INDIRECT("$AC$"&amp;ROW($AC463)-1) &lt;&gt; ""),ROW($AC$1:INDIRECT("$AC$"&amp;ROW($AC463)-1))), 1)&gt;=255,0,
VLOOKUP(INDIRECT("$G$"&amp;LOOKUP(2, 1 / ($AC$1:INDIRECT("$AC$"&amp;ROW($AC463)-1) &lt;&gt; ""),ROW($AC$1:INDIRECT("$AC$"&amp;ROW($AC463)-1)))), 'EV and Base'!$A$1:$N$671, 3, FALSE))))</f>
        <v/>
      </c>
      <c r="AD463" s="2" t="str" cm="1">
        <f t="array" aca="1" ref="AD463" ca="1">IF(NOT(ISNUMBER(INDEX($A:$A, LOOKUP(2, 1 / ($A$1:INDIRECT("$A$"&amp;ROW($A463)) &lt;&gt; ""),ROW($A$1:INDIRECT("$A$"&amp;ROW($A463)))), 1))), "",
INDEX($AD:$AD, LOOKUP(2, 1 / ($AD$1:INDIRECT("$AD$"&amp;ROW($AD463)-1) &lt;&gt; ""),ROW($AD$1:INDIRECT("$AD$"&amp;ROW($AD463)-1))), 1)+
IF(INDEX($AC:$AC, LOOKUP(2, 1 / ($AC$1:INDIRECT("$AC$"&amp;ROW($AC463)-1) &lt;&gt; ""),ROW($AC$1:INDIRECT("$AC$"&amp;ROW($AC463)-1))), 1)+
INDEX($AD:$AD, LOOKUP(2, 1 / ($AD$1:INDIRECT("$AD$"&amp;ROW($AD463)-1) &lt;&gt; ""),ROW($AD$1:INDIRECT("$AD$"&amp;ROW($AD463)-1))), 1)+
INDEX($AE:$AE, LOOKUP(2, 1 / ($AE$1:INDIRECT("$AE$"&amp;ROW($AE463)-1) &lt;&gt; ""),ROW($AE$1:INDIRECT("$AE$"&amp;ROW($AD463)-1))), 1)+
INDEX($AE:$AF, LOOKUP(2, 1 / ($AF$1:INDIRECT("$AF$"&amp;ROW($AF463)-1) &lt;&gt; ""),ROW($AF$1:INDIRECT("$AF$"&amp;ROW($AD463)-1))), 1)+
INDEX($AG:$AG, LOOKUP(2, 1 / ($AG$1:INDIRECT("$AG$"&amp;ROW($AG463)-1) &lt;&gt; ""),ROW($AG$1:INDIRECT("$AG$"&amp;ROW($AD463)-1))), 1)+
INDEX($AH:$AH, LOOKUP(2, 1 / ($AH$1:INDIRECT("$AH$"&amp;ROW($AH463)-1) &lt;&gt; ""),ROW($AH$1:INDIRECT("$AH$"&amp;ROW($AD463)-1))), 1)&gt;=510,0,
IF(INDEX($AD:$AD, LOOKUP(2, 1 / ($AD$1:INDIRECT("$AD$"&amp;ROW($AD463)-1) &lt;&gt; ""),ROW($AD$1:INDIRECT("$AD$"&amp;ROW($AD463)-1))), 1)&gt;=255,0,
VLOOKUP(INDIRECT("$G$"&amp;LOOKUP(2, 1 / ($AD$1:INDIRECT("$AD$"&amp;ROW($AD463)-1) &lt;&gt; ""),ROW($AD$1:INDIRECT("$AD$"&amp;ROW($AD463)-1)))), 'EV and Base'!$A$1:$N$671, 4, FALSE))))</f>
        <v/>
      </c>
      <c r="AE463" s="2" t="str" cm="1">
        <f t="array" aca="1" ref="AE463" ca="1">IF(NOT(ISNUMBER(INDEX($A:$A,LOOKUP(2,1/($A$1:INDIRECT("$A$"&amp;ROW($A463))&lt;&gt;""),ROW($A$1:INDIRECT("$A$"&amp;ROW($A463)))),1))),"",
INDEX($AE:$AE,LOOKUP(2,1/($AE$1:INDIRECT("$AE$"&amp;ROW($AE463)-1)&lt;&gt;""),ROW($AE$1:INDIRECT("$AE$"&amp;ROW($AE463)-1))),1)+
IF(INDEX($AC:$AC,LOOKUP(2,1/($AC$1:INDIRECT("$AC$"&amp;ROW($AC463)-1)&lt;&gt;""),ROW($AC$1:INDIRECT("$AC$"&amp;ROW($AC463)-1))),1)+
INDEX($AD:$AD,LOOKUP(2,1/($AD$1:INDIRECT("$AD$"&amp;ROW($AD463)-1)&lt;&gt;""),ROW($AD$1:INDIRECT("$AD$"&amp;ROW($AD463)-1))),1)+
INDEX($AE:$AE,LOOKUP(2,1/($AE$1:INDIRECT("$AE$"&amp;ROW($AE463)-1)&lt;&gt;""),ROW($AE$1:INDIRECT("$AE$"&amp;ROW($AD463)-1))),1)+
INDEX($AE:$AF,LOOKUP(2,1/($AF$1:INDIRECT("$AF$"&amp;ROW($AF463)-1)&lt;&gt;""),ROW($AF$1:INDIRECT("$AF$"&amp;ROW($AD463)-1))),1)+
INDEX($AG:$AG,LOOKUP(2,1/($AG$1:INDIRECT("$AG$"&amp;ROW($AG463)-1)&lt;&gt;""),ROW($AG$1:INDIRECT("$AG$"&amp;ROW($AD463)-1))),1)+
INDEX($AH:$AH,LOOKUP(2,1/($AH$1:INDIRECT("$AH$"&amp;ROW($AH463)-1)&lt;&gt;""),ROW($AH$1:INDIRECT("$AH$"&amp;ROW($AD463)-1))),1)&gt;=510,0,
IF(INDEX($AE:$AE,LOOKUP(2,1/($AE$1:INDIRECT("$AE$"&amp;ROW($AE463)-1)&lt;&gt;""),ROW($AE$1:INDIRECT("$AE$"&amp;ROW($AE463)-1))),1)&gt;=255,0,
VLOOKUP(INDIRECT("$G$"&amp;LOOKUP(2,1/($AE$1:INDIRECT("$AE$"&amp;ROW($AE463)-1)&lt;&gt;""),ROW($AE$1:INDIRECT("$AE$"&amp;ROW($AE463)-1)))),'EV and Base'!$A$1:$N$671,5,FALSE))))</f>
        <v/>
      </c>
      <c r="AF463" s="2" t="str" cm="1">
        <f t="array" aca="1" ref="AF463" ca="1">IF(NOT(ISNUMBER(INDEX($A:$A, LOOKUP(2, 1 / ($A$1:INDIRECT("$A$"&amp;ROW($A463)) &lt;&gt; ""),ROW($A$1:INDIRECT("$A$"&amp;ROW($A463)))), 1))), "",
INDEX($AF:$AF, LOOKUP(2, 1 / ($AF$1:INDIRECT("$AF$"&amp;ROW($AF463)-1) &lt;&gt; ""),ROW($AF$1:INDIRECT("$AF$"&amp;ROW($AF463)-1))), 1)+
IF(INDEX($AC:$AC, LOOKUP(2, 1 / ($AC$1:INDIRECT("$AC$"&amp;ROW($AC463)-1) &lt;&gt; ""),ROW($AC$1:INDIRECT("$AC$"&amp;ROW($AC463)-1))), 1)+
INDEX($AD:$AD, LOOKUP(2, 1 / ($AD$1:INDIRECT("$AD$"&amp;ROW($AD463)-1) &lt;&gt; ""),ROW($AD$1:INDIRECT("$AD$"&amp;ROW($AD463)-1))), 1)+
INDEX($AE:$AE, LOOKUP(2, 1 / ($AE$1:INDIRECT("$AE$"&amp;ROW($AE463)-1) &lt;&gt; ""),ROW($AE$1:INDIRECT("$AE$"&amp;ROW($AD463)-1))), 1)+
INDEX($AE:$AF, LOOKUP(2, 1 / ($AF$1:INDIRECT("$AF$"&amp;ROW($AF463)-1) &lt;&gt; ""),ROW($AF$1:INDIRECT("$AF$"&amp;ROW($AD463)-1))), 1)+
INDEX($AG:$AG, LOOKUP(2, 1 / ($AG$1:INDIRECT("$AG$"&amp;ROW($AG463)-1) &lt;&gt; ""),ROW($AG$1:INDIRECT("$AG$"&amp;ROW($AD463)-1))), 1)+
INDEX($AH:$AH, LOOKUP(2, 1 / ($AH$1:INDIRECT("$AH$"&amp;ROW($AH463)-1) &lt;&gt; ""),ROW($AH$1:INDIRECT("$AH$"&amp;ROW($AD463)-1))), 1)&gt;=510,0,
IF(INDEX($AF:$AF, LOOKUP(2, 1 / ($AF$1:INDIRECT("$AF$"&amp;ROW($AF463)-1) &lt;&gt; ""),ROW($AF$1:INDIRECT("$AF$"&amp;ROW($AF463)-1))), 1)&gt;=255,0,
VLOOKUP(INDIRECT("$G$"&amp;LOOKUP(2, 1 / ($AF$1:INDIRECT("$AF$"&amp;ROW($AF463)-1) &lt;&gt; ""),ROW($AF$1:INDIRECT("$AF$"&amp;ROW($AF463)-1)))), 'EV and Base'!$A$1:$N$671, 6, FALSE))))</f>
        <v/>
      </c>
      <c r="AG463" s="2" t="str" cm="1">
        <f t="array" aca="1" ref="AG463" ca="1">IF(NOT(ISNUMBER(INDEX($A:$A, LOOKUP(2, 1 / ($A$1:INDIRECT("$A$"&amp;ROW($A463)) &lt;&gt; ""),ROW($A$1:INDIRECT("$A$"&amp;ROW($A463)))), 1))), "",
INDEX($AG:$AG, LOOKUP(2, 1 / ($AG$1:INDIRECT("$AG$"&amp;ROW($AG463)-1) &lt;&gt; ""),ROW($AG$1:INDIRECT("$AG$"&amp;ROW($AG463)-1))), 1)+
IF(INDEX($AC:$AC, LOOKUP(2, 1 / ($AC$1:INDIRECT("$AC$"&amp;ROW($AC463)-1) &lt;&gt; ""),ROW($AC$1:INDIRECT("$AC$"&amp;ROW($AC463)-1))), 1)+
INDEX($AD:$AD, LOOKUP(2, 1 / ($AD$1:INDIRECT("$AD$"&amp;ROW($AD463)-1) &lt;&gt; ""),ROW($AD$1:INDIRECT("$AD$"&amp;ROW($AD463)-1))), 1)+
INDEX($AE:$AE, LOOKUP(2, 1 / ($AE$1:INDIRECT("$AE$"&amp;ROW($AE463)-1) &lt;&gt; ""),ROW($AE$1:INDIRECT("$AE$"&amp;ROW($AD463)-1))), 1)+
INDEX($AE:$AF, LOOKUP(2, 1 / ($AF$1:INDIRECT("$AF$"&amp;ROW($AF463)-1) &lt;&gt; ""),ROW($AF$1:INDIRECT("$AF$"&amp;ROW($AD463)-1))), 1)+
INDEX($AG:$AG, LOOKUP(2, 1 / ($AG$1:INDIRECT("$AG$"&amp;ROW($AG463)-1) &lt;&gt; ""),ROW($AG$1:INDIRECT("$AG$"&amp;ROW($AD463)-1))), 1)+
INDEX($AH:$AH, LOOKUP(2, 1 / ($AH$1:INDIRECT("$AH$"&amp;ROW($AH463)-1) &lt;&gt; ""),ROW($AH$1:INDIRECT("$AH$"&amp;ROW($AD463)-1))), 1)&gt;=510,0,
IF(INDEX($AG:$AG, LOOKUP(2, 1 / ($AG$1:INDIRECT("$AG$"&amp;ROW($AG463)-1) &lt;&gt; ""),ROW($AG$1:INDIRECT("$AG$"&amp;ROW($AG463)-1))), 1)&gt;=255,0,
VLOOKUP(INDIRECT("$G$"&amp;LOOKUP(2, 1 / ($AG$1:INDIRECT("$AG$"&amp;ROW($AG463)-1) &lt;&gt; ""),ROW($AG$1:INDIRECT("$AG$"&amp;ROW($AG463)-1)))), 'EV and Base'!$A$1:$N$671, 7, FALSE))))</f>
        <v/>
      </c>
      <c r="AH463" s="24" t="str" cm="1">
        <f t="array" aca="1" ref="AH463" ca="1">IF(NOT(ISNUMBER(INDEX($A:$A,LOOKUP(2,1/($A$1:INDIRECT("$A$"&amp;ROW($A463))&lt;&gt;""),ROW($A$1:INDIRECT("$A$"&amp;ROW($A463)))),1))),"",
INDEX($AH:$AH,LOOKUP(2,1/($AH$1:INDIRECT("$AH$"&amp;ROW($AH463)-1)&lt;&gt;""),ROW($AH$1:INDIRECT("$AH$"&amp;ROW($AH463)-1))),1)+
IF(INDEX($AC:$AC,LOOKUP(2,1/($AC$1:INDIRECT("$AC$"&amp;ROW($AC463)-1)&lt;&gt;""),ROW($AC$1:INDIRECT("$AC$"&amp;ROW($AC463)-1))),1)+
INDEX($AD:$AD,LOOKUP(2,1/($AD$1:INDIRECT("$AD$"&amp;ROW($AD463)-1)&lt;&gt;""),ROW($AD$1:INDIRECT("$AD$"&amp;ROW($AD463)-1))),1)+
INDEX($AE:$AE,LOOKUP(2,1/($AE$1:INDIRECT("$AE$"&amp;ROW($AE463)-1)&lt;&gt;""),ROW($AE$1:INDIRECT("$AE$"&amp;ROW($AD463)-1))),1)+
INDEX($AE:$AF,LOOKUP(2,1/($AF$1:INDIRECT("$AF$"&amp;ROW($AF463)-1)&lt;&gt;""),ROW($AF$1:INDIRECT("$AF$"&amp;ROW($AD463)-1))),1)+
INDEX($AG:$AG,LOOKUP(2,1/($AG$1:INDIRECT("$AG$"&amp;ROW($AG463)-1)&lt;&gt;""),ROW($AG$1:INDIRECT("$AG$"&amp;ROW($AD463)-1))),1)+
INDEX($AH:$AH,LOOKUP(2,1/($AH$1:INDIRECT("$AH$"&amp;ROW($AH463)-1)&lt;&gt;""),ROW($AH$1:INDIRECT("$AH$"&amp;ROW($AD463)-1))),1)&gt;=510,0,
IF(INDEX($AH:$AH,LOOKUP(2,1/($AH$1:INDIRECT("$AH$"&amp;ROW($AH463)-1)&lt;&gt;""),ROW($AH$1:INDIRECT("$AH$"&amp;ROW($AH463)-1))),1)&gt;=255,0,
VLOOKUP(INDIRECT("$G$"&amp;LOOKUP(2,1/($AH$1:INDIRECT("$AH$"&amp;ROW($AH463)-1)&lt;&gt;""),ROW($AH$1:INDIRECT("$AH$"&amp;ROW($AH463)-1)))),'EV and Base'!$A$1:$N$671,8,FALSE))))</f>
        <v/>
      </c>
      <c r="AI463" s="29" t="str" cm="1">
        <f t="array" aca="1" ref="AI463" ca="1">IF(NOT(ISNUMBER(INDEX($A:$A,LOOKUP(2,1/($A$1:INDIRECT("$A$"&amp;ROW($A463))&lt;&gt;""),ROW($A$1:INDIRECT("$A$"&amp;ROW($A463)))),1))),"",
ROUNDDOWN((((2*VLOOKUP($AA463,'EV and Base'!$A$1:$N$671,9,FALSE))+31+ROUNDDOWN($AC463/4,0))*$AB463)/100,0)+$AB463+10)</f>
        <v/>
      </c>
      <c r="AJ463" s="21" t="str" cm="1">
        <f t="array" aca="1" ref="AJ463" ca="1">IF(NOT(ISNUMBER(INDEX($A:$A, LOOKUP(2, 1 / ($A$1:INDIRECT("$A$"&amp;ROW($A463)) &lt;&gt; ""),ROW($A$1:INDIRECT("$A$"&amp;ROW($A463)))), 1))), "",
ROUNDDOWN((ROUNDDOWN((((2*VLOOKUP($AA463, 'EV and Base'!$A$1:$N$671, 10, FALSE))+31+ROUNDDOWN($AD463/4, 0))*$AB463)/100, 0)+5)*1.1, 0))</f>
        <v/>
      </c>
      <c r="AK463" s="21" t="str" cm="1">
        <f t="array" aca="1" ref="AK463" ca="1">IF(NOT(ISNUMBER(INDEX($A:$A, LOOKUP(2, 1 / ($A$1:INDIRECT("$A$"&amp;ROW($A463)) &lt;&gt; ""),ROW($A$1:INDIRECT("$A$"&amp;ROW($A463)))), 1))), "",
ROUNDDOWN((ROUNDDOWN((((2*VLOOKUP($AA463, 'EV and Base'!$A$1:$N$671, 11, FALSE))+30+ROUNDDOWN($AE463/4, 0))*$AB463)/100, 0)+5), 0)
&amp;"-"&amp;
ROUNDDOWN((ROUNDDOWN((((2*VLOOKUP($AA463, 'EV and Base'!$A$1:$N$671, 11, FALSE))+31+ROUNDDOWN($AE463/4, 0))*$AB463)/100, 0)+5), 0))</f>
        <v/>
      </c>
      <c r="AL463" s="21" t="str" cm="1">
        <f t="array" aca="1" ref="AL463" ca="1">IF(NOT(ISNUMBER(INDEX($A:$A, LOOKUP(2, 1 / ($A$1:INDIRECT("$A$"&amp;ROW($A463)) &lt;&gt; ""),ROW($A$1:INDIRECT("$A$"&amp;ROW($A463)))), 1))), "",
ROUNDDOWN((ROUNDDOWN((((2*VLOOKUP($AA463, 'EV and Base'!$A$1:$N$671, 12, FALSE))+0+ROUNDDOWN($AF463/4, 0))*$AB463)/100, 0)+5)*0.9, 0)
&amp;"-"&amp;
ROUNDDOWN((ROUNDDOWN((((2*VLOOKUP($AA463, 'EV and Base'!$A$1:$N$671, 12, FALSE))+31+ROUNDDOWN($AF463/4, 0))*$AB463)/100, 0)+5)*0.9, 0))</f>
        <v/>
      </c>
      <c r="AM463" s="21" t="str" cm="1">
        <f t="array" aca="1" ref="AM463" ca="1">IF(NOT(ISNUMBER(INDEX($A:$A, LOOKUP(2, 1 / ($A$1:INDIRECT("$A$"&amp;ROW($A463)) &lt;&gt; ""),ROW($A$1:INDIRECT("$A$"&amp;ROW($A463)))), 1))), "",
ROUNDDOWN((ROUNDDOWN((((2*VLOOKUP($AA463, 'EV and Base'!$A$1:$N$671, 13, FALSE))+30+ROUNDDOWN($AG463/4, 0))*$AB463)/100, 0)+5), 0)
&amp;"-"&amp;
ROUNDDOWN((ROUNDDOWN((((2*VLOOKUP($AA463, 'EV and Base'!$A$1:$N$671, 13, FALSE))+31+ROUNDDOWN($AG463/4, 0))*$AB463)/100, 0)+5), 0))</f>
        <v/>
      </c>
      <c r="AN463" s="25" t="str" cm="1">
        <f t="array" aca="1" ref="AN463" ca="1">IF(NOT(ISNUMBER(INDEX($A:$A, LOOKUP(2, 1 / ($A$1:INDIRECT("$A$"&amp;ROW($A463)) &lt;&gt; ""),ROW($A$1:INDIRECT("$A$"&amp;ROW($A463)))), 1))), "",
ROUNDDOWN((ROUNDDOWN((((2*VLOOKUP($AA463, 'EV and Base'!$A$1:$N$671, 14, FALSE))+31+ROUNDDOWN($AH463/4, 0))*$AB463)/100, 0)+5), 0))</f>
        <v/>
      </c>
      <c r="AO463" s="23" t="str" cm="1">
        <f t="array" aca="1" ref="AO463" ca="1">IF(NOT(ISNUMBER(INDEX($A:$A, LOOKUP(2, 1 / ($A$1:INDIRECT("$A$"&amp;ROW($A463)) &lt;&gt; ""),ROW($A$1:INDIRECT("$A$"&amp;ROW($A463)))), 1))), "",
ROUNDDOWN((((2*VLOOKUP($AA463, 'EV and Base'!$A$1:$N$671, 9, FALSE))+31+ROUNDDOWN($AC463/4, 0))*$AB463)/100, 0)+$AB463+10)</f>
        <v/>
      </c>
      <c r="AP463" s="2" t="str" cm="1">
        <f t="array" aca="1" ref="AP463" ca="1">IF(NOT(ISNUMBER(INDEX($A:$A, LOOKUP(2, 1 / ($A$1:INDIRECT("$A$"&amp;ROW($A463)) &lt;&gt; ""),ROW($A$1:INDIRECT("$A$"&amp;ROW($A463)))), 1))), "",
ROUNDDOWN((ROUNDDOWN((((2*VLOOKUP($AA463, 'EV and Base'!$A$1:$N$671, 10, FALSE))+31+ROUNDDOWN($AD463/4, 0))*$AB463)/100, 0)+5)*1.1, 0))</f>
        <v/>
      </c>
      <c r="AQ463" s="2" t="str" cm="1">
        <f t="array" aca="1" ref="AQ463" ca="1">IF(NOT(ISNUMBER(INDEX($A:$A, LOOKUP(2, 1 / ($A$1:INDIRECT("$A$"&amp;ROW($A463)) &lt;&gt; ""),ROW($A$1:INDIRECT("$A$"&amp;ROW($A463)))), 1))), "",
ROUNDDOWN((ROUNDDOWN((((2*VLOOKUP($AA463, 'EV and Base'!$A$1:$N$671, 11, FALSE))+$AV$2+ROUNDDOWN($AE463/4, 0))*$AB463)/100, 0)+5), 0))</f>
        <v/>
      </c>
      <c r="AR463" s="22" t="str" cm="1">
        <f t="array" aca="1" ref="AR463" ca="1">IF(NOT(ISNUMBER(INDEX($A:$A, LOOKUP(2, 1 / ($A$1:INDIRECT("$A$"&amp;ROW($A463)) &lt;&gt; ""),ROW($A$1:INDIRECT("$A$"&amp;ROW($A463)))), 1))), "",
ROUNDDOWN((ROUNDDOWN((((2*VLOOKUP($AA463, 'EV and Base'!$A$1:$N$671, 12, FALSE))+$AW$2+ROUNDDOWN($AF463/4, 0))*$AB463)/100, 0)+5)*0.9, 0))</f>
        <v/>
      </c>
      <c r="AS463" s="2" t="str" cm="1">
        <f t="array" aca="1" ref="AS463" ca="1">IF(NOT(ISNUMBER(INDEX($A:$A, LOOKUP(2, 1 / ($A$1:INDIRECT("$A$"&amp;ROW($A463)) &lt;&gt; ""),ROW($A$1:INDIRECT("$A$"&amp;ROW($A463)))), 1))), "",
ROUNDDOWN((ROUNDDOWN((((2*VLOOKUP($AA463, 'EV and Base'!$A$1:$N$671, 13, FALSE))+$AX$2+ROUNDDOWN($AG463/4, 0))*$AB463)/100, 0)+5), 0))</f>
        <v/>
      </c>
      <c r="AT463" s="24" t="str" cm="1">
        <f t="array" aca="1" ref="AT463" ca="1">IF(NOT(ISNUMBER(INDEX($A:$A, LOOKUP(2, 1 / ($A$1:INDIRECT("$A$"&amp;ROW($A463)) &lt;&gt; ""),ROW($A$1:INDIRECT("$A$"&amp;ROW($A463)))), 1))), "",
ROUNDDOWN((ROUNDDOWN((((2*VLOOKUP($AA463, 'EV and Base'!$A$1:$N$671, 14, FALSE))+31+ROUNDDOWN($AH463/4, 0))*$AB463)/100, 0)+5), 0))</f>
        <v/>
      </c>
      <c r="AU463" s="28">
        <v>255</v>
      </c>
      <c r="AY463" t="str" cm="1">
        <f t="array" aca="1" ref="AY463" ca="1">IF(NOT(ISNUMBER(INDEX($A:$A,LOOKUP(2,1/($A$1:INDIRECT("$A$"&amp;ROW($A463))&lt;&gt;""),ROW($A$1:INDIRECT("$A$"&amp;ROW($A463)))),1))),"",
INDEX($AY:$AY,LOOKUP(2,1/($AY$1:INDIRECT("$AY$"&amp;ROW($AY463)-1)&lt;&gt;""),ROW($AY$1:INDIRECT("$AY$"&amp;ROW($AY463)-1))),1)+$BL463)</f>
        <v/>
      </c>
      <c r="AZ463" s="3" t="str" cm="1">
        <f t="array" aca="1" ref="AZ463" ca="1">IF(NOT(ISNUMBER(INDEX($A:$A, LOOKUP(2, 1 / ($A$1:INDIRECT("$A$"&amp;ROW($A463)) &lt;&gt; ""),ROW($A$1:INDIRECT("$A$"&amp;ROW($A463)))), 1))), "",
VLOOKUP(INDIRECT("$G$"&amp;LOOKUP(2, 1 / ($AY$1:INDIRECT("$AY$"&amp;ROW($AY463)-1) &lt;&gt; ""),ROW($AY$1:INDIRECT("$AY$"&amp;ROW($AY463)-1)))),'EV and Base'!A386:N1056,2,FALSE))</f>
        <v/>
      </c>
      <c r="BA463" s="3" t="str" cm="1">
        <f t="array" aca="1" ref="BA463" ca="1">IF(NOT(ISNUMBER(INDEX($A:$A, LOOKUP(2, 1 / ($A$1:INDIRECT("$A$"&amp;ROW($A463)) &lt;&gt; ""),ROW($A$1:INDIRECT("$A$"&amp;ROW($A463)))), 1))), "",
INDIRECT("$I$"&amp;LOOKUP(2, 1 / ($AY$1:INDIRECT("$AY$"&amp;ROW($AY463)-1) &lt;&gt; ""),ROW($AY$1:INDIRECT("$AY$"&amp;ROW($AY463)-1)))))</f>
        <v/>
      </c>
      <c r="BB463" s="1" t="str" cm="1">
        <f t="array" aca="1" ref="BB463" ca="1">IF(NOT(ISNUMBER(INDEX($A:$A, LOOKUP(2, 1 / ($A$1:INDIRECT("$A$"&amp;ROW($A463)) &lt;&gt; ""),ROW($A$1:INDIRECT("$A$"&amp;ROW($A463)))), 1))), "",
INDIRECT("$AB$"&amp;LOOKUP(2, 1 / ($AY$1:INDIRECT("$AY$"&amp;ROW($AY463)-1) &lt;&gt; ""),ROW($AY$1:INDIRECT("$AY$"&amp;ROW($AY463)-1)))))</f>
        <v/>
      </c>
      <c r="BC463" s="3" t="str" cm="1">
        <f t="array" aca="1" ref="BC463" ca="1">IF(NOT(ISNUMBER(INDEX($A:$A,LOOKUP(2,1/($A$1:INDIRECT("$A$"&amp;ROW($A463))&lt;&gt;""),ROW($A$1:INDIRECT("$A$"&amp;ROW($A463)))),1))),"",
$BA463+$BA463+10)</f>
        <v/>
      </c>
      <c r="BD463" s="3" t="str" cm="1">
        <f t="array" aca="1" ref="BD463" ca="1">IF(NOT(ISNUMBER(INDEX($A:$A,LOOKUP(2,1/($A$1:INDIRECT("$A$"&amp;ROW($A463))&lt;&gt;""),ROW($A$1:INDIRECT("$A$"&amp;ROW($A463)))),1))),"",
$BA463+$BB463+10)</f>
        <v/>
      </c>
      <c r="BE463" s="3" t="str" cm="1">
        <f t="array" aca="1" ref="BE463" ca="1">IF(NOT(ISNUMBER(INDEX($A:$A,LOOKUP(2,1/($A$1:INDIRECT("$A$"&amp;ROW($A463))&lt;&gt;""),ROW($A$1:INDIRECT("$A$"&amp;ROW($A463)))),1))),"",
$BC463*$BC463)</f>
        <v/>
      </c>
      <c r="BF463" s="3" t="str" cm="1">
        <f t="array" aca="1" ref="BF463" ca="1">IF(NOT(ISNUMBER(INDEX($A:$A,LOOKUP(2,1/($A$1:INDIRECT("$A$"&amp;ROW($A463))&lt;&gt;""),ROW($A$1:INDIRECT("$A$"&amp;ROW($A463)))),1))),"",
$BD463*$BD463)</f>
        <v/>
      </c>
      <c r="BG463" s="3" t="str" cm="1">
        <f t="array" aca="1" ref="BG463" ca="1">IF(NOT(ISNUMBER(INDEX($A:$A,LOOKUP(2,1/($A$1:INDIRECT("$A$"&amp;ROW($A463))&lt;&gt;""),ROW($A$1:INDIRECT("$A$"&amp;ROW($A463)))),1))),"",
_xlfn.FLOOR.MATH(1.5*_xlfn.FLOOR.MATH($AZ463*BA463/5)))</f>
        <v/>
      </c>
      <c r="BH463" s="3" t="str" cm="1">
        <f t="array" aca="1" ref="BH463" ca="1">IF(NOT(ISNUMBER(INDEX($A:$A, LOOKUP(2, 1 / ($A$1:INDIRECT("$A$"&amp;ROW($A463)) &lt;&gt; ""),ROW($A$1:INDIRECT("$A$"&amp;ROW($A463)))), 1))), "",
_xlfn.FLOOR.MATH($BG463/IF(OR(INDIRECT("$C$"&amp;LOOKUP(2, 1 / ($AY$1:INDIRECT("$AY$"&amp;ROW($AY463)-1) &lt;&gt; ""),ROW($AY$1:INDIRECT("$AY$"&amp;ROW($AY463)-1))))="Multi",
INDIRECT("$C$"&amp;LOOKUP(2, 1 / ($AY$1:INDIRECT("$AY$"&amp;ROW($AY463)-1) &lt;&gt; ""),ROW($AY$1:INDIRECT("$AY$"&amp;ROW($AY463)-1))))="Double"),2,1)))</f>
        <v/>
      </c>
      <c r="BI463" s="3" t="str" cm="1">
        <f t="array" aca="1" ref="BI463" ca="1">IF(NOT(ISNUMBER(INDEX($A:$A,LOOKUP(2,1/($A$1:INDIRECT("$A$"&amp;ROW($A463))&lt;&gt;""),ROW($A$1:INDIRECT("$A$"&amp;ROW($A463)))),1))),"",
VLOOKUP($BC463,GameFreakSQRT!$A$1:$B$200,2,FALSE))</f>
        <v/>
      </c>
      <c r="BJ463" s="3" t="str" cm="1">
        <f t="array" aca="1" ref="BJ463" ca="1">IF(NOT(ISNUMBER(INDEX($A:$A,LOOKUP(2,1/($A$1:INDIRECT("$A$"&amp;ROW($A463))&lt;&gt;""),ROW($A$1:INDIRECT("$A$"&amp;ROW($A463)))),1))),"",
VLOOKUP($BD463,GameFreakSQRT!$A$1:$B$200,2,FALSE))</f>
        <v/>
      </c>
      <c r="BK463" s="3" t="str" cm="1">
        <f t="array" aca="1" ref="BK463" ca="1">IF(NOT(ISNUMBER(INDEX($A:$A,LOOKUP(2,1/($A$1:INDIRECT("$A$"&amp;ROW($A463))&lt;&gt;""),ROW($A$1:INDIRECT("$A$"&amp;ROW($A463)))),1))),"",
_xlfn.FLOOR.MATH((($BI463*$BE463)*$BH463)/($BJ463*$BF463))+1)</f>
        <v/>
      </c>
      <c r="BL463" s="3" t="str" cm="1">
        <f t="array" aca="1" ref="BL463" ca="1">IF(NOT(ISNUMBER(INDEX($A:$A,LOOKUP(2,1/($A$1:INDIRECT("$A$"&amp;ROW($A463))&lt;&gt;""),ROW($A$1:INDIRECT("$A$"&amp;ROW($A463)))),1))),"",
_xlfn.FLOOR.MATH($BK463*IF(NOT(INDIRECT("$Z$"&amp;LOOKUP(2, 1 / ($AY$1:INDIRECT("$AY$"&amp;ROW($AY463)-1) &lt;&gt; ""),ROW($AY$1:INDIRECT("$AY$"&amp;ROW($AY463)-1))))=""),1.5,1)))</f>
        <v/>
      </c>
      <c r="BM463" s="3" t="str" cm="1">
        <f t="array" aca="1" ref="BM463" ca="1">IF(NOT(ISNUMBER(INDEX($A:$A, LOOKUP(2, 1 / ($A$1:INDIRECT("$A$"&amp;ROW($A463)) &lt;&gt; ""),ROW($A$1:INDIRECT("$A$"&amp;ROW($A463)))), 1))), "",
INDIRECT("$Y$"&amp;LOOKUP(2, 1 / ($AY$1:INDIRECT("$AY$"&amp;ROW($AY463)-1) &lt;&gt; ""),ROW($AY$1:INDIRECT("$AY$"&amp;ROW($AY463)-1)))))</f>
        <v/>
      </c>
      <c r="BN463" s="3" t="str">
        <f t="shared" ca="1" si="37"/>
        <v/>
      </c>
    </row>
    <row r="464" spans="1:66" x14ac:dyDescent="0.45">
      <c r="A464" s="71"/>
      <c r="B464" s="71"/>
      <c r="C464" s="71"/>
      <c r="D464" s="71"/>
      <c r="E464" s="71"/>
      <c r="F464" s="57">
        <v>2</v>
      </c>
      <c r="G464" s="58" t="s">
        <v>760</v>
      </c>
      <c r="H464" s="58" t="s">
        <v>77</v>
      </c>
      <c r="I464" s="58">
        <v>44</v>
      </c>
      <c r="J464" s="58" t="s">
        <v>192</v>
      </c>
      <c r="K464" s="58" t="s">
        <v>107</v>
      </c>
      <c r="L464" s="58" t="s">
        <v>53</v>
      </c>
      <c r="M464" s="58" t="s">
        <v>418</v>
      </c>
      <c r="N464" s="58" t="s">
        <v>736</v>
      </c>
      <c r="O464" s="58" t="s">
        <v>416</v>
      </c>
      <c r="P464" s="58" t="s">
        <v>761</v>
      </c>
      <c r="Q464" s="58">
        <v>18</v>
      </c>
      <c r="R464" s="58">
        <f>_xlfn.FLOOR.MATH((((2*VLOOKUP(G464, 'EV and Base'!$A$1:$N$671, 9, FALSE))+$Q464)*$I464)/100)+$I464+10</f>
        <v>136</v>
      </c>
      <c r="S464" s="58">
        <f>_xlfn.FLOOR.MATH((_xlfn.FLOOR.MATH((((2*VLOOKUP($G464, 'EV and Base'!$A$1:$N$671, 10, FALSE))+$Q464)*$I464)/100)+5)*
IF(OR($J464="Lonely", $J464="Brave", $J464="Adamant", $J464="Naughty"), 1.1,
IF(OR($J464="Bold", $J464="Timid", $J464="Modest", $J464="Calm"), 0.9, 1)))</f>
        <v>98</v>
      </c>
      <c r="T464" s="58">
        <f>_xlfn.FLOOR.MATH((_xlfn.FLOOR.MATH((((2*VLOOKUP($G464, 'EV and Base'!$A$1:$N$671, 11, FALSE))+$Q464)*$I464)/100)+5)*
IF(OR($J464="Bold", $J464="Relaxed", $J464="Impish", $J464="Lax"), 1.1,
IF(OR($J464="Lonely", $J464="Hasty", $J464="Mild", $J464="Gentle"), 0.9, 1)))</f>
        <v>71</v>
      </c>
      <c r="U464" s="58">
        <f>_xlfn.FLOOR.MATH((_xlfn.FLOOR.MATH((((2*VLOOKUP($G464, 'EV and Base'!$A$1:$N$671, 12, FALSE))+$Q464)*$I464)/100)+5)*
IF(OR($J464="Modest", $J464="Mild", $J464="Quiet", $J464="Rash"), 1.1,
IF(OR($J464="Adamant", $J464="Impish", $J464="Jolly", $J464="Careful"), 0.9, 1)))</f>
        <v>94</v>
      </c>
      <c r="V464" s="58">
        <f>_xlfn.FLOOR.MATH((_xlfn.FLOOR.MATH((((2*VLOOKUP($G464, 'EV and Base'!$A$1:$N$671, 13, FALSE))+$Q464)*$I464)/100)+5)*
IF(OR($J464="Calm", $J464="Gentle", $J464="Sassy", $J464="Careful"), 1.1,
IF(OR($J464="Naughty", $J464="Lax", $J464="Naive", $J464="Rash"), 0.9, 1)))</f>
        <v>71</v>
      </c>
      <c r="W464" s="60">
        <f>_xlfn.FLOOR.MATH((_xlfn.FLOOR.MATH((((2*VLOOKUP($G464, 'EV and Base'!$A$1:$N$671, 14, FALSE))+$Q464)*$I464)/100)+5)*
IF(OR($J464="Timid", $J464="Hasty", $J464="Jolly", $J464="Naive"), 1.1,
IF(OR($J464="Brave", $J464="Relaxed", $J464="Quiet", $J464="Sassy"), 0.9, 1)))</f>
        <v>77</v>
      </c>
      <c r="X464" s="71"/>
      <c r="Z464" s="1">
        <v>1</v>
      </c>
      <c r="AA464" s="23" t="str" cm="1">
        <f t="array" aca="1" ref="AA464" ca="1">IF(NOT(ISNUMBER(INDEX($A:$A,LOOKUP(2,1/($A$1:INDIRECT("$A$"&amp;ROW($A464))&lt;&gt;""),ROW($A$1:INDIRECT("$A$"&amp;ROW($A464)))),1))),"",
IF(NOT(ISNUMBER($A464)),$AA463,
IF($AB464&lt;16,"Lillipup",
IF($AB464&lt;32,"Herdier",
"Stoutland"))))</f>
        <v/>
      </c>
      <c r="AB464" s="25" t="str" cm="1">
        <f t="array" aca="1" ref="AB464" ca="1">IF(NOT(ISNUMBER(INDEX($A:$A, LOOKUP(2, 1 / ($A$1:INDIRECT("$A$"&amp;ROW($A464)) &lt;&gt; ""),ROW($A$1:INDIRECT("$A$"&amp;ROW($A464)))), 1))), "",
VLOOKUP($AY464,'Medium-Slow'!$A$1:$B$101,2,TRUE))</f>
        <v/>
      </c>
      <c r="AC464" s="23" t="str" cm="1">
        <f t="array" aca="1" ref="AC464" ca="1">IF(NOT(ISNUMBER(INDEX($A:$A, LOOKUP(2, 1 / ($A$1:INDIRECT("$A$"&amp;ROW($A464)) &lt;&gt; ""),ROW($A$1:INDIRECT("$A$"&amp;ROW($A464)))), 1))), "",
INDEX($AC:$AC, LOOKUP(2, 1 / ($AC$1:INDIRECT("$AC$"&amp;ROW($AC464)-1) &lt;&gt; ""),ROW($AC$1:INDIRECT("$AC$"&amp;ROW($AC464)-1))), 1)+
IF(INDEX($AC:$AC, LOOKUP(2, 1 / ($AC$1:INDIRECT("$AC$"&amp;ROW($AC464)-1) &lt;&gt; ""),ROW($AC$1:INDIRECT("$AC$"&amp;ROW($AC464)-1))), 1)+
INDEX($AD:$AD, LOOKUP(2, 1 / ($AD$1:INDIRECT("$AD$"&amp;ROW($AD464)-1) &lt;&gt; ""),ROW($AD$1:INDIRECT("$AD$"&amp;ROW($AD464)-1))), 1)+
INDEX($AE:$AE, LOOKUP(2, 1 / ($AE$1:INDIRECT("$AE$"&amp;ROW($AE464)-1) &lt;&gt; ""),ROW($AE$1:INDIRECT("$AE$"&amp;ROW($AD464)-1))), 1)+
INDEX($AE:$AF, LOOKUP(2, 1 / ($AF$1:INDIRECT("$AF$"&amp;ROW($AF464)-1) &lt;&gt; ""),ROW($AF$1:INDIRECT("$AF$"&amp;ROW($AD464)-1))), 1)+
INDEX($AG:$AG, LOOKUP(2, 1 / ($AG$1:INDIRECT("$AG$"&amp;ROW($AG464)-1) &lt;&gt; ""),ROW($AG$1:INDIRECT("$AG$"&amp;ROW($AD464)-1))), 1)+
INDEX($AH:$AH, LOOKUP(2, 1 / ($AH$1:INDIRECT("$AH$"&amp;ROW($AH464)-1) &lt;&gt; ""),ROW($AH$1:INDIRECT("$AH$"&amp;ROW($AD464)-1))), 1)&gt;=510,0,
IF(INDEX($AC:$AC, LOOKUP(2, 1 / ($AC$1:INDIRECT("$AC$"&amp;ROW($AC464)-1) &lt;&gt; ""),ROW($AC$1:INDIRECT("$AC$"&amp;ROW($AC464)-1))), 1)&gt;=255,0,
VLOOKUP(INDIRECT("$G$"&amp;LOOKUP(2, 1 / ($AC$1:INDIRECT("$AC$"&amp;ROW($AC464)-1) &lt;&gt; ""),ROW($AC$1:INDIRECT("$AC$"&amp;ROW($AC464)-1)))), 'EV and Base'!$A$1:$N$671, 3, FALSE))))</f>
        <v/>
      </c>
      <c r="AD464" s="2" t="str" cm="1">
        <f t="array" aca="1" ref="AD464" ca="1">IF(NOT(ISNUMBER(INDEX($A:$A, LOOKUP(2, 1 / ($A$1:INDIRECT("$A$"&amp;ROW($A464)) &lt;&gt; ""),ROW($A$1:INDIRECT("$A$"&amp;ROW($A464)))), 1))), "",
INDEX($AD:$AD, LOOKUP(2, 1 / ($AD$1:INDIRECT("$AD$"&amp;ROW($AD464)-1) &lt;&gt; ""),ROW($AD$1:INDIRECT("$AD$"&amp;ROW($AD464)-1))), 1)+
IF(INDEX($AC:$AC, LOOKUP(2, 1 / ($AC$1:INDIRECT("$AC$"&amp;ROW($AC464)-1) &lt;&gt; ""),ROW($AC$1:INDIRECT("$AC$"&amp;ROW($AC464)-1))), 1)+
INDEX($AD:$AD, LOOKUP(2, 1 / ($AD$1:INDIRECT("$AD$"&amp;ROW($AD464)-1) &lt;&gt; ""),ROW($AD$1:INDIRECT("$AD$"&amp;ROW($AD464)-1))), 1)+
INDEX($AE:$AE, LOOKUP(2, 1 / ($AE$1:INDIRECT("$AE$"&amp;ROW($AE464)-1) &lt;&gt; ""),ROW($AE$1:INDIRECT("$AE$"&amp;ROW($AD464)-1))), 1)+
INDEX($AE:$AF, LOOKUP(2, 1 / ($AF$1:INDIRECT("$AF$"&amp;ROW($AF464)-1) &lt;&gt; ""),ROW($AF$1:INDIRECT("$AF$"&amp;ROW($AD464)-1))), 1)+
INDEX($AG:$AG, LOOKUP(2, 1 / ($AG$1:INDIRECT("$AG$"&amp;ROW($AG464)-1) &lt;&gt; ""),ROW($AG$1:INDIRECT("$AG$"&amp;ROW($AD464)-1))), 1)+
INDEX($AH:$AH, LOOKUP(2, 1 / ($AH$1:INDIRECT("$AH$"&amp;ROW($AH464)-1) &lt;&gt; ""),ROW($AH$1:INDIRECT("$AH$"&amp;ROW($AD464)-1))), 1)&gt;=510,0,
IF(INDEX($AD:$AD, LOOKUP(2, 1 / ($AD$1:INDIRECT("$AD$"&amp;ROW($AD464)-1) &lt;&gt; ""),ROW($AD$1:INDIRECT("$AD$"&amp;ROW($AD464)-1))), 1)&gt;=255,0,
VLOOKUP(INDIRECT("$G$"&amp;LOOKUP(2, 1 / ($AD$1:INDIRECT("$AD$"&amp;ROW($AD464)-1) &lt;&gt; ""),ROW($AD$1:INDIRECT("$AD$"&amp;ROW($AD464)-1)))), 'EV and Base'!$A$1:$N$671, 4, FALSE))))</f>
        <v/>
      </c>
      <c r="AE464" s="2" t="str" cm="1">
        <f t="array" aca="1" ref="AE464" ca="1">IF(NOT(ISNUMBER(INDEX($A:$A,LOOKUP(2,1/($A$1:INDIRECT("$A$"&amp;ROW($A464))&lt;&gt;""),ROW($A$1:INDIRECT("$A$"&amp;ROW($A464)))),1))),"",
INDEX($AE:$AE,LOOKUP(2,1/($AE$1:INDIRECT("$AE$"&amp;ROW($AE464)-1)&lt;&gt;""),ROW($AE$1:INDIRECT("$AE$"&amp;ROW($AE464)-1))),1)+
IF(INDEX($AC:$AC,LOOKUP(2,1/($AC$1:INDIRECT("$AC$"&amp;ROW($AC464)-1)&lt;&gt;""),ROW($AC$1:INDIRECT("$AC$"&amp;ROW($AC464)-1))),1)+
INDEX($AD:$AD,LOOKUP(2,1/($AD$1:INDIRECT("$AD$"&amp;ROW($AD464)-1)&lt;&gt;""),ROW($AD$1:INDIRECT("$AD$"&amp;ROW($AD464)-1))),1)+
INDEX($AE:$AE,LOOKUP(2,1/($AE$1:INDIRECT("$AE$"&amp;ROW($AE464)-1)&lt;&gt;""),ROW($AE$1:INDIRECT("$AE$"&amp;ROW($AD464)-1))),1)+
INDEX($AE:$AF,LOOKUP(2,1/($AF$1:INDIRECT("$AF$"&amp;ROW($AF464)-1)&lt;&gt;""),ROW($AF$1:INDIRECT("$AF$"&amp;ROW($AD464)-1))),1)+
INDEX($AG:$AG,LOOKUP(2,1/($AG$1:INDIRECT("$AG$"&amp;ROW($AG464)-1)&lt;&gt;""),ROW($AG$1:INDIRECT("$AG$"&amp;ROW($AD464)-1))),1)+
INDEX($AH:$AH,LOOKUP(2,1/($AH$1:INDIRECT("$AH$"&amp;ROW($AH464)-1)&lt;&gt;""),ROW($AH$1:INDIRECT("$AH$"&amp;ROW($AD464)-1))),1)&gt;=510,0,
IF(INDEX($AE:$AE,LOOKUP(2,1/($AE$1:INDIRECT("$AE$"&amp;ROW($AE464)-1)&lt;&gt;""),ROW($AE$1:INDIRECT("$AE$"&amp;ROW($AE464)-1))),1)&gt;=255,0,
VLOOKUP(INDIRECT("$G$"&amp;LOOKUP(2,1/($AE$1:INDIRECT("$AE$"&amp;ROW($AE464)-1)&lt;&gt;""),ROW($AE$1:INDIRECT("$AE$"&amp;ROW($AE464)-1)))),'EV and Base'!$A$1:$N$671,5,FALSE))))</f>
        <v/>
      </c>
      <c r="AF464" s="2" t="str" cm="1">
        <f t="array" aca="1" ref="AF464" ca="1">IF(NOT(ISNUMBER(INDEX($A:$A, LOOKUP(2, 1 / ($A$1:INDIRECT("$A$"&amp;ROW($A464)) &lt;&gt; ""),ROW($A$1:INDIRECT("$A$"&amp;ROW($A464)))), 1))), "",
INDEX($AF:$AF, LOOKUP(2, 1 / ($AF$1:INDIRECT("$AF$"&amp;ROW($AF464)-1) &lt;&gt; ""),ROW($AF$1:INDIRECT("$AF$"&amp;ROW($AF464)-1))), 1)+
IF(INDEX($AC:$AC, LOOKUP(2, 1 / ($AC$1:INDIRECT("$AC$"&amp;ROW($AC464)-1) &lt;&gt; ""),ROW($AC$1:INDIRECT("$AC$"&amp;ROW($AC464)-1))), 1)+
INDEX($AD:$AD, LOOKUP(2, 1 / ($AD$1:INDIRECT("$AD$"&amp;ROW($AD464)-1) &lt;&gt; ""),ROW($AD$1:INDIRECT("$AD$"&amp;ROW($AD464)-1))), 1)+
INDEX($AE:$AE, LOOKUP(2, 1 / ($AE$1:INDIRECT("$AE$"&amp;ROW($AE464)-1) &lt;&gt; ""),ROW($AE$1:INDIRECT("$AE$"&amp;ROW($AD464)-1))), 1)+
INDEX($AE:$AF, LOOKUP(2, 1 / ($AF$1:INDIRECT("$AF$"&amp;ROW($AF464)-1) &lt;&gt; ""),ROW($AF$1:INDIRECT("$AF$"&amp;ROW($AD464)-1))), 1)+
INDEX($AG:$AG, LOOKUP(2, 1 / ($AG$1:INDIRECT("$AG$"&amp;ROW($AG464)-1) &lt;&gt; ""),ROW($AG$1:INDIRECT("$AG$"&amp;ROW($AD464)-1))), 1)+
INDEX($AH:$AH, LOOKUP(2, 1 / ($AH$1:INDIRECT("$AH$"&amp;ROW($AH464)-1) &lt;&gt; ""),ROW($AH$1:INDIRECT("$AH$"&amp;ROW($AD464)-1))), 1)&gt;=510,0,
IF(INDEX($AF:$AF, LOOKUP(2, 1 / ($AF$1:INDIRECT("$AF$"&amp;ROW($AF464)-1) &lt;&gt; ""),ROW($AF$1:INDIRECT("$AF$"&amp;ROW($AF464)-1))), 1)&gt;=255,0,
VLOOKUP(INDIRECT("$G$"&amp;LOOKUP(2, 1 / ($AF$1:INDIRECT("$AF$"&amp;ROW($AF464)-1) &lt;&gt; ""),ROW($AF$1:INDIRECT("$AF$"&amp;ROW($AF464)-1)))), 'EV and Base'!$A$1:$N$671, 6, FALSE))))</f>
        <v/>
      </c>
      <c r="AG464" s="2" t="str" cm="1">
        <f t="array" aca="1" ref="AG464" ca="1">IF(NOT(ISNUMBER(INDEX($A:$A, LOOKUP(2, 1 / ($A$1:INDIRECT("$A$"&amp;ROW($A464)) &lt;&gt; ""),ROW($A$1:INDIRECT("$A$"&amp;ROW($A464)))), 1))), "",
INDEX($AG:$AG, LOOKUP(2, 1 / ($AG$1:INDIRECT("$AG$"&amp;ROW($AG464)-1) &lt;&gt; ""),ROW($AG$1:INDIRECT("$AG$"&amp;ROW($AG464)-1))), 1)+
IF(INDEX($AC:$AC, LOOKUP(2, 1 / ($AC$1:INDIRECT("$AC$"&amp;ROW($AC464)-1) &lt;&gt; ""),ROW($AC$1:INDIRECT("$AC$"&amp;ROW($AC464)-1))), 1)+
INDEX($AD:$AD, LOOKUP(2, 1 / ($AD$1:INDIRECT("$AD$"&amp;ROW($AD464)-1) &lt;&gt; ""),ROW($AD$1:INDIRECT("$AD$"&amp;ROW($AD464)-1))), 1)+
INDEX($AE:$AE, LOOKUP(2, 1 / ($AE$1:INDIRECT("$AE$"&amp;ROW($AE464)-1) &lt;&gt; ""),ROW($AE$1:INDIRECT("$AE$"&amp;ROW($AD464)-1))), 1)+
INDEX($AE:$AF, LOOKUP(2, 1 / ($AF$1:INDIRECT("$AF$"&amp;ROW($AF464)-1) &lt;&gt; ""),ROW($AF$1:INDIRECT("$AF$"&amp;ROW($AD464)-1))), 1)+
INDEX($AG:$AG, LOOKUP(2, 1 / ($AG$1:INDIRECT("$AG$"&amp;ROW($AG464)-1) &lt;&gt; ""),ROW($AG$1:INDIRECT("$AG$"&amp;ROW($AD464)-1))), 1)+
INDEX($AH:$AH, LOOKUP(2, 1 / ($AH$1:INDIRECT("$AH$"&amp;ROW($AH464)-1) &lt;&gt; ""),ROW($AH$1:INDIRECT("$AH$"&amp;ROW($AD464)-1))), 1)&gt;=510,0,
IF(INDEX($AG:$AG, LOOKUP(2, 1 / ($AG$1:INDIRECT("$AG$"&amp;ROW($AG464)-1) &lt;&gt; ""),ROW($AG$1:INDIRECT("$AG$"&amp;ROW($AG464)-1))), 1)&gt;=255,0,
VLOOKUP(INDIRECT("$G$"&amp;LOOKUP(2, 1 / ($AG$1:INDIRECT("$AG$"&amp;ROW($AG464)-1) &lt;&gt; ""),ROW($AG$1:INDIRECT("$AG$"&amp;ROW($AG464)-1)))), 'EV and Base'!$A$1:$N$671, 7, FALSE))))</f>
        <v/>
      </c>
      <c r="AH464" s="24" t="str" cm="1">
        <f t="array" aca="1" ref="AH464" ca="1">IF(NOT(ISNUMBER(INDEX($A:$A,LOOKUP(2,1/($A$1:INDIRECT("$A$"&amp;ROW($A464))&lt;&gt;""),ROW($A$1:INDIRECT("$A$"&amp;ROW($A464)))),1))),"",
INDEX($AH:$AH,LOOKUP(2,1/($AH$1:INDIRECT("$AH$"&amp;ROW($AH464)-1)&lt;&gt;""),ROW($AH$1:INDIRECT("$AH$"&amp;ROW($AH464)-1))),1)+
IF(INDEX($AC:$AC,LOOKUP(2,1/($AC$1:INDIRECT("$AC$"&amp;ROW($AC464)-1)&lt;&gt;""),ROW($AC$1:INDIRECT("$AC$"&amp;ROW($AC464)-1))),1)+
INDEX($AD:$AD,LOOKUP(2,1/($AD$1:INDIRECT("$AD$"&amp;ROW($AD464)-1)&lt;&gt;""),ROW($AD$1:INDIRECT("$AD$"&amp;ROW($AD464)-1))),1)+
INDEX($AE:$AE,LOOKUP(2,1/($AE$1:INDIRECT("$AE$"&amp;ROW($AE464)-1)&lt;&gt;""),ROW($AE$1:INDIRECT("$AE$"&amp;ROW($AD464)-1))),1)+
INDEX($AE:$AF,LOOKUP(2,1/($AF$1:INDIRECT("$AF$"&amp;ROW($AF464)-1)&lt;&gt;""),ROW($AF$1:INDIRECT("$AF$"&amp;ROW($AD464)-1))),1)+
INDEX($AG:$AG,LOOKUP(2,1/($AG$1:INDIRECT("$AG$"&amp;ROW($AG464)-1)&lt;&gt;""),ROW($AG$1:INDIRECT("$AG$"&amp;ROW($AD464)-1))),1)+
INDEX($AH:$AH,LOOKUP(2,1/($AH$1:INDIRECT("$AH$"&amp;ROW($AH464)-1)&lt;&gt;""),ROW($AH$1:INDIRECT("$AH$"&amp;ROW($AD464)-1))),1)&gt;=510,0,
IF(INDEX($AH:$AH,LOOKUP(2,1/($AH$1:INDIRECT("$AH$"&amp;ROW($AH464)-1)&lt;&gt;""),ROW($AH$1:INDIRECT("$AH$"&amp;ROW($AH464)-1))),1)&gt;=255,0,
VLOOKUP(INDIRECT("$G$"&amp;LOOKUP(2,1/($AH$1:INDIRECT("$AH$"&amp;ROW($AH464)-1)&lt;&gt;""),ROW($AH$1:INDIRECT("$AH$"&amp;ROW($AH464)-1)))),'EV and Base'!$A$1:$N$671,8,FALSE))))</f>
        <v/>
      </c>
      <c r="AI464" s="29" t="str" cm="1">
        <f t="array" aca="1" ref="AI464" ca="1">IF(NOT(ISNUMBER(INDEX($A:$A,LOOKUP(2,1/($A$1:INDIRECT("$A$"&amp;ROW($A464))&lt;&gt;""),ROW($A$1:INDIRECT("$A$"&amp;ROW($A464)))),1))),"",
ROUNDDOWN((((2*VLOOKUP($AA464,'EV and Base'!$A$1:$N$671,9,FALSE))+31+ROUNDDOWN($AC464/4,0))*$AB464)/100,0)+$AB464+10)</f>
        <v/>
      </c>
      <c r="AJ464" s="21" t="str" cm="1">
        <f t="array" aca="1" ref="AJ464" ca="1">IF(NOT(ISNUMBER(INDEX($A:$A, LOOKUP(2, 1 / ($A$1:INDIRECT("$A$"&amp;ROW($A464)) &lt;&gt; ""),ROW($A$1:INDIRECT("$A$"&amp;ROW($A464)))), 1))), "",
ROUNDDOWN((ROUNDDOWN((((2*VLOOKUP($AA464, 'EV and Base'!$A$1:$N$671, 10, FALSE))+31+ROUNDDOWN($AD464/4, 0))*$AB464)/100, 0)+5)*1.1, 0))</f>
        <v/>
      </c>
      <c r="AK464" s="21" t="str" cm="1">
        <f t="array" aca="1" ref="AK464" ca="1">IF(NOT(ISNUMBER(INDEX($A:$A, LOOKUP(2, 1 / ($A$1:INDIRECT("$A$"&amp;ROW($A464)) &lt;&gt; ""),ROW($A$1:INDIRECT("$A$"&amp;ROW($A464)))), 1))), "",
ROUNDDOWN((ROUNDDOWN((((2*VLOOKUP($AA464, 'EV and Base'!$A$1:$N$671, 11, FALSE))+30+ROUNDDOWN($AE464/4, 0))*$AB464)/100, 0)+5), 0)
&amp;"-"&amp;
ROUNDDOWN((ROUNDDOWN((((2*VLOOKUP($AA464, 'EV and Base'!$A$1:$N$671, 11, FALSE))+31+ROUNDDOWN($AE464/4, 0))*$AB464)/100, 0)+5), 0))</f>
        <v/>
      </c>
      <c r="AL464" s="21" t="str" cm="1">
        <f t="array" aca="1" ref="AL464" ca="1">IF(NOT(ISNUMBER(INDEX($A:$A, LOOKUP(2, 1 / ($A$1:INDIRECT("$A$"&amp;ROW($A464)) &lt;&gt; ""),ROW($A$1:INDIRECT("$A$"&amp;ROW($A464)))), 1))), "",
ROUNDDOWN((ROUNDDOWN((((2*VLOOKUP($AA464, 'EV and Base'!$A$1:$N$671, 12, FALSE))+0+ROUNDDOWN($AF464/4, 0))*$AB464)/100, 0)+5)*0.9, 0)
&amp;"-"&amp;
ROUNDDOWN((ROUNDDOWN((((2*VLOOKUP($AA464, 'EV and Base'!$A$1:$N$671, 12, FALSE))+31+ROUNDDOWN($AF464/4, 0))*$AB464)/100, 0)+5)*0.9, 0))</f>
        <v/>
      </c>
      <c r="AM464" s="21" t="str" cm="1">
        <f t="array" aca="1" ref="AM464" ca="1">IF(NOT(ISNUMBER(INDEX($A:$A, LOOKUP(2, 1 / ($A$1:INDIRECT("$A$"&amp;ROW($A464)) &lt;&gt; ""),ROW($A$1:INDIRECT("$A$"&amp;ROW($A464)))), 1))), "",
ROUNDDOWN((ROUNDDOWN((((2*VLOOKUP($AA464, 'EV and Base'!$A$1:$N$671, 13, FALSE))+30+ROUNDDOWN($AG464/4, 0))*$AB464)/100, 0)+5), 0)
&amp;"-"&amp;
ROUNDDOWN((ROUNDDOWN((((2*VLOOKUP($AA464, 'EV and Base'!$A$1:$N$671, 13, FALSE))+31+ROUNDDOWN($AG464/4, 0))*$AB464)/100, 0)+5), 0))</f>
        <v/>
      </c>
      <c r="AN464" s="25" t="str" cm="1">
        <f t="array" aca="1" ref="AN464" ca="1">IF(NOT(ISNUMBER(INDEX($A:$A, LOOKUP(2, 1 / ($A$1:INDIRECT("$A$"&amp;ROW($A464)) &lt;&gt; ""),ROW($A$1:INDIRECT("$A$"&amp;ROW($A464)))), 1))), "",
ROUNDDOWN((ROUNDDOWN((((2*VLOOKUP($AA464, 'EV and Base'!$A$1:$N$671, 14, FALSE))+31+ROUNDDOWN($AH464/4, 0))*$AB464)/100, 0)+5), 0))</f>
        <v/>
      </c>
      <c r="AO464" s="23" t="str" cm="1">
        <f t="array" aca="1" ref="AO464" ca="1">IF(NOT(ISNUMBER(INDEX($A:$A, LOOKUP(2, 1 / ($A$1:INDIRECT("$A$"&amp;ROW($A464)) &lt;&gt; ""),ROW($A$1:INDIRECT("$A$"&amp;ROW($A464)))), 1))), "",
ROUNDDOWN((((2*VLOOKUP($AA464, 'EV and Base'!$A$1:$N$671, 9, FALSE))+31+ROUNDDOWN($AC464/4, 0))*$AB464)/100, 0)+$AB464+10)</f>
        <v/>
      </c>
      <c r="AP464" s="2" t="str" cm="1">
        <f t="array" aca="1" ref="AP464" ca="1">IF(NOT(ISNUMBER(INDEX($A:$A, LOOKUP(2, 1 / ($A$1:INDIRECT("$A$"&amp;ROW($A464)) &lt;&gt; ""),ROW($A$1:INDIRECT("$A$"&amp;ROW($A464)))), 1))), "",
ROUNDDOWN((ROUNDDOWN((((2*VLOOKUP($AA464, 'EV and Base'!$A$1:$N$671, 10, FALSE))+31+ROUNDDOWN($AD464/4, 0))*$AB464)/100, 0)+5)*1.1, 0))</f>
        <v/>
      </c>
      <c r="AQ464" s="2" t="str" cm="1">
        <f t="array" aca="1" ref="AQ464" ca="1">IF(NOT(ISNUMBER(INDEX($A:$A, LOOKUP(2, 1 / ($A$1:INDIRECT("$A$"&amp;ROW($A464)) &lt;&gt; ""),ROW($A$1:INDIRECT("$A$"&amp;ROW($A464)))), 1))), "",
ROUNDDOWN((ROUNDDOWN((((2*VLOOKUP($AA464, 'EV and Base'!$A$1:$N$671, 11, FALSE))+$AV$2+ROUNDDOWN($AE464/4, 0))*$AB464)/100, 0)+5), 0))</f>
        <v/>
      </c>
      <c r="AR464" s="22" t="str" cm="1">
        <f t="array" aca="1" ref="AR464" ca="1">IF(NOT(ISNUMBER(INDEX($A:$A, LOOKUP(2, 1 / ($A$1:INDIRECT("$A$"&amp;ROW($A464)) &lt;&gt; ""),ROW($A$1:INDIRECT("$A$"&amp;ROW($A464)))), 1))), "",
ROUNDDOWN((ROUNDDOWN((((2*VLOOKUP($AA464, 'EV and Base'!$A$1:$N$671, 12, FALSE))+$AW$2+ROUNDDOWN($AF464/4, 0))*$AB464)/100, 0)+5)*0.9, 0))</f>
        <v/>
      </c>
      <c r="AS464" s="2" t="str" cm="1">
        <f t="array" aca="1" ref="AS464" ca="1">IF(NOT(ISNUMBER(INDEX($A:$A, LOOKUP(2, 1 / ($A$1:INDIRECT("$A$"&amp;ROW($A464)) &lt;&gt; ""),ROW($A$1:INDIRECT("$A$"&amp;ROW($A464)))), 1))), "",
ROUNDDOWN((ROUNDDOWN((((2*VLOOKUP($AA464, 'EV and Base'!$A$1:$N$671, 13, FALSE))+$AX$2+ROUNDDOWN($AG464/4, 0))*$AB464)/100, 0)+5), 0))</f>
        <v/>
      </c>
      <c r="AT464" s="24" t="str" cm="1">
        <f t="array" aca="1" ref="AT464" ca="1">IF(NOT(ISNUMBER(INDEX($A:$A, LOOKUP(2, 1 / ($A$1:INDIRECT("$A$"&amp;ROW($A464)) &lt;&gt; ""),ROW($A$1:INDIRECT("$A$"&amp;ROW($A464)))), 1))), "",
ROUNDDOWN((ROUNDDOWN((((2*VLOOKUP($AA464, 'EV and Base'!$A$1:$N$671, 14, FALSE))+31+ROUNDDOWN($AH464/4, 0))*$AB464)/100, 0)+5), 0))</f>
        <v/>
      </c>
      <c r="AU464" s="28">
        <v>255</v>
      </c>
      <c r="AY464" t="str" cm="1">
        <f t="array" aca="1" ref="AY464" ca="1">IF(NOT(ISNUMBER(INDEX($A:$A,LOOKUP(2,1/($A$1:INDIRECT("$A$"&amp;ROW($A464))&lt;&gt;""),ROW($A$1:INDIRECT("$A$"&amp;ROW($A464)))),1))),"",
INDEX($AY:$AY,LOOKUP(2,1/($AY$1:INDIRECT("$AY$"&amp;ROW($AY464)-1)&lt;&gt;""),ROW($AY$1:INDIRECT("$AY$"&amp;ROW($AY464)-1))),1)+$BL464)</f>
        <v/>
      </c>
      <c r="AZ464" s="3" t="str" cm="1">
        <f t="array" aca="1" ref="AZ464" ca="1">IF(NOT(ISNUMBER(INDEX($A:$A, LOOKUP(2, 1 / ($A$1:INDIRECT("$A$"&amp;ROW($A464)) &lt;&gt; ""),ROW($A$1:INDIRECT("$A$"&amp;ROW($A464)))), 1))), "",
VLOOKUP(INDIRECT("$G$"&amp;LOOKUP(2, 1 / ($AY$1:INDIRECT("$AY$"&amp;ROW($AY464)-1) &lt;&gt; ""),ROW($AY$1:INDIRECT("$AY$"&amp;ROW($AY464)-1)))),'EV and Base'!A387:N1057,2,FALSE))</f>
        <v/>
      </c>
      <c r="BA464" s="3" t="str" cm="1">
        <f t="array" aca="1" ref="BA464" ca="1">IF(NOT(ISNUMBER(INDEX($A:$A, LOOKUP(2, 1 / ($A$1:INDIRECT("$A$"&amp;ROW($A464)) &lt;&gt; ""),ROW($A$1:INDIRECT("$A$"&amp;ROW($A464)))), 1))), "",
INDIRECT("$I$"&amp;LOOKUP(2, 1 / ($AY$1:INDIRECT("$AY$"&amp;ROW($AY464)-1) &lt;&gt; ""),ROW($AY$1:INDIRECT("$AY$"&amp;ROW($AY464)-1)))))</f>
        <v/>
      </c>
      <c r="BB464" s="1" t="str" cm="1">
        <f t="array" aca="1" ref="BB464" ca="1">IF(NOT(ISNUMBER(INDEX($A:$A, LOOKUP(2, 1 / ($A$1:INDIRECT("$A$"&amp;ROW($A464)) &lt;&gt; ""),ROW($A$1:INDIRECT("$A$"&amp;ROW($A464)))), 1))), "",
INDIRECT("$AB$"&amp;LOOKUP(2, 1 / ($AY$1:INDIRECT("$AY$"&amp;ROW($AY464)-1) &lt;&gt; ""),ROW($AY$1:INDIRECT("$AY$"&amp;ROW($AY464)-1)))))</f>
        <v/>
      </c>
      <c r="BC464" s="3" t="str" cm="1">
        <f t="array" aca="1" ref="BC464" ca="1">IF(NOT(ISNUMBER(INDEX($A:$A,LOOKUP(2,1/($A$1:INDIRECT("$A$"&amp;ROW($A464))&lt;&gt;""),ROW($A$1:INDIRECT("$A$"&amp;ROW($A464)))),1))),"",
$BA464+$BA464+10)</f>
        <v/>
      </c>
      <c r="BD464" s="3" t="str" cm="1">
        <f t="array" aca="1" ref="BD464" ca="1">IF(NOT(ISNUMBER(INDEX($A:$A,LOOKUP(2,1/($A$1:INDIRECT("$A$"&amp;ROW($A464))&lt;&gt;""),ROW($A$1:INDIRECT("$A$"&amp;ROW($A464)))),1))),"",
$BA464+$BB464+10)</f>
        <v/>
      </c>
      <c r="BE464" s="3" t="str" cm="1">
        <f t="array" aca="1" ref="BE464" ca="1">IF(NOT(ISNUMBER(INDEX($A:$A,LOOKUP(2,1/($A$1:INDIRECT("$A$"&amp;ROW($A464))&lt;&gt;""),ROW($A$1:INDIRECT("$A$"&amp;ROW($A464)))),1))),"",
$BC464*$BC464)</f>
        <v/>
      </c>
      <c r="BF464" s="3" t="str" cm="1">
        <f t="array" aca="1" ref="BF464" ca="1">IF(NOT(ISNUMBER(INDEX($A:$A,LOOKUP(2,1/($A$1:INDIRECT("$A$"&amp;ROW($A464))&lt;&gt;""),ROW($A$1:INDIRECT("$A$"&amp;ROW($A464)))),1))),"",
$BD464*$BD464)</f>
        <v/>
      </c>
      <c r="BG464" s="3" t="str" cm="1">
        <f t="array" aca="1" ref="BG464" ca="1">IF(NOT(ISNUMBER(INDEX($A:$A,LOOKUP(2,1/($A$1:INDIRECT("$A$"&amp;ROW($A464))&lt;&gt;""),ROW($A$1:INDIRECT("$A$"&amp;ROW($A464)))),1))),"",
_xlfn.FLOOR.MATH(1.5*_xlfn.FLOOR.MATH($AZ464*BA464/5)))</f>
        <v/>
      </c>
      <c r="BH464" s="3" t="str" cm="1">
        <f t="array" aca="1" ref="BH464" ca="1">IF(NOT(ISNUMBER(INDEX($A:$A, LOOKUP(2, 1 / ($A$1:INDIRECT("$A$"&amp;ROW($A464)) &lt;&gt; ""),ROW($A$1:INDIRECT("$A$"&amp;ROW($A464)))), 1))), "",
_xlfn.FLOOR.MATH($BG464/IF(OR(INDIRECT("$C$"&amp;LOOKUP(2, 1 / ($AY$1:INDIRECT("$AY$"&amp;ROW($AY464)-1) &lt;&gt; ""),ROW($AY$1:INDIRECT("$AY$"&amp;ROW($AY464)-1))))="Multi",
INDIRECT("$C$"&amp;LOOKUP(2, 1 / ($AY$1:INDIRECT("$AY$"&amp;ROW($AY464)-1) &lt;&gt; ""),ROW($AY$1:INDIRECT("$AY$"&amp;ROW($AY464)-1))))="Double"),2,1)))</f>
        <v/>
      </c>
      <c r="BI464" s="3" t="str" cm="1">
        <f t="array" aca="1" ref="BI464" ca="1">IF(NOT(ISNUMBER(INDEX($A:$A,LOOKUP(2,1/($A$1:INDIRECT("$A$"&amp;ROW($A464))&lt;&gt;""),ROW($A$1:INDIRECT("$A$"&amp;ROW($A464)))),1))),"",
VLOOKUP($BC464,GameFreakSQRT!$A$1:$B$200,2,FALSE))</f>
        <v/>
      </c>
      <c r="BJ464" s="3" t="str" cm="1">
        <f t="array" aca="1" ref="BJ464" ca="1">IF(NOT(ISNUMBER(INDEX($A:$A,LOOKUP(2,1/($A$1:INDIRECT("$A$"&amp;ROW($A464))&lt;&gt;""),ROW($A$1:INDIRECT("$A$"&amp;ROW($A464)))),1))),"",
VLOOKUP($BD464,GameFreakSQRT!$A$1:$B$200,2,FALSE))</f>
        <v/>
      </c>
      <c r="BK464" s="3" t="str" cm="1">
        <f t="array" aca="1" ref="BK464" ca="1">IF(NOT(ISNUMBER(INDEX($A:$A,LOOKUP(2,1/($A$1:INDIRECT("$A$"&amp;ROW($A464))&lt;&gt;""),ROW($A$1:INDIRECT("$A$"&amp;ROW($A464)))),1))),"",
_xlfn.FLOOR.MATH((($BI464*$BE464)*$BH464)/($BJ464*$BF464))+1)</f>
        <v/>
      </c>
      <c r="BL464" s="3" t="str" cm="1">
        <f t="array" aca="1" ref="BL464" ca="1">IF(NOT(ISNUMBER(INDEX($A:$A,LOOKUP(2,1/($A$1:INDIRECT("$A$"&amp;ROW($A464))&lt;&gt;""),ROW($A$1:INDIRECT("$A$"&amp;ROW($A464)))),1))),"",
_xlfn.FLOOR.MATH($BK464*IF(NOT(INDIRECT("$Z$"&amp;LOOKUP(2, 1 / ($AY$1:INDIRECT("$AY$"&amp;ROW($AY464)-1) &lt;&gt; ""),ROW($AY$1:INDIRECT("$AY$"&amp;ROW($AY464)-1))))=""),1.5,1)))</f>
        <v/>
      </c>
      <c r="BM464" s="3" t="str" cm="1">
        <f t="array" aca="1" ref="BM464" ca="1">IF(NOT(ISNUMBER(INDEX($A:$A, LOOKUP(2, 1 / ($A$1:INDIRECT("$A$"&amp;ROW($A464)) &lt;&gt; ""),ROW($A$1:INDIRECT("$A$"&amp;ROW($A464)))), 1))), "",
INDIRECT("$Y$"&amp;LOOKUP(2, 1 / ($AY$1:INDIRECT("$AY$"&amp;ROW($AY464)-1) &lt;&gt; ""),ROW($AY$1:INDIRECT("$AY$"&amp;ROW($AY464)-1)))))</f>
        <v/>
      </c>
      <c r="BN464" s="3" t="str">
        <f t="shared" ref="BN464:BN478" ca="1" si="38">IF(OR($BM464="",$BM464=0),"",BL464=BM464)</f>
        <v/>
      </c>
    </row>
    <row r="465" spans="1:66" x14ac:dyDescent="0.45">
      <c r="A465" s="71"/>
      <c r="B465" s="71"/>
      <c r="C465" s="71"/>
      <c r="D465" s="71"/>
      <c r="E465" s="71"/>
      <c r="F465" s="57">
        <v>3</v>
      </c>
      <c r="G465" s="58" t="s">
        <v>485</v>
      </c>
      <c r="H465" s="58" t="s">
        <v>77</v>
      </c>
      <c r="I465" s="58">
        <v>45</v>
      </c>
      <c r="J465" s="58" t="s">
        <v>92</v>
      </c>
      <c r="K465" s="58" t="s">
        <v>204</v>
      </c>
      <c r="L465" s="58" t="s">
        <v>53</v>
      </c>
      <c r="M465" s="58" t="s">
        <v>486</v>
      </c>
      <c r="N465" s="58" t="s">
        <v>487</v>
      </c>
      <c r="O465" s="58" t="s">
        <v>741</v>
      </c>
      <c r="P465" s="58" t="s">
        <v>727</v>
      </c>
      <c r="Q465" s="58">
        <v>18</v>
      </c>
      <c r="R465" s="58">
        <f>_xlfn.FLOOR.MATH((((2*VLOOKUP(G465, 'EV and Base'!$A$1:$N$671, 9, FALSE))+$Q465)*$I465)/100)+$I465+10</f>
        <v>126</v>
      </c>
      <c r="S465" s="58">
        <f>_xlfn.FLOOR.MATH((_xlfn.FLOOR.MATH((((2*VLOOKUP($G465, 'EV and Base'!$A$1:$N$671, 10, FALSE))+$Q465)*$I465)/100)+5)*
IF(OR($J465="Lonely", $J465="Brave", $J465="Adamant", $J465="Naughty"), 1.1,
IF(OR($J465="Bold", $J465="Timid", $J465="Modest", $J465="Calm"), 0.9, 1)))</f>
        <v>60</v>
      </c>
      <c r="T465" s="58">
        <f>_xlfn.FLOOR.MATH((_xlfn.FLOOR.MATH((((2*VLOOKUP($G465, 'EV and Base'!$A$1:$N$671, 11, FALSE))+$Q465)*$I465)/100)+5)*
IF(OR($J465="Bold", $J465="Relaxed", $J465="Impish", $J465="Lax"), 1.1,
IF(OR($J465="Lonely", $J465="Hasty", $J465="Mild", $J465="Gentle"), 0.9, 1)))</f>
        <v>80</v>
      </c>
      <c r="U465" s="58">
        <f>_xlfn.FLOOR.MATH((_xlfn.FLOOR.MATH((((2*VLOOKUP($G465, 'EV and Base'!$A$1:$N$671, 12, FALSE))+$Q465)*$I465)/100)+5)*
IF(OR($J465="Modest", $J465="Mild", $J465="Quiet", $J465="Rash"), 1.1,
IF(OR($J465="Adamant", $J465="Impish", $J465="Jolly", $J465="Careful"), 0.9, 1)))</f>
        <v>123</v>
      </c>
      <c r="V465" s="58">
        <f>_xlfn.FLOOR.MATH((_xlfn.FLOOR.MATH((((2*VLOOKUP($G465, 'EV and Base'!$A$1:$N$671, 13, FALSE))+$Q465)*$I465)/100)+5)*
IF(OR($J465="Calm", $J465="Gentle", $J465="Sassy", $J465="Careful"), 1.1,
IF(OR($J465="Naughty", $J465="Lax", $J465="Naive", $J465="Rash"), 0.9, 1)))</f>
        <v>80</v>
      </c>
      <c r="W465" s="60">
        <f>_xlfn.FLOOR.MATH((_xlfn.FLOOR.MATH((((2*VLOOKUP($G465, 'EV and Base'!$A$1:$N$671, 14, FALSE))+$Q465)*$I465)/100)+5)*
IF(OR($J465="Timid", $J465="Hasty", $J465="Jolly", $J465="Naive"), 1.1,
IF(OR($J465="Brave", $J465="Relaxed", $J465="Quiet", $J465="Sassy"), 0.9, 1)))</f>
        <v>94</v>
      </c>
      <c r="X465" s="71"/>
      <c r="Z465" s="1">
        <v>1</v>
      </c>
      <c r="AA465" s="23" t="str" cm="1">
        <f t="array" aca="1" ref="AA465" ca="1">IF(NOT(ISNUMBER(INDEX($A:$A,LOOKUP(2,1/($A$1:INDIRECT("$A$"&amp;ROW($A465))&lt;&gt;""),ROW($A$1:INDIRECT("$A$"&amp;ROW($A465)))),1))),"",
IF(NOT(ISNUMBER($A465)),$AA464,
IF($AB465&lt;16,"Lillipup",
IF($AB465&lt;32,"Herdier",
"Stoutland"))))</f>
        <v/>
      </c>
      <c r="AB465" s="25" t="str" cm="1">
        <f t="array" aca="1" ref="AB465" ca="1">IF(NOT(ISNUMBER(INDEX($A:$A, LOOKUP(2, 1 / ($A$1:INDIRECT("$A$"&amp;ROW($A465)) &lt;&gt; ""),ROW($A$1:INDIRECT("$A$"&amp;ROW($A465)))), 1))), "",
VLOOKUP($AY465,'Medium-Slow'!$A$1:$B$101,2,TRUE))</f>
        <v/>
      </c>
      <c r="AC465" s="23" t="str" cm="1">
        <f t="array" aca="1" ref="AC465" ca="1">IF(NOT(ISNUMBER(INDEX($A:$A, LOOKUP(2, 1 / ($A$1:INDIRECT("$A$"&amp;ROW($A465)) &lt;&gt; ""),ROW($A$1:INDIRECT("$A$"&amp;ROW($A465)))), 1))), "",
INDEX($AC:$AC, LOOKUP(2, 1 / ($AC$1:INDIRECT("$AC$"&amp;ROW($AC465)-1) &lt;&gt; ""),ROW($AC$1:INDIRECT("$AC$"&amp;ROW($AC465)-1))), 1)+
IF(INDEX($AC:$AC, LOOKUP(2, 1 / ($AC$1:INDIRECT("$AC$"&amp;ROW($AC465)-1) &lt;&gt; ""),ROW($AC$1:INDIRECT("$AC$"&amp;ROW($AC465)-1))), 1)+
INDEX($AD:$AD, LOOKUP(2, 1 / ($AD$1:INDIRECT("$AD$"&amp;ROW($AD465)-1) &lt;&gt; ""),ROW($AD$1:INDIRECT("$AD$"&amp;ROW($AD465)-1))), 1)+
INDEX($AE:$AE, LOOKUP(2, 1 / ($AE$1:INDIRECT("$AE$"&amp;ROW($AE465)-1) &lt;&gt; ""),ROW($AE$1:INDIRECT("$AE$"&amp;ROW($AD465)-1))), 1)+
INDEX($AE:$AF, LOOKUP(2, 1 / ($AF$1:INDIRECT("$AF$"&amp;ROW($AF465)-1) &lt;&gt; ""),ROW($AF$1:INDIRECT("$AF$"&amp;ROW($AD465)-1))), 1)+
INDEX($AG:$AG, LOOKUP(2, 1 / ($AG$1:INDIRECT("$AG$"&amp;ROW($AG465)-1) &lt;&gt; ""),ROW($AG$1:INDIRECT("$AG$"&amp;ROW($AD465)-1))), 1)+
INDEX($AH:$AH, LOOKUP(2, 1 / ($AH$1:INDIRECT("$AH$"&amp;ROW($AH465)-1) &lt;&gt; ""),ROW($AH$1:INDIRECT("$AH$"&amp;ROW($AD465)-1))), 1)&gt;=510,0,
IF(INDEX($AC:$AC, LOOKUP(2, 1 / ($AC$1:INDIRECT("$AC$"&amp;ROW($AC465)-1) &lt;&gt; ""),ROW($AC$1:INDIRECT("$AC$"&amp;ROW($AC465)-1))), 1)&gt;=255,0,
VLOOKUP(INDIRECT("$G$"&amp;LOOKUP(2, 1 / ($AC$1:INDIRECT("$AC$"&amp;ROW($AC465)-1) &lt;&gt; ""),ROW($AC$1:INDIRECT("$AC$"&amp;ROW($AC465)-1)))), 'EV and Base'!$A$1:$N$671, 3, FALSE))))</f>
        <v/>
      </c>
      <c r="AD465" s="2" t="str" cm="1">
        <f t="array" aca="1" ref="AD465" ca="1">IF(NOT(ISNUMBER(INDEX($A:$A, LOOKUP(2, 1 / ($A$1:INDIRECT("$A$"&amp;ROW($A465)) &lt;&gt; ""),ROW($A$1:INDIRECT("$A$"&amp;ROW($A465)))), 1))), "",
INDEX($AD:$AD, LOOKUP(2, 1 / ($AD$1:INDIRECT("$AD$"&amp;ROW($AD465)-1) &lt;&gt; ""),ROW($AD$1:INDIRECT("$AD$"&amp;ROW($AD465)-1))), 1)+
IF(INDEX($AC:$AC, LOOKUP(2, 1 / ($AC$1:INDIRECT("$AC$"&amp;ROW($AC465)-1) &lt;&gt; ""),ROW($AC$1:INDIRECT("$AC$"&amp;ROW($AC465)-1))), 1)+
INDEX($AD:$AD, LOOKUP(2, 1 / ($AD$1:INDIRECT("$AD$"&amp;ROW($AD465)-1) &lt;&gt; ""),ROW($AD$1:INDIRECT("$AD$"&amp;ROW($AD465)-1))), 1)+
INDEX($AE:$AE, LOOKUP(2, 1 / ($AE$1:INDIRECT("$AE$"&amp;ROW($AE465)-1) &lt;&gt; ""),ROW($AE$1:INDIRECT("$AE$"&amp;ROW($AD465)-1))), 1)+
INDEX($AE:$AF, LOOKUP(2, 1 / ($AF$1:INDIRECT("$AF$"&amp;ROW($AF465)-1) &lt;&gt; ""),ROW($AF$1:INDIRECT("$AF$"&amp;ROW($AD465)-1))), 1)+
INDEX($AG:$AG, LOOKUP(2, 1 / ($AG$1:INDIRECT("$AG$"&amp;ROW($AG465)-1) &lt;&gt; ""),ROW($AG$1:INDIRECT("$AG$"&amp;ROW($AD465)-1))), 1)+
INDEX($AH:$AH, LOOKUP(2, 1 / ($AH$1:INDIRECT("$AH$"&amp;ROW($AH465)-1) &lt;&gt; ""),ROW($AH$1:INDIRECT("$AH$"&amp;ROW($AD465)-1))), 1)&gt;=510,0,
IF(INDEX($AD:$AD, LOOKUP(2, 1 / ($AD$1:INDIRECT("$AD$"&amp;ROW($AD465)-1) &lt;&gt; ""),ROW($AD$1:INDIRECT("$AD$"&amp;ROW($AD465)-1))), 1)&gt;=255,0,
VLOOKUP(INDIRECT("$G$"&amp;LOOKUP(2, 1 / ($AD$1:INDIRECT("$AD$"&amp;ROW($AD465)-1) &lt;&gt; ""),ROW($AD$1:INDIRECT("$AD$"&amp;ROW($AD465)-1)))), 'EV and Base'!$A$1:$N$671, 4, FALSE))))</f>
        <v/>
      </c>
      <c r="AE465" s="2" t="str" cm="1">
        <f t="array" aca="1" ref="AE465" ca="1">IF(NOT(ISNUMBER(INDEX($A:$A,LOOKUP(2,1/($A$1:INDIRECT("$A$"&amp;ROW($A465))&lt;&gt;""),ROW($A$1:INDIRECT("$A$"&amp;ROW($A465)))),1))),"",
INDEX($AE:$AE,LOOKUP(2,1/($AE$1:INDIRECT("$AE$"&amp;ROW($AE465)-1)&lt;&gt;""),ROW($AE$1:INDIRECT("$AE$"&amp;ROW($AE465)-1))),1)+
IF(INDEX($AC:$AC,LOOKUP(2,1/($AC$1:INDIRECT("$AC$"&amp;ROW($AC465)-1)&lt;&gt;""),ROW($AC$1:INDIRECT("$AC$"&amp;ROW($AC465)-1))),1)+
INDEX($AD:$AD,LOOKUP(2,1/($AD$1:INDIRECT("$AD$"&amp;ROW($AD465)-1)&lt;&gt;""),ROW($AD$1:INDIRECT("$AD$"&amp;ROW($AD465)-1))),1)+
INDEX($AE:$AE,LOOKUP(2,1/($AE$1:INDIRECT("$AE$"&amp;ROW($AE465)-1)&lt;&gt;""),ROW($AE$1:INDIRECT("$AE$"&amp;ROW($AD465)-1))),1)+
INDEX($AE:$AF,LOOKUP(2,1/($AF$1:INDIRECT("$AF$"&amp;ROW($AF465)-1)&lt;&gt;""),ROW($AF$1:INDIRECT("$AF$"&amp;ROW($AD465)-1))),1)+
INDEX($AG:$AG,LOOKUP(2,1/($AG$1:INDIRECT("$AG$"&amp;ROW($AG465)-1)&lt;&gt;""),ROW($AG$1:INDIRECT("$AG$"&amp;ROW($AD465)-1))),1)+
INDEX($AH:$AH,LOOKUP(2,1/($AH$1:INDIRECT("$AH$"&amp;ROW($AH465)-1)&lt;&gt;""),ROW($AH$1:INDIRECT("$AH$"&amp;ROW($AD465)-1))),1)&gt;=510,0,
IF(INDEX($AE:$AE,LOOKUP(2,1/($AE$1:INDIRECT("$AE$"&amp;ROW($AE465)-1)&lt;&gt;""),ROW($AE$1:INDIRECT("$AE$"&amp;ROW($AE465)-1))),1)&gt;=255,0,
VLOOKUP(INDIRECT("$G$"&amp;LOOKUP(2,1/($AE$1:INDIRECT("$AE$"&amp;ROW($AE465)-1)&lt;&gt;""),ROW($AE$1:INDIRECT("$AE$"&amp;ROW($AE465)-1)))),'EV and Base'!$A$1:$N$671,5,FALSE))))</f>
        <v/>
      </c>
      <c r="AF465" s="2" t="str" cm="1">
        <f t="array" aca="1" ref="AF465" ca="1">IF(NOT(ISNUMBER(INDEX($A:$A, LOOKUP(2, 1 / ($A$1:INDIRECT("$A$"&amp;ROW($A465)) &lt;&gt; ""),ROW($A$1:INDIRECT("$A$"&amp;ROW($A465)))), 1))), "",
INDEX($AF:$AF, LOOKUP(2, 1 / ($AF$1:INDIRECT("$AF$"&amp;ROW($AF465)-1) &lt;&gt; ""),ROW($AF$1:INDIRECT("$AF$"&amp;ROW($AF465)-1))), 1)+
IF(INDEX($AC:$AC, LOOKUP(2, 1 / ($AC$1:INDIRECT("$AC$"&amp;ROW($AC465)-1) &lt;&gt; ""),ROW($AC$1:INDIRECT("$AC$"&amp;ROW($AC465)-1))), 1)+
INDEX($AD:$AD, LOOKUP(2, 1 / ($AD$1:INDIRECT("$AD$"&amp;ROW($AD465)-1) &lt;&gt; ""),ROW($AD$1:INDIRECT("$AD$"&amp;ROW($AD465)-1))), 1)+
INDEX($AE:$AE, LOOKUP(2, 1 / ($AE$1:INDIRECT("$AE$"&amp;ROW($AE465)-1) &lt;&gt; ""),ROW($AE$1:INDIRECT("$AE$"&amp;ROW($AD465)-1))), 1)+
INDEX($AE:$AF, LOOKUP(2, 1 / ($AF$1:INDIRECT("$AF$"&amp;ROW($AF465)-1) &lt;&gt; ""),ROW($AF$1:INDIRECT("$AF$"&amp;ROW($AD465)-1))), 1)+
INDEX($AG:$AG, LOOKUP(2, 1 / ($AG$1:INDIRECT("$AG$"&amp;ROW($AG465)-1) &lt;&gt; ""),ROW($AG$1:INDIRECT("$AG$"&amp;ROW($AD465)-1))), 1)+
INDEX($AH:$AH, LOOKUP(2, 1 / ($AH$1:INDIRECT("$AH$"&amp;ROW($AH465)-1) &lt;&gt; ""),ROW($AH$1:INDIRECT("$AH$"&amp;ROW($AD465)-1))), 1)&gt;=510,0,
IF(INDEX($AF:$AF, LOOKUP(2, 1 / ($AF$1:INDIRECT("$AF$"&amp;ROW($AF465)-1) &lt;&gt; ""),ROW($AF$1:INDIRECT("$AF$"&amp;ROW($AF465)-1))), 1)&gt;=255,0,
VLOOKUP(INDIRECT("$G$"&amp;LOOKUP(2, 1 / ($AF$1:INDIRECT("$AF$"&amp;ROW($AF465)-1) &lt;&gt; ""),ROW($AF$1:INDIRECT("$AF$"&amp;ROW($AF465)-1)))), 'EV and Base'!$A$1:$N$671, 6, FALSE))))</f>
        <v/>
      </c>
      <c r="AG465" s="2" t="str" cm="1">
        <f t="array" aca="1" ref="AG465" ca="1">IF(NOT(ISNUMBER(INDEX($A:$A, LOOKUP(2, 1 / ($A$1:INDIRECT("$A$"&amp;ROW($A465)) &lt;&gt; ""),ROW($A$1:INDIRECT("$A$"&amp;ROW($A465)))), 1))), "",
INDEX($AG:$AG, LOOKUP(2, 1 / ($AG$1:INDIRECT("$AG$"&amp;ROW($AG465)-1) &lt;&gt; ""),ROW($AG$1:INDIRECT("$AG$"&amp;ROW($AG465)-1))), 1)+
IF(INDEX($AC:$AC, LOOKUP(2, 1 / ($AC$1:INDIRECT("$AC$"&amp;ROW($AC465)-1) &lt;&gt; ""),ROW($AC$1:INDIRECT("$AC$"&amp;ROW($AC465)-1))), 1)+
INDEX($AD:$AD, LOOKUP(2, 1 / ($AD$1:INDIRECT("$AD$"&amp;ROW($AD465)-1) &lt;&gt; ""),ROW($AD$1:INDIRECT("$AD$"&amp;ROW($AD465)-1))), 1)+
INDEX($AE:$AE, LOOKUP(2, 1 / ($AE$1:INDIRECT("$AE$"&amp;ROW($AE465)-1) &lt;&gt; ""),ROW($AE$1:INDIRECT("$AE$"&amp;ROW($AD465)-1))), 1)+
INDEX($AE:$AF, LOOKUP(2, 1 / ($AF$1:INDIRECT("$AF$"&amp;ROW($AF465)-1) &lt;&gt; ""),ROW($AF$1:INDIRECT("$AF$"&amp;ROW($AD465)-1))), 1)+
INDEX($AG:$AG, LOOKUP(2, 1 / ($AG$1:INDIRECT("$AG$"&amp;ROW($AG465)-1) &lt;&gt; ""),ROW($AG$1:INDIRECT("$AG$"&amp;ROW($AD465)-1))), 1)+
INDEX($AH:$AH, LOOKUP(2, 1 / ($AH$1:INDIRECT("$AH$"&amp;ROW($AH465)-1) &lt;&gt; ""),ROW($AH$1:INDIRECT("$AH$"&amp;ROW($AD465)-1))), 1)&gt;=510,0,
IF(INDEX($AG:$AG, LOOKUP(2, 1 / ($AG$1:INDIRECT("$AG$"&amp;ROW($AG465)-1) &lt;&gt; ""),ROW($AG$1:INDIRECT("$AG$"&amp;ROW($AG465)-1))), 1)&gt;=255,0,
VLOOKUP(INDIRECT("$G$"&amp;LOOKUP(2, 1 / ($AG$1:INDIRECT("$AG$"&amp;ROW($AG465)-1) &lt;&gt; ""),ROW($AG$1:INDIRECT("$AG$"&amp;ROW($AG465)-1)))), 'EV and Base'!$A$1:$N$671, 7, FALSE))))</f>
        <v/>
      </c>
      <c r="AH465" s="24" t="str" cm="1">
        <f t="array" aca="1" ref="AH465" ca="1">IF(NOT(ISNUMBER(INDEX($A:$A,LOOKUP(2,1/($A$1:INDIRECT("$A$"&amp;ROW($A465))&lt;&gt;""),ROW($A$1:INDIRECT("$A$"&amp;ROW($A465)))),1))),"",
INDEX($AH:$AH,LOOKUP(2,1/($AH$1:INDIRECT("$AH$"&amp;ROW($AH465)-1)&lt;&gt;""),ROW($AH$1:INDIRECT("$AH$"&amp;ROW($AH465)-1))),1)+
IF(INDEX($AC:$AC,LOOKUP(2,1/($AC$1:INDIRECT("$AC$"&amp;ROW($AC465)-1)&lt;&gt;""),ROW($AC$1:INDIRECT("$AC$"&amp;ROW($AC465)-1))),1)+
INDEX($AD:$AD,LOOKUP(2,1/($AD$1:INDIRECT("$AD$"&amp;ROW($AD465)-1)&lt;&gt;""),ROW($AD$1:INDIRECT("$AD$"&amp;ROW($AD465)-1))),1)+
INDEX($AE:$AE,LOOKUP(2,1/($AE$1:INDIRECT("$AE$"&amp;ROW($AE465)-1)&lt;&gt;""),ROW($AE$1:INDIRECT("$AE$"&amp;ROW($AD465)-1))),1)+
INDEX($AE:$AF,LOOKUP(2,1/($AF$1:INDIRECT("$AF$"&amp;ROW($AF465)-1)&lt;&gt;""),ROW($AF$1:INDIRECT("$AF$"&amp;ROW($AD465)-1))),1)+
INDEX($AG:$AG,LOOKUP(2,1/($AG$1:INDIRECT("$AG$"&amp;ROW($AG465)-1)&lt;&gt;""),ROW($AG$1:INDIRECT("$AG$"&amp;ROW($AD465)-1))),1)+
INDEX($AH:$AH,LOOKUP(2,1/($AH$1:INDIRECT("$AH$"&amp;ROW($AH465)-1)&lt;&gt;""),ROW($AH$1:INDIRECT("$AH$"&amp;ROW($AD465)-1))),1)&gt;=510,0,
IF(INDEX($AH:$AH,LOOKUP(2,1/($AH$1:INDIRECT("$AH$"&amp;ROW($AH465)-1)&lt;&gt;""),ROW($AH$1:INDIRECT("$AH$"&amp;ROW($AH465)-1))),1)&gt;=255,0,
VLOOKUP(INDIRECT("$G$"&amp;LOOKUP(2,1/($AH$1:INDIRECT("$AH$"&amp;ROW($AH465)-1)&lt;&gt;""),ROW($AH$1:INDIRECT("$AH$"&amp;ROW($AH465)-1)))),'EV and Base'!$A$1:$N$671,8,FALSE))))</f>
        <v/>
      </c>
      <c r="AI465" s="29" t="str" cm="1">
        <f t="array" aca="1" ref="AI465" ca="1">IF(NOT(ISNUMBER(INDEX($A:$A,LOOKUP(2,1/($A$1:INDIRECT("$A$"&amp;ROW($A465))&lt;&gt;""),ROW($A$1:INDIRECT("$A$"&amp;ROW($A465)))),1))),"",
ROUNDDOWN((((2*VLOOKUP($AA465,'EV and Base'!$A$1:$N$671,9,FALSE))+31+ROUNDDOWN($AC465/4,0))*$AB465)/100,0)+$AB465+10)</f>
        <v/>
      </c>
      <c r="AJ465" s="21" t="str" cm="1">
        <f t="array" aca="1" ref="AJ465" ca="1">IF(NOT(ISNUMBER(INDEX($A:$A, LOOKUP(2, 1 / ($A$1:INDIRECT("$A$"&amp;ROW($A465)) &lt;&gt; ""),ROW($A$1:INDIRECT("$A$"&amp;ROW($A465)))), 1))), "",
ROUNDDOWN((ROUNDDOWN((((2*VLOOKUP($AA465, 'EV and Base'!$A$1:$N$671, 10, FALSE))+31+ROUNDDOWN($AD465/4, 0))*$AB465)/100, 0)+5)*1.1, 0))</f>
        <v/>
      </c>
      <c r="AK465" s="21" t="str" cm="1">
        <f t="array" aca="1" ref="AK465" ca="1">IF(NOT(ISNUMBER(INDEX($A:$A, LOOKUP(2, 1 / ($A$1:INDIRECT("$A$"&amp;ROW($A465)) &lt;&gt; ""),ROW($A$1:INDIRECT("$A$"&amp;ROW($A465)))), 1))), "",
ROUNDDOWN((ROUNDDOWN((((2*VLOOKUP($AA465, 'EV and Base'!$A$1:$N$671, 11, FALSE))+30+ROUNDDOWN($AE465/4, 0))*$AB465)/100, 0)+5), 0)
&amp;"-"&amp;
ROUNDDOWN((ROUNDDOWN((((2*VLOOKUP($AA465, 'EV and Base'!$A$1:$N$671, 11, FALSE))+31+ROUNDDOWN($AE465/4, 0))*$AB465)/100, 0)+5), 0))</f>
        <v/>
      </c>
      <c r="AL465" s="21" t="str" cm="1">
        <f t="array" aca="1" ref="AL465" ca="1">IF(NOT(ISNUMBER(INDEX($A:$A, LOOKUP(2, 1 / ($A$1:INDIRECT("$A$"&amp;ROW($A465)) &lt;&gt; ""),ROW($A$1:INDIRECT("$A$"&amp;ROW($A465)))), 1))), "",
ROUNDDOWN((ROUNDDOWN((((2*VLOOKUP($AA465, 'EV and Base'!$A$1:$N$671, 12, FALSE))+0+ROUNDDOWN($AF465/4, 0))*$AB465)/100, 0)+5)*0.9, 0)
&amp;"-"&amp;
ROUNDDOWN((ROUNDDOWN((((2*VLOOKUP($AA465, 'EV and Base'!$A$1:$N$671, 12, FALSE))+31+ROUNDDOWN($AF465/4, 0))*$AB465)/100, 0)+5)*0.9, 0))</f>
        <v/>
      </c>
      <c r="AM465" s="21" t="str" cm="1">
        <f t="array" aca="1" ref="AM465" ca="1">IF(NOT(ISNUMBER(INDEX($A:$A, LOOKUP(2, 1 / ($A$1:INDIRECT("$A$"&amp;ROW($A465)) &lt;&gt; ""),ROW($A$1:INDIRECT("$A$"&amp;ROW($A465)))), 1))), "",
ROUNDDOWN((ROUNDDOWN((((2*VLOOKUP($AA465, 'EV and Base'!$A$1:$N$671, 13, FALSE))+30+ROUNDDOWN($AG465/4, 0))*$AB465)/100, 0)+5), 0)
&amp;"-"&amp;
ROUNDDOWN((ROUNDDOWN((((2*VLOOKUP($AA465, 'EV and Base'!$A$1:$N$671, 13, FALSE))+31+ROUNDDOWN($AG465/4, 0))*$AB465)/100, 0)+5), 0))</f>
        <v/>
      </c>
      <c r="AN465" s="25" t="str" cm="1">
        <f t="array" aca="1" ref="AN465" ca="1">IF(NOT(ISNUMBER(INDEX($A:$A, LOOKUP(2, 1 / ($A$1:INDIRECT("$A$"&amp;ROW($A465)) &lt;&gt; ""),ROW($A$1:INDIRECT("$A$"&amp;ROW($A465)))), 1))), "",
ROUNDDOWN((ROUNDDOWN((((2*VLOOKUP($AA465, 'EV and Base'!$A$1:$N$671, 14, FALSE))+31+ROUNDDOWN($AH465/4, 0))*$AB465)/100, 0)+5), 0))</f>
        <v/>
      </c>
      <c r="AO465" s="23" t="str" cm="1">
        <f t="array" aca="1" ref="AO465" ca="1">IF(NOT(ISNUMBER(INDEX($A:$A, LOOKUP(2, 1 / ($A$1:INDIRECT("$A$"&amp;ROW($A465)) &lt;&gt; ""),ROW($A$1:INDIRECT("$A$"&amp;ROW($A465)))), 1))), "",
ROUNDDOWN((((2*VLOOKUP($AA465, 'EV and Base'!$A$1:$N$671, 9, FALSE))+31+ROUNDDOWN($AC465/4, 0))*$AB465)/100, 0)+$AB465+10)</f>
        <v/>
      </c>
      <c r="AP465" s="2" t="str" cm="1">
        <f t="array" aca="1" ref="AP465" ca="1">IF(NOT(ISNUMBER(INDEX($A:$A, LOOKUP(2, 1 / ($A$1:INDIRECT("$A$"&amp;ROW($A465)) &lt;&gt; ""),ROW($A$1:INDIRECT("$A$"&amp;ROW($A465)))), 1))), "",
ROUNDDOWN((ROUNDDOWN((((2*VLOOKUP($AA465, 'EV and Base'!$A$1:$N$671, 10, FALSE))+31+ROUNDDOWN($AD465/4, 0))*$AB465)/100, 0)+5)*1.1, 0))</f>
        <v/>
      </c>
      <c r="AQ465" s="2" t="str" cm="1">
        <f t="array" aca="1" ref="AQ465" ca="1">IF(NOT(ISNUMBER(INDEX($A:$A, LOOKUP(2, 1 / ($A$1:INDIRECT("$A$"&amp;ROW($A465)) &lt;&gt; ""),ROW($A$1:INDIRECT("$A$"&amp;ROW($A465)))), 1))), "",
ROUNDDOWN((ROUNDDOWN((((2*VLOOKUP($AA465, 'EV and Base'!$A$1:$N$671, 11, FALSE))+$AV$2+ROUNDDOWN($AE465/4, 0))*$AB465)/100, 0)+5), 0))</f>
        <v/>
      </c>
      <c r="AR465" s="22" t="str" cm="1">
        <f t="array" aca="1" ref="AR465" ca="1">IF(NOT(ISNUMBER(INDEX($A:$A, LOOKUP(2, 1 / ($A$1:INDIRECT("$A$"&amp;ROW($A465)) &lt;&gt; ""),ROW($A$1:INDIRECT("$A$"&amp;ROW($A465)))), 1))), "",
ROUNDDOWN((ROUNDDOWN((((2*VLOOKUP($AA465, 'EV and Base'!$A$1:$N$671, 12, FALSE))+$AW$2+ROUNDDOWN($AF465/4, 0))*$AB465)/100, 0)+5)*0.9, 0))</f>
        <v/>
      </c>
      <c r="AS465" s="2" t="str" cm="1">
        <f t="array" aca="1" ref="AS465" ca="1">IF(NOT(ISNUMBER(INDEX($A:$A, LOOKUP(2, 1 / ($A$1:INDIRECT("$A$"&amp;ROW($A465)) &lt;&gt; ""),ROW($A$1:INDIRECT("$A$"&amp;ROW($A465)))), 1))), "",
ROUNDDOWN((ROUNDDOWN((((2*VLOOKUP($AA465, 'EV and Base'!$A$1:$N$671, 13, FALSE))+$AX$2+ROUNDDOWN($AG465/4, 0))*$AB465)/100, 0)+5), 0))</f>
        <v/>
      </c>
      <c r="AT465" s="24" t="str" cm="1">
        <f t="array" aca="1" ref="AT465" ca="1">IF(NOT(ISNUMBER(INDEX($A:$A, LOOKUP(2, 1 / ($A$1:INDIRECT("$A$"&amp;ROW($A465)) &lt;&gt; ""),ROW($A$1:INDIRECT("$A$"&amp;ROW($A465)))), 1))), "",
ROUNDDOWN((ROUNDDOWN((((2*VLOOKUP($AA465, 'EV and Base'!$A$1:$N$671, 14, FALSE))+31+ROUNDDOWN($AH465/4, 0))*$AB465)/100, 0)+5), 0))</f>
        <v/>
      </c>
      <c r="AU465" s="28">
        <v>255</v>
      </c>
      <c r="AY465" t="str" cm="1">
        <f t="array" aca="1" ref="AY465" ca="1">IF(NOT(ISNUMBER(INDEX($A:$A,LOOKUP(2,1/($A$1:INDIRECT("$A$"&amp;ROW($A465))&lt;&gt;""),ROW($A$1:INDIRECT("$A$"&amp;ROW($A465)))),1))),"",
INDEX($AY:$AY,LOOKUP(2,1/($AY$1:INDIRECT("$AY$"&amp;ROW($AY465)-1)&lt;&gt;""),ROW($AY$1:INDIRECT("$AY$"&amp;ROW($AY465)-1))),1)+$BL465)</f>
        <v/>
      </c>
      <c r="AZ465" s="3" t="str" cm="1">
        <f t="array" aca="1" ref="AZ465" ca="1">IF(NOT(ISNUMBER(INDEX($A:$A, LOOKUP(2, 1 / ($A$1:INDIRECT("$A$"&amp;ROW($A465)) &lt;&gt; ""),ROW($A$1:INDIRECT("$A$"&amp;ROW($A465)))), 1))), "",
VLOOKUP(INDIRECT("$G$"&amp;LOOKUP(2, 1 / ($AY$1:INDIRECT("$AY$"&amp;ROW($AY465)-1) &lt;&gt; ""),ROW($AY$1:INDIRECT("$AY$"&amp;ROW($AY465)-1)))),'EV and Base'!A388:N1058,2,FALSE))</f>
        <v/>
      </c>
      <c r="BA465" s="3" t="str" cm="1">
        <f t="array" aca="1" ref="BA465" ca="1">IF(NOT(ISNUMBER(INDEX($A:$A, LOOKUP(2, 1 / ($A$1:INDIRECT("$A$"&amp;ROW($A465)) &lt;&gt; ""),ROW($A$1:INDIRECT("$A$"&amp;ROW($A465)))), 1))), "",
INDIRECT("$I$"&amp;LOOKUP(2, 1 / ($AY$1:INDIRECT("$AY$"&amp;ROW($AY465)-1) &lt;&gt; ""),ROW($AY$1:INDIRECT("$AY$"&amp;ROW($AY465)-1)))))</f>
        <v/>
      </c>
      <c r="BB465" s="1" t="str" cm="1">
        <f t="array" aca="1" ref="BB465" ca="1">IF(NOT(ISNUMBER(INDEX($A:$A, LOOKUP(2, 1 / ($A$1:INDIRECT("$A$"&amp;ROW($A465)) &lt;&gt; ""),ROW($A$1:INDIRECT("$A$"&amp;ROW($A465)))), 1))), "",
INDIRECT("$AB$"&amp;LOOKUP(2, 1 / ($AY$1:INDIRECT("$AY$"&amp;ROW($AY465)-1) &lt;&gt; ""),ROW($AY$1:INDIRECT("$AY$"&amp;ROW($AY465)-1)))))</f>
        <v/>
      </c>
      <c r="BC465" s="3" t="str" cm="1">
        <f t="array" aca="1" ref="BC465" ca="1">IF(NOT(ISNUMBER(INDEX($A:$A,LOOKUP(2,1/($A$1:INDIRECT("$A$"&amp;ROW($A465))&lt;&gt;""),ROW($A$1:INDIRECT("$A$"&amp;ROW($A465)))),1))),"",
$BA465+$BA465+10)</f>
        <v/>
      </c>
      <c r="BD465" s="3" t="str" cm="1">
        <f t="array" aca="1" ref="BD465" ca="1">IF(NOT(ISNUMBER(INDEX($A:$A,LOOKUP(2,1/($A$1:INDIRECT("$A$"&amp;ROW($A465))&lt;&gt;""),ROW($A$1:INDIRECT("$A$"&amp;ROW($A465)))),1))),"",
$BA465+$BB465+10)</f>
        <v/>
      </c>
      <c r="BE465" s="3" t="str" cm="1">
        <f t="array" aca="1" ref="BE465" ca="1">IF(NOT(ISNUMBER(INDEX($A:$A,LOOKUP(2,1/($A$1:INDIRECT("$A$"&amp;ROW($A465))&lt;&gt;""),ROW($A$1:INDIRECT("$A$"&amp;ROW($A465)))),1))),"",
$BC465*$BC465)</f>
        <v/>
      </c>
      <c r="BF465" s="3" t="str" cm="1">
        <f t="array" aca="1" ref="BF465" ca="1">IF(NOT(ISNUMBER(INDEX($A:$A,LOOKUP(2,1/($A$1:INDIRECT("$A$"&amp;ROW($A465))&lt;&gt;""),ROW($A$1:INDIRECT("$A$"&amp;ROW($A465)))),1))),"",
$BD465*$BD465)</f>
        <v/>
      </c>
      <c r="BG465" s="3" t="str" cm="1">
        <f t="array" aca="1" ref="BG465" ca="1">IF(NOT(ISNUMBER(INDEX($A:$A,LOOKUP(2,1/($A$1:INDIRECT("$A$"&amp;ROW($A465))&lt;&gt;""),ROW($A$1:INDIRECT("$A$"&amp;ROW($A465)))),1))),"",
_xlfn.FLOOR.MATH(1.5*_xlfn.FLOOR.MATH($AZ465*BA465/5)))</f>
        <v/>
      </c>
      <c r="BH465" s="3" t="str" cm="1">
        <f t="array" aca="1" ref="BH465" ca="1">IF(NOT(ISNUMBER(INDEX($A:$A, LOOKUP(2, 1 / ($A$1:INDIRECT("$A$"&amp;ROW($A465)) &lt;&gt; ""),ROW($A$1:INDIRECT("$A$"&amp;ROW($A465)))), 1))), "",
_xlfn.FLOOR.MATH($BG465/IF(OR(INDIRECT("$C$"&amp;LOOKUP(2, 1 / ($AY$1:INDIRECT("$AY$"&amp;ROW($AY465)-1) &lt;&gt; ""),ROW($AY$1:INDIRECT("$AY$"&amp;ROW($AY465)-1))))="Multi",
INDIRECT("$C$"&amp;LOOKUP(2, 1 / ($AY$1:INDIRECT("$AY$"&amp;ROW($AY465)-1) &lt;&gt; ""),ROW($AY$1:INDIRECT("$AY$"&amp;ROW($AY465)-1))))="Double"),2,1)))</f>
        <v/>
      </c>
      <c r="BI465" s="3" t="str" cm="1">
        <f t="array" aca="1" ref="BI465" ca="1">IF(NOT(ISNUMBER(INDEX($A:$A,LOOKUP(2,1/($A$1:INDIRECT("$A$"&amp;ROW($A465))&lt;&gt;""),ROW($A$1:INDIRECT("$A$"&amp;ROW($A465)))),1))),"",
VLOOKUP($BC465,GameFreakSQRT!$A$1:$B$200,2,FALSE))</f>
        <v/>
      </c>
      <c r="BJ465" s="3" t="str" cm="1">
        <f t="array" aca="1" ref="BJ465" ca="1">IF(NOT(ISNUMBER(INDEX($A:$A,LOOKUP(2,1/($A$1:INDIRECT("$A$"&amp;ROW($A465))&lt;&gt;""),ROW($A$1:INDIRECT("$A$"&amp;ROW($A465)))),1))),"",
VLOOKUP($BD465,GameFreakSQRT!$A$1:$B$200,2,FALSE))</f>
        <v/>
      </c>
      <c r="BK465" s="3" t="str" cm="1">
        <f t="array" aca="1" ref="BK465" ca="1">IF(NOT(ISNUMBER(INDEX($A:$A,LOOKUP(2,1/($A$1:INDIRECT("$A$"&amp;ROW($A465))&lt;&gt;""),ROW($A$1:INDIRECT("$A$"&amp;ROW($A465)))),1))),"",
_xlfn.FLOOR.MATH((($BI465*$BE465)*$BH465)/($BJ465*$BF465))+1)</f>
        <v/>
      </c>
      <c r="BL465" s="3" t="str" cm="1">
        <f t="array" aca="1" ref="BL465" ca="1">IF(NOT(ISNUMBER(INDEX($A:$A,LOOKUP(2,1/($A$1:INDIRECT("$A$"&amp;ROW($A465))&lt;&gt;""),ROW($A$1:INDIRECT("$A$"&amp;ROW($A465)))),1))),"",
_xlfn.FLOOR.MATH($BK465*IF(NOT(INDIRECT("$Z$"&amp;LOOKUP(2, 1 / ($AY$1:INDIRECT("$AY$"&amp;ROW($AY465)-1) &lt;&gt; ""),ROW($AY$1:INDIRECT("$AY$"&amp;ROW($AY465)-1))))=""),1.5,1)))</f>
        <v/>
      </c>
      <c r="BM465" s="3" t="str" cm="1">
        <f t="array" aca="1" ref="BM465" ca="1">IF(NOT(ISNUMBER(INDEX($A:$A, LOOKUP(2, 1 / ($A$1:INDIRECT("$A$"&amp;ROW($A465)) &lt;&gt; ""),ROW($A$1:INDIRECT("$A$"&amp;ROW($A465)))), 1))), "",
INDIRECT("$Y$"&amp;LOOKUP(2, 1 / ($AY$1:INDIRECT("$AY$"&amp;ROW($AY465)-1) &lt;&gt; ""),ROW($AY$1:INDIRECT("$AY$"&amp;ROW($AY465)-1)))))</f>
        <v/>
      </c>
      <c r="BN465" s="3" t="str">
        <f t="shared" ca="1" si="38"/>
        <v/>
      </c>
    </row>
    <row r="466" spans="1:66" x14ac:dyDescent="0.45">
      <c r="A466" s="72" t="s">
        <v>75</v>
      </c>
      <c r="B466" s="72" t="s">
        <v>762</v>
      </c>
      <c r="C466" s="72" t="s">
        <v>46</v>
      </c>
      <c r="D466" s="72" t="s">
        <v>751</v>
      </c>
      <c r="E466" s="72" t="s">
        <v>48</v>
      </c>
      <c r="F466" s="57">
        <v>1</v>
      </c>
      <c r="G466" s="58" t="s">
        <v>715</v>
      </c>
      <c r="H466" s="58" t="s">
        <v>50</v>
      </c>
      <c r="I466" s="58">
        <v>43</v>
      </c>
      <c r="J466" s="58" t="s">
        <v>113</v>
      </c>
      <c r="K466" s="58" t="s">
        <v>281</v>
      </c>
      <c r="L466" s="58" t="s">
        <v>53</v>
      </c>
      <c r="M466" s="58" t="s">
        <v>254</v>
      </c>
      <c r="N466" s="58" t="s">
        <v>645</v>
      </c>
      <c r="O466" s="58" t="s">
        <v>528</v>
      </c>
      <c r="P466" s="58" t="s">
        <v>177</v>
      </c>
      <c r="Q466" s="58">
        <v>12</v>
      </c>
      <c r="R466" s="58">
        <f>_xlfn.FLOOR.MATH((((2*VLOOKUP(G466, 'EV and Base'!$A$1:$N$671, 9, FALSE))+$Q466)*$I466)/100)+$I466+10</f>
        <v>114</v>
      </c>
      <c r="S466" s="58">
        <f>_xlfn.FLOOR.MATH((_xlfn.FLOOR.MATH((((2*VLOOKUP($G466, 'EV and Base'!$A$1:$N$671, 10, FALSE))+$Q466)*$I466)/100)+5)*
IF(OR($J466="Lonely", $J466="Brave", $J466="Adamant", $J466="Naughty"), 1.1,
IF(OR($J466="Bold", $J466="Timid", $J466="Modest", $J466="Calm"), 0.9, 1)))</f>
        <v>87</v>
      </c>
      <c r="T466" s="58">
        <f>_xlfn.FLOOR.MATH((_xlfn.FLOOR.MATH((((2*VLOOKUP($G466, 'EV and Base'!$A$1:$N$671, 11, FALSE))+$Q466)*$I466)/100)+5)*
IF(OR($J466="Bold", $J466="Relaxed", $J466="Impish", $J466="Lax"), 1.1,
IF(OR($J466="Lonely", $J466="Hasty", $J466="Mild", $J466="Gentle"), 0.9, 1)))</f>
        <v>109</v>
      </c>
      <c r="U466" s="58">
        <f>_xlfn.FLOOR.MATH((_xlfn.FLOOR.MATH((((2*VLOOKUP($G466, 'EV and Base'!$A$1:$N$671, 12, FALSE))+$Q466)*$I466)/100)+5)*
IF(OR($J466="Modest", $J466="Mild", $J466="Quiet", $J466="Rash"), 1.1,
IF(OR($J466="Adamant", $J466="Impish", $J466="Jolly", $J466="Careful"), 0.9, 1)))</f>
        <v>48</v>
      </c>
      <c r="V466" s="58">
        <f>_xlfn.FLOOR.MATH((_xlfn.FLOOR.MATH((((2*VLOOKUP($G466, 'EV and Base'!$A$1:$N$671, 13, FALSE))+$Q466)*$I466)/100)+5)*
IF(OR($J466="Calm", $J466="Gentle", $J466="Sassy", $J466="Careful"), 1.1,
IF(OR($J466="Naughty", $J466="Lax", $J466="Naive", $J466="Rash"), 0.9, 1)))</f>
        <v>109</v>
      </c>
      <c r="W466" s="60">
        <f>_xlfn.FLOOR.MATH((_xlfn.FLOOR.MATH((((2*VLOOKUP($G466, 'EV and Base'!$A$1:$N$671, 14, FALSE))+$Q466)*$I466)/100)+5)*
IF(OR($J466="Timid", $J466="Hasty", $J466="Jolly", $J466="Naive"), 1.1,
IF(OR($J466="Brave", $J466="Relaxed", $J466="Quiet", $J466="Sassy"), 0.9, 1)))</f>
        <v>60</v>
      </c>
      <c r="X466" s="71">
        <v>1376</v>
      </c>
      <c r="Z466" s="1">
        <v>1</v>
      </c>
      <c r="AA466" s="23" t="str" cm="1">
        <f t="array" aca="1" ref="AA466" ca="1">IF(NOT(ISNUMBER(INDEX($A:$A,LOOKUP(2,1/($A$1:INDIRECT("$A$"&amp;ROW($A466))&lt;&gt;""),ROW($A$1:INDIRECT("$A$"&amp;ROW($A466)))),1))),"",
IF(NOT(ISNUMBER($A466)),$AA465,
IF($AB466&lt;16,"Lillipup",
IF($AB466&lt;32,"Herdier",
"Stoutland"))))</f>
        <v/>
      </c>
      <c r="AB466" s="25" t="str" cm="1">
        <f t="array" aca="1" ref="AB466" ca="1">IF(NOT(ISNUMBER(INDEX($A:$A, LOOKUP(2, 1 / ($A$1:INDIRECT("$A$"&amp;ROW($A466)) &lt;&gt; ""),ROW($A$1:INDIRECT("$A$"&amp;ROW($A466)))), 1))), "",
VLOOKUP($AY466,'Medium-Slow'!$A$1:$B$101,2,TRUE))</f>
        <v/>
      </c>
      <c r="AC466" s="23" t="str" cm="1">
        <f t="array" aca="1" ref="AC466" ca="1">IF(NOT(ISNUMBER(INDEX($A:$A, LOOKUP(2, 1 / ($A$1:INDIRECT("$A$"&amp;ROW($A466)) &lt;&gt; ""),ROW($A$1:INDIRECT("$A$"&amp;ROW($A466)))), 1))), "",
INDEX($AC:$AC, LOOKUP(2, 1 / ($AC$1:INDIRECT("$AC$"&amp;ROW($AC466)-1) &lt;&gt; ""),ROW($AC$1:INDIRECT("$AC$"&amp;ROW($AC466)-1))), 1)+
IF(INDEX($AC:$AC, LOOKUP(2, 1 / ($AC$1:INDIRECT("$AC$"&amp;ROW($AC466)-1) &lt;&gt; ""),ROW($AC$1:INDIRECT("$AC$"&amp;ROW($AC466)-1))), 1)+
INDEX($AD:$AD, LOOKUP(2, 1 / ($AD$1:INDIRECT("$AD$"&amp;ROW($AD466)-1) &lt;&gt; ""),ROW($AD$1:INDIRECT("$AD$"&amp;ROW($AD466)-1))), 1)+
INDEX($AE:$AE, LOOKUP(2, 1 / ($AE$1:INDIRECT("$AE$"&amp;ROW($AE466)-1) &lt;&gt; ""),ROW($AE$1:INDIRECT("$AE$"&amp;ROW($AD466)-1))), 1)+
INDEX($AE:$AF, LOOKUP(2, 1 / ($AF$1:INDIRECT("$AF$"&amp;ROW($AF466)-1) &lt;&gt; ""),ROW($AF$1:INDIRECT("$AF$"&amp;ROW($AD466)-1))), 1)+
INDEX($AG:$AG, LOOKUP(2, 1 / ($AG$1:INDIRECT("$AG$"&amp;ROW($AG466)-1) &lt;&gt; ""),ROW($AG$1:INDIRECT("$AG$"&amp;ROW($AD466)-1))), 1)+
INDEX($AH:$AH, LOOKUP(2, 1 / ($AH$1:INDIRECT("$AH$"&amp;ROW($AH466)-1) &lt;&gt; ""),ROW($AH$1:INDIRECT("$AH$"&amp;ROW($AD466)-1))), 1)&gt;=510,0,
IF(INDEX($AC:$AC, LOOKUP(2, 1 / ($AC$1:INDIRECT("$AC$"&amp;ROW($AC466)-1) &lt;&gt; ""),ROW($AC$1:INDIRECT("$AC$"&amp;ROW($AC466)-1))), 1)&gt;=255,0,
VLOOKUP(INDIRECT("$G$"&amp;LOOKUP(2, 1 / ($AC$1:INDIRECT("$AC$"&amp;ROW($AC466)-1) &lt;&gt; ""),ROW($AC$1:INDIRECT("$AC$"&amp;ROW($AC466)-1)))), 'EV and Base'!$A$1:$N$671, 3, FALSE))))</f>
        <v/>
      </c>
      <c r="AD466" s="2" t="str" cm="1">
        <f t="array" aca="1" ref="AD466" ca="1">IF(NOT(ISNUMBER(INDEX($A:$A, LOOKUP(2, 1 / ($A$1:INDIRECT("$A$"&amp;ROW($A466)) &lt;&gt; ""),ROW($A$1:INDIRECT("$A$"&amp;ROW($A466)))), 1))), "",
INDEX($AD:$AD, LOOKUP(2, 1 / ($AD$1:INDIRECT("$AD$"&amp;ROW($AD466)-1) &lt;&gt; ""),ROW($AD$1:INDIRECT("$AD$"&amp;ROW($AD466)-1))), 1)+
IF(INDEX($AC:$AC, LOOKUP(2, 1 / ($AC$1:INDIRECT("$AC$"&amp;ROW($AC466)-1) &lt;&gt; ""),ROW($AC$1:INDIRECT("$AC$"&amp;ROW($AC466)-1))), 1)+
INDEX($AD:$AD, LOOKUP(2, 1 / ($AD$1:INDIRECT("$AD$"&amp;ROW($AD466)-1) &lt;&gt; ""),ROW($AD$1:INDIRECT("$AD$"&amp;ROW($AD466)-1))), 1)+
INDEX($AE:$AE, LOOKUP(2, 1 / ($AE$1:INDIRECT("$AE$"&amp;ROW($AE466)-1) &lt;&gt; ""),ROW($AE$1:INDIRECT("$AE$"&amp;ROW($AD466)-1))), 1)+
INDEX($AE:$AF, LOOKUP(2, 1 / ($AF$1:INDIRECT("$AF$"&amp;ROW($AF466)-1) &lt;&gt; ""),ROW($AF$1:INDIRECT("$AF$"&amp;ROW($AD466)-1))), 1)+
INDEX($AG:$AG, LOOKUP(2, 1 / ($AG$1:INDIRECT("$AG$"&amp;ROW($AG466)-1) &lt;&gt; ""),ROW($AG$1:INDIRECT("$AG$"&amp;ROW($AD466)-1))), 1)+
INDEX($AH:$AH, LOOKUP(2, 1 / ($AH$1:INDIRECT("$AH$"&amp;ROW($AH466)-1) &lt;&gt; ""),ROW($AH$1:INDIRECT("$AH$"&amp;ROW($AD466)-1))), 1)&gt;=510,0,
IF(INDEX($AD:$AD, LOOKUP(2, 1 / ($AD$1:INDIRECT("$AD$"&amp;ROW($AD466)-1) &lt;&gt; ""),ROW($AD$1:INDIRECT("$AD$"&amp;ROW($AD466)-1))), 1)&gt;=255,0,
VLOOKUP(INDIRECT("$G$"&amp;LOOKUP(2, 1 / ($AD$1:INDIRECT("$AD$"&amp;ROW($AD466)-1) &lt;&gt; ""),ROW($AD$1:INDIRECT("$AD$"&amp;ROW($AD466)-1)))), 'EV and Base'!$A$1:$N$671, 4, FALSE))))</f>
        <v/>
      </c>
      <c r="AE466" s="2" t="str" cm="1">
        <f t="array" aca="1" ref="AE466" ca="1">IF(NOT(ISNUMBER(INDEX($A:$A,LOOKUP(2,1/($A$1:INDIRECT("$A$"&amp;ROW($A466))&lt;&gt;""),ROW($A$1:INDIRECT("$A$"&amp;ROW($A466)))),1))),"",
INDEX($AE:$AE,LOOKUP(2,1/($AE$1:INDIRECT("$AE$"&amp;ROW($AE466)-1)&lt;&gt;""),ROW($AE$1:INDIRECT("$AE$"&amp;ROW($AE466)-1))),1)+
IF(INDEX($AC:$AC,LOOKUP(2,1/($AC$1:INDIRECT("$AC$"&amp;ROW($AC466)-1)&lt;&gt;""),ROW($AC$1:INDIRECT("$AC$"&amp;ROW($AC466)-1))),1)+
INDEX($AD:$AD,LOOKUP(2,1/($AD$1:INDIRECT("$AD$"&amp;ROW($AD466)-1)&lt;&gt;""),ROW($AD$1:INDIRECT("$AD$"&amp;ROW($AD466)-1))),1)+
INDEX($AE:$AE,LOOKUP(2,1/($AE$1:INDIRECT("$AE$"&amp;ROW($AE466)-1)&lt;&gt;""),ROW($AE$1:INDIRECT("$AE$"&amp;ROW($AD466)-1))),1)+
INDEX($AE:$AF,LOOKUP(2,1/($AF$1:INDIRECT("$AF$"&amp;ROW($AF466)-1)&lt;&gt;""),ROW($AF$1:INDIRECT("$AF$"&amp;ROW($AD466)-1))),1)+
INDEX($AG:$AG,LOOKUP(2,1/($AG$1:INDIRECT("$AG$"&amp;ROW($AG466)-1)&lt;&gt;""),ROW($AG$1:INDIRECT("$AG$"&amp;ROW($AD466)-1))),1)+
INDEX($AH:$AH,LOOKUP(2,1/($AH$1:INDIRECT("$AH$"&amp;ROW($AH466)-1)&lt;&gt;""),ROW($AH$1:INDIRECT("$AH$"&amp;ROW($AD466)-1))),1)&gt;=510,0,
IF(INDEX($AE:$AE,LOOKUP(2,1/($AE$1:INDIRECT("$AE$"&amp;ROW($AE466)-1)&lt;&gt;""),ROW($AE$1:INDIRECT("$AE$"&amp;ROW($AE466)-1))),1)&gt;=255,0,
VLOOKUP(INDIRECT("$G$"&amp;LOOKUP(2,1/($AE$1:INDIRECT("$AE$"&amp;ROW($AE466)-1)&lt;&gt;""),ROW($AE$1:INDIRECT("$AE$"&amp;ROW($AE466)-1)))),'EV and Base'!$A$1:$N$671,5,FALSE))))</f>
        <v/>
      </c>
      <c r="AF466" s="2" t="str" cm="1">
        <f t="array" aca="1" ref="AF466" ca="1">IF(NOT(ISNUMBER(INDEX($A:$A, LOOKUP(2, 1 / ($A$1:INDIRECT("$A$"&amp;ROW($A466)) &lt;&gt; ""),ROW($A$1:INDIRECT("$A$"&amp;ROW($A466)))), 1))), "",
INDEX($AF:$AF, LOOKUP(2, 1 / ($AF$1:INDIRECT("$AF$"&amp;ROW($AF466)-1) &lt;&gt; ""),ROW($AF$1:INDIRECT("$AF$"&amp;ROW($AF466)-1))), 1)+
IF(INDEX($AC:$AC, LOOKUP(2, 1 / ($AC$1:INDIRECT("$AC$"&amp;ROW($AC466)-1) &lt;&gt; ""),ROW($AC$1:INDIRECT("$AC$"&amp;ROW($AC466)-1))), 1)+
INDEX($AD:$AD, LOOKUP(2, 1 / ($AD$1:INDIRECT("$AD$"&amp;ROW($AD466)-1) &lt;&gt; ""),ROW($AD$1:INDIRECT("$AD$"&amp;ROW($AD466)-1))), 1)+
INDEX($AE:$AE, LOOKUP(2, 1 / ($AE$1:INDIRECT("$AE$"&amp;ROW($AE466)-1) &lt;&gt; ""),ROW($AE$1:INDIRECT("$AE$"&amp;ROW($AD466)-1))), 1)+
INDEX($AE:$AF, LOOKUP(2, 1 / ($AF$1:INDIRECT("$AF$"&amp;ROW($AF466)-1) &lt;&gt; ""),ROW($AF$1:INDIRECT("$AF$"&amp;ROW($AD466)-1))), 1)+
INDEX($AG:$AG, LOOKUP(2, 1 / ($AG$1:INDIRECT("$AG$"&amp;ROW($AG466)-1) &lt;&gt; ""),ROW($AG$1:INDIRECT("$AG$"&amp;ROW($AD466)-1))), 1)+
INDEX($AH:$AH, LOOKUP(2, 1 / ($AH$1:INDIRECT("$AH$"&amp;ROW($AH466)-1) &lt;&gt; ""),ROW($AH$1:INDIRECT("$AH$"&amp;ROW($AD466)-1))), 1)&gt;=510,0,
IF(INDEX($AF:$AF, LOOKUP(2, 1 / ($AF$1:INDIRECT("$AF$"&amp;ROW($AF466)-1) &lt;&gt; ""),ROW($AF$1:INDIRECT("$AF$"&amp;ROW($AF466)-1))), 1)&gt;=255,0,
VLOOKUP(INDIRECT("$G$"&amp;LOOKUP(2, 1 / ($AF$1:INDIRECT("$AF$"&amp;ROW($AF466)-1) &lt;&gt; ""),ROW($AF$1:INDIRECT("$AF$"&amp;ROW($AF466)-1)))), 'EV and Base'!$A$1:$N$671, 6, FALSE))))</f>
        <v/>
      </c>
      <c r="AG466" s="2" t="str" cm="1">
        <f t="array" aca="1" ref="AG466" ca="1">IF(NOT(ISNUMBER(INDEX($A:$A, LOOKUP(2, 1 / ($A$1:INDIRECT("$A$"&amp;ROW($A466)) &lt;&gt; ""),ROW($A$1:INDIRECT("$A$"&amp;ROW($A466)))), 1))), "",
INDEX($AG:$AG, LOOKUP(2, 1 / ($AG$1:INDIRECT("$AG$"&amp;ROW($AG466)-1) &lt;&gt; ""),ROW($AG$1:INDIRECT("$AG$"&amp;ROW($AG466)-1))), 1)+
IF(INDEX($AC:$AC, LOOKUP(2, 1 / ($AC$1:INDIRECT("$AC$"&amp;ROW($AC466)-1) &lt;&gt; ""),ROW($AC$1:INDIRECT("$AC$"&amp;ROW($AC466)-1))), 1)+
INDEX($AD:$AD, LOOKUP(2, 1 / ($AD$1:INDIRECT("$AD$"&amp;ROW($AD466)-1) &lt;&gt; ""),ROW($AD$1:INDIRECT("$AD$"&amp;ROW($AD466)-1))), 1)+
INDEX($AE:$AE, LOOKUP(2, 1 / ($AE$1:INDIRECT("$AE$"&amp;ROW($AE466)-1) &lt;&gt; ""),ROW($AE$1:INDIRECT("$AE$"&amp;ROW($AD466)-1))), 1)+
INDEX($AE:$AF, LOOKUP(2, 1 / ($AF$1:INDIRECT("$AF$"&amp;ROW($AF466)-1) &lt;&gt; ""),ROW($AF$1:INDIRECT("$AF$"&amp;ROW($AD466)-1))), 1)+
INDEX($AG:$AG, LOOKUP(2, 1 / ($AG$1:INDIRECT("$AG$"&amp;ROW($AG466)-1) &lt;&gt; ""),ROW($AG$1:INDIRECT("$AG$"&amp;ROW($AD466)-1))), 1)+
INDEX($AH:$AH, LOOKUP(2, 1 / ($AH$1:INDIRECT("$AH$"&amp;ROW($AH466)-1) &lt;&gt; ""),ROW($AH$1:INDIRECT("$AH$"&amp;ROW($AD466)-1))), 1)&gt;=510,0,
IF(INDEX($AG:$AG, LOOKUP(2, 1 / ($AG$1:INDIRECT("$AG$"&amp;ROW($AG466)-1) &lt;&gt; ""),ROW($AG$1:INDIRECT("$AG$"&amp;ROW($AG466)-1))), 1)&gt;=255,0,
VLOOKUP(INDIRECT("$G$"&amp;LOOKUP(2, 1 / ($AG$1:INDIRECT("$AG$"&amp;ROW($AG466)-1) &lt;&gt; ""),ROW($AG$1:INDIRECT("$AG$"&amp;ROW($AG466)-1)))), 'EV and Base'!$A$1:$N$671, 7, FALSE))))</f>
        <v/>
      </c>
      <c r="AH466" s="24" t="str" cm="1">
        <f t="array" aca="1" ref="AH466" ca="1">IF(NOT(ISNUMBER(INDEX($A:$A,LOOKUP(2,1/($A$1:INDIRECT("$A$"&amp;ROW($A466))&lt;&gt;""),ROW($A$1:INDIRECT("$A$"&amp;ROW($A466)))),1))),"",
INDEX($AH:$AH,LOOKUP(2,1/($AH$1:INDIRECT("$AH$"&amp;ROW($AH466)-1)&lt;&gt;""),ROW($AH$1:INDIRECT("$AH$"&amp;ROW($AH466)-1))),1)+
IF(INDEX($AC:$AC,LOOKUP(2,1/($AC$1:INDIRECT("$AC$"&amp;ROW($AC466)-1)&lt;&gt;""),ROW($AC$1:INDIRECT("$AC$"&amp;ROW($AC466)-1))),1)+
INDEX($AD:$AD,LOOKUP(2,1/($AD$1:INDIRECT("$AD$"&amp;ROW($AD466)-1)&lt;&gt;""),ROW($AD$1:INDIRECT("$AD$"&amp;ROW($AD466)-1))),1)+
INDEX($AE:$AE,LOOKUP(2,1/($AE$1:INDIRECT("$AE$"&amp;ROW($AE466)-1)&lt;&gt;""),ROW($AE$1:INDIRECT("$AE$"&amp;ROW($AD466)-1))),1)+
INDEX($AE:$AF,LOOKUP(2,1/($AF$1:INDIRECT("$AF$"&amp;ROW($AF466)-1)&lt;&gt;""),ROW($AF$1:INDIRECT("$AF$"&amp;ROW($AD466)-1))),1)+
INDEX($AG:$AG,LOOKUP(2,1/($AG$1:INDIRECT("$AG$"&amp;ROW($AG466)-1)&lt;&gt;""),ROW($AG$1:INDIRECT("$AG$"&amp;ROW($AD466)-1))),1)+
INDEX($AH:$AH,LOOKUP(2,1/($AH$1:INDIRECT("$AH$"&amp;ROW($AH466)-1)&lt;&gt;""),ROW($AH$1:INDIRECT("$AH$"&amp;ROW($AD466)-1))),1)&gt;=510,0,
IF(INDEX($AH:$AH,LOOKUP(2,1/($AH$1:INDIRECT("$AH$"&amp;ROW($AH466)-1)&lt;&gt;""),ROW($AH$1:INDIRECT("$AH$"&amp;ROW($AH466)-1))),1)&gt;=255,0,
VLOOKUP(INDIRECT("$G$"&amp;LOOKUP(2,1/($AH$1:INDIRECT("$AH$"&amp;ROW($AH466)-1)&lt;&gt;""),ROW($AH$1:INDIRECT("$AH$"&amp;ROW($AH466)-1)))),'EV and Base'!$A$1:$N$671,8,FALSE))))</f>
        <v/>
      </c>
      <c r="AI466" s="29" t="str" cm="1">
        <f t="array" aca="1" ref="AI466" ca="1">IF(NOT(ISNUMBER(INDEX($A:$A,LOOKUP(2,1/($A$1:INDIRECT("$A$"&amp;ROW($A466))&lt;&gt;""),ROW($A$1:INDIRECT("$A$"&amp;ROW($A466)))),1))),"",
ROUNDDOWN((((2*VLOOKUP($AA466,'EV and Base'!$A$1:$N$671,9,FALSE))+31+ROUNDDOWN($AC466/4,0))*$AB466)/100,0)+$AB466+10)</f>
        <v/>
      </c>
      <c r="AJ466" s="21" t="str" cm="1">
        <f t="array" aca="1" ref="AJ466" ca="1">IF(NOT(ISNUMBER(INDEX($A:$A, LOOKUP(2, 1 / ($A$1:INDIRECT("$A$"&amp;ROW($A466)) &lt;&gt; ""),ROW($A$1:INDIRECT("$A$"&amp;ROW($A466)))), 1))), "",
ROUNDDOWN((ROUNDDOWN((((2*VLOOKUP($AA466, 'EV and Base'!$A$1:$N$671, 10, FALSE))+31+ROUNDDOWN($AD466/4, 0))*$AB466)/100, 0)+5)*1.1, 0))</f>
        <v/>
      </c>
      <c r="AK466" s="21" t="str" cm="1">
        <f t="array" aca="1" ref="AK466" ca="1">IF(NOT(ISNUMBER(INDEX($A:$A, LOOKUP(2, 1 / ($A$1:INDIRECT("$A$"&amp;ROW($A466)) &lt;&gt; ""),ROW($A$1:INDIRECT("$A$"&amp;ROW($A466)))), 1))), "",
ROUNDDOWN((ROUNDDOWN((((2*VLOOKUP($AA466, 'EV and Base'!$A$1:$N$671, 11, FALSE))+30+ROUNDDOWN($AE466/4, 0))*$AB466)/100, 0)+5), 0)
&amp;"-"&amp;
ROUNDDOWN((ROUNDDOWN((((2*VLOOKUP($AA466, 'EV and Base'!$A$1:$N$671, 11, FALSE))+31+ROUNDDOWN($AE466/4, 0))*$AB466)/100, 0)+5), 0))</f>
        <v/>
      </c>
      <c r="AL466" s="21" t="str" cm="1">
        <f t="array" aca="1" ref="AL466" ca="1">IF(NOT(ISNUMBER(INDEX($A:$A, LOOKUP(2, 1 / ($A$1:INDIRECT("$A$"&amp;ROW($A466)) &lt;&gt; ""),ROW($A$1:INDIRECT("$A$"&amp;ROW($A466)))), 1))), "",
ROUNDDOWN((ROUNDDOWN((((2*VLOOKUP($AA466, 'EV and Base'!$A$1:$N$671, 12, FALSE))+0+ROUNDDOWN($AF466/4, 0))*$AB466)/100, 0)+5)*0.9, 0)
&amp;"-"&amp;
ROUNDDOWN((ROUNDDOWN((((2*VLOOKUP($AA466, 'EV and Base'!$A$1:$N$671, 12, FALSE))+31+ROUNDDOWN($AF466/4, 0))*$AB466)/100, 0)+5)*0.9, 0))</f>
        <v/>
      </c>
      <c r="AM466" s="21" t="str" cm="1">
        <f t="array" aca="1" ref="AM466" ca="1">IF(NOT(ISNUMBER(INDEX($A:$A, LOOKUP(2, 1 / ($A$1:INDIRECT("$A$"&amp;ROW($A466)) &lt;&gt; ""),ROW($A$1:INDIRECT("$A$"&amp;ROW($A466)))), 1))), "",
ROUNDDOWN((ROUNDDOWN((((2*VLOOKUP($AA466, 'EV and Base'!$A$1:$N$671, 13, FALSE))+30+ROUNDDOWN($AG466/4, 0))*$AB466)/100, 0)+5), 0)
&amp;"-"&amp;
ROUNDDOWN((ROUNDDOWN((((2*VLOOKUP($AA466, 'EV and Base'!$A$1:$N$671, 13, FALSE))+31+ROUNDDOWN($AG466/4, 0))*$AB466)/100, 0)+5), 0))</f>
        <v/>
      </c>
      <c r="AN466" s="25" t="str" cm="1">
        <f t="array" aca="1" ref="AN466" ca="1">IF(NOT(ISNUMBER(INDEX($A:$A, LOOKUP(2, 1 / ($A$1:INDIRECT("$A$"&amp;ROW($A466)) &lt;&gt; ""),ROW($A$1:INDIRECT("$A$"&amp;ROW($A466)))), 1))), "",
ROUNDDOWN((ROUNDDOWN((((2*VLOOKUP($AA466, 'EV and Base'!$A$1:$N$671, 14, FALSE))+31+ROUNDDOWN($AH466/4, 0))*$AB466)/100, 0)+5), 0))</f>
        <v/>
      </c>
      <c r="AO466" s="23" t="str" cm="1">
        <f t="array" aca="1" ref="AO466" ca="1">IF(NOT(ISNUMBER(INDEX($A:$A, LOOKUP(2, 1 / ($A$1:INDIRECT("$A$"&amp;ROW($A466)) &lt;&gt; ""),ROW($A$1:INDIRECT("$A$"&amp;ROW($A466)))), 1))), "",
ROUNDDOWN((((2*VLOOKUP($AA466, 'EV and Base'!$A$1:$N$671, 9, FALSE))+31+ROUNDDOWN($AC466/4, 0))*$AB466)/100, 0)+$AB466+10)</f>
        <v/>
      </c>
      <c r="AP466" s="2" t="str" cm="1">
        <f t="array" aca="1" ref="AP466" ca="1">IF(NOT(ISNUMBER(INDEX($A:$A, LOOKUP(2, 1 / ($A$1:INDIRECT("$A$"&amp;ROW($A466)) &lt;&gt; ""),ROW($A$1:INDIRECT("$A$"&amp;ROW($A466)))), 1))), "",
ROUNDDOWN((ROUNDDOWN((((2*VLOOKUP($AA466, 'EV and Base'!$A$1:$N$671, 10, FALSE))+31+ROUNDDOWN($AD466/4, 0))*$AB466)/100, 0)+5)*1.1, 0))</f>
        <v/>
      </c>
      <c r="AQ466" s="2" t="str" cm="1">
        <f t="array" aca="1" ref="AQ466" ca="1">IF(NOT(ISNUMBER(INDEX($A:$A, LOOKUP(2, 1 / ($A$1:INDIRECT("$A$"&amp;ROW($A466)) &lt;&gt; ""),ROW($A$1:INDIRECT("$A$"&amp;ROW($A466)))), 1))), "",
ROUNDDOWN((ROUNDDOWN((((2*VLOOKUP($AA466, 'EV and Base'!$A$1:$N$671, 11, FALSE))+$AV$2+ROUNDDOWN($AE466/4, 0))*$AB466)/100, 0)+5), 0))</f>
        <v/>
      </c>
      <c r="AR466" s="22" t="str" cm="1">
        <f t="array" aca="1" ref="AR466" ca="1">IF(NOT(ISNUMBER(INDEX($A:$A, LOOKUP(2, 1 / ($A$1:INDIRECT("$A$"&amp;ROW($A466)) &lt;&gt; ""),ROW($A$1:INDIRECT("$A$"&amp;ROW($A466)))), 1))), "",
ROUNDDOWN((ROUNDDOWN((((2*VLOOKUP($AA466, 'EV and Base'!$A$1:$N$671, 12, FALSE))+$AW$2+ROUNDDOWN($AF466/4, 0))*$AB466)/100, 0)+5)*0.9, 0))</f>
        <v/>
      </c>
      <c r="AS466" s="2" t="str" cm="1">
        <f t="array" aca="1" ref="AS466" ca="1">IF(NOT(ISNUMBER(INDEX($A:$A, LOOKUP(2, 1 / ($A$1:INDIRECT("$A$"&amp;ROW($A466)) &lt;&gt; ""),ROW($A$1:INDIRECT("$A$"&amp;ROW($A466)))), 1))), "",
ROUNDDOWN((ROUNDDOWN((((2*VLOOKUP($AA466, 'EV and Base'!$A$1:$N$671, 13, FALSE))+$AX$2+ROUNDDOWN($AG466/4, 0))*$AB466)/100, 0)+5), 0))</f>
        <v/>
      </c>
      <c r="AT466" s="24" t="str" cm="1">
        <f t="array" aca="1" ref="AT466" ca="1">IF(NOT(ISNUMBER(INDEX($A:$A, LOOKUP(2, 1 / ($A$1:INDIRECT("$A$"&amp;ROW($A466)) &lt;&gt; ""),ROW($A$1:INDIRECT("$A$"&amp;ROW($A466)))), 1))), "",
ROUNDDOWN((ROUNDDOWN((((2*VLOOKUP($AA466, 'EV and Base'!$A$1:$N$671, 14, FALSE))+31+ROUNDDOWN($AH466/4, 0))*$AB466)/100, 0)+5), 0))</f>
        <v/>
      </c>
      <c r="AU466" s="28">
        <v>255</v>
      </c>
      <c r="AY466" t="str" cm="1">
        <f t="array" aca="1" ref="AY466" ca="1">IF(NOT(ISNUMBER(INDEX($A:$A,LOOKUP(2,1/($A$1:INDIRECT("$A$"&amp;ROW($A466))&lt;&gt;""),ROW($A$1:INDIRECT("$A$"&amp;ROW($A466)))),1))),"",
INDEX($AY:$AY,LOOKUP(2,1/($AY$1:INDIRECT("$AY$"&amp;ROW($AY466)-1)&lt;&gt;""),ROW($AY$1:INDIRECT("$AY$"&amp;ROW($AY466)-1))),1)+$BL466)</f>
        <v/>
      </c>
      <c r="AZ466" s="3" t="str" cm="1">
        <f t="array" aca="1" ref="AZ466" ca="1">IF(NOT(ISNUMBER(INDEX($A:$A, LOOKUP(2, 1 / ($A$1:INDIRECT("$A$"&amp;ROW($A466)) &lt;&gt; ""),ROW($A$1:INDIRECT("$A$"&amp;ROW($A466)))), 1))), "",
VLOOKUP(INDIRECT("$G$"&amp;LOOKUP(2, 1 / ($AY$1:INDIRECT("$AY$"&amp;ROW($AY466)-1) &lt;&gt; ""),ROW($AY$1:INDIRECT("$AY$"&amp;ROW($AY466)-1)))),'EV and Base'!A389:N1059,2,FALSE))</f>
        <v/>
      </c>
      <c r="BA466" s="3" t="str" cm="1">
        <f t="array" aca="1" ref="BA466" ca="1">IF(NOT(ISNUMBER(INDEX($A:$A, LOOKUP(2, 1 / ($A$1:INDIRECT("$A$"&amp;ROW($A466)) &lt;&gt; ""),ROW($A$1:INDIRECT("$A$"&amp;ROW($A466)))), 1))), "",
INDIRECT("$I$"&amp;LOOKUP(2, 1 / ($AY$1:INDIRECT("$AY$"&amp;ROW($AY466)-1) &lt;&gt; ""),ROW($AY$1:INDIRECT("$AY$"&amp;ROW($AY466)-1)))))</f>
        <v/>
      </c>
      <c r="BB466" s="1" t="str" cm="1">
        <f t="array" aca="1" ref="BB466" ca="1">IF(NOT(ISNUMBER(INDEX($A:$A, LOOKUP(2, 1 / ($A$1:INDIRECT("$A$"&amp;ROW($A466)) &lt;&gt; ""),ROW($A$1:INDIRECT("$A$"&amp;ROW($A466)))), 1))), "",
INDIRECT("$AB$"&amp;LOOKUP(2, 1 / ($AY$1:INDIRECT("$AY$"&amp;ROW($AY466)-1) &lt;&gt; ""),ROW($AY$1:INDIRECT("$AY$"&amp;ROW($AY466)-1)))))</f>
        <v/>
      </c>
      <c r="BC466" s="3" t="str" cm="1">
        <f t="array" aca="1" ref="BC466" ca="1">IF(NOT(ISNUMBER(INDEX($A:$A,LOOKUP(2,1/($A$1:INDIRECT("$A$"&amp;ROW($A466))&lt;&gt;""),ROW($A$1:INDIRECT("$A$"&amp;ROW($A466)))),1))),"",
$BA466+$BA466+10)</f>
        <v/>
      </c>
      <c r="BD466" s="3" t="str" cm="1">
        <f t="array" aca="1" ref="BD466" ca="1">IF(NOT(ISNUMBER(INDEX($A:$A,LOOKUP(2,1/($A$1:INDIRECT("$A$"&amp;ROW($A466))&lt;&gt;""),ROW($A$1:INDIRECT("$A$"&amp;ROW($A466)))),1))),"",
$BA466+$BB466+10)</f>
        <v/>
      </c>
      <c r="BE466" s="3" t="str" cm="1">
        <f t="array" aca="1" ref="BE466" ca="1">IF(NOT(ISNUMBER(INDEX($A:$A,LOOKUP(2,1/($A$1:INDIRECT("$A$"&amp;ROW($A466))&lt;&gt;""),ROW($A$1:INDIRECT("$A$"&amp;ROW($A466)))),1))),"",
$BC466*$BC466)</f>
        <v/>
      </c>
      <c r="BF466" s="3" t="str" cm="1">
        <f t="array" aca="1" ref="BF466" ca="1">IF(NOT(ISNUMBER(INDEX($A:$A,LOOKUP(2,1/($A$1:INDIRECT("$A$"&amp;ROW($A466))&lt;&gt;""),ROW($A$1:INDIRECT("$A$"&amp;ROW($A466)))),1))),"",
$BD466*$BD466)</f>
        <v/>
      </c>
      <c r="BG466" s="3" t="str" cm="1">
        <f t="array" aca="1" ref="BG466" ca="1">IF(NOT(ISNUMBER(INDEX($A:$A,LOOKUP(2,1/($A$1:INDIRECT("$A$"&amp;ROW($A466))&lt;&gt;""),ROW($A$1:INDIRECT("$A$"&amp;ROW($A466)))),1))),"",
_xlfn.FLOOR.MATH(1.5*_xlfn.FLOOR.MATH($AZ466*BA466/5)))</f>
        <v/>
      </c>
      <c r="BH466" s="3" t="str" cm="1">
        <f t="array" aca="1" ref="BH466" ca="1">IF(NOT(ISNUMBER(INDEX($A:$A, LOOKUP(2, 1 / ($A$1:INDIRECT("$A$"&amp;ROW($A466)) &lt;&gt; ""),ROW($A$1:INDIRECT("$A$"&amp;ROW($A466)))), 1))), "",
_xlfn.FLOOR.MATH($BG466/IF(OR(INDIRECT("$C$"&amp;LOOKUP(2, 1 / ($AY$1:INDIRECT("$AY$"&amp;ROW($AY466)-1) &lt;&gt; ""),ROW($AY$1:INDIRECT("$AY$"&amp;ROW($AY466)-1))))="Multi",
INDIRECT("$C$"&amp;LOOKUP(2, 1 / ($AY$1:INDIRECT("$AY$"&amp;ROW($AY466)-1) &lt;&gt; ""),ROW($AY$1:INDIRECT("$AY$"&amp;ROW($AY466)-1))))="Double"),2,1)))</f>
        <v/>
      </c>
      <c r="BI466" s="3" t="str" cm="1">
        <f t="array" aca="1" ref="BI466" ca="1">IF(NOT(ISNUMBER(INDEX($A:$A,LOOKUP(2,1/($A$1:INDIRECT("$A$"&amp;ROW($A466))&lt;&gt;""),ROW($A$1:INDIRECT("$A$"&amp;ROW($A466)))),1))),"",
VLOOKUP($BC466,GameFreakSQRT!$A$1:$B$200,2,FALSE))</f>
        <v/>
      </c>
      <c r="BJ466" s="3" t="str" cm="1">
        <f t="array" aca="1" ref="BJ466" ca="1">IF(NOT(ISNUMBER(INDEX($A:$A,LOOKUP(2,1/($A$1:INDIRECT("$A$"&amp;ROW($A466))&lt;&gt;""),ROW($A$1:INDIRECT("$A$"&amp;ROW($A466)))),1))),"",
VLOOKUP($BD466,GameFreakSQRT!$A$1:$B$200,2,FALSE))</f>
        <v/>
      </c>
      <c r="BK466" s="3" t="str" cm="1">
        <f t="array" aca="1" ref="BK466" ca="1">IF(NOT(ISNUMBER(INDEX($A:$A,LOOKUP(2,1/($A$1:INDIRECT("$A$"&amp;ROW($A466))&lt;&gt;""),ROW($A$1:INDIRECT("$A$"&amp;ROW($A466)))),1))),"",
_xlfn.FLOOR.MATH((($BI466*$BE466)*$BH466)/($BJ466*$BF466))+1)</f>
        <v/>
      </c>
      <c r="BL466" s="3" t="str" cm="1">
        <f t="array" aca="1" ref="BL466" ca="1">IF(NOT(ISNUMBER(INDEX($A:$A,LOOKUP(2,1/($A$1:INDIRECT("$A$"&amp;ROW($A466))&lt;&gt;""),ROW($A$1:INDIRECT("$A$"&amp;ROW($A466)))),1))),"",
_xlfn.FLOOR.MATH($BK466*IF(NOT(INDIRECT("$Z$"&amp;LOOKUP(2, 1 / ($AY$1:INDIRECT("$AY$"&amp;ROW($AY466)-1) &lt;&gt; ""),ROW($AY$1:INDIRECT("$AY$"&amp;ROW($AY466)-1))))=""),1.5,1)))</f>
        <v/>
      </c>
      <c r="BM466" s="3" t="str" cm="1">
        <f t="array" aca="1" ref="BM466" ca="1">IF(NOT(ISNUMBER(INDEX($A:$A, LOOKUP(2, 1 / ($A$1:INDIRECT("$A$"&amp;ROW($A466)) &lt;&gt; ""),ROW($A$1:INDIRECT("$A$"&amp;ROW($A466)))), 1))), "",
INDIRECT("$Y$"&amp;LOOKUP(2, 1 / ($AY$1:INDIRECT("$AY$"&amp;ROW($AY466)-1) &lt;&gt; ""),ROW($AY$1:INDIRECT("$AY$"&amp;ROW($AY466)-1)))))</f>
        <v/>
      </c>
      <c r="BN466" s="3" t="str">
        <f t="shared" ca="1" si="38"/>
        <v/>
      </c>
    </row>
    <row r="467" spans="1:66" x14ac:dyDescent="0.45">
      <c r="A467" s="73"/>
      <c r="B467" s="73"/>
      <c r="C467" s="73"/>
      <c r="D467" s="73"/>
      <c r="E467" s="73"/>
      <c r="F467" s="57">
        <v>2</v>
      </c>
      <c r="G467" s="58" t="s">
        <v>716</v>
      </c>
      <c r="H467" s="58" t="s">
        <v>50</v>
      </c>
      <c r="I467" s="58">
        <v>43</v>
      </c>
      <c r="J467" s="58" t="s">
        <v>111</v>
      </c>
      <c r="K467" s="58" t="s">
        <v>717</v>
      </c>
      <c r="L467" s="58" t="s">
        <v>53</v>
      </c>
      <c r="M467" s="58" t="s">
        <v>718</v>
      </c>
      <c r="N467" s="58" t="s">
        <v>719</v>
      </c>
      <c r="O467" s="58" t="s">
        <v>434</v>
      </c>
      <c r="P467" s="58" t="s">
        <v>763</v>
      </c>
      <c r="Q467" s="58">
        <v>12</v>
      </c>
      <c r="R467" s="58">
        <f>_xlfn.FLOOR.MATH((((2*VLOOKUP(G467, 'EV and Base'!$A$1:$N$671, 9, FALSE))+$Q467)*$I467)/100)+$I467+10</f>
        <v>96</v>
      </c>
      <c r="S467" s="58">
        <f>_xlfn.FLOOR.MATH((_xlfn.FLOOR.MATH((((2*VLOOKUP($G467, 'EV and Base'!$A$1:$N$671, 10, FALSE))+$Q467)*$I467)/100)+5)*
IF(OR($J467="Lonely", $J467="Brave", $J467="Adamant", $J467="Naughty"), 1.1,
IF(OR($J467="Bold", $J467="Timid", $J467="Modest", $J467="Calm"), 0.9, 1)))</f>
        <v>91</v>
      </c>
      <c r="T467" s="58">
        <f>_xlfn.FLOOR.MATH((_xlfn.FLOOR.MATH((((2*VLOOKUP($G467, 'EV and Base'!$A$1:$N$671, 11, FALSE))+$Q467)*$I467)/100)+5)*
IF(OR($J467="Bold", $J467="Relaxed", $J467="Impish", $J467="Lax"), 1.1,
IF(OR($J467="Lonely", $J467="Hasty", $J467="Mild", $J467="Gentle"), 0.9, 1)))</f>
        <v>53</v>
      </c>
      <c r="U467" s="58">
        <f>_xlfn.FLOOR.MATH((_xlfn.FLOOR.MATH((((2*VLOOKUP($G467, 'EV and Base'!$A$1:$N$671, 12, FALSE))+$Q467)*$I467)/100)+5)*
IF(OR($J467="Modest", $J467="Mild", $J467="Quiet", $J467="Rash"), 1.1,
IF(OR($J467="Adamant", $J467="Impish", $J467="Jolly", $J467="Careful"), 0.9, 1)))</f>
        <v>57</v>
      </c>
      <c r="V467" s="58">
        <f>_xlfn.FLOOR.MATH((_xlfn.FLOOR.MATH((((2*VLOOKUP($G467, 'EV and Base'!$A$1:$N$671, 13, FALSE))+$Q467)*$I467)/100)+5)*
IF(OR($J467="Calm", $J467="Gentle", $J467="Sassy", $J467="Careful"), 1.1,
IF(OR($J467="Naughty", $J467="Lax", $J467="Naive", $J467="Rash"), 0.9, 1)))</f>
        <v>53</v>
      </c>
      <c r="W467" s="60">
        <f>_xlfn.FLOOR.MATH((_xlfn.FLOOR.MATH((((2*VLOOKUP($G467, 'EV and Base'!$A$1:$N$671, 14, FALSE))+$Q467)*$I467)/100)+5)*
IF(OR($J467="Timid", $J467="Hasty", $J467="Jolly", $J467="Naive"), 1.1,
IF(OR($J467="Brave", $J467="Relaxed", $J467="Quiet", $J467="Sassy"), 0.9, 1)))</f>
        <v>59</v>
      </c>
      <c r="X467" s="71"/>
      <c r="Z467" s="1">
        <v>1</v>
      </c>
      <c r="AA467" s="23" t="str" cm="1">
        <f t="array" aca="1" ref="AA467" ca="1">IF(NOT(ISNUMBER(INDEX($A:$A,LOOKUP(2,1/($A$1:INDIRECT("$A$"&amp;ROW($A467))&lt;&gt;""),ROW($A$1:INDIRECT("$A$"&amp;ROW($A467)))),1))),"",
IF(NOT(ISNUMBER($A467)),$AA466,
IF($AB467&lt;16,"Lillipup",
IF($AB467&lt;32,"Herdier",
"Stoutland"))))</f>
        <v/>
      </c>
      <c r="AB467" s="25" t="str" cm="1">
        <f t="array" aca="1" ref="AB467" ca="1">IF(NOT(ISNUMBER(INDEX($A:$A, LOOKUP(2, 1 / ($A$1:INDIRECT("$A$"&amp;ROW($A467)) &lt;&gt; ""),ROW($A$1:INDIRECT("$A$"&amp;ROW($A467)))), 1))), "",
VLOOKUP($AY467,'Medium-Slow'!$A$1:$B$101,2,TRUE))</f>
        <v/>
      </c>
      <c r="AC467" s="23" t="str" cm="1">
        <f t="array" aca="1" ref="AC467" ca="1">IF(NOT(ISNUMBER(INDEX($A:$A, LOOKUP(2, 1 / ($A$1:INDIRECT("$A$"&amp;ROW($A467)) &lt;&gt; ""),ROW($A$1:INDIRECT("$A$"&amp;ROW($A467)))), 1))), "",
INDEX($AC:$AC, LOOKUP(2, 1 / ($AC$1:INDIRECT("$AC$"&amp;ROW($AC467)-1) &lt;&gt; ""),ROW($AC$1:INDIRECT("$AC$"&amp;ROW($AC467)-1))), 1)+
IF(INDEX($AC:$AC, LOOKUP(2, 1 / ($AC$1:INDIRECT("$AC$"&amp;ROW($AC467)-1) &lt;&gt; ""),ROW($AC$1:INDIRECT("$AC$"&amp;ROW($AC467)-1))), 1)+
INDEX($AD:$AD, LOOKUP(2, 1 / ($AD$1:INDIRECT("$AD$"&amp;ROW($AD467)-1) &lt;&gt; ""),ROW($AD$1:INDIRECT("$AD$"&amp;ROW($AD467)-1))), 1)+
INDEX($AE:$AE, LOOKUP(2, 1 / ($AE$1:INDIRECT("$AE$"&amp;ROW($AE467)-1) &lt;&gt; ""),ROW($AE$1:INDIRECT("$AE$"&amp;ROW($AD467)-1))), 1)+
INDEX($AE:$AF, LOOKUP(2, 1 / ($AF$1:INDIRECT("$AF$"&amp;ROW($AF467)-1) &lt;&gt; ""),ROW($AF$1:INDIRECT("$AF$"&amp;ROW($AD467)-1))), 1)+
INDEX($AG:$AG, LOOKUP(2, 1 / ($AG$1:INDIRECT("$AG$"&amp;ROW($AG467)-1) &lt;&gt; ""),ROW($AG$1:INDIRECT("$AG$"&amp;ROW($AD467)-1))), 1)+
INDEX($AH:$AH, LOOKUP(2, 1 / ($AH$1:INDIRECT("$AH$"&amp;ROW($AH467)-1) &lt;&gt; ""),ROW($AH$1:INDIRECT("$AH$"&amp;ROW($AD467)-1))), 1)&gt;=510,0,
IF(INDEX($AC:$AC, LOOKUP(2, 1 / ($AC$1:INDIRECT("$AC$"&amp;ROW($AC467)-1) &lt;&gt; ""),ROW($AC$1:INDIRECT("$AC$"&amp;ROW($AC467)-1))), 1)&gt;=255,0,
VLOOKUP(INDIRECT("$G$"&amp;LOOKUP(2, 1 / ($AC$1:INDIRECT("$AC$"&amp;ROW($AC467)-1) &lt;&gt; ""),ROW($AC$1:INDIRECT("$AC$"&amp;ROW($AC467)-1)))), 'EV and Base'!$A$1:$N$671, 3, FALSE))))</f>
        <v/>
      </c>
      <c r="AD467" s="2" t="str" cm="1">
        <f t="array" aca="1" ref="AD467" ca="1">IF(NOT(ISNUMBER(INDEX($A:$A, LOOKUP(2, 1 / ($A$1:INDIRECT("$A$"&amp;ROW($A467)) &lt;&gt; ""),ROW($A$1:INDIRECT("$A$"&amp;ROW($A467)))), 1))), "",
INDEX($AD:$AD, LOOKUP(2, 1 / ($AD$1:INDIRECT("$AD$"&amp;ROW($AD467)-1) &lt;&gt; ""),ROW($AD$1:INDIRECT("$AD$"&amp;ROW($AD467)-1))), 1)+
IF(INDEX($AC:$AC, LOOKUP(2, 1 / ($AC$1:INDIRECT("$AC$"&amp;ROW($AC467)-1) &lt;&gt; ""),ROW($AC$1:INDIRECT("$AC$"&amp;ROW($AC467)-1))), 1)+
INDEX($AD:$AD, LOOKUP(2, 1 / ($AD$1:INDIRECT("$AD$"&amp;ROW($AD467)-1) &lt;&gt; ""),ROW($AD$1:INDIRECT("$AD$"&amp;ROW($AD467)-1))), 1)+
INDEX($AE:$AE, LOOKUP(2, 1 / ($AE$1:INDIRECT("$AE$"&amp;ROW($AE467)-1) &lt;&gt; ""),ROW($AE$1:INDIRECT("$AE$"&amp;ROW($AD467)-1))), 1)+
INDEX($AE:$AF, LOOKUP(2, 1 / ($AF$1:INDIRECT("$AF$"&amp;ROW($AF467)-1) &lt;&gt; ""),ROW($AF$1:INDIRECT("$AF$"&amp;ROW($AD467)-1))), 1)+
INDEX($AG:$AG, LOOKUP(2, 1 / ($AG$1:INDIRECT("$AG$"&amp;ROW($AG467)-1) &lt;&gt; ""),ROW($AG$1:INDIRECT("$AG$"&amp;ROW($AD467)-1))), 1)+
INDEX($AH:$AH, LOOKUP(2, 1 / ($AH$1:INDIRECT("$AH$"&amp;ROW($AH467)-1) &lt;&gt; ""),ROW($AH$1:INDIRECT("$AH$"&amp;ROW($AD467)-1))), 1)&gt;=510,0,
IF(INDEX($AD:$AD, LOOKUP(2, 1 / ($AD$1:INDIRECT("$AD$"&amp;ROW($AD467)-1) &lt;&gt; ""),ROW($AD$1:INDIRECT("$AD$"&amp;ROW($AD467)-1))), 1)&gt;=255,0,
VLOOKUP(INDIRECT("$G$"&amp;LOOKUP(2, 1 / ($AD$1:INDIRECT("$AD$"&amp;ROW($AD467)-1) &lt;&gt; ""),ROW($AD$1:INDIRECT("$AD$"&amp;ROW($AD467)-1)))), 'EV and Base'!$A$1:$N$671, 4, FALSE))))</f>
        <v/>
      </c>
      <c r="AE467" s="2" t="str" cm="1">
        <f t="array" aca="1" ref="AE467" ca="1">IF(NOT(ISNUMBER(INDEX($A:$A,LOOKUP(2,1/($A$1:INDIRECT("$A$"&amp;ROW($A467))&lt;&gt;""),ROW($A$1:INDIRECT("$A$"&amp;ROW($A467)))),1))),"",
INDEX($AE:$AE,LOOKUP(2,1/($AE$1:INDIRECT("$AE$"&amp;ROW($AE467)-1)&lt;&gt;""),ROW($AE$1:INDIRECT("$AE$"&amp;ROW($AE467)-1))),1)+
IF(INDEX($AC:$AC,LOOKUP(2,1/($AC$1:INDIRECT("$AC$"&amp;ROW($AC467)-1)&lt;&gt;""),ROW($AC$1:INDIRECT("$AC$"&amp;ROW($AC467)-1))),1)+
INDEX($AD:$AD,LOOKUP(2,1/($AD$1:INDIRECT("$AD$"&amp;ROW($AD467)-1)&lt;&gt;""),ROW($AD$1:INDIRECT("$AD$"&amp;ROW($AD467)-1))),1)+
INDEX($AE:$AE,LOOKUP(2,1/($AE$1:INDIRECT("$AE$"&amp;ROW($AE467)-1)&lt;&gt;""),ROW($AE$1:INDIRECT("$AE$"&amp;ROW($AD467)-1))),1)+
INDEX($AE:$AF,LOOKUP(2,1/($AF$1:INDIRECT("$AF$"&amp;ROW($AF467)-1)&lt;&gt;""),ROW($AF$1:INDIRECT("$AF$"&amp;ROW($AD467)-1))),1)+
INDEX($AG:$AG,LOOKUP(2,1/($AG$1:INDIRECT("$AG$"&amp;ROW($AG467)-1)&lt;&gt;""),ROW($AG$1:INDIRECT("$AG$"&amp;ROW($AD467)-1))),1)+
INDEX($AH:$AH,LOOKUP(2,1/($AH$1:INDIRECT("$AH$"&amp;ROW($AH467)-1)&lt;&gt;""),ROW($AH$1:INDIRECT("$AH$"&amp;ROW($AD467)-1))),1)&gt;=510,0,
IF(INDEX($AE:$AE,LOOKUP(2,1/($AE$1:INDIRECT("$AE$"&amp;ROW($AE467)-1)&lt;&gt;""),ROW($AE$1:INDIRECT("$AE$"&amp;ROW($AE467)-1))),1)&gt;=255,0,
VLOOKUP(INDIRECT("$G$"&amp;LOOKUP(2,1/($AE$1:INDIRECT("$AE$"&amp;ROW($AE467)-1)&lt;&gt;""),ROW($AE$1:INDIRECT("$AE$"&amp;ROW($AE467)-1)))),'EV and Base'!$A$1:$N$671,5,FALSE))))</f>
        <v/>
      </c>
      <c r="AF467" s="2" t="str" cm="1">
        <f t="array" aca="1" ref="AF467" ca="1">IF(NOT(ISNUMBER(INDEX($A:$A, LOOKUP(2, 1 / ($A$1:INDIRECT("$A$"&amp;ROW($A467)) &lt;&gt; ""),ROW($A$1:INDIRECT("$A$"&amp;ROW($A467)))), 1))), "",
INDEX($AF:$AF, LOOKUP(2, 1 / ($AF$1:INDIRECT("$AF$"&amp;ROW($AF467)-1) &lt;&gt; ""),ROW($AF$1:INDIRECT("$AF$"&amp;ROW($AF467)-1))), 1)+
IF(INDEX($AC:$AC, LOOKUP(2, 1 / ($AC$1:INDIRECT("$AC$"&amp;ROW($AC467)-1) &lt;&gt; ""),ROW($AC$1:INDIRECT("$AC$"&amp;ROW($AC467)-1))), 1)+
INDEX($AD:$AD, LOOKUP(2, 1 / ($AD$1:INDIRECT("$AD$"&amp;ROW($AD467)-1) &lt;&gt; ""),ROW($AD$1:INDIRECT("$AD$"&amp;ROW($AD467)-1))), 1)+
INDEX($AE:$AE, LOOKUP(2, 1 / ($AE$1:INDIRECT("$AE$"&amp;ROW($AE467)-1) &lt;&gt; ""),ROW($AE$1:INDIRECT("$AE$"&amp;ROW($AD467)-1))), 1)+
INDEX($AE:$AF, LOOKUP(2, 1 / ($AF$1:INDIRECT("$AF$"&amp;ROW($AF467)-1) &lt;&gt; ""),ROW($AF$1:INDIRECT("$AF$"&amp;ROW($AD467)-1))), 1)+
INDEX($AG:$AG, LOOKUP(2, 1 / ($AG$1:INDIRECT("$AG$"&amp;ROW($AG467)-1) &lt;&gt; ""),ROW($AG$1:INDIRECT("$AG$"&amp;ROW($AD467)-1))), 1)+
INDEX($AH:$AH, LOOKUP(2, 1 / ($AH$1:INDIRECT("$AH$"&amp;ROW($AH467)-1) &lt;&gt; ""),ROW($AH$1:INDIRECT("$AH$"&amp;ROW($AD467)-1))), 1)&gt;=510,0,
IF(INDEX($AF:$AF, LOOKUP(2, 1 / ($AF$1:INDIRECT("$AF$"&amp;ROW($AF467)-1) &lt;&gt; ""),ROW($AF$1:INDIRECT("$AF$"&amp;ROW($AF467)-1))), 1)&gt;=255,0,
VLOOKUP(INDIRECT("$G$"&amp;LOOKUP(2, 1 / ($AF$1:INDIRECT("$AF$"&amp;ROW($AF467)-1) &lt;&gt; ""),ROW($AF$1:INDIRECT("$AF$"&amp;ROW($AF467)-1)))), 'EV and Base'!$A$1:$N$671, 6, FALSE))))</f>
        <v/>
      </c>
      <c r="AG467" s="2" t="str" cm="1">
        <f t="array" aca="1" ref="AG467" ca="1">IF(NOT(ISNUMBER(INDEX($A:$A, LOOKUP(2, 1 / ($A$1:INDIRECT("$A$"&amp;ROW($A467)) &lt;&gt; ""),ROW($A$1:INDIRECT("$A$"&amp;ROW($A467)))), 1))), "",
INDEX($AG:$AG, LOOKUP(2, 1 / ($AG$1:INDIRECT("$AG$"&amp;ROW($AG467)-1) &lt;&gt; ""),ROW($AG$1:INDIRECT("$AG$"&amp;ROW($AG467)-1))), 1)+
IF(INDEX($AC:$AC, LOOKUP(2, 1 / ($AC$1:INDIRECT("$AC$"&amp;ROW($AC467)-1) &lt;&gt; ""),ROW($AC$1:INDIRECT("$AC$"&amp;ROW($AC467)-1))), 1)+
INDEX($AD:$AD, LOOKUP(2, 1 / ($AD$1:INDIRECT("$AD$"&amp;ROW($AD467)-1) &lt;&gt; ""),ROW($AD$1:INDIRECT("$AD$"&amp;ROW($AD467)-1))), 1)+
INDEX($AE:$AE, LOOKUP(2, 1 / ($AE$1:INDIRECT("$AE$"&amp;ROW($AE467)-1) &lt;&gt; ""),ROW($AE$1:INDIRECT("$AE$"&amp;ROW($AD467)-1))), 1)+
INDEX($AE:$AF, LOOKUP(2, 1 / ($AF$1:INDIRECT("$AF$"&amp;ROW($AF467)-1) &lt;&gt; ""),ROW($AF$1:INDIRECT("$AF$"&amp;ROW($AD467)-1))), 1)+
INDEX($AG:$AG, LOOKUP(2, 1 / ($AG$1:INDIRECT("$AG$"&amp;ROW($AG467)-1) &lt;&gt; ""),ROW($AG$1:INDIRECT("$AG$"&amp;ROW($AD467)-1))), 1)+
INDEX($AH:$AH, LOOKUP(2, 1 / ($AH$1:INDIRECT("$AH$"&amp;ROW($AH467)-1) &lt;&gt; ""),ROW($AH$1:INDIRECT("$AH$"&amp;ROW($AD467)-1))), 1)&gt;=510,0,
IF(INDEX($AG:$AG, LOOKUP(2, 1 / ($AG$1:INDIRECT("$AG$"&amp;ROW($AG467)-1) &lt;&gt; ""),ROW($AG$1:INDIRECT("$AG$"&amp;ROW($AG467)-1))), 1)&gt;=255,0,
VLOOKUP(INDIRECT("$G$"&amp;LOOKUP(2, 1 / ($AG$1:INDIRECT("$AG$"&amp;ROW($AG467)-1) &lt;&gt; ""),ROW($AG$1:INDIRECT("$AG$"&amp;ROW($AG467)-1)))), 'EV and Base'!$A$1:$N$671, 7, FALSE))))</f>
        <v/>
      </c>
      <c r="AH467" s="24" t="str" cm="1">
        <f t="array" aca="1" ref="AH467" ca="1">IF(NOT(ISNUMBER(INDEX($A:$A,LOOKUP(2,1/($A$1:INDIRECT("$A$"&amp;ROW($A467))&lt;&gt;""),ROW($A$1:INDIRECT("$A$"&amp;ROW($A467)))),1))),"",
INDEX($AH:$AH,LOOKUP(2,1/($AH$1:INDIRECT("$AH$"&amp;ROW($AH467)-1)&lt;&gt;""),ROW($AH$1:INDIRECT("$AH$"&amp;ROW($AH467)-1))),1)+
IF(INDEX($AC:$AC,LOOKUP(2,1/($AC$1:INDIRECT("$AC$"&amp;ROW($AC467)-1)&lt;&gt;""),ROW($AC$1:INDIRECT("$AC$"&amp;ROW($AC467)-1))),1)+
INDEX($AD:$AD,LOOKUP(2,1/($AD$1:INDIRECT("$AD$"&amp;ROW($AD467)-1)&lt;&gt;""),ROW($AD$1:INDIRECT("$AD$"&amp;ROW($AD467)-1))),1)+
INDEX($AE:$AE,LOOKUP(2,1/($AE$1:INDIRECT("$AE$"&amp;ROW($AE467)-1)&lt;&gt;""),ROW($AE$1:INDIRECT("$AE$"&amp;ROW($AD467)-1))),1)+
INDEX($AE:$AF,LOOKUP(2,1/($AF$1:INDIRECT("$AF$"&amp;ROW($AF467)-1)&lt;&gt;""),ROW($AF$1:INDIRECT("$AF$"&amp;ROW($AD467)-1))),1)+
INDEX($AG:$AG,LOOKUP(2,1/($AG$1:INDIRECT("$AG$"&amp;ROW($AG467)-1)&lt;&gt;""),ROW($AG$1:INDIRECT("$AG$"&amp;ROW($AD467)-1))),1)+
INDEX($AH:$AH,LOOKUP(2,1/($AH$1:INDIRECT("$AH$"&amp;ROW($AH467)-1)&lt;&gt;""),ROW($AH$1:INDIRECT("$AH$"&amp;ROW($AD467)-1))),1)&gt;=510,0,
IF(INDEX($AH:$AH,LOOKUP(2,1/($AH$1:INDIRECT("$AH$"&amp;ROW($AH467)-1)&lt;&gt;""),ROW($AH$1:INDIRECT("$AH$"&amp;ROW($AH467)-1))),1)&gt;=255,0,
VLOOKUP(INDIRECT("$G$"&amp;LOOKUP(2,1/($AH$1:INDIRECT("$AH$"&amp;ROW($AH467)-1)&lt;&gt;""),ROW($AH$1:INDIRECT("$AH$"&amp;ROW($AH467)-1)))),'EV and Base'!$A$1:$N$671,8,FALSE))))</f>
        <v/>
      </c>
      <c r="AI467" s="29" t="str" cm="1">
        <f t="array" aca="1" ref="AI467" ca="1">IF(NOT(ISNUMBER(INDEX($A:$A,LOOKUP(2,1/($A$1:INDIRECT("$A$"&amp;ROW($A467))&lt;&gt;""),ROW($A$1:INDIRECT("$A$"&amp;ROW($A467)))),1))),"",
ROUNDDOWN((((2*VLOOKUP($AA467,'EV and Base'!$A$1:$N$671,9,FALSE))+31+ROUNDDOWN($AC467/4,0))*$AB467)/100,0)+$AB467+10)</f>
        <v/>
      </c>
      <c r="AJ467" s="21" t="str" cm="1">
        <f t="array" aca="1" ref="AJ467" ca="1">IF(NOT(ISNUMBER(INDEX($A:$A, LOOKUP(2, 1 / ($A$1:INDIRECT("$A$"&amp;ROW($A467)) &lt;&gt; ""),ROW($A$1:INDIRECT("$A$"&amp;ROW($A467)))), 1))), "",
ROUNDDOWN((ROUNDDOWN((((2*VLOOKUP($AA467, 'EV and Base'!$A$1:$N$671, 10, FALSE))+31+ROUNDDOWN($AD467/4, 0))*$AB467)/100, 0)+5)*1.1, 0))</f>
        <v/>
      </c>
      <c r="AK467" s="21" t="str" cm="1">
        <f t="array" aca="1" ref="AK467" ca="1">IF(NOT(ISNUMBER(INDEX($A:$A, LOOKUP(2, 1 / ($A$1:INDIRECT("$A$"&amp;ROW($A467)) &lt;&gt; ""),ROW($A$1:INDIRECT("$A$"&amp;ROW($A467)))), 1))), "",
ROUNDDOWN((ROUNDDOWN((((2*VLOOKUP($AA467, 'EV and Base'!$A$1:$N$671, 11, FALSE))+30+ROUNDDOWN($AE467/4, 0))*$AB467)/100, 0)+5), 0)
&amp;"-"&amp;
ROUNDDOWN((ROUNDDOWN((((2*VLOOKUP($AA467, 'EV and Base'!$A$1:$N$671, 11, FALSE))+31+ROUNDDOWN($AE467/4, 0))*$AB467)/100, 0)+5), 0))</f>
        <v/>
      </c>
      <c r="AL467" s="21" t="str" cm="1">
        <f t="array" aca="1" ref="AL467" ca="1">IF(NOT(ISNUMBER(INDEX($A:$A, LOOKUP(2, 1 / ($A$1:INDIRECT("$A$"&amp;ROW($A467)) &lt;&gt; ""),ROW($A$1:INDIRECT("$A$"&amp;ROW($A467)))), 1))), "",
ROUNDDOWN((ROUNDDOWN((((2*VLOOKUP($AA467, 'EV and Base'!$A$1:$N$671, 12, FALSE))+0+ROUNDDOWN($AF467/4, 0))*$AB467)/100, 0)+5)*0.9, 0)
&amp;"-"&amp;
ROUNDDOWN((ROUNDDOWN((((2*VLOOKUP($AA467, 'EV and Base'!$A$1:$N$671, 12, FALSE))+31+ROUNDDOWN($AF467/4, 0))*$AB467)/100, 0)+5)*0.9, 0))</f>
        <v/>
      </c>
      <c r="AM467" s="21" t="str" cm="1">
        <f t="array" aca="1" ref="AM467" ca="1">IF(NOT(ISNUMBER(INDEX($A:$A, LOOKUP(2, 1 / ($A$1:INDIRECT("$A$"&amp;ROW($A467)) &lt;&gt; ""),ROW($A$1:INDIRECT("$A$"&amp;ROW($A467)))), 1))), "",
ROUNDDOWN((ROUNDDOWN((((2*VLOOKUP($AA467, 'EV and Base'!$A$1:$N$671, 13, FALSE))+30+ROUNDDOWN($AG467/4, 0))*$AB467)/100, 0)+5), 0)
&amp;"-"&amp;
ROUNDDOWN((ROUNDDOWN((((2*VLOOKUP($AA467, 'EV and Base'!$A$1:$N$671, 13, FALSE))+31+ROUNDDOWN($AG467/4, 0))*$AB467)/100, 0)+5), 0))</f>
        <v/>
      </c>
      <c r="AN467" s="25" t="str" cm="1">
        <f t="array" aca="1" ref="AN467" ca="1">IF(NOT(ISNUMBER(INDEX($A:$A, LOOKUP(2, 1 / ($A$1:INDIRECT("$A$"&amp;ROW($A467)) &lt;&gt; ""),ROW($A$1:INDIRECT("$A$"&amp;ROW($A467)))), 1))), "",
ROUNDDOWN((ROUNDDOWN((((2*VLOOKUP($AA467, 'EV and Base'!$A$1:$N$671, 14, FALSE))+31+ROUNDDOWN($AH467/4, 0))*$AB467)/100, 0)+5), 0))</f>
        <v/>
      </c>
      <c r="AO467" s="23" t="str" cm="1">
        <f t="array" aca="1" ref="AO467" ca="1">IF(NOT(ISNUMBER(INDEX($A:$A, LOOKUP(2, 1 / ($A$1:INDIRECT("$A$"&amp;ROW($A467)) &lt;&gt; ""),ROW($A$1:INDIRECT("$A$"&amp;ROW($A467)))), 1))), "",
ROUNDDOWN((((2*VLOOKUP($AA467, 'EV and Base'!$A$1:$N$671, 9, FALSE))+31+ROUNDDOWN($AC467/4, 0))*$AB467)/100, 0)+$AB467+10)</f>
        <v/>
      </c>
      <c r="AP467" s="2" t="str" cm="1">
        <f t="array" aca="1" ref="AP467" ca="1">IF(NOT(ISNUMBER(INDEX($A:$A, LOOKUP(2, 1 / ($A$1:INDIRECT("$A$"&amp;ROW($A467)) &lt;&gt; ""),ROW($A$1:INDIRECT("$A$"&amp;ROW($A467)))), 1))), "",
ROUNDDOWN((ROUNDDOWN((((2*VLOOKUP($AA467, 'EV and Base'!$A$1:$N$671, 10, FALSE))+31+ROUNDDOWN($AD467/4, 0))*$AB467)/100, 0)+5)*1.1, 0))</f>
        <v/>
      </c>
      <c r="AQ467" s="2" t="str" cm="1">
        <f t="array" aca="1" ref="AQ467" ca="1">IF(NOT(ISNUMBER(INDEX($A:$A, LOOKUP(2, 1 / ($A$1:INDIRECT("$A$"&amp;ROW($A467)) &lt;&gt; ""),ROW($A$1:INDIRECT("$A$"&amp;ROW($A467)))), 1))), "",
ROUNDDOWN((ROUNDDOWN((((2*VLOOKUP($AA467, 'EV and Base'!$A$1:$N$671, 11, FALSE))+$AV$2+ROUNDDOWN($AE467/4, 0))*$AB467)/100, 0)+5), 0))</f>
        <v/>
      </c>
      <c r="AR467" s="22" t="str" cm="1">
        <f t="array" aca="1" ref="AR467" ca="1">IF(NOT(ISNUMBER(INDEX($A:$A, LOOKUP(2, 1 / ($A$1:INDIRECT("$A$"&amp;ROW($A467)) &lt;&gt; ""),ROW($A$1:INDIRECT("$A$"&amp;ROW($A467)))), 1))), "",
ROUNDDOWN((ROUNDDOWN((((2*VLOOKUP($AA467, 'EV and Base'!$A$1:$N$671, 12, FALSE))+$AW$2+ROUNDDOWN($AF467/4, 0))*$AB467)/100, 0)+5)*0.9, 0))</f>
        <v/>
      </c>
      <c r="AS467" s="2" t="str" cm="1">
        <f t="array" aca="1" ref="AS467" ca="1">IF(NOT(ISNUMBER(INDEX($A:$A, LOOKUP(2, 1 / ($A$1:INDIRECT("$A$"&amp;ROW($A467)) &lt;&gt; ""),ROW($A$1:INDIRECT("$A$"&amp;ROW($A467)))), 1))), "",
ROUNDDOWN((ROUNDDOWN((((2*VLOOKUP($AA467, 'EV and Base'!$A$1:$N$671, 13, FALSE))+$AX$2+ROUNDDOWN($AG467/4, 0))*$AB467)/100, 0)+5), 0))</f>
        <v/>
      </c>
      <c r="AT467" s="24" t="str" cm="1">
        <f t="array" aca="1" ref="AT467" ca="1">IF(NOT(ISNUMBER(INDEX($A:$A, LOOKUP(2, 1 / ($A$1:INDIRECT("$A$"&amp;ROW($A467)) &lt;&gt; ""),ROW($A$1:INDIRECT("$A$"&amp;ROW($A467)))), 1))), "",
ROUNDDOWN((ROUNDDOWN((((2*VLOOKUP($AA467, 'EV and Base'!$A$1:$N$671, 14, FALSE))+31+ROUNDDOWN($AH467/4, 0))*$AB467)/100, 0)+5), 0))</f>
        <v/>
      </c>
      <c r="AU467" s="28">
        <v>255</v>
      </c>
      <c r="AY467" t="str" cm="1">
        <f t="array" aca="1" ref="AY467" ca="1">IF(NOT(ISNUMBER(INDEX($A:$A,LOOKUP(2,1/($A$1:INDIRECT("$A$"&amp;ROW($A467))&lt;&gt;""),ROW($A$1:INDIRECT("$A$"&amp;ROW($A467)))),1))),"",
INDEX($AY:$AY,LOOKUP(2,1/($AY$1:INDIRECT("$AY$"&amp;ROW($AY467)-1)&lt;&gt;""),ROW($AY$1:INDIRECT("$AY$"&amp;ROW($AY467)-1))),1)+$BL467)</f>
        <v/>
      </c>
      <c r="AZ467" s="3" t="str" cm="1">
        <f t="array" aca="1" ref="AZ467" ca="1">IF(NOT(ISNUMBER(INDEX($A:$A, LOOKUP(2, 1 / ($A$1:INDIRECT("$A$"&amp;ROW($A467)) &lt;&gt; ""),ROW($A$1:INDIRECT("$A$"&amp;ROW($A467)))), 1))), "",
VLOOKUP(INDIRECT("$G$"&amp;LOOKUP(2, 1 / ($AY$1:INDIRECT("$AY$"&amp;ROW($AY467)-1) &lt;&gt; ""),ROW($AY$1:INDIRECT("$AY$"&amp;ROW($AY467)-1)))),'EV and Base'!A390:N1060,2,FALSE))</f>
        <v/>
      </c>
      <c r="BA467" s="3" t="str" cm="1">
        <f t="array" aca="1" ref="BA467" ca="1">IF(NOT(ISNUMBER(INDEX($A:$A, LOOKUP(2, 1 / ($A$1:INDIRECT("$A$"&amp;ROW($A467)) &lt;&gt; ""),ROW($A$1:INDIRECT("$A$"&amp;ROW($A467)))), 1))), "",
INDIRECT("$I$"&amp;LOOKUP(2, 1 / ($AY$1:INDIRECT("$AY$"&amp;ROW($AY467)-1) &lt;&gt; ""),ROW($AY$1:INDIRECT("$AY$"&amp;ROW($AY467)-1)))))</f>
        <v/>
      </c>
      <c r="BB467" s="1" t="str" cm="1">
        <f t="array" aca="1" ref="BB467" ca="1">IF(NOT(ISNUMBER(INDEX($A:$A, LOOKUP(2, 1 / ($A$1:INDIRECT("$A$"&amp;ROW($A467)) &lt;&gt; ""),ROW($A$1:INDIRECT("$A$"&amp;ROW($A467)))), 1))), "",
INDIRECT("$AB$"&amp;LOOKUP(2, 1 / ($AY$1:INDIRECT("$AY$"&amp;ROW($AY467)-1) &lt;&gt; ""),ROW($AY$1:INDIRECT("$AY$"&amp;ROW($AY467)-1)))))</f>
        <v/>
      </c>
      <c r="BC467" s="3" t="str" cm="1">
        <f t="array" aca="1" ref="BC467" ca="1">IF(NOT(ISNUMBER(INDEX($A:$A,LOOKUP(2,1/($A$1:INDIRECT("$A$"&amp;ROW($A467))&lt;&gt;""),ROW($A$1:INDIRECT("$A$"&amp;ROW($A467)))),1))),"",
$BA467+$BA467+10)</f>
        <v/>
      </c>
      <c r="BD467" s="3" t="str" cm="1">
        <f t="array" aca="1" ref="BD467" ca="1">IF(NOT(ISNUMBER(INDEX($A:$A,LOOKUP(2,1/($A$1:INDIRECT("$A$"&amp;ROW($A467))&lt;&gt;""),ROW($A$1:INDIRECT("$A$"&amp;ROW($A467)))),1))),"",
$BA467+$BB467+10)</f>
        <v/>
      </c>
      <c r="BE467" s="3" t="str" cm="1">
        <f t="array" aca="1" ref="BE467" ca="1">IF(NOT(ISNUMBER(INDEX($A:$A,LOOKUP(2,1/($A$1:INDIRECT("$A$"&amp;ROW($A467))&lt;&gt;""),ROW($A$1:INDIRECT("$A$"&amp;ROW($A467)))),1))),"",
$BC467*$BC467)</f>
        <v/>
      </c>
      <c r="BF467" s="3" t="str" cm="1">
        <f t="array" aca="1" ref="BF467" ca="1">IF(NOT(ISNUMBER(INDEX($A:$A,LOOKUP(2,1/($A$1:INDIRECT("$A$"&amp;ROW($A467))&lt;&gt;""),ROW($A$1:INDIRECT("$A$"&amp;ROW($A467)))),1))),"",
$BD467*$BD467)</f>
        <v/>
      </c>
      <c r="BG467" s="3" t="str" cm="1">
        <f t="array" aca="1" ref="BG467" ca="1">IF(NOT(ISNUMBER(INDEX($A:$A,LOOKUP(2,1/($A$1:INDIRECT("$A$"&amp;ROW($A467))&lt;&gt;""),ROW($A$1:INDIRECT("$A$"&amp;ROW($A467)))),1))),"",
_xlfn.FLOOR.MATH(1.5*_xlfn.FLOOR.MATH($AZ467*BA467/5)))</f>
        <v/>
      </c>
      <c r="BH467" s="3" t="str" cm="1">
        <f t="array" aca="1" ref="BH467" ca="1">IF(NOT(ISNUMBER(INDEX($A:$A, LOOKUP(2, 1 / ($A$1:INDIRECT("$A$"&amp;ROW($A467)) &lt;&gt; ""),ROW($A$1:INDIRECT("$A$"&amp;ROW($A467)))), 1))), "",
_xlfn.FLOOR.MATH($BG467/IF(OR(INDIRECT("$C$"&amp;LOOKUP(2, 1 / ($AY$1:INDIRECT("$AY$"&amp;ROW($AY467)-1) &lt;&gt; ""),ROW($AY$1:INDIRECT("$AY$"&amp;ROW($AY467)-1))))="Multi",
INDIRECT("$C$"&amp;LOOKUP(2, 1 / ($AY$1:INDIRECT("$AY$"&amp;ROW($AY467)-1) &lt;&gt; ""),ROW($AY$1:INDIRECT("$AY$"&amp;ROW($AY467)-1))))="Double"),2,1)))</f>
        <v/>
      </c>
      <c r="BI467" s="3" t="str" cm="1">
        <f t="array" aca="1" ref="BI467" ca="1">IF(NOT(ISNUMBER(INDEX($A:$A,LOOKUP(2,1/($A$1:INDIRECT("$A$"&amp;ROW($A467))&lt;&gt;""),ROW($A$1:INDIRECT("$A$"&amp;ROW($A467)))),1))),"",
VLOOKUP($BC467,GameFreakSQRT!$A$1:$B$200,2,FALSE))</f>
        <v/>
      </c>
      <c r="BJ467" s="3" t="str" cm="1">
        <f t="array" aca="1" ref="BJ467" ca="1">IF(NOT(ISNUMBER(INDEX($A:$A,LOOKUP(2,1/($A$1:INDIRECT("$A$"&amp;ROW($A467))&lt;&gt;""),ROW($A$1:INDIRECT("$A$"&amp;ROW($A467)))),1))),"",
VLOOKUP($BD467,GameFreakSQRT!$A$1:$B$200,2,FALSE))</f>
        <v/>
      </c>
      <c r="BK467" s="3" t="str" cm="1">
        <f t="array" aca="1" ref="BK467" ca="1">IF(NOT(ISNUMBER(INDEX($A:$A,LOOKUP(2,1/($A$1:INDIRECT("$A$"&amp;ROW($A467))&lt;&gt;""),ROW($A$1:INDIRECT("$A$"&amp;ROW($A467)))),1))),"",
_xlfn.FLOOR.MATH((($BI467*$BE467)*$BH467)/($BJ467*$BF467))+1)</f>
        <v/>
      </c>
      <c r="BL467" s="3" t="str" cm="1">
        <f t="array" aca="1" ref="BL467" ca="1">IF(NOT(ISNUMBER(INDEX($A:$A,LOOKUP(2,1/($A$1:INDIRECT("$A$"&amp;ROW($A467))&lt;&gt;""),ROW($A$1:INDIRECT("$A$"&amp;ROW($A467)))),1))),"",
_xlfn.FLOOR.MATH($BK467*IF(NOT(INDIRECT("$Z$"&amp;LOOKUP(2, 1 / ($AY$1:INDIRECT("$AY$"&amp;ROW($AY467)-1) &lt;&gt; ""),ROW($AY$1:INDIRECT("$AY$"&amp;ROW($AY467)-1))))=""),1.5,1)))</f>
        <v/>
      </c>
      <c r="BM467" s="3" t="str" cm="1">
        <f t="array" aca="1" ref="BM467" ca="1">IF(NOT(ISNUMBER(INDEX($A:$A, LOOKUP(2, 1 / ($A$1:INDIRECT("$A$"&amp;ROW($A467)) &lt;&gt; ""),ROW($A$1:INDIRECT("$A$"&amp;ROW($A467)))), 1))), "",
INDIRECT("$Y$"&amp;LOOKUP(2, 1 / ($AY$1:INDIRECT("$AY$"&amp;ROW($AY467)-1) &lt;&gt; ""),ROW($AY$1:INDIRECT("$AY$"&amp;ROW($AY467)-1)))))</f>
        <v/>
      </c>
      <c r="BN467" s="3" t="str">
        <f t="shared" ca="1" si="38"/>
        <v/>
      </c>
    </row>
    <row r="468" spans="1:66" x14ac:dyDescent="0.45">
      <c r="A468" s="70"/>
      <c r="B468" s="70"/>
      <c r="C468" s="70"/>
      <c r="D468" s="70"/>
      <c r="E468" s="70"/>
      <c r="F468" s="57">
        <v>3</v>
      </c>
      <c r="G468" s="58" t="s">
        <v>764</v>
      </c>
      <c r="H468" s="58" t="s">
        <v>50</v>
      </c>
      <c r="I468" s="58">
        <v>43</v>
      </c>
      <c r="J468" s="58" t="s">
        <v>78</v>
      </c>
      <c r="K468" s="58" t="s">
        <v>307</v>
      </c>
      <c r="L468" s="58" t="s">
        <v>53</v>
      </c>
      <c r="M468" s="58" t="s">
        <v>594</v>
      </c>
      <c r="N468" s="58" t="s">
        <v>423</v>
      </c>
      <c r="O468" s="58" t="s">
        <v>557</v>
      </c>
      <c r="P468" s="58" t="s">
        <v>528</v>
      </c>
      <c r="Q468" s="58">
        <v>12</v>
      </c>
      <c r="R468" s="58">
        <f>_xlfn.FLOOR.MATH((((2*VLOOKUP(G468, 'EV and Base'!$A$1:$N$671, 9, FALSE))+$Q468)*$I468)/100)+$I468+10</f>
        <v>148</v>
      </c>
      <c r="S468" s="58">
        <f>_xlfn.FLOOR.MATH((_xlfn.FLOOR.MATH((((2*VLOOKUP($G468, 'EV and Base'!$A$1:$N$671, 10, FALSE))+$Q468)*$I468)/100)+5)*
IF(OR($J468="Lonely", $J468="Brave", $J468="Adamant", $J468="Naughty"), 1.1,
IF(OR($J468="Bold", $J468="Timid", $J468="Modest", $J468="Calm"), 0.9, 1)))</f>
        <v>130</v>
      </c>
      <c r="T468" s="58">
        <f>_xlfn.FLOOR.MATH((_xlfn.FLOOR.MATH((((2*VLOOKUP($G468, 'EV and Base'!$A$1:$N$671, 11, FALSE))+$Q468)*$I468)/100)+5)*
IF(OR($J468="Bold", $J468="Relaxed", $J468="Impish", $J468="Lax"), 1.1,
IF(OR($J468="Lonely", $J468="Hasty", $J468="Mild", $J468="Gentle"), 0.9, 1)))</f>
        <v>91</v>
      </c>
      <c r="U468" s="58">
        <f>_xlfn.FLOOR.MATH((_xlfn.FLOOR.MATH((((2*VLOOKUP($G468, 'EV and Base'!$A$1:$N$671, 12, FALSE))+$Q468)*$I468)/100)+5)*
IF(OR($J468="Modest", $J468="Mild", $J468="Quiet", $J468="Rash"), 1.1,
IF(OR($J468="Adamant", $J468="Impish", $J468="Jolly", $J468="Careful"), 0.9, 1)))</f>
        <v>57</v>
      </c>
      <c r="V468" s="58">
        <f>_xlfn.FLOOR.MATH((_xlfn.FLOOR.MATH((((2*VLOOKUP($G468, 'EV and Base'!$A$1:$N$671, 13, FALSE))+$Q468)*$I468)/100)+5)*
IF(OR($J468="Calm", $J468="Gentle", $J468="Sassy", $J468="Careful"), 1.1,
IF(OR($J468="Naughty", $J468="Lax", $J468="Naive", $J468="Rash"), 0.9, 1)))</f>
        <v>66</v>
      </c>
      <c r="W468" s="60">
        <f>_xlfn.FLOOR.MATH((_xlfn.FLOOR.MATH((((2*VLOOKUP($G468, 'EV and Base'!$A$1:$N$671, 14, FALSE))+$Q468)*$I468)/100)+5)*
IF(OR($J468="Timid", $J468="Hasty", $J468="Jolly", $J468="Naive"), 1.1,
IF(OR($J468="Brave", $J468="Relaxed", $J468="Quiet", $J468="Sassy"), 0.9, 1)))</f>
        <v>48</v>
      </c>
      <c r="X468" s="71"/>
      <c r="Z468" s="1">
        <v>1</v>
      </c>
      <c r="AA468" s="23" t="str" cm="1">
        <f t="array" aca="1" ref="AA468" ca="1">IF(NOT(ISNUMBER(INDEX($A:$A,LOOKUP(2,1/($A$1:INDIRECT("$A$"&amp;ROW($A468))&lt;&gt;""),ROW($A$1:INDIRECT("$A$"&amp;ROW($A468)))),1))),"",
IF(NOT(ISNUMBER($A468)),$AA467,
IF($AB468&lt;16,"Lillipup",
IF($AB468&lt;32,"Herdier",
"Stoutland"))))</f>
        <v/>
      </c>
      <c r="AB468" s="25" t="str" cm="1">
        <f t="array" aca="1" ref="AB468" ca="1">IF(NOT(ISNUMBER(INDEX($A:$A, LOOKUP(2, 1 / ($A$1:INDIRECT("$A$"&amp;ROW($A468)) &lt;&gt; ""),ROW($A$1:INDIRECT("$A$"&amp;ROW($A468)))), 1))), "",
VLOOKUP($AY468,'Medium-Slow'!$A$1:$B$101,2,TRUE))</f>
        <v/>
      </c>
      <c r="AC468" s="23" t="str" cm="1">
        <f t="array" aca="1" ref="AC468" ca="1">IF(NOT(ISNUMBER(INDEX($A:$A, LOOKUP(2, 1 / ($A$1:INDIRECT("$A$"&amp;ROW($A468)) &lt;&gt; ""),ROW($A$1:INDIRECT("$A$"&amp;ROW($A468)))), 1))), "",
INDEX($AC:$AC, LOOKUP(2, 1 / ($AC$1:INDIRECT("$AC$"&amp;ROW($AC468)-1) &lt;&gt; ""),ROW($AC$1:INDIRECT("$AC$"&amp;ROW($AC468)-1))), 1)+
IF(INDEX($AC:$AC, LOOKUP(2, 1 / ($AC$1:INDIRECT("$AC$"&amp;ROW($AC468)-1) &lt;&gt; ""),ROW($AC$1:INDIRECT("$AC$"&amp;ROW($AC468)-1))), 1)+
INDEX($AD:$AD, LOOKUP(2, 1 / ($AD$1:INDIRECT("$AD$"&amp;ROW($AD468)-1) &lt;&gt; ""),ROW($AD$1:INDIRECT("$AD$"&amp;ROW($AD468)-1))), 1)+
INDEX($AE:$AE, LOOKUP(2, 1 / ($AE$1:INDIRECT("$AE$"&amp;ROW($AE468)-1) &lt;&gt; ""),ROW($AE$1:INDIRECT("$AE$"&amp;ROW($AD468)-1))), 1)+
INDEX($AE:$AF, LOOKUP(2, 1 / ($AF$1:INDIRECT("$AF$"&amp;ROW($AF468)-1) &lt;&gt; ""),ROW($AF$1:INDIRECT("$AF$"&amp;ROW($AD468)-1))), 1)+
INDEX($AG:$AG, LOOKUP(2, 1 / ($AG$1:INDIRECT("$AG$"&amp;ROW($AG468)-1) &lt;&gt; ""),ROW($AG$1:INDIRECT("$AG$"&amp;ROW($AD468)-1))), 1)+
INDEX($AH:$AH, LOOKUP(2, 1 / ($AH$1:INDIRECT("$AH$"&amp;ROW($AH468)-1) &lt;&gt; ""),ROW($AH$1:INDIRECT("$AH$"&amp;ROW($AD468)-1))), 1)&gt;=510,0,
IF(INDEX($AC:$AC, LOOKUP(2, 1 / ($AC$1:INDIRECT("$AC$"&amp;ROW($AC468)-1) &lt;&gt; ""),ROW($AC$1:INDIRECT("$AC$"&amp;ROW($AC468)-1))), 1)&gt;=255,0,
VLOOKUP(INDIRECT("$G$"&amp;LOOKUP(2, 1 / ($AC$1:INDIRECT("$AC$"&amp;ROW($AC468)-1) &lt;&gt; ""),ROW($AC$1:INDIRECT("$AC$"&amp;ROW($AC468)-1)))), 'EV and Base'!$A$1:$N$671, 3, FALSE))))</f>
        <v/>
      </c>
      <c r="AD468" s="2" t="str" cm="1">
        <f t="array" aca="1" ref="AD468" ca="1">IF(NOT(ISNUMBER(INDEX($A:$A, LOOKUP(2, 1 / ($A$1:INDIRECT("$A$"&amp;ROW($A468)) &lt;&gt; ""),ROW($A$1:INDIRECT("$A$"&amp;ROW($A468)))), 1))), "",
INDEX($AD:$AD, LOOKUP(2, 1 / ($AD$1:INDIRECT("$AD$"&amp;ROW($AD468)-1) &lt;&gt; ""),ROW($AD$1:INDIRECT("$AD$"&amp;ROW($AD468)-1))), 1)+
IF(INDEX($AC:$AC, LOOKUP(2, 1 / ($AC$1:INDIRECT("$AC$"&amp;ROW($AC468)-1) &lt;&gt; ""),ROW($AC$1:INDIRECT("$AC$"&amp;ROW($AC468)-1))), 1)+
INDEX($AD:$AD, LOOKUP(2, 1 / ($AD$1:INDIRECT("$AD$"&amp;ROW($AD468)-1) &lt;&gt; ""),ROW($AD$1:INDIRECT("$AD$"&amp;ROW($AD468)-1))), 1)+
INDEX($AE:$AE, LOOKUP(2, 1 / ($AE$1:INDIRECT("$AE$"&amp;ROW($AE468)-1) &lt;&gt; ""),ROW($AE$1:INDIRECT("$AE$"&amp;ROW($AD468)-1))), 1)+
INDEX($AE:$AF, LOOKUP(2, 1 / ($AF$1:INDIRECT("$AF$"&amp;ROW($AF468)-1) &lt;&gt; ""),ROW($AF$1:INDIRECT("$AF$"&amp;ROW($AD468)-1))), 1)+
INDEX($AG:$AG, LOOKUP(2, 1 / ($AG$1:INDIRECT("$AG$"&amp;ROW($AG468)-1) &lt;&gt; ""),ROW($AG$1:INDIRECT("$AG$"&amp;ROW($AD468)-1))), 1)+
INDEX($AH:$AH, LOOKUP(2, 1 / ($AH$1:INDIRECT("$AH$"&amp;ROW($AH468)-1) &lt;&gt; ""),ROW($AH$1:INDIRECT("$AH$"&amp;ROW($AD468)-1))), 1)&gt;=510,0,
IF(INDEX($AD:$AD, LOOKUP(2, 1 / ($AD$1:INDIRECT("$AD$"&amp;ROW($AD468)-1) &lt;&gt; ""),ROW($AD$1:INDIRECT("$AD$"&amp;ROW($AD468)-1))), 1)&gt;=255,0,
VLOOKUP(INDIRECT("$G$"&amp;LOOKUP(2, 1 / ($AD$1:INDIRECT("$AD$"&amp;ROW($AD468)-1) &lt;&gt; ""),ROW($AD$1:INDIRECT("$AD$"&amp;ROW($AD468)-1)))), 'EV and Base'!$A$1:$N$671, 4, FALSE))))</f>
        <v/>
      </c>
      <c r="AE468" s="2" t="str" cm="1">
        <f t="array" aca="1" ref="AE468" ca="1">IF(NOT(ISNUMBER(INDEX($A:$A,LOOKUP(2,1/($A$1:INDIRECT("$A$"&amp;ROW($A468))&lt;&gt;""),ROW($A$1:INDIRECT("$A$"&amp;ROW($A468)))),1))),"",
INDEX($AE:$AE,LOOKUP(2,1/($AE$1:INDIRECT("$AE$"&amp;ROW($AE468)-1)&lt;&gt;""),ROW($AE$1:INDIRECT("$AE$"&amp;ROW($AE468)-1))),1)+
IF(INDEX($AC:$AC,LOOKUP(2,1/($AC$1:INDIRECT("$AC$"&amp;ROW($AC468)-1)&lt;&gt;""),ROW($AC$1:INDIRECT("$AC$"&amp;ROW($AC468)-1))),1)+
INDEX($AD:$AD,LOOKUP(2,1/($AD$1:INDIRECT("$AD$"&amp;ROW($AD468)-1)&lt;&gt;""),ROW($AD$1:INDIRECT("$AD$"&amp;ROW($AD468)-1))),1)+
INDEX($AE:$AE,LOOKUP(2,1/($AE$1:INDIRECT("$AE$"&amp;ROW($AE468)-1)&lt;&gt;""),ROW($AE$1:INDIRECT("$AE$"&amp;ROW($AD468)-1))),1)+
INDEX($AE:$AF,LOOKUP(2,1/($AF$1:INDIRECT("$AF$"&amp;ROW($AF468)-1)&lt;&gt;""),ROW($AF$1:INDIRECT("$AF$"&amp;ROW($AD468)-1))),1)+
INDEX($AG:$AG,LOOKUP(2,1/($AG$1:INDIRECT("$AG$"&amp;ROW($AG468)-1)&lt;&gt;""),ROW($AG$1:INDIRECT("$AG$"&amp;ROW($AD468)-1))),1)+
INDEX($AH:$AH,LOOKUP(2,1/($AH$1:INDIRECT("$AH$"&amp;ROW($AH468)-1)&lt;&gt;""),ROW($AH$1:INDIRECT("$AH$"&amp;ROW($AD468)-1))),1)&gt;=510,0,
IF(INDEX($AE:$AE,LOOKUP(2,1/($AE$1:INDIRECT("$AE$"&amp;ROW($AE468)-1)&lt;&gt;""),ROW($AE$1:INDIRECT("$AE$"&amp;ROW($AE468)-1))),1)&gt;=255,0,
VLOOKUP(INDIRECT("$G$"&amp;LOOKUP(2,1/($AE$1:INDIRECT("$AE$"&amp;ROW($AE468)-1)&lt;&gt;""),ROW($AE$1:INDIRECT("$AE$"&amp;ROW($AE468)-1)))),'EV and Base'!$A$1:$N$671,5,FALSE))))</f>
        <v/>
      </c>
      <c r="AF468" s="2" t="str" cm="1">
        <f t="array" aca="1" ref="AF468" ca="1">IF(NOT(ISNUMBER(INDEX($A:$A, LOOKUP(2, 1 / ($A$1:INDIRECT("$A$"&amp;ROW($A468)) &lt;&gt; ""),ROW($A$1:INDIRECT("$A$"&amp;ROW($A468)))), 1))), "",
INDEX($AF:$AF, LOOKUP(2, 1 / ($AF$1:INDIRECT("$AF$"&amp;ROW($AF468)-1) &lt;&gt; ""),ROW($AF$1:INDIRECT("$AF$"&amp;ROW($AF468)-1))), 1)+
IF(INDEX($AC:$AC, LOOKUP(2, 1 / ($AC$1:INDIRECT("$AC$"&amp;ROW($AC468)-1) &lt;&gt; ""),ROW($AC$1:INDIRECT("$AC$"&amp;ROW($AC468)-1))), 1)+
INDEX($AD:$AD, LOOKUP(2, 1 / ($AD$1:INDIRECT("$AD$"&amp;ROW($AD468)-1) &lt;&gt; ""),ROW($AD$1:INDIRECT("$AD$"&amp;ROW($AD468)-1))), 1)+
INDEX($AE:$AE, LOOKUP(2, 1 / ($AE$1:INDIRECT("$AE$"&amp;ROW($AE468)-1) &lt;&gt; ""),ROW($AE$1:INDIRECT("$AE$"&amp;ROW($AD468)-1))), 1)+
INDEX($AE:$AF, LOOKUP(2, 1 / ($AF$1:INDIRECT("$AF$"&amp;ROW($AF468)-1) &lt;&gt; ""),ROW($AF$1:INDIRECT("$AF$"&amp;ROW($AD468)-1))), 1)+
INDEX($AG:$AG, LOOKUP(2, 1 / ($AG$1:INDIRECT("$AG$"&amp;ROW($AG468)-1) &lt;&gt; ""),ROW($AG$1:INDIRECT("$AG$"&amp;ROW($AD468)-1))), 1)+
INDEX($AH:$AH, LOOKUP(2, 1 / ($AH$1:INDIRECT("$AH$"&amp;ROW($AH468)-1) &lt;&gt; ""),ROW($AH$1:INDIRECT("$AH$"&amp;ROW($AD468)-1))), 1)&gt;=510,0,
IF(INDEX($AF:$AF, LOOKUP(2, 1 / ($AF$1:INDIRECT("$AF$"&amp;ROW($AF468)-1) &lt;&gt; ""),ROW($AF$1:INDIRECT("$AF$"&amp;ROW($AF468)-1))), 1)&gt;=255,0,
VLOOKUP(INDIRECT("$G$"&amp;LOOKUP(2, 1 / ($AF$1:INDIRECT("$AF$"&amp;ROW($AF468)-1) &lt;&gt; ""),ROW($AF$1:INDIRECT("$AF$"&amp;ROW($AF468)-1)))), 'EV and Base'!$A$1:$N$671, 6, FALSE))))</f>
        <v/>
      </c>
      <c r="AG468" s="2" t="str" cm="1">
        <f t="array" aca="1" ref="AG468" ca="1">IF(NOT(ISNUMBER(INDEX($A:$A, LOOKUP(2, 1 / ($A$1:INDIRECT("$A$"&amp;ROW($A468)) &lt;&gt; ""),ROW($A$1:INDIRECT("$A$"&amp;ROW($A468)))), 1))), "",
INDEX($AG:$AG, LOOKUP(2, 1 / ($AG$1:INDIRECT("$AG$"&amp;ROW($AG468)-1) &lt;&gt; ""),ROW($AG$1:INDIRECT("$AG$"&amp;ROW($AG468)-1))), 1)+
IF(INDEX($AC:$AC, LOOKUP(2, 1 / ($AC$1:INDIRECT("$AC$"&amp;ROW($AC468)-1) &lt;&gt; ""),ROW($AC$1:INDIRECT("$AC$"&amp;ROW($AC468)-1))), 1)+
INDEX($AD:$AD, LOOKUP(2, 1 / ($AD$1:INDIRECT("$AD$"&amp;ROW($AD468)-1) &lt;&gt; ""),ROW($AD$1:INDIRECT("$AD$"&amp;ROW($AD468)-1))), 1)+
INDEX($AE:$AE, LOOKUP(2, 1 / ($AE$1:INDIRECT("$AE$"&amp;ROW($AE468)-1) &lt;&gt; ""),ROW($AE$1:INDIRECT("$AE$"&amp;ROW($AD468)-1))), 1)+
INDEX($AE:$AF, LOOKUP(2, 1 / ($AF$1:INDIRECT("$AF$"&amp;ROW($AF468)-1) &lt;&gt; ""),ROW($AF$1:INDIRECT("$AF$"&amp;ROW($AD468)-1))), 1)+
INDEX($AG:$AG, LOOKUP(2, 1 / ($AG$1:INDIRECT("$AG$"&amp;ROW($AG468)-1) &lt;&gt; ""),ROW($AG$1:INDIRECT("$AG$"&amp;ROW($AD468)-1))), 1)+
INDEX($AH:$AH, LOOKUP(2, 1 / ($AH$1:INDIRECT("$AH$"&amp;ROW($AH468)-1) &lt;&gt; ""),ROW($AH$1:INDIRECT("$AH$"&amp;ROW($AD468)-1))), 1)&gt;=510,0,
IF(INDEX($AG:$AG, LOOKUP(2, 1 / ($AG$1:INDIRECT("$AG$"&amp;ROW($AG468)-1) &lt;&gt; ""),ROW($AG$1:INDIRECT("$AG$"&amp;ROW($AG468)-1))), 1)&gt;=255,0,
VLOOKUP(INDIRECT("$G$"&amp;LOOKUP(2, 1 / ($AG$1:INDIRECT("$AG$"&amp;ROW($AG468)-1) &lt;&gt; ""),ROW($AG$1:INDIRECT("$AG$"&amp;ROW($AG468)-1)))), 'EV and Base'!$A$1:$N$671, 7, FALSE))))</f>
        <v/>
      </c>
      <c r="AH468" s="24" t="str" cm="1">
        <f t="array" aca="1" ref="AH468" ca="1">IF(NOT(ISNUMBER(INDEX($A:$A,LOOKUP(2,1/($A$1:INDIRECT("$A$"&amp;ROW($A468))&lt;&gt;""),ROW($A$1:INDIRECT("$A$"&amp;ROW($A468)))),1))),"",
INDEX($AH:$AH,LOOKUP(2,1/($AH$1:INDIRECT("$AH$"&amp;ROW($AH468)-1)&lt;&gt;""),ROW($AH$1:INDIRECT("$AH$"&amp;ROW($AH468)-1))),1)+
IF(INDEX($AC:$AC,LOOKUP(2,1/($AC$1:INDIRECT("$AC$"&amp;ROW($AC468)-1)&lt;&gt;""),ROW($AC$1:INDIRECT("$AC$"&amp;ROW($AC468)-1))),1)+
INDEX($AD:$AD,LOOKUP(2,1/($AD$1:INDIRECT("$AD$"&amp;ROW($AD468)-1)&lt;&gt;""),ROW($AD$1:INDIRECT("$AD$"&amp;ROW($AD468)-1))),1)+
INDEX($AE:$AE,LOOKUP(2,1/($AE$1:INDIRECT("$AE$"&amp;ROW($AE468)-1)&lt;&gt;""),ROW($AE$1:INDIRECT("$AE$"&amp;ROW($AD468)-1))),1)+
INDEX($AE:$AF,LOOKUP(2,1/($AF$1:INDIRECT("$AF$"&amp;ROW($AF468)-1)&lt;&gt;""),ROW($AF$1:INDIRECT("$AF$"&amp;ROW($AD468)-1))),1)+
INDEX($AG:$AG,LOOKUP(2,1/($AG$1:INDIRECT("$AG$"&amp;ROW($AG468)-1)&lt;&gt;""),ROW($AG$1:INDIRECT("$AG$"&amp;ROW($AD468)-1))),1)+
INDEX($AH:$AH,LOOKUP(2,1/($AH$1:INDIRECT("$AH$"&amp;ROW($AH468)-1)&lt;&gt;""),ROW($AH$1:INDIRECT("$AH$"&amp;ROW($AD468)-1))),1)&gt;=510,0,
IF(INDEX($AH:$AH,LOOKUP(2,1/($AH$1:INDIRECT("$AH$"&amp;ROW($AH468)-1)&lt;&gt;""),ROW($AH$1:INDIRECT("$AH$"&amp;ROW($AH468)-1))),1)&gt;=255,0,
VLOOKUP(INDIRECT("$G$"&amp;LOOKUP(2,1/($AH$1:INDIRECT("$AH$"&amp;ROW($AH468)-1)&lt;&gt;""),ROW($AH$1:INDIRECT("$AH$"&amp;ROW($AH468)-1)))),'EV and Base'!$A$1:$N$671,8,FALSE))))</f>
        <v/>
      </c>
      <c r="AI468" s="29" t="str" cm="1">
        <f t="array" aca="1" ref="AI468" ca="1">IF(NOT(ISNUMBER(INDEX($A:$A,LOOKUP(2,1/($A$1:INDIRECT("$A$"&amp;ROW($A468))&lt;&gt;""),ROW($A$1:INDIRECT("$A$"&amp;ROW($A468)))),1))),"",
ROUNDDOWN((((2*VLOOKUP($AA468,'EV and Base'!$A$1:$N$671,9,FALSE))+31+ROUNDDOWN($AC468/4,0))*$AB468)/100,0)+$AB468+10)</f>
        <v/>
      </c>
      <c r="AJ468" s="21" t="str" cm="1">
        <f t="array" aca="1" ref="AJ468" ca="1">IF(NOT(ISNUMBER(INDEX($A:$A, LOOKUP(2, 1 / ($A$1:INDIRECT("$A$"&amp;ROW($A468)) &lt;&gt; ""),ROW($A$1:INDIRECT("$A$"&amp;ROW($A468)))), 1))), "",
ROUNDDOWN((ROUNDDOWN((((2*VLOOKUP($AA468, 'EV and Base'!$A$1:$N$671, 10, FALSE))+31+ROUNDDOWN($AD468/4, 0))*$AB468)/100, 0)+5)*1.1, 0))</f>
        <v/>
      </c>
      <c r="AK468" s="21" t="str" cm="1">
        <f t="array" aca="1" ref="AK468" ca="1">IF(NOT(ISNUMBER(INDEX($A:$A, LOOKUP(2, 1 / ($A$1:INDIRECT("$A$"&amp;ROW($A468)) &lt;&gt; ""),ROW($A$1:INDIRECT("$A$"&amp;ROW($A468)))), 1))), "",
ROUNDDOWN((ROUNDDOWN((((2*VLOOKUP($AA468, 'EV and Base'!$A$1:$N$671, 11, FALSE))+30+ROUNDDOWN($AE468/4, 0))*$AB468)/100, 0)+5), 0)
&amp;"-"&amp;
ROUNDDOWN((ROUNDDOWN((((2*VLOOKUP($AA468, 'EV and Base'!$A$1:$N$671, 11, FALSE))+31+ROUNDDOWN($AE468/4, 0))*$AB468)/100, 0)+5), 0))</f>
        <v/>
      </c>
      <c r="AL468" s="21" t="str" cm="1">
        <f t="array" aca="1" ref="AL468" ca="1">IF(NOT(ISNUMBER(INDEX($A:$A, LOOKUP(2, 1 / ($A$1:INDIRECT("$A$"&amp;ROW($A468)) &lt;&gt; ""),ROW($A$1:INDIRECT("$A$"&amp;ROW($A468)))), 1))), "",
ROUNDDOWN((ROUNDDOWN((((2*VLOOKUP($AA468, 'EV and Base'!$A$1:$N$671, 12, FALSE))+0+ROUNDDOWN($AF468/4, 0))*$AB468)/100, 0)+5)*0.9, 0)
&amp;"-"&amp;
ROUNDDOWN((ROUNDDOWN((((2*VLOOKUP($AA468, 'EV and Base'!$A$1:$N$671, 12, FALSE))+31+ROUNDDOWN($AF468/4, 0))*$AB468)/100, 0)+5)*0.9, 0))</f>
        <v/>
      </c>
      <c r="AM468" s="21" t="str" cm="1">
        <f t="array" aca="1" ref="AM468" ca="1">IF(NOT(ISNUMBER(INDEX($A:$A, LOOKUP(2, 1 / ($A$1:INDIRECT("$A$"&amp;ROW($A468)) &lt;&gt; ""),ROW($A$1:INDIRECT("$A$"&amp;ROW($A468)))), 1))), "",
ROUNDDOWN((ROUNDDOWN((((2*VLOOKUP($AA468, 'EV and Base'!$A$1:$N$671, 13, FALSE))+30+ROUNDDOWN($AG468/4, 0))*$AB468)/100, 0)+5), 0)
&amp;"-"&amp;
ROUNDDOWN((ROUNDDOWN((((2*VLOOKUP($AA468, 'EV and Base'!$A$1:$N$671, 13, FALSE))+31+ROUNDDOWN($AG468/4, 0))*$AB468)/100, 0)+5), 0))</f>
        <v/>
      </c>
      <c r="AN468" s="25" t="str" cm="1">
        <f t="array" aca="1" ref="AN468" ca="1">IF(NOT(ISNUMBER(INDEX($A:$A, LOOKUP(2, 1 / ($A$1:INDIRECT("$A$"&amp;ROW($A468)) &lt;&gt; ""),ROW($A$1:INDIRECT("$A$"&amp;ROW($A468)))), 1))), "",
ROUNDDOWN((ROUNDDOWN((((2*VLOOKUP($AA468, 'EV and Base'!$A$1:$N$671, 14, FALSE))+31+ROUNDDOWN($AH468/4, 0))*$AB468)/100, 0)+5), 0))</f>
        <v/>
      </c>
      <c r="AO468" s="23" t="str" cm="1">
        <f t="array" aca="1" ref="AO468" ca="1">IF(NOT(ISNUMBER(INDEX($A:$A, LOOKUP(2, 1 / ($A$1:INDIRECT("$A$"&amp;ROW($A468)) &lt;&gt; ""),ROW($A$1:INDIRECT("$A$"&amp;ROW($A468)))), 1))), "",
ROUNDDOWN((((2*VLOOKUP($AA468, 'EV and Base'!$A$1:$N$671, 9, FALSE))+31+ROUNDDOWN($AC468/4, 0))*$AB468)/100, 0)+$AB468+10)</f>
        <v/>
      </c>
      <c r="AP468" s="2" t="str" cm="1">
        <f t="array" aca="1" ref="AP468" ca="1">IF(NOT(ISNUMBER(INDEX($A:$A, LOOKUP(2, 1 / ($A$1:INDIRECT("$A$"&amp;ROW($A468)) &lt;&gt; ""),ROW($A$1:INDIRECT("$A$"&amp;ROW($A468)))), 1))), "",
ROUNDDOWN((ROUNDDOWN((((2*VLOOKUP($AA468, 'EV and Base'!$A$1:$N$671, 10, FALSE))+31+ROUNDDOWN($AD468/4, 0))*$AB468)/100, 0)+5)*1.1, 0))</f>
        <v/>
      </c>
      <c r="AQ468" s="2" t="str" cm="1">
        <f t="array" aca="1" ref="AQ468" ca="1">IF(NOT(ISNUMBER(INDEX($A:$A, LOOKUP(2, 1 / ($A$1:INDIRECT("$A$"&amp;ROW($A468)) &lt;&gt; ""),ROW($A$1:INDIRECT("$A$"&amp;ROW($A468)))), 1))), "",
ROUNDDOWN((ROUNDDOWN((((2*VLOOKUP($AA468, 'EV and Base'!$A$1:$N$671, 11, FALSE))+$AV$2+ROUNDDOWN($AE468/4, 0))*$AB468)/100, 0)+5), 0))</f>
        <v/>
      </c>
      <c r="AR468" s="22" t="str" cm="1">
        <f t="array" aca="1" ref="AR468" ca="1">IF(NOT(ISNUMBER(INDEX($A:$A, LOOKUP(2, 1 / ($A$1:INDIRECT("$A$"&amp;ROW($A468)) &lt;&gt; ""),ROW($A$1:INDIRECT("$A$"&amp;ROW($A468)))), 1))), "",
ROUNDDOWN((ROUNDDOWN((((2*VLOOKUP($AA468, 'EV and Base'!$A$1:$N$671, 12, FALSE))+$AW$2+ROUNDDOWN($AF468/4, 0))*$AB468)/100, 0)+5)*0.9, 0))</f>
        <v/>
      </c>
      <c r="AS468" s="2" t="str" cm="1">
        <f t="array" aca="1" ref="AS468" ca="1">IF(NOT(ISNUMBER(INDEX($A:$A, LOOKUP(2, 1 / ($A$1:INDIRECT("$A$"&amp;ROW($A468)) &lt;&gt; ""),ROW($A$1:INDIRECT("$A$"&amp;ROW($A468)))), 1))), "",
ROUNDDOWN((ROUNDDOWN((((2*VLOOKUP($AA468, 'EV and Base'!$A$1:$N$671, 13, FALSE))+$AX$2+ROUNDDOWN($AG468/4, 0))*$AB468)/100, 0)+5), 0))</f>
        <v/>
      </c>
      <c r="AT468" s="24" t="str" cm="1">
        <f t="array" aca="1" ref="AT468" ca="1">IF(NOT(ISNUMBER(INDEX($A:$A, LOOKUP(2, 1 / ($A$1:INDIRECT("$A$"&amp;ROW($A468)) &lt;&gt; ""),ROW($A$1:INDIRECT("$A$"&amp;ROW($A468)))), 1))), "",
ROUNDDOWN((ROUNDDOWN((((2*VLOOKUP($AA468, 'EV and Base'!$A$1:$N$671, 14, FALSE))+31+ROUNDDOWN($AH468/4, 0))*$AB468)/100, 0)+5), 0))</f>
        <v/>
      </c>
      <c r="AU468" s="28">
        <v>255</v>
      </c>
      <c r="AY468" t="str" cm="1">
        <f t="array" aca="1" ref="AY468" ca="1">IF(NOT(ISNUMBER(INDEX($A:$A,LOOKUP(2,1/($A$1:INDIRECT("$A$"&amp;ROW($A468))&lt;&gt;""),ROW($A$1:INDIRECT("$A$"&amp;ROW($A468)))),1))),"",
INDEX($AY:$AY,LOOKUP(2,1/($AY$1:INDIRECT("$AY$"&amp;ROW($AY468)-1)&lt;&gt;""),ROW($AY$1:INDIRECT("$AY$"&amp;ROW($AY468)-1))),1)+$BL468)</f>
        <v/>
      </c>
      <c r="AZ468" s="3" t="str" cm="1">
        <f t="array" aca="1" ref="AZ468" ca="1">IF(NOT(ISNUMBER(INDEX($A:$A, LOOKUP(2, 1 / ($A$1:INDIRECT("$A$"&amp;ROW($A468)) &lt;&gt; ""),ROW($A$1:INDIRECT("$A$"&amp;ROW($A468)))), 1))), "",
VLOOKUP(INDIRECT("$G$"&amp;LOOKUP(2, 1 / ($AY$1:INDIRECT("$AY$"&amp;ROW($AY468)-1) &lt;&gt; ""),ROW($AY$1:INDIRECT("$AY$"&amp;ROW($AY468)-1)))),'EV and Base'!A391:N1061,2,FALSE))</f>
        <v/>
      </c>
      <c r="BA468" s="3" t="str" cm="1">
        <f t="array" aca="1" ref="BA468" ca="1">IF(NOT(ISNUMBER(INDEX($A:$A, LOOKUP(2, 1 / ($A$1:INDIRECT("$A$"&amp;ROW($A468)) &lt;&gt; ""),ROW($A$1:INDIRECT("$A$"&amp;ROW($A468)))), 1))), "",
INDIRECT("$I$"&amp;LOOKUP(2, 1 / ($AY$1:INDIRECT("$AY$"&amp;ROW($AY468)-1) &lt;&gt; ""),ROW($AY$1:INDIRECT("$AY$"&amp;ROW($AY468)-1)))))</f>
        <v/>
      </c>
      <c r="BB468" s="1" t="str" cm="1">
        <f t="array" aca="1" ref="BB468" ca="1">IF(NOT(ISNUMBER(INDEX($A:$A, LOOKUP(2, 1 / ($A$1:INDIRECT("$A$"&amp;ROW($A468)) &lt;&gt; ""),ROW($A$1:INDIRECT("$A$"&amp;ROW($A468)))), 1))), "",
INDIRECT("$AB$"&amp;LOOKUP(2, 1 / ($AY$1:INDIRECT("$AY$"&amp;ROW($AY468)-1) &lt;&gt; ""),ROW($AY$1:INDIRECT("$AY$"&amp;ROW($AY468)-1)))))</f>
        <v/>
      </c>
      <c r="BC468" s="3" t="str" cm="1">
        <f t="array" aca="1" ref="BC468" ca="1">IF(NOT(ISNUMBER(INDEX($A:$A,LOOKUP(2,1/($A$1:INDIRECT("$A$"&amp;ROW($A468))&lt;&gt;""),ROW($A$1:INDIRECT("$A$"&amp;ROW($A468)))),1))),"",
$BA468+$BA468+10)</f>
        <v/>
      </c>
      <c r="BD468" s="3" t="str" cm="1">
        <f t="array" aca="1" ref="BD468" ca="1">IF(NOT(ISNUMBER(INDEX($A:$A,LOOKUP(2,1/($A$1:INDIRECT("$A$"&amp;ROW($A468))&lt;&gt;""),ROW($A$1:INDIRECT("$A$"&amp;ROW($A468)))),1))),"",
$BA468+$BB468+10)</f>
        <v/>
      </c>
      <c r="BE468" s="3" t="str" cm="1">
        <f t="array" aca="1" ref="BE468" ca="1">IF(NOT(ISNUMBER(INDEX($A:$A,LOOKUP(2,1/($A$1:INDIRECT("$A$"&amp;ROW($A468))&lt;&gt;""),ROW($A$1:INDIRECT("$A$"&amp;ROW($A468)))),1))),"",
$BC468*$BC468)</f>
        <v/>
      </c>
      <c r="BF468" s="3" t="str" cm="1">
        <f t="array" aca="1" ref="BF468" ca="1">IF(NOT(ISNUMBER(INDEX($A:$A,LOOKUP(2,1/($A$1:INDIRECT("$A$"&amp;ROW($A468))&lt;&gt;""),ROW($A$1:INDIRECT("$A$"&amp;ROW($A468)))),1))),"",
$BD468*$BD468)</f>
        <v/>
      </c>
      <c r="BG468" s="3" t="str" cm="1">
        <f t="array" aca="1" ref="BG468" ca="1">IF(NOT(ISNUMBER(INDEX($A:$A,LOOKUP(2,1/($A$1:INDIRECT("$A$"&amp;ROW($A468))&lt;&gt;""),ROW($A$1:INDIRECT("$A$"&amp;ROW($A468)))),1))),"",
_xlfn.FLOOR.MATH(1.5*_xlfn.FLOOR.MATH($AZ468*BA468/5)))</f>
        <v/>
      </c>
      <c r="BH468" s="3" t="str" cm="1">
        <f t="array" aca="1" ref="BH468" ca="1">IF(NOT(ISNUMBER(INDEX($A:$A, LOOKUP(2, 1 / ($A$1:INDIRECT("$A$"&amp;ROW($A468)) &lt;&gt; ""),ROW($A$1:INDIRECT("$A$"&amp;ROW($A468)))), 1))), "",
_xlfn.FLOOR.MATH($BG468/IF(OR(INDIRECT("$C$"&amp;LOOKUP(2, 1 / ($AY$1:INDIRECT("$AY$"&amp;ROW($AY468)-1) &lt;&gt; ""),ROW($AY$1:INDIRECT("$AY$"&amp;ROW($AY468)-1))))="Multi",
INDIRECT("$C$"&amp;LOOKUP(2, 1 / ($AY$1:INDIRECT("$AY$"&amp;ROW($AY468)-1) &lt;&gt; ""),ROW($AY$1:INDIRECT("$AY$"&amp;ROW($AY468)-1))))="Double"),2,1)))</f>
        <v/>
      </c>
      <c r="BI468" s="3" t="str" cm="1">
        <f t="array" aca="1" ref="BI468" ca="1">IF(NOT(ISNUMBER(INDEX($A:$A,LOOKUP(2,1/($A$1:INDIRECT("$A$"&amp;ROW($A468))&lt;&gt;""),ROW($A$1:INDIRECT("$A$"&amp;ROW($A468)))),1))),"",
VLOOKUP($BC468,GameFreakSQRT!$A$1:$B$200,2,FALSE))</f>
        <v/>
      </c>
      <c r="BJ468" s="3" t="str" cm="1">
        <f t="array" aca="1" ref="BJ468" ca="1">IF(NOT(ISNUMBER(INDEX($A:$A,LOOKUP(2,1/($A$1:INDIRECT("$A$"&amp;ROW($A468))&lt;&gt;""),ROW($A$1:INDIRECT("$A$"&amp;ROW($A468)))),1))),"",
VLOOKUP($BD468,GameFreakSQRT!$A$1:$B$200,2,FALSE))</f>
        <v/>
      </c>
      <c r="BK468" s="3" t="str" cm="1">
        <f t="array" aca="1" ref="BK468" ca="1">IF(NOT(ISNUMBER(INDEX($A:$A,LOOKUP(2,1/($A$1:INDIRECT("$A$"&amp;ROW($A468))&lt;&gt;""),ROW($A$1:INDIRECT("$A$"&amp;ROW($A468)))),1))),"",
_xlfn.FLOOR.MATH((($BI468*$BE468)*$BH468)/($BJ468*$BF468))+1)</f>
        <v/>
      </c>
      <c r="BL468" s="3" t="str" cm="1">
        <f t="array" aca="1" ref="BL468" ca="1">IF(NOT(ISNUMBER(INDEX($A:$A,LOOKUP(2,1/($A$1:INDIRECT("$A$"&amp;ROW($A468))&lt;&gt;""),ROW($A$1:INDIRECT("$A$"&amp;ROW($A468)))),1))),"",
_xlfn.FLOOR.MATH($BK468*IF(NOT(INDIRECT("$Z$"&amp;LOOKUP(2, 1 / ($AY$1:INDIRECT("$AY$"&amp;ROW($AY468)-1) &lt;&gt; ""),ROW($AY$1:INDIRECT("$AY$"&amp;ROW($AY468)-1))))=""),1.5,1)))</f>
        <v/>
      </c>
      <c r="BM468" s="3" t="str" cm="1">
        <f t="array" aca="1" ref="BM468" ca="1">IF(NOT(ISNUMBER(INDEX($A:$A, LOOKUP(2, 1 / ($A$1:INDIRECT("$A$"&amp;ROW($A468)) &lt;&gt; ""),ROW($A$1:INDIRECT("$A$"&amp;ROW($A468)))), 1))), "",
INDIRECT("$Y$"&amp;LOOKUP(2, 1 / ($AY$1:INDIRECT("$AY$"&amp;ROW($AY468)-1) &lt;&gt; ""),ROW($AY$1:INDIRECT("$AY$"&amp;ROW($AY468)-1)))))</f>
        <v/>
      </c>
      <c r="BN468" s="3" t="str">
        <f t="shared" ca="1" si="38"/>
        <v/>
      </c>
    </row>
    <row r="469" spans="1:66" x14ac:dyDescent="0.45">
      <c r="A469" s="72" t="s">
        <v>75</v>
      </c>
      <c r="B469" s="72" t="s">
        <v>765</v>
      </c>
      <c r="C469" s="72" t="s">
        <v>46</v>
      </c>
      <c r="D469" s="72" t="s">
        <v>751</v>
      </c>
      <c r="E469" s="72" t="s">
        <v>48</v>
      </c>
      <c r="F469" s="57">
        <v>1</v>
      </c>
      <c r="G469" s="58" t="s">
        <v>507</v>
      </c>
      <c r="H469" s="58" t="s">
        <v>50</v>
      </c>
      <c r="I469" s="58">
        <v>44</v>
      </c>
      <c r="J469" s="58" t="s">
        <v>137</v>
      </c>
      <c r="K469" s="58" t="s">
        <v>107</v>
      </c>
      <c r="L469" s="58" t="s">
        <v>53</v>
      </c>
      <c r="M469" s="58" t="s">
        <v>73</v>
      </c>
      <c r="N469" s="58" t="s">
        <v>128</v>
      </c>
      <c r="O469" s="58" t="s">
        <v>135</v>
      </c>
      <c r="P469" s="58" t="s">
        <v>358</v>
      </c>
      <c r="Q469" s="58">
        <v>12</v>
      </c>
      <c r="R469" s="58">
        <f>_xlfn.FLOOR.MATH((((2*VLOOKUP(G469, 'EV and Base'!$A$1:$N$671, 9, FALSE))+$Q469)*$I469)/100)+$I469+10</f>
        <v>125</v>
      </c>
      <c r="S469" s="58">
        <f>_xlfn.FLOOR.MATH((_xlfn.FLOOR.MATH((((2*VLOOKUP($G469, 'EV and Base'!$A$1:$N$671, 10, FALSE))+$Q469)*$I469)/100)+5)*
IF(OR($J469="Lonely", $J469="Brave", $J469="Adamant", $J469="Naughty"), 1.1,
IF(OR($J469="Bold", $J469="Timid", $J469="Modest", $J469="Calm"), 0.9, 1)))</f>
        <v>105</v>
      </c>
      <c r="T469" s="58">
        <f>_xlfn.FLOOR.MATH((_xlfn.FLOOR.MATH((((2*VLOOKUP($G469, 'EV and Base'!$A$1:$N$671, 11, FALSE))+$Q469)*$I469)/100)+5)*
IF(OR($J469="Bold", $J469="Relaxed", $J469="Impish", $J469="Lax"), 1.1,
IF(OR($J469="Lonely", $J469="Hasty", $J469="Mild", $J469="Gentle"), 0.9, 1)))</f>
        <v>58</v>
      </c>
      <c r="U469" s="58">
        <f>_xlfn.FLOOR.MATH((_xlfn.FLOOR.MATH((((2*VLOOKUP($G469, 'EV and Base'!$A$1:$N$671, 12, FALSE))+$Q469)*$I469)/100)+5)*
IF(OR($J469="Modest", $J469="Mild", $J469="Quiet", $J469="Rash"), 1.1,
IF(OR($J469="Adamant", $J469="Impish", $J469="Jolly", $J469="Careful"), 0.9, 1)))</f>
        <v>96</v>
      </c>
      <c r="V469" s="58">
        <f>_xlfn.FLOOR.MATH((_xlfn.FLOOR.MATH((((2*VLOOKUP($G469, 'EV and Base'!$A$1:$N$671, 13, FALSE))+$Q469)*$I469)/100)+5)*
IF(OR($J469="Calm", $J469="Gentle", $J469="Sassy", $J469="Careful"), 1.1,
IF(OR($J469="Naughty", $J469="Lax", $J469="Naive", $J469="Rash"), 0.9, 1)))</f>
        <v>65</v>
      </c>
      <c r="W469" s="60">
        <f>_xlfn.FLOOR.MATH((_xlfn.FLOOR.MATH((((2*VLOOKUP($G469, 'EV and Base'!$A$1:$N$671, 14, FALSE))+$Q469)*$I469)/100)+5)*
IF(OR($J469="Timid", $J469="Hasty", $J469="Jolly", $J469="Naive"), 1.1,
IF(OR($J469="Brave", $J469="Relaxed", $J469="Quiet", $J469="Sassy"), 0.9, 1)))</f>
        <v>99</v>
      </c>
      <c r="X469" s="71">
        <v>2640</v>
      </c>
      <c r="Z469" s="1">
        <v>1</v>
      </c>
      <c r="AA469" s="23" t="str" cm="1">
        <f t="array" aca="1" ref="AA469" ca="1">IF(NOT(ISNUMBER(INDEX($A:$A,LOOKUP(2,1/($A$1:INDIRECT("$A$"&amp;ROW($A469))&lt;&gt;""),ROW($A$1:INDIRECT("$A$"&amp;ROW($A469)))),1))),"",
IF(NOT(ISNUMBER($A469)),$AA468,
IF($AB469&lt;16,"Lillipup",
IF($AB469&lt;32,"Herdier",
"Stoutland"))))</f>
        <v/>
      </c>
      <c r="AB469" s="25" t="str" cm="1">
        <f t="array" aca="1" ref="AB469" ca="1">IF(NOT(ISNUMBER(INDEX($A:$A, LOOKUP(2, 1 / ($A$1:INDIRECT("$A$"&amp;ROW($A469)) &lt;&gt; ""),ROW($A$1:INDIRECT("$A$"&amp;ROW($A469)))), 1))), "",
VLOOKUP($AY469,'Medium-Slow'!$A$1:$B$101,2,TRUE))</f>
        <v/>
      </c>
      <c r="AC469" s="23" t="str" cm="1">
        <f t="array" aca="1" ref="AC469" ca="1">IF(NOT(ISNUMBER(INDEX($A:$A, LOOKUP(2, 1 / ($A$1:INDIRECT("$A$"&amp;ROW($A469)) &lt;&gt; ""),ROW($A$1:INDIRECT("$A$"&amp;ROW($A469)))), 1))), "",
INDEX($AC:$AC, LOOKUP(2, 1 / ($AC$1:INDIRECT("$AC$"&amp;ROW($AC469)-1) &lt;&gt; ""),ROW($AC$1:INDIRECT("$AC$"&amp;ROW($AC469)-1))), 1)+
IF(INDEX($AC:$AC, LOOKUP(2, 1 / ($AC$1:INDIRECT("$AC$"&amp;ROW($AC469)-1) &lt;&gt; ""),ROW($AC$1:INDIRECT("$AC$"&amp;ROW($AC469)-1))), 1)+
INDEX($AD:$AD, LOOKUP(2, 1 / ($AD$1:INDIRECT("$AD$"&amp;ROW($AD469)-1) &lt;&gt; ""),ROW($AD$1:INDIRECT("$AD$"&amp;ROW($AD469)-1))), 1)+
INDEX($AE:$AE, LOOKUP(2, 1 / ($AE$1:INDIRECT("$AE$"&amp;ROW($AE469)-1) &lt;&gt; ""),ROW($AE$1:INDIRECT("$AE$"&amp;ROW($AD469)-1))), 1)+
INDEX($AE:$AF, LOOKUP(2, 1 / ($AF$1:INDIRECT("$AF$"&amp;ROW($AF469)-1) &lt;&gt; ""),ROW($AF$1:INDIRECT("$AF$"&amp;ROW($AD469)-1))), 1)+
INDEX($AG:$AG, LOOKUP(2, 1 / ($AG$1:INDIRECT("$AG$"&amp;ROW($AG469)-1) &lt;&gt; ""),ROW($AG$1:INDIRECT("$AG$"&amp;ROW($AD469)-1))), 1)+
INDEX($AH:$AH, LOOKUP(2, 1 / ($AH$1:INDIRECT("$AH$"&amp;ROW($AH469)-1) &lt;&gt; ""),ROW($AH$1:INDIRECT("$AH$"&amp;ROW($AD469)-1))), 1)&gt;=510,0,
IF(INDEX($AC:$AC, LOOKUP(2, 1 / ($AC$1:INDIRECT("$AC$"&amp;ROW($AC469)-1) &lt;&gt; ""),ROW($AC$1:INDIRECT("$AC$"&amp;ROW($AC469)-1))), 1)&gt;=255,0,
VLOOKUP(INDIRECT("$G$"&amp;LOOKUP(2, 1 / ($AC$1:INDIRECT("$AC$"&amp;ROW($AC469)-1) &lt;&gt; ""),ROW($AC$1:INDIRECT("$AC$"&amp;ROW($AC469)-1)))), 'EV and Base'!$A$1:$N$671, 3, FALSE))))</f>
        <v/>
      </c>
      <c r="AD469" s="2" t="str" cm="1">
        <f t="array" aca="1" ref="AD469" ca="1">IF(NOT(ISNUMBER(INDEX($A:$A, LOOKUP(2, 1 / ($A$1:INDIRECT("$A$"&amp;ROW($A469)) &lt;&gt; ""),ROW($A$1:INDIRECT("$A$"&amp;ROW($A469)))), 1))), "",
INDEX($AD:$AD, LOOKUP(2, 1 / ($AD$1:INDIRECT("$AD$"&amp;ROW($AD469)-1) &lt;&gt; ""),ROW($AD$1:INDIRECT("$AD$"&amp;ROW($AD469)-1))), 1)+
IF(INDEX($AC:$AC, LOOKUP(2, 1 / ($AC$1:INDIRECT("$AC$"&amp;ROW($AC469)-1) &lt;&gt; ""),ROW($AC$1:INDIRECT("$AC$"&amp;ROW($AC469)-1))), 1)+
INDEX($AD:$AD, LOOKUP(2, 1 / ($AD$1:INDIRECT("$AD$"&amp;ROW($AD469)-1) &lt;&gt; ""),ROW($AD$1:INDIRECT("$AD$"&amp;ROW($AD469)-1))), 1)+
INDEX($AE:$AE, LOOKUP(2, 1 / ($AE$1:INDIRECT("$AE$"&amp;ROW($AE469)-1) &lt;&gt; ""),ROW($AE$1:INDIRECT("$AE$"&amp;ROW($AD469)-1))), 1)+
INDEX($AE:$AF, LOOKUP(2, 1 / ($AF$1:INDIRECT("$AF$"&amp;ROW($AF469)-1) &lt;&gt; ""),ROW($AF$1:INDIRECT("$AF$"&amp;ROW($AD469)-1))), 1)+
INDEX($AG:$AG, LOOKUP(2, 1 / ($AG$1:INDIRECT("$AG$"&amp;ROW($AG469)-1) &lt;&gt; ""),ROW($AG$1:INDIRECT("$AG$"&amp;ROW($AD469)-1))), 1)+
INDEX($AH:$AH, LOOKUP(2, 1 / ($AH$1:INDIRECT("$AH$"&amp;ROW($AH469)-1) &lt;&gt; ""),ROW($AH$1:INDIRECT("$AH$"&amp;ROW($AD469)-1))), 1)&gt;=510,0,
IF(INDEX($AD:$AD, LOOKUP(2, 1 / ($AD$1:INDIRECT("$AD$"&amp;ROW($AD469)-1) &lt;&gt; ""),ROW($AD$1:INDIRECT("$AD$"&amp;ROW($AD469)-1))), 1)&gt;=255,0,
VLOOKUP(INDIRECT("$G$"&amp;LOOKUP(2, 1 / ($AD$1:INDIRECT("$AD$"&amp;ROW($AD469)-1) &lt;&gt; ""),ROW($AD$1:INDIRECT("$AD$"&amp;ROW($AD469)-1)))), 'EV and Base'!$A$1:$N$671, 4, FALSE))))</f>
        <v/>
      </c>
      <c r="AE469" s="2" t="str" cm="1">
        <f t="array" aca="1" ref="AE469" ca="1">IF(NOT(ISNUMBER(INDEX($A:$A,LOOKUP(2,1/($A$1:INDIRECT("$A$"&amp;ROW($A469))&lt;&gt;""),ROW($A$1:INDIRECT("$A$"&amp;ROW($A469)))),1))),"",
INDEX($AE:$AE,LOOKUP(2,1/($AE$1:INDIRECT("$AE$"&amp;ROW($AE469)-1)&lt;&gt;""),ROW($AE$1:INDIRECT("$AE$"&amp;ROW($AE469)-1))),1)+
IF(INDEX($AC:$AC,LOOKUP(2,1/($AC$1:INDIRECT("$AC$"&amp;ROW($AC469)-1)&lt;&gt;""),ROW($AC$1:INDIRECT("$AC$"&amp;ROW($AC469)-1))),1)+
INDEX($AD:$AD,LOOKUP(2,1/($AD$1:INDIRECT("$AD$"&amp;ROW($AD469)-1)&lt;&gt;""),ROW($AD$1:INDIRECT("$AD$"&amp;ROW($AD469)-1))),1)+
INDEX($AE:$AE,LOOKUP(2,1/($AE$1:INDIRECT("$AE$"&amp;ROW($AE469)-1)&lt;&gt;""),ROW($AE$1:INDIRECT("$AE$"&amp;ROW($AD469)-1))),1)+
INDEX($AE:$AF,LOOKUP(2,1/($AF$1:INDIRECT("$AF$"&amp;ROW($AF469)-1)&lt;&gt;""),ROW($AF$1:INDIRECT("$AF$"&amp;ROW($AD469)-1))),1)+
INDEX($AG:$AG,LOOKUP(2,1/($AG$1:INDIRECT("$AG$"&amp;ROW($AG469)-1)&lt;&gt;""),ROW($AG$1:INDIRECT("$AG$"&amp;ROW($AD469)-1))),1)+
INDEX($AH:$AH,LOOKUP(2,1/($AH$1:INDIRECT("$AH$"&amp;ROW($AH469)-1)&lt;&gt;""),ROW($AH$1:INDIRECT("$AH$"&amp;ROW($AD469)-1))),1)&gt;=510,0,
IF(INDEX($AE:$AE,LOOKUP(2,1/($AE$1:INDIRECT("$AE$"&amp;ROW($AE469)-1)&lt;&gt;""),ROW($AE$1:INDIRECT("$AE$"&amp;ROW($AE469)-1))),1)&gt;=255,0,
VLOOKUP(INDIRECT("$G$"&amp;LOOKUP(2,1/($AE$1:INDIRECT("$AE$"&amp;ROW($AE469)-1)&lt;&gt;""),ROW($AE$1:INDIRECT("$AE$"&amp;ROW($AE469)-1)))),'EV and Base'!$A$1:$N$671,5,FALSE))))</f>
        <v/>
      </c>
      <c r="AF469" s="2" t="str" cm="1">
        <f t="array" aca="1" ref="AF469" ca="1">IF(NOT(ISNUMBER(INDEX($A:$A, LOOKUP(2, 1 / ($A$1:INDIRECT("$A$"&amp;ROW($A469)) &lt;&gt; ""),ROW($A$1:INDIRECT("$A$"&amp;ROW($A469)))), 1))), "",
INDEX($AF:$AF, LOOKUP(2, 1 / ($AF$1:INDIRECT("$AF$"&amp;ROW($AF469)-1) &lt;&gt; ""),ROW($AF$1:INDIRECT("$AF$"&amp;ROW($AF469)-1))), 1)+
IF(INDEX($AC:$AC, LOOKUP(2, 1 / ($AC$1:INDIRECT("$AC$"&amp;ROW($AC469)-1) &lt;&gt; ""),ROW($AC$1:INDIRECT("$AC$"&amp;ROW($AC469)-1))), 1)+
INDEX($AD:$AD, LOOKUP(2, 1 / ($AD$1:INDIRECT("$AD$"&amp;ROW($AD469)-1) &lt;&gt; ""),ROW($AD$1:INDIRECT("$AD$"&amp;ROW($AD469)-1))), 1)+
INDEX($AE:$AE, LOOKUP(2, 1 / ($AE$1:INDIRECT("$AE$"&amp;ROW($AE469)-1) &lt;&gt; ""),ROW($AE$1:INDIRECT("$AE$"&amp;ROW($AD469)-1))), 1)+
INDEX($AE:$AF, LOOKUP(2, 1 / ($AF$1:INDIRECT("$AF$"&amp;ROW($AF469)-1) &lt;&gt; ""),ROW($AF$1:INDIRECT("$AF$"&amp;ROW($AD469)-1))), 1)+
INDEX($AG:$AG, LOOKUP(2, 1 / ($AG$1:INDIRECT("$AG$"&amp;ROW($AG469)-1) &lt;&gt; ""),ROW($AG$1:INDIRECT("$AG$"&amp;ROW($AD469)-1))), 1)+
INDEX($AH:$AH, LOOKUP(2, 1 / ($AH$1:INDIRECT("$AH$"&amp;ROW($AH469)-1) &lt;&gt; ""),ROW($AH$1:INDIRECT("$AH$"&amp;ROW($AD469)-1))), 1)&gt;=510,0,
IF(INDEX($AF:$AF, LOOKUP(2, 1 / ($AF$1:INDIRECT("$AF$"&amp;ROW($AF469)-1) &lt;&gt; ""),ROW($AF$1:INDIRECT("$AF$"&amp;ROW($AF469)-1))), 1)&gt;=255,0,
VLOOKUP(INDIRECT("$G$"&amp;LOOKUP(2, 1 / ($AF$1:INDIRECT("$AF$"&amp;ROW($AF469)-1) &lt;&gt; ""),ROW($AF$1:INDIRECT("$AF$"&amp;ROW($AF469)-1)))), 'EV and Base'!$A$1:$N$671, 6, FALSE))))</f>
        <v/>
      </c>
      <c r="AG469" s="2" t="str" cm="1">
        <f t="array" aca="1" ref="AG469" ca="1">IF(NOT(ISNUMBER(INDEX($A:$A, LOOKUP(2, 1 / ($A$1:INDIRECT("$A$"&amp;ROW($A469)) &lt;&gt; ""),ROW($A$1:INDIRECT("$A$"&amp;ROW($A469)))), 1))), "",
INDEX($AG:$AG, LOOKUP(2, 1 / ($AG$1:INDIRECT("$AG$"&amp;ROW($AG469)-1) &lt;&gt; ""),ROW($AG$1:INDIRECT("$AG$"&amp;ROW($AG469)-1))), 1)+
IF(INDEX($AC:$AC, LOOKUP(2, 1 / ($AC$1:INDIRECT("$AC$"&amp;ROW($AC469)-1) &lt;&gt; ""),ROW($AC$1:INDIRECT("$AC$"&amp;ROW($AC469)-1))), 1)+
INDEX($AD:$AD, LOOKUP(2, 1 / ($AD$1:INDIRECT("$AD$"&amp;ROW($AD469)-1) &lt;&gt; ""),ROW($AD$1:INDIRECT("$AD$"&amp;ROW($AD469)-1))), 1)+
INDEX($AE:$AE, LOOKUP(2, 1 / ($AE$1:INDIRECT("$AE$"&amp;ROW($AE469)-1) &lt;&gt; ""),ROW($AE$1:INDIRECT("$AE$"&amp;ROW($AD469)-1))), 1)+
INDEX($AE:$AF, LOOKUP(2, 1 / ($AF$1:INDIRECT("$AF$"&amp;ROW($AF469)-1) &lt;&gt; ""),ROW($AF$1:INDIRECT("$AF$"&amp;ROW($AD469)-1))), 1)+
INDEX($AG:$AG, LOOKUP(2, 1 / ($AG$1:INDIRECT("$AG$"&amp;ROW($AG469)-1) &lt;&gt; ""),ROW($AG$1:INDIRECT("$AG$"&amp;ROW($AD469)-1))), 1)+
INDEX($AH:$AH, LOOKUP(2, 1 / ($AH$1:INDIRECT("$AH$"&amp;ROW($AH469)-1) &lt;&gt; ""),ROW($AH$1:INDIRECT("$AH$"&amp;ROW($AD469)-1))), 1)&gt;=510,0,
IF(INDEX($AG:$AG, LOOKUP(2, 1 / ($AG$1:INDIRECT("$AG$"&amp;ROW($AG469)-1) &lt;&gt; ""),ROW($AG$1:INDIRECT("$AG$"&amp;ROW($AG469)-1))), 1)&gt;=255,0,
VLOOKUP(INDIRECT("$G$"&amp;LOOKUP(2, 1 / ($AG$1:INDIRECT("$AG$"&amp;ROW($AG469)-1) &lt;&gt; ""),ROW($AG$1:INDIRECT("$AG$"&amp;ROW($AG469)-1)))), 'EV and Base'!$A$1:$N$671, 7, FALSE))))</f>
        <v/>
      </c>
      <c r="AH469" s="24" t="str" cm="1">
        <f t="array" aca="1" ref="AH469" ca="1">IF(NOT(ISNUMBER(INDEX($A:$A,LOOKUP(2,1/($A$1:INDIRECT("$A$"&amp;ROW($A469))&lt;&gt;""),ROW($A$1:INDIRECT("$A$"&amp;ROW($A469)))),1))),"",
INDEX($AH:$AH,LOOKUP(2,1/($AH$1:INDIRECT("$AH$"&amp;ROW($AH469)-1)&lt;&gt;""),ROW($AH$1:INDIRECT("$AH$"&amp;ROW($AH469)-1))),1)+
IF(INDEX($AC:$AC,LOOKUP(2,1/($AC$1:INDIRECT("$AC$"&amp;ROW($AC469)-1)&lt;&gt;""),ROW($AC$1:INDIRECT("$AC$"&amp;ROW($AC469)-1))),1)+
INDEX($AD:$AD,LOOKUP(2,1/($AD$1:INDIRECT("$AD$"&amp;ROW($AD469)-1)&lt;&gt;""),ROW($AD$1:INDIRECT("$AD$"&amp;ROW($AD469)-1))),1)+
INDEX($AE:$AE,LOOKUP(2,1/($AE$1:INDIRECT("$AE$"&amp;ROW($AE469)-1)&lt;&gt;""),ROW($AE$1:INDIRECT("$AE$"&amp;ROW($AD469)-1))),1)+
INDEX($AE:$AF,LOOKUP(2,1/($AF$1:INDIRECT("$AF$"&amp;ROW($AF469)-1)&lt;&gt;""),ROW($AF$1:INDIRECT("$AF$"&amp;ROW($AD469)-1))),1)+
INDEX($AG:$AG,LOOKUP(2,1/($AG$1:INDIRECT("$AG$"&amp;ROW($AG469)-1)&lt;&gt;""),ROW($AG$1:INDIRECT("$AG$"&amp;ROW($AD469)-1))),1)+
INDEX($AH:$AH,LOOKUP(2,1/($AH$1:INDIRECT("$AH$"&amp;ROW($AH469)-1)&lt;&gt;""),ROW($AH$1:INDIRECT("$AH$"&amp;ROW($AD469)-1))),1)&gt;=510,0,
IF(INDEX($AH:$AH,LOOKUP(2,1/($AH$1:INDIRECT("$AH$"&amp;ROW($AH469)-1)&lt;&gt;""),ROW($AH$1:INDIRECT("$AH$"&amp;ROW($AH469)-1))),1)&gt;=255,0,
VLOOKUP(INDIRECT("$G$"&amp;LOOKUP(2,1/($AH$1:INDIRECT("$AH$"&amp;ROW($AH469)-1)&lt;&gt;""),ROW($AH$1:INDIRECT("$AH$"&amp;ROW($AH469)-1)))),'EV and Base'!$A$1:$N$671,8,FALSE))))</f>
        <v/>
      </c>
      <c r="AI469" s="29" t="str" cm="1">
        <f t="array" aca="1" ref="AI469" ca="1">IF(NOT(ISNUMBER(INDEX($A:$A,LOOKUP(2,1/($A$1:INDIRECT("$A$"&amp;ROW($A469))&lt;&gt;""),ROW($A$1:INDIRECT("$A$"&amp;ROW($A469)))),1))),"",
ROUNDDOWN((((2*VLOOKUP($AA469,'EV and Base'!$A$1:$N$671,9,FALSE))+31+ROUNDDOWN($AC469/4,0))*$AB469)/100,0)+$AB469+10)</f>
        <v/>
      </c>
      <c r="AJ469" s="21" t="str" cm="1">
        <f t="array" aca="1" ref="AJ469" ca="1">IF(NOT(ISNUMBER(INDEX($A:$A, LOOKUP(2, 1 / ($A$1:INDIRECT("$A$"&amp;ROW($A469)) &lt;&gt; ""),ROW($A$1:INDIRECT("$A$"&amp;ROW($A469)))), 1))), "",
ROUNDDOWN((ROUNDDOWN((((2*VLOOKUP($AA469, 'EV and Base'!$A$1:$N$671, 10, FALSE))+31+ROUNDDOWN($AD469/4, 0))*$AB469)/100, 0)+5)*1.1, 0))</f>
        <v/>
      </c>
      <c r="AK469" s="21" t="str" cm="1">
        <f t="array" aca="1" ref="AK469" ca="1">IF(NOT(ISNUMBER(INDEX($A:$A, LOOKUP(2, 1 / ($A$1:INDIRECT("$A$"&amp;ROW($A469)) &lt;&gt; ""),ROW($A$1:INDIRECT("$A$"&amp;ROW($A469)))), 1))), "",
ROUNDDOWN((ROUNDDOWN((((2*VLOOKUP($AA469, 'EV and Base'!$A$1:$N$671, 11, FALSE))+30+ROUNDDOWN($AE469/4, 0))*$AB469)/100, 0)+5), 0)
&amp;"-"&amp;
ROUNDDOWN((ROUNDDOWN((((2*VLOOKUP($AA469, 'EV and Base'!$A$1:$N$671, 11, FALSE))+31+ROUNDDOWN($AE469/4, 0))*$AB469)/100, 0)+5), 0))</f>
        <v/>
      </c>
      <c r="AL469" s="21" t="str" cm="1">
        <f t="array" aca="1" ref="AL469" ca="1">IF(NOT(ISNUMBER(INDEX($A:$A, LOOKUP(2, 1 / ($A$1:INDIRECT("$A$"&amp;ROW($A469)) &lt;&gt; ""),ROW($A$1:INDIRECT("$A$"&amp;ROW($A469)))), 1))), "",
ROUNDDOWN((ROUNDDOWN((((2*VLOOKUP($AA469, 'EV and Base'!$A$1:$N$671, 12, FALSE))+0+ROUNDDOWN($AF469/4, 0))*$AB469)/100, 0)+5)*0.9, 0)
&amp;"-"&amp;
ROUNDDOWN((ROUNDDOWN((((2*VLOOKUP($AA469, 'EV and Base'!$A$1:$N$671, 12, FALSE))+31+ROUNDDOWN($AF469/4, 0))*$AB469)/100, 0)+5)*0.9, 0))</f>
        <v/>
      </c>
      <c r="AM469" s="21" t="str" cm="1">
        <f t="array" aca="1" ref="AM469" ca="1">IF(NOT(ISNUMBER(INDEX($A:$A, LOOKUP(2, 1 / ($A$1:INDIRECT("$A$"&amp;ROW($A469)) &lt;&gt; ""),ROW($A$1:INDIRECT("$A$"&amp;ROW($A469)))), 1))), "",
ROUNDDOWN((ROUNDDOWN((((2*VLOOKUP($AA469, 'EV and Base'!$A$1:$N$671, 13, FALSE))+30+ROUNDDOWN($AG469/4, 0))*$AB469)/100, 0)+5), 0)
&amp;"-"&amp;
ROUNDDOWN((ROUNDDOWN((((2*VLOOKUP($AA469, 'EV and Base'!$A$1:$N$671, 13, FALSE))+31+ROUNDDOWN($AG469/4, 0))*$AB469)/100, 0)+5), 0))</f>
        <v/>
      </c>
      <c r="AN469" s="25" t="str" cm="1">
        <f t="array" aca="1" ref="AN469" ca="1">IF(NOT(ISNUMBER(INDEX($A:$A, LOOKUP(2, 1 / ($A$1:INDIRECT("$A$"&amp;ROW($A469)) &lt;&gt; ""),ROW($A$1:INDIRECT("$A$"&amp;ROW($A469)))), 1))), "",
ROUNDDOWN((ROUNDDOWN((((2*VLOOKUP($AA469, 'EV and Base'!$A$1:$N$671, 14, FALSE))+31+ROUNDDOWN($AH469/4, 0))*$AB469)/100, 0)+5), 0))</f>
        <v/>
      </c>
      <c r="AO469" s="23" t="str" cm="1">
        <f t="array" aca="1" ref="AO469" ca="1">IF(NOT(ISNUMBER(INDEX($A:$A, LOOKUP(2, 1 / ($A$1:INDIRECT("$A$"&amp;ROW($A469)) &lt;&gt; ""),ROW($A$1:INDIRECT("$A$"&amp;ROW($A469)))), 1))), "",
ROUNDDOWN((((2*VLOOKUP($AA469, 'EV and Base'!$A$1:$N$671, 9, FALSE))+31+ROUNDDOWN($AC469/4, 0))*$AB469)/100, 0)+$AB469+10)</f>
        <v/>
      </c>
      <c r="AP469" s="2" t="str" cm="1">
        <f t="array" aca="1" ref="AP469" ca="1">IF(NOT(ISNUMBER(INDEX($A:$A, LOOKUP(2, 1 / ($A$1:INDIRECT("$A$"&amp;ROW($A469)) &lt;&gt; ""),ROW($A$1:INDIRECT("$A$"&amp;ROW($A469)))), 1))), "",
ROUNDDOWN((ROUNDDOWN((((2*VLOOKUP($AA469, 'EV and Base'!$A$1:$N$671, 10, FALSE))+31+ROUNDDOWN($AD469/4, 0))*$AB469)/100, 0)+5)*1.1, 0))</f>
        <v/>
      </c>
      <c r="AQ469" s="2" t="str" cm="1">
        <f t="array" aca="1" ref="AQ469" ca="1">IF(NOT(ISNUMBER(INDEX($A:$A, LOOKUP(2, 1 / ($A$1:INDIRECT("$A$"&amp;ROW($A469)) &lt;&gt; ""),ROW($A$1:INDIRECT("$A$"&amp;ROW($A469)))), 1))), "",
ROUNDDOWN((ROUNDDOWN((((2*VLOOKUP($AA469, 'EV and Base'!$A$1:$N$671, 11, FALSE))+$AV$2+ROUNDDOWN($AE469/4, 0))*$AB469)/100, 0)+5), 0))</f>
        <v/>
      </c>
      <c r="AR469" s="22" t="str" cm="1">
        <f t="array" aca="1" ref="AR469" ca="1">IF(NOT(ISNUMBER(INDEX($A:$A, LOOKUP(2, 1 / ($A$1:INDIRECT("$A$"&amp;ROW($A469)) &lt;&gt; ""),ROW($A$1:INDIRECT("$A$"&amp;ROW($A469)))), 1))), "",
ROUNDDOWN((ROUNDDOWN((((2*VLOOKUP($AA469, 'EV and Base'!$A$1:$N$671, 12, FALSE))+$AW$2+ROUNDDOWN($AF469/4, 0))*$AB469)/100, 0)+5)*0.9, 0))</f>
        <v/>
      </c>
      <c r="AS469" s="2" t="str" cm="1">
        <f t="array" aca="1" ref="AS469" ca="1">IF(NOT(ISNUMBER(INDEX($A:$A, LOOKUP(2, 1 / ($A$1:INDIRECT("$A$"&amp;ROW($A469)) &lt;&gt; ""),ROW($A$1:INDIRECT("$A$"&amp;ROW($A469)))), 1))), "",
ROUNDDOWN((ROUNDDOWN((((2*VLOOKUP($AA469, 'EV and Base'!$A$1:$N$671, 13, FALSE))+$AX$2+ROUNDDOWN($AG469/4, 0))*$AB469)/100, 0)+5), 0))</f>
        <v/>
      </c>
      <c r="AT469" s="24" t="str" cm="1">
        <f t="array" aca="1" ref="AT469" ca="1">IF(NOT(ISNUMBER(INDEX($A:$A, LOOKUP(2, 1 / ($A$1:INDIRECT("$A$"&amp;ROW($A469)) &lt;&gt; ""),ROW($A$1:INDIRECT("$A$"&amp;ROW($A469)))), 1))), "",
ROUNDDOWN((ROUNDDOWN((((2*VLOOKUP($AA469, 'EV and Base'!$A$1:$N$671, 14, FALSE))+31+ROUNDDOWN($AH469/4, 0))*$AB469)/100, 0)+5), 0))</f>
        <v/>
      </c>
      <c r="AU469" s="28">
        <v>255</v>
      </c>
      <c r="AY469" t="str" cm="1">
        <f t="array" aca="1" ref="AY469" ca="1">IF(NOT(ISNUMBER(INDEX($A:$A,LOOKUP(2,1/($A$1:INDIRECT("$A$"&amp;ROW($A469))&lt;&gt;""),ROW($A$1:INDIRECT("$A$"&amp;ROW($A469)))),1))),"",
INDEX($AY:$AY,LOOKUP(2,1/($AY$1:INDIRECT("$AY$"&amp;ROW($AY469)-1)&lt;&gt;""),ROW($AY$1:INDIRECT("$AY$"&amp;ROW($AY469)-1))),1)+$BL469)</f>
        <v/>
      </c>
      <c r="AZ469" s="3" t="str" cm="1">
        <f t="array" aca="1" ref="AZ469" ca="1">IF(NOT(ISNUMBER(INDEX($A:$A, LOOKUP(2, 1 / ($A$1:INDIRECT("$A$"&amp;ROW($A469)) &lt;&gt; ""),ROW($A$1:INDIRECT("$A$"&amp;ROW($A469)))), 1))), "",
VLOOKUP(INDIRECT("$G$"&amp;LOOKUP(2, 1 / ($AY$1:INDIRECT("$AY$"&amp;ROW($AY469)-1) &lt;&gt; ""),ROW($AY$1:INDIRECT("$AY$"&amp;ROW($AY469)-1)))),'EV and Base'!A392:N1062,2,FALSE))</f>
        <v/>
      </c>
      <c r="BA469" s="3" t="str" cm="1">
        <f t="array" aca="1" ref="BA469" ca="1">IF(NOT(ISNUMBER(INDEX($A:$A, LOOKUP(2, 1 / ($A$1:INDIRECT("$A$"&amp;ROW($A469)) &lt;&gt; ""),ROW($A$1:INDIRECT("$A$"&amp;ROW($A469)))), 1))), "",
INDIRECT("$I$"&amp;LOOKUP(2, 1 / ($AY$1:INDIRECT("$AY$"&amp;ROW($AY469)-1) &lt;&gt; ""),ROW($AY$1:INDIRECT("$AY$"&amp;ROW($AY469)-1)))))</f>
        <v/>
      </c>
      <c r="BB469" s="1" t="str" cm="1">
        <f t="array" aca="1" ref="BB469" ca="1">IF(NOT(ISNUMBER(INDEX($A:$A, LOOKUP(2, 1 / ($A$1:INDIRECT("$A$"&amp;ROW($A469)) &lt;&gt; ""),ROW($A$1:INDIRECT("$A$"&amp;ROW($A469)))), 1))), "",
INDIRECT("$AB$"&amp;LOOKUP(2, 1 / ($AY$1:INDIRECT("$AY$"&amp;ROW($AY469)-1) &lt;&gt; ""),ROW($AY$1:INDIRECT("$AY$"&amp;ROW($AY469)-1)))))</f>
        <v/>
      </c>
      <c r="BC469" s="3" t="str" cm="1">
        <f t="array" aca="1" ref="BC469" ca="1">IF(NOT(ISNUMBER(INDEX($A:$A,LOOKUP(2,1/($A$1:INDIRECT("$A$"&amp;ROW($A469))&lt;&gt;""),ROW($A$1:INDIRECT("$A$"&amp;ROW($A469)))),1))),"",
$BA469+$BA469+10)</f>
        <v/>
      </c>
      <c r="BD469" s="3" t="str" cm="1">
        <f t="array" aca="1" ref="BD469" ca="1">IF(NOT(ISNUMBER(INDEX($A:$A,LOOKUP(2,1/($A$1:INDIRECT("$A$"&amp;ROW($A469))&lt;&gt;""),ROW($A$1:INDIRECT("$A$"&amp;ROW($A469)))),1))),"",
$BA469+$BB469+10)</f>
        <v/>
      </c>
      <c r="BE469" s="3" t="str" cm="1">
        <f t="array" aca="1" ref="BE469" ca="1">IF(NOT(ISNUMBER(INDEX($A:$A,LOOKUP(2,1/($A$1:INDIRECT("$A$"&amp;ROW($A469))&lt;&gt;""),ROW($A$1:INDIRECT("$A$"&amp;ROW($A469)))),1))),"",
$BC469*$BC469)</f>
        <v/>
      </c>
      <c r="BF469" s="3" t="str" cm="1">
        <f t="array" aca="1" ref="BF469" ca="1">IF(NOT(ISNUMBER(INDEX($A:$A,LOOKUP(2,1/($A$1:INDIRECT("$A$"&amp;ROW($A469))&lt;&gt;""),ROW($A$1:INDIRECT("$A$"&amp;ROW($A469)))),1))),"",
$BD469*$BD469)</f>
        <v/>
      </c>
      <c r="BG469" s="3" t="str" cm="1">
        <f t="array" aca="1" ref="BG469" ca="1">IF(NOT(ISNUMBER(INDEX($A:$A,LOOKUP(2,1/($A$1:INDIRECT("$A$"&amp;ROW($A469))&lt;&gt;""),ROW($A$1:INDIRECT("$A$"&amp;ROW($A469)))),1))),"",
_xlfn.FLOOR.MATH(1.5*_xlfn.FLOOR.MATH($AZ469*BA469/5)))</f>
        <v/>
      </c>
      <c r="BH469" s="3" t="str" cm="1">
        <f t="array" aca="1" ref="BH469" ca="1">IF(NOT(ISNUMBER(INDEX($A:$A, LOOKUP(2, 1 / ($A$1:INDIRECT("$A$"&amp;ROW($A469)) &lt;&gt; ""),ROW($A$1:INDIRECT("$A$"&amp;ROW($A469)))), 1))), "",
_xlfn.FLOOR.MATH($BG469/IF(OR(INDIRECT("$C$"&amp;LOOKUP(2, 1 / ($AY$1:INDIRECT("$AY$"&amp;ROW($AY469)-1) &lt;&gt; ""),ROW($AY$1:INDIRECT("$AY$"&amp;ROW($AY469)-1))))="Multi",
INDIRECT("$C$"&amp;LOOKUP(2, 1 / ($AY$1:INDIRECT("$AY$"&amp;ROW($AY469)-1) &lt;&gt; ""),ROW($AY$1:INDIRECT("$AY$"&amp;ROW($AY469)-1))))="Double"),2,1)))</f>
        <v/>
      </c>
      <c r="BI469" s="3" t="str" cm="1">
        <f t="array" aca="1" ref="BI469" ca="1">IF(NOT(ISNUMBER(INDEX($A:$A,LOOKUP(2,1/($A$1:INDIRECT("$A$"&amp;ROW($A469))&lt;&gt;""),ROW($A$1:INDIRECT("$A$"&amp;ROW($A469)))),1))),"",
VLOOKUP($BC469,GameFreakSQRT!$A$1:$B$200,2,FALSE))</f>
        <v/>
      </c>
      <c r="BJ469" s="3" t="str" cm="1">
        <f t="array" aca="1" ref="BJ469" ca="1">IF(NOT(ISNUMBER(INDEX($A:$A,LOOKUP(2,1/($A$1:INDIRECT("$A$"&amp;ROW($A469))&lt;&gt;""),ROW($A$1:INDIRECT("$A$"&amp;ROW($A469)))),1))),"",
VLOOKUP($BD469,GameFreakSQRT!$A$1:$B$200,2,FALSE))</f>
        <v/>
      </c>
      <c r="BK469" s="3" t="str" cm="1">
        <f t="array" aca="1" ref="BK469" ca="1">IF(NOT(ISNUMBER(INDEX($A:$A,LOOKUP(2,1/($A$1:INDIRECT("$A$"&amp;ROW($A469))&lt;&gt;""),ROW($A$1:INDIRECT("$A$"&amp;ROW($A469)))),1))),"",
_xlfn.FLOOR.MATH((($BI469*$BE469)*$BH469)/($BJ469*$BF469))+1)</f>
        <v/>
      </c>
      <c r="BL469" s="3" t="str" cm="1">
        <f t="array" aca="1" ref="BL469" ca="1">IF(NOT(ISNUMBER(INDEX($A:$A,LOOKUP(2,1/($A$1:INDIRECT("$A$"&amp;ROW($A469))&lt;&gt;""),ROW($A$1:INDIRECT("$A$"&amp;ROW($A469)))),1))),"",
_xlfn.FLOOR.MATH($BK469*IF(NOT(INDIRECT("$Z$"&amp;LOOKUP(2, 1 / ($AY$1:INDIRECT("$AY$"&amp;ROW($AY469)-1) &lt;&gt; ""),ROW($AY$1:INDIRECT("$AY$"&amp;ROW($AY469)-1))))=""),1.5,1)))</f>
        <v/>
      </c>
      <c r="BM469" s="3" t="str" cm="1">
        <f t="array" aca="1" ref="BM469" ca="1">IF(NOT(ISNUMBER(INDEX($A:$A, LOOKUP(2, 1 / ($A$1:INDIRECT("$A$"&amp;ROW($A469)) &lt;&gt; ""),ROW($A$1:INDIRECT("$A$"&amp;ROW($A469)))), 1))), "",
INDIRECT("$Y$"&amp;LOOKUP(2, 1 / ($AY$1:INDIRECT("$AY$"&amp;ROW($AY469)-1) &lt;&gt; ""),ROW($AY$1:INDIRECT("$AY$"&amp;ROW($AY469)-1)))))</f>
        <v/>
      </c>
      <c r="BN469" s="3" t="str">
        <f t="shared" ca="1" si="38"/>
        <v/>
      </c>
    </row>
    <row r="470" spans="1:66" x14ac:dyDescent="0.45">
      <c r="A470" s="73"/>
      <c r="B470" s="73"/>
      <c r="C470" s="73"/>
      <c r="D470" s="73"/>
      <c r="E470" s="73"/>
      <c r="F470" s="57">
        <v>3</v>
      </c>
      <c r="G470" s="58" t="s">
        <v>520</v>
      </c>
      <c r="H470" s="58" t="s">
        <v>50</v>
      </c>
      <c r="I470" s="58">
        <v>44</v>
      </c>
      <c r="J470" s="58" t="s">
        <v>64</v>
      </c>
      <c r="K470" s="58" t="s">
        <v>107</v>
      </c>
      <c r="L470" s="58" t="s">
        <v>53</v>
      </c>
      <c r="M470" s="58" t="s">
        <v>73</v>
      </c>
      <c r="N470" s="58" t="s">
        <v>128</v>
      </c>
      <c r="O470" s="58" t="s">
        <v>135</v>
      </c>
      <c r="P470" s="58" t="s">
        <v>394</v>
      </c>
      <c r="Q470" s="58">
        <v>12</v>
      </c>
      <c r="R470" s="58">
        <f>_xlfn.FLOOR.MATH((((2*VLOOKUP(G470, 'EV and Base'!$A$1:$N$671, 9, FALSE))+$Q470)*$I470)/100)+$I470+10</f>
        <v>125</v>
      </c>
      <c r="S470" s="58">
        <f>_xlfn.FLOOR.MATH((_xlfn.FLOOR.MATH((((2*VLOOKUP($G470, 'EV and Base'!$A$1:$N$671, 10, FALSE))+$Q470)*$I470)/100)+5)*
IF(OR($J470="Lonely", $J470="Brave", $J470="Adamant", $J470="Naughty"), 1.1,
IF(OR($J470="Bold", $J470="Timid", $J470="Modest", $J470="Calm"), 0.9, 1)))</f>
        <v>86</v>
      </c>
      <c r="T470" s="58">
        <f>_xlfn.FLOOR.MATH((_xlfn.FLOOR.MATH((((2*VLOOKUP($G470, 'EV and Base'!$A$1:$N$671, 11, FALSE))+$Q470)*$I470)/100)+5)*
IF(OR($J470="Bold", $J470="Relaxed", $J470="Impish", $J470="Lax"), 1.1,
IF(OR($J470="Lonely", $J470="Hasty", $J470="Mild", $J470="Gentle"), 0.9, 1)))</f>
        <v>65</v>
      </c>
      <c r="U470" s="58">
        <f>_xlfn.FLOOR.MATH((_xlfn.FLOOR.MATH((((2*VLOOKUP($G470, 'EV and Base'!$A$1:$N$671, 12, FALSE))+$Q470)*$I470)/100)+5)*
IF(OR($J470="Modest", $J470="Mild", $J470="Quiet", $J470="Rash"), 1.1,
IF(OR($J470="Adamant", $J470="Impish", $J470="Jolly", $J470="Careful"), 0.9, 1)))</f>
        <v>96</v>
      </c>
      <c r="V470" s="58">
        <f>_xlfn.FLOOR.MATH((_xlfn.FLOOR.MATH((((2*VLOOKUP($G470, 'EV and Base'!$A$1:$N$671, 13, FALSE))+$Q470)*$I470)/100)+5)*
IF(OR($J470="Calm", $J470="Gentle", $J470="Sassy", $J470="Careful"), 1.1,
IF(OR($J470="Naughty", $J470="Lax", $J470="Naive", $J470="Rash"), 0.9, 1)))</f>
        <v>65</v>
      </c>
      <c r="W470" s="60">
        <f>_xlfn.FLOOR.MATH((_xlfn.FLOOR.MATH((((2*VLOOKUP($G470, 'EV and Base'!$A$1:$N$671, 14, FALSE))+$Q470)*$I470)/100)+5)*
IF(OR($J470="Timid", $J470="Hasty", $J470="Jolly", $J470="Naive"), 1.1,
IF(OR($J470="Brave", $J470="Relaxed", $J470="Quiet", $J470="Sassy"), 0.9, 1)))</f>
        <v>108</v>
      </c>
      <c r="X470" s="71"/>
      <c r="Z470" s="1">
        <v>1</v>
      </c>
      <c r="AA470" s="23" t="str" cm="1">
        <f t="array" aca="1" ref="AA470" ca="1">IF(NOT(ISNUMBER(INDEX($A:$A,LOOKUP(2,1/($A$1:INDIRECT("$A$"&amp;ROW($A470))&lt;&gt;""),ROW($A$1:INDIRECT("$A$"&amp;ROW($A470)))),1))),"",
IF(NOT(ISNUMBER($A470)),$AA469,
IF($AB470&lt;16,"Lillipup",
IF($AB470&lt;32,"Herdier",
"Stoutland"))))</f>
        <v/>
      </c>
      <c r="AB470" s="25" t="str" cm="1">
        <f t="array" aca="1" ref="AB470" ca="1">IF(NOT(ISNUMBER(INDEX($A:$A, LOOKUP(2, 1 / ($A$1:INDIRECT("$A$"&amp;ROW($A470)) &lt;&gt; ""),ROW($A$1:INDIRECT("$A$"&amp;ROW($A470)))), 1))), "",
VLOOKUP($AY470,'Medium-Slow'!$A$1:$B$101,2,TRUE))</f>
        <v/>
      </c>
      <c r="AC470" s="23" t="str" cm="1">
        <f t="array" aca="1" ref="AC470" ca="1">IF(NOT(ISNUMBER(INDEX($A:$A, LOOKUP(2, 1 / ($A$1:INDIRECT("$A$"&amp;ROW($A470)) &lt;&gt; ""),ROW($A$1:INDIRECT("$A$"&amp;ROW($A470)))), 1))), "",
INDEX($AC:$AC, LOOKUP(2, 1 / ($AC$1:INDIRECT("$AC$"&amp;ROW($AC470)-1) &lt;&gt; ""),ROW($AC$1:INDIRECT("$AC$"&amp;ROW($AC470)-1))), 1)+
IF(INDEX($AC:$AC, LOOKUP(2, 1 / ($AC$1:INDIRECT("$AC$"&amp;ROW($AC470)-1) &lt;&gt; ""),ROW($AC$1:INDIRECT("$AC$"&amp;ROW($AC470)-1))), 1)+
INDEX($AD:$AD, LOOKUP(2, 1 / ($AD$1:INDIRECT("$AD$"&amp;ROW($AD470)-1) &lt;&gt; ""),ROW($AD$1:INDIRECT("$AD$"&amp;ROW($AD470)-1))), 1)+
INDEX($AE:$AE, LOOKUP(2, 1 / ($AE$1:INDIRECT("$AE$"&amp;ROW($AE470)-1) &lt;&gt; ""),ROW($AE$1:INDIRECT("$AE$"&amp;ROW($AD470)-1))), 1)+
INDEX($AE:$AF, LOOKUP(2, 1 / ($AF$1:INDIRECT("$AF$"&amp;ROW($AF470)-1) &lt;&gt; ""),ROW($AF$1:INDIRECT("$AF$"&amp;ROW($AD470)-1))), 1)+
INDEX($AG:$AG, LOOKUP(2, 1 / ($AG$1:INDIRECT("$AG$"&amp;ROW($AG470)-1) &lt;&gt; ""),ROW($AG$1:INDIRECT("$AG$"&amp;ROW($AD470)-1))), 1)+
INDEX($AH:$AH, LOOKUP(2, 1 / ($AH$1:INDIRECT("$AH$"&amp;ROW($AH470)-1) &lt;&gt; ""),ROW($AH$1:INDIRECT("$AH$"&amp;ROW($AD470)-1))), 1)&gt;=510,0,
IF(INDEX($AC:$AC, LOOKUP(2, 1 / ($AC$1:INDIRECT("$AC$"&amp;ROW($AC470)-1) &lt;&gt; ""),ROW($AC$1:INDIRECT("$AC$"&amp;ROW($AC470)-1))), 1)&gt;=255,0,
VLOOKUP(INDIRECT("$G$"&amp;LOOKUP(2, 1 / ($AC$1:INDIRECT("$AC$"&amp;ROW($AC470)-1) &lt;&gt; ""),ROW($AC$1:INDIRECT("$AC$"&amp;ROW($AC470)-1)))), 'EV and Base'!$A$1:$N$671, 3, FALSE))))</f>
        <v/>
      </c>
      <c r="AD470" s="2" t="str" cm="1">
        <f t="array" aca="1" ref="AD470" ca="1">IF(NOT(ISNUMBER(INDEX($A:$A, LOOKUP(2, 1 / ($A$1:INDIRECT("$A$"&amp;ROW($A470)) &lt;&gt; ""),ROW($A$1:INDIRECT("$A$"&amp;ROW($A470)))), 1))), "",
INDEX($AD:$AD, LOOKUP(2, 1 / ($AD$1:INDIRECT("$AD$"&amp;ROW($AD470)-1) &lt;&gt; ""),ROW($AD$1:INDIRECT("$AD$"&amp;ROW($AD470)-1))), 1)+
IF(INDEX($AC:$AC, LOOKUP(2, 1 / ($AC$1:INDIRECT("$AC$"&amp;ROW($AC470)-1) &lt;&gt; ""),ROW($AC$1:INDIRECT("$AC$"&amp;ROW($AC470)-1))), 1)+
INDEX($AD:$AD, LOOKUP(2, 1 / ($AD$1:INDIRECT("$AD$"&amp;ROW($AD470)-1) &lt;&gt; ""),ROW($AD$1:INDIRECT("$AD$"&amp;ROW($AD470)-1))), 1)+
INDEX($AE:$AE, LOOKUP(2, 1 / ($AE$1:INDIRECT("$AE$"&amp;ROW($AE470)-1) &lt;&gt; ""),ROW($AE$1:INDIRECT("$AE$"&amp;ROW($AD470)-1))), 1)+
INDEX($AE:$AF, LOOKUP(2, 1 / ($AF$1:INDIRECT("$AF$"&amp;ROW($AF470)-1) &lt;&gt; ""),ROW($AF$1:INDIRECT("$AF$"&amp;ROW($AD470)-1))), 1)+
INDEX($AG:$AG, LOOKUP(2, 1 / ($AG$1:INDIRECT("$AG$"&amp;ROW($AG470)-1) &lt;&gt; ""),ROW($AG$1:INDIRECT("$AG$"&amp;ROW($AD470)-1))), 1)+
INDEX($AH:$AH, LOOKUP(2, 1 / ($AH$1:INDIRECT("$AH$"&amp;ROW($AH470)-1) &lt;&gt; ""),ROW($AH$1:INDIRECT("$AH$"&amp;ROW($AD470)-1))), 1)&gt;=510,0,
IF(INDEX($AD:$AD, LOOKUP(2, 1 / ($AD$1:INDIRECT("$AD$"&amp;ROW($AD470)-1) &lt;&gt; ""),ROW($AD$1:INDIRECT("$AD$"&amp;ROW($AD470)-1))), 1)&gt;=255,0,
VLOOKUP(INDIRECT("$G$"&amp;LOOKUP(2, 1 / ($AD$1:INDIRECT("$AD$"&amp;ROW($AD470)-1) &lt;&gt; ""),ROW($AD$1:INDIRECT("$AD$"&amp;ROW($AD470)-1)))), 'EV and Base'!$A$1:$N$671, 4, FALSE))))</f>
        <v/>
      </c>
      <c r="AE470" s="2" t="str" cm="1">
        <f t="array" aca="1" ref="AE470" ca="1">IF(NOT(ISNUMBER(INDEX($A:$A,LOOKUP(2,1/($A$1:INDIRECT("$A$"&amp;ROW($A470))&lt;&gt;""),ROW($A$1:INDIRECT("$A$"&amp;ROW($A470)))),1))),"",
INDEX($AE:$AE,LOOKUP(2,1/($AE$1:INDIRECT("$AE$"&amp;ROW($AE470)-1)&lt;&gt;""),ROW($AE$1:INDIRECT("$AE$"&amp;ROW($AE470)-1))),1)+
IF(INDEX($AC:$AC,LOOKUP(2,1/($AC$1:INDIRECT("$AC$"&amp;ROW($AC470)-1)&lt;&gt;""),ROW($AC$1:INDIRECT("$AC$"&amp;ROW($AC470)-1))),1)+
INDEX($AD:$AD,LOOKUP(2,1/($AD$1:INDIRECT("$AD$"&amp;ROW($AD470)-1)&lt;&gt;""),ROW($AD$1:INDIRECT("$AD$"&amp;ROW($AD470)-1))),1)+
INDEX($AE:$AE,LOOKUP(2,1/($AE$1:INDIRECT("$AE$"&amp;ROW($AE470)-1)&lt;&gt;""),ROW($AE$1:INDIRECT("$AE$"&amp;ROW($AD470)-1))),1)+
INDEX($AE:$AF,LOOKUP(2,1/($AF$1:INDIRECT("$AF$"&amp;ROW($AF470)-1)&lt;&gt;""),ROW($AF$1:INDIRECT("$AF$"&amp;ROW($AD470)-1))),1)+
INDEX($AG:$AG,LOOKUP(2,1/($AG$1:INDIRECT("$AG$"&amp;ROW($AG470)-1)&lt;&gt;""),ROW($AG$1:INDIRECT("$AG$"&amp;ROW($AD470)-1))),1)+
INDEX($AH:$AH,LOOKUP(2,1/($AH$1:INDIRECT("$AH$"&amp;ROW($AH470)-1)&lt;&gt;""),ROW($AH$1:INDIRECT("$AH$"&amp;ROW($AD470)-1))),1)&gt;=510,0,
IF(INDEX($AE:$AE,LOOKUP(2,1/($AE$1:INDIRECT("$AE$"&amp;ROW($AE470)-1)&lt;&gt;""),ROW($AE$1:INDIRECT("$AE$"&amp;ROW($AE470)-1))),1)&gt;=255,0,
VLOOKUP(INDIRECT("$G$"&amp;LOOKUP(2,1/($AE$1:INDIRECT("$AE$"&amp;ROW($AE470)-1)&lt;&gt;""),ROW($AE$1:INDIRECT("$AE$"&amp;ROW($AE470)-1)))),'EV and Base'!$A$1:$N$671,5,FALSE))))</f>
        <v/>
      </c>
      <c r="AF470" s="2" t="str" cm="1">
        <f t="array" aca="1" ref="AF470" ca="1">IF(NOT(ISNUMBER(INDEX($A:$A, LOOKUP(2, 1 / ($A$1:INDIRECT("$A$"&amp;ROW($A470)) &lt;&gt; ""),ROW($A$1:INDIRECT("$A$"&amp;ROW($A470)))), 1))), "",
INDEX($AF:$AF, LOOKUP(2, 1 / ($AF$1:INDIRECT("$AF$"&amp;ROW($AF470)-1) &lt;&gt; ""),ROW($AF$1:INDIRECT("$AF$"&amp;ROW($AF470)-1))), 1)+
IF(INDEX($AC:$AC, LOOKUP(2, 1 / ($AC$1:INDIRECT("$AC$"&amp;ROW($AC470)-1) &lt;&gt; ""),ROW($AC$1:INDIRECT("$AC$"&amp;ROW($AC470)-1))), 1)+
INDEX($AD:$AD, LOOKUP(2, 1 / ($AD$1:INDIRECT("$AD$"&amp;ROW($AD470)-1) &lt;&gt; ""),ROW($AD$1:INDIRECT("$AD$"&amp;ROW($AD470)-1))), 1)+
INDEX($AE:$AE, LOOKUP(2, 1 / ($AE$1:INDIRECT("$AE$"&amp;ROW($AE470)-1) &lt;&gt; ""),ROW($AE$1:INDIRECT("$AE$"&amp;ROW($AD470)-1))), 1)+
INDEX($AE:$AF, LOOKUP(2, 1 / ($AF$1:INDIRECT("$AF$"&amp;ROW($AF470)-1) &lt;&gt; ""),ROW($AF$1:INDIRECT("$AF$"&amp;ROW($AD470)-1))), 1)+
INDEX($AG:$AG, LOOKUP(2, 1 / ($AG$1:INDIRECT("$AG$"&amp;ROW($AG470)-1) &lt;&gt; ""),ROW($AG$1:INDIRECT("$AG$"&amp;ROW($AD470)-1))), 1)+
INDEX($AH:$AH, LOOKUP(2, 1 / ($AH$1:INDIRECT("$AH$"&amp;ROW($AH470)-1) &lt;&gt; ""),ROW($AH$1:INDIRECT("$AH$"&amp;ROW($AD470)-1))), 1)&gt;=510,0,
IF(INDEX($AF:$AF, LOOKUP(2, 1 / ($AF$1:INDIRECT("$AF$"&amp;ROW($AF470)-1) &lt;&gt; ""),ROW($AF$1:INDIRECT("$AF$"&amp;ROW($AF470)-1))), 1)&gt;=255,0,
VLOOKUP(INDIRECT("$G$"&amp;LOOKUP(2, 1 / ($AF$1:INDIRECT("$AF$"&amp;ROW($AF470)-1) &lt;&gt; ""),ROW($AF$1:INDIRECT("$AF$"&amp;ROW($AF470)-1)))), 'EV and Base'!$A$1:$N$671, 6, FALSE))))</f>
        <v/>
      </c>
      <c r="AG470" s="2" t="str" cm="1">
        <f t="array" aca="1" ref="AG470" ca="1">IF(NOT(ISNUMBER(INDEX($A:$A, LOOKUP(2, 1 / ($A$1:INDIRECT("$A$"&amp;ROW($A470)) &lt;&gt; ""),ROW($A$1:INDIRECT("$A$"&amp;ROW($A470)))), 1))), "",
INDEX($AG:$AG, LOOKUP(2, 1 / ($AG$1:INDIRECT("$AG$"&amp;ROW($AG470)-1) &lt;&gt; ""),ROW($AG$1:INDIRECT("$AG$"&amp;ROW($AG470)-1))), 1)+
IF(INDEX($AC:$AC, LOOKUP(2, 1 / ($AC$1:INDIRECT("$AC$"&amp;ROW($AC470)-1) &lt;&gt; ""),ROW($AC$1:INDIRECT("$AC$"&amp;ROW($AC470)-1))), 1)+
INDEX($AD:$AD, LOOKUP(2, 1 / ($AD$1:INDIRECT("$AD$"&amp;ROW($AD470)-1) &lt;&gt; ""),ROW($AD$1:INDIRECT("$AD$"&amp;ROW($AD470)-1))), 1)+
INDEX($AE:$AE, LOOKUP(2, 1 / ($AE$1:INDIRECT("$AE$"&amp;ROW($AE470)-1) &lt;&gt; ""),ROW($AE$1:INDIRECT("$AE$"&amp;ROW($AD470)-1))), 1)+
INDEX($AE:$AF, LOOKUP(2, 1 / ($AF$1:INDIRECT("$AF$"&amp;ROW($AF470)-1) &lt;&gt; ""),ROW($AF$1:INDIRECT("$AF$"&amp;ROW($AD470)-1))), 1)+
INDEX($AG:$AG, LOOKUP(2, 1 / ($AG$1:INDIRECT("$AG$"&amp;ROW($AG470)-1) &lt;&gt; ""),ROW($AG$1:INDIRECT("$AG$"&amp;ROW($AD470)-1))), 1)+
INDEX($AH:$AH, LOOKUP(2, 1 / ($AH$1:INDIRECT("$AH$"&amp;ROW($AH470)-1) &lt;&gt; ""),ROW($AH$1:INDIRECT("$AH$"&amp;ROW($AD470)-1))), 1)&gt;=510,0,
IF(INDEX($AG:$AG, LOOKUP(2, 1 / ($AG$1:INDIRECT("$AG$"&amp;ROW($AG470)-1) &lt;&gt; ""),ROW($AG$1:INDIRECT("$AG$"&amp;ROW($AG470)-1))), 1)&gt;=255,0,
VLOOKUP(INDIRECT("$G$"&amp;LOOKUP(2, 1 / ($AG$1:INDIRECT("$AG$"&amp;ROW($AG470)-1) &lt;&gt; ""),ROW($AG$1:INDIRECT("$AG$"&amp;ROW($AG470)-1)))), 'EV and Base'!$A$1:$N$671, 7, FALSE))))</f>
        <v/>
      </c>
      <c r="AH470" s="24" t="str" cm="1">
        <f t="array" aca="1" ref="AH470" ca="1">IF(NOT(ISNUMBER(INDEX($A:$A,LOOKUP(2,1/($A$1:INDIRECT("$A$"&amp;ROW($A470))&lt;&gt;""),ROW($A$1:INDIRECT("$A$"&amp;ROW($A470)))),1))),"",
INDEX($AH:$AH,LOOKUP(2,1/($AH$1:INDIRECT("$AH$"&amp;ROW($AH470)-1)&lt;&gt;""),ROW($AH$1:INDIRECT("$AH$"&amp;ROW($AH470)-1))),1)+
IF(INDEX($AC:$AC,LOOKUP(2,1/($AC$1:INDIRECT("$AC$"&amp;ROW($AC470)-1)&lt;&gt;""),ROW($AC$1:INDIRECT("$AC$"&amp;ROW($AC470)-1))),1)+
INDEX($AD:$AD,LOOKUP(2,1/($AD$1:INDIRECT("$AD$"&amp;ROW($AD470)-1)&lt;&gt;""),ROW($AD$1:INDIRECT("$AD$"&amp;ROW($AD470)-1))),1)+
INDEX($AE:$AE,LOOKUP(2,1/($AE$1:INDIRECT("$AE$"&amp;ROW($AE470)-1)&lt;&gt;""),ROW($AE$1:INDIRECT("$AE$"&amp;ROW($AD470)-1))),1)+
INDEX($AE:$AF,LOOKUP(2,1/($AF$1:INDIRECT("$AF$"&amp;ROW($AF470)-1)&lt;&gt;""),ROW($AF$1:INDIRECT("$AF$"&amp;ROW($AD470)-1))),1)+
INDEX($AG:$AG,LOOKUP(2,1/($AG$1:INDIRECT("$AG$"&amp;ROW($AG470)-1)&lt;&gt;""),ROW($AG$1:INDIRECT("$AG$"&amp;ROW($AD470)-1))),1)+
INDEX($AH:$AH,LOOKUP(2,1/($AH$1:INDIRECT("$AH$"&amp;ROW($AH470)-1)&lt;&gt;""),ROW($AH$1:INDIRECT("$AH$"&amp;ROW($AD470)-1))),1)&gt;=510,0,
IF(INDEX($AH:$AH,LOOKUP(2,1/($AH$1:INDIRECT("$AH$"&amp;ROW($AH470)-1)&lt;&gt;""),ROW($AH$1:INDIRECT("$AH$"&amp;ROW($AH470)-1))),1)&gt;=255,0,
VLOOKUP(INDIRECT("$G$"&amp;LOOKUP(2,1/($AH$1:INDIRECT("$AH$"&amp;ROW($AH470)-1)&lt;&gt;""),ROW($AH$1:INDIRECT("$AH$"&amp;ROW($AH470)-1)))),'EV and Base'!$A$1:$N$671,8,FALSE))))</f>
        <v/>
      </c>
      <c r="AI470" s="29" t="str" cm="1">
        <f t="array" aca="1" ref="AI470" ca="1">IF(NOT(ISNUMBER(INDEX($A:$A,LOOKUP(2,1/($A$1:INDIRECT("$A$"&amp;ROW($A470))&lt;&gt;""),ROW($A$1:INDIRECT("$A$"&amp;ROW($A470)))),1))),"",
ROUNDDOWN((((2*VLOOKUP($AA470,'EV and Base'!$A$1:$N$671,9,FALSE))+31+ROUNDDOWN($AC470/4,0))*$AB470)/100,0)+$AB470+10)</f>
        <v/>
      </c>
      <c r="AJ470" s="21" t="str" cm="1">
        <f t="array" aca="1" ref="AJ470" ca="1">IF(NOT(ISNUMBER(INDEX($A:$A, LOOKUP(2, 1 / ($A$1:INDIRECT("$A$"&amp;ROW($A470)) &lt;&gt; ""),ROW($A$1:INDIRECT("$A$"&amp;ROW($A470)))), 1))), "",
ROUNDDOWN((ROUNDDOWN((((2*VLOOKUP($AA470, 'EV and Base'!$A$1:$N$671, 10, FALSE))+31+ROUNDDOWN($AD470/4, 0))*$AB470)/100, 0)+5)*1.1, 0))</f>
        <v/>
      </c>
      <c r="AK470" s="21" t="str" cm="1">
        <f t="array" aca="1" ref="AK470" ca="1">IF(NOT(ISNUMBER(INDEX($A:$A, LOOKUP(2, 1 / ($A$1:INDIRECT("$A$"&amp;ROW($A470)) &lt;&gt; ""),ROW($A$1:INDIRECT("$A$"&amp;ROW($A470)))), 1))), "",
ROUNDDOWN((ROUNDDOWN((((2*VLOOKUP($AA470, 'EV and Base'!$A$1:$N$671, 11, FALSE))+30+ROUNDDOWN($AE470/4, 0))*$AB470)/100, 0)+5), 0)
&amp;"-"&amp;
ROUNDDOWN((ROUNDDOWN((((2*VLOOKUP($AA470, 'EV and Base'!$A$1:$N$671, 11, FALSE))+31+ROUNDDOWN($AE470/4, 0))*$AB470)/100, 0)+5), 0))</f>
        <v/>
      </c>
      <c r="AL470" s="21" t="str" cm="1">
        <f t="array" aca="1" ref="AL470" ca="1">IF(NOT(ISNUMBER(INDEX($A:$A, LOOKUP(2, 1 / ($A$1:INDIRECT("$A$"&amp;ROW($A470)) &lt;&gt; ""),ROW($A$1:INDIRECT("$A$"&amp;ROW($A470)))), 1))), "",
ROUNDDOWN((ROUNDDOWN((((2*VLOOKUP($AA470, 'EV and Base'!$A$1:$N$671, 12, FALSE))+0+ROUNDDOWN($AF470/4, 0))*$AB470)/100, 0)+5)*0.9, 0)
&amp;"-"&amp;
ROUNDDOWN((ROUNDDOWN((((2*VLOOKUP($AA470, 'EV and Base'!$A$1:$N$671, 12, FALSE))+31+ROUNDDOWN($AF470/4, 0))*$AB470)/100, 0)+5)*0.9, 0))</f>
        <v/>
      </c>
      <c r="AM470" s="21" t="str" cm="1">
        <f t="array" aca="1" ref="AM470" ca="1">IF(NOT(ISNUMBER(INDEX($A:$A, LOOKUP(2, 1 / ($A$1:INDIRECT("$A$"&amp;ROW($A470)) &lt;&gt; ""),ROW($A$1:INDIRECT("$A$"&amp;ROW($A470)))), 1))), "",
ROUNDDOWN((ROUNDDOWN((((2*VLOOKUP($AA470, 'EV and Base'!$A$1:$N$671, 13, FALSE))+30+ROUNDDOWN($AG470/4, 0))*$AB470)/100, 0)+5), 0)
&amp;"-"&amp;
ROUNDDOWN((ROUNDDOWN((((2*VLOOKUP($AA470, 'EV and Base'!$A$1:$N$671, 13, FALSE))+31+ROUNDDOWN($AG470/4, 0))*$AB470)/100, 0)+5), 0))</f>
        <v/>
      </c>
      <c r="AN470" s="25" t="str" cm="1">
        <f t="array" aca="1" ref="AN470" ca="1">IF(NOT(ISNUMBER(INDEX($A:$A, LOOKUP(2, 1 / ($A$1:INDIRECT("$A$"&amp;ROW($A470)) &lt;&gt; ""),ROW($A$1:INDIRECT("$A$"&amp;ROW($A470)))), 1))), "",
ROUNDDOWN((ROUNDDOWN((((2*VLOOKUP($AA470, 'EV and Base'!$A$1:$N$671, 14, FALSE))+31+ROUNDDOWN($AH470/4, 0))*$AB470)/100, 0)+5), 0))</f>
        <v/>
      </c>
      <c r="AO470" s="23" t="str" cm="1">
        <f t="array" aca="1" ref="AO470" ca="1">IF(NOT(ISNUMBER(INDEX($A:$A, LOOKUP(2, 1 / ($A$1:INDIRECT("$A$"&amp;ROW($A470)) &lt;&gt; ""),ROW($A$1:INDIRECT("$A$"&amp;ROW($A470)))), 1))), "",
ROUNDDOWN((((2*VLOOKUP($AA470, 'EV and Base'!$A$1:$N$671, 9, FALSE))+31+ROUNDDOWN($AC470/4, 0))*$AB470)/100, 0)+$AB470+10)</f>
        <v/>
      </c>
      <c r="AP470" s="2" t="str" cm="1">
        <f t="array" aca="1" ref="AP470" ca="1">IF(NOT(ISNUMBER(INDEX($A:$A, LOOKUP(2, 1 / ($A$1:INDIRECT("$A$"&amp;ROW($A470)) &lt;&gt; ""),ROW($A$1:INDIRECT("$A$"&amp;ROW($A470)))), 1))), "",
ROUNDDOWN((ROUNDDOWN((((2*VLOOKUP($AA470, 'EV and Base'!$A$1:$N$671, 10, FALSE))+31+ROUNDDOWN($AD470/4, 0))*$AB470)/100, 0)+5)*1.1, 0))</f>
        <v/>
      </c>
      <c r="AQ470" s="2" t="str" cm="1">
        <f t="array" aca="1" ref="AQ470" ca="1">IF(NOT(ISNUMBER(INDEX($A:$A, LOOKUP(2, 1 / ($A$1:INDIRECT("$A$"&amp;ROW($A470)) &lt;&gt; ""),ROW($A$1:INDIRECT("$A$"&amp;ROW($A470)))), 1))), "",
ROUNDDOWN((ROUNDDOWN((((2*VLOOKUP($AA470, 'EV and Base'!$A$1:$N$671, 11, FALSE))+$AV$2+ROUNDDOWN($AE470/4, 0))*$AB470)/100, 0)+5), 0))</f>
        <v/>
      </c>
      <c r="AR470" s="22" t="str" cm="1">
        <f t="array" aca="1" ref="AR470" ca="1">IF(NOT(ISNUMBER(INDEX($A:$A, LOOKUP(2, 1 / ($A$1:INDIRECT("$A$"&amp;ROW($A470)) &lt;&gt; ""),ROW($A$1:INDIRECT("$A$"&amp;ROW($A470)))), 1))), "",
ROUNDDOWN((ROUNDDOWN((((2*VLOOKUP($AA470, 'EV and Base'!$A$1:$N$671, 12, FALSE))+$AW$2+ROUNDDOWN($AF470/4, 0))*$AB470)/100, 0)+5)*0.9, 0))</f>
        <v/>
      </c>
      <c r="AS470" s="2" t="str" cm="1">
        <f t="array" aca="1" ref="AS470" ca="1">IF(NOT(ISNUMBER(INDEX($A:$A, LOOKUP(2, 1 / ($A$1:INDIRECT("$A$"&amp;ROW($A470)) &lt;&gt; ""),ROW($A$1:INDIRECT("$A$"&amp;ROW($A470)))), 1))), "",
ROUNDDOWN((ROUNDDOWN((((2*VLOOKUP($AA470, 'EV and Base'!$A$1:$N$671, 13, FALSE))+$AX$2+ROUNDDOWN($AG470/4, 0))*$AB470)/100, 0)+5), 0))</f>
        <v/>
      </c>
      <c r="AT470" s="24" t="str" cm="1">
        <f t="array" aca="1" ref="AT470" ca="1">IF(NOT(ISNUMBER(INDEX($A:$A, LOOKUP(2, 1 / ($A$1:INDIRECT("$A$"&amp;ROW($A470)) &lt;&gt; ""),ROW($A$1:INDIRECT("$A$"&amp;ROW($A470)))), 1))), "",
ROUNDDOWN((ROUNDDOWN((((2*VLOOKUP($AA470, 'EV and Base'!$A$1:$N$671, 14, FALSE))+31+ROUNDDOWN($AH470/4, 0))*$AB470)/100, 0)+5), 0))</f>
        <v/>
      </c>
      <c r="AU470" s="28">
        <v>255</v>
      </c>
      <c r="AY470" t="str" cm="1">
        <f t="array" aca="1" ref="AY470" ca="1">IF(NOT(ISNUMBER(INDEX($A:$A,LOOKUP(2,1/($A$1:INDIRECT("$A$"&amp;ROW($A470))&lt;&gt;""),ROW($A$1:INDIRECT("$A$"&amp;ROW($A470)))),1))),"",
INDEX($AY:$AY,LOOKUP(2,1/($AY$1:INDIRECT("$AY$"&amp;ROW($AY470)-1)&lt;&gt;""),ROW($AY$1:INDIRECT("$AY$"&amp;ROW($AY470)-1))),1)+$BL470)</f>
        <v/>
      </c>
      <c r="AZ470" s="3" t="str" cm="1">
        <f t="array" aca="1" ref="AZ470" ca="1">IF(NOT(ISNUMBER(INDEX($A:$A, LOOKUP(2, 1 / ($A$1:INDIRECT("$A$"&amp;ROW($A470)) &lt;&gt; ""),ROW($A$1:INDIRECT("$A$"&amp;ROW($A470)))), 1))), "",
VLOOKUP(INDIRECT("$G$"&amp;LOOKUP(2, 1 / ($AY$1:INDIRECT("$AY$"&amp;ROW($AY470)-1) &lt;&gt; ""),ROW($AY$1:INDIRECT("$AY$"&amp;ROW($AY470)-1)))),'EV and Base'!A393:N1063,2,FALSE))</f>
        <v/>
      </c>
      <c r="BA470" s="3" t="str" cm="1">
        <f t="array" aca="1" ref="BA470" ca="1">IF(NOT(ISNUMBER(INDEX($A:$A, LOOKUP(2, 1 / ($A$1:INDIRECT("$A$"&amp;ROW($A470)) &lt;&gt; ""),ROW($A$1:INDIRECT("$A$"&amp;ROW($A470)))), 1))), "",
INDIRECT("$I$"&amp;LOOKUP(2, 1 / ($AY$1:INDIRECT("$AY$"&amp;ROW($AY470)-1) &lt;&gt; ""),ROW($AY$1:INDIRECT("$AY$"&amp;ROW($AY470)-1)))))</f>
        <v/>
      </c>
      <c r="BB470" s="1" t="str" cm="1">
        <f t="array" aca="1" ref="BB470" ca="1">IF(NOT(ISNUMBER(INDEX($A:$A, LOOKUP(2, 1 / ($A$1:INDIRECT("$A$"&amp;ROW($A470)) &lt;&gt; ""),ROW($A$1:INDIRECT("$A$"&amp;ROW($A470)))), 1))), "",
INDIRECT("$AB$"&amp;LOOKUP(2, 1 / ($AY$1:INDIRECT("$AY$"&amp;ROW($AY470)-1) &lt;&gt; ""),ROW($AY$1:INDIRECT("$AY$"&amp;ROW($AY470)-1)))))</f>
        <v/>
      </c>
      <c r="BC470" s="3" t="str" cm="1">
        <f t="array" aca="1" ref="BC470" ca="1">IF(NOT(ISNUMBER(INDEX($A:$A,LOOKUP(2,1/($A$1:INDIRECT("$A$"&amp;ROW($A470))&lt;&gt;""),ROW($A$1:INDIRECT("$A$"&amp;ROW($A470)))),1))),"",
$BA470+$BA470+10)</f>
        <v/>
      </c>
      <c r="BD470" s="3" t="str" cm="1">
        <f t="array" aca="1" ref="BD470" ca="1">IF(NOT(ISNUMBER(INDEX($A:$A,LOOKUP(2,1/($A$1:INDIRECT("$A$"&amp;ROW($A470))&lt;&gt;""),ROW($A$1:INDIRECT("$A$"&amp;ROW($A470)))),1))),"",
$BA470+$BB470+10)</f>
        <v/>
      </c>
      <c r="BE470" s="3" t="str" cm="1">
        <f t="array" aca="1" ref="BE470" ca="1">IF(NOT(ISNUMBER(INDEX($A:$A,LOOKUP(2,1/($A$1:INDIRECT("$A$"&amp;ROW($A470))&lt;&gt;""),ROW($A$1:INDIRECT("$A$"&amp;ROW($A470)))),1))),"",
$BC470*$BC470)</f>
        <v/>
      </c>
      <c r="BF470" s="3" t="str" cm="1">
        <f t="array" aca="1" ref="BF470" ca="1">IF(NOT(ISNUMBER(INDEX($A:$A,LOOKUP(2,1/($A$1:INDIRECT("$A$"&amp;ROW($A470))&lt;&gt;""),ROW($A$1:INDIRECT("$A$"&amp;ROW($A470)))),1))),"",
$BD470*$BD470)</f>
        <v/>
      </c>
      <c r="BG470" s="3" t="str" cm="1">
        <f t="array" aca="1" ref="BG470" ca="1">IF(NOT(ISNUMBER(INDEX($A:$A,LOOKUP(2,1/($A$1:INDIRECT("$A$"&amp;ROW($A470))&lt;&gt;""),ROW($A$1:INDIRECT("$A$"&amp;ROW($A470)))),1))),"",
_xlfn.FLOOR.MATH(1.5*_xlfn.FLOOR.MATH($AZ470*BA470/5)))</f>
        <v/>
      </c>
      <c r="BH470" s="3" t="str" cm="1">
        <f t="array" aca="1" ref="BH470" ca="1">IF(NOT(ISNUMBER(INDEX($A:$A, LOOKUP(2, 1 / ($A$1:INDIRECT("$A$"&amp;ROW($A470)) &lt;&gt; ""),ROW($A$1:INDIRECT("$A$"&amp;ROW($A470)))), 1))), "",
_xlfn.FLOOR.MATH($BG470/IF(OR(INDIRECT("$C$"&amp;LOOKUP(2, 1 / ($AY$1:INDIRECT("$AY$"&amp;ROW($AY470)-1) &lt;&gt; ""),ROW($AY$1:INDIRECT("$AY$"&amp;ROW($AY470)-1))))="Multi",
INDIRECT("$C$"&amp;LOOKUP(2, 1 / ($AY$1:INDIRECT("$AY$"&amp;ROW($AY470)-1) &lt;&gt; ""),ROW($AY$1:INDIRECT("$AY$"&amp;ROW($AY470)-1))))="Double"),2,1)))</f>
        <v/>
      </c>
      <c r="BI470" s="3" t="str" cm="1">
        <f t="array" aca="1" ref="BI470" ca="1">IF(NOT(ISNUMBER(INDEX($A:$A,LOOKUP(2,1/($A$1:INDIRECT("$A$"&amp;ROW($A470))&lt;&gt;""),ROW($A$1:INDIRECT("$A$"&amp;ROW($A470)))),1))),"",
VLOOKUP($BC470,GameFreakSQRT!$A$1:$B$200,2,FALSE))</f>
        <v/>
      </c>
      <c r="BJ470" s="3" t="str" cm="1">
        <f t="array" aca="1" ref="BJ470" ca="1">IF(NOT(ISNUMBER(INDEX($A:$A,LOOKUP(2,1/($A$1:INDIRECT("$A$"&amp;ROW($A470))&lt;&gt;""),ROW($A$1:INDIRECT("$A$"&amp;ROW($A470)))),1))),"",
VLOOKUP($BD470,GameFreakSQRT!$A$1:$B$200,2,FALSE))</f>
        <v/>
      </c>
      <c r="BK470" s="3" t="str" cm="1">
        <f t="array" aca="1" ref="BK470" ca="1">IF(NOT(ISNUMBER(INDEX($A:$A,LOOKUP(2,1/($A$1:INDIRECT("$A$"&amp;ROW($A470))&lt;&gt;""),ROW($A$1:INDIRECT("$A$"&amp;ROW($A470)))),1))),"",
_xlfn.FLOOR.MATH((($BI470*$BE470)*$BH470)/($BJ470*$BF470))+1)</f>
        <v/>
      </c>
      <c r="BL470" s="3" t="str" cm="1">
        <f t="array" aca="1" ref="BL470" ca="1">IF(NOT(ISNUMBER(INDEX($A:$A,LOOKUP(2,1/($A$1:INDIRECT("$A$"&amp;ROW($A470))&lt;&gt;""),ROW($A$1:INDIRECT("$A$"&amp;ROW($A470)))),1))),"",
_xlfn.FLOOR.MATH($BK470*IF(NOT(INDIRECT("$Z$"&amp;LOOKUP(2, 1 / ($AY$1:INDIRECT("$AY$"&amp;ROW($AY470)-1) &lt;&gt; ""),ROW($AY$1:INDIRECT("$AY$"&amp;ROW($AY470)-1))))=""),1.5,1)))</f>
        <v/>
      </c>
      <c r="BM470" s="3" t="str" cm="1">
        <f t="array" aca="1" ref="BM470" ca="1">IF(NOT(ISNUMBER(INDEX($A:$A, LOOKUP(2, 1 / ($A$1:INDIRECT("$A$"&amp;ROW($A470)) &lt;&gt; ""),ROW($A$1:INDIRECT("$A$"&amp;ROW($A470)))), 1))), "",
INDIRECT("$Y$"&amp;LOOKUP(2, 1 / ($AY$1:INDIRECT("$AY$"&amp;ROW($AY470)-1) &lt;&gt; ""),ROW($AY$1:INDIRECT("$AY$"&amp;ROW($AY470)-1)))))</f>
        <v/>
      </c>
      <c r="BN470" s="3" t="str">
        <f t="shared" ca="1" si="38"/>
        <v/>
      </c>
    </row>
    <row r="471" spans="1:66" x14ac:dyDescent="0.45">
      <c r="A471" s="70"/>
      <c r="B471" s="70"/>
      <c r="C471" s="70"/>
      <c r="D471" s="70"/>
      <c r="E471" s="70"/>
      <c r="F471" s="57">
        <v>2</v>
      </c>
      <c r="G471" s="58" t="s">
        <v>505</v>
      </c>
      <c r="H471" s="58" t="s">
        <v>50</v>
      </c>
      <c r="I471" s="58">
        <v>44</v>
      </c>
      <c r="J471" s="58" t="s">
        <v>78</v>
      </c>
      <c r="K471" s="58" t="s">
        <v>107</v>
      </c>
      <c r="L471" s="58" t="s">
        <v>53</v>
      </c>
      <c r="M471" s="58" t="s">
        <v>73</v>
      </c>
      <c r="N471" s="58" t="s">
        <v>128</v>
      </c>
      <c r="O471" s="58" t="s">
        <v>135</v>
      </c>
      <c r="P471" s="58" t="s">
        <v>392</v>
      </c>
      <c r="Q471" s="58">
        <v>12</v>
      </c>
      <c r="R471" s="58">
        <f>_xlfn.FLOOR.MATH((((2*VLOOKUP(G471, 'EV and Base'!$A$1:$N$671, 9, FALSE))+$Q471)*$I471)/100)+$I471+10</f>
        <v>125</v>
      </c>
      <c r="S471" s="58">
        <f>_xlfn.FLOOR.MATH((_xlfn.FLOOR.MATH((((2*VLOOKUP($G471, 'EV and Base'!$A$1:$N$671, 10, FALSE))+$Q471)*$I471)/100)+5)*
IF(OR($J471="Lonely", $J471="Brave", $J471="Adamant", $J471="Naughty"), 1.1,
IF(OR($J471="Bold", $J471="Timid", $J471="Modest", $J471="Calm"), 0.9, 1)))</f>
        <v>96</v>
      </c>
      <c r="T471" s="58">
        <f>_xlfn.FLOOR.MATH((_xlfn.FLOOR.MATH((((2*VLOOKUP($G471, 'EV and Base'!$A$1:$N$671, 11, FALSE))+$Q471)*$I471)/100)+5)*
IF(OR($J471="Bold", $J471="Relaxed", $J471="Impish", $J471="Lax"), 1.1,
IF(OR($J471="Lonely", $J471="Hasty", $J471="Mild", $J471="Gentle"), 0.9, 1)))</f>
        <v>65</v>
      </c>
      <c r="U471" s="58">
        <f>_xlfn.FLOOR.MATH((_xlfn.FLOOR.MATH((((2*VLOOKUP($G471, 'EV and Base'!$A$1:$N$671, 12, FALSE))+$Q471)*$I471)/100)+5)*
IF(OR($J471="Modest", $J471="Mild", $J471="Quiet", $J471="Rash"), 1.1,
IF(OR($J471="Adamant", $J471="Impish", $J471="Jolly", $J471="Careful"), 0.9, 1)))</f>
        <v>96</v>
      </c>
      <c r="V471" s="58">
        <f>_xlfn.FLOOR.MATH((_xlfn.FLOOR.MATH((((2*VLOOKUP($G471, 'EV and Base'!$A$1:$N$671, 13, FALSE))+$Q471)*$I471)/100)+5)*
IF(OR($J471="Calm", $J471="Gentle", $J471="Sassy", $J471="Careful"), 1.1,
IF(OR($J471="Naughty", $J471="Lax", $J471="Naive", $J471="Rash"), 0.9, 1)))</f>
        <v>65</v>
      </c>
      <c r="W471" s="60">
        <f>_xlfn.FLOOR.MATH((_xlfn.FLOOR.MATH((((2*VLOOKUP($G471, 'EV and Base'!$A$1:$N$671, 14, FALSE))+$Q471)*$I471)/100)+5)*
IF(OR($J471="Timid", $J471="Hasty", $J471="Jolly", $J471="Naive"), 1.1,
IF(OR($J471="Brave", $J471="Relaxed", $J471="Quiet", $J471="Sassy"), 0.9, 1)))</f>
        <v>99</v>
      </c>
      <c r="X471" s="71"/>
      <c r="Z471" s="1">
        <v>1</v>
      </c>
      <c r="AA471" s="23" t="str" cm="1">
        <f t="array" aca="1" ref="AA471" ca="1">IF(NOT(ISNUMBER(INDEX($A:$A,LOOKUP(2,1/($A$1:INDIRECT("$A$"&amp;ROW($A471))&lt;&gt;""),ROW($A$1:INDIRECT("$A$"&amp;ROW($A471)))),1))),"",
IF(NOT(ISNUMBER($A471)),$AA470,
IF($AB471&lt;16,"Lillipup",
IF($AB471&lt;32,"Herdier",
"Stoutland"))))</f>
        <v/>
      </c>
      <c r="AB471" s="25" t="str" cm="1">
        <f t="array" aca="1" ref="AB471" ca="1">IF(NOT(ISNUMBER(INDEX($A:$A, LOOKUP(2, 1 / ($A$1:INDIRECT("$A$"&amp;ROW($A471)) &lt;&gt; ""),ROW($A$1:INDIRECT("$A$"&amp;ROW($A471)))), 1))), "",
VLOOKUP($AY471,'Medium-Slow'!$A$1:$B$101,2,TRUE))</f>
        <v/>
      </c>
      <c r="AC471" s="23" t="str" cm="1">
        <f t="array" aca="1" ref="AC471" ca="1">IF(NOT(ISNUMBER(INDEX($A:$A, LOOKUP(2, 1 / ($A$1:INDIRECT("$A$"&amp;ROW($A471)) &lt;&gt; ""),ROW($A$1:INDIRECT("$A$"&amp;ROW($A471)))), 1))), "",
INDEX($AC:$AC, LOOKUP(2, 1 / ($AC$1:INDIRECT("$AC$"&amp;ROW($AC471)-1) &lt;&gt; ""),ROW($AC$1:INDIRECT("$AC$"&amp;ROW($AC471)-1))), 1)+
IF(INDEX($AC:$AC, LOOKUP(2, 1 / ($AC$1:INDIRECT("$AC$"&amp;ROW($AC471)-1) &lt;&gt; ""),ROW($AC$1:INDIRECT("$AC$"&amp;ROW($AC471)-1))), 1)+
INDEX($AD:$AD, LOOKUP(2, 1 / ($AD$1:INDIRECT("$AD$"&amp;ROW($AD471)-1) &lt;&gt; ""),ROW($AD$1:INDIRECT("$AD$"&amp;ROW($AD471)-1))), 1)+
INDEX($AE:$AE, LOOKUP(2, 1 / ($AE$1:INDIRECT("$AE$"&amp;ROW($AE471)-1) &lt;&gt; ""),ROW($AE$1:INDIRECT("$AE$"&amp;ROW($AD471)-1))), 1)+
INDEX($AE:$AF, LOOKUP(2, 1 / ($AF$1:INDIRECT("$AF$"&amp;ROW($AF471)-1) &lt;&gt; ""),ROW($AF$1:INDIRECT("$AF$"&amp;ROW($AD471)-1))), 1)+
INDEX($AG:$AG, LOOKUP(2, 1 / ($AG$1:INDIRECT("$AG$"&amp;ROW($AG471)-1) &lt;&gt; ""),ROW($AG$1:INDIRECT("$AG$"&amp;ROW($AD471)-1))), 1)+
INDEX($AH:$AH, LOOKUP(2, 1 / ($AH$1:INDIRECT("$AH$"&amp;ROW($AH471)-1) &lt;&gt; ""),ROW($AH$1:INDIRECT("$AH$"&amp;ROW($AD471)-1))), 1)&gt;=510,0,
IF(INDEX($AC:$AC, LOOKUP(2, 1 / ($AC$1:INDIRECT("$AC$"&amp;ROW($AC471)-1) &lt;&gt; ""),ROW($AC$1:INDIRECT("$AC$"&amp;ROW($AC471)-1))), 1)&gt;=255,0,
VLOOKUP(INDIRECT("$G$"&amp;LOOKUP(2, 1 / ($AC$1:INDIRECT("$AC$"&amp;ROW($AC471)-1) &lt;&gt; ""),ROW($AC$1:INDIRECT("$AC$"&amp;ROW($AC471)-1)))), 'EV and Base'!$A$1:$N$671, 3, FALSE))))</f>
        <v/>
      </c>
      <c r="AD471" s="2" t="str" cm="1">
        <f t="array" aca="1" ref="AD471" ca="1">IF(NOT(ISNUMBER(INDEX($A:$A, LOOKUP(2, 1 / ($A$1:INDIRECT("$A$"&amp;ROW($A471)) &lt;&gt; ""),ROW($A$1:INDIRECT("$A$"&amp;ROW($A471)))), 1))), "",
INDEX($AD:$AD, LOOKUP(2, 1 / ($AD$1:INDIRECT("$AD$"&amp;ROW($AD471)-1) &lt;&gt; ""),ROW($AD$1:INDIRECT("$AD$"&amp;ROW($AD471)-1))), 1)+
IF(INDEX($AC:$AC, LOOKUP(2, 1 / ($AC$1:INDIRECT("$AC$"&amp;ROW($AC471)-1) &lt;&gt; ""),ROW($AC$1:INDIRECT("$AC$"&amp;ROW($AC471)-1))), 1)+
INDEX($AD:$AD, LOOKUP(2, 1 / ($AD$1:INDIRECT("$AD$"&amp;ROW($AD471)-1) &lt;&gt; ""),ROW($AD$1:INDIRECT("$AD$"&amp;ROW($AD471)-1))), 1)+
INDEX($AE:$AE, LOOKUP(2, 1 / ($AE$1:INDIRECT("$AE$"&amp;ROW($AE471)-1) &lt;&gt; ""),ROW($AE$1:INDIRECT("$AE$"&amp;ROW($AD471)-1))), 1)+
INDEX($AE:$AF, LOOKUP(2, 1 / ($AF$1:INDIRECT("$AF$"&amp;ROW($AF471)-1) &lt;&gt; ""),ROW($AF$1:INDIRECT("$AF$"&amp;ROW($AD471)-1))), 1)+
INDEX($AG:$AG, LOOKUP(2, 1 / ($AG$1:INDIRECT("$AG$"&amp;ROW($AG471)-1) &lt;&gt; ""),ROW($AG$1:INDIRECT("$AG$"&amp;ROW($AD471)-1))), 1)+
INDEX($AH:$AH, LOOKUP(2, 1 / ($AH$1:INDIRECT("$AH$"&amp;ROW($AH471)-1) &lt;&gt; ""),ROW($AH$1:INDIRECT("$AH$"&amp;ROW($AD471)-1))), 1)&gt;=510,0,
IF(INDEX($AD:$AD, LOOKUP(2, 1 / ($AD$1:INDIRECT("$AD$"&amp;ROW($AD471)-1) &lt;&gt; ""),ROW($AD$1:INDIRECT("$AD$"&amp;ROW($AD471)-1))), 1)&gt;=255,0,
VLOOKUP(INDIRECT("$G$"&amp;LOOKUP(2, 1 / ($AD$1:INDIRECT("$AD$"&amp;ROW($AD471)-1) &lt;&gt; ""),ROW($AD$1:INDIRECT("$AD$"&amp;ROW($AD471)-1)))), 'EV and Base'!$A$1:$N$671, 4, FALSE))))</f>
        <v/>
      </c>
      <c r="AE471" s="2" t="str" cm="1">
        <f t="array" aca="1" ref="AE471" ca="1">IF(NOT(ISNUMBER(INDEX($A:$A,LOOKUP(2,1/($A$1:INDIRECT("$A$"&amp;ROW($A471))&lt;&gt;""),ROW($A$1:INDIRECT("$A$"&amp;ROW($A471)))),1))),"",
INDEX($AE:$AE,LOOKUP(2,1/($AE$1:INDIRECT("$AE$"&amp;ROW($AE471)-1)&lt;&gt;""),ROW($AE$1:INDIRECT("$AE$"&amp;ROW($AE471)-1))),1)+
IF(INDEX($AC:$AC,LOOKUP(2,1/($AC$1:INDIRECT("$AC$"&amp;ROW($AC471)-1)&lt;&gt;""),ROW($AC$1:INDIRECT("$AC$"&amp;ROW($AC471)-1))),1)+
INDEX($AD:$AD,LOOKUP(2,1/($AD$1:INDIRECT("$AD$"&amp;ROW($AD471)-1)&lt;&gt;""),ROW($AD$1:INDIRECT("$AD$"&amp;ROW($AD471)-1))),1)+
INDEX($AE:$AE,LOOKUP(2,1/($AE$1:INDIRECT("$AE$"&amp;ROW($AE471)-1)&lt;&gt;""),ROW($AE$1:INDIRECT("$AE$"&amp;ROW($AD471)-1))),1)+
INDEX($AE:$AF,LOOKUP(2,1/($AF$1:INDIRECT("$AF$"&amp;ROW($AF471)-1)&lt;&gt;""),ROW($AF$1:INDIRECT("$AF$"&amp;ROW($AD471)-1))),1)+
INDEX($AG:$AG,LOOKUP(2,1/($AG$1:INDIRECT("$AG$"&amp;ROW($AG471)-1)&lt;&gt;""),ROW($AG$1:INDIRECT("$AG$"&amp;ROW($AD471)-1))),1)+
INDEX($AH:$AH,LOOKUP(2,1/($AH$1:INDIRECT("$AH$"&amp;ROW($AH471)-1)&lt;&gt;""),ROW($AH$1:INDIRECT("$AH$"&amp;ROW($AD471)-1))),1)&gt;=510,0,
IF(INDEX($AE:$AE,LOOKUP(2,1/($AE$1:INDIRECT("$AE$"&amp;ROW($AE471)-1)&lt;&gt;""),ROW($AE$1:INDIRECT("$AE$"&amp;ROW($AE471)-1))),1)&gt;=255,0,
VLOOKUP(INDIRECT("$G$"&amp;LOOKUP(2,1/($AE$1:INDIRECT("$AE$"&amp;ROW($AE471)-1)&lt;&gt;""),ROW($AE$1:INDIRECT("$AE$"&amp;ROW($AE471)-1)))),'EV and Base'!$A$1:$N$671,5,FALSE))))</f>
        <v/>
      </c>
      <c r="AF471" s="2" t="str" cm="1">
        <f t="array" aca="1" ref="AF471" ca="1">IF(NOT(ISNUMBER(INDEX($A:$A, LOOKUP(2, 1 / ($A$1:INDIRECT("$A$"&amp;ROW($A471)) &lt;&gt; ""),ROW($A$1:INDIRECT("$A$"&amp;ROW($A471)))), 1))), "",
INDEX($AF:$AF, LOOKUP(2, 1 / ($AF$1:INDIRECT("$AF$"&amp;ROW($AF471)-1) &lt;&gt; ""),ROW($AF$1:INDIRECT("$AF$"&amp;ROW($AF471)-1))), 1)+
IF(INDEX($AC:$AC, LOOKUP(2, 1 / ($AC$1:INDIRECT("$AC$"&amp;ROW($AC471)-1) &lt;&gt; ""),ROW($AC$1:INDIRECT("$AC$"&amp;ROW($AC471)-1))), 1)+
INDEX($AD:$AD, LOOKUP(2, 1 / ($AD$1:INDIRECT("$AD$"&amp;ROW($AD471)-1) &lt;&gt; ""),ROW($AD$1:INDIRECT("$AD$"&amp;ROW($AD471)-1))), 1)+
INDEX($AE:$AE, LOOKUP(2, 1 / ($AE$1:INDIRECT("$AE$"&amp;ROW($AE471)-1) &lt;&gt; ""),ROW($AE$1:INDIRECT("$AE$"&amp;ROW($AD471)-1))), 1)+
INDEX($AE:$AF, LOOKUP(2, 1 / ($AF$1:INDIRECT("$AF$"&amp;ROW($AF471)-1) &lt;&gt; ""),ROW($AF$1:INDIRECT("$AF$"&amp;ROW($AD471)-1))), 1)+
INDEX($AG:$AG, LOOKUP(2, 1 / ($AG$1:INDIRECT("$AG$"&amp;ROW($AG471)-1) &lt;&gt; ""),ROW($AG$1:INDIRECT("$AG$"&amp;ROW($AD471)-1))), 1)+
INDEX($AH:$AH, LOOKUP(2, 1 / ($AH$1:INDIRECT("$AH$"&amp;ROW($AH471)-1) &lt;&gt; ""),ROW($AH$1:INDIRECT("$AH$"&amp;ROW($AD471)-1))), 1)&gt;=510,0,
IF(INDEX($AF:$AF, LOOKUP(2, 1 / ($AF$1:INDIRECT("$AF$"&amp;ROW($AF471)-1) &lt;&gt; ""),ROW($AF$1:INDIRECT("$AF$"&amp;ROW($AF471)-1))), 1)&gt;=255,0,
VLOOKUP(INDIRECT("$G$"&amp;LOOKUP(2, 1 / ($AF$1:INDIRECT("$AF$"&amp;ROW($AF471)-1) &lt;&gt; ""),ROW($AF$1:INDIRECT("$AF$"&amp;ROW($AF471)-1)))), 'EV and Base'!$A$1:$N$671, 6, FALSE))))</f>
        <v/>
      </c>
      <c r="AG471" s="2" t="str" cm="1">
        <f t="array" aca="1" ref="AG471" ca="1">IF(NOT(ISNUMBER(INDEX($A:$A, LOOKUP(2, 1 / ($A$1:INDIRECT("$A$"&amp;ROW($A471)) &lt;&gt; ""),ROW($A$1:INDIRECT("$A$"&amp;ROW($A471)))), 1))), "",
INDEX($AG:$AG, LOOKUP(2, 1 / ($AG$1:INDIRECT("$AG$"&amp;ROW($AG471)-1) &lt;&gt; ""),ROW($AG$1:INDIRECT("$AG$"&amp;ROW($AG471)-1))), 1)+
IF(INDEX($AC:$AC, LOOKUP(2, 1 / ($AC$1:INDIRECT("$AC$"&amp;ROW($AC471)-1) &lt;&gt; ""),ROW($AC$1:INDIRECT("$AC$"&amp;ROW($AC471)-1))), 1)+
INDEX($AD:$AD, LOOKUP(2, 1 / ($AD$1:INDIRECT("$AD$"&amp;ROW($AD471)-1) &lt;&gt; ""),ROW($AD$1:INDIRECT("$AD$"&amp;ROW($AD471)-1))), 1)+
INDEX($AE:$AE, LOOKUP(2, 1 / ($AE$1:INDIRECT("$AE$"&amp;ROW($AE471)-1) &lt;&gt; ""),ROW($AE$1:INDIRECT("$AE$"&amp;ROW($AD471)-1))), 1)+
INDEX($AE:$AF, LOOKUP(2, 1 / ($AF$1:INDIRECT("$AF$"&amp;ROW($AF471)-1) &lt;&gt; ""),ROW($AF$1:INDIRECT("$AF$"&amp;ROW($AD471)-1))), 1)+
INDEX($AG:$AG, LOOKUP(2, 1 / ($AG$1:INDIRECT("$AG$"&amp;ROW($AG471)-1) &lt;&gt; ""),ROW($AG$1:INDIRECT("$AG$"&amp;ROW($AD471)-1))), 1)+
INDEX($AH:$AH, LOOKUP(2, 1 / ($AH$1:INDIRECT("$AH$"&amp;ROW($AH471)-1) &lt;&gt; ""),ROW($AH$1:INDIRECT("$AH$"&amp;ROW($AD471)-1))), 1)&gt;=510,0,
IF(INDEX($AG:$AG, LOOKUP(2, 1 / ($AG$1:INDIRECT("$AG$"&amp;ROW($AG471)-1) &lt;&gt; ""),ROW($AG$1:INDIRECT("$AG$"&amp;ROW($AG471)-1))), 1)&gt;=255,0,
VLOOKUP(INDIRECT("$G$"&amp;LOOKUP(2, 1 / ($AG$1:INDIRECT("$AG$"&amp;ROW($AG471)-1) &lt;&gt; ""),ROW($AG$1:INDIRECT("$AG$"&amp;ROW($AG471)-1)))), 'EV and Base'!$A$1:$N$671, 7, FALSE))))</f>
        <v/>
      </c>
      <c r="AH471" s="24" t="str" cm="1">
        <f t="array" aca="1" ref="AH471" ca="1">IF(NOT(ISNUMBER(INDEX($A:$A,LOOKUP(2,1/($A$1:INDIRECT("$A$"&amp;ROW($A471))&lt;&gt;""),ROW($A$1:INDIRECT("$A$"&amp;ROW($A471)))),1))),"",
INDEX($AH:$AH,LOOKUP(2,1/($AH$1:INDIRECT("$AH$"&amp;ROW($AH471)-1)&lt;&gt;""),ROW($AH$1:INDIRECT("$AH$"&amp;ROW($AH471)-1))),1)+
IF(INDEX($AC:$AC,LOOKUP(2,1/($AC$1:INDIRECT("$AC$"&amp;ROW($AC471)-1)&lt;&gt;""),ROW($AC$1:INDIRECT("$AC$"&amp;ROW($AC471)-1))),1)+
INDEX($AD:$AD,LOOKUP(2,1/($AD$1:INDIRECT("$AD$"&amp;ROW($AD471)-1)&lt;&gt;""),ROW($AD$1:INDIRECT("$AD$"&amp;ROW($AD471)-1))),1)+
INDEX($AE:$AE,LOOKUP(2,1/($AE$1:INDIRECT("$AE$"&amp;ROW($AE471)-1)&lt;&gt;""),ROW($AE$1:INDIRECT("$AE$"&amp;ROW($AD471)-1))),1)+
INDEX($AE:$AF,LOOKUP(2,1/($AF$1:INDIRECT("$AF$"&amp;ROW($AF471)-1)&lt;&gt;""),ROW($AF$1:INDIRECT("$AF$"&amp;ROW($AD471)-1))),1)+
INDEX($AG:$AG,LOOKUP(2,1/($AG$1:INDIRECT("$AG$"&amp;ROW($AG471)-1)&lt;&gt;""),ROW($AG$1:INDIRECT("$AG$"&amp;ROW($AD471)-1))),1)+
INDEX($AH:$AH,LOOKUP(2,1/($AH$1:INDIRECT("$AH$"&amp;ROW($AH471)-1)&lt;&gt;""),ROW($AH$1:INDIRECT("$AH$"&amp;ROW($AD471)-1))),1)&gt;=510,0,
IF(INDEX($AH:$AH,LOOKUP(2,1/($AH$1:INDIRECT("$AH$"&amp;ROW($AH471)-1)&lt;&gt;""),ROW($AH$1:INDIRECT("$AH$"&amp;ROW($AH471)-1))),1)&gt;=255,0,
VLOOKUP(INDIRECT("$G$"&amp;LOOKUP(2,1/($AH$1:INDIRECT("$AH$"&amp;ROW($AH471)-1)&lt;&gt;""),ROW($AH$1:INDIRECT("$AH$"&amp;ROW($AH471)-1)))),'EV and Base'!$A$1:$N$671,8,FALSE))))</f>
        <v/>
      </c>
      <c r="AI471" s="29" t="str" cm="1">
        <f t="array" aca="1" ref="AI471" ca="1">IF(NOT(ISNUMBER(INDEX($A:$A,LOOKUP(2,1/($A$1:INDIRECT("$A$"&amp;ROW($A471))&lt;&gt;""),ROW($A$1:INDIRECT("$A$"&amp;ROW($A471)))),1))),"",
ROUNDDOWN((((2*VLOOKUP($AA471,'EV and Base'!$A$1:$N$671,9,FALSE))+31+ROUNDDOWN($AC471/4,0))*$AB471)/100,0)+$AB471+10)</f>
        <v/>
      </c>
      <c r="AJ471" s="21" t="str" cm="1">
        <f t="array" aca="1" ref="AJ471" ca="1">IF(NOT(ISNUMBER(INDEX($A:$A, LOOKUP(2, 1 / ($A$1:INDIRECT("$A$"&amp;ROW($A471)) &lt;&gt; ""),ROW($A$1:INDIRECT("$A$"&amp;ROW($A471)))), 1))), "",
ROUNDDOWN((ROUNDDOWN((((2*VLOOKUP($AA471, 'EV and Base'!$A$1:$N$671, 10, FALSE))+31+ROUNDDOWN($AD471/4, 0))*$AB471)/100, 0)+5)*1.1, 0))</f>
        <v/>
      </c>
      <c r="AK471" s="21" t="str" cm="1">
        <f t="array" aca="1" ref="AK471" ca="1">IF(NOT(ISNUMBER(INDEX($A:$A, LOOKUP(2, 1 / ($A$1:INDIRECT("$A$"&amp;ROW($A471)) &lt;&gt; ""),ROW($A$1:INDIRECT("$A$"&amp;ROW($A471)))), 1))), "",
ROUNDDOWN((ROUNDDOWN((((2*VLOOKUP($AA471, 'EV and Base'!$A$1:$N$671, 11, FALSE))+30+ROUNDDOWN($AE471/4, 0))*$AB471)/100, 0)+5), 0)
&amp;"-"&amp;
ROUNDDOWN((ROUNDDOWN((((2*VLOOKUP($AA471, 'EV and Base'!$A$1:$N$671, 11, FALSE))+31+ROUNDDOWN($AE471/4, 0))*$AB471)/100, 0)+5), 0))</f>
        <v/>
      </c>
      <c r="AL471" s="21" t="str" cm="1">
        <f t="array" aca="1" ref="AL471" ca="1">IF(NOT(ISNUMBER(INDEX($A:$A, LOOKUP(2, 1 / ($A$1:INDIRECT("$A$"&amp;ROW($A471)) &lt;&gt; ""),ROW($A$1:INDIRECT("$A$"&amp;ROW($A471)))), 1))), "",
ROUNDDOWN((ROUNDDOWN((((2*VLOOKUP($AA471, 'EV and Base'!$A$1:$N$671, 12, FALSE))+0+ROUNDDOWN($AF471/4, 0))*$AB471)/100, 0)+5)*0.9, 0)
&amp;"-"&amp;
ROUNDDOWN((ROUNDDOWN((((2*VLOOKUP($AA471, 'EV and Base'!$A$1:$N$671, 12, FALSE))+31+ROUNDDOWN($AF471/4, 0))*$AB471)/100, 0)+5)*0.9, 0))</f>
        <v/>
      </c>
      <c r="AM471" s="21" t="str" cm="1">
        <f t="array" aca="1" ref="AM471" ca="1">IF(NOT(ISNUMBER(INDEX($A:$A, LOOKUP(2, 1 / ($A$1:INDIRECT("$A$"&amp;ROW($A471)) &lt;&gt; ""),ROW($A$1:INDIRECT("$A$"&amp;ROW($A471)))), 1))), "",
ROUNDDOWN((ROUNDDOWN((((2*VLOOKUP($AA471, 'EV and Base'!$A$1:$N$671, 13, FALSE))+30+ROUNDDOWN($AG471/4, 0))*$AB471)/100, 0)+5), 0)
&amp;"-"&amp;
ROUNDDOWN((ROUNDDOWN((((2*VLOOKUP($AA471, 'EV and Base'!$A$1:$N$671, 13, FALSE))+31+ROUNDDOWN($AG471/4, 0))*$AB471)/100, 0)+5), 0))</f>
        <v/>
      </c>
      <c r="AN471" s="25" t="str" cm="1">
        <f t="array" aca="1" ref="AN471" ca="1">IF(NOT(ISNUMBER(INDEX($A:$A, LOOKUP(2, 1 / ($A$1:INDIRECT("$A$"&amp;ROW($A471)) &lt;&gt; ""),ROW($A$1:INDIRECT("$A$"&amp;ROW($A471)))), 1))), "",
ROUNDDOWN((ROUNDDOWN((((2*VLOOKUP($AA471, 'EV and Base'!$A$1:$N$671, 14, FALSE))+31+ROUNDDOWN($AH471/4, 0))*$AB471)/100, 0)+5), 0))</f>
        <v/>
      </c>
      <c r="AO471" s="23" t="str" cm="1">
        <f t="array" aca="1" ref="AO471" ca="1">IF(NOT(ISNUMBER(INDEX($A:$A, LOOKUP(2, 1 / ($A$1:INDIRECT("$A$"&amp;ROW($A471)) &lt;&gt; ""),ROW($A$1:INDIRECT("$A$"&amp;ROW($A471)))), 1))), "",
ROUNDDOWN((((2*VLOOKUP($AA471, 'EV and Base'!$A$1:$N$671, 9, FALSE))+31+ROUNDDOWN($AC471/4, 0))*$AB471)/100, 0)+$AB471+10)</f>
        <v/>
      </c>
      <c r="AP471" s="2" t="str" cm="1">
        <f t="array" aca="1" ref="AP471" ca="1">IF(NOT(ISNUMBER(INDEX($A:$A, LOOKUP(2, 1 / ($A$1:INDIRECT("$A$"&amp;ROW($A471)) &lt;&gt; ""),ROW($A$1:INDIRECT("$A$"&amp;ROW($A471)))), 1))), "",
ROUNDDOWN((ROUNDDOWN((((2*VLOOKUP($AA471, 'EV and Base'!$A$1:$N$671, 10, FALSE))+31+ROUNDDOWN($AD471/4, 0))*$AB471)/100, 0)+5)*1.1, 0))</f>
        <v/>
      </c>
      <c r="AQ471" s="2" t="str" cm="1">
        <f t="array" aca="1" ref="AQ471" ca="1">IF(NOT(ISNUMBER(INDEX($A:$A, LOOKUP(2, 1 / ($A$1:INDIRECT("$A$"&amp;ROW($A471)) &lt;&gt; ""),ROW($A$1:INDIRECT("$A$"&amp;ROW($A471)))), 1))), "",
ROUNDDOWN((ROUNDDOWN((((2*VLOOKUP($AA471, 'EV and Base'!$A$1:$N$671, 11, FALSE))+$AV$2+ROUNDDOWN($AE471/4, 0))*$AB471)/100, 0)+5), 0))</f>
        <v/>
      </c>
      <c r="AR471" s="22" t="str" cm="1">
        <f t="array" aca="1" ref="AR471" ca="1">IF(NOT(ISNUMBER(INDEX($A:$A, LOOKUP(2, 1 / ($A$1:INDIRECT("$A$"&amp;ROW($A471)) &lt;&gt; ""),ROW($A$1:INDIRECT("$A$"&amp;ROW($A471)))), 1))), "",
ROUNDDOWN((ROUNDDOWN((((2*VLOOKUP($AA471, 'EV and Base'!$A$1:$N$671, 12, FALSE))+$AW$2+ROUNDDOWN($AF471/4, 0))*$AB471)/100, 0)+5)*0.9, 0))</f>
        <v/>
      </c>
      <c r="AS471" s="2" t="str" cm="1">
        <f t="array" aca="1" ref="AS471" ca="1">IF(NOT(ISNUMBER(INDEX($A:$A, LOOKUP(2, 1 / ($A$1:INDIRECT("$A$"&amp;ROW($A471)) &lt;&gt; ""),ROW($A$1:INDIRECT("$A$"&amp;ROW($A471)))), 1))), "",
ROUNDDOWN((ROUNDDOWN((((2*VLOOKUP($AA471, 'EV and Base'!$A$1:$N$671, 13, FALSE))+$AX$2+ROUNDDOWN($AG471/4, 0))*$AB471)/100, 0)+5), 0))</f>
        <v/>
      </c>
      <c r="AT471" s="24" t="str" cm="1">
        <f t="array" aca="1" ref="AT471" ca="1">IF(NOT(ISNUMBER(INDEX($A:$A, LOOKUP(2, 1 / ($A$1:INDIRECT("$A$"&amp;ROW($A471)) &lt;&gt; ""),ROW($A$1:INDIRECT("$A$"&amp;ROW($A471)))), 1))), "",
ROUNDDOWN((ROUNDDOWN((((2*VLOOKUP($AA471, 'EV and Base'!$A$1:$N$671, 14, FALSE))+31+ROUNDDOWN($AH471/4, 0))*$AB471)/100, 0)+5), 0))</f>
        <v/>
      </c>
      <c r="AU471" s="28">
        <v>255</v>
      </c>
      <c r="AY471" t="str" cm="1">
        <f t="array" aca="1" ref="AY471" ca="1">IF(NOT(ISNUMBER(INDEX($A:$A,LOOKUP(2,1/($A$1:INDIRECT("$A$"&amp;ROW($A471))&lt;&gt;""),ROW($A$1:INDIRECT("$A$"&amp;ROW($A471)))),1))),"",
INDEX($AY:$AY,LOOKUP(2,1/($AY$1:INDIRECT("$AY$"&amp;ROW($AY471)-1)&lt;&gt;""),ROW($AY$1:INDIRECT("$AY$"&amp;ROW($AY471)-1))),1)+$BL471)</f>
        <v/>
      </c>
      <c r="AZ471" s="3" t="str" cm="1">
        <f t="array" aca="1" ref="AZ471" ca="1">IF(NOT(ISNUMBER(INDEX($A:$A, LOOKUP(2, 1 / ($A$1:INDIRECT("$A$"&amp;ROW($A471)) &lt;&gt; ""),ROW($A$1:INDIRECT("$A$"&amp;ROW($A471)))), 1))), "",
VLOOKUP(INDIRECT("$G$"&amp;LOOKUP(2, 1 / ($AY$1:INDIRECT("$AY$"&amp;ROW($AY471)-1) &lt;&gt; ""),ROW($AY$1:INDIRECT("$AY$"&amp;ROW($AY471)-1)))),'EV and Base'!A394:N1064,2,FALSE))</f>
        <v/>
      </c>
      <c r="BA471" s="3" t="str" cm="1">
        <f t="array" aca="1" ref="BA471" ca="1">IF(NOT(ISNUMBER(INDEX($A:$A, LOOKUP(2, 1 / ($A$1:INDIRECT("$A$"&amp;ROW($A471)) &lt;&gt; ""),ROW($A$1:INDIRECT("$A$"&amp;ROW($A471)))), 1))), "",
INDIRECT("$I$"&amp;LOOKUP(2, 1 / ($AY$1:INDIRECT("$AY$"&amp;ROW($AY471)-1) &lt;&gt; ""),ROW($AY$1:INDIRECT("$AY$"&amp;ROW($AY471)-1)))))</f>
        <v/>
      </c>
      <c r="BB471" s="1" t="str" cm="1">
        <f t="array" aca="1" ref="BB471" ca="1">IF(NOT(ISNUMBER(INDEX($A:$A, LOOKUP(2, 1 / ($A$1:INDIRECT("$A$"&amp;ROW($A471)) &lt;&gt; ""),ROW($A$1:INDIRECT("$A$"&amp;ROW($A471)))), 1))), "",
INDIRECT("$AB$"&amp;LOOKUP(2, 1 / ($AY$1:INDIRECT("$AY$"&amp;ROW($AY471)-1) &lt;&gt; ""),ROW($AY$1:INDIRECT("$AY$"&amp;ROW($AY471)-1)))))</f>
        <v/>
      </c>
      <c r="BC471" s="3" t="str" cm="1">
        <f t="array" aca="1" ref="BC471" ca="1">IF(NOT(ISNUMBER(INDEX($A:$A,LOOKUP(2,1/($A$1:INDIRECT("$A$"&amp;ROW($A471))&lt;&gt;""),ROW($A$1:INDIRECT("$A$"&amp;ROW($A471)))),1))),"",
$BA471+$BA471+10)</f>
        <v/>
      </c>
      <c r="BD471" s="3" t="str" cm="1">
        <f t="array" aca="1" ref="BD471" ca="1">IF(NOT(ISNUMBER(INDEX($A:$A,LOOKUP(2,1/($A$1:INDIRECT("$A$"&amp;ROW($A471))&lt;&gt;""),ROW($A$1:INDIRECT("$A$"&amp;ROW($A471)))),1))),"",
$BA471+$BB471+10)</f>
        <v/>
      </c>
      <c r="BE471" s="3" t="str" cm="1">
        <f t="array" aca="1" ref="BE471" ca="1">IF(NOT(ISNUMBER(INDEX($A:$A,LOOKUP(2,1/($A$1:INDIRECT("$A$"&amp;ROW($A471))&lt;&gt;""),ROW($A$1:INDIRECT("$A$"&amp;ROW($A471)))),1))),"",
$BC471*$BC471)</f>
        <v/>
      </c>
      <c r="BF471" s="3" t="str" cm="1">
        <f t="array" aca="1" ref="BF471" ca="1">IF(NOT(ISNUMBER(INDEX($A:$A,LOOKUP(2,1/($A$1:INDIRECT("$A$"&amp;ROW($A471))&lt;&gt;""),ROW($A$1:INDIRECT("$A$"&amp;ROW($A471)))),1))),"",
$BD471*$BD471)</f>
        <v/>
      </c>
      <c r="BG471" s="3" t="str" cm="1">
        <f t="array" aca="1" ref="BG471" ca="1">IF(NOT(ISNUMBER(INDEX($A:$A,LOOKUP(2,1/($A$1:INDIRECT("$A$"&amp;ROW($A471))&lt;&gt;""),ROW($A$1:INDIRECT("$A$"&amp;ROW($A471)))),1))),"",
_xlfn.FLOOR.MATH(1.5*_xlfn.FLOOR.MATH($AZ471*BA471/5)))</f>
        <v/>
      </c>
      <c r="BH471" s="3" t="str" cm="1">
        <f t="array" aca="1" ref="BH471" ca="1">IF(NOT(ISNUMBER(INDEX($A:$A, LOOKUP(2, 1 / ($A$1:INDIRECT("$A$"&amp;ROW($A471)) &lt;&gt; ""),ROW($A$1:INDIRECT("$A$"&amp;ROW($A471)))), 1))), "",
_xlfn.FLOOR.MATH($BG471/IF(OR(INDIRECT("$C$"&amp;LOOKUP(2, 1 / ($AY$1:INDIRECT("$AY$"&amp;ROW($AY471)-1) &lt;&gt; ""),ROW($AY$1:INDIRECT("$AY$"&amp;ROW($AY471)-1))))="Multi",
INDIRECT("$C$"&amp;LOOKUP(2, 1 / ($AY$1:INDIRECT("$AY$"&amp;ROW($AY471)-1) &lt;&gt; ""),ROW($AY$1:INDIRECT("$AY$"&amp;ROW($AY471)-1))))="Double"),2,1)))</f>
        <v/>
      </c>
      <c r="BI471" s="3" t="str" cm="1">
        <f t="array" aca="1" ref="BI471" ca="1">IF(NOT(ISNUMBER(INDEX($A:$A,LOOKUP(2,1/($A$1:INDIRECT("$A$"&amp;ROW($A471))&lt;&gt;""),ROW($A$1:INDIRECT("$A$"&amp;ROW($A471)))),1))),"",
VLOOKUP($BC471,GameFreakSQRT!$A$1:$B$200,2,FALSE))</f>
        <v/>
      </c>
      <c r="BJ471" s="3" t="str" cm="1">
        <f t="array" aca="1" ref="BJ471" ca="1">IF(NOT(ISNUMBER(INDEX($A:$A,LOOKUP(2,1/($A$1:INDIRECT("$A$"&amp;ROW($A471))&lt;&gt;""),ROW($A$1:INDIRECT("$A$"&amp;ROW($A471)))),1))),"",
VLOOKUP($BD471,GameFreakSQRT!$A$1:$B$200,2,FALSE))</f>
        <v/>
      </c>
      <c r="BK471" s="3" t="str" cm="1">
        <f t="array" aca="1" ref="BK471" ca="1">IF(NOT(ISNUMBER(INDEX($A:$A,LOOKUP(2,1/($A$1:INDIRECT("$A$"&amp;ROW($A471))&lt;&gt;""),ROW($A$1:INDIRECT("$A$"&amp;ROW($A471)))),1))),"",
_xlfn.FLOOR.MATH((($BI471*$BE471)*$BH471)/($BJ471*$BF471))+1)</f>
        <v/>
      </c>
      <c r="BL471" s="3" t="str" cm="1">
        <f t="array" aca="1" ref="BL471" ca="1">IF(NOT(ISNUMBER(INDEX($A:$A,LOOKUP(2,1/($A$1:INDIRECT("$A$"&amp;ROW($A471))&lt;&gt;""),ROW($A$1:INDIRECT("$A$"&amp;ROW($A471)))),1))),"",
_xlfn.FLOOR.MATH($BK471*IF(NOT(INDIRECT("$Z$"&amp;LOOKUP(2, 1 / ($AY$1:INDIRECT("$AY$"&amp;ROW($AY471)-1) &lt;&gt; ""),ROW($AY$1:INDIRECT("$AY$"&amp;ROW($AY471)-1))))=""),1.5,1)))</f>
        <v/>
      </c>
      <c r="BM471" s="3" t="str" cm="1">
        <f t="array" aca="1" ref="BM471" ca="1">IF(NOT(ISNUMBER(INDEX($A:$A, LOOKUP(2, 1 / ($A$1:INDIRECT("$A$"&amp;ROW($A471)) &lt;&gt; ""),ROW($A$1:INDIRECT("$A$"&amp;ROW($A471)))), 1))), "",
INDIRECT("$Y$"&amp;LOOKUP(2, 1 / ($AY$1:INDIRECT("$AY$"&amp;ROW($AY471)-1) &lt;&gt; ""),ROW($AY$1:INDIRECT("$AY$"&amp;ROW($AY471)-1)))))</f>
        <v/>
      </c>
      <c r="BN471" s="3" t="str">
        <f t="shared" ca="1" si="38"/>
        <v/>
      </c>
    </row>
    <row r="472" spans="1:66" x14ac:dyDescent="0.45">
      <c r="A472" s="72" t="s">
        <v>75</v>
      </c>
      <c r="B472" s="72" t="s">
        <v>766</v>
      </c>
      <c r="C472" s="72" t="s">
        <v>46</v>
      </c>
      <c r="D472" s="72" t="s">
        <v>751</v>
      </c>
      <c r="E472" s="72" t="s">
        <v>48</v>
      </c>
      <c r="F472" s="57">
        <v>1</v>
      </c>
      <c r="G472" s="58" t="s">
        <v>572</v>
      </c>
      <c r="H472" s="58" t="s">
        <v>50</v>
      </c>
      <c r="I472" s="58">
        <v>43</v>
      </c>
      <c r="J472" s="58" t="s">
        <v>157</v>
      </c>
      <c r="K472" s="58" t="s">
        <v>479</v>
      </c>
      <c r="L472" s="58" t="s">
        <v>53</v>
      </c>
      <c r="M472" s="58" t="s">
        <v>525</v>
      </c>
      <c r="N472" s="58" t="s">
        <v>599</v>
      </c>
      <c r="O472" s="58" t="s">
        <v>733</v>
      </c>
      <c r="P472" s="58" t="s">
        <v>767</v>
      </c>
      <c r="Q472" s="58">
        <v>3</v>
      </c>
      <c r="R472" s="58">
        <f>_xlfn.FLOOR.MATH((((2*VLOOKUP(G472, 'EV and Base'!$A$1:$N$671, 9, FALSE))+$Q472)*$I472)/100)+$I472+10</f>
        <v>105</v>
      </c>
      <c r="S472" s="58">
        <f>_xlfn.FLOOR.MATH((_xlfn.FLOOR.MATH((((2*VLOOKUP($G472, 'EV and Base'!$A$1:$N$671, 10, FALSE))+$Q472)*$I472)/100)+5)*
IF(OR($J472="Lonely", $J472="Brave", $J472="Adamant", $J472="Naughty"), 1.1,
IF(OR($J472="Bold", $J472="Timid", $J472="Modest", $J472="Calm"), 0.9, 1)))</f>
        <v>44</v>
      </c>
      <c r="T472" s="58">
        <f>_xlfn.FLOOR.MATH((_xlfn.FLOOR.MATH((((2*VLOOKUP($G472, 'EV and Base'!$A$1:$N$671, 11, FALSE))+$Q472)*$I472)/100)+5)*
IF(OR($J472="Bold", $J472="Relaxed", $J472="Impish", $J472="Lax"), 1.1,
IF(OR($J472="Lonely", $J472="Hasty", $J472="Mild", $J472="Gentle"), 0.9, 1)))</f>
        <v>66</v>
      </c>
      <c r="U472" s="58">
        <f>_xlfn.FLOOR.MATH((_xlfn.FLOOR.MATH((((2*VLOOKUP($G472, 'EV and Base'!$A$1:$N$671, 12, FALSE))+$Q472)*$I472)/100)+5)*
IF(OR($J472="Modest", $J472="Mild", $J472="Quiet", $J472="Rash"), 1.1,
IF(OR($J472="Adamant", $J472="Impish", $J472="Jolly", $J472="Careful"), 0.9, 1)))</f>
        <v>70</v>
      </c>
      <c r="V472" s="58">
        <f>_xlfn.FLOOR.MATH((_xlfn.FLOOR.MATH((((2*VLOOKUP($G472, 'EV and Base'!$A$1:$N$671, 13, FALSE))+$Q472)*$I472)/100)+5)*
IF(OR($J472="Calm", $J472="Gentle", $J472="Sassy", $J472="Careful"), 1.1,
IF(OR($J472="Naughty", $J472="Lax", $J472="Naive", $J472="Rash"), 0.9, 1)))</f>
        <v>79</v>
      </c>
      <c r="W472" s="60">
        <f>_xlfn.FLOOR.MATH((_xlfn.FLOOR.MATH((((2*VLOOKUP($G472, 'EV and Base'!$A$1:$N$671, 14, FALSE))+$Q472)*$I472)/100)+5)*
IF(OR($J472="Timid", $J472="Hasty", $J472="Jolly", $J472="Naive"), 1.1,
IF(OR($J472="Brave", $J472="Relaxed", $J472="Quiet", $J472="Sassy"), 0.9, 1)))</f>
        <v>53</v>
      </c>
      <c r="X472" s="71">
        <v>2580</v>
      </c>
      <c r="Z472" s="1">
        <v>1</v>
      </c>
      <c r="AA472" s="23" t="str" cm="1">
        <f t="array" aca="1" ref="AA472" ca="1">IF(NOT(ISNUMBER(INDEX($A:$A,LOOKUP(2,1/($A$1:INDIRECT("$A$"&amp;ROW($A472))&lt;&gt;""),ROW($A$1:INDIRECT("$A$"&amp;ROW($A472)))),1))),"",
IF(NOT(ISNUMBER($A472)),$AA471,
IF($AB472&lt;16,"Lillipup",
IF($AB472&lt;32,"Herdier",
"Stoutland"))))</f>
        <v/>
      </c>
      <c r="AB472" s="25" t="str" cm="1">
        <f t="array" aca="1" ref="AB472" ca="1">IF(NOT(ISNUMBER(INDEX($A:$A, LOOKUP(2, 1 / ($A$1:INDIRECT("$A$"&amp;ROW($A472)) &lt;&gt; ""),ROW($A$1:INDIRECT("$A$"&amp;ROW($A472)))), 1))), "",
VLOOKUP($AY472,'Medium-Slow'!$A$1:$B$101,2,TRUE))</f>
        <v/>
      </c>
      <c r="AC472" s="23" t="str" cm="1">
        <f t="array" aca="1" ref="AC472" ca="1">IF(NOT(ISNUMBER(INDEX($A:$A, LOOKUP(2, 1 / ($A$1:INDIRECT("$A$"&amp;ROW($A472)) &lt;&gt; ""),ROW($A$1:INDIRECT("$A$"&amp;ROW($A472)))), 1))), "",
INDEX($AC:$AC, LOOKUP(2, 1 / ($AC$1:INDIRECT("$AC$"&amp;ROW($AC472)-1) &lt;&gt; ""),ROW($AC$1:INDIRECT("$AC$"&amp;ROW($AC472)-1))), 1)+
IF(INDEX($AC:$AC, LOOKUP(2, 1 / ($AC$1:INDIRECT("$AC$"&amp;ROW($AC472)-1) &lt;&gt; ""),ROW($AC$1:INDIRECT("$AC$"&amp;ROW($AC472)-1))), 1)+
INDEX($AD:$AD, LOOKUP(2, 1 / ($AD$1:INDIRECT("$AD$"&amp;ROW($AD472)-1) &lt;&gt; ""),ROW($AD$1:INDIRECT("$AD$"&amp;ROW($AD472)-1))), 1)+
INDEX($AE:$AE, LOOKUP(2, 1 / ($AE$1:INDIRECT("$AE$"&amp;ROW($AE472)-1) &lt;&gt; ""),ROW($AE$1:INDIRECT("$AE$"&amp;ROW($AD472)-1))), 1)+
INDEX($AE:$AF, LOOKUP(2, 1 / ($AF$1:INDIRECT("$AF$"&amp;ROW($AF472)-1) &lt;&gt; ""),ROW($AF$1:INDIRECT("$AF$"&amp;ROW($AD472)-1))), 1)+
INDEX($AG:$AG, LOOKUP(2, 1 / ($AG$1:INDIRECT("$AG$"&amp;ROW($AG472)-1) &lt;&gt; ""),ROW($AG$1:INDIRECT("$AG$"&amp;ROW($AD472)-1))), 1)+
INDEX($AH:$AH, LOOKUP(2, 1 / ($AH$1:INDIRECT("$AH$"&amp;ROW($AH472)-1) &lt;&gt; ""),ROW($AH$1:INDIRECT("$AH$"&amp;ROW($AD472)-1))), 1)&gt;=510,0,
IF(INDEX($AC:$AC, LOOKUP(2, 1 / ($AC$1:INDIRECT("$AC$"&amp;ROW($AC472)-1) &lt;&gt; ""),ROW($AC$1:INDIRECT("$AC$"&amp;ROW($AC472)-1))), 1)&gt;=255,0,
VLOOKUP(INDIRECT("$G$"&amp;LOOKUP(2, 1 / ($AC$1:INDIRECT("$AC$"&amp;ROW($AC472)-1) &lt;&gt; ""),ROW($AC$1:INDIRECT("$AC$"&amp;ROW($AC472)-1)))), 'EV and Base'!$A$1:$N$671, 3, FALSE))))</f>
        <v/>
      </c>
      <c r="AD472" s="2" t="str" cm="1">
        <f t="array" aca="1" ref="AD472" ca="1">IF(NOT(ISNUMBER(INDEX($A:$A, LOOKUP(2, 1 / ($A$1:INDIRECT("$A$"&amp;ROW($A472)) &lt;&gt; ""),ROW($A$1:INDIRECT("$A$"&amp;ROW($A472)))), 1))), "",
INDEX($AD:$AD, LOOKUP(2, 1 / ($AD$1:INDIRECT("$AD$"&amp;ROW($AD472)-1) &lt;&gt; ""),ROW($AD$1:INDIRECT("$AD$"&amp;ROW($AD472)-1))), 1)+
IF(INDEX($AC:$AC, LOOKUP(2, 1 / ($AC$1:INDIRECT("$AC$"&amp;ROW($AC472)-1) &lt;&gt; ""),ROW($AC$1:INDIRECT("$AC$"&amp;ROW($AC472)-1))), 1)+
INDEX($AD:$AD, LOOKUP(2, 1 / ($AD$1:INDIRECT("$AD$"&amp;ROW($AD472)-1) &lt;&gt; ""),ROW($AD$1:INDIRECT("$AD$"&amp;ROW($AD472)-1))), 1)+
INDEX($AE:$AE, LOOKUP(2, 1 / ($AE$1:INDIRECT("$AE$"&amp;ROW($AE472)-1) &lt;&gt; ""),ROW($AE$1:INDIRECT("$AE$"&amp;ROW($AD472)-1))), 1)+
INDEX($AE:$AF, LOOKUP(2, 1 / ($AF$1:INDIRECT("$AF$"&amp;ROW($AF472)-1) &lt;&gt; ""),ROW($AF$1:INDIRECT("$AF$"&amp;ROW($AD472)-1))), 1)+
INDEX($AG:$AG, LOOKUP(2, 1 / ($AG$1:INDIRECT("$AG$"&amp;ROW($AG472)-1) &lt;&gt; ""),ROW($AG$1:INDIRECT("$AG$"&amp;ROW($AD472)-1))), 1)+
INDEX($AH:$AH, LOOKUP(2, 1 / ($AH$1:INDIRECT("$AH$"&amp;ROW($AH472)-1) &lt;&gt; ""),ROW($AH$1:INDIRECT("$AH$"&amp;ROW($AD472)-1))), 1)&gt;=510,0,
IF(INDEX($AD:$AD, LOOKUP(2, 1 / ($AD$1:INDIRECT("$AD$"&amp;ROW($AD472)-1) &lt;&gt; ""),ROW($AD$1:INDIRECT("$AD$"&amp;ROW($AD472)-1))), 1)&gt;=255,0,
VLOOKUP(INDIRECT("$G$"&amp;LOOKUP(2, 1 / ($AD$1:INDIRECT("$AD$"&amp;ROW($AD472)-1) &lt;&gt; ""),ROW($AD$1:INDIRECT("$AD$"&amp;ROW($AD472)-1)))), 'EV and Base'!$A$1:$N$671, 4, FALSE))))</f>
        <v/>
      </c>
      <c r="AE472" s="2" t="str" cm="1">
        <f t="array" aca="1" ref="AE472" ca="1">IF(NOT(ISNUMBER(INDEX($A:$A,LOOKUP(2,1/($A$1:INDIRECT("$A$"&amp;ROW($A472))&lt;&gt;""),ROW($A$1:INDIRECT("$A$"&amp;ROW($A472)))),1))),"",
INDEX($AE:$AE,LOOKUP(2,1/($AE$1:INDIRECT("$AE$"&amp;ROW($AE472)-1)&lt;&gt;""),ROW($AE$1:INDIRECT("$AE$"&amp;ROW($AE472)-1))),1)+
IF(INDEX($AC:$AC,LOOKUP(2,1/($AC$1:INDIRECT("$AC$"&amp;ROW($AC472)-1)&lt;&gt;""),ROW($AC$1:INDIRECT("$AC$"&amp;ROW($AC472)-1))),1)+
INDEX($AD:$AD,LOOKUP(2,1/($AD$1:INDIRECT("$AD$"&amp;ROW($AD472)-1)&lt;&gt;""),ROW($AD$1:INDIRECT("$AD$"&amp;ROW($AD472)-1))),1)+
INDEX($AE:$AE,LOOKUP(2,1/($AE$1:INDIRECT("$AE$"&amp;ROW($AE472)-1)&lt;&gt;""),ROW($AE$1:INDIRECT("$AE$"&amp;ROW($AD472)-1))),1)+
INDEX($AE:$AF,LOOKUP(2,1/($AF$1:INDIRECT("$AF$"&amp;ROW($AF472)-1)&lt;&gt;""),ROW($AF$1:INDIRECT("$AF$"&amp;ROW($AD472)-1))),1)+
INDEX($AG:$AG,LOOKUP(2,1/($AG$1:INDIRECT("$AG$"&amp;ROW($AG472)-1)&lt;&gt;""),ROW($AG$1:INDIRECT("$AG$"&amp;ROW($AD472)-1))),1)+
INDEX($AH:$AH,LOOKUP(2,1/($AH$1:INDIRECT("$AH$"&amp;ROW($AH472)-1)&lt;&gt;""),ROW($AH$1:INDIRECT("$AH$"&amp;ROW($AD472)-1))),1)&gt;=510,0,
IF(INDEX($AE:$AE,LOOKUP(2,1/($AE$1:INDIRECT("$AE$"&amp;ROW($AE472)-1)&lt;&gt;""),ROW($AE$1:INDIRECT("$AE$"&amp;ROW($AE472)-1))),1)&gt;=255,0,
VLOOKUP(INDIRECT("$G$"&amp;LOOKUP(2,1/($AE$1:INDIRECT("$AE$"&amp;ROW($AE472)-1)&lt;&gt;""),ROW($AE$1:INDIRECT("$AE$"&amp;ROW($AE472)-1)))),'EV and Base'!$A$1:$N$671,5,FALSE))))</f>
        <v/>
      </c>
      <c r="AF472" s="2" t="str" cm="1">
        <f t="array" aca="1" ref="AF472" ca="1">IF(NOT(ISNUMBER(INDEX($A:$A, LOOKUP(2, 1 / ($A$1:INDIRECT("$A$"&amp;ROW($A472)) &lt;&gt; ""),ROW($A$1:INDIRECT("$A$"&amp;ROW($A472)))), 1))), "",
INDEX($AF:$AF, LOOKUP(2, 1 / ($AF$1:INDIRECT("$AF$"&amp;ROW($AF472)-1) &lt;&gt; ""),ROW($AF$1:INDIRECT("$AF$"&amp;ROW($AF472)-1))), 1)+
IF(INDEX($AC:$AC, LOOKUP(2, 1 / ($AC$1:INDIRECT("$AC$"&amp;ROW($AC472)-1) &lt;&gt; ""),ROW($AC$1:INDIRECT("$AC$"&amp;ROW($AC472)-1))), 1)+
INDEX($AD:$AD, LOOKUP(2, 1 / ($AD$1:INDIRECT("$AD$"&amp;ROW($AD472)-1) &lt;&gt; ""),ROW($AD$1:INDIRECT("$AD$"&amp;ROW($AD472)-1))), 1)+
INDEX($AE:$AE, LOOKUP(2, 1 / ($AE$1:INDIRECT("$AE$"&amp;ROW($AE472)-1) &lt;&gt; ""),ROW($AE$1:INDIRECT("$AE$"&amp;ROW($AD472)-1))), 1)+
INDEX($AE:$AF, LOOKUP(2, 1 / ($AF$1:INDIRECT("$AF$"&amp;ROW($AF472)-1) &lt;&gt; ""),ROW($AF$1:INDIRECT("$AF$"&amp;ROW($AD472)-1))), 1)+
INDEX($AG:$AG, LOOKUP(2, 1 / ($AG$1:INDIRECT("$AG$"&amp;ROW($AG472)-1) &lt;&gt; ""),ROW($AG$1:INDIRECT("$AG$"&amp;ROW($AD472)-1))), 1)+
INDEX($AH:$AH, LOOKUP(2, 1 / ($AH$1:INDIRECT("$AH$"&amp;ROW($AH472)-1) &lt;&gt; ""),ROW($AH$1:INDIRECT("$AH$"&amp;ROW($AD472)-1))), 1)&gt;=510,0,
IF(INDEX($AF:$AF, LOOKUP(2, 1 / ($AF$1:INDIRECT("$AF$"&amp;ROW($AF472)-1) &lt;&gt; ""),ROW($AF$1:INDIRECT("$AF$"&amp;ROW($AF472)-1))), 1)&gt;=255,0,
VLOOKUP(INDIRECT("$G$"&amp;LOOKUP(2, 1 / ($AF$1:INDIRECT("$AF$"&amp;ROW($AF472)-1) &lt;&gt; ""),ROW($AF$1:INDIRECT("$AF$"&amp;ROW($AF472)-1)))), 'EV and Base'!$A$1:$N$671, 6, FALSE))))</f>
        <v/>
      </c>
      <c r="AG472" s="2" t="str" cm="1">
        <f t="array" aca="1" ref="AG472" ca="1">IF(NOT(ISNUMBER(INDEX($A:$A, LOOKUP(2, 1 / ($A$1:INDIRECT("$A$"&amp;ROW($A472)) &lt;&gt; ""),ROW($A$1:INDIRECT("$A$"&amp;ROW($A472)))), 1))), "",
INDEX($AG:$AG, LOOKUP(2, 1 / ($AG$1:INDIRECT("$AG$"&amp;ROW($AG472)-1) &lt;&gt; ""),ROW($AG$1:INDIRECT("$AG$"&amp;ROW($AG472)-1))), 1)+
IF(INDEX($AC:$AC, LOOKUP(2, 1 / ($AC$1:INDIRECT("$AC$"&amp;ROW($AC472)-1) &lt;&gt; ""),ROW($AC$1:INDIRECT("$AC$"&amp;ROW($AC472)-1))), 1)+
INDEX($AD:$AD, LOOKUP(2, 1 / ($AD$1:INDIRECT("$AD$"&amp;ROW($AD472)-1) &lt;&gt; ""),ROW($AD$1:INDIRECT("$AD$"&amp;ROW($AD472)-1))), 1)+
INDEX($AE:$AE, LOOKUP(2, 1 / ($AE$1:INDIRECT("$AE$"&amp;ROW($AE472)-1) &lt;&gt; ""),ROW($AE$1:INDIRECT("$AE$"&amp;ROW($AD472)-1))), 1)+
INDEX($AE:$AF, LOOKUP(2, 1 / ($AF$1:INDIRECT("$AF$"&amp;ROW($AF472)-1) &lt;&gt; ""),ROW($AF$1:INDIRECT("$AF$"&amp;ROW($AD472)-1))), 1)+
INDEX($AG:$AG, LOOKUP(2, 1 / ($AG$1:INDIRECT("$AG$"&amp;ROW($AG472)-1) &lt;&gt; ""),ROW($AG$1:INDIRECT("$AG$"&amp;ROW($AD472)-1))), 1)+
INDEX($AH:$AH, LOOKUP(2, 1 / ($AH$1:INDIRECT("$AH$"&amp;ROW($AH472)-1) &lt;&gt; ""),ROW($AH$1:INDIRECT("$AH$"&amp;ROW($AD472)-1))), 1)&gt;=510,0,
IF(INDEX($AG:$AG, LOOKUP(2, 1 / ($AG$1:INDIRECT("$AG$"&amp;ROW($AG472)-1) &lt;&gt; ""),ROW($AG$1:INDIRECT("$AG$"&amp;ROW($AG472)-1))), 1)&gt;=255,0,
VLOOKUP(INDIRECT("$G$"&amp;LOOKUP(2, 1 / ($AG$1:INDIRECT("$AG$"&amp;ROW($AG472)-1) &lt;&gt; ""),ROW($AG$1:INDIRECT("$AG$"&amp;ROW($AG472)-1)))), 'EV and Base'!$A$1:$N$671, 7, FALSE))))</f>
        <v/>
      </c>
      <c r="AH472" s="24" t="str" cm="1">
        <f t="array" aca="1" ref="AH472" ca="1">IF(NOT(ISNUMBER(INDEX($A:$A,LOOKUP(2,1/($A$1:INDIRECT("$A$"&amp;ROW($A472))&lt;&gt;""),ROW($A$1:INDIRECT("$A$"&amp;ROW($A472)))),1))),"",
INDEX($AH:$AH,LOOKUP(2,1/($AH$1:INDIRECT("$AH$"&amp;ROW($AH472)-1)&lt;&gt;""),ROW($AH$1:INDIRECT("$AH$"&amp;ROW($AH472)-1))),1)+
IF(INDEX($AC:$AC,LOOKUP(2,1/($AC$1:INDIRECT("$AC$"&amp;ROW($AC472)-1)&lt;&gt;""),ROW($AC$1:INDIRECT("$AC$"&amp;ROW($AC472)-1))),1)+
INDEX($AD:$AD,LOOKUP(2,1/($AD$1:INDIRECT("$AD$"&amp;ROW($AD472)-1)&lt;&gt;""),ROW($AD$1:INDIRECT("$AD$"&amp;ROW($AD472)-1))),1)+
INDEX($AE:$AE,LOOKUP(2,1/($AE$1:INDIRECT("$AE$"&amp;ROW($AE472)-1)&lt;&gt;""),ROW($AE$1:INDIRECT("$AE$"&amp;ROW($AD472)-1))),1)+
INDEX($AE:$AF,LOOKUP(2,1/($AF$1:INDIRECT("$AF$"&amp;ROW($AF472)-1)&lt;&gt;""),ROW($AF$1:INDIRECT("$AF$"&amp;ROW($AD472)-1))),1)+
INDEX($AG:$AG,LOOKUP(2,1/($AG$1:INDIRECT("$AG$"&amp;ROW($AG472)-1)&lt;&gt;""),ROW($AG$1:INDIRECT("$AG$"&amp;ROW($AD472)-1))),1)+
INDEX($AH:$AH,LOOKUP(2,1/($AH$1:INDIRECT("$AH$"&amp;ROW($AH472)-1)&lt;&gt;""),ROW($AH$1:INDIRECT("$AH$"&amp;ROW($AD472)-1))),1)&gt;=510,0,
IF(INDEX($AH:$AH,LOOKUP(2,1/($AH$1:INDIRECT("$AH$"&amp;ROW($AH472)-1)&lt;&gt;""),ROW($AH$1:INDIRECT("$AH$"&amp;ROW($AH472)-1))),1)&gt;=255,0,
VLOOKUP(INDIRECT("$G$"&amp;LOOKUP(2,1/($AH$1:INDIRECT("$AH$"&amp;ROW($AH472)-1)&lt;&gt;""),ROW($AH$1:INDIRECT("$AH$"&amp;ROW($AH472)-1)))),'EV and Base'!$A$1:$N$671,8,FALSE))))</f>
        <v/>
      </c>
      <c r="AI472" s="29" t="str" cm="1">
        <f t="array" aca="1" ref="AI472" ca="1">IF(NOT(ISNUMBER(INDEX($A:$A,LOOKUP(2,1/($A$1:INDIRECT("$A$"&amp;ROW($A472))&lt;&gt;""),ROW($A$1:INDIRECT("$A$"&amp;ROW($A472)))),1))),"",
ROUNDDOWN((((2*VLOOKUP($AA472,'EV and Base'!$A$1:$N$671,9,FALSE))+31+ROUNDDOWN($AC472/4,0))*$AB472)/100,0)+$AB472+10)</f>
        <v/>
      </c>
      <c r="AJ472" s="21" t="str" cm="1">
        <f t="array" aca="1" ref="AJ472" ca="1">IF(NOT(ISNUMBER(INDEX($A:$A, LOOKUP(2, 1 / ($A$1:INDIRECT("$A$"&amp;ROW($A472)) &lt;&gt; ""),ROW($A$1:INDIRECT("$A$"&amp;ROW($A472)))), 1))), "",
ROUNDDOWN((ROUNDDOWN((((2*VLOOKUP($AA472, 'EV and Base'!$A$1:$N$671, 10, FALSE))+31+ROUNDDOWN($AD472/4, 0))*$AB472)/100, 0)+5)*1.1, 0))</f>
        <v/>
      </c>
      <c r="AK472" s="21" t="str" cm="1">
        <f t="array" aca="1" ref="AK472" ca="1">IF(NOT(ISNUMBER(INDEX($A:$A, LOOKUP(2, 1 / ($A$1:INDIRECT("$A$"&amp;ROW($A472)) &lt;&gt; ""),ROW($A$1:INDIRECT("$A$"&amp;ROW($A472)))), 1))), "",
ROUNDDOWN((ROUNDDOWN((((2*VLOOKUP($AA472, 'EV and Base'!$A$1:$N$671, 11, FALSE))+30+ROUNDDOWN($AE472/4, 0))*$AB472)/100, 0)+5), 0)
&amp;"-"&amp;
ROUNDDOWN((ROUNDDOWN((((2*VLOOKUP($AA472, 'EV and Base'!$A$1:$N$671, 11, FALSE))+31+ROUNDDOWN($AE472/4, 0))*$AB472)/100, 0)+5), 0))</f>
        <v/>
      </c>
      <c r="AL472" s="21" t="str" cm="1">
        <f t="array" aca="1" ref="AL472" ca="1">IF(NOT(ISNUMBER(INDEX($A:$A, LOOKUP(2, 1 / ($A$1:INDIRECT("$A$"&amp;ROW($A472)) &lt;&gt; ""),ROW($A$1:INDIRECT("$A$"&amp;ROW($A472)))), 1))), "",
ROUNDDOWN((ROUNDDOWN((((2*VLOOKUP($AA472, 'EV and Base'!$A$1:$N$671, 12, FALSE))+0+ROUNDDOWN($AF472/4, 0))*$AB472)/100, 0)+5)*0.9, 0)
&amp;"-"&amp;
ROUNDDOWN((ROUNDDOWN((((2*VLOOKUP($AA472, 'EV and Base'!$A$1:$N$671, 12, FALSE))+31+ROUNDDOWN($AF472/4, 0))*$AB472)/100, 0)+5)*0.9, 0))</f>
        <v/>
      </c>
      <c r="AM472" s="21" t="str" cm="1">
        <f t="array" aca="1" ref="AM472" ca="1">IF(NOT(ISNUMBER(INDEX($A:$A, LOOKUP(2, 1 / ($A$1:INDIRECT("$A$"&amp;ROW($A472)) &lt;&gt; ""),ROW($A$1:INDIRECT("$A$"&amp;ROW($A472)))), 1))), "",
ROUNDDOWN((ROUNDDOWN((((2*VLOOKUP($AA472, 'EV and Base'!$A$1:$N$671, 13, FALSE))+30+ROUNDDOWN($AG472/4, 0))*$AB472)/100, 0)+5), 0)
&amp;"-"&amp;
ROUNDDOWN((ROUNDDOWN((((2*VLOOKUP($AA472, 'EV and Base'!$A$1:$N$671, 13, FALSE))+31+ROUNDDOWN($AG472/4, 0))*$AB472)/100, 0)+5), 0))</f>
        <v/>
      </c>
      <c r="AN472" s="25" t="str" cm="1">
        <f t="array" aca="1" ref="AN472" ca="1">IF(NOT(ISNUMBER(INDEX($A:$A, LOOKUP(2, 1 / ($A$1:INDIRECT("$A$"&amp;ROW($A472)) &lt;&gt; ""),ROW($A$1:INDIRECT("$A$"&amp;ROW($A472)))), 1))), "",
ROUNDDOWN((ROUNDDOWN((((2*VLOOKUP($AA472, 'EV and Base'!$A$1:$N$671, 14, FALSE))+31+ROUNDDOWN($AH472/4, 0))*$AB472)/100, 0)+5), 0))</f>
        <v/>
      </c>
      <c r="AO472" s="23" t="str" cm="1">
        <f t="array" aca="1" ref="AO472" ca="1">IF(NOT(ISNUMBER(INDEX($A:$A, LOOKUP(2, 1 / ($A$1:INDIRECT("$A$"&amp;ROW($A472)) &lt;&gt; ""),ROW($A$1:INDIRECT("$A$"&amp;ROW($A472)))), 1))), "",
ROUNDDOWN((((2*VLOOKUP($AA472, 'EV and Base'!$A$1:$N$671, 9, FALSE))+31+ROUNDDOWN($AC472/4, 0))*$AB472)/100, 0)+$AB472+10)</f>
        <v/>
      </c>
      <c r="AP472" s="2" t="str" cm="1">
        <f t="array" aca="1" ref="AP472" ca="1">IF(NOT(ISNUMBER(INDEX($A:$A, LOOKUP(2, 1 / ($A$1:INDIRECT("$A$"&amp;ROW($A472)) &lt;&gt; ""),ROW($A$1:INDIRECT("$A$"&amp;ROW($A472)))), 1))), "",
ROUNDDOWN((ROUNDDOWN((((2*VLOOKUP($AA472, 'EV and Base'!$A$1:$N$671, 10, FALSE))+31+ROUNDDOWN($AD472/4, 0))*$AB472)/100, 0)+5)*1.1, 0))</f>
        <v/>
      </c>
      <c r="AQ472" s="2" t="str" cm="1">
        <f t="array" aca="1" ref="AQ472" ca="1">IF(NOT(ISNUMBER(INDEX($A:$A, LOOKUP(2, 1 / ($A$1:INDIRECT("$A$"&amp;ROW($A472)) &lt;&gt; ""),ROW($A$1:INDIRECT("$A$"&amp;ROW($A472)))), 1))), "",
ROUNDDOWN((ROUNDDOWN((((2*VLOOKUP($AA472, 'EV and Base'!$A$1:$N$671, 11, FALSE))+$AV$2+ROUNDDOWN($AE472/4, 0))*$AB472)/100, 0)+5), 0))</f>
        <v/>
      </c>
      <c r="AR472" s="22" t="str" cm="1">
        <f t="array" aca="1" ref="AR472" ca="1">IF(NOT(ISNUMBER(INDEX($A:$A, LOOKUP(2, 1 / ($A$1:INDIRECT("$A$"&amp;ROW($A472)) &lt;&gt; ""),ROW($A$1:INDIRECT("$A$"&amp;ROW($A472)))), 1))), "",
ROUNDDOWN((ROUNDDOWN((((2*VLOOKUP($AA472, 'EV and Base'!$A$1:$N$671, 12, FALSE))+$AW$2+ROUNDDOWN($AF472/4, 0))*$AB472)/100, 0)+5)*0.9, 0))</f>
        <v/>
      </c>
      <c r="AS472" s="2" t="str" cm="1">
        <f t="array" aca="1" ref="AS472" ca="1">IF(NOT(ISNUMBER(INDEX($A:$A, LOOKUP(2, 1 / ($A$1:INDIRECT("$A$"&amp;ROW($A472)) &lt;&gt; ""),ROW($A$1:INDIRECT("$A$"&amp;ROW($A472)))), 1))), "",
ROUNDDOWN((ROUNDDOWN((((2*VLOOKUP($AA472, 'EV and Base'!$A$1:$N$671, 13, FALSE))+$AX$2+ROUNDDOWN($AG472/4, 0))*$AB472)/100, 0)+5), 0))</f>
        <v/>
      </c>
      <c r="AT472" s="24" t="str" cm="1">
        <f t="array" aca="1" ref="AT472" ca="1">IF(NOT(ISNUMBER(INDEX($A:$A, LOOKUP(2, 1 / ($A$1:INDIRECT("$A$"&amp;ROW($A472)) &lt;&gt; ""),ROW($A$1:INDIRECT("$A$"&amp;ROW($A472)))), 1))), "",
ROUNDDOWN((ROUNDDOWN((((2*VLOOKUP($AA472, 'EV and Base'!$A$1:$N$671, 14, FALSE))+31+ROUNDDOWN($AH472/4, 0))*$AB472)/100, 0)+5), 0))</f>
        <v/>
      </c>
      <c r="AU472" s="28">
        <v>255</v>
      </c>
      <c r="AY472" t="str" cm="1">
        <f t="array" aca="1" ref="AY472" ca="1">IF(NOT(ISNUMBER(INDEX($A:$A,LOOKUP(2,1/($A$1:INDIRECT("$A$"&amp;ROW($A472))&lt;&gt;""),ROW($A$1:INDIRECT("$A$"&amp;ROW($A472)))),1))),"",
INDEX($AY:$AY,LOOKUP(2,1/($AY$1:INDIRECT("$AY$"&amp;ROW($AY472)-1)&lt;&gt;""),ROW($AY$1:INDIRECT("$AY$"&amp;ROW($AY472)-1))),1)+$BL472)</f>
        <v/>
      </c>
      <c r="AZ472" s="3" t="str" cm="1">
        <f t="array" aca="1" ref="AZ472" ca="1">IF(NOT(ISNUMBER(INDEX($A:$A, LOOKUP(2, 1 / ($A$1:INDIRECT("$A$"&amp;ROW($A472)) &lt;&gt; ""),ROW($A$1:INDIRECT("$A$"&amp;ROW($A472)))), 1))), "",
VLOOKUP(INDIRECT("$G$"&amp;LOOKUP(2, 1 / ($AY$1:INDIRECT("$AY$"&amp;ROW($AY472)-1) &lt;&gt; ""),ROW($AY$1:INDIRECT("$AY$"&amp;ROW($AY472)-1)))),'EV and Base'!A395:N1065,2,FALSE))</f>
        <v/>
      </c>
      <c r="BA472" s="3" t="str" cm="1">
        <f t="array" aca="1" ref="BA472" ca="1">IF(NOT(ISNUMBER(INDEX($A:$A, LOOKUP(2, 1 / ($A$1:INDIRECT("$A$"&amp;ROW($A472)) &lt;&gt; ""),ROW($A$1:INDIRECT("$A$"&amp;ROW($A472)))), 1))), "",
INDIRECT("$I$"&amp;LOOKUP(2, 1 / ($AY$1:INDIRECT("$AY$"&amp;ROW($AY472)-1) &lt;&gt; ""),ROW($AY$1:INDIRECT("$AY$"&amp;ROW($AY472)-1)))))</f>
        <v/>
      </c>
      <c r="BB472" s="1" t="str" cm="1">
        <f t="array" aca="1" ref="BB472" ca="1">IF(NOT(ISNUMBER(INDEX($A:$A, LOOKUP(2, 1 / ($A$1:INDIRECT("$A$"&amp;ROW($A472)) &lt;&gt; ""),ROW($A$1:INDIRECT("$A$"&amp;ROW($A472)))), 1))), "",
INDIRECT("$AB$"&amp;LOOKUP(2, 1 / ($AY$1:INDIRECT("$AY$"&amp;ROW($AY472)-1) &lt;&gt; ""),ROW($AY$1:INDIRECT("$AY$"&amp;ROW($AY472)-1)))))</f>
        <v/>
      </c>
      <c r="BC472" s="3" t="str" cm="1">
        <f t="array" aca="1" ref="BC472" ca="1">IF(NOT(ISNUMBER(INDEX($A:$A,LOOKUP(2,1/($A$1:INDIRECT("$A$"&amp;ROW($A472))&lt;&gt;""),ROW($A$1:INDIRECT("$A$"&amp;ROW($A472)))),1))),"",
$BA472+$BA472+10)</f>
        <v/>
      </c>
      <c r="BD472" s="3" t="str" cm="1">
        <f t="array" aca="1" ref="BD472" ca="1">IF(NOT(ISNUMBER(INDEX($A:$A,LOOKUP(2,1/($A$1:INDIRECT("$A$"&amp;ROW($A472))&lt;&gt;""),ROW($A$1:INDIRECT("$A$"&amp;ROW($A472)))),1))),"",
$BA472+$BB472+10)</f>
        <v/>
      </c>
      <c r="BE472" s="3" t="str" cm="1">
        <f t="array" aca="1" ref="BE472" ca="1">IF(NOT(ISNUMBER(INDEX($A:$A,LOOKUP(2,1/($A$1:INDIRECT("$A$"&amp;ROW($A472))&lt;&gt;""),ROW($A$1:INDIRECT("$A$"&amp;ROW($A472)))),1))),"",
$BC472*$BC472)</f>
        <v/>
      </c>
      <c r="BF472" s="3" t="str" cm="1">
        <f t="array" aca="1" ref="BF472" ca="1">IF(NOT(ISNUMBER(INDEX($A:$A,LOOKUP(2,1/($A$1:INDIRECT("$A$"&amp;ROW($A472))&lt;&gt;""),ROW($A$1:INDIRECT("$A$"&amp;ROW($A472)))),1))),"",
$BD472*$BD472)</f>
        <v/>
      </c>
      <c r="BG472" s="3" t="str" cm="1">
        <f t="array" aca="1" ref="BG472" ca="1">IF(NOT(ISNUMBER(INDEX($A:$A,LOOKUP(2,1/($A$1:INDIRECT("$A$"&amp;ROW($A472))&lt;&gt;""),ROW($A$1:INDIRECT("$A$"&amp;ROW($A472)))),1))),"",
_xlfn.FLOOR.MATH(1.5*_xlfn.FLOOR.MATH($AZ472*BA472/5)))</f>
        <v/>
      </c>
      <c r="BH472" s="3" t="str" cm="1">
        <f t="array" aca="1" ref="BH472" ca="1">IF(NOT(ISNUMBER(INDEX($A:$A, LOOKUP(2, 1 / ($A$1:INDIRECT("$A$"&amp;ROW($A472)) &lt;&gt; ""),ROW($A$1:INDIRECT("$A$"&amp;ROW($A472)))), 1))), "",
_xlfn.FLOOR.MATH($BG472/IF(OR(INDIRECT("$C$"&amp;LOOKUP(2, 1 / ($AY$1:INDIRECT("$AY$"&amp;ROW($AY472)-1) &lt;&gt; ""),ROW($AY$1:INDIRECT("$AY$"&amp;ROW($AY472)-1))))="Multi",
INDIRECT("$C$"&amp;LOOKUP(2, 1 / ($AY$1:INDIRECT("$AY$"&amp;ROW($AY472)-1) &lt;&gt; ""),ROW($AY$1:INDIRECT("$AY$"&amp;ROW($AY472)-1))))="Double"),2,1)))</f>
        <v/>
      </c>
      <c r="BI472" s="3" t="str" cm="1">
        <f t="array" aca="1" ref="BI472" ca="1">IF(NOT(ISNUMBER(INDEX($A:$A,LOOKUP(2,1/($A$1:INDIRECT("$A$"&amp;ROW($A472))&lt;&gt;""),ROW($A$1:INDIRECT("$A$"&amp;ROW($A472)))),1))),"",
VLOOKUP($BC472,GameFreakSQRT!$A$1:$B$200,2,FALSE))</f>
        <v/>
      </c>
      <c r="BJ472" s="3" t="str" cm="1">
        <f t="array" aca="1" ref="BJ472" ca="1">IF(NOT(ISNUMBER(INDEX($A:$A,LOOKUP(2,1/($A$1:INDIRECT("$A$"&amp;ROW($A472))&lt;&gt;""),ROW($A$1:INDIRECT("$A$"&amp;ROW($A472)))),1))),"",
VLOOKUP($BD472,GameFreakSQRT!$A$1:$B$200,2,FALSE))</f>
        <v/>
      </c>
      <c r="BK472" s="3" t="str" cm="1">
        <f t="array" aca="1" ref="BK472" ca="1">IF(NOT(ISNUMBER(INDEX($A:$A,LOOKUP(2,1/($A$1:INDIRECT("$A$"&amp;ROW($A472))&lt;&gt;""),ROW($A$1:INDIRECT("$A$"&amp;ROW($A472)))),1))),"",
_xlfn.FLOOR.MATH((($BI472*$BE472)*$BH472)/($BJ472*$BF472))+1)</f>
        <v/>
      </c>
      <c r="BL472" s="3" t="str" cm="1">
        <f t="array" aca="1" ref="BL472" ca="1">IF(NOT(ISNUMBER(INDEX($A:$A,LOOKUP(2,1/($A$1:INDIRECT("$A$"&amp;ROW($A472))&lt;&gt;""),ROW($A$1:INDIRECT("$A$"&amp;ROW($A472)))),1))),"",
_xlfn.FLOOR.MATH($BK472*IF(NOT(INDIRECT("$Z$"&amp;LOOKUP(2, 1 / ($AY$1:INDIRECT("$AY$"&amp;ROW($AY472)-1) &lt;&gt; ""),ROW($AY$1:INDIRECT("$AY$"&amp;ROW($AY472)-1))))=""),1.5,1)))</f>
        <v/>
      </c>
      <c r="BM472" s="3" t="str" cm="1">
        <f t="array" aca="1" ref="BM472" ca="1">IF(NOT(ISNUMBER(INDEX($A:$A, LOOKUP(2, 1 / ($A$1:INDIRECT("$A$"&amp;ROW($A472)) &lt;&gt; ""),ROW($A$1:INDIRECT("$A$"&amp;ROW($A472)))), 1))), "",
INDIRECT("$Y$"&amp;LOOKUP(2, 1 / ($AY$1:INDIRECT("$AY$"&amp;ROW($AY472)-1) &lt;&gt; ""),ROW($AY$1:INDIRECT("$AY$"&amp;ROW($AY472)-1)))))</f>
        <v/>
      </c>
      <c r="BN472" s="3" t="str">
        <f t="shared" ca="1" si="38"/>
        <v/>
      </c>
    </row>
    <row r="473" spans="1:66" x14ac:dyDescent="0.45">
      <c r="A473" s="70"/>
      <c r="B473" s="70"/>
      <c r="C473" s="70"/>
      <c r="D473" s="70"/>
      <c r="E473" s="70"/>
      <c r="F473" s="57">
        <v>2</v>
      </c>
      <c r="G473" s="58" t="s">
        <v>296</v>
      </c>
      <c r="H473" s="58" t="s">
        <v>50</v>
      </c>
      <c r="I473" s="58">
        <v>43</v>
      </c>
      <c r="J473" s="58" t="s">
        <v>87</v>
      </c>
      <c r="K473" s="58" t="s">
        <v>211</v>
      </c>
      <c r="L473" s="58" t="s">
        <v>53</v>
      </c>
      <c r="M473" s="58" t="s">
        <v>216</v>
      </c>
      <c r="N473" s="58" t="s">
        <v>768</v>
      </c>
      <c r="O473" s="58" t="s">
        <v>749</v>
      </c>
      <c r="P473" s="58" t="s">
        <v>769</v>
      </c>
      <c r="Q473" s="58">
        <v>3</v>
      </c>
      <c r="R473" s="58">
        <f>_xlfn.FLOOR.MATH((((2*VLOOKUP(G473, 'EV and Base'!$A$1:$N$671, 9, FALSE))+$Q473)*$I473)/100)+$I473+10</f>
        <v>118</v>
      </c>
      <c r="S473" s="58">
        <f>_xlfn.FLOOR.MATH((_xlfn.FLOOR.MATH((((2*VLOOKUP($G473, 'EV and Base'!$A$1:$N$671, 10, FALSE))+$Q473)*$I473)/100)+5)*
IF(OR($J473="Lonely", $J473="Brave", $J473="Adamant", $J473="Naughty"), 1.1,
IF(OR($J473="Bold", $J473="Timid", $J473="Modest", $J473="Calm"), 0.9, 1)))</f>
        <v>94</v>
      </c>
      <c r="T473" s="58">
        <f>_xlfn.FLOOR.MATH((_xlfn.FLOOR.MATH((((2*VLOOKUP($G473, 'EV and Base'!$A$1:$N$671, 11, FALSE))+$Q473)*$I473)/100)+5)*
IF(OR($J473="Bold", $J473="Relaxed", $J473="Impish", $J473="Lax"), 1.1,
IF(OR($J473="Lonely", $J473="Hasty", $J473="Mild", $J473="Gentle"), 0.9, 1)))</f>
        <v>75</v>
      </c>
      <c r="U473" s="58">
        <f>_xlfn.FLOOR.MATH((_xlfn.FLOOR.MATH((((2*VLOOKUP($G473, 'EV and Base'!$A$1:$N$671, 12, FALSE))+$Q473)*$I473)/100)+5)*
IF(OR($J473="Modest", $J473="Mild", $J473="Quiet", $J473="Rash"), 1.1,
IF(OR($J473="Adamant", $J473="Impish", $J473="Jolly", $J473="Careful"), 0.9, 1)))</f>
        <v>66</v>
      </c>
      <c r="V473" s="58">
        <f>_xlfn.FLOOR.MATH((_xlfn.FLOOR.MATH((((2*VLOOKUP($G473, 'EV and Base'!$A$1:$N$671, 13, FALSE))+$Q473)*$I473)/100)+5)*
IF(OR($J473="Calm", $J473="Gentle", $J473="Sassy", $J473="Careful"), 1.1,
IF(OR($J473="Naughty", $J473="Lax", $J473="Naive", $J473="Rash"), 0.9, 1)))</f>
        <v>72</v>
      </c>
      <c r="W473" s="60">
        <f>_xlfn.FLOOR.MATH((_xlfn.FLOOR.MATH((((2*VLOOKUP($G473, 'EV and Base'!$A$1:$N$671, 14, FALSE))+$Q473)*$I473)/100)+5)*
IF(OR($J473="Timid", $J473="Hasty", $J473="Jolly", $J473="Naive"), 1.1,
IF(OR($J473="Brave", $J473="Relaxed", $J473="Quiet", $J473="Sassy"), 0.9, 1)))</f>
        <v>76</v>
      </c>
      <c r="X473" s="71"/>
      <c r="Z473" s="1">
        <v>1</v>
      </c>
      <c r="AA473" s="23" t="str" cm="1">
        <f t="array" aca="1" ref="AA473" ca="1">IF(NOT(ISNUMBER(INDEX($A:$A,LOOKUP(2,1/($A$1:INDIRECT("$A$"&amp;ROW($A473))&lt;&gt;""),ROW($A$1:INDIRECT("$A$"&amp;ROW($A473)))),1))),"",
IF(NOT(ISNUMBER($A473)),$AA472,
IF($AB473&lt;16,"Lillipup",
IF($AB473&lt;32,"Herdier",
"Stoutland"))))</f>
        <v/>
      </c>
      <c r="AB473" s="25" t="str" cm="1">
        <f t="array" aca="1" ref="AB473" ca="1">IF(NOT(ISNUMBER(INDEX($A:$A, LOOKUP(2, 1 / ($A$1:INDIRECT("$A$"&amp;ROW($A473)) &lt;&gt; ""),ROW($A$1:INDIRECT("$A$"&amp;ROW($A473)))), 1))), "",
VLOOKUP($AY473,'Medium-Slow'!$A$1:$B$101,2,TRUE))</f>
        <v/>
      </c>
      <c r="AC473" s="23" t="str" cm="1">
        <f t="array" aca="1" ref="AC473" ca="1">IF(NOT(ISNUMBER(INDEX($A:$A, LOOKUP(2, 1 / ($A$1:INDIRECT("$A$"&amp;ROW($A473)) &lt;&gt; ""),ROW($A$1:INDIRECT("$A$"&amp;ROW($A473)))), 1))), "",
INDEX($AC:$AC, LOOKUP(2, 1 / ($AC$1:INDIRECT("$AC$"&amp;ROW($AC473)-1) &lt;&gt; ""),ROW($AC$1:INDIRECT("$AC$"&amp;ROW($AC473)-1))), 1)+
IF(INDEX($AC:$AC, LOOKUP(2, 1 / ($AC$1:INDIRECT("$AC$"&amp;ROW($AC473)-1) &lt;&gt; ""),ROW($AC$1:INDIRECT("$AC$"&amp;ROW($AC473)-1))), 1)+
INDEX($AD:$AD, LOOKUP(2, 1 / ($AD$1:INDIRECT("$AD$"&amp;ROW($AD473)-1) &lt;&gt; ""),ROW($AD$1:INDIRECT("$AD$"&amp;ROW($AD473)-1))), 1)+
INDEX($AE:$AE, LOOKUP(2, 1 / ($AE$1:INDIRECT("$AE$"&amp;ROW($AE473)-1) &lt;&gt; ""),ROW($AE$1:INDIRECT("$AE$"&amp;ROW($AD473)-1))), 1)+
INDEX($AE:$AF, LOOKUP(2, 1 / ($AF$1:INDIRECT("$AF$"&amp;ROW($AF473)-1) &lt;&gt; ""),ROW($AF$1:INDIRECT("$AF$"&amp;ROW($AD473)-1))), 1)+
INDEX($AG:$AG, LOOKUP(2, 1 / ($AG$1:INDIRECT("$AG$"&amp;ROW($AG473)-1) &lt;&gt; ""),ROW($AG$1:INDIRECT("$AG$"&amp;ROW($AD473)-1))), 1)+
INDEX($AH:$AH, LOOKUP(2, 1 / ($AH$1:INDIRECT("$AH$"&amp;ROW($AH473)-1) &lt;&gt; ""),ROW($AH$1:INDIRECT("$AH$"&amp;ROW($AD473)-1))), 1)&gt;=510,0,
IF(INDEX($AC:$AC, LOOKUP(2, 1 / ($AC$1:INDIRECT("$AC$"&amp;ROW($AC473)-1) &lt;&gt; ""),ROW($AC$1:INDIRECT("$AC$"&amp;ROW($AC473)-1))), 1)&gt;=255,0,
VLOOKUP(INDIRECT("$G$"&amp;LOOKUP(2, 1 / ($AC$1:INDIRECT("$AC$"&amp;ROW($AC473)-1) &lt;&gt; ""),ROW($AC$1:INDIRECT("$AC$"&amp;ROW($AC473)-1)))), 'EV and Base'!$A$1:$N$671, 3, FALSE))))</f>
        <v/>
      </c>
      <c r="AD473" s="2" t="str" cm="1">
        <f t="array" aca="1" ref="AD473" ca="1">IF(NOT(ISNUMBER(INDEX($A:$A, LOOKUP(2, 1 / ($A$1:INDIRECT("$A$"&amp;ROW($A473)) &lt;&gt; ""),ROW($A$1:INDIRECT("$A$"&amp;ROW($A473)))), 1))), "",
INDEX($AD:$AD, LOOKUP(2, 1 / ($AD$1:INDIRECT("$AD$"&amp;ROW($AD473)-1) &lt;&gt; ""),ROW($AD$1:INDIRECT("$AD$"&amp;ROW($AD473)-1))), 1)+
IF(INDEX($AC:$AC, LOOKUP(2, 1 / ($AC$1:INDIRECT("$AC$"&amp;ROW($AC473)-1) &lt;&gt; ""),ROW($AC$1:INDIRECT("$AC$"&amp;ROW($AC473)-1))), 1)+
INDEX($AD:$AD, LOOKUP(2, 1 / ($AD$1:INDIRECT("$AD$"&amp;ROW($AD473)-1) &lt;&gt; ""),ROW($AD$1:INDIRECT("$AD$"&amp;ROW($AD473)-1))), 1)+
INDEX($AE:$AE, LOOKUP(2, 1 / ($AE$1:INDIRECT("$AE$"&amp;ROW($AE473)-1) &lt;&gt; ""),ROW($AE$1:INDIRECT("$AE$"&amp;ROW($AD473)-1))), 1)+
INDEX($AE:$AF, LOOKUP(2, 1 / ($AF$1:INDIRECT("$AF$"&amp;ROW($AF473)-1) &lt;&gt; ""),ROW($AF$1:INDIRECT("$AF$"&amp;ROW($AD473)-1))), 1)+
INDEX($AG:$AG, LOOKUP(2, 1 / ($AG$1:INDIRECT("$AG$"&amp;ROW($AG473)-1) &lt;&gt; ""),ROW($AG$1:INDIRECT("$AG$"&amp;ROW($AD473)-1))), 1)+
INDEX($AH:$AH, LOOKUP(2, 1 / ($AH$1:INDIRECT("$AH$"&amp;ROW($AH473)-1) &lt;&gt; ""),ROW($AH$1:INDIRECT("$AH$"&amp;ROW($AD473)-1))), 1)&gt;=510,0,
IF(INDEX($AD:$AD, LOOKUP(2, 1 / ($AD$1:INDIRECT("$AD$"&amp;ROW($AD473)-1) &lt;&gt; ""),ROW($AD$1:INDIRECT("$AD$"&amp;ROW($AD473)-1))), 1)&gt;=255,0,
VLOOKUP(INDIRECT("$G$"&amp;LOOKUP(2, 1 / ($AD$1:INDIRECT("$AD$"&amp;ROW($AD473)-1) &lt;&gt; ""),ROW($AD$1:INDIRECT("$AD$"&amp;ROW($AD473)-1)))), 'EV and Base'!$A$1:$N$671, 4, FALSE))))</f>
        <v/>
      </c>
      <c r="AE473" s="2" t="str" cm="1">
        <f t="array" aca="1" ref="AE473" ca="1">IF(NOT(ISNUMBER(INDEX($A:$A,LOOKUP(2,1/($A$1:INDIRECT("$A$"&amp;ROW($A473))&lt;&gt;""),ROW($A$1:INDIRECT("$A$"&amp;ROW($A473)))),1))),"",
INDEX($AE:$AE,LOOKUP(2,1/($AE$1:INDIRECT("$AE$"&amp;ROW($AE473)-1)&lt;&gt;""),ROW($AE$1:INDIRECT("$AE$"&amp;ROW($AE473)-1))),1)+
IF(INDEX($AC:$AC,LOOKUP(2,1/($AC$1:INDIRECT("$AC$"&amp;ROW($AC473)-1)&lt;&gt;""),ROW($AC$1:INDIRECT("$AC$"&amp;ROW($AC473)-1))),1)+
INDEX($AD:$AD,LOOKUP(2,1/($AD$1:INDIRECT("$AD$"&amp;ROW($AD473)-1)&lt;&gt;""),ROW($AD$1:INDIRECT("$AD$"&amp;ROW($AD473)-1))),1)+
INDEX($AE:$AE,LOOKUP(2,1/($AE$1:INDIRECT("$AE$"&amp;ROW($AE473)-1)&lt;&gt;""),ROW($AE$1:INDIRECT("$AE$"&amp;ROW($AD473)-1))),1)+
INDEX($AE:$AF,LOOKUP(2,1/($AF$1:INDIRECT("$AF$"&amp;ROW($AF473)-1)&lt;&gt;""),ROW($AF$1:INDIRECT("$AF$"&amp;ROW($AD473)-1))),1)+
INDEX($AG:$AG,LOOKUP(2,1/($AG$1:INDIRECT("$AG$"&amp;ROW($AG473)-1)&lt;&gt;""),ROW($AG$1:INDIRECT("$AG$"&amp;ROW($AD473)-1))),1)+
INDEX($AH:$AH,LOOKUP(2,1/($AH$1:INDIRECT("$AH$"&amp;ROW($AH473)-1)&lt;&gt;""),ROW($AH$1:INDIRECT("$AH$"&amp;ROW($AD473)-1))),1)&gt;=510,0,
IF(INDEX($AE:$AE,LOOKUP(2,1/($AE$1:INDIRECT("$AE$"&amp;ROW($AE473)-1)&lt;&gt;""),ROW($AE$1:INDIRECT("$AE$"&amp;ROW($AE473)-1))),1)&gt;=255,0,
VLOOKUP(INDIRECT("$G$"&amp;LOOKUP(2,1/($AE$1:INDIRECT("$AE$"&amp;ROW($AE473)-1)&lt;&gt;""),ROW($AE$1:INDIRECT("$AE$"&amp;ROW($AE473)-1)))),'EV and Base'!$A$1:$N$671,5,FALSE))))</f>
        <v/>
      </c>
      <c r="AF473" s="2" t="str" cm="1">
        <f t="array" aca="1" ref="AF473" ca="1">IF(NOT(ISNUMBER(INDEX($A:$A, LOOKUP(2, 1 / ($A$1:INDIRECT("$A$"&amp;ROW($A473)) &lt;&gt; ""),ROW($A$1:INDIRECT("$A$"&amp;ROW($A473)))), 1))), "",
INDEX($AF:$AF, LOOKUP(2, 1 / ($AF$1:INDIRECT("$AF$"&amp;ROW($AF473)-1) &lt;&gt; ""),ROW($AF$1:INDIRECT("$AF$"&amp;ROW($AF473)-1))), 1)+
IF(INDEX($AC:$AC, LOOKUP(2, 1 / ($AC$1:INDIRECT("$AC$"&amp;ROW($AC473)-1) &lt;&gt; ""),ROW($AC$1:INDIRECT("$AC$"&amp;ROW($AC473)-1))), 1)+
INDEX($AD:$AD, LOOKUP(2, 1 / ($AD$1:INDIRECT("$AD$"&amp;ROW($AD473)-1) &lt;&gt; ""),ROW($AD$1:INDIRECT("$AD$"&amp;ROW($AD473)-1))), 1)+
INDEX($AE:$AE, LOOKUP(2, 1 / ($AE$1:INDIRECT("$AE$"&amp;ROW($AE473)-1) &lt;&gt; ""),ROW($AE$1:INDIRECT("$AE$"&amp;ROW($AD473)-1))), 1)+
INDEX($AE:$AF, LOOKUP(2, 1 / ($AF$1:INDIRECT("$AF$"&amp;ROW($AF473)-1) &lt;&gt; ""),ROW($AF$1:INDIRECT("$AF$"&amp;ROW($AD473)-1))), 1)+
INDEX($AG:$AG, LOOKUP(2, 1 / ($AG$1:INDIRECT("$AG$"&amp;ROW($AG473)-1) &lt;&gt; ""),ROW($AG$1:INDIRECT("$AG$"&amp;ROW($AD473)-1))), 1)+
INDEX($AH:$AH, LOOKUP(2, 1 / ($AH$1:INDIRECT("$AH$"&amp;ROW($AH473)-1) &lt;&gt; ""),ROW($AH$1:INDIRECT("$AH$"&amp;ROW($AD473)-1))), 1)&gt;=510,0,
IF(INDEX($AF:$AF, LOOKUP(2, 1 / ($AF$1:INDIRECT("$AF$"&amp;ROW($AF473)-1) &lt;&gt; ""),ROW($AF$1:INDIRECT("$AF$"&amp;ROW($AF473)-1))), 1)&gt;=255,0,
VLOOKUP(INDIRECT("$G$"&amp;LOOKUP(2, 1 / ($AF$1:INDIRECT("$AF$"&amp;ROW($AF473)-1) &lt;&gt; ""),ROW($AF$1:INDIRECT("$AF$"&amp;ROW($AF473)-1)))), 'EV and Base'!$A$1:$N$671, 6, FALSE))))</f>
        <v/>
      </c>
      <c r="AG473" s="2" t="str" cm="1">
        <f t="array" aca="1" ref="AG473" ca="1">IF(NOT(ISNUMBER(INDEX($A:$A, LOOKUP(2, 1 / ($A$1:INDIRECT("$A$"&amp;ROW($A473)) &lt;&gt; ""),ROW($A$1:INDIRECT("$A$"&amp;ROW($A473)))), 1))), "",
INDEX($AG:$AG, LOOKUP(2, 1 / ($AG$1:INDIRECT("$AG$"&amp;ROW($AG473)-1) &lt;&gt; ""),ROW($AG$1:INDIRECT("$AG$"&amp;ROW($AG473)-1))), 1)+
IF(INDEX($AC:$AC, LOOKUP(2, 1 / ($AC$1:INDIRECT("$AC$"&amp;ROW($AC473)-1) &lt;&gt; ""),ROW($AC$1:INDIRECT("$AC$"&amp;ROW($AC473)-1))), 1)+
INDEX($AD:$AD, LOOKUP(2, 1 / ($AD$1:INDIRECT("$AD$"&amp;ROW($AD473)-1) &lt;&gt; ""),ROW($AD$1:INDIRECT("$AD$"&amp;ROW($AD473)-1))), 1)+
INDEX($AE:$AE, LOOKUP(2, 1 / ($AE$1:INDIRECT("$AE$"&amp;ROW($AE473)-1) &lt;&gt; ""),ROW($AE$1:INDIRECT("$AE$"&amp;ROW($AD473)-1))), 1)+
INDEX($AE:$AF, LOOKUP(2, 1 / ($AF$1:INDIRECT("$AF$"&amp;ROW($AF473)-1) &lt;&gt; ""),ROW($AF$1:INDIRECT("$AF$"&amp;ROW($AD473)-1))), 1)+
INDEX($AG:$AG, LOOKUP(2, 1 / ($AG$1:INDIRECT("$AG$"&amp;ROW($AG473)-1) &lt;&gt; ""),ROW($AG$1:INDIRECT("$AG$"&amp;ROW($AD473)-1))), 1)+
INDEX($AH:$AH, LOOKUP(2, 1 / ($AH$1:INDIRECT("$AH$"&amp;ROW($AH473)-1) &lt;&gt; ""),ROW($AH$1:INDIRECT("$AH$"&amp;ROW($AD473)-1))), 1)&gt;=510,0,
IF(INDEX($AG:$AG, LOOKUP(2, 1 / ($AG$1:INDIRECT("$AG$"&amp;ROW($AG473)-1) &lt;&gt; ""),ROW($AG$1:INDIRECT("$AG$"&amp;ROW($AG473)-1))), 1)&gt;=255,0,
VLOOKUP(INDIRECT("$G$"&amp;LOOKUP(2, 1 / ($AG$1:INDIRECT("$AG$"&amp;ROW($AG473)-1) &lt;&gt; ""),ROW($AG$1:INDIRECT("$AG$"&amp;ROW($AG473)-1)))), 'EV and Base'!$A$1:$N$671, 7, FALSE))))</f>
        <v/>
      </c>
      <c r="AH473" s="24" t="str" cm="1">
        <f t="array" aca="1" ref="AH473" ca="1">IF(NOT(ISNUMBER(INDEX($A:$A,LOOKUP(2,1/($A$1:INDIRECT("$A$"&amp;ROW($A473))&lt;&gt;""),ROW($A$1:INDIRECT("$A$"&amp;ROW($A473)))),1))),"",
INDEX($AH:$AH,LOOKUP(2,1/($AH$1:INDIRECT("$AH$"&amp;ROW($AH473)-1)&lt;&gt;""),ROW($AH$1:INDIRECT("$AH$"&amp;ROW($AH473)-1))),1)+
IF(INDEX($AC:$AC,LOOKUP(2,1/($AC$1:INDIRECT("$AC$"&amp;ROW($AC473)-1)&lt;&gt;""),ROW($AC$1:INDIRECT("$AC$"&amp;ROW($AC473)-1))),1)+
INDEX($AD:$AD,LOOKUP(2,1/($AD$1:INDIRECT("$AD$"&amp;ROW($AD473)-1)&lt;&gt;""),ROW($AD$1:INDIRECT("$AD$"&amp;ROW($AD473)-1))),1)+
INDEX($AE:$AE,LOOKUP(2,1/($AE$1:INDIRECT("$AE$"&amp;ROW($AE473)-1)&lt;&gt;""),ROW($AE$1:INDIRECT("$AE$"&amp;ROW($AD473)-1))),1)+
INDEX($AE:$AF,LOOKUP(2,1/($AF$1:INDIRECT("$AF$"&amp;ROW($AF473)-1)&lt;&gt;""),ROW($AF$1:INDIRECT("$AF$"&amp;ROW($AD473)-1))),1)+
INDEX($AG:$AG,LOOKUP(2,1/($AG$1:INDIRECT("$AG$"&amp;ROW($AG473)-1)&lt;&gt;""),ROW($AG$1:INDIRECT("$AG$"&amp;ROW($AD473)-1))),1)+
INDEX($AH:$AH,LOOKUP(2,1/($AH$1:INDIRECT("$AH$"&amp;ROW($AH473)-1)&lt;&gt;""),ROW($AH$1:INDIRECT("$AH$"&amp;ROW($AD473)-1))),1)&gt;=510,0,
IF(INDEX($AH:$AH,LOOKUP(2,1/($AH$1:INDIRECT("$AH$"&amp;ROW($AH473)-1)&lt;&gt;""),ROW($AH$1:INDIRECT("$AH$"&amp;ROW($AH473)-1))),1)&gt;=255,0,
VLOOKUP(INDIRECT("$G$"&amp;LOOKUP(2,1/($AH$1:INDIRECT("$AH$"&amp;ROW($AH473)-1)&lt;&gt;""),ROW($AH$1:INDIRECT("$AH$"&amp;ROW($AH473)-1)))),'EV and Base'!$A$1:$N$671,8,FALSE))))</f>
        <v/>
      </c>
      <c r="AI473" s="29" t="str" cm="1">
        <f t="array" aca="1" ref="AI473" ca="1">IF(NOT(ISNUMBER(INDEX($A:$A,LOOKUP(2,1/($A$1:INDIRECT("$A$"&amp;ROW($A473))&lt;&gt;""),ROW($A$1:INDIRECT("$A$"&amp;ROW($A473)))),1))),"",
ROUNDDOWN((((2*VLOOKUP($AA473,'EV and Base'!$A$1:$N$671,9,FALSE))+31+ROUNDDOWN($AC473/4,0))*$AB473)/100,0)+$AB473+10)</f>
        <v/>
      </c>
      <c r="AJ473" s="21" t="str" cm="1">
        <f t="array" aca="1" ref="AJ473" ca="1">IF(NOT(ISNUMBER(INDEX($A:$A, LOOKUP(2, 1 / ($A$1:INDIRECT("$A$"&amp;ROW($A473)) &lt;&gt; ""),ROW($A$1:INDIRECT("$A$"&amp;ROW($A473)))), 1))), "",
ROUNDDOWN((ROUNDDOWN((((2*VLOOKUP($AA473, 'EV and Base'!$A$1:$N$671, 10, FALSE))+31+ROUNDDOWN($AD473/4, 0))*$AB473)/100, 0)+5)*1.1, 0))</f>
        <v/>
      </c>
      <c r="AK473" s="21" t="str" cm="1">
        <f t="array" aca="1" ref="AK473" ca="1">IF(NOT(ISNUMBER(INDEX($A:$A, LOOKUP(2, 1 / ($A$1:INDIRECT("$A$"&amp;ROW($A473)) &lt;&gt; ""),ROW($A$1:INDIRECT("$A$"&amp;ROW($A473)))), 1))), "",
ROUNDDOWN((ROUNDDOWN((((2*VLOOKUP($AA473, 'EV and Base'!$A$1:$N$671, 11, FALSE))+30+ROUNDDOWN($AE473/4, 0))*$AB473)/100, 0)+5), 0)
&amp;"-"&amp;
ROUNDDOWN((ROUNDDOWN((((2*VLOOKUP($AA473, 'EV and Base'!$A$1:$N$671, 11, FALSE))+31+ROUNDDOWN($AE473/4, 0))*$AB473)/100, 0)+5), 0))</f>
        <v/>
      </c>
      <c r="AL473" s="21" t="str" cm="1">
        <f t="array" aca="1" ref="AL473" ca="1">IF(NOT(ISNUMBER(INDEX($A:$A, LOOKUP(2, 1 / ($A$1:INDIRECT("$A$"&amp;ROW($A473)) &lt;&gt; ""),ROW($A$1:INDIRECT("$A$"&amp;ROW($A473)))), 1))), "",
ROUNDDOWN((ROUNDDOWN((((2*VLOOKUP($AA473, 'EV and Base'!$A$1:$N$671, 12, FALSE))+0+ROUNDDOWN($AF473/4, 0))*$AB473)/100, 0)+5)*0.9, 0)
&amp;"-"&amp;
ROUNDDOWN((ROUNDDOWN((((2*VLOOKUP($AA473, 'EV and Base'!$A$1:$N$671, 12, FALSE))+31+ROUNDDOWN($AF473/4, 0))*$AB473)/100, 0)+5)*0.9, 0))</f>
        <v/>
      </c>
      <c r="AM473" s="21" t="str" cm="1">
        <f t="array" aca="1" ref="AM473" ca="1">IF(NOT(ISNUMBER(INDEX($A:$A, LOOKUP(2, 1 / ($A$1:INDIRECT("$A$"&amp;ROW($A473)) &lt;&gt; ""),ROW($A$1:INDIRECT("$A$"&amp;ROW($A473)))), 1))), "",
ROUNDDOWN((ROUNDDOWN((((2*VLOOKUP($AA473, 'EV and Base'!$A$1:$N$671, 13, FALSE))+30+ROUNDDOWN($AG473/4, 0))*$AB473)/100, 0)+5), 0)
&amp;"-"&amp;
ROUNDDOWN((ROUNDDOWN((((2*VLOOKUP($AA473, 'EV and Base'!$A$1:$N$671, 13, FALSE))+31+ROUNDDOWN($AG473/4, 0))*$AB473)/100, 0)+5), 0))</f>
        <v/>
      </c>
      <c r="AN473" s="25" t="str" cm="1">
        <f t="array" aca="1" ref="AN473" ca="1">IF(NOT(ISNUMBER(INDEX($A:$A, LOOKUP(2, 1 / ($A$1:INDIRECT("$A$"&amp;ROW($A473)) &lt;&gt; ""),ROW($A$1:INDIRECT("$A$"&amp;ROW($A473)))), 1))), "",
ROUNDDOWN((ROUNDDOWN((((2*VLOOKUP($AA473, 'EV and Base'!$A$1:$N$671, 14, FALSE))+31+ROUNDDOWN($AH473/4, 0))*$AB473)/100, 0)+5), 0))</f>
        <v/>
      </c>
      <c r="AO473" s="23" t="str" cm="1">
        <f t="array" aca="1" ref="AO473" ca="1">IF(NOT(ISNUMBER(INDEX($A:$A, LOOKUP(2, 1 / ($A$1:INDIRECT("$A$"&amp;ROW($A473)) &lt;&gt; ""),ROW($A$1:INDIRECT("$A$"&amp;ROW($A473)))), 1))), "",
ROUNDDOWN((((2*VLOOKUP($AA473, 'EV and Base'!$A$1:$N$671, 9, FALSE))+31+ROUNDDOWN($AC473/4, 0))*$AB473)/100, 0)+$AB473+10)</f>
        <v/>
      </c>
      <c r="AP473" s="2" t="str" cm="1">
        <f t="array" aca="1" ref="AP473" ca="1">IF(NOT(ISNUMBER(INDEX($A:$A, LOOKUP(2, 1 / ($A$1:INDIRECT("$A$"&amp;ROW($A473)) &lt;&gt; ""),ROW($A$1:INDIRECT("$A$"&amp;ROW($A473)))), 1))), "",
ROUNDDOWN((ROUNDDOWN((((2*VLOOKUP($AA473, 'EV and Base'!$A$1:$N$671, 10, FALSE))+31+ROUNDDOWN($AD473/4, 0))*$AB473)/100, 0)+5)*1.1, 0))</f>
        <v/>
      </c>
      <c r="AQ473" s="2" t="str" cm="1">
        <f t="array" aca="1" ref="AQ473" ca="1">IF(NOT(ISNUMBER(INDEX($A:$A, LOOKUP(2, 1 / ($A$1:INDIRECT("$A$"&amp;ROW($A473)) &lt;&gt; ""),ROW($A$1:INDIRECT("$A$"&amp;ROW($A473)))), 1))), "",
ROUNDDOWN((ROUNDDOWN((((2*VLOOKUP($AA473, 'EV and Base'!$A$1:$N$671, 11, FALSE))+$AV$2+ROUNDDOWN($AE473/4, 0))*$AB473)/100, 0)+5), 0))</f>
        <v/>
      </c>
      <c r="AR473" s="22" t="str" cm="1">
        <f t="array" aca="1" ref="AR473" ca="1">IF(NOT(ISNUMBER(INDEX($A:$A, LOOKUP(2, 1 / ($A$1:INDIRECT("$A$"&amp;ROW($A473)) &lt;&gt; ""),ROW($A$1:INDIRECT("$A$"&amp;ROW($A473)))), 1))), "",
ROUNDDOWN((ROUNDDOWN((((2*VLOOKUP($AA473, 'EV and Base'!$A$1:$N$671, 12, FALSE))+$AW$2+ROUNDDOWN($AF473/4, 0))*$AB473)/100, 0)+5)*0.9, 0))</f>
        <v/>
      </c>
      <c r="AS473" s="2" t="str" cm="1">
        <f t="array" aca="1" ref="AS473" ca="1">IF(NOT(ISNUMBER(INDEX($A:$A, LOOKUP(2, 1 / ($A$1:INDIRECT("$A$"&amp;ROW($A473)) &lt;&gt; ""),ROW($A$1:INDIRECT("$A$"&amp;ROW($A473)))), 1))), "",
ROUNDDOWN((ROUNDDOWN((((2*VLOOKUP($AA473, 'EV and Base'!$A$1:$N$671, 13, FALSE))+$AX$2+ROUNDDOWN($AG473/4, 0))*$AB473)/100, 0)+5), 0))</f>
        <v/>
      </c>
      <c r="AT473" s="24" t="str" cm="1">
        <f t="array" aca="1" ref="AT473" ca="1">IF(NOT(ISNUMBER(INDEX($A:$A, LOOKUP(2, 1 / ($A$1:INDIRECT("$A$"&amp;ROW($A473)) &lt;&gt; ""),ROW($A$1:INDIRECT("$A$"&amp;ROW($A473)))), 1))), "",
ROUNDDOWN((ROUNDDOWN((((2*VLOOKUP($AA473, 'EV and Base'!$A$1:$N$671, 14, FALSE))+31+ROUNDDOWN($AH473/4, 0))*$AB473)/100, 0)+5), 0))</f>
        <v/>
      </c>
      <c r="AU473" s="28">
        <v>255</v>
      </c>
      <c r="AY473" t="str" cm="1">
        <f t="array" aca="1" ref="AY473" ca="1">IF(NOT(ISNUMBER(INDEX($A:$A,LOOKUP(2,1/($A$1:INDIRECT("$A$"&amp;ROW($A473))&lt;&gt;""),ROW($A$1:INDIRECT("$A$"&amp;ROW($A473)))),1))),"",
INDEX($AY:$AY,LOOKUP(2,1/($AY$1:INDIRECT("$AY$"&amp;ROW($AY473)-1)&lt;&gt;""),ROW($AY$1:INDIRECT("$AY$"&amp;ROW($AY473)-1))),1)+$BL473)</f>
        <v/>
      </c>
      <c r="AZ473" s="3" t="str" cm="1">
        <f t="array" aca="1" ref="AZ473" ca="1">IF(NOT(ISNUMBER(INDEX($A:$A, LOOKUP(2, 1 / ($A$1:INDIRECT("$A$"&amp;ROW($A473)) &lt;&gt; ""),ROW($A$1:INDIRECT("$A$"&amp;ROW($A473)))), 1))), "",
VLOOKUP(INDIRECT("$G$"&amp;LOOKUP(2, 1 / ($AY$1:INDIRECT("$AY$"&amp;ROW($AY473)-1) &lt;&gt; ""),ROW($AY$1:INDIRECT("$AY$"&amp;ROW($AY473)-1)))),'EV and Base'!A396:N1066,2,FALSE))</f>
        <v/>
      </c>
      <c r="BA473" s="3" t="str" cm="1">
        <f t="array" aca="1" ref="BA473" ca="1">IF(NOT(ISNUMBER(INDEX($A:$A, LOOKUP(2, 1 / ($A$1:INDIRECT("$A$"&amp;ROW($A473)) &lt;&gt; ""),ROW($A$1:INDIRECT("$A$"&amp;ROW($A473)))), 1))), "",
INDIRECT("$I$"&amp;LOOKUP(2, 1 / ($AY$1:INDIRECT("$AY$"&amp;ROW($AY473)-1) &lt;&gt; ""),ROW($AY$1:INDIRECT("$AY$"&amp;ROW($AY473)-1)))))</f>
        <v/>
      </c>
      <c r="BB473" s="1" t="str" cm="1">
        <f t="array" aca="1" ref="BB473" ca="1">IF(NOT(ISNUMBER(INDEX($A:$A, LOOKUP(2, 1 / ($A$1:INDIRECT("$A$"&amp;ROW($A473)) &lt;&gt; ""),ROW($A$1:INDIRECT("$A$"&amp;ROW($A473)))), 1))), "",
INDIRECT("$AB$"&amp;LOOKUP(2, 1 / ($AY$1:INDIRECT("$AY$"&amp;ROW($AY473)-1) &lt;&gt; ""),ROW($AY$1:INDIRECT("$AY$"&amp;ROW($AY473)-1)))))</f>
        <v/>
      </c>
      <c r="BC473" s="3" t="str" cm="1">
        <f t="array" aca="1" ref="BC473" ca="1">IF(NOT(ISNUMBER(INDEX($A:$A,LOOKUP(2,1/($A$1:INDIRECT("$A$"&amp;ROW($A473))&lt;&gt;""),ROW($A$1:INDIRECT("$A$"&amp;ROW($A473)))),1))),"",
$BA473+$BA473+10)</f>
        <v/>
      </c>
      <c r="BD473" s="3" t="str" cm="1">
        <f t="array" aca="1" ref="BD473" ca="1">IF(NOT(ISNUMBER(INDEX($A:$A,LOOKUP(2,1/($A$1:INDIRECT("$A$"&amp;ROW($A473))&lt;&gt;""),ROW($A$1:INDIRECT("$A$"&amp;ROW($A473)))),1))),"",
$BA473+$BB473+10)</f>
        <v/>
      </c>
      <c r="BE473" s="3" t="str" cm="1">
        <f t="array" aca="1" ref="BE473" ca="1">IF(NOT(ISNUMBER(INDEX($A:$A,LOOKUP(2,1/($A$1:INDIRECT("$A$"&amp;ROW($A473))&lt;&gt;""),ROW($A$1:INDIRECT("$A$"&amp;ROW($A473)))),1))),"",
$BC473*$BC473)</f>
        <v/>
      </c>
      <c r="BF473" s="3" t="str" cm="1">
        <f t="array" aca="1" ref="BF473" ca="1">IF(NOT(ISNUMBER(INDEX($A:$A,LOOKUP(2,1/($A$1:INDIRECT("$A$"&amp;ROW($A473))&lt;&gt;""),ROW($A$1:INDIRECT("$A$"&amp;ROW($A473)))),1))),"",
$BD473*$BD473)</f>
        <v/>
      </c>
      <c r="BG473" s="3" t="str" cm="1">
        <f t="array" aca="1" ref="BG473" ca="1">IF(NOT(ISNUMBER(INDEX($A:$A,LOOKUP(2,1/($A$1:INDIRECT("$A$"&amp;ROW($A473))&lt;&gt;""),ROW($A$1:INDIRECT("$A$"&amp;ROW($A473)))),1))),"",
_xlfn.FLOOR.MATH(1.5*_xlfn.FLOOR.MATH($AZ473*BA473/5)))</f>
        <v/>
      </c>
      <c r="BH473" s="3" t="str" cm="1">
        <f t="array" aca="1" ref="BH473" ca="1">IF(NOT(ISNUMBER(INDEX($A:$A, LOOKUP(2, 1 / ($A$1:INDIRECT("$A$"&amp;ROW($A473)) &lt;&gt; ""),ROW($A$1:INDIRECT("$A$"&amp;ROW($A473)))), 1))), "",
_xlfn.FLOOR.MATH($BG473/IF(OR(INDIRECT("$C$"&amp;LOOKUP(2, 1 / ($AY$1:INDIRECT("$AY$"&amp;ROW($AY473)-1) &lt;&gt; ""),ROW($AY$1:INDIRECT("$AY$"&amp;ROW($AY473)-1))))="Multi",
INDIRECT("$C$"&amp;LOOKUP(2, 1 / ($AY$1:INDIRECT("$AY$"&amp;ROW($AY473)-1) &lt;&gt; ""),ROW($AY$1:INDIRECT("$AY$"&amp;ROW($AY473)-1))))="Double"),2,1)))</f>
        <v/>
      </c>
      <c r="BI473" s="3" t="str" cm="1">
        <f t="array" aca="1" ref="BI473" ca="1">IF(NOT(ISNUMBER(INDEX($A:$A,LOOKUP(2,1/($A$1:INDIRECT("$A$"&amp;ROW($A473))&lt;&gt;""),ROW($A$1:INDIRECT("$A$"&amp;ROW($A473)))),1))),"",
VLOOKUP($BC473,GameFreakSQRT!$A$1:$B$200,2,FALSE))</f>
        <v/>
      </c>
      <c r="BJ473" s="3" t="str" cm="1">
        <f t="array" aca="1" ref="BJ473" ca="1">IF(NOT(ISNUMBER(INDEX($A:$A,LOOKUP(2,1/($A$1:INDIRECT("$A$"&amp;ROW($A473))&lt;&gt;""),ROW($A$1:INDIRECT("$A$"&amp;ROW($A473)))),1))),"",
VLOOKUP($BD473,GameFreakSQRT!$A$1:$B$200,2,FALSE))</f>
        <v/>
      </c>
      <c r="BK473" s="3" t="str" cm="1">
        <f t="array" aca="1" ref="BK473" ca="1">IF(NOT(ISNUMBER(INDEX($A:$A,LOOKUP(2,1/($A$1:INDIRECT("$A$"&amp;ROW($A473))&lt;&gt;""),ROW($A$1:INDIRECT("$A$"&amp;ROW($A473)))),1))),"",
_xlfn.FLOOR.MATH((($BI473*$BE473)*$BH473)/($BJ473*$BF473))+1)</f>
        <v/>
      </c>
      <c r="BL473" s="3" t="str" cm="1">
        <f t="array" aca="1" ref="BL473" ca="1">IF(NOT(ISNUMBER(INDEX($A:$A,LOOKUP(2,1/($A$1:INDIRECT("$A$"&amp;ROW($A473))&lt;&gt;""),ROW($A$1:INDIRECT("$A$"&amp;ROW($A473)))),1))),"",
_xlfn.FLOOR.MATH($BK473*IF(NOT(INDIRECT("$Z$"&amp;LOOKUP(2, 1 / ($AY$1:INDIRECT("$AY$"&amp;ROW($AY473)-1) &lt;&gt; ""),ROW($AY$1:INDIRECT("$AY$"&amp;ROW($AY473)-1))))=""),1.5,1)))</f>
        <v/>
      </c>
      <c r="BM473" s="3" t="str" cm="1">
        <f t="array" aca="1" ref="BM473" ca="1">IF(NOT(ISNUMBER(INDEX($A:$A, LOOKUP(2, 1 / ($A$1:INDIRECT("$A$"&amp;ROW($A473)) &lt;&gt; ""),ROW($A$1:INDIRECT("$A$"&amp;ROW($A473)))), 1))), "",
INDIRECT("$Y$"&amp;LOOKUP(2, 1 / ($AY$1:INDIRECT("$AY$"&amp;ROW($AY473)-1) &lt;&gt; ""),ROW($AY$1:INDIRECT("$AY$"&amp;ROW($AY473)-1)))))</f>
        <v/>
      </c>
      <c r="BN473" s="3" t="str">
        <f t="shared" ca="1" si="38"/>
        <v/>
      </c>
    </row>
    <row r="474" spans="1:66" x14ac:dyDescent="0.45">
      <c r="A474" s="72" t="s">
        <v>75</v>
      </c>
      <c r="B474" s="72" t="s">
        <v>770</v>
      </c>
      <c r="C474" s="72" t="s">
        <v>46</v>
      </c>
      <c r="D474" s="72" t="s">
        <v>751</v>
      </c>
      <c r="E474" s="72" t="s">
        <v>48</v>
      </c>
      <c r="F474" s="57">
        <v>1</v>
      </c>
      <c r="G474" s="58" t="s">
        <v>622</v>
      </c>
      <c r="H474" s="62" t="s">
        <v>56</v>
      </c>
      <c r="I474" s="58">
        <v>44</v>
      </c>
      <c r="J474" s="58" t="s">
        <v>51</v>
      </c>
      <c r="K474" s="58" t="s">
        <v>457</v>
      </c>
      <c r="L474" s="58" t="s">
        <v>53</v>
      </c>
      <c r="M474" s="58" t="s">
        <v>623</v>
      </c>
      <c r="N474" s="58" t="s">
        <v>445</v>
      </c>
      <c r="O474" s="58" t="s">
        <v>214</v>
      </c>
      <c r="P474" s="58" t="s">
        <v>722</v>
      </c>
      <c r="Q474" s="58">
        <v>12</v>
      </c>
      <c r="R474" s="58">
        <f>_xlfn.FLOOR.MATH((((2*VLOOKUP(G474, 'EV and Base'!$A$1:$N$671, 9, FALSE))+$Q474)*$I474)/100)+$I474+10</f>
        <v>112</v>
      </c>
      <c r="S474" s="58">
        <f>_xlfn.FLOOR.MATH((_xlfn.FLOOR.MATH((((2*VLOOKUP($G474, 'EV and Base'!$A$1:$N$671, 10, FALSE))+$Q474)*$I474)/100)+5)*
IF(OR($J474="Lonely", $J474="Brave", $J474="Adamant", $J474="Naughty"), 1.1,
IF(OR($J474="Bold", $J474="Timid", $J474="Modest", $J474="Calm"), 0.9, 1)))</f>
        <v>80</v>
      </c>
      <c r="T474" s="58">
        <f>_xlfn.FLOOR.MATH((_xlfn.FLOOR.MATH((((2*VLOOKUP($G474, 'EV and Base'!$A$1:$N$671, 11, FALSE))+$Q474)*$I474)/100)+5)*
IF(OR($J474="Bold", $J474="Relaxed", $J474="Impish", $J474="Lax"), 1.1,
IF(OR($J474="Lonely", $J474="Hasty", $J474="Mild", $J474="Gentle"), 0.9, 1)))</f>
        <v>102</v>
      </c>
      <c r="U474" s="58">
        <f>_xlfn.FLOOR.MATH((_xlfn.FLOOR.MATH((((2*VLOOKUP($G474, 'EV and Base'!$A$1:$N$671, 12, FALSE))+$Q474)*$I474)/100)+5)*
IF(OR($J474="Modest", $J474="Mild", $J474="Quiet", $J474="Rash"), 1.1,
IF(OR($J474="Adamant", $J474="Impish", $J474="Jolly", $J474="Careful"), 0.9, 1)))</f>
        <v>71</v>
      </c>
      <c r="V474" s="58">
        <f>_xlfn.FLOOR.MATH((_xlfn.FLOOR.MATH((((2*VLOOKUP($G474, 'EV and Base'!$A$1:$N$671, 13, FALSE))+$Q474)*$I474)/100)+5)*
IF(OR($J474="Calm", $J474="Gentle", $J474="Sassy", $J474="Careful"), 1.1,
IF(OR($J474="Naughty", $J474="Lax", $J474="Naive", $J474="Rash"), 0.9, 1)))</f>
        <v>76</v>
      </c>
      <c r="W474" s="60">
        <f>_xlfn.FLOOR.MATH((_xlfn.FLOOR.MATH((((2*VLOOKUP($G474, 'EV and Base'!$A$1:$N$671, 14, FALSE))+$Q474)*$I474)/100)+5)*
IF(OR($J474="Timid", $J474="Hasty", $J474="Jolly", $J474="Naive"), 1.1,
IF(OR($J474="Brave", $J474="Relaxed", $J474="Quiet", $J474="Sassy"), 0.9, 1)))</f>
        <v>54</v>
      </c>
      <c r="X474" s="71">
        <v>2640</v>
      </c>
      <c r="Z474" s="1">
        <v>1</v>
      </c>
      <c r="AA474" s="23" t="str" cm="1">
        <f t="array" aca="1" ref="AA474" ca="1">IF(NOT(ISNUMBER(INDEX($A:$A,LOOKUP(2,1/($A$1:INDIRECT("$A$"&amp;ROW($A474))&lt;&gt;""),ROW($A$1:INDIRECT("$A$"&amp;ROW($A474)))),1))),"",
IF(NOT(ISNUMBER($A474)),$AA473,
IF($AB474&lt;16,"Lillipup",
IF($AB474&lt;32,"Herdier",
"Stoutland"))))</f>
        <v/>
      </c>
      <c r="AB474" s="25" t="str" cm="1">
        <f t="array" aca="1" ref="AB474" ca="1">IF(NOT(ISNUMBER(INDEX($A:$A, LOOKUP(2, 1 / ($A$1:INDIRECT("$A$"&amp;ROW($A474)) &lt;&gt; ""),ROW($A$1:INDIRECT("$A$"&amp;ROW($A474)))), 1))), "",
VLOOKUP($AY474,'Medium-Slow'!$A$1:$B$101,2,TRUE))</f>
        <v/>
      </c>
      <c r="AC474" s="23" t="str" cm="1">
        <f t="array" aca="1" ref="AC474" ca="1">IF(NOT(ISNUMBER(INDEX($A:$A, LOOKUP(2, 1 / ($A$1:INDIRECT("$A$"&amp;ROW($A474)) &lt;&gt; ""),ROW($A$1:INDIRECT("$A$"&amp;ROW($A474)))), 1))), "",
INDEX($AC:$AC, LOOKUP(2, 1 / ($AC$1:INDIRECT("$AC$"&amp;ROW($AC474)-1) &lt;&gt; ""),ROW($AC$1:INDIRECT("$AC$"&amp;ROW($AC474)-1))), 1)+
IF(INDEX($AC:$AC, LOOKUP(2, 1 / ($AC$1:INDIRECT("$AC$"&amp;ROW($AC474)-1) &lt;&gt; ""),ROW($AC$1:INDIRECT("$AC$"&amp;ROW($AC474)-1))), 1)+
INDEX($AD:$AD, LOOKUP(2, 1 / ($AD$1:INDIRECT("$AD$"&amp;ROW($AD474)-1) &lt;&gt; ""),ROW($AD$1:INDIRECT("$AD$"&amp;ROW($AD474)-1))), 1)+
INDEX($AE:$AE, LOOKUP(2, 1 / ($AE$1:INDIRECT("$AE$"&amp;ROW($AE474)-1) &lt;&gt; ""),ROW($AE$1:INDIRECT("$AE$"&amp;ROW($AD474)-1))), 1)+
INDEX($AE:$AF, LOOKUP(2, 1 / ($AF$1:INDIRECT("$AF$"&amp;ROW($AF474)-1) &lt;&gt; ""),ROW($AF$1:INDIRECT("$AF$"&amp;ROW($AD474)-1))), 1)+
INDEX($AG:$AG, LOOKUP(2, 1 / ($AG$1:INDIRECT("$AG$"&amp;ROW($AG474)-1) &lt;&gt; ""),ROW($AG$1:INDIRECT("$AG$"&amp;ROW($AD474)-1))), 1)+
INDEX($AH:$AH, LOOKUP(2, 1 / ($AH$1:INDIRECT("$AH$"&amp;ROW($AH474)-1) &lt;&gt; ""),ROW($AH$1:INDIRECT("$AH$"&amp;ROW($AD474)-1))), 1)&gt;=510,0,
IF(INDEX($AC:$AC, LOOKUP(2, 1 / ($AC$1:INDIRECT("$AC$"&amp;ROW($AC474)-1) &lt;&gt; ""),ROW($AC$1:INDIRECT("$AC$"&amp;ROW($AC474)-1))), 1)&gt;=255,0,
VLOOKUP(INDIRECT("$G$"&amp;LOOKUP(2, 1 / ($AC$1:INDIRECT("$AC$"&amp;ROW($AC474)-1) &lt;&gt; ""),ROW($AC$1:INDIRECT("$AC$"&amp;ROW($AC474)-1)))), 'EV and Base'!$A$1:$N$671, 3, FALSE))))</f>
        <v/>
      </c>
      <c r="AD474" s="2" t="str" cm="1">
        <f t="array" aca="1" ref="AD474" ca="1">IF(NOT(ISNUMBER(INDEX($A:$A, LOOKUP(2, 1 / ($A$1:INDIRECT("$A$"&amp;ROW($A474)) &lt;&gt; ""),ROW($A$1:INDIRECT("$A$"&amp;ROW($A474)))), 1))), "",
INDEX($AD:$AD, LOOKUP(2, 1 / ($AD$1:INDIRECT("$AD$"&amp;ROW($AD474)-1) &lt;&gt; ""),ROW($AD$1:INDIRECT("$AD$"&amp;ROW($AD474)-1))), 1)+
IF(INDEX($AC:$AC, LOOKUP(2, 1 / ($AC$1:INDIRECT("$AC$"&amp;ROW($AC474)-1) &lt;&gt; ""),ROW($AC$1:INDIRECT("$AC$"&amp;ROW($AC474)-1))), 1)+
INDEX($AD:$AD, LOOKUP(2, 1 / ($AD$1:INDIRECT("$AD$"&amp;ROW($AD474)-1) &lt;&gt; ""),ROW($AD$1:INDIRECT("$AD$"&amp;ROW($AD474)-1))), 1)+
INDEX($AE:$AE, LOOKUP(2, 1 / ($AE$1:INDIRECT("$AE$"&amp;ROW($AE474)-1) &lt;&gt; ""),ROW($AE$1:INDIRECT("$AE$"&amp;ROW($AD474)-1))), 1)+
INDEX($AE:$AF, LOOKUP(2, 1 / ($AF$1:INDIRECT("$AF$"&amp;ROW($AF474)-1) &lt;&gt; ""),ROW($AF$1:INDIRECT("$AF$"&amp;ROW($AD474)-1))), 1)+
INDEX($AG:$AG, LOOKUP(2, 1 / ($AG$1:INDIRECT("$AG$"&amp;ROW($AG474)-1) &lt;&gt; ""),ROW($AG$1:INDIRECT("$AG$"&amp;ROW($AD474)-1))), 1)+
INDEX($AH:$AH, LOOKUP(2, 1 / ($AH$1:INDIRECT("$AH$"&amp;ROW($AH474)-1) &lt;&gt; ""),ROW($AH$1:INDIRECT("$AH$"&amp;ROW($AD474)-1))), 1)&gt;=510,0,
IF(INDEX($AD:$AD, LOOKUP(2, 1 / ($AD$1:INDIRECT("$AD$"&amp;ROW($AD474)-1) &lt;&gt; ""),ROW($AD$1:INDIRECT("$AD$"&amp;ROW($AD474)-1))), 1)&gt;=255,0,
VLOOKUP(INDIRECT("$G$"&amp;LOOKUP(2, 1 / ($AD$1:INDIRECT("$AD$"&amp;ROW($AD474)-1) &lt;&gt; ""),ROW($AD$1:INDIRECT("$AD$"&amp;ROW($AD474)-1)))), 'EV and Base'!$A$1:$N$671, 4, FALSE))))</f>
        <v/>
      </c>
      <c r="AE474" s="2" t="str" cm="1">
        <f t="array" aca="1" ref="AE474" ca="1">IF(NOT(ISNUMBER(INDEX($A:$A,LOOKUP(2,1/($A$1:INDIRECT("$A$"&amp;ROW($A474))&lt;&gt;""),ROW($A$1:INDIRECT("$A$"&amp;ROW($A474)))),1))),"",
INDEX($AE:$AE,LOOKUP(2,1/($AE$1:INDIRECT("$AE$"&amp;ROW($AE474)-1)&lt;&gt;""),ROW($AE$1:INDIRECT("$AE$"&amp;ROW($AE474)-1))),1)+
IF(INDEX($AC:$AC,LOOKUP(2,1/($AC$1:INDIRECT("$AC$"&amp;ROW($AC474)-1)&lt;&gt;""),ROW($AC$1:INDIRECT("$AC$"&amp;ROW($AC474)-1))),1)+
INDEX($AD:$AD,LOOKUP(2,1/($AD$1:INDIRECT("$AD$"&amp;ROW($AD474)-1)&lt;&gt;""),ROW($AD$1:INDIRECT("$AD$"&amp;ROW($AD474)-1))),1)+
INDEX($AE:$AE,LOOKUP(2,1/($AE$1:INDIRECT("$AE$"&amp;ROW($AE474)-1)&lt;&gt;""),ROW($AE$1:INDIRECT("$AE$"&amp;ROW($AD474)-1))),1)+
INDEX($AE:$AF,LOOKUP(2,1/($AF$1:INDIRECT("$AF$"&amp;ROW($AF474)-1)&lt;&gt;""),ROW($AF$1:INDIRECT("$AF$"&amp;ROW($AD474)-1))),1)+
INDEX($AG:$AG,LOOKUP(2,1/($AG$1:INDIRECT("$AG$"&amp;ROW($AG474)-1)&lt;&gt;""),ROW($AG$1:INDIRECT("$AG$"&amp;ROW($AD474)-1))),1)+
INDEX($AH:$AH,LOOKUP(2,1/($AH$1:INDIRECT("$AH$"&amp;ROW($AH474)-1)&lt;&gt;""),ROW($AH$1:INDIRECT("$AH$"&amp;ROW($AD474)-1))),1)&gt;=510,0,
IF(INDEX($AE:$AE,LOOKUP(2,1/($AE$1:INDIRECT("$AE$"&amp;ROW($AE474)-1)&lt;&gt;""),ROW($AE$1:INDIRECT("$AE$"&amp;ROW($AE474)-1))),1)&gt;=255,0,
VLOOKUP(INDIRECT("$G$"&amp;LOOKUP(2,1/($AE$1:INDIRECT("$AE$"&amp;ROW($AE474)-1)&lt;&gt;""),ROW($AE$1:INDIRECT("$AE$"&amp;ROW($AE474)-1)))),'EV and Base'!$A$1:$N$671,5,FALSE))))</f>
        <v/>
      </c>
      <c r="AF474" s="2" t="str" cm="1">
        <f t="array" aca="1" ref="AF474" ca="1">IF(NOT(ISNUMBER(INDEX($A:$A, LOOKUP(2, 1 / ($A$1:INDIRECT("$A$"&amp;ROW($A474)) &lt;&gt; ""),ROW($A$1:INDIRECT("$A$"&amp;ROW($A474)))), 1))), "",
INDEX($AF:$AF, LOOKUP(2, 1 / ($AF$1:INDIRECT("$AF$"&amp;ROW($AF474)-1) &lt;&gt; ""),ROW($AF$1:INDIRECT("$AF$"&amp;ROW($AF474)-1))), 1)+
IF(INDEX($AC:$AC, LOOKUP(2, 1 / ($AC$1:INDIRECT("$AC$"&amp;ROW($AC474)-1) &lt;&gt; ""),ROW($AC$1:INDIRECT("$AC$"&amp;ROW($AC474)-1))), 1)+
INDEX($AD:$AD, LOOKUP(2, 1 / ($AD$1:INDIRECT("$AD$"&amp;ROW($AD474)-1) &lt;&gt; ""),ROW($AD$1:INDIRECT("$AD$"&amp;ROW($AD474)-1))), 1)+
INDEX($AE:$AE, LOOKUP(2, 1 / ($AE$1:INDIRECT("$AE$"&amp;ROW($AE474)-1) &lt;&gt; ""),ROW($AE$1:INDIRECT("$AE$"&amp;ROW($AD474)-1))), 1)+
INDEX($AE:$AF, LOOKUP(2, 1 / ($AF$1:INDIRECT("$AF$"&amp;ROW($AF474)-1) &lt;&gt; ""),ROW($AF$1:INDIRECT("$AF$"&amp;ROW($AD474)-1))), 1)+
INDEX($AG:$AG, LOOKUP(2, 1 / ($AG$1:INDIRECT("$AG$"&amp;ROW($AG474)-1) &lt;&gt; ""),ROW($AG$1:INDIRECT("$AG$"&amp;ROW($AD474)-1))), 1)+
INDEX($AH:$AH, LOOKUP(2, 1 / ($AH$1:INDIRECT("$AH$"&amp;ROW($AH474)-1) &lt;&gt; ""),ROW($AH$1:INDIRECT("$AH$"&amp;ROW($AD474)-1))), 1)&gt;=510,0,
IF(INDEX($AF:$AF, LOOKUP(2, 1 / ($AF$1:INDIRECT("$AF$"&amp;ROW($AF474)-1) &lt;&gt; ""),ROW($AF$1:INDIRECT("$AF$"&amp;ROW($AF474)-1))), 1)&gt;=255,0,
VLOOKUP(INDIRECT("$G$"&amp;LOOKUP(2, 1 / ($AF$1:INDIRECT("$AF$"&amp;ROW($AF474)-1) &lt;&gt; ""),ROW($AF$1:INDIRECT("$AF$"&amp;ROW($AF474)-1)))), 'EV and Base'!$A$1:$N$671, 6, FALSE))))</f>
        <v/>
      </c>
      <c r="AG474" s="2" t="str" cm="1">
        <f t="array" aca="1" ref="AG474" ca="1">IF(NOT(ISNUMBER(INDEX($A:$A, LOOKUP(2, 1 / ($A$1:INDIRECT("$A$"&amp;ROW($A474)) &lt;&gt; ""),ROW($A$1:INDIRECT("$A$"&amp;ROW($A474)))), 1))), "",
INDEX($AG:$AG, LOOKUP(2, 1 / ($AG$1:INDIRECT("$AG$"&amp;ROW($AG474)-1) &lt;&gt; ""),ROW($AG$1:INDIRECT("$AG$"&amp;ROW($AG474)-1))), 1)+
IF(INDEX($AC:$AC, LOOKUP(2, 1 / ($AC$1:INDIRECT("$AC$"&amp;ROW($AC474)-1) &lt;&gt; ""),ROW($AC$1:INDIRECT("$AC$"&amp;ROW($AC474)-1))), 1)+
INDEX($AD:$AD, LOOKUP(2, 1 / ($AD$1:INDIRECT("$AD$"&amp;ROW($AD474)-1) &lt;&gt; ""),ROW($AD$1:INDIRECT("$AD$"&amp;ROW($AD474)-1))), 1)+
INDEX($AE:$AE, LOOKUP(2, 1 / ($AE$1:INDIRECT("$AE$"&amp;ROW($AE474)-1) &lt;&gt; ""),ROW($AE$1:INDIRECT("$AE$"&amp;ROW($AD474)-1))), 1)+
INDEX($AE:$AF, LOOKUP(2, 1 / ($AF$1:INDIRECT("$AF$"&amp;ROW($AF474)-1) &lt;&gt; ""),ROW($AF$1:INDIRECT("$AF$"&amp;ROW($AD474)-1))), 1)+
INDEX($AG:$AG, LOOKUP(2, 1 / ($AG$1:INDIRECT("$AG$"&amp;ROW($AG474)-1) &lt;&gt; ""),ROW($AG$1:INDIRECT("$AG$"&amp;ROW($AD474)-1))), 1)+
INDEX($AH:$AH, LOOKUP(2, 1 / ($AH$1:INDIRECT("$AH$"&amp;ROW($AH474)-1) &lt;&gt; ""),ROW($AH$1:INDIRECT("$AH$"&amp;ROW($AD474)-1))), 1)&gt;=510,0,
IF(INDEX($AG:$AG, LOOKUP(2, 1 / ($AG$1:INDIRECT("$AG$"&amp;ROW($AG474)-1) &lt;&gt; ""),ROW($AG$1:INDIRECT("$AG$"&amp;ROW($AG474)-1))), 1)&gt;=255,0,
VLOOKUP(INDIRECT("$G$"&amp;LOOKUP(2, 1 / ($AG$1:INDIRECT("$AG$"&amp;ROW($AG474)-1) &lt;&gt; ""),ROW($AG$1:INDIRECT("$AG$"&amp;ROW($AG474)-1)))), 'EV and Base'!$A$1:$N$671, 7, FALSE))))</f>
        <v/>
      </c>
      <c r="AH474" s="24" t="str" cm="1">
        <f t="array" aca="1" ref="AH474" ca="1">IF(NOT(ISNUMBER(INDEX($A:$A,LOOKUP(2,1/($A$1:INDIRECT("$A$"&amp;ROW($A474))&lt;&gt;""),ROW($A$1:INDIRECT("$A$"&amp;ROW($A474)))),1))),"",
INDEX($AH:$AH,LOOKUP(2,1/($AH$1:INDIRECT("$AH$"&amp;ROW($AH474)-1)&lt;&gt;""),ROW($AH$1:INDIRECT("$AH$"&amp;ROW($AH474)-1))),1)+
IF(INDEX($AC:$AC,LOOKUP(2,1/($AC$1:INDIRECT("$AC$"&amp;ROW($AC474)-1)&lt;&gt;""),ROW($AC$1:INDIRECT("$AC$"&amp;ROW($AC474)-1))),1)+
INDEX($AD:$AD,LOOKUP(2,1/($AD$1:INDIRECT("$AD$"&amp;ROW($AD474)-1)&lt;&gt;""),ROW($AD$1:INDIRECT("$AD$"&amp;ROW($AD474)-1))),1)+
INDEX($AE:$AE,LOOKUP(2,1/($AE$1:INDIRECT("$AE$"&amp;ROW($AE474)-1)&lt;&gt;""),ROW($AE$1:INDIRECT("$AE$"&amp;ROW($AD474)-1))),1)+
INDEX($AE:$AF,LOOKUP(2,1/($AF$1:INDIRECT("$AF$"&amp;ROW($AF474)-1)&lt;&gt;""),ROW($AF$1:INDIRECT("$AF$"&amp;ROW($AD474)-1))),1)+
INDEX($AG:$AG,LOOKUP(2,1/($AG$1:INDIRECT("$AG$"&amp;ROW($AG474)-1)&lt;&gt;""),ROW($AG$1:INDIRECT("$AG$"&amp;ROW($AD474)-1))),1)+
INDEX($AH:$AH,LOOKUP(2,1/($AH$1:INDIRECT("$AH$"&amp;ROW($AH474)-1)&lt;&gt;""),ROW($AH$1:INDIRECT("$AH$"&amp;ROW($AD474)-1))),1)&gt;=510,0,
IF(INDEX($AH:$AH,LOOKUP(2,1/($AH$1:INDIRECT("$AH$"&amp;ROW($AH474)-1)&lt;&gt;""),ROW($AH$1:INDIRECT("$AH$"&amp;ROW($AH474)-1))),1)&gt;=255,0,
VLOOKUP(INDIRECT("$G$"&amp;LOOKUP(2,1/($AH$1:INDIRECT("$AH$"&amp;ROW($AH474)-1)&lt;&gt;""),ROW($AH$1:INDIRECT("$AH$"&amp;ROW($AH474)-1)))),'EV and Base'!$A$1:$N$671,8,FALSE))))</f>
        <v/>
      </c>
      <c r="AI474" s="29" t="str" cm="1">
        <f t="array" aca="1" ref="AI474" ca="1">IF(NOT(ISNUMBER(INDEX($A:$A,LOOKUP(2,1/($A$1:INDIRECT("$A$"&amp;ROW($A474))&lt;&gt;""),ROW($A$1:INDIRECT("$A$"&amp;ROW($A474)))),1))),"",
ROUNDDOWN((((2*VLOOKUP($AA474,'EV and Base'!$A$1:$N$671,9,FALSE))+31+ROUNDDOWN($AC474/4,0))*$AB474)/100,0)+$AB474+10)</f>
        <v/>
      </c>
      <c r="AJ474" s="21" t="str" cm="1">
        <f t="array" aca="1" ref="AJ474" ca="1">IF(NOT(ISNUMBER(INDEX($A:$A, LOOKUP(2, 1 / ($A$1:INDIRECT("$A$"&amp;ROW($A474)) &lt;&gt; ""),ROW($A$1:INDIRECT("$A$"&amp;ROW($A474)))), 1))), "",
ROUNDDOWN((ROUNDDOWN((((2*VLOOKUP($AA474, 'EV and Base'!$A$1:$N$671, 10, FALSE))+31+ROUNDDOWN($AD474/4, 0))*$AB474)/100, 0)+5)*1.1, 0))</f>
        <v/>
      </c>
      <c r="AK474" s="21" t="str" cm="1">
        <f t="array" aca="1" ref="AK474" ca="1">IF(NOT(ISNUMBER(INDEX($A:$A, LOOKUP(2, 1 / ($A$1:INDIRECT("$A$"&amp;ROW($A474)) &lt;&gt; ""),ROW($A$1:INDIRECT("$A$"&amp;ROW($A474)))), 1))), "",
ROUNDDOWN((ROUNDDOWN((((2*VLOOKUP($AA474, 'EV and Base'!$A$1:$N$671, 11, FALSE))+30+ROUNDDOWN($AE474/4, 0))*$AB474)/100, 0)+5), 0)
&amp;"-"&amp;
ROUNDDOWN((ROUNDDOWN((((2*VLOOKUP($AA474, 'EV and Base'!$A$1:$N$671, 11, FALSE))+31+ROUNDDOWN($AE474/4, 0))*$AB474)/100, 0)+5), 0))</f>
        <v/>
      </c>
      <c r="AL474" s="21" t="str" cm="1">
        <f t="array" aca="1" ref="AL474" ca="1">IF(NOT(ISNUMBER(INDEX($A:$A, LOOKUP(2, 1 / ($A$1:INDIRECT("$A$"&amp;ROW($A474)) &lt;&gt; ""),ROW($A$1:INDIRECT("$A$"&amp;ROW($A474)))), 1))), "",
ROUNDDOWN((ROUNDDOWN((((2*VLOOKUP($AA474, 'EV and Base'!$A$1:$N$671, 12, FALSE))+0+ROUNDDOWN($AF474/4, 0))*$AB474)/100, 0)+5)*0.9, 0)
&amp;"-"&amp;
ROUNDDOWN((ROUNDDOWN((((2*VLOOKUP($AA474, 'EV and Base'!$A$1:$N$671, 12, FALSE))+31+ROUNDDOWN($AF474/4, 0))*$AB474)/100, 0)+5)*0.9, 0))</f>
        <v/>
      </c>
      <c r="AM474" s="21" t="str" cm="1">
        <f t="array" aca="1" ref="AM474" ca="1">IF(NOT(ISNUMBER(INDEX($A:$A, LOOKUP(2, 1 / ($A$1:INDIRECT("$A$"&amp;ROW($A474)) &lt;&gt; ""),ROW($A$1:INDIRECT("$A$"&amp;ROW($A474)))), 1))), "",
ROUNDDOWN((ROUNDDOWN((((2*VLOOKUP($AA474, 'EV and Base'!$A$1:$N$671, 13, FALSE))+30+ROUNDDOWN($AG474/4, 0))*$AB474)/100, 0)+5), 0)
&amp;"-"&amp;
ROUNDDOWN((ROUNDDOWN((((2*VLOOKUP($AA474, 'EV and Base'!$A$1:$N$671, 13, FALSE))+31+ROUNDDOWN($AG474/4, 0))*$AB474)/100, 0)+5), 0))</f>
        <v/>
      </c>
      <c r="AN474" s="25" t="str" cm="1">
        <f t="array" aca="1" ref="AN474" ca="1">IF(NOT(ISNUMBER(INDEX($A:$A, LOOKUP(2, 1 / ($A$1:INDIRECT("$A$"&amp;ROW($A474)) &lt;&gt; ""),ROW($A$1:INDIRECT("$A$"&amp;ROW($A474)))), 1))), "",
ROUNDDOWN((ROUNDDOWN((((2*VLOOKUP($AA474, 'EV and Base'!$A$1:$N$671, 14, FALSE))+31+ROUNDDOWN($AH474/4, 0))*$AB474)/100, 0)+5), 0))</f>
        <v/>
      </c>
      <c r="AO474" s="23" t="str" cm="1">
        <f t="array" aca="1" ref="AO474" ca="1">IF(NOT(ISNUMBER(INDEX($A:$A, LOOKUP(2, 1 / ($A$1:INDIRECT("$A$"&amp;ROW($A474)) &lt;&gt; ""),ROW($A$1:INDIRECT("$A$"&amp;ROW($A474)))), 1))), "",
ROUNDDOWN((((2*VLOOKUP($AA474, 'EV and Base'!$A$1:$N$671, 9, FALSE))+31+ROUNDDOWN($AC474/4, 0))*$AB474)/100, 0)+$AB474+10)</f>
        <v/>
      </c>
      <c r="AP474" s="2" t="str" cm="1">
        <f t="array" aca="1" ref="AP474" ca="1">IF(NOT(ISNUMBER(INDEX($A:$A, LOOKUP(2, 1 / ($A$1:INDIRECT("$A$"&amp;ROW($A474)) &lt;&gt; ""),ROW($A$1:INDIRECT("$A$"&amp;ROW($A474)))), 1))), "",
ROUNDDOWN((ROUNDDOWN((((2*VLOOKUP($AA474, 'EV and Base'!$A$1:$N$671, 10, FALSE))+31+ROUNDDOWN($AD474/4, 0))*$AB474)/100, 0)+5)*1.1, 0))</f>
        <v/>
      </c>
      <c r="AQ474" s="2" t="str" cm="1">
        <f t="array" aca="1" ref="AQ474" ca="1">IF(NOT(ISNUMBER(INDEX($A:$A, LOOKUP(2, 1 / ($A$1:INDIRECT("$A$"&amp;ROW($A474)) &lt;&gt; ""),ROW($A$1:INDIRECT("$A$"&amp;ROW($A474)))), 1))), "",
ROUNDDOWN((ROUNDDOWN((((2*VLOOKUP($AA474, 'EV and Base'!$A$1:$N$671, 11, FALSE))+$AV$2+ROUNDDOWN($AE474/4, 0))*$AB474)/100, 0)+5), 0))</f>
        <v/>
      </c>
      <c r="AR474" s="22" t="str" cm="1">
        <f t="array" aca="1" ref="AR474" ca="1">IF(NOT(ISNUMBER(INDEX($A:$A, LOOKUP(2, 1 / ($A$1:INDIRECT("$A$"&amp;ROW($A474)) &lt;&gt; ""),ROW($A$1:INDIRECT("$A$"&amp;ROW($A474)))), 1))), "",
ROUNDDOWN((ROUNDDOWN((((2*VLOOKUP($AA474, 'EV and Base'!$A$1:$N$671, 12, FALSE))+$AW$2+ROUNDDOWN($AF474/4, 0))*$AB474)/100, 0)+5)*0.9, 0))</f>
        <v/>
      </c>
      <c r="AS474" s="2" t="str" cm="1">
        <f t="array" aca="1" ref="AS474" ca="1">IF(NOT(ISNUMBER(INDEX($A:$A, LOOKUP(2, 1 / ($A$1:INDIRECT("$A$"&amp;ROW($A474)) &lt;&gt; ""),ROW($A$1:INDIRECT("$A$"&amp;ROW($A474)))), 1))), "",
ROUNDDOWN((ROUNDDOWN((((2*VLOOKUP($AA474, 'EV and Base'!$A$1:$N$671, 13, FALSE))+$AX$2+ROUNDDOWN($AG474/4, 0))*$AB474)/100, 0)+5), 0))</f>
        <v/>
      </c>
      <c r="AT474" s="24" t="str" cm="1">
        <f t="array" aca="1" ref="AT474" ca="1">IF(NOT(ISNUMBER(INDEX($A:$A, LOOKUP(2, 1 / ($A$1:INDIRECT("$A$"&amp;ROW($A474)) &lt;&gt; ""),ROW($A$1:INDIRECT("$A$"&amp;ROW($A474)))), 1))), "",
ROUNDDOWN((ROUNDDOWN((((2*VLOOKUP($AA474, 'EV and Base'!$A$1:$N$671, 14, FALSE))+31+ROUNDDOWN($AH474/4, 0))*$AB474)/100, 0)+5), 0))</f>
        <v/>
      </c>
      <c r="AU474" s="28">
        <v>255</v>
      </c>
      <c r="AY474" t="str" cm="1">
        <f t="array" aca="1" ref="AY474" ca="1">IF(NOT(ISNUMBER(INDEX($A:$A,LOOKUP(2,1/($A$1:INDIRECT("$A$"&amp;ROW($A474))&lt;&gt;""),ROW($A$1:INDIRECT("$A$"&amp;ROW($A474)))),1))),"",
INDEX($AY:$AY,LOOKUP(2,1/($AY$1:INDIRECT("$AY$"&amp;ROW($AY474)-1)&lt;&gt;""),ROW($AY$1:INDIRECT("$AY$"&amp;ROW($AY474)-1))),1)+$BL474)</f>
        <v/>
      </c>
      <c r="AZ474" s="3" t="str" cm="1">
        <f t="array" aca="1" ref="AZ474" ca="1">IF(NOT(ISNUMBER(INDEX($A:$A, LOOKUP(2, 1 / ($A$1:INDIRECT("$A$"&amp;ROW($A474)) &lt;&gt; ""),ROW($A$1:INDIRECT("$A$"&amp;ROW($A474)))), 1))), "",
VLOOKUP(INDIRECT("$G$"&amp;LOOKUP(2, 1 / ($AY$1:INDIRECT("$AY$"&amp;ROW($AY474)-1) &lt;&gt; ""),ROW($AY$1:INDIRECT("$AY$"&amp;ROW($AY474)-1)))),'EV and Base'!A397:N1067,2,FALSE))</f>
        <v/>
      </c>
      <c r="BA474" s="3" t="str" cm="1">
        <f t="array" aca="1" ref="BA474" ca="1">IF(NOT(ISNUMBER(INDEX($A:$A, LOOKUP(2, 1 / ($A$1:INDIRECT("$A$"&amp;ROW($A474)) &lt;&gt; ""),ROW($A$1:INDIRECT("$A$"&amp;ROW($A474)))), 1))), "",
INDIRECT("$I$"&amp;LOOKUP(2, 1 / ($AY$1:INDIRECT("$AY$"&amp;ROW($AY474)-1) &lt;&gt; ""),ROW($AY$1:INDIRECT("$AY$"&amp;ROW($AY474)-1)))))</f>
        <v/>
      </c>
      <c r="BB474" s="1" t="str" cm="1">
        <f t="array" aca="1" ref="BB474" ca="1">IF(NOT(ISNUMBER(INDEX($A:$A, LOOKUP(2, 1 / ($A$1:INDIRECT("$A$"&amp;ROW($A474)) &lt;&gt; ""),ROW($A$1:INDIRECT("$A$"&amp;ROW($A474)))), 1))), "",
INDIRECT("$AB$"&amp;LOOKUP(2, 1 / ($AY$1:INDIRECT("$AY$"&amp;ROW($AY474)-1) &lt;&gt; ""),ROW($AY$1:INDIRECT("$AY$"&amp;ROW($AY474)-1)))))</f>
        <v/>
      </c>
      <c r="BC474" s="3" t="str" cm="1">
        <f t="array" aca="1" ref="BC474" ca="1">IF(NOT(ISNUMBER(INDEX($A:$A,LOOKUP(2,1/($A$1:INDIRECT("$A$"&amp;ROW($A474))&lt;&gt;""),ROW($A$1:INDIRECT("$A$"&amp;ROW($A474)))),1))),"",
$BA474+$BA474+10)</f>
        <v/>
      </c>
      <c r="BD474" s="3" t="str" cm="1">
        <f t="array" aca="1" ref="BD474" ca="1">IF(NOT(ISNUMBER(INDEX($A:$A,LOOKUP(2,1/($A$1:INDIRECT("$A$"&amp;ROW($A474))&lt;&gt;""),ROW($A$1:INDIRECT("$A$"&amp;ROW($A474)))),1))),"",
$BA474+$BB474+10)</f>
        <v/>
      </c>
      <c r="BE474" s="3" t="str" cm="1">
        <f t="array" aca="1" ref="BE474" ca="1">IF(NOT(ISNUMBER(INDEX($A:$A,LOOKUP(2,1/($A$1:INDIRECT("$A$"&amp;ROW($A474))&lt;&gt;""),ROW($A$1:INDIRECT("$A$"&amp;ROW($A474)))),1))),"",
$BC474*$BC474)</f>
        <v/>
      </c>
      <c r="BF474" s="3" t="str" cm="1">
        <f t="array" aca="1" ref="BF474" ca="1">IF(NOT(ISNUMBER(INDEX($A:$A,LOOKUP(2,1/($A$1:INDIRECT("$A$"&amp;ROW($A474))&lt;&gt;""),ROW($A$1:INDIRECT("$A$"&amp;ROW($A474)))),1))),"",
$BD474*$BD474)</f>
        <v/>
      </c>
      <c r="BG474" s="3" t="str" cm="1">
        <f t="array" aca="1" ref="BG474" ca="1">IF(NOT(ISNUMBER(INDEX($A:$A,LOOKUP(2,1/($A$1:INDIRECT("$A$"&amp;ROW($A474))&lt;&gt;""),ROW($A$1:INDIRECT("$A$"&amp;ROW($A474)))),1))),"",
_xlfn.FLOOR.MATH(1.5*_xlfn.FLOOR.MATH($AZ474*BA474/5)))</f>
        <v/>
      </c>
      <c r="BH474" s="3" t="str" cm="1">
        <f t="array" aca="1" ref="BH474" ca="1">IF(NOT(ISNUMBER(INDEX($A:$A, LOOKUP(2, 1 / ($A$1:INDIRECT("$A$"&amp;ROW($A474)) &lt;&gt; ""),ROW($A$1:INDIRECT("$A$"&amp;ROW($A474)))), 1))), "",
_xlfn.FLOOR.MATH($BG474/IF(OR(INDIRECT("$C$"&amp;LOOKUP(2, 1 / ($AY$1:INDIRECT("$AY$"&amp;ROW($AY474)-1) &lt;&gt; ""),ROW($AY$1:INDIRECT("$AY$"&amp;ROW($AY474)-1))))="Multi",
INDIRECT("$C$"&amp;LOOKUP(2, 1 / ($AY$1:INDIRECT("$AY$"&amp;ROW($AY474)-1) &lt;&gt; ""),ROW($AY$1:INDIRECT("$AY$"&amp;ROW($AY474)-1))))="Double"),2,1)))</f>
        <v/>
      </c>
      <c r="BI474" s="3" t="str" cm="1">
        <f t="array" aca="1" ref="BI474" ca="1">IF(NOT(ISNUMBER(INDEX($A:$A,LOOKUP(2,1/($A$1:INDIRECT("$A$"&amp;ROW($A474))&lt;&gt;""),ROW($A$1:INDIRECT("$A$"&amp;ROW($A474)))),1))),"",
VLOOKUP($BC474,GameFreakSQRT!$A$1:$B$200,2,FALSE))</f>
        <v/>
      </c>
      <c r="BJ474" s="3" t="str" cm="1">
        <f t="array" aca="1" ref="BJ474" ca="1">IF(NOT(ISNUMBER(INDEX($A:$A,LOOKUP(2,1/($A$1:INDIRECT("$A$"&amp;ROW($A474))&lt;&gt;""),ROW($A$1:INDIRECT("$A$"&amp;ROW($A474)))),1))),"",
VLOOKUP($BD474,GameFreakSQRT!$A$1:$B$200,2,FALSE))</f>
        <v/>
      </c>
      <c r="BK474" s="3" t="str" cm="1">
        <f t="array" aca="1" ref="BK474" ca="1">IF(NOT(ISNUMBER(INDEX($A:$A,LOOKUP(2,1/($A$1:INDIRECT("$A$"&amp;ROW($A474))&lt;&gt;""),ROW($A$1:INDIRECT("$A$"&amp;ROW($A474)))),1))),"",
_xlfn.FLOOR.MATH((($BI474*$BE474)*$BH474)/($BJ474*$BF474))+1)</f>
        <v/>
      </c>
      <c r="BL474" s="3" t="str" cm="1">
        <f t="array" aca="1" ref="BL474" ca="1">IF(NOT(ISNUMBER(INDEX($A:$A,LOOKUP(2,1/($A$1:INDIRECT("$A$"&amp;ROW($A474))&lt;&gt;""),ROW($A$1:INDIRECT("$A$"&amp;ROW($A474)))),1))),"",
_xlfn.FLOOR.MATH($BK474*IF(NOT(INDIRECT("$Z$"&amp;LOOKUP(2, 1 / ($AY$1:INDIRECT("$AY$"&amp;ROW($AY474)-1) &lt;&gt; ""),ROW($AY$1:INDIRECT("$AY$"&amp;ROW($AY474)-1))))=""),1.5,1)))</f>
        <v/>
      </c>
      <c r="BM474" s="3" t="str" cm="1">
        <f t="array" aca="1" ref="BM474" ca="1">IF(NOT(ISNUMBER(INDEX($A:$A, LOOKUP(2, 1 / ($A$1:INDIRECT("$A$"&amp;ROW($A474)) &lt;&gt; ""),ROW($A$1:INDIRECT("$A$"&amp;ROW($A474)))), 1))), "",
INDIRECT("$Y$"&amp;LOOKUP(2, 1 / ($AY$1:INDIRECT("$AY$"&amp;ROW($AY474)-1) &lt;&gt; ""),ROW($AY$1:INDIRECT("$AY$"&amp;ROW($AY474)-1)))))</f>
        <v/>
      </c>
      <c r="BN474" s="3" t="str">
        <f t="shared" ca="1" si="38"/>
        <v/>
      </c>
    </row>
    <row r="475" spans="1:66" x14ac:dyDescent="0.45">
      <c r="A475" s="73"/>
      <c r="B475" s="73"/>
      <c r="C475" s="73"/>
      <c r="D475" s="73"/>
      <c r="E475" s="73"/>
      <c r="F475" s="57">
        <v>3</v>
      </c>
      <c r="G475" s="58" t="s">
        <v>771</v>
      </c>
      <c r="H475" s="58" t="s">
        <v>50</v>
      </c>
      <c r="I475" s="58">
        <v>44</v>
      </c>
      <c r="J475" s="58" t="s">
        <v>59</v>
      </c>
      <c r="K475" s="58" t="s">
        <v>307</v>
      </c>
      <c r="L475" s="58" t="s">
        <v>53</v>
      </c>
      <c r="M475" s="58" t="s">
        <v>772</v>
      </c>
      <c r="N475" s="58" t="s">
        <v>773</v>
      </c>
      <c r="O475" s="58" t="s">
        <v>774</v>
      </c>
      <c r="P475" s="58" t="s">
        <v>403</v>
      </c>
      <c r="Q475" s="58">
        <v>12</v>
      </c>
      <c r="R475" s="58">
        <f>_xlfn.FLOOR.MATH((((2*VLOOKUP(G475, 'EV and Base'!$A$1:$N$671, 9, FALSE))+$Q475)*$I475)/100)+$I475+10</f>
        <v>151</v>
      </c>
      <c r="S475" s="58">
        <f>_xlfn.FLOOR.MATH((_xlfn.FLOOR.MATH((((2*VLOOKUP($G475, 'EV and Base'!$A$1:$N$671, 10, FALSE))+$Q475)*$I475)/100)+5)*
IF(OR($J475="Lonely", $J475="Brave", $J475="Adamant", $J475="Naughty"), 1.1,
IF(OR($J475="Bold", $J475="Timid", $J475="Modest", $J475="Calm"), 0.9, 1)))</f>
        <v>133</v>
      </c>
      <c r="T475" s="58">
        <f>_xlfn.FLOOR.MATH((_xlfn.FLOOR.MATH((((2*VLOOKUP($G475, 'EV and Base'!$A$1:$N$671, 11, FALSE))+$Q475)*$I475)/100)+5)*
IF(OR($J475="Bold", $J475="Relaxed", $J475="Impish", $J475="Lax"), 1.1,
IF(OR($J475="Lonely", $J475="Hasty", $J475="Mild", $J475="Gentle"), 0.9, 1)))</f>
        <v>63</v>
      </c>
      <c r="U475" s="58">
        <f>_xlfn.FLOOR.MATH((_xlfn.FLOOR.MATH((((2*VLOOKUP($G475, 'EV and Base'!$A$1:$N$671, 12, FALSE))+$Q475)*$I475)/100)+5)*
IF(OR($J475="Modest", $J475="Mild", $J475="Quiet", $J475="Rash"), 1.1,
IF(OR($J475="Adamant", $J475="Impish", $J475="Jolly", $J475="Careful"), 0.9, 1)))</f>
        <v>32</v>
      </c>
      <c r="V475" s="58">
        <f>_xlfn.FLOOR.MATH((_xlfn.FLOOR.MATH((((2*VLOOKUP($G475, 'EV and Base'!$A$1:$N$671, 13, FALSE))+$Q475)*$I475)/100)+5)*
IF(OR($J475="Calm", $J475="Gentle", $J475="Sassy", $J475="Careful"), 1.1,
IF(OR($J475="Naughty", $J475="Lax", $J475="Naive", $J475="Rash"), 0.9, 1)))</f>
        <v>58</v>
      </c>
      <c r="W475" s="60">
        <f>_xlfn.FLOOR.MATH((_xlfn.FLOOR.MATH((((2*VLOOKUP($G475, 'EV and Base'!$A$1:$N$671, 14, FALSE))+$Q475)*$I475)/100)+5)*
IF(OR($J475="Timid", $J475="Hasty", $J475="Jolly", $J475="Naive"), 1.1,
IF(OR($J475="Brave", $J475="Relaxed", $J475="Quiet", $J475="Sassy"), 0.9, 1)))</f>
        <v>93</v>
      </c>
      <c r="X475" s="71"/>
      <c r="Z475" s="1">
        <v>1</v>
      </c>
      <c r="AA475" s="23" t="str" cm="1">
        <f t="array" aca="1" ref="AA475" ca="1">IF(NOT(ISNUMBER(INDEX($A:$A,LOOKUP(2,1/($A$1:INDIRECT("$A$"&amp;ROW($A475))&lt;&gt;""),ROW($A$1:INDIRECT("$A$"&amp;ROW($A475)))),1))),"",
IF(NOT(ISNUMBER($A475)),$AA474,
IF($AB475&lt;16,"Lillipup",
IF($AB475&lt;32,"Herdier",
"Stoutland"))))</f>
        <v/>
      </c>
      <c r="AB475" s="25" t="str" cm="1">
        <f t="array" aca="1" ref="AB475" ca="1">IF(NOT(ISNUMBER(INDEX($A:$A, LOOKUP(2, 1 / ($A$1:INDIRECT("$A$"&amp;ROW($A475)) &lt;&gt; ""),ROW($A$1:INDIRECT("$A$"&amp;ROW($A475)))), 1))), "",
VLOOKUP($AY475,'Medium-Slow'!$A$1:$B$101,2,TRUE))</f>
        <v/>
      </c>
      <c r="AC475" s="23" t="str" cm="1">
        <f t="array" aca="1" ref="AC475" ca="1">IF(NOT(ISNUMBER(INDEX($A:$A, LOOKUP(2, 1 / ($A$1:INDIRECT("$A$"&amp;ROW($A475)) &lt;&gt; ""),ROW($A$1:INDIRECT("$A$"&amp;ROW($A475)))), 1))), "",
INDEX($AC:$AC, LOOKUP(2, 1 / ($AC$1:INDIRECT("$AC$"&amp;ROW($AC475)-1) &lt;&gt; ""),ROW($AC$1:INDIRECT("$AC$"&amp;ROW($AC475)-1))), 1)+
IF(INDEX($AC:$AC, LOOKUP(2, 1 / ($AC$1:INDIRECT("$AC$"&amp;ROW($AC475)-1) &lt;&gt; ""),ROW($AC$1:INDIRECT("$AC$"&amp;ROW($AC475)-1))), 1)+
INDEX($AD:$AD, LOOKUP(2, 1 / ($AD$1:INDIRECT("$AD$"&amp;ROW($AD475)-1) &lt;&gt; ""),ROW($AD$1:INDIRECT("$AD$"&amp;ROW($AD475)-1))), 1)+
INDEX($AE:$AE, LOOKUP(2, 1 / ($AE$1:INDIRECT("$AE$"&amp;ROW($AE475)-1) &lt;&gt; ""),ROW($AE$1:INDIRECT("$AE$"&amp;ROW($AD475)-1))), 1)+
INDEX($AE:$AF, LOOKUP(2, 1 / ($AF$1:INDIRECT("$AF$"&amp;ROW($AF475)-1) &lt;&gt; ""),ROW($AF$1:INDIRECT("$AF$"&amp;ROW($AD475)-1))), 1)+
INDEX($AG:$AG, LOOKUP(2, 1 / ($AG$1:INDIRECT("$AG$"&amp;ROW($AG475)-1) &lt;&gt; ""),ROW($AG$1:INDIRECT("$AG$"&amp;ROW($AD475)-1))), 1)+
INDEX($AH:$AH, LOOKUP(2, 1 / ($AH$1:INDIRECT("$AH$"&amp;ROW($AH475)-1) &lt;&gt; ""),ROW($AH$1:INDIRECT("$AH$"&amp;ROW($AD475)-1))), 1)&gt;=510,0,
IF(INDEX($AC:$AC, LOOKUP(2, 1 / ($AC$1:INDIRECT("$AC$"&amp;ROW($AC475)-1) &lt;&gt; ""),ROW($AC$1:INDIRECT("$AC$"&amp;ROW($AC475)-1))), 1)&gt;=255,0,
VLOOKUP(INDIRECT("$G$"&amp;LOOKUP(2, 1 / ($AC$1:INDIRECT("$AC$"&amp;ROW($AC475)-1) &lt;&gt; ""),ROW($AC$1:INDIRECT("$AC$"&amp;ROW($AC475)-1)))), 'EV and Base'!$A$1:$N$671, 3, FALSE))))</f>
        <v/>
      </c>
      <c r="AD475" s="2" t="str" cm="1">
        <f t="array" aca="1" ref="AD475" ca="1">IF(NOT(ISNUMBER(INDEX($A:$A, LOOKUP(2, 1 / ($A$1:INDIRECT("$A$"&amp;ROW($A475)) &lt;&gt; ""),ROW($A$1:INDIRECT("$A$"&amp;ROW($A475)))), 1))), "",
INDEX($AD:$AD, LOOKUP(2, 1 / ($AD$1:INDIRECT("$AD$"&amp;ROW($AD475)-1) &lt;&gt; ""),ROW($AD$1:INDIRECT("$AD$"&amp;ROW($AD475)-1))), 1)+
IF(INDEX($AC:$AC, LOOKUP(2, 1 / ($AC$1:INDIRECT("$AC$"&amp;ROW($AC475)-1) &lt;&gt; ""),ROW($AC$1:INDIRECT("$AC$"&amp;ROW($AC475)-1))), 1)+
INDEX($AD:$AD, LOOKUP(2, 1 / ($AD$1:INDIRECT("$AD$"&amp;ROW($AD475)-1) &lt;&gt; ""),ROW($AD$1:INDIRECT("$AD$"&amp;ROW($AD475)-1))), 1)+
INDEX($AE:$AE, LOOKUP(2, 1 / ($AE$1:INDIRECT("$AE$"&amp;ROW($AE475)-1) &lt;&gt; ""),ROW($AE$1:INDIRECT("$AE$"&amp;ROW($AD475)-1))), 1)+
INDEX($AE:$AF, LOOKUP(2, 1 / ($AF$1:INDIRECT("$AF$"&amp;ROW($AF475)-1) &lt;&gt; ""),ROW($AF$1:INDIRECT("$AF$"&amp;ROW($AD475)-1))), 1)+
INDEX($AG:$AG, LOOKUP(2, 1 / ($AG$1:INDIRECT("$AG$"&amp;ROW($AG475)-1) &lt;&gt; ""),ROW($AG$1:INDIRECT("$AG$"&amp;ROW($AD475)-1))), 1)+
INDEX($AH:$AH, LOOKUP(2, 1 / ($AH$1:INDIRECT("$AH$"&amp;ROW($AH475)-1) &lt;&gt; ""),ROW($AH$1:INDIRECT("$AH$"&amp;ROW($AD475)-1))), 1)&gt;=510,0,
IF(INDEX($AD:$AD, LOOKUP(2, 1 / ($AD$1:INDIRECT("$AD$"&amp;ROW($AD475)-1) &lt;&gt; ""),ROW($AD$1:INDIRECT("$AD$"&amp;ROW($AD475)-1))), 1)&gt;=255,0,
VLOOKUP(INDIRECT("$G$"&amp;LOOKUP(2, 1 / ($AD$1:INDIRECT("$AD$"&amp;ROW($AD475)-1) &lt;&gt; ""),ROW($AD$1:INDIRECT("$AD$"&amp;ROW($AD475)-1)))), 'EV and Base'!$A$1:$N$671, 4, FALSE))))</f>
        <v/>
      </c>
      <c r="AE475" s="2" t="str" cm="1">
        <f t="array" aca="1" ref="AE475" ca="1">IF(NOT(ISNUMBER(INDEX($A:$A,LOOKUP(2,1/($A$1:INDIRECT("$A$"&amp;ROW($A475))&lt;&gt;""),ROW($A$1:INDIRECT("$A$"&amp;ROW($A475)))),1))),"",
INDEX($AE:$AE,LOOKUP(2,1/($AE$1:INDIRECT("$AE$"&amp;ROW($AE475)-1)&lt;&gt;""),ROW($AE$1:INDIRECT("$AE$"&amp;ROW($AE475)-1))),1)+
IF(INDEX($AC:$AC,LOOKUP(2,1/($AC$1:INDIRECT("$AC$"&amp;ROW($AC475)-1)&lt;&gt;""),ROW($AC$1:INDIRECT("$AC$"&amp;ROW($AC475)-1))),1)+
INDEX($AD:$AD,LOOKUP(2,1/($AD$1:INDIRECT("$AD$"&amp;ROW($AD475)-1)&lt;&gt;""),ROW($AD$1:INDIRECT("$AD$"&amp;ROW($AD475)-1))),1)+
INDEX($AE:$AE,LOOKUP(2,1/($AE$1:INDIRECT("$AE$"&amp;ROW($AE475)-1)&lt;&gt;""),ROW($AE$1:INDIRECT("$AE$"&amp;ROW($AD475)-1))),1)+
INDEX($AE:$AF,LOOKUP(2,1/($AF$1:INDIRECT("$AF$"&amp;ROW($AF475)-1)&lt;&gt;""),ROW($AF$1:INDIRECT("$AF$"&amp;ROW($AD475)-1))),1)+
INDEX($AG:$AG,LOOKUP(2,1/($AG$1:INDIRECT("$AG$"&amp;ROW($AG475)-1)&lt;&gt;""),ROW($AG$1:INDIRECT("$AG$"&amp;ROW($AD475)-1))),1)+
INDEX($AH:$AH,LOOKUP(2,1/($AH$1:INDIRECT("$AH$"&amp;ROW($AH475)-1)&lt;&gt;""),ROW($AH$1:INDIRECT("$AH$"&amp;ROW($AD475)-1))),1)&gt;=510,0,
IF(INDEX($AE:$AE,LOOKUP(2,1/($AE$1:INDIRECT("$AE$"&amp;ROW($AE475)-1)&lt;&gt;""),ROW($AE$1:INDIRECT("$AE$"&amp;ROW($AE475)-1))),1)&gt;=255,0,
VLOOKUP(INDIRECT("$G$"&amp;LOOKUP(2,1/($AE$1:INDIRECT("$AE$"&amp;ROW($AE475)-1)&lt;&gt;""),ROW($AE$1:INDIRECT("$AE$"&amp;ROW($AE475)-1)))),'EV and Base'!$A$1:$N$671,5,FALSE))))</f>
        <v/>
      </c>
      <c r="AF475" s="2" t="str" cm="1">
        <f t="array" aca="1" ref="AF475" ca="1">IF(NOT(ISNUMBER(INDEX($A:$A, LOOKUP(2, 1 / ($A$1:INDIRECT("$A$"&amp;ROW($A475)) &lt;&gt; ""),ROW($A$1:INDIRECT("$A$"&amp;ROW($A475)))), 1))), "",
INDEX($AF:$AF, LOOKUP(2, 1 / ($AF$1:INDIRECT("$AF$"&amp;ROW($AF475)-1) &lt;&gt; ""),ROW($AF$1:INDIRECT("$AF$"&amp;ROW($AF475)-1))), 1)+
IF(INDEX($AC:$AC, LOOKUP(2, 1 / ($AC$1:INDIRECT("$AC$"&amp;ROW($AC475)-1) &lt;&gt; ""),ROW($AC$1:INDIRECT("$AC$"&amp;ROW($AC475)-1))), 1)+
INDEX($AD:$AD, LOOKUP(2, 1 / ($AD$1:INDIRECT("$AD$"&amp;ROW($AD475)-1) &lt;&gt; ""),ROW($AD$1:INDIRECT("$AD$"&amp;ROW($AD475)-1))), 1)+
INDEX($AE:$AE, LOOKUP(2, 1 / ($AE$1:INDIRECT("$AE$"&amp;ROW($AE475)-1) &lt;&gt; ""),ROW($AE$1:INDIRECT("$AE$"&amp;ROW($AD475)-1))), 1)+
INDEX($AE:$AF, LOOKUP(2, 1 / ($AF$1:INDIRECT("$AF$"&amp;ROW($AF475)-1) &lt;&gt; ""),ROW($AF$1:INDIRECT("$AF$"&amp;ROW($AD475)-1))), 1)+
INDEX($AG:$AG, LOOKUP(2, 1 / ($AG$1:INDIRECT("$AG$"&amp;ROW($AG475)-1) &lt;&gt; ""),ROW($AG$1:INDIRECT("$AG$"&amp;ROW($AD475)-1))), 1)+
INDEX($AH:$AH, LOOKUP(2, 1 / ($AH$1:INDIRECT("$AH$"&amp;ROW($AH475)-1) &lt;&gt; ""),ROW($AH$1:INDIRECT("$AH$"&amp;ROW($AD475)-1))), 1)&gt;=510,0,
IF(INDEX($AF:$AF, LOOKUP(2, 1 / ($AF$1:INDIRECT("$AF$"&amp;ROW($AF475)-1) &lt;&gt; ""),ROW($AF$1:INDIRECT("$AF$"&amp;ROW($AF475)-1))), 1)&gt;=255,0,
VLOOKUP(INDIRECT("$G$"&amp;LOOKUP(2, 1 / ($AF$1:INDIRECT("$AF$"&amp;ROW($AF475)-1) &lt;&gt; ""),ROW($AF$1:INDIRECT("$AF$"&amp;ROW($AF475)-1)))), 'EV and Base'!$A$1:$N$671, 6, FALSE))))</f>
        <v/>
      </c>
      <c r="AG475" s="2" t="str" cm="1">
        <f t="array" aca="1" ref="AG475" ca="1">IF(NOT(ISNUMBER(INDEX($A:$A, LOOKUP(2, 1 / ($A$1:INDIRECT("$A$"&amp;ROW($A475)) &lt;&gt; ""),ROW($A$1:INDIRECT("$A$"&amp;ROW($A475)))), 1))), "",
INDEX($AG:$AG, LOOKUP(2, 1 / ($AG$1:INDIRECT("$AG$"&amp;ROW($AG475)-1) &lt;&gt; ""),ROW($AG$1:INDIRECT("$AG$"&amp;ROW($AG475)-1))), 1)+
IF(INDEX($AC:$AC, LOOKUP(2, 1 / ($AC$1:INDIRECT("$AC$"&amp;ROW($AC475)-1) &lt;&gt; ""),ROW($AC$1:INDIRECT("$AC$"&amp;ROW($AC475)-1))), 1)+
INDEX($AD:$AD, LOOKUP(2, 1 / ($AD$1:INDIRECT("$AD$"&amp;ROW($AD475)-1) &lt;&gt; ""),ROW($AD$1:INDIRECT("$AD$"&amp;ROW($AD475)-1))), 1)+
INDEX($AE:$AE, LOOKUP(2, 1 / ($AE$1:INDIRECT("$AE$"&amp;ROW($AE475)-1) &lt;&gt; ""),ROW($AE$1:INDIRECT("$AE$"&amp;ROW($AD475)-1))), 1)+
INDEX($AE:$AF, LOOKUP(2, 1 / ($AF$1:INDIRECT("$AF$"&amp;ROW($AF475)-1) &lt;&gt; ""),ROW($AF$1:INDIRECT("$AF$"&amp;ROW($AD475)-1))), 1)+
INDEX($AG:$AG, LOOKUP(2, 1 / ($AG$1:INDIRECT("$AG$"&amp;ROW($AG475)-1) &lt;&gt; ""),ROW($AG$1:INDIRECT("$AG$"&amp;ROW($AD475)-1))), 1)+
INDEX($AH:$AH, LOOKUP(2, 1 / ($AH$1:INDIRECT("$AH$"&amp;ROW($AH475)-1) &lt;&gt; ""),ROW($AH$1:INDIRECT("$AH$"&amp;ROW($AD475)-1))), 1)&gt;=510,0,
IF(INDEX($AG:$AG, LOOKUP(2, 1 / ($AG$1:INDIRECT("$AG$"&amp;ROW($AG475)-1) &lt;&gt; ""),ROW($AG$1:INDIRECT("$AG$"&amp;ROW($AG475)-1))), 1)&gt;=255,0,
VLOOKUP(INDIRECT("$G$"&amp;LOOKUP(2, 1 / ($AG$1:INDIRECT("$AG$"&amp;ROW($AG475)-1) &lt;&gt; ""),ROW($AG$1:INDIRECT("$AG$"&amp;ROW($AG475)-1)))), 'EV and Base'!$A$1:$N$671, 7, FALSE))))</f>
        <v/>
      </c>
      <c r="AH475" s="24" t="str" cm="1">
        <f t="array" aca="1" ref="AH475" ca="1">IF(NOT(ISNUMBER(INDEX($A:$A,LOOKUP(2,1/($A$1:INDIRECT("$A$"&amp;ROW($A475))&lt;&gt;""),ROW($A$1:INDIRECT("$A$"&amp;ROW($A475)))),1))),"",
INDEX($AH:$AH,LOOKUP(2,1/($AH$1:INDIRECT("$AH$"&amp;ROW($AH475)-1)&lt;&gt;""),ROW($AH$1:INDIRECT("$AH$"&amp;ROW($AH475)-1))),1)+
IF(INDEX($AC:$AC,LOOKUP(2,1/($AC$1:INDIRECT("$AC$"&amp;ROW($AC475)-1)&lt;&gt;""),ROW($AC$1:INDIRECT("$AC$"&amp;ROW($AC475)-1))),1)+
INDEX($AD:$AD,LOOKUP(2,1/($AD$1:INDIRECT("$AD$"&amp;ROW($AD475)-1)&lt;&gt;""),ROW($AD$1:INDIRECT("$AD$"&amp;ROW($AD475)-1))),1)+
INDEX($AE:$AE,LOOKUP(2,1/($AE$1:INDIRECT("$AE$"&amp;ROW($AE475)-1)&lt;&gt;""),ROW($AE$1:INDIRECT("$AE$"&amp;ROW($AD475)-1))),1)+
INDEX($AE:$AF,LOOKUP(2,1/($AF$1:INDIRECT("$AF$"&amp;ROW($AF475)-1)&lt;&gt;""),ROW($AF$1:INDIRECT("$AF$"&amp;ROW($AD475)-1))),1)+
INDEX($AG:$AG,LOOKUP(2,1/($AG$1:INDIRECT("$AG$"&amp;ROW($AG475)-1)&lt;&gt;""),ROW($AG$1:INDIRECT("$AG$"&amp;ROW($AD475)-1))),1)+
INDEX($AH:$AH,LOOKUP(2,1/($AH$1:INDIRECT("$AH$"&amp;ROW($AH475)-1)&lt;&gt;""),ROW($AH$1:INDIRECT("$AH$"&amp;ROW($AD475)-1))),1)&gt;=510,0,
IF(INDEX($AH:$AH,LOOKUP(2,1/($AH$1:INDIRECT("$AH$"&amp;ROW($AH475)-1)&lt;&gt;""),ROW($AH$1:INDIRECT("$AH$"&amp;ROW($AH475)-1))),1)&gt;=255,0,
VLOOKUP(INDIRECT("$G$"&amp;LOOKUP(2,1/($AH$1:INDIRECT("$AH$"&amp;ROW($AH475)-1)&lt;&gt;""),ROW($AH$1:INDIRECT("$AH$"&amp;ROW($AH475)-1)))),'EV and Base'!$A$1:$N$671,8,FALSE))))</f>
        <v/>
      </c>
      <c r="AI475" s="29" t="str" cm="1">
        <f t="array" aca="1" ref="AI475" ca="1">IF(NOT(ISNUMBER(INDEX($A:$A,LOOKUP(2,1/($A$1:INDIRECT("$A$"&amp;ROW($A475))&lt;&gt;""),ROW($A$1:INDIRECT("$A$"&amp;ROW($A475)))),1))),"",
ROUNDDOWN((((2*VLOOKUP($AA475,'EV and Base'!$A$1:$N$671,9,FALSE))+31+ROUNDDOWN($AC475/4,0))*$AB475)/100,0)+$AB475+10)</f>
        <v/>
      </c>
      <c r="AJ475" s="21" t="str" cm="1">
        <f t="array" aca="1" ref="AJ475" ca="1">IF(NOT(ISNUMBER(INDEX($A:$A, LOOKUP(2, 1 / ($A$1:INDIRECT("$A$"&amp;ROW($A475)) &lt;&gt; ""),ROW($A$1:INDIRECT("$A$"&amp;ROW($A475)))), 1))), "",
ROUNDDOWN((ROUNDDOWN((((2*VLOOKUP($AA475, 'EV and Base'!$A$1:$N$671, 10, FALSE))+31+ROUNDDOWN($AD475/4, 0))*$AB475)/100, 0)+5)*1.1, 0))</f>
        <v/>
      </c>
      <c r="AK475" s="21" t="str" cm="1">
        <f t="array" aca="1" ref="AK475" ca="1">IF(NOT(ISNUMBER(INDEX($A:$A, LOOKUP(2, 1 / ($A$1:INDIRECT("$A$"&amp;ROW($A475)) &lt;&gt; ""),ROW($A$1:INDIRECT("$A$"&amp;ROW($A475)))), 1))), "",
ROUNDDOWN((ROUNDDOWN((((2*VLOOKUP($AA475, 'EV and Base'!$A$1:$N$671, 11, FALSE))+30+ROUNDDOWN($AE475/4, 0))*$AB475)/100, 0)+5), 0)
&amp;"-"&amp;
ROUNDDOWN((ROUNDDOWN((((2*VLOOKUP($AA475, 'EV and Base'!$A$1:$N$671, 11, FALSE))+31+ROUNDDOWN($AE475/4, 0))*$AB475)/100, 0)+5), 0))</f>
        <v/>
      </c>
      <c r="AL475" s="21" t="str" cm="1">
        <f t="array" aca="1" ref="AL475" ca="1">IF(NOT(ISNUMBER(INDEX($A:$A, LOOKUP(2, 1 / ($A$1:INDIRECT("$A$"&amp;ROW($A475)) &lt;&gt; ""),ROW($A$1:INDIRECT("$A$"&amp;ROW($A475)))), 1))), "",
ROUNDDOWN((ROUNDDOWN((((2*VLOOKUP($AA475, 'EV and Base'!$A$1:$N$671, 12, FALSE))+0+ROUNDDOWN($AF475/4, 0))*$AB475)/100, 0)+5)*0.9, 0)
&amp;"-"&amp;
ROUNDDOWN((ROUNDDOWN((((2*VLOOKUP($AA475, 'EV and Base'!$A$1:$N$671, 12, FALSE))+31+ROUNDDOWN($AF475/4, 0))*$AB475)/100, 0)+5)*0.9, 0))</f>
        <v/>
      </c>
      <c r="AM475" s="21" t="str" cm="1">
        <f t="array" aca="1" ref="AM475" ca="1">IF(NOT(ISNUMBER(INDEX($A:$A, LOOKUP(2, 1 / ($A$1:INDIRECT("$A$"&amp;ROW($A475)) &lt;&gt; ""),ROW($A$1:INDIRECT("$A$"&amp;ROW($A475)))), 1))), "",
ROUNDDOWN((ROUNDDOWN((((2*VLOOKUP($AA475, 'EV and Base'!$A$1:$N$671, 13, FALSE))+30+ROUNDDOWN($AG475/4, 0))*$AB475)/100, 0)+5), 0)
&amp;"-"&amp;
ROUNDDOWN((ROUNDDOWN((((2*VLOOKUP($AA475, 'EV and Base'!$A$1:$N$671, 13, FALSE))+31+ROUNDDOWN($AG475/4, 0))*$AB475)/100, 0)+5), 0))</f>
        <v/>
      </c>
      <c r="AN475" s="25" t="str" cm="1">
        <f t="array" aca="1" ref="AN475" ca="1">IF(NOT(ISNUMBER(INDEX($A:$A, LOOKUP(2, 1 / ($A$1:INDIRECT("$A$"&amp;ROW($A475)) &lt;&gt; ""),ROW($A$1:INDIRECT("$A$"&amp;ROW($A475)))), 1))), "",
ROUNDDOWN((ROUNDDOWN((((2*VLOOKUP($AA475, 'EV and Base'!$A$1:$N$671, 14, FALSE))+31+ROUNDDOWN($AH475/4, 0))*$AB475)/100, 0)+5), 0))</f>
        <v/>
      </c>
      <c r="AO475" s="23" t="str" cm="1">
        <f t="array" aca="1" ref="AO475" ca="1">IF(NOT(ISNUMBER(INDEX($A:$A, LOOKUP(2, 1 / ($A$1:INDIRECT("$A$"&amp;ROW($A475)) &lt;&gt; ""),ROW($A$1:INDIRECT("$A$"&amp;ROW($A475)))), 1))), "",
ROUNDDOWN((((2*VLOOKUP($AA475, 'EV and Base'!$A$1:$N$671, 9, FALSE))+31+ROUNDDOWN($AC475/4, 0))*$AB475)/100, 0)+$AB475+10)</f>
        <v/>
      </c>
      <c r="AP475" s="2" t="str" cm="1">
        <f t="array" aca="1" ref="AP475" ca="1">IF(NOT(ISNUMBER(INDEX($A:$A, LOOKUP(2, 1 / ($A$1:INDIRECT("$A$"&amp;ROW($A475)) &lt;&gt; ""),ROW($A$1:INDIRECT("$A$"&amp;ROW($A475)))), 1))), "",
ROUNDDOWN((ROUNDDOWN((((2*VLOOKUP($AA475, 'EV and Base'!$A$1:$N$671, 10, FALSE))+31+ROUNDDOWN($AD475/4, 0))*$AB475)/100, 0)+5)*1.1, 0))</f>
        <v/>
      </c>
      <c r="AQ475" s="2" t="str" cm="1">
        <f t="array" aca="1" ref="AQ475" ca="1">IF(NOT(ISNUMBER(INDEX($A:$A, LOOKUP(2, 1 / ($A$1:INDIRECT("$A$"&amp;ROW($A475)) &lt;&gt; ""),ROW($A$1:INDIRECT("$A$"&amp;ROW($A475)))), 1))), "",
ROUNDDOWN((ROUNDDOWN((((2*VLOOKUP($AA475, 'EV and Base'!$A$1:$N$671, 11, FALSE))+$AV$2+ROUNDDOWN($AE475/4, 0))*$AB475)/100, 0)+5), 0))</f>
        <v/>
      </c>
      <c r="AR475" s="22" t="str" cm="1">
        <f t="array" aca="1" ref="AR475" ca="1">IF(NOT(ISNUMBER(INDEX($A:$A, LOOKUP(2, 1 / ($A$1:INDIRECT("$A$"&amp;ROW($A475)) &lt;&gt; ""),ROW($A$1:INDIRECT("$A$"&amp;ROW($A475)))), 1))), "",
ROUNDDOWN((ROUNDDOWN((((2*VLOOKUP($AA475, 'EV and Base'!$A$1:$N$671, 12, FALSE))+$AW$2+ROUNDDOWN($AF475/4, 0))*$AB475)/100, 0)+5)*0.9, 0))</f>
        <v/>
      </c>
      <c r="AS475" s="2" t="str" cm="1">
        <f t="array" aca="1" ref="AS475" ca="1">IF(NOT(ISNUMBER(INDEX($A:$A, LOOKUP(2, 1 / ($A$1:INDIRECT("$A$"&amp;ROW($A475)) &lt;&gt; ""),ROW($A$1:INDIRECT("$A$"&amp;ROW($A475)))), 1))), "",
ROUNDDOWN((ROUNDDOWN((((2*VLOOKUP($AA475, 'EV and Base'!$A$1:$N$671, 13, FALSE))+$AX$2+ROUNDDOWN($AG475/4, 0))*$AB475)/100, 0)+5), 0))</f>
        <v/>
      </c>
      <c r="AT475" s="24" t="str" cm="1">
        <f t="array" aca="1" ref="AT475" ca="1">IF(NOT(ISNUMBER(INDEX($A:$A, LOOKUP(2, 1 / ($A$1:INDIRECT("$A$"&amp;ROW($A475)) &lt;&gt; ""),ROW($A$1:INDIRECT("$A$"&amp;ROW($A475)))), 1))), "",
ROUNDDOWN((ROUNDDOWN((((2*VLOOKUP($AA475, 'EV and Base'!$A$1:$N$671, 14, FALSE))+31+ROUNDDOWN($AH475/4, 0))*$AB475)/100, 0)+5), 0))</f>
        <v/>
      </c>
      <c r="AU475" s="28">
        <v>255</v>
      </c>
      <c r="AY475" t="str" cm="1">
        <f t="array" aca="1" ref="AY475" ca="1">IF(NOT(ISNUMBER(INDEX($A:$A,LOOKUP(2,1/($A$1:INDIRECT("$A$"&amp;ROW($A475))&lt;&gt;""),ROW($A$1:INDIRECT("$A$"&amp;ROW($A475)))),1))),"",
INDEX($AY:$AY,LOOKUP(2,1/($AY$1:INDIRECT("$AY$"&amp;ROW($AY475)-1)&lt;&gt;""),ROW($AY$1:INDIRECT("$AY$"&amp;ROW($AY475)-1))),1)+$BL475)</f>
        <v/>
      </c>
      <c r="AZ475" s="3" t="str" cm="1">
        <f t="array" aca="1" ref="AZ475" ca="1">IF(NOT(ISNUMBER(INDEX($A:$A, LOOKUP(2, 1 / ($A$1:INDIRECT("$A$"&amp;ROW($A475)) &lt;&gt; ""),ROW($A$1:INDIRECT("$A$"&amp;ROW($A475)))), 1))), "",
VLOOKUP(INDIRECT("$G$"&amp;LOOKUP(2, 1 / ($AY$1:INDIRECT("$AY$"&amp;ROW($AY475)-1) &lt;&gt; ""),ROW($AY$1:INDIRECT("$AY$"&amp;ROW($AY475)-1)))),'EV and Base'!A398:N1068,2,FALSE))</f>
        <v/>
      </c>
      <c r="BA475" s="3" t="str" cm="1">
        <f t="array" aca="1" ref="BA475" ca="1">IF(NOT(ISNUMBER(INDEX($A:$A, LOOKUP(2, 1 / ($A$1:INDIRECT("$A$"&amp;ROW($A475)) &lt;&gt; ""),ROW($A$1:INDIRECT("$A$"&amp;ROW($A475)))), 1))), "",
INDIRECT("$I$"&amp;LOOKUP(2, 1 / ($AY$1:INDIRECT("$AY$"&amp;ROW($AY475)-1) &lt;&gt; ""),ROW($AY$1:INDIRECT("$AY$"&amp;ROW($AY475)-1)))))</f>
        <v/>
      </c>
      <c r="BB475" s="1" t="str" cm="1">
        <f t="array" aca="1" ref="BB475" ca="1">IF(NOT(ISNUMBER(INDEX($A:$A, LOOKUP(2, 1 / ($A$1:INDIRECT("$A$"&amp;ROW($A475)) &lt;&gt; ""),ROW($A$1:INDIRECT("$A$"&amp;ROW($A475)))), 1))), "",
INDIRECT("$AB$"&amp;LOOKUP(2, 1 / ($AY$1:INDIRECT("$AY$"&amp;ROW($AY475)-1) &lt;&gt; ""),ROW($AY$1:INDIRECT("$AY$"&amp;ROW($AY475)-1)))))</f>
        <v/>
      </c>
      <c r="BC475" s="3" t="str" cm="1">
        <f t="array" aca="1" ref="BC475" ca="1">IF(NOT(ISNUMBER(INDEX($A:$A,LOOKUP(2,1/($A$1:INDIRECT("$A$"&amp;ROW($A475))&lt;&gt;""),ROW($A$1:INDIRECT("$A$"&amp;ROW($A475)))),1))),"",
$BA475+$BA475+10)</f>
        <v/>
      </c>
      <c r="BD475" s="3" t="str" cm="1">
        <f t="array" aca="1" ref="BD475" ca="1">IF(NOT(ISNUMBER(INDEX($A:$A,LOOKUP(2,1/($A$1:INDIRECT("$A$"&amp;ROW($A475))&lt;&gt;""),ROW($A$1:INDIRECT("$A$"&amp;ROW($A475)))),1))),"",
$BA475+$BB475+10)</f>
        <v/>
      </c>
      <c r="BE475" s="3" t="str" cm="1">
        <f t="array" aca="1" ref="BE475" ca="1">IF(NOT(ISNUMBER(INDEX($A:$A,LOOKUP(2,1/($A$1:INDIRECT("$A$"&amp;ROW($A475))&lt;&gt;""),ROW($A$1:INDIRECT("$A$"&amp;ROW($A475)))),1))),"",
$BC475*$BC475)</f>
        <v/>
      </c>
      <c r="BF475" s="3" t="str" cm="1">
        <f t="array" aca="1" ref="BF475" ca="1">IF(NOT(ISNUMBER(INDEX($A:$A,LOOKUP(2,1/($A$1:INDIRECT("$A$"&amp;ROW($A475))&lt;&gt;""),ROW($A$1:INDIRECT("$A$"&amp;ROW($A475)))),1))),"",
$BD475*$BD475)</f>
        <v/>
      </c>
      <c r="BG475" s="3" t="str" cm="1">
        <f t="array" aca="1" ref="BG475" ca="1">IF(NOT(ISNUMBER(INDEX($A:$A,LOOKUP(2,1/($A$1:INDIRECT("$A$"&amp;ROW($A475))&lt;&gt;""),ROW($A$1:INDIRECT("$A$"&amp;ROW($A475)))),1))),"",
_xlfn.FLOOR.MATH(1.5*_xlfn.FLOOR.MATH($AZ475*BA475/5)))</f>
        <v/>
      </c>
      <c r="BH475" s="3" t="str" cm="1">
        <f t="array" aca="1" ref="BH475" ca="1">IF(NOT(ISNUMBER(INDEX($A:$A, LOOKUP(2, 1 / ($A$1:INDIRECT("$A$"&amp;ROW($A475)) &lt;&gt; ""),ROW($A$1:INDIRECT("$A$"&amp;ROW($A475)))), 1))), "",
_xlfn.FLOOR.MATH($BG475/IF(OR(INDIRECT("$C$"&amp;LOOKUP(2, 1 / ($AY$1:INDIRECT("$AY$"&amp;ROW($AY475)-1) &lt;&gt; ""),ROW($AY$1:INDIRECT("$AY$"&amp;ROW($AY475)-1))))="Multi",
INDIRECT("$C$"&amp;LOOKUP(2, 1 / ($AY$1:INDIRECT("$AY$"&amp;ROW($AY475)-1) &lt;&gt; ""),ROW($AY$1:INDIRECT("$AY$"&amp;ROW($AY475)-1))))="Double"),2,1)))</f>
        <v/>
      </c>
      <c r="BI475" s="3" t="str" cm="1">
        <f t="array" aca="1" ref="BI475" ca="1">IF(NOT(ISNUMBER(INDEX($A:$A,LOOKUP(2,1/($A$1:INDIRECT("$A$"&amp;ROW($A475))&lt;&gt;""),ROW($A$1:INDIRECT("$A$"&amp;ROW($A475)))),1))),"",
VLOOKUP($BC475,GameFreakSQRT!$A$1:$B$200,2,FALSE))</f>
        <v/>
      </c>
      <c r="BJ475" s="3" t="str" cm="1">
        <f t="array" aca="1" ref="BJ475" ca="1">IF(NOT(ISNUMBER(INDEX($A:$A,LOOKUP(2,1/($A$1:INDIRECT("$A$"&amp;ROW($A475))&lt;&gt;""),ROW($A$1:INDIRECT("$A$"&amp;ROW($A475)))),1))),"",
VLOOKUP($BD475,GameFreakSQRT!$A$1:$B$200,2,FALSE))</f>
        <v/>
      </c>
      <c r="BK475" s="3" t="str" cm="1">
        <f t="array" aca="1" ref="BK475" ca="1">IF(NOT(ISNUMBER(INDEX($A:$A,LOOKUP(2,1/($A$1:INDIRECT("$A$"&amp;ROW($A475))&lt;&gt;""),ROW($A$1:INDIRECT("$A$"&amp;ROW($A475)))),1))),"",
_xlfn.FLOOR.MATH((($BI475*$BE475)*$BH475)/($BJ475*$BF475))+1)</f>
        <v/>
      </c>
      <c r="BL475" s="3" t="str" cm="1">
        <f t="array" aca="1" ref="BL475" ca="1">IF(NOT(ISNUMBER(INDEX($A:$A,LOOKUP(2,1/($A$1:INDIRECT("$A$"&amp;ROW($A475))&lt;&gt;""),ROW($A$1:INDIRECT("$A$"&amp;ROW($A475)))),1))),"",
_xlfn.FLOOR.MATH($BK475*IF(NOT(INDIRECT("$Z$"&amp;LOOKUP(2, 1 / ($AY$1:INDIRECT("$AY$"&amp;ROW($AY475)-1) &lt;&gt; ""),ROW($AY$1:INDIRECT("$AY$"&amp;ROW($AY475)-1))))=""),1.5,1)))</f>
        <v/>
      </c>
      <c r="BM475" s="3" t="str" cm="1">
        <f t="array" aca="1" ref="BM475" ca="1">IF(NOT(ISNUMBER(INDEX($A:$A, LOOKUP(2, 1 / ($A$1:INDIRECT("$A$"&amp;ROW($A475)) &lt;&gt; ""),ROW($A$1:INDIRECT("$A$"&amp;ROW($A475)))), 1))), "",
INDIRECT("$Y$"&amp;LOOKUP(2, 1 / ($AY$1:INDIRECT("$AY$"&amp;ROW($AY475)-1) &lt;&gt; ""),ROW($AY$1:INDIRECT("$AY$"&amp;ROW($AY475)-1)))))</f>
        <v/>
      </c>
      <c r="BN475" s="3" t="str">
        <f t="shared" ca="1" si="38"/>
        <v/>
      </c>
    </row>
    <row r="476" spans="1:66" x14ac:dyDescent="0.45">
      <c r="A476" s="73"/>
      <c r="B476" s="73"/>
      <c r="C476" s="73"/>
      <c r="D476" s="73"/>
      <c r="E476" s="73"/>
      <c r="F476" s="63">
        <v>2</v>
      </c>
      <c r="G476" s="64" t="s">
        <v>745</v>
      </c>
      <c r="H476" s="64" t="s">
        <v>50</v>
      </c>
      <c r="I476" s="64">
        <v>44</v>
      </c>
      <c r="J476" s="64" t="s">
        <v>197</v>
      </c>
      <c r="K476" s="64" t="s">
        <v>775</v>
      </c>
      <c r="L476" s="64" t="s">
        <v>53</v>
      </c>
      <c r="M476" s="64" t="s">
        <v>621</v>
      </c>
      <c r="N476" s="64" t="s">
        <v>721</v>
      </c>
      <c r="O476" s="64" t="s">
        <v>634</v>
      </c>
      <c r="P476" s="64" t="s">
        <v>719</v>
      </c>
      <c r="Q476" s="64">
        <v>12</v>
      </c>
      <c r="R476" s="58">
        <f>_xlfn.FLOOR.MATH((((2*VLOOKUP(G476, 'EV and Base'!$A$1:$N$671, 9, FALSE))+$Q476)*$I476)/100)+$I476+10</f>
        <v>151</v>
      </c>
      <c r="S476" s="58">
        <f>_xlfn.FLOOR.MATH((_xlfn.FLOOR.MATH((((2*VLOOKUP($G476, 'EV and Base'!$A$1:$N$671, 10, FALSE))+$Q476)*$I476)/100)+5)*
IF(OR($J476="Lonely", $J476="Brave", $J476="Adamant", $J476="Naughty"), 1.1,
IF(OR($J476="Bold", $J476="Timid", $J476="Modest", $J476="Calm"), 0.9, 1)))</f>
        <v>85</v>
      </c>
      <c r="T476" s="58">
        <f>_xlfn.FLOOR.MATH((_xlfn.FLOOR.MATH((((2*VLOOKUP($G476, 'EV and Base'!$A$1:$N$671, 11, FALSE))+$Q476)*$I476)/100)+5)*
IF(OR($J476="Bold", $J476="Relaxed", $J476="Impish", $J476="Lax"), 1.1,
IF(OR($J476="Lonely", $J476="Hasty", $J476="Mild", $J476="Gentle"), 0.9, 1)))</f>
        <v>68</v>
      </c>
      <c r="U476" s="58">
        <f>_xlfn.FLOOR.MATH((_xlfn.FLOOR.MATH((((2*VLOOKUP($G476, 'EV and Base'!$A$1:$N$671, 12, FALSE))+$Q476)*$I476)/100)+5)*
IF(OR($J476="Modest", $J476="Mild", $J476="Quiet", $J476="Rash"), 1.1,
IF(OR($J476="Adamant", $J476="Impish", $J476="Jolly", $J476="Careful"), 0.9, 1)))</f>
        <v>93</v>
      </c>
      <c r="V476" s="58">
        <f>_xlfn.FLOOR.MATH((_xlfn.FLOOR.MATH((((2*VLOOKUP($G476, 'EV and Base'!$A$1:$N$671, 13, FALSE))+$Q476)*$I476)/100)+5)*
IF(OR($J476="Calm", $J476="Gentle", $J476="Sassy", $J476="Careful"), 1.1,
IF(OR($J476="Naughty", $J476="Lax", $J476="Naive", $J476="Rash"), 0.9, 1)))</f>
        <v>76</v>
      </c>
      <c r="W476" s="60">
        <f>_xlfn.FLOOR.MATH((_xlfn.FLOOR.MATH((((2*VLOOKUP($G476, 'EV and Base'!$A$1:$N$671, 14, FALSE))+$Q476)*$I476)/100)+5)*
IF(OR($J476="Timid", $J476="Hasty", $J476="Jolly", $J476="Naive"), 1.1,
IF(OR($J476="Brave", $J476="Relaxed", $J476="Quiet", $J476="Sassy"), 0.9, 1)))</f>
        <v>75</v>
      </c>
      <c r="X476" s="72"/>
      <c r="Z476" s="1">
        <v>1</v>
      </c>
      <c r="AA476" s="23" t="str" cm="1">
        <f t="array" aca="1" ref="AA476" ca="1">IF(NOT(ISNUMBER(INDEX($A:$A,LOOKUP(2,1/($A$1:INDIRECT("$A$"&amp;ROW($A476))&lt;&gt;""),ROW($A$1:INDIRECT("$A$"&amp;ROW($A476)))),1))),"",
IF(NOT(ISNUMBER($A476)),$AA475,
IF($AB476&lt;16,"Lillipup",
IF($AB476&lt;32,"Herdier",
"Stoutland"))))</f>
        <v/>
      </c>
      <c r="AB476" s="25" t="str" cm="1">
        <f t="array" aca="1" ref="AB476" ca="1">IF(NOT(ISNUMBER(INDEX($A:$A, LOOKUP(2, 1 / ($A$1:INDIRECT("$A$"&amp;ROW($A476)) &lt;&gt; ""),ROW($A$1:INDIRECT("$A$"&amp;ROW($A476)))), 1))), "",
VLOOKUP($AY476,'Medium-Slow'!$A$1:$B$101,2,TRUE))</f>
        <v/>
      </c>
      <c r="AC476" s="23" t="str" cm="1">
        <f t="array" aca="1" ref="AC476" ca="1">IF(NOT(ISNUMBER(INDEX($A:$A, LOOKUP(2, 1 / ($A$1:INDIRECT("$A$"&amp;ROW($A476)) &lt;&gt; ""),ROW($A$1:INDIRECT("$A$"&amp;ROW($A476)))), 1))), "",
INDEX($AC:$AC, LOOKUP(2, 1 / ($AC$1:INDIRECT("$AC$"&amp;ROW($AC476)-1) &lt;&gt; ""),ROW($AC$1:INDIRECT("$AC$"&amp;ROW($AC476)-1))), 1)+
IF(INDEX($AC:$AC, LOOKUP(2, 1 / ($AC$1:INDIRECT("$AC$"&amp;ROW($AC476)-1) &lt;&gt; ""),ROW($AC$1:INDIRECT("$AC$"&amp;ROW($AC476)-1))), 1)+
INDEX($AD:$AD, LOOKUP(2, 1 / ($AD$1:INDIRECT("$AD$"&amp;ROW($AD476)-1) &lt;&gt; ""),ROW($AD$1:INDIRECT("$AD$"&amp;ROW($AD476)-1))), 1)+
INDEX($AE:$AE, LOOKUP(2, 1 / ($AE$1:INDIRECT("$AE$"&amp;ROW($AE476)-1) &lt;&gt; ""),ROW($AE$1:INDIRECT("$AE$"&amp;ROW($AD476)-1))), 1)+
INDEX($AE:$AF, LOOKUP(2, 1 / ($AF$1:INDIRECT("$AF$"&amp;ROW($AF476)-1) &lt;&gt; ""),ROW($AF$1:INDIRECT("$AF$"&amp;ROW($AD476)-1))), 1)+
INDEX($AG:$AG, LOOKUP(2, 1 / ($AG$1:INDIRECT("$AG$"&amp;ROW($AG476)-1) &lt;&gt; ""),ROW($AG$1:INDIRECT("$AG$"&amp;ROW($AD476)-1))), 1)+
INDEX($AH:$AH, LOOKUP(2, 1 / ($AH$1:INDIRECT("$AH$"&amp;ROW($AH476)-1) &lt;&gt; ""),ROW($AH$1:INDIRECT("$AH$"&amp;ROW($AD476)-1))), 1)&gt;=510,0,
IF(INDEX($AC:$AC, LOOKUP(2, 1 / ($AC$1:INDIRECT("$AC$"&amp;ROW($AC476)-1) &lt;&gt; ""),ROW($AC$1:INDIRECT("$AC$"&amp;ROW($AC476)-1))), 1)&gt;=255,0,
VLOOKUP(INDIRECT("$G$"&amp;LOOKUP(2, 1 / ($AC$1:INDIRECT("$AC$"&amp;ROW($AC476)-1) &lt;&gt; ""),ROW($AC$1:INDIRECT("$AC$"&amp;ROW($AC476)-1)))), 'EV and Base'!$A$1:$N$671, 3, FALSE))))</f>
        <v/>
      </c>
      <c r="AD476" s="2" t="str" cm="1">
        <f t="array" aca="1" ref="AD476" ca="1">IF(NOT(ISNUMBER(INDEX($A:$A, LOOKUP(2, 1 / ($A$1:INDIRECT("$A$"&amp;ROW($A476)) &lt;&gt; ""),ROW($A$1:INDIRECT("$A$"&amp;ROW($A476)))), 1))), "",
INDEX($AD:$AD, LOOKUP(2, 1 / ($AD$1:INDIRECT("$AD$"&amp;ROW($AD476)-1) &lt;&gt; ""),ROW($AD$1:INDIRECT("$AD$"&amp;ROW($AD476)-1))), 1)+
IF(INDEX($AC:$AC, LOOKUP(2, 1 / ($AC$1:INDIRECT("$AC$"&amp;ROW($AC476)-1) &lt;&gt; ""),ROW($AC$1:INDIRECT("$AC$"&amp;ROW($AC476)-1))), 1)+
INDEX($AD:$AD, LOOKUP(2, 1 / ($AD$1:INDIRECT("$AD$"&amp;ROW($AD476)-1) &lt;&gt; ""),ROW($AD$1:INDIRECT("$AD$"&amp;ROW($AD476)-1))), 1)+
INDEX($AE:$AE, LOOKUP(2, 1 / ($AE$1:INDIRECT("$AE$"&amp;ROW($AE476)-1) &lt;&gt; ""),ROW($AE$1:INDIRECT("$AE$"&amp;ROW($AD476)-1))), 1)+
INDEX($AE:$AF, LOOKUP(2, 1 / ($AF$1:INDIRECT("$AF$"&amp;ROW($AF476)-1) &lt;&gt; ""),ROW($AF$1:INDIRECT("$AF$"&amp;ROW($AD476)-1))), 1)+
INDEX($AG:$AG, LOOKUP(2, 1 / ($AG$1:INDIRECT("$AG$"&amp;ROW($AG476)-1) &lt;&gt; ""),ROW($AG$1:INDIRECT("$AG$"&amp;ROW($AD476)-1))), 1)+
INDEX($AH:$AH, LOOKUP(2, 1 / ($AH$1:INDIRECT("$AH$"&amp;ROW($AH476)-1) &lt;&gt; ""),ROW($AH$1:INDIRECT("$AH$"&amp;ROW($AD476)-1))), 1)&gt;=510,0,
IF(INDEX($AD:$AD, LOOKUP(2, 1 / ($AD$1:INDIRECT("$AD$"&amp;ROW($AD476)-1) &lt;&gt; ""),ROW($AD$1:INDIRECT("$AD$"&amp;ROW($AD476)-1))), 1)&gt;=255,0,
VLOOKUP(INDIRECT("$G$"&amp;LOOKUP(2, 1 / ($AD$1:INDIRECT("$AD$"&amp;ROW($AD476)-1) &lt;&gt; ""),ROW($AD$1:INDIRECT("$AD$"&amp;ROW($AD476)-1)))), 'EV and Base'!$A$1:$N$671, 4, FALSE))))</f>
        <v/>
      </c>
      <c r="AE476" s="2" t="str" cm="1">
        <f t="array" aca="1" ref="AE476" ca="1">IF(NOT(ISNUMBER(INDEX($A:$A,LOOKUP(2,1/($A$1:INDIRECT("$A$"&amp;ROW($A476))&lt;&gt;""),ROW($A$1:INDIRECT("$A$"&amp;ROW($A476)))),1))),"",
INDEX($AE:$AE,LOOKUP(2,1/($AE$1:INDIRECT("$AE$"&amp;ROW($AE476)-1)&lt;&gt;""),ROW($AE$1:INDIRECT("$AE$"&amp;ROW($AE476)-1))),1)+
IF(INDEX($AC:$AC,LOOKUP(2,1/($AC$1:INDIRECT("$AC$"&amp;ROW($AC476)-1)&lt;&gt;""),ROW($AC$1:INDIRECT("$AC$"&amp;ROW($AC476)-1))),1)+
INDEX($AD:$AD,LOOKUP(2,1/($AD$1:INDIRECT("$AD$"&amp;ROW($AD476)-1)&lt;&gt;""),ROW($AD$1:INDIRECT("$AD$"&amp;ROW($AD476)-1))),1)+
INDEX($AE:$AE,LOOKUP(2,1/($AE$1:INDIRECT("$AE$"&amp;ROW($AE476)-1)&lt;&gt;""),ROW($AE$1:INDIRECT("$AE$"&amp;ROW($AD476)-1))),1)+
INDEX($AE:$AF,LOOKUP(2,1/($AF$1:INDIRECT("$AF$"&amp;ROW($AF476)-1)&lt;&gt;""),ROW($AF$1:INDIRECT("$AF$"&amp;ROW($AD476)-1))),1)+
INDEX($AG:$AG,LOOKUP(2,1/($AG$1:INDIRECT("$AG$"&amp;ROW($AG476)-1)&lt;&gt;""),ROW($AG$1:INDIRECT("$AG$"&amp;ROW($AD476)-1))),1)+
INDEX($AH:$AH,LOOKUP(2,1/($AH$1:INDIRECT("$AH$"&amp;ROW($AH476)-1)&lt;&gt;""),ROW($AH$1:INDIRECT("$AH$"&amp;ROW($AD476)-1))),1)&gt;=510,0,
IF(INDEX($AE:$AE,LOOKUP(2,1/($AE$1:INDIRECT("$AE$"&amp;ROW($AE476)-1)&lt;&gt;""),ROW($AE$1:INDIRECT("$AE$"&amp;ROW($AE476)-1))),1)&gt;=255,0,
VLOOKUP(INDIRECT("$G$"&amp;LOOKUP(2,1/($AE$1:INDIRECT("$AE$"&amp;ROW($AE476)-1)&lt;&gt;""),ROW($AE$1:INDIRECT("$AE$"&amp;ROW($AE476)-1)))),'EV and Base'!$A$1:$N$671,5,FALSE))))</f>
        <v/>
      </c>
      <c r="AF476" s="2" t="str" cm="1">
        <f t="array" aca="1" ref="AF476" ca="1">IF(NOT(ISNUMBER(INDEX($A:$A, LOOKUP(2, 1 / ($A$1:INDIRECT("$A$"&amp;ROW($A476)) &lt;&gt; ""),ROW($A$1:INDIRECT("$A$"&amp;ROW($A476)))), 1))), "",
INDEX($AF:$AF, LOOKUP(2, 1 / ($AF$1:INDIRECT("$AF$"&amp;ROW($AF476)-1) &lt;&gt; ""),ROW($AF$1:INDIRECT("$AF$"&amp;ROW($AF476)-1))), 1)+
IF(INDEX($AC:$AC, LOOKUP(2, 1 / ($AC$1:INDIRECT("$AC$"&amp;ROW($AC476)-1) &lt;&gt; ""),ROW($AC$1:INDIRECT("$AC$"&amp;ROW($AC476)-1))), 1)+
INDEX($AD:$AD, LOOKUP(2, 1 / ($AD$1:INDIRECT("$AD$"&amp;ROW($AD476)-1) &lt;&gt; ""),ROW($AD$1:INDIRECT("$AD$"&amp;ROW($AD476)-1))), 1)+
INDEX($AE:$AE, LOOKUP(2, 1 / ($AE$1:INDIRECT("$AE$"&amp;ROW($AE476)-1) &lt;&gt; ""),ROW($AE$1:INDIRECT("$AE$"&amp;ROW($AD476)-1))), 1)+
INDEX($AE:$AF, LOOKUP(2, 1 / ($AF$1:INDIRECT("$AF$"&amp;ROW($AF476)-1) &lt;&gt; ""),ROW($AF$1:INDIRECT("$AF$"&amp;ROW($AD476)-1))), 1)+
INDEX($AG:$AG, LOOKUP(2, 1 / ($AG$1:INDIRECT("$AG$"&amp;ROW($AG476)-1) &lt;&gt; ""),ROW($AG$1:INDIRECT("$AG$"&amp;ROW($AD476)-1))), 1)+
INDEX($AH:$AH, LOOKUP(2, 1 / ($AH$1:INDIRECT("$AH$"&amp;ROW($AH476)-1) &lt;&gt; ""),ROW($AH$1:INDIRECT("$AH$"&amp;ROW($AD476)-1))), 1)&gt;=510,0,
IF(INDEX($AF:$AF, LOOKUP(2, 1 / ($AF$1:INDIRECT("$AF$"&amp;ROW($AF476)-1) &lt;&gt; ""),ROW($AF$1:INDIRECT("$AF$"&amp;ROW($AF476)-1))), 1)&gt;=255,0,
VLOOKUP(INDIRECT("$G$"&amp;LOOKUP(2, 1 / ($AF$1:INDIRECT("$AF$"&amp;ROW($AF476)-1) &lt;&gt; ""),ROW($AF$1:INDIRECT("$AF$"&amp;ROW($AF476)-1)))), 'EV and Base'!$A$1:$N$671, 6, FALSE))))</f>
        <v/>
      </c>
      <c r="AG476" s="2" t="str" cm="1">
        <f t="array" aca="1" ref="AG476" ca="1">IF(NOT(ISNUMBER(INDEX($A:$A, LOOKUP(2, 1 / ($A$1:INDIRECT("$A$"&amp;ROW($A476)) &lt;&gt; ""),ROW($A$1:INDIRECT("$A$"&amp;ROW($A476)))), 1))), "",
INDEX($AG:$AG, LOOKUP(2, 1 / ($AG$1:INDIRECT("$AG$"&amp;ROW($AG476)-1) &lt;&gt; ""),ROW($AG$1:INDIRECT("$AG$"&amp;ROW($AG476)-1))), 1)+
IF(INDEX($AC:$AC, LOOKUP(2, 1 / ($AC$1:INDIRECT("$AC$"&amp;ROW($AC476)-1) &lt;&gt; ""),ROW($AC$1:INDIRECT("$AC$"&amp;ROW($AC476)-1))), 1)+
INDEX($AD:$AD, LOOKUP(2, 1 / ($AD$1:INDIRECT("$AD$"&amp;ROW($AD476)-1) &lt;&gt; ""),ROW($AD$1:INDIRECT("$AD$"&amp;ROW($AD476)-1))), 1)+
INDEX($AE:$AE, LOOKUP(2, 1 / ($AE$1:INDIRECT("$AE$"&amp;ROW($AE476)-1) &lt;&gt; ""),ROW($AE$1:INDIRECT("$AE$"&amp;ROW($AD476)-1))), 1)+
INDEX($AE:$AF, LOOKUP(2, 1 / ($AF$1:INDIRECT("$AF$"&amp;ROW($AF476)-1) &lt;&gt; ""),ROW($AF$1:INDIRECT("$AF$"&amp;ROW($AD476)-1))), 1)+
INDEX($AG:$AG, LOOKUP(2, 1 / ($AG$1:INDIRECT("$AG$"&amp;ROW($AG476)-1) &lt;&gt; ""),ROW($AG$1:INDIRECT("$AG$"&amp;ROW($AD476)-1))), 1)+
INDEX($AH:$AH, LOOKUP(2, 1 / ($AH$1:INDIRECT("$AH$"&amp;ROW($AH476)-1) &lt;&gt; ""),ROW($AH$1:INDIRECT("$AH$"&amp;ROW($AD476)-1))), 1)&gt;=510,0,
IF(INDEX($AG:$AG, LOOKUP(2, 1 / ($AG$1:INDIRECT("$AG$"&amp;ROW($AG476)-1) &lt;&gt; ""),ROW($AG$1:INDIRECT("$AG$"&amp;ROW($AG476)-1))), 1)&gt;=255,0,
VLOOKUP(INDIRECT("$G$"&amp;LOOKUP(2, 1 / ($AG$1:INDIRECT("$AG$"&amp;ROW($AG476)-1) &lt;&gt; ""),ROW($AG$1:INDIRECT("$AG$"&amp;ROW($AG476)-1)))), 'EV and Base'!$A$1:$N$671, 7, FALSE))))</f>
        <v/>
      </c>
      <c r="AH476" s="24" t="str" cm="1">
        <f t="array" aca="1" ref="AH476" ca="1">IF(NOT(ISNUMBER(INDEX($A:$A,LOOKUP(2,1/($A$1:INDIRECT("$A$"&amp;ROW($A476))&lt;&gt;""),ROW($A$1:INDIRECT("$A$"&amp;ROW($A476)))),1))),"",
INDEX($AH:$AH,LOOKUP(2,1/($AH$1:INDIRECT("$AH$"&amp;ROW($AH476)-1)&lt;&gt;""),ROW($AH$1:INDIRECT("$AH$"&amp;ROW($AH476)-1))),1)+
IF(INDEX($AC:$AC,LOOKUP(2,1/($AC$1:INDIRECT("$AC$"&amp;ROW($AC476)-1)&lt;&gt;""),ROW($AC$1:INDIRECT("$AC$"&amp;ROW($AC476)-1))),1)+
INDEX($AD:$AD,LOOKUP(2,1/($AD$1:INDIRECT("$AD$"&amp;ROW($AD476)-1)&lt;&gt;""),ROW($AD$1:INDIRECT("$AD$"&amp;ROW($AD476)-1))),1)+
INDEX($AE:$AE,LOOKUP(2,1/($AE$1:INDIRECT("$AE$"&amp;ROW($AE476)-1)&lt;&gt;""),ROW($AE$1:INDIRECT("$AE$"&amp;ROW($AD476)-1))),1)+
INDEX($AE:$AF,LOOKUP(2,1/($AF$1:INDIRECT("$AF$"&amp;ROW($AF476)-1)&lt;&gt;""),ROW($AF$1:INDIRECT("$AF$"&amp;ROW($AD476)-1))),1)+
INDEX($AG:$AG,LOOKUP(2,1/($AG$1:INDIRECT("$AG$"&amp;ROW($AG476)-1)&lt;&gt;""),ROW($AG$1:INDIRECT("$AG$"&amp;ROW($AD476)-1))),1)+
INDEX($AH:$AH,LOOKUP(2,1/($AH$1:INDIRECT("$AH$"&amp;ROW($AH476)-1)&lt;&gt;""),ROW($AH$1:INDIRECT("$AH$"&amp;ROW($AD476)-1))),1)&gt;=510,0,
IF(INDEX($AH:$AH,LOOKUP(2,1/($AH$1:INDIRECT("$AH$"&amp;ROW($AH476)-1)&lt;&gt;""),ROW($AH$1:INDIRECT("$AH$"&amp;ROW($AH476)-1))),1)&gt;=255,0,
VLOOKUP(INDIRECT("$G$"&amp;LOOKUP(2,1/($AH$1:INDIRECT("$AH$"&amp;ROW($AH476)-1)&lt;&gt;""),ROW($AH$1:INDIRECT("$AH$"&amp;ROW($AH476)-1)))),'EV and Base'!$A$1:$N$671,8,FALSE))))</f>
        <v/>
      </c>
      <c r="AI476" s="29" t="str" cm="1">
        <f t="array" aca="1" ref="AI476" ca="1">IF(NOT(ISNUMBER(INDEX($A:$A,LOOKUP(2,1/($A$1:INDIRECT("$A$"&amp;ROW($A476))&lt;&gt;""),ROW($A$1:INDIRECT("$A$"&amp;ROW($A476)))),1))),"",
ROUNDDOWN((((2*VLOOKUP($AA476,'EV and Base'!$A$1:$N$671,9,FALSE))+31+ROUNDDOWN($AC476/4,0))*$AB476)/100,0)+$AB476+10)</f>
        <v/>
      </c>
      <c r="AJ476" s="21" t="str" cm="1">
        <f t="array" aca="1" ref="AJ476" ca="1">IF(NOT(ISNUMBER(INDEX($A:$A, LOOKUP(2, 1 / ($A$1:INDIRECT("$A$"&amp;ROW($A476)) &lt;&gt; ""),ROW($A$1:INDIRECT("$A$"&amp;ROW($A476)))), 1))), "",
ROUNDDOWN((ROUNDDOWN((((2*VLOOKUP($AA476, 'EV and Base'!$A$1:$N$671, 10, FALSE))+31+ROUNDDOWN($AD476/4, 0))*$AB476)/100, 0)+5)*1.1, 0))</f>
        <v/>
      </c>
      <c r="AK476" s="21" t="str" cm="1">
        <f t="array" aca="1" ref="AK476" ca="1">IF(NOT(ISNUMBER(INDEX($A:$A, LOOKUP(2, 1 / ($A$1:INDIRECT("$A$"&amp;ROW($A476)) &lt;&gt; ""),ROW($A$1:INDIRECT("$A$"&amp;ROW($A476)))), 1))), "",
ROUNDDOWN((ROUNDDOWN((((2*VLOOKUP($AA476, 'EV and Base'!$A$1:$N$671, 11, FALSE))+30+ROUNDDOWN($AE476/4, 0))*$AB476)/100, 0)+5), 0)
&amp;"-"&amp;
ROUNDDOWN((ROUNDDOWN((((2*VLOOKUP($AA476, 'EV and Base'!$A$1:$N$671, 11, FALSE))+31+ROUNDDOWN($AE476/4, 0))*$AB476)/100, 0)+5), 0))</f>
        <v/>
      </c>
      <c r="AL476" s="21" t="str" cm="1">
        <f t="array" aca="1" ref="AL476" ca="1">IF(NOT(ISNUMBER(INDEX($A:$A, LOOKUP(2, 1 / ($A$1:INDIRECT("$A$"&amp;ROW($A476)) &lt;&gt; ""),ROW($A$1:INDIRECT("$A$"&amp;ROW($A476)))), 1))), "",
ROUNDDOWN((ROUNDDOWN((((2*VLOOKUP($AA476, 'EV and Base'!$A$1:$N$671, 12, FALSE))+0+ROUNDDOWN($AF476/4, 0))*$AB476)/100, 0)+5)*0.9, 0)
&amp;"-"&amp;
ROUNDDOWN((ROUNDDOWN((((2*VLOOKUP($AA476, 'EV and Base'!$A$1:$N$671, 12, FALSE))+31+ROUNDDOWN($AF476/4, 0))*$AB476)/100, 0)+5)*0.9, 0))</f>
        <v/>
      </c>
      <c r="AM476" s="21" t="str" cm="1">
        <f t="array" aca="1" ref="AM476" ca="1">IF(NOT(ISNUMBER(INDEX($A:$A, LOOKUP(2, 1 / ($A$1:INDIRECT("$A$"&amp;ROW($A476)) &lt;&gt; ""),ROW($A$1:INDIRECT("$A$"&amp;ROW($A476)))), 1))), "",
ROUNDDOWN((ROUNDDOWN((((2*VLOOKUP($AA476, 'EV and Base'!$A$1:$N$671, 13, FALSE))+30+ROUNDDOWN($AG476/4, 0))*$AB476)/100, 0)+5), 0)
&amp;"-"&amp;
ROUNDDOWN((ROUNDDOWN((((2*VLOOKUP($AA476, 'EV and Base'!$A$1:$N$671, 13, FALSE))+31+ROUNDDOWN($AG476/4, 0))*$AB476)/100, 0)+5), 0))</f>
        <v/>
      </c>
      <c r="AN476" s="25" t="str" cm="1">
        <f t="array" aca="1" ref="AN476" ca="1">IF(NOT(ISNUMBER(INDEX($A:$A, LOOKUP(2, 1 / ($A$1:INDIRECT("$A$"&amp;ROW($A476)) &lt;&gt; ""),ROW($A$1:INDIRECT("$A$"&amp;ROW($A476)))), 1))), "",
ROUNDDOWN((ROUNDDOWN((((2*VLOOKUP($AA476, 'EV and Base'!$A$1:$N$671, 14, FALSE))+31+ROUNDDOWN($AH476/4, 0))*$AB476)/100, 0)+5), 0))</f>
        <v/>
      </c>
      <c r="AO476" s="23" t="str" cm="1">
        <f t="array" aca="1" ref="AO476" ca="1">IF(NOT(ISNUMBER(INDEX($A:$A, LOOKUP(2, 1 / ($A$1:INDIRECT("$A$"&amp;ROW($A476)) &lt;&gt; ""),ROW($A$1:INDIRECT("$A$"&amp;ROW($A476)))), 1))), "",
ROUNDDOWN((((2*VLOOKUP($AA476, 'EV and Base'!$A$1:$N$671, 9, FALSE))+31+ROUNDDOWN($AC476/4, 0))*$AB476)/100, 0)+$AB476+10)</f>
        <v/>
      </c>
      <c r="AP476" s="2" t="str" cm="1">
        <f t="array" aca="1" ref="AP476" ca="1">IF(NOT(ISNUMBER(INDEX($A:$A, LOOKUP(2, 1 / ($A$1:INDIRECT("$A$"&amp;ROW($A476)) &lt;&gt; ""),ROW($A$1:INDIRECT("$A$"&amp;ROW($A476)))), 1))), "",
ROUNDDOWN((ROUNDDOWN((((2*VLOOKUP($AA476, 'EV and Base'!$A$1:$N$671, 10, FALSE))+31+ROUNDDOWN($AD476/4, 0))*$AB476)/100, 0)+5)*1.1, 0))</f>
        <v/>
      </c>
      <c r="AQ476" s="2" t="str" cm="1">
        <f t="array" aca="1" ref="AQ476" ca="1">IF(NOT(ISNUMBER(INDEX($A:$A, LOOKUP(2, 1 / ($A$1:INDIRECT("$A$"&amp;ROW($A476)) &lt;&gt; ""),ROW($A$1:INDIRECT("$A$"&amp;ROW($A476)))), 1))), "",
ROUNDDOWN((ROUNDDOWN((((2*VLOOKUP($AA476, 'EV and Base'!$A$1:$N$671, 11, FALSE))+$AV$2+ROUNDDOWN($AE476/4, 0))*$AB476)/100, 0)+5), 0))</f>
        <v/>
      </c>
      <c r="AR476" s="22" t="str" cm="1">
        <f t="array" aca="1" ref="AR476" ca="1">IF(NOT(ISNUMBER(INDEX($A:$A, LOOKUP(2, 1 / ($A$1:INDIRECT("$A$"&amp;ROW($A476)) &lt;&gt; ""),ROW($A$1:INDIRECT("$A$"&amp;ROW($A476)))), 1))), "",
ROUNDDOWN((ROUNDDOWN((((2*VLOOKUP($AA476, 'EV and Base'!$A$1:$N$671, 12, FALSE))+$AW$2+ROUNDDOWN($AF476/4, 0))*$AB476)/100, 0)+5)*0.9, 0))</f>
        <v/>
      </c>
      <c r="AS476" s="2" t="str" cm="1">
        <f t="array" aca="1" ref="AS476" ca="1">IF(NOT(ISNUMBER(INDEX($A:$A, LOOKUP(2, 1 / ($A$1:INDIRECT("$A$"&amp;ROW($A476)) &lt;&gt; ""),ROW($A$1:INDIRECT("$A$"&amp;ROW($A476)))), 1))), "",
ROUNDDOWN((ROUNDDOWN((((2*VLOOKUP($AA476, 'EV and Base'!$A$1:$N$671, 13, FALSE))+$AX$2+ROUNDDOWN($AG476/4, 0))*$AB476)/100, 0)+5), 0))</f>
        <v/>
      </c>
      <c r="AT476" s="24" t="str" cm="1">
        <f t="array" aca="1" ref="AT476" ca="1">IF(NOT(ISNUMBER(INDEX($A:$A, LOOKUP(2, 1 / ($A$1:INDIRECT("$A$"&amp;ROW($A476)) &lt;&gt; ""),ROW($A$1:INDIRECT("$A$"&amp;ROW($A476)))), 1))), "",
ROUNDDOWN((ROUNDDOWN((((2*VLOOKUP($AA476, 'EV and Base'!$A$1:$N$671, 14, FALSE))+31+ROUNDDOWN($AH476/4, 0))*$AB476)/100, 0)+5), 0))</f>
        <v/>
      </c>
      <c r="AU476" s="28">
        <v>255</v>
      </c>
      <c r="AY476" t="str" cm="1">
        <f t="array" aca="1" ref="AY476" ca="1">IF(NOT(ISNUMBER(INDEX($A:$A,LOOKUP(2,1/($A$1:INDIRECT("$A$"&amp;ROW($A476))&lt;&gt;""),ROW($A$1:INDIRECT("$A$"&amp;ROW($A476)))),1))),"",
INDEX($AY:$AY,LOOKUP(2,1/($AY$1:INDIRECT("$AY$"&amp;ROW($AY476)-1)&lt;&gt;""),ROW($AY$1:INDIRECT("$AY$"&amp;ROW($AY476)-1))),1)+$BL476)</f>
        <v/>
      </c>
      <c r="AZ476" s="3" t="str" cm="1">
        <f t="array" aca="1" ref="AZ476" ca="1">IF(NOT(ISNUMBER(INDEX($A:$A, LOOKUP(2, 1 / ($A$1:INDIRECT("$A$"&amp;ROW($A476)) &lt;&gt; ""),ROW($A$1:INDIRECT("$A$"&amp;ROW($A476)))), 1))), "",
VLOOKUP(INDIRECT("$G$"&amp;LOOKUP(2, 1 / ($AY$1:INDIRECT("$AY$"&amp;ROW($AY476)-1) &lt;&gt; ""),ROW($AY$1:INDIRECT("$AY$"&amp;ROW($AY476)-1)))),'EV and Base'!A399:N1069,2,FALSE))</f>
        <v/>
      </c>
      <c r="BA476" s="3" t="str" cm="1">
        <f t="array" aca="1" ref="BA476" ca="1">IF(NOT(ISNUMBER(INDEX($A:$A, LOOKUP(2, 1 / ($A$1:INDIRECT("$A$"&amp;ROW($A476)) &lt;&gt; ""),ROW($A$1:INDIRECT("$A$"&amp;ROW($A476)))), 1))), "",
INDIRECT("$I$"&amp;LOOKUP(2, 1 / ($AY$1:INDIRECT("$AY$"&amp;ROW($AY476)-1) &lt;&gt; ""),ROW($AY$1:INDIRECT("$AY$"&amp;ROW($AY476)-1)))))</f>
        <v/>
      </c>
      <c r="BB476" s="1" t="str" cm="1">
        <f t="array" aca="1" ref="BB476" ca="1">IF(NOT(ISNUMBER(INDEX($A:$A, LOOKUP(2, 1 / ($A$1:INDIRECT("$A$"&amp;ROW($A476)) &lt;&gt; ""),ROW($A$1:INDIRECT("$A$"&amp;ROW($A476)))), 1))), "",
INDIRECT("$AB$"&amp;LOOKUP(2, 1 / ($AY$1:INDIRECT("$AY$"&amp;ROW($AY476)-1) &lt;&gt; ""),ROW($AY$1:INDIRECT("$AY$"&amp;ROW($AY476)-1)))))</f>
        <v/>
      </c>
      <c r="BC476" s="3" t="str" cm="1">
        <f t="array" aca="1" ref="BC476" ca="1">IF(NOT(ISNUMBER(INDEX($A:$A,LOOKUP(2,1/($A$1:INDIRECT("$A$"&amp;ROW($A476))&lt;&gt;""),ROW($A$1:INDIRECT("$A$"&amp;ROW($A476)))),1))),"",
$BA476+$BA476+10)</f>
        <v/>
      </c>
      <c r="BD476" s="3" t="str" cm="1">
        <f t="array" aca="1" ref="BD476" ca="1">IF(NOT(ISNUMBER(INDEX($A:$A,LOOKUP(2,1/($A$1:INDIRECT("$A$"&amp;ROW($A476))&lt;&gt;""),ROW($A$1:INDIRECT("$A$"&amp;ROW($A476)))),1))),"",
$BA476+$BB476+10)</f>
        <v/>
      </c>
      <c r="BE476" s="3" t="str" cm="1">
        <f t="array" aca="1" ref="BE476" ca="1">IF(NOT(ISNUMBER(INDEX($A:$A,LOOKUP(2,1/($A$1:INDIRECT("$A$"&amp;ROW($A476))&lt;&gt;""),ROW($A$1:INDIRECT("$A$"&amp;ROW($A476)))),1))),"",
$BC476*$BC476)</f>
        <v/>
      </c>
      <c r="BF476" s="3" t="str" cm="1">
        <f t="array" aca="1" ref="BF476" ca="1">IF(NOT(ISNUMBER(INDEX($A:$A,LOOKUP(2,1/($A$1:INDIRECT("$A$"&amp;ROW($A476))&lt;&gt;""),ROW($A$1:INDIRECT("$A$"&amp;ROW($A476)))),1))),"",
$BD476*$BD476)</f>
        <v/>
      </c>
      <c r="BG476" s="3" t="str" cm="1">
        <f t="array" aca="1" ref="BG476" ca="1">IF(NOT(ISNUMBER(INDEX($A:$A,LOOKUP(2,1/($A$1:INDIRECT("$A$"&amp;ROW($A476))&lt;&gt;""),ROW($A$1:INDIRECT("$A$"&amp;ROW($A476)))),1))),"",
_xlfn.FLOOR.MATH(1.5*_xlfn.FLOOR.MATH($AZ476*BA476/5)))</f>
        <v/>
      </c>
      <c r="BH476" s="3" t="str" cm="1">
        <f t="array" aca="1" ref="BH476" ca="1">IF(NOT(ISNUMBER(INDEX($A:$A, LOOKUP(2, 1 / ($A$1:INDIRECT("$A$"&amp;ROW($A476)) &lt;&gt; ""),ROW($A$1:INDIRECT("$A$"&amp;ROW($A476)))), 1))), "",
_xlfn.FLOOR.MATH($BG476/IF(OR(INDIRECT("$C$"&amp;LOOKUP(2, 1 / ($AY$1:INDIRECT("$AY$"&amp;ROW($AY476)-1) &lt;&gt; ""),ROW($AY$1:INDIRECT("$AY$"&amp;ROW($AY476)-1))))="Multi",
INDIRECT("$C$"&amp;LOOKUP(2, 1 / ($AY$1:INDIRECT("$AY$"&amp;ROW($AY476)-1) &lt;&gt; ""),ROW($AY$1:INDIRECT("$AY$"&amp;ROW($AY476)-1))))="Double"),2,1)))</f>
        <v/>
      </c>
      <c r="BI476" s="3" t="str" cm="1">
        <f t="array" aca="1" ref="BI476" ca="1">IF(NOT(ISNUMBER(INDEX($A:$A,LOOKUP(2,1/($A$1:INDIRECT("$A$"&amp;ROW($A476))&lt;&gt;""),ROW($A$1:INDIRECT("$A$"&amp;ROW($A476)))),1))),"",
VLOOKUP($BC476,GameFreakSQRT!$A$1:$B$200,2,FALSE))</f>
        <v/>
      </c>
      <c r="BJ476" s="3" t="str" cm="1">
        <f t="array" aca="1" ref="BJ476" ca="1">IF(NOT(ISNUMBER(INDEX($A:$A,LOOKUP(2,1/($A$1:INDIRECT("$A$"&amp;ROW($A476))&lt;&gt;""),ROW($A$1:INDIRECT("$A$"&amp;ROW($A476)))),1))),"",
VLOOKUP($BD476,GameFreakSQRT!$A$1:$B$200,2,FALSE))</f>
        <v/>
      </c>
      <c r="BK476" s="3" t="str" cm="1">
        <f t="array" aca="1" ref="BK476" ca="1">IF(NOT(ISNUMBER(INDEX($A:$A,LOOKUP(2,1/($A$1:INDIRECT("$A$"&amp;ROW($A476))&lt;&gt;""),ROW($A$1:INDIRECT("$A$"&amp;ROW($A476)))),1))),"",
_xlfn.FLOOR.MATH((($BI476*$BE476)*$BH476)/($BJ476*$BF476))+1)</f>
        <v/>
      </c>
      <c r="BL476" s="3" t="str" cm="1">
        <f t="array" aca="1" ref="BL476" ca="1">IF(NOT(ISNUMBER(INDEX($A:$A,LOOKUP(2,1/($A$1:INDIRECT("$A$"&amp;ROW($A476))&lt;&gt;""),ROW($A$1:INDIRECT("$A$"&amp;ROW($A476)))),1))),"",
_xlfn.FLOOR.MATH($BK476*IF(NOT(INDIRECT("$Z$"&amp;LOOKUP(2, 1 / ($AY$1:INDIRECT("$AY$"&amp;ROW($AY476)-1) &lt;&gt; ""),ROW($AY$1:INDIRECT("$AY$"&amp;ROW($AY476)-1))))=""),1.5,1)))</f>
        <v/>
      </c>
      <c r="BM476" s="3" t="str" cm="1">
        <f t="array" aca="1" ref="BM476" ca="1">IF(NOT(ISNUMBER(INDEX($A:$A, LOOKUP(2, 1 / ($A$1:INDIRECT("$A$"&amp;ROW($A476)) &lt;&gt; ""),ROW($A$1:INDIRECT("$A$"&amp;ROW($A476)))), 1))), "",
INDIRECT("$Y$"&amp;LOOKUP(2, 1 / ($AY$1:INDIRECT("$AY$"&amp;ROW($AY476)-1) &lt;&gt; ""),ROW($AY$1:INDIRECT("$AY$"&amp;ROW($AY476)-1)))))</f>
        <v/>
      </c>
      <c r="BN476" s="3" t="str">
        <f t="shared" ca="1" si="38"/>
        <v/>
      </c>
    </row>
    <row r="477" spans="1:66" x14ac:dyDescent="0.45">
      <c r="A477" s="71" t="s">
        <v>75</v>
      </c>
      <c r="B477" s="71" t="s">
        <v>776</v>
      </c>
      <c r="C477" s="71" t="s">
        <v>46</v>
      </c>
      <c r="D477" s="71" t="s">
        <v>751</v>
      </c>
      <c r="E477" s="71" t="s">
        <v>48</v>
      </c>
      <c r="F477" s="57">
        <v>1</v>
      </c>
      <c r="G477" s="58" t="s">
        <v>777</v>
      </c>
      <c r="H477" s="58" t="s">
        <v>50</v>
      </c>
      <c r="I477" s="58">
        <v>45</v>
      </c>
      <c r="J477" s="58" t="s">
        <v>160</v>
      </c>
      <c r="K477" s="58" t="s">
        <v>161</v>
      </c>
      <c r="L477" s="58" t="s">
        <v>53</v>
      </c>
      <c r="M477" s="58" t="s">
        <v>778</v>
      </c>
      <c r="N477" s="58" t="s">
        <v>746</v>
      </c>
      <c r="O477" s="58" t="s">
        <v>779</v>
      </c>
      <c r="P477" s="58" t="s">
        <v>729</v>
      </c>
      <c r="Q477" s="58">
        <v>18</v>
      </c>
      <c r="R477" s="58">
        <f>_xlfn.FLOOR.MATH((((2*VLOOKUP(G477, 'EV and Base'!$A$1:$N$671, 9, FALSE))+$Q477)*$I477)/100)+$I477+10</f>
        <v>139</v>
      </c>
      <c r="S477" s="58">
        <f>_xlfn.FLOOR.MATH((_xlfn.FLOOR.MATH((((2*VLOOKUP($G477, 'EV and Base'!$A$1:$N$671, 10, FALSE))+$Q477)*$I477)/100)+5)*
IF(OR($J477="Lonely", $J477="Brave", $J477="Adamant", $J477="Naughty"), 1.1,
IF(OR($J477="Bold", $J477="Timid", $J477="Modest", $J477="Calm"), 0.9, 1)))</f>
        <v>134</v>
      </c>
      <c r="T477" s="58">
        <f>_xlfn.FLOOR.MATH((_xlfn.FLOOR.MATH((((2*VLOOKUP($G477, 'EV and Base'!$A$1:$N$671, 11, FALSE))+$Q477)*$I477)/100)+5)*
IF(OR($J477="Bold", $J477="Relaxed", $J477="Impish", $J477="Lax"), 1.1,
IF(OR($J477="Lonely", $J477="Hasty", $J477="Mild", $J477="Gentle"), 0.9, 1)))</f>
        <v>130</v>
      </c>
      <c r="U477" s="58">
        <f>_xlfn.FLOOR.MATH((_xlfn.FLOOR.MATH((((2*VLOOKUP($G477, 'EV and Base'!$A$1:$N$671, 12, FALSE))+$Q477)*$I477)/100)+5)*
IF(OR($J477="Modest", $J477="Mild", $J477="Quiet", $J477="Rash"), 1.1,
IF(OR($J477="Adamant", $J477="Impish", $J477="Jolly", $J477="Careful"), 0.9, 1)))</f>
        <v>73</v>
      </c>
      <c r="V477" s="58">
        <f>_xlfn.FLOOR.MATH((_xlfn.FLOOR.MATH((((2*VLOOKUP($G477, 'EV and Base'!$A$1:$N$671, 13, FALSE))+$Q477)*$I477)/100)+5)*
IF(OR($J477="Calm", $J477="Gentle", $J477="Sassy", $J477="Careful"), 1.1,
IF(OR($J477="Naughty", $J477="Lax", $J477="Naive", $J477="Rash"), 0.9, 1)))</f>
        <v>68</v>
      </c>
      <c r="W477" s="60">
        <f>_xlfn.FLOOR.MATH((_xlfn.FLOOR.MATH((((2*VLOOKUP($G477, 'EV and Base'!$A$1:$N$671, 14, FALSE))+$Q477)*$I477)/100)+5)*
IF(OR($J477="Timid", $J477="Hasty", $J477="Jolly", $J477="Naive"), 1.1,
IF(OR($J477="Brave", $J477="Relaxed", $J477="Quiet", $J477="Sassy"), 0.9, 1)))</f>
        <v>35</v>
      </c>
      <c r="X477" s="71">
        <v>3680</v>
      </c>
      <c r="Z477" s="1">
        <v>1</v>
      </c>
      <c r="AA477" s="23" t="str" cm="1">
        <f t="array" aca="1" ref="AA477" ca="1">IF(NOT(ISNUMBER(INDEX($A:$A,LOOKUP(2,1/($A$1:INDIRECT("$A$"&amp;ROW($A477))&lt;&gt;""),ROW($A$1:INDIRECT("$A$"&amp;ROW($A477)))),1))),"",
IF(NOT(ISNUMBER($A477)),$AA476,
IF($AB477&lt;16,"Lillipup",
IF($AB477&lt;32,"Herdier",
"Stoutland"))))</f>
        <v/>
      </c>
      <c r="AB477" s="25" t="str" cm="1">
        <f t="array" aca="1" ref="AB477" ca="1">IF(NOT(ISNUMBER(INDEX($A:$A, LOOKUP(2, 1 / ($A$1:INDIRECT("$A$"&amp;ROW($A477)) &lt;&gt; ""),ROW($A$1:INDIRECT("$A$"&amp;ROW($A477)))), 1))), "",
VLOOKUP($AY477,'Medium-Slow'!$A$1:$B$101,2,TRUE))</f>
        <v/>
      </c>
      <c r="AC477" s="23" t="str" cm="1">
        <f t="array" aca="1" ref="AC477" ca="1">IF(NOT(ISNUMBER(INDEX($A:$A, LOOKUP(2, 1 / ($A$1:INDIRECT("$A$"&amp;ROW($A477)) &lt;&gt; ""),ROW($A$1:INDIRECT("$A$"&amp;ROW($A477)))), 1))), "",
INDEX($AC:$AC, LOOKUP(2, 1 / ($AC$1:INDIRECT("$AC$"&amp;ROW($AC477)-1) &lt;&gt; ""),ROW($AC$1:INDIRECT("$AC$"&amp;ROW($AC477)-1))), 1)+
IF(INDEX($AC:$AC, LOOKUP(2, 1 / ($AC$1:INDIRECT("$AC$"&amp;ROW($AC477)-1) &lt;&gt; ""),ROW($AC$1:INDIRECT("$AC$"&amp;ROW($AC477)-1))), 1)+
INDEX($AD:$AD, LOOKUP(2, 1 / ($AD$1:INDIRECT("$AD$"&amp;ROW($AD477)-1) &lt;&gt; ""),ROW($AD$1:INDIRECT("$AD$"&amp;ROW($AD477)-1))), 1)+
INDEX($AE:$AE, LOOKUP(2, 1 / ($AE$1:INDIRECT("$AE$"&amp;ROW($AE477)-1) &lt;&gt; ""),ROW($AE$1:INDIRECT("$AE$"&amp;ROW($AD477)-1))), 1)+
INDEX($AE:$AF, LOOKUP(2, 1 / ($AF$1:INDIRECT("$AF$"&amp;ROW($AF477)-1) &lt;&gt; ""),ROW($AF$1:INDIRECT("$AF$"&amp;ROW($AD477)-1))), 1)+
INDEX($AG:$AG, LOOKUP(2, 1 / ($AG$1:INDIRECT("$AG$"&amp;ROW($AG477)-1) &lt;&gt; ""),ROW($AG$1:INDIRECT("$AG$"&amp;ROW($AD477)-1))), 1)+
INDEX($AH:$AH, LOOKUP(2, 1 / ($AH$1:INDIRECT("$AH$"&amp;ROW($AH477)-1) &lt;&gt; ""),ROW($AH$1:INDIRECT("$AH$"&amp;ROW($AD477)-1))), 1)&gt;=510,0,
IF(INDEX($AC:$AC, LOOKUP(2, 1 / ($AC$1:INDIRECT("$AC$"&amp;ROW($AC477)-1) &lt;&gt; ""),ROW($AC$1:INDIRECT("$AC$"&amp;ROW($AC477)-1))), 1)&gt;=255,0,
VLOOKUP(INDIRECT("$G$"&amp;LOOKUP(2, 1 / ($AC$1:INDIRECT("$AC$"&amp;ROW($AC477)-1) &lt;&gt; ""),ROW($AC$1:INDIRECT("$AC$"&amp;ROW($AC477)-1)))), 'EV and Base'!$A$1:$N$671, 3, FALSE))))</f>
        <v/>
      </c>
      <c r="AD477" s="2" t="str" cm="1">
        <f t="array" aca="1" ref="AD477" ca="1">IF(NOT(ISNUMBER(INDEX($A:$A, LOOKUP(2, 1 / ($A$1:INDIRECT("$A$"&amp;ROW($A477)) &lt;&gt; ""),ROW($A$1:INDIRECT("$A$"&amp;ROW($A477)))), 1))), "",
INDEX($AD:$AD, LOOKUP(2, 1 / ($AD$1:INDIRECT("$AD$"&amp;ROW($AD477)-1) &lt;&gt; ""),ROW($AD$1:INDIRECT("$AD$"&amp;ROW($AD477)-1))), 1)+
IF(INDEX($AC:$AC, LOOKUP(2, 1 / ($AC$1:INDIRECT("$AC$"&amp;ROW($AC477)-1) &lt;&gt; ""),ROW($AC$1:INDIRECT("$AC$"&amp;ROW($AC477)-1))), 1)+
INDEX($AD:$AD, LOOKUP(2, 1 / ($AD$1:INDIRECT("$AD$"&amp;ROW($AD477)-1) &lt;&gt; ""),ROW($AD$1:INDIRECT("$AD$"&amp;ROW($AD477)-1))), 1)+
INDEX($AE:$AE, LOOKUP(2, 1 / ($AE$1:INDIRECT("$AE$"&amp;ROW($AE477)-1) &lt;&gt; ""),ROW($AE$1:INDIRECT("$AE$"&amp;ROW($AD477)-1))), 1)+
INDEX($AE:$AF, LOOKUP(2, 1 / ($AF$1:INDIRECT("$AF$"&amp;ROW($AF477)-1) &lt;&gt; ""),ROW($AF$1:INDIRECT("$AF$"&amp;ROW($AD477)-1))), 1)+
INDEX($AG:$AG, LOOKUP(2, 1 / ($AG$1:INDIRECT("$AG$"&amp;ROW($AG477)-1) &lt;&gt; ""),ROW($AG$1:INDIRECT("$AG$"&amp;ROW($AD477)-1))), 1)+
INDEX($AH:$AH, LOOKUP(2, 1 / ($AH$1:INDIRECT("$AH$"&amp;ROW($AH477)-1) &lt;&gt; ""),ROW($AH$1:INDIRECT("$AH$"&amp;ROW($AD477)-1))), 1)&gt;=510,0,
IF(INDEX($AD:$AD, LOOKUP(2, 1 / ($AD$1:INDIRECT("$AD$"&amp;ROW($AD477)-1) &lt;&gt; ""),ROW($AD$1:INDIRECT("$AD$"&amp;ROW($AD477)-1))), 1)&gt;=255,0,
VLOOKUP(INDIRECT("$G$"&amp;LOOKUP(2, 1 / ($AD$1:INDIRECT("$AD$"&amp;ROW($AD477)-1) &lt;&gt; ""),ROW($AD$1:INDIRECT("$AD$"&amp;ROW($AD477)-1)))), 'EV and Base'!$A$1:$N$671, 4, FALSE))))</f>
        <v/>
      </c>
      <c r="AE477" s="2" t="str" cm="1">
        <f t="array" aca="1" ref="AE477" ca="1">IF(NOT(ISNUMBER(INDEX($A:$A,LOOKUP(2,1/($A$1:INDIRECT("$A$"&amp;ROW($A477))&lt;&gt;""),ROW($A$1:INDIRECT("$A$"&amp;ROW($A477)))),1))),"",
INDEX($AE:$AE,LOOKUP(2,1/($AE$1:INDIRECT("$AE$"&amp;ROW($AE477)-1)&lt;&gt;""),ROW($AE$1:INDIRECT("$AE$"&amp;ROW($AE477)-1))),1)+
IF(INDEX($AC:$AC,LOOKUP(2,1/($AC$1:INDIRECT("$AC$"&amp;ROW($AC477)-1)&lt;&gt;""),ROW($AC$1:INDIRECT("$AC$"&amp;ROW($AC477)-1))),1)+
INDEX($AD:$AD,LOOKUP(2,1/($AD$1:INDIRECT("$AD$"&amp;ROW($AD477)-1)&lt;&gt;""),ROW($AD$1:INDIRECT("$AD$"&amp;ROW($AD477)-1))),1)+
INDEX($AE:$AE,LOOKUP(2,1/($AE$1:INDIRECT("$AE$"&amp;ROW($AE477)-1)&lt;&gt;""),ROW($AE$1:INDIRECT("$AE$"&amp;ROW($AD477)-1))),1)+
INDEX($AE:$AF,LOOKUP(2,1/($AF$1:INDIRECT("$AF$"&amp;ROW($AF477)-1)&lt;&gt;""),ROW($AF$1:INDIRECT("$AF$"&amp;ROW($AD477)-1))),1)+
INDEX($AG:$AG,LOOKUP(2,1/($AG$1:INDIRECT("$AG$"&amp;ROW($AG477)-1)&lt;&gt;""),ROW($AG$1:INDIRECT("$AG$"&amp;ROW($AD477)-1))),1)+
INDEX($AH:$AH,LOOKUP(2,1/($AH$1:INDIRECT("$AH$"&amp;ROW($AH477)-1)&lt;&gt;""),ROW($AH$1:INDIRECT("$AH$"&amp;ROW($AD477)-1))),1)&gt;=510,0,
IF(INDEX($AE:$AE,LOOKUP(2,1/($AE$1:INDIRECT("$AE$"&amp;ROW($AE477)-1)&lt;&gt;""),ROW($AE$1:INDIRECT("$AE$"&amp;ROW($AE477)-1))),1)&gt;=255,0,
VLOOKUP(INDIRECT("$G$"&amp;LOOKUP(2,1/($AE$1:INDIRECT("$AE$"&amp;ROW($AE477)-1)&lt;&gt;""),ROW($AE$1:INDIRECT("$AE$"&amp;ROW($AE477)-1)))),'EV and Base'!$A$1:$N$671,5,FALSE))))</f>
        <v/>
      </c>
      <c r="AF477" s="2" t="str" cm="1">
        <f t="array" aca="1" ref="AF477" ca="1">IF(NOT(ISNUMBER(INDEX($A:$A, LOOKUP(2, 1 / ($A$1:INDIRECT("$A$"&amp;ROW($A477)) &lt;&gt; ""),ROW($A$1:INDIRECT("$A$"&amp;ROW($A477)))), 1))), "",
INDEX($AF:$AF, LOOKUP(2, 1 / ($AF$1:INDIRECT("$AF$"&amp;ROW($AF477)-1) &lt;&gt; ""),ROW($AF$1:INDIRECT("$AF$"&amp;ROW($AF477)-1))), 1)+
IF(INDEX($AC:$AC, LOOKUP(2, 1 / ($AC$1:INDIRECT("$AC$"&amp;ROW($AC477)-1) &lt;&gt; ""),ROW($AC$1:INDIRECT("$AC$"&amp;ROW($AC477)-1))), 1)+
INDEX($AD:$AD, LOOKUP(2, 1 / ($AD$1:INDIRECT("$AD$"&amp;ROW($AD477)-1) &lt;&gt; ""),ROW($AD$1:INDIRECT("$AD$"&amp;ROW($AD477)-1))), 1)+
INDEX($AE:$AE, LOOKUP(2, 1 / ($AE$1:INDIRECT("$AE$"&amp;ROW($AE477)-1) &lt;&gt; ""),ROW($AE$1:INDIRECT("$AE$"&amp;ROW($AD477)-1))), 1)+
INDEX($AE:$AF, LOOKUP(2, 1 / ($AF$1:INDIRECT("$AF$"&amp;ROW($AF477)-1) &lt;&gt; ""),ROW($AF$1:INDIRECT("$AF$"&amp;ROW($AD477)-1))), 1)+
INDEX($AG:$AG, LOOKUP(2, 1 / ($AG$1:INDIRECT("$AG$"&amp;ROW($AG477)-1) &lt;&gt; ""),ROW($AG$1:INDIRECT("$AG$"&amp;ROW($AD477)-1))), 1)+
INDEX($AH:$AH, LOOKUP(2, 1 / ($AH$1:INDIRECT("$AH$"&amp;ROW($AH477)-1) &lt;&gt; ""),ROW($AH$1:INDIRECT("$AH$"&amp;ROW($AD477)-1))), 1)&gt;=510,0,
IF(INDEX($AF:$AF, LOOKUP(2, 1 / ($AF$1:INDIRECT("$AF$"&amp;ROW($AF477)-1) &lt;&gt; ""),ROW($AF$1:INDIRECT("$AF$"&amp;ROW($AF477)-1))), 1)&gt;=255,0,
VLOOKUP(INDIRECT("$G$"&amp;LOOKUP(2, 1 / ($AF$1:INDIRECT("$AF$"&amp;ROW($AF477)-1) &lt;&gt; ""),ROW($AF$1:INDIRECT("$AF$"&amp;ROW($AF477)-1)))), 'EV and Base'!$A$1:$N$671, 6, FALSE))))</f>
        <v/>
      </c>
      <c r="AG477" s="2" t="str" cm="1">
        <f t="array" aca="1" ref="AG477" ca="1">IF(NOT(ISNUMBER(INDEX($A:$A, LOOKUP(2, 1 / ($A$1:INDIRECT("$A$"&amp;ROW($A477)) &lt;&gt; ""),ROW($A$1:INDIRECT("$A$"&amp;ROW($A477)))), 1))), "",
INDEX($AG:$AG, LOOKUP(2, 1 / ($AG$1:INDIRECT("$AG$"&amp;ROW($AG477)-1) &lt;&gt; ""),ROW($AG$1:INDIRECT("$AG$"&amp;ROW($AG477)-1))), 1)+
IF(INDEX($AC:$AC, LOOKUP(2, 1 / ($AC$1:INDIRECT("$AC$"&amp;ROW($AC477)-1) &lt;&gt; ""),ROW($AC$1:INDIRECT("$AC$"&amp;ROW($AC477)-1))), 1)+
INDEX($AD:$AD, LOOKUP(2, 1 / ($AD$1:INDIRECT("$AD$"&amp;ROW($AD477)-1) &lt;&gt; ""),ROW($AD$1:INDIRECT("$AD$"&amp;ROW($AD477)-1))), 1)+
INDEX($AE:$AE, LOOKUP(2, 1 / ($AE$1:INDIRECT("$AE$"&amp;ROW($AE477)-1) &lt;&gt; ""),ROW($AE$1:INDIRECT("$AE$"&amp;ROW($AD477)-1))), 1)+
INDEX($AE:$AF, LOOKUP(2, 1 / ($AF$1:INDIRECT("$AF$"&amp;ROW($AF477)-1) &lt;&gt; ""),ROW($AF$1:INDIRECT("$AF$"&amp;ROW($AD477)-1))), 1)+
INDEX($AG:$AG, LOOKUP(2, 1 / ($AG$1:INDIRECT("$AG$"&amp;ROW($AG477)-1) &lt;&gt; ""),ROW($AG$1:INDIRECT("$AG$"&amp;ROW($AD477)-1))), 1)+
INDEX($AH:$AH, LOOKUP(2, 1 / ($AH$1:INDIRECT("$AH$"&amp;ROW($AH477)-1) &lt;&gt; ""),ROW($AH$1:INDIRECT("$AH$"&amp;ROW($AD477)-1))), 1)&gt;=510,0,
IF(INDEX($AG:$AG, LOOKUP(2, 1 / ($AG$1:INDIRECT("$AG$"&amp;ROW($AG477)-1) &lt;&gt; ""),ROW($AG$1:INDIRECT("$AG$"&amp;ROW($AG477)-1))), 1)&gt;=255,0,
VLOOKUP(INDIRECT("$G$"&amp;LOOKUP(2, 1 / ($AG$1:INDIRECT("$AG$"&amp;ROW($AG477)-1) &lt;&gt; ""),ROW($AG$1:INDIRECT("$AG$"&amp;ROW($AG477)-1)))), 'EV and Base'!$A$1:$N$671, 7, FALSE))))</f>
        <v/>
      </c>
      <c r="AH477" s="24" t="str" cm="1">
        <f t="array" aca="1" ref="AH477" ca="1">IF(NOT(ISNUMBER(INDEX($A:$A,LOOKUP(2,1/($A$1:INDIRECT("$A$"&amp;ROW($A477))&lt;&gt;""),ROW($A$1:INDIRECT("$A$"&amp;ROW($A477)))),1))),"",
INDEX($AH:$AH,LOOKUP(2,1/($AH$1:INDIRECT("$AH$"&amp;ROW($AH477)-1)&lt;&gt;""),ROW($AH$1:INDIRECT("$AH$"&amp;ROW($AH477)-1))),1)+
IF(INDEX($AC:$AC,LOOKUP(2,1/($AC$1:INDIRECT("$AC$"&amp;ROW($AC477)-1)&lt;&gt;""),ROW($AC$1:INDIRECT("$AC$"&amp;ROW($AC477)-1))),1)+
INDEX($AD:$AD,LOOKUP(2,1/($AD$1:INDIRECT("$AD$"&amp;ROW($AD477)-1)&lt;&gt;""),ROW($AD$1:INDIRECT("$AD$"&amp;ROW($AD477)-1))),1)+
INDEX($AE:$AE,LOOKUP(2,1/($AE$1:INDIRECT("$AE$"&amp;ROW($AE477)-1)&lt;&gt;""),ROW($AE$1:INDIRECT("$AE$"&amp;ROW($AD477)-1))),1)+
INDEX($AE:$AF,LOOKUP(2,1/($AF$1:INDIRECT("$AF$"&amp;ROW($AF477)-1)&lt;&gt;""),ROW($AF$1:INDIRECT("$AF$"&amp;ROW($AD477)-1))),1)+
INDEX($AG:$AG,LOOKUP(2,1/($AG$1:INDIRECT("$AG$"&amp;ROW($AG477)-1)&lt;&gt;""),ROW($AG$1:INDIRECT("$AG$"&amp;ROW($AD477)-1))),1)+
INDEX($AH:$AH,LOOKUP(2,1/($AH$1:INDIRECT("$AH$"&amp;ROW($AH477)-1)&lt;&gt;""),ROW($AH$1:INDIRECT("$AH$"&amp;ROW($AD477)-1))),1)&gt;=510,0,
IF(INDEX($AH:$AH,LOOKUP(2,1/($AH$1:INDIRECT("$AH$"&amp;ROW($AH477)-1)&lt;&gt;""),ROW($AH$1:INDIRECT("$AH$"&amp;ROW($AH477)-1))),1)&gt;=255,0,
VLOOKUP(INDIRECT("$G$"&amp;LOOKUP(2,1/($AH$1:INDIRECT("$AH$"&amp;ROW($AH477)-1)&lt;&gt;""),ROW($AH$1:INDIRECT("$AH$"&amp;ROW($AH477)-1)))),'EV and Base'!$A$1:$N$671,8,FALSE))))</f>
        <v/>
      </c>
      <c r="AI477" s="29" t="str" cm="1">
        <f t="array" aca="1" ref="AI477" ca="1">IF(NOT(ISNUMBER(INDEX($A:$A,LOOKUP(2,1/($A$1:INDIRECT("$A$"&amp;ROW($A477))&lt;&gt;""),ROW($A$1:INDIRECT("$A$"&amp;ROW($A477)))),1))),"",
ROUNDDOWN((((2*VLOOKUP($AA477,'EV and Base'!$A$1:$N$671,9,FALSE))+31+ROUNDDOWN($AC477/4,0))*$AB477)/100,0)+$AB477+10)</f>
        <v/>
      </c>
      <c r="AJ477" s="21" t="str" cm="1">
        <f t="array" aca="1" ref="AJ477" ca="1">IF(NOT(ISNUMBER(INDEX($A:$A, LOOKUP(2, 1 / ($A$1:INDIRECT("$A$"&amp;ROW($A477)) &lt;&gt; ""),ROW($A$1:INDIRECT("$A$"&amp;ROW($A477)))), 1))), "",
ROUNDDOWN((ROUNDDOWN((((2*VLOOKUP($AA477, 'EV and Base'!$A$1:$N$671, 10, FALSE))+31+ROUNDDOWN($AD477/4, 0))*$AB477)/100, 0)+5)*1.1, 0))</f>
        <v/>
      </c>
      <c r="AK477" s="21" t="str" cm="1">
        <f t="array" aca="1" ref="AK477" ca="1">IF(NOT(ISNUMBER(INDEX($A:$A, LOOKUP(2, 1 / ($A$1:INDIRECT("$A$"&amp;ROW($A477)) &lt;&gt; ""),ROW($A$1:INDIRECT("$A$"&amp;ROW($A477)))), 1))), "",
ROUNDDOWN((ROUNDDOWN((((2*VLOOKUP($AA477, 'EV and Base'!$A$1:$N$671, 11, FALSE))+30+ROUNDDOWN($AE477/4, 0))*$AB477)/100, 0)+5), 0)
&amp;"-"&amp;
ROUNDDOWN((ROUNDDOWN((((2*VLOOKUP($AA477, 'EV and Base'!$A$1:$N$671, 11, FALSE))+31+ROUNDDOWN($AE477/4, 0))*$AB477)/100, 0)+5), 0))</f>
        <v/>
      </c>
      <c r="AL477" s="21" t="str" cm="1">
        <f t="array" aca="1" ref="AL477" ca="1">IF(NOT(ISNUMBER(INDEX($A:$A, LOOKUP(2, 1 / ($A$1:INDIRECT("$A$"&amp;ROW($A477)) &lt;&gt; ""),ROW($A$1:INDIRECT("$A$"&amp;ROW($A477)))), 1))), "",
ROUNDDOWN((ROUNDDOWN((((2*VLOOKUP($AA477, 'EV and Base'!$A$1:$N$671, 12, FALSE))+0+ROUNDDOWN($AF477/4, 0))*$AB477)/100, 0)+5)*0.9, 0)
&amp;"-"&amp;
ROUNDDOWN((ROUNDDOWN((((2*VLOOKUP($AA477, 'EV and Base'!$A$1:$N$671, 12, FALSE))+31+ROUNDDOWN($AF477/4, 0))*$AB477)/100, 0)+5)*0.9, 0))</f>
        <v/>
      </c>
      <c r="AM477" s="21" t="str" cm="1">
        <f t="array" aca="1" ref="AM477" ca="1">IF(NOT(ISNUMBER(INDEX($A:$A, LOOKUP(2, 1 / ($A$1:INDIRECT("$A$"&amp;ROW($A477)) &lt;&gt; ""),ROW($A$1:INDIRECT("$A$"&amp;ROW($A477)))), 1))), "",
ROUNDDOWN((ROUNDDOWN((((2*VLOOKUP($AA477, 'EV and Base'!$A$1:$N$671, 13, FALSE))+30+ROUNDDOWN($AG477/4, 0))*$AB477)/100, 0)+5), 0)
&amp;"-"&amp;
ROUNDDOWN((ROUNDDOWN((((2*VLOOKUP($AA477, 'EV and Base'!$A$1:$N$671, 13, FALSE))+31+ROUNDDOWN($AG477/4, 0))*$AB477)/100, 0)+5), 0))</f>
        <v/>
      </c>
      <c r="AN477" s="25" t="str" cm="1">
        <f t="array" aca="1" ref="AN477" ca="1">IF(NOT(ISNUMBER(INDEX($A:$A, LOOKUP(2, 1 / ($A$1:INDIRECT("$A$"&amp;ROW($A477)) &lt;&gt; ""),ROW($A$1:INDIRECT("$A$"&amp;ROW($A477)))), 1))), "",
ROUNDDOWN((ROUNDDOWN((((2*VLOOKUP($AA477, 'EV and Base'!$A$1:$N$671, 14, FALSE))+31+ROUNDDOWN($AH477/4, 0))*$AB477)/100, 0)+5), 0))</f>
        <v/>
      </c>
      <c r="AO477" s="23" t="str" cm="1">
        <f t="array" aca="1" ref="AO477" ca="1">IF(NOT(ISNUMBER(INDEX($A:$A, LOOKUP(2, 1 / ($A$1:INDIRECT("$A$"&amp;ROW($A477)) &lt;&gt; ""),ROW($A$1:INDIRECT("$A$"&amp;ROW($A477)))), 1))), "",
ROUNDDOWN((((2*VLOOKUP($AA477, 'EV and Base'!$A$1:$N$671, 9, FALSE))+31+ROUNDDOWN($AC477/4, 0))*$AB477)/100, 0)+$AB477+10)</f>
        <v/>
      </c>
      <c r="AP477" s="2" t="str" cm="1">
        <f t="array" aca="1" ref="AP477" ca="1">IF(NOT(ISNUMBER(INDEX($A:$A, LOOKUP(2, 1 / ($A$1:INDIRECT("$A$"&amp;ROW($A477)) &lt;&gt; ""),ROW($A$1:INDIRECT("$A$"&amp;ROW($A477)))), 1))), "",
ROUNDDOWN((ROUNDDOWN((((2*VLOOKUP($AA477, 'EV and Base'!$A$1:$N$671, 10, FALSE))+31+ROUNDDOWN($AD477/4, 0))*$AB477)/100, 0)+5)*1.1, 0))</f>
        <v/>
      </c>
      <c r="AQ477" s="2" t="str" cm="1">
        <f t="array" aca="1" ref="AQ477" ca="1">IF(NOT(ISNUMBER(INDEX($A:$A, LOOKUP(2, 1 / ($A$1:INDIRECT("$A$"&amp;ROW($A477)) &lt;&gt; ""),ROW($A$1:INDIRECT("$A$"&amp;ROW($A477)))), 1))), "",
ROUNDDOWN((ROUNDDOWN((((2*VLOOKUP($AA477, 'EV and Base'!$A$1:$N$671, 11, FALSE))+$AV$2+ROUNDDOWN($AE477/4, 0))*$AB477)/100, 0)+5), 0))</f>
        <v/>
      </c>
      <c r="AR477" s="22" t="str" cm="1">
        <f t="array" aca="1" ref="AR477" ca="1">IF(NOT(ISNUMBER(INDEX($A:$A, LOOKUP(2, 1 / ($A$1:INDIRECT("$A$"&amp;ROW($A477)) &lt;&gt; ""),ROW($A$1:INDIRECT("$A$"&amp;ROW($A477)))), 1))), "",
ROUNDDOWN((ROUNDDOWN((((2*VLOOKUP($AA477, 'EV and Base'!$A$1:$N$671, 12, FALSE))+$AW$2+ROUNDDOWN($AF477/4, 0))*$AB477)/100, 0)+5)*0.9, 0))</f>
        <v/>
      </c>
      <c r="AS477" s="2" t="str" cm="1">
        <f t="array" aca="1" ref="AS477" ca="1">IF(NOT(ISNUMBER(INDEX($A:$A, LOOKUP(2, 1 / ($A$1:INDIRECT("$A$"&amp;ROW($A477)) &lt;&gt; ""),ROW($A$1:INDIRECT("$A$"&amp;ROW($A477)))), 1))), "",
ROUNDDOWN((ROUNDDOWN((((2*VLOOKUP($AA477, 'EV and Base'!$A$1:$N$671, 13, FALSE))+$AX$2+ROUNDDOWN($AG477/4, 0))*$AB477)/100, 0)+5), 0))</f>
        <v/>
      </c>
      <c r="AT477" s="24" t="str" cm="1">
        <f t="array" aca="1" ref="AT477" ca="1">IF(NOT(ISNUMBER(INDEX($A:$A, LOOKUP(2, 1 / ($A$1:INDIRECT("$A$"&amp;ROW($A477)) &lt;&gt; ""),ROW($A$1:INDIRECT("$A$"&amp;ROW($A477)))), 1))), "",
ROUNDDOWN((ROUNDDOWN((((2*VLOOKUP($AA477, 'EV and Base'!$A$1:$N$671, 14, FALSE))+31+ROUNDDOWN($AH477/4, 0))*$AB477)/100, 0)+5), 0))</f>
        <v/>
      </c>
      <c r="AU477" s="28">
        <v>255</v>
      </c>
      <c r="AY477" t="str" cm="1">
        <f t="array" aca="1" ref="AY477" ca="1">IF(NOT(ISNUMBER(INDEX($A:$A,LOOKUP(2,1/($A$1:INDIRECT("$A$"&amp;ROW($A477))&lt;&gt;""),ROW($A$1:INDIRECT("$A$"&amp;ROW($A477)))),1))),"",
INDEX($AY:$AY,LOOKUP(2,1/($AY$1:INDIRECT("$AY$"&amp;ROW($AY477)-1)&lt;&gt;""),ROW($AY$1:INDIRECT("$AY$"&amp;ROW($AY477)-1))),1)+$BL477)</f>
        <v/>
      </c>
      <c r="AZ477" s="3" t="str" cm="1">
        <f t="array" aca="1" ref="AZ477" ca="1">IF(NOT(ISNUMBER(INDEX($A:$A, LOOKUP(2, 1 / ($A$1:INDIRECT("$A$"&amp;ROW($A477)) &lt;&gt; ""),ROW($A$1:INDIRECT("$A$"&amp;ROW($A477)))), 1))), "",
VLOOKUP(INDIRECT("$G$"&amp;LOOKUP(2, 1 / ($AY$1:INDIRECT("$AY$"&amp;ROW($AY477)-1) &lt;&gt; ""),ROW($AY$1:INDIRECT("$AY$"&amp;ROW($AY477)-1)))),'EV and Base'!A400:N1070,2,FALSE))</f>
        <v/>
      </c>
      <c r="BA477" s="3" t="str" cm="1">
        <f t="array" aca="1" ref="BA477" ca="1">IF(NOT(ISNUMBER(INDEX($A:$A, LOOKUP(2, 1 / ($A$1:INDIRECT("$A$"&amp;ROW($A477)) &lt;&gt; ""),ROW($A$1:INDIRECT("$A$"&amp;ROW($A477)))), 1))), "",
INDIRECT("$I$"&amp;LOOKUP(2, 1 / ($AY$1:INDIRECT("$AY$"&amp;ROW($AY477)-1) &lt;&gt; ""),ROW($AY$1:INDIRECT("$AY$"&amp;ROW($AY477)-1)))))</f>
        <v/>
      </c>
      <c r="BB477" s="1" t="str" cm="1">
        <f t="array" aca="1" ref="BB477" ca="1">IF(NOT(ISNUMBER(INDEX($A:$A, LOOKUP(2, 1 / ($A$1:INDIRECT("$A$"&amp;ROW($A477)) &lt;&gt; ""),ROW($A$1:INDIRECT("$A$"&amp;ROW($A477)))), 1))), "",
INDIRECT("$AB$"&amp;LOOKUP(2, 1 / ($AY$1:INDIRECT("$AY$"&amp;ROW($AY477)-1) &lt;&gt; ""),ROW($AY$1:INDIRECT("$AY$"&amp;ROW($AY477)-1)))))</f>
        <v/>
      </c>
      <c r="BC477" s="3" t="str" cm="1">
        <f t="array" aca="1" ref="BC477" ca="1">IF(NOT(ISNUMBER(INDEX($A:$A,LOOKUP(2,1/($A$1:INDIRECT("$A$"&amp;ROW($A477))&lt;&gt;""),ROW($A$1:INDIRECT("$A$"&amp;ROW($A477)))),1))),"",
$BA477+$BA477+10)</f>
        <v/>
      </c>
      <c r="BD477" s="3" t="str" cm="1">
        <f t="array" aca="1" ref="BD477" ca="1">IF(NOT(ISNUMBER(INDEX($A:$A,LOOKUP(2,1/($A$1:INDIRECT("$A$"&amp;ROW($A477))&lt;&gt;""),ROW($A$1:INDIRECT("$A$"&amp;ROW($A477)))),1))),"",
$BA477+$BB477+10)</f>
        <v/>
      </c>
      <c r="BE477" s="3" t="str" cm="1">
        <f t="array" aca="1" ref="BE477" ca="1">IF(NOT(ISNUMBER(INDEX($A:$A,LOOKUP(2,1/($A$1:INDIRECT("$A$"&amp;ROW($A477))&lt;&gt;""),ROW($A$1:INDIRECT("$A$"&amp;ROW($A477)))),1))),"",
$BC477*$BC477)</f>
        <v/>
      </c>
      <c r="BF477" s="3" t="str" cm="1">
        <f t="array" aca="1" ref="BF477" ca="1">IF(NOT(ISNUMBER(INDEX($A:$A,LOOKUP(2,1/($A$1:INDIRECT("$A$"&amp;ROW($A477))&lt;&gt;""),ROW($A$1:INDIRECT("$A$"&amp;ROW($A477)))),1))),"",
$BD477*$BD477)</f>
        <v/>
      </c>
      <c r="BG477" s="3" t="str" cm="1">
        <f t="array" aca="1" ref="BG477" ca="1">IF(NOT(ISNUMBER(INDEX($A:$A,LOOKUP(2,1/($A$1:INDIRECT("$A$"&amp;ROW($A477))&lt;&gt;""),ROW($A$1:INDIRECT("$A$"&amp;ROW($A477)))),1))),"",
_xlfn.FLOOR.MATH(1.5*_xlfn.FLOOR.MATH($AZ477*BA477/5)))</f>
        <v/>
      </c>
      <c r="BH477" s="3" t="str" cm="1">
        <f t="array" aca="1" ref="BH477" ca="1">IF(NOT(ISNUMBER(INDEX($A:$A, LOOKUP(2, 1 / ($A$1:INDIRECT("$A$"&amp;ROW($A477)) &lt;&gt; ""),ROW($A$1:INDIRECT("$A$"&amp;ROW($A477)))), 1))), "",
_xlfn.FLOOR.MATH($BG477/IF(OR(INDIRECT("$C$"&amp;LOOKUP(2, 1 / ($AY$1:INDIRECT("$AY$"&amp;ROW($AY477)-1) &lt;&gt; ""),ROW($AY$1:INDIRECT("$AY$"&amp;ROW($AY477)-1))))="Multi",
INDIRECT("$C$"&amp;LOOKUP(2, 1 / ($AY$1:INDIRECT("$AY$"&amp;ROW($AY477)-1) &lt;&gt; ""),ROW($AY$1:INDIRECT("$AY$"&amp;ROW($AY477)-1))))="Double"),2,1)))</f>
        <v/>
      </c>
      <c r="BI477" s="3" t="str" cm="1">
        <f t="array" aca="1" ref="BI477" ca="1">IF(NOT(ISNUMBER(INDEX($A:$A,LOOKUP(2,1/($A$1:INDIRECT("$A$"&amp;ROW($A477))&lt;&gt;""),ROW($A$1:INDIRECT("$A$"&amp;ROW($A477)))),1))),"",
VLOOKUP($BC477,GameFreakSQRT!$A$1:$B$200,2,FALSE))</f>
        <v/>
      </c>
      <c r="BJ477" s="3" t="str" cm="1">
        <f t="array" aca="1" ref="BJ477" ca="1">IF(NOT(ISNUMBER(INDEX($A:$A,LOOKUP(2,1/($A$1:INDIRECT("$A$"&amp;ROW($A477))&lt;&gt;""),ROW($A$1:INDIRECT("$A$"&amp;ROW($A477)))),1))),"",
VLOOKUP($BD477,GameFreakSQRT!$A$1:$B$200,2,FALSE))</f>
        <v/>
      </c>
      <c r="BK477" s="3" t="str" cm="1">
        <f t="array" aca="1" ref="BK477" ca="1">IF(NOT(ISNUMBER(INDEX($A:$A,LOOKUP(2,1/($A$1:INDIRECT("$A$"&amp;ROW($A477))&lt;&gt;""),ROW($A$1:INDIRECT("$A$"&amp;ROW($A477)))),1))),"",
_xlfn.FLOOR.MATH((($BI477*$BE477)*$BH477)/($BJ477*$BF477))+1)</f>
        <v/>
      </c>
      <c r="BL477" s="3" t="str" cm="1">
        <f t="array" aca="1" ref="BL477" ca="1">IF(NOT(ISNUMBER(INDEX($A:$A,LOOKUP(2,1/($A$1:INDIRECT("$A$"&amp;ROW($A477))&lt;&gt;""),ROW($A$1:INDIRECT("$A$"&amp;ROW($A477)))),1))),"",
_xlfn.FLOOR.MATH($BK477*IF(NOT(INDIRECT("$Z$"&amp;LOOKUP(2, 1 / ($AY$1:INDIRECT("$AY$"&amp;ROW($AY477)-1) &lt;&gt; ""),ROW($AY$1:INDIRECT("$AY$"&amp;ROW($AY477)-1))))=""),1.5,1)))</f>
        <v/>
      </c>
      <c r="BM477" s="3" t="str" cm="1">
        <f t="array" aca="1" ref="BM477" ca="1">IF(NOT(ISNUMBER(INDEX($A:$A, LOOKUP(2, 1 / ($A$1:INDIRECT("$A$"&amp;ROW($A477)) &lt;&gt; ""),ROW($A$1:INDIRECT("$A$"&amp;ROW($A477)))), 1))), "",
INDIRECT("$Y$"&amp;LOOKUP(2, 1 / ($AY$1:INDIRECT("$AY$"&amp;ROW($AY477)-1) &lt;&gt; ""),ROW($AY$1:INDIRECT("$AY$"&amp;ROW($AY477)-1)))))</f>
        <v/>
      </c>
      <c r="BN477" s="3" t="str">
        <f t="shared" ca="1" si="38"/>
        <v/>
      </c>
    </row>
    <row r="478" spans="1:66" x14ac:dyDescent="0.45">
      <c r="A478" s="71"/>
      <c r="B478" s="71"/>
      <c r="C478" s="71"/>
      <c r="D478" s="71"/>
      <c r="E478" s="71"/>
      <c r="F478" s="57">
        <v>2</v>
      </c>
      <c r="G478" s="58" t="s">
        <v>780</v>
      </c>
      <c r="H478" s="58" t="s">
        <v>50</v>
      </c>
      <c r="I478" s="58">
        <v>46</v>
      </c>
      <c r="J478" s="58" t="s">
        <v>92</v>
      </c>
      <c r="K478" s="58" t="s">
        <v>587</v>
      </c>
      <c r="L478" s="58" t="s">
        <v>53</v>
      </c>
      <c r="M478" s="58" t="s">
        <v>781</v>
      </c>
      <c r="N478" s="58" t="s">
        <v>177</v>
      </c>
      <c r="O478" s="58" t="s">
        <v>782</v>
      </c>
      <c r="P478" s="58" t="s">
        <v>530</v>
      </c>
      <c r="Q478" s="58">
        <v>18</v>
      </c>
      <c r="R478" s="58">
        <f>_xlfn.FLOOR.MATH((((2*VLOOKUP(G478, 'EV and Base'!$A$1:$N$671, 9, FALSE))+$Q478)*$I478)/100)+$I478+10</f>
        <v>142</v>
      </c>
      <c r="S478" s="58">
        <f>_xlfn.FLOOR.MATH((_xlfn.FLOOR.MATH((((2*VLOOKUP($G478, 'EV and Base'!$A$1:$N$671, 10, FALSE))+$Q478)*$I478)/100)+5)*
IF(OR($J478="Lonely", $J478="Brave", $J478="Adamant", $J478="Naughty"), 1.1,
IF(OR($J478="Bold", $J478="Timid", $J478="Modest", $J478="Calm"), 0.9, 1)))</f>
        <v>107</v>
      </c>
      <c r="T478" s="58">
        <f>_xlfn.FLOOR.MATH((_xlfn.FLOOR.MATH((((2*VLOOKUP($G478, 'EV and Base'!$A$1:$N$671, 11, FALSE))+$Q478)*$I478)/100)+5)*
IF(OR($J478="Bold", $J478="Relaxed", $J478="Impish", $J478="Lax"), 1.1,
IF(OR($J478="Lonely", $J478="Hasty", $J478="Mild", $J478="Gentle"), 0.9, 1)))</f>
        <v>86</v>
      </c>
      <c r="U478" s="58">
        <f>_xlfn.FLOOR.MATH((_xlfn.FLOOR.MATH((((2*VLOOKUP($G478, 'EV and Base'!$A$1:$N$671, 12, FALSE))+$Q478)*$I478)/100)+5)*
IF(OR($J478="Modest", $J478="Mild", $J478="Quiet", $J478="Rash"), 1.1,
IF(OR($J478="Adamant", $J478="Impish", $J478="Jolly", $J478="Careful"), 0.9, 1)))</f>
        <v>119</v>
      </c>
      <c r="V478" s="58">
        <f>_xlfn.FLOOR.MATH((_xlfn.FLOOR.MATH((((2*VLOOKUP($G478, 'EV and Base'!$A$1:$N$671, 13, FALSE))+$Q478)*$I478)/100)+5)*
IF(OR($J478="Calm", $J478="Gentle", $J478="Sassy", $J478="Careful"), 1.1,
IF(OR($J478="Naughty", $J478="Lax", $J478="Naive", $J478="Rash"), 0.9, 1)))</f>
        <v>86</v>
      </c>
      <c r="W478" s="60">
        <f>_xlfn.FLOOR.MATH((_xlfn.FLOOR.MATH((((2*VLOOKUP($G478, 'EV and Base'!$A$1:$N$671, 14, FALSE))+$Q478)*$I478)/100)+5)*
IF(OR($J478="Timid", $J478="Hasty", $J478="Jolly", $J478="Naive"), 1.1,
IF(OR($J478="Brave", $J478="Relaxed", $J478="Quiet", $J478="Sassy"), 0.9, 1)))</f>
        <v>59</v>
      </c>
      <c r="X478" s="71"/>
      <c r="Z478" s="1">
        <v>1</v>
      </c>
      <c r="AA478" s="23" t="str" cm="1">
        <f t="array" aca="1" ref="AA478" ca="1">IF(NOT(ISNUMBER(INDEX($A:$A,LOOKUP(2,1/($A$1:INDIRECT("$A$"&amp;ROW($A478))&lt;&gt;""),ROW($A$1:INDIRECT("$A$"&amp;ROW($A478)))),1))),"",
IF(NOT(ISNUMBER($A478)),$AA477,
IF($AB478&lt;16,"Lillipup",
IF($AB478&lt;32,"Herdier",
"Stoutland"))))</f>
        <v/>
      </c>
      <c r="AB478" s="25" t="str" cm="1">
        <f t="array" aca="1" ref="AB478" ca="1">IF(NOT(ISNUMBER(INDEX($A:$A, LOOKUP(2, 1 / ($A$1:INDIRECT("$A$"&amp;ROW($A478)) &lt;&gt; ""),ROW($A$1:INDIRECT("$A$"&amp;ROW($A478)))), 1))), "",
VLOOKUP($AY478,'Medium-Slow'!$A$1:$B$101,2,TRUE))</f>
        <v/>
      </c>
      <c r="AC478" s="23" t="str" cm="1">
        <f t="array" aca="1" ref="AC478" ca="1">IF(NOT(ISNUMBER(INDEX($A:$A, LOOKUP(2, 1 / ($A$1:INDIRECT("$A$"&amp;ROW($A478)) &lt;&gt; ""),ROW($A$1:INDIRECT("$A$"&amp;ROW($A478)))), 1))), "",
INDEX($AC:$AC, LOOKUP(2, 1 / ($AC$1:INDIRECT("$AC$"&amp;ROW($AC478)-1) &lt;&gt; ""),ROW($AC$1:INDIRECT("$AC$"&amp;ROW($AC478)-1))), 1)+
IF(INDEX($AC:$AC, LOOKUP(2, 1 / ($AC$1:INDIRECT("$AC$"&amp;ROW($AC478)-1) &lt;&gt; ""),ROW($AC$1:INDIRECT("$AC$"&amp;ROW($AC478)-1))), 1)+
INDEX($AD:$AD, LOOKUP(2, 1 / ($AD$1:INDIRECT("$AD$"&amp;ROW($AD478)-1) &lt;&gt; ""),ROW($AD$1:INDIRECT("$AD$"&amp;ROW($AD478)-1))), 1)+
INDEX($AE:$AE, LOOKUP(2, 1 / ($AE$1:INDIRECT("$AE$"&amp;ROW($AE478)-1) &lt;&gt; ""),ROW($AE$1:INDIRECT("$AE$"&amp;ROW($AD478)-1))), 1)+
INDEX($AE:$AF, LOOKUP(2, 1 / ($AF$1:INDIRECT("$AF$"&amp;ROW($AF478)-1) &lt;&gt; ""),ROW($AF$1:INDIRECT("$AF$"&amp;ROW($AD478)-1))), 1)+
INDEX($AG:$AG, LOOKUP(2, 1 / ($AG$1:INDIRECT("$AG$"&amp;ROW($AG478)-1) &lt;&gt; ""),ROW($AG$1:INDIRECT("$AG$"&amp;ROW($AD478)-1))), 1)+
INDEX($AH:$AH, LOOKUP(2, 1 / ($AH$1:INDIRECT("$AH$"&amp;ROW($AH478)-1) &lt;&gt; ""),ROW($AH$1:INDIRECT("$AH$"&amp;ROW($AD478)-1))), 1)&gt;=510,0,
IF(INDEX($AC:$AC, LOOKUP(2, 1 / ($AC$1:INDIRECT("$AC$"&amp;ROW($AC478)-1) &lt;&gt; ""),ROW($AC$1:INDIRECT("$AC$"&amp;ROW($AC478)-1))), 1)&gt;=255,0,
VLOOKUP(INDIRECT("$G$"&amp;LOOKUP(2, 1 / ($AC$1:INDIRECT("$AC$"&amp;ROW($AC478)-1) &lt;&gt; ""),ROW($AC$1:INDIRECT("$AC$"&amp;ROW($AC478)-1)))), 'EV and Base'!$A$1:$N$671, 3, FALSE))))</f>
        <v/>
      </c>
      <c r="AD478" s="2" t="str" cm="1">
        <f t="array" aca="1" ref="AD478" ca="1">IF(NOT(ISNUMBER(INDEX($A:$A, LOOKUP(2, 1 / ($A$1:INDIRECT("$A$"&amp;ROW($A478)) &lt;&gt; ""),ROW($A$1:INDIRECT("$A$"&amp;ROW($A478)))), 1))), "",
INDEX($AD:$AD, LOOKUP(2, 1 / ($AD$1:INDIRECT("$AD$"&amp;ROW($AD478)-1) &lt;&gt; ""),ROW($AD$1:INDIRECT("$AD$"&amp;ROW($AD478)-1))), 1)+
IF(INDEX($AC:$AC, LOOKUP(2, 1 / ($AC$1:INDIRECT("$AC$"&amp;ROW($AC478)-1) &lt;&gt; ""),ROW($AC$1:INDIRECT("$AC$"&amp;ROW($AC478)-1))), 1)+
INDEX($AD:$AD, LOOKUP(2, 1 / ($AD$1:INDIRECT("$AD$"&amp;ROW($AD478)-1) &lt;&gt; ""),ROW($AD$1:INDIRECT("$AD$"&amp;ROW($AD478)-1))), 1)+
INDEX($AE:$AE, LOOKUP(2, 1 / ($AE$1:INDIRECT("$AE$"&amp;ROW($AE478)-1) &lt;&gt; ""),ROW($AE$1:INDIRECT("$AE$"&amp;ROW($AD478)-1))), 1)+
INDEX($AE:$AF, LOOKUP(2, 1 / ($AF$1:INDIRECT("$AF$"&amp;ROW($AF478)-1) &lt;&gt; ""),ROW($AF$1:INDIRECT("$AF$"&amp;ROW($AD478)-1))), 1)+
INDEX($AG:$AG, LOOKUP(2, 1 / ($AG$1:INDIRECT("$AG$"&amp;ROW($AG478)-1) &lt;&gt; ""),ROW($AG$1:INDIRECT("$AG$"&amp;ROW($AD478)-1))), 1)+
INDEX($AH:$AH, LOOKUP(2, 1 / ($AH$1:INDIRECT("$AH$"&amp;ROW($AH478)-1) &lt;&gt; ""),ROW($AH$1:INDIRECT("$AH$"&amp;ROW($AD478)-1))), 1)&gt;=510,0,
IF(INDEX($AD:$AD, LOOKUP(2, 1 / ($AD$1:INDIRECT("$AD$"&amp;ROW($AD478)-1) &lt;&gt; ""),ROW($AD$1:INDIRECT("$AD$"&amp;ROW($AD478)-1))), 1)&gt;=255,0,
VLOOKUP(INDIRECT("$G$"&amp;LOOKUP(2, 1 / ($AD$1:INDIRECT("$AD$"&amp;ROW($AD478)-1) &lt;&gt; ""),ROW($AD$1:INDIRECT("$AD$"&amp;ROW($AD478)-1)))), 'EV and Base'!$A$1:$N$671, 4, FALSE))))</f>
        <v/>
      </c>
      <c r="AE478" s="2" t="str" cm="1">
        <f t="array" aca="1" ref="AE478" ca="1">IF(NOT(ISNUMBER(INDEX($A:$A,LOOKUP(2,1/($A$1:INDIRECT("$A$"&amp;ROW($A478))&lt;&gt;""),ROW($A$1:INDIRECT("$A$"&amp;ROW($A478)))),1))),"",
INDEX($AE:$AE,LOOKUP(2,1/($AE$1:INDIRECT("$AE$"&amp;ROW($AE478)-1)&lt;&gt;""),ROW($AE$1:INDIRECT("$AE$"&amp;ROW($AE478)-1))),1)+
IF(INDEX($AC:$AC,LOOKUP(2,1/($AC$1:INDIRECT("$AC$"&amp;ROW($AC478)-1)&lt;&gt;""),ROW($AC$1:INDIRECT("$AC$"&amp;ROW($AC478)-1))),1)+
INDEX($AD:$AD,LOOKUP(2,1/($AD$1:INDIRECT("$AD$"&amp;ROW($AD478)-1)&lt;&gt;""),ROW($AD$1:INDIRECT("$AD$"&amp;ROW($AD478)-1))),1)+
INDEX($AE:$AE,LOOKUP(2,1/($AE$1:INDIRECT("$AE$"&amp;ROW($AE478)-1)&lt;&gt;""),ROW($AE$1:INDIRECT("$AE$"&amp;ROW($AD478)-1))),1)+
INDEX($AE:$AF,LOOKUP(2,1/($AF$1:INDIRECT("$AF$"&amp;ROW($AF478)-1)&lt;&gt;""),ROW($AF$1:INDIRECT("$AF$"&amp;ROW($AD478)-1))),1)+
INDEX($AG:$AG,LOOKUP(2,1/($AG$1:INDIRECT("$AG$"&amp;ROW($AG478)-1)&lt;&gt;""),ROW($AG$1:INDIRECT("$AG$"&amp;ROW($AD478)-1))),1)+
INDEX($AH:$AH,LOOKUP(2,1/($AH$1:INDIRECT("$AH$"&amp;ROW($AH478)-1)&lt;&gt;""),ROW($AH$1:INDIRECT("$AH$"&amp;ROW($AD478)-1))),1)&gt;=510,0,
IF(INDEX($AE:$AE,LOOKUP(2,1/($AE$1:INDIRECT("$AE$"&amp;ROW($AE478)-1)&lt;&gt;""),ROW($AE$1:INDIRECT("$AE$"&amp;ROW($AE478)-1))),1)&gt;=255,0,
VLOOKUP(INDIRECT("$G$"&amp;LOOKUP(2,1/($AE$1:INDIRECT("$AE$"&amp;ROW($AE478)-1)&lt;&gt;""),ROW($AE$1:INDIRECT("$AE$"&amp;ROW($AE478)-1)))),'EV and Base'!$A$1:$N$671,5,FALSE))))</f>
        <v/>
      </c>
      <c r="AF478" s="2" t="str" cm="1">
        <f t="array" aca="1" ref="AF478" ca="1">IF(NOT(ISNUMBER(INDEX($A:$A, LOOKUP(2, 1 / ($A$1:INDIRECT("$A$"&amp;ROW($A478)) &lt;&gt; ""),ROW($A$1:INDIRECT("$A$"&amp;ROW($A478)))), 1))), "",
INDEX($AF:$AF, LOOKUP(2, 1 / ($AF$1:INDIRECT("$AF$"&amp;ROW($AF478)-1) &lt;&gt; ""),ROW($AF$1:INDIRECT("$AF$"&amp;ROW($AF478)-1))), 1)+
IF(INDEX($AC:$AC, LOOKUP(2, 1 / ($AC$1:INDIRECT("$AC$"&amp;ROW($AC478)-1) &lt;&gt; ""),ROW($AC$1:INDIRECT("$AC$"&amp;ROW($AC478)-1))), 1)+
INDEX($AD:$AD, LOOKUP(2, 1 / ($AD$1:INDIRECT("$AD$"&amp;ROW($AD478)-1) &lt;&gt; ""),ROW($AD$1:INDIRECT("$AD$"&amp;ROW($AD478)-1))), 1)+
INDEX($AE:$AE, LOOKUP(2, 1 / ($AE$1:INDIRECT("$AE$"&amp;ROW($AE478)-1) &lt;&gt; ""),ROW($AE$1:INDIRECT("$AE$"&amp;ROW($AD478)-1))), 1)+
INDEX($AE:$AF, LOOKUP(2, 1 / ($AF$1:INDIRECT("$AF$"&amp;ROW($AF478)-1) &lt;&gt; ""),ROW($AF$1:INDIRECT("$AF$"&amp;ROW($AD478)-1))), 1)+
INDEX($AG:$AG, LOOKUP(2, 1 / ($AG$1:INDIRECT("$AG$"&amp;ROW($AG478)-1) &lt;&gt; ""),ROW($AG$1:INDIRECT("$AG$"&amp;ROW($AD478)-1))), 1)+
INDEX($AH:$AH, LOOKUP(2, 1 / ($AH$1:INDIRECT("$AH$"&amp;ROW($AH478)-1) &lt;&gt; ""),ROW($AH$1:INDIRECT("$AH$"&amp;ROW($AD478)-1))), 1)&gt;=510,0,
IF(INDEX($AF:$AF, LOOKUP(2, 1 / ($AF$1:INDIRECT("$AF$"&amp;ROW($AF478)-1) &lt;&gt; ""),ROW($AF$1:INDIRECT("$AF$"&amp;ROW($AF478)-1))), 1)&gt;=255,0,
VLOOKUP(INDIRECT("$G$"&amp;LOOKUP(2, 1 / ($AF$1:INDIRECT("$AF$"&amp;ROW($AF478)-1) &lt;&gt; ""),ROW($AF$1:INDIRECT("$AF$"&amp;ROW($AF478)-1)))), 'EV and Base'!$A$1:$N$671, 6, FALSE))))</f>
        <v/>
      </c>
      <c r="AG478" s="2" t="str" cm="1">
        <f t="array" aca="1" ref="AG478" ca="1">IF(NOT(ISNUMBER(INDEX($A:$A, LOOKUP(2, 1 / ($A$1:INDIRECT("$A$"&amp;ROW($A478)) &lt;&gt; ""),ROW($A$1:INDIRECT("$A$"&amp;ROW($A478)))), 1))), "",
INDEX($AG:$AG, LOOKUP(2, 1 / ($AG$1:INDIRECT("$AG$"&amp;ROW($AG478)-1) &lt;&gt; ""),ROW($AG$1:INDIRECT("$AG$"&amp;ROW($AG478)-1))), 1)+
IF(INDEX($AC:$AC, LOOKUP(2, 1 / ($AC$1:INDIRECT("$AC$"&amp;ROW($AC478)-1) &lt;&gt; ""),ROW($AC$1:INDIRECT("$AC$"&amp;ROW($AC478)-1))), 1)+
INDEX($AD:$AD, LOOKUP(2, 1 / ($AD$1:INDIRECT("$AD$"&amp;ROW($AD478)-1) &lt;&gt; ""),ROW($AD$1:INDIRECT("$AD$"&amp;ROW($AD478)-1))), 1)+
INDEX($AE:$AE, LOOKUP(2, 1 / ($AE$1:INDIRECT("$AE$"&amp;ROW($AE478)-1) &lt;&gt; ""),ROW($AE$1:INDIRECT("$AE$"&amp;ROW($AD478)-1))), 1)+
INDEX($AE:$AF, LOOKUP(2, 1 / ($AF$1:INDIRECT("$AF$"&amp;ROW($AF478)-1) &lt;&gt; ""),ROW($AF$1:INDIRECT("$AF$"&amp;ROW($AD478)-1))), 1)+
INDEX($AG:$AG, LOOKUP(2, 1 / ($AG$1:INDIRECT("$AG$"&amp;ROW($AG478)-1) &lt;&gt; ""),ROW($AG$1:INDIRECT("$AG$"&amp;ROW($AD478)-1))), 1)+
INDEX($AH:$AH, LOOKUP(2, 1 / ($AH$1:INDIRECT("$AH$"&amp;ROW($AH478)-1) &lt;&gt; ""),ROW($AH$1:INDIRECT("$AH$"&amp;ROW($AD478)-1))), 1)&gt;=510,0,
IF(INDEX($AG:$AG, LOOKUP(2, 1 / ($AG$1:INDIRECT("$AG$"&amp;ROW($AG478)-1) &lt;&gt; ""),ROW($AG$1:INDIRECT("$AG$"&amp;ROW($AG478)-1))), 1)&gt;=255,0,
VLOOKUP(INDIRECT("$G$"&amp;LOOKUP(2, 1 / ($AG$1:INDIRECT("$AG$"&amp;ROW($AG478)-1) &lt;&gt; ""),ROW($AG$1:INDIRECT("$AG$"&amp;ROW($AG478)-1)))), 'EV and Base'!$A$1:$N$671, 7, FALSE))))</f>
        <v/>
      </c>
      <c r="AH478" s="24" t="str" cm="1">
        <f t="array" aca="1" ref="AH478" ca="1">IF(NOT(ISNUMBER(INDEX($A:$A,LOOKUP(2,1/($A$1:INDIRECT("$A$"&amp;ROW($A478))&lt;&gt;""),ROW($A$1:INDIRECT("$A$"&amp;ROW($A478)))),1))),"",
INDEX($AH:$AH,LOOKUP(2,1/($AH$1:INDIRECT("$AH$"&amp;ROW($AH478)-1)&lt;&gt;""),ROW($AH$1:INDIRECT("$AH$"&amp;ROW($AH478)-1))),1)+
IF(INDEX($AC:$AC,LOOKUP(2,1/($AC$1:INDIRECT("$AC$"&amp;ROW($AC478)-1)&lt;&gt;""),ROW($AC$1:INDIRECT("$AC$"&amp;ROW($AC478)-1))),1)+
INDEX($AD:$AD,LOOKUP(2,1/($AD$1:INDIRECT("$AD$"&amp;ROW($AD478)-1)&lt;&gt;""),ROW($AD$1:INDIRECT("$AD$"&amp;ROW($AD478)-1))),1)+
INDEX($AE:$AE,LOOKUP(2,1/($AE$1:INDIRECT("$AE$"&amp;ROW($AE478)-1)&lt;&gt;""),ROW($AE$1:INDIRECT("$AE$"&amp;ROW($AD478)-1))),1)+
INDEX($AE:$AF,LOOKUP(2,1/($AF$1:INDIRECT("$AF$"&amp;ROW($AF478)-1)&lt;&gt;""),ROW($AF$1:INDIRECT("$AF$"&amp;ROW($AD478)-1))),1)+
INDEX($AG:$AG,LOOKUP(2,1/($AG$1:INDIRECT("$AG$"&amp;ROW($AG478)-1)&lt;&gt;""),ROW($AG$1:INDIRECT("$AG$"&amp;ROW($AD478)-1))),1)+
INDEX($AH:$AH,LOOKUP(2,1/($AH$1:INDIRECT("$AH$"&amp;ROW($AH478)-1)&lt;&gt;""),ROW($AH$1:INDIRECT("$AH$"&amp;ROW($AD478)-1))),1)&gt;=510,0,
IF(INDEX($AH:$AH,LOOKUP(2,1/($AH$1:INDIRECT("$AH$"&amp;ROW($AH478)-1)&lt;&gt;""),ROW($AH$1:INDIRECT("$AH$"&amp;ROW($AH478)-1))),1)&gt;=255,0,
VLOOKUP(INDIRECT("$G$"&amp;LOOKUP(2,1/($AH$1:INDIRECT("$AH$"&amp;ROW($AH478)-1)&lt;&gt;""),ROW($AH$1:INDIRECT("$AH$"&amp;ROW($AH478)-1)))),'EV and Base'!$A$1:$N$671,8,FALSE))))</f>
        <v/>
      </c>
      <c r="AI478" s="29" t="str" cm="1">
        <f t="array" aca="1" ref="AI478" ca="1">IF(NOT(ISNUMBER(INDEX($A:$A,LOOKUP(2,1/($A$1:INDIRECT("$A$"&amp;ROW($A478))&lt;&gt;""),ROW($A$1:INDIRECT("$A$"&amp;ROW($A478)))),1))),"",
ROUNDDOWN((((2*VLOOKUP($AA478,'EV and Base'!$A$1:$N$671,9,FALSE))+31+ROUNDDOWN($AC478/4,0))*$AB478)/100,0)+$AB478+10)</f>
        <v/>
      </c>
      <c r="AJ478" s="21" t="str" cm="1">
        <f t="array" aca="1" ref="AJ478" ca="1">IF(NOT(ISNUMBER(INDEX($A:$A, LOOKUP(2, 1 / ($A$1:INDIRECT("$A$"&amp;ROW($A478)) &lt;&gt; ""),ROW($A$1:INDIRECT("$A$"&amp;ROW($A478)))), 1))), "",
ROUNDDOWN((ROUNDDOWN((((2*VLOOKUP($AA478, 'EV and Base'!$A$1:$N$671, 10, FALSE))+31+ROUNDDOWN($AD478/4, 0))*$AB478)/100, 0)+5)*1.1, 0))</f>
        <v/>
      </c>
      <c r="AK478" s="21" t="str" cm="1">
        <f t="array" aca="1" ref="AK478" ca="1">IF(NOT(ISNUMBER(INDEX($A:$A, LOOKUP(2, 1 / ($A$1:INDIRECT("$A$"&amp;ROW($A478)) &lt;&gt; ""),ROW($A$1:INDIRECT("$A$"&amp;ROW($A478)))), 1))), "",
ROUNDDOWN((ROUNDDOWN((((2*VLOOKUP($AA478, 'EV and Base'!$A$1:$N$671, 11, FALSE))+30+ROUNDDOWN($AE478/4, 0))*$AB478)/100, 0)+5), 0)
&amp;"-"&amp;
ROUNDDOWN((ROUNDDOWN((((2*VLOOKUP($AA478, 'EV and Base'!$A$1:$N$671, 11, FALSE))+31+ROUNDDOWN($AE478/4, 0))*$AB478)/100, 0)+5), 0))</f>
        <v/>
      </c>
      <c r="AL478" s="21" t="str" cm="1">
        <f t="array" aca="1" ref="AL478" ca="1">IF(NOT(ISNUMBER(INDEX($A:$A, LOOKUP(2, 1 / ($A$1:INDIRECT("$A$"&amp;ROW($A478)) &lt;&gt; ""),ROW($A$1:INDIRECT("$A$"&amp;ROW($A478)))), 1))), "",
ROUNDDOWN((ROUNDDOWN((((2*VLOOKUP($AA478, 'EV and Base'!$A$1:$N$671, 12, FALSE))+0+ROUNDDOWN($AF478/4, 0))*$AB478)/100, 0)+5)*0.9, 0)
&amp;"-"&amp;
ROUNDDOWN((ROUNDDOWN((((2*VLOOKUP($AA478, 'EV and Base'!$A$1:$N$671, 12, FALSE))+31+ROUNDDOWN($AF478/4, 0))*$AB478)/100, 0)+5)*0.9, 0))</f>
        <v/>
      </c>
      <c r="AM478" s="21" t="str" cm="1">
        <f t="array" aca="1" ref="AM478" ca="1">IF(NOT(ISNUMBER(INDEX($A:$A, LOOKUP(2, 1 / ($A$1:INDIRECT("$A$"&amp;ROW($A478)) &lt;&gt; ""),ROW($A$1:INDIRECT("$A$"&amp;ROW($A478)))), 1))), "",
ROUNDDOWN((ROUNDDOWN((((2*VLOOKUP($AA478, 'EV and Base'!$A$1:$N$671, 13, FALSE))+30+ROUNDDOWN($AG478/4, 0))*$AB478)/100, 0)+5), 0)
&amp;"-"&amp;
ROUNDDOWN((ROUNDDOWN((((2*VLOOKUP($AA478, 'EV and Base'!$A$1:$N$671, 13, FALSE))+31+ROUNDDOWN($AG478/4, 0))*$AB478)/100, 0)+5), 0))</f>
        <v/>
      </c>
      <c r="AN478" s="25" t="str" cm="1">
        <f t="array" aca="1" ref="AN478" ca="1">IF(NOT(ISNUMBER(INDEX($A:$A, LOOKUP(2, 1 / ($A$1:INDIRECT("$A$"&amp;ROW($A478)) &lt;&gt; ""),ROW($A$1:INDIRECT("$A$"&amp;ROW($A478)))), 1))), "",
ROUNDDOWN((ROUNDDOWN((((2*VLOOKUP($AA478, 'EV and Base'!$A$1:$N$671, 14, FALSE))+31+ROUNDDOWN($AH478/4, 0))*$AB478)/100, 0)+5), 0))</f>
        <v/>
      </c>
      <c r="AO478" s="23" t="str" cm="1">
        <f t="array" aca="1" ref="AO478" ca="1">IF(NOT(ISNUMBER(INDEX($A:$A, LOOKUP(2, 1 / ($A$1:INDIRECT("$A$"&amp;ROW($A478)) &lt;&gt; ""),ROW($A$1:INDIRECT("$A$"&amp;ROW($A478)))), 1))), "",
ROUNDDOWN((((2*VLOOKUP($AA478, 'EV and Base'!$A$1:$N$671, 9, FALSE))+31+ROUNDDOWN($AC478/4, 0))*$AB478)/100, 0)+$AB478+10)</f>
        <v/>
      </c>
      <c r="AP478" s="2" t="str" cm="1">
        <f t="array" aca="1" ref="AP478" ca="1">IF(NOT(ISNUMBER(INDEX($A:$A, LOOKUP(2, 1 / ($A$1:INDIRECT("$A$"&amp;ROW($A478)) &lt;&gt; ""),ROW($A$1:INDIRECT("$A$"&amp;ROW($A478)))), 1))), "",
ROUNDDOWN((ROUNDDOWN((((2*VLOOKUP($AA478, 'EV and Base'!$A$1:$N$671, 10, FALSE))+31+ROUNDDOWN($AD478/4, 0))*$AB478)/100, 0)+5)*1.1, 0))</f>
        <v/>
      </c>
      <c r="AQ478" s="2" t="str" cm="1">
        <f t="array" aca="1" ref="AQ478" ca="1">IF(NOT(ISNUMBER(INDEX($A:$A, LOOKUP(2, 1 / ($A$1:INDIRECT("$A$"&amp;ROW($A478)) &lt;&gt; ""),ROW($A$1:INDIRECT("$A$"&amp;ROW($A478)))), 1))), "",
ROUNDDOWN((ROUNDDOWN((((2*VLOOKUP($AA478, 'EV and Base'!$A$1:$N$671, 11, FALSE))+$AV$2+ROUNDDOWN($AE478/4, 0))*$AB478)/100, 0)+5), 0))</f>
        <v/>
      </c>
      <c r="AR478" s="22" t="str" cm="1">
        <f t="array" aca="1" ref="AR478" ca="1">IF(NOT(ISNUMBER(INDEX($A:$A, LOOKUP(2, 1 / ($A$1:INDIRECT("$A$"&amp;ROW($A478)) &lt;&gt; ""),ROW($A$1:INDIRECT("$A$"&amp;ROW($A478)))), 1))), "",
ROUNDDOWN((ROUNDDOWN((((2*VLOOKUP($AA478, 'EV and Base'!$A$1:$N$671, 12, FALSE))+$AW$2+ROUNDDOWN($AF478/4, 0))*$AB478)/100, 0)+5)*0.9, 0))</f>
        <v/>
      </c>
      <c r="AS478" s="2" t="str" cm="1">
        <f t="array" aca="1" ref="AS478" ca="1">IF(NOT(ISNUMBER(INDEX($A:$A, LOOKUP(2, 1 / ($A$1:INDIRECT("$A$"&amp;ROW($A478)) &lt;&gt; ""),ROW($A$1:INDIRECT("$A$"&amp;ROW($A478)))), 1))), "",
ROUNDDOWN((ROUNDDOWN((((2*VLOOKUP($AA478, 'EV and Base'!$A$1:$N$671, 13, FALSE))+$AX$2+ROUNDDOWN($AG478/4, 0))*$AB478)/100, 0)+5), 0))</f>
        <v/>
      </c>
      <c r="AT478" s="24" t="str" cm="1">
        <f t="array" aca="1" ref="AT478" ca="1">IF(NOT(ISNUMBER(INDEX($A:$A, LOOKUP(2, 1 / ($A$1:INDIRECT("$A$"&amp;ROW($A478)) &lt;&gt; ""),ROW($A$1:INDIRECT("$A$"&amp;ROW($A478)))), 1))), "",
ROUNDDOWN((ROUNDDOWN((((2*VLOOKUP($AA478, 'EV and Base'!$A$1:$N$671, 14, FALSE))+31+ROUNDDOWN($AH478/4, 0))*$AB478)/100, 0)+5), 0))</f>
        <v/>
      </c>
      <c r="AU478" s="28">
        <v>255</v>
      </c>
      <c r="AY478" t="str" cm="1">
        <f t="array" aca="1" ref="AY478" ca="1">IF(NOT(ISNUMBER(INDEX($A:$A,LOOKUP(2,1/($A$1:INDIRECT("$A$"&amp;ROW($A478))&lt;&gt;""),ROW($A$1:INDIRECT("$A$"&amp;ROW($A478)))),1))),"",
INDEX($AY:$AY,LOOKUP(2,1/($AY$1:INDIRECT("$AY$"&amp;ROW($AY478)-1)&lt;&gt;""),ROW($AY$1:INDIRECT("$AY$"&amp;ROW($AY478)-1))),1)+$BL478)</f>
        <v/>
      </c>
      <c r="AZ478" s="3" t="str" cm="1">
        <f t="array" aca="1" ref="AZ478" ca="1">IF(NOT(ISNUMBER(INDEX($A:$A, LOOKUP(2, 1 / ($A$1:INDIRECT("$A$"&amp;ROW($A478)) &lt;&gt; ""),ROW($A$1:INDIRECT("$A$"&amp;ROW($A478)))), 1))), "",
VLOOKUP(INDIRECT("$G$"&amp;LOOKUP(2, 1 / ($AY$1:INDIRECT("$AY$"&amp;ROW($AY478)-1) &lt;&gt; ""),ROW($AY$1:INDIRECT("$AY$"&amp;ROW($AY478)-1)))),'EV and Base'!A401:N1071,2,FALSE))</f>
        <v/>
      </c>
      <c r="BA478" s="3" t="str" cm="1">
        <f t="array" aca="1" ref="BA478" ca="1">IF(NOT(ISNUMBER(INDEX($A:$A, LOOKUP(2, 1 / ($A$1:INDIRECT("$A$"&amp;ROW($A478)) &lt;&gt; ""),ROW($A$1:INDIRECT("$A$"&amp;ROW($A478)))), 1))), "",
INDIRECT("$I$"&amp;LOOKUP(2, 1 / ($AY$1:INDIRECT("$AY$"&amp;ROW($AY478)-1) &lt;&gt; ""),ROW($AY$1:INDIRECT("$AY$"&amp;ROW($AY478)-1)))))</f>
        <v/>
      </c>
      <c r="BB478" s="1" t="str" cm="1">
        <f t="array" aca="1" ref="BB478" ca="1">IF(NOT(ISNUMBER(INDEX($A:$A, LOOKUP(2, 1 / ($A$1:INDIRECT("$A$"&amp;ROW($A478)) &lt;&gt; ""),ROW($A$1:INDIRECT("$A$"&amp;ROW($A478)))), 1))), "",
INDIRECT("$AB$"&amp;LOOKUP(2, 1 / ($AY$1:INDIRECT("$AY$"&amp;ROW($AY478)-1) &lt;&gt; ""),ROW($AY$1:INDIRECT("$AY$"&amp;ROW($AY478)-1)))))</f>
        <v/>
      </c>
      <c r="BC478" s="3" t="str" cm="1">
        <f t="array" aca="1" ref="BC478" ca="1">IF(NOT(ISNUMBER(INDEX($A:$A,LOOKUP(2,1/($A$1:INDIRECT("$A$"&amp;ROW($A478))&lt;&gt;""),ROW($A$1:INDIRECT("$A$"&amp;ROW($A478)))),1))),"",
$BA478+$BA478+10)</f>
        <v/>
      </c>
      <c r="BD478" s="3" t="str" cm="1">
        <f t="array" aca="1" ref="BD478" ca="1">IF(NOT(ISNUMBER(INDEX($A:$A,LOOKUP(2,1/($A$1:INDIRECT("$A$"&amp;ROW($A478))&lt;&gt;""),ROW($A$1:INDIRECT("$A$"&amp;ROW($A478)))),1))),"",
$BA478+$BB478+10)</f>
        <v/>
      </c>
      <c r="BE478" s="3" t="str" cm="1">
        <f t="array" aca="1" ref="BE478" ca="1">IF(NOT(ISNUMBER(INDEX($A:$A,LOOKUP(2,1/($A$1:INDIRECT("$A$"&amp;ROW($A478))&lt;&gt;""),ROW($A$1:INDIRECT("$A$"&amp;ROW($A478)))),1))),"",
$BC478*$BC478)</f>
        <v/>
      </c>
      <c r="BF478" s="3" t="str" cm="1">
        <f t="array" aca="1" ref="BF478" ca="1">IF(NOT(ISNUMBER(INDEX($A:$A,LOOKUP(2,1/($A$1:INDIRECT("$A$"&amp;ROW($A478))&lt;&gt;""),ROW($A$1:INDIRECT("$A$"&amp;ROW($A478)))),1))),"",
$BD478*$BD478)</f>
        <v/>
      </c>
      <c r="BG478" s="3" t="str" cm="1">
        <f t="array" aca="1" ref="BG478" ca="1">IF(NOT(ISNUMBER(INDEX($A:$A,LOOKUP(2,1/($A$1:INDIRECT("$A$"&amp;ROW($A478))&lt;&gt;""),ROW($A$1:INDIRECT("$A$"&amp;ROW($A478)))),1))),"",
_xlfn.FLOOR.MATH(1.5*_xlfn.FLOOR.MATH($AZ478*BA478/5)))</f>
        <v/>
      </c>
      <c r="BH478" s="3" t="str" cm="1">
        <f t="array" aca="1" ref="BH478" ca="1">IF(NOT(ISNUMBER(INDEX($A:$A, LOOKUP(2, 1 / ($A$1:INDIRECT("$A$"&amp;ROW($A478)) &lt;&gt; ""),ROW($A$1:INDIRECT("$A$"&amp;ROW($A478)))), 1))), "",
_xlfn.FLOOR.MATH($BG478/IF(OR(INDIRECT("$C$"&amp;LOOKUP(2, 1 / ($AY$1:INDIRECT("$AY$"&amp;ROW($AY478)-1) &lt;&gt; ""),ROW($AY$1:INDIRECT("$AY$"&amp;ROW($AY478)-1))))="Multi",
INDIRECT("$C$"&amp;LOOKUP(2, 1 / ($AY$1:INDIRECT("$AY$"&amp;ROW($AY478)-1) &lt;&gt; ""),ROW($AY$1:INDIRECT("$AY$"&amp;ROW($AY478)-1))))="Double"),2,1)))</f>
        <v/>
      </c>
      <c r="BI478" s="3" t="str" cm="1">
        <f t="array" aca="1" ref="BI478" ca="1">IF(NOT(ISNUMBER(INDEX($A:$A,LOOKUP(2,1/($A$1:INDIRECT("$A$"&amp;ROW($A478))&lt;&gt;""),ROW($A$1:INDIRECT("$A$"&amp;ROW($A478)))),1))),"",
VLOOKUP($BC478,GameFreakSQRT!$A$1:$B$200,2,FALSE))</f>
        <v/>
      </c>
      <c r="BJ478" s="3" t="str" cm="1">
        <f t="array" aca="1" ref="BJ478" ca="1">IF(NOT(ISNUMBER(INDEX($A:$A,LOOKUP(2,1/($A$1:INDIRECT("$A$"&amp;ROW($A478))&lt;&gt;""),ROW($A$1:INDIRECT("$A$"&amp;ROW($A478)))),1))),"",
VLOOKUP($BD478,GameFreakSQRT!$A$1:$B$200,2,FALSE))</f>
        <v/>
      </c>
      <c r="BK478" s="3" t="str" cm="1">
        <f t="array" aca="1" ref="BK478" ca="1">IF(NOT(ISNUMBER(INDEX($A:$A,LOOKUP(2,1/($A$1:INDIRECT("$A$"&amp;ROW($A478))&lt;&gt;""),ROW($A$1:INDIRECT("$A$"&amp;ROW($A478)))),1))),"",
_xlfn.FLOOR.MATH((($BI478*$BE478)*$BH478)/($BJ478*$BF478))+1)</f>
        <v/>
      </c>
      <c r="BL478" s="3" t="str" cm="1">
        <f t="array" aca="1" ref="BL478" ca="1">IF(NOT(ISNUMBER(INDEX($A:$A,LOOKUP(2,1/($A$1:INDIRECT("$A$"&amp;ROW($A478))&lt;&gt;""),ROW($A$1:INDIRECT("$A$"&amp;ROW($A478)))),1))),"",
_xlfn.FLOOR.MATH($BK478*IF(NOT(INDIRECT("$Z$"&amp;LOOKUP(2, 1 / ($AY$1:INDIRECT("$AY$"&amp;ROW($AY478)-1) &lt;&gt; ""),ROW($AY$1:INDIRECT("$AY$"&amp;ROW($AY478)-1))))=""),1.5,1)))</f>
        <v/>
      </c>
      <c r="BM478" s="3" t="str" cm="1">
        <f t="array" aca="1" ref="BM478" ca="1">IF(NOT(ISNUMBER(INDEX($A:$A, LOOKUP(2, 1 / ($A$1:INDIRECT("$A$"&amp;ROW($A478)) &lt;&gt; ""),ROW($A$1:INDIRECT("$A$"&amp;ROW($A478)))), 1))), "",
INDIRECT("$Y$"&amp;LOOKUP(2, 1 / ($AY$1:INDIRECT("$AY$"&amp;ROW($AY478)-1) &lt;&gt; ""),ROW($AY$1:INDIRECT("$AY$"&amp;ROW($AY478)-1)))))</f>
        <v/>
      </c>
      <c r="BN478" s="3" t="str">
        <f t="shared" ca="1" si="38"/>
        <v/>
      </c>
    </row>
    <row r="479" spans="1:66" x14ac:dyDescent="0.45">
      <c r="A479" s="69">
        <v>101</v>
      </c>
      <c r="B479" s="69" t="s">
        <v>804</v>
      </c>
      <c r="C479" s="66" t="s">
        <v>46</v>
      </c>
      <c r="D479" s="66" t="s">
        <v>1382</v>
      </c>
      <c r="E479" s="66" t="s">
        <v>48</v>
      </c>
      <c r="F479" s="56">
        <v>1</v>
      </c>
      <c r="G479" s="2" t="s">
        <v>602</v>
      </c>
      <c r="H479" s="2" t="s">
        <v>50</v>
      </c>
      <c r="I479" s="2">
        <v>48</v>
      </c>
      <c r="J479" s="2" t="s">
        <v>51</v>
      </c>
      <c r="K479" s="2" t="s">
        <v>167</v>
      </c>
      <c r="L479" s="2" t="s">
        <v>53</v>
      </c>
      <c r="M479" s="2" t="s">
        <v>603</v>
      </c>
      <c r="N479" s="2" t="s">
        <v>425</v>
      </c>
      <c r="O479" s="2" t="s">
        <v>778</v>
      </c>
      <c r="P479" s="2" t="s">
        <v>407</v>
      </c>
      <c r="Q479" s="2">
        <v>24</v>
      </c>
      <c r="R479" s="58">
        <f>_xlfn.FLOOR.MATH((((2*VLOOKUP(G479, 'EV and Base'!$A$1:$N$671, 9, FALSE))+$Q479)*$I479)/100)+$I479+10</f>
        <v>184</v>
      </c>
      <c r="S479" s="58">
        <f>_xlfn.FLOOR.MATH((_xlfn.FLOOR.MATH((((2*VLOOKUP($G479, 'EV and Base'!$A$1:$N$671, 10, FALSE))+$Q479)*$I479)/100)+5)*
IF(OR($J479="Lonely", $J479="Brave", $J479="Adamant", $J479="Naughty"), 1.1,
IF(OR($J479="Bold", $J479="Timid", $J479="Modest", $J479="Calm"), 0.9, 1)))</f>
        <v>112</v>
      </c>
      <c r="T479" s="58">
        <f>_xlfn.FLOOR.MATH((_xlfn.FLOOR.MATH((((2*VLOOKUP($G479, 'EV and Base'!$A$1:$N$671, 11, FALSE))+$Q479)*$I479)/100)+5)*
IF(OR($J479="Bold", $J479="Relaxed", $J479="Impish", $J479="Lax"), 1.1,
IF(OR($J479="Lonely", $J479="Hasty", $J479="Mild", $J479="Gentle"), 0.9, 1)))</f>
        <v>107</v>
      </c>
      <c r="U479" s="58">
        <f>_xlfn.FLOOR.MATH((_xlfn.FLOOR.MATH((((2*VLOOKUP($G479, 'EV and Base'!$A$1:$N$671, 12, FALSE))+$Q479)*$I479)/100)+5)*
IF(OR($J479="Modest", $J479="Mild", $J479="Quiet", $J479="Rash"), 1.1,
IF(OR($J479="Adamant", $J479="Impish", $J479="Jolly", $J479="Careful"), 0.9, 1)))</f>
        <v>45</v>
      </c>
      <c r="V479" s="58">
        <f>_xlfn.FLOOR.MATH((_xlfn.FLOOR.MATH((((2*VLOOKUP($G479, 'EV and Base'!$A$1:$N$671, 13, FALSE))+$Q479)*$I479)/100)+5)*
IF(OR($J479="Calm", $J479="Gentle", $J479="Sassy", $J479="Careful"), 1.1,
IF(OR($J479="Naughty", $J479="Lax", $J479="Naive", $J479="Rash"), 0.9, 1)))</f>
        <v>88</v>
      </c>
      <c r="W479" s="60">
        <f>_xlfn.FLOOR.MATH((_xlfn.FLOOR.MATH((((2*VLOOKUP($G479, 'EV and Base'!$A$1:$N$671, 14, FALSE))+$Q479)*$I479)/100)+5)*
IF(OR($J479="Timid", $J479="Hasty", $J479="Jolly", $J479="Naive"), 1.1,
IF(OR($J479="Brave", $J479="Relaxed", $J479="Quiet", $J479="Sassy"), 0.9, 1)))</f>
        <v>59</v>
      </c>
      <c r="X479" s="77">
        <v>6000</v>
      </c>
      <c r="Z479" s="1">
        <v>1</v>
      </c>
      <c r="AA479" s="23" t="str" cm="1">
        <f t="array" aca="1" ref="AA479" ca="1">IF(NOT(ISNUMBER(INDEX($A:$A,LOOKUP(2,1/($A$1:INDIRECT("$A$"&amp;ROW($A479))&lt;&gt;""),ROW($A$1:INDIRECT("$A$"&amp;ROW($A479)))),1))),"",
IF(NOT(ISNUMBER($A479)),$AA478,
IF($AB479&lt;16,"Lillipup",
IF($AB479&lt;32,"Herdier",
"Stoutland"))))</f>
        <v>Stoutland</v>
      </c>
      <c r="AB479" s="25" cm="1">
        <f t="array" aca="1" ref="AB479" ca="1">IF(NOT(ISNUMBER(INDEX($A:$A, LOOKUP(2, 1 / ($A$1:INDIRECT("$A$"&amp;ROW($A479)) &lt;&gt; ""),ROW($A$1:INDIRECT("$A$"&amp;ROW($A479)))), 1))), "",
VLOOKUP($AY479,'Medium-Slow'!$A$1:$B$101,2,TRUE))</f>
        <v>58</v>
      </c>
      <c r="AC479" s="23" cm="1">
        <f t="array" aca="1" ref="AC479" ca="1">IF(NOT(ISNUMBER(INDEX($A:$A, LOOKUP(2, 1 / ($A$1:INDIRECT("$A$"&amp;ROW($A479)) &lt;&gt; ""),ROW($A$1:INDIRECT("$A$"&amp;ROW($A479)))), 1))), "",
INDEX($AC:$AC, LOOKUP(2, 1 / ($AC$1:INDIRECT("$AC$"&amp;ROW($AC479)-1) &lt;&gt; ""),ROW($AC$1:INDIRECT("$AC$"&amp;ROW($AC479)-1))), 1)+
IF(INDEX($AC:$AC, LOOKUP(2, 1 / ($AC$1:INDIRECT("$AC$"&amp;ROW($AC479)-1) &lt;&gt; ""),ROW($AC$1:INDIRECT("$AC$"&amp;ROW($AC479)-1))), 1)+
INDEX($AD:$AD, LOOKUP(2, 1 / ($AD$1:INDIRECT("$AD$"&amp;ROW($AD479)-1) &lt;&gt; ""),ROW($AD$1:INDIRECT("$AD$"&amp;ROW($AD479)-1))), 1)+
INDEX($AE:$AE, LOOKUP(2, 1 / ($AE$1:INDIRECT("$AE$"&amp;ROW($AE479)-1) &lt;&gt; ""),ROW($AE$1:INDIRECT("$AE$"&amp;ROW($AD479)-1))), 1)+
INDEX($AE:$AF, LOOKUP(2, 1 / ($AF$1:INDIRECT("$AF$"&amp;ROW($AF479)-1) &lt;&gt; ""),ROW($AF$1:INDIRECT("$AF$"&amp;ROW($AD479)-1))), 1)+
INDEX($AG:$AG, LOOKUP(2, 1 / ($AG$1:INDIRECT("$AG$"&amp;ROW($AG479)-1) &lt;&gt; ""),ROW($AG$1:INDIRECT("$AG$"&amp;ROW($AD479)-1))), 1)+
INDEX($AH:$AH, LOOKUP(2, 1 / ($AH$1:INDIRECT("$AH$"&amp;ROW($AH479)-1) &lt;&gt; ""),ROW($AH$1:INDIRECT("$AH$"&amp;ROW($AD479)-1))), 1)&gt;=510,0,
IF(INDEX($AC:$AC, LOOKUP(2, 1 / ($AC$1:INDIRECT("$AC$"&amp;ROW($AC479)-1) &lt;&gt; ""),ROW($AC$1:INDIRECT("$AC$"&amp;ROW($AC479)-1))), 1)&gt;=255,0,
VLOOKUP(INDIRECT("$G$"&amp;LOOKUP(2, 1 / ($AC$1:INDIRECT("$AC$"&amp;ROW($AC479)-1) &lt;&gt; ""),ROW($AC$1:INDIRECT("$AC$"&amp;ROW($AC479)-1)))), 'EV and Base'!$A$1:$N$671, 3, FALSE))))</f>
        <v>12</v>
      </c>
      <c r="AD479" s="2" cm="1">
        <f t="array" aca="1" ref="AD479" ca="1">IF(NOT(ISNUMBER(INDEX($A:$A, LOOKUP(2, 1 / ($A$1:INDIRECT("$A$"&amp;ROW($A479)) &lt;&gt; ""),ROW($A$1:INDIRECT("$A$"&amp;ROW($A479)))), 1))), "",
INDEX($AD:$AD, LOOKUP(2, 1 / ($AD$1:INDIRECT("$AD$"&amp;ROW($AD479)-1) &lt;&gt; ""),ROW($AD$1:INDIRECT("$AD$"&amp;ROW($AD479)-1))), 1)+
IF(INDEX($AC:$AC, LOOKUP(2, 1 / ($AC$1:INDIRECT("$AC$"&amp;ROW($AC479)-1) &lt;&gt; ""),ROW($AC$1:INDIRECT("$AC$"&amp;ROW($AC479)-1))), 1)+
INDEX($AD:$AD, LOOKUP(2, 1 / ($AD$1:INDIRECT("$AD$"&amp;ROW($AD479)-1) &lt;&gt; ""),ROW($AD$1:INDIRECT("$AD$"&amp;ROW($AD479)-1))), 1)+
INDEX($AE:$AE, LOOKUP(2, 1 / ($AE$1:INDIRECT("$AE$"&amp;ROW($AE479)-1) &lt;&gt; ""),ROW($AE$1:INDIRECT("$AE$"&amp;ROW($AD479)-1))), 1)+
INDEX($AE:$AF, LOOKUP(2, 1 / ($AF$1:INDIRECT("$AF$"&amp;ROW($AF479)-1) &lt;&gt; ""),ROW($AF$1:INDIRECT("$AF$"&amp;ROW($AD479)-1))), 1)+
INDEX($AG:$AG, LOOKUP(2, 1 / ($AG$1:INDIRECT("$AG$"&amp;ROW($AG479)-1) &lt;&gt; ""),ROW($AG$1:INDIRECT("$AG$"&amp;ROW($AD479)-1))), 1)+
INDEX($AH:$AH, LOOKUP(2, 1 / ($AH$1:INDIRECT("$AH$"&amp;ROW($AH479)-1) &lt;&gt; ""),ROW($AH$1:INDIRECT("$AH$"&amp;ROW($AD479)-1))), 1)&gt;=510,0,
IF(INDEX($AD:$AD, LOOKUP(2, 1 / ($AD$1:INDIRECT("$AD$"&amp;ROW($AD479)-1) &lt;&gt; ""),ROW($AD$1:INDIRECT("$AD$"&amp;ROW($AD479)-1))), 1)&gt;=255,0,
VLOOKUP(INDIRECT("$G$"&amp;LOOKUP(2, 1 / ($AD$1:INDIRECT("$AD$"&amp;ROW($AD479)-1) &lt;&gt; ""),ROW($AD$1:INDIRECT("$AD$"&amp;ROW($AD479)-1)))), 'EV and Base'!$A$1:$N$671, 4, FALSE))))</f>
        <v>158</v>
      </c>
      <c r="AE479" s="2" cm="1">
        <f t="array" aca="1" ref="AE479" ca="1">IF(NOT(ISNUMBER(INDEX($A:$A,LOOKUP(2,1/($A$1:INDIRECT("$A$"&amp;ROW($A479))&lt;&gt;""),ROW($A$1:INDIRECT("$A$"&amp;ROW($A479)))),1))),"",
INDEX($AE:$AE,LOOKUP(2,1/($AE$1:INDIRECT("$AE$"&amp;ROW($AE479)-1)&lt;&gt;""),ROW($AE$1:INDIRECT("$AE$"&amp;ROW($AE479)-1))),1)+
IF(INDEX($AC:$AC,LOOKUP(2,1/($AC$1:INDIRECT("$AC$"&amp;ROW($AC479)-1)&lt;&gt;""),ROW($AC$1:INDIRECT("$AC$"&amp;ROW($AC479)-1))),1)+
INDEX($AD:$AD,LOOKUP(2,1/($AD$1:INDIRECT("$AD$"&amp;ROW($AD479)-1)&lt;&gt;""),ROW($AD$1:INDIRECT("$AD$"&amp;ROW($AD479)-1))),1)+
INDEX($AE:$AE,LOOKUP(2,1/($AE$1:INDIRECT("$AE$"&amp;ROW($AE479)-1)&lt;&gt;""),ROW($AE$1:INDIRECT("$AE$"&amp;ROW($AD479)-1))),1)+
INDEX($AE:$AF,LOOKUP(2,1/($AF$1:INDIRECT("$AF$"&amp;ROW($AF479)-1)&lt;&gt;""),ROW($AF$1:INDIRECT("$AF$"&amp;ROW($AD479)-1))),1)+
INDEX($AG:$AG,LOOKUP(2,1/($AG$1:INDIRECT("$AG$"&amp;ROW($AG479)-1)&lt;&gt;""),ROW($AG$1:INDIRECT("$AG$"&amp;ROW($AD479)-1))),1)+
INDEX($AH:$AH,LOOKUP(2,1/($AH$1:INDIRECT("$AH$"&amp;ROW($AH479)-1)&lt;&gt;""),ROW($AH$1:INDIRECT("$AH$"&amp;ROW($AD479)-1))),1)&gt;=510,0,
IF(INDEX($AE:$AE,LOOKUP(2,1/($AE$1:INDIRECT("$AE$"&amp;ROW($AE479)-1)&lt;&gt;""),ROW($AE$1:INDIRECT("$AE$"&amp;ROW($AE479)-1))),1)&gt;=255,0,
VLOOKUP(INDIRECT("$G$"&amp;LOOKUP(2,1/($AE$1:INDIRECT("$AE$"&amp;ROW($AE479)-1)&lt;&gt;""),ROW($AE$1:INDIRECT("$AE$"&amp;ROW($AE479)-1)))),'EV and Base'!$A$1:$N$671,5,FALSE))))</f>
        <v>11</v>
      </c>
      <c r="AF479" s="2" cm="1">
        <f t="array" aca="1" ref="AF479" ca="1">IF(NOT(ISNUMBER(INDEX($A:$A, LOOKUP(2, 1 / ($A$1:INDIRECT("$A$"&amp;ROW($A479)) &lt;&gt; ""),ROW($A$1:INDIRECT("$A$"&amp;ROW($A479)))), 1))), "",
INDEX($AF:$AF, LOOKUP(2, 1 / ($AF$1:INDIRECT("$AF$"&amp;ROW($AF479)-1) &lt;&gt; ""),ROW($AF$1:INDIRECT("$AF$"&amp;ROW($AF479)-1))), 1)+
IF(INDEX($AC:$AC, LOOKUP(2, 1 / ($AC$1:INDIRECT("$AC$"&amp;ROW($AC479)-1) &lt;&gt; ""),ROW($AC$1:INDIRECT("$AC$"&amp;ROW($AC479)-1))), 1)+
INDEX($AD:$AD, LOOKUP(2, 1 / ($AD$1:INDIRECT("$AD$"&amp;ROW($AD479)-1) &lt;&gt; ""),ROW($AD$1:INDIRECT("$AD$"&amp;ROW($AD479)-1))), 1)+
INDEX($AE:$AE, LOOKUP(2, 1 / ($AE$1:INDIRECT("$AE$"&amp;ROW($AE479)-1) &lt;&gt; ""),ROW($AE$1:INDIRECT("$AE$"&amp;ROW($AD479)-1))), 1)+
INDEX($AE:$AF, LOOKUP(2, 1 / ($AF$1:INDIRECT("$AF$"&amp;ROW($AF479)-1) &lt;&gt; ""),ROW($AF$1:INDIRECT("$AF$"&amp;ROW($AD479)-1))), 1)+
INDEX($AG:$AG, LOOKUP(2, 1 / ($AG$1:INDIRECT("$AG$"&amp;ROW($AG479)-1) &lt;&gt; ""),ROW($AG$1:INDIRECT("$AG$"&amp;ROW($AD479)-1))), 1)+
INDEX($AH:$AH, LOOKUP(2, 1 / ($AH$1:INDIRECT("$AH$"&amp;ROW($AH479)-1) &lt;&gt; ""),ROW($AH$1:INDIRECT("$AH$"&amp;ROW($AD479)-1))), 1)&gt;=510,0,
IF(INDEX($AF:$AF, LOOKUP(2, 1 / ($AF$1:INDIRECT("$AF$"&amp;ROW($AF479)-1) &lt;&gt; ""),ROW($AF$1:INDIRECT("$AF$"&amp;ROW($AF479)-1))), 1)&gt;=255,0,
VLOOKUP(INDIRECT("$G$"&amp;LOOKUP(2, 1 / ($AF$1:INDIRECT("$AF$"&amp;ROW($AF479)-1) &lt;&gt; ""),ROW($AF$1:INDIRECT("$AF$"&amp;ROW($AF479)-1)))), 'EV and Base'!$A$1:$N$671, 6, FALSE))))</f>
        <v>24</v>
      </c>
      <c r="AG479" s="2" cm="1">
        <f t="array" aca="1" ref="AG479" ca="1">IF(NOT(ISNUMBER(INDEX($A:$A, LOOKUP(2, 1 / ($A$1:INDIRECT("$A$"&amp;ROW($A479)) &lt;&gt; ""),ROW($A$1:INDIRECT("$A$"&amp;ROW($A479)))), 1))), "",
INDEX($AG:$AG, LOOKUP(2, 1 / ($AG$1:INDIRECT("$AG$"&amp;ROW($AG479)-1) &lt;&gt; ""),ROW($AG$1:INDIRECT("$AG$"&amp;ROW($AG479)-1))), 1)+
IF(INDEX($AC:$AC, LOOKUP(2, 1 / ($AC$1:INDIRECT("$AC$"&amp;ROW($AC479)-1) &lt;&gt; ""),ROW($AC$1:INDIRECT("$AC$"&amp;ROW($AC479)-1))), 1)+
INDEX($AD:$AD, LOOKUP(2, 1 / ($AD$1:INDIRECT("$AD$"&amp;ROW($AD479)-1) &lt;&gt; ""),ROW($AD$1:INDIRECT("$AD$"&amp;ROW($AD479)-1))), 1)+
INDEX($AE:$AE, LOOKUP(2, 1 / ($AE$1:INDIRECT("$AE$"&amp;ROW($AE479)-1) &lt;&gt; ""),ROW($AE$1:INDIRECT("$AE$"&amp;ROW($AD479)-1))), 1)+
INDEX($AE:$AF, LOOKUP(2, 1 / ($AF$1:INDIRECT("$AF$"&amp;ROW($AF479)-1) &lt;&gt; ""),ROW($AF$1:INDIRECT("$AF$"&amp;ROW($AD479)-1))), 1)+
INDEX($AG:$AG, LOOKUP(2, 1 / ($AG$1:INDIRECT("$AG$"&amp;ROW($AG479)-1) &lt;&gt; ""),ROW($AG$1:INDIRECT("$AG$"&amp;ROW($AD479)-1))), 1)+
INDEX($AH:$AH, LOOKUP(2, 1 / ($AH$1:INDIRECT("$AH$"&amp;ROW($AH479)-1) &lt;&gt; ""),ROW($AH$1:INDIRECT("$AH$"&amp;ROW($AD479)-1))), 1)&gt;=510,0,
IF(INDEX($AG:$AG, LOOKUP(2, 1 / ($AG$1:INDIRECT("$AG$"&amp;ROW($AG479)-1) &lt;&gt; ""),ROW($AG$1:INDIRECT("$AG$"&amp;ROW($AG479)-1))), 1)&gt;=255,0,
VLOOKUP(INDIRECT("$G$"&amp;LOOKUP(2, 1 / ($AG$1:INDIRECT("$AG$"&amp;ROW($AG479)-1) &lt;&gt; ""),ROW($AG$1:INDIRECT("$AG$"&amp;ROW($AG479)-1)))), 'EV and Base'!$A$1:$N$671, 7, FALSE))))</f>
        <v>6</v>
      </c>
      <c r="AH479" s="24" cm="1">
        <f t="array" aca="1" ref="AH479" ca="1">IF(NOT(ISNUMBER(INDEX($A:$A,LOOKUP(2,1/($A$1:INDIRECT("$A$"&amp;ROW($A479))&lt;&gt;""),ROW($A$1:INDIRECT("$A$"&amp;ROW($A479)))),1))),"",
INDEX($AH:$AH,LOOKUP(2,1/($AH$1:INDIRECT("$AH$"&amp;ROW($AH479)-1)&lt;&gt;""),ROW($AH$1:INDIRECT("$AH$"&amp;ROW($AH479)-1))),1)+
IF(INDEX($AC:$AC,LOOKUP(2,1/($AC$1:INDIRECT("$AC$"&amp;ROW($AC479)-1)&lt;&gt;""),ROW($AC$1:INDIRECT("$AC$"&amp;ROW($AC479)-1))),1)+
INDEX($AD:$AD,LOOKUP(2,1/($AD$1:INDIRECT("$AD$"&amp;ROW($AD479)-1)&lt;&gt;""),ROW($AD$1:INDIRECT("$AD$"&amp;ROW($AD479)-1))),1)+
INDEX($AE:$AE,LOOKUP(2,1/($AE$1:INDIRECT("$AE$"&amp;ROW($AE479)-1)&lt;&gt;""),ROW($AE$1:INDIRECT("$AE$"&amp;ROW($AD479)-1))),1)+
INDEX($AE:$AF,LOOKUP(2,1/($AF$1:INDIRECT("$AF$"&amp;ROW($AF479)-1)&lt;&gt;""),ROW($AF$1:INDIRECT("$AF$"&amp;ROW($AD479)-1))),1)+
INDEX($AG:$AG,LOOKUP(2,1/($AG$1:INDIRECT("$AG$"&amp;ROW($AG479)-1)&lt;&gt;""),ROW($AG$1:INDIRECT("$AG$"&amp;ROW($AD479)-1))),1)+
INDEX($AH:$AH,LOOKUP(2,1/($AH$1:INDIRECT("$AH$"&amp;ROW($AH479)-1)&lt;&gt;""),ROW($AH$1:INDIRECT("$AH$"&amp;ROW($AD479)-1))),1)&gt;=510,0,
IF(INDEX($AH:$AH,LOOKUP(2,1/($AH$1:INDIRECT("$AH$"&amp;ROW($AH479)-1)&lt;&gt;""),ROW($AH$1:INDIRECT("$AH$"&amp;ROW($AH479)-1))),1)&gt;=255,0,
VLOOKUP(INDIRECT("$G$"&amp;LOOKUP(2,1/($AH$1:INDIRECT("$AH$"&amp;ROW($AH479)-1)&lt;&gt;""),ROW($AH$1:INDIRECT("$AH$"&amp;ROW($AH479)-1)))),'EV and Base'!$A$1:$N$671,8,FALSE))))</f>
        <v>84</v>
      </c>
      <c r="AI479" s="29" cm="1">
        <f t="array" aca="1" ref="AI479" ca="1">IF(NOT(ISNUMBER(INDEX($A:$A,LOOKUP(2,1/($A$1:INDIRECT("$A$"&amp;ROW($A479))&lt;&gt;""),ROW($A$1:INDIRECT("$A$"&amp;ROW($A479)))),1))),"",
ROUNDDOWN((((2*VLOOKUP($AA479,'EV and Base'!$A$1:$N$671,9,FALSE))+31+ROUNDDOWN($AC479/4,0))*$AB479)/100,0)+$AB479+10)</f>
        <v>186</v>
      </c>
      <c r="AJ479" s="21" cm="1">
        <f t="array" aca="1" ref="AJ479" ca="1">IF(NOT(ISNUMBER(INDEX($A:$A, LOOKUP(2, 1 / ($A$1:INDIRECT("$A$"&amp;ROW($A479)) &lt;&gt; ""),ROW($A$1:INDIRECT("$A$"&amp;ROW($A479)))), 1))), "",
ROUNDDOWN((ROUNDDOWN((((2*VLOOKUP($AA479, 'EV and Base'!$A$1:$N$671, 10, FALSE))+31+ROUNDDOWN($AD479/4, 0))*$AB479)/100, 0)+5)*1.1, 0))</f>
        <v>177</v>
      </c>
      <c r="AK479" s="21" t="str" cm="1">
        <f t="array" aca="1" ref="AK479" ca="1">IF(NOT(ISNUMBER(INDEX($A:$A, LOOKUP(2, 1 / ($A$1:INDIRECT("$A$"&amp;ROW($A479)) &lt;&gt; ""),ROW($A$1:INDIRECT("$A$"&amp;ROW($A479)))), 1))), "",
ROUNDDOWN((ROUNDDOWN((((2*VLOOKUP($AA479, 'EV and Base'!$A$1:$N$671, 11, FALSE))+30+ROUNDDOWN($AE479/4, 0))*$AB479)/100, 0)+5), 0)
&amp;"-"&amp;
ROUNDDOWN((ROUNDDOWN((((2*VLOOKUP($AA479, 'EV and Base'!$A$1:$N$671, 11, FALSE))+31+ROUNDDOWN($AE479/4, 0))*$AB479)/100, 0)+5), 0))</f>
        <v>127-128</v>
      </c>
      <c r="AL479" s="21" t="str" cm="1">
        <f t="array" aca="1" ref="AL479" ca="1">IF(NOT(ISNUMBER(INDEX($A:$A, LOOKUP(2, 1 / ($A$1:INDIRECT("$A$"&amp;ROW($A479)) &lt;&gt; ""),ROW($A$1:INDIRECT("$A$"&amp;ROW($A479)))), 1))), "",
ROUNDDOWN((ROUNDDOWN((((2*VLOOKUP($AA479, 'EV and Base'!$A$1:$N$671, 12, FALSE))+0+ROUNDDOWN($AF479/4, 0))*$AB479)/100, 0)+5)*0.9, 0)
&amp;"-"&amp;
ROUNDDOWN((ROUNDDOWN((((2*VLOOKUP($AA479, 'EV and Base'!$A$1:$N$671, 12, FALSE))+31+ROUNDDOWN($AF479/4, 0))*$AB479)/100, 0)+5)*0.9, 0))</f>
        <v>54-70</v>
      </c>
      <c r="AM479" s="21" t="str" cm="1">
        <f t="array" aca="1" ref="AM479" ca="1">IF(NOT(ISNUMBER(INDEX($A:$A, LOOKUP(2, 1 / ($A$1:INDIRECT("$A$"&amp;ROW($A479)) &lt;&gt; ""),ROW($A$1:INDIRECT("$A$"&amp;ROW($A479)))), 1))), "",
ROUNDDOWN((ROUNDDOWN((((2*VLOOKUP($AA479, 'EV and Base'!$A$1:$N$671, 13, FALSE))+30+ROUNDDOWN($AG479/4, 0))*$AB479)/100, 0)+5), 0)
&amp;"-"&amp;
ROUNDDOWN((ROUNDDOWN((((2*VLOOKUP($AA479, 'EV and Base'!$A$1:$N$671, 13, FALSE))+31+ROUNDDOWN($AG479/4, 0))*$AB479)/100, 0)+5), 0))</f>
        <v>127-127</v>
      </c>
      <c r="AN479" s="25" cm="1">
        <f t="array" aca="1" ref="AN479" ca="1">IF(NOT(ISNUMBER(INDEX($A:$A, LOOKUP(2, 1 / ($A$1:INDIRECT("$A$"&amp;ROW($A479)) &lt;&gt; ""),ROW($A$1:INDIRECT("$A$"&amp;ROW($A479)))), 1))), "",
ROUNDDOWN((ROUNDDOWN((((2*VLOOKUP($AA479, 'EV and Base'!$A$1:$N$671, 14, FALSE))+31+ROUNDDOWN($AH479/4, 0))*$AB479)/100, 0)+5), 0))</f>
        <v>127</v>
      </c>
      <c r="AO479" s="23" cm="1">
        <f t="array" aca="1" ref="AO479" ca="1">IF(NOT(ISNUMBER(INDEX($A:$A, LOOKUP(2, 1 / ($A$1:INDIRECT("$A$"&amp;ROW($A479)) &lt;&gt; ""),ROW($A$1:INDIRECT("$A$"&amp;ROW($A479)))), 1))), "",
ROUNDDOWN((((2*VLOOKUP($AA479, 'EV and Base'!$A$1:$N$671, 9, FALSE))+31+ROUNDDOWN($AC479/4, 0))*$AB479)/100, 0)+$AB479+10)</f>
        <v>186</v>
      </c>
      <c r="AP479" s="2" cm="1">
        <f t="array" aca="1" ref="AP479" ca="1">IF(NOT(ISNUMBER(INDEX($A:$A, LOOKUP(2, 1 / ($A$1:INDIRECT("$A$"&amp;ROW($A479)) &lt;&gt; ""),ROW($A$1:INDIRECT("$A$"&amp;ROW($A479)))), 1))), "",
ROUNDDOWN((ROUNDDOWN((((2*VLOOKUP($AA479, 'EV and Base'!$A$1:$N$671, 10, FALSE))+31+ROUNDDOWN($AD479/4, 0))*$AB479)/100, 0)+5)*1.1, 0))</f>
        <v>177</v>
      </c>
      <c r="AQ479" s="2" cm="1">
        <f t="array" aca="1" ref="AQ479" ca="1">IF(NOT(ISNUMBER(INDEX($A:$A, LOOKUP(2, 1 / ($A$1:INDIRECT("$A$"&amp;ROW($A479)) &lt;&gt; ""),ROW($A$1:INDIRECT("$A$"&amp;ROW($A479)))), 1))), "",
ROUNDDOWN((ROUNDDOWN((((2*VLOOKUP($AA479, 'EV and Base'!$A$1:$N$671, 11, FALSE))+$AV$2+ROUNDDOWN($AE479/4, 0))*$AB479)/100, 0)+5), 0))</f>
        <v>128</v>
      </c>
      <c r="AR479" s="22" cm="1">
        <f t="array" aca="1" ref="AR479" ca="1">IF(NOT(ISNUMBER(INDEX($A:$A, LOOKUP(2, 1 / ($A$1:INDIRECT("$A$"&amp;ROW($A479)) &lt;&gt; ""),ROW($A$1:INDIRECT("$A$"&amp;ROW($A479)))), 1))), "",
ROUNDDOWN((ROUNDDOWN((((2*VLOOKUP($AA479, 'EV and Base'!$A$1:$N$671, 12, FALSE))+$AW$2+ROUNDDOWN($AF479/4, 0))*$AB479)/100, 0)+5)*0.9, 0))</f>
        <v>63</v>
      </c>
      <c r="AS479" s="2" cm="1">
        <f t="array" aca="1" ref="AS479" ca="1">IF(NOT(ISNUMBER(INDEX($A:$A, LOOKUP(2, 1 / ($A$1:INDIRECT("$A$"&amp;ROW($A479)) &lt;&gt; ""),ROW($A$1:INDIRECT("$A$"&amp;ROW($A479)))), 1))), "",
ROUNDDOWN((ROUNDDOWN((((2*VLOOKUP($AA479, 'EV and Base'!$A$1:$N$671, 13, FALSE))+$AX$2+ROUNDDOWN($AG479/4, 0))*$AB479)/100, 0)+5), 0))</f>
        <v>127</v>
      </c>
      <c r="AT479" s="24" cm="1">
        <f t="array" aca="1" ref="AT479" ca="1">IF(NOT(ISNUMBER(INDEX($A:$A, LOOKUP(2, 1 / ($A$1:INDIRECT("$A$"&amp;ROW($A479)) &lt;&gt; ""),ROW($A$1:INDIRECT("$A$"&amp;ROW($A479)))), 1))), "",
ROUNDDOWN((ROUNDDOWN((((2*VLOOKUP($AA479, 'EV and Base'!$A$1:$N$671, 14, FALSE))+31+ROUNDDOWN($AH479/4, 0))*$AB479)/100, 0)+5), 0))</f>
        <v>127</v>
      </c>
      <c r="AU479" s="28">
        <v>255</v>
      </c>
      <c r="AY479" cm="1">
        <f t="array" aca="1" ref="AY479" ca="1">IF(NOT(ISNUMBER(INDEX($A:$A,LOOKUP(2,1/($A$1:INDIRECT("$A$"&amp;ROW($A479))&lt;&gt;""),ROW($A$1:INDIRECT("$A$"&amp;ROW($A479)))),1))),"",
INDEX($AY:$AY,LOOKUP(2,1/($AY$1:INDIRECT("$AY$"&amp;ROW($AY479)-1)&lt;&gt;""),ROW($AY$1:INDIRECT("$AY$"&amp;ROW($AY479)-1))),1)+$BL479)</f>
        <v>191394</v>
      </c>
      <c r="AZ479" s="3" cm="1">
        <f t="array" aca="1" ref="AZ479" ca="1">IF(NOT(ISNUMBER(INDEX($A:$A, LOOKUP(2, 1 / ($A$1:INDIRECT("$A$"&amp;ROW($A479)) &lt;&gt; ""),ROW($A$1:INDIRECT("$A$"&amp;ROW($A479)))), 1))), "",
VLOOKUP(INDIRECT("$G$"&amp;LOOKUP(2, 1 / ($AY$1:INDIRECT("$AY$"&amp;ROW($AY479)-1) &lt;&gt; ""),ROW($AY$1:INDIRECT("$AY$"&amp;ROW($AY479)-1)))),'EV and Base'!A402:N1072,2,FALSE))</f>
        <v>174</v>
      </c>
      <c r="BA479" s="3" cm="1">
        <f t="array" aca="1" ref="BA479" ca="1">IF(NOT(ISNUMBER(INDEX($A:$A, LOOKUP(2, 1 / ($A$1:INDIRECT("$A$"&amp;ROW($A479)) &lt;&gt; ""),ROW($A$1:INDIRECT("$A$"&amp;ROW($A479)))), 1))), "",
INDIRECT("$I$"&amp;LOOKUP(2, 1 / ($AY$1:INDIRECT("$AY$"&amp;ROW($AY479)-1) &lt;&gt; ""),ROW($AY$1:INDIRECT("$AY$"&amp;ROW($AY479)-1)))))</f>
        <v>45</v>
      </c>
      <c r="BB479" s="1" cm="1">
        <f t="array" aca="1" ref="BB479" ca="1">IF(NOT(ISNUMBER(INDEX($A:$A, LOOKUP(2, 1 / ($A$1:INDIRECT("$A$"&amp;ROW($A479)) &lt;&gt; ""),ROW($A$1:INDIRECT("$A$"&amp;ROW($A479)))), 1))), "",
INDIRECT("$AB$"&amp;LOOKUP(2, 1 / ($AY$1:INDIRECT("$AY$"&amp;ROW($AY479)-1) &lt;&gt; ""),ROW($AY$1:INDIRECT("$AY$"&amp;ROW($AY479)-1)))))</f>
        <v>57</v>
      </c>
      <c r="BC479" s="3" cm="1">
        <f t="array" aca="1" ref="BC479" ca="1">IF(NOT(ISNUMBER(INDEX($A:$A,LOOKUP(2,1/($A$1:INDIRECT("$A$"&amp;ROW($A479))&lt;&gt;""),ROW($A$1:INDIRECT("$A$"&amp;ROW($A479)))),1))),"",
$BA479+$BA479+10)</f>
        <v>100</v>
      </c>
      <c r="BD479" s="3" cm="1">
        <f t="array" aca="1" ref="BD479" ca="1">IF(NOT(ISNUMBER(INDEX($A:$A,LOOKUP(2,1/($A$1:INDIRECT("$A$"&amp;ROW($A479))&lt;&gt;""),ROW($A$1:INDIRECT("$A$"&amp;ROW($A479)))),1))),"",
$BA479+$BB479+10)</f>
        <v>112</v>
      </c>
      <c r="BE479" s="3" cm="1">
        <f t="array" aca="1" ref="BE479" ca="1">IF(NOT(ISNUMBER(INDEX($A:$A,LOOKUP(2,1/($A$1:INDIRECT("$A$"&amp;ROW($A479))&lt;&gt;""),ROW($A$1:INDIRECT("$A$"&amp;ROW($A479)))),1))),"",
$BC479*$BC479)</f>
        <v>10000</v>
      </c>
      <c r="BF479" s="3" cm="1">
        <f t="array" aca="1" ref="BF479" ca="1">IF(NOT(ISNUMBER(INDEX($A:$A,LOOKUP(2,1/($A$1:INDIRECT("$A$"&amp;ROW($A479))&lt;&gt;""),ROW($A$1:INDIRECT("$A$"&amp;ROW($A479)))),1))),"",
$BD479*$BD479)</f>
        <v>12544</v>
      </c>
      <c r="BG479" s="3" cm="1">
        <f t="array" aca="1" ref="BG479" ca="1">IF(NOT(ISNUMBER(INDEX($A:$A,LOOKUP(2,1/($A$1:INDIRECT("$A$"&amp;ROW($A479))&lt;&gt;""),ROW($A$1:INDIRECT("$A$"&amp;ROW($A479)))),1))),"",
_xlfn.FLOOR.MATH(1.5*_xlfn.FLOOR.MATH($AZ479*BA479/5)))</f>
        <v>2349</v>
      </c>
      <c r="BH479" s="3" cm="1">
        <f t="array" aca="1" ref="BH479" ca="1">IF(NOT(ISNUMBER(INDEX($A:$A, LOOKUP(2, 1 / ($A$1:INDIRECT("$A$"&amp;ROW($A479)) &lt;&gt; ""),ROW($A$1:INDIRECT("$A$"&amp;ROW($A479)))), 1))), "",
_xlfn.FLOOR.MATH($BG479/IF(OR(INDIRECT("$C$"&amp;LOOKUP(2, 1 / ($AY$1:INDIRECT("$AY$"&amp;ROW($AY479)-1) &lt;&gt; ""),ROW($AY$1:INDIRECT("$AY$"&amp;ROW($AY479)-1))))="Multi",
INDIRECT("$C$"&amp;LOOKUP(2, 1 / ($AY$1:INDIRECT("$AY$"&amp;ROW($AY479)-1) &lt;&gt; ""),ROW($AY$1:INDIRECT("$AY$"&amp;ROW($AY479)-1))))="Double"),2,1)))</f>
        <v>2349</v>
      </c>
      <c r="BI479" s="3" cm="1">
        <f t="array" aca="1" ref="BI479" ca="1">IF(NOT(ISNUMBER(INDEX($A:$A,LOOKUP(2,1/($A$1:INDIRECT("$A$"&amp;ROW($A479))&lt;&gt;""),ROW($A$1:INDIRECT("$A$"&amp;ROW($A479)))),1))),"",
VLOOKUP($BC479,GameFreakSQRT!$A$1:$B$200,2,FALSE))</f>
        <v>40960</v>
      </c>
      <c r="BJ479" s="3" cm="1">
        <f t="array" aca="1" ref="BJ479" ca="1">IF(NOT(ISNUMBER(INDEX($A:$A,LOOKUP(2,1/($A$1:INDIRECT("$A$"&amp;ROW($A479))&lt;&gt;""),ROW($A$1:INDIRECT("$A$"&amp;ROW($A479)))),1))),"",
VLOOKUP($BD479,GameFreakSQRT!$A$1:$B$200,2,FALSE))</f>
        <v>43348</v>
      </c>
      <c r="BK479" s="3" cm="1">
        <f t="array" aca="1" ref="BK479" ca="1">IF(NOT(ISNUMBER(INDEX($A:$A,LOOKUP(2,1/($A$1:INDIRECT("$A$"&amp;ROW($A479))&lt;&gt;""),ROW($A$1:INDIRECT("$A$"&amp;ROW($A479)))),1))),"",
_xlfn.FLOOR.MATH((($BI479*$BE479)*$BH479)/($BJ479*$BF479))+1)</f>
        <v>1770</v>
      </c>
      <c r="BL479" s="3" cm="1">
        <f t="array" aca="1" ref="BL479" ca="1">IF(NOT(ISNUMBER(INDEX($A:$A,LOOKUP(2,1/($A$1:INDIRECT("$A$"&amp;ROW($A479))&lt;&gt;""),ROW($A$1:INDIRECT("$A$"&amp;ROW($A479)))),1))),"",
_xlfn.FLOOR.MATH($BK479*IF(NOT(INDIRECT("$Z$"&amp;LOOKUP(2, 1 / ($AY$1:INDIRECT("$AY$"&amp;ROW($AY479)-1) &lt;&gt; ""),ROW($AY$1:INDIRECT("$AY$"&amp;ROW($AY479)-1))))=""),1.5,1)))</f>
        <v>2655</v>
      </c>
      <c r="BM479" s="3" cm="1">
        <f t="array" aca="1" ref="BM479" ca="1">IF(NOT(ISNUMBER(INDEX($A:$A, LOOKUP(2, 1 / ($A$1:INDIRECT("$A$"&amp;ROW($A479)) &lt;&gt; ""),ROW($A$1:INDIRECT("$A$"&amp;ROW($A479)))), 1))), "",
INDIRECT("$Y$"&amp;LOOKUP(2, 1 / ($AY$1:INDIRECT("$AY$"&amp;ROW($AY479)-1) &lt;&gt; ""),ROW($AY$1:INDIRECT("$AY$"&amp;ROW($AY479)-1)))))</f>
        <v>2655</v>
      </c>
      <c r="BN479" s="3" t="b">
        <f t="shared" ref="BN479:BN505" ca="1" si="39">IF(OR($BM479="",$BM479=0),"",BL479=BM479)</f>
        <v>1</v>
      </c>
    </row>
    <row r="480" spans="1:66" x14ac:dyDescent="0.45">
      <c r="A480" s="69"/>
      <c r="B480" s="69"/>
      <c r="C480" s="67"/>
      <c r="D480" s="67"/>
      <c r="E480" s="67"/>
      <c r="F480" s="56">
        <v>3</v>
      </c>
      <c r="G480" s="2" t="s">
        <v>764</v>
      </c>
      <c r="H480" s="2" t="s">
        <v>50</v>
      </c>
      <c r="I480" s="2">
        <v>48</v>
      </c>
      <c r="J480" s="2" t="s">
        <v>120</v>
      </c>
      <c r="K480" s="2" t="s">
        <v>307</v>
      </c>
      <c r="L480" s="2" t="s">
        <v>53</v>
      </c>
      <c r="M480" s="2" t="s">
        <v>774</v>
      </c>
      <c r="N480" s="2" t="s">
        <v>796</v>
      </c>
      <c r="O480" s="2" t="s">
        <v>778</v>
      </c>
      <c r="P480" s="2" t="s">
        <v>186</v>
      </c>
      <c r="Q480" s="2">
        <v>24</v>
      </c>
      <c r="R480" s="58">
        <f>_xlfn.FLOOR.MATH((((2*VLOOKUP(G480, 'EV and Base'!$A$1:$N$671, 9, FALSE))+$Q480)*$I480)/100)+$I480+10</f>
        <v>170</v>
      </c>
      <c r="S480" s="58">
        <f>_xlfn.FLOOR.MATH((_xlfn.FLOOR.MATH((((2*VLOOKUP($G480, 'EV and Base'!$A$1:$N$671, 10, FALSE))+$Q480)*$I480)/100)+5)*
IF(OR($J480="Lonely", $J480="Brave", $J480="Adamant", $J480="Naughty"), 1.1,
IF(OR($J480="Bold", $J480="Timid", $J480="Modest", $J480="Calm"), 0.9, 1)))</f>
        <v>165</v>
      </c>
      <c r="T480" s="58">
        <f>_xlfn.FLOOR.MATH((_xlfn.FLOOR.MATH((((2*VLOOKUP($G480, 'EV and Base'!$A$1:$N$671, 11, FALSE))+$Q480)*$I480)/100)+5)*
IF(OR($J480="Bold", $J480="Relaxed", $J480="Impish", $J480="Lax"), 1.1,
IF(OR($J480="Lonely", $J480="Hasty", $J480="Mild", $J480="Gentle"), 0.9, 1)))</f>
        <v>107</v>
      </c>
      <c r="U480" s="58">
        <f>_xlfn.FLOOR.MATH((_xlfn.FLOOR.MATH((((2*VLOOKUP($G480, 'EV and Base'!$A$1:$N$671, 12, FALSE))+$Q480)*$I480)/100)+5)*
IF(OR($J480="Modest", $J480="Mild", $J480="Quiet", $J480="Rash"), 1.1,
IF(OR($J480="Adamant", $J480="Impish", $J480="Jolly", $J480="Careful"), 0.9, 1)))</f>
        <v>69</v>
      </c>
      <c r="V480" s="58">
        <f>_xlfn.FLOOR.MATH((_xlfn.FLOOR.MATH((((2*VLOOKUP($G480, 'EV and Base'!$A$1:$N$671, 13, FALSE))+$Q480)*$I480)/100)+5)*
IF(OR($J480="Calm", $J480="Gentle", $J480="Sassy", $J480="Careful"), 1.1,
IF(OR($J480="Naughty", $J480="Lax", $J480="Naive", $J480="Rash"), 0.9, 1)))</f>
        <v>70</v>
      </c>
      <c r="W480" s="60">
        <f>_xlfn.FLOOR.MATH((_xlfn.FLOOR.MATH((((2*VLOOKUP($G480, 'EV and Base'!$A$1:$N$671, 14, FALSE))+$Q480)*$I480)/100)+5)*
IF(OR($J480="Timid", $J480="Hasty", $J480="Jolly", $J480="Naive"), 1.1,
IF(OR($J480="Brave", $J480="Relaxed", $J480="Quiet", $J480="Sassy"), 0.9, 1)))</f>
        <v>59</v>
      </c>
      <c r="X480" s="75"/>
      <c r="Z480" s="1">
        <v>1</v>
      </c>
      <c r="AA480" s="23" t="str" cm="1">
        <f t="array" aca="1" ref="AA480" ca="1">IF(NOT(ISNUMBER(INDEX($A:$A,LOOKUP(2,1/($A$1:INDIRECT("$A$"&amp;ROW($A480))&lt;&gt;""),ROW($A$1:INDIRECT("$A$"&amp;ROW($A480)))),1))),"",
IF(NOT(ISNUMBER($A480)),$AA479,
IF($AB480&lt;16,"Lillipup",
IF($AB480&lt;32,"Herdier",
"Stoutland"))))</f>
        <v>Stoutland</v>
      </c>
      <c r="AB480" s="25" cm="1">
        <f t="array" aca="1" ref="AB480" ca="1">IF(NOT(ISNUMBER(INDEX($A:$A, LOOKUP(2, 1 / ($A$1:INDIRECT("$A$"&amp;ROW($A480)) &lt;&gt; ""),ROW($A$1:INDIRECT("$A$"&amp;ROW($A480)))), 1))), "",
VLOOKUP($AY480,'Medium-Slow'!$A$1:$B$101,2,TRUE))</f>
        <v>58</v>
      </c>
      <c r="AC480" s="23" cm="1">
        <f t="array" aca="1" ref="AC480" ca="1">IF(NOT(ISNUMBER(INDEX($A:$A, LOOKUP(2, 1 / ($A$1:INDIRECT("$A$"&amp;ROW($A480)) &lt;&gt; ""),ROW($A$1:INDIRECT("$A$"&amp;ROW($A480)))), 1))), "",
INDEX($AC:$AC, LOOKUP(2, 1 / ($AC$1:INDIRECT("$AC$"&amp;ROW($AC480)-1) &lt;&gt; ""),ROW($AC$1:INDIRECT("$AC$"&amp;ROW($AC480)-1))), 1)+
IF(INDEX($AC:$AC, LOOKUP(2, 1 / ($AC$1:INDIRECT("$AC$"&amp;ROW($AC480)-1) &lt;&gt; ""),ROW($AC$1:INDIRECT("$AC$"&amp;ROW($AC480)-1))), 1)+
INDEX($AD:$AD, LOOKUP(2, 1 / ($AD$1:INDIRECT("$AD$"&amp;ROW($AD480)-1) &lt;&gt; ""),ROW($AD$1:INDIRECT("$AD$"&amp;ROW($AD480)-1))), 1)+
INDEX($AE:$AE, LOOKUP(2, 1 / ($AE$1:INDIRECT("$AE$"&amp;ROW($AE480)-1) &lt;&gt; ""),ROW($AE$1:INDIRECT("$AE$"&amp;ROW($AD480)-1))), 1)+
INDEX($AE:$AF, LOOKUP(2, 1 / ($AF$1:INDIRECT("$AF$"&amp;ROW($AF480)-1) &lt;&gt; ""),ROW($AF$1:INDIRECT("$AF$"&amp;ROW($AD480)-1))), 1)+
INDEX($AG:$AG, LOOKUP(2, 1 / ($AG$1:INDIRECT("$AG$"&amp;ROW($AG480)-1) &lt;&gt; ""),ROW($AG$1:INDIRECT("$AG$"&amp;ROW($AD480)-1))), 1)+
INDEX($AH:$AH, LOOKUP(2, 1 / ($AH$1:INDIRECT("$AH$"&amp;ROW($AH480)-1) &lt;&gt; ""),ROW($AH$1:INDIRECT("$AH$"&amp;ROW($AD480)-1))), 1)&gt;=510,0,
IF(INDEX($AC:$AC, LOOKUP(2, 1 / ($AC$1:INDIRECT("$AC$"&amp;ROW($AC480)-1) &lt;&gt; ""),ROW($AC$1:INDIRECT("$AC$"&amp;ROW($AC480)-1))), 1)&gt;=255,0,
VLOOKUP(INDIRECT("$G$"&amp;LOOKUP(2, 1 / ($AC$1:INDIRECT("$AC$"&amp;ROW($AC480)-1) &lt;&gt; ""),ROW($AC$1:INDIRECT("$AC$"&amp;ROW($AC480)-1)))), 'EV and Base'!$A$1:$N$671, 3, FALSE))))</f>
        <v>14</v>
      </c>
      <c r="AD480" s="2" cm="1">
        <f t="array" aca="1" ref="AD480" ca="1">IF(NOT(ISNUMBER(INDEX($A:$A, LOOKUP(2, 1 / ($A$1:INDIRECT("$A$"&amp;ROW($A480)) &lt;&gt; ""),ROW($A$1:INDIRECT("$A$"&amp;ROW($A480)))), 1))), "",
INDEX($AD:$AD, LOOKUP(2, 1 / ($AD$1:INDIRECT("$AD$"&amp;ROW($AD480)-1) &lt;&gt; ""),ROW($AD$1:INDIRECT("$AD$"&amp;ROW($AD480)-1))), 1)+
IF(INDEX($AC:$AC, LOOKUP(2, 1 / ($AC$1:INDIRECT("$AC$"&amp;ROW($AC480)-1) &lt;&gt; ""),ROW($AC$1:INDIRECT("$AC$"&amp;ROW($AC480)-1))), 1)+
INDEX($AD:$AD, LOOKUP(2, 1 / ($AD$1:INDIRECT("$AD$"&amp;ROW($AD480)-1) &lt;&gt; ""),ROW($AD$1:INDIRECT("$AD$"&amp;ROW($AD480)-1))), 1)+
INDEX($AE:$AE, LOOKUP(2, 1 / ($AE$1:INDIRECT("$AE$"&amp;ROW($AE480)-1) &lt;&gt; ""),ROW($AE$1:INDIRECT("$AE$"&amp;ROW($AD480)-1))), 1)+
INDEX($AE:$AF, LOOKUP(2, 1 / ($AF$1:INDIRECT("$AF$"&amp;ROW($AF480)-1) &lt;&gt; ""),ROW($AF$1:INDIRECT("$AF$"&amp;ROW($AD480)-1))), 1)+
INDEX($AG:$AG, LOOKUP(2, 1 / ($AG$1:INDIRECT("$AG$"&amp;ROW($AG480)-1) &lt;&gt; ""),ROW($AG$1:INDIRECT("$AG$"&amp;ROW($AD480)-1))), 1)+
INDEX($AH:$AH, LOOKUP(2, 1 / ($AH$1:INDIRECT("$AH$"&amp;ROW($AH480)-1) &lt;&gt; ""),ROW($AH$1:INDIRECT("$AH$"&amp;ROW($AD480)-1))), 1)&gt;=510,0,
IF(INDEX($AD:$AD, LOOKUP(2, 1 / ($AD$1:INDIRECT("$AD$"&amp;ROW($AD480)-1) &lt;&gt; ""),ROW($AD$1:INDIRECT("$AD$"&amp;ROW($AD480)-1))), 1)&gt;=255,0,
VLOOKUP(INDIRECT("$G$"&amp;LOOKUP(2, 1 / ($AD$1:INDIRECT("$AD$"&amp;ROW($AD480)-1) &lt;&gt; ""),ROW($AD$1:INDIRECT("$AD$"&amp;ROW($AD480)-1)))), 'EV and Base'!$A$1:$N$671, 4, FALSE))))</f>
        <v>158</v>
      </c>
      <c r="AE480" s="2" cm="1">
        <f t="array" aca="1" ref="AE480" ca="1">IF(NOT(ISNUMBER(INDEX($A:$A,LOOKUP(2,1/($A$1:INDIRECT("$A$"&amp;ROW($A480))&lt;&gt;""),ROW($A$1:INDIRECT("$A$"&amp;ROW($A480)))),1))),"",
INDEX($AE:$AE,LOOKUP(2,1/($AE$1:INDIRECT("$AE$"&amp;ROW($AE480)-1)&lt;&gt;""),ROW($AE$1:INDIRECT("$AE$"&amp;ROW($AE480)-1))),1)+
IF(INDEX($AC:$AC,LOOKUP(2,1/($AC$1:INDIRECT("$AC$"&amp;ROW($AC480)-1)&lt;&gt;""),ROW($AC$1:INDIRECT("$AC$"&amp;ROW($AC480)-1))),1)+
INDEX($AD:$AD,LOOKUP(2,1/($AD$1:INDIRECT("$AD$"&amp;ROW($AD480)-1)&lt;&gt;""),ROW($AD$1:INDIRECT("$AD$"&amp;ROW($AD480)-1))),1)+
INDEX($AE:$AE,LOOKUP(2,1/($AE$1:INDIRECT("$AE$"&amp;ROW($AE480)-1)&lt;&gt;""),ROW($AE$1:INDIRECT("$AE$"&amp;ROW($AD480)-1))),1)+
INDEX($AE:$AF,LOOKUP(2,1/($AF$1:INDIRECT("$AF$"&amp;ROW($AF480)-1)&lt;&gt;""),ROW($AF$1:INDIRECT("$AF$"&amp;ROW($AD480)-1))),1)+
INDEX($AG:$AG,LOOKUP(2,1/($AG$1:INDIRECT("$AG$"&amp;ROW($AG480)-1)&lt;&gt;""),ROW($AG$1:INDIRECT("$AG$"&amp;ROW($AD480)-1))),1)+
INDEX($AH:$AH,LOOKUP(2,1/($AH$1:INDIRECT("$AH$"&amp;ROW($AH480)-1)&lt;&gt;""),ROW($AH$1:INDIRECT("$AH$"&amp;ROW($AD480)-1))),1)&gt;=510,0,
IF(INDEX($AE:$AE,LOOKUP(2,1/($AE$1:INDIRECT("$AE$"&amp;ROW($AE480)-1)&lt;&gt;""),ROW($AE$1:INDIRECT("$AE$"&amp;ROW($AE480)-1))),1)&gt;=255,0,
VLOOKUP(INDIRECT("$G$"&amp;LOOKUP(2,1/($AE$1:INDIRECT("$AE$"&amp;ROW($AE480)-1)&lt;&gt;""),ROW($AE$1:INDIRECT("$AE$"&amp;ROW($AE480)-1)))),'EV and Base'!$A$1:$N$671,5,FALSE))))</f>
        <v>11</v>
      </c>
      <c r="AF480" s="2" cm="1">
        <f t="array" aca="1" ref="AF480" ca="1">IF(NOT(ISNUMBER(INDEX($A:$A, LOOKUP(2, 1 / ($A$1:INDIRECT("$A$"&amp;ROW($A480)) &lt;&gt; ""),ROW($A$1:INDIRECT("$A$"&amp;ROW($A480)))), 1))), "",
INDEX($AF:$AF, LOOKUP(2, 1 / ($AF$1:INDIRECT("$AF$"&amp;ROW($AF480)-1) &lt;&gt; ""),ROW($AF$1:INDIRECT("$AF$"&amp;ROW($AF480)-1))), 1)+
IF(INDEX($AC:$AC, LOOKUP(2, 1 / ($AC$1:INDIRECT("$AC$"&amp;ROW($AC480)-1) &lt;&gt; ""),ROW($AC$1:INDIRECT("$AC$"&amp;ROW($AC480)-1))), 1)+
INDEX($AD:$AD, LOOKUP(2, 1 / ($AD$1:INDIRECT("$AD$"&amp;ROW($AD480)-1) &lt;&gt; ""),ROW($AD$1:INDIRECT("$AD$"&amp;ROW($AD480)-1))), 1)+
INDEX($AE:$AE, LOOKUP(2, 1 / ($AE$1:INDIRECT("$AE$"&amp;ROW($AE480)-1) &lt;&gt; ""),ROW($AE$1:INDIRECT("$AE$"&amp;ROW($AD480)-1))), 1)+
INDEX($AE:$AF, LOOKUP(2, 1 / ($AF$1:INDIRECT("$AF$"&amp;ROW($AF480)-1) &lt;&gt; ""),ROW($AF$1:INDIRECT("$AF$"&amp;ROW($AD480)-1))), 1)+
INDEX($AG:$AG, LOOKUP(2, 1 / ($AG$1:INDIRECT("$AG$"&amp;ROW($AG480)-1) &lt;&gt; ""),ROW($AG$1:INDIRECT("$AG$"&amp;ROW($AD480)-1))), 1)+
INDEX($AH:$AH, LOOKUP(2, 1 / ($AH$1:INDIRECT("$AH$"&amp;ROW($AH480)-1) &lt;&gt; ""),ROW($AH$1:INDIRECT("$AH$"&amp;ROW($AD480)-1))), 1)&gt;=510,0,
IF(INDEX($AF:$AF, LOOKUP(2, 1 / ($AF$1:INDIRECT("$AF$"&amp;ROW($AF480)-1) &lt;&gt; ""),ROW($AF$1:INDIRECT("$AF$"&amp;ROW($AF480)-1))), 1)&gt;=255,0,
VLOOKUP(INDIRECT("$G$"&amp;LOOKUP(2, 1 / ($AF$1:INDIRECT("$AF$"&amp;ROW($AF480)-1) &lt;&gt; ""),ROW($AF$1:INDIRECT("$AF$"&amp;ROW($AF480)-1)))), 'EV and Base'!$A$1:$N$671, 6, FALSE))))</f>
        <v>24</v>
      </c>
      <c r="AG480" s="2" cm="1">
        <f t="array" aca="1" ref="AG480" ca="1">IF(NOT(ISNUMBER(INDEX($A:$A, LOOKUP(2, 1 / ($A$1:INDIRECT("$A$"&amp;ROW($A480)) &lt;&gt; ""),ROW($A$1:INDIRECT("$A$"&amp;ROW($A480)))), 1))), "",
INDEX($AG:$AG, LOOKUP(2, 1 / ($AG$1:INDIRECT("$AG$"&amp;ROW($AG480)-1) &lt;&gt; ""),ROW($AG$1:INDIRECT("$AG$"&amp;ROW($AG480)-1))), 1)+
IF(INDEX($AC:$AC, LOOKUP(2, 1 / ($AC$1:INDIRECT("$AC$"&amp;ROW($AC480)-1) &lt;&gt; ""),ROW($AC$1:INDIRECT("$AC$"&amp;ROW($AC480)-1))), 1)+
INDEX($AD:$AD, LOOKUP(2, 1 / ($AD$1:INDIRECT("$AD$"&amp;ROW($AD480)-1) &lt;&gt; ""),ROW($AD$1:INDIRECT("$AD$"&amp;ROW($AD480)-1))), 1)+
INDEX($AE:$AE, LOOKUP(2, 1 / ($AE$1:INDIRECT("$AE$"&amp;ROW($AE480)-1) &lt;&gt; ""),ROW($AE$1:INDIRECT("$AE$"&amp;ROW($AD480)-1))), 1)+
INDEX($AE:$AF, LOOKUP(2, 1 / ($AF$1:INDIRECT("$AF$"&amp;ROW($AF480)-1) &lt;&gt; ""),ROW($AF$1:INDIRECT("$AF$"&amp;ROW($AD480)-1))), 1)+
INDEX($AG:$AG, LOOKUP(2, 1 / ($AG$1:INDIRECT("$AG$"&amp;ROW($AG480)-1) &lt;&gt; ""),ROW($AG$1:INDIRECT("$AG$"&amp;ROW($AD480)-1))), 1)+
INDEX($AH:$AH, LOOKUP(2, 1 / ($AH$1:INDIRECT("$AH$"&amp;ROW($AH480)-1) &lt;&gt; ""),ROW($AH$1:INDIRECT("$AH$"&amp;ROW($AD480)-1))), 1)&gt;=510,0,
IF(INDEX($AG:$AG, LOOKUP(2, 1 / ($AG$1:INDIRECT("$AG$"&amp;ROW($AG480)-1) &lt;&gt; ""),ROW($AG$1:INDIRECT("$AG$"&amp;ROW($AG480)-1))), 1)&gt;=255,0,
VLOOKUP(INDIRECT("$G$"&amp;LOOKUP(2, 1 / ($AG$1:INDIRECT("$AG$"&amp;ROW($AG480)-1) &lt;&gt; ""),ROW($AG$1:INDIRECT("$AG$"&amp;ROW($AG480)-1)))), 'EV and Base'!$A$1:$N$671, 7, FALSE))))</f>
        <v>6</v>
      </c>
      <c r="AH480" s="24" cm="1">
        <f t="array" aca="1" ref="AH480" ca="1">IF(NOT(ISNUMBER(INDEX($A:$A,LOOKUP(2,1/($A$1:INDIRECT("$A$"&amp;ROW($A480))&lt;&gt;""),ROW($A$1:INDIRECT("$A$"&amp;ROW($A480)))),1))),"",
INDEX($AH:$AH,LOOKUP(2,1/($AH$1:INDIRECT("$AH$"&amp;ROW($AH480)-1)&lt;&gt;""),ROW($AH$1:INDIRECT("$AH$"&amp;ROW($AH480)-1))),1)+
IF(INDEX($AC:$AC,LOOKUP(2,1/($AC$1:INDIRECT("$AC$"&amp;ROW($AC480)-1)&lt;&gt;""),ROW($AC$1:INDIRECT("$AC$"&amp;ROW($AC480)-1))),1)+
INDEX($AD:$AD,LOOKUP(2,1/($AD$1:INDIRECT("$AD$"&amp;ROW($AD480)-1)&lt;&gt;""),ROW($AD$1:INDIRECT("$AD$"&amp;ROW($AD480)-1))),1)+
INDEX($AE:$AE,LOOKUP(2,1/($AE$1:INDIRECT("$AE$"&amp;ROW($AE480)-1)&lt;&gt;""),ROW($AE$1:INDIRECT("$AE$"&amp;ROW($AD480)-1))),1)+
INDEX($AE:$AF,LOOKUP(2,1/($AF$1:INDIRECT("$AF$"&amp;ROW($AF480)-1)&lt;&gt;""),ROW($AF$1:INDIRECT("$AF$"&amp;ROW($AD480)-1))),1)+
INDEX($AG:$AG,LOOKUP(2,1/($AG$1:INDIRECT("$AG$"&amp;ROW($AG480)-1)&lt;&gt;""),ROW($AG$1:INDIRECT("$AG$"&amp;ROW($AD480)-1))),1)+
INDEX($AH:$AH,LOOKUP(2,1/($AH$1:INDIRECT("$AH$"&amp;ROW($AH480)-1)&lt;&gt;""),ROW($AH$1:INDIRECT("$AH$"&amp;ROW($AD480)-1))),1)&gt;=510,0,
IF(INDEX($AH:$AH,LOOKUP(2,1/($AH$1:INDIRECT("$AH$"&amp;ROW($AH480)-1)&lt;&gt;""),ROW($AH$1:INDIRECT("$AH$"&amp;ROW($AH480)-1))),1)&gt;=255,0,
VLOOKUP(INDIRECT("$G$"&amp;LOOKUP(2,1/($AH$1:INDIRECT("$AH$"&amp;ROW($AH480)-1)&lt;&gt;""),ROW($AH$1:INDIRECT("$AH$"&amp;ROW($AH480)-1)))),'EV and Base'!$A$1:$N$671,8,FALSE))))</f>
        <v>84</v>
      </c>
      <c r="AI480" s="29" cm="1">
        <f t="array" aca="1" ref="AI480" ca="1">IF(NOT(ISNUMBER(INDEX($A:$A,LOOKUP(2,1/($A$1:INDIRECT("$A$"&amp;ROW($A480))&lt;&gt;""),ROW($A$1:INDIRECT("$A$"&amp;ROW($A480)))),1))),"",
ROUNDDOWN((((2*VLOOKUP($AA480,'EV and Base'!$A$1:$N$671,9,FALSE))+31+ROUNDDOWN($AC480/4,0))*$AB480)/100,0)+$AB480+10)</f>
        <v>186</v>
      </c>
      <c r="AJ480" s="21" cm="1">
        <f t="array" aca="1" ref="AJ480" ca="1">IF(NOT(ISNUMBER(INDEX($A:$A, LOOKUP(2, 1 / ($A$1:INDIRECT("$A$"&amp;ROW($A480)) &lt;&gt; ""),ROW($A$1:INDIRECT("$A$"&amp;ROW($A480)))), 1))), "",
ROUNDDOWN((ROUNDDOWN((((2*VLOOKUP($AA480, 'EV and Base'!$A$1:$N$671, 10, FALSE))+31+ROUNDDOWN($AD480/4, 0))*$AB480)/100, 0)+5)*1.1, 0))</f>
        <v>177</v>
      </c>
      <c r="AK480" s="21" t="str" cm="1">
        <f t="array" aca="1" ref="AK480" ca="1">IF(NOT(ISNUMBER(INDEX($A:$A, LOOKUP(2, 1 / ($A$1:INDIRECT("$A$"&amp;ROW($A480)) &lt;&gt; ""),ROW($A$1:INDIRECT("$A$"&amp;ROW($A480)))), 1))), "",
ROUNDDOWN((ROUNDDOWN((((2*VLOOKUP($AA480, 'EV and Base'!$A$1:$N$671, 11, FALSE))+30+ROUNDDOWN($AE480/4, 0))*$AB480)/100, 0)+5), 0)
&amp;"-"&amp;
ROUNDDOWN((ROUNDDOWN((((2*VLOOKUP($AA480, 'EV and Base'!$A$1:$N$671, 11, FALSE))+31+ROUNDDOWN($AE480/4, 0))*$AB480)/100, 0)+5), 0))</f>
        <v>127-128</v>
      </c>
      <c r="AL480" s="21" t="str" cm="1">
        <f t="array" aca="1" ref="AL480" ca="1">IF(NOT(ISNUMBER(INDEX($A:$A, LOOKUP(2, 1 / ($A$1:INDIRECT("$A$"&amp;ROW($A480)) &lt;&gt; ""),ROW($A$1:INDIRECT("$A$"&amp;ROW($A480)))), 1))), "",
ROUNDDOWN((ROUNDDOWN((((2*VLOOKUP($AA480, 'EV and Base'!$A$1:$N$671, 12, FALSE))+0+ROUNDDOWN($AF480/4, 0))*$AB480)/100, 0)+5)*0.9, 0)
&amp;"-"&amp;
ROUNDDOWN((ROUNDDOWN((((2*VLOOKUP($AA480, 'EV and Base'!$A$1:$N$671, 12, FALSE))+31+ROUNDDOWN($AF480/4, 0))*$AB480)/100, 0)+5)*0.9, 0))</f>
        <v>54-70</v>
      </c>
      <c r="AM480" s="21" t="str" cm="1">
        <f t="array" aca="1" ref="AM480" ca="1">IF(NOT(ISNUMBER(INDEX($A:$A, LOOKUP(2, 1 / ($A$1:INDIRECT("$A$"&amp;ROW($A480)) &lt;&gt; ""),ROW($A$1:INDIRECT("$A$"&amp;ROW($A480)))), 1))), "",
ROUNDDOWN((ROUNDDOWN((((2*VLOOKUP($AA480, 'EV and Base'!$A$1:$N$671, 13, FALSE))+30+ROUNDDOWN($AG480/4, 0))*$AB480)/100, 0)+5), 0)
&amp;"-"&amp;
ROUNDDOWN((ROUNDDOWN((((2*VLOOKUP($AA480, 'EV and Base'!$A$1:$N$671, 13, FALSE))+31+ROUNDDOWN($AG480/4, 0))*$AB480)/100, 0)+5), 0))</f>
        <v>127-127</v>
      </c>
      <c r="AN480" s="25" cm="1">
        <f t="array" aca="1" ref="AN480" ca="1">IF(NOT(ISNUMBER(INDEX($A:$A, LOOKUP(2, 1 / ($A$1:INDIRECT("$A$"&amp;ROW($A480)) &lt;&gt; ""),ROW($A$1:INDIRECT("$A$"&amp;ROW($A480)))), 1))), "",
ROUNDDOWN((ROUNDDOWN((((2*VLOOKUP($AA480, 'EV and Base'!$A$1:$N$671, 14, FALSE))+31+ROUNDDOWN($AH480/4, 0))*$AB480)/100, 0)+5), 0))</f>
        <v>127</v>
      </c>
      <c r="AO480" s="23" cm="1">
        <f t="array" aca="1" ref="AO480" ca="1">IF(NOT(ISNUMBER(INDEX($A:$A, LOOKUP(2, 1 / ($A$1:INDIRECT("$A$"&amp;ROW($A480)) &lt;&gt; ""),ROW($A$1:INDIRECT("$A$"&amp;ROW($A480)))), 1))), "",
ROUNDDOWN((((2*VLOOKUP($AA480, 'EV and Base'!$A$1:$N$671, 9, FALSE))+31+ROUNDDOWN($AC480/4, 0))*$AB480)/100, 0)+$AB480+10)</f>
        <v>186</v>
      </c>
      <c r="AP480" s="2" cm="1">
        <f t="array" aca="1" ref="AP480" ca="1">IF(NOT(ISNUMBER(INDEX($A:$A, LOOKUP(2, 1 / ($A$1:INDIRECT("$A$"&amp;ROW($A480)) &lt;&gt; ""),ROW($A$1:INDIRECT("$A$"&amp;ROW($A480)))), 1))), "",
ROUNDDOWN((ROUNDDOWN((((2*VLOOKUP($AA480, 'EV and Base'!$A$1:$N$671, 10, FALSE))+31+ROUNDDOWN($AD480/4, 0))*$AB480)/100, 0)+5)*1.1, 0))</f>
        <v>177</v>
      </c>
      <c r="AQ480" s="2" cm="1">
        <f t="array" aca="1" ref="AQ480" ca="1">IF(NOT(ISNUMBER(INDEX($A:$A, LOOKUP(2, 1 / ($A$1:INDIRECT("$A$"&amp;ROW($A480)) &lt;&gt; ""),ROW($A$1:INDIRECT("$A$"&amp;ROW($A480)))), 1))), "",
ROUNDDOWN((ROUNDDOWN((((2*VLOOKUP($AA480, 'EV and Base'!$A$1:$N$671, 11, FALSE))+$AV$2+ROUNDDOWN($AE480/4, 0))*$AB480)/100, 0)+5), 0))</f>
        <v>128</v>
      </c>
      <c r="AR480" s="22" cm="1">
        <f t="array" aca="1" ref="AR480" ca="1">IF(NOT(ISNUMBER(INDEX($A:$A, LOOKUP(2, 1 / ($A$1:INDIRECT("$A$"&amp;ROW($A480)) &lt;&gt; ""),ROW($A$1:INDIRECT("$A$"&amp;ROW($A480)))), 1))), "",
ROUNDDOWN((ROUNDDOWN((((2*VLOOKUP($AA480, 'EV and Base'!$A$1:$N$671, 12, FALSE))+$AW$2+ROUNDDOWN($AF480/4, 0))*$AB480)/100, 0)+5)*0.9, 0))</f>
        <v>63</v>
      </c>
      <c r="AS480" s="2" cm="1">
        <f t="array" aca="1" ref="AS480" ca="1">IF(NOT(ISNUMBER(INDEX($A:$A, LOOKUP(2, 1 / ($A$1:INDIRECT("$A$"&amp;ROW($A480)) &lt;&gt; ""),ROW($A$1:INDIRECT("$A$"&amp;ROW($A480)))), 1))), "",
ROUNDDOWN((ROUNDDOWN((((2*VLOOKUP($AA480, 'EV and Base'!$A$1:$N$671, 13, FALSE))+$AX$2+ROUNDDOWN($AG480/4, 0))*$AB480)/100, 0)+5), 0))</f>
        <v>127</v>
      </c>
      <c r="AT480" s="24" cm="1">
        <f t="array" aca="1" ref="AT480" ca="1">IF(NOT(ISNUMBER(INDEX($A:$A, LOOKUP(2, 1 / ($A$1:INDIRECT("$A$"&amp;ROW($A480)) &lt;&gt; ""),ROW($A$1:INDIRECT("$A$"&amp;ROW($A480)))), 1))), "",
ROUNDDOWN((ROUNDDOWN((((2*VLOOKUP($AA480, 'EV and Base'!$A$1:$N$671, 14, FALSE))+31+ROUNDDOWN($AH480/4, 0))*$AB480)/100, 0)+5), 0))</f>
        <v>127</v>
      </c>
      <c r="AU480" s="28">
        <v>255</v>
      </c>
      <c r="AY480" cm="1">
        <f t="array" aca="1" ref="AY480" ca="1">IF(NOT(ISNUMBER(INDEX($A:$A,LOOKUP(2,1/($A$1:INDIRECT("$A$"&amp;ROW($A480))&lt;&gt;""),ROW($A$1:INDIRECT("$A$"&amp;ROW($A480)))),1))),"",
INDEX($AY:$AY,LOOKUP(2,1/($AY$1:INDIRECT("$AY$"&amp;ROW($AY480)-1)&lt;&gt;""),ROW($AY$1:INDIRECT("$AY$"&amp;ROW($AY480)-1))),1)+$BL480)</f>
        <v>194203</v>
      </c>
      <c r="AZ480" s="3" cm="1">
        <f t="array" aca="1" ref="AZ480" ca="1">IF(NOT(ISNUMBER(INDEX($A:$A, LOOKUP(2, 1 / ($A$1:INDIRECT("$A$"&amp;ROW($A480)) &lt;&gt; ""),ROW($A$1:INDIRECT("$A$"&amp;ROW($A480)))), 1))), "",
VLOOKUP(INDIRECT("$G$"&amp;LOOKUP(2, 1 / ($AY$1:INDIRECT("$AY$"&amp;ROW($AY480)-1) &lt;&gt; ""),ROW($AY$1:INDIRECT("$AY$"&amp;ROW($AY480)-1)))),'EV and Base'!A403:N1073,2,FALSE))</f>
        <v>163</v>
      </c>
      <c r="BA480" s="3" cm="1">
        <f t="array" aca="1" ref="BA480" ca="1">IF(NOT(ISNUMBER(INDEX($A:$A, LOOKUP(2, 1 / ($A$1:INDIRECT("$A$"&amp;ROW($A480)) &lt;&gt; ""),ROW($A$1:INDIRECT("$A$"&amp;ROW($A480)))), 1))), "",
INDIRECT("$I$"&amp;LOOKUP(2, 1 / ($AY$1:INDIRECT("$AY$"&amp;ROW($AY480)-1) &lt;&gt; ""),ROW($AY$1:INDIRECT("$AY$"&amp;ROW($AY480)-1)))))</f>
        <v>48</v>
      </c>
      <c r="BB480" s="1" cm="1">
        <f t="array" aca="1" ref="BB480" ca="1">IF(NOT(ISNUMBER(INDEX($A:$A, LOOKUP(2, 1 / ($A$1:INDIRECT("$A$"&amp;ROW($A480)) &lt;&gt; ""),ROW($A$1:INDIRECT("$A$"&amp;ROW($A480)))), 1))), "",
INDIRECT("$AB$"&amp;LOOKUP(2, 1 / ($AY$1:INDIRECT("$AY$"&amp;ROW($AY480)-1) &lt;&gt; ""),ROW($AY$1:INDIRECT("$AY$"&amp;ROW($AY480)-1)))))</f>
        <v>58</v>
      </c>
      <c r="BC480" s="3" cm="1">
        <f t="array" aca="1" ref="BC480" ca="1">IF(NOT(ISNUMBER(INDEX($A:$A,LOOKUP(2,1/($A$1:INDIRECT("$A$"&amp;ROW($A480))&lt;&gt;""),ROW($A$1:INDIRECT("$A$"&amp;ROW($A480)))),1))),"",
$BA480+$BA480+10)</f>
        <v>106</v>
      </c>
      <c r="BD480" s="3" cm="1">
        <f t="array" aca="1" ref="BD480" ca="1">IF(NOT(ISNUMBER(INDEX($A:$A,LOOKUP(2,1/($A$1:INDIRECT("$A$"&amp;ROW($A480))&lt;&gt;""),ROW($A$1:INDIRECT("$A$"&amp;ROW($A480)))),1))),"",
$BA480+$BB480+10)</f>
        <v>116</v>
      </c>
      <c r="BE480" s="3" cm="1">
        <f t="array" aca="1" ref="BE480" ca="1">IF(NOT(ISNUMBER(INDEX($A:$A,LOOKUP(2,1/($A$1:INDIRECT("$A$"&amp;ROW($A480))&lt;&gt;""),ROW($A$1:INDIRECT("$A$"&amp;ROW($A480)))),1))),"",
$BC480*$BC480)</f>
        <v>11236</v>
      </c>
      <c r="BF480" s="3" cm="1">
        <f t="array" aca="1" ref="BF480" ca="1">IF(NOT(ISNUMBER(INDEX($A:$A,LOOKUP(2,1/($A$1:INDIRECT("$A$"&amp;ROW($A480))&lt;&gt;""),ROW($A$1:INDIRECT("$A$"&amp;ROW($A480)))),1))),"",
$BD480*$BD480)</f>
        <v>13456</v>
      </c>
      <c r="BG480" s="3" cm="1">
        <f t="array" aca="1" ref="BG480" ca="1">IF(NOT(ISNUMBER(INDEX($A:$A,LOOKUP(2,1/($A$1:INDIRECT("$A$"&amp;ROW($A480))&lt;&gt;""),ROW($A$1:INDIRECT("$A$"&amp;ROW($A480)))),1))),"",
_xlfn.FLOOR.MATH(1.5*_xlfn.FLOOR.MATH($AZ480*BA480/5)))</f>
        <v>2346</v>
      </c>
      <c r="BH480" s="3" cm="1">
        <f t="array" aca="1" ref="BH480" ca="1">IF(NOT(ISNUMBER(INDEX($A:$A, LOOKUP(2, 1 / ($A$1:INDIRECT("$A$"&amp;ROW($A480)) &lt;&gt; ""),ROW($A$1:INDIRECT("$A$"&amp;ROW($A480)))), 1))), "",
_xlfn.FLOOR.MATH($BG480/IF(OR(INDIRECT("$C$"&amp;LOOKUP(2, 1 / ($AY$1:INDIRECT("$AY$"&amp;ROW($AY480)-1) &lt;&gt; ""),ROW($AY$1:INDIRECT("$AY$"&amp;ROW($AY480)-1))))="Multi",
INDIRECT("$C$"&amp;LOOKUP(2, 1 / ($AY$1:INDIRECT("$AY$"&amp;ROW($AY480)-1) &lt;&gt; ""),ROW($AY$1:INDIRECT("$AY$"&amp;ROW($AY480)-1))))="Double"),2,1)))</f>
        <v>2346</v>
      </c>
      <c r="BI480" s="3" cm="1">
        <f t="array" aca="1" ref="BI480" ca="1">IF(NOT(ISNUMBER(INDEX($A:$A,LOOKUP(2,1/($A$1:INDIRECT("$A$"&amp;ROW($A480))&lt;&gt;""),ROW($A$1:INDIRECT("$A$"&amp;ROW($A480)))),1))),"",
VLOOKUP($BC480,GameFreakSQRT!$A$1:$B$200,2,FALSE))</f>
        <v>42171</v>
      </c>
      <c r="BJ480" s="3" cm="1">
        <f t="array" aca="1" ref="BJ480" ca="1">IF(NOT(ISNUMBER(INDEX($A:$A,LOOKUP(2,1/($A$1:INDIRECT("$A$"&amp;ROW($A480))&lt;&gt;""),ROW($A$1:INDIRECT("$A$"&amp;ROW($A480)))),1))),"",
VLOOKUP($BD480,GameFreakSQRT!$A$1:$B$200,2,FALSE))</f>
        <v>44115</v>
      </c>
      <c r="BK480" s="3" cm="1">
        <f t="array" aca="1" ref="BK480" ca="1">IF(NOT(ISNUMBER(INDEX($A:$A,LOOKUP(2,1/($A$1:INDIRECT("$A$"&amp;ROW($A480))&lt;&gt;""),ROW($A$1:INDIRECT("$A$"&amp;ROW($A480)))),1))),"",
_xlfn.FLOOR.MATH((($BI480*$BE480)*$BH480)/($BJ480*$BF480))+1)</f>
        <v>1873</v>
      </c>
      <c r="BL480" s="3" cm="1">
        <f t="array" aca="1" ref="BL480" ca="1">IF(NOT(ISNUMBER(INDEX($A:$A,LOOKUP(2,1/($A$1:INDIRECT("$A$"&amp;ROW($A480))&lt;&gt;""),ROW($A$1:INDIRECT("$A$"&amp;ROW($A480)))),1))),"",
_xlfn.FLOOR.MATH($BK480*IF(NOT(INDIRECT("$Z$"&amp;LOOKUP(2, 1 / ($AY$1:INDIRECT("$AY$"&amp;ROW($AY480)-1) &lt;&gt; ""),ROW($AY$1:INDIRECT("$AY$"&amp;ROW($AY480)-1))))=""),1.5,1)))</f>
        <v>2809</v>
      </c>
      <c r="BM480" s="3" cm="1">
        <f t="array" aca="1" ref="BM480" ca="1">IF(NOT(ISNUMBER(INDEX($A:$A, LOOKUP(2, 1 / ($A$1:INDIRECT("$A$"&amp;ROW($A480)) &lt;&gt; ""),ROW($A$1:INDIRECT("$A$"&amp;ROW($A480)))), 1))), "",
INDIRECT("$Y$"&amp;LOOKUP(2, 1 / ($AY$1:INDIRECT("$AY$"&amp;ROW($AY480)-1) &lt;&gt; ""),ROW($AY$1:INDIRECT("$AY$"&amp;ROW($AY480)-1)))))</f>
        <v>0</v>
      </c>
      <c r="BN480" s="3" t="str">
        <f t="shared" ca="1" si="39"/>
        <v/>
      </c>
    </row>
    <row r="481" spans="1:66" x14ac:dyDescent="0.45">
      <c r="A481" s="69"/>
      <c r="B481" s="69"/>
      <c r="C481" s="67"/>
      <c r="D481" s="67"/>
      <c r="E481" s="67"/>
      <c r="F481" s="56">
        <v>4</v>
      </c>
      <c r="G481" s="2" t="s">
        <v>805</v>
      </c>
      <c r="H481" s="2" t="s">
        <v>50</v>
      </c>
      <c r="I481" s="2">
        <v>50</v>
      </c>
      <c r="J481" s="2" t="s">
        <v>132</v>
      </c>
      <c r="K481" s="2" t="s">
        <v>615</v>
      </c>
      <c r="L481" s="2" t="s">
        <v>53</v>
      </c>
      <c r="M481" s="2" t="s">
        <v>434</v>
      </c>
      <c r="N481" s="2" t="s">
        <v>763</v>
      </c>
      <c r="O481" s="2" t="s">
        <v>423</v>
      </c>
      <c r="P481" s="2" t="s">
        <v>186</v>
      </c>
      <c r="Q481" s="2">
        <v>30</v>
      </c>
      <c r="R481" s="58">
        <f>_xlfn.FLOOR.MATH((((2*VLOOKUP(G481, 'EV and Base'!$A$1:$N$671, 9, FALSE))+$Q481)*$I481)/100)+$I481+10</f>
        <v>140</v>
      </c>
      <c r="S481" s="58">
        <f>_xlfn.FLOOR.MATH((_xlfn.FLOOR.MATH((((2*VLOOKUP($G481, 'EV and Base'!$A$1:$N$671, 10, FALSE))+$Q481)*$I481)/100)+5)*
IF(OR($J481="Lonely", $J481="Brave", $J481="Adamant", $J481="Naughty"), 1.1,
IF(OR($J481="Bold", $J481="Timid", $J481="Modest", $J481="Calm"), 0.9, 1)))</f>
        <v>145</v>
      </c>
      <c r="T481" s="58">
        <f>_xlfn.FLOOR.MATH((_xlfn.FLOOR.MATH((((2*VLOOKUP($G481, 'EV and Base'!$A$1:$N$671, 11, FALSE))+$Q481)*$I481)/100)+5)*
IF(OR($J481="Bold", $J481="Relaxed", $J481="Impish", $J481="Lax"), 1.1,
IF(OR($J481="Lonely", $J481="Hasty", $J481="Mild", $J481="Gentle"), 0.9, 1)))</f>
        <v>88</v>
      </c>
      <c r="U481" s="58">
        <f>_xlfn.FLOOR.MATH((_xlfn.FLOOR.MATH((((2*VLOOKUP($G481, 'EV and Base'!$A$1:$N$671, 12, FALSE))+$Q481)*$I481)/100)+5)*
IF(OR($J481="Modest", $J481="Mild", $J481="Quiet", $J481="Rash"), 1.1,
IF(OR($J481="Adamant", $J481="Impish", $J481="Jolly", $J481="Careful"), 0.9, 1)))</f>
        <v>115</v>
      </c>
      <c r="V481" s="58">
        <f>_xlfn.FLOOR.MATH((_xlfn.FLOOR.MATH((((2*VLOOKUP($G481, 'EV and Base'!$A$1:$N$671, 13, FALSE))+$Q481)*$I481)/100)+5)*
IF(OR($J481="Calm", $J481="Gentle", $J481="Sassy", $J481="Careful"), 1.1,
IF(OR($J481="Naughty", $J481="Lax", $J481="Naive", $J481="Rash"), 0.9, 1)))</f>
        <v>80</v>
      </c>
      <c r="W481" s="60">
        <f>_xlfn.FLOOR.MATH((_xlfn.FLOOR.MATH((((2*VLOOKUP($G481, 'EV and Base'!$A$1:$N$671, 14, FALSE))+$Q481)*$I481)/100)+5)*
IF(OR($J481="Timid", $J481="Hasty", $J481="Jolly", $J481="Naive"), 1.1,
IF(OR($J481="Brave", $J481="Relaxed", $J481="Quiet", $J481="Sassy"), 0.9, 1)))</f>
        <v>112</v>
      </c>
      <c r="X481" s="75"/>
      <c r="Z481" s="1">
        <v>1</v>
      </c>
      <c r="AA481" s="23" t="str" cm="1">
        <f t="array" aca="1" ref="AA481" ca="1">IF(NOT(ISNUMBER(INDEX($A:$A,LOOKUP(2,1/($A$1:INDIRECT("$A$"&amp;ROW($A481))&lt;&gt;""),ROW($A$1:INDIRECT("$A$"&amp;ROW($A481)))),1))),"",
IF(NOT(ISNUMBER($A481)),$AA480,
IF($AB481&lt;16,"Lillipup",
IF($AB481&lt;32,"Herdier",
"Stoutland"))))</f>
        <v>Stoutland</v>
      </c>
      <c r="AB481" s="25" cm="1">
        <f t="array" aca="1" ref="AB481" ca="1">IF(NOT(ISNUMBER(INDEX($A:$A, LOOKUP(2, 1 / ($A$1:INDIRECT("$A$"&amp;ROW($A481)) &lt;&gt; ""),ROW($A$1:INDIRECT("$A$"&amp;ROW($A481)))), 1))), "",
VLOOKUP($AY481,'Medium-Slow'!$A$1:$B$101,2,TRUE))</f>
        <v>58</v>
      </c>
      <c r="AC481" s="23" cm="1">
        <f t="array" aca="1" ref="AC481" ca="1">IF(NOT(ISNUMBER(INDEX($A:$A, LOOKUP(2, 1 / ($A$1:INDIRECT("$A$"&amp;ROW($A481)) &lt;&gt; ""),ROW($A$1:INDIRECT("$A$"&amp;ROW($A481)))), 1))), "",
INDEX($AC:$AC, LOOKUP(2, 1 / ($AC$1:INDIRECT("$AC$"&amp;ROW($AC481)-1) &lt;&gt; ""),ROW($AC$1:INDIRECT("$AC$"&amp;ROW($AC481)-1))), 1)+
IF(INDEX($AC:$AC, LOOKUP(2, 1 / ($AC$1:INDIRECT("$AC$"&amp;ROW($AC481)-1) &lt;&gt; ""),ROW($AC$1:INDIRECT("$AC$"&amp;ROW($AC481)-1))), 1)+
INDEX($AD:$AD, LOOKUP(2, 1 / ($AD$1:INDIRECT("$AD$"&amp;ROW($AD481)-1) &lt;&gt; ""),ROW($AD$1:INDIRECT("$AD$"&amp;ROW($AD481)-1))), 1)+
INDEX($AE:$AE, LOOKUP(2, 1 / ($AE$1:INDIRECT("$AE$"&amp;ROW($AE481)-1) &lt;&gt; ""),ROW($AE$1:INDIRECT("$AE$"&amp;ROW($AD481)-1))), 1)+
INDEX($AE:$AF, LOOKUP(2, 1 / ($AF$1:INDIRECT("$AF$"&amp;ROW($AF481)-1) &lt;&gt; ""),ROW($AF$1:INDIRECT("$AF$"&amp;ROW($AD481)-1))), 1)+
INDEX($AG:$AG, LOOKUP(2, 1 / ($AG$1:INDIRECT("$AG$"&amp;ROW($AG481)-1) &lt;&gt; ""),ROW($AG$1:INDIRECT("$AG$"&amp;ROW($AD481)-1))), 1)+
INDEX($AH:$AH, LOOKUP(2, 1 / ($AH$1:INDIRECT("$AH$"&amp;ROW($AH481)-1) &lt;&gt; ""),ROW($AH$1:INDIRECT("$AH$"&amp;ROW($AD481)-1))), 1)&gt;=510,0,
IF(INDEX($AC:$AC, LOOKUP(2, 1 / ($AC$1:INDIRECT("$AC$"&amp;ROW($AC481)-1) &lt;&gt; ""),ROW($AC$1:INDIRECT("$AC$"&amp;ROW($AC481)-1))), 1)&gt;=255,0,
VLOOKUP(INDIRECT("$G$"&amp;LOOKUP(2, 1 / ($AC$1:INDIRECT("$AC$"&amp;ROW($AC481)-1) &lt;&gt; ""),ROW($AC$1:INDIRECT("$AC$"&amp;ROW($AC481)-1)))), 'EV and Base'!$A$1:$N$671, 3, FALSE))))</f>
        <v>14</v>
      </c>
      <c r="AD481" s="2" cm="1">
        <f t="array" aca="1" ref="AD481" ca="1">IF(NOT(ISNUMBER(INDEX($A:$A, LOOKUP(2, 1 / ($A$1:INDIRECT("$A$"&amp;ROW($A481)) &lt;&gt; ""),ROW($A$1:INDIRECT("$A$"&amp;ROW($A481)))), 1))), "",
INDEX($AD:$AD, LOOKUP(2, 1 / ($AD$1:INDIRECT("$AD$"&amp;ROW($AD481)-1) &lt;&gt; ""),ROW($AD$1:INDIRECT("$AD$"&amp;ROW($AD481)-1))), 1)+
IF(INDEX($AC:$AC, LOOKUP(2, 1 / ($AC$1:INDIRECT("$AC$"&amp;ROW($AC481)-1) &lt;&gt; ""),ROW($AC$1:INDIRECT("$AC$"&amp;ROW($AC481)-1))), 1)+
INDEX($AD:$AD, LOOKUP(2, 1 / ($AD$1:INDIRECT("$AD$"&amp;ROW($AD481)-1) &lt;&gt; ""),ROW($AD$1:INDIRECT("$AD$"&amp;ROW($AD481)-1))), 1)+
INDEX($AE:$AE, LOOKUP(2, 1 / ($AE$1:INDIRECT("$AE$"&amp;ROW($AE481)-1) &lt;&gt; ""),ROW($AE$1:INDIRECT("$AE$"&amp;ROW($AD481)-1))), 1)+
INDEX($AE:$AF, LOOKUP(2, 1 / ($AF$1:INDIRECT("$AF$"&amp;ROW($AF481)-1) &lt;&gt; ""),ROW($AF$1:INDIRECT("$AF$"&amp;ROW($AD481)-1))), 1)+
INDEX($AG:$AG, LOOKUP(2, 1 / ($AG$1:INDIRECT("$AG$"&amp;ROW($AG481)-1) &lt;&gt; ""),ROW($AG$1:INDIRECT("$AG$"&amp;ROW($AD481)-1))), 1)+
INDEX($AH:$AH, LOOKUP(2, 1 / ($AH$1:INDIRECT("$AH$"&amp;ROW($AH481)-1) &lt;&gt; ""),ROW($AH$1:INDIRECT("$AH$"&amp;ROW($AD481)-1))), 1)&gt;=510,0,
IF(INDEX($AD:$AD, LOOKUP(2, 1 / ($AD$1:INDIRECT("$AD$"&amp;ROW($AD481)-1) &lt;&gt; ""),ROW($AD$1:INDIRECT("$AD$"&amp;ROW($AD481)-1))), 1)&gt;=255,0,
VLOOKUP(INDIRECT("$G$"&amp;LOOKUP(2, 1 / ($AD$1:INDIRECT("$AD$"&amp;ROW($AD481)-1) &lt;&gt; ""),ROW($AD$1:INDIRECT("$AD$"&amp;ROW($AD481)-1)))), 'EV and Base'!$A$1:$N$671, 4, FALSE))))</f>
        <v>161</v>
      </c>
      <c r="AE481" s="2" cm="1">
        <f t="array" aca="1" ref="AE481" ca="1">IF(NOT(ISNUMBER(INDEX($A:$A,LOOKUP(2,1/($A$1:INDIRECT("$A$"&amp;ROW($A481))&lt;&gt;""),ROW($A$1:INDIRECT("$A$"&amp;ROW($A481)))),1))),"",
INDEX($AE:$AE,LOOKUP(2,1/($AE$1:INDIRECT("$AE$"&amp;ROW($AE481)-1)&lt;&gt;""),ROW($AE$1:INDIRECT("$AE$"&amp;ROW($AE481)-1))),1)+
IF(INDEX($AC:$AC,LOOKUP(2,1/($AC$1:INDIRECT("$AC$"&amp;ROW($AC481)-1)&lt;&gt;""),ROW($AC$1:INDIRECT("$AC$"&amp;ROW($AC481)-1))),1)+
INDEX($AD:$AD,LOOKUP(2,1/($AD$1:INDIRECT("$AD$"&amp;ROW($AD481)-1)&lt;&gt;""),ROW($AD$1:INDIRECT("$AD$"&amp;ROW($AD481)-1))),1)+
INDEX($AE:$AE,LOOKUP(2,1/($AE$1:INDIRECT("$AE$"&amp;ROW($AE481)-1)&lt;&gt;""),ROW($AE$1:INDIRECT("$AE$"&amp;ROW($AD481)-1))),1)+
INDEX($AE:$AF,LOOKUP(2,1/($AF$1:INDIRECT("$AF$"&amp;ROW($AF481)-1)&lt;&gt;""),ROW($AF$1:INDIRECT("$AF$"&amp;ROW($AD481)-1))),1)+
INDEX($AG:$AG,LOOKUP(2,1/($AG$1:INDIRECT("$AG$"&amp;ROW($AG481)-1)&lt;&gt;""),ROW($AG$1:INDIRECT("$AG$"&amp;ROW($AD481)-1))),1)+
INDEX($AH:$AH,LOOKUP(2,1/($AH$1:INDIRECT("$AH$"&amp;ROW($AH481)-1)&lt;&gt;""),ROW($AH$1:INDIRECT("$AH$"&amp;ROW($AD481)-1))),1)&gt;=510,0,
IF(INDEX($AE:$AE,LOOKUP(2,1/($AE$1:INDIRECT("$AE$"&amp;ROW($AE481)-1)&lt;&gt;""),ROW($AE$1:INDIRECT("$AE$"&amp;ROW($AE481)-1))),1)&gt;=255,0,
VLOOKUP(INDIRECT("$G$"&amp;LOOKUP(2,1/($AE$1:INDIRECT("$AE$"&amp;ROW($AE481)-1)&lt;&gt;""),ROW($AE$1:INDIRECT("$AE$"&amp;ROW($AE481)-1)))),'EV and Base'!$A$1:$N$671,5,FALSE))))</f>
        <v>11</v>
      </c>
      <c r="AF481" s="2" cm="1">
        <f t="array" aca="1" ref="AF481" ca="1">IF(NOT(ISNUMBER(INDEX($A:$A, LOOKUP(2, 1 / ($A$1:INDIRECT("$A$"&amp;ROW($A481)) &lt;&gt; ""),ROW($A$1:INDIRECT("$A$"&amp;ROW($A481)))), 1))), "",
INDEX($AF:$AF, LOOKUP(2, 1 / ($AF$1:INDIRECT("$AF$"&amp;ROW($AF481)-1) &lt;&gt; ""),ROW($AF$1:INDIRECT("$AF$"&amp;ROW($AF481)-1))), 1)+
IF(INDEX($AC:$AC, LOOKUP(2, 1 / ($AC$1:INDIRECT("$AC$"&amp;ROW($AC481)-1) &lt;&gt; ""),ROW($AC$1:INDIRECT("$AC$"&amp;ROW($AC481)-1))), 1)+
INDEX($AD:$AD, LOOKUP(2, 1 / ($AD$1:INDIRECT("$AD$"&amp;ROW($AD481)-1) &lt;&gt; ""),ROW($AD$1:INDIRECT("$AD$"&amp;ROW($AD481)-1))), 1)+
INDEX($AE:$AE, LOOKUP(2, 1 / ($AE$1:INDIRECT("$AE$"&amp;ROW($AE481)-1) &lt;&gt; ""),ROW($AE$1:INDIRECT("$AE$"&amp;ROW($AD481)-1))), 1)+
INDEX($AE:$AF, LOOKUP(2, 1 / ($AF$1:INDIRECT("$AF$"&amp;ROW($AF481)-1) &lt;&gt; ""),ROW($AF$1:INDIRECT("$AF$"&amp;ROW($AD481)-1))), 1)+
INDEX($AG:$AG, LOOKUP(2, 1 / ($AG$1:INDIRECT("$AG$"&amp;ROW($AG481)-1) &lt;&gt; ""),ROW($AG$1:INDIRECT("$AG$"&amp;ROW($AD481)-1))), 1)+
INDEX($AH:$AH, LOOKUP(2, 1 / ($AH$1:INDIRECT("$AH$"&amp;ROW($AH481)-1) &lt;&gt; ""),ROW($AH$1:INDIRECT("$AH$"&amp;ROW($AD481)-1))), 1)&gt;=510,0,
IF(INDEX($AF:$AF, LOOKUP(2, 1 / ($AF$1:INDIRECT("$AF$"&amp;ROW($AF481)-1) &lt;&gt; ""),ROW($AF$1:INDIRECT("$AF$"&amp;ROW($AF481)-1))), 1)&gt;=255,0,
VLOOKUP(INDIRECT("$G$"&amp;LOOKUP(2, 1 / ($AF$1:INDIRECT("$AF$"&amp;ROW($AF481)-1) &lt;&gt; ""),ROW($AF$1:INDIRECT("$AF$"&amp;ROW($AF481)-1)))), 'EV and Base'!$A$1:$N$671, 6, FALSE))))</f>
        <v>24</v>
      </c>
      <c r="AG481" s="2" cm="1">
        <f t="array" aca="1" ref="AG481" ca="1">IF(NOT(ISNUMBER(INDEX($A:$A, LOOKUP(2, 1 / ($A$1:INDIRECT("$A$"&amp;ROW($A481)) &lt;&gt; ""),ROW($A$1:INDIRECT("$A$"&amp;ROW($A481)))), 1))), "",
INDEX($AG:$AG, LOOKUP(2, 1 / ($AG$1:INDIRECT("$AG$"&amp;ROW($AG481)-1) &lt;&gt; ""),ROW($AG$1:INDIRECT("$AG$"&amp;ROW($AG481)-1))), 1)+
IF(INDEX($AC:$AC, LOOKUP(2, 1 / ($AC$1:INDIRECT("$AC$"&amp;ROW($AC481)-1) &lt;&gt; ""),ROW($AC$1:INDIRECT("$AC$"&amp;ROW($AC481)-1))), 1)+
INDEX($AD:$AD, LOOKUP(2, 1 / ($AD$1:INDIRECT("$AD$"&amp;ROW($AD481)-1) &lt;&gt; ""),ROW($AD$1:INDIRECT("$AD$"&amp;ROW($AD481)-1))), 1)+
INDEX($AE:$AE, LOOKUP(2, 1 / ($AE$1:INDIRECT("$AE$"&amp;ROW($AE481)-1) &lt;&gt; ""),ROW($AE$1:INDIRECT("$AE$"&amp;ROW($AD481)-1))), 1)+
INDEX($AE:$AF, LOOKUP(2, 1 / ($AF$1:INDIRECT("$AF$"&amp;ROW($AF481)-1) &lt;&gt; ""),ROW($AF$1:INDIRECT("$AF$"&amp;ROW($AD481)-1))), 1)+
INDEX($AG:$AG, LOOKUP(2, 1 / ($AG$1:INDIRECT("$AG$"&amp;ROW($AG481)-1) &lt;&gt; ""),ROW($AG$1:INDIRECT("$AG$"&amp;ROW($AD481)-1))), 1)+
INDEX($AH:$AH, LOOKUP(2, 1 / ($AH$1:INDIRECT("$AH$"&amp;ROW($AH481)-1) &lt;&gt; ""),ROW($AH$1:INDIRECT("$AH$"&amp;ROW($AD481)-1))), 1)&gt;=510,0,
IF(INDEX($AG:$AG, LOOKUP(2, 1 / ($AG$1:INDIRECT("$AG$"&amp;ROW($AG481)-1) &lt;&gt; ""),ROW($AG$1:INDIRECT("$AG$"&amp;ROW($AG481)-1))), 1)&gt;=255,0,
VLOOKUP(INDIRECT("$G$"&amp;LOOKUP(2, 1 / ($AG$1:INDIRECT("$AG$"&amp;ROW($AG481)-1) &lt;&gt; ""),ROW($AG$1:INDIRECT("$AG$"&amp;ROW($AG481)-1)))), 'EV and Base'!$A$1:$N$671, 7, FALSE))))</f>
        <v>6</v>
      </c>
      <c r="AH481" s="24" cm="1">
        <f t="array" aca="1" ref="AH481" ca="1">IF(NOT(ISNUMBER(INDEX($A:$A,LOOKUP(2,1/($A$1:INDIRECT("$A$"&amp;ROW($A481))&lt;&gt;""),ROW($A$1:INDIRECT("$A$"&amp;ROW($A481)))),1))),"",
INDEX($AH:$AH,LOOKUP(2,1/($AH$1:INDIRECT("$AH$"&amp;ROW($AH481)-1)&lt;&gt;""),ROW($AH$1:INDIRECT("$AH$"&amp;ROW($AH481)-1))),1)+
IF(INDEX($AC:$AC,LOOKUP(2,1/($AC$1:INDIRECT("$AC$"&amp;ROW($AC481)-1)&lt;&gt;""),ROW($AC$1:INDIRECT("$AC$"&amp;ROW($AC481)-1))),1)+
INDEX($AD:$AD,LOOKUP(2,1/($AD$1:INDIRECT("$AD$"&amp;ROW($AD481)-1)&lt;&gt;""),ROW($AD$1:INDIRECT("$AD$"&amp;ROW($AD481)-1))),1)+
INDEX($AE:$AE,LOOKUP(2,1/($AE$1:INDIRECT("$AE$"&amp;ROW($AE481)-1)&lt;&gt;""),ROW($AE$1:INDIRECT("$AE$"&amp;ROW($AD481)-1))),1)+
INDEX($AE:$AF,LOOKUP(2,1/($AF$1:INDIRECT("$AF$"&amp;ROW($AF481)-1)&lt;&gt;""),ROW($AF$1:INDIRECT("$AF$"&amp;ROW($AD481)-1))),1)+
INDEX($AG:$AG,LOOKUP(2,1/($AG$1:INDIRECT("$AG$"&amp;ROW($AG481)-1)&lt;&gt;""),ROW($AG$1:INDIRECT("$AG$"&amp;ROW($AD481)-1))),1)+
INDEX($AH:$AH,LOOKUP(2,1/($AH$1:INDIRECT("$AH$"&amp;ROW($AH481)-1)&lt;&gt;""),ROW($AH$1:INDIRECT("$AH$"&amp;ROW($AD481)-1))),1)&gt;=510,0,
IF(INDEX($AH:$AH,LOOKUP(2,1/($AH$1:INDIRECT("$AH$"&amp;ROW($AH481)-1)&lt;&gt;""),ROW($AH$1:INDIRECT("$AH$"&amp;ROW($AH481)-1))),1)&gt;=255,0,
VLOOKUP(INDIRECT("$G$"&amp;LOOKUP(2,1/($AH$1:INDIRECT("$AH$"&amp;ROW($AH481)-1)&lt;&gt;""),ROW($AH$1:INDIRECT("$AH$"&amp;ROW($AH481)-1)))),'EV and Base'!$A$1:$N$671,8,FALSE))))</f>
        <v>84</v>
      </c>
      <c r="AI481" s="29" cm="1">
        <f t="array" aca="1" ref="AI481" ca="1">IF(NOT(ISNUMBER(INDEX($A:$A,LOOKUP(2,1/($A$1:INDIRECT("$A$"&amp;ROW($A481))&lt;&gt;""),ROW($A$1:INDIRECT("$A$"&amp;ROW($A481)))),1))),"",
ROUNDDOWN((((2*VLOOKUP($AA481,'EV and Base'!$A$1:$N$671,9,FALSE))+31+ROUNDDOWN($AC481/4,0))*$AB481)/100,0)+$AB481+10)</f>
        <v>186</v>
      </c>
      <c r="AJ481" s="21" cm="1">
        <f t="array" aca="1" ref="AJ481" ca="1">IF(NOT(ISNUMBER(INDEX($A:$A, LOOKUP(2, 1 / ($A$1:INDIRECT("$A$"&amp;ROW($A481)) &lt;&gt; ""),ROW($A$1:INDIRECT("$A$"&amp;ROW($A481)))), 1))), "",
ROUNDDOWN((ROUNDDOWN((((2*VLOOKUP($AA481, 'EV and Base'!$A$1:$N$671, 10, FALSE))+31+ROUNDDOWN($AD481/4, 0))*$AB481)/100, 0)+5)*1.1, 0))</f>
        <v>178</v>
      </c>
      <c r="AK481" s="21" t="str" cm="1">
        <f t="array" aca="1" ref="AK481" ca="1">IF(NOT(ISNUMBER(INDEX($A:$A, LOOKUP(2, 1 / ($A$1:INDIRECT("$A$"&amp;ROW($A481)) &lt;&gt; ""),ROW($A$1:INDIRECT("$A$"&amp;ROW($A481)))), 1))), "",
ROUNDDOWN((ROUNDDOWN((((2*VLOOKUP($AA481, 'EV and Base'!$A$1:$N$671, 11, FALSE))+30+ROUNDDOWN($AE481/4, 0))*$AB481)/100, 0)+5), 0)
&amp;"-"&amp;
ROUNDDOWN((ROUNDDOWN((((2*VLOOKUP($AA481, 'EV and Base'!$A$1:$N$671, 11, FALSE))+31+ROUNDDOWN($AE481/4, 0))*$AB481)/100, 0)+5), 0))</f>
        <v>127-128</v>
      </c>
      <c r="AL481" s="21" t="str" cm="1">
        <f t="array" aca="1" ref="AL481" ca="1">IF(NOT(ISNUMBER(INDEX($A:$A, LOOKUP(2, 1 / ($A$1:INDIRECT("$A$"&amp;ROW($A481)) &lt;&gt; ""),ROW($A$1:INDIRECT("$A$"&amp;ROW($A481)))), 1))), "",
ROUNDDOWN((ROUNDDOWN((((2*VLOOKUP($AA481, 'EV and Base'!$A$1:$N$671, 12, FALSE))+0+ROUNDDOWN($AF481/4, 0))*$AB481)/100, 0)+5)*0.9, 0)
&amp;"-"&amp;
ROUNDDOWN((ROUNDDOWN((((2*VLOOKUP($AA481, 'EV and Base'!$A$1:$N$671, 12, FALSE))+31+ROUNDDOWN($AF481/4, 0))*$AB481)/100, 0)+5)*0.9, 0))</f>
        <v>54-70</v>
      </c>
      <c r="AM481" s="21" t="str" cm="1">
        <f t="array" aca="1" ref="AM481" ca="1">IF(NOT(ISNUMBER(INDEX($A:$A, LOOKUP(2, 1 / ($A$1:INDIRECT("$A$"&amp;ROW($A481)) &lt;&gt; ""),ROW($A$1:INDIRECT("$A$"&amp;ROW($A481)))), 1))), "",
ROUNDDOWN((ROUNDDOWN((((2*VLOOKUP($AA481, 'EV and Base'!$A$1:$N$671, 13, FALSE))+30+ROUNDDOWN($AG481/4, 0))*$AB481)/100, 0)+5), 0)
&amp;"-"&amp;
ROUNDDOWN((ROUNDDOWN((((2*VLOOKUP($AA481, 'EV and Base'!$A$1:$N$671, 13, FALSE))+31+ROUNDDOWN($AG481/4, 0))*$AB481)/100, 0)+5), 0))</f>
        <v>127-127</v>
      </c>
      <c r="AN481" s="25" cm="1">
        <f t="array" aca="1" ref="AN481" ca="1">IF(NOT(ISNUMBER(INDEX($A:$A, LOOKUP(2, 1 / ($A$1:INDIRECT("$A$"&amp;ROW($A481)) &lt;&gt; ""),ROW($A$1:INDIRECT("$A$"&amp;ROW($A481)))), 1))), "",
ROUNDDOWN((ROUNDDOWN((((2*VLOOKUP($AA481, 'EV and Base'!$A$1:$N$671, 14, FALSE))+31+ROUNDDOWN($AH481/4, 0))*$AB481)/100, 0)+5), 0))</f>
        <v>127</v>
      </c>
      <c r="AO481" s="23" cm="1">
        <f t="array" aca="1" ref="AO481" ca="1">IF(NOT(ISNUMBER(INDEX($A:$A, LOOKUP(2, 1 / ($A$1:INDIRECT("$A$"&amp;ROW($A481)) &lt;&gt; ""),ROW($A$1:INDIRECT("$A$"&amp;ROW($A481)))), 1))), "",
ROUNDDOWN((((2*VLOOKUP($AA481, 'EV and Base'!$A$1:$N$671, 9, FALSE))+31+ROUNDDOWN($AC481/4, 0))*$AB481)/100, 0)+$AB481+10)</f>
        <v>186</v>
      </c>
      <c r="AP481" s="2" cm="1">
        <f t="array" aca="1" ref="AP481" ca="1">IF(NOT(ISNUMBER(INDEX($A:$A, LOOKUP(2, 1 / ($A$1:INDIRECT("$A$"&amp;ROW($A481)) &lt;&gt; ""),ROW($A$1:INDIRECT("$A$"&amp;ROW($A481)))), 1))), "",
ROUNDDOWN((ROUNDDOWN((((2*VLOOKUP($AA481, 'EV and Base'!$A$1:$N$671, 10, FALSE))+31+ROUNDDOWN($AD481/4, 0))*$AB481)/100, 0)+5)*1.1, 0))</f>
        <v>178</v>
      </c>
      <c r="AQ481" s="2" cm="1">
        <f t="array" aca="1" ref="AQ481" ca="1">IF(NOT(ISNUMBER(INDEX($A:$A, LOOKUP(2, 1 / ($A$1:INDIRECT("$A$"&amp;ROW($A481)) &lt;&gt; ""),ROW($A$1:INDIRECT("$A$"&amp;ROW($A481)))), 1))), "",
ROUNDDOWN((ROUNDDOWN((((2*VLOOKUP($AA481, 'EV and Base'!$A$1:$N$671, 11, FALSE))+$AV$2+ROUNDDOWN($AE481/4, 0))*$AB481)/100, 0)+5), 0))</f>
        <v>128</v>
      </c>
      <c r="AR481" s="22" cm="1">
        <f t="array" aca="1" ref="AR481" ca="1">IF(NOT(ISNUMBER(INDEX($A:$A, LOOKUP(2, 1 / ($A$1:INDIRECT("$A$"&amp;ROW($A481)) &lt;&gt; ""),ROW($A$1:INDIRECT("$A$"&amp;ROW($A481)))), 1))), "",
ROUNDDOWN((ROUNDDOWN((((2*VLOOKUP($AA481, 'EV and Base'!$A$1:$N$671, 12, FALSE))+$AW$2+ROUNDDOWN($AF481/4, 0))*$AB481)/100, 0)+5)*0.9, 0))</f>
        <v>63</v>
      </c>
      <c r="AS481" s="2" cm="1">
        <f t="array" aca="1" ref="AS481" ca="1">IF(NOT(ISNUMBER(INDEX($A:$A, LOOKUP(2, 1 / ($A$1:INDIRECT("$A$"&amp;ROW($A481)) &lt;&gt; ""),ROW($A$1:INDIRECT("$A$"&amp;ROW($A481)))), 1))), "",
ROUNDDOWN((ROUNDDOWN((((2*VLOOKUP($AA481, 'EV and Base'!$A$1:$N$671, 13, FALSE))+$AX$2+ROUNDDOWN($AG481/4, 0))*$AB481)/100, 0)+5), 0))</f>
        <v>127</v>
      </c>
      <c r="AT481" s="24" cm="1">
        <f t="array" aca="1" ref="AT481" ca="1">IF(NOT(ISNUMBER(INDEX($A:$A, LOOKUP(2, 1 / ($A$1:INDIRECT("$A$"&amp;ROW($A481)) &lt;&gt; ""),ROW($A$1:INDIRECT("$A$"&amp;ROW($A481)))), 1))), "",
ROUNDDOWN((ROUNDDOWN((((2*VLOOKUP($AA481, 'EV and Base'!$A$1:$N$671, 14, FALSE))+31+ROUNDDOWN($AH481/4, 0))*$AB481)/100, 0)+5), 0))</f>
        <v>127</v>
      </c>
      <c r="AU481" s="28">
        <v>255</v>
      </c>
      <c r="AY481" cm="1">
        <f t="array" aca="1" ref="AY481" ca="1">IF(NOT(ISNUMBER(INDEX($A:$A,LOOKUP(2,1/($A$1:INDIRECT("$A$"&amp;ROW($A481))&lt;&gt;""),ROW($A$1:INDIRECT("$A$"&amp;ROW($A481)))),1))),"",
INDEX($AY:$AY,LOOKUP(2,1/($AY$1:INDIRECT("$AY$"&amp;ROW($AY481)-1)&lt;&gt;""),ROW($AY$1:INDIRECT("$AY$"&amp;ROW($AY481)-1))),1)+$BL481)</f>
        <v>198116</v>
      </c>
      <c r="AZ481" s="3" cm="1">
        <f t="array" aca="1" ref="AZ481" ca="1">IF(NOT(ISNUMBER(INDEX($A:$A, LOOKUP(2, 1 / ($A$1:INDIRECT("$A$"&amp;ROW($A481)) &lt;&gt; ""),ROW($A$1:INDIRECT("$A$"&amp;ROW($A481)))), 1))), "",
VLOOKUP(INDIRECT("$G$"&amp;LOOKUP(2, 1 / ($AY$1:INDIRECT("$AY$"&amp;ROW($AY481)-1) &lt;&gt; ""),ROW($AY$1:INDIRECT("$AY$"&amp;ROW($AY481)-1)))),'EV and Base'!A404:N1074,2,FALSE))</f>
        <v>227</v>
      </c>
      <c r="BA481" s="3" cm="1">
        <f t="array" aca="1" ref="BA481" ca="1">IF(NOT(ISNUMBER(INDEX($A:$A, LOOKUP(2, 1 / ($A$1:INDIRECT("$A$"&amp;ROW($A481)) &lt;&gt; ""),ROW($A$1:INDIRECT("$A$"&amp;ROW($A481)))), 1))), "",
INDIRECT("$I$"&amp;LOOKUP(2, 1 / ($AY$1:INDIRECT("$AY$"&amp;ROW($AY481)-1) &lt;&gt; ""),ROW($AY$1:INDIRECT("$AY$"&amp;ROW($AY481)-1)))))</f>
        <v>48</v>
      </c>
      <c r="BB481" s="1" cm="1">
        <f t="array" aca="1" ref="BB481" ca="1">IF(NOT(ISNUMBER(INDEX($A:$A, LOOKUP(2, 1 / ($A$1:INDIRECT("$A$"&amp;ROW($A481)) &lt;&gt; ""),ROW($A$1:INDIRECT("$A$"&amp;ROW($A481)))), 1))), "",
INDIRECT("$AB$"&amp;LOOKUP(2, 1 / ($AY$1:INDIRECT("$AY$"&amp;ROW($AY481)-1) &lt;&gt; ""),ROW($AY$1:INDIRECT("$AY$"&amp;ROW($AY481)-1)))))</f>
        <v>58</v>
      </c>
      <c r="BC481" s="3" cm="1">
        <f t="array" aca="1" ref="BC481" ca="1">IF(NOT(ISNUMBER(INDEX($A:$A,LOOKUP(2,1/($A$1:INDIRECT("$A$"&amp;ROW($A481))&lt;&gt;""),ROW($A$1:INDIRECT("$A$"&amp;ROW($A481)))),1))),"",
$BA481+$BA481+10)</f>
        <v>106</v>
      </c>
      <c r="BD481" s="3" cm="1">
        <f t="array" aca="1" ref="BD481" ca="1">IF(NOT(ISNUMBER(INDEX($A:$A,LOOKUP(2,1/($A$1:INDIRECT("$A$"&amp;ROW($A481))&lt;&gt;""),ROW($A$1:INDIRECT("$A$"&amp;ROW($A481)))),1))),"",
$BA481+$BB481+10)</f>
        <v>116</v>
      </c>
      <c r="BE481" s="3" cm="1">
        <f t="array" aca="1" ref="BE481" ca="1">IF(NOT(ISNUMBER(INDEX($A:$A,LOOKUP(2,1/($A$1:INDIRECT("$A$"&amp;ROW($A481))&lt;&gt;""),ROW($A$1:INDIRECT("$A$"&amp;ROW($A481)))),1))),"",
$BC481*$BC481)</f>
        <v>11236</v>
      </c>
      <c r="BF481" s="3" cm="1">
        <f t="array" aca="1" ref="BF481" ca="1">IF(NOT(ISNUMBER(INDEX($A:$A,LOOKUP(2,1/($A$1:INDIRECT("$A$"&amp;ROW($A481))&lt;&gt;""),ROW($A$1:INDIRECT("$A$"&amp;ROW($A481)))),1))),"",
$BD481*$BD481)</f>
        <v>13456</v>
      </c>
      <c r="BG481" s="3" cm="1">
        <f t="array" aca="1" ref="BG481" ca="1">IF(NOT(ISNUMBER(INDEX($A:$A,LOOKUP(2,1/($A$1:INDIRECT("$A$"&amp;ROW($A481))&lt;&gt;""),ROW($A$1:INDIRECT("$A$"&amp;ROW($A481)))),1))),"",
_xlfn.FLOOR.MATH(1.5*_xlfn.FLOOR.MATH($AZ481*BA481/5)))</f>
        <v>3268</v>
      </c>
      <c r="BH481" s="3" cm="1">
        <f t="array" aca="1" ref="BH481" ca="1">IF(NOT(ISNUMBER(INDEX($A:$A, LOOKUP(2, 1 / ($A$1:INDIRECT("$A$"&amp;ROW($A481)) &lt;&gt; ""),ROW($A$1:INDIRECT("$A$"&amp;ROW($A481)))), 1))), "",
_xlfn.FLOOR.MATH($BG481/IF(OR(INDIRECT("$C$"&amp;LOOKUP(2, 1 / ($AY$1:INDIRECT("$AY$"&amp;ROW($AY481)-1) &lt;&gt; ""),ROW($AY$1:INDIRECT("$AY$"&amp;ROW($AY481)-1))))="Multi",
INDIRECT("$C$"&amp;LOOKUP(2, 1 / ($AY$1:INDIRECT("$AY$"&amp;ROW($AY481)-1) &lt;&gt; ""),ROW($AY$1:INDIRECT("$AY$"&amp;ROW($AY481)-1))))="Double"),2,1)))</f>
        <v>3268</v>
      </c>
      <c r="BI481" s="3" cm="1">
        <f t="array" aca="1" ref="BI481" ca="1">IF(NOT(ISNUMBER(INDEX($A:$A,LOOKUP(2,1/($A$1:INDIRECT("$A$"&amp;ROW($A481))&lt;&gt;""),ROW($A$1:INDIRECT("$A$"&amp;ROW($A481)))),1))),"",
VLOOKUP($BC481,GameFreakSQRT!$A$1:$B$200,2,FALSE))</f>
        <v>42171</v>
      </c>
      <c r="BJ481" s="3" cm="1">
        <f t="array" aca="1" ref="BJ481" ca="1">IF(NOT(ISNUMBER(INDEX($A:$A,LOOKUP(2,1/($A$1:INDIRECT("$A$"&amp;ROW($A481))&lt;&gt;""),ROW($A$1:INDIRECT("$A$"&amp;ROW($A481)))),1))),"",
VLOOKUP($BD481,GameFreakSQRT!$A$1:$B$200,2,FALSE))</f>
        <v>44115</v>
      </c>
      <c r="BK481" s="3" cm="1">
        <f t="array" aca="1" ref="BK481" ca="1">IF(NOT(ISNUMBER(INDEX($A:$A,LOOKUP(2,1/($A$1:INDIRECT("$A$"&amp;ROW($A481))&lt;&gt;""),ROW($A$1:INDIRECT("$A$"&amp;ROW($A481)))),1))),"",
_xlfn.FLOOR.MATH((($BI481*$BE481)*$BH481)/($BJ481*$BF481))+1)</f>
        <v>2609</v>
      </c>
      <c r="BL481" s="3" cm="1">
        <f t="array" aca="1" ref="BL481" ca="1">IF(NOT(ISNUMBER(INDEX($A:$A,LOOKUP(2,1/($A$1:INDIRECT("$A$"&amp;ROW($A481))&lt;&gt;""),ROW($A$1:INDIRECT("$A$"&amp;ROW($A481)))),1))),"",
_xlfn.FLOOR.MATH($BK481*IF(NOT(INDIRECT("$Z$"&amp;LOOKUP(2, 1 / ($AY$1:INDIRECT("$AY$"&amp;ROW($AY481)-1) &lt;&gt; ""),ROW($AY$1:INDIRECT("$AY$"&amp;ROW($AY481)-1))))=""),1.5,1)))</f>
        <v>3913</v>
      </c>
      <c r="BM481" s="3" cm="1">
        <f t="array" aca="1" ref="BM481" ca="1">IF(NOT(ISNUMBER(INDEX($A:$A, LOOKUP(2, 1 / ($A$1:INDIRECT("$A$"&amp;ROW($A481)) &lt;&gt; ""),ROW($A$1:INDIRECT("$A$"&amp;ROW($A481)))), 1))), "",
INDIRECT("$Y$"&amp;LOOKUP(2, 1 / ($AY$1:INDIRECT("$AY$"&amp;ROW($AY481)-1) &lt;&gt; ""),ROW($AY$1:INDIRECT("$AY$"&amp;ROW($AY481)-1)))))</f>
        <v>0</v>
      </c>
      <c r="BN481" s="3" t="str">
        <f t="shared" ca="1" si="39"/>
        <v/>
      </c>
    </row>
    <row r="482" spans="1:66" x14ac:dyDescent="0.45">
      <c r="A482" s="69"/>
      <c r="B482" s="69"/>
      <c r="C482" s="68"/>
      <c r="D482" s="68"/>
      <c r="E482" s="68"/>
      <c r="F482" s="56">
        <v>2</v>
      </c>
      <c r="G482" s="2" t="s">
        <v>614</v>
      </c>
      <c r="H482" s="2" t="s">
        <v>50</v>
      </c>
      <c r="I482" s="2">
        <v>48</v>
      </c>
      <c r="J482" s="2" t="s">
        <v>180</v>
      </c>
      <c r="K482" s="2" t="s">
        <v>161</v>
      </c>
      <c r="L482" s="2" t="s">
        <v>53</v>
      </c>
      <c r="M482" s="2" t="s">
        <v>617</v>
      </c>
      <c r="N482" s="2" t="s">
        <v>796</v>
      </c>
      <c r="O482" s="2" t="s">
        <v>778</v>
      </c>
      <c r="P482" s="2" t="s">
        <v>186</v>
      </c>
      <c r="Q482" s="2">
        <v>24</v>
      </c>
      <c r="R482" s="58">
        <f>_xlfn.FLOOR.MATH((((2*VLOOKUP(G482, 'EV and Base'!$A$1:$N$671, 9, FALSE))+$Q482)*$I482)/100)+$I482+10</f>
        <v>141</v>
      </c>
      <c r="S482" s="58">
        <f>_xlfn.FLOOR.MATH((_xlfn.FLOOR.MATH((((2*VLOOKUP($G482, 'EV and Base'!$A$1:$N$671, 10, FALSE))+$Q482)*$I482)/100)+5)*
IF(OR($J482="Lonely", $J482="Brave", $J482="Adamant", $J482="Naughty"), 1.1,
IF(OR($J482="Bold", $J482="Timid", $J482="Modest", $J482="Calm"), 0.9, 1)))</f>
        <v>136</v>
      </c>
      <c r="T482" s="58">
        <f>_xlfn.FLOOR.MATH((_xlfn.FLOOR.MATH((((2*VLOOKUP($G482, 'EV and Base'!$A$1:$N$671, 11, FALSE))+$Q482)*$I482)/100)+5)*
IF(OR($J482="Bold", $J482="Relaxed", $J482="Impish", $J482="Lax"), 1.1,
IF(OR($J482="Lonely", $J482="Hasty", $J482="Mild", $J482="Gentle"), 0.9, 1)))</f>
        <v>79</v>
      </c>
      <c r="U482" s="58">
        <f>_xlfn.FLOOR.MATH((_xlfn.FLOOR.MATH((((2*VLOOKUP($G482, 'EV and Base'!$A$1:$N$671, 12, FALSE))+$Q482)*$I482)/100)+5)*
IF(OR($J482="Modest", $J482="Mild", $J482="Quiet", $J482="Rash"), 1.1,
IF(OR($J482="Adamant", $J482="Impish", $J482="Jolly", $J482="Careful"), 0.9, 1)))</f>
        <v>45</v>
      </c>
      <c r="V482" s="58">
        <f>_xlfn.FLOOR.MATH((_xlfn.FLOOR.MATH((((2*VLOOKUP($G482, 'EV and Base'!$A$1:$N$671, 13, FALSE))+$Q482)*$I482)/100)+5)*
IF(OR($J482="Calm", $J482="Gentle", $J482="Sassy", $J482="Careful"), 1.1,
IF(OR($J482="Naughty", $J482="Lax", $J482="Naive", $J482="Rash"), 0.9, 1)))</f>
        <v>88</v>
      </c>
      <c r="W482" s="60">
        <f>_xlfn.FLOOR.MATH((_xlfn.FLOOR.MATH((((2*VLOOKUP($G482, 'EV and Base'!$A$1:$N$671, 14, FALSE))+$Q482)*$I482)/100)+5)*
IF(OR($J482="Timid", $J482="Hasty", $J482="Jolly", $J482="Naive"), 1.1,
IF(OR($J482="Brave", $J482="Relaxed", $J482="Quiet", $J482="Sassy"), 0.9, 1)))</f>
        <v>107</v>
      </c>
      <c r="X482" s="78"/>
      <c r="Z482" s="1">
        <v>1</v>
      </c>
      <c r="AA482" s="23" t="str" cm="1">
        <f t="array" aca="1" ref="AA482" ca="1">IF(NOT(ISNUMBER(INDEX($A:$A,LOOKUP(2,1/($A$1:INDIRECT("$A$"&amp;ROW($A482))&lt;&gt;""),ROW($A$1:INDIRECT("$A$"&amp;ROW($A482)))),1))),"",
IF(NOT(ISNUMBER($A482)),$AA481,
IF($AB482&lt;16,"Lillipup",
IF($AB482&lt;32,"Herdier",
"Stoutland"))))</f>
        <v>Stoutland</v>
      </c>
      <c r="AB482" s="25" cm="1">
        <f t="array" aca="1" ref="AB482" ca="1">IF(NOT(ISNUMBER(INDEX($A:$A, LOOKUP(2, 1 / ($A$1:INDIRECT("$A$"&amp;ROW($A482)) &lt;&gt; ""),ROW($A$1:INDIRECT("$A$"&amp;ROW($A482)))), 1))), "",
VLOOKUP($AY482,'Medium-Slow'!$A$1:$B$101,2,TRUE))</f>
        <v>59</v>
      </c>
      <c r="AC482" s="23" cm="1">
        <f t="array" aca="1" ref="AC482" ca="1">IF(NOT(ISNUMBER(INDEX($A:$A, LOOKUP(2, 1 / ($A$1:INDIRECT("$A$"&amp;ROW($A482)) &lt;&gt; ""),ROW($A$1:INDIRECT("$A$"&amp;ROW($A482)))), 1))), "",
INDEX($AC:$AC, LOOKUP(2, 1 / ($AC$1:INDIRECT("$AC$"&amp;ROW($AC482)-1) &lt;&gt; ""),ROW($AC$1:INDIRECT("$AC$"&amp;ROW($AC482)-1))), 1)+
IF(INDEX($AC:$AC, LOOKUP(2, 1 / ($AC$1:INDIRECT("$AC$"&amp;ROW($AC482)-1) &lt;&gt; ""),ROW($AC$1:INDIRECT("$AC$"&amp;ROW($AC482)-1))), 1)+
INDEX($AD:$AD, LOOKUP(2, 1 / ($AD$1:INDIRECT("$AD$"&amp;ROW($AD482)-1) &lt;&gt; ""),ROW($AD$1:INDIRECT("$AD$"&amp;ROW($AD482)-1))), 1)+
INDEX($AE:$AE, LOOKUP(2, 1 / ($AE$1:INDIRECT("$AE$"&amp;ROW($AE482)-1) &lt;&gt; ""),ROW($AE$1:INDIRECT("$AE$"&amp;ROW($AD482)-1))), 1)+
INDEX($AE:$AF, LOOKUP(2, 1 / ($AF$1:INDIRECT("$AF$"&amp;ROW($AF482)-1) &lt;&gt; ""),ROW($AF$1:INDIRECT("$AF$"&amp;ROW($AD482)-1))), 1)+
INDEX($AG:$AG, LOOKUP(2, 1 / ($AG$1:INDIRECT("$AG$"&amp;ROW($AG482)-1) &lt;&gt; ""),ROW($AG$1:INDIRECT("$AG$"&amp;ROW($AD482)-1))), 1)+
INDEX($AH:$AH, LOOKUP(2, 1 / ($AH$1:INDIRECT("$AH$"&amp;ROW($AH482)-1) &lt;&gt; ""),ROW($AH$1:INDIRECT("$AH$"&amp;ROW($AD482)-1))), 1)&gt;=510,0,
IF(INDEX($AC:$AC, LOOKUP(2, 1 / ($AC$1:INDIRECT("$AC$"&amp;ROW($AC482)-1) &lt;&gt; ""),ROW($AC$1:INDIRECT("$AC$"&amp;ROW($AC482)-1))), 1)&gt;=255,0,
VLOOKUP(INDIRECT("$G$"&amp;LOOKUP(2, 1 / ($AC$1:INDIRECT("$AC$"&amp;ROW($AC482)-1) &lt;&gt; ""),ROW($AC$1:INDIRECT("$AC$"&amp;ROW($AC482)-1)))), 'EV and Base'!$A$1:$N$671, 3, FALSE))))</f>
        <v>14</v>
      </c>
      <c r="AD482" s="2" cm="1">
        <f t="array" aca="1" ref="AD482" ca="1">IF(NOT(ISNUMBER(INDEX($A:$A, LOOKUP(2, 1 / ($A$1:INDIRECT("$A$"&amp;ROW($A482)) &lt;&gt; ""),ROW($A$1:INDIRECT("$A$"&amp;ROW($A482)))), 1))), "",
INDEX($AD:$AD, LOOKUP(2, 1 / ($AD$1:INDIRECT("$AD$"&amp;ROW($AD482)-1) &lt;&gt; ""),ROW($AD$1:INDIRECT("$AD$"&amp;ROW($AD482)-1))), 1)+
IF(INDEX($AC:$AC, LOOKUP(2, 1 / ($AC$1:INDIRECT("$AC$"&amp;ROW($AC482)-1) &lt;&gt; ""),ROW($AC$1:INDIRECT("$AC$"&amp;ROW($AC482)-1))), 1)+
INDEX($AD:$AD, LOOKUP(2, 1 / ($AD$1:INDIRECT("$AD$"&amp;ROW($AD482)-1) &lt;&gt; ""),ROW($AD$1:INDIRECT("$AD$"&amp;ROW($AD482)-1))), 1)+
INDEX($AE:$AE, LOOKUP(2, 1 / ($AE$1:INDIRECT("$AE$"&amp;ROW($AE482)-1) &lt;&gt; ""),ROW($AE$1:INDIRECT("$AE$"&amp;ROW($AD482)-1))), 1)+
INDEX($AE:$AF, LOOKUP(2, 1 / ($AF$1:INDIRECT("$AF$"&amp;ROW($AF482)-1) &lt;&gt; ""),ROW($AF$1:INDIRECT("$AF$"&amp;ROW($AD482)-1))), 1)+
INDEX($AG:$AG, LOOKUP(2, 1 / ($AG$1:INDIRECT("$AG$"&amp;ROW($AG482)-1) &lt;&gt; ""),ROW($AG$1:INDIRECT("$AG$"&amp;ROW($AD482)-1))), 1)+
INDEX($AH:$AH, LOOKUP(2, 1 / ($AH$1:INDIRECT("$AH$"&amp;ROW($AH482)-1) &lt;&gt; ""),ROW($AH$1:INDIRECT("$AH$"&amp;ROW($AD482)-1))), 1)&gt;=510,0,
IF(INDEX($AD:$AD, LOOKUP(2, 1 / ($AD$1:INDIRECT("$AD$"&amp;ROW($AD482)-1) &lt;&gt; ""),ROW($AD$1:INDIRECT("$AD$"&amp;ROW($AD482)-1))), 1)&gt;=255,0,
VLOOKUP(INDIRECT("$G$"&amp;LOOKUP(2, 1 / ($AD$1:INDIRECT("$AD$"&amp;ROW($AD482)-1) &lt;&gt; ""),ROW($AD$1:INDIRECT("$AD$"&amp;ROW($AD482)-1)))), 'EV and Base'!$A$1:$N$671, 4, FALSE))))</f>
        <v>163</v>
      </c>
      <c r="AE482" s="2" cm="1">
        <f t="array" aca="1" ref="AE482" ca="1">IF(NOT(ISNUMBER(INDEX($A:$A,LOOKUP(2,1/($A$1:INDIRECT("$A$"&amp;ROW($A482))&lt;&gt;""),ROW($A$1:INDIRECT("$A$"&amp;ROW($A482)))),1))),"",
INDEX($AE:$AE,LOOKUP(2,1/($AE$1:INDIRECT("$AE$"&amp;ROW($AE482)-1)&lt;&gt;""),ROW($AE$1:INDIRECT("$AE$"&amp;ROW($AE482)-1))),1)+
IF(INDEX($AC:$AC,LOOKUP(2,1/($AC$1:INDIRECT("$AC$"&amp;ROW($AC482)-1)&lt;&gt;""),ROW($AC$1:INDIRECT("$AC$"&amp;ROW($AC482)-1))),1)+
INDEX($AD:$AD,LOOKUP(2,1/($AD$1:INDIRECT("$AD$"&amp;ROW($AD482)-1)&lt;&gt;""),ROW($AD$1:INDIRECT("$AD$"&amp;ROW($AD482)-1))),1)+
INDEX($AE:$AE,LOOKUP(2,1/($AE$1:INDIRECT("$AE$"&amp;ROW($AE482)-1)&lt;&gt;""),ROW($AE$1:INDIRECT("$AE$"&amp;ROW($AD482)-1))),1)+
INDEX($AE:$AF,LOOKUP(2,1/($AF$1:INDIRECT("$AF$"&amp;ROW($AF482)-1)&lt;&gt;""),ROW($AF$1:INDIRECT("$AF$"&amp;ROW($AD482)-1))),1)+
INDEX($AG:$AG,LOOKUP(2,1/($AG$1:INDIRECT("$AG$"&amp;ROW($AG482)-1)&lt;&gt;""),ROW($AG$1:INDIRECT("$AG$"&amp;ROW($AD482)-1))),1)+
INDEX($AH:$AH,LOOKUP(2,1/($AH$1:INDIRECT("$AH$"&amp;ROW($AH482)-1)&lt;&gt;""),ROW($AH$1:INDIRECT("$AH$"&amp;ROW($AD482)-1))),1)&gt;=510,0,
IF(INDEX($AE:$AE,LOOKUP(2,1/($AE$1:INDIRECT("$AE$"&amp;ROW($AE482)-1)&lt;&gt;""),ROW($AE$1:INDIRECT("$AE$"&amp;ROW($AE482)-1))),1)&gt;=255,0,
VLOOKUP(INDIRECT("$G$"&amp;LOOKUP(2,1/($AE$1:INDIRECT("$AE$"&amp;ROW($AE482)-1)&lt;&gt;""),ROW($AE$1:INDIRECT("$AE$"&amp;ROW($AE482)-1)))),'EV and Base'!$A$1:$N$671,5,FALSE))))</f>
        <v>11</v>
      </c>
      <c r="AF482" s="2" cm="1">
        <f t="array" aca="1" ref="AF482" ca="1">IF(NOT(ISNUMBER(INDEX($A:$A, LOOKUP(2, 1 / ($A$1:INDIRECT("$A$"&amp;ROW($A482)) &lt;&gt; ""),ROW($A$1:INDIRECT("$A$"&amp;ROW($A482)))), 1))), "",
INDEX($AF:$AF, LOOKUP(2, 1 / ($AF$1:INDIRECT("$AF$"&amp;ROW($AF482)-1) &lt;&gt; ""),ROW($AF$1:INDIRECT("$AF$"&amp;ROW($AF482)-1))), 1)+
IF(INDEX($AC:$AC, LOOKUP(2, 1 / ($AC$1:INDIRECT("$AC$"&amp;ROW($AC482)-1) &lt;&gt; ""),ROW($AC$1:INDIRECT("$AC$"&amp;ROW($AC482)-1))), 1)+
INDEX($AD:$AD, LOOKUP(2, 1 / ($AD$1:INDIRECT("$AD$"&amp;ROW($AD482)-1) &lt;&gt; ""),ROW($AD$1:INDIRECT("$AD$"&amp;ROW($AD482)-1))), 1)+
INDEX($AE:$AE, LOOKUP(2, 1 / ($AE$1:INDIRECT("$AE$"&amp;ROW($AE482)-1) &lt;&gt; ""),ROW($AE$1:INDIRECT("$AE$"&amp;ROW($AD482)-1))), 1)+
INDEX($AE:$AF, LOOKUP(2, 1 / ($AF$1:INDIRECT("$AF$"&amp;ROW($AF482)-1) &lt;&gt; ""),ROW($AF$1:INDIRECT("$AF$"&amp;ROW($AD482)-1))), 1)+
INDEX($AG:$AG, LOOKUP(2, 1 / ($AG$1:INDIRECT("$AG$"&amp;ROW($AG482)-1) &lt;&gt; ""),ROW($AG$1:INDIRECT("$AG$"&amp;ROW($AD482)-1))), 1)+
INDEX($AH:$AH, LOOKUP(2, 1 / ($AH$1:INDIRECT("$AH$"&amp;ROW($AH482)-1) &lt;&gt; ""),ROW($AH$1:INDIRECT("$AH$"&amp;ROW($AD482)-1))), 1)&gt;=510,0,
IF(INDEX($AF:$AF, LOOKUP(2, 1 / ($AF$1:INDIRECT("$AF$"&amp;ROW($AF482)-1) &lt;&gt; ""),ROW($AF$1:INDIRECT("$AF$"&amp;ROW($AF482)-1))), 1)&gt;=255,0,
VLOOKUP(INDIRECT("$G$"&amp;LOOKUP(2, 1 / ($AF$1:INDIRECT("$AF$"&amp;ROW($AF482)-1) &lt;&gt; ""),ROW($AF$1:INDIRECT("$AF$"&amp;ROW($AF482)-1)))), 'EV and Base'!$A$1:$N$671, 6, FALSE))))</f>
        <v>24</v>
      </c>
      <c r="AG482" s="2" cm="1">
        <f t="array" aca="1" ref="AG482" ca="1">IF(NOT(ISNUMBER(INDEX($A:$A, LOOKUP(2, 1 / ($A$1:INDIRECT("$A$"&amp;ROW($A482)) &lt;&gt; ""),ROW($A$1:INDIRECT("$A$"&amp;ROW($A482)))), 1))), "",
INDEX($AG:$AG, LOOKUP(2, 1 / ($AG$1:INDIRECT("$AG$"&amp;ROW($AG482)-1) &lt;&gt; ""),ROW($AG$1:INDIRECT("$AG$"&amp;ROW($AG482)-1))), 1)+
IF(INDEX($AC:$AC, LOOKUP(2, 1 / ($AC$1:INDIRECT("$AC$"&amp;ROW($AC482)-1) &lt;&gt; ""),ROW($AC$1:INDIRECT("$AC$"&amp;ROW($AC482)-1))), 1)+
INDEX($AD:$AD, LOOKUP(2, 1 / ($AD$1:INDIRECT("$AD$"&amp;ROW($AD482)-1) &lt;&gt; ""),ROW($AD$1:INDIRECT("$AD$"&amp;ROW($AD482)-1))), 1)+
INDEX($AE:$AE, LOOKUP(2, 1 / ($AE$1:INDIRECT("$AE$"&amp;ROW($AE482)-1) &lt;&gt; ""),ROW($AE$1:INDIRECT("$AE$"&amp;ROW($AD482)-1))), 1)+
INDEX($AE:$AF, LOOKUP(2, 1 / ($AF$1:INDIRECT("$AF$"&amp;ROW($AF482)-1) &lt;&gt; ""),ROW($AF$1:INDIRECT("$AF$"&amp;ROW($AD482)-1))), 1)+
INDEX($AG:$AG, LOOKUP(2, 1 / ($AG$1:INDIRECT("$AG$"&amp;ROW($AG482)-1) &lt;&gt; ""),ROW($AG$1:INDIRECT("$AG$"&amp;ROW($AD482)-1))), 1)+
INDEX($AH:$AH, LOOKUP(2, 1 / ($AH$1:INDIRECT("$AH$"&amp;ROW($AH482)-1) &lt;&gt; ""),ROW($AH$1:INDIRECT("$AH$"&amp;ROW($AD482)-1))), 1)&gt;=510,0,
IF(INDEX($AG:$AG, LOOKUP(2, 1 / ($AG$1:INDIRECT("$AG$"&amp;ROW($AG482)-1) &lt;&gt; ""),ROW($AG$1:INDIRECT("$AG$"&amp;ROW($AG482)-1))), 1)&gt;=255,0,
VLOOKUP(INDIRECT("$G$"&amp;LOOKUP(2, 1 / ($AG$1:INDIRECT("$AG$"&amp;ROW($AG482)-1) &lt;&gt; ""),ROW($AG$1:INDIRECT("$AG$"&amp;ROW($AG482)-1)))), 'EV and Base'!$A$1:$N$671, 7, FALSE))))</f>
        <v>6</v>
      </c>
      <c r="AH482" s="24" cm="1">
        <f t="array" aca="1" ref="AH482" ca="1">IF(NOT(ISNUMBER(INDEX($A:$A,LOOKUP(2,1/($A$1:INDIRECT("$A$"&amp;ROW($A482))&lt;&gt;""),ROW($A$1:INDIRECT("$A$"&amp;ROW($A482)))),1))),"",
INDEX($AH:$AH,LOOKUP(2,1/($AH$1:INDIRECT("$AH$"&amp;ROW($AH482)-1)&lt;&gt;""),ROW($AH$1:INDIRECT("$AH$"&amp;ROW($AH482)-1))),1)+
IF(INDEX($AC:$AC,LOOKUP(2,1/($AC$1:INDIRECT("$AC$"&amp;ROW($AC482)-1)&lt;&gt;""),ROW($AC$1:INDIRECT("$AC$"&amp;ROW($AC482)-1))),1)+
INDEX($AD:$AD,LOOKUP(2,1/($AD$1:INDIRECT("$AD$"&amp;ROW($AD482)-1)&lt;&gt;""),ROW($AD$1:INDIRECT("$AD$"&amp;ROW($AD482)-1))),1)+
INDEX($AE:$AE,LOOKUP(2,1/($AE$1:INDIRECT("$AE$"&amp;ROW($AE482)-1)&lt;&gt;""),ROW($AE$1:INDIRECT("$AE$"&amp;ROW($AD482)-1))),1)+
INDEX($AE:$AF,LOOKUP(2,1/($AF$1:INDIRECT("$AF$"&amp;ROW($AF482)-1)&lt;&gt;""),ROW($AF$1:INDIRECT("$AF$"&amp;ROW($AD482)-1))),1)+
INDEX($AG:$AG,LOOKUP(2,1/($AG$1:INDIRECT("$AG$"&amp;ROW($AG482)-1)&lt;&gt;""),ROW($AG$1:INDIRECT("$AG$"&amp;ROW($AD482)-1))),1)+
INDEX($AH:$AH,LOOKUP(2,1/($AH$1:INDIRECT("$AH$"&amp;ROW($AH482)-1)&lt;&gt;""),ROW($AH$1:INDIRECT("$AH$"&amp;ROW($AD482)-1))),1)&gt;=510,0,
IF(INDEX($AH:$AH,LOOKUP(2,1/($AH$1:INDIRECT("$AH$"&amp;ROW($AH482)-1)&lt;&gt;""),ROW($AH$1:INDIRECT("$AH$"&amp;ROW($AH482)-1))),1)&gt;=255,0,
VLOOKUP(INDIRECT("$G$"&amp;LOOKUP(2,1/($AH$1:INDIRECT("$AH$"&amp;ROW($AH482)-1)&lt;&gt;""),ROW($AH$1:INDIRECT("$AH$"&amp;ROW($AH482)-1)))),'EV and Base'!$A$1:$N$671,8,FALSE))))</f>
        <v>84</v>
      </c>
      <c r="AI482" s="29" cm="1">
        <f t="array" aca="1" ref="AI482" ca="1">IF(NOT(ISNUMBER(INDEX($A:$A,LOOKUP(2,1/($A$1:INDIRECT("$A$"&amp;ROW($A482))&lt;&gt;""),ROW($A$1:INDIRECT("$A$"&amp;ROW($A482)))),1))),"",
ROUNDDOWN((((2*VLOOKUP($AA482,'EV and Base'!$A$1:$N$671,9,FALSE))+31+ROUNDDOWN($AC482/4,0))*$AB482)/100,0)+$AB482+10)</f>
        <v>189</v>
      </c>
      <c r="AJ482" s="21" cm="1">
        <f t="array" aca="1" ref="AJ482" ca="1">IF(NOT(ISNUMBER(INDEX($A:$A, LOOKUP(2, 1 / ($A$1:INDIRECT("$A$"&amp;ROW($A482)) &lt;&gt; ""),ROW($A$1:INDIRECT("$A$"&amp;ROW($A482)))), 1))), "",
ROUNDDOWN((ROUNDDOWN((((2*VLOOKUP($AA482, 'EV and Base'!$A$1:$N$671, 10, FALSE))+31+ROUNDDOWN($AD482/4, 0))*$AB482)/100, 0)+5)*1.1, 0))</f>
        <v>180</v>
      </c>
      <c r="AK482" s="21" t="str" cm="1">
        <f t="array" aca="1" ref="AK482" ca="1">IF(NOT(ISNUMBER(INDEX($A:$A, LOOKUP(2, 1 / ($A$1:INDIRECT("$A$"&amp;ROW($A482)) &lt;&gt; ""),ROW($A$1:INDIRECT("$A$"&amp;ROW($A482)))), 1))), "",
ROUNDDOWN((ROUNDDOWN((((2*VLOOKUP($AA482, 'EV and Base'!$A$1:$N$671, 11, FALSE))+30+ROUNDDOWN($AE482/4, 0))*$AB482)/100, 0)+5), 0)
&amp;"-"&amp;
ROUNDDOWN((ROUNDDOWN((((2*VLOOKUP($AA482, 'EV and Base'!$A$1:$N$671, 11, FALSE))+31+ROUNDDOWN($AE482/4, 0))*$AB482)/100, 0)+5), 0))</f>
        <v>130-130</v>
      </c>
      <c r="AL482" s="21" t="str" cm="1">
        <f t="array" aca="1" ref="AL482" ca="1">IF(NOT(ISNUMBER(INDEX($A:$A, LOOKUP(2, 1 / ($A$1:INDIRECT("$A$"&amp;ROW($A482)) &lt;&gt; ""),ROW($A$1:INDIRECT("$A$"&amp;ROW($A482)))), 1))), "",
ROUNDDOWN((ROUNDDOWN((((2*VLOOKUP($AA482, 'EV and Base'!$A$1:$N$671, 12, FALSE))+0+ROUNDDOWN($AF482/4, 0))*$AB482)/100, 0)+5)*0.9, 0)
&amp;"-"&amp;
ROUNDDOWN((ROUNDDOWN((((2*VLOOKUP($AA482, 'EV and Base'!$A$1:$N$671, 12, FALSE))+31+ROUNDDOWN($AF482/4, 0))*$AB482)/100, 0)+5)*0.9, 0))</f>
        <v>54-71</v>
      </c>
      <c r="AM482" s="21" t="str" cm="1">
        <f t="array" aca="1" ref="AM482" ca="1">IF(NOT(ISNUMBER(INDEX($A:$A, LOOKUP(2, 1 / ($A$1:INDIRECT("$A$"&amp;ROW($A482)) &lt;&gt; ""),ROW($A$1:INDIRECT("$A$"&amp;ROW($A482)))), 1))), "",
ROUNDDOWN((ROUNDDOWN((((2*VLOOKUP($AA482, 'EV and Base'!$A$1:$N$671, 13, FALSE))+30+ROUNDDOWN($AG482/4, 0))*$AB482)/100, 0)+5), 0)
&amp;"-"&amp;
ROUNDDOWN((ROUNDDOWN((((2*VLOOKUP($AA482, 'EV and Base'!$A$1:$N$671, 13, FALSE))+31+ROUNDDOWN($AG482/4, 0))*$AB482)/100, 0)+5), 0))</f>
        <v>129-130</v>
      </c>
      <c r="AN482" s="25" cm="1">
        <f t="array" aca="1" ref="AN482" ca="1">IF(NOT(ISNUMBER(INDEX($A:$A, LOOKUP(2, 1 / ($A$1:INDIRECT("$A$"&amp;ROW($A482)) &lt;&gt; ""),ROW($A$1:INDIRECT("$A$"&amp;ROW($A482)))), 1))), "",
ROUNDDOWN((ROUNDDOWN((((2*VLOOKUP($AA482, 'EV and Base'!$A$1:$N$671, 14, FALSE))+31+ROUNDDOWN($AH482/4, 0))*$AB482)/100, 0)+5), 0))</f>
        <v>130</v>
      </c>
      <c r="AO482" s="23" cm="1">
        <f t="array" aca="1" ref="AO482" ca="1">IF(NOT(ISNUMBER(INDEX($A:$A, LOOKUP(2, 1 / ($A$1:INDIRECT("$A$"&amp;ROW($A482)) &lt;&gt; ""),ROW($A$1:INDIRECT("$A$"&amp;ROW($A482)))), 1))), "",
ROUNDDOWN((((2*VLOOKUP($AA482, 'EV and Base'!$A$1:$N$671, 9, FALSE))+31+ROUNDDOWN($AC482/4, 0))*$AB482)/100, 0)+$AB482+10)</f>
        <v>189</v>
      </c>
      <c r="AP482" s="2" cm="1">
        <f t="array" aca="1" ref="AP482" ca="1">IF(NOT(ISNUMBER(INDEX($A:$A, LOOKUP(2, 1 / ($A$1:INDIRECT("$A$"&amp;ROW($A482)) &lt;&gt; ""),ROW($A$1:INDIRECT("$A$"&amp;ROW($A482)))), 1))), "",
ROUNDDOWN((ROUNDDOWN((((2*VLOOKUP($AA482, 'EV and Base'!$A$1:$N$671, 10, FALSE))+31+ROUNDDOWN($AD482/4, 0))*$AB482)/100, 0)+5)*1.1, 0))</f>
        <v>180</v>
      </c>
      <c r="AQ482" s="2" cm="1">
        <f t="array" aca="1" ref="AQ482" ca="1">IF(NOT(ISNUMBER(INDEX($A:$A, LOOKUP(2, 1 / ($A$1:INDIRECT("$A$"&amp;ROW($A482)) &lt;&gt; ""),ROW($A$1:INDIRECT("$A$"&amp;ROW($A482)))), 1))), "",
ROUNDDOWN((ROUNDDOWN((((2*VLOOKUP($AA482, 'EV and Base'!$A$1:$N$671, 11, FALSE))+$AV$2+ROUNDDOWN($AE482/4, 0))*$AB482)/100, 0)+5), 0))</f>
        <v>130</v>
      </c>
      <c r="AR482" s="22" cm="1">
        <f t="array" aca="1" ref="AR482" ca="1">IF(NOT(ISNUMBER(INDEX($A:$A, LOOKUP(2, 1 / ($A$1:INDIRECT("$A$"&amp;ROW($A482)) &lt;&gt; ""),ROW($A$1:INDIRECT("$A$"&amp;ROW($A482)))), 1))), "",
ROUNDDOWN((ROUNDDOWN((((2*VLOOKUP($AA482, 'EV and Base'!$A$1:$N$671, 12, FALSE))+$AW$2+ROUNDDOWN($AF482/4, 0))*$AB482)/100, 0)+5)*0.9, 0))</f>
        <v>63</v>
      </c>
      <c r="AS482" s="2" cm="1">
        <f t="array" aca="1" ref="AS482" ca="1">IF(NOT(ISNUMBER(INDEX($A:$A, LOOKUP(2, 1 / ($A$1:INDIRECT("$A$"&amp;ROW($A482)) &lt;&gt; ""),ROW($A$1:INDIRECT("$A$"&amp;ROW($A482)))), 1))), "",
ROUNDDOWN((ROUNDDOWN((((2*VLOOKUP($AA482, 'EV and Base'!$A$1:$N$671, 13, FALSE))+$AX$2+ROUNDDOWN($AG482/4, 0))*$AB482)/100, 0)+5), 0))</f>
        <v>130</v>
      </c>
      <c r="AT482" s="24" cm="1">
        <f t="array" aca="1" ref="AT482" ca="1">IF(NOT(ISNUMBER(INDEX($A:$A, LOOKUP(2, 1 / ($A$1:INDIRECT("$A$"&amp;ROW($A482)) &lt;&gt; ""),ROW($A$1:INDIRECT("$A$"&amp;ROW($A482)))), 1))), "",
ROUNDDOWN((ROUNDDOWN((((2*VLOOKUP($AA482, 'EV and Base'!$A$1:$N$671, 14, FALSE))+31+ROUNDDOWN($AH482/4, 0))*$AB482)/100, 0)+5), 0))</f>
        <v>130</v>
      </c>
      <c r="AU482" s="28">
        <v>255</v>
      </c>
      <c r="AY482" cm="1">
        <f t="array" aca="1" ref="AY482" ca="1">IF(NOT(ISNUMBER(INDEX($A:$A,LOOKUP(2,1/($A$1:INDIRECT("$A$"&amp;ROW($A482))&lt;&gt;""),ROW($A$1:INDIRECT("$A$"&amp;ROW($A482)))),1))),"",
INDEX($AY:$AY,LOOKUP(2,1/($AY$1:INDIRECT("$AY$"&amp;ROW($AY482)-1)&lt;&gt;""),ROW($AY$1:INDIRECT("$AY$"&amp;ROW($AY482)-1))),1)+$BL482)</f>
        <v>201495</v>
      </c>
      <c r="AZ482" s="3" cm="1">
        <f t="array" aca="1" ref="AZ482" ca="1">IF(NOT(ISNUMBER(INDEX($A:$A, LOOKUP(2, 1 / ($A$1:INDIRECT("$A$"&amp;ROW($A482)) &lt;&gt; ""),ROW($A$1:INDIRECT("$A$"&amp;ROW($A482)))), 1))), "",
VLOOKUP(INDIRECT("$G$"&amp;LOOKUP(2, 1 / ($AY$1:INDIRECT("$AY$"&amp;ROW($AY482)-1) &lt;&gt; ""),ROW($AY$1:INDIRECT("$AY$"&amp;ROW($AY482)-1)))),'EV and Base'!A405:N1075,2,FALSE))</f>
        <v>179</v>
      </c>
      <c r="BA482" s="3" cm="1">
        <f t="array" aca="1" ref="BA482" ca="1">IF(NOT(ISNUMBER(INDEX($A:$A, LOOKUP(2, 1 / ($A$1:INDIRECT("$A$"&amp;ROW($A482)) &lt;&gt; ""),ROW($A$1:INDIRECT("$A$"&amp;ROW($A482)))), 1))), "",
INDIRECT("$I$"&amp;LOOKUP(2, 1 / ($AY$1:INDIRECT("$AY$"&amp;ROW($AY482)-1) &lt;&gt; ""),ROW($AY$1:INDIRECT("$AY$"&amp;ROW($AY482)-1)))))</f>
        <v>50</v>
      </c>
      <c r="BB482" s="1" cm="1">
        <f t="array" aca="1" ref="BB482" ca="1">IF(NOT(ISNUMBER(INDEX($A:$A, LOOKUP(2, 1 / ($A$1:INDIRECT("$A$"&amp;ROW($A482)) &lt;&gt; ""),ROW($A$1:INDIRECT("$A$"&amp;ROW($A482)))), 1))), "",
INDIRECT("$AB$"&amp;LOOKUP(2, 1 / ($AY$1:INDIRECT("$AY$"&amp;ROW($AY482)-1) &lt;&gt; ""),ROW($AY$1:INDIRECT("$AY$"&amp;ROW($AY482)-1)))))</f>
        <v>58</v>
      </c>
      <c r="BC482" s="3" cm="1">
        <f t="array" aca="1" ref="BC482" ca="1">IF(NOT(ISNUMBER(INDEX($A:$A,LOOKUP(2,1/($A$1:INDIRECT("$A$"&amp;ROW($A482))&lt;&gt;""),ROW($A$1:INDIRECT("$A$"&amp;ROW($A482)))),1))),"",
$BA482+$BA482+10)</f>
        <v>110</v>
      </c>
      <c r="BD482" s="3" cm="1">
        <f t="array" aca="1" ref="BD482" ca="1">IF(NOT(ISNUMBER(INDEX($A:$A,LOOKUP(2,1/($A$1:INDIRECT("$A$"&amp;ROW($A482))&lt;&gt;""),ROW($A$1:INDIRECT("$A$"&amp;ROW($A482)))),1))),"",
$BA482+$BB482+10)</f>
        <v>118</v>
      </c>
      <c r="BE482" s="3" cm="1">
        <f t="array" aca="1" ref="BE482" ca="1">IF(NOT(ISNUMBER(INDEX($A:$A,LOOKUP(2,1/($A$1:INDIRECT("$A$"&amp;ROW($A482))&lt;&gt;""),ROW($A$1:INDIRECT("$A$"&amp;ROW($A482)))),1))),"",
$BC482*$BC482)</f>
        <v>12100</v>
      </c>
      <c r="BF482" s="3" cm="1">
        <f t="array" aca="1" ref="BF482" ca="1">IF(NOT(ISNUMBER(INDEX($A:$A,LOOKUP(2,1/($A$1:INDIRECT("$A$"&amp;ROW($A482))&lt;&gt;""),ROW($A$1:INDIRECT("$A$"&amp;ROW($A482)))),1))),"",
$BD482*$BD482)</f>
        <v>13924</v>
      </c>
      <c r="BG482" s="3" cm="1">
        <f t="array" aca="1" ref="BG482" ca="1">IF(NOT(ISNUMBER(INDEX($A:$A,LOOKUP(2,1/($A$1:INDIRECT("$A$"&amp;ROW($A482))&lt;&gt;""),ROW($A$1:INDIRECT("$A$"&amp;ROW($A482)))),1))),"",
_xlfn.FLOOR.MATH(1.5*_xlfn.FLOOR.MATH($AZ482*BA482/5)))</f>
        <v>2685</v>
      </c>
      <c r="BH482" s="3" cm="1">
        <f t="array" aca="1" ref="BH482" ca="1">IF(NOT(ISNUMBER(INDEX($A:$A, LOOKUP(2, 1 / ($A$1:INDIRECT("$A$"&amp;ROW($A482)) &lt;&gt; ""),ROW($A$1:INDIRECT("$A$"&amp;ROW($A482)))), 1))), "",
_xlfn.FLOOR.MATH($BG482/IF(OR(INDIRECT("$C$"&amp;LOOKUP(2, 1 / ($AY$1:INDIRECT("$AY$"&amp;ROW($AY482)-1) &lt;&gt; ""),ROW($AY$1:INDIRECT("$AY$"&amp;ROW($AY482)-1))))="Multi",
INDIRECT("$C$"&amp;LOOKUP(2, 1 / ($AY$1:INDIRECT("$AY$"&amp;ROW($AY482)-1) &lt;&gt; ""),ROW($AY$1:INDIRECT("$AY$"&amp;ROW($AY482)-1))))="Double"),2,1)))</f>
        <v>2685</v>
      </c>
      <c r="BI482" s="3" cm="1">
        <f t="array" aca="1" ref="BI482" ca="1">IF(NOT(ISNUMBER(INDEX($A:$A,LOOKUP(2,1/($A$1:INDIRECT("$A$"&amp;ROW($A482))&lt;&gt;""),ROW($A$1:INDIRECT("$A$"&amp;ROW($A482)))),1))),"",
VLOOKUP($BC482,GameFreakSQRT!$A$1:$B$200,2,FALSE))</f>
        <v>42959</v>
      </c>
      <c r="BJ482" s="3" cm="1">
        <f t="array" aca="1" ref="BJ482" ca="1">IF(NOT(ISNUMBER(INDEX($A:$A,LOOKUP(2,1/($A$1:INDIRECT("$A$"&amp;ROW($A482))&lt;&gt;""),ROW($A$1:INDIRECT("$A$"&amp;ROW($A482)))),1))),"",
VLOOKUP($BD482,GameFreakSQRT!$A$1:$B$200,2,FALSE))</f>
        <v>44494</v>
      </c>
      <c r="BK482" s="3" cm="1">
        <f t="array" aca="1" ref="BK482" ca="1">IF(NOT(ISNUMBER(INDEX($A:$A,LOOKUP(2,1/($A$1:INDIRECT("$A$"&amp;ROW($A482))&lt;&gt;""),ROW($A$1:INDIRECT("$A$"&amp;ROW($A482)))),1))),"",
_xlfn.FLOOR.MATH((($BI482*$BE482)*$BH482)/($BJ482*$BF482))+1)</f>
        <v>2253</v>
      </c>
      <c r="BL482" s="3" cm="1">
        <f t="array" aca="1" ref="BL482" ca="1">IF(NOT(ISNUMBER(INDEX($A:$A,LOOKUP(2,1/($A$1:INDIRECT("$A$"&amp;ROW($A482))&lt;&gt;""),ROW($A$1:INDIRECT("$A$"&amp;ROW($A482)))),1))),"",
_xlfn.FLOOR.MATH($BK482*IF(NOT(INDIRECT("$Z$"&amp;LOOKUP(2, 1 / ($AY$1:INDIRECT("$AY$"&amp;ROW($AY482)-1) &lt;&gt; ""),ROW($AY$1:INDIRECT("$AY$"&amp;ROW($AY482)-1))))=""),1.5,1)))</f>
        <v>3379</v>
      </c>
      <c r="BM482" s="3" cm="1">
        <f t="array" aca="1" ref="BM482" ca="1">IF(NOT(ISNUMBER(INDEX($A:$A, LOOKUP(2, 1 / ($A$1:INDIRECT("$A$"&amp;ROW($A482)) &lt;&gt; ""),ROW($A$1:INDIRECT("$A$"&amp;ROW($A482)))), 1))), "",
INDIRECT("$Y$"&amp;LOOKUP(2, 1 / ($AY$1:INDIRECT("$AY$"&amp;ROW($AY482)-1) &lt;&gt; ""),ROW($AY$1:INDIRECT("$AY$"&amp;ROW($AY482)-1)))))</f>
        <v>0</v>
      </c>
      <c r="BN482" s="3" t="str">
        <f t="shared" ca="1" si="39"/>
        <v/>
      </c>
    </row>
    <row r="483" spans="1:66" x14ac:dyDescent="0.45">
      <c r="A483" s="70">
        <v>101</v>
      </c>
      <c r="B483" s="70" t="s">
        <v>783</v>
      </c>
      <c r="C483" s="70" t="s">
        <v>46</v>
      </c>
      <c r="D483" s="70" t="s">
        <v>1382</v>
      </c>
      <c r="E483" s="70" t="s">
        <v>48</v>
      </c>
      <c r="F483" s="61">
        <v>1</v>
      </c>
      <c r="G483" s="65" t="s">
        <v>715</v>
      </c>
      <c r="H483" s="65" t="s">
        <v>50</v>
      </c>
      <c r="I483" s="65">
        <v>48</v>
      </c>
      <c r="J483" s="65" t="s">
        <v>95</v>
      </c>
      <c r="K483" s="65" t="s">
        <v>281</v>
      </c>
      <c r="L483" s="65" t="s">
        <v>53</v>
      </c>
      <c r="M483" s="65" t="s">
        <v>177</v>
      </c>
      <c r="N483" s="65" t="s">
        <v>337</v>
      </c>
      <c r="O483" s="65" t="s">
        <v>784</v>
      </c>
      <c r="P483" s="65" t="s">
        <v>101</v>
      </c>
      <c r="Q483" s="65">
        <v>24</v>
      </c>
      <c r="R483" s="58">
        <f>_xlfn.FLOOR.MATH((((2*VLOOKUP(G483, 'EV and Base'!$A$1:$N$671, 9, FALSE))+$Q483)*$I483)/100)+$I483+10</f>
        <v>131</v>
      </c>
      <c r="S483" s="58">
        <f>_xlfn.FLOOR.MATH((_xlfn.FLOOR.MATH((((2*VLOOKUP($G483, 'EV and Base'!$A$1:$N$671, 10, FALSE))+$Q483)*$I483)/100)+5)*
IF(OR($J483="Lonely", $J483="Brave", $J483="Adamant", $J483="Naughty"), 1.1,
IF(OR($J483="Bold", $J483="Timid", $J483="Modest", $J483="Calm"), 0.9, 1)))</f>
        <v>91</v>
      </c>
      <c r="T483" s="58">
        <f>_xlfn.FLOOR.MATH((_xlfn.FLOOR.MATH((((2*VLOOKUP($G483, 'EV and Base'!$A$1:$N$671, 11, FALSE))+$Q483)*$I483)/100)+5)*
IF(OR($J483="Bold", $J483="Relaxed", $J483="Impish", $J483="Lax"), 1.1,
IF(OR($J483="Lonely", $J483="Hasty", $J483="Mild", $J483="Gentle"), 0.9, 1)))</f>
        <v>138</v>
      </c>
      <c r="U483" s="58">
        <f>_xlfn.FLOOR.MATH((_xlfn.FLOOR.MATH((((2*VLOOKUP($G483, 'EV and Base'!$A$1:$N$671, 12, FALSE))+$Q483)*$I483)/100)+5)*
IF(OR($J483="Modest", $J483="Mild", $J483="Quiet", $J483="Rash"), 1.1,
IF(OR($J483="Adamant", $J483="Impish", $J483="Jolly", $J483="Careful"), 0.9, 1)))</f>
        <v>59</v>
      </c>
      <c r="V483" s="58">
        <f>_xlfn.FLOOR.MATH((_xlfn.FLOOR.MATH((((2*VLOOKUP($G483, 'EV and Base'!$A$1:$N$671, 13, FALSE))+$Q483)*$I483)/100)+5)*
IF(OR($J483="Calm", $J483="Gentle", $J483="Sassy", $J483="Careful"), 1.1,
IF(OR($J483="Naughty", $J483="Lax", $J483="Naive", $J483="Rash"), 0.9, 1)))</f>
        <v>126</v>
      </c>
      <c r="W483" s="60">
        <f>_xlfn.FLOOR.MATH((_xlfn.FLOOR.MATH((((2*VLOOKUP($G483, 'EV and Base'!$A$1:$N$671, 14, FALSE))+$Q483)*$I483)/100)+5)*
IF(OR($J483="Timid", $J483="Hasty", $J483="Jolly", $J483="Naive"), 1.1,
IF(OR($J483="Brave", $J483="Relaxed", $J483="Quiet", $J483="Sassy"), 0.9, 1)))</f>
        <v>72</v>
      </c>
      <c r="X483" s="72">
        <v>6000</v>
      </c>
      <c r="Z483" s="1">
        <v>1</v>
      </c>
      <c r="AA483" s="23" t="str" cm="1">
        <f t="array" aca="1" ref="AA483" ca="1">IF(NOT(ISNUMBER(INDEX($A:$A,LOOKUP(2,1/($A$1:INDIRECT("$A$"&amp;ROW($A483))&lt;&gt;""),ROW($A$1:INDIRECT("$A$"&amp;ROW($A483)))),1))),"",
IF(NOT(ISNUMBER($A483)),$AA482,
IF($AB483&lt;16,"Lillipup",
IF($AB483&lt;32,"Herdier",
"Stoutland"))))</f>
        <v>Stoutland</v>
      </c>
      <c r="AB483" s="25" cm="1">
        <f t="array" aca="1" ref="AB483" ca="1">IF(NOT(ISNUMBER(INDEX($A:$A, LOOKUP(2, 1 / ($A$1:INDIRECT("$A$"&amp;ROW($A483)) &lt;&gt; ""),ROW($A$1:INDIRECT("$A$"&amp;ROW($A483)))), 1))), "",
VLOOKUP($AY483,'Medium-Slow'!$A$1:$B$101,2,TRUE))</f>
        <v>59</v>
      </c>
      <c r="AC483" s="23" cm="1">
        <f t="array" aca="1" ref="AC483" ca="1">IF(NOT(ISNUMBER(INDEX($A:$A, LOOKUP(2, 1 / ($A$1:INDIRECT("$A$"&amp;ROW($A483)) &lt;&gt; ""),ROW($A$1:INDIRECT("$A$"&amp;ROW($A483)))), 1))), "",
INDEX($AC:$AC, LOOKUP(2, 1 / ($AC$1:INDIRECT("$AC$"&amp;ROW($AC483)-1) &lt;&gt; ""),ROW($AC$1:INDIRECT("$AC$"&amp;ROW($AC483)-1))), 1)+
IF(INDEX($AC:$AC, LOOKUP(2, 1 / ($AC$1:INDIRECT("$AC$"&amp;ROW($AC483)-1) &lt;&gt; ""),ROW($AC$1:INDIRECT("$AC$"&amp;ROW($AC483)-1))), 1)+
INDEX($AD:$AD, LOOKUP(2, 1 / ($AD$1:INDIRECT("$AD$"&amp;ROW($AD483)-1) &lt;&gt; ""),ROW($AD$1:INDIRECT("$AD$"&amp;ROW($AD483)-1))), 1)+
INDEX($AE:$AE, LOOKUP(2, 1 / ($AE$1:INDIRECT("$AE$"&amp;ROW($AE483)-1) &lt;&gt; ""),ROW($AE$1:INDIRECT("$AE$"&amp;ROW($AD483)-1))), 1)+
INDEX($AE:$AF, LOOKUP(2, 1 / ($AF$1:INDIRECT("$AF$"&amp;ROW($AF483)-1) &lt;&gt; ""),ROW($AF$1:INDIRECT("$AF$"&amp;ROW($AD483)-1))), 1)+
INDEX($AG:$AG, LOOKUP(2, 1 / ($AG$1:INDIRECT("$AG$"&amp;ROW($AG483)-1) &lt;&gt; ""),ROW($AG$1:INDIRECT("$AG$"&amp;ROW($AD483)-1))), 1)+
INDEX($AH:$AH, LOOKUP(2, 1 / ($AH$1:INDIRECT("$AH$"&amp;ROW($AH483)-1) &lt;&gt; ""),ROW($AH$1:INDIRECT("$AH$"&amp;ROW($AD483)-1))), 1)&gt;=510,0,
IF(INDEX($AC:$AC, LOOKUP(2, 1 / ($AC$1:INDIRECT("$AC$"&amp;ROW($AC483)-1) &lt;&gt; ""),ROW($AC$1:INDIRECT("$AC$"&amp;ROW($AC483)-1))), 1)&gt;=255,0,
VLOOKUP(INDIRECT("$G$"&amp;LOOKUP(2, 1 / ($AC$1:INDIRECT("$AC$"&amp;ROW($AC483)-1) &lt;&gt; ""),ROW($AC$1:INDIRECT("$AC$"&amp;ROW($AC483)-1)))), 'EV and Base'!$A$1:$N$671, 3, FALSE))))</f>
        <v>14</v>
      </c>
      <c r="AD483" s="2" cm="1">
        <f t="array" aca="1" ref="AD483" ca="1">IF(NOT(ISNUMBER(INDEX($A:$A, LOOKUP(2, 1 / ($A$1:INDIRECT("$A$"&amp;ROW($A483)) &lt;&gt; ""),ROW($A$1:INDIRECT("$A$"&amp;ROW($A483)))), 1))), "",
INDEX($AD:$AD, LOOKUP(2, 1 / ($AD$1:INDIRECT("$AD$"&amp;ROW($AD483)-1) &lt;&gt; ""),ROW($AD$1:INDIRECT("$AD$"&amp;ROW($AD483)-1))), 1)+
IF(INDEX($AC:$AC, LOOKUP(2, 1 / ($AC$1:INDIRECT("$AC$"&amp;ROW($AC483)-1) &lt;&gt; ""),ROW($AC$1:INDIRECT("$AC$"&amp;ROW($AC483)-1))), 1)+
INDEX($AD:$AD, LOOKUP(2, 1 / ($AD$1:INDIRECT("$AD$"&amp;ROW($AD483)-1) &lt;&gt; ""),ROW($AD$1:INDIRECT("$AD$"&amp;ROW($AD483)-1))), 1)+
INDEX($AE:$AE, LOOKUP(2, 1 / ($AE$1:INDIRECT("$AE$"&amp;ROW($AE483)-1) &lt;&gt; ""),ROW($AE$1:INDIRECT("$AE$"&amp;ROW($AD483)-1))), 1)+
INDEX($AE:$AF, LOOKUP(2, 1 / ($AF$1:INDIRECT("$AF$"&amp;ROW($AF483)-1) &lt;&gt; ""),ROW($AF$1:INDIRECT("$AF$"&amp;ROW($AD483)-1))), 1)+
INDEX($AG:$AG, LOOKUP(2, 1 / ($AG$1:INDIRECT("$AG$"&amp;ROW($AG483)-1) &lt;&gt; ""),ROW($AG$1:INDIRECT("$AG$"&amp;ROW($AD483)-1))), 1)+
INDEX($AH:$AH, LOOKUP(2, 1 / ($AH$1:INDIRECT("$AH$"&amp;ROW($AH483)-1) &lt;&gt; ""),ROW($AH$1:INDIRECT("$AH$"&amp;ROW($AD483)-1))), 1)&gt;=510,0,
IF(INDEX($AD:$AD, LOOKUP(2, 1 / ($AD$1:INDIRECT("$AD$"&amp;ROW($AD483)-1) &lt;&gt; ""),ROW($AD$1:INDIRECT("$AD$"&amp;ROW($AD483)-1))), 1)&gt;=255,0,
VLOOKUP(INDIRECT("$G$"&amp;LOOKUP(2, 1 / ($AD$1:INDIRECT("$AD$"&amp;ROW($AD483)-1) &lt;&gt; ""),ROW($AD$1:INDIRECT("$AD$"&amp;ROW($AD483)-1)))), 'EV and Base'!$A$1:$N$671, 4, FALSE))))</f>
        <v>165</v>
      </c>
      <c r="AE483" s="2" cm="1">
        <f t="array" aca="1" ref="AE483" ca="1">IF(NOT(ISNUMBER(INDEX($A:$A,LOOKUP(2,1/($A$1:INDIRECT("$A$"&amp;ROW($A483))&lt;&gt;""),ROW($A$1:INDIRECT("$A$"&amp;ROW($A483)))),1))),"",
INDEX($AE:$AE,LOOKUP(2,1/($AE$1:INDIRECT("$AE$"&amp;ROW($AE483)-1)&lt;&gt;""),ROW($AE$1:INDIRECT("$AE$"&amp;ROW($AE483)-1))),1)+
IF(INDEX($AC:$AC,LOOKUP(2,1/($AC$1:INDIRECT("$AC$"&amp;ROW($AC483)-1)&lt;&gt;""),ROW($AC$1:INDIRECT("$AC$"&amp;ROW($AC483)-1))),1)+
INDEX($AD:$AD,LOOKUP(2,1/($AD$1:INDIRECT("$AD$"&amp;ROW($AD483)-1)&lt;&gt;""),ROW($AD$1:INDIRECT("$AD$"&amp;ROW($AD483)-1))),1)+
INDEX($AE:$AE,LOOKUP(2,1/($AE$1:INDIRECT("$AE$"&amp;ROW($AE483)-1)&lt;&gt;""),ROW($AE$1:INDIRECT("$AE$"&amp;ROW($AD483)-1))),1)+
INDEX($AE:$AF,LOOKUP(2,1/($AF$1:INDIRECT("$AF$"&amp;ROW($AF483)-1)&lt;&gt;""),ROW($AF$1:INDIRECT("$AF$"&amp;ROW($AD483)-1))),1)+
INDEX($AG:$AG,LOOKUP(2,1/($AG$1:INDIRECT("$AG$"&amp;ROW($AG483)-1)&lt;&gt;""),ROW($AG$1:INDIRECT("$AG$"&amp;ROW($AD483)-1))),1)+
INDEX($AH:$AH,LOOKUP(2,1/($AH$1:INDIRECT("$AH$"&amp;ROW($AH483)-1)&lt;&gt;""),ROW($AH$1:INDIRECT("$AH$"&amp;ROW($AD483)-1))),1)&gt;=510,0,
IF(INDEX($AE:$AE,LOOKUP(2,1/($AE$1:INDIRECT("$AE$"&amp;ROW($AE483)-1)&lt;&gt;""),ROW($AE$1:INDIRECT("$AE$"&amp;ROW($AE483)-1))),1)&gt;=255,0,
VLOOKUP(INDIRECT("$G$"&amp;LOOKUP(2,1/($AE$1:INDIRECT("$AE$"&amp;ROW($AE483)-1)&lt;&gt;""),ROW($AE$1:INDIRECT("$AE$"&amp;ROW($AE483)-1)))),'EV and Base'!$A$1:$N$671,5,FALSE))))</f>
        <v>11</v>
      </c>
      <c r="AF483" s="2" cm="1">
        <f t="array" aca="1" ref="AF483" ca="1">IF(NOT(ISNUMBER(INDEX($A:$A, LOOKUP(2, 1 / ($A$1:INDIRECT("$A$"&amp;ROW($A483)) &lt;&gt; ""),ROW($A$1:INDIRECT("$A$"&amp;ROW($A483)))), 1))), "",
INDEX($AF:$AF, LOOKUP(2, 1 / ($AF$1:INDIRECT("$AF$"&amp;ROW($AF483)-1) &lt;&gt; ""),ROW($AF$1:INDIRECT("$AF$"&amp;ROW($AF483)-1))), 1)+
IF(INDEX($AC:$AC, LOOKUP(2, 1 / ($AC$1:INDIRECT("$AC$"&amp;ROW($AC483)-1) &lt;&gt; ""),ROW($AC$1:INDIRECT("$AC$"&amp;ROW($AC483)-1))), 1)+
INDEX($AD:$AD, LOOKUP(2, 1 / ($AD$1:INDIRECT("$AD$"&amp;ROW($AD483)-1) &lt;&gt; ""),ROW($AD$1:INDIRECT("$AD$"&amp;ROW($AD483)-1))), 1)+
INDEX($AE:$AE, LOOKUP(2, 1 / ($AE$1:INDIRECT("$AE$"&amp;ROW($AE483)-1) &lt;&gt; ""),ROW($AE$1:INDIRECT("$AE$"&amp;ROW($AD483)-1))), 1)+
INDEX($AE:$AF, LOOKUP(2, 1 / ($AF$1:INDIRECT("$AF$"&amp;ROW($AF483)-1) &lt;&gt; ""),ROW($AF$1:INDIRECT("$AF$"&amp;ROW($AD483)-1))), 1)+
INDEX($AG:$AG, LOOKUP(2, 1 / ($AG$1:INDIRECT("$AG$"&amp;ROW($AG483)-1) &lt;&gt; ""),ROW($AG$1:INDIRECT("$AG$"&amp;ROW($AD483)-1))), 1)+
INDEX($AH:$AH, LOOKUP(2, 1 / ($AH$1:INDIRECT("$AH$"&amp;ROW($AH483)-1) &lt;&gt; ""),ROW($AH$1:INDIRECT("$AH$"&amp;ROW($AD483)-1))), 1)&gt;=510,0,
IF(INDEX($AF:$AF, LOOKUP(2, 1 / ($AF$1:INDIRECT("$AF$"&amp;ROW($AF483)-1) &lt;&gt; ""),ROW($AF$1:INDIRECT("$AF$"&amp;ROW($AF483)-1))), 1)&gt;=255,0,
VLOOKUP(INDIRECT("$G$"&amp;LOOKUP(2, 1 / ($AF$1:INDIRECT("$AF$"&amp;ROW($AF483)-1) &lt;&gt; ""),ROW($AF$1:INDIRECT("$AF$"&amp;ROW($AF483)-1)))), 'EV and Base'!$A$1:$N$671, 6, FALSE))))</f>
        <v>24</v>
      </c>
      <c r="AG483" s="2" cm="1">
        <f t="array" aca="1" ref="AG483" ca="1">IF(NOT(ISNUMBER(INDEX($A:$A, LOOKUP(2, 1 / ($A$1:INDIRECT("$A$"&amp;ROW($A483)) &lt;&gt; ""),ROW($A$1:INDIRECT("$A$"&amp;ROW($A483)))), 1))), "",
INDEX($AG:$AG, LOOKUP(2, 1 / ($AG$1:INDIRECT("$AG$"&amp;ROW($AG483)-1) &lt;&gt; ""),ROW($AG$1:INDIRECT("$AG$"&amp;ROW($AG483)-1))), 1)+
IF(INDEX($AC:$AC, LOOKUP(2, 1 / ($AC$1:INDIRECT("$AC$"&amp;ROW($AC483)-1) &lt;&gt; ""),ROW($AC$1:INDIRECT("$AC$"&amp;ROW($AC483)-1))), 1)+
INDEX($AD:$AD, LOOKUP(2, 1 / ($AD$1:INDIRECT("$AD$"&amp;ROW($AD483)-1) &lt;&gt; ""),ROW($AD$1:INDIRECT("$AD$"&amp;ROW($AD483)-1))), 1)+
INDEX($AE:$AE, LOOKUP(2, 1 / ($AE$1:INDIRECT("$AE$"&amp;ROW($AE483)-1) &lt;&gt; ""),ROW($AE$1:INDIRECT("$AE$"&amp;ROW($AD483)-1))), 1)+
INDEX($AE:$AF, LOOKUP(2, 1 / ($AF$1:INDIRECT("$AF$"&amp;ROW($AF483)-1) &lt;&gt; ""),ROW($AF$1:INDIRECT("$AF$"&amp;ROW($AD483)-1))), 1)+
INDEX($AG:$AG, LOOKUP(2, 1 / ($AG$1:INDIRECT("$AG$"&amp;ROW($AG483)-1) &lt;&gt; ""),ROW($AG$1:INDIRECT("$AG$"&amp;ROW($AD483)-1))), 1)+
INDEX($AH:$AH, LOOKUP(2, 1 / ($AH$1:INDIRECT("$AH$"&amp;ROW($AH483)-1) &lt;&gt; ""),ROW($AH$1:INDIRECT("$AH$"&amp;ROW($AD483)-1))), 1)&gt;=510,0,
IF(INDEX($AG:$AG, LOOKUP(2, 1 / ($AG$1:INDIRECT("$AG$"&amp;ROW($AG483)-1) &lt;&gt; ""),ROW($AG$1:INDIRECT("$AG$"&amp;ROW($AG483)-1))), 1)&gt;=255,0,
VLOOKUP(INDIRECT("$G$"&amp;LOOKUP(2, 1 / ($AG$1:INDIRECT("$AG$"&amp;ROW($AG483)-1) &lt;&gt; ""),ROW($AG$1:INDIRECT("$AG$"&amp;ROW($AG483)-1)))), 'EV and Base'!$A$1:$N$671, 7, FALSE))))</f>
        <v>6</v>
      </c>
      <c r="AH483" s="24" cm="1">
        <f t="array" aca="1" ref="AH483" ca="1">IF(NOT(ISNUMBER(INDEX($A:$A,LOOKUP(2,1/($A$1:INDIRECT("$A$"&amp;ROW($A483))&lt;&gt;""),ROW($A$1:INDIRECT("$A$"&amp;ROW($A483)))),1))),"",
INDEX($AH:$AH,LOOKUP(2,1/($AH$1:INDIRECT("$AH$"&amp;ROW($AH483)-1)&lt;&gt;""),ROW($AH$1:INDIRECT("$AH$"&amp;ROW($AH483)-1))),1)+
IF(INDEX($AC:$AC,LOOKUP(2,1/($AC$1:INDIRECT("$AC$"&amp;ROW($AC483)-1)&lt;&gt;""),ROW($AC$1:INDIRECT("$AC$"&amp;ROW($AC483)-1))),1)+
INDEX($AD:$AD,LOOKUP(2,1/($AD$1:INDIRECT("$AD$"&amp;ROW($AD483)-1)&lt;&gt;""),ROW($AD$1:INDIRECT("$AD$"&amp;ROW($AD483)-1))),1)+
INDEX($AE:$AE,LOOKUP(2,1/($AE$1:INDIRECT("$AE$"&amp;ROW($AE483)-1)&lt;&gt;""),ROW($AE$1:INDIRECT("$AE$"&amp;ROW($AD483)-1))),1)+
INDEX($AE:$AF,LOOKUP(2,1/($AF$1:INDIRECT("$AF$"&amp;ROW($AF483)-1)&lt;&gt;""),ROW($AF$1:INDIRECT("$AF$"&amp;ROW($AD483)-1))),1)+
INDEX($AG:$AG,LOOKUP(2,1/($AG$1:INDIRECT("$AG$"&amp;ROW($AG483)-1)&lt;&gt;""),ROW($AG$1:INDIRECT("$AG$"&amp;ROW($AD483)-1))),1)+
INDEX($AH:$AH,LOOKUP(2,1/($AH$1:INDIRECT("$AH$"&amp;ROW($AH483)-1)&lt;&gt;""),ROW($AH$1:INDIRECT("$AH$"&amp;ROW($AD483)-1))),1)&gt;=510,0,
IF(INDEX($AH:$AH,LOOKUP(2,1/($AH$1:INDIRECT("$AH$"&amp;ROW($AH483)-1)&lt;&gt;""),ROW($AH$1:INDIRECT("$AH$"&amp;ROW($AH483)-1))),1)&gt;=255,0,
VLOOKUP(INDIRECT("$G$"&amp;LOOKUP(2,1/($AH$1:INDIRECT("$AH$"&amp;ROW($AH483)-1)&lt;&gt;""),ROW($AH$1:INDIRECT("$AH$"&amp;ROW($AH483)-1)))),'EV and Base'!$A$1:$N$671,8,FALSE))))</f>
        <v>84</v>
      </c>
      <c r="AI483" s="29" cm="1">
        <f t="array" aca="1" ref="AI483" ca="1">IF(NOT(ISNUMBER(INDEX($A:$A,LOOKUP(2,1/($A$1:INDIRECT("$A$"&amp;ROW($A483))&lt;&gt;""),ROW($A$1:INDIRECT("$A$"&amp;ROW($A483)))),1))),"",
ROUNDDOWN((((2*VLOOKUP($AA483,'EV and Base'!$A$1:$N$671,9,FALSE))+31+ROUNDDOWN($AC483/4,0))*$AB483)/100,0)+$AB483+10)</f>
        <v>189</v>
      </c>
      <c r="AJ483" s="21" cm="1">
        <f t="array" aca="1" ref="AJ483" ca="1">IF(NOT(ISNUMBER(INDEX($A:$A, LOOKUP(2, 1 / ($A$1:INDIRECT("$A$"&amp;ROW($A483)) &lt;&gt; ""),ROW($A$1:INDIRECT("$A$"&amp;ROW($A483)))), 1))), "",
ROUNDDOWN((ROUNDDOWN((((2*VLOOKUP($AA483, 'EV and Base'!$A$1:$N$671, 10, FALSE))+31+ROUNDDOWN($AD483/4, 0))*$AB483)/100, 0)+5)*1.1, 0))</f>
        <v>181</v>
      </c>
      <c r="AK483" s="21" t="str" cm="1">
        <f t="array" aca="1" ref="AK483" ca="1">IF(NOT(ISNUMBER(INDEX($A:$A, LOOKUP(2, 1 / ($A$1:INDIRECT("$A$"&amp;ROW($A483)) &lt;&gt; ""),ROW($A$1:INDIRECT("$A$"&amp;ROW($A483)))), 1))), "",
ROUNDDOWN((ROUNDDOWN((((2*VLOOKUP($AA483, 'EV and Base'!$A$1:$N$671, 11, FALSE))+30+ROUNDDOWN($AE483/4, 0))*$AB483)/100, 0)+5), 0)
&amp;"-"&amp;
ROUNDDOWN((ROUNDDOWN((((2*VLOOKUP($AA483, 'EV and Base'!$A$1:$N$671, 11, FALSE))+31+ROUNDDOWN($AE483/4, 0))*$AB483)/100, 0)+5), 0))</f>
        <v>130-130</v>
      </c>
      <c r="AL483" s="21" t="str" cm="1">
        <f t="array" aca="1" ref="AL483" ca="1">IF(NOT(ISNUMBER(INDEX($A:$A, LOOKUP(2, 1 / ($A$1:INDIRECT("$A$"&amp;ROW($A483)) &lt;&gt; ""),ROW($A$1:INDIRECT("$A$"&amp;ROW($A483)))), 1))), "",
ROUNDDOWN((ROUNDDOWN((((2*VLOOKUP($AA483, 'EV and Base'!$A$1:$N$671, 12, FALSE))+0+ROUNDDOWN($AF483/4, 0))*$AB483)/100, 0)+5)*0.9, 0)
&amp;"-"&amp;
ROUNDDOWN((ROUNDDOWN((((2*VLOOKUP($AA483, 'EV and Base'!$A$1:$N$671, 12, FALSE))+31+ROUNDDOWN($AF483/4, 0))*$AB483)/100, 0)+5)*0.9, 0))</f>
        <v>54-71</v>
      </c>
      <c r="AM483" s="21" t="str" cm="1">
        <f t="array" aca="1" ref="AM483" ca="1">IF(NOT(ISNUMBER(INDEX($A:$A, LOOKUP(2, 1 / ($A$1:INDIRECT("$A$"&amp;ROW($A483)) &lt;&gt; ""),ROW($A$1:INDIRECT("$A$"&amp;ROW($A483)))), 1))), "",
ROUNDDOWN((ROUNDDOWN((((2*VLOOKUP($AA483, 'EV and Base'!$A$1:$N$671, 13, FALSE))+30+ROUNDDOWN($AG483/4, 0))*$AB483)/100, 0)+5), 0)
&amp;"-"&amp;
ROUNDDOWN((ROUNDDOWN((((2*VLOOKUP($AA483, 'EV and Base'!$A$1:$N$671, 13, FALSE))+31+ROUNDDOWN($AG483/4, 0))*$AB483)/100, 0)+5), 0))</f>
        <v>129-130</v>
      </c>
      <c r="AN483" s="25" cm="1">
        <f t="array" aca="1" ref="AN483" ca="1">IF(NOT(ISNUMBER(INDEX($A:$A, LOOKUP(2, 1 / ($A$1:INDIRECT("$A$"&amp;ROW($A483)) &lt;&gt; ""),ROW($A$1:INDIRECT("$A$"&amp;ROW($A483)))), 1))), "",
ROUNDDOWN((ROUNDDOWN((((2*VLOOKUP($AA483, 'EV and Base'!$A$1:$N$671, 14, FALSE))+31+ROUNDDOWN($AH483/4, 0))*$AB483)/100, 0)+5), 0))</f>
        <v>130</v>
      </c>
      <c r="AO483" s="23" cm="1">
        <f t="array" aca="1" ref="AO483" ca="1">IF(NOT(ISNUMBER(INDEX($A:$A, LOOKUP(2, 1 / ($A$1:INDIRECT("$A$"&amp;ROW($A483)) &lt;&gt; ""),ROW($A$1:INDIRECT("$A$"&amp;ROW($A483)))), 1))), "",
ROUNDDOWN((((2*VLOOKUP($AA483, 'EV and Base'!$A$1:$N$671, 9, FALSE))+31+ROUNDDOWN($AC483/4, 0))*$AB483)/100, 0)+$AB483+10)</f>
        <v>189</v>
      </c>
      <c r="AP483" s="2" cm="1">
        <f t="array" aca="1" ref="AP483" ca="1">IF(NOT(ISNUMBER(INDEX($A:$A, LOOKUP(2, 1 / ($A$1:INDIRECT("$A$"&amp;ROW($A483)) &lt;&gt; ""),ROW($A$1:INDIRECT("$A$"&amp;ROW($A483)))), 1))), "",
ROUNDDOWN((ROUNDDOWN((((2*VLOOKUP($AA483, 'EV and Base'!$A$1:$N$671, 10, FALSE))+31+ROUNDDOWN($AD483/4, 0))*$AB483)/100, 0)+5)*1.1, 0))</f>
        <v>181</v>
      </c>
      <c r="AQ483" s="2" cm="1">
        <f t="array" aca="1" ref="AQ483" ca="1">IF(NOT(ISNUMBER(INDEX($A:$A, LOOKUP(2, 1 / ($A$1:INDIRECT("$A$"&amp;ROW($A483)) &lt;&gt; ""),ROW($A$1:INDIRECT("$A$"&amp;ROW($A483)))), 1))), "",
ROUNDDOWN((ROUNDDOWN((((2*VLOOKUP($AA483, 'EV and Base'!$A$1:$N$671, 11, FALSE))+$AV$2+ROUNDDOWN($AE483/4, 0))*$AB483)/100, 0)+5), 0))</f>
        <v>130</v>
      </c>
      <c r="AR483" s="22" cm="1">
        <f t="array" aca="1" ref="AR483" ca="1">IF(NOT(ISNUMBER(INDEX($A:$A, LOOKUP(2, 1 / ($A$1:INDIRECT("$A$"&amp;ROW($A483)) &lt;&gt; ""),ROW($A$1:INDIRECT("$A$"&amp;ROW($A483)))), 1))), "",
ROUNDDOWN((ROUNDDOWN((((2*VLOOKUP($AA483, 'EV and Base'!$A$1:$N$671, 12, FALSE))+$AW$2+ROUNDDOWN($AF483/4, 0))*$AB483)/100, 0)+5)*0.9, 0))</f>
        <v>63</v>
      </c>
      <c r="AS483" s="2" cm="1">
        <f t="array" aca="1" ref="AS483" ca="1">IF(NOT(ISNUMBER(INDEX($A:$A, LOOKUP(2, 1 / ($A$1:INDIRECT("$A$"&amp;ROW($A483)) &lt;&gt; ""),ROW($A$1:INDIRECT("$A$"&amp;ROW($A483)))), 1))), "",
ROUNDDOWN((ROUNDDOWN((((2*VLOOKUP($AA483, 'EV and Base'!$A$1:$N$671, 13, FALSE))+$AX$2+ROUNDDOWN($AG483/4, 0))*$AB483)/100, 0)+5), 0))</f>
        <v>130</v>
      </c>
      <c r="AT483" s="24" cm="1">
        <f t="array" aca="1" ref="AT483" ca="1">IF(NOT(ISNUMBER(INDEX($A:$A, LOOKUP(2, 1 / ($A$1:INDIRECT("$A$"&amp;ROW($A483)) &lt;&gt; ""),ROW($A$1:INDIRECT("$A$"&amp;ROW($A483)))), 1))), "",
ROUNDDOWN((ROUNDDOWN((((2*VLOOKUP($AA483, 'EV and Base'!$A$1:$N$671, 14, FALSE))+31+ROUNDDOWN($AH483/4, 0))*$AB483)/100, 0)+5), 0))</f>
        <v>130</v>
      </c>
      <c r="AU483" s="28">
        <v>255</v>
      </c>
      <c r="AY483" cm="1">
        <f t="array" aca="1" ref="AY483" ca="1">IF(NOT(ISNUMBER(INDEX($A:$A,LOOKUP(2,1/($A$1:INDIRECT("$A$"&amp;ROW($A483))&lt;&gt;""),ROW($A$1:INDIRECT("$A$"&amp;ROW($A483)))),1))),"",
INDEX($AY:$AY,LOOKUP(2,1/($AY$1:INDIRECT("$AY$"&amp;ROW($AY483)-1)&lt;&gt;""),ROW($AY$1:INDIRECT("$AY$"&amp;ROW($AY483)-1))),1)+$BL483)</f>
        <v>204244</v>
      </c>
      <c r="AZ483" s="3" cm="1">
        <f t="array" aca="1" ref="AZ483" ca="1">IF(NOT(ISNUMBER(INDEX($A:$A, LOOKUP(2, 1 / ($A$1:INDIRECT("$A$"&amp;ROW($A483)) &lt;&gt; ""),ROW($A$1:INDIRECT("$A$"&amp;ROW($A483)))), 1))), "",
VLOOKUP(INDIRECT("$G$"&amp;LOOKUP(2, 1 / ($AY$1:INDIRECT("$AY$"&amp;ROW($AY483)-1) &lt;&gt; ""),ROW($AY$1:INDIRECT("$AY$"&amp;ROW($AY483)-1)))),'EV and Base'!A406:N1076,2,FALSE))</f>
        <v>163</v>
      </c>
      <c r="BA483" s="3" cm="1">
        <f t="array" aca="1" ref="BA483" ca="1">IF(NOT(ISNUMBER(INDEX($A:$A, LOOKUP(2, 1 / ($A$1:INDIRECT("$A$"&amp;ROW($A483)) &lt;&gt; ""),ROW($A$1:INDIRECT("$A$"&amp;ROW($A483)))), 1))), "",
INDIRECT("$I$"&amp;LOOKUP(2, 1 / ($AY$1:INDIRECT("$AY$"&amp;ROW($AY483)-1) &lt;&gt; ""),ROW($AY$1:INDIRECT("$AY$"&amp;ROW($AY483)-1)))))</f>
        <v>48</v>
      </c>
      <c r="BB483" s="1" cm="1">
        <f t="array" aca="1" ref="BB483" ca="1">IF(NOT(ISNUMBER(INDEX($A:$A, LOOKUP(2, 1 / ($A$1:INDIRECT("$A$"&amp;ROW($A483)) &lt;&gt; ""),ROW($A$1:INDIRECT("$A$"&amp;ROW($A483)))), 1))), "",
INDIRECT("$AB$"&amp;LOOKUP(2, 1 / ($AY$1:INDIRECT("$AY$"&amp;ROW($AY483)-1) &lt;&gt; ""),ROW($AY$1:INDIRECT("$AY$"&amp;ROW($AY483)-1)))))</f>
        <v>59</v>
      </c>
      <c r="BC483" s="3" cm="1">
        <f t="array" aca="1" ref="BC483" ca="1">IF(NOT(ISNUMBER(INDEX($A:$A,LOOKUP(2,1/($A$1:INDIRECT("$A$"&amp;ROW($A483))&lt;&gt;""),ROW($A$1:INDIRECT("$A$"&amp;ROW($A483)))),1))),"",
$BA483+$BA483+10)</f>
        <v>106</v>
      </c>
      <c r="BD483" s="3" cm="1">
        <f t="array" aca="1" ref="BD483" ca="1">IF(NOT(ISNUMBER(INDEX($A:$A,LOOKUP(2,1/($A$1:INDIRECT("$A$"&amp;ROW($A483))&lt;&gt;""),ROW($A$1:INDIRECT("$A$"&amp;ROW($A483)))),1))),"",
$BA483+$BB483+10)</f>
        <v>117</v>
      </c>
      <c r="BE483" s="3" cm="1">
        <f t="array" aca="1" ref="BE483" ca="1">IF(NOT(ISNUMBER(INDEX($A:$A,LOOKUP(2,1/($A$1:INDIRECT("$A$"&amp;ROW($A483))&lt;&gt;""),ROW($A$1:INDIRECT("$A$"&amp;ROW($A483)))),1))),"",
$BC483*$BC483)</f>
        <v>11236</v>
      </c>
      <c r="BF483" s="3" cm="1">
        <f t="array" aca="1" ref="BF483" ca="1">IF(NOT(ISNUMBER(INDEX($A:$A,LOOKUP(2,1/($A$1:INDIRECT("$A$"&amp;ROW($A483))&lt;&gt;""),ROW($A$1:INDIRECT("$A$"&amp;ROW($A483)))),1))),"",
$BD483*$BD483)</f>
        <v>13689</v>
      </c>
      <c r="BG483" s="3" cm="1">
        <f t="array" aca="1" ref="BG483" ca="1">IF(NOT(ISNUMBER(INDEX($A:$A,LOOKUP(2,1/($A$1:INDIRECT("$A$"&amp;ROW($A483))&lt;&gt;""),ROW($A$1:INDIRECT("$A$"&amp;ROW($A483)))),1))),"",
_xlfn.FLOOR.MATH(1.5*_xlfn.FLOOR.MATH($AZ483*BA483/5)))</f>
        <v>2346</v>
      </c>
      <c r="BH483" s="3" cm="1">
        <f t="array" aca="1" ref="BH483" ca="1">IF(NOT(ISNUMBER(INDEX($A:$A, LOOKUP(2, 1 / ($A$1:INDIRECT("$A$"&amp;ROW($A483)) &lt;&gt; ""),ROW($A$1:INDIRECT("$A$"&amp;ROW($A483)))), 1))), "",
_xlfn.FLOOR.MATH($BG483/IF(OR(INDIRECT("$C$"&amp;LOOKUP(2, 1 / ($AY$1:INDIRECT("$AY$"&amp;ROW($AY483)-1) &lt;&gt; ""),ROW($AY$1:INDIRECT("$AY$"&amp;ROW($AY483)-1))))="Multi",
INDIRECT("$C$"&amp;LOOKUP(2, 1 / ($AY$1:INDIRECT("$AY$"&amp;ROW($AY483)-1) &lt;&gt; ""),ROW($AY$1:INDIRECT("$AY$"&amp;ROW($AY483)-1))))="Double"),2,1)))</f>
        <v>2346</v>
      </c>
      <c r="BI483" s="3" cm="1">
        <f t="array" aca="1" ref="BI483" ca="1">IF(NOT(ISNUMBER(INDEX($A:$A,LOOKUP(2,1/($A$1:INDIRECT("$A$"&amp;ROW($A483))&lt;&gt;""),ROW($A$1:INDIRECT("$A$"&amp;ROW($A483)))),1))),"",
VLOOKUP($BC483,GameFreakSQRT!$A$1:$B$200,2,FALSE))</f>
        <v>42171</v>
      </c>
      <c r="BJ483" s="3" cm="1">
        <f t="array" aca="1" ref="BJ483" ca="1">IF(NOT(ISNUMBER(INDEX($A:$A,LOOKUP(2,1/($A$1:INDIRECT("$A$"&amp;ROW($A483))&lt;&gt;""),ROW($A$1:INDIRECT("$A$"&amp;ROW($A483)))),1))),"",
VLOOKUP($BD483,GameFreakSQRT!$A$1:$B$200,2,FALSE))</f>
        <v>44305</v>
      </c>
      <c r="BK483" s="3" cm="1">
        <f t="array" aca="1" ref="BK483" ca="1">IF(NOT(ISNUMBER(INDEX($A:$A,LOOKUP(2,1/($A$1:INDIRECT("$A$"&amp;ROW($A483))&lt;&gt;""),ROW($A$1:INDIRECT("$A$"&amp;ROW($A483)))),1))),"",
_xlfn.FLOOR.MATH((($BI483*$BE483)*$BH483)/($BJ483*$BF483))+1)</f>
        <v>1833</v>
      </c>
      <c r="BL483" s="3" cm="1">
        <f t="array" aca="1" ref="BL483" ca="1">IF(NOT(ISNUMBER(INDEX($A:$A,LOOKUP(2,1/($A$1:INDIRECT("$A$"&amp;ROW($A483))&lt;&gt;""),ROW($A$1:INDIRECT("$A$"&amp;ROW($A483)))),1))),"",
_xlfn.FLOOR.MATH($BK483*IF(NOT(INDIRECT("$Z$"&amp;LOOKUP(2, 1 / ($AY$1:INDIRECT("$AY$"&amp;ROW($AY483)-1) &lt;&gt; ""),ROW($AY$1:INDIRECT("$AY$"&amp;ROW($AY483)-1))))=""),1.5,1)))</f>
        <v>2749</v>
      </c>
      <c r="BM483" s="3" cm="1">
        <f t="array" aca="1" ref="BM483" ca="1">IF(NOT(ISNUMBER(INDEX($A:$A, LOOKUP(2, 1 / ($A$1:INDIRECT("$A$"&amp;ROW($A483)) &lt;&gt; ""),ROW($A$1:INDIRECT("$A$"&amp;ROW($A483)))), 1))), "",
INDIRECT("$Y$"&amp;LOOKUP(2, 1 / ($AY$1:INDIRECT("$AY$"&amp;ROW($AY483)-1) &lt;&gt; ""),ROW($AY$1:INDIRECT("$AY$"&amp;ROW($AY483)-1)))))</f>
        <v>0</v>
      </c>
      <c r="BN483" s="3" t="str">
        <f t="shared" ca="1" si="39"/>
        <v/>
      </c>
    </row>
    <row r="484" spans="1:66" x14ac:dyDescent="0.45">
      <c r="A484" s="71"/>
      <c r="B484" s="71"/>
      <c r="C484" s="71"/>
      <c r="D484" s="71"/>
      <c r="E484" s="71"/>
      <c r="F484" s="57">
        <v>3</v>
      </c>
      <c r="G484" s="58" t="s">
        <v>785</v>
      </c>
      <c r="H484" s="58" t="s">
        <v>77</v>
      </c>
      <c r="I484" s="58">
        <v>48</v>
      </c>
      <c r="J484" s="58" t="s">
        <v>106</v>
      </c>
      <c r="K484" s="58" t="s">
        <v>184</v>
      </c>
      <c r="L484" s="58" t="s">
        <v>53</v>
      </c>
      <c r="M484" s="58" t="s">
        <v>177</v>
      </c>
      <c r="N484" s="58" t="s">
        <v>530</v>
      </c>
      <c r="O484" s="58" t="s">
        <v>746</v>
      </c>
      <c r="P484" s="58" t="s">
        <v>786</v>
      </c>
      <c r="Q484" s="58">
        <v>24</v>
      </c>
      <c r="R484" s="58">
        <f>_xlfn.FLOOR.MATH((((2*VLOOKUP(G484, 'EV and Base'!$A$1:$N$671, 9, FALSE))+$Q484)*$I484)/100)+$I484+10</f>
        <v>160</v>
      </c>
      <c r="S484" s="58">
        <f>_xlfn.FLOOR.MATH((_xlfn.FLOOR.MATH((((2*VLOOKUP($G484, 'EV and Base'!$A$1:$N$671, 10, FALSE))+$Q484)*$I484)/100)+5)*
IF(OR($J484="Lonely", $J484="Brave", $J484="Adamant", $J484="Naughty"), 1.1,
IF(OR($J484="Bold", $J484="Timid", $J484="Modest", $J484="Calm"), 0.9, 1)))</f>
        <v>128</v>
      </c>
      <c r="T484" s="58">
        <f>_xlfn.FLOOR.MATH((_xlfn.FLOOR.MATH((((2*VLOOKUP($G484, 'EV and Base'!$A$1:$N$671, 11, FALSE))+$Q484)*$I484)/100)+5)*
IF(OR($J484="Bold", $J484="Relaxed", $J484="Impish", $J484="Lax"), 1.1,
IF(OR($J484="Lonely", $J484="Hasty", $J484="Mild", $J484="Gentle"), 0.9, 1)))</f>
        <v>83</v>
      </c>
      <c r="U484" s="58">
        <f>_xlfn.FLOOR.MATH((_xlfn.FLOOR.MATH((((2*VLOOKUP($G484, 'EV and Base'!$A$1:$N$671, 12, FALSE))+$Q484)*$I484)/100)+5)*
IF(OR($J484="Modest", $J484="Mild", $J484="Quiet", $J484="Rash"), 1.1,
IF(OR($J484="Adamant", $J484="Impish", $J484="Jolly", $J484="Careful"), 0.9, 1)))</f>
        <v>78</v>
      </c>
      <c r="V484" s="58">
        <f>_xlfn.FLOOR.MATH((_xlfn.FLOOR.MATH((((2*VLOOKUP($G484, 'EV and Base'!$A$1:$N$671, 13, FALSE))+$Q484)*$I484)/100)+5)*
IF(OR($J484="Calm", $J484="Gentle", $J484="Sassy", $J484="Careful"), 1.1,
IF(OR($J484="Naughty", $J484="Lax", $J484="Naive", $J484="Rash"), 0.9, 1)))</f>
        <v>74</v>
      </c>
      <c r="W484" s="60">
        <f>_xlfn.FLOOR.MATH((_xlfn.FLOOR.MATH((((2*VLOOKUP($G484, 'EV and Base'!$A$1:$N$671, 14, FALSE))+$Q484)*$I484)/100)+5)*
IF(OR($J484="Timid", $J484="Hasty", $J484="Jolly", $J484="Naive"), 1.1,
IF(OR($J484="Brave", $J484="Relaxed", $J484="Quiet", $J484="Sassy"), 0.9, 1)))</f>
        <v>114</v>
      </c>
      <c r="X484" s="73"/>
      <c r="Z484" s="1">
        <v>1</v>
      </c>
      <c r="AA484" s="23" t="str" cm="1">
        <f t="array" aca="1" ref="AA484" ca="1">IF(NOT(ISNUMBER(INDEX($A:$A,LOOKUP(2,1/($A$1:INDIRECT("$A$"&amp;ROW($A484))&lt;&gt;""),ROW($A$1:INDIRECT("$A$"&amp;ROW($A484)))),1))),"",
IF(NOT(ISNUMBER($A484)),$AA483,
IF($AB484&lt;16,"Lillipup",
IF($AB484&lt;32,"Herdier",
"Stoutland"))))</f>
        <v>Stoutland</v>
      </c>
      <c r="AB484" s="25" cm="1">
        <f t="array" aca="1" ref="AB484" ca="1">IF(NOT(ISNUMBER(INDEX($A:$A, LOOKUP(2, 1 / ($A$1:INDIRECT("$A$"&amp;ROW($A484)) &lt;&gt; ""),ROW($A$1:INDIRECT("$A$"&amp;ROW($A484)))), 1))), "",
VLOOKUP($AY484,'Medium-Slow'!$A$1:$B$101,2,TRUE))</f>
        <v>59</v>
      </c>
      <c r="AC484" s="23" cm="1">
        <f t="array" aca="1" ref="AC484" ca="1">IF(NOT(ISNUMBER(INDEX($A:$A, LOOKUP(2, 1 / ($A$1:INDIRECT("$A$"&amp;ROW($A484)) &lt;&gt; ""),ROW($A$1:INDIRECT("$A$"&amp;ROW($A484)))), 1))), "",
INDEX($AC:$AC, LOOKUP(2, 1 / ($AC$1:INDIRECT("$AC$"&amp;ROW($AC484)-1) &lt;&gt; ""),ROW($AC$1:INDIRECT("$AC$"&amp;ROW($AC484)-1))), 1)+
IF(INDEX($AC:$AC, LOOKUP(2, 1 / ($AC$1:INDIRECT("$AC$"&amp;ROW($AC484)-1) &lt;&gt; ""),ROW($AC$1:INDIRECT("$AC$"&amp;ROW($AC484)-1))), 1)+
INDEX($AD:$AD, LOOKUP(2, 1 / ($AD$1:INDIRECT("$AD$"&amp;ROW($AD484)-1) &lt;&gt; ""),ROW($AD$1:INDIRECT("$AD$"&amp;ROW($AD484)-1))), 1)+
INDEX($AE:$AE, LOOKUP(2, 1 / ($AE$1:INDIRECT("$AE$"&amp;ROW($AE484)-1) &lt;&gt; ""),ROW($AE$1:INDIRECT("$AE$"&amp;ROW($AD484)-1))), 1)+
INDEX($AE:$AF, LOOKUP(2, 1 / ($AF$1:INDIRECT("$AF$"&amp;ROW($AF484)-1) &lt;&gt; ""),ROW($AF$1:INDIRECT("$AF$"&amp;ROW($AD484)-1))), 1)+
INDEX($AG:$AG, LOOKUP(2, 1 / ($AG$1:INDIRECT("$AG$"&amp;ROW($AG484)-1) &lt;&gt; ""),ROW($AG$1:INDIRECT("$AG$"&amp;ROW($AD484)-1))), 1)+
INDEX($AH:$AH, LOOKUP(2, 1 / ($AH$1:INDIRECT("$AH$"&amp;ROW($AH484)-1) &lt;&gt; ""),ROW($AH$1:INDIRECT("$AH$"&amp;ROW($AD484)-1))), 1)&gt;=510,0,
IF(INDEX($AC:$AC, LOOKUP(2, 1 / ($AC$1:INDIRECT("$AC$"&amp;ROW($AC484)-1) &lt;&gt; ""),ROW($AC$1:INDIRECT("$AC$"&amp;ROW($AC484)-1))), 1)&gt;=255,0,
VLOOKUP(INDIRECT("$G$"&amp;LOOKUP(2, 1 / ($AC$1:INDIRECT("$AC$"&amp;ROW($AC484)-1) &lt;&gt; ""),ROW($AC$1:INDIRECT("$AC$"&amp;ROW($AC484)-1)))), 'EV and Base'!$A$1:$N$671, 3, FALSE))))</f>
        <v>14</v>
      </c>
      <c r="AD484" s="2" cm="1">
        <f t="array" aca="1" ref="AD484" ca="1">IF(NOT(ISNUMBER(INDEX($A:$A, LOOKUP(2, 1 / ($A$1:INDIRECT("$A$"&amp;ROW($A484)) &lt;&gt; ""),ROW($A$1:INDIRECT("$A$"&amp;ROW($A484)))), 1))), "",
INDEX($AD:$AD, LOOKUP(2, 1 / ($AD$1:INDIRECT("$AD$"&amp;ROW($AD484)-1) &lt;&gt; ""),ROW($AD$1:INDIRECT("$AD$"&amp;ROW($AD484)-1))), 1)+
IF(INDEX($AC:$AC, LOOKUP(2, 1 / ($AC$1:INDIRECT("$AC$"&amp;ROW($AC484)-1) &lt;&gt; ""),ROW($AC$1:INDIRECT("$AC$"&amp;ROW($AC484)-1))), 1)+
INDEX($AD:$AD, LOOKUP(2, 1 / ($AD$1:INDIRECT("$AD$"&amp;ROW($AD484)-1) &lt;&gt; ""),ROW($AD$1:INDIRECT("$AD$"&amp;ROW($AD484)-1))), 1)+
INDEX($AE:$AE, LOOKUP(2, 1 / ($AE$1:INDIRECT("$AE$"&amp;ROW($AE484)-1) &lt;&gt; ""),ROW($AE$1:INDIRECT("$AE$"&amp;ROW($AD484)-1))), 1)+
INDEX($AE:$AF, LOOKUP(2, 1 / ($AF$1:INDIRECT("$AF$"&amp;ROW($AF484)-1) &lt;&gt; ""),ROW($AF$1:INDIRECT("$AF$"&amp;ROW($AD484)-1))), 1)+
INDEX($AG:$AG, LOOKUP(2, 1 / ($AG$1:INDIRECT("$AG$"&amp;ROW($AG484)-1) &lt;&gt; ""),ROW($AG$1:INDIRECT("$AG$"&amp;ROW($AD484)-1))), 1)+
INDEX($AH:$AH, LOOKUP(2, 1 / ($AH$1:INDIRECT("$AH$"&amp;ROW($AH484)-1) &lt;&gt; ""),ROW($AH$1:INDIRECT("$AH$"&amp;ROW($AD484)-1))), 1)&gt;=510,0,
IF(INDEX($AD:$AD, LOOKUP(2, 1 / ($AD$1:INDIRECT("$AD$"&amp;ROW($AD484)-1) &lt;&gt; ""),ROW($AD$1:INDIRECT("$AD$"&amp;ROW($AD484)-1))), 1)&gt;=255,0,
VLOOKUP(INDIRECT("$G$"&amp;LOOKUP(2, 1 / ($AD$1:INDIRECT("$AD$"&amp;ROW($AD484)-1) &lt;&gt; ""),ROW($AD$1:INDIRECT("$AD$"&amp;ROW($AD484)-1)))), 'EV and Base'!$A$1:$N$671, 4, FALSE))))</f>
        <v>165</v>
      </c>
      <c r="AE484" s="2" cm="1">
        <f t="array" aca="1" ref="AE484" ca="1">IF(NOT(ISNUMBER(INDEX($A:$A,LOOKUP(2,1/($A$1:INDIRECT("$A$"&amp;ROW($A484))&lt;&gt;""),ROW($A$1:INDIRECT("$A$"&amp;ROW($A484)))),1))),"",
INDEX($AE:$AE,LOOKUP(2,1/($AE$1:INDIRECT("$AE$"&amp;ROW($AE484)-1)&lt;&gt;""),ROW($AE$1:INDIRECT("$AE$"&amp;ROW($AE484)-1))),1)+
IF(INDEX($AC:$AC,LOOKUP(2,1/($AC$1:INDIRECT("$AC$"&amp;ROW($AC484)-1)&lt;&gt;""),ROW($AC$1:INDIRECT("$AC$"&amp;ROW($AC484)-1))),1)+
INDEX($AD:$AD,LOOKUP(2,1/($AD$1:INDIRECT("$AD$"&amp;ROW($AD484)-1)&lt;&gt;""),ROW($AD$1:INDIRECT("$AD$"&amp;ROW($AD484)-1))),1)+
INDEX($AE:$AE,LOOKUP(2,1/($AE$1:INDIRECT("$AE$"&amp;ROW($AE484)-1)&lt;&gt;""),ROW($AE$1:INDIRECT("$AE$"&amp;ROW($AD484)-1))),1)+
INDEX($AE:$AF,LOOKUP(2,1/($AF$1:INDIRECT("$AF$"&amp;ROW($AF484)-1)&lt;&gt;""),ROW($AF$1:INDIRECT("$AF$"&amp;ROW($AD484)-1))),1)+
INDEX($AG:$AG,LOOKUP(2,1/($AG$1:INDIRECT("$AG$"&amp;ROW($AG484)-1)&lt;&gt;""),ROW($AG$1:INDIRECT("$AG$"&amp;ROW($AD484)-1))),1)+
INDEX($AH:$AH,LOOKUP(2,1/($AH$1:INDIRECT("$AH$"&amp;ROW($AH484)-1)&lt;&gt;""),ROW($AH$1:INDIRECT("$AH$"&amp;ROW($AD484)-1))),1)&gt;=510,0,
IF(INDEX($AE:$AE,LOOKUP(2,1/($AE$1:INDIRECT("$AE$"&amp;ROW($AE484)-1)&lt;&gt;""),ROW($AE$1:INDIRECT("$AE$"&amp;ROW($AE484)-1))),1)&gt;=255,0,
VLOOKUP(INDIRECT("$G$"&amp;LOOKUP(2,1/($AE$1:INDIRECT("$AE$"&amp;ROW($AE484)-1)&lt;&gt;""),ROW($AE$1:INDIRECT("$AE$"&amp;ROW($AE484)-1)))),'EV and Base'!$A$1:$N$671,5,FALSE))))</f>
        <v>12</v>
      </c>
      <c r="AF484" s="2" cm="1">
        <f t="array" aca="1" ref="AF484" ca="1">IF(NOT(ISNUMBER(INDEX($A:$A, LOOKUP(2, 1 / ($A$1:INDIRECT("$A$"&amp;ROW($A484)) &lt;&gt; ""),ROW($A$1:INDIRECT("$A$"&amp;ROW($A484)))), 1))), "",
INDEX($AF:$AF, LOOKUP(2, 1 / ($AF$1:INDIRECT("$AF$"&amp;ROW($AF484)-1) &lt;&gt; ""),ROW($AF$1:INDIRECT("$AF$"&amp;ROW($AF484)-1))), 1)+
IF(INDEX($AC:$AC, LOOKUP(2, 1 / ($AC$1:INDIRECT("$AC$"&amp;ROW($AC484)-1) &lt;&gt; ""),ROW($AC$1:INDIRECT("$AC$"&amp;ROW($AC484)-1))), 1)+
INDEX($AD:$AD, LOOKUP(2, 1 / ($AD$1:INDIRECT("$AD$"&amp;ROW($AD484)-1) &lt;&gt; ""),ROW($AD$1:INDIRECT("$AD$"&amp;ROW($AD484)-1))), 1)+
INDEX($AE:$AE, LOOKUP(2, 1 / ($AE$1:INDIRECT("$AE$"&amp;ROW($AE484)-1) &lt;&gt; ""),ROW($AE$1:INDIRECT("$AE$"&amp;ROW($AD484)-1))), 1)+
INDEX($AE:$AF, LOOKUP(2, 1 / ($AF$1:INDIRECT("$AF$"&amp;ROW($AF484)-1) &lt;&gt; ""),ROW($AF$1:INDIRECT("$AF$"&amp;ROW($AD484)-1))), 1)+
INDEX($AG:$AG, LOOKUP(2, 1 / ($AG$1:INDIRECT("$AG$"&amp;ROW($AG484)-1) &lt;&gt; ""),ROW($AG$1:INDIRECT("$AG$"&amp;ROW($AD484)-1))), 1)+
INDEX($AH:$AH, LOOKUP(2, 1 / ($AH$1:INDIRECT("$AH$"&amp;ROW($AH484)-1) &lt;&gt; ""),ROW($AH$1:INDIRECT("$AH$"&amp;ROW($AD484)-1))), 1)&gt;=510,0,
IF(INDEX($AF:$AF, LOOKUP(2, 1 / ($AF$1:INDIRECT("$AF$"&amp;ROW($AF484)-1) &lt;&gt; ""),ROW($AF$1:INDIRECT("$AF$"&amp;ROW($AF484)-1))), 1)&gt;=255,0,
VLOOKUP(INDIRECT("$G$"&amp;LOOKUP(2, 1 / ($AF$1:INDIRECT("$AF$"&amp;ROW($AF484)-1) &lt;&gt; ""),ROW($AF$1:INDIRECT("$AF$"&amp;ROW($AF484)-1)))), 'EV and Base'!$A$1:$N$671, 6, FALSE))))</f>
        <v>24</v>
      </c>
      <c r="AG484" s="2" cm="1">
        <f t="array" aca="1" ref="AG484" ca="1">IF(NOT(ISNUMBER(INDEX($A:$A, LOOKUP(2, 1 / ($A$1:INDIRECT("$A$"&amp;ROW($A484)) &lt;&gt; ""),ROW($A$1:INDIRECT("$A$"&amp;ROW($A484)))), 1))), "",
INDEX($AG:$AG, LOOKUP(2, 1 / ($AG$1:INDIRECT("$AG$"&amp;ROW($AG484)-1) &lt;&gt; ""),ROW($AG$1:INDIRECT("$AG$"&amp;ROW($AG484)-1))), 1)+
IF(INDEX($AC:$AC, LOOKUP(2, 1 / ($AC$1:INDIRECT("$AC$"&amp;ROW($AC484)-1) &lt;&gt; ""),ROW($AC$1:INDIRECT("$AC$"&amp;ROW($AC484)-1))), 1)+
INDEX($AD:$AD, LOOKUP(2, 1 / ($AD$1:INDIRECT("$AD$"&amp;ROW($AD484)-1) &lt;&gt; ""),ROW($AD$1:INDIRECT("$AD$"&amp;ROW($AD484)-1))), 1)+
INDEX($AE:$AE, LOOKUP(2, 1 / ($AE$1:INDIRECT("$AE$"&amp;ROW($AE484)-1) &lt;&gt; ""),ROW($AE$1:INDIRECT("$AE$"&amp;ROW($AD484)-1))), 1)+
INDEX($AE:$AF, LOOKUP(2, 1 / ($AF$1:INDIRECT("$AF$"&amp;ROW($AF484)-1) &lt;&gt; ""),ROW($AF$1:INDIRECT("$AF$"&amp;ROW($AD484)-1))), 1)+
INDEX($AG:$AG, LOOKUP(2, 1 / ($AG$1:INDIRECT("$AG$"&amp;ROW($AG484)-1) &lt;&gt; ""),ROW($AG$1:INDIRECT("$AG$"&amp;ROW($AD484)-1))), 1)+
INDEX($AH:$AH, LOOKUP(2, 1 / ($AH$1:INDIRECT("$AH$"&amp;ROW($AH484)-1) &lt;&gt; ""),ROW($AH$1:INDIRECT("$AH$"&amp;ROW($AD484)-1))), 1)&gt;=510,0,
IF(INDEX($AG:$AG, LOOKUP(2, 1 / ($AG$1:INDIRECT("$AG$"&amp;ROW($AG484)-1) &lt;&gt; ""),ROW($AG$1:INDIRECT("$AG$"&amp;ROW($AG484)-1))), 1)&gt;=255,0,
VLOOKUP(INDIRECT("$G$"&amp;LOOKUP(2, 1 / ($AG$1:INDIRECT("$AG$"&amp;ROW($AG484)-1) &lt;&gt; ""),ROW($AG$1:INDIRECT("$AG$"&amp;ROW($AG484)-1)))), 'EV and Base'!$A$1:$N$671, 7, FALSE))))</f>
        <v>7</v>
      </c>
      <c r="AH484" s="24" cm="1">
        <f t="array" aca="1" ref="AH484" ca="1">IF(NOT(ISNUMBER(INDEX($A:$A,LOOKUP(2,1/($A$1:INDIRECT("$A$"&amp;ROW($A484))&lt;&gt;""),ROW($A$1:INDIRECT("$A$"&amp;ROW($A484)))),1))),"",
INDEX($AH:$AH,LOOKUP(2,1/($AH$1:INDIRECT("$AH$"&amp;ROW($AH484)-1)&lt;&gt;""),ROW($AH$1:INDIRECT("$AH$"&amp;ROW($AH484)-1))),1)+
IF(INDEX($AC:$AC,LOOKUP(2,1/($AC$1:INDIRECT("$AC$"&amp;ROW($AC484)-1)&lt;&gt;""),ROW($AC$1:INDIRECT("$AC$"&amp;ROW($AC484)-1))),1)+
INDEX($AD:$AD,LOOKUP(2,1/($AD$1:INDIRECT("$AD$"&amp;ROW($AD484)-1)&lt;&gt;""),ROW($AD$1:INDIRECT("$AD$"&amp;ROW($AD484)-1))),1)+
INDEX($AE:$AE,LOOKUP(2,1/($AE$1:INDIRECT("$AE$"&amp;ROW($AE484)-1)&lt;&gt;""),ROW($AE$1:INDIRECT("$AE$"&amp;ROW($AD484)-1))),1)+
INDEX($AE:$AF,LOOKUP(2,1/($AF$1:INDIRECT("$AF$"&amp;ROW($AF484)-1)&lt;&gt;""),ROW($AF$1:INDIRECT("$AF$"&amp;ROW($AD484)-1))),1)+
INDEX($AG:$AG,LOOKUP(2,1/($AG$1:INDIRECT("$AG$"&amp;ROW($AG484)-1)&lt;&gt;""),ROW($AG$1:INDIRECT("$AG$"&amp;ROW($AD484)-1))),1)+
INDEX($AH:$AH,LOOKUP(2,1/($AH$1:INDIRECT("$AH$"&amp;ROW($AH484)-1)&lt;&gt;""),ROW($AH$1:INDIRECT("$AH$"&amp;ROW($AD484)-1))),1)&gt;=510,0,
IF(INDEX($AH:$AH,LOOKUP(2,1/($AH$1:INDIRECT("$AH$"&amp;ROW($AH484)-1)&lt;&gt;""),ROW($AH$1:INDIRECT("$AH$"&amp;ROW($AH484)-1))),1)&gt;=255,0,
VLOOKUP(INDIRECT("$G$"&amp;LOOKUP(2,1/($AH$1:INDIRECT("$AH$"&amp;ROW($AH484)-1)&lt;&gt;""),ROW($AH$1:INDIRECT("$AH$"&amp;ROW($AH484)-1)))),'EV and Base'!$A$1:$N$671,8,FALSE))))</f>
        <v>84</v>
      </c>
      <c r="AI484" s="29" cm="1">
        <f t="array" aca="1" ref="AI484" ca="1">IF(NOT(ISNUMBER(INDEX($A:$A,LOOKUP(2,1/($A$1:INDIRECT("$A$"&amp;ROW($A484))&lt;&gt;""),ROW($A$1:INDIRECT("$A$"&amp;ROW($A484)))),1))),"",
ROUNDDOWN((((2*VLOOKUP($AA484,'EV and Base'!$A$1:$N$671,9,FALSE))+31+ROUNDDOWN($AC484/4,0))*$AB484)/100,0)+$AB484+10)</f>
        <v>189</v>
      </c>
      <c r="AJ484" s="21" cm="1">
        <f t="array" aca="1" ref="AJ484" ca="1">IF(NOT(ISNUMBER(INDEX($A:$A, LOOKUP(2, 1 / ($A$1:INDIRECT("$A$"&amp;ROW($A484)) &lt;&gt; ""),ROW($A$1:INDIRECT("$A$"&amp;ROW($A484)))), 1))), "",
ROUNDDOWN((ROUNDDOWN((((2*VLOOKUP($AA484, 'EV and Base'!$A$1:$N$671, 10, FALSE))+31+ROUNDDOWN($AD484/4, 0))*$AB484)/100, 0)+5)*1.1, 0))</f>
        <v>181</v>
      </c>
      <c r="AK484" s="21" t="str" cm="1">
        <f t="array" aca="1" ref="AK484" ca="1">IF(NOT(ISNUMBER(INDEX($A:$A, LOOKUP(2, 1 / ($A$1:INDIRECT("$A$"&amp;ROW($A484)) &lt;&gt; ""),ROW($A$1:INDIRECT("$A$"&amp;ROW($A484)))), 1))), "",
ROUNDDOWN((ROUNDDOWN((((2*VLOOKUP($AA484, 'EV and Base'!$A$1:$N$671, 11, FALSE))+30+ROUNDDOWN($AE484/4, 0))*$AB484)/100, 0)+5), 0)
&amp;"-"&amp;
ROUNDDOWN((ROUNDDOWN((((2*VLOOKUP($AA484, 'EV and Base'!$A$1:$N$671, 11, FALSE))+31+ROUNDDOWN($AE484/4, 0))*$AB484)/100, 0)+5), 0))</f>
        <v>130-131</v>
      </c>
      <c r="AL484" s="21" t="str" cm="1">
        <f t="array" aca="1" ref="AL484" ca="1">IF(NOT(ISNUMBER(INDEX($A:$A, LOOKUP(2, 1 / ($A$1:INDIRECT("$A$"&amp;ROW($A484)) &lt;&gt; ""),ROW($A$1:INDIRECT("$A$"&amp;ROW($A484)))), 1))), "",
ROUNDDOWN((ROUNDDOWN((((2*VLOOKUP($AA484, 'EV and Base'!$A$1:$N$671, 12, FALSE))+0+ROUNDDOWN($AF484/4, 0))*$AB484)/100, 0)+5)*0.9, 0)
&amp;"-"&amp;
ROUNDDOWN((ROUNDDOWN((((2*VLOOKUP($AA484, 'EV and Base'!$A$1:$N$671, 12, FALSE))+31+ROUNDDOWN($AF484/4, 0))*$AB484)/100, 0)+5)*0.9, 0))</f>
        <v>54-71</v>
      </c>
      <c r="AM484" s="21" t="str" cm="1">
        <f t="array" aca="1" ref="AM484" ca="1">IF(NOT(ISNUMBER(INDEX($A:$A, LOOKUP(2, 1 / ($A$1:INDIRECT("$A$"&amp;ROW($A484)) &lt;&gt; ""),ROW($A$1:INDIRECT("$A$"&amp;ROW($A484)))), 1))), "",
ROUNDDOWN((ROUNDDOWN((((2*VLOOKUP($AA484, 'EV and Base'!$A$1:$N$671, 13, FALSE))+30+ROUNDDOWN($AG484/4, 0))*$AB484)/100, 0)+5), 0)
&amp;"-"&amp;
ROUNDDOWN((ROUNDDOWN((((2*VLOOKUP($AA484, 'EV and Base'!$A$1:$N$671, 13, FALSE))+31+ROUNDDOWN($AG484/4, 0))*$AB484)/100, 0)+5), 0))</f>
        <v>129-130</v>
      </c>
      <c r="AN484" s="25" cm="1">
        <f t="array" aca="1" ref="AN484" ca="1">IF(NOT(ISNUMBER(INDEX($A:$A, LOOKUP(2, 1 / ($A$1:INDIRECT("$A$"&amp;ROW($A484)) &lt;&gt; ""),ROW($A$1:INDIRECT("$A$"&amp;ROW($A484)))), 1))), "",
ROUNDDOWN((ROUNDDOWN((((2*VLOOKUP($AA484, 'EV and Base'!$A$1:$N$671, 14, FALSE))+31+ROUNDDOWN($AH484/4, 0))*$AB484)/100, 0)+5), 0))</f>
        <v>130</v>
      </c>
      <c r="AO484" s="23" cm="1">
        <f t="array" aca="1" ref="AO484" ca="1">IF(NOT(ISNUMBER(INDEX($A:$A, LOOKUP(2, 1 / ($A$1:INDIRECT("$A$"&amp;ROW($A484)) &lt;&gt; ""),ROW($A$1:INDIRECT("$A$"&amp;ROW($A484)))), 1))), "",
ROUNDDOWN((((2*VLOOKUP($AA484, 'EV and Base'!$A$1:$N$671, 9, FALSE))+31+ROUNDDOWN($AC484/4, 0))*$AB484)/100, 0)+$AB484+10)</f>
        <v>189</v>
      </c>
      <c r="AP484" s="2" cm="1">
        <f t="array" aca="1" ref="AP484" ca="1">IF(NOT(ISNUMBER(INDEX($A:$A, LOOKUP(2, 1 / ($A$1:INDIRECT("$A$"&amp;ROW($A484)) &lt;&gt; ""),ROW($A$1:INDIRECT("$A$"&amp;ROW($A484)))), 1))), "",
ROUNDDOWN((ROUNDDOWN((((2*VLOOKUP($AA484, 'EV and Base'!$A$1:$N$671, 10, FALSE))+31+ROUNDDOWN($AD484/4, 0))*$AB484)/100, 0)+5)*1.1, 0))</f>
        <v>181</v>
      </c>
      <c r="AQ484" s="2" cm="1">
        <f t="array" aca="1" ref="AQ484" ca="1">IF(NOT(ISNUMBER(INDEX($A:$A, LOOKUP(2, 1 / ($A$1:INDIRECT("$A$"&amp;ROW($A484)) &lt;&gt; ""),ROW($A$1:INDIRECT("$A$"&amp;ROW($A484)))), 1))), "",
ROUNDDOWN((ROUNDDOWN((((2*VLOOKUP($AA484, 'EV and Base'!$A$1:$N$671, 11, FALSE))+$AV$2+ROUNDDOWN($AE484/4, 0))*$AB484)/100, 0)+5), 0))</f>
        <v>131</v>
      </c>
      <c r="AR484" s="22" cm="1">
        <f t="array" aca="1" ref="AR484" ca="1">IF(NOT(ISNUMBER(INDEX($A:$A, LOOKUP(2, 1 / ($A$1:INDIRECT("$A$"&amp;ROW($A484)) &lt;&gt; ""),ROW($A$1:INDIRECT("$A$"&amp;ROW($A484)))), 1))), "",
ROUNDDOWN((ROUNDDOWN((((2*VLOOKUP($AA484, 'EV and Base'!$A$1:$N$671, 12, FALSE))+$AW$2+ROUNDDOWN($AF484/4, 0))*$AB484)/100, 0)+5)*0.9, 0))</f>
        <v>63</v>
      </c>
      <c r="AS484" s="2" cm="1">
        <f t="array" aca="1" ref="AS484" ca="1">IF(NOT(ISNUMBER(INDEX($A:$A, LOOKUP(2, 1 / ($A$1:INDIRECT("$A$"&amp;ROW($A484)) &lt;&gt; ""),ROW($A$1:INDIRECT("$A$"&amp;ROW($A484)))), 1))), "",
ROUNDDOWN((ROUNDDOWN((((2*VLOOKUP($AA484, 'EV and Base'!$A$1:$N$671, 13, FALSE))+$AX$2+ROUNDDOWN($AG484/4, 0))*$AB484)/100, 0)+5), 0))</f>
        <v>130</v>
      </c>
      <c r="AT484" s="24" cm="1">
        <f t="array" aca="1" ref="AT484" ca="1">IF(NOT(ISNUMBER(INDEX($A:$A, LOOKUP(2, 1 / ($A$1:INDIRECT("$A$"&amp;ROW($A484)) &lt;&gt; ""),ROW($A$1:INDIRECT("$A$"&amp;ROW($A484)))), 1))), "",
ROUNDDOWN((ROUNDDOWN((((2*VLOOKUP($AA484, 'EV and Base'!$A$1:$N$671, 14, FALSE))+31+ROUNDDOWN($AH484/4, 0))*$AB484)/100, 0)+5), 0))</f>
        <v>130</v>
      </c>
      <c r="AU484" s="28">
        <v>255</v>
      </c>
      <c r="AY484" cm="1">
        <f t="array" aca="1" ref="AY484" ca="1">IF(NOT(ISNUMBER(INDEX($A:$A,LOOKUP(2,1/($A$1:INDIRECT("$A$"&amp;ROW($A484))&lt;&gt;""),ROW($A$1:INDIRECT("$A$"&amp;ROW($A484)))),1))),"",
INDEX($AY:$AY,LOOKUP(2,1/($AY$1:INDIRECT("$AY$"&amp;ROW($AY484)-1)&lt;&gt;""),ROW($AY$1:INDIRECT("$AY$"&amp;ROW($AY484)-1))),1)+$BL484)</f>
        <v>207128</v>
      </c>
      <c r="AZ484" s="3" cm="1">
        <f t="array" aca="1" ref="AZ484" ca="1">IF(NOT(ISNUMBER(INDEX($A:$A, LOOKUP(2, 1 / ($A$1:INDIRECT("$A$"&amp;ROW($A484)) &lt;&gt; ""),ROW($A$1:INDIRECT("$A$"&amp;ROW($A484)))), 1))), "",
VLOOKUP(INDIRECT("$G$"&amp;LOOKUP(2, 1 / ($AY$1:INDIRECT("$AY$"&amp;ROW($AY484)-1) &lt;&gt; ""),ROW($AY$1:INDIRECT("$AY$"&amp;ROW($AY484)-1)))),'EV and Base'!A407:N1077,2,FALSE))</f>
        <v>171</v>
      </c>
      <c r="BA484" s="3" cm="1">
        <f t="array" aca="1" ref="BA484" ca="1">IF(NOT(ISNUMBER(INDEX($A:$A, LOOKUP(2, 1 / ($A$1:INDIRECT("$A$"&amp;ROW($A484)) &lt;&gt; ""),ROW($A$1:INDIRECT("$A$"&amp;ROW($A484)))), 1))), "",
INDIRECT("$I$"&amp;LOOKUP(2, 1 / ($AY$1:INDIRECT("$AY$"&amp;ROW($AY484)-1) &lt;&gt; ""),ROW($AY$1:INDIRECT("$AY$"&amp;ROW($AY484)-1)))))</f>
        <v>48</v>
      </c>
      <c r="BB484" s="1" cm="1">
        <f t="array" aca="1" ref="BB484" ca="1">IF(NOT(ISNUMBER(INDEX($A:$A, LOOKUP(2, 1 / ($A$1:INDIRECT("$A$"&amp;ROW($A484)) &lt;&gt; ""),ROW($A$1:INDIRECT("$A$"&amp;ROW($A484)))), 1))), "",
INDIRECT("$AB$"&amp;LOOKUP(2, 1 / ($AY$1:INDIRECT("$AY$"&amp;ROW($AY484)-1) &lt;&gt; ""),ROW($AY$1:INDIRECT("$AY$"&amp;ROW($AY484)-1)))))</f>
        <v>59</v>
      </c>
      <c r="BC484" s="3" cm="1">
        <f t="array" aca="1" ref="BC484" ca="1">IF(NOT(ISNUMBER(INDEX($A:$A,LOOKUP(2,1/($A$1:INDIRECT("$A$"&amp;ROW($A484))&lt;&gt;""),ROW($A$1:INDIRECT("$A$"&amp;ROW($A484)))),1))),"",
$BA484+$BA484+10)</f>
        <v>106</v>
      </c>
      <c r="BD484" s="3" cm="1">
        <f t="array" aca="1" ref="BD484" ca="1">IF(NOT(ISNUMBER(INDEX($A:$A,LOOKUP(2,1/($A$1:INDIRECT("$A$"&amp;ROW($A484))&lt;&gt;""),ROW($A$1:INDIRECT("$A$"&amp;ROW($A484)))),1))),"",
$BA484+$BB484+10)</f>
        <v>117</v>
      </c>
      <c r="BE484" s="3" cm="1">
        <f t="array" aca="1" ref="BE484" ca="1">IF(NOT(ISNUMBER(INDEX($A:$A,LOOKUP(2,1/($A$1:INDIRECT("$A$"&amp;ROW($A484))&lt;&gt;""),ROW($A$1:INDIRECT("$A$"&amp;ROW($A484)))),1))),"",
$BC484*$BC484)</f>
        <v>11236</v>
      </c>
      <c r="BF484" s="3" cm="1">
        <f t="array" aca="1" ref="BF484" ca="1">IF(NOT(ISNUMBER(INDEX($A:$A,LOOKUP(2,1/($A$1:INDIRECT("$A$"&amp;ROW($A484))&lt;&gt;""),ROW($A$1:INDIRECT("$A$"&amp;ROW($A484)))),1))),"",
$BD484*$BD484)</f>
        <v>13689</v>
      </c>
      <c r="BG484" s="3" cm="1">
        <f t="array" aca="1" ref="BG484" ca="1">IF(NOT(ISNUMBER(INDEX($A:$A,LOOKUP(2,1/($A$1:INDIRECT("$A$"&amp;ROW($A484))&lt;&gt;""),ROW($A$1:INDIRECT("$A$"&amp;ROW($A484)))),1))),"",
_xlfn.FLOOR.MATH(1.5*_xlfn.FLOOR.MATH($AZ484*BA484/5)))</f>
        <v>2461</v>
      </c>
      <c r="BH484" s="3" cm="1">
        <f t="array" aca="1" ref="BH484" ca="1">IF(NOT(ISNUMBER(INDEX($A:$A, LOOKUP(2, 1 / ($A$1:INDIRECT("$A$"&amp;ROW($A484)) &lt;&gt; ""),ROW($A$1:INDIRECT("$A$"&amp;ROW($A484)))), 1))), "",
_xlfn.FLOOR.MATH($BG484/IF(OR(INDIRECT("$C$"&amp;LOOKUP(2, 1 / ($AY$1:INDIRECT("$AY$"&amp;ROW($AY484)-1) &lt;&gt; ""),ROW($AY$1:INDIRECT("$AY$"&amp;ROW($AY484)-1))))="Multi",
INDIRECT("$C$"&amp;LOOKUP(2, 1 / ($AY$1:INDIRECT("$AY$"&amp;ROW($AY484)-1) &lt;&gt; ""),ROW($AY$1:INDIRECT("$AY$"&amp;ROW($AY484)-1))))="Double"),2,1)))</f>
        <v>2461</v>
      </c>
      <c r="BI484" s="3" cm="1">
        <f t="array" aca="1" ref="BI484" ca="1">IF(NOT(ISNUMBER(INDEX($A:$A,LOOKUP(2,1/($A$1:INDIRECT("$A$"&amp;ROW($A484))&lt;&gt;""),ROW($A$1:INDIRECT("$A$"&amp;ROW($A484)))),1))),"",
VLOOKUP($BC484,GameFreakSQRT!$A$1:$B$200,2,FALSE))</f>
        <v>42171</v>
      </c>
      <c r="BJ484" s="3" cm="1">
        <f t="array" aca="1" ref="BJ484" ca="1">IF(NOT(ISNUMBER(INDEX($A:$A,LOOKUP(2,1/($A$1:INDIRECT("$A$"&amp;ROW($A484))&lt;&gt;""),ROW($A$1:INDIRECT("$A$"&amp;ROW($A484)))),1))),"",
VLOOKUP($BD484,GameFreakSQRT!$A$1:$B$200,2,FALSE))</f>
        <v>44305</v>
      </c>
      <c r="BK484" s="3" cm="1">
        <f t="array" aca="1" ref="BK484" ca="1">IF(NOT(ISNUMBER(INDEX($A:$A,LOOKUP(2,1/($A$1:INDIRECT("$A$"&amp;ROW($A484))&lt;&gt;""),ROW($A$1:INDIRECT("$A$"&amp;ROW($A484)))),1))),"",
_xlfn.FLOOR.MATH((($BI484*$BE484)*$BH484)/($BJ484*$BF484))+1)</f>
        <v>1923</v>
      </c>
      <c r="BL484" s="3" cm="1">
        <f t="array" aca="1" ref="BL484" ca="1">IF(NOT(ISNUMBER(INDEX($A:$A,LOOKUP(2,1/($A$1:INDIRECT("$A$"&amp;ROW($A484))&lt;&gt;""),ROW($A$1:INDIRECT("$A$"&amp;ROW($A484)))),1))),"",
_xlfn.FLOOR.MATH($BK484*IF(NOT(INDIRECT("$Z$"&amp;LOOKUP(2, 1 / ($AY$1:INDIRECT("$AY$"&amp;ROW($AY484)-1) &lt;&gt; ""),ROW($AY$1:INDIRECT("$AY$"&amp;ROW($AY484)-1))))=""),1.5,1)))</f>
        <v>2884</v>
      </c>
      <c r="BM484" s="3" cm="1">
        <f t="array" aca="1" ref="BM484" ca="1">IF(NOT(ISNUMBER(INDEX($A:$A, LOOKUP(2, 1 / ($A$1:INDIRECT("$A$"&amp;ROW($A484)) &lt;&gt; ""),ROW($A$1:INDIRECT("$A$"&amp;ROW($A484)))), 1))), "",
INDIRECT("$Y$"&amp;LOOKUP(2, 1 / ($AY$1:INDIRECT("$AY$"&amp;ROW($AY484)-1) &lt;&gt; ""),ROW($AY$1:INDIRECT("$AY$"&amp;ROW($AY484)-1)))))</f>
        <v>0</v>
      </c>
      <c r="BN484" s="3" t="str">
        <f t="shared" ca="1" si="39"/>
        <v/>
      </c>
    </row>
    <row r="485" spans="1:66" x14ac:dyDescent="0.45">
      <c r="A485" s="71"/>
      <c r="B485" s="71"/>
      <c r="C485" s="71"/>
      <c r="D485" s="71"/>
      <c r="E485" s="71"/>
      <c r="F485" s="57">
        <v>4</v>
      </c>
      <c r="G485" s="58" t="s">
        <v>787</v>
      </c>
      <c r="H485" s="58" t="s">
        <v>77</v>
      </c>
      <c r="I485" s="58">
        <v>50</v>
      </c>
      <c r="J485" s="58" t="s">
        <v>97</v>
      </c>
      <c r="K485" s="58" t="s">
        <v>788</v>
      </c>
      <c r="L485" s="58" t="s">
        <v>53</v>
      </c>
      <c r="M485" s="58" t="s">
        <v>705</v>
      </c>
      <c r="N485" s="58" t="s">
        <v>749</v>
      </c>
      <c r="O485" s="58" t="s">
        <v>415</v>
      </c>
      <c r="P485" s="58" t="s">
        <v>354</v>
      </c>
      <c r="Q485" s="58">
        <v>30</v>
      </c>
      <c r="R485" s="58">
        <f>_xlfn.FLOOR.MATH((((2*VLOOKUP(G485, 'EV and Base'!$A$1:$N$671, 9, FALSE))+$Q485)*$I485)/100)+$I485+10</f>
        <v>140</v>
      </c>
      <c r="S485" s="58">
        <f>_xlfn.FLOOR.MATH((_xlfn.FLOOR.MATH((((2*VLOOKUP($G485, 'EV and Base'!$A$1:$N$671, 10, FALSE))+$Q485)*$I485)/100)+5)*
IF(OR($J485="Lonely", $J485="Brave", $J485="Adamant", $J485="Naughty"), 1.1,
IF(OR($J485="Bold", $J485="Timid", $J485="Modest", $J485="Calm"), 0.9, 1)))</f>
        <v>145</v>
      </c>
      <c r="T485" s="58">
        <f>_xlfn.FLOOR.MATH((_xlfn.FLOOR.MATH((((2*VLOOKUP($G485, 'EV and Base'!$A$1:$N$671, 11, FALSE))+$Q485)*$I485)/100)+5)*
IF(OR($J485="Bold", $J485="Relaxed", $J485="Impish", $J485="Lax"), 1.1,
IF(OR($J485="Lonely", $J485="Hasty", $J485="Mild", $J485="Gentle"), 0.9, 1)))</f>
        <v>120</v>
      </c>
      <c r="U485" s="58">
        <f>_xlfn.FLOOR.MATH((_xlfn.FLOOR.MATH((((2*VLOOKUP($G485, 'EV and Base'!$A$1:$N$671, 12, FALSE))+$Q485)*$I485)/100)+5)*
IF(OR($J485="Modest", $J485="Mild", $J485="Quiet", $J485="Rash"), 1.1,
IF(OR($J485="Adamant", $J485="Impish", $J485="Jolly", $J485="Careful"), 0.9, 1)))</f>
        <v>80</v>
      </c>
      <c r="V485" s="58">
        <f>_xlfn.FLOOR.MATH((_xlfn.FLOOR.MATH((((2*VLOOKUP($G485, 'EV and Base'!$A$1:$N$671, 13, FALSE))+$Q485)*$I485)/100)+5)*
IF(OR($J485="Calm", $J485="Gentle", $J485="Sassy", $J485="Careful"), 1.1,
IF(OR($J485="Naughty", $J485="Lax", $J485="Naive", $J485="Rash"), 0.9, 1)))</f>
        <v>90</v>
      </c>
      <c r="W485" s="60">
        <f>_xlfn.FLOOR.MATH((_xlfn.FLOOR.MATH((((2*VLOOKUP($G485, 'EV and Base'!$A$1:$N$671, 14, FALSE))+$Q485)*$I485)/100)+5)*
IF(OR($J485="Timid", $J485="Hasty", $J485="Jolly", $J485="Naive"), 1.1,
IF(OR($J485="Brave", $J485="Relaxed", $J485="Quiet", $J485="Sassy"), 0.9, 1)))</f>
        <v>90</v>
      </c>
      <c r="X485" s="73"/>
      <c r="Z485" s="1">
        <v>1</v>
      </c>
      <c r="AA485" s="23" t="str" cm="1">
        <f t="array" aca="1" ref="AA485" ca="1">IF(NOT(ISNUMBER(INDEX($A:$A,LOOKUP(2,1/($A$1:INDIRECT("$A$"&amp;ROW($A485))&lt;&gt;""),ROW($A$1:INDIRECT("$A$"&amp;ROW($A485)))),1))),"",
IF(NOT(ISNUMBER($A485)),$AA484,
IF($AB485&lt;16,"Lillipup",
IF($AB485&lt;32,"Herdier",
"Stoutland"))))</f>
        <v>Stoutland</v>
      </c>
      <c r="AB485" s="25" cm="1">
        <f t="array" aca="1" ref="AB485" ca="1">IF(NOT(ISNUMBER(INDEX($A:$A, LOOKUP(2, 1 / ($A$1:INDIRECT("$A$"&amp;ROW($A485)) &lt;&gt; ""),ROW($A$1:INDIRECT("$A$"&amp;ROW($A485)))), 1))), "",
VLOOKUP($AY485,'Medium-Slow'!$A$1:$B$101,2,TRUE))</f>
        <v>59</v>
      </c>
      <c r="AC485" s="23" cm="1">
        <f t="array" aca="1" ref="AC485" ca="1">IF(NOT(ISNUMBER(INDEX($A:$A, LOOKUP(2, 1 / ($A$1:INDIRECT("$A$"&amp;ROW($A485)) &lt;&gt; ""),ROW($A$1:INDIRECT("$A$"&amp;ROW($A485)))), 1))), "",
INDEX($AC:$AC, LOOKUP(2, 1 / ($AC$1:INDIRECT("$AC$"&amp;ROW($AC485)-1) &lt;&gt; ""),ROW($AC$1:INDIRECT("$AC$"&amp;ROW($AC485)-1))), 1)+
IF(INDEX($AC:$AC, LOOKUP(2, 1 / ($AC$1:INDIRECT("$AC$"&amp;ROW($AC485)-1) &lt;&gt; ""),ROW($AC$1:INDIRECT("$AC$"&amp;ROW($AC485)-1))), 1)+
INDEX($AD:$AD, LOOKUP(2, 1 / ($AD$1:INDIRECT("$AD$"&amp;ROW($AD485)-1) &lt;&gt; ""),ROW($AD$1:INDIRECT("$AD$"&amp;ROW($AD485)-1))), 1)+
INDEX($AE:$AE, LOOKUP(2, 1 / ($AE$1:INDIRECT("$AE$"&amp;ROW($AE485)-1) &lt;&gt; ""),ROW($AE$1:INDIRECT("$AE$"&amp;ROW($AD485)-1))), 1)+
INDEX($AE:$AF, LOOKUP(2, 1 / ($AF$1:INDIRECT("$AF$"&amp;ROW($AF485)-1) &lt;&gt; ""),ROW($AF$1:INDIRECT("$AF$"&amp;ROW($AD485)-1))), 1)+
INDEX($AG:$AG, LOOKUP(2, 1 / ($AG$1:INDIRECT("$AG$"&amp;ROW($AG485)-1) &lt;&gt; ""),ROW($AG$1:INDIRECT("$AG$"&amp;ROW($AD485)-1))), 1)+
INDEX($AH:$AH, LOOKUP(2, 1 / ($AH$1:INDIRECT("$AH$"&amp;ROW($AH485)-1) &lt;&gt; ""),ROW($AH$1:INDIRECT("$AH$"&amp;ROW($AD485)-1))), 1)&gt;=510,0,
IF(INDEX($AC:$AC, LOOKUP(2, 1 / ($AC$1:INDIRECT("$AC$"&amp;ROW($AC485)-1) &lt;&gt; ""),ROW($AC$1:INDIRECT("$AC$"&amp;ROW($AC485)-1))), 1)&gt;=255,0,
VLOOKUP(INDIRECT("$G$"&amp;LOOKUP(2, 1 / ($AC$1:INDIRECT("$AC$"&amp;ROW($AC485)-1) &lt;&gt; ""),ROW($AC$1:INDIRECT("$AC$"&amp;ROW($AC485)-1)))), 'EV and Base'!$A$1:$N$671, 3, FALSE))))</f>
        <v>14</v>
      </c>
      <c r="AD485" s="2" cm="1">
        <f t="array" aca="1" ref="AD485" ca="1">IF(NOT(ISNUMBER(INDEX($A:$A, LOOKUP(2, 1 / ($A$1:INDIRECT("$A$"&amp;ROW($A485)) &lt;&gt; ""),ROW($A$1:INDIRECT("$A$"&amp;ROW($A485)))), 1))), "",
INDEX($AD:$AD, LOOKUP(2, 1 / ($AD$1:INDIRECT("$AD$"&amp;ROW($AD485)-1) &lt;&gt; ""),ROW($AD$1:INDIRECT("$AD$"&amp;ROW($AD485)-1))), 1)+
IF(INDEX($AC:$AC, LOOKUP(2, 1 / ($AC$1:INDIRECT("$AC$"&amp;ROW($AC485)-1) &lt;&gt; ""),ROW($AC$1:INDIRECT("$AC$"&amp;ROW($AC485)-1))), 1)+
INDEX($AD:$AD, LOOKUP(2, 1 / ($AD$1:INDIRECT("$AD$"&amp;ROW($AD485)-1) &lt;&gt; ""),ROW($AD$1:INDIRECT("$AD$"&amp;ROW($AD485)-1))), 1)+
INDEX($AE:$AE, LOOKUP(2, 1 / ($AE$1:INDIRECT("$AE$"&amp;ROW($AE485)-1) &lt;&gt; ""),ROW($AE$1:INDIRECT("$AE$"&amp;ROW($AD485)-1))), 1)+
INDEX($AE:$AF, LOOKUP(2, 1 / ($AF$1:INDIRECT("$AF$"&amp;ROW($AF485)-1) &lt;&gt; ""),ROW($AF$1:INDIRECT("$AF$"&amp;ROW($AD485)-1))), 1)+
INDEX($AG:$AG, LOOKUP(2, 1 / ($AG$1:INDIRECT("$AG$"&amp;ROW($AG485)-1) &lt;&gt; ""),ROW($AG$1:INDIRECT("$AG$"&amp;ROW($AD485)-1))), 1)+
INDEX($AH:$AH, LOOKUP(2, 1 / ($AH$1:INDIRECT("$AH$"&amp;ROW($AH485)-1) &lt;&gt; ""),ROW($AH$1:INDIRECT("$AH$"&amp;ROW($AD485)-1))), 1)&gt;=510,0,
IF(INDEX($AD:$AD, LOOKUP(2, 1 / ($AD$1:INDIRECT("$AD$"&amp;ROW($AD485)-1) &lt;&gt; ""),ROW($AD$1:INDIRECT("$AD$"&amp;ROW($AD485)-1))), 1)&gt;=255,0,
VLOOKUP(INDIRECT("$G$"&amp;LOOKUP(2, 1 / ($AD$1:INDIRECT("$AD$"&amp;ROW($AD485)-1) &lt;&gt; ""),ROW($AD$1:INDIRECT("$AD$"&amp;ROW($AD485)-1)))), 'EV and Base'!$A$1:$N$671, 4, FALSE))))</f>
        <v>168</v>
      </c>
      <c r="AE485" s="2" cm="1">
        <f t="array" aca="1" ref="AE485" ca="1">IF(NOT(ISNUMBER(INDEX($A:$A,LOOKUP(2,1/($A$1:INDIRECT("$A$"&amp;ROW($A485))&lt;&gt;""),ROW($A$1:INDIRECT("$A$"&amp;ROW($A485)))),1))),"",
INDEX($AE:$AE,LOOKUP(2,1/($AE$1:INDIRECT("$AE$"&amp;ROW($AE485)-1)&lt;&gt;""),ROW($AE$1:INDIRECT("$AE$"&amp;ROW($AE485)-1))),1)+
IF(INDEX($AC:$AC,LOOKUP(2,1/($AC$1:INDIRECT("$AC$"&amp;ROW($AC485)-1)&lt;&gt;""),ROW($AC$1:INDIRECT("$AC$"&amp;ROW($AC485)-1))),1)+
INDEX($AD:$AD,LOOKUP(2,1/($AD$1:INDIRECT("$AD$"&amp;ROW($AD485)-1)&lt;&gt;""),ROW($AD$1:INDIRECT("$AD$"&amp;ROW($AD485)-1))),1)+
INDEX($AE:$AE,LOOKUP(2,1/($AE$1:INDIRECT("$AE$"&amp;ROW($AE485)-1)&lt;&gt;""),ROW($AE$1:INDIRECT("$AE$"&amp;ROW($AD485)-1))),1)+
INDEX($AE:$AF,LOOKUP(2,1/($AF$1:INDIRECT("$AF$"&amp;ROW($AF485)-1)&lt;&gt;""),ROW($AF$1:INDIRECT("$AF$"&amp;ROW($AD485)-1))),1)+
INDEX($AG:$AG,LOOKUP(2,1/($AG$1:INDIRECT("$AG$"&amp;ROW($AG485)-1)&lt;&gt;""),ROW($AG$1:INDIRECT("$AG$"&amp;ROW($AD485)-1))),1)+
INDEX($AH:$AH,LOOKUP(2,1/($AH$1:INDIRECT("$AH$"&amp;ROW($AH485)-1)&lt;&gt;""),ROW($AH$1:INDIRECT("$AH$"&amp;ROW($AD485)-1))),1)&gt;=510,0,
IF(INDEX($AE:$AE,LOOKUP(2,1/($AE$1:INDIRECT("$AE$"&amp;ROW($AE485)-1)&lt;&gt;""),ROW($AE$1:INDIRECT("$AE$"&amp;ROW($AE485)-1))),1)&gt;=255,0,
VLOOKUP(INDIRECT("$G$"&amp;LOOKUP(2,1/($AE$1:INDIRECT("$AE$"&amp;ROW($AE485)-1)&lt;&gt;""),ROW($AE$1:INDIRECT("$AE$"&amp;ROW($AE485)-1)))),'EV and Base'!$A$1:$N$671,5,FALSE))))</f>
        <v>12</v>
      </c>
      <c r="AF485" s="2" cm="1">
        <f t="array" aca="1" ref="AF485" ca="1">IF(NOT(ISNUMBER(INDEX($A:$A, LOOKUP(2, 1 / ($A$1:INDIRECT("$A$"&amp;ROW($A485)) &lt;&gt; ""),ROW($A$1:INDIRECT("$A$"&amp;ROW($A485)))), 1))), "",
INDEX($AF:$AF, LOOKUP(2, 1 / ($AF$1:INDIRECT("$AF$"&amp;ROW($AF485)-1) &lt;&gt; ""),ROW($AF$1:INDIRECT("$AF$"&amp;ROW($AF485)-1))), 1)+
IF(INDEX($AC:$AC, LOOKUP(2, 1 / ($AC$1:INDIRECT("$AC$"&amp;ROW($AC485)-1) &lt;&gt; ""),ROW($AC$1:INDIRECT("$AC$"&amp;ROW($AC485)-1))), 1)+
INDEX($AD:$AD, LOOKUP(2, 1 / ($AD$1:INDIRECT("$AD$"&amp;ROW($AD485)-1) &lt;&gt; ""),ROW($AD$1:INDIRECT("$AD$"&amp;ROW($AD485)-1))), 1)+
INDEX($AE:$AE, LOOKUP(2, 1 / ($AE$1:INDIRECT("$AE$"&amp;ROW($AE485)-1) &lt;&gt; ""),ROW($AE$1:INDIRECT("$AE$"&amp;ROW($AD485)-1))), 1)+
INDEX($AE:$AF, LOOKUP(2, 1 / ($AF$1:INDIRECT("$AF$"&amp;ROW($AF485)-1) &lt;&gt; ""),ROW($AF$1:INDIRECT("$AF$"&amp;ROW($AD485)-1))), 1)+
INDEX($AG:$AG, LOOKUP(2, 1 / ($AG$1:INDIRECT("$AG$"&amp;ROW($AG485)-1) &lt;&gt; ""),ROW($AG$1:INDIRECT("$AG$"&amp;ROW($AD485)-1))), 1)+
INDEX($AH:$AH, LOOKUP(2, 1 / ($AH$1:INDIRECT("$AH$"&amp;ROW($AH485)-1) &lt;&gt; ""),ROW($AH$1:INDIRECT("$AH$"&amp;ROW($AD485)-1))), 1)&gt;=510,0,
IF(INDEX($AF:$AF, LOOKUP(2, 1 / ($AF$1:INDIRECT("$AF$"&amp;ROW($AF485)-1) &lt;&gt; ""),ROW($AF$1:INDIRECT("$AF$"&amp;ROW($AF485)-1))), 1)&gt;=255,0,
VLOOKUP(INDIRECT("$G$"&amp;LOOKUP(2, 1 / ($AF$1:INDIRECT("$AF$"&amp;ROW($AF485)-1) &lt;&gt; ""),ROW($AF$1:INDIRECT("$AF$"&amp;ROW($AF485)-1)))), 'EV and Base'!$A$1:$N$671, 6, FALSE))))</f>
        <v>24</v>
      </c>
      <c r="AG485" s="2" cm="1">
        <f t="array" aca="1" ref="AG485" ca="1">IF(NOT(ISNUMBER(INDEX($A:$A, LOOKUP(2, 1 / ($A$1:INDIRECT("$A$"&amp;ROW($A485)) &lt;&gt; ""),ROW($A$1:INDIRECT("$A$"&amp;ROW($A485)))), 1))), "",
INDEX($AG:$AG, LOOKUP(2, 1 / ($AG$1:INDIRECT("$AG$"&amp;ROW($AG485)-1) &lt;&gt; ""),ROW($AG$1:INDIRECT("$AG$"&amp;ROW($AG485)-1))), 1)+
IF(INDEX($AC:$AC, LOOKUP(2, 1 / ($AC$1:INDIRECT("$AC$"&amp;ROW($AC485)-1) &lt;&gt; ""),ROW($AC$1:INDIRECT("$AC$"&amp;ROW($AC485)-1))), 1)+
INDEX($AD:$AD, LOOKUP(2, 1 / ($AD$1:INDIRECT("$AD$"&amp;ROW($AD485)-1) &lt;&gt; ""),ROW($AD$1:INDIRECT("$AD$"&amp;ROW($AD485)-1))), 1)+
INDEX($AE:$AE, LOOKUP(2, 1 / ($AE$1:INDIRECT("$AE$"&amp;ROW($AE485)-1) &lt;&gt; ""),ROW($AE$1:INDIRECT("$AE$"&amp;ROW($AD485)-1))), 1)+
INDEX($AE:$AF, LOOKUP(2, 1 / ($AF$1:INDIRECT("$AF$"&amp;ROW($AF485)-1) &lt;&gt; ""),ROW($AF$1:INDIRECT("$AF$"&amp;ROW($AD485)-1))), 1)+
INDEX($AG:$AG, LOOKUP(2, 1 / ($AG$1:INDIRECT("$AG$"&amp;ROW($AG485)-1) &lt;&gt; ""),ROW($AG$1:INDIRECT("$AG$"&amp;ROW($AD485)-1))), 1)+
INDEX($AH:$AH, LOOKUP(2, 1 / ($AH$1:INDIRECT("$AH$"&amp;ROW($AH485)-1) &lt;&gt; ""),ROW($AH$1:INDIRECT("$AH$"&amp;ROW($AD485)-1))), 1)&gt;=510,0,
IF(INDEX($AG:$AG, LOOKUP(2, 1 / ($AG$1:INDIRECT("$AG$"&amp;ROW($AG485)-1) &lt;&gt; ""),ROW($AG$1:INDIRECT("$AG$"&amp;ROW($AG485)-1))), 1)&gt;=255,0,
VLOOKUP(INDIRECT("$G$"&amp;LOOKUP(2, 1 / ($AG$1:INDIRECT("$AG$"&amp;ROW($AG485)-1) &lt;&gt; ""),ROW($AG$1:INDIRECT("$AG$"&amp;ROW($AG485)-1)))), 'EV and Base'!$A$1:$N$671, 7, FALSE))))</f>
        <v>7</v>
      </c>
      <c r="AH485" s="24" cm="1">
        <f t="array" aca="1" ref="AH485" ca="1">IF(NOT(ISNUMBER(INDEX($A:$A,LOOKUP(2,1/($A$1:INDIRECT("$A$"&amp;ROW($A485))&lt;&gt;""),ROW($A$1:INDIRECT("$A$"&amp;ROW($A485)))),1))),"",
INDEX($AH:$AH,LOOKUP(2,1/($AH$1:INDIRECT("$AH$"&amp;ROW($AH485)-1)&lt;&gt;""),ROW($AH$1:INDIRECT("$AH$"&amp;ROW($AH485)-1))),1)+
IF(INDEX($AC:$AC,LOOKUP(2,1/($AC$1:INDIRECT("$AC$"&amp;ROW($AC485)-1)&lt;&gt;""),ROW($AC$1:INDIRECT("$AC$"&amp;ROW($AC485)-1))),1)+
INDEX($AD:$AD,LOOKUP(2,1/($AD$1:INDIRECT("$AD$"&amp;ROW($AD485)-1)&lt;&gt;""),ROW($AD$1:INDIRECT("$AD$"&amp;ROW($AD485)-1))),1)+
INDEX($AE:$AE,LOOKUP(2,1/($AE$1:INDIRECT("$AE$"&amp;ROW($AE485)-1)&lt;&gt;""),ROW($AE$1:INDIRECT("$AE$"&amp;ROW($AD485)-1))),1)+
INDEX($AE:$AF,LOOKUP(2,1/($AF$1:INDIRECT("$AF$"&amp;ROW($AF485)-1)&lt;&gt;""),ROW($AF$1:INDIRECT("$AF$"&amp;ROW($AD485)-1))),1)+
INDEX($AG:$AG,LOOKUP(2,1/($AG$1:INDIRECT("$AG$"&amp;ROW($AG485)-1)&lt;&gt;""),ROW($AG$1:INDIRECT("$AG$"&amp;ROW($AD485)-1))),1)+
INDEX($AH:$AH,LOOKUP(2,1/($AH$1:INDIRECT("$AH$"&amp;ROW($AH485)-1)&lt;&gt;""),ROW($AH$1:INDIRECT("$AH$"&amp;ROW($AD485)-1))),1)&gt;=510,0,
IF(INDEX($AH:$AH,LOOKUP(2,1/($AH$1:INDIRECT("$AH$"&amp;ROW($AH485)-1)&lt;&gt;""),ROW($AH$1:INDIRECT("$AH$"&amp;ROW($AH485)-1))),1)&gt;=255,0,
VLOOKUP(INDIRECT("$G$"&amp;LOOKUP(2,1/($AH$1:INDIRECT("$AH$"&amp;ROW($AH485)-1)&lt;&gt;""),ROW($AH$1:INDIRECT("$AH$"&amp;ROW($AH485)-1)))),'EV and Base'!$A$1:$N$671,8,FALSE))))</f>
        <v>84</v>
      </c>
      <c r="AI485" s="29" cm="1">
        <f t="array" aca="1" ref="AI485" ca="1">IF(NOT(ISNUMBER(INDEX($A:$A,LOOKUP(2,1/($A$1:INDIRECT("$A$"&amp;ROW($A485))&lt;&gt;""),ROW($A$1:INDIRECT("$A$"&amp;ROW($A485)))),1))),"",
ROUNDDOWN((((2*VLOOKUP($AA485,'EV and Base'!$A$1:$N$671,9,FALSE))+31+ROUNDDOWN($AC485/4,0))*$AB485)/100,0)+$AB485+10)</f>
        <v>189</v>
      </c>
      <c r="AJ485" s="21" cm="1">
        <f t="array" aca="1" ref="AJ485" ca="1">IF(NOT(ISNUMBER(INDEX($A:$A, LOOKUP(2, 1 / ($A$1:INDIRECT("$A$"&amp;ROW($A485)) &lt;&gt; ""),ROW($A$1:INDIRECT("$A$"&amp;ROW($A485)))), 1))), "",
ROUNDDOWN((ROUNDDOWN((((2*VLOOKUP($AA485, 'EV and Base'!$A$1:$N$671, 10, FALSE))+31+ROUNDDOWN($AD485/4, 0))*$AB485)/100, 0)+5)*1.1, 0))</f>
        <v>182</v>
      </c>
      <c r="AK485" s="21" t="str" cm="1">
        <f t="array" aca="1" ref="AK485" ca="1">IF(NOT(ISNUMBER(INDEX($A:$A, LOOKUP(2, 1 / ($A$1:INDIRECT("$A$"&amp;ROW($A485)) &lt;&gt; ""),ROW($A$1:INDIRECT("$A$"&amp;ROW($A485)))), 1))), "",
ROUNDDOWN((ROUNDDOWN((((2*VLOOKUP($AA485, 'EV and Base'!$A$1:$N$671, 11, FALSE))+30+ROUNDDOWN($AE485/4, 0))*$AB485)/100, 0)+5), 0)
&amp;"-"&amp;
ROUNDDOWN((ROUNDDOWN((((2*VLOOKUP($AA485, 'EV and Base'!$A$1:$N$671, 11, FALSE))+31+ROUNDDOWN($AE485/4, 0))*$AB485)/100, 0)+5), 0))</f>
        <v>130-131</v>
      </c>
      <c r="AL485" s="21" t="str" cm="1">
        <f t="array" aca="1" ref="AL485" ca="1">IF(NOT(ISNUMBER(INDEX($A:$A, LOOKUP(2, 1 / ($A$1:INDIRECT("$A$"&amp;ROW($A485)) &lt;&gt; ""),ROW($A$1:INDIRECT("$A$"&amp;ROW($A485)))), 1))), "",
ROUNDDOWN((ROUNDDOWN((((2*VLOOKUP($AA485, 'EV and Base'!$A$1:$N$671, 12, FALSE))+0+ROUNDDOWN($AF485/4, 0))*$AB485)/100, 0)+5)*0.9, 0)
&amp;"-"&amp;
ROUNDDOWN((ROUNDDOWN((((2*VLOOKUP($AA485, 'EV and Base'!$A$1:$N$671, 12, FALSE))+31+ROUNDDOWN($AF485/4, 0))*$AB485)/100, 0)+5)*0.9, 0))</f>
        <v>54-71</v>
      </c>
      <c r="AM485" s="21" t="str" cm="1">
        <f t="array" aca="1" ref="AM485" ca="1">IF(NOT(ISNUMBER(INDEX($A:$A, LOOKUP(2, 1 / ($A$1:INDIRECT("$A$"&amp;ROW($A485)) &lt;&gt; ""),ROW($A$1:INDIRECT("$A$"&amp;ROW($A485)))), 1))), "",
ROUNDDOWN((ROUNDDOWN((((2*VLOOKUP($AA485, 'EV and Base'!$A$1:$N$671, 13, FALSE))+30+ROUNDDOWN($AG485/4, 0))*$AB485)/100, 0)+5), 0)
&amp;"-"&amp;
ROUNDDOWN((ROUNDDOWN((((2*VLOOKUP($AA485, 'EV and Base'!$A$1:$N$671, 13, FALSE))+31+ROUNDDOWN($AG485/4, 0))*$AB485)/100, 0)+5), 0))</f>
        <v>129-130</v>
      </c>
      <c r="AN485" s="25" cm="1">
        <f t="array" aca="1" ref="AN485" ca="1">IF(NOT(ISNUMBER(INDEX($A:$A, LOOKUP(2, 1 / ($A$1:INDIRECT("$A$"&amp;ROW($A485)) &lt;&gt; ""),ROW($A$1:INDIRECT("$A$"&amp;ROW($A485)))), 1))), "",
ROUNDDOWN((ROUNDDOWN((((2*VLOOKUP($AA485, 'EV and Base'!$A$1:$N$671, 14, FALSE))+31+ROUNDDOWN($AH485/4, 0))*$AB485)/100, 0)+5), 0))</f>
        <v>130</v>
      </c>
      <c r="AO485" s="23" cm="1">
        <f t="array" aca="1" ref="AO485" ca="1">IF(NOT(ISNUMBER(INDEX($A:$A, LOOKUP(2, 1 / ($A$1:INDIRECT("$A$"&amp;ROW($A485)) &lt;&gt; ""),ROW($A$1:INDIRECT("$A$"&amp;ROW($A485)))), 1))), "",
ROUNDDOWN((((2*VLOOKUP($AA485, 'EV and Base'!$A$1:$N$671, 9, FALSE))+31+ROUNDDOWN($AC485/4, 0))*$AB485)/100, 0)+$AB485+10)</f>
        <v>189</v>
      </c>
      <c r="AP485" s="2" cm="1">
        <f t="array" aca="1" ref="AP485" ca="1">IF(NOT(ISNUMBER(INDEX($A:$A, LOOKUP(2, 1 / ($A$1:INDIRECT("$A$"&amp;ROW($A485)) &lt;&gt; ""),ROW($A$1:INDIRECT("$A$"&amp;ROW($A485)))), 1))), "",
ROUNDDOWN((ROUNDDOWN((((2*VLOOKUP($AA485, 'EV and Base'!$A$1:$N$671, 10, FALSE))+31+ROUNDDOWN($AD485/4, 0))*$AB485)/100, 0)+5)*1.1, 0))</f>
        <v>182</v>
      </c>
      <c r="AQ485" s="2" cm="1">
        <f t="array" aca="1" ref="AQ485" ca="1">IF(NOT(ISNUMBER(INDEX($A:$A, LOOKUP(2, 1 / ($A$1:INDIRECT("$A$"&amp;ROW($A485)) &lt;&gt; ""),ROW($A$1:INDIRECT("$A$"&amp;ROW($A485)))), 1))), "",
ROUNDDOWN((ROUNDDOWN((((2*VLOOKUP($AA485, 'EV and Base'!$A$1:$N$671, 11, FALSE))+$AV$2+ROUNDDOWN($AE485/4, 0))*$AB485)/100, 0)+5), 0))</f>
        <v>131</v>
      </c>
      <c r="AR485" s="22" cm="1">
        <f t="array" aca="1" ref="AR485" ca="1">IF(NOT(ISNUMBER(INDEX($A:$A, LOOKUP(2, 1 / ($A$1:INDIRECT("$A$"&amp;ROW($A485)) &lt;&gt; ""),ROW($A$1:INDIRECT("$A$"&amp;ROW($A485)))), 1))), "",
ROUNDDOWN((ROUNDDOWN((((2*VLOOKUP($AA485, 'EV and Base'!$A$1:$N$671, 12, FALSE))+$AW$2+ROUNDDOWN($AF485/4, 0))*$AB485)/100, 0)+5)*0.9, 0))</f>
        <v>63</v>
      </c>
      <c r="AS485" s="2" cm="1">
        <f t="array" aca="1" ref="AS485" ca="1">IF(NOT(ISNUMBER(INDEX($A:$A, LOOKUP(2, 1 / ($A$1:INDIRECT("$A$"&amp;ROW($A485)) &lt;&gt; ""),ROW($A$1:INDIRECT("$A$"&amp;ROW($A485)))), 1))), "",
ROUNDDOWN((ROUNDDOWN((((2*VLOOKUP($AA485, 'EV and Base'!$A$1:$N$671, 13, FALSE))+$AX$2+ROUNDDOWN($AG485/4, 0))*$AB485)/100, 0)+5), 0))</f>
        <v>130</v>
      </c>
      <c r="AT485" s="24" cm="1">
        <f t="array" aca="1" ref="AT485" ca="1">IF(NOT(ISNUMBER(INDEX($A:$A, LOOKUP(2, 1 / ($A$1:INDIRECT("$A$"&amp;ROW($A485)) &lt;&gt; ""),ROW($A$1:INDIRECT("$A$"&amp;ROW($A485)))), 1))), "",
ROUNDDOWN((ROUNDDOWN((((2*VLOOKUP($AA485, 'EV and Base'!$A$1:$N$671, 14, FALSE))+31+ROUNDDOWN($AH485/4, 0))*$AB485)/100, 0)+5), 0))</f>
        <v>130</v>
      </c>
      <c r="AU485" s="28">
        <v>255</v>
      </c>
      <c r="AY485" cm="1">
        <f t="array" aca="1" ref="AY485" ca="1">IF(NOT(ISNUMBER(INDEX($A:$A,LOOKUP(2,1/($A$1:INDIRECT("$A$"&amp;ROW($A485))&lt;&gt;""),ROW($A$1:INDIRECT("$A$"&amp;ROW($A485)))),1))),"",
INDEX($AY:$AY,LOOKUP(2,1/($AY$1:INDIRECT("$AY$"&amp;ROW($AY485)-1)&lt;&gt;""),ROW($AY$1:INDIRECT("$AY$"&amp;ROW($AY485)-1))),1)+$BL485)</f>
        <v>210992</v>
      </c>
      <c r="AZ485" s="3" cm="1">
        <f t="array" aca="1" ref="AZ485" ca="1">IF(NOT(ISNUMBER(INDEX($A:$A, LOOKUP(2, 1 / ($A$1:INDIRECT("$A$"&amp;ROW($A485)) &lt;&gt; ""),ROW($A$1:INDIRECT("$A$"&amp;ROW($A485)))), 1))), "",
VLOOKUP(INDIRECT("$G$"&amp;LOOKUP(2, 1 / ($AY$1:INDIRECT("$AY$"&amp;ROW($AY485)-1) &lt;&gt; ""),ROW($AY$1:INDIRECT("$AY$"&amp;ROW($AY485)-1)))),'EV and Base'!A408:N1078,2,FALSE))</f>
        <v>229</v>
      </c>
      <c r="BA485" s="3" cm="1">
        <f t="array" aca="1" ref="BA485" ca="1">IF(NOT(ISNUMBER(INDEX($A:$A, LOOKUP(2, 1 / ($A$1:INDIRECT("$A$"&amp;ROW($A485)) &lt;&gt; ""),ROW($A$1:INDIRECT("$A$"&amp;ROW($A485)))), 1))), "",
INDIRECT("$I$"&amp;LOOKUP(2, 1 / ($AY$1:INDIRECT("$AY$"&amp;ROW($AY485)-1) &lt;&gt; ""),ROW($AY$1:INDIRECT("$AY$"&amp;ROW($AY485)-1)))))</f>
        <v>48</v>
      </c>
      <c r="BB485" s="1" cm="1">
        <f t="array" aca="1" ref="BB485" ca="1">IF(NOT(ISNUMBER(INDEX($A:$A, LOOKUP(2, 1 / ($A$1:INDIRECT("$A$"&amp;ROW($A485)) &lt;&gt; ""),ROW($A$1:INDIRECT("$A$"&amp;ROW($A485)))), 1))), "",
INDIRECT("$AB$"&amp;LOOKUP(2, 1 / ($AY$1:INDIRECT("$AY$"&amp;ROW($AY485)-1) &lt;&gt; ""),ROW($AY$1:INDIRECT("$AY$"&amp;ROW($AY485)-1)))))</f>
        <v>59</v>
      </c>
      <c r="BC485" s="3" cm="1">
        <f t="array" aca="1" ref="BC485" ca="1">IF(NOT(ISNUMBER(INDEX($A:$A,LOOKUP(2,1/($A$1:INDIRECT("$A$"&amp;ROW($A485))&lt;&gt;""),ROW($A$1:INDIRECT("$A$"&amp;ROW($A485)))),1))),"",
$BA485+$BA485+10)</f>
        <v>106</v>
      </c>
      <c r="BD485" s="3" cm="1">
        <f t="array" aca="1" ref="BD485" ca="1">IF(NOT(ISNUMBER(INDEX($A:$A,LOOKUP(2,1/($A$1:INDIRECT("$A$"&amp;ROW($A485))&lt;&gt;""),ROW($A$1:INDIRECT("$A$"&amp;ROW($A485)))),1))),"",
$BA485+$BB485+10)</f>
        <v>117</v>
      </c>
      <c r="BE485" s="3" cm="1">
        <f t="array" aca="1" ref="BE485" ca="1">IF(NOT(ISNUMBER(INDEX($A:$A,LOOKUP(2,1/($A$1:INDIRECT("$A$"&amp;ROW($A485))&lt;&gt;""),ROW($A$1:INDIRECT("$A$"&amp;ROW($A485)))),1))),"",
$BC485*$BC485)</f>
        <v>11236</v>
      </c>
      <c r="BF485" s="3" cm="1">
        <f t="array" aca="1" ref="BF485" ca="1">IF(NOT(ISNUMBER(INDEX($A:$A,LOOKUP(2,1/($A$1:INDIRECT("$A$"&amp;ROW($A485))&lt;&gt;""),ROW($A$1:INDIRECT("$A$"&amp;ROW($A485)))),1))),"",
$BD485*$BD485)</f>
        <v>13689</v>
      </c>
      <c r="BG485" s="3" cm="1">
        <f t="array" aca="1" ref="BG485" ca="1">IF(NOT(ISNUMBER(INDEX($A:$A,LOOKUP(2,1/($A$1:INDIRECT("$A$"&amp;ROW($A485))&lt;&gt;""),ROW($A$1:INDIRECT("$A$"&amp;ROW($A485)))),1))),"",
_xlfn.FLOOR.MATH(1.5*_xlfn.FLOOR.MATH($AZ485*BA485/5)))</f>
        <v>3297</v>
      </c>
      <c r="BH485" s="3" cm="1">
        <f t="array" aca="1" ref="BH485" ca="1">IF(NOT(ISNUMBER(INDEX($A:$A, LOOKUP(2, 1 / ($A$1:INDIRECT("$A$"&amp;ROW($A485)) &lt;&gt; ""),ROW($A$1:INDIRECT("$A$"&amp;ROW($A485)))), 1))), "",
_xlfn.FLOOR.MATH($BG485/IF(OR(INDIRECT("$C$"&amp;LOOKUP(2, 1 / ($AY$1:INDIRECT("$AY$"&amp;ROW($AY485)-1) &lt;&gt; ""),ROW($AY$1:INDIRECT("$AY$"&amp;ROW($AY485)-1))))="Multi",
INDIRECT("$C$"&amp;LOOKUP(2, 1 / ($AY$1:INDIRECT("$AY$"&amp;ROW($AY485)-1) &lt;&gt; ""),ROW($AY$1:INDIRECT("$AY$"&amp;ROW($AY485)-1))))="Double"),2,1)))</f>
        <v>3297</v>
      </c>
      <c r="BI485" s="3" cm="1">
        <f t="array" aca="1" ref="BI485" ca="1">IF(NOT(ISNUMBER(INDEX($A:$A,LOOKUP(2,1/($A$1:INDIRECT("$A$"&amp;ROW($A485))&lt;&gt;""),ROW($A$1:INDIRECT("$A$"&amp;ROW($A485)))),1))),"",
VLOOKUP($BC485,GameFreakSQRT!$A$1:$B$200,2,FALSE))</f>
        <v>42171</v>
      </c>
      <c r="BJ485" s="3" cm="1">
        <f t="array" aca="1" ref="BJ485" ca="1">IF(NOT(ISNUMBER(INDEX($A:$A,LOOKUP(2,1/($A$1:INDIRECT("$A$"&amp;ROW($A485))&lt;&gt;""),ROW($A$1:INDIRECT("$A$"&amp;ROW($A485)))),1))),"",
VLOOKUP($BD485,GameFreakSQRT!$A$1:$B$200,2,FALSE))</f>
        <v>44305</v>
      </c>
      <c r="BK485" s="3" cm="1">
        <f t="array" aca="1" ref="BK485" ca="1">IF(NOT(ISNUMBER(INDEX($A:$A,LOOKUP(2,1/($A$1:INDIRECT("$A$"&amp;ROW($A485))&lt;&gt;""),ROW($A$1:INDIRECT("$A$"&amp;ROW($A485)))),1))),"",
_xlfn.FLOOR.MATH((($BI485*$BE485)*$BH485)/($BJ485*$BF485))+1)</f>
        <v>2576</v>
      </c>
      <c r="BL485" s="3" cm="1">
        <f t="array" aca="1" ref="BL485" ca="1">IF(NOT(ISNUMBER(INDEX($A:$A,LOOKUP(2,1/($A$1:INDIRECT("$A$"&amp;ROW($A485))&lt;&gt;""),ROW($A$1:INDIRECT("$A$"&amp;ROW($A485)))),1))),"",
_xlfn.FLOOR.MATH($BK485*IF(NOT(INDIRECT("$Z$"&amp;LOOKUP(2, 1 / ($AY$1:INDIRECT("$AY$"&amp;ROW($AY485)-1) &lt;&gt; ""),ROW($AY$1:INDIRECT("$AY$"&amp;ROW($AY485)-1))))=""),1.5,1)))</f>
        <v>3864</v>
      </c>
      <c r="BM485" s="3" cm="1">
        <f t="array" aca="1" ref="BM485" ca="1">IF(NOT(ISNUMBER(INDEX($A:$A, LOOKUP(2, 1 / ($A$1:INDIRECT("$A$"&amp;ROW($A485)) &lt;&gt; ""),ROW($A$1:INDIRECT("$A$"&amp;ROW($A485)))), 1))), "",
INDIRECT("$Y$"&amp;LOOKUP(2, 1 / ($AY$1:INDIRECT("$AY$"&amp;ROW($AY485)-1) &lt;&gt; ""),ROW($AY$1:INDIRECT("$AY$"&amp;ROW($AY485)-1)))))</f>
        <v>0</v>
      </c>
      <c r="BN485" s="3" t="str">
        <f t="shared" ca="1" si="39"/>
        <v/>
      </c>
    </row>
    <row r="486" spans="1:66" x14ac:dyDescent="0.45">
      <c r="A486" s="71"/>
      <c r="B486" s="71"/>
      <c r="C486" s="71"/>
      <c r="D486" s="71"/>
      <c r="E486" s="71"/>
      <c r="F486" s="57">
        <v>2</v>
      </c>
      <c r="G486" s="58" t="s">
        <v>315</v>
      </c>
      <c r="H486" s="58" t="s">
        <v>77</v>
      </c>
      <c r="I486" s="58">
        <v>48</v>
      </c>
      <c r="J486" s="58" t="s">
        <v>97</v>
      </c>
      <c r="K486" s="58" t="s">
        <v>100</v>
      </c>
      <c r="L486" s="58" t="s">
        <v>53</v>
      </c>
      <c r="M486" s="58" t="s">
        <v>705</v>
      </c>
      <c r="N486" s="58" t="s">
        <v>357</v>
      </c>
      <c r="O486" s="58" t="s">
        <v>354</v>
      </c>
      <c r="P486" s="58" t="s">
        <v>1381</v>
      </c>
      <c r="Q486" s="58">
        <v>24</v>
      </c>
      <c r="R486" s="58">
        <f>_xlfn.FLOOR.MATH((((2*VLOOKUP(G486, 'EV and Base'!$A$1:$N$671, 9, FALSE))+$Q486)*$I486)/100)+$I486+10</f>
        <v>130</v>
      </c>
      <c r="S486" s="58">
        <f>_xlfn.FLOOR.MATH((_xlfn.FLOOR.MATH((((2*VLOOKUP($G486, 'EV and Base'!$A$1:$N$671, 10, FALSE))+$Q486)*$I486)/100)+5)*
IF(OR($J486="Lonely", $J486="Brave", $J486="Adamant", $J486="Naughty"), 1.1,
IF(OR($J486="Bold", $J486="Timid", $J486="Modest", $J486="Calm"), 0.9, 1)))</f>
        <v>101</v>
      </c>
      <c r="T486" s="58">
        <f>_xlfn.FLOOR.MATH((_xlfn.FLOOR.MATH((((2*VLOOKUP($G486, 'EV and Base'!$A$1:$N$671, 11, FALSE))+$Q486)*$I486)/100)+5)*
IF(OR($J486="Bold", $J486="Relaxed", $J486="Impish", $J486="Lax"), 1.1,
IF(OR($J486="Lonely", $J486="Hasty", $J486="Mild", $J486="Gentle"), 0.9, 1)))</f>
        <v>64</v>
      </c>
      <c r="U486" s="58">
        <f>_xlfn.FLOOR.MATH((_xlfn.FLOOR.MATH((((2*VLOOKUP($G486, 'EV and Base'!$A$1:$N$671, 12, FALSE))+$Q486)*$I486)/100)+5)*
IF(OR($J486="Modest", $J486="Mild", $J486="Quiet", $J486="Rash"), 1.1,
IF(OR($J486="Adamant", $J486="Impish", $J486="Jolly", $J486="Careful"), 0.9, 1)))</f>
        <v>101</v>
      </c>
      <c r="V486" s="58">
        <f>_xlfn.FLOOR.MATH((_xlfn.FLOOR.MATH((((2*VLOOKUP($G486, 'EV and Base'!$A$1:$N$671, 13, FALSE))+$Q486)*$I486)/100)+5)*
IF(OR($J486="Calm", $J486="Gentle", $J486="Sassy", $J486="Careful"), 1.1,
IF(OR($J486="Naughty", $J486="Lax", $J486="Naive", $J486="Rash"), 0.9, 1)))</f>
        <v>64</v>
      </c>
      <c r="W486" s="60">
        <f>_xlfn.FLOOR.MATH((_xlfn.FLOOR.MATH((((2*VLOOKUP($G486, 'EV and Base'!$A$1:$N$671, 14, FALSE))+$Q486)*$I486)/100)+5)*
IF(OR($J486="Timid", $J486="Hasty", $J486="Jolly", $J486="Naive"), 1.1,
IF(OR($J486="Brave", $J486="Relaxed", $J486="Quiet", $J486="Sassy"), 0.9, 1)))</f>
        <v>118</v>
      </c>
      <c r="X486" s="70"/>
      <c r="Z486" s="1">
        <v>1</v>
      </c>
      <c r="AA486" s="23" t="str" cm="1">
        <f t="array" aca="1" ref="AA486" ca="1">IF(NOT(ISNUMBER(INDEX($A:$A,LOOKUP(2,1/($A$1:INDIRECT("$A$"&amp;ROW($A486))&lt;&gt;""),ROW($A$1:INDIRECT("$A$"&amp;ROW($A486)))),1))),"",
IF(NOT(ISNUMBER($A486)),$AA485,
IF($AB486&lt;16,"Lillipup",
IF($AB486&lt;32,"Herdier",
"Stoutland"))))</f>
        <v>Stoutland</v>
      </c>
      <c r="AB486" s="25" cm="1">
        <f t="array" aca="1" ref="AB486" ca="1">IF(NOT(ISNUMBER(INDEX($A:$A, LOOKUP(2, 1 / ($A$1:INDIRECT("$A$"&amp;ROW($A486)) &lt;&gt; ""),ROW($A$1:INDIRECT("$A$"&amp;ROW($A486)))), 1))), "",
VLOOKUP($AY486,'Medium-Slow'!$A$1:$B$101,2,TRUE))</f>
        <v>60</v>
      </c>
      <c r="AC486" s="23" cm="1">
        <f t="array" aca="1" ref="AC486" ca="1">IF(NOT(ISNUMBER(INDEX($A:$A, LOOKUP(2, 1 / ($A$1:INDIRECT("$A$"&amp;ROW($A486)) &lt;&gt; ""),ROW($A$1:INDIRECT("$A$"&amp;ROW($A486)))), 1))), "",
INDEX($AC:$AC, LOOKUP(2, 1 / ($AC$1:INDIRECT("$AC$"&amp;ROW($AC486)-1) &lt;&gt; ""),ROW($AC$1:INDIRECT("$AC$"&amp;ROW($AC486)-1))), 1)+
IF(INDEX($AC:$AC, LOOKUP(2, 1 / ($AC$1:INDIRECT("$AC$"&amp;ROW($AC486)-1) &lt;&gt; ""),ROW($AC$1:INDIRECT("$AC$"&amp;ROW($AC486)-1))), 1)+
INDEX($AD:$AD, LOOKUP(2, 1 / ($AD$1:INDIRECT("$AD$"&amp;ROW($AD486)-1) &lt;&gt; ""),ROW($AD$1:INDIRECT("$AD$"&amp;ROW($AD486)-1))), 1)+
INDEX($AE:$AE, LOOKUP(2, 1 / ($AE$1:INDIRECT("$AE$"&amp;ROW($AE486)-1) &lt;&gt; ""),ROW($AE$1:INDIRECT("$AE$"&amp;ROW($AD486)-1))), 1)+
INDEX($AE:$AF, LOOKUP(2, 1 / ($AF$1:INDIRECT("$AF$"&amp;ROW($AF486)-1) &lt;&gt; ""),ROW($AF$1:INDIRECT("$AF$"&amp;ROW($AD486)-1))), 1)+
INDEX($AG:$AG, LOOKUP(2, 1 / ($AG$1:INDIRECT("$AG$"&amp;ROW($AG486)-1) &lt;&gt; ""),ROW($AG$1:INDIRECT("$AG$"&amp;ROW($AD486)-1))), 1)+
INDEX($AH:$AH, LOOKUP(2, 1 / ($AH$1:INDIRECT("$AH$"&amp;ROW($AH486)-1) &lt;&gt; ""),ROW($AH$1:INDIRECT("$AH$"&amp;ROW($AD486)-1))), 1)&gt;=510,0,
IF(INDEX($AC:$AC, LOOKUP(2, 1 / ($AC$1:INDIRECT("$AC$"&amp;ROW($AC486)-1) &lt;&gt; ""),ROW($AC$1:INDIRECT("$AC$"&amp;ROW($AC486)-1))), 1)&gt;=255,0,
VLOOKUP(INDIRECT("$G$"&amp;LOOKUP(2, 1 / ($AC$1:INDIRECT("$AC$"&amp;ROW($AC486)-1) &lt;&gt; ""),ROW($AC$1:INDIRECT("$AC$"&amp;ROW($AC486)-1)))), 'EV and Base'!$A$1:$N$671, 3, FALSE))))</f>
        <v>14</v>
      </c>
      <c r="AD486" s="2" cm="1">
        <f t="array" aca="1" ref="AD486" ca="1">IF(NOT(ISNUMBER(INDEX($A:$A, LOOKUP(2, 1 / ($A$1:INDIRECT("$A$"&amp;ROW($A486)) &lt;&gt; ""),ROW($A$1:INDIRECT("$A$"&amp;ROW($A486)))), 1))), "",
INDEX($AD:$AD, LOOKUP(2, 1 / ($AD$1:INDIRECT("$AD$"&amp;ROW($AD486)-1) &lt;&gt; ""),ROW($AD$1:INDIRECT("$AD$"&amp;ROW($AD486)-1))), 1)+
IF(INDEX($AC:$AC, LOOKUP(2, 1 / ($AC$1:INDIRECT("$AC$"&amp;ROW($AC486)-1) &lt;&gt; ""),ROW($AC$1:INDIRECT("$AC$"&amp;ROW($AC486)-1))), 1)+
INDEX($AD:$AD, LOOKUP(2, 1 / ($AD$1:INDIRECT("$AD$"&amp;ROW($AD486)-1) &lt;&gt; ""),ROW($AD$1:INDIRECT("$AD$"&amp;ROW($AD486)-1))), 1)+
INDEX($AE:$AE, LOOKUP(2, 1 / ($AE$1:INDIRECT("$AE$"&amp;ROW($AE486)-1) &lt;&gt; ""),ROW($AE$1:INDIRECT("$AE$"&amp;ROW($AD486)-1))), 1)+
INDEX($AE:$AF, LOOKUP(2, 1 / ($AF$1:INDIRECT("$AF$"&amp;ROW($AF486)-1) &lt;&gt; ""),ROW($AF$1:INDIRECT("$AF$"&amp;ROW($AD486)-1))), 1)+
INDEX($AG:$AG, LOOKUP(2, 1 / ($AG$1:INDIRECT("$AG$"&amp;ROW($AG486)-1) &lt;&gt; ""),ROW($AG$1:INDIRECT("$AG$"&amp;ROW($AD486)-1))), 1)+
INDEX($AH:$AH, LOOKUP(2, 1 / ($AH$1:INDIRECT("$AH$"&amp;ROW($AH486)-1) &lt;&gt; ""),ROW($AH$1:INDIRECT("$AH$"&amp;ROW($AD486)-1))), 1)&gt;=510,0,
IF(INDEX($AD:$AD, LOOKUP(2, 1 / ($AD$1:INDIRECT("$AD$"&amp;ROW($AD486)-1) &lt;&gt; ""),ROW($AD$1:INDIRECT("$AD$"&amp;ROW($AD486)-1))), 1)&gt;=255,0,
VLOOKUP(INDIRECT("$G$"&amp;LOOKUP(2, 1 / ($AD$1:INDIRECT("$AD$"&amp;ROW($AD486)-1) &lt;&gt; ""),ROW($AD$1:INDIRECT("$AD$"&amp;ROW($AD486)-1)))), 'EV and Base'!$A$1:$N$671, 4, FALSE))))</f>
        <v>170</v>
      </c>
      <c r="AE486" s="2" cm="1">
        <f t="array" aca="1" ref="AE486" ca="1">IF(NOT(ISNUMBER(INDEX($A:$A,LOOKUP(2,1/($A$1:INDIRECT("$A$"&amp;ROW($A486))&lt;&gt;""),ROW($A$1:INDIRECT("$A$"&amp;ROW($A486)))),1))),"",
INDEX($AE:$AE,LOOKUP(2,1/($AE$1:INDIRECT("$AE$"&amp;ROW($AE486)-1)&lt;&gt;""),ROW($AE$1:INDIRECT("$AE$"&amp;ROW($AE486)-1))),1)+
IF(INDEX($AC:$AC,LOOKUP(2,1/($AC$1:INDIRECT("$AC$"&amp;ROW($AC486)-1)&lt;&gt;""),ROW($AC$1:INDIRECT("$AC$"&amp;ROW($AC486)-1))),1)+
INDEX($AD:$AD,LOOKUP(2,1/($AD$1:INDIRECT("$AD$"&amp;ROW($AD486)-1)&lt;&gt;""),ROW($AD$1:INDIRECT("$AD$"&amp;ROW($AD486)-1))),1)+
INDEX($AE:$AE,LOOKUP(2,1/($AE$1:INDIRECT("$AE$"&amp;ROW($AE486)-1)&lt;&gt;""),ROW($AE$1:INDIRECT("$AE$"&amp;ROW($AD486)-1))),1)+
INDEX($AE:$AF,LOOKUP(2,1/($AF$1:INDIRECT("$AF$"&amp;ROW($AF486)-1)&lt;&gt;""),ROW($AF$1:INDIRECT("$AF$"&amp;ROW($AD486)-1))),1)+
INDEX($AG:$AG,LOOKUP(2,1/($AG$1:INDIRECT("$AG$"&amp;ROW($AG486)-1)&lt;&gt;""),ROW($AG$1:INDIRECT("$AG$"&amp;ROW($AD486)-1))),1)+
INDEX($AH:$AH,LOOKUP(2,1/($AH$1:INDIRECT("$AH$"&amp;ROW($AH486)-1)&lt;&gt;""),ROW($AH$1:INDIRECT("$AH$"&amp;ROW($AD486)-1))),1)&gt;=510,0,
IF(INDEX($AE:$AE,LOOKUP(2,1/($AE$1:INDIRECT("$AE$"&amp;ROW($AE486)-1)&lt;&gt;""),ROW($AE$1:INDIRECT("$AE$"&amp;ROW($AE486)-1))),1)&gt;=255,0,
VLOOKUP(INDIRECT("$G$"&amp;LOOKUP(2,1/($AE$1:INDIRECT("$AE$"&amp;ROW($AE486)-1)&lt;&gt;""),ROW($AE$1:INDIRECT("$AE$"&amp;ROW($AE486)-1)))),'EV and Base'!$A$1:$N$671,5,FALSE))))</f>
        <v>12</v>
      </c>
      <c r="AF486" s="2" cm="1">
        <f t="array" aca="1" ref="AF486" ca="1">IF(NOT(ISNUMBER(INDEX($A:$A, LOOKUP(2, 1 / ($A$1:INDIRECT("$A$"&amp;ROW($A486)) &lt;&gt; ""),ROW($A$1:INDIRECT("$A$"&amp;ROW($A486)))), 1))), "",
INDEX($AF:$AF, LOOKUP(2, 1 / ($AF$1:INDIRECT("$AF$"&amp;ROW($AF486)-1) &lt;&gt; ""),ROW($AF$1:INDIRECT("$AF$"&amp;ROW($AF486)-1))), 1)+
IF(INDEX($AC:$AC, LOOKUP(2, 1 / ($AC$1:INDIRECT("$AC$"&amp;ROW($AC486)-1) &lt;&gt; ""),ROW($AC$1:INDIRECT("$AC$"&amp;ROW($AC486)-1))), 1)+
INDEX($AD:$AD, LOOKUP(2, 1 / ($AD$1:INDIRECT("$AD$"&amp;ROW($AD486)-1) &lt;&gt; ""),ROW($AD$1:INDIRECT("$AD$"&amp;ROW($AD486)-1))), 1)+
INDEX($AE:$AE, LOOKUP(2, 1 / ($AE$1:INDIRECT("$AE$"&amp;ROW($AE486)-1) &lt;&gt; ""),ROW($AE$1:INDIRECT("$AE$"&amp;ROW($AD486)-1))), 1)+
INDEX($AE:$AF, LOOKUP(2, 1 / ($AF$1:INDIRECT("$AF$"&amp;ROW($AF486)-1) &lt;&gt; ""),ROW($AF$1:INDIRECT("$AF$"&amp;ROW($AD486)-1))), 1)+
INDEX($AG:$AG, LOOKUP(2, 1 / ($AG$1:INDIRECT("$AG$"&amp;ROW($AG486)-1) &lt;&gt; ""),ROW($AG$1:INDIRECT("$AG$"&amp;ROW($AD486)-1))), 1)+
INDEX($AH:$AH, LOOKUP(2, 1 / ($AH$1:INDIRECT("$AH$"&amp;ROW($AH486)-1) &lt;&gt; ""),ROW($AH$1:INDIRECT("$AH$"&amp;ROW($AD486)-1))), 1)&gt;=510,0,
IF(INDEX($AF:$AF, LOOKUP(2, 1 / ($AF$1:INDIRECT("$AF$"&amp;ROW($AF486)-1) &lt;&gt; ""),ROW($AF$1:INDIRECT("$AF$"&amp;ROW($AF486)-1))), 1)&gt;=255,0,
VLOOKUP(INDIRECT("$G$"&amp;LOOKUP(2, 1 / ($AF$1:INDIRECT("$AF$"&amp;ROW($AF486)-1) &lt;&gt; ""),ROW($AF$1:INDIRECT("$AF$"&amp;ROW($AF486)-1)))), 'EV and Base'!$A$1:$N$671, 6, FALSE))))</f>
        <v>24</v>
      </c>
      <c r="AG486" s="2" cm="1">
        <f t="array" aca="1" ref="AG486" ca="1">IF(NOT(ISNUMBER(INDEX($A:$A, LOOKUP(2, 1 / ($A$1:INDIRECT("$A$"&amp;ROW($A486)) &lt;&gt; ""),ROW($A$1:INDIRECT("$A$"&amp;ROW($A486)))), 1))), "",
INDEX($AG:$AG, LOOKUP(2, 1 / ($AG$1:INDIRECT("$AG$"&amp;ROW($AG486)-1) &lt;&gt; ""),ROW($AG$1:INDIRECT("$AG$"&amp;ROW($AG486)-1))), 1)+
IF(INDEX($AC:$AC, LOOKUP(2, 1 / ($AC$1:INDIRECT("$AC$"&amp;ROW($AC486)-1) &lt;&gt; ""),ROW($AC$1:INDIRECT("$AC$"&amp;ROW($AC486)-1))), 1)+
INDEX($AD:$AD, LOOKUP(2, 1 / ($AD$1:INDIRECT("$AD$"&amp;ROW($AD486)-1) &lt;&gt; ""),ROW($AD$1:INDIRECT("$AD$"&amp;ROW($AD486)-1))), 1)+
INDEX($AE:$AE, LOOKUP(2, 1 / ($AE$1:INDIRECT("$AE$"&amp;ROW($AE486)-1) &lt;&gt; ""),ROW($AE$1:INDIRECT("$AE$"&amp;ROW($AD486)-1))), 1)+
INDEX($AE:$AF, LOOKUP(2, 1 / ($AF$1:INDIRECT("$AF$"&amp;ROW($AF486)-1) &lt;&gt; ""),ROW($AF$1:INDIRECT("$AF$"&amp;ROW($AD486)-1))), 1)+
INDEX($AG:$AG, LOOKUP(2, 1 / ($AG$1:INDIRECT("$AG$"&amp;ROW($AG486)-1) &lt;&gt; ""),ROW($AG$1:INDIRECT("$AG$"&amp;ROW($AD486)-1))), 1)+
INDEX($AH:$AH, LOOKUP(2, 1 / ($AH$1:INDIRECT("$AH$"&amp;ROW($AH486)-1) &lt;&gt; ""),ROW($AH$1:INDIRECT("$AH$"&amp;ROW($AD486)-1))), 1)&gt;=510,0,
IF(INDEX($AG:$AG, LOOKUP(2, 1 / ($AG$1:INDIRECT("$AG$"&amp;ROW($AG486)-1) &lt;&gt; ""),ROW($AG$1:INDIRECT("$AG$"&amp;ROW($AG486)-1))), 1)&gt;=255,0,
VLOOKUP(INDIRECT("$G$"&amp;LOOKUP(2, 1 / ($AG$1:INDIRECT("$AG$"&amp;ROW($AG486)-1) &lt;&gt; ""),ROW($AG$1:INDIRECT("$AG$"&amp;ROW($AG486)-1)))), 'EV and Base'!$A$1:$N$671, 7, FALSE))))</f>
        <v>7</v>
      </c>
      <c r="AH486" s="24" cm="1">
        <f t="array" aca="1" ref="AH486" ca="1">IF(NOT(ISNUMBER(INDEX($A:$A,LOOKUP(2,1/($A$1:INDIRECT("$A$"&amp;ROW($A486))&lt;&gt;""),ROW($A$1:INDIRECT("$A$"&amp;ROW($A486)))),1))),"",
INDEX($AH:$AH,LOOKUP(2,1/($AH$1:INDIRECT("$AH$"&amp;ROW($AH486)-1)&lt;&gt;""),ROW($AH$1:INDIRECT("$AH$"&amp;ROW($AH486)-1))),1)+
IF(INDEX($AC:$AC,LOOKUP(2,1/($AC$1:INDIRECT("$AC$"&amp;ROW($AC486)-1)&lt;&gt;""),ROW($AC$1:INDIRECT("$AC$"&amp;ROW($AC486)-1))),1)+
INDEX($AD:$AD,LOOKUP(2,1/($AD$1:INDIRECT("$AD$"&amp;ROW($AD486)-1)&lt;&gt;""),ROW($AD$1:INDIRECT("$AD$"&amp;ROW($AD486)-1))),1)+
INDEX($AE:$AE,LOOKUP(2,1/($AE$1:INDIRECT("$AE$"&amp;ROW($AE486)-1)&lt;&gt;""),ROW($AE$1:INDIRECT("$AE$"&amp;ROW($AD486)-1))),1)+
INDEX($AE:$AF,LOOKUP(2,1/($AF$1:INDIRECT("$AF$"&amp;ROW($AF486)-1)&lt;&gt;""),ROW($AF$1:INDIRECT("$AF$"&amp;ROW($AD486)-1))),1)+
INDEX($AG:$AG,LOOKUP(2,1/($AG$1:INDIRECT("$AG$"&amp;ROW($AG486)-1)&lt;&gt;""),ROW($AG$1:INDIRECT("$AG$"&amp;ROW($AD486)-1))),1)+
INDEX($AH:$AH,LOOKUP(2,1/($AH$1:INDIRECT("$AH$"&amp;ROW($AH486)-1)&lt;&gt;""),ROW($AH$1:INDIRECT("$AH$"&amp;ROW($AD486)-1))),1)&gt;=510,0,
IF(INDEX($AH:$AH,LOOKUP(2,1/($AH$1:INDIRECT("$AH$"&amp;ROW($AH486)-1)&lt;&gt;""),ROW($AH$1:INDIRECT("$AH$"&amp;ROW($AH486)-1))),1)&gt;=255,0,
VLOOKUP(INDIRECT("$G$"&amp;LOOKUP(2,1/($AH$1:INDIRECT("$AH$"&amp;ROW($AH486)-1)&lt;&gt;""),ROW($AH$1:INDIRECT("$AH$"&amp;ROW($AH486)-1)))),'EV and Base'!$A$1:$N$671,8,FALSE))))</f>
        <v>84</v>
      </c>
      <c r="AI486" s="29" cm="1">
        <f t="array" aca="1" ref="AI486" ca="1">IF(NOT(ISNUMBER(INDEX($A:$A,LOOKUP(2,1/($A$1:INDIRECT("$A$"&amp;ROW($A486))&lt;&gt;""),ROW($A$1:INDIRECT("$A$"&amp;ROW($A486)))),1))),"",
ROUNDDOWN((((2*VLOOKUP($AA486,'EV and Base'!$A$1:$N$671,9,FALSE))+31+ROUNDDOWN($AC486/4,0))*$AB486)/100,0)+$AB486+10)</f>
        <v>192</v>
      </c>
      <c r="AJ486" s="21" cm="1">
        <f t="array" aca="1" ref="AJ486" ca="1">IF(NOT(ISNUMBER(INDEX($A:$A, LOOKUP(2, 1 / ($A$1:INDIRECT("$A$"&amp;ROW($A486)) &lt;&gt; ""),ROW($A$1:INDIRECT("$A$"&amp;ROW($A486)))), 1))), "",
ROUNDDOWN((ROUNDDOWN((((2*VLOOKUP($AA486, 'EV and Base'!$A$1:$N$671, 10, FALSE))+31+ROUNDDOWN($AD486/4, 0))*$AB486)/100, 0)+5)*1.1, 0))</f>
        <v>184</v>
      </c>
      <c r="AK486" s="21" t="str" cm="1">
        <f t="array" aca="1" ref="AK486" ca="1">IF(NOT(ISNUMBER(INDEX($A:$A, LOOKUP(2, 1 / ($A$1:INDIRECT("$A$"&amp;ROW($A486)) &lt;&gt; ""),ROW($A$1:INDIRECT("$A$"&amp;ROW($A486)))), 1))), "",
ROUNDDOWN((ROUNDDOWN((((2*VLOOKUP($AA486, 'EV and Base'!$A$1:$N$671, 11, FALSE))+30+ROUNDDOWN($AE486/4, 0))*$AB486)/100, 0)+5), 0)
&amp;"-"&amp;
ROUNDDOWN((ROUNDDOWN((((2*VLOOKUP($AA486, 'EV and Base'!$A$1:$N$671, 11, FALSE))+31+ROUNDDOWN($AE486/4, 0))*$AB486)/100, 0)+5), 0))</f>
        <v>132-133</v>
      </c>
      <c r="AL486" s="21" t="str" cm="1">
        <f t="array" aca="1" ref="AL486" ca="1">IF(NOT(ISNUMBER(INDEX($A:$A, LOOKUP(2, 1 / ($A$1:INDIRECT("$A$"&amp;ROW($A486)) &lt;&gt; ""),ROW($A$1:INDIRECT("$A$"&amp;ROW($A486)))), 1))), "",
ROUNDDOWN((ROUNDDOWN((((2*VLOOKUP($AA486, 'EV and Base'!$A$1:$N$671, 12, FALSE))+0+ROUNDDOWN($AF486/4, 0))*$AB486)/100, 0)+5)*0.9, 0)
&amp;"-"&amp;
ROUNDDOWN((ROUNDDOWN((((2*VLOOKUP($AA486, 'EV and Base'!$A$1:$N$671, 12, FALSE))+31+ROUNDDOWN($AF486/4, 0))*$AB486)/100, 0)+5)*0.9, 0))</f>
        <v>55-72</v>
      </c>
      <c r="AM486" s="21" t="str" cm="1">
        <f t="array" aca="1" ref="AM486" ca="1">IF(NOT(ISNUMBER(INDEX($A:$A, LOOKUP(2, 1 / ($A$1:INDIRECT("$A$"&amp;ROW($A486)) &lt;&gt; ""),ROW($A$1:INDIRECT("$A$"&amp;ROW($A486)))), 1))), "",
ROUNDDOWN((ROUNDDOWN((((2*VLOOKUP($AA486, 'EV and Base'!$A$1:$N$671, 13, FALSE))+30+ROUNDDOWN($AG486/4, 0))*$AB486)/100, 0)+5), 0)
&amp;"-"&amp;
ROUNDDOWN((ROUNDDOWN((((2*VLOOKUP($AA486, 'EV and Base'!$A$1:$N$671, 13, FALSE))+31+ROUNDDOWN($AG486/4, 0))*$AB486)/100, 0)+5), 0))</f>
        <v>131-132</v>
      </c>
      <c r="AN486" s="25" cm="1">
        <f t="array" aca="1" ref="AN486" ca="1">IF(NOT(ISNUMBER(INDEX($A:$A, LOOKUP(2, 1 / ($A$1:INDIRECT("$A$"&amp;ROW($A486)) &lt;&gt; ""),ROW($A$1:INDIRECT("$A$"&amp;ROW($A486)))), 1))), "",
ROUNDDOWN((ROUNDDOWN((((2*VLOOKUP($AA486, 'EV and Base'!$A$1:$N$671, 14, FALSE))+31+ROUNDDOWN($AH486/4, 0))*$AB486)/100, 0)+5), 0))</f>
        <v>132</v>
      </c>
      <c r="AO486" s="23" cm="1">
        <f t="array" aca="1" ref="AO486" ca="1">IF(NOT(ISNUMBER(INDEX($A:$A, LOOKUP(2, 1 / ($A$1:INDIRECT("$A$"&amp;ROW($A486)) &lt;&gt; ""),ROW($A$1:INDIRECT("$A$"&amp;ROW($A486)))), 1))), "",
ROUNDDOWN((((2*VLOOKUP($AA486, 'EV and Base'!$A$1:$N$671, 9, FALSE))+31+ROUNDDOWN($AC486/4, 0))*$AB486)/100, 0)+$AB486+10)</f>
        <v>192</v>
      </c>
      <c r="AP486" s="2" cm="1">
        <f t="array" aca="1" ref="AP486" ca="1">IF(NOT(ISNUMBER(INDEX($A:$A, LOOKUP(2, 1 / ($A$1:INDIRECT("$A$"&amp;ROW($A486)) &lt;&gt; ""),ROW($A$1:INDIRECT("$A$"&amp;ROW($A486)))), 1))), "",
ROUNDDOWN((ROUNDDOWN((((2*VLOOKUP($AA486, 'EV and Base'!$A$1:$N$671, 10, FALSE))+31+ROUNDDOWN($AD486/4, 0))*$AB486)/100, 0)+5)*1.1, 0))</f>
        <v>184</v>
      </c>
      <c r="AQ486" s="2" cm="1">
        <f t="array" aca="1" ref="AQ486" ca="1">IF(NOT(ISNUMBER(INDEX($A:$A, LOOKUP(2, 1 / ($A$1:INDIRECT("$A$"&amp;ROW($A486)) &lt;&gt; ""),ROW($A$1:INDIRECT("$A$"&amp;ROW($A486)))), 1))), "",
ROUNDDOWN((ROUNDDOWN((((2*VLOOKUP($AA486, 'EV and Base'!$A$1:$N$671, 11, FALSE))+$AV$2+ROUNDDOWN($AE486/4, 0))*$AB486)/100, 0)+5), 0))</f>
        <v>133</v>
      </c>
      <c r="AR486" s="22" cm="1">
        <f t="array" aca="1" ref="AR486" ca="1">IF(NOT(ISNUMBER(INDEX($A:$A, LOOKUP(2, 1 / ($A$1:INDIRECT("$A$"&amp;ROW($A486)) &lt;&gt; ""),ROW($A$1:INDIRECT("$A$"&amp;ROW($A486)))), 1))), "",
ROUNDDOWN((ROUNDDOWN((((2*VLOOKUP($AA486, 'EV and Base'!$A$1:$N$671, 12, FALSE))+$AW$2+ROUNDDOWN($AF486/4, 0))*$AB486)/100, 0)+5)*0.9, 0))</f>
        <v>64</v>
      </c>
      <c r="AS486" s="2" cm="1">
        <f t="array" aca="1" ref="AS486" ca="1">IF(NOT(ISNUMBER(INDEX($A:$A, LOOKUP(2, 1 / ($A$1:INDIRECT("$A$"&amp;ROW($A486)) &lt;&gt; ""),ROW($A$1:INDIRECT("$A$"&amp;ROW($A486)))), 1))), "",
ROUNDDOWN((ROUNDDOWN((((2*VLOOKUP($AA486, 'EV and Base'!$A$1:$N$671, 13, FALSE))+$AX$2+ROUNDDOWN($AG486/4, 0))*$AB486)/100, 0)+5), 0))</f>
        <v>132</v>
      </c>
      <c r="AT486" s="24" cm="1">
        <f t="array" aca="1" ref="AT486" ca="1">IF(NOT(ISNUMBER(INDEX($A:$A, LOOKUP(2, 1 / ($A$1:INDIRECT("$A$"&amp;ROW($A486)) &lt;&gt; ""),ROW($A$1:INDIRECT("$A$"&amp;ROW($A486)))), 1))), "",
ROUNDDOWN((ROUNDDOWN((((2*VLOOKUP($AA486, 'EV and Base'!$A$1:$N$671, 14, FALSE))+31+ROUNDDOWN($AH486/4, 0))*$AB486)/100, 0)+5), 0))</f>
        <v>132</v>
      </c>
      <c r="AU486" s="28">
        <v>255</v>
      </c>
      <c r="AY486" cm="1">
        <f t="array" aca="1" ref="AY486" ca="1">IF(NOT(ISNUMBER(INDEX($A:$A,LOOKUP(2,1/($A$1:INDIRECT("$A$"&amp;ROW($A486))&lt;&gt;""),ROW($A$1:INDIRECT("$A$"&amp;ROW($A486)))),1))),"",
INDEX($AY:$AY,LOOKUP(2,1/($AY$1:INDIRECT("$AY$"&amp;ROW($AY486)-1)&lt;&gt;""),ROW($AY$1:INDIRECT("$AY$"&amp;ROW($AY486)-1))),1)+$BL486)</f>
        <v>214172</v>
      </c>
      <c r="AZ486" s="3" cm="1">
        <f t="array" aca="1" ref="AZ486" ca="1">IF(NOT(ISNUMBER(INDEX($A:$A, LOOKUP(2, 1 / ($A$1:INDIRECT("$A$"&amp;ROW($A486)) &lt;&gt; ""),ROW($A$1:INDIRECT("$A$"&amp;ROW($A486)))), 1))), "",
VLOOKUP(INDIRECT("$G$"&amp;LOOKUP(2, 1 / ($AY$1:INDIRECT("$AY$"&amp;ROW($AY486)-1) &lt;&gt; ""),ROW($AY$1:INDIRECT("$AY$"&amp;ROW($AY486)-1)))),'EV and Base'!A409:N1079,2,FALSE))</f>
        <v>172</v>
      </c>
      <c r="BA486" s="3" cm="1">
        <f t="array" aca="1" ref="BA486" ca="1">IF(NOT(ISNUMBER(INDEX($A:$A, LOOKUP(2, 1 / ($A$1:INDIRECT("$A$"&amp;ROW($A486)) &lt;&gt; ""),ROW($A$1:INDIRECT("$A$"&amp;ROW($A486)))), 1))), "",
INDIRECT("$I$"&amp;LOOKUP(2, 1 / ($AY$1:INDIRECT("$AY$"&amp;ROW($AY486)-1) &lt;&gt; ""),ROW($AY$1:INDIRECT("$AY$"&amp;ROW($AY486)-1)))))</f>
        <v>50</v>
      </c>
      <c r="BB486" s="1" cm="1">
        <f t="array" aca="1" ref="BB486" ca="1">IF(NOT(ISNUMBER(INDEX($A:$A, LOOKUP(2, 1 / ($A$1:INDIRECT("$A$"&amp;ROW($A486)) &lt;&gt; ""),ROW($A$1:INDIRECT("$A$"&amp;ROW($A486)))), 1))), "",
INDIRECT("$AB$"&amp;LOOKUP(2, 1 / ($AY$1:INDIRECT("$AY$"&amp;ROW($AY486)-1) &lt;&gt; ""),ROW($AY$1:INDIRECT("$AY$"&amp;ROW($AY486)-1)))))</f>
        <v>59</v>
      </c>
      <c r="BC486" s="3" cm="1">
        <f t="array" aca="1" ref="BC486" ca="1">IF(NOT(ISNUMBER(INDEX($A:$A,LOOKUP(2,1/($A$1:INDIRECT("$A$"&amp;ROW($A486))&lt;&gt;""),ROW($A$1:INDIRECT("$A$"&amp;ROW($A486)))),1))),"",
$BA486+$BA486+10)</f>
        <v>110</v>
      </c>
      <c r="BD486" s="3" cm="1">
        <f t="array" aca="1" ref="BD486" ca="1">IF(NOT(ISNUMBER(INDEX($A:$A,LOOKUP(2,1/($A$1:INDIRECT("$A$"&amp;ROW($A486))&lt;&gt;""),ROW($A$1:INDIRECT("$A$"&amp;ROW($A486)))),1))),"",
$BA486+$BB486+10)</f>
        <v>119</v>
      </c>
      <c r="BE486" s="3" cm="1">
        <f t="array" aca="1" ref="BE486" ca="1">IF(NOT(ISNUMBER(INDEX($A:$A,LOOKUP(2,1/($A$1:INDIRECT("$A$"&amp;ROW($A486))&lt;&gt;""),ROW($A$1:INDIRECT("$A$"&amp;ROW($A486)))),1))),"",
$BC486*$BC486)</f>
        <v>12100</v>
      </c>
      <c r="BF486" s="3" cm="1">
        <f t="array" aca="1" ref="BF486" ca="1">IF(NOT(ISNUMBER(INDEX($A:$A,LOOKUP(2,1/($A$1:INDIRECT("$A$"&amp;ROW($A486))&lt;&gt;""),ROW($A$1:INDIRECT("$A$"&amp;ROW($A486)))),1))),"",
$BD486*$BD486)</f>
        <v>14161</v>
      </c>
      <c r="BG486" s="3" cm="1">
        <f t="array" aca="1" ref="BG486" ca="1">IF(NOT(ISNUMBER(INDEX($A:$A,LOOKUP(2,1/($A$1:INDIRECT("$A$"&amp;ROW($A486))&lt;&gt;""),ROW($A$1:INDIRECT("$A$"&amp;ROW($A486)))),1))),"",
_xlfn.FLOOR.MATH(1.5*_xlfn.FLOOR.MATH($AZ486*BA486/5)))</f>
        <v>2580</v>
      </c>
      <c r="BH486" s="3" cm="1">
        <f t="array" aca="1" ref="BH486" ca="1">IF(NOT(ISNUMBER(INDEX($A:$A, LOOKUP(2, 1 / ($A$1:INDIRECT("$A$"&amp;ROW($A486)) &lt;&gt; ""),ROW($A$1:INDIRECT("$A$"&amp;ROW($A486)))), 1))), "",
_xlfn.FLOOR.MATH($BG486/IF(OR(INDIRECT("$C$"&amp;LOOKUP(2, 1 / ($AY$1:INDIRECT("$AY$"&amp;ROW($AY486)-1) &lt;&gt; ""),ROW($AY$1:INDIRECT("$AY$"&amp;ROW($AY486)-1))))="Multi",
INDIRECT("$C$"&amp;LOOKUP(2, 1 / ($AY$1:INDIRECT("$AY$"&amp;ROW($AY486)-1) &lt;&gt; ""),ROW($AY$1:INDIRECT("$AY$"&amp;ROW($AY486)-1))))="Double"),2,1)))</f>
        <v>2580</v>
      </c>
      <c r="BI486" s="3" cm="1">
        <f t="array" aca="1" ref="BI486" ca="1">IF(NOT(ISNUMBER(INDEX($A:$A,LOOKUP(2,1/($A$1:INDIRECT("$A$"&amp;ROW($A486))&lt;&gt;""),ROW($A$1:INDIRECT("$A$"&amp;ROW($A486)))),1))),"",
VLOOKUP($BC486,GameFreakSQRT!$A$1:$B$200,2,FALSE))</f>
        <v>42959</v>
      </c>
      <c r="BJ486" s="3" cm="1">
        <f t="array" aca="1" ref="BJ486" ca="1">IF(NOT(ISNUMBER(INDEX($A:$A,LOOKUP(2,1/($A$1:INDIRECT("$A$"&amp;ROW($A486))&lt;&gt;""),ROW($A$1:INDIRECT("$A$"&amp;ROW($A486)))),1))),"",
VLOOKUP($BD486,GameFreakSQRT!$A$1:$B$200,2,FALSE))</f>
        <v>44682</v>
      </c>
      <c r="BK486" s="3" cm="1">
        <f t="array" aca="1" ref="BK486" ca="1">IF(NOT(ISNUMBER(INDEX($A:$A,LOOKUP(2,1/($A$1:INDIRECT("$A$"&amp;ROW($A486))&lt;&gt;""),ROW($A$1:INDIRECT("$A$"&amp;ROW($A486)))),1))),"",
_xlfn.FLOOR.MATH((($BI486*$BE486)*$BH486)/($BJ486*$BF486))+1)</f>
        <v>2120</v>
      </c>
      <c r="BL486" s="3" cm="1">
        <f t="array" aca="1" ref="BL486" ca="1">IF(NOT(ISNUMBER(INDEX($A:$A,LOOKUP(2,1/($A$1:INDIRECT("$A$"&amp;ROW($A486))&lt;&gt;""),ROW($A$1:INDIRECT("$A$"&amp;ROW($A486)))),1))),"",
_xlfn.FLOOR.MATH($BK486*IF(NOT(INDIRECT("$Z$"&amp;LOOKUP(2, 1 / ($AY$1:INDIRECT("$AY$"&amp;ROW($AY486)-1) &lt;&gt; ""),ROW($AY$1:INDIRECT("$AY$"&amp;ROW($AY486)-1))))=""),1.5,1)))</f>
        <v>3180</v>
      </c>
      <c r="BM486" s="3" cm="1">
        <f t="array" aca="1" ref="BM486" ca="1">IF(NOT(ISNUMBER(INDEX($A:$A, LOOKUP(2, 1 / ($A$1:INDIRECT("$A$"&amp;ROW($A486)) &lt;&gt; ""),ROW($A$1:INDIRECT("$A$"&amp;ROW($A486)))), 1))), "",
INDIRECT("$Y$"&amp;LOOKUP(2, 1 / ($AY$1:INDIRECT("$AY$"&amp;ROW($AY486)-1) &lt;&gt; ""),ROW($AY$1:INDIRECT("$AY$"&amp;ROW($AY486)-1)))))</f>
        <v>0</v>
      </c>
      <c r="BN486" s="3" t="str">
        <f t="shared" ca="1" si="39"/>
        <v/>
      </c>
    </row>
    <row r="487" spans="1:66" x14ac:dyDescent="0.45">
      <c r="A487" s="68">
        <v>102</v>
      </c>
      <c r="B487" s="68" t="s">
        <v>789</v>
      </c>
      <c r="C487" s="67" t="s">
        <v>46</v>
      </c>
      <c r="D487" s="67" t="s">
        <v>1382</v>
      </c>
      <c r="E487" s="67" t="s">
        <v>48</v>
      </c>
      <c r="F487" s="54">
        <v>1</v>
      </c>
      <c r="G487" s="26" t="s">
        <v>790</v>
      </c>
      <c r="H487" s="26" t="s">
        <v>77</v>
      </c>
      <c r="I487" s="26">
        <v>48</v>
      </c>
      <c r="J487" s="26" t="s">
        <v>160</v>
      </c>
      <c r="K487" s="26" t="s">
        <v>340</v>
      </c>
      <c r="L487" s="26" t="s">
        <v>53</v>
      </c>
      <c r="M487" s="26" t="s">
        <v>733</v>
      </c>
      <c r="N487" s="26" t="s">
        <v>741</v>
      </c>
      <c r="O487" s="26" t="s">
        <v>791</v>
      </c>
      <c r="P487" s="26" t="s">
        <v>792</v>
      </c>
      <c r="Q487" s="26">
        <v>24</v>
      </c>
      <c r="R487" s="58">
        <f>_xlfn.FLOOR.MATH((((2*VLOOKUP(G487, 'EV and Base'!$A$1:$N$671, 9, FALSE))+$Q487)*$I487)/100)+$I487+10</f>
        <v>175</v>
      </c>
      <c r="S487" s="58">
        <f>_xlfn.FLOOR.MATH((_xlfn.FLOOR.MATH((((2*VLOOKUP($G487, 'EV and Base'!$A$1:$N$671, 10, FALSE))+$Q487)*$I487)/100)+5)*
IF(OR($J487="Lonely", $J487="Brave", $J487="Adamant", $J487="Naughty"), 1.1,
IF(OR($J487="Bold", $J487="Timid", $J487="Modest", $J487="Calm"), 0.9, 1)))</f>
        <v>78</v>
      </c>
      <c r="T487" s="58">
        <f>_xlfn.FLOOR.MATH((_xlfn.FLOOR.MATH((((2*VLOOKUP($G487, 'EV and Base'!$A$1:$N$671, 11, FALSE))+$Q487)*$I487)/100)+5)*
IF(OR($J487="Bold", $J487="Relaxed", $J487="Impish", $J487="Lax"), 1.1,
IF(OR($J487="Lonely", $J487="Hasty", $J487="Mild", $J487="Gentle"), 0.9, 1)))</f>
        <v>88</v>
      </c>
      <c r="U487" s="58">
        <f>_xlfn.FLOOR.MATH((_xlfn.FLOOR.MATH((((2*VLOOKUP($G487, 'EV and Base'!$A$1:$N$671, 12, FALSE))+$Q487)*$I487)/100)+5)*
IF(OR($J487="Modest", $J487="Mild", $J487="Quiet", $J487="Rash"), 1.1,
IF(OR($J487="Adamant", $J487="Impish", $J487="Jolly", $J487="Careful"), 0.9, 1)))</f>
        <v>149</v>
      </c>
      <c r="V487" s="58">
        <f>_xlfn.FLOOR.MATH((_xlfn.FLOOR.MATH((((2*VLOOKUP($G487, 'EV and Base'!$A$1:$N$671, 13, FALSE))+$Q487)*$I487)/100)+5)*
IF(OR($J487="Calm", $J487="Gentle", $J487="Sassy", $J487="Careful"), 1.1,
IF(OR($J487="Naughty", $J487="Lax", $J487="Naive", $J487="Rash"), 0.9, 1)))</f>
        <v>88</v>
      </c>
      <c r="W487" s="60">
        <f>_xlfn.FLOOR.MATH((_xlfn.FLOOR.MATH((((2*VLOOKUP($G487, 'EV and Base'!$A$1:$N$671, 14, FALSE))+$Q487)*$I487)/100)+5)*
IF(OR($J487="Timid", $J487="Hasty", $J487="Jolly", $J487="Naive"), 1.1,
IF(OR($J487="Brave", $J487="Relaxed", $J487="Quiet", $J487="Sassy"), 0.9, 1)))</f>
        <v>45</v>
      </c>
      <c r="X487" s="77">
        <v>6000</v>
      </c>
      <c r="Z487" s="1">
        <v>1</v>
      </c>
      <c r="AA487" s="23" t="str" cm="1">
        <f t="array" aca="1" ref="AA487" ca="1">IF(NOT(ISNUMBER(INDEX($A:$A,LOOKUP(2,1/($A$1:INDIRECT("$A$"&amp;ROW($A487))&lt;&gt;""),ROW($A$1:INDIRECT("$A$"&amp;ROW($A487)))),1))),"",
IF(NOT(ISNUMBER($A487)),$AA486,
IF($AB487&lt;16,"Lillipup",
IF($AB487&lt;32,"Herdier",
"Stoutland"))))</f>
        <v>Stoutland</v>
      </c>
      <c r="AB487" s="25" cm="1">
        <f t="array" aca="1" ref="AB487" ca="1">IF(NOT(ISNUMBER(INDEX($A:$A, LOOKUP(2, 1 / ($A$1:INDIRECT("$A$"&amp;ROW($A487)) &lt;&gt; ""),ROW($A$1:INDIRECT("$A$"&amp;ROW($A487)))), 1))), "",
VLOOKUP($AY487,'Medium-Slow'!$A$1:$B$101,2,TRUE))</f>
        <v>60</v>
      </c>
      <c r="AC487" s="23" cm="1">
        <f t="array" aca="1" ref="AC487" ca="1">IF(NOT(ISNUMBER(INDEX($A:$A, LOOKUP(2, 1 / ($A$1:INDIRECT("$A$"&amp;ROW($A487)) &lt;&gt; ""),ROW($A$1:INDIRECT("$A$"&amp;ROW($A487)))), 1))), "",
INDEX($AC:$AC, LOOKUP(2, 1 / ($AC$1:INDIRECT("$AC$"&amp;ROW($AC487)-1) &lt;&gt; ""),ROW($AC$1:INDIRECT("$AC$"&amp;ROW($AC487)-1))), 1)+
IF(INDEX($AC:$AC, LOOKUP(2, 1 / ($AC$1:INDIRECT("$AC$"&amp;ROW($AC487)-1) &lt;&gt; ""),ROW($AC$1:INDIRECT("$AC$"&amp;ROW($AC487)-1))), 1)+
INDEX($AD:$AD, LOOKUP(2, 1 / ($AD$1:INDIRECT("$AD$"&amp;ROW($AD487)-1) &lt;&gt; ""),ROW($AD$1:INDIRECT("$AD$"&amp;ROW($AD487)-1))), 1)+
INDEX($AE:$AE, LOOKUP(2, 1 / ($AE$1:INDIRECT("$AE$"&amp;ROW($AE487)-1) &lt;&gt; ""),ROW($AE$1:INDIRECT("$AE$"&amp;ROW($AD487)-1))), 1)+
INDEX($AE:$AF, LOOKUP(2, 1 / ($AF$1:INDIRECT("$AF$"&amp;ROW($AF487)-1) &lt;&gt; ""),ROW($AF$1:INDIRECT("$AF$"&amp;ROW($AD487)-1))), 1)+
INDEX($AG:$AG, LOOKUP(2, 1 / ($AG$1:INDIRECT("$AG$"&amp;ROW($AG487)-1) &lt;&gt; ""),ROW($AG$1:INDIRECT("$AG$"&amp;ROW($AD487)-1))), 1)+
INDEX($AH:$AH, LOOKUP(2, 1 / ($AH$1:INDIRECT("$AH$"&amp;ROW($AH487)-1) &lt;&gt; ""),ROW($AH$1:INDIRECT("$AH$"&amp;ROW($AD487)-1))), 1)&gt;=510,0,
IF(INDEX($AC:$AC, LOOKUP(2, 1 / ($AC$1:INDIRECT("$AC$"&amp;ROW($AC487)-1) &lt;&gt; ""),ROW($AC$1:INDIRECT("$AC$"&amp;ROW($AC487)-1))), 1)&gt;=255,0,
VLOOKUP(INDIRECT("$G$"&amp;LOOKUP(2, 1 / ($AC$1:INDIRECT("$AC$"&amp;ROW($AC487)-1) &lt;&gt; ""),ROW($AC$1:INDIRECT("$AC$"&amp;ROW($AC487)-1)))), 'EV and Base'!$A$1:$N$671, 3, FALSE))))</f>
        <v>14</v>
      </c>
      <c r="AD487" s="2" cm="1">
        <f t="array" aca="1" ref="AD487" ca="1">IF(NOT(ISNUMBER(INDEX($A:$A, LOOKUP(2, 1 / ($A$1:INDIRECT("$A$"&amp;ROW($A487)) &lt;&gt; ""),ROW($A$1:INDIRECT("$A$"&amp;ROW($A487)))), 1))), "",
INDEX($AD:$AD, LOOKUP(2, 1 / ($AD$1:INDIRECT("$AD$"&amp;ROW($AD487)-1) &lt;&gt; ""),ROW($AD$1:INDIRECT("$AD$"&amp;ROW($AD487)-1))), 1)+
IF(INDEX($AC:$AC, LOOKUP(2, 1 / ($AC$1:INDIRECT("$AC$"&amp;ROW($AC487)-1) &lt;&gt; ""),ROW($AC$1:INDIRECT("$AC$"&amp;ROW($AC487)-1))), 1)+
INDEX($AD:$AD, LOOKUP(2, 1 / ($AD$1:INDIRECT("$AD$"&amp;ROW($AD487)-1) &lt;&gt; ""),ROW($AD$1:INDIRECT("$AD$"&amp;ROW($AD487)-1))), 1)+
INDEX($AE:$AE, LOOKUP(2, 1 / ($AE$1:INDIRECT("$AE$"&amp;ROW($AE487)-1) &lt;&gt; ""),ROW($AE$1:INDIRECT("$AE$"&amp;ROW($AD487)-1))), 1)+
INDEX($AE:$AF, LOOKUP(2, 1 / ($AF$1:INDIRECT("$AF$"&amp;ROW($AF487)-1) &lt;&gt; ""),ROW($AF$1:INDIRECT("$AF$"&amp;ROW($AD487)-1))), 1)+
INDEX($AG:$AG, LOOKUP(2, 1 / ($AG$1:INDIRECT("$AG$"&amp;ROW($AG487)-1) &lt;&gt; ""),ROW($AG$1:INDIRECT("$AG$"&amp;ROW($AD487)-1))), 1)+
INDEX($AH:$AH, LOOKUP(2, 1 / ($AH$1:INDIRECT("$AH$"&amp;ROW($AH487)-1) &lt;&gt; ""),ROW($AH$1:INDIRECT("$AH$"&amp;ROW($AD487)-1))), 1)&gt;=510,0,
IF(INDEX($AD:$AD, LOOKUP(2, 1 / ($AD$1:INDIRECT("$AD$"&amp;ROW($AD487)-1) &lt;&gt; ""),ROW($AD$1:INDIRECT("$AD$"&amp;ROW($AD487)-1))), 1)&gt;=255,0,
VLOOKUP(INDIRECT("$G$"&amp;LOOKUP(2, 1 / ($AD$1:INDIRECT("$AD$"&amp;ROW($AD487)-1) &lt;&gt; ""),ROW($AD$1:INDIRECT("$AD$"&amp;ROW($AD487)-1)))), 'EV and Base'!$A$1:$N$671, 4, FALSE))))</f>
        <v>170</v>
      </c>
      <c r="AE487" s="2" cm="1">
        <f t="array" aca="1" ref="AE487" ca="1">IF(NOT(ISNUMBER(INDEX($A:$A,LOOKUP(2,1/($A$1:INDIRECT("$A$"&amp;ROW($A487))&lt;&gt;""),ROW($A$1:INDIRECT("$A$"&amp;ROW($A487)))),1))),"",
INDEX($AE:$AE,LOOKUP(2,1/($AE$1:INDIRECT("$AE$"&amp;ROW($AE487)-1)&lt;&gt;""),ROW($AE$1:INDIRECT("$AE$"&amp;ROW($AE487)-1))),1)+
IF(INDEX($AC:$AC,LOOKUP(2,1/($AC$1:INDIRECT("$AC$"&amp;ROW($AC487)-1)&lt;&gt;""),ROW($AC$1:INDIRECT("$AC$"&amp;ROW($AC487)-1))),1)+
INDEX($AD:$AD,LOOKUP(2,1/($AD$1:INDIRECT("$AD$"&amp;ROW($AD487)-1)&lt;&gt;""),ROW($AD$1:INDIRECT("$AD$"&amp;ROW($AD487)-1))),1)+
INDEX($AE:$AE,LOOKUP(2,1/($AE$1:INDIRECT("$AE$"&amp;ROW($AE487)-1)&lt;&gt;""),ROW($AE$1:INDIRECT("$AE$"&amp;ROW($AD487)-1))),1)+
INDEX($AE:$AF,LOOKUP(2,1/($AF$1:INDIRECT("$AF$"&amp;ROW($AF487)-1)&lt;&gt;""),ROW($AF$1:INDIRECT("$AF$"&amp;ROW($AD487)-1))),1)+
INDEX($AG:$AG,LOOKUP(2,1/($AG$1:INDIRECT("$AG$"&amp;ROW($AG487)-1)&lt;&gt;""),ROW($AG$1:INDIRECT("$AG$"&amp;ROW($AD487)-1))),1)+
INDEX($AH:$AH,LOOKUP(2,1/($AH$1:INDIRECT("$AH$"&amp;ROW($AH487)-1)&lt;&gt;""),ROW($AH$1:INDIRECT("$AH$"&amp;ROW($AD487)-1))),1)&gt;=510,0,
IF(INDEX($AE:$AE,LOOKUP(2,1/($AE$1:INDIRECT("$AE$"&amp;ROW($AE487)-1)&lt;&gt;""),ROW($AE$1:INDIRECT("$AE$"&amp;ROW($AE487)-1))),1)&gt;=255,0,
VLOOKUP(INDIRECT("$G$"&amp;LOOKUP(2,1/($AE$1:INDIRECT("$AE$"&amp;ROW($AE487)-1)&lt;&gt;""),ROW($AE$1:INDIRECT("$AE$"&amp;ROW($AE487)-1)))),'EV and Base'!$A$1:$N$671,5,FALSE))))</f>
        <v>12</v>
      </c>
      <c r="AF487" s="2" cm="1">
        <f t="array" aca="1" ref="AF487" ca="1">IF(NOT(ISNUMBER(INDEX($A:$A, LOOKUP(2, 1 / ($A$1:INDIRECT("$A$"&amp;ROW($A487)) &lt;&gt; ""),ROW($A$1:INDIRECT("$A$"&amp;ROW($A487)))), 1))), "",
INDEX($AF:$AF, LOOKUP(2, 1 / ($AF$1:INDIRECT("$AF$"&amp;ROW($AF487)-1) &lt;&gt; ""),ROW($AF$1:INDIRECT("$AF$"&amp;ROW($AF487)-1))), 1)+
IF(INDEX($AC:$AC, LOOKUP(2, 1 / ($AC$1:INDIRECT("$AC$"&amp;ROW($AC487)-1) &lt;&gt; ""),ROW($AC$1:INDIRECT("$AC$"&amp;ROW($AC487)-1))), 1)+
INDEX($AD:$AD, LOOKUP(2, 1 / ($AD$1:INDIRECT("$AD$"&amp;ROW($AD487)-1) &lt;&gt; ""),ROW($AD$1:INDIRECT("$AD$"&amp;ROW($AD487)-1))), 1)+
INDEX($AE:$AE, LOOKUP(2, 1 / ($AE$1:INDIRECT("$AE$"&amp;ROW($AE487)-1) &lt;&gt; ""),ROW($AE$1:INDIRECT("$AE$"&amp;ROW($AD487)-1))), 1)+
INDEX($AE:$AF, LOOKUP(2, 1 / ($AF$1:INDIRECT("$AF$"&amp;ROW($AF487)-1) &lt;&gt; ""),ROW($AF$1:INDIRECT("$AF$"&amp;ROW($AD487)-1))), 1)+
INDEX($AG:$AG, LOOKUP(2, 1 / ($AG$1:INDIRECT("$AG$"&amp;ROW($AG487)-1) &lt;&gt; ""),ROW($AG$1:INDIRECT("$AG$"&amp;ROW($AD487)-1))), 1)+
INDEX($AH:$AH, LOOKUP(2, 1 / ($AH$1:INDIRECT("$AH$"&amp;ROW($AH487)-1) &lt;&gt; ""),ROW($AH$1:INDIRECT("$AH$"&amp;ROW($AD487)-1))), 1)&gt;=510,0,
IF(INDEX($AF:$AF, LOOKUP(2, 1 / ($AF$1:INDIRECT("$AF$"&amp;ROW($AF487)-1) &lt;&gt; ""),ROW($AF$1:INDIRECT("$AF$"&amp;ROW($AF487)-1))), 1)&gt;=255,0,
VLOOKUP(INDIRECT("$G$"&amp;LOOKUP(2, 1 / ($AF$1:INDIRECT("$AF$"&amp;ROW($AF487)-1) &lt;&gt; ""),ROW($AF$1:INDIRECT("$AF$"&amp;ROW($AF487)-1)))), 'EV and Base'!$A$1:$N$671, 6, FALSE))))</f>
        <v>24</v>
      </c>
      <c r="AG487" s="2" cm="1">
        <f t="array" aca="1" ref="AG487" ca="1">IF(NOT(ISNUMBER(INDEX($A:$A, LOOKUP(2, 1 / ($A$1:INDIRECT("$A$"&amp;ROW($A487)) &lt;&gt; ""),ROW($A$1:INDIRECT("$A$"&amp;ROW($A487)))), 1))), "",
INDEX($AG:$AG, LOOKUP(2, 1 / ($AG$1:INDIRECT("$AG$"&amp;ROW($AG487)-1) &lt;&gt; ""),ROW($AG$1:INDIRECT("$AG$"&amp;ROW($AG487)-1))), 1)+
IF(INDEX($AC:$AC, LOOKUP(2, 1 / ($AC$1:INDIRECT("$AC$"&amp;ROW($AC487)-1) &lt;&gt; ""),ROW($AC$1:INDIRECT("$AC$"&amp;ROW($AC487)-1))), 1)+
INDEX($AD:$AD, LOOKUP(2, 1 / ($AD$1:INDIRECT("$AD$"&amp;ROW($AD487)-1) &lt;&gt; ""),ROW($AD$1:INDIRECT("$AD$"&amp;ROW($AD487)-1))), 1)+
INDEX($AE:$AE, LOOKUP(2, 1 / ($AE$1:INDIRECT("$AE$"&amp;ROW($AE487)-1) &lt;&gt; ""),ROW($AE$1:INDIRECT("$AE$"&amp;ROW($AD487)-1))), 1)+
INDEX($AE:$AF, LOOKUP(2, 1 / ($AF$1:INDIRECT("$AF$"&amp;ROW($AF487)-1) &lt;&gt; ""),ROW($AF$1:INDIRECT("$AF$"&amp;ROW($AD487)-1))), 1)+
INDEX($AG:$AG, LOOKUP(2, 1 / ($AG$1:INDIRECT("$AG$"&amp;ROW($AG487)-1) &lt;&gt; ""),ROW($AG$1:INDIRECT("$AG$"&amp;ROW($AD487)-1))), 1)+
INDEX($AH:$AH, LOOKUP(2, 1 / ($AH$1:INDIRECT("$AH$"&amp;ROW($AH487)-1) &lt;&gt; ""),ROW($AH$1:INDIRECT("$AH$"&amp;ROW($AD487)-1))), 1)&gt;=510,0,
IF(INDEX($AG:$AG, LOOKUP(2, 1 / ($AG$1:INDIRECT("$AG$"&amp;ROW($AG487)-1) &lt;&gt; ""),ROW($AG$1:INDIRECT("$AG$"&amp;ROW($AG487)-1))), 1)&gt;=255,0,
VLOOKUP(INDIRECT("$G$"&amp;LOOKUP(2, 1 / ($AG$1:INDIRECT("$AG$"&amp;ROW($AG487)-1) &lt;&gt; ""),ROW($AG$1:INDIRECT("$AG$"&amp;ROW($AG487)-1)))), 'EV and Base'!$A$1:$N$671, 7, FALSE))))</f>
        <v>7</v>
      </c>
      <c r="AH487" s="24" cm="1">
        <f t="array" aca="1" ref="AH487" ca="1">IF(NOT(ISNUMBER(INDEX($A:$A,LOOKUP(2,1/($A$1:INDIRECT("$A$"&amp;ROW($A487))&lt;&gt;""),ROW($A$1:INDIRECT("$A$"&amp;ROW($A487)))),1))),"",
INDEX($AH:$AH,LOOKUP(2,1/($AH$1:INDIRECT("$AH$"&amp;ROW($AH487)-1)&lt;&gt;""),ROW($AH$1:INDIRECT("$AH$"&amp;ROW($AH487)-1))),1)+
IF(INDEX($AC:$AC,LOOKUP(2,1/($AC$1:INDIRECT("$AC$"&amp;ROW($AC487)-1)&lt;&gt;""),ROW($AC$1:INDIRECT("$AC$"&amp;ROW($AC487)-1))),1)+
INDEX($AD:$AD,LOOKUP(2,1/($AD$1:INDIRECT("$AD$"&amp;ROW($AD487)-1)&lt;&gt;""),ROW($AD$1:INDIRECT("$AD$"&amp;ROW($AD487)-1))),1)+
INDEX($AE:$AE,LOOKUP(2,1/($AE$1:INDIRECT("$AE$"&amp;ROW($AE487)-1)&lt;&gt;""),ROW($AE$1:INDIRECT("$AE$"&amp;ROW($AD487)-1))),1)+
INDEX($AE:$AF,LOOKUP(2,1/($AF$1:INDIRECT("$AF$"&amp;ROW($AF487)-1)&lt;&gt;""),ROW($AF$1:INDIRECT("$AF$"&amp;ROW($AD487)-1))),1)+
INDEX($AG:$AG,LOOKUP(2,1/($AG$1:INDIRECT("$AG$"&amp;ROW($AG487)-1)&lt;&gt;""),ROW($AG$1:INDIRECT("$AG$"&amp;ROW($AD487)-1))),1)+
INDEX($AH:$AH,LOOKUP(2,1/($AH$1:INDIRECT("$AH$"&amp;ROW($AH487)-1)&lt;&gt;""),ROW($AH$1:INDIRECT("$AH$"&amp;ROW($AD487)-1))),1)&gt;=510,0,
IF(INDEX($AH:$AH,LOOKUP(2,1/($AH$1:INDIRECT("$AH$"&amp;ROW($AH487)-1)&lt;&gt;""),ROW($AH$1:INDIRECT("$AH$"&amp;ROW($AH487)-1))),1)&gt;=255,0,
VLOOKUP(INDIRECT("$G$"&amp;LOOKUP(2,1/($AH$1:INDIRECT("$AH$"&amp;ROW($AH487)-1)&lt;&gt;""),ROW($AH$1:INDIRECT("$AH$"&amp;ROW($AH487)-1)))),'EV and Base'!$A$1:$N$671,8,FALSE))))</f>
        <v>86</v>
      </c>
      <c r="AI487" s="29" cm="1">
        <f t="array" aca="1" ref="AI487" ca="1">IF(NOT(ISNUMBER(INDEX($A:$A,LOOKUP(2,1/($A$1:INDIRECT("$A$"&amp;ROW($A487))&lt;&gt;""),ROW($A$1:INDIRECT("$A$"&amp;ROW($A487)))),1))),"",
ROUNDDOWN((((2*VLOOKUP($AA487,'EV and Base'!$A$1:$N$671,9,FALSE))+31+ROUNDDOWN($AC487/4,0))*$AB487)/100,0)+$AB487+10)</f>
        <v>192</v>
      </c>
      <c r="AJ487" s="21" cm="1">
        <f t="array" aca="1" ref="AJ487" ca="1">IF(NOT(ISNUMBER(INDEX($A:$A, LOOKUP(2, 1 / ($A$1:INDIRECT("$A$"&amp;ROW($A487)) &lt;&gt; ""),ROW($A$1:INDIRECT("$A$"&amp;ROW($A487)))), 1))), "",
ROUNDDOWN((ROUNDDOWN((((2*VLOOKUP($AA487, 'EV and Base'!$A$1:$N$671, 10, FALSE))+31+ROUNDDOWN($AD487/4, 0))*$AB487)/100, 0)+5)*1.1, 0))</f>
        <v>184</v>
      </c>
      <c r="AK487" s="21" t="str" cm="1">
        <f t="array" aca="1" ref="AK487" ca="1">IF(NOT(ISNUMBER(INDEX($A:$A, LOOKUP(2, 1 / ($A$1:INDIRECT("$A$"&amp;ROW($A487)) &lt;&gt; ""),ROW($A$1:INDIRECT("$A$"&amp;ROW($A487)))), 1))), "",
ROUNDDOWN((ROUNDDOWN((((2*VLOOKUP($AA487, 'EV and Base'!$A$1:$N$671, 11, FALSE))+30+ROUNDDOWN($AE487/4, 0))*$AB487)/100, 0)+5), 0)
&amp;"-"&amp;
ROUNDDOWN((ROUNDDOWN((((2*VLOOKUP($AA487, 'EV and Base'!$A$1:$N$671, 11, FALSE))+31+ROUNDDOWN($AE487/4, 0))*$AB487)/100, 0)+5), 0))</f>
        <v>132-133</v>
      </c>
      <c r="AL487" s="21" t="str" cm="1">
        <f t="array" aca="1" ref="AL487" ca="1">IF(NOT(ISNUMBER(INDEX($A:$A, LOOKUP(2, 1 / ($A$1:INDIRECT("$A$"&amp;ROW($A487)) &lt;&gt; ""),ROW($A$1:INDIRECT("$A$"&amp;ROW($A487)))), 1))), "",
ROUNDDOWN((ROUNDDOWN((((2*VLOOKUP($AA487, 'EV and Base'!$A$1:$N$671, 12, FALSE))+0+ROUNDDOWN($AF487/4, 0))*$AB487)/100, 0)+5)*0.9, 0)
&amp;"-"&amp;
ROUNDDOWN((ROUNDDOWN((((2*VLOOKUP($AA487, 'EV and Base'!$A$1:$N$671, 12, FALSE))+31+ROUNDDOWN($AF487/4, 0))*$AB487)/100, 0)+5)*0.9, 0))</f>
        <v>55-72</v>
      </c>
      <c r="AM487" s="21" t="str" cm="1">
        <f t="array" aca="1" ref="AM487" ca="1">IF(NOT(ISNUMBER(INDEX($A:$A, LOOKUP(2, 1 / ($A$1:INDIRECT("$A$"&amp;ROW($A487)) &lt;&gt; ""),ROW($A$1:INDIRECT("$A$"&amp;ROW($A487)))), 1))), "",
ROUNDDOWN((ROUNDDOWN((((2*VLOOKUP($AA487, 'EV and Base'!$A$1:$N$671, 13, FALSE))+30+ROUNDDOWN($AG487/4, 0))*$AB487)/100, 0)+5), 0)
&amp;"-"&amp;
ROUNDDOWN((ROUNDDOWN((((2*VLOOKUP($AA487, 'EV and Base'!$A$1:$N$671, 13, FALSE))+31+ROUNDDOWN($AG487/4, 0))*$AB487)/100, 0)+5), 0))</f>
        <v>131-132</v>
      </c>
      <c r="AN487" s="25" cm="1">
        <f t="array" aca="1" ref="AN487" ca="1">IF(NOT(ISNUMBER(INDEX($A:$A, LOOKUP(2, 1 / ($A$1:INDIRECT("$A$"&amp;ROW($A487)) &lt;&gt; ""),ROW($A$1:INDIRECT("$A$"&amp;ROW($A487)))), 1))), "",
ROUNDDOWN((ROUNDDOWN((((2*VLOOKUP($AA487, 'EV and Base'!$A$1:$N$671, 14, FALSE))+31+ROUNDDOWN($AH487/4, 0))*$AB487)/100, 0)+5), 0))</f>
        <v>132</v>
      </c>
      <c r="AO487" s="23" cm="1">
        <f t="array" aca="1" ref="AO487" ca="1">IF(NOT(ISNUMBER(INDEX($A:$A, LOOKUP(2, 1 / ($A$1:INDIRECT("$A$"&amp;ROW($A487)) &lt;&gt; ""),ROW($A$1:INDIRECT("$A$"&amp;ROW($A487)))), 1))), "",
ROUNDDOWN((((2*VLOOKUP($AA487, 'EV and Base'!$A$1:$N$671, 9, FALSE))+31+ROUNDDOWN($AC487/4, 0))*$AB487)/100, 0)+$AB487+10)</f>
        <v>192</v>
      </c>
      <c r="AP487" s="2" cm="1">
        <f t="array" aca="1" ref="AP487" ca="1">IF(NOT(ISNUMBER(INDEX($A:$A, LOOKUP(2, 1 / ($A$1:INDIRECT("$A$"&amp;ROW($A487)) &lt;&gt; ""),ROW($A$1:INDIRECT("$A$"&amp;ROW($A487)))), 1))), "",
ROUNDDOWN((ROUNDDOWN((((2*VLOOKUP($AA487, 'EV and Base'!$A$1:$N$671, 10, FALSE))+31+ROUNDDOWN($AD487/4, 0))*$AB487)/100, 0)+5)*1.1, 0))</f>
        <v>184</v>
      </c>
      <c r="AQ487" s="2" cm="1">
        <f t="array" aca="1" ref="AQ487" ca="1">IF(NOT(ISNUMBER(INDEX($A:$A, LOOKUP(2, 1 / ($A$1:INDIRECT("$A$"&amp;ROW($A487)) &lt;&gt; ""),ROW($A$1:INDIRECT("$A$"&amp;ROW($A487)))), 1))), "",
ROUNDDOWN((ROUNDDOWN((((2*VLOOKUP($AA487, 'EV and Base'!$A$1:$N$671, 11, FALSE))+$AV$2+ROUNDDOWN($AE487/4, 0))*$AB487)/100, 0)+5), 0))</f>
        <v>133</v>
      </c>
      <c r="AR487" s="22" cm="1">
        <f t="array" aca="1" ref="AR487" ca="1">IF(NOT(ISNUMBER(INDEX($A:$A, LOOKUP(2, 1 / ($A$1:INDIRECT("$A$"&amp;ROW($A487)) &lt;&gt; ""),ROW($A$1:INDIRECT("$A$"&amp;ROW($A487)))), 1))), "",
ROUNDDOWN((ROUNDDOWN((((2*VLOOKUP($AA487, 'EV and Base'!$A$1:$N$671, 12, FALSE))+$AW$2+ROUNDDOWN($AF487/4, 0))*$AB487)/100, 0)+5)*0.9, 0))</f>
        <v>64</v>
      </c>
      <c r="AS487" s="2" cm="1">
        <f t="array" aca="1" ref="AS487" ca="1">IF(NOT(ISNUMBER(INDEX($A:$A, LOOKUP(2, 1 / ($A$1:INDIRECT("$A$"&amp;ROW($A487)) &lt;&gt; ""),ROW($A$1:INDIRECT("$A$"&amp;ROW($A487)))), 1))), "",
ROUNDDOWN((ROUNDDOWN((((2*VLOOKUP($AA487, 'EV and Base'!$A$1:$N$671, 13, FALSE))+$AX$2+ROUNDDOWN($AG487/4, 0))*$AB487)/100, 0)+5), 0))</f>
        <v>132</v>
      </c>
      <c r="AT487" s="24" cm="1">
        <f t="array" aca="1" ref="AT487" ca="1">IF(NOT(ISNUMBER(INDEX($A:$A, LOOKUP(2, 1 / ($A$1:INDIRECT("$A$"&amp;ROW($A487)) &lt;&gt; ""),ROW($A$1:INDIRECT("$A$"&amp;ROW($A487)))), 1))), "",
ROUNDDOWN((ROUNDDOWN((((2*VLOOKUP($AA487, 'EV and Base'!$A$1:$N$671, 14, FALSE))+31+ROUNDDOWN($AH487/4, 0))*$AB487)/100, 0)+5), 0))</f>
        <v>132</v>
      </c>
      <c r="AU487" s="28">
        <v>255</v>
      </c>
      <c r="AY487" cm="1">
        <f t="array" aca="1" ref="AY487" ca="1">IF(NOT(ISNUMBER(INDEX($A:$A,LOOKUP(2,1/($A$1:INDIRECT("$A$"&amp;ROW($A487))&lt;&gt;""),ROW($A$1:INDIRECT("$A$"&amp;ROW($A487)))),1))),"",
INDEX($AY:$AY,LOOKUP(2,1/($AY$1:INDIRECT("$AY$"&amp;ROW($AY487)-1)&lt;&gt;""),ROW($AY$1:INDIRECT("$AY$"&amp;ROW($AY487)-1))),1)+$BL487)</f>
        <v>216749</v>
      </c>
      <c r="AZ487" s="3" cm="1">
        <f t="array" aca="1" ref="AZ487" ca="1">IF(NOT(ISNUMBER(INDEX($A:$A, LOOKUP(2, 1 / ($A$1:INDIRECT("$A$"&amp;ROW($A487)) &lt;&gt; ""),ROW($A$1:INDIRECT("$A$"&amp;ROW($A487)))), 1))), "",
VLOOKUP(INDIRECT("$G$"&amp;LOOKUP(2, 1 / ($AY$1:INDIRECT("$AY$"&amp;ROW($AY487)-1) &lt;&gt; ""),ROW($AY$1:INDIRECT("$AY$"&amp;ROW($AY487)-1)))),'EV and Base'!A410:N1080,2,FALSE))</f>
        <v>156</v>
      </c>
      <c r="BA487" s="3" cm="1">
        <f t="array" aca="1" ref="BA487" ca="1">IF(NOT(ISNUMBER(INDEX($A:$A, LOOKUP(2, 1 / ($A$1:INDIRECT("$A$"&amp;ROW($A487)) &lt;&gt; ""),ROW($A$1:INDIRECT("$A$"&amp;ROW($A487)))), 1))), "",
INDIRECT("$I$"&amp;LOOKUP(2, 1 / ($AY$1:INDIRECT("$AY$"&amp;ROW($AY487)-1) &lt;&gt; ""),ROW($AY$1:INDIRECT("$AY$"&amp;ROW($AY487)-1)))))</f>
        <v>48</v>
      </c>
      <c r="BB487" s="1" cm="1">
        <f t="array" aca="1" ref="BB487" ca="1">IF(NOT(ISNUMBER(INDEX($A:$A, LOOKUP(2, 1 / ($A$1:INDIRECT("$A$"&amp;ROW($A487)) &lt;&gt; ""),ROW($A$1:INDIRECT("$A$"&amp;ROW($A487)))), 1))), "",
INDIRECT("$AB$"&amp;LOOKUP(2, 1 / ($AY$1:INDIRECT("$AY$"&amp;ROW($AY487)-1) &lt;&gt; ""),ROW($AY$1:INDIRECT("$AY$"&amp;ROW($AY487)-1)))))</f>
        <v>60</v>
      </c>
      <c r="BC487" s="3" cm="1">
        <f t="array" aca="1" ref="BC487" ca="1">IF(NOT(ISNUMBER(INDEX($A:$A,LOOKUP(2,1/($A$1:INDIRECT("$A$"&amp;ROW($A487))&lt;&gt;""),ROW($A$1:INDIRECT("$A$"&amp;ROW($A487)))),1))),"",
$BA487+$BA487+10)</f>
        <v>106</v>
      </c>
      <c r="BD487" s="3" cm="1">
        <f t="array" aca="1" ref="BD487" ca="1">IF(NOT(ISNUMBER(INDEX($A:$A,LOOKUP(2,1/($A$1:INDIRECT("$A$"&amp;ROW($A487))&lt;&gt;""),ROW($A$1:INDIRECT("$A$"&amp;ROW($A487)))),1))),"",
$BA487+$BB487+10)</f>
        <v>118</v>
      </c>
      <c r="BE487" s="3" cm="1">
        <f t="array" aca="1" ref="BE487" ca="1">IF(NOT(ISNUMBER(INDEX($A:$A,LOOKUP(2,1/($A$1:INDIRECT("$A$"&amp;ROW($A487))&lt;&gt;""),ROW($A$1:INDIRECT("$A$"&amp;ROW($A487)))),1))),"",
$BC487*$BC487)</f>
        <v>11236</v>
      </c>
      <c r="BF487" s="3" cm="1">
        <f t="array" aca="1" ref="BF487" ca="1">IF(NOT(ISNUMBER(INDEX($A:$A,LOOKUP(2,1/($A$1:INDIRECT("$A$"&amp;ROW($A487))&lt;&gt;""),ROW($A$1:INDIRECT("$A$"&amp;ROW($A487)))),1))),"",
$BD487*$BD487)</f>
        <v>13924</v>
      </c>
      <c r="BG487" s="3" cm="1">
        <f t="array" aca="1" ref="BG487" ca="1">IF(NOT(ISNUMBER(INDEX($A:$A,LOOKUP(2,1/($A$1:INDIRECT("$A$"&amp;ROW($A487))&lt;&gt;""),ROW($A$1:INDIRECT("$A$"&amp;ROW($A487)))),1))),"",
_xlfn.FLOOR.MATH(1.5*_xlfn.FLOOR.MATH($AZ487*BA487/5)))</f>
        <v>2245</v>
      </c>
      <c r="BH487" s="3" cm="1">
        <f t="array" aca="1" ref="BH487" ca="1">IF(NOT(ISNUMBER(INDEX($A:$A, LOOKUP(2, 1 / ($A$1:INDIRECT("$A$"&amp;ROW($A487)) &lt;&gt; ""),ROW($A$1:INDIRECT("$A$"&amp;ROW($A487)))), 1))), "",
_xlfn.FLOOR.MATH($BG487/IF(OR(INDIRECT("$C$"&amp;LOOKUP(2, 1 / ($AY$1:INDIRECT("$AY$"&amp;ROW($AY487)-1) &lt;&gt; ""),ROW($AY$1:INDIRECT("$AY$"&amp;ROW($AY487)-1))))="Multi",
INDIRECT("$C$"&amp;LOOKUP(2, 1 / ($AY$1:INDIRECT("$AY$"&amp;ROW($AY487)-1) &lt;&gt; ""),ROW($AY$1:INDIRECT("$AY$"&amp;ROW($AY487)-1))))="Double"),2,1)))</f>
        <v>2245</v>
      </c>
      <c r="BI487" s="3" cm="1">
        <f t="array" aca="1" ref="BI487" ca="1">IF(NOT(ISNUMBER(INDEX($A:$A,LOOKUP(2,1/($A$1:INDIRECT("$A$"&amp;ROW($A487))&lt;&gt;""),ROW($A$1:INDIRECT("$A$"&amp;ROW($A487)))),1))),"",
VLOOKUP($BC487,GameFreakSQRT!$A$1:$B$200,2,FALSE))</f>
        <v>42171</v>
      </c>
      <c r="BJ487" s="3" cm="1">
        <f t="array" aca="1" ref="BJ487" ca="1">IF(NOT(ISNUMBER(INDEX($A:$A,LOOKUP(2,1/($A$1:INDIRECT("$A$"&amp;ROW($A487))&lt;&gt;""),ROW($A$1:INDIRECT("$A$"&amp;ROW($A487)))),1))),"",
VLOOKUP($BD487,GameFreakSQRT!$A$1:$B$200,2,FALSE))</f>
        <v>44494</v>
      </c>
      <c r="BK487" s="3" cm="1">
        <f t="array" aca="1" ref="BK487" ca="1">IF(NOT(ISNUMBER(INDEX($A:$A,LOOKUP(2,1/($A$1:INDIRECT("$A$"&amp;ROW($A487))&lt;&gt;""),ROW($A$1:INDIRECT("$A$"&amp;ROW($A487)))),1))),"",
_xlfn.FLOOR.MATH((($BI487*$BE487)*$BH487)/($BJ487*$BF487))+1)</f>
        <v>1718</v>
      </c>
      <c r="BL487" s="3" cm="1">
        <f t="array" aca="1" ref="BL487" ca="1">IF(NOT(ISNUMBER(INDEX($A:$A,LOOKUP(2,1/($A$1:INDIRECT("$A$"&amp;ROW($A487))&lt;&gt;""),ROW($A$1:INDIRECT("$A$"&amp;ROW($A487)))),1))),"",
_xlfn.FLOOR.MATH($BK487*IF(NOT(INDIRECT("$Z$"&amp;LOOKUP(2, 1 / ($AY$1:INDIRECT("$AY$"&amp;ROW($AY487)-1) &lt;&gt; ""),ROW($AY$1:INDIRECT("$AY$"&amp;ROW($AY487)-1))))=""),1.5,1)))</f>
        <v>2577</v>
      </c>
      <c r="BM487" s="3" cm="1">
        <f t="array" aca="1" ref="BM487" ca="1">IF(NOT(ISNUMBER(INDEX($A:$A, LOOKUP(2, 1 / ($A$1:INDIRECT("$A$"&amp;ROW($A487)) &lt;&gt; ""),ROW($A$1:INDIRECT("$A$"&amp;ROW($A487)))), 1))), "",
INDIRECT("$Y$"&amp;LOOKUP(2, 1 / ($AY$1:INDIRECT("$AY$"&amp;ROW($AY487)-1) &lt;&gt; ""),ROW($AY$1:INDIRECT("$AY$"&amp;ROW($AY487)-1)))))</f>
        <v>0</v>
      </c>
      <c r="BN487" s="3" t="str">
        <f t="shared" ca="1" si="39"/>
        <v/>
      </c>
    </row>
    <row r="488" spans="1:66" x14ac:dyDescent="0.45">
      <c r="A488" s="69"/>
      <c r="B488" s="69"/>
      <c r="C488" s="67"/>
      <c r="D488" s="67"/>
      <c r="E488" s="67"/>
      <c r="F488" s="56">
        <v>3</v>
      </c>
      <c r="G488" s="2" t="s">
        <v>339</v>
      </c>
      <c r="H488" s="2" t="s">
        <v>77</v>
      </c>
      <c r="I488" s="2">
        <v>48</v>
      </c>
      <c r="J488" s="2" t="s">
        <v>160</v>
      </c>
      <c r="K488" s="2" t="s">
        <v>368</v>
      </c>
      <c r="L488" s="2" t="s">
        <v>53</v>
      </c>
      <c r="M488" s="2" t="s">
        <v>733</v>
      </c>
      <c r="N488" s="2" t="s">
        <v>734</v>
      </c>
      <c r="O488" s="2" t="s">
        <v>631</v>
      </c>
      <c r="P488" s="2" t="s">
        <v>484</v>
      </c>
      <c r="Q488" s="2">
        <v>24</v>
      </c>
      <c r="R488" s="58">
        <f>_xlfn.FLOOR.MATH((((2*VLOOKUP(G488, 'EV and Base'!$A$1:$N$671, 9, FALSE))+$Q488)*$I488)/100)+$I488+10</f>
        <v>138</v>
      </c>
      <c r="S488" s="58">
        <f>_xlfn.FLOOR.MATH((_xlfn.FLOOR.MATH((((2*VLOOKUP($G488, 'EV and Base'!$A$1:$N$671, 10, FALSE))+$Q488)*$I488)/100)+5)*
IF(OR($J488="Lonely", $J488="Brave", $J488="Adamant", $J488="Naughty"), 1.1,
IF(OR($J488="Bold", $J488="Timid", $J488="Modest", $J488="Calm"), 0.9, 1)))</f>
        <v>72</v>
      </c>
      <c r="T488" s="58">
        <f>_xlfn.FLOOR.MATH((_xlfn.FLOOR.MATH((((2*VLOOKUP($G488, 'EV and Base'!$A$1:$N$671, 11, FALSE))+$Q488)*$I488)/100)+5)*
IF(OR($J488="Bold", $J488="Relaxed", $J488="Impish", $J488="Lax"), 1.1,
IF(OR($J488="Lonely", $J488="Hasty", $J488="Mild", $J488="Gentle"), 0.9, 1)))</f>
        <v>93</v>
      </c>
      <c r="U488" s="58">
        <f>_xlfn.FLOOR.MATH((_xlfn.FLOOR.MATH((((2*VLOOKUP($G488, 'EV and Base'!$A$1:$N$671, 12, FALSE))+$Q488)*$I488)/100)+5)*
IF(OR($J488="Modest", $J488="Mild", $J488="Quiet", $J488="Rash"), 1.1,
IF(OR($J488="Adamant", $J488="Impish", $J488="Jolly", $J488="Careful"), 0.9, 1)))</f>
        <v>126</v>
      </c>
      <c r="V488" s="58">
        <f>_xlfn.FLOOR.MATH((_xlfn.FLOOR.MATH((((2*VLOOKUP($G488, 'EV and Base'!$A$1:$N$671, 13, FALSE))+$Q488)*$I488)/100)+5)*
IF(OR($J488="Calm", $J488="Gentle", $J488="Sassy", $J488="Careful"), 1.1,
IF(OR($J488="Naughty", $J488="Lax", $J488="Naive", $J488="Rash"), 0.9, 1)))</f>
        <v>83</v>
      </c>
      <c r="W488" s="60">
        <f>_xlfn.FLOOR.MATH((_xlfn.FLOOR.MATH((((2*VLOOKUP($G488, 'EV and Base'!$A$1:$N$671, 14, FALSE))+$Q488)*$I488)/100)+5)*
IF(OR($J488="Timid", $J488="Hasty", $J488="Jolly", $J488="Naive"), 1.1,
IF(OR($J488="Brave", $J488="Relaxed", $J488="Quiet", $J488="Sassy"), 0.9, 1)))</f>
        <v>109</v>
      </c>
      <c r="X488" s="75"/>
      <c r="Z488" s="1">
        <v>1</v>
      </c>
      <c r="AA488" s="23" t="str" cm="1">
        <f t="array" aca="1" ref="AA488" ca="1">IF(NOT(ISNUMBER(INDEX($A:$A,LOOKUP(2,1/($A$1:INDIRECT("$A$"&amp;ROW($A488))&lt;&gt;""),ROW($A$1:INDIRECT("$A$"&amp;ROW($A488)))),1))),"",
IF(NOT(ISNUMBER($A488)),$AA487,
IF($AB488&lt;16,"Lillipup",
IF($AB488&lt;32,"Herdier",
"Stoutland"))))</f>
        <v>Stoutland</v>
      </c>
      <c r="AB488" s="25" cm="1">
        <f t="array" aca="1" ref="AB488" ca="1">IF(NOT(ISNUMBER(INDEX($A:$A, LOOKUP(2, 1 / ($A$1:INDIRECT("$A$"&amp;ROW($A488)) &lt;&gt; ""),ROW($A$1:INDIRECT("$A$"&amp;ROW($A488)))), 1))), "",
VLOOKUP($AY488,'Medium-Slow'!$A$1:$B$101,2,TRUE))</f>
        <v>60</v>
      </c>
      <c r="AC488" s="23" cm="1">
        <f t="array" aca="1" ref="AC488" ca="1">IF(NOT(ISNUMBER(INDEX($A:$A, LOOKUP(2, 1 / ($A$1:INDIRECT("$A$"&amp;ROW($A488)) &lt;&gt; ""),ROW($A$1:INDIRECT("$A$"&amp;ROW($A488)))), 1))), "",
INDEX($AC:$AC, LOOKUP(2, 1 / ($AC$1:INDIRECT("$AC$"&amp;ROW($AC488)-1) &lt;&gt; ""),ROW($AC$1:INDIRECT("$AC$"&amp;ROW($AC488)-1))), 1)+
IF(INDEX($AC:$AC, LOOKUP(2, 1 / ($AC$1:INDIRECT("$AC$"&amp;ROW($AC488)-1) &lt;&gt; ""),ROW($AC$1:INDIRECT("$AC$"&amp;ROW($AC488)-1))), 1)+
INDEX($AD:$AD, LOOKUP(2, 1 / ($AD$1:INDIRECT("$AD$"&amp;ROW($AD488)-1) &lt;&gt; ""),ROW($AD$1:INDIRECT("$AD$"&amp;ROW($AD488)-1))), 1)+
INDEX($AE:$AE, LOOKUP(2, 1 / ($AE$1:INDIRECT("$AE$"&amp;ROW($AE488)-1) &lt;&gt; ""),ROW($AE$1:INDIRECT("$AE$"&amp;ROW($AD488)-1))), 1)+
INDEX($AE:$AF, LOOKUP(2, 1 / ($AF$1:INDIRECT("$AF$"&amp;ROW($AF488)-1) &lt;&gt; ""),ROW($AF$1:INDIRECT("$AF$"&amp;ROW($AD488)-1))), 1)+
INDEX($AG:$AG, LOOKUP(2, 1 / ($AG$1:INDIRECT("$AG$"&amp;ROW($AG488)-1) &lt;&gt; ""),ROW($AG$1:INDIRECT("$AG$"&amp;ROW($AD488)-1))), 1)+
INDEX($AH:$AH, LOOKUP(2, 1 / ($AH$1:INDIRECT("$AH$"&amp;ROW($AH488)-1) &lt;&gt; ""),ROW($AH$1:INDIRECT("$AH$"&amp;ROW($AD488)-1))), 1)&gt;=510,0,
IF(INDEX($AC:$AC, LOOKUP(2, 1 / ($AC$1:INDIRECT("$AC$"&amp;ROW($AC488)-1) &lt;&gt; ""),ROW($AC$1:INDIRECT("$AC$"&amp;ROW($AC488)-1))), 1)&gt;=255,0,
VLOOKUP(INDIRECT("$G$"&amp;LOOKUP(2, 1 / ($AC$1:INDIRECT("$AC$"&amp;ROW($AC488)-1) &lt;&gt; ""),ROW($AC$1:INDIRECT("$AC$"&amp;ROW($AC488)-1)))), 'EV and Base'!$A$1:$N$671, 3, FALSE))))</f>
        <v>14</v>
      </c>
      <c r="AD488" s="2" cm="1">
        <f t="array" aca="1" ref="AD488" ca="1">IF(NOT(ISNUMBER(INDEX($A:$A, LOOKUP(2, 1 / ($A$1:INDIRECT("$A$"&amp;ROW($A488)) &lt;&gt; ""),ROW($A$1:INDIRECT("$A$"&amp;ROW($A488)))), 1))), "",
INDEX($AD:$AD, LOOKUP(2, 1 / ($AD$1:INDIRECT("$AD$"&amp;ROW($AD488)-1) &lt;&gt; ""),ROW($AD$1:INDIRECT("$AD$"&amp;ROW($AD488)-1))), 1)+
IF(INDEX($AC:$AC, LOOKUP(2, 1 / ($AC$1:INDIRECT("$AC$"&amp;ROW($AC488)-1) &lt;&gt; ""),ROW($AC$1:INDIRECT("$AC$"&amp;ROW($AC488)-1))), 1)+
INDEX($AD:$AD, LOOKUP(2, 1 / ($AD$1:INDIRECT("$AD$"&amp;ROW($AD488)-1) &lt;&gt; ""),ROW($AD$1:INDIRECT("$AD$"&amp;ROW($AD488)-1))), 1)+
INDEX($AE:$AE, LOOKUP(2, 1 / ($AE$1:INDIRECT("$AE$"&amp;ROW($AE488)-1) &lt;&gt; ""),ROW($AE$1:INDIRECT("$AE$"&amp;ROW($AD488)-1))), 1)+
INDEX($AE:$AF, LOOKUP(2, 1 / ($AF$1:INDIRECT("$AF$"&amp;ROW($AF488)-1) &lt;&gt; ""),ROW($AF$1:INDIRECT("$AF$"&amp;ROW($AD488)-1))), 1)+
INDEX($AG:$AG, LOOKUP(2, 1 / ($AG$1:INDIRECT("$AG$"&amp;ROW($AG488)-1) &lt;&gt; ""),ROW($AG$1:INDIRECT("$AG$"&amp;ROW($AD488)-1))), 1)+
INDEX($AH:$AH, LOOKUP(2, 1 / ($AH$1:INDIRECT("$AH$"&amp;ROW($AH488)-1) &lt;&gt; ""),ROW($AH$1:INDIRECT("$AH$"&amp;ROW($AD488)-1))), 1)&gt;=510,0,
IF(INDEX($AD:$AD, LOOKUP(2, 1 / ($AD$1:INDIRECT("$AD$"&amp;ROW($AD488)-1) &lt;&gt; ""),ROW($AD$1:INDIRECT("$AD$"&amp;ROW($AD488)-1))), 1)&gt;=255,0,
VLOOKUP(INDIRECT("$G$"&amp;LOOKUP(2, 1 / ($AD$1:INDIRECT("$AD$"&amp;ROW($AD488)-1) &lt;&gt; ""),ROW($AD$1:INDIRECT("$AD$"&amp;ROW($AD488)-1)))), 'EV and Base'!$A$1:$N$671, 4, FALSE))))</f>
        <v>170</v>
      </c>
      <c r="AE488" s="2" cm="1">
        <f t="array" aca="1" ref="AE488" ca="1">IF(NOT(ISNUMBER(INDEX($A:$A,LOOKUP(2,1/($A$1:INDIRECT("$A$"&amp;ROW($A488))&lt;&gt;""),ROW($A$1:INDIRECT("$A$"&amp;ROW($A488)))),1))),"",
INDEX($AE:$AE,LOOKUP(2,1/($AE$1:INDIRECT("$AE$"&amp;ROW($AE488)-1)&lt;&gt;""),ROW($AE$1:INDIRECT("$AE$"&amp;ROW($AE488)-1))),1)+
IF(INDEX($AC:$AC,LOOKUP(2,1/($AC$1:INDIRECT("$AC$"&amp;ROW($AC488)-1)&lt;&gt;""),ROW($AC$1:INDIRECT("$AC$"&amp;ROW($AC488)-1))),1)+
INDEX($AD:$AD,LOOKUP(2,1/($AD$1:INDIRECT("$AD$"&amp;ROW($AD488)-1)&lt;&gt;""),ROW($AD$1:INDIRECT("$AD$"&amp;ROW($AD488)-1))),1)+
INDEX($AE:$AE,LOOKUP(2,1/($AE$1:INDIRECT("$AE$"&amp;ROW($AE488)-1)&lt;&gt;""),ROW($AE$1:INDIRECT("$AE$"&amp;ROW($AD488)-1))),1)+
INDEX($AE:$AF,LOOKUP(2,1/($AF$1:INDIRECT("$AF$"&amp;ROW($AF488)-1)&lt;&gt;""),ROW($AF$1:INDIRECT("$AF$"&amp;ROW($AD488)-1))),1)+
INDEX($AG:$AG,LOOKUP(2,1/($AG$1:INDIRECT("$AG$"&amp;ROW($AG488)-1)&lt;&gt;""),ROW($AG$1:INDIRECT("$AG$"&amp;ROW($AD488)-1))),1)+
INDEX($AH:$AH,LOOKUP(2,1/($AH$1:INDIRECT("$AH$"&amp;ROW($AH488)-1)&lt;&gt;""),ROW($AH$1:INDIRECT("$AH$"&amp;ROW($AD488)-1))),1)&gt;=510,0,
IF(INDEX($AE:$AE,LOOKUP(2,1/($AE$1:INDIRECT("$AE$"&amp;ROW($AE488)-1)&lt;&gt;""),ROW($AE$1:INDIRECT("$AE$"&amp;ROW($AE488)-1))),1)&gt;=255,0,
VLOOKUP(INDIRECT("$G$"&amp;LOOKUP(2,1/($AE$1:INDIRECT("$AE$"&amp;ROW($AE488)-1)&lt;&gt;""),ROW($AE$1:INDIRECT("$AE$"&amp;ROW($AE488)-1)))),'EV and Base'!$A$1:$N$671,5,FALSE))))</f>
        <v>12</v>
      </c>
      <c r="AF488" s="2" cm="1">
        <f t="array" aca="1" ref="AF488" ca="1">IF(NOT(ISNUMBER(INDEX($A:$A, LOOKUP(2, 1 / ($A$1:INDIRECT("$A$"&amp;ROW($A488)) &lt;&gt; ""),ROW($A$1:INDIRECT("$A$"&amp;ROW($A488)))), 1))), "",
INDEX($AF:$AF, LOOKUP(2, 1 / ($AF$1:INDIRECT("$AF$"&amp;ROW($AF488)-1) &lt;&gt; ""),ROW($AF$1:INDIRECT("$AF$"&amp;ROW($AF488)-1))), 1)+
IF(INDEX($AC:$AC, LOOKUP(2, 1 / ($AC$1:INDIRECT("$AC$"&amp;ROW($AC488)-1) &lt;&gt; ""),ROW($AC$1:INDIRECT("$AC$"&amp;ROW($AC488)-1))), 1)+
INDEX($AD:$AD, LOOKUP(2, 1 / ($AD$1:INDIRECT("$AD$"&amp;ROW($AD488)-1) &lt;&gt; ""),ROW($AD$1:INDIRECT("$AD$"&amp;ROW($AD488)-1))), 1)+
INDEX($AE:$AE, LOOKUP(2, 1 / ($AE$1:INDIRECT("$AE$"&amp;ROW($AE488)-1) &lt;&gt; ""),ROW($AE$1:INDIRECT("$AE$"&amp;ROW($AD488)-1))), 1)+
INDEX($AE:$AF, LOOKUP(2, 1 / ($AF$1:INDIRECT("$AF$"&amp;ROW($AF488)-1) &lt;&gt; ""),ROW($AF$1:INDIRECT("$AF$"&amp;ROW($AD488)-1))), 1)+
INDEX($AG:$AG, LOOKUP(2, 1 / ($AG$1:INDIRECT("$AG$"&amp;ROW($AG488)-1) &lt;&gt; ""),ROW($AG$1:INDIRECT("$AG$"&amp;ROW($AD488)-1))), 1)+
INDEX($AH:$AH, LOOKUP(2, 1 / ($AH$1:INDIRECT("$AH$"&amp;ROW($AH488)-1) &lt;&gt; ""),ROW($AH$1:INDIRECT("$AH$"&amp;ROW($AD488)-1))), 1)&gt;=510,0,
IF(INDEX($AF:$AF, LOOKUP(2, 1 / ($AF$1:INDIRECT("$AF$"&amp;ROW($AF488)-1) &lt;&gt; ""),ROW($AF$1:INDIRECT("$AF$"&amp;ROW($AF488)-1))), 1)&gt;=255,0,
VLOOKUP(INDIRECT("$G$"&amp;LOOKUP(2, 1 / ($AF$1:INDIRECT("$AF$"&amp;ROW($AF488)-1) &lt;&gt; ""),ROW($AF$1:INDIRECT("$AF$"&amp;ROW($AF488)-1)))), 'EV and Base'!$A$1:$N$671, 6, FALSE))))</f>
        <v>27</v>
      </c>
      <c r="AG488" s="2" cm="1">
        <f t="array" aca="1" ref="AG488" ca="1">IF(NOT(ISNUMBER(INDEX($A:$A, LOOKUP(2, 1 / ($A$1:INDIRECT("$A$"&amp;ROW($A488)) &lt;&gt; ""),ROW($A$1:INDIRECT("$A$"&amp;ROW($A488)))), 1))), "",
INDEX($AG:$AG, LOOKUP(2, 1 / ($AG$1:INDIRECT("$AG$"&amp;ROW($AG488)-1) &lt;&gt; ""),ROW($AG$1:INDIRECT("$AG$"&amp;ROW($AG488)-1))), 1)+
IF(INDEX($AC:$AC, LOOKUP(2, 1 / ($AC$1:INDIRECT("$AC$"&amp;ROW($AC488)-1) &lt;&gt; ""),ROW($AC$1:INDIRECT("$AC$"&amp;ROW($AC488)-1))), 1)+
INDEX($AD:$AD, LOOKUP(2, 1 / ($AD$1:INDIRECT("$AD$"&amp;ROW($AD488)-1) &lt;&gt; ""),ROW($AD$1:INDIRECT("$AD$"&amp;ROW($AD488)-1))), 1)+
INDEX($AE:$AE, LOOKUP(2, 1 / ($AE$1:INDIRECT("$AE$"&amp;ROW($AE488)-1) &lt;&gt; ""),ROW($AE$1:INDIRECT("$AE$"&amp;ROW($AD488)-1))), 1)+
INDEX($AE:$AF, LOOKUP(2, 1 / ($AF$1:INDIRECT("$AF$"&amp;ROW($AF488)-1) &lt;&gt; ""),ROW($AF$1:INDIRECT("$AF$"&amp;ROW($AD488)-1))), 1)+
INDEX($AG:$AG, LOOKUP(2, 1 / ($AG$1:INDIRECT("$AG$"&amp;ROW($AG488)-1) &lt;&gt; ""),ROW($AG$1:INDIRECT("$AG$"&amp;ROW($AD488)-1))), 1)+
INDEX($AH:$AH, LOOKUP(2, 1 / ($AH$1:INDIRECT("$AH$"&amp;ROW($AH488)-1) &lt;&gt; ""),ROW($AH$1:INDIRECT("$AH$"&amp;ROW($AD488)-1))), 1)&gt;=510,0,
IF(INDEX($AG:$AG, LOOKUP(2, 1 / ($AG$1:INDIRECT("$AG$"&amp;ROW($AG488)-1) &lt;&gt; ""),ROW($AG$1:INDIRECT("$AG$"&amp;ROW($AG488)-1))), 1)&gt;=255,0,
VLOOKUP(INDIRECT("$G$"&amp;LOOKUP(2, 1 / ($AG$1:INDIRECT("$AG$"&amp;ROW($AG488)-1) &lt;&gt; ""),ROW($AG$1:INDIRECT("$AG$"&amp;ROW($AG488)-1)))), 'EV and Base'!$A$1:$N$671, 7, FALSE))))</f>
        <v>7</v>
      </c>
      <c r="AH488" s="24" cm="1">
        <f t="array" aca="1" ref="AH488" ca="1">IF(NOT(ISNUMBER(INDEX($A:$A,LOOKUP(2,1/($A$1:INDIRECT("$A$"&amp;ROW($A488))&lt;&gt;""),ROW($A$1:INDIRECT("$A$"&amp;ROW($A488)))),1))),"",
INDEX($AH:$AH,LOOKUP(2,1/($AH$1:INDIRECT("$AH$"&amp;ROW($AH488)-1)&lt;&gt;""),ROW($AH$1:INDIRECT("$AH$"&amp;ROW($AH488)-1))),1)+
IF(INDEX($AC:$AC,LOOKUP(2,1/($AC$1:INDIRECT("$AC$"&amp;ROW($AC488)-1)&lt;&gt;""),ROW($AC$1:INDIRECT("$AC$"&amp;ROW($AC488)-1))),1)+
INDEX($AD:$AD,LOOKUP(2,1/($AD$1:INDIRECT("$AD$"&amp;ROW($AD488)-1)&lt;&gt;""),ROW($AD$1:INDIRECT("$AD$"&amp;ROW($AD488)-1))),1)+
INDEX($AE:$AE,LOOKUP(2,1/($AE$1:INDIRECT("$AE$"&amp;ROW($AE488)-1)&lt;&gt;""),ROW($AE$1:INDIRECT("$AE$"&amp;ROW($AD488)-1))),1)+
INDEX($AE:$AF,LOOKUP(2,1/($AF$1:INDIRECT("$AF$"&amp;ROW($AF488)-1)&lt;&gt;""),ROW($AF$1:INDIRECT("$AF$"&amp;ROW($AD488)-1))),1)+
INDEX($AG:$AG,LOOKUP(2,1/($AG$1:INDIRECT("$AG$"&amp;ROW($AG488)-1)&lt;&gt;""),ROW($AG$1:INDIRECT("$AG$"&amp;ROW($AD488)-1))),1)+
INDEX($AH:$AH,LOOKUP(2,1/($AH$1:INDIRECT("$AH$"&amp;ROW($AH488)-1)&lt;&gt;""),ROW($AH$1:INDIRECT("$AH$"&amp;ROW($AD488)-1))),1)&gt;=510,0,
IF(INDEX($AH:$AH,LOOKUP(2,1/($AH$1:INDIRECT("$AH$"&amp;ROW($AH488)-1)&lt;&gt;""),ROW($AH$1:INDIRECT("$AH$"&amp;ROW($AH488)-1))),1)&gt;=255,0,
VLOOKUP(INDIRECT("$G$"&amp;LOOKUP(2,1/($AH$1:INDIRECT("$AH$"&amp;ROW($AH488)-1)&lt;&gt;""),ROW($AH$1:INDIRECT("$AH$"&amp;ROW($AH488)-1)))),'EV and Base'!$A$1:$N$671,8,FALSE))))</f>
        <v>86</v>
      </c>
      <c r="AI488" s="29" cm="1">
        <f t="array" aca="1" ref="AI488" ca="1">IF(NOT(ISNUMBER(INDEX($A:$A,LOOKUP(2,1/($A$1:INDIRECT("$A$"&amp;ROW($A488))&lt;&gt;""),ROW($A$1:INDIRECT("$A$"&amp;ROW($A488)))),1))),"",
ROUNDDOWN((((2*VLOOKUP($AA488,'EV and Base'!$A$1:$N$671,9,FALSE))+31+ROUNDDOWN($AC488/4,0))*$AB488)/100,0)+$AB488+10)</f>
        <v>192</v>
      </c>
      <c r="AJ488" s="21" cm="1">
        <f t="array" aca="1" ref="AJ488" ca="1">IF(NOT(ISNUMBER(INDEX($A:$A, LOOKUP(2, 1 / ($A$1:INDIRECT("$A$"&amp;ROW($A488)) &lt;&gt; ""),ROW($A$1:INDIRECT("$A$"&amp;ROW($A488)))), 1))), "",
ROUNDDOWN((ROUNDDOWN((((2*VLOOKUP($AA488, 'EV and Base'!$A$1:$N$671, 10, FALSE))+31+ROUNDDOWN($AD488/4, 0))*$AB488)/100, 0)+5)*1.1, 0))</f>
        <v>184</v>
      </c>
      <c r="AK488" s="21" t="str" cm="1">
        <f t="array" aca="1" ref="AK488" ca="1">IF(NOT(ISNUMBER(INDEX($A:$A, LOOKUP(2, 1 / ($A$1:INDIRECT("$A$"&amp;ROW($A488)) &lt;&gt; ""),ROW($A$1:INDIRECT("$A$"&amp;ROW($A488)))), 1))), "",
ROUNDDOWN((ROUNDDOWN((((2*VLOOKUP($AA488, 'EV and Base'!$A$1:$N$671, 11, FALSE))+30+ROUNDDOWN($AE488/4, 0))*$AB488)/100, 0)+5), 0)
&amp;"-"&amp;
ROUNDDOWN((ROUNDDOWN((((2*VLOOKUP($AA488, 'EV and Base'!$A$1:$N$671, 11, FALSE))+31+ROUNDDOWN($AE488/4, 0))*$AB488)/100, 0)+5), 0))</f>
        <v>132-133</v>
      </c>
      <c r="AL488" s="21" t="str" cm="1">
        <f t="array" aca="1" ref="AL488" ca="1">IF(NOT(ISNUMBER(INDEX($A:$A, LOOKUP(2, 1 / ($A$1:INDIRECT("$A$"&amp;ROW($A488)) &lt;&gt; ""),ROW($A$1:INDIRECT("$A$"&amp;ROW($A488)))), 1))), "",
ROUNDDOWN((ROUNDDOWN((((2*VLOOKUP($AA488, 'EV and Base'!$A$1:$N$671, 12, FALSE))+0+ROUNDDOWN($AF488/4, 0))*$AB488)/100, 0)+5)*0.9, 0)
&amp;"-"&amp;
ROUNDDOWN((ROUNDDOWN((((2*VLOOKUP($AA488, 'EV and Base'!$A$1:$N$671, 12, FALSE))+31+ROUNDDOWN($AF488/4, 0))*$AB488)/100, 0)+5)*0.9, 0))</f>
        <v>55-72</v>
      </c>
      <c r="AM488" s="21" t="str" cm="1">
        <f t="array" aca="1" ref="AM488" ca="1">IF(NOT(ISNUMBER(INDEX($A:$A, LOOKUP(2, 1 / ($A$1:INDIRECT("$A$"&amp;ROW($A488)) &lt;&gt; ""),ROW($A$1:INDIRECT("$A$"&amp;ROW($A488)))), 1))), "",
ROUNDDOWN((ROUNDDOWN((((2*VLOOKUP($AA488, 'EV and Base'!$A$1:$N$671, 13, FALSE))+30+ROUNDDOWN($AG488/4, 0))*$AB488)/100, 0)+5), 0)
&amp;"-"&amp;
ROUNDDOWN((ROUNDDOWN((((2*VLOOKUP($AA488, 'EV and Base'!$A$1:$N$671, 13, FALSE))+31+ROUNDDOWN($AG488/4, 0))*$AB488)/100, 0)+5), 0))</f>
        <v>131-132</v>
      </c>
      <c r="AN488" s="25" cm="1">
        <f t="array" aca="1" ref="AN488" ca="1">IF(NOT(ISNUMBER(INDEX($A:$A, LOOKUP(2, 1 / ($A$1:INDIRECT("$A$"&amp;ROW($A488)) &lt;&gt; ""),ROW($A$1:INDIRECT("$A$"&amp;ROW($A488)))), 1))), "",
ROUNDDOWN((ROUNDDOWN((((2*VLOOKUP($AA488, 'EV and Base'!$A$1:$N$671, 14, FALSE))+31+ROUNDDOWN($AH488/4, 0))*$AB488)/100, 0)+5), 0))</f>
        <v>132</v>
      </c>
      <c r="AO488" s="23" cm="1">
        <f t="array" aca="1" ref="AO488" ca="1">IF(NOT(ISNUMBER(INDEX($A:$A, LOOKUP(2, 1 / ($A$1:INDIRECT("$A$"&amp;ROW($A488)) &lt;&gt; ""),ROW($A$1:INDIRECT("$A$"&amp;ROW($A488)))), 1))), "",
ROUNDDOWN((((2*VLOOKUP($AA488, 'EV and Base'!$A$1:$N$671, 9, FALSE))+31+ROUNDDOWN($AC488/4, 0))*$AB488)/100, 0)+$AB488+10)</f>
        <v>192</v>
      </c>
      <c r="AP488" s="2" cm="1">
        <f t="array" aca="1" ref="AP488" ca="1">IF(NOT(ISNUMBER(INDEX($A:$A, LOOKUP(2, 1 / ($A$1:INDIRECT("$A$"&amp;ROW($A488)) &lt;&gt; ""),ROW($A$1:INDIRECT("$A$"&amp;ROW($A488)))), 1))), "",
ROUNDDOWN((ROUNDDOWN((((2*VLOOKUP($AA488, 'EV and Base'!$A$1:$N$671, 10, FALSE))+31+ROUNDDOWN($AD488/4, 0))*$AB488)/100, 0)+5)*1.1, 0))</f>
        <v>184</v>
      </c>
      <c r="AQ488" s="2" cm="1">
        <f t="array" aca="1" ref="AQ488" ca="1">IF(NOT(ISNUMBER(INDEX($A:$A, LOOKUP(2, 1 / ($A$1:INDIRECT("$A$"&amp;ROW($A488)) &lt;&gt; ""),ROW($A$1:INDIRECT("$A$"&amp;ROW($A488)))), 1))), "",
ROUNDDOWN((ROUNDDOWN((((2*VLOOKUP($AA488, 'EV and Base'!$A$1:$N$671, 11, FALSE))+$AV$2+ROUNDDOWN($AE488/4, 0))*$AB488)/100, 0)+5), 0))</f>
        <v>133</v>
      </c>
      <c r="AR488" s="22" cm="1">
        <f t="array" aca="1" ref="AR488" ca="1">IF(NOT(ISNUMBER(INDEX($A:$A, LOOKUP(2, 1 / ($A$1:INDIRECT("$A$"&amp;ROW($A488)) &lt;&gt; ""),ROW($A$1:INDIRECT("$A$"&amp;ROW($A488)))), 1))), "",
ROUNDDOWN((ROUNDDOWN((((2*VLOOKUP($AA488, 'EV and Base'!$A$1:$N$671, 12, FALSE))+$AW$2+ROUNDDOWN($AF488/4, 0))*$AB488)/100, 0)+5)*0.9, 0))</f>
        <v>64</v>
      </c>
      <c r="AS488" s="2" cm="1">
        <f t="array" aca="1" ref="AS488" ca="1">IF(NOT(ISNUMBER(INDEX($A:$A, LOOKUP(2, 1 / ($A$1:INDIRECT("$A$"&amp;ROW($A488)) &lt;&gt; ""),ROW($A$1:INDIRECT("$A$"&amp;ROW($A488)))), 1))), "",
ROUNDDOWN((ROUNDDOWN((((2*VLOOKUP($AA488, 'EV and Base'!$A$1:$N$671, 13, FALSE))+$AX$2+ROUNDDOWN($AG488/4, 0))*$AB488)/100, 0)+5), 0))</f>
        <v>132</v>
      </c>
      <c r="AT488" s="24" cm="1">
        <f t="array" aca="1" ref="AT488" ca="1">IF(NOT(ISNUMBER(INDEX($A:$A, LOOKUP(2, 1 / ($A$1:INDIRECT("$A$"&amp;ROW($A488)) &lt;&gt; ""),ROW($A$1:INDIRECT("$A$"&amp;ROW($A488)))), 1))), "",
ROUNDDOWN((ROUNDDOWN((((2*VLOOKUP($AA488, 'EV and Base'!$A$1:$N$671, 14, FALSE))+31+ROUNDDOWN($AH488/4, 0))*$AB488)/100, 0)+5), 0))</f>
        <v>132</v>
      </c>
      <c r="AU488" s="28">
        <v>255</v>
      </c>
      <c r="AY488" cm="1">
        <f t="array" aca="1" ref="AY488" ca="1">IF(NOT(ISNUMBER(INDEX($A:$A,LOOKUP(2,1/($A$1:INDIRECT("$A$"&amp;ROW($A488))&lt;&gt;""),ROW($A$1:INDIRECT("$A$"&amp;ROW($A488)))),1))),"",
INDEX($AY:$AY,LOOKUP(2,1/($AY$1:INDIRECT("$AY$"&amp;ROW($AY488)-1)&lt;&gt;""),ROW($AY$1:INDIRECT("$AY$"&amp;ROW($AY488)-1))),1)+$BL488)</f>
        <v>220398</v>
      </c>
      <c r="AZ488" s="3" cm="1">
        <f t="array" aca="1" ref="AZ488" ca="1">IF(NOT(ISNUMBER(INDEX($A:$A, LOOKUP(2, 1 / ($A$1:INDIRECT("$A$"&amp;ROW($A488)) &lt;&gt; ""),ROW($A$1:INDIRECT("$A$"&amp;ROW($A488)))), 1))), "",
VLOOKUP(INDIRECT("$G$"&amp;LOOKUP(2, 1 / ($AY$1:INDIRECT("$AY$"&amp;ROW($AY488)-1) &lt;&gt; ""),ROW($AY$1:INDIRECT("$AY$"&amp;ROW($AY488)-1)))),'EV and Base'!A411:N1081,2,FALSE))</f>
        <v>221</v>
      </c>
      <c r="BA488" s="3" cm="1">
        <f t="array" aca="1" ref="BA488" ca="1">IF(NOT(ISNUMBER(INDEX($A:$A, LOOKUP(2, 1 / ($A$1:INDIRECT("$A$"&amp;ROW($A488)) &lt;&gt; ""),ROW($A$1:INDIRECT("$A$"&amp;ROW($A488)))), 1))), "",
INDIRECT("$I$"&amp;LOOKUP(2, 1 / ($AY$1:INDIRECT("$AY$"&amp;ROW($AY488)-1) &lt;&gt; ""),ROW($AY$1:INDIRECT("$AY$"&amp;ROW($AY488)-1)))))</f>
        <v>48</v>
      </c>
      <c r="BB488" s="1" cm="1">
        <f t="array" aca="1" ref="BB488" ca="1">IF(NOT(ISNUMBER(INDEX($A:$A, LOOKUP(2, 1 / ($A$1:INDIRECT("$A$"&amp;ROW($A488)) &lt;&gt; ""),ROW($A$1:INDIRECT("$A$"&amp;ROW($A488)))), 1))), "",
INDIRECT("$AB$"&amp;LOOKUP(2, 1 / ($AY$1:INDIRECT("$AY$"&amp;ROW($AY488)-1) &lt;&gt; ""),ROW($AY$1:INDIRECT("$AY$"&amp;ROW($AY488)-1)))))</f>
        <v>60</v>
      </c>
      <c r="BC488" s="3" cm="1">
        <f t="array" aca="1" ref="BC488" ca="1">IF(NOT(ISNUMBER(INDEX($A:$A,LOOKUP(2,1/($A$1:INDIRECT("$A$"&amp;ROW($A488))&lt;&gt;""),ROW($A$1:INDIRECT("$A$"&amp;ROW($A488)))),1))),"",
$BA488+$BA488+10)</f>
        <v>106</v>
      </c>
      <c r="BD488" s="3" cm="1">
        <f t="array" aca="1" ref="BD488" ca="1">IF(NOT(ISNUMBER(INDEX($A:$A,LOOKUP(2,1/($A$1:INDIRECT("$A$"&amp;ROW($A488))&lt;&gt;""),ROW($A$1:INDIRECT("$A$"&amp;ROW($A488)))),1))),"",
$BA488+$BB488+10)</f>
        <v>118</v>
      </c>
      <c r="BE488" s="3" cm="1">
        <f t="array" aca="1" ref="BE488" ca="1">IF(NOT(ISNUMBER(INDEX($A:$A,LOOKUP(2,1/($A$1:INDIRECT("$A$"&amp;ROW($A488))&lt;&gt;""),ROW($A$1:INDIRECT("$A$"&amp;ROW($A488)))),1))),"",
$BC488*$BC488)</f>
        <v>11236</v>
      </c>
      <c r="BF488" s="3" cm="1">
        <f t="array" aca="1" ref="BF488" ca="1">IF(NOT(ISNUMBER(INDEX($A:$A,LOOKUP(2,1/($A$1:INDIRECT("$A$"&amp;ROW($A488))&lt;&gt;""),ROW($A$1:INDIRECT("$A$"&amp;ROW($A488)))),1))),"",
$BD488*$BD488)</f>
        <v>13924</v>
      </c>
      <c r="BG488" s="3" cm="1">
        <f t="array" aca="1" ref="BG488" ca="1">IF(NOT(ISNUMBER(INDEX($A:$A,LOOKUP(2,1/($A$1:INDIRECT("$A$"&amp;ROW($A488))&lt;&gt;""),ROW($A$1:INDIRECT("$A$"&amp;ROW($A488)))),1))),"",
_xlfn.FLOOR.MATH(1.5*_xlfn.FLOOR.MATH($AZ488*BA488/5)))</f>
        <v>3181</v>
      </c>
      <c r="BH488" s="3" cm="1">
        <f t="array" aca="1" ref="BH488" ca="1">IF(NOT(ISNUMBER(INDEX($A:$A, LOOKUP(2, 1 / ($A$1:INDIRECT("$A$"&amp;ROW($A488)) &lt;&gt; ""),ROW($A$1:INDIRECT("$A$"&amp;ROW($A488)))), 1))), "",
_xlfn.FLOOR.MATH($BG488/IF(OR(INDIRECT("$C$"&amp;LOOKUP(2, 1 / ($AY$1:INDIRECT("$AY$"&amp;ROW($AY488)-1) &lt;&gt; ""),ROW($AY$1:INDIRECT("$AY$"&amp;ROW($AY488)-1))))="Multi",
INDIRECT("$C$"&amp;LOOKUP(2, 1 / ($AY$1:INDIRECT("$AY$"&amp;ROW($AY488)-1) &lt;&gt; ""),ROW($AY$1:INDIRECT("$AY$"&amp;ROW($AY488)-1))))="Double"),2,1)))</f>
        <v>3181</v>
      </c>
      <c r="BI488" s="3" cm="1">
        <f t="array" aca="1" ref="BI488" ca="1">IF(NOT(ISNUMBER(INDEX($A:$A,LOOKUP(2,1/($A$1:INDIRECT("$A$"&amp;ROW($A488))&lt;&gt;""),ROW($A$1:INDIRECT("$A$"&amp;ROW($A488)))),1))),"",
VLOOKUP($BC488,GameFreakSQRT!$A$1:$B$200,2,FALSE))</f>
        <v>42171</v>
      </c>
      <c r="BJ488" s="3" cm="1">
        <f t="array" aca="1" ref="BJ488" ca="1">IF(NOT(ISNUMBER(INDEX($A:$A,LOOKUP(2,1/($A$1:INDIRECT("$A$"&amp;ROW($A488))&lt;&gt;""),ROW($A$1:INDIRECT("$A$"&amp;ROW($A488)))),1))),"",
VLOOKUP($BD488,GameFreakSQRT!$A$1:$B$200,2,FALSE))</f>
        <v>44494</v>
      </c>
      <c r="BK488" s="3" cm="1">
        <f t="array" aca="1" ref="BK488" ca="1">IF(NOT(ISNUMBER(INDEX($A:$A,LOOKUP(2,1/($A$1:INDIRECT("$A$"&amp;ROW($A488))&lt;&gt;""),ROW($A$1:INDIRECT("$A$"&amp;ROW($A488)))),1))),"",
_xlfn.FLOOR.MATH((($BI488*$BE488)*$BH488)/($BJ488*$BF488))+1)</f>
        <v>2433</v>
      </c>
      <c r="BL488" s="3" cm="1">
        <f t="array" aca="1" ref="BL488" ca="1">IF(NOT(ISNUMBER(INDEX($A:$A,LOOKUP(2,1/($A$1:INDIRECT("$A$"&amp;ROW($A488))&lt;&gt;""),ROW($A$1:INDIRECT("$A$"&amp;ROW($A488)))),1))),"",
_xlfn.FLOOR.MATH($BK488*IF(NOT(INDIRECT("$Z$"&amp;LOOKUP(2, 1 / ($AY$1:INDIRECT("$AY$"&amp;ROW($AY488)-1) &lt;&gt; ""),ROW($AY$1:INDIRECT("$AY$"&amp;ROW($AY488)-1))))=""),1.5,1)))</f>
        <v>3649</v>
      </c>
      <c r="BM488" s="3" cm="1">
        <f t="array" aca="1" ref="BM488" ca="1">IF(NOT(ISNUMBER(INDEX($A:$A, LOOKUP(2, 1 / ($A$1:INDIRECT("$A$"&amp;ROW($A488)) &lt;&gt; ""),ROW($A$1:INDIRECT("$A$"&amp;ROW($A488)))), 1))), "",
INDIRECT("$Y$"&amp;LOOKUP(2, 1 / ($AY$1:INDIRECT("$AY$"&amp;ROW($AY488)-1) &lt;&gt; ""),ROW($AY$1:INDIRECT("$AY$"&amp;ROW($AY488)-1)))))</f>
        <v>0</v>
      </c>
      <c r="BN488" s="3" t="str">
        <f t="shared" ca="1" si="39"/>
        <v/>
      </c>
    </row>
    <row r="489" spans="1:66" x14ac:dyDescent="0.45">
      <c r="A489" s="69"/>
      <c r="B489" s="69"/>
      <c r="C489" s="67"/>
      <c r="D489" s="67"/>
      <c r="E489" s="67"/>
      <c r="F489" s="56">
        <v>4</v>
      </c>
      <c r="G489" s="2" t="s">
        <v>793</v>
      </c>
      <c r="H489" s="2" t="s">
        <v>77</v>
      </c>
      <c r="I489" s="2">
        <v>50</v>
      </c>
      <c r="J489" s="2" t="s">
        <v>132</v>
      </c>
      <c r="K489" s="2" t="s">
        <v>479</v>
      </c>
      <c r="L489" s="2" t="s">
        <v>53</v>
      </c>
      <c r="M489" s="2" t="s">
        <v>733</v>
      </c>
      <c r="N489" s="2" t="s">
        <v>734</v>
      </c>
      <c r="O489" s="2" t="s">
        <v>759</v>
      </c>
      <c r="P489" s="2" t="s">
        <v>515</v>
      </c>
      <c r="Q489" s="2">
        <v>30</v>
      </c>
      <c r="R489" s="58">
        <f>_xlfn.FLOOR.MATH((((2*VLOOKUP(G489, 'EV and Base'!$A$1:$N$671, 9, FALSE))+$Q489)*$I489)/100)+$I489+10</f>
        <v>145</v>
      </c>
      <c r="S489" s="58">
        <f>_xlfn.FLOOR.MATH((_xlfn.FLOOR.MATH((((2*VLOOKUP($G489, 'EV and Base'!$A$1:$N$671, 10, FALSE))+$Q489)*$I489)/100)+5)*
IF(OR($J489="Lonely", $J489="Brave", $J489="Adamant", $J489="Naughty"), 1.1,
IF(OR($J489="Bold", $J489="Timid", $J489="Modest", $J489="Calm"), 0.9, 1)))</f>
        <v>75</v>
      </c>
      <c r="T489" s="58">
        <f>_xlfn.FLOOR.MATH((_xlfn.FLOOR.MATH((((2*VLOOKUP($G489, 'EV and Base'!$A$1:$N$671, 11, FALSE))+$Q489)*$I489)/100)+5)*
IF(OR($J489="Bold", $J489="Relaxed", $J489="Impish", $J489="Lax"), 1.1,
IF(OR($J489="Lonely", $J489="Hasty", $J489="Mild", $J489="Gentle"), 0.9, 1)))</f>
        <v>126</v>
      </c>
      <c r="U489" s="58">
        <f>_xlfn.FLOOR.MATH((_xlfn.FLOOR.MATH((((2*VLOOKUP($G489, 'EV and Base'!$A$1:$N$671, 12, FALSE))+$Q489)*$I489)/100)+5)*
IF(OR($J489="Modest", $J489="Mild", $J489="Quiet", $J489="Rash"), 1.1,
IF(OR($J489="Adamant", $J489="Impish", $J489="Jolly", $J489="Careful"), 0.9, 1)))</f>
        <v>115</v>
      </c>
      <c r="V489" s="58">
        <f>_xlfn.FLOOR.MATH((_xlfn.FLOOR.MATH((((2*VLOOKUP($G489, 'EV and Base'!$A$1:$N$671, 13, FALSE))+$Q489)*$I489)/100)+5)*
IF(OR($J489="Calm", $J489="Gentle", $J489="Sassy", $J489="Careful"), 1.1,
IF(OR($J489="Naughty", $J489="Lax", $J489="Naive", $J489="Rash"), 0.9, 1)))</f>
        <v>130</v>
      </c>
      <c r="W489" s="60">
        <f>_xlfn.FLOOR.MATH((_xlfn.FLOOR.MATH((((2*VLOOKUP($G489, 'EV and Base'!$A$1:$N$671, 14, FALSE))+$Q489)*$I489)/100)+5)*
IF(OR($J489="Timid", $J489="Hasty", $J489="Jolly", $J489="Naive"), 1.1,
IF(OR($J489="Brave", $J489="Relaxed", $J489="Quiet", $J489="Sassy"), 0.9, 1)))</f>
        <v>76</v>
      </c>
      <c r="X489" s="75"/>
      <c r="Z489" s="1">
        <v>1</v>
      </c>
      <c r="AA489" s="23" t="str" cm="1">
        <f t="array" aca="1" ref="AA489" ca="1">IF(NOT(ISNUMBER(INDEX($A:$A,LOOKUP(2,1/($A$1:INDIRECT("$A$"&amp;ROW($A489))&lt;&gt;""),ROW($A$1:INDIRECT("$A$"&amp;ROW($A489)))),1))),"",
IF(NOT(ISNUMBER($A489)),$AA488,
IF($AB489&lt;16,"Lillipup",
IF($AB489&lt;32,"Herdier",
"Stoutland"))))</f>
        <v>Stoutland</v>
      </c>
      <c r="AB489" s="25" cm="1">
        <f t="array" aca="1" ref="AB489" ca="1">IF(NOT(ISNUMBER(INDEX($A:$A, LOOKUP(2, 1 / ($A$1:INDIRECT("$A$"&amp;ROW($A489)) &lt;&gt; ""),ROW($A$1:INDIRECT("$A$"&amp;ROW($A489)))), 1))), "",
VLOOKUP($AY489,'Medium-Slow'!$A$1:$B$101,2,TRUE))</f>
        <v>61</v>
      </c>
      <c r="AC489" s="23" cm="1">
        <f t="array" aca="1" ref="AC489" ca="1">IF(NOT(ISNUMBER(INDEX($A:$A, LOOKUP(2, 1 / ($A$1:INDIRECT("$A$"&amp;ROW($A489)) &lt;&gt; ""),ROW($A$1:INDIRECT("$A$"&amp;ROW($A489)))), 1))), "",
INDEX($AC:$AC, LOOKUP(2, 1 / ($AC$1:INDIRECT("$AC$"&amp;ROW($AC489)-1) &lt;&gt; ""),ROW($AC$1:INDIRECT("$AC$"&amp;ROW($AC489)-1))), 1)+
IF(INDEX($AC:$AC, LOOKUP(2, 1 / ($AC$1:INDIRECT("$AC$"&amp;ROW($AC489)-1) &lt;&gt; ""),ROW($AC$1:INDIRECT("$AC$"&amp;ROW($AC489)-1))), 1)+
INDEX($AD:$AD, LOOKUP(2, 1 / ($AD$1:INDIRECT("$AD$"&amp;ROW($AD489)-1) &lt;&gt; ""),ROW($AD$1:INDIRECT("$AD$"&amp;ROW($AD489)-1))), 1)+
INDEX($AE:$AE, LOOKUP(2, 1 / ($AE$1:INDIRECT("$AE$"&amp;ROW($AE489)-1) &lt;&gt; ""),ROW($AE$1:INDIRECT("$AE$"&amp;ROW($AD489)-1))), 1)+
INDEX($AE:$AF, LOOKUP(2, 1 / ($AF$1:INDIRECT("$AF$"&amp;ROW($AF489)-1) &lt;&gt; ""),ROW($AF$1:INDIRECT("$AF$"&amp;ROW($AD489)-1))), 1)+
INDEX($AG:$AG, LOOKUP(2, 1 / ($AG$1:INDIRECT("$AG$"&amp;ROW($AG489)-1) &lt;&gt; ""),ROW($AG$1:INDIRECT("$AG$"&amp;ROW($AD489)-1))), 1)+
INDEX($AH:$AH, LOOKUP(2, 1 / ($AH$1:INDIRECT("$AH$"&amp;ROW($AH489)-1) &lt;&gt; ""),ROW($AH$1:INDIRECT("$AH$"&amp;ROW($AD489)-1))), 1)&gt;=510,0,
IF(INDEX($AC:$AC, LOOKUP(2, 1 / ($AC$1:INDIRECT("$AC$"&amp;ROW($AC489)-1) &lt;&gt; ""),ROW($AC$1:INDIRECT("$AC$"&amp;ROW($AC489)-1))), 1)&gt;=255,0,
VLOOKUP(INDIRECT("$G$"&amp;LOOKUP(2, 1 / ($AC$1:INDIRECT("$AC$"&amp;ROW($AC489)-1) &lt;&gt; ""),ROW($AC$1:INDIRECT("$AC$"&amp;ROW($AC489)-1)))), 'EV and Base'!$A$1:$N$671, 3, FALSE))))</f>
        <v>14</v>
      </c>
      <c r="AD489" s="2" cm="1">
        <f t="array" aca="1" ref="AD489" ca="1">IF(NOT(ISNUMBER(INDEX($A:$A, LOOKUP(2, 1 / ($A$1:INDIRECT("$A$"&amp;ROW($A489)) &lt;&gt; ""),ROW($A$1:INDIRECT("$A$"&amp;ROW($A489)))), 1))), "",
INDEX($AD:$AD, LOOKUP(2, 1 / ($AD$1:INDIRECT("$AD$"&amp;ROW($AD489)-1) &lt;&gt; ""),ROW($AD$1:INDIRECT("$AD$"&amp;ROW($AD489)-1))), 1)+
IF(INDEX($AC:$AC, LOOKUP(2, 1 / ($AC$1:INDIRECT("$AC$"&amp;ROW($AC489)-1) &lt;&gt; ""),ROW($AC$1:INDIRECT("$AC$"&amp;ROW($AC489)-1))), 1)+
INDEX($AD:$AD, LOOKUP(2, 1 / ($AD$1:INDIRECT("$AD$"&amp;ROW($AD489)-1) &lt;&gt; ""),ROW($AD$1:INDIRECT("$AD$"&amp;ROW($AD489)-1))), 1)+
INDEX($AE:$AE, LOOKUP(2, 1 / ($AE$1:INDIRECT("$AE$"&amp;ROW($AE489)-1) &lt;&gt; ""),ROW($AE$1:INDIRECT("$AE$"&amp;ROW($AD489)-1))), 1)+
INDEX($AE:$AF, LOOKUP(2, 1 / ($AF$1:INDIRECT("$AF$"&amp;ROW($AF489)-1) &lt;&gt; ""),ROW($AF$1:INDIRECT("$AF$"&amp;ROW($AD489)-1))), 1)+
INDEX($AG:$AG, LOOKUP(2, 1 / ($AG$1:INDIRECT("$AG$"&amp;ROW($AG489)-1) &lt;&gt; ""),ROW($AG$1:INDIRECT("$AG$"&amp;ROW($AD489)-1))), 1)+
INDEX($AH:$AH, LOOKUP(2, 1 / ($AH$1:INDIRECT("$AH$"&amp;ROW($AH489)-1) &lt;&gt; ""),ROW($AH$1:INDIRECT("$AH$"&amp;ROW($AD489)-1))), 1)&gt;=510,0,
IF(INDEX($AD:$AD, LOOKUP(2, 1 / ($AD$1:INDIRECT("$AD$"&amp;ROW($AD489)-1) &lt;&gt; ""),ROW($AD$1:INDIRECT("$AD$"&amp;ROW($AD489)-1))), 1)&gt;=255,0,
VLOOKUP(INDIRECT("$G$"&amp;LOOKUP(2, 1 / ($AD$1:INDIRECT("$AD$"&amp;ROW($AD489)-1) &lt;&gt; ""),ROW($AD$1:INDIRECT("$AD$"&amp;ROW($AD489)-1)))), 'EV and Base'!$A$1:$N$671, 4, FALSE))))</f>
        <v>170</v>
      </c>
      <c r="AE489" s="2" cm="1">
        <f t="array" aca="1" ref="AE489" ca="1">IF(NOT(ISNUMBER(INDEX($A:$A,LOOKUP(2,1/($A$1:INDIRECT("$A$"&amp;ROW($A489))&lt;&gt;""),ROW($A$1:INDIRECT("$A$"&amp;ROW($A489)))),1))),"",
INDEX($AE:$AE,LOOKUP(2,1/($AE$1:INDIRECT("$AE$"&amp;ROW($AE489)-1)&lt;&gt;""),ROW($AE$1:INDIRECT("$AE$"&amp;ROW($AE489)-1))),1)+
IF(INDEX($AC:$AC,LOOKUP(2,1/($AC$1:INDIRECT("$AC$"&amp;ROW($AC489)-1)&lt;&gt;""),ROW($AC$1:INDIRECT("$AC$"&amp;ROW($AC489)-1))),1)+
INDEX($AD:$AD,LOOKUP(2,1/($AD$1:INDIRECT("$AD$"&amp;ROW($AD489)-1)&lt;&gt;""),ROW($AD$1:INDIRECT("$AD$"&amp;ROW($AD489)-1))),1)+
INDEX($AE:$AE,LOOKUP(2,1/($AE$1:INDIRECT("$AE$"&amp;ROW($AE489)-1)&lt;&gt;""),ROW($AE$1:INDIRECT("$AE$"&amp;ROW($AD489)-1))),1)+
INDEX($AE:$AF,LOOKUP(2,1/($AF$1:INDIRECT("$AF$"&amp;ROW($AF489)-1)&lt;&gt;""),ROW($AF$1:INDIRECT("$AF$"&amp;ROW($AD489)-1))),1)+
INDEX($AG:$AG,LOOKUP(2,1/($AG$1:INDIRECT("$AG$"&amp;ROW($AG489)-1)&lt;&gt;""),ROW($AG$1:INDIRECT("$AG$"&amp;ROW($AD489)-1))),1)+
INDEX($AH:$AH,LOOKUP(2,1/($AH$1:INDIRECT("$AH$"&amp;ROW($AH489)-1)&lt;&gt;""),ROW($AH$1:INDIRECT("$AH$"&amp;ROW($AD489)-1))),1)&gt;=510,0,
IF(INDEX($AE:$AE,LOOKUP(2,1/($AE$1:INDIRECT("$AE$"&amp;ROW($AE489)-1)&lt;&gt;""),ROW($AE$1:INDIRECT("$AE$"&amp;ROW($AE489)-1))),1)&gt;=255,0,
VLOOKUP(INDIRECT("$G$"&amp;LOOKUP(2,1/($AE$1:INDIRECT("$AE$"&amp;ROW($AE489)-1)&lt;&gt;""),ROW($AE$1:INDIRECT("$AE$"&amp;ROW($AE489)-1)))),'EV and Base'!$A$1:$N$671,5,FALSE))))</f>
        <v>12</v>
      </c>
      <c r="AF489" s="2" cm="1">
        <f t="array" aca="1" ref="AF489" ca="1">IF(NOT(ISNUMBER(INDEX($A:$A, LOOKUP(2, 1 / ($A$1:INDIRECT("$A$"&amp;ROW($A489)) &lt;&gt; ""),ROW($A$1:INDIRECT("$A$"&amp;ROW($A489)))), 1))), "",
INDEX($AF:$AF, LOOKUP(2, 1 / ($AF$1:INDIRECT("$AF$"&amp;ROW($AF489)-1) &lt;&gt; ""),ROW($AF$1:INDIRECT("$AF$"&amp;ROW($AF489)-1))), 1)+
IF(INDEX($AC:$AC, LOOKUP(2, 1 / ($AC$1:INDIRECT("$AC$"&amp;ROW($AC489)-1) &lt;&gt; ""),ROW($AC$1:INDIRECT("$AC$"&amp;ROW($AC489)-1))), 1)+
INDEX($AD:$AD, LOOKUP(2, 1 / ($AD$1:INDIRECT("$AD$"&amp;ROW($AD489)-1) &lt;&gt; ""),ROW($AD$1:INDIRECT("$AD$"&amp;ROW($AD489)-1))), 1)+
INDEX($AE:$AE, LOOKUP(2, 1 / ($AE$1:INDIRECT("$AE$"&amp;ROW($AE489)-1) &lt;&gt; ""),ROW($AE$1:INDIRECT("$AE$"&amp;ROW($AD489)-1))), 1)+
INDEX($AE:$AF, LOOKUP(2, 1 / ($AF$1:INDIRECT("$AF$"&amp;ROW($AF489)-1) &lt;&gt; ""),ROW($AF$1:INDIRECT("$AF$"&amp;ROW($AD489)-1))), 1)+
INDEX($AG:$AG, LOOKUP(2, 1 / ($AG$1:INDIRECT("$AG$"&amp;ROW($AG489)-1) &lt;&gt; ""),ROW($AG$1:INDIRECT("$AG$"&amp;ROW($AD489)-1))), 1)+
INDEX($AH:$AH, LOOKUP(2, 1 / ($AH$1:INDIRECT("$AH$"&amp;ROW($AH489)-1) &lt;&gt; ""),ROW($AH$1:INDIRECT("$AH$"&amp;ROW($AD489)-1))), 1)&gt;=510,0,
IF(INDEX($AF:$AF, LOOKUP(2, 1 / ($AF$1:INDIRECT("$AF$"&amp;ROW($AF489)-1) &lt;&gt; ""),ROW($AF$1:INDIRECT("$AF$"&amp;ROW($AF489)-1))), 1)&gt;=255,0,
VLOOKUP(INDIRECT("$G$"&amp;LOOKUP(2, 1 / ($AF$1:INDIRECT("$AF$"&amp;ROW($AF489)-1) &lt;&gt; ""),ROW($AF$1:INDIRECT("$AF$"&amp;ROW($AF489)-1)))), 'EV and Base'!$A$1:$N$671, 6, FALSE))))</f>
        <v>29</v>
      </c>
      <c r="AG489" s="2" cm="1">
        <f t="array" aca="1" ref="AG489" ca="1">IF(NOT(ISNUMBER(INDEX($A:$A, LOOKUP(2, 1 / ($A$1:INDIRECT("$A$"&amp;ROW($A489)) &lt;&gt; ""),ROW($A$1:INDIRECT("$A$"&amp;ROW($A489)))), 1))), "",
INDEX($AG:$AG, LOOKUP(2, 1 / ($AG$1:INDIRECT("$AG$"&amp;ROW($AG489)-1) &lt;&gt; ""),ROW($AG$1:INDIRECT("$AG$"&amp;ROW($AG489)-1))), 1)+
IF(INDEX($AC:$AC, LOOKUP(2, 1 / ($AC$1:INDIRECT("$AC$"&amp;ROW($AC489)-1) &lt;&gt; ""),ROW($AC$1:INDIRECT("$AC$"&amp;ROW($AC489)-1))), 1)+
INDEX($AD:$AD, LOOKUP(2, 1 / ($AD$1:INDIRECT("$AD$"&amp;ROW($AD489)-1) &lt;&gt; ""),ROW($AD$1:INDIRECT("$AD$"&amp;ROW($AD489)-1))), 1)+
INDEX($AE:$AE, LOOKUP(2, 1 / ($AE$1:INDIRECT("$AE$"&amp;ROW($AE489)-1) &lt;&gt; ""),ROW($AE$1:INDIRECT("$AE$"&amp;ROW($AD489)-1))), 1)+
INDEX($AE:$AF, LOOKUP(2, 1 / ($AF$1:INDIRECT("$AF$"&amp;ROW($AF489)-1) &lt;&gt; ""),ROW($AF$1:INDIRECT("$AF$"&amp;ROW($AD489)-1))), 1)+
INDEX($AG:$AG, LOOKUP(2, 1 / ($AG$1:INDIRECT("$AG$"&amp;ROW($AG489)-1) &lt;&gt; ""),ROW($AG$1:INDIRECT("$AG$"&amp;ROW($AD489)-1))), 1)+
INDEX($AH:$AH, LOOKUP(2, 1 / ($AH$1:INDIRECT("$AH$"&amp;ROW($AH489)-1) &lt;&gt; ""),ROW($AH$1:INDIRECT("$AH$"&amp;ROW($AD489)-1))), 1)&gt;=510,0,
IF(INDEX($AG:$AG, LOOKUP(2, 1 / ($AG$1:INDIRECT("$AG$"&amp;ROW($AG489)-1) &lt;&gt; ""),ROW($AG$1:INDIRECT("$AG$"&amp;ROW($AG489)-1))), 1)&gt;=255,0,
VLOOKUP(INDIRECT("$G$"&amp;LOOKUP(2, 1 / ($AG$1:INDIRECT("$AG$"&amp;ROW($AG489)-1) &lt;&gt; ""),ROW($AG$1:INDIRECT("$AG$"&amp;ROW($AG489)-1)))), 'EV and Base'!$A$1:$N$671, 7, FALSE))))</f>
        <v>7</v>
      </c>
      <c r="AH489" s="24" cm="1">
        <f t="array" aca="1" ref="AH489" ca="1">IF(NOT(ISNUMBER(INDEX($A:$A,LOOKUP(2,1/($A$1:INDIRECT("$A$"&amp;ROW($A489))&lt;&gt;""),ROW($A$1:INDIRECT("$A$"&amp;ROW($A489)))),1))),"",
INDEX($AH:$AH,LOOKUP(2,1/($AH$1:INDIRECT("$AH$"&amp;ROW($AH489)-1)&lt;&gt;""),ROW($AH$1:INDIRECT("$AH$"&amp;ROW($AH489)-1))),1)+
IF(INDEX($AC:$AC,LOOKUP(2,1/($AC$1:INDIRECT("$AC$"&amp;ROW($AC489)-1)&lt;&gt;""),ROW($AC$1:INDIRECT("$AC$"&amp;ROW($AC489)-1))),1)+
INDEX($AD:$AD,LOOKUP(2,1/($AD$1:INDIRECT("$AD$"&amp;ROW($AD489)-1)&lt;&gt;""),ROW($AD$1:INDIRECT("$AD$"&amp;ROW($AD489)-1))),1)+
INDEX($AE:$AE,LOOKUP(2,1/($AE$1:INDIRECT("$AE$"&amp;ROW($AE489)-1)&lt;&gt;""),ROW($AE$1:INDIRECT("$AE$"&amp;ROW($AD489)-1))),1)+
INDEX($AE:$AF,LOOKUP(2,1/($AF$1:INDIRECT("$AF$"&amp;ROW($AF489)-1)&lt;&gt;""),ROW($AF$1:INDIRECT("$AF$"&amp;ROW($AD489)-1))),1)+
INDEX($AG:$AG,LOOKUP(2,1/($AG$1:INDIRECT("$AG$"&amp;ROW($AG489)-1)&lt;&gt;""),ROW($AG$1:INDIRECT("$AG$"&amp;ROW($AD489)-1))),1)+
INDEX($AH:$AH,LOOKUP(2,1/($AH$1:INDIRECT("$AH$"&amp;ROW($AH489)-1)&lt;&gt;""),ROW($AH$1:INDIRECT("$AH$"&amp;ROW($AD489)-1))),1)&gt;=510,0,
IF(INDEX($AH:$AH,LOOKUP(2,1/($AH$1:INDIRECT("$AH$"&amp;ROW($AH489)-1)&lt;&gt;""),ROW($AH$1:INDIRECT("$AH$"&amp;ROW($AH489)-1))),1)&gt;=255,0,
VLOOKUP(INDIRECT("$G$"&amp;LOOKUP(2,1/($AH$1:INDIRECT("$AH$"&amp;ROW($AH489)-1)&lt;&gt;""),ROW($AH$1:INDIRECT("$AH$"&amp;ROW($AH489)-1)))),'EV and Base'!$A$1:$N$671,8,FALSE))))</f>
        <v>86</v>
      </c>
      <c r="AI489" s="29" cm="1">
        <f t="array" aca="1" ref="AI489" ca="1">IF(NOT(ISNUMBER(INDEX($A:$A,LOOKUP(2,1/($A$1:INDIRECT("$A$"&amp;ROW($A489))&lt;&gt;""),ROW($A$1:INDIRECT("$A$"&amp;ROW($A489)))),1))),"",
ROUNDDOWN((((2*VLOOKUP($AA489,'EV and Base'!$A$1:$N$671,9,FALSE))+31+ROUNDDOWN($AC489/4,0))*$AB489)/100,0)+$AB489+10)</f>
        <v>195</v>
      </c>
      <c r="AJ489" s="21" cm="1">
        <f t="array" aca="1" ref="AJ489" ca="1">IF(NOT(ISNUMBER(INDEX($A:$A, LOOKUP(2, 1 / ($A$1:INDIRECT("$A$"&amp;ROW($A489)) &lt;&gt; ""),ROW($A$1:INDIRECT("$A$"&amp;ROW($A489)))), 1))), "",
ROUNDDOWN((ROUNDDOWN((((2*VLOOKUP($AA489, 'EV and Base'!$A$1:$N$671, 10, FALSE))+31+ROUNDDOWN($AD489/4, 0))*$AB489)/100, 0)+5)*1.1, 0))</f>
        <v>188</v>
      </c>
      <c r="AK489" s="21" t="str" cm="1">
        <f t="array" aca="1" ref="AK489" ca="1">IF(NOT(ISNUMBER(INDEX($A:$A, LOOKUP(2, 1 / ($A$1:INDIRECT("$A$"&amp;ROW($A489)) &lt;&gt; ""),ROW($A$1:INDIRECT("$A$"&amp;ROW($A489)))), 1))), "",
ROUNDDOWN((ROUNDDOWN((((2*VLOOKUP($AA489, 'EV and Base'!$A$1:$N$671, 11, FALSE))+30+ROUNDDOWN($AE489/4, 0))*$AB489)/100, 0)+5), 0)
&amp;"-"&amp;
ROUNDDOWN((ROUNDDOWN((((2*VLOOKUP($AA489, 'EV and Base'!$A$1:$N$671, 11, FALSE))+31+ROUNDDOWN($AE489/4, 0))*$AB489)/100, 0)+5), 0))</f>
        <v>134-135</v>
      </c>
      <c r="AL489" s="21" t="str" cm="1">
        <f t="array" aca="1" ref="AL489" ca="1">IF(NOT(ISNUMBER(INDEX($A:$A, LOOKUP(2, 1 / ($A$1:INDIRECT("$A$"&amp;ROW($A489)) &lt;&gt; ""),ROW($A$1:INDIRECT("$A$"&amp;ROW($A489)))), 1))), "",
ROUNDDOWN((ROUNDDOWN((((2*VLOOKUP($AA489, 'EV and Base'!$A$1:$N$671, 12, FALSE))+0+ROUNDDOWN($AF489/4, 0))*$AB489)/100, 0)+5)*0.9, 0)
&amp;"-"&amp;
ROUNDDOWN((ROUNDDOWN((((2*VLOOKUP($AA489, 'EV and Base'!$A$1:$N$671, 12, FALSE))+31+ROUNDDOWN($AF489/4, 0))*$AB489)/100, 0)+5)*0.9, 0))</f>
        <v>57-74</v>
      </c>
      <c r="AM489" s="21" t="str" cm="1">
        <f t="array" aca="1" ref="AM489" ca="1">IF(NOT(ISNUMBER(INDEX($A:$A, LOOKUP(2, 1 / ($A$1:INDIRECT("$A$"&amp;ROW($A489)) &lt;&gt; ""),ROW($A$1:INDIRECT("$A$"&amp;ROW($A489)))), 1))), "",
ROUNDDOWN((ROUNDDOWN((((2*VLOOKUP($AA489, 'EV and Base'!$A$1:$N$671, 13, FALSE))+30+ROUNDDOWN($AG489/4, 0))*$AB489)/100, 0)+5), 0)
&amp;"-"&amp;
ROUNDDOWN((ROUNDDOWN((((2*VLOOKUP($AA489, 'EV and Base'!$A$1:$N$671, 13, FALSE))+31+ROUNDDOWN($AG489/4, 0))*$AB489)/100, 0)+5), 0))</f>
        <v>133-134</v>
      </c>
      <c r="AN489" s="25" cm="1">
        <f t="array" aca="1" ref="AN489" ca="1">IF(NOT(ISNUMBER(INDEX($A:$A, LOOKUP(2, 1 / ($A$1:INDIRECT("$A$"&amp;ROW($A489)) &lt;&gt; ""),ROW($A$1:INDIRECT("$A$"&amp;ROW($A489)))), 1))), "",
ROUNDDOWN((ROUNDDOWN((((2*VLOOKUP($AA489, 'EV and Base'!$A$1:$N$671, 14, FALSE))+31+ROUNDDOWN($AH489/4, 0))*$AB489)/100, 0)+5), 0))</f>
        <v>134</v>
      </c>
      <c r="AO489" s="23" cm="1">
        <f t="array" aca="1" ref="AO489" ca="1">IF(NOT(ISNUMBER(INDEX($A:$A, LOOKUP(2, 1 / ($A$1:INDIRECT("$A$"&amp;ROW($A489)) &lt;&gt; ""),ROW($A$1:INDIRECT("$A$"&amp;ROW($A489)))), 1))), "",
ROUNDDOWN((((2*VLOOKUP($AA489, 'EV and Base'!$A$1:$N$671, 9, FALSE))+31+ROUNDDOWN($AC489/4, 0))*$AB489)/100, 0)+$AB489+10)</f>
        <v>195</v>
      </c>
      <c r="AP489" s="2" cm="1">
        <f t="array" aca="1" ref="AP489" ca="1">IF(NOT(ISNUMBER(INDEX($A:$A, LOOKUP(2, 1 / ($A$1:INDIRECT("$A$"&amp;ROW($A489)) &lt;&gt; ""),ROW($A$1:INDIRECT("$A$"&amp;ROW($A489)))), 1))), "",
ROUNDDOWN((ROUNDDOWN((((2*VLOOKUP($AA489, 'EV and Base'!$A$1:$N$671, 10, FALSE))+31+ROUNDDOWN($AD489/4, 0))*$AB489)/100, 0)+5)*1.1, 0))</f>
        <v>188</v>
      </c>
      <c r="AQ489" s="2" cm="1">
        <f t="array" aca="1" ref="AQ489" ca="1">IF(NOT(ISNUMBER(INDEX($A:$A, LOOKUP(2, 1 / ($A$1:INDIRECT("$A$"&amp;ROW($A489)) &lt;&gt; ""),ROW($A$1:INDIRECT("$A$"&amp;ROW($A489)))), 1))), "",
ROUNDDOWN((ROUNDDOWN((((2*VLOOKUP($AA489, 'EV and Base'!$A$1:$N$671, 11, FALSE))+$AV$2+ROUNDDOWN($AE489/4, 0))*$AB489)/100, 0)+5), 0))</f>
        <v>135</v>
      </c>
      <c r="AR489" s="22" cm="1">
        <f t="array" aca="1" ref="AR489" ca="1">IF(NOT(ISNUMBER(INDEX($A:$A, LOOKUP(2, 1 / ($A$1:INDIRECT("$A$"&amp;ROW($A489)) &lt;&gt; ""),ROW($A$1:INDIRECT("$A$"&amp;ROW($A489)))), 1))), "",
ROUNDDOWN((ROUNDDOWN((((2*VLOOKUP($AA489, 'EV and Base'!$A$1:$N$671, 12, FALSE))+$AW$2+ROUNDDOWN($AF489/4, 0))*$AB489)/100, 0)+5)*0.9, 0))</f>
        <v>66</v>
      </c>
      <c r="AS489" s="2" cm="1">
        <f t="array" aca="1" ref="AS489" ca="1">IF(NOT(ISNUMBER(INDEX($A:$A, LOOKUP(2, 1 / ($A$1:INDIRECT("$A$"&amp;ROW($A489)) &lt;&gt; ""),ROW($A$1:INDIRECT("$A$"&amp;ROW($A489)))), 1))), "",
ROUNDDOWN((ROUNDDOWN((((2*VLOOKUP($AA489, 'EV and Base'!$A$1:$N$671, 13, FALSE))+$AX$2+ROUNDDOWN($AG489/4, 0))*$AB489)/100, 0)+5), 0))</f>
        <v>134</v>
      </c>
      <c r="AT489" s="24" cm="1">
        <f t="array" aca="1" ref="AT489" ca="1">IF(NOT(ISNUMBER(INDEX($A:$A, LOOKUP(2, 1 / ($A$1:INDIRECT("$A$"&amp;ROW($A489)) &lt;&gt; ""),ROW($A$1:INDIRECT("$A$"&amp;ROW($A489)))), 1))), "",
ROUNDDOWN((ROUNDDOWN((((2*VLOOKUP($AA489, 'EV and Base'!$A$1:$N$671, 14, FALSE))+31+ROUNDDOWN($AH489/4, 0))*$AB489)/100, 0)+5), 0))</f>
        <v>134</v>
      </c>
      <c r="AU489" s="28">
        <v>255</v>
      </c>
      <c r="AY489" cm="1">
        <f t="array" aca="1" ref="AY489" ca="1">IF(NOT(ISNUMBER(INDEX($A:$A,LOOKUP(2,1/($A$1:INDIRECT("$A$"&amp;ROW($A489))&lt;&gt;""),ROW($A$1:INDIRECT("$A$"&amp;ROW($A489)))),1))),"",
INDEX($AY:$AY,LOOKUP(2,1/($AY$1:INDIRECT("$AY$"&amp;ROW($AY489)-1)&lt;&gt;""),ROW($AY$1:INDIRECT("$AY$"&amp;ROW($AY489)-1))),1)+$BL489)</f>
        <v>223239</v>
      </c>
      <c r="AZ489" s="3" cm="1">
        <f t="array" aca="1" ref="AZ489" ca="1">IF(NOT(ISNUMBER(INDEX($A:$A, LOOKUP(2, 1 / ($A$1:INDIRECT("$A$"&amp;ROW($A489)) &lt;&gt; ""),ROW($A$1:INDIRECT("$A$"&amp;ROW($A489)))), 1))), "",
VLOOKUP(INDIRECT("$G$"&amp;LOOKUP(2, 1 / ($AY$1:INDIRECT("$AY$"&amp;ROW($AY489)-1) &lt;&gt; ""),ROW($AY$1:INDIRECT("$AY$"&amp;ROW($AY489)-1)))),'EV and Base'!A412:N1082,2,FALSE))</f>
        <v>172</v>
      </c>
      <c r="BA489" s="3" cm="1">
        <f t="array" aca="1" ref="BA489" ca="1">IF(NOT(ISNUMBER(INDEX($A:$A, LOOKUP(2, 1 / ($A$1:INDIRECT("$A$"&amp;ROW($A489)) &lt;&gt; ""),ROW($A$1:INDIRECT("$A$"&amp;ROW($A489)))), 1))), "",
INDIRECT("$I$"&amp;LOOKUP(2, 1 / ($AY$1:INDIRECT("$AY$"&amp;ROW($AY489)-1) &lt;&gt; ""),ROW($AY$1:INDIRECT("$AY$"&amp;ROW($AY489)-1)))))</f>
        <v>48</v>
      </c>
      <c r="BB489" s="1" cm="1">
        <f t="array" aca="1" ref="BB489" ca="1">IF(NOT(ISNUMBER(INDEX($A:$A, LOOKUP(2, 1 / ($A$1:INDIRECT("$A$"&amp;ROW($A489)) &lt;&gt; ""),ROW($A$1:INDIRECT("$A$"&amp;ROW($A489)))), 1))), "",
INDIRECT("$AB$"&amp;LOOKUP(2, 1 / ($AY$1:INDIRECT("$AY$"&amp;ROW($AY489)-1) &lt;&gt; ""),ROW($AY$1:INDIRECT("$AY$"&amp;ROW($AY489)-1)))))</f>
        <v>60</v>
      </c>
      <c r="BC489" s="3" cm="1">
        <f t="array" aca="1" ref="BC489" ca="1">IF(NOT(ISNUMBER(INDEX($A:$A,LOOKUP(2,1/($A$1:INDIRECT("$A$"&amp;ROW($A489))&lt;&gt;""),ROW($A$1:INDIRECT("$A$"&amp;ROW($A489)))),1))),"",
$BA489+$BA489+10)</f>
        <v>106</v>
      </c>
      <c r="BD489" s="3" cm="1">
        <f t="array" aca="1" ref="BD489" ca="1">IF(NOT(ISNUMBER(INDEX($A:$A,LOOKUP(2,1/($A$1:INDIRECT("$A$"&amp;ROW($A489))&lt;&gt;""),ROW($A$1:INDIRECT("$A$"&amp;ROW($A489)))),1))),"",
$BA489+$BB489+10)</f>
        <v>118</v>
      </c>
      <c r="BE489" s="3" cm="1">
        <f t="array" aca="1" ref="BE489" ca="1">IF(NOT(ISNUMBER(INDEX($A:$A,LOOKUP(2,1/($A$1:INDIRECT("$A$"&amp;ROW($A489))&lt;&gt;""),ROW($A$1:INDIRECT("$A$"&amp;ROW($A489)))),1))),"",
$BC489*$BC489)</f>
        <v>11236</v>
      </c>
      <c r="BF489" s="3" cm="1">
        <f t="array" aca="1" ref="BF489" ca="1">IF(NOT(ISNUMBER(INDEX($A:$A,LOOKUP(2,1/($A$1:INDIRECT("$A$"&amp;ROW($A489))&lt;&gt;""),ROW($A$1:INDIRECT("$A$"&amp;ROW($A489)))),1))),"",
$BD489*$BD489)</f>
        <v>13924</v>
      </c>
      <c r="BG489" s="3" cm="1">
        <f t="array" aca="1" ref="BG489" ca="1">IF(NOT(ISNUMBER(INDEX($A:$A,LOOKUP(2,1/($A$1:INDIRECT("$A$"&amp;ROW($A489))&lt;&gt;""),ROW($A$1:INDIRECT("$A$"&amp;ROW($A489)))),1))),"",
_xlfn.FLOOR.MATH(1.5*_xlfn.FLOOR.MATH($AZ489*BA489/5)))</f>
        <v>2476</v>
      </c>
      <c r="BH489" s="3" cm="1">
        <f t="array" aca="1" ref="BH489" ca="1">IF(NOT(ISNUMBER(INDEX($A:$A, LOOKUP(2, 1 / ($A$1:INDIRECT("$A$"&amp;ROW($A489)) &lt;&gt; ""),ROW($A$1:INDIRECT("$A$"&amp;ROW($A489)))), 1))), "",
_xlfn.FLOOR.MATH($BG489/IF(OR(INDIRECT("$C$"&amp;LOOKUP(2, 1 / ($AY$1:INDIRECT("$AY$"&amp;ROW($AY489)-1) &lt;&gt; ""),ROW($AY$1:INDIRECT("$AY$"&amp;ROW($AY489)-1))))="Multi",
INDIRECT("$C$"&amp;LOOKUP(2, 1 / ($AY$1:INDIRECT("$AY$"&amp;ROW($AY489)-1) &lt;&gt; ""),ROW($AY$1:INDIRECT("$AY$"&amp;ROW($AY489)-1))))="Double"),2,1)))</f>
        <v>2476</v>
      </c>
      <c r="BI489" s="3" cm="1">
        <f t="array" aca="1" ref="BI489" ca="1">IF(NOT(ISNUMBER(INDEX($A:$A,LOOKUP(2,1/($A$1:INDIRECT("$A$"&amp;ROW($A489))&lt;&gt;""),ROW($A$1:INDIRECT("$A$"&amp;ROW($A489)))),1))),"",
VLOOKUP($BC489,GameFreakSQRT!$A$1:$B$200,2,FALSE))</f>
        <v>42171</v>
      </c>
      <c r="BJ489" s="3" cm="1">
        <f t="array" aca="1" ref="BJ489" ca="1">IF(NOT(ISNUMBER(INDEX($A:$A,LOOKUP(2,1/($A$1:INDIRECT("$A$"&amp;ROW($A489))&lt;&gt;""),ROW($A$1:INDIRECT("$A$"&amp;ROW($A489)))),1))),"",
VLOOKUP($BD489,GameFreakSQRT!$A$1:$B$200,2,FALSE))</f>
        <v>44494</v>
      </c>
      <c r="BK489" s="3" cm="1">
        <f t="array" aca="1" ref="BK489" ca="1">IF(NOT(ISNUMBER(INDEX($A:$A,LOOKUP(2,1/($A$1:INDIRECT("$A$"&amp;ROW($A489))&lt;&gt;""),ROW($A$1:INDIRECT("$A$"&amp;ROW($A489)))),1))),"",
_xlfn.FLOOR.MATH((($BI489*$BE489)*$BH489)/($BJ489*$BF489))+1)</f>
        <v>1894</v>
      </c>
      <c r="BL489" s="3" cm="1">
        <f t="array" aca="1" ref="BL489" ca="1">IF(NOT(ISNUMBER(INDEX($A:$A,LOOKUP(2,1/($A$1:INDIRECT("$A$"&amp;ROW($A489))&lt;&gt;""),ROW($A$1:INDIRECT("$A$"&amp;ROW($A489)))),1))),"",
_xlfn.FLOOR.MATH($BK489*IF(NOT(INDIRECT("$Z$"&amp;LOOKUP(2, 1 / ($AY$1:INDIRECT("$AY$"&amp;ROW($AY489)-1) &lt;&gt; ""),ROW($AY$1:INDIRECT("$AY$"&amp;ROW($AY489)-1))))=""),1.5,1)))</f>
        <v>2841</v>
      </c>
      <c r="BM489" s="3" cm="1">
        <f t="array" aca="1" ref="BM489" ca="1">IF(NOT(ISNUMBER(INDEX($A:$A, LOOKUP(2, 1 / ($A$1:INDIRECT("$A$"&amp;ROW($A489)) &lt;&gt; ""),ROW($A$1:INDIRECT("$A$"&amp;ROW($A489)))), 1))), "",
INDIRECT("$Y$"&amp;LOOKUP(2, 1 / ($AY$1:INDIRECT("$AY$"&amp;ROW($AY489)-1) &lt;&gt; ""),ROW($AY$1:INDIRECT("$AY$"&amp;ROW($AY489)-1)))))</f>
        <v>0</v>
      </c>
      <c r="BN489" s="3" t="str">
        <f t="shared" ca="1" si="39"/>
        <v/>
      </c>
    </row>
    <row r="490" spans="1:66" x14ac:dyDescent="0.45">
      <c r="A490" s="69"/>
      <c r="B490" s="69"/>
      <c r="C490" s="68"/>
      <c r="D490" s="68"/>
      <c r="E490" s="68"/>
      <c r="F490" s="56">
        <v>2</v>
      </c>
      <c r="G490" s="2" t="s">
        <v>430</v>
      </c>
      <c r="H490" s="2" t="s">
        <v>77</v>
      </c>
      <c r="I490" s="2">
        <v>48</v>
      </c>
      <c r="J490" s="2" t="s">
        <v>223</v>
      </c>
      <c r="K490" s="2" t="s">
        <v>121</v>
      </c>
      <c r="L490" s="2" t="s">
        <v>53</v>
      </c>
      <c r="M490" s="2" t="s">
        <v>733</v>
      </c>
      <c r="N490" s="2" t="s">
        <v>734</v>
      </c>
      <c r="O490" s="2" t="s">
        <v>461</v>
      </c>
      <c r="P490" s="2" t="s">
        <v>539</v>
      </c>
      <c r="Q490" s="2">
        <v>24</v>
      </c>
      <c r="R490" s="58">
        <f>_xlfn.FLOOR.MATH((((2*VLOOKUP(G490, 'EV and Base'!$A$1:$N$671, 9, FALSE))+$Q490)*$I490)/100)+$I490+10</f>
        <v>180</v>
      </c>
      <c r="S490" s="58">
        <f>_xlfn.FLOOR.MATH((_xlfn.FLOOR.MATH((((2*VLOOKUP($G490, 'EV and Base'!$A$1:$N$671, 10, FALSE))+$Q490)*$I490)/100)+5)*
IF(OR($J490="Lonely", $J490="Brave", $J490="Adamant", $J490="Naughty"), 1.1,
IF(OR($J490="Bold", $J490="Timid", $J490="Modest", $J490="Calm"), 0.9, 1)))</f>
        <v>62</v>
      </c>
      <c r="T490" s="58">
        <f>_xlfn.FLOOR.MATH((_xlfn.FLOOR.MATH((((2*VLOOKUP($G490, 'EV and Base'!$A$1:$N$671, 11, FALSE))+$Q490)*$I490)/100)+5)*
IF(OR($J490="Bold", $J490="Relaxed", $J490="Impish", $J490="Lax"), 1.1,
IF(OR($J490="Lonely", $J490="Hasty", $J490="Mild", $J490="Gentle"), 0.9, 1)))</f>
        <v>98</v>
      </c>
      <c r="U490" s="58">
        <f>_xlfn.FLOOR.MATH((_xlfn.FLOOR.MATH((((2*VLOOKUP($G490, 'EV and Base'!$A$1:$N$671, 12, FALSE))+$Q490)*$I490)/100)+5)*
IF(OR($J490="Modest", $J490="Mild", $J490="Quiet", $J490="Rash"), 1.1,
IF(OR($J490="Adamant", $J490="Impish", $J490="Jolly", $J490="Careful"), 0.9, 1)))</f>
        <v>119</v>
      </c>
      <c r="V490" s="58">
        <f>_xlfn.FLOOR.MATH((_xlfn.FLOOR.MATH((((2*VLOOKUP($G490, 'EV and Base'!$A$1:$N$671, 13, FALSE))+$Q490)*$I490)/100)+5)*
IF(OR($J490="Calm", $J490="Gentle", $J490="Sassy", $J490="Careful"), 1.1,
IF(OR($J490="Naughty", $J490="Lax", $J490="Naive", $J490="Rash"), 0.9, 1)))</f>
        <v>117</v>
      </c>
      <c r="W490" s="60">
        <f>_xlfn.FLOOR.MATH((_xlfn.FLOOR.MATH((((2*VLOOKUP($G490, 'EV and Base'!$A$1:$N$671, 14, FALSE))+$Q490)*$I490)/100)+5)*
IF(OR($J490="Timid", $J490="Hasty", $J490="Jolly", $J490="Naive"), 1.1,
IF(OR($J490="Brave", $J490="Relaxed", $J490="Quiet", $J490="Sassy"), 0.9, 1)))</f>
        <v>44</v>
      </c>
      <c r="X490" s="76"/>
      <c r="Z490" s="1">
        <v>1</v>
      </c>
      <c r="AA490" s="23" t="str" cm="1">
        <f t="array" aca="1" ref="AA490" ca="1">IF(NOT(ISNUMBER(INDEX($A:$A,LOOKUP(2,1/($A$1:INDIRECT("$A$"&amp;ROW($A490))&lt;&gt;""),ROW($A$1:INDIRECT("$A$"&amp;ROW($A490)))),1))),"",
IF(NOT(ISNUMBER($A490)),$AA489,
IF($AB490&lt;16,"Lillipup",
IF($AB490&lt;32,"Herdier",
"Stoutland"))))</f>
        <v>Stoutland</v>
      </c>
      <c r="AB490" s="25" cm="1">
        <f t="array" aca="1" ref="AB490" ca="1">IF(NOT(ISNUMBER(INDEX($A:$A, LOOKUP(2, 1 / ($A$1:INDIRECT("$A$"&amp;ROW($A490)) &lt;&gt; ""),ROW($A$1:INDIRECT("$A$"&amp;ROW($A490)))), 1))), "",
VLOOKUP($AY490,'Medium-Slow'!$A$1:$B$101,2,TRUE))</f>
        <v>61</v>
      </c>
      <c r="AC490" s="23" cm="1">
        <f t="array" aca="1" ref="AC490" ca="1">IF(NOT(ISNUMBER(INDEX($A:$A, LOOKUP(2, 1 / ($A$1:INDIRECT("$A$"&amp;ROW($A490)) &lt;&gt; ""),ROW($A$1:INDIRECT("$A$"&amp;ROW($A490)))), 1))), "",
INDEX($AC:$AC, LOOKUP(2, 1 / ($AC$1:INDIRECT("$AC$"&amp;ROW($AC490)-1) &lt;&gt; ""),ROW($AC$1:INDIRECT("$AC$"&amp;ROW($AC490)-1))), 1)+
IF(INDEX($AC:$AC, LOOKUP(2, 1 / ($AC$1:INDIRECT("$AC$"&amp;ROW($AC490)-1) &lt;&gt; ""),ROW($AC$1:INDIRECT("$AC$"&amp;ROW($AC490)-1))), 1)+
INDEX($AD:$AD, LOOKUP(2, 1 / ($AD$1:INDIRECT("$AD$"&amp;ROW($AD490)-1) &lt;&gt; ""),ROW($AD$1:INDIRECT("$AD$"&amp;ROW($AD490)-1))), 1)+
INDEX($AE:$AE, LOOKUP(2, 1 / ($AE$1:INDIRECT("$AE$"&amp;ROW($AE490)-1) &lt;&gt; ""),ROW($AE$1:INDIRECT("$AE$"&amp;ROW($AD490)-1))), 1)+
INDEX($AE:$AF, LOOKUP(2, 1 / ($AF$1:INDIRECT("$AF$"&amp;ROW($AF490)-1) &lt;&gt; ""),ROW($AF$1:INDIRECT("$AF$"&amp;ROW($AD490)-1))), 1)+
INDEX($AG:$AG, LOOKUP(2, 1 / ($AG$1:INDIRECT("$AG$"&amp;ROW($AG490)-1) &lt;&gt; ""),ROW($AG$1:INDIRECT("$AG$"&amp;ROW($AD490)-1))), 1)+
INDEX($AH:$AH, LOOKUP(2, 1 / ($AH$1:INDIRECT("$AH$"&amp;ROW($AH490)-1) &lt;&gt; ""),ROW($AH$1:INDIRECT("$AH$"&amp;ROW($AD490)-1))), 1)&gt;=510,0,
IF(INDEX($AC:$AC, LOOKUP(2, 1 / ($AC$1:INDIRECT("$AC$"&amp;ROW($AC490)-1) &lt;&gt; ""),ROW($AC$1:INDIRECT("$AC$"&amp;ROW($AC490)-1))), 1)&gt;=255,0,
VLOOKUP(INDIRECT("$G$"&amp;LOOKUP(2, 1 / ($AC$1:INDIRECT("$AC$"&amp;ROW($AC490)-1) &lt;&gt; ""),ROW($AC$1:INDIRECT("$AC$"&amp;ROW($AC490)-1)))), 'EV and Base'!$A$1:$N$671, 3, FALSE))))</f>
        <v>14</v>
      </c>
      <c r="AD490" s="2" cm="1">
        <f t="array" aca="1" ref="AD490" ca="1">IF(NOT(ISNUMBER(INDEX($A:$A, LOOKUP(2, 1 / ($A$1:INDIRECT("$A$"&amp;ROW($A490)) &lt;&gt; ""),ROW($A$1:INDIRECT("$A$"&amp;ROW($A490)))), 1))), "",
INDEX($AD:$AD, LOOKUP(2, 1 / ($AD$1:INDIRECT("$AD$"&amp;ROW($AD490)-1) &lt;&gt; ""),ROW($AD$1:INDIRECT("$AD$"&amp;ROW($AD490)-1))), 1)+
IF(INDEX($AC:$AC, LOOKUP(2, 1 / ($AC$1:INDIRECT("$AC$"&amp;ROW($AC490)-1) &lt;&gt; ""),ROW($AC$1:INDIRECT("$AC$"&amp;ROW($AC490)-1))), 1)+
INDEX($AD:$AD, LOOKUP(2, 1 / ($AD$1:INDIRECT("$AD$"&amp;ROW($AD490)-1) &lt;&gt; ""),ROW($AD$1:INDIRECT("$AD$"&amp;ROW($AD490)-1))), 1)+
INDEX($AE:$AE, LOOKUP(2, 1 / ($AE$1:INDIRECT("$AE$"&amp;ROW($AE490)-1) &lt;&gt; ""),ROW($AE$1:INDIRECT("$AE$"&amp;ROW($AD490)-1))), 1)+
INDEX($AE:$AF, LOOKUP(2, 1 / ($AF$1:INDIRECT("$AF$"&amp;ROW($AF490)-1) &lt;&gt; ""),ROW($AF$1:INDIRECT("$AF$"&amp;ROW($AD490)-1))), 1)+
INDEX($AG:$AG, LOOKUP(2, 1 / ($AG$1:INDIRECT("$AG$"&amp;ROW($AG490)-1) &lt;&gt; ""),ROW($AG$1:INDIRECT("$AG$"&amp;ROW($AD490)-1))), 1)+
INDEX($AH:$AH, LOOKUP(2, 1 / ($AH$1:INDIRECT("$AH$"&amp;ROW($AH490)-1) &lt;&gt; ""),ROW($AH$1:INDIRECT("$AH$"&amp;ROW($AD490)-1))), 1)&gt;=510,0,
IF(INDEX($AD:$AD, LOOKUP(2, 1 / ($AD$1:INDIRECT("$AD$"&amp;ROW($AD490)-1) &lt;&gt; ""),ROW($AD$1:INDIRECT("$AD$"&amp;ROW($AD490)-1))), 1)&gt;=255,0,
VLOOKUP(INDIRECT("$G$"&amp;LOOKUP(2, 1 / ($AD$1:INDIRECT("$AD$"&amp;ROW($AD490)-1) &lt;&gt; ""),ROW($AD$1:INDIRECT("$AD$"&amp;ROW($AD490)-1)))), 'EV and Base'!$A$1:$N$671, 4, FALSE))))</f>
        <v>170</v>
      </c>
      <c r="AE490" s="2" cm="1">
        <f t="array" aca="1" ref="AE490" ca="1">IF(NOT(ISNUMBER(INDEX($A:$A,LOOKUP(2,1/($A$1:INDIRECT("$A$"&amp;ROW($A490))&lt;&gt;""),ROW($A$1:INDIRECT("$A$"&amp;ROW($A490)))),1))),"",
INDEX($AE:$AE,LOOKUP(2,1/($AE$1:INDIRECT("$AE$"&amp;ROW($AE490)-1)&lt;&gt;""),ROW($AE$1:INDIRECT("$AE$"&amp;ROW($AE490)-1))),1)+
IF(INDEX($AC:$AC,LOOKUP(2,1/($AC$1:INDIRECT("$AC$"&amp;ROW($AC490)-1)&lt;&gt;""),ROW($AC$1:INDIRECT("$AC$"&amp;ROW($AC490)-1))),1)+
INDEX($AD:$AD,LOOKUP(2,1/($AD$1:INDIRECT("$AD$"&amp;ROW($AD490)-1)&lt;&gt;""),ROW($AD$1:INDIRECT("$AD$"&amp;ROW($AD490)-1))),1)+
INDEX($AE:$AE,LOOKUP(2,1/($AE$1:INDIRECT("$AE$"&amp;ROW($AE490)-1)&lt;&gt;""),ROW($AE$1:INDIRECT("$AE$"&amp;ROW($AD490)-1))),1)+
INDEX($AE:$AF,LOOKUP(2,1/($AF$1:INDIRECT("$AF$"&amp;ROW($AF490)-1)&lt;&gt;""),ROW($AF$1:INDIRECT("$AF$"&amp;ROW($AD490)-1))),1)+
INDEX($AG:$AG,LOOKUP(2,1/($AG$1:INDIRECT("$AG$"&amp;ROW($AG490)-1)&lt;&gt;""),ROW($AG$1:INDIRECT("$AG$"&amp;ROW($AD490)-1))),1)+
INDEX($AH:$AH,LOOKUP(2,1/($AH$1:INDIRECT("$AH$"&amp;ROW($AH490)-1)&lt;&gt;""),ROW($AH$1:INDIRECT("$AH$"&amp;ROW($AD490)-1))),1)&gt;=510,0,
IF(INDEX($AE:$AE,LOOKUP(2,1/($AE$1:INDIRECT("$AE$"&amp;ROW($AE490)-1)&lt;&gt;""),ROW($AE$1:INDIRECT("$AE$"&amp;ROW($AE490)-1))),1)&gt;=255,0,
VLOOKUP(INDIRECT("$G$"&amp;LOOKUP(2,1/($AE$1:INDIRECT("$AE$"&amp;ROW($AE490)-1)&lt;&gt;""),ROW($AE$1:INDIRECT("$AE$"&amp;ROW($AE490)-1)))),'EV and Base'!$A$1:$N$671,5,FALSE))))</f>
        <v>12</v>
      </c>
      <c r="AF490" s="2" cm="1">
        <f t="array" aca="1" ref="AF490" ca="1">IF(NOT(ISNUMBER(INDEX($A:$A, LOOKUP(2, 1 / ($A$1:INDIRECT("$A$"&amp;ROW($A490)) &lt;&gt; ""),ROW($A$1:INDIRECT("$A$"&amp;ROW($A490)))), 1))), "",
INDEX($AF:$AF, LOOKUP(2, 1 / ($AF$1:INDIRECT("$AF$"&amp;ROW($AF490)-1) &lt;&gt; ""),ROW($AF$1:INDIRECT("$AF$"&amp;ROW($AF490)-1))), 1)+
IF(INDEX($AC:$AC, LOOKUP(2, 1 / ($AC$1:INDIRECT("$AC$"&amp;ROW($AC490)-1) &lt;&gt; ""),ROW($AC$1:INDIRECT("$AC$"&amp;ROW($AC490)-1))), 1)+
INDEX($AD:$AD, LOOKUP(2, 1 / ($AD$1:INDIRECT("$AD$"&amp;ROW($AD490)-1) &lt;&gt; ""),ROW($AD$1:INDIRECT("$AD$"&amp;ROW($AD490)-1))), 1)+
INDEX($AE:$AE, LOOKUP(2, 1 / ($AE$1:INDIRECT("$AE$"&amp;ROW($AE490)-1) &lt;&gt; ""),ROW($AE$1:INDIRECT("$AE$"&amp;ROW($AD490)-1))), 1)+
INDEX($AE:$AF, LOOKUP(2, 1 / ($AF$1:INDIRECT("$AF$"&amp;ROW($AF490)-1) &lt;&gt; ""),ROW($AF$1:INDIRECT("$AF$"&amp;ROW($AD490)-1))), 1)+
INDEX($AG:$AG, LOOKUP(2, 1 / ($AG$1:INDIRECT("$AG$"&amp;ROW($AG490)-1) &lt;&gt; ""),ROW($AG$1:INDIRECT("$AG$"&amp;ROW($AD490)-1))), 1)+
INDEX($AH:$AH, LOOKUP(2, 1 / ($AH$1:INDIRECT("$AH$"&amp;ROW($AH490)-1) &lt;&gt; ""),ROW($AH$1:INDIRECT("$AH$"&amp;ROW($AD490)-1))), 1)&gt;=510,0,
IF(INDEX($AF:$AF, LOOKUP(2, 1 / ($AF$1:INDIRECT("$AF$"&amp;ROW($AF490)-1) &lt;&gt; ""),ROW($AF$1:INDIRECT("$AF$"&amp;ROW($AF490)-1))), 1)&gt;=255,0,
VLOOKUP(INDIRECT("$G$"&amp;LOOKUP(2, 1 / ($AF$1:INDIRECT("$AF$"&amp;ROW($AF490)-1) &lt;&gt; ""),ROW($AF$1:INDIRECT("$AF$"&amp;ROW($AF490)-1)))), 'EV and Base'!$A$1:$N$671, 6, FALSE))))</f>
        <v>29</v>
      </c>
      <c r="AG490" s="2" cm="1">
        <f t="array" aca="1" ref="AG490" ca="1">IF(NOT(ISNUMBER(INDEX($A:$A, LOOKUP(2, 1 / ($A$1:INDIRECT("$A$"&amp;ROW($A490)) &lt;&gt; ""),ROW($A$1:INDIRECT("$A$"&amp;ROW($A490)))), 1))), "",
INDEX($AG:$AG, LOOKUP(2, 1 / ($AG$1:INDIRECT("$AG$"&amp;ROW($AG490)-1) &lt;&gt; ""),ROW($AG$1:INDIRECT("$AG$"&amp;ROW($AG490)-1))), 1)+
IF(INDEX($AC:$AC, LOOKUP(2, 1 / ($AC$1:INDIRECT("$AC$"&amp;ROW($AC490)-1) &lt;&gt; ""),ROW($AC$1:INDIRECT("$AC$"&amp;ROW($AC490)-1))), 1)+
INDEX($AD:$AD, LOOKUP(2, 1 / ($AD$1:INDIRECT("$AD$"&amp;ROW($AD490)-1) &lt;&gt; ""),ROW($AD$1:INDIRECT("$AD$"&amp;ROW($AD490)-1))), 1)+
INDEX($AE:$AE, LOOKUP(2, 1 / ($AE$1:INDIRECT("$AE$"&amp;ROW($AE490)-1) &lt;&gt; ""),ROW($AE$1:INDIRECT("$AE$"&amp;ROW($AD490)-1))), 1)+
INDEX($AE:$AF, LOOKUP(2, 1 / ($AF$1:INDIRECT("$AF$"&amp;ROW($AF490)-1) &lt;&gt; ""),ROW($AF$1:INDIRECT("$AF$"&amp;ROW($AD490)-1))), 1)+
INDEX($AG:$AG, LOOKUP(2, 1 / ($AG$1:INDIRECT("$AG$"&amp;ROW($AG490)-1) &lt;&gt; ""),ROW($AG$1:INDIRECT("$AG$"&amp;ROW($AD490)-1))), 1)+
INDEX($AH:$AH, LOOKUP(2, 1 / ($AH$1:INDIRECT("$AH$"&amp;ROW($AH490)-1) &lt;&gt; ""),ROW($AH$1:INDIRECT("$AH$"&amp;ROW($AD490)-1))), 1)&gt;=510,0,
IF(INDEX($AG:$AG, LOOKUP(2, 1 / ($AG$1:INDIRECT("$AG$"&amp;ROW($AG490)-1) &lt;&gt; ""),ROW($AG$1:INDIRECT("$AG$"&amp;ROW($AG490)-1))), 1)&gt;=255,0,
VLOOKUP(INDIRECT("$G$"&amp;LOOKUP(2, 1 / ($AG$1:INDIRECT("$AG$"&amp;ROW($AG490)-1) &lt;&gt; ""),ROW($AG$1:INDIRECT("$AG$"&amp;ROW($AG490)-1)))), 'EV and Base'!$A$1:$N$671, 7, FALSE))))</f>
        <v>10</v>
      </c>
      <c r="AH490" s="24" cm="1">
        <f t="array" aca="1" ref="AH490" ca="1">IF(NOT(ISNUMBER(INDEX($A:$A,LOOKUP(2,1/($A$1:INDIRECT("$A$"&amp;ROW($A490))&lt;&gt;""),ROW($A$1:INDIRECT("$A$"&amp;ROW($A490)))),1))),"",
INDEX($AH:$AH,LOOKUP(2,1/($AH$1:INDIRECT("$AH$"&amp;ROW($AH490)-1)&lt;&gt;""),ROW($AH$1:INDIRECT("$AH$"&amp;ROW($AH490)-1))),1)+
IF(INDEX($AC:$AC,LOOKUP(2,1/($AC$1:INDIRECT("$AC$"&amp;ROW($AC490)-1)&lt;&gt;""),ROW($AC$1:INDIRECT("$AC$"&amp;ROW($AC490)-1))),1)+
INDEX($AD:$AD,LOOKUP(2,1/($AD$1:INDIRECT("$AD$"&amp;ROW($AD490)-1)&lt;&gt;""),ROW($AD$1:INDIRECT("$AD$"&amp;ROW($AD490)-1))),1)+
INDEX($AE:$AE,LOOKUP(2,1/($AE$1:INDIRECT("$AE$"&amp;ROW($AE490)-1)&lt;&gt;""),ROW($AE$1:INDIRECT("$AE$"&amp;ROW($AD490)-1))),1)+
INDEX($AE:$AF,LOOKUP(2,1/($AF$1:INDIRECT("$AF$"&amp;ROW($AF490)-1)&lt;&gt;""),ROW($AF$1:INDIRECT("$AF$"&amp;ROW($AD490)-1))),1)+
INDEX($AG:$AG,LOOKUP(2,1/($AG$1:INDIRECT("$AG$"&amp;ROW($AG490)-1)&lt;&gt;""),ROW($AG$1:INDIRECT("$AG$"&amp;ROW($AD490)-1))),1)+
INDEX($AH:$AH,LOOKUP(2,1/($AH$1:INDIRECT("$AH$"&amp;ROW($AH490)-1)&lt;&gt;""),ROW($AH$1:INDIRECT("$AH$"&amp;ROW($AD490)-1))),1)&gt;=510,0,
IF(INDEX($AH:$AH,LOOKUP(2,1/($AH$1:INDIRECT("$AH$"&amp;ROW($AH490)-1)&lt;&gt;""),ROW($AH$1:INDIRECT("$AH$"&amp;ROW($AH490)-1))),1)&gt;=255,0,
VLOOKUP(INDIRECT("$G$"&amp;LOOKUP(2,1/($AH$1:INDIRECT("$AH$"&amp;ROW($AH490)-1)&lt;&gt;""),ROW($AH$1:INDIRECT("$AH$"&amp;ROW($AH490)-1)))),'EV and Base'!$A$1:$N$671,8,FALSE))))</f>
        <v>86</v>
      </c>
      <c r="AI490" s="29" cm="1">
        <f t="array" aca="1" ref="AI490" ca="1">IF(NOT(ISNUMBER(INDEX($A:$A,LOOKUP(2,1/($A$1:INDIRECT("$A$"&amp;ROW($A490))&lt;&gt;""),ROW($A$1:INDIRECT("$A$"&amp;ROW($A490)))),1))),"",
ROUNDDOWN((((2*VLOOKUP($AA490,'EV and Base'!$A$1:$N$671,9,FALSE))+31+ROUNDDOWN($AC490/4,0))*$AB490)/100,0)+$AB490+10)</f>
        <v>195</v>
      </c>
      <c r="AJ490" s="21" cm="1">
        <f t="array" aca="1" ref="AJ490" ca="1">IF(NOT(ISNUMBER(INDEX($A:$A, LOOKUP(2, 1 / ($A$1:INDIRECT("$A$"&amp;ROW($A490)) &lt;&gt; ""),ROW($A$1:INDIRECT("$A$"&amp;ROW($A490)))), 1))), "",
ROUNDDOWN((ROUNDDOWN((((2*VLOOKUP($AA490, 'EV and Base'!$A$1:$N$671, 10, FALSE))+31+ROUNDDOWN($AD490/4, 0))*$AB490)/100, 0)+5)*1.1, 0))</f>
        <v>188</v>
      </c>
      <c r="AK490" s="21" t="str" cm="1">
        <f t="array" aca="1" ref="AK490" ca="1">IF(NOT(ISNUMBER(INDEX($A:$A, LOOKUP(2, 1 / ($A$1:INDIRECT("$A$"&amp;ROW($A490)) &lt;&gt; ""),ROW($A$1:INDIRECT("$A$"&amp;ROW($A490)))), 1))), "",
ROUNDDOWN((ROUNDDOWN((((2*VLOOKUP($AA490, 'EV and Base'!$A$1:$N$671, 11, FALSE))+30+ROUNDDOWN($AE490/4, 0))*$AB490)/100, 0)+5), 0)
&amp;"-"&amp;
ROUNDDOWN((ROUNDDOWN((((2*VLOOKUP($AA490, 'EV and Base'!$A$1:$N$671, 11, FALSE))+31+ROUNDDOWN($AE490/4, 0))*$AB490)/100, 0)+5), 0))</f>
        <v>134-135</v>
      </c>
      <c r="AL490" s="21" t="str" cm="1">
        <f t="array" aca="1" ref="AL490" ca="1">IF(NOT(ISNUMBER(INDEX($A:$A, LOOKUP(2, 1 / ($A$1:INDIRECT("$A$"&amp;ROW($A490)) &lt;&gt; ""),ROW($A$1:INDIRECT("$A$"&amp;ROW($A490)))), 1))), "",
ROUNDDOWN((ROUNDDOWN((((2*VLOOKUP($AA490, 'EV and Base'!$A$1:$N$671, 12, FALSE))+0+ROUNDDOWN($AF490/4, 0))*$AB490)/100, 0)+5)*0.9, 0)
&amp;"-"&amp;
ROUNDDOWN((ROUNDDOWN((((2*VLOOKUP($AA490, 'EV and Base'!$A$1:$N$671, 12, FALSE))+31+ROUNDDOWN($AF490/4, 0))*$AB490)/100, 0)+5)*0.9, 0))</f>
        <v>57-74</v>
      </c>
      <c r="AM490" s="21" t="str" cm="1">
        <f t="array" aca="1" ref="AM490" ca="1">IF(NOT(ISNUMBER(INDEX($A:$A, LOOKUP(2, 1 / ($A$1:INDIRECT("$A$"&amp;ROW($A490)) &lt;&gt; ""),ROW($A$1:INDIRECT("$A$"&amp;ROW($A490)))), 1))), "",
ROUNDDOWN((ROUNDDOWN((((2*VLOOKUP($AA490, 'EV and Base'!$A$1:$N$671, 13, FALSE))+30+ROUNDDOWN($AG490/4, 0))*$AB490)/100, 0)+5), 0)
&amp;"-"&amp;
ROUNDDOWN((ROUNDDOWN((((2*VLOOKUP($AA490, 'EV and Base'!$A$1:$N$671, 13, FALSE))+31+ROUNDDOWN($AG490/4, 0))*$AB490)/100, 0)+5), 0))</f>
        <v>134-134</v>
      </c>
      <c r="AN490" s="25" cm="1">
        <f t="array" aca="1" ref="AN490" ca="1">IF(NOT(ISNUMBER(INDEX($A:$A, LOOKUP(2, 1 / ($A$1:INDIRECT("$A$"&amp;ROW($A490)) &lt;&gt; ""),ROW($A$1:INDIRECT("$A$"&amp;ROW($A490)))), 1))), "",
ROUNDDOWN((ROUNDDOWN((((2*VLOOKUP($AA490, 'EV and Base'!$A$1:$N$671, 14, FALSE))+31+ROUNDDOWN($AH490/4, 0))*$AB490)/100, 0)+5), 0))</f>
        <v>134</v>
      </c>
      <c r="AO490" s="23" cm="1">
        <f t="array" aca="1" ref="AO490" ca="1">IF(NOT(ISNUMBER(INDEX($A:$A, LOOKUP(2, 1 / ($A$1:INDIRECT("$A$"&amp;ROW($A490)) &lt;&gt; ""),ROW($A$1:INDIRECT("$A$"&amp;ROW($A490)))), 1))), "",
ROUNDDOWN((((2*VLOOKUP($AA490, 'EV and Base'!$A$1:$N$671, 9, FALSE))+31+ROUNDDOWN($AC490/4, 0))*$AB490)/100, 0)+$AB490+10)</f>
        <v>195</v>
      </c>
      <c r="AP490" s="2" cm="1">
        <f t="array" aca="1" ref="AP490" ca="1">IF(NOT(ISNUMBER(INDEX($A:$A, LOOKUP(2, 1 / ($A$1:INDIRECT("$A$"&amp;ROW($A490)) &lt;&gt; ""),ROW($A$1:INDIRECT("$A$"&amp;ROW($A490)))), 1))), "",
ROUNDDOWN((ROUNDDOWN((((2*VLOOKUP($AA490, 'EV and Base'!$A$1:$N$671, 10, FALSE))+31+ROUNDDOWN($AD490/4, 0))*$AB490)/100, 0)+5)*1.1, 0))</f>
        <v>188</v>
      </c>
      <c r="AQ490" s="2" cm="1">
        <f t="array" aca="1" ref="AQ490" ca="1">IF(NOT(ISNUMBER(INDEX($A:$A, LOOKUP(2, 1 / ($A$1:INDIRECT("$A$"&amp;ROW($A490)) &lt;&gt; ""),ROW($A$1:INDIRECT("$A$"&amp;ROW($A490)))), 1))), "",
ROUNDDOWN((ROUNDDOWN((((2*VLOOKUP($AA490, 'EV and Base'!$A$1:$N$671, 11, FALSE))+$AV$2+ROUNDDOWN($AE490/4, 0))*$AB490)/100, 0)+5), 0))</f>
        <v>135</v>
      </c>
      <c r="AR490" s="22" cm="1">
        <f t="array" aca="1" ref="AR490" ca="1">IF(NOT(ISNUMBER(INDEX($A:$A, LOOKUP(2, 1 / ($A$1:INDIRECT("$A$"&amp;ROW($A490)) &lt;&gt; ""),ROW($A$1:INDIRECT("$A$"&amp;ROW($A490)))), 1))), "",
ROUNDDOWN((ROUNDDOWN((((2*VLOOKUP($AA490, 'EV and Base'!$A$1:$N$671, 12, FALSE))+$AW$2+ROUNDDOWN($AF490/4, 0))*$AB490)/100, 0)+5)*0.9, 0))</f>
        <v>66</v>
      </c>
      <c r="AS490" s="2" cm="1">
        <f t="array" aca="1" ref="AS490" ca="1">IF(NOT(ISNUMBER(INDEX($A:$A, LOOKUP(2, 1 / ($A$1:INDIRECT("$A$"&amp;ROW($A490)) &lt;&gt; ""),ROW($A$1:INDIRECT("$A$"&amp;ROW($A490)))), 1))), "",
ROUNDDOWN((ROUNDDOWN((((2*VLOOKUP($AA490, 'EV and Base'!$A$1:$N$671, 13, FALSE))+$AX$2+ROUNDDOWN($AG490/4, 0))*$AB490)/100, 0)+5), 0))</f>
        <v>134</v>
      </c>
      <c r="AT490" s="24" cm="1">
        <f t="array" aca="1" ref="AT490" ca="1">IF(NOT(ISNUMBER(INDEX($A:$A, LOOKUP(2, 1 / ($A$1:INDIRECT("$A$"&amp;ROW($A490)) &lt;&gt; ""),ROW($A$1:INDIRECT("$A$"&amp;ROW($A490)))), 1))), "",
ROUNDDOWN((ROUNDDOWN((((2*VLOOKUP($AA490, 'EV and Base'!$A$1:$N$671, 14, FALSE))+31+ROUNDDOWN($AH490/4, 0))*$AB490)/100, 0)+5), 0))</f>
        <v>134</v>
      </c>
      <c r="AU490" s="28">
        <v>255</v>
      </c>
      <c r="AY490" cm="1">
        <f t="array" aca="1" ref="AY490" ca="1">IF(NOT(ISNUMBER(INDEX($A:$A,LOOKUP(2,1/($A$1:INDIRECT("$A$"&amp;ROW($A490))&lt;&gt;""),ROW($A$1:INDIRECT("$A$"&amp;ROW($A490)))),1))),"",
INDEX($AY:$AY,LOOKUP(2,1/($AY$1:INDIRECT("$AY$"&amp;ROW($AY490)-1)&lt;&gt;""),ROW($AY$1:INDIRECT("$AY$"&amp;ROW($AY490)-1))),1)+$BL490)</f>
        <v>227158</v>
      </c>
      <c r="AZ490" s="3" cm="1">
        <f t="array" aca="1" ref="AZ490" ca="1">IF(NOT(ISNUMBER(INDEX($A:$A, LOOKUP(2, 1 / ($A$1:INDIRECT("$A$"&amp;ROW($A490)) &lt;&gt; ""),ROW($A$1:INDIRECT("$A$"&amp;ROW($A490)))), 1))), "",
VLOOKUP(INDIRECT("$G$"&amp;LOOKUP(2, 1 / ($AY$1:INDIRECT("$AY$"&amp;ROW($AY490)-1) &lt;&gt; ""),ROW($AY$1:INDIRECT("$AY$"&amp;ROW($AY490)-1)))),'EV and Base'!A413:N1083,2,FALSE))</f>
        <v>221</v>
      </c>
      <c r="BA490" s="3" cm="1">
        <f t="array" aca="1" ref="BA490" ca="1">IF(NOT(ISNUMBER(INDEX($A:$A, LOOKUP(2, 1 / ($A$1:INDIRECT("$A$"&amp;ROW($A490)) &lt;&gt; ""),ROW($A$1:INDIRECT("$A$"&amp;ROW($A490)))), 1))), "",
INDIRECT("$I$"&amp;LOOKUP(2, 1 / ($AY$1:INDIRECT("$AY$"&amp;ROW($AY490)-1) &lt;&gt; ""),ROW($AY$1:INDIRECT("$AY$"&amp;ROW($AY490)-1)))))</f>
        <v>50</v>
      </c>
      <c r="BB490" s="1" cm="1">
        <f t="array" aca="1" ref="BB490" ca="1">IF(NOT(ISNUMBER(INDEX($A:$A, LOOKUP(2, 1 / ($A$1:INDIRECT("$A$"&amp;ROW($A490)) &lt;&gt; ""),ROW($A$1:INDIRECT("$A$"&amp;ROW($A490)))), 1))), "",
INDIRECT("$AB$"&amp;LOOKUP(2, 1 / ($AY$1:INDIRECT("$AY$"&amp;ROW($AY490)-1) &lt;&gt; ""),ROW($AY$1:INDIRECT("$AY$"&amp;ROW($AY490)-1)))))</f>
        <v>61</v>
      </c>
      <c r="BC490" s="3" cm="1">
        <f t="array" aca="1" ref="BC490" ca="1">IF(NOT(ISNUMBER(INDEX($A:$A,LOOKUP(2,1/($A$1:INDIRECT("$A$"&amp;ROW($A490))&lt;&gt;""),ROW($A$1:INDIRECT("$A$"&amp;ROW($A490)))),1))),"",
$BA490+$BA490+10)</f>
        <v>110</v>
      </c>
      <c r="BD490" s="3" cm="1">
        <f t="array" aca="1" ref="BD490" ca="1">IF(NOT(ISNUMBER(INDEX($A:$A,LOOKUP(2,1/($A$1:INDIRECT("$A$"&amp;ROW($A490))&lt;&gt;""),ROW($A$1:INDIRECT("$A$"&amp;ROW($A490)))),1))),"",
$BA490+$BB490+10)</f>
        <v>121</v>
      </c>
      <c r="BE490" s="3" cm="1">
        <f t="array" aca="1" ref="BE490" ca="1">IF(NOT(ISNUMBER(INDEX($A:$A,LOOKUP(2,1/($A$1:INDIRECT("$A$"&amp;ROW($A490))&lt;&gt;""),ROW($A$1:INDIRECT("$A$"&amp;ROW($A490)))),1))),"",
$BC490*$BC490)</f>
        <v>12100</v>
      </c>
      <c r="BF490" s="3" cm="1">
        <f t="array" aca="1" ref="BF490" ca="1">IF(NOT(ISNUMBER(INDEX($A:$A,LOOKUP(2,1/($A$1:INDIRECT("$A$"&amp;ROW($A490))&lt;&gt;""),ROW($A$1:INDIRECT("$A$"&amp;ROW($A490)))),1))),"",
$BD490*$BD490)</f>
        <v>14641</v>
      </c>
      <c r="BG490" s="3" cm="1">
        <f t="array" aca="1" ref="BG490" ca="1">IF(NOT(ISNUMBER(INDEX($A:$A,LOOKUP(2,1/($A$1:INDIRECT("$A$"&amp;ROW($A490))&lt;&gt;""),ROW($A$1:INDIRECT("$A$"&amp;ROW($A490)))),1))),"",
_xlfn.FLOOR.MATH(1.5*_xlfn.FLOOR.MATH($AZ490*BA490/5)))</f>
        <v>3315</v>
      </c>
      <c r="BH490" s="3" cm="1">
        <f t="array" aca="1" ref="BH490" ca="1">IF(NOT(ISNUMBER(INDEX($A:$A, LOOKUP(2, 1 / ($A$1:INDIRECT("$A$"&amp;ROW($A490)) &lt;&gt; ""),ROW($A$1:INDIRECT("$A$"&amp;ROW($A490)))), 1))), "",
_xlfn.FLOOR.MATH($BG490/IF(OR(INDIRECT("$C$"&amp;LOOKUP(2, 1 / ($AY$1:INDIRECT("$AY$"&amp;ROW($AY490)-1) &lt;&gt; ""),ROW($AY$1:INDIRECT("$AY$"&amp;ROW($AY490)-1))))="Multi",
INDIRECT("$C$"&amp;LOOKUP(2, 1 / ($AY$1:INDIRECT("$AY$"&amp;ROW($AY490)-1) &lt;&gt; ""),ROW($AY$1:INDIRECT("$AY$"&amp;ROW($AY490)-1))))="Double"),2,1)))</f>
        <v>3315</v>
      </c>
      <c r="BI490" s="3" cm="1">
        <f t="array" aca="1" ref="BI490" ca="1">IF(NOT(ISNUMBER(INDEX($A:$A,LOOKUP(2,1/($A$1:INDIRECT("$A$"&amp;ROW($A490))&lt;&gt;""),ROW($A$1:INDIRECT("$A$"&amp;ROW($A490)))),1))),"",
VLOOKUP($BC490,GameFreakSQRT!$A$1:$B$200,2,FALSE))</f>
        <v>42959</v>
      </c>
      <c r="BJ490" s="3" cm="1">
        <f t="array" aca="1" ref="BJ490" ca="1">IF(NOT(ISNUMBER(INDEX($A:$A,LOOKUP(2,1/($A$1:INDIRECT("$A$"&amp;ROW($A490))&lt;&gt;""),ROW($A$1:INDIRECT("$A$"&amp;ROW($A490)))),1))),"",
VLOOKUP($BD490,GameFreakSQRT!$A$1:$B$200,2,FALSE))</f>
        <v>45056</v>
      </c>
      <c r="BK490" s="3" cm="1">
        <f t="array" aca="1" ref="BK490" ca="1">IF(NOT(ISNUMBER(INDEX($A:$A,LOOKUP(2,1/($A$1:INDIRECT("$A$"&amp;ROW($A490))&lt;&gt;""),ROW($A$1:INDIRECT("$A$"&amp;ROW($A490)))),1))),"",
_xlfn.FLOOR.MATH((($BI490*$BE490)*$BH490)/($BJ490*$BF490))+1)</f>
        <v>2613</v>
      </c>
      <c r="BL490" s="3" cm="1">
        <f t="array" aca="1" ref="BL490" ca="1">IF(NOT(ISNUMBER(INDEX($A:$A,LOOKUP(2,1/($A$1:INDIRECT("$A$"&amp;ROW($A490))&lt;&gt;""),ROW($A$1:INDIRECT("$A$"&amp;ROW($A490)))),1))),"",
_xlfn.FLOOR.MATH($BK490*IF(NOT(INDIRECT("$Z$"&amp;LOOKUP(2, 1 / ($AY$1:INDIRECT("$AY$"&amp;ROW($AY490)-1) &lt;&gt; ""),ROW($AY$1:INDIRECT("$AY$"&amp;ROW($AY490)-1))))=""),1.5,1)))</f>
        <v>3919</v>
      </c>
      <c r="BM490" s="3" cm="1">
        <f t="array" aca="1" ref="BM490" ca="1">IF(NOT(ISNUMBER(INDEX($A:$A, LOOKUP(2, 1 / ($A$1:INDIRECT("$A$"&amp;ROW($A490)) &lt;&gt; ""),ROW($A$1:INDIRECT("$A$"&amp;ROW($A490)))), 1))), "",
INDIRECT("$Y$"&amp;LOOKUP(2, 1 / ($AY$1:INDIRECT("$AY$"&amp;ROW($AY490)-1) &lt;&gt; ""),ROW($AY$1:INDIRECT("$AY$"&amp;ROW($AY490)-1)))))</f>
        <v>0</v>
      </c>
      <c r="BN490" s="3" t="str">
        <f t="shared" ca="1" si="39"/>
        <v/>
      </c>
    </row>
    <row r="491" spans="1:66" x14ac:dyDescent="0.45">
      <c r="A491" s="69">
        <v>103</v>
      </c>
      <c r="B491" s="69" t="s">
        <v>794</v>
      </c>
      <c r="C491" s="66" t="s">
        <v>46</v>
      </c>
      <c r="D491" s="66" t="s">
        <v>1382</v>
      </c>
      <c r="E491" s="66" t="s">
        <v>48</v>
      </c>
      <c r="F491" s="56">
        <v>1</v>
      </c>
      <c r="G491" s="2" t="s">
        <v>795</v>
      </c>
      <c r="H491" s="2" t="s">
        <v>77</v>
      </c>
      <c r="I491" s="2">
        <v>48</v>
      </c>
      <c r="J491" s="2" t="s">
        <v>85</v>
      </c>
      <c r="K491" s="2" t="s">
        <v>549</v>
      </c>
      <c r="L491" s="2" t="s">
        <v>53</v>
      </c>
      <c r="M491" s="2" t="s">
        <v>551</v>
      </c>
      <c r="N491" s="2" t="s">
        <v>796</v>
      </c>
      <c r="O491" s="2" t="s">
        <v>733</v>
      </c>
      <c r="P491" s="2" t="s">
        <v>734</v>
      </c>
      <c r="Q491" s="2">
        <v>24</v>
      </c>
      <c r="R491" s="58">
        <f>_xlfn.FLOOR.MATH((((2*VLOOKUP(G491, 'EV and Base'!$A$1:$N$671, 9, FALSE))+$Q491)*$I491)/100)+$I491+10</f>
        <v>125</v>
      </c>
      <c r="S491" s="58">
        <f>_xlfn.FLOOR.MATH((_xlfn.FLOOR.MATH((((2*VLOOKUP($G491, 'EV and Base'!$A$1:$N$671, 10, FALSE))+$Q491)*$I491)/100)+5)*
IF(OR($J491="Lonely", $J491="Brave", $J491="Adamant", $J491="Naughty"), 1.1,
IF(OR($J491="Bold", $J491="Timid", $J491="Modest", $J491="Calm"), 0.9, 1)))</f>
        <v>64</v>
      </c>
      <c r="T491" s="58">
        <f>_xlfn.FLOOR.MATH((_xlfn.FLOOR.MATH((((2*VLOOKUP($G491, 'EV and Base'!$A$1:$N$671, 11, FALSE))+$Q491)*$I491)/100)+5)*
IF(OR($J491="Bold", $J491="Relaxed", $J491="Impish", $J491="Lax"), 1.1,
IF(OR($J491="Lonely", $J491="Hasty", $J491="Mild", $J491="Gentle"), 0.9, 1)))</f>
        <v>139</v>
      </c>
      <c r="U491" s="58">
        <f>_xlfn.FLOOR.MATH((_xlfn.FLOOR.MATH((((2*VLOOKUP($G491, 'EV and Base'!$A$1:$N$671, 12, FALSE))+$Q491)*$I491)/100)+5)*
IF(OR($J491="Modest", $J491="Mild", $J491="Quiet", $J491="Rash"), 1.1,
IF(OR($J491="Adamant", $J491="Impish", $J491="Jolly", $J491="Careful"), 0.9, 1)))</f>
        <v>107</v>
      </c>
      <c r="V491" s="58">
        <f>_xlfn.FLOOR.MATH((_xlfn.FLOOR.MATH((((2*VLOOKUP($G491, 'EV and Base'!$A$1:$N$671, 13, FALSE))+$Q491)*$I491)/100)+5)*
IF(OR($J491="Calm", $J491="Gentle", $J491="Sassy", $J491="Careful"), 1.1,
IF(OR($J491="Naughty", $J491="Lax", $J491="Naive", $J491="Rash"), 0.9, 1)))</f>
        <v>128</v>
      </c>
      <c r="W491" s="60">
        <f>_xlfn.FLOOR.MATH((_xlfn.FLOOR.MATH((((2*VLOOKUP($G491, 'EV and Base'!$A$1:$N$671, 14, FALSE))+$Q491)*$I491)/100)+5)*
IF(OR($J491="Timid", $J491="Hasty", $J491="Jolly", $J491="Naive"), 1.1,
IF(OR($J491="Brave", $J491="Relaxed", $J491="Quiet", $J491="Sassy"), 0.9, 1)))</f>
        <v>45</v>
      </c>
      <c r="X491" s="74">
        <v>6000</v>
      </c>
      <c r="Z491" s="1">
        <v>1</v>
      </c>
      <c r="AA491" s="23" t="str" cm="1">
        <f t="array" aca="1" ref="AA491" ca="1">IF(NOT(ISNUMBER(INDEX($A:$A,LOOKUP(2,1/($A$1:INDIRECT("$A$"&amp;ROW($A491))&lt;&gt;""),ROW($A$1:INDIRECT("$A$"&amp;ROW($A491)))),1))),"",
IF(NOT(ISNUMBER($A491)),$AA490,
IF($AB491&lt;16,"Lillipup",
IF($AB491&lt;32,"Herdier",
"Stoutland"))))</f>
        <v>Stoutland</v>
      </c>
      <c r="AB491" s="25" cm="1">
        <f t="array" aca="1" ref="AB491" ca="1">IF(NOT(ISNUMBER(INDEX($A:$A, LOOKUP(2, 1 / ($A$1:INDIRECT("$A$"&amp;ROW($A491)) &lt;&gt; ""),ROW($A$1:INDIRECT("$A$"&amp;ROW($A491)))), 1))), "",
VLOOKUP($AY491,'Medium-Slow'!$A$1:$B$101,2,TRUE))</f>
        <v>61</v>
      </c>
      <c r="AC491" s="23" cm="1">
        <f t="array" aca="1" ref="AC491" ca="1">IF(NOT(ISNUMBER(INDEX($A:$A, LOOKUP(2, 1 / ($A$1:INDIRECT("$A$"&amp;ROW($A491)) &lt;&gt; ""),ROW($A$1:INDIRECT("$A$"&amp;ROW($A491)))), 1))), "",
INDEX($AC:$AC, LOOKUP(2, 1 / ($AC$1:INDIRECT("$AC$"&amp;ROW($AC491)-1) &lt;&gt; ""),ROW($AC$1:INDIRECT("$AC$"&amp;ROW($AC491)-1))), 1)+
IF(INDEX($AC:$AC, LOOKUP(2, 1 / ($AC$1:INDIRECT("$AC$"&amp;ROW($AC491)-1) &lt;&gt; ""),ROW($AC$1:INDIRECT("$AC$"&amp;ROW($AC491)-1))), 1)+
INDEX($AD:$AD, LOOKUP(2, 1 / ($AD$1:INDIRECT("$AD$"&amp;ROW($AD491)-1) &lt;&gt; ""),ROW($AD$1:INDIRECT("$AD$"&amp;ROW($AD491)-1))), 1)+
INDEX($AE:$AE, LOOKUP(2, 1 / ($AE$1:INDIRECT("$AE$"&amp;ROW($AE491)-1) &lt;&gt; ""),ROW($AE$1:INDIRECT("$AE$"&amp;ROW($AD491)-1))), 1)+
INDEX($AE:$AF, LOOKUP(2, 1 / ($AF$1:INDIRECT("$AF$"&amp;ROW($AF491)-1) &lt;&gt; ""),ROW($AF$1:INDIRECT("$AF$"&amp;ROW($AD491)-1))), 1)+
INDEX($AG:$AG, LOOKUP(2, 1 / ($AG$1:INDIRECT("$AG$"&amp;ROW($AG491)-1) &lt;&gt; ""),ROW($AG$1:INDIRECT("$AG$"&amp;ROW($AD491)-1))), 1)+
INDEX($AH:$AH, LOOKUP(2, 1 / ($AH$1:INDIRECT("$AH$"&amp;ROW($AH491)-1) &lt;&gt; ""),ROW($AH$1:INDIRECT("$AH$"&amp;ROW($AD491)-1))), 1)&gt;=510,0,
IF(INDEX($AC:$AC, LOOKUP(2, 1 / ($AC$1:INDIRECT("$AC$"&amp;ROW($AC491)-1) &lt;&gt; ""),ROW($AC$1:INDIRECT("$AC$"&amp;ROW($AC491)-1))), 1)&gt;=255,0,
VLOOKUP(INDIRECT("$G$"&amp;LOOKUP(2, 1 / ($AC$1:INDIRECT("$AC$"&amp;ROW($AC491)-1) &lt;&gt; ""),ROW($AC$1:INDIRECT("$AC$"&amp;ROW($AC491)-1)))), 'EV and Base'!$A$1:$N$671, 3, FALSE))))</f>
        <v>16</v>
      </c>
      <c r="AD491" s="2" cm="1">
        <f t="array" aca="1" ref="AD491" ca="1">IF(NOT(ISNUMBER(INDEX($A:$A, LOOKUP(2, 1 / ($A$1:INDIRECT("$A$"&amp;ROW($A491)) &lt;&gt; ""),ROW($A$1:INDIRECT("$A$"&amp;ROW($A491)))), 1))), "",
INDEX($AD:$AD, LOOKUP(2, 1 / ($AD$1:INDIRECT("$AD$"&amp;ROW($AD491)-1) &lt;&gt; ""),ROW($AD$1:INDIRECT("$AD$"&amp;ROW($AD491)-1))), 1)+
IF(INDEX($AC:$AC, LOOKUP(2, 1 / ($AC$1:INDIRECT("$AC$"&amp;ROW($AC491)-1) &lt;&gt; ""),ROW($AC$1:INDIRECT("$AC$"&amp;ROW($AC491)-1))), 1)+
INDEX($AD:$AD, LOOKUP(2, 1 / ($AD$1:INDIRECT("$AD$"&amp;ROW($AD491)-1) &lt;&gt; ""),ROW($AD$1:INDIRECT("$AD$"&amp;ROW($AD491)-1))), 1)+
INDEX($AE:$AE, LOOKUP(2, 1 / ($AE$1:INDIRECT("$AE$"&amp;ROW($AE491)-1) &lt;&gt; ""),ROW($AE$1:INDIRECT("$AE$"&amp;ROW($AD491)-1))), 1)+
INDEX($AE:$AF, LOOKUP(2, 1 / ($AF$1:INDIRECT("$AF$"&amp;ROW($AF491)-1) &lt;&gt; ""),ROW($AF$1:INDIRECT("$AF$"&amp;ROW($AD491)-1))), 1)+
INDEX($AG:$AG, LOOKUP(2, 1 / ($AG$1:INDIRECT("$AG$"&amp;ROW($AG491)-1) &lt;&gt; ""),ROW($AG$1:INDIRECT("$AG$"&amp;ROW($AD491)-1))), 1)+
INDEX($AH:$AH, LOOKUP(2, 1 / ($AH$1:INDIRECT("$AH$"&amp;ROW($AH491)-1) &lt;&gt; ""),ROW($AH$1:INDIRECT("$AH$"&amp;ROW($AD491)-1))), 1)&gt;=510,0,
IF(INDEX($AD:$AD, LOOKUP(2, 1 / ($AD$1:INDIRECT("$AD$"&amp;ROW($AD491)-1) &lt;&gt; ""),ROW($AD$1:INDIRECT("$AD$"&amp;ROW($AD491)-1))), 1)&gt;=255,0,
VLOOKUP(INDIRECT("$G$"&amp;LOOKUP(2, 1 / ($AD$1:INDIRECT("$AD$"&amp;ROW($AD491)-1) &lt;&gt; ""),ROW($AD$1:INDIRECT("$AD$"&amp;ROW($AD491)-1)))), 'EV and Base'!$A$1:$N$671, 4, FALSE))))</f>
        <v>170</v>
      </c>
      <c r="AE491" s="2" cm="1">
        <f t="array" aca="1" ref="AE491" ca="1">IF(NOT(ISNUMBER(INDEX($A:$A,LOOKUP(2,1/($A$1:INDIRECT("$A$"&amp;ROW($A491))&lt;&gt;""),ROW($A$1:INDIRECT("$A$"&amp;ROW($A491)))),1))),"",
INDEX($AE:$AE,LOOKUP(2,1/($AE$1:INDIRECT("$AE$"&amp;ROW($AE491)-1)&lt;&gt;""),ROW($AE$1:INDIRECT("$AE$"&amp;ROW($AE491)-1))),1)+
IF(INDEX($AC:$AC,LOOKUP(2,1/($AC$1:INDIRECT("$AC$"&amp;ROW($AC491)-1)&lt;&gt;""),ROW($AC$1:INDIRECT("$AC$"&amp;ROW($AC491)-1))),1)+
INDEX($AD:$AD,LOOKUP(2,1/($AD$1:INDIRECT("$AD$"&amp;ROW($AD491)-1)&lt;&gt;""),ROW($AD$1:INDIRECT("$AD$"&amp;ROW($AD491)-1))),1)+
INDEX($AE:$AE,LOOKUP(2,1/($AE$1:INDIRECT("$AE$"&amp;ROW($AE491)-1)&lt;&gt;""),ROW($AE$1:INDIRECT("$AE$"&amp;ROW($AD491)-1))),1)+
INDEX($AE:$AF,LOOKUP(2,1/($AF$1:INDIRECT("$AF$"&amp;ROW($AF491)-1)&lt;&gt;""),ROW($AF$1:INDIRECT("$AF$"&amp;ROW($AD491)-1))),1)+
INDEX($AG:$AG,LOOKUP(2,1/($AG$1:INDIRECT("$AG$"&amp;ROW($AG491)-1)&lt;&gt;""),ROW($AG$1:INDIRECT("$AG$"&amp;ROW($AD491)-1))),1)+
INDEX($AH:$AH,LOOKUP(2,1/($AH$1:INDIRECT("$AH$"&amp;ROW($AH491)-1)&lt;&gt;""),ROW($AH$1:INDIRECT("$AH$"&amp;ROW($AD491)-1))),1)&gt;=510,0,
IF(INDEX($AE:$AE,LOOKUP(2,1/($AE$1:INDIRECT("$AE$"&amp;ROW($AE491)-1)&lt;&gt;""),ROW($AE$1:INDIRECT("$AE$"&amp;ROW($AE491)-1))),1)&gt;=255,0,
VLOOKUP(INDIRECT("$G$"&amp;LOOKUP(2,1/($AE$1:INDIRECT("$AE$"&amp;ROW($AE491)-1)&lt;&gt;""),ROW($AE$1:INDIRECT("$AE$"&amp;ROW($AE491)-1)))),'EV and Base'!$A$1:$N$671,5,FALSE))))</f>
        <v>12</v>
      </c>
      <c r="AF491" s="2" cm="1">
        <f t="array" aca="1" ref="AF491" ca="1">IF(NOT(ISNUMBER(INDEX($A:$A, LOOKUP(2, 1 / ($A$1:INDIRECT("$A$"&amp;ROW($A491)) &lt;&gt; ""),ROW($A$1:INDIRECT("$A$"&amp;ROW($A491)))), 1))), "",
INDEX($AF:$AF, LOOKUP(2, 1 / ($AF$1:INDIRECT("$AF$"&amp;ROW($AF491)-1) &lt;&gt; ""),ROW($AF$1:INDIRECT("$AF$"&amp;ROW($AF491)-1))), 1)+
IF(INDEX($AC:$AC, LOOKUP(2, 1 / ($AC$1:INDIRECT("$AC$"&amp;ROW($AC491)-1) &lt;&gt; ""),ROW($AC$1:INDIRECT("$AC$"&amp;ROW($AC491)-1))), 1)+
INDEX($AD:$AD, LOOKUP(2, 1 / ($AD$1:INDIRECT("$AD$"&amp;ROW($AD491)-1) &lt;&gt; ""),ROW($AD$1:INDIRECT("$AD$"&amp;ROW($AD491)-1))), 1)+
INDEX($AE:$AE, LOOKUP(2, 1 / ($AE$1:INDIRECT("$AE$"&amp;ROW($AE491)-1) &lt;&gt; ""),ROW($AE$1:INDIRECT("$AE$"&amp;ROW($AD491)-1))), 1)+
INDEX($AE:$AF, LOOKUP(2, 1 / ($AF$1:INDIRECT("$AF$"&amp;ROW($AF491)-1) &lt;&gt; ""),ROW($AF$1:INDIRECT("$AF$"&amp;ROW($AD491)-1))), 1)+
INDEX($AG:$AG, LOOKUP(2, 1 / ($AG$1:INDIRECT("$AG$"&amp;ROW($AG491)-1) &lt;&gt; ""),ROW($AG$1:INDIRECT("$AG$"&amp;ROW($AD491)-1))), 1)+
INDEX($AH:$AH, LOOKUP(2, 1 / ($AH$1:INDIRECT("$AH$"&amp;ROW($AH491)-1) &lt;&gt; ""),ROW($AH$1:INDIRECT("$AH$"&amp;ROW($AD491)-1))), 1)&gt;=510,0,
IF(INDEX($AF:$AF, LOOKUP(2, 1 / ($AF$1:INDIRECT("$AF$"&amp;ROW($AF491)-1) &lt;&gt; ""),ROW($AF$1:INDIRECT("$AF$"&amp;ROW($AF491)-1))), 1)&gt;=255,0,
VLOOKUP(INDIRECT("$G$"&amp;LOOKUP(2, 1 / ($AF$1:INDIRECT("$AF$"&amp;ROW($AF491)-1) &lt;&gt; ""),ROW($AF$1:INDIRECT("$AF$"&amp;ROW($AF491)-1)))), 'EV and Base'!$A$1:$N$671, 6, FALSE))))</f>
        <v>29</v>
      </c>
      <c r="AG491" s="2" cm="1">
        <f t="array" aca="1" ref="AG491" ca="1">IF(NOT(ISNUMBER(INDEX($A:$A, LOOKUP(2, 1 / ($A$1:INDIRECT("$A$"&amp;ROW($A491)) &lt;&gt; ""),ROW($A$1:INDIRECT("$A$"&amp;ROW($A491)))), 1))), "",
INDEX($AG:$AG, LOOKUP(2, 1 / ($AG$1:INDIRECT("$AG$"&amp;ROW($AG491)-1) &lt;&gt; ""),ROW($AG$1:INDIRECT("$AG$"&amp;ROW($AG491)-1))), 1)+
IF(INDEX($AC:$AC, LOOKUP(2, 1 / ($AC$1:INDIRECT("$AC$"&amp;ROW($AC491)-1) &lt;&gt; ""),ROW($AC$1:INDIRECT("$AC$"&amp;ROW($AC491)-1))), 1)+
INDEX($AD:$AD, LOOKUP(2, 1 / ($AD$1:INDIRECT("$AD$"&amp;ROW($AD491)-1) &lt;&gt; ""),ROW($AD$1:INDIRECT("$AD$"&amp;ROW($AD491)-1))), 1)+
INDEX($AE:$AE, LOOKUP(2, 1 / ($AE$1:INDIRECT("$AE$"&amp;ROW($AE491)-1) &lt;&gt; ""),ROW($AE$1:INDIRECT("$AE$"&amp;ROW($AD491)-1))), 1)+
INDEX($AE:$AF, LOOKUP(2, 1 / ($AF$1:INDIRECT("$AF$"&amp;ROW($AF491)-1) &lt;&gt; ""),ROW($AF$1:INDIRECT("$AF$"&amp;ROW($AD491)-1))), 1)+
INDEX($AG:$AG, LOOKUP(2, 1 / ($AG$1:INDIRECT("$AG$"&amp;ROW($AG491)-1) &lt;&gt; ""),ROW($AG$1:INDIRECT("$AG$"&amp;ROW($AD491)-1))), 1)+
INDEX($AH:$AH, LOOKUP(2, 1 / ($AH$1:INDIRECT("$AH$"&amp;ROW($AH491)-1) &lt;&gt; ""),ROW($AH$1:INDIRECT("$AH$"&amp;ROW($AD491)-1))), 1)&gt;=510,0,
IF(INDEX($AG:$AG, LOOKUP(2, 1 / ($AG$1:INDIRECT("$AG$"&amp;ROW($AG491)-1) &lt;&gt; ""),ROW($AG$1:INDIRECT("$AG$"&amp;ROW($AG491)-1))), 1)&gt;=255,0,
VLOOKUP(INDIRECT("$G$"&amp;LOOKUP(2, 1 / ($AG$1:INDIRECT("$AG$"&amp;ROW($AG491)-1) &lt;&gt; ""),ROW($AG$1:INDIRECT("$AG$"&amp;ROW($AG491)-1)))), 'EV and Base'!$A$1:$N$671, 7, FALSE))))</f>
        <v>10</v>
      </c>
      <c r="AH491" s="24" cm="1">
        <f t="array" aca="1" ref="AH491" ca="1">IF(NOT(ISNUMBER(INDEX($A:$A,LOOKUP(2,1/($A$1:INDIRECT("$A$"&amp;ROW($A491))&lt;&gt;""),ROW($A$1:INDIRECT("$A$"&amp;ROW($A491)))),1))),"",
INDEX($AH:$AH,LOOKUP(2,1/($AH$1:INDIRECT("$AH$"&amp;ROW($AH491)-1)&lt;&gt;""),ROW($AH$1:INDIRECT("$AH$"&amp;ROW($AH491)-1))),1)+
IF(INDEX($AC:$AC,LOOKUP(2,1/($AC$1:INDIRECT("$AC$"&amp;ROW($AC491)-1)&lt;&gt;""),ROW($AC$1:INDIRECT("$AC$"&amp;ROW($AC491)-1))),1)+
INDEX($AD:$AD,LOOKUP(2,1/($AD$1:INDIRECT("$AD$"&amp;ROW($AD491)-1)&lt;&gt;""),ROW($AD$1:INDIRECT("$AD$"&amp;ROW($AD491)-1))),1)+
INDEX($AE:$AE,LOOKUP(2,1/($AE$1:INDIRECT("$AE$"&amp;ROW($AE491)-1)&lt;&gt;""),ROW($AE$1:INDIRECT("$AE$"&amp;ROW($AD491)-1))),1)+
INDEX($AE:$AF,LOOKUP(2,1/($AF$1:INDIRECT("$AF$"&amp;ROW($AF491)-1)&lt;&gt;""),ROW($AF$1:INDIRECT("$AF$"&amp;ROW($AD491)-1))),1)+
INDEX($AG:$AG,LOOKUP(2,1/($AG$1:INDIRECT("$AG$"&amp;ROW($AG491)-1)&lt;&gt;""),ROW($AG$1:INDIRECT("$AG$"&amp;ROW($AD491)-1))),1)+
INDEX($AH:$AH,LOOKUP(2,1/($AH$1:INDIRECT("$AH$"&amp;ROW($AH491)-1)&lt;&gt;""),ROW($AH$1:INDIRECT("$AH$"&amp;ROW($AD491)-1))),1)&gt;=510,0,
IF(INDEX($AH:$AH,LOOKUP(2,1/($AH$1:INDIRECT("$AH$"&amp;ROW($AH491)-1)&lt;&gt;""),ROW($AH$1:INDIRECT("$AH$"&amp;ROW($AH491)-1))),1)&gt;=255,0,
VLOOKUP(INDIRECT("$G$"&amp;LOOKUP(2,1/($AH$1:INDIRECT("$AH$"&amp;ROW($AH491)-1)&lt;&gt;""),ROW($AH$1:INDIRECT("$AH$"&amp;ROW($AH491)-1)))),'EV and Base'!$A$1:$N$671,8,FALSE))))</f>
        <v>86</v>
      </c>
      <c r="AI491" s="29" cm="1">
        <f t="array" aca="1" ref="AI491" ca="1">IF(NOT(ISNUMBER(INDEX($A:$A,LOOKUP(2,1/($A$1:INDIRECT("$A$"&amp;ROW($A491))&lt;&gt;""),ROW($A$1:INDIRECT("$A$"&amp;ROW($A491)))),1))),"",
ROUNDDOWN((((2*VLOOKUP($AA491,'EV and Base'!$A$1:$N$671,9,FALSE))+31+ROUNDDOWN($AC491/4,0))*$AB491)/100,0)+$AB491+10)</f>
        <v>196</v>
      </c>
      <c r="AJ491" s="21" cm="1">
        <f t="array" aca="1" ref="AJ491" ca="1">IF(NOT(ISNUMBER(INDEX($A:$A, LOOKUP(2, 1 / ($A$1:INDIRECT("$A$"&amp;ROW($A491)) &lt;&gt; ""),ROW($A$1:INDIRECT("$A$"&amp;ROW($A491)))), 1))), "",
ROUNDDOWN((ROUNDDOWN((((2*VLOOKUP($AA491, 'EV and Base'!$A$1:$N$671, 10, FALSE))+31+ROUNDDOWN($AD491/4, 0))*$AB491)/100, 0)+5)*1.1, 0))</f>
        <v>188</v>
      </c>
      <c r="AK491" s="21" t="str" cm="1">
        <f t="array" aca="1" ref="AK491" ca="1">IF(NOT(ISNUMBER(INDEX($A:$A, LOOKUP(2, 1 / ($A$1:INDIRECT("$A$"&amp;ROW($A491)) &lt;&gt; ""),ROW($A$1:INDIRECT("$A$"&amp;ROW($A491)))), 1))), "",
ROUNDDOWN((ROUNDDOWN((((2*VLOOKUP($AA491, 'EV and Base'!$A$1:$N$671, 11, FALSE))+30+ROUNDDOWN($AE491/4, 0))*$AB491)/100, 0)+5), 0)
&amp;"-"&amp;
ROUNDDOWN((ROUNDDOWN((((2*VLOOKUP($AA491, 'EV and Base'!$A$1:$N$671, 11, FALSE))+31+ROUNDDOWN($AE491/4, 0))*$AB491)/100, 0)+5), 0))</f>
        <v>134-135</v>
      </c>
      <c r="AL491" s="21" t="str" cm="1">
        <f t="array" aca="1" ref="AL491" ca="1">IF(NOT(ISNUMBER(INDEX($A:$A, LOOKUP(2, 1 / ($A$1:INDIRECT("$A$"&amp;ROW($A491)) &lt;&gt; ""),ROW($A$1:INDIRECT("$A$"&amp;ROW($A491)))), 1))), "",
ROUNDDOWN((ROUNDDOWN((((2*VLOOKUP($AA491, 'EV and Base'!$A$1:$N$671, 12, FALSE))+0+ROUNDDOWN($AF491/4, 0))*$AB491)/100, 0)+5)*0.9, 0)
&amp;"-"&amp;
ROUNDDOWN((ROUNDDOWN((((2*VLOOKUP($AA491, 'EV and Base'!$A$1:$N$671, 12, FALSE))+31+ROUNDDOWN($AF491/4, 0))*$AB491)/100, 0)+5)*0.9, 0))</f>
        <v>57-74</v>
      </c>
      <c r="AM491" s="21" t="str" cm="1">
        <f t="array" aca="1" ref="AM491" ca="1">IF(NOT(ISNUMBER(INDEX($A:$A, LOOKUP(2, 1 / ($A$1:INDIRECT("$A$"&amp;ROW($A491)) &lt;&gt; ""),ROW($A$1:INDIRECT("$A$"&amp;ROW($A491)))), 1))), "",
ROUNDDOWN((ROUNDDOWN((((2*VLOOKUP($AA491, 'EV and Base'!$A$1:$N$671, 13, FALSE))+30+ROUNDDOWN($AG491/4, 0))*$AB491)/100, 0)+5), 0)
&amp;"-"&amp;
ROUNDDOWN((ROUNDDOWN((((2*VLOOKUP($AA491, 'EV and Base'!$A$1:$N$671, 13, FALSE))+31+ROUNDDOWN($AG491/4, 0))*$AB491)/100, 0)+5), 0))</f>
        <v>134-134</v>
      </c>
      <c r="AN491" s="25" cm="1">
        <f t="array" aca="1" ref="AN491" ca="1">IF(NOT(ISNUMBER(INDEX($A:$A, LOOKUP(2, 1 / ($A$1:INDIRECT("$A$"&amp;ROW($A491)) &lt;&gt; ""),ROW($A$1:INDIRECT("$A$"&amp;ROW($A491)))), 1))), "",
ROUNDDOWN((ROUNDDOWN((((2*VLOOKUP($AA491, 'EV and Base'!$A$1:$N$671, 14, FALSE))+31+ROUNDDOWN($AH491/4, 0))*$AB491)/100, 0)+5), 0))</f>
        <v>134</v>
      </c>
      <c r="AO491" s="23" cm="1">
        <f t="array" aca="1" ref="AO491" ca="1">IF(NOT(ISNUMBER(INDEX($A:$A, LOOKUP(2, 1 / ($A$1:INDIRECT("$A$"&amp;ROW($A491)) &lt;&gt; ""),ROW($A$1:INDIRECT("$A$"&amp;ROW($A491)))), 1))), "",
ROUNDDOWN((((2*VLOOKUP($AA491, 'EV and Base'!$A$1:$N$671, 9, FALSE))+31+ROUNDDOWN($AC491/4, 0))*$AB491)/100, 0)+$AB491+10)</f>
        <v>196</v>
      </c>
      <c r="AP491" s="2" cm="1">
        <f t="array" aca="1" ref="AP491" ca="1">IF(NOT(ISNUMBER(INDEX($A:$A, LOOKUP(2, 1 / ($A$1:INDIRECT("$A$"&amp;ROW($A491)) &lt;&gt; ""),ROW($A$1:INDIRECT("$A$"&amp;ROW($A491)))), 1))), "",
ROUNDDOWN((ROUNDDOWN((((2*VLOOKUP($AA491, 'EV and Base'!$A$1:$N$671, 10, FALSE))+31+ROUNDDOWN($AD491/4, 0))*$AB491)/100, 0)+5)*1.1, 0))</f>
        <v>188</v>
      </c>
      <c r="AQ491" s="2" cm="1">
        <f t="array" aca="1" ref="AQ491" ca="1">IF(NOT(ISNUMBER(INDEX($A:$A, LOOKUP(2, 1 / ($A$1:INDIRECT("$A$"&amp;ROW($A491)) &lt;&gt; ""),ROW($A$1:INDIRECT("$A$"&amp;ROW($A491)))), 1))), "",
ROUNDDOWN((ROUNDDOWN((((2*VLOOKUP($AA491, 'EV and Base'!$A$1:$N$671, 11, FALSE))+$AV$2+ROUNDDOWN($AE491/4, 0))*$AB491)/100, 0)+5), 0))</f>
        <v>135</v>
      </c>
      <c r="AR491" s="22" cm="1">
        <f t="array" aca="1" ref="AR491" ca="1">IF(NOT(ISNUMBER(INDEX($A:$A, LOOKUP(2, 1 / ($A$1:INDIRECT("$A$"&amp;ROW($A491)) &lt;&gt; ""),ROW($A$1:INDIRECT("$A$"&amp;ROW($A491)))), 1))), "",
ROUNDDOWN((ROUNDDOWN((((2*VLOOKUP($AA491, 'EV and Base'!$A$1:$N$671, 12, FALSE))+$AW$2+ROUNDDOWN($AF491/4, 0))*$AB491)/100, 0)+5)*0.9, 0))</f>
        <v>66</v>
      </c>
      <c r="AS491" s="2" cm="1">
        <f t="array" aca="1" ref="AS491" ca="1">IF(NOT(ISNUMBER(INDEX($A:$A, LOOKUP(2, 1 / ($A$1:INDIRECT("$A$"&amp;ROW($A491)) &lt;&gt; ""),ROW($A$1:INDIRECT("$A$"&amp;ROW($A491)))), 1))), "",
ROUNDDOWN((ROUNDDOWN((((2*VLOOKUP($AA491, 'EV and Base'!$A$1:$N$671, 13, FALSE))+$AX$2+ROUNDDOWN($AG491/4, 0))*$AB491)/100, 0)+5), 0))</f>
        <v>134</v>
      </c>
      <c r="AT491" s="24" cm="1">
        <f t="array" aca="1" ref="AT491" ca="1">IF(NOT(ISNUMBER(INDEX($A:$A, LOOKUP(2, 1 / ($A$1:INDIRECT("$A$"&amp;ROW($A491)) &lt;&gt; ""),ROW($A$1:INDIRECT("$A$"&amp;ROW($A491)))), 1))), "",
ROUNDDOWN((ROUNDDOWN((((2*VLOOKUP($AA491, 'EV and Base'!$A$1:$N$671, 14, FALSE))+31+ROUNDDOWN($AH491/4, 0))*$AB491)/100, 0)+5), 0))</f>
        <v>134</v>
      </c>
      <c r="AU491" s="28">
        <v>255</v>
      </c>
      <c r="AY491" cm="1">
        <f t="array" aca="1" ref="AY491" ca="1">IF(NOT(ISNUMBER(INDEX($A:$A,LOOKUP(2,1/($A$1:INDIRECT("$A$"&amp;ROW($A491))&lt;&gt;""),ROW($A$1:INDIRECT("$A$"&amp;ROW($A491)))),1))),"",
INDEX($AY:$AY,LOOKUP(2,1/($AY$1:INDIRECT("$AY$"&amp;ROW($AY491)-1)&lt;&gt;""),ROW($AY$1:INDIRECT("$AY$"&amp;ROW($AY491)-1))),1)+$BL491)</f>
        <v>229909</v>
      </c>
      <c r="AZ491" s="3" cm="1">
        <f t="array" aca="1" ref="AZ491" ca="1">IF(NOT(ISNUMBER(INDEX($A:$A, LOOKUP(2, 1 / ($A$1:INDIRECT("$A$"&amp;ROW($A491)) &lt;&gt; ""),ROW($A$1:INDIRECT("$A$"&amp;ROW($A491)))), 1))), "",
VLOOKUP(INDIRECT("$G$"&amp;LOOKUP(2, 1 / ($AY$1:INDIRECT("$AY$"&amp;ROW($AY491)-1) &lt;&gt; ""),ROW($AY$1:INDIRECT("$AY$"&amp;ROW($AY491)-1)))),'EV and Base'!A414:N1084,2,FALSE))</f>
        <v>170</v>
      </c>
      <c r="BA491" s="3" cm="1">
        <f t="array" aca="1" ref="BA491" ca="1">IF(NOT(ISNUMBER(INDEX($A:$A, LOOKUP(2, 1 / ($A$1:INDIRECT("$A$"&amp;ROW($A491)) &lt;&gt; ""),ROW($A$1:INDIRECT("$A$"&amp;ROW($A491)))), 1))), "",
INDIRECT("$I$"&amp;LOOKUP(2, 1 / ($AY$1:INDIRECT("$AY$"&amp;ROW($AY491)-1) &lt;&gt; ""),ROW($AY$1:INDIRECT("$AY$"&amp;ROW($AY491)-1)))))</f>
        <v>48</v>
      </c>
      <c r="BB491" s="1" cm="1">
        <f t="array" aca="1" ref="BB491" ca="1">IF(NOT(ISNUMBER(INDEX($A:$A, LOOKUP(2, 1 / ($A$1:INDIRECT("$A$"&amp;ROW($A491)) &lt;&gt; ""),ROW($A$1:INDIRECT("$A$"&amp;ROW($A491)))), 1))), "",
INDIRECT("$AB$"&amp;LOOKUP(2, 1 / ($AY$1:INDIRECT("$AY$"&amp;ROW($AY491)-1) &lt;&gt; ""),ROW($AY$1:INDIRECT("$AY$"&amp;ROW($AY491)-1)))))</f>
        <v>61</v>
      </c>
      <c r="BC491" s="3" cm="1">
        <f t="array" aca="1" ref="BC491" ca="1">IF(NOT(ISNUMBER(INDEX($A:$A,LOOKUP(2,1/($A$1:INDIRECT("$A$"&amp;ROW($A491))&lt;&gt;""),ROW($A$1:INDIRECT("$A$"&amp;ROW($A491)))),1))),"",
$BA491+$BA491+10)</f>
        <v>106</v>
      </c>
      <c r="BD491" s="3" cm="1">
        <f t="array" aca="1" ref="BD491" ca="1">IF(NOT(ISNUMBER(INDEX($A:$A,LOOKUP(2,1/($A$1:INDIRECT("$A$"&amp;ROW($A491))&lt;&gt;""),ROW($A$1:INDIRECT("$A$"&amp;ROW($A491)))),1))),"",
$BA491+$BB491+10)</f>
        <v>119</v>
      </c>
      <c r="BE491" s="3" cm="1">
        <f t="array" aca="1" ref="BE491" ca="1">IF(NOT(ISNUMBER(INDEX($A:$A,LOOKUP(2,1/($A$1:INDIRECT("$A$"&amp;ROW($A491))&lt;&gt;""),ROW($A$1:INDIRECT("$A$"&amp;ROW($A491)))),1))),"",
$BC491*$BC491)</f>
        <v>11236</v>
      </c>
      <c r="BF491" s="3" cm="1">
        <f t="array" aca="1" ref="BF491" ca="1">IF(NOT(ISNUMBER(INDEX($A:$A,LOOKUP(2,1/($A$1:INDIRECT("$A$"&amp;ROW($A491))&lt;&gt;""),ROW($A$1:INDIRECT("$A$"&amp;ROW($A491)))),1))),"",
$BD491*$BD491)</f>
        <v>14161</v>
      </c>
      <c r="BG491" s="3" cm="1">
        <f t="array" aca="1" ref="BG491" ca="1">IF(NOT(ISNUMBER(INDEX($A:$A,LOOKUP(2,1/($A$1:INDIRECT("$A$"&amp;ROW($A491))&lt;&gt;""),ROW($A$1:INDIRECT("$A$"&amp;ROW($A491)))),1))),"",
_xlfn.FLOOR.MATH(1.5*_xlfn.FLOOR.MATH($AZ491*BA491/5)))</f>
        <v>2448</v>
      </c>
      <c r="BH491" s="3" cm="1">
        <f t="array" aca="1" ref="BH491" ca="1">IF(NOT(ISNUMBER(INDEX($A:$A, LOOKUP(2, 1 / ($A$1:INDIRECT("$A$"&amp;ROW($A491)) &lt;&gt; ""),ROW($A$1:INDIRECT("$A$"&amp;ROW($A491)))), 1))), "",
_xlfn.FLOOR.MATH($BG491/IF(OR(INDIRECT("$C$"&amp;LOOKUP(2, 1 / ($AY$1:INDIRECT("$AY$"&amp;ROW($AY491)-1) &lt;&gt; ""),ROW($AY$1:INDIRECT("$AY$"&amp;ROW($AY491)-1))))="Multi",
INDIRECT("$C$"&amp;LOOKUP(2, 1 / ($AY$1:INDIRECT("$AY$"&amp;ROW($AY491)-1) &lt;&gt; ""),ROW($AY$1:INDIRECT("$AY$"&amp;ROW($AY491)-1))))="Double"),2,1)))</f>
        <v>2448</v>
      </c>
      <c r="BI491" s="3" cm="1">
        <f t="array" aca="1" ref="BI491" ca="1">IF(NOT(ISNUMBER(INDEX($A:$A,LOOKUP(2,1/($A$1:INDIRECT("$A$"&amp;ROW($A491))&lt;&gt;""),ROW($A$1:INDIRECT("$A$"&amp;ROW($A491)))),1))),"",
VLOOKUP($BC491,GameFreakSQRT!$A$1:$B$200,2,FALSE))</f>
        <v>42171</v>
      </c>
      <c r="BJ491" s="3" cm="1">
        <f t="array" aca="1" ref="BJ491" ca="1">IF(NOT(ISNUMBER(INDEX($A:$A,LOOKUP(2,1/($A$1:INDIRECT("$A$"&amp;ROW($A491))&lt;&gt;""),ROW($A$1:INDIRECT("$A$"&amp;ROW($A491)))),1))),"",
VLOOKUP($BD491,GameFreakSQRT!$A$1:$B$200,2,FALSE))</f>
        <v>44682</v>
      </c>
      <c r="BK491" s="3" cm="1">
        <f t="array" aca="1" ref="BK491" ca="1">IF(NOT(ISNUMBER(INDEX($A:$A,LOOKUP(2,1/($A$1:INDIRECT("$A$"&amp;ROW($A491))&lt;&gt;""),ROW($A$1:INDIRECT("$A$"&amp;ROW($A491)))),1))),"",
_xlfn.FLOOR.MATH((($BI491*$BE491)*$BH491)/($BJ491*$BF491))+1)</f>
        <v>1834</v>
      </c>
      <c r="BL491" s="3" cm="1">
        <f t="array" aca="1" ref="BL491" ca="1">IF(NOT(ISNUMBER(INDEX($A:$A,LOOKUP(2,1/($A$1:INDIRECT("$A$"&amp;ROW($A491))&lt;&gt;""),ROW($A$1:INDIRECT("$A$"&amp;ROW($A491)))),1))),"",
_xlfn.FLOOR.MATH($BK491*IF(NOT(INDIRECT("$Z$"&amp;LOOKUP(2, 1 / ($AY$1:INDIRECT("$AY$"&amp;ROW($AY491)-1) &lt;&gt; ""),ROW($AY$1:INDIRECT("$AY$"&amp;ROW($AY491)-1))))=""),1.5,1)))</f>
        <v>2751</v>
      </c>
      <c r="BM491" s="3" cm="1">
        <f t="array" aca="1" ref="BM491" ca="1">IF(NOT(ISNUMBER(INDEX($A:$A, LOOKUP(2, 1 / ($A$1:INDIRECT("$A$"&amp;ROW($A491)) &lt;&gt; ""),ROW($A$1:INDIRECT("$A$"&amp;ROW($A491)))), 1))), "",
INDIRECT("$Y$"&amp;LOOKUP(2, 1 / ($AY$1:INDIRECT("$AY$"&amp;ROW($AY491)-1) &lt;&gt; ""),ROW($AY$1:INDIRECT("$AY$"&amp;ROW($AY491)-1)))))</f>
        <v>0</v>
      </c>
      <c r="BN491" s="3" t="str">
        <f t="shared" ca="1" si="39"/>
        <v/>
      </c>
    </row>
    <row r="492" spans="1:66" x14ac:dyDescent="0.45">
      <c r="A492" s="69"/>
      <c r="B492" s="69"/>
      <c r="C492" s="67"/>
      <c r="D492" s="67"/>
      <c r="E492" s="67"/>
      <c r="F492" s="56">
        <v>3</v>
      </c>
      <c r="G492" s="2" t="s">
        <v>797</v>
      </c>
      <c r="H492" s="22" t="s">
        <v>56</v>
      </c>
      <c r="I492" s="2">
        <v>48</v>
      </c>
      <c r="J492" s="2" t="s">
        <v>113</v>
      </c>
      <c r="K492" s="2" t="s">
        <v>798</v>
      </c>
      <c r="L492" s="2" t="s">
        <v>53</v>
      </c>
      <c r="M492" s="2" t="s">
        <v>553</v>
      </c>
      <c r="N492" s="2" t="s">
        <v>746</v>
      </c>
      <c r="O492" s="2" t="s">
        <v>337</v>
      </c>
      <c r="P492" s="2" t="s">
        <v>799</v>
      </c>
      <c r="Q492" s="2">
        <v>24</v>
      </c>
      <c r="R492" s="58">
        <f>_xlfn.FLOOR.MATH((((2*VLOOKUP(G492, 'EV and Base'!$A$1:$N$671, 9, FALSE))+$Q492)*$I492)/100)+$I492+10</f>
        <v>154</v>
      </c>
      <c r="S492" s="58">
        <f>_xlfn.FLOOR.MATH((_xlfn.FLOOR.MATH((((2*VLOOKUP($G492, 'EV and Base'!$A$1:$N$671, 10, FALSE))+$Q492)*$I492)/100)+5)*
IF(OR($J492="Lonely", $J492="Brave", $J492="Adamant", $J492="Naughty"), 1.1,
IF(OR($J492="Bold", $J492="Timid", $J492="Modest", $J492="Calm"), 0.9, 1)))</f>
        <v>135</v>
      </c>
      <c r="T492" s="58">
        <f>_xlfn.FLOOR.MATH((_xlfn.FLOOR.MATH((((2*VLOOKUP($G492, 'EV and Base'!$A$1:$N$671, 11, FALSE))+$Q492)*$I492)/100)+5)*
IF(OR($J492="Bold", $J492="Relaxed", $J492="Impish", $J492="Lax"), 1.1,
IF(OR($J492="Lonely", $J492="Hasty", $J492="Mild", $J492="Gentle"), 0.9, 1)))</f>
        <v>93</v>
      </c>
      <c r="U492" s="58">
        <f>_xlfn.FLOOR.MATH((_xlfn.FLOOR.MATH((((2*VLOOKUP($G492, 'EV and Base'!$A$1:$N$671, 12, FALSE))+$Q492)*$I492)/100)+5)*
IF(OR($J492="Modest", $J492="Mild", $J492="Quiet", $J492="Rash"), 1.1,
IF(OR($J492="Adamant", $J492="Impish", $J492="Jolly", $J492="Careful"), 0.9, 1)))</f>
        <v>69</v>
      </c>
      <c r="V492" s="58">
        <f>_xlfn.FLOOR.MATH((_xlfn.FLOOR.MATH((((2*VLOOKUP($G492, 'EV and Base'!$A$1:$N$671, 13, FALSE))+$Q492)*$I492)/100)+5)*
IF(OR($J492="Calm", $J492="Gentle", $J492="Sassy", $J492="Careful"), 1.1,
IF(OR($J492="Naughty", $J492="Lax", $J492="Naive", $J492="Rash"), 0.9, 1)))</f>
        <v>93</v>
      </c>
      <c r="W492" s="60">
        <f>_xlfn.FLOOR.MATH((_xlfn.FLOOR.MATH((((2*VLOOKUP($G492, 'EV and Base'!$A$1:$N$671, 14, FALSE))+$Q492)*$I492)/100)+5)*
IF(OR($J492="Timid", $J492="Hasty", $J492="Jolly", $J492="Naive"), 1.1,
IF(OR($J492="Brave", $J492="Relaxed", $J492="Quiet", $J492="Sassy"), 0.9, 1)))</f>
        <v>69</v>
      </c>
      <c r="X492" s="75"/>
      <c r="Z492" s="1">
        <v>1</v>
      </c>
      <c r="AA492" s="23" t="str" cm="1">
        <f t="array" aca="1" ref="AA492" ca="1">IF(NOT(ISNUMBER(INDEX($A:$A,LOOKUP(2,1/($A$1:INDIRECT("$A$"&amp;ROW($A492))&lt;&gt;""),ROW($A$1:INDIRECT("$A$"&amp;ROW($A492)))),1))),"",
IF(NOT(ISNUMBER($A492)),$AA491,
IF($AB492&lt;16,"Lillipup",
IF($AB492&lt;32,"Herdier",
"Stoutland"))))</f>
        <v>Stoutland</v>
      </c>
      <c r="AB492" s="25" cm="1">
        <f t="array" aca="1" ref="AB492" ca="1">IF(NOT(ISNUMBER(INDEX($A:$A, LOOKUP(2, 1 / ($A$1:INDIRECT("$A$"&amp;ROW($A492)) &lt;&gt; ""),ROW($A$1:INDIRECT("$A$"&amp;ROW($A492)))), 1))), "",
VLOOKUP($AY492,'Medium-Slow'!$A$1:$B$101,2,TRUE))</f>
        <v>61</v>
      </c>
      <c r="AC492" s="23" cm="1">
        <f t="array" aca="1" ref="AC492" ca="1">IF(NOT(ISNUMBER(INDEX($A:$A, LOOKUP(2, 1 / ($A$1:INDIRECT("$A$"&amp;ROW($A492)) &lt;&gt; ""),ROW($A$1:INDIRECT("$A$"&amp;ROW($A492)))), 1))), "",
INDEX($AC:$AC, LOOKUP(2, 1 / ($AC$1:INDIRECT("$AC$"&amp;ROW($AC492)-1) &lt;&gt; ""),ROW($AC$1:INDIRECT("$AC$"&amp;ROW($AC492)-1))), 1)+
IF(INDEX($AC:$AC, LOOKUP(2, 1 / ($AC$1:INDIRECT("$AC$"&amp;ROW($AC492)-1) &lt;&gt; ""),ROW($AC$1:INDIRECT("$AC$"&amp;ROW($AC492)-1))), 1)+
INDEX($AD:$AD, LOOKUP(2, 1 / ($AD$1:INDIRECT("$AD$"&amp;ROW($AD492)-1) &lt;&gt; ""),ROW($AD$1:INDIRECT("$AD$"&amp;ROW($AD492)-1))), 1)+
INDEX($AE:$AE, LOOKUP(2, 1 / ($AE$1:INDIRECT("$AE$"&amp;ROW($AE492)-1) &lt;&gt; ""),ROW($AE$1:INDIRECT("$AE$"&amp;ROW($AD492)-1))), 1)+
INDEX($AE:$AF, LOOKUP(2, 1 / ($AF$1:INDIRECT("$AF$"&amp;ROW($AF492)-1) &lt;&gt; ""),ROW($AF$1:INDIRECT("$AF$"&amp;ROW($AD492)-1))), 1)+
INDEX($AG:$AG, LOOKUP(2, 1 / ($AG$1:INDIRECT("$AG$"&amp;ROW($AG492)-1) &lt;&gt; ""),ROW($AG$1:INDIRECT("$AG$"&amp;ROW($AD492)-1))), 1)+
INDEX($AH:$AH, LOOKUP(2, 1 / ($AH$1:INDIRECT("$AH$"&amp;ROW($AH492)-1) &lt;&gt; ""),ROW($AH$1:INDIRECT("$AH$"&amp;ROW($AD492)-1))), 1)&gt;=510,0,
IF(INDEX($AC:$AC, LOOKUP(2, 1 / ($AC$1:INDIRECT("$AC$"&amp;ROW($AC492)-1) &lt;&gt; ""),ROW($AC$1:INDIRECT("$AC$"&amp;ROW($AC492)-1))), 1)&gt;=255,0,
VLOOKUP(INDIRECT("$G$"&amp;LOOKUP(2, 1 / ($AC$1:INDIRECT("$AC$"&amp;ROW($AC492)-1) &lt;&gt; ""),ROW($AC$1:INDIRECT("$AC$"&amp;ROW($AC492)-1)))), 'EV and Base'!$A$1:$N$671, 3, FALSE))))</f>
        <v>16</v>
      </c>
      <c r="AD492" s="2" cm="1">
        <f t="array" aca="1" ref="AD492" ca="1">IF(NOT(ISNUMBER(INDEX($A:$A, LOOKUP(2, 1 / ($A$1:INDIRECT("$A$"&amp;ROW($A492)) &lt;&gt; ""),ROW($A$1:INDIRECT("$A$"&amp;ROW($A492)))), 1))), "",
INDEX($AD:$AD, LOOKUP(2, 1 / ($AD$1:INDIRECT("$AD$"&amp;ROW($AD492)-1) &lt;&gt; ""),ROW($AD$1:INDIRECT("$AD$"&amp;ROW($AD492)-1))), 1)+
IF(INDEX($AC:$AC, LOOKUP(2, 1 / ($AC$1:INDIRECT("$AC$"&amp;ROW($AC492)-1) &lt;&gt; ""),ROW($AC$1:INDIRECT("$AC$"&amp;ROW($AC492)-1))), 1)+
INDEX($AD:$AD, LOOKUP(2, 1 / ($AD$1:INDIRECT("$AD$"&amp;ROW($AD492)-1) &lt;&gt; ""),ROW($AD$1:INDIRECT("$AD$"&amp;ROW($AD492)-1))), 1)+
INDEX($AE:$AE, LOOKUP(2, 1 / ($AE$1:INDIRECT("$AE$"&amp;ROW($AE492)-1) &lt;&gt; ""),ROW($AE$1:INDIRECT("$AE$"&amp;ROW($AD492)-1))), 1)+
INDEX($AE:$AF, LOOKUP(2, 1 / ($AF$1:INDIRECT("$AF$"&amp;ROW($AF492)-1) &lt;&gt; ""),ROW($AF$1:INDIRECT("$AF$"&amp;ROW($AD492)-1))), 1)+
INDEX($AG:$AG, LOOKUP(2, 1 / ($AG$1:INDIRECT("$AG$"&amp;ROW($AG492)-1) &lt;&gt; ""),ROW($AG$1:INDIRECT("$AG$"&amp;ROW($AD492)-1))), 1)+
INDEX($AH:$AH, LOOKUP(2, 1 / ($AH$1:INDIRECT("$AH$"&amp;ROW($AH492)-1) &lt;&gt; ""),ROW($AH$1:INDIRECT("$AH$"&amp;ROW($AD492)-1))), 1)&gt;=510,0,
IF(INDEX($AD:$AD, LOOKUP(2, 1 / ($AD$1:INDIRECT("$AD$"&amp;ROW($AD492)-1) &lt;&gt; ""),ROW($AD$1:INDIRECT("$AD$"&amp;ROW($AD492)-1))), 1)&gt;=255,0,
VLOOKUP(INDIRECT("$G$"&amp;LOOKUP(2, 1 / ($AD$1:INDIRECT("$AD$"&amp;ROW($AD492)-1) &lt;&gt; ""),ROW($AD$1:INDIRECT("$AD$"&amp;ROW($AD492)-1)))), 'EV and Base'!$A$1:$N$671, 4, FALSE))))</f>
        <v>170</v>
      </c>
      <c r="AE492" s="2" cm="1">
        <f t="array" aca="1" ref="AE492" ca="1">IF(NOT(ISNUMBER(INDEX($A:$A,LOOKUP(2,1/($A$1:INDIRECT("$A$"&amp;ROW($A492))&lt;&gt;""),ROW($A$1:INDIRECT("$A$"&amp;ROW($A492)))),1))),"",
INDEX($AE:$AE,LOOKUP(2,1/($AE$1:INDIRECT("$AE$"&amp;ROW($AE492)-1)&lt;&gt;""),ROW($AE$1:INDIRECT("$AE$"&amp;ROW($AE492)-1))),1)+
IF(INDEX($AC:$AC,LOOKUP(2,1/($AC$1:INDIRECT("$AC$"&amp;ROW($AC492)-1)&lt;&gt;""),ROW($AC$1:INDIRECT("$AC$"&amp;ROW($AC492)-1))),1)+
INDEX($AD:$AD,LOOKUP(2,1/($AD$1:INDIRECT("$AD$"&amp;ROW($AD492)-1)&lt;&gt;""),ROW($AD$1:INDIRECT("$AD$"&amp;ROW($AD492)-1))),1)+
INDEX($AE:$AE,LOOKUP(2,1/($AE$1:INDIRECT("$AE$"&amp;ROW($AE492)-1)&lt;&gt;""),ROW($AE$1:INDIRECT("$AE$"&amp;ROW($AD492)-1))),1)+
INDEX($AE:$AF,LOOKUP(2,1/($AF$1:INDIRECT("$AF$"&amp;ROW($AF492)-1)&lt;&gt;""),ROW($AF$1:INDIRECT("$AF$"&amp;ROW($AD492)-1))),1)+
INDEX($AG:$AG,LOOKUP(2,1/($AG$1:INDIRECT("$AG$"&amp;ROW($AG492)-1)&lt;&gt;""),ROW($AG$1:INDIRECT("$AG$"&amp;ROW($AD492)-1))),1)+
INDEX($AH:$AH,LOOKUP(2,1/($AH$1:INDIRECT("$AH$"&amp;ROW($AH492)-1)&lt;&gt;""),ROW($AH$1:INDIRECT("$AH$"&amp;ROW($AD492)-1))),1)&gt;=510,0,
IF(INDEX($AE:$AE,LOOKUP(2,1/($AE$1:INDIRECT("$AE$"&amp;ROW($AE492)-1)&lt;&gt;""),ROW($AE$1:INDIRECT("$AE$"&amp;ROW($AE492)-1))),1)&gt;=255,0,
VLOOKUP(INDIRECT("$G$"&amp;LOOKUP(2,1/($AE$1:INDIRECT("$AE$"&amp;ROW($AE492)-1)&lt;&gt;""),ROW($AE$1:INDIRECT("$AE$"&amp;ROW($AE492)-1)))),'EV and Base'!$A$1:$N$671,5,FALSE))))</f>
        <v>14</v>
      </c>
      <c r="AF492" s="2" cm="1">
        <f t="array" aca="1" ref="AF492" ca="1">IF(NOT(ISNUMBER(INDEX($A:$A, LOOKUP(2, 1 / ($A$1:INDIRECT("$A$"&amp;ROW($A492)) &lt;&gt; ""),ROW($A$1:INDIRECT("$A$"&amp;ROW($A492)))), 1))), "",
INDEX($AF:$AF, LOOKUP(2, 1 / ($AF$1:INDIRECT("$AF$"&amp;ROW($AF492)-1) &lt;&gt; ""),ROW($AF$1:INDIRECT("$AF$"&amp;ROW($AF492)-1))), 1)+
IF(INDEX($AC:$AC, LOOKUP(2, 1 / ($AC$1:INDIRECT("$AC$"&amp;ROW($AC492)-1) &lt;&gt; ""),ROW($AC$1:INDIRECT("$AC$"&amp;ROW($AC492)-1))), 1)+
INDEX($AD:$AD, LOOKUP(2, 1 / ($AD$1:INDIRECT("$AD$"&amp;ROW($AD492)-1) &lt;&gt; ""),ROW($AD$1:INDIRECT("$AD$"&amp;ROW($AD492)-1))), 1)+
INDEX($AE:$AE, LOOKUP(2, 1 / ($AE$1:INDIRECT("$AE$"&amp;ROW($AE492)-1) &lt;&gt; ""),ROW($AE$1:INDIRECT("$AE$"&amp;ROW($AD492)-1))), 1)+
INDEX($AE:$AF, LOOKUP(2, 1 / ($AF$1:INDIRECT("$AF$"&amp;ROW($AF492)-1) &lt;&gt; ""),ROW($AF$1:INDIRECT("$AF$"&amp;ROW($AD492)-1))), 1)+
INDEX($AG:$AG, LOOKUP(2, 1 / ($AG$1:INDIRECT("$AG$"&amp;ROW($AG492)-1) &lt;&gt; ""),ROW($AG$1:INDIRECT("$AG$"&amp;ROW($AD492)-1))), 1)+
INDEX($AH:$AH, LOOKUP(2, 1 / ($AH$1:INDIRECT("$AH$"&amp;ROW($AH492)-1) &lt;&gt; ""),ROW($AH$1:INDIRECT("$AH$"&amp;ROW($AD492)-1))), 1)&gt;=510,0,
IF(INDEX($AF:$AF, LOOKUP(2, 1 / ($AF$1:INDIRECT("$AF$"&amp;ROW($AF492)-1) &lt;&gt; ""),ROW($AF$1:INDIRECT("$AF$"&amp;ROW($AF492)-1))), 1)&gt;=255,0,
VLOOKUP(INDIRECT("$G$"&amp;LOOKUP(2, 1 / ($AF$1:INDIRECT("$AF$"&amp;ROW($AF492)-1) &lt;&gt; ""),ROW($AF$1:INDIRECT("$AF$"&amp;ROW($AF492)-1)))), 'EV and Base'!$A$1:$N$671, 6, FALSE))))</f>
        <v>29</v>
      </c>
      <c r="AG492" s="2" cm="1">
        <f t="array" aca="1" ref="AG492" ca="1">IF(NOT(ISNUMBER(INDEX($A:$A, LOOKUP(2, 1 / ($A$1:INDIRECT("$A$"&amp;ROW($A492)) &lt;&gt; ""),ROW($A$1:INDIRECT("$A$"&amp;ROW($A492)))), 1))), "",
INDEX($AG:$AG, LOOKUP(2, 1 / ($AG$1:INDIRECT("$AG$"&amp;ROW($AG492)-1) &lt;&gt; ""),ROW($AG$1:INDIRECT("$AG$"&amp;ROW($AG492)-1))), 1)+
IF(INDEX($AC:$AC, LOOKUP(2, 1 / ($AC$1:INDIRECT("$AC$"&amp;ROW($AC492)-1) &lt;&gt; ""),ROW($AC$1:INDIRECT("$AC$"&amp;ROW($AC492)-1))), 1)+
INDEX($AD:$AD, LOOKUP(2, 1 / ($AD$1:INDIRECT("$AD$"&amp;ROW($AD492)-1) &lt;&gt; ""),ROW($AD$1:INDIRECT("$AD$"&amp;ROW($AD492)-1))), 1)+
INDEX($AE:$AE, LOOKUP(2, 1 / ($AE$1:INDIRECT("$AE$"&amp;ROW($AE492)-1) &lt;&gt; ""),ROW($AE$1:INDIRECT("$AE$"&amp;ROW($AD492)-1))), 1)+
INDEX($AE:$AF, LOOKUP(2, 1 / ($AF$1:INDIRECT("$AF$"&amp;ROW($AF492)-1) &lt;&gt; ""),ROW($AF$1:INDIRECT("$AF$"&amp;ROW($AD492)-1))), 1)+
INDEX($AG:$AG, LOOKUP(2, 1 / ($AG$1:INDIRECT("$AG$"&amp;ROW($AG492)-1) &lt;&gt; ""),ROW($AG$1:INDIRECT("$AG$"&amp;ROW($AD492)-1))), 1)+
INDEX($AH:$AH, LOOKUP(2, 1 / ($AH$1:INDIRECT("$AH$"&amp;ROW($AH492)-1) &lt;&gt; ""),ROW($AH$1:INDIRECT("$AH$"&amp;ROW($AD492)-1))), 1)&gt;=510,0,
IF(INDEX($AG:$AG, LOOKUP(2, 1 / ($AG$1:INDIRECT("$AG$"&amp;ROW($AG492)-1) &lt;&gt; ""),ROW($AG$1:INDIRECT("$AG$"&amp;ROW($AG492)-1))), 1)&gt;=255,0,
VLOOKUP(INDIRECT("$G$"&amp;LOOKUP(2, 1 / ($AG$1:INDIRECT("$AG$"&amp;ROW($AG492)-1) &lt;&gt; ""),ROW($AG$1:INDIRECT("$AG$"&amp;ROW($AG492)-1)))), 'EV and Base'!$A$1:$N$671, 7, FALSE))))</f>
        <v>10</v>
      </c>
      <c r="AH492" s="24" cm="1">
        <f t="array" aca="1" ref="AH492" ca="1">IF(NOT(ISNUMBER(INDEX($A:$A,LOOKUP(2,1/($A$1:INDIRECT("$A$"&amp;ROW($A492))&lt;&gt;""),ROW($A$1:INDIRECT("$A$"&amp;ROW($A492)))),1))),"",
INDEX($AH:$AH,LOOKUP(2,1/($AH$1:INDIRECT("$AH$"&amp;ROW($AH492)-1)&lt;&gt;""),ROW($AH$1:INDIRECT("$AH$"&amp;ROW($AH492)-1))),1)+
IF(INDEX($AC:$AC,LOOKUP(2,1/($AC$1:INDIRECT("$AC$"&amp;ROW($AC492)-1)&lt;&gt;""),ROW($AC$1:INDIRECT("$AC$"&amp;ROW($AC492)-1))),1)+
INDEX($AD:$AD,LOOKUP(2,1/($AD$1:INDIRECT("$AD$"&amp;ROW($AD492)-1)&lt;&gt;""),ROW($AD$1:INDIRECT("$AD$"&amp;ROW($AD492)-1))),1)+
INDEX($AE:$AE,LOOKUP(2,1/($AE$1:INDIRECT("$AE$"&amp;ROW($AE492)-1)&lt;&gt;""),ROW($AE$1:INDIRECT("$AE$"&amp;ROW($AD492)-1))),1)+
INDEX($AE:$AF,LOOKUP(2,1/($AF$1:INDIRECT("$AF$"&amp;ROW($AF492)-1)&lt;&gt;""),ROW($AF$1:INDIRECT("$AF$"&amp;ROW($AD492)-1))),1)+
INDEX($AG:$AG,LOOKUP(2,1/($AG$1:INDIRECT("$AG$"&amp;ROW($AG492)-1)&lt;&gt;""),ROW($AG$1:INDIRECT("$AG$"&amp;ROW($AD492)-1))),1)+
INDEX($AH:$AH,LOOKUP(2,1/($AH$1:INDIRECT("$AH$"&amp;ROW($AH492)-1)&lt;&gt;""),ROW($AH$1:INDIRECT("$AH$"&amp;ROW($AD492)-1))),1)&gt;=510,0,
IF(INDEX($AH:$AH,LOOKUP(2,1/($AH$1:INDIRECT("$AH$"&amp;ROW($AH492)-1)&lt;&gt;""),ROW($AH$1:INDIRECT("$AH$"&amp;ROW($AH492)-1))),1)&gt;=255,0,
VLOOKUP(INDIRECT("$G$"&amp;LOOKUP(2,1/($AH$1:INDIRECT("$AH$"&amp;ROW($AH492)-1)&lt;&gt;""),ROW($AH$1:INDIRECT("$AH$"&amp;ROW($AH492)-1)))),'EV and Base'!$A$1:$N$671,8,FALSE))))</f>
        <v>86</v>
      </c>
      <c r="AI492" s="29" cm="1">
        <f t="array" aca="1" ref="AI492" ca="1">IF(NOT(ISNUMBER(INDEX($A:$A,LOOKUP(2,1/($A$1:INDIRECT("$A$"&amp;ROW($A492))&lt;&gt;""),ROW($A$1:INDIRECT("$A$"&amp;ROW($A492)))),1))),"",
ROUNDDOWN((((2*VLOOKUP($AA492,'EV and Base'!$A$1:$N$671,9,FALSE))+31+ROUNDDOWN($AC492/4,0))*$AB492)/100,0)+$AB492+10)</f>
        <v>196</v>
      </c>
      <c r="AJ492" s="21" cm="1">
        <f t="array" aca="1" ref="AJ492" ca="1">IF(NOT(ISNUMBER(INDEX($A:$A, LOOKUP(2, 1 / ($A$1:INDIRECT("$A$"&amp;ROW($A492)) &lt;&gt; ""),ROW($A$1:INDIRECT("$A$"&amp;ROW($A492)))), 1))), "",
ROUNDDOWN((ROUNDDOWN((((2*VLOOKUP($AA492, 'EV and Base'!$A$1:$N$671, 10, FALSE))+31+ROUNDDOWN($AD492/4, 0))*$AB492)/100, 0)+5)*1.1, 0))</f>
        <v>188</v>
      </c>
      <c r="AK492" s="21" t="str" cm="1">
        <f t="array" aca="1" ref="AK492" ca="1">IF(NOT(ISNUMBER(INDEX($A:$A, LOOKUP(2, 1 / ($A$1:INDIRECT("$A$"&amp;ROW($A492)) &lt;&gt; ""),ROW($A$1:INDIRECT("$A$"&amp;ROW($A492)))), 1))), "",
ROUNDDOWN((ROUNDDOWN((((2*VLOOKUP($AA492, 'EV and Base'!$A$1:$N$671, 11, FALSE))+30+ROUNDDOWN($AE492/4, 0))*$AB492)/100, 0)+5), 0)
&amp;"-"&amp;
ROUNDDOWN((ROUNDDOWN((((2*VLOOKUP($AA492, 'EV and Base'!$A$1:$N$671, 11, FALSE))+31+ROUNDDOWN($AE492/4, 0))*$AB492)/100, 0)+5), 0))</f>
        <v>134-135</v>
      </c>
      <c r="AL492" s="21" t="str" cm="1">
        <f t="array" aca="1" ref="AL492" ca="1">IF(NOT(ISNUMBER(INDEX($A:$A, LOOKUP(2, 1 / ($A$1:INDIRECT("$A$"&amp;ROW($A492)) &lt;&gt; ""),ROW($A$1:INDIRECT("$A$"&amp;ROW($A492)))), 1))), "",
ROUNDDOWN((ROUNDDOWN((((2*VLOOKUP($AA492, 'EV and Base'!$A$1:$N$671, 12, FALSE))+0+ROUNDDOWN($AF492/4, 0))*$AB492)/100, 0)+5)*0.9, 0)
&amp;"-"&amp;
ROUNDDOWN((ROUNDDOWN((((2*VLOOKUP($AA492, 'EV and Base'!$A$1:$N$671, 12, FALSE))+31+ROUNDDOWN($AF492/4, 0))*$AB492)/100, 0)+5)*0.9, 0))</f>
        <v>57-74</v>
      </c>
      <c r="AM492" s="21" t="str" cm="1">
        <f t="array" aca="1" ref="AM492" ca="1">IF(NOT(ISNUMBER(INDEX($A:$A, LOOKUP(2, 1 / ($A$1:INDIRECT("$A$"&amp;ROW($A492)) &lt;&gt; ""),ROW($A$1:INDIRECT("$A$"&amp;ROW($A492)))), 1))), "",
ROUNDDOWN((ROUNDDOWN((((2*VLOOKUP($AA492, 'EV and Base'!$A$1:$N$671, 13, FALSE))+30+ROUNDDOWN($AG492/4, 0))*$AB492)/100, 0)+5), 0)
&amp;"-"&amp;
ROUNDDOWN((ROUNDDOWN((((2*VLOOKUP($AA492, 'EV and Base'!$A$1:$N$671, 13, FALSE))+31+ROUNDDOWN($AG492/4, 0))*$AB492)/100, 0)+5), 0))</f>
        <v>134-134</v>
      </c>
      <c r="AN492" s="25" cm="1">
        <f t="array" aca="1" ref="AN492" ca="1">IF(NOT(ISNUMBER(INDEX($A:$A, LOOKUP(2, 1 / ($A$1:INDIRECT("$A$"&amp;ROW($A492)) &lt;&gt; ""),ROW($A$1:INDIRECT("$A$"&amp;ROW($A492)))), 1))), "",
ROUNDDOWN((ROUNDDOWN((((2*VLOOKUP($AA492, 'EV and Base'!$A$1:$N$671, 14, FALSE))+31+ROUNDDOWN($AH492/4, 0))*$AB492)/100, 0)+5), 0))</f>
        <v>134</v>
      </c>
      <c r="AO492" s="23" cm="1">
        <f t="array" aca="1" ref="AO492" ca="1">IF(NOT(ISNUMBER(INDEX($A:$A, LOOKUP(2, 1 / ($A$1:INDIRECT("$A$"&amp;ROW($A492)) &lt;&gt; ""),ROW($A$1:INDIRECT("$A$"&amp;ROW($A492)))), 1))), "",
ROUNDDOWN((((2*VLOOKUP($AA492, 'EV and Base'!$A$1:$N$671, 9, FALSE))+31+ROUNDDOWN($AC492/4, 0))*$AB492)/100, 0)+$AB492+10)</f>
        <v>196</v>
      </c>
      <c r="AP492" s="2" cm="1">
        <f t="array" aca="1" ref="AP492" ca="1">IF(NOT(ISNUMBER(INDEX($A:$A, LOOKUP(2, 1 / ($A$1:INDIRECT("$A$"&amp;ROW($A492)) &lt;&gt; ""),ROW($A$1:INDIRECT("$A$"&amp;ROW($A492)))), 1))), "",
ROUNDDOWN((ROUNDDOWN((((2*VLOOKUP($AA492, 'EV and Base'!$A$1:$N$671, 10, FALSE))+31+ROUNDDOWN($AD492/4, 0))*$AB492)/100, 0)+5)*1.1, 0))</f>
        <v>188</v>
      </c>
      <c r="AQ492" s="2" cm="1">
        <f t="array" aca="1" ref="AQ492" ca="1">IF(NOT(ISNUMBER(INDEX($A:$A, LOOKUP(2, 1 / ($A$1:INDIRECT("$A$"&amp;ROW($A492)) &lt;&gt; ""),ROW($A$1:INDIRECT("$A$"&amp;ROW($A492)))), 1))), "",
ROUNDDOWN((ROUNDDOWN((((2*VLOOKUP($AA492, 'EV and Base'!$A$1:$N$671, 11, FALSE))+$AV$2+ROUNDDOWN($AE492/4, 0))*$AB492)/100, 0)+5), 0))</f>
        <v>135</v>
      </c>
      <c r="AR492" s="22" cm="1">
        <f t="array" aca="1" ref="AR492" ca="1">IF(NOT(ISNUMBER(INDEX($A:$A, LOOKUP(2, 1 / ($A$1:INDIRECT("$A$"&amp;ROW($A492)) &lt;&gt; ""),ROW($A$1:INDIRECT("$A$"&amp;ROW($A492)))), 1))), "",
ROUNDDOWN((ROUNDDOWN((((2*VLOOKUP($AA492, 'EV and Base'!$A$1:$N$671, 12, FALSE))+$AW$2+ROUNDDOWN($AF492/4, 0))*$AB492)/100, 0)+5)*0.9, 0))</f>
        <v>66</v>
      </c>
      <c r="AS492" s="2" cm="1">
        <f t="array" aca="1" ref="AS492" ca="1">IF(NOT(ISNUMBER(INDEX($A:$A, LOOKUP(2, 1 / ($A$1:INDIRECT("$A$"&amp;ROW($A492)) &lt;&gt; ""),ROW($A$1:INDIRECT("$A$"&amp;ROW($A492)))), 1))), "",
ROUNDDOWN((ROUNDDOWN((((2*VLOOKUP($AA492, 'EV and Base'!$A$1:$N$671, 13, FALSE))+$AX$2+ROUNDDOWN($AG492/4, 0))*$AB492)/100, 0)+5), 0))</f>
        <v>134</v>
      </c>
      <c r="AT492" s="24" cm="1">
        <f t="array" aca="1" ref="AT492" ca="1">IF(NOT(ISNUMBER(INDEX($A:$A, LOOKUP(2, 1 / ($A$1:INDIRECT("$A$"&amp;ROW($A492)) &lt;&gt; ""),ROW($A$1:INDIRECT("$A$"&amp;ROW($A492)))), 1))), "",
ROUNDDOWN((ROUNDDOWN((((2*VLOOKUP($AA492, 'EV and Base'!$A$1:$N$671, 14, FALSE))+31+ROUNDDOWN($AH492/4, 0))*$AB492)/100, 0)+5), 0))</f>
        <v>134</v>
      </c>
      <c r="AU492" s="28">
        <v>255</v>
      </c>
      <c r="AY492" cm="1">
        <f t="array" aca="1" ref="AY492" ca="1">IF(NOT(ISNUMBER(INDEX($A:$A,LOOKUP(2,1/($A$1:INDIRECT("$A$"&amp;ROW($A492))&lt;&gt;""),ROW($A$1:INDIRECT("$A$"&amp;ROW($A492)))),1))),"",
INDEX($AY:$AY,LOOKUP(2,1/($AY$1:INDIRECT("$AY$"&amp;ROW($AY492)-1)&lt;&gt;""),ROW($AY$1:INDIRECT("$AY$"&amp;ROW($AY492)-1))),1)+$BL492)</f>
        <v>232642</v>
      </c>
      <c r="AZ492" s="3" cm="1">
        <f t="array" aca="1" ref="AZ492" ca="1">IF(NOT(ISNUMBER(INDEX($A:$A, LOOKUP(2, 1 / ($A$1:INDIRECT("$A$"&amp;ROW($A492)) &lt;&gt; ""),ROW($A$1:INDIRECT("$A$"&amp;ROW($A492)))), 1))), "",
VLOOKUP(INDIRECT("$G$"&amp;LOOKUP(2, 1 / ($AY$1:INDIRECT("$AY$"&amp;ROW($AY492)-1) &lt;&gt; ""),ROW($AY$1:INDIRECT("$AY$"&amp;ROW($AY492)-1)))),'EV and Base'!A415:N1085,2,FALSE))</f>
        <v>169</v>
      </c>
      <c r="BA492" s="3" cm="1">
        <f t="array" aca="1" ref="BA492" ca="1">IF(NOT(ISNUMBER(INDEX($A:$A, LOOKUP(2, 1 / ($A$1:INDIRECT("$A$"&amp;ROW($A492)) &lt;&gt; ""),ROW($A$1:INDIRECT("$A$"&amp;ROW($A492)))), 1))), "",
INDIRECT("$I$"&amp;LOOKUP(2, 1 / ($AY$1:INDIRECT("$AY$"&amp;ROW($AY492)-1) &lt;&gt; ""),ROW($AY$1:INDIRECT("$AY$"&amp;ROW($AY492)-1)))))</f>
        <v>48</v>
      </c>
      <c r="BB492" s="1" cm="1">
        <f t="array" aca="1" ref="BB492" ca="1">IF(NOT(ISNUMBER(INDEX($A:$A, LOOKUP(2, 1 / ($A$1:INDIRECT("$A$"&amp;ROW($A492)) &lt;&gt; ""),ROW($A$1:INDIRECT("$A$"&amp;ROW($A492)))), 1))), "",
INDIRECT("$AB$"&amp;LOOKUP(2, 1 / ($AY$1:INDIRECT("$AY$"&amp;ROW($AY492)-1) &lt;&gt; ""),ROW($AY$1:INDIRECT("$AY$"&amp;ROW($AY492)-1)))))</f>
        <v>61</v>
      </c>
      <c r="BC492" s="3" cm="1">
        <f t="array" aca="1" ref="BC492" ca="1">IF(NOT(ISNUMBER(INDEX($A:$A,LOOKUP(2,1/($A$1:INDIRECT("$A$"&amp;ROW($A492))&lt;&gt;""),ROW($A$1:INDIRECT("$A$"&amp;ROW($A492)))),1))),"",
$BA492+$BA492+10)</f>
        <v>106</v>
      </c>
      <c r="BD492" s="3" cm="1">
        <f t="array" aca="1" ref="BD492" ca="1">IF(NOT(ISNUMBER(INDEX($A:$A,LOOKUP(2,1/($A$1:INDIRECT("$A$"&amp;ROW($A492))&lt;&gt;""),ROW($A$1:INDIRECT("$A$"&amp;ROW($A492)))),1))),"",
$BA492+$BB492+10)</f>
        <v>119</v>
      </c>
      <c r="BE492" s="3" cm="1">
        <f t="array" aca="1" ref="BE492" ca="1">IF(NOT(ISNUMBER(INDEX($A:$A,LOOKUP(2,1/($A$1:INDIRECT("$A$"&amp;ROW($A492))&lt;&gt;""),ROW($A$1:INDIRECT("$A$"&amp;ROW($A492)))),1))),"",
$BC492*$BC492)</f>
        <v>11236</v>
      </c>
      <c r="BF492" s="3" cm="1">
        <f t="array" aca="1" ref="BF492" ca="1">IF(NOT(ISNUMBER(INDEX($A:$A,LOOKUP(2,1/($A$1:INDIRECT("$A$"&amp;ROW($A492))&lt;&gt;""),ROW($A$1:INDIRECT("$A$"&amp;ROW($A492)))),1))),"",
$BD492*$BD492)</f>
        <v>14161</v>
      </c>
      <c r="BG492" s="3" cm="1">
        <f t="array" aca="1" ref="BG492" ca="1">IF(NOT(ISNUMBER(INDEX($A:$A,LOOKUP(2,1/($A$1:INDIRECT("$A$"&amp;ROW($A492))&lt;&gt;""),ROW($A$1:INDIRECT("$A$"&amp;ROW($A492)))),1))),"",
_xlfn.FLOOR.MATH(1.5*_xlfn.FLOOR.MATH($AZ492*BA492/5)))</f>
        <v>2433</v>
      </c>
      <c r="BH492" s="3" cm="1">
        <f t="array" aca="1" ref="BH492" ca="1">IF(NOT(ISNUMBER(INDEX($A:$A, LOOKUP(2, 1 / ($A$1:INDIRECT("$A$"&amp;ROW($A492)) &lt;&gt; ""),ROW($A$1:INDIRECT("$A$"&amp;ROW($A492)))), 1))), "",
_xlfn.FLOOR.MATH($BG492/IF(OR(INDIRECT("$C$"&amp;LOOKUP(2, 1 / ($AY$1:INDIRECT("$AY$"&amp;ROW($AY492)-1) &lt;&gt; ""),ROW($AY$1:INDIRECT("$AY$"&amp;ROW($AY492)-1))))="Multi",
INDIRECT("$C$"&amp;LOOKUP(2, 1 / ($AY$1:INDIRECT("$AY$"&amp;ROW($AY492)-1) &lt;&gt; ""),ROW($AY$1:INDIRECT("$AY$"&amp;ROW($AY492)-1))))="Double"),2,1)))</f>
        <v>2433</v>
      </c>
      <c r="BI492" s="3" cm="1">
        <f t="array" aca="1" ref="BI492" ca="1">IF(NOT(ISNUMBER(INDEX($A:$A,LOOKUP(2,1/($A$1:INDIRECT("$A$"&amp;ROW($A492))&lt;&gt;""),ROW($A$1:INDIRECT("$A$"&amp;ROW($A492)))),1))),"",
VLOOKUP($BC492,GameFreakSQRT!$A$1:$B$200,2,FALSE))</f>
        <v>42171</v>
      </c>
      <c r="BJ492" s="3" cm="1">
        <f t="array" aca="1" ref="BJ492" ca="1">IF(NOT(ISNUMBER(INDEX($A:$A,LOOKUP(2,1/($A$1:INDIRECT("$A$"&amp;ROW($A492))&lt;&gt;""),ROW($A$1:INDIRECT("$A$"&amp;ROW($A492)))),1))),"",
VLOOKUP($BD492,GameFreakSQRT!$A$1:$B$200,2,FALSE))</f>
        <v>44682</v>
      </c>
      <c r="BK492" s="3" cm="1">
        <f t="array" aca="1" ref="BK492" ca="1">IF(NOT(ISNUMBER(INDEX($A:$A,LOOKUP(2,1/($A$1:INDIRECT("$A$"&amp;ROW($A492))&lt;&gt;""),ROW($A$1:INDIRECT("$A$"&amp;ROW($A492)))),1))),"",
_xlfn.FLOOR.MATH((($BI492*$BE492)*$BH492)/($BJ492*$BF492))+1)</f>
        <v>1822</v>
      </c>
      <c r="BL492" s="3" cm="1">
        <f t="array" aca="1" ref="BL492" ca="1">IF(NOT(ISNUMBER(INDEX($A:$A,LOOKUP(2,1/($A$1:INDIRECT("$A$"&amp;ROW($A492))&lt;&gt;""),ROW($A$1:INDIRECT("$A$"&amp;ROW($A492)))),1))),"",
_xlfn.FLOOR.MATH($BK492*IF(NOT(INDIRECT("$Z$"&amp;LOOKUP(2, 1 / ($AY$1:INDIRECT("$AY$"&amp;ROW($AY492)-1) &lt;&gt; ""),ROW($AY$1:INDIRECT("$AY$"&amp;ROW($AY492)-1))))=""),1.5,1)))</f>
        <v>2733</v>
      </c>
      <c r="BM492" s="3" cm="1">
        <f t="array" aca="1" ref="BM492" ca="1">IF(NOT(ISNUMBER(INDEX($A:$A, LOOKUP(2, 1 / ($A$1:INDIRECT("$A$"&amp;ROW($A492)) &lt;&gt; ""),ROW($A$1:INDIRECT("$A$"&amp;ROW($A492)))), 1))), "",
INDIRECT("$Y$"&amp;LOOKUP(2, 1 / ($AY$1:INDIRECT("$AY$"&amp;ROW($AY492)-1) &lt;&gt; ""),ROW($AY$1:INDIRECT("$AY$"&amp;ROW($AY492)-1)))))</f>
        <v>0</v>
      </c>
      <c r="BN492" s="3" t="str">
        <f t="shared" ca="1" si="39"/>
        <v/>
      </c>
    </row>
    <row r="493" spans="1:66" x14ac:dyDescent="0.45">
      <c r="A493" s="69"/>
      <c r="B493" s="69"/>
      <c r="C493" s="67"/>
      <c r="D493" s="67"/>
      <c r="E493" s="67"/>
      <c r="F493" s="56">
        <v>4</v>
      </c>
      <c r="G493" s="2" t="s">
        <v>801</v>
      </c>
      <c r="H493" s="2" t="s">
        <v>77</v>
      </c>
      <c r="I493" s="2">
        <v>50</v>
      </c>
      <c r="J493" s="2" t="s">
        <v>103</v>
      </c>
      <c r="K493" s="2" t="s">
        <v>802</v>
      </c>
      <c r="L493" s="2" t="s">
        <v>53</v>
      </c>
      <c r="M493" s="2" t="s">
        <v>407</v>
      </c>
      <c r="N493" s="2" t="s">
        <v>803</v>
      </c>
      <c r="O493" s="2" t="s">
        <v>733</v>
      </c>
      <c r="P493" s="2" t="s">
        <v>734</v>
      </c>
      <c r="Q493" s="2">
        <v>30</v>
      </c>
      <c r="R493" s="58">
        <f>_xlfn.FLOOR.MATH((((2*VLOOKUP(G493, 'EV and Base'!$A$1:$N$671, 9, FALSE))+$Q493)*$I493)/100)+$I493+10</f>
        <v>135</v>
      </c>
      <c r="S493" s="58">
        <f>_xlfn.FLOOR.MATH((_xlfn.FLOOR.MATH((((2*VLOOKUP($G493, 'EV and Base'!$A$1:$N$671, 10, FALSE))+$Q493)*$I493)/100)+5)*
IF(OR($J493="Lonely", $J493="Brave", $J493="Adamant", $J493="Naughty"), 1.1,
IF(OR($J493="Bold", $J493="Timid", $J493="Modest", $J493="Calm"), 0.9, 1)))</f>
        <v>75</v>
      </c>
      <c r="T493" s="58">
        <f>_xlfn.FLOOR.MATH((_xlfn.FLOOR.MATH((((2*VLOOKUP($G493, 'EV and Base'!$A$1:$N$671, 11, FALSE))+$Q493)*$I493)/100)+5)*
IF(OR($J493="Bold", $J493="Relaxed", $J493="Impish", $J493="Lax"), 1.1,
IF(OR($J493="Lonely", $J493="Hasty", $J493="Mild", $J493="Gentle"), 0.9, 1)))</f>
        <v>110</v>
      </c>
      <c r="U493" s="58">
        <f>_xlfn.FLOOR.MATH((_xlfn.FLOOR.MATH((((2*VLOOKUP($G493, 'EV and Base'!$A$1:$N$671, 12, FALSE))+$Q493)*$I493)/100)+5)*
IF(OR($J493="Modest", $J493="Mild", $J493="Quiet", $J493="Rash"), 1.1,
IF(OR($J493="Adamant", $J493="Impish", $J493="Jolly", $J493="Careful"), 0.9, 1)))</f>
        <v>148</v>
      </c>
      <c r="V493" s="58">
        <f>_xlfn.FLOOR.MATH((_xlfn.FLOOR.MATH((((2*VLOOKUP($G493, 'EV and Base'!$A$1:$N$671, 13, FALSE))+$Q493)*$I493)/100)+5)*
IF(OR($J493="Calm", $J493="Gentle", $J493="Sassy", $J493="Careful"), 1.1,
IF(OR($J493="Naughty", $J493="Lax", $J493="Naive", $J493="Rash"), 0.9, 1)))</f>
        <v>121</v>
      </c>
      <c r="W493" s="60">
        <f>_xlfn.FLOOR.MATH((_xlfn.FLOOR.MATH((((2*VLOOKUP($G493, 'EV and Base'!$A$1:$N$671, 14, FALSE))+$Q493)*$I493)/100)+5)*
IF(OR($J493="Timid", $J493="Hasty", $J493="Jolly", $J493="Naive"), 1.1,
IF(OR($J493="Brave", $J493="Relaxed", $J493="Quiet", $J493="Sassy"), 0.9, 1)))</f>
        <v>100</v>
      </c>
      <c r="X493" s="75"/>
      <c r="Z493" s="1">
        <v>1</v>
      </c>
      <c r="AA493" s="23" t="str" cm="1">
        <f t="array" aca="1" ref="AA493" ca="1">IF(NOT(ISNUMBER(INDEX($A:$A,LOOKUP(2,1/($A$1:INDIRECT("$A$"&amp;ROW($A493))&lt;&gt;""),ROW($A$1:INDIRECT("$A$"&amp;ROW($A493)))),1))),"",
IF(NOT(ISNUMBER($A493)),$AA492,
IF($AB493&lt;16,"Lillipup",
IF($AB493&lt;32,"Herdier",
"Stoutland"))))</f>
        <v>Stoutland</v>
      </c>
      <c r="AB493" s="25" cm="1">
        <f t="array" aca="1" ref="AB493" ca="1">IF(NOT(ISNUMBER(INDEX($A:$A, LOOKUP(2, 1 / ($A$1:INDIRECT("$A$"&amp;ROW($A493)) &lt;&gt; ""),ROW($A$1:INDIRECT("$A$"&amp;ROW($A493)))), 1))), "",
VLOOKUP($AY493,'Medium-Slow'!$A$1:$B$101,2,TRUE))</f>
        <v>62</v>
      </c>
      <c r="AC493" s="23" cm="1">
        <f t="array" aca="1" ref="AC493" ca="1">IF(NOT(ISNUMBER(INDEX($A:$A, LOOKUP(2, 1 / ($A$1:INDIRECT("$A$"&amp;ROW($A493)) &lt;&gt; ""),ROW($A$1:INDIRECT("$A$"&amp;ROW($A493)))), 1))), "",
INDEX($AC:$AC, LOOKUP(2, 1 / ($AC$1:INDIRECT("$AC$"&amp;ROW($AC493)-1) &lt;&gt; ""),ROW($AC$1:INDIRECT("$AC$"&amp;ROW($AC493)-1))), 1)+
IF(INDEX($AC:$AC, LOOKUP(2, 1 / ($AC$1:INDIRECT("$AC$"&amp;ROW($AC493)-1) &lt;&gt; ""),ROW($AC$1:INDIRECT("$AC$"&amp;ROW($AC493)-1))), 1)+
INDEX($AD:$AD, LOOKUP(2, 1 / ($AD$1:INDIRECT("$AD$"&amp;ROW($AD493)-1) &lt;&gt; ""),ROW($AD$1:INDIRECT("$AD$"&amp;ROW($AD493)-1))), 1)+
INDEX($AE:$AE, LOOKUP(2, 1 / ($AE$1:INDIRECT("$AE$"&amp;ROW($AE493)-1) &lt;&gt; ""),ROW($AE$1:INDIRECT("$AE$"&amp;ROW($AD493)-1))), 1)+
INDEX($AE:$AF, LOOKUP(2, 1 / ($AF$1:INDIRECT("$AF$"&amp;ROW($AF493)-1) &lt;&gt; ""),ROW($AF$1:INDIRECT("$AF$"&amp;ROW($AD493)-1))), 1)+
INDEX($AG:$AG, LOOKUP(2, 1 / ($AG$1:INDIRECT("$AG$"&amp;ROW($AG493)-1) &lt;&gt; ""),ROW($AG$1:INDIRECT("$AG$"&amp;ROW($AD493)-1))), 1)+
INDEX($AH:$AH, LOOKUP(2, 1 / ($AH$1:INDIRECT("$AH$"&amp;ROW($AH493)-1) &lt;&gt; ""),ROW($AH$1:INDIRECT("$AH$"&amp;ROW($AD493)-1))), 1)&gt;=510,0,
IF(INDEX($AC:$AC, LOOKUP(2, 1 / ($AC$1:INDIRECT("$AC$"&amp;ROW($AC493)-1) &lt;&gt; ""),ROW($AC$1:INDIRECT("$AC$"&amp;ROW($AC493)-1))), 1)&gt;=255,0,
VLOOKUP(INDIRECT("$G$"&amp;LOOKUP(2, 1 / ($AC$1:INDIRECT("$AC$"&amp;ROW($AC493)-1) &lt;&gt; ""),ROW($AC$1:INDIRECT("$AC$"&amp;ROW($AC493)-1)))), 'EV and Base'!$A$1:$N$671, 3, FALSE))))</f>
        <v>16</v>
      </c>
      <c r="AD493" s="2" cm="1">
        <f t="array" aca="1" ref="AD493" ca="1">IF(NOT(ISNUMBER(INDEX($A:$A, LOOKUP(2, 1 / ($A$1:INDIRECT("$A$"&amp;ROW($A493)) &lt;&gt; ""),ROW($A$1:INDIRECT("$A$"&amp;ROW($A493)))), 1))), "",
INDEX($AD:$AD, LOOKUP(2, 1 / ($AD$1:INDIRECT("$AD$"&amp;ROW($AD493)-1) &lt;&gt; ""),ROW($AD$1:INDIRECT("$AD$"&amp;ROW($AD493)-1))), 1)+
IF(INDEX($AC:$AC, LOOKUP(2, 1 / ($AC$1:INDIRECT("$AC$"&amp;ROW($AC493)-1) &lt;&gt; ""),ROW($AC$1:INDIRECT("$AC$"&amp;ROW($AC493)-1))), 1)+
INDEX($AD:$AD, LOOKUP(2, 1 / ($AD$1:INDIRECT("$AD$"&amp;ROW($AD493)-1) &lt;&gt; ""),ROW($AD$1:INDIRECT("$AD$"&amp;ROW($AD493)-1))), 1)+
INDEX($AE:$AE, LOOKUP(2, 1 / ($AE$1:INDIRECT("$AE$"&amp;ROW($AE493)-1) &lt;&gt; ""),ROW($AE$1:INDIRECT("$AE$"&amp;ROW($AD493)-1))), 1)+
INDEX($AE:$AF, LOOKUP(2, 1 / ($AF$1:INDIRECT("$AF$"&amp;ROW($AF493)-1) &lt;&gt; ""),ROW($AF$1:INDIRECT("$AF$"&amp;ROW($AD493)-1))), 1)+
INDEX($AG:$AG, LOOKUP(2, 1 / ($AG$1:INDIRECT("$AG$"&amp;ROW($AG493)-1) &lt;&gt; ""),ROW($AG$1:INDIRECT("$AG$"&amp;ROW($AD493)-1))), 1)+
INDEX($AH:$AH, LOOKUP(2, 1 / ($AH$1:INDIRECT("$AH$"&amp;ROW($AH493)-1) &lt;&gt; ""),ROW($AH$1:INDIRECT("$AH$"&amp;ROW($AD493)-1))), 1)&gt;=510,0,
IF(INDEX($AD:$AD, LOOKUP(2, 1 / ($AD$1:INDIRECT("$AD$"&amp;ROW($AD493)-1) &lt;&gt; ""),ROW($AD$1:INDIRECT("$AD$"&amp;ROW($AD493)-1))), 1)&gt;=255,0,
VLOOKUP(INDIRECT("$G$"&amp;LOOKUP(2, 1 / ($AD$1:INDIRECT("$AD$"&amp;ROW($AD493)-1) &lt;&gt; ""),ROW($AD$1:INDIRECT("$AD$"&amp;ROW($AD493)-1)))), 'EV and Base'!$A$1:$N$671, 4, FALSE))))</f>
        <v>172</v>
      </c>
      <c r="AE493" s="2" cm="1">
        <f t="array" aca="1" ref="AE493" ca="1">IF(NOT(ISNUMBER(INDEX($A:$A,LOOKUP(2,1/($A$1:INDIRECT("$A$"&amp;ROW($A493))&lt;&gt;""),ROW($A$1:INDIRECT("$A$"&amp;ROW($A493)))),1))),"",
INDEX($AE:$AE,LOOKUP(2,1/($AE$1:INDIRECT("$AE$"&amp;ROW($AE493)-1)&lt;&gt;""),ROW($AE$1:INDIRECT("$AE$"&amp;ROW($AE493)-1))),1)+
IF(INDEX($AC:$AC,LOOKUP(2,1/($AC$1:INDIRECT("$AC$"&amp;ROW($AC493)-1)&lt;&gt;""),ROW($AC$1:INDIRECT("$AC$"&amp;ROW($AC493)-1))),1)+
INDEX($AD:$AD,LOOKUP(2,1/($AD$1:INDIRECT("$AD$"&amp;ROW($AD493)-1)&lt;&gt;""),ROW($AD$1:INDIRECT("$AD$"&amp;ROW($AD493)-1))),1)+
INDEX($AE:$AE,LOOKUP(2,1/($AE$1:INDIRECT("$AE$"&amp;ROW($AE493)-1)&lt;&gt;""),ROW($AE$1:INDIRECT("$AE$"&amp;ROW($AD493)-1))),1)+
INDEX($AE:$AF,LOOKUP(2,1/($AF$1:INDIRECT("$AF$"&amp;ROW($AF493)-1)&lt;&gt;""),ROW($AF$1:INDIRECT("$AF$"&amp;ROW($AD493)-1))),1)+
INDEX($AG:$AG,LOOKUP(2,1/($AG$1:INDIRECT("$AG$"&amp;ROW($AG493)-1)&lt;&gt;""),ROW($AG$1:INDIRECT("$AG$"&amp;ROW($AD493)-1))),1)+
INDEX($AH:$AH,LOOKUP(2,1/($AH$1:INDIRECT("$AH$"&amp;ROW($AH493)-1)&lt;&gt;""),ROW($AH$1:INDIRECT("$AH$"&amp;ROW($AD493)-1))),1)&gt;=510,0,
IF(INDEX($AE:$AE,LOOKUP(2,1/($AE$1:INDIRECT("$AE$"&amp;ROW($AE493)-1)&lt;&gt;""),ROW($AE$1:INDIRECT("$AE$"&amp;ROW($AE493)-1))),1)&gt;=255,0,
VLOOKUP(INDIRECT("$G$"&amp;LOOKUP(2,1/($AE$1:INDIRECT("$AE$"&amp;ROW($AE493)-1)&lt;&gt;""),ROW($AE$1:INDIRECT("$AE$"&amp;ROW($AE493)-1)))),'EV and Base'!$A$1:$N$671,5,FALSE))))</f>
        <v>14</v>
      </c>
      <c r="AF493" s="2" cm="1">
        <f t="array" aca="1" ref="AF493" ca="1">IF(NOT(ISNUMBER(INDEX($A:$A, LOOKUP(2, 1 / ($A$1:INDIRECT("$A$"&amp;ROW($A493)) &lt;&gt; ""),ROW($A$1:INDIRECT("$A$"&amp;ROW($A493)))), 1))), "",
INDEX($AF:$AF, LOOKUP(2, 1 / ($AF$1:INDIRECT("$AF$"&amp;ROW($AF493)-1) &lt;&gt; ""),ROW($AF$1:INDIRECT("$AF$"&amp;ROW($AF493)-1))), 1)+
IF(INDEX($AC:$AC, LOOKUP(2, 1 / ($AC$1:INDIRECT("$AC$"&amp;ROW($AC493)-1) &lt;&gt; ""),ROW($AC$1:INDIRECT("$AC$"&amp;ROW($AC493)-1))), 1)+
INDEX($AD:$AD, LOOKUP(2, 1 / ($AD$1:INDIRECT("$AD$"&amp;ROW($AD493)-1) &lt;&gt; ""),ROW($AD$1:INDIRECT("$AD$"&amp;ROW($AD493)-1))), 1)+
INDEX($AE:$AE, LOOKUP(2, 1 / ($AE$1:INDIRECT("$AE$"&amp;ROW($AE493)-1) &lt;&gt; ""),ROW($AE$1:INDIRECT("$AE$"&amp;ROW($AD493)-1))), 1)+
INDEX($AE:$AF, LOOKUP(2, 1 / ($AF$1:INDIRECT("$AF$"&amp;ROW($AF493)-1) &lt;&gt; ""),ROW($AF$1:INDIRECT("$AF$"&amp;ROW($AD493)-1))), 1)+
INDEX($AG:$AG, LOOKUP(2, 1 / ($AG$1:INDIRECT("$AG$"&amp;ROW($AG493)-1) &lt;&gt; ""),ROW($AG$1:INDIRECT("$AG$"&amp;ROW($AD493)-1))), 1)+
INDEX($AH:$AH, LOOKUP(2, 1 / ($AH$1:INDIRECT("$AH$"&amp;ROW($AH493)-1) &lt;&gt; ""),ROW($AH$1:INDIRECT("$AH$"&amp;ROW($AD493)-1))), 1)&gt;=510,0,
IF(INDEX($AF:$AF, LOOKUP(2, 1 / ($AF$1:INDIRECT("$AF$"&amp;ROW($AF493)-1) &lt;&gt; ""),ROW($AF$1:INDIRECT("$AF$"&amp;ROW($AF493)-1))), 1)&gt;=255,0,
VLOOKUP(INDIRECT("$G$"&amp;LOOKUP(2, 1 / ($AF$1:INDIRECT("$AF$"&amp;ROW($AF493)-1) &lt;&gt; ""),ROW($AF$1:INDIRECT("$AF$"&amp;ROW($AF493)-1)))), 'EV and Base'!$A$1:$N$671, 6, FALSE))))</f>
        <v>29</v>
      </c>
      <c r="AG493" s="2" cm="1">
        <f t="array" aca="1" ref="AG493" ca="1">IF(NOT(ISNUMBER(INDEX($A:$A, LOOKUP(2, 1 / ($A$1:INDIRECT("$A$"&amp;ROW($A493)) &lt;&gt; ""),ROW($A$1:INDIRECT("$A$"&amp;ROW($A493)))), 1))), "",
INDEX($AG:$AG, LOOKUP(2, 1 / ($AG$1:INDIRECT("$AG$"&amp;ROW($AG493)-1) &lt;&gt; ""),ROW($AG$1:INDIRECT("$AG$"&amp;ROW($AG493)-1))), 1)+
IF(INDEX($AC:$AC, LOOKUP(2, 1 / ($AC$1:INDIRECT("$AC$"&amp;ROW($AC493)-1) &lt;&gt; ""),ROW($AC$1:INDIRECT("$AC$"&amp;ROW($AC493)-1))), 1)+
INDEX($AD:$AD, LOOKUP(2, 1 / ($AD$1:INDIRECT("$AD$"&amp;ROW($AD493)-1) &lt;&gt; ""),ROW($AD$1:INDIRECT("$AD$"&amp;ROW($AD493)-1))), 1)+
INDEX($AE:$AE, LOOKUP(2, 1 / ($AE$1:INDIRECT("$AE$"&amp;ROW($AE493)-1) &lt;&gt; ""),ROW($AE$1:INDIRECT("$AE$"&amp;ROW($AD493)-1))), 1)+
INDEX($AE:$AF, LOOKUP(2, 1 / ($AF$1:INDIRECT("$AF$"&amp;ROW($AF493)-1) &lt;&gt; ""),ROW($AF$1:INDIRECT("$AF$"&amp;ROW($AD493)-1))), 1)+
INDEX($AG:$AG, LOOKUP(2, 1 / ($AG$1:INDIRECT("$AG$"&amp;ROW($AG493)-1) &lt;&gt; ""),ROW($AG$1:INDIRECT("$AG$"&amp;ROW($AD493)-1))), 1)+
INDEX($AH:$AH, LOOKUP(2, 1 / ($AH$1:INDIRECT("$AH$"&amp;ROW($AH493)-1) &lt;&gt; ""),ROW($AH$1:INDIRECT("$AH$"&amp;ROW($AD493)-1))), 1)&gt;=510,0,
IF(INDEX($AG:$AG, LOOKUP(2, 1 / ($AG$1:INDIRECT("$AG$"&amp;ROW($AG493)-1) &lt;&gt; ""),ROW($AG$1:INDIRECT("$AG$"&amp;ROW($AG493)-1))), 1)&gt;=255,0,
VLOOKUP(INDIRECT("$G$"&amp;LOOKUP(2, 1 / ($AG$1:INDIRECT("$AG$"&amp;ROW($AG493)-1) &lt;&gt; ""),ROW($AG$1:INDIRECT("$AG$"&amp;ROW($AG493)-1)))), 'EV and Base'!$A$1:$N$671, 7, FALSE))))</f>
        <v>10</v>
      </c>
      <c r="AH493" s="24" cm="1">
        <f t="array" aca="1" ref="AH493" ca="1">IF(NOT(ISNUMBER(INDEX($A:$A,LOOKUP(2,1/($A$1:INDIRECT("$A$"&amp;ROW($A493))&lt;&gt;""),ROW($A$1:INDIRECT("$A$"&amp;ROW($A493)))),1))),"",
INDEX($AH:$AH,LOOKUP(2,1/($AH$1:INDIRECT("$AH$"&amp;ROW($AH493)-1)&lt;&gt;""),ROW($AH$1:INDIRECT("$AH$"&amp;ROW($AH493)-1))),1)+
IF(INDEX($AC:$AC,LOOKUP(2,1/($AC$1:INDIRECT("$AC$"&amp;ROW($AC493)-1)&lt;&gt;""),ROW($AC$1:INDIRECT("$AC$"&amp;ROW($AC493)-1))),1)+
INDEX($AD:$AD,LOOKUP(2,1/($AD$1:INDIRECT("$AD$"&amp;ROW($AD493)-1)&lt;&gt;""),ROW($AD$1:INDIRECT("$AD$"&amp;ROW($AD493)-1))),1)+
INDEX($AE:$AE,LOOKUP(2,1/($AE$1:INDIRECT("$AE$"&amp;ROW($AE493)-1)&lt;&gt;""),ROW($AE$1:INDIRECT("$AE$"&amp;ROW($AD493)-1))),1)+
INDEX($AE:$AF,LOOKUP(2,1/($AF$1:INDIRECT("$AF$"&amp;ROW($AF493)-1)&lt;&gt;""),ROW($AF$1:INDIRECT("$AF$"&amp;ROW($AD493)-1))),1)+
INDEX($AG:$AG,LOOKUP(2,1/($AG$1:INDIRECT("$AG$"&amp;ROW($AG493)-1)&lt;&gt;""),ROW($AG$1:INDIRECT("$AG$"&amp;ROW($AD493)-1))),1)+
INDEX($AH:$AH,LOOKUP(2,1/($AH$1:INDIRECT("$AH$"&amp;ROW($AH493)-1)&lt;&gt;""),ROW($AH$1:INDIRECT("$AH$"&amp;ROW($AD493)-1))),1)&gt;=510,0,
IF(INDEX($AH:$AH,LOOKUP(2,1/($AH$1:INDIRECT("$AH$"&amp;ROW($AH493)-1)&lt;&gt;""),ROW($AH$1:INDIRECT("$AH$"&amp;ROW($AH493)-1))),1)&gt;=255,0,
VLOOKUP(INDIRECT("$G$"&amp;LOOKUP(2,1/($AH$1:INDIRECT("$AH$"&amp;ROW($AH493)-1)&lt;&gt;""),ROW($AH$1:INDIRECT("$AH$"&amp;ROW($AH493)-1)))),'EV and Base'!$A$1:$N$671,8,FALSE))))</f>
        <v>86</v>
      </c>
      <c r="AI493" s="29" cm="1">
        <f t="array" aca="1" ref="AI493" ca="1">IF(NOT(ISNUMBER(INDEX($A:$A,LOOKUP(2,1/($A$1:INDIRECT("$A$"&amp;ROW($A493))&lt;&gt;""),ROW($A$1:INDIRECT("$A$"&amp;ROW($A493)))),1))),"",
ROUNDDOWN((((2*VLOOKUP($AA493,'EV and Base'!$A$1:$N$671,9,FALSE))+31+ROUNDDOWN($AC493/4,0))*$AB493)/100,0)+$AB493+10)</f>
        <v>199</v>
      </c>
      <c r="AJ493" s="21" cm="1">
        <f t="array" aca="1" ref="AJ493" ca="1">IF(NOT(ISNUMBER(INDEX($A:$A, LOOKUP(2, 1 / ($A$1:INDIRECT("$A$"&amp;ROW($A493)) &lt;&gt; ""),ROW($A$1:INDIRECT("$A$"&amp;ROW($A493)))), 1))), "",
ROUNDDOWN((ROUNDDOWN((((2*VLOOKUP($AA493, 'EV and Base'!$A$1:$N$671, 10, FALSE))+31+ROUNDDOWN($AD493/4, 0))*$AB493)/100, 0)+5)*1.1, 0))</f>
        <v>191</v>
      </c>
      <c r="AK493" s="21" t="str" cm="1">
        <f t="array" aca="1" ref="AK493" ca="1">IF(NOT(ISNUMBER(INDEX($A:$A, LOOKUP(2, 1 / ($A$1:INDIRECT("$A$"&amp;ROW($A493)) &lt;&gt; ""),ROW($A$1:INDIRECT("$A$"&amp;ROW($A493)))), 1))), "",
ROUNDDOWN((ROUNDDOWN((((2*VLOOKUP($AA493, 'EV and Base'!$A$1:$N$671, 11, FALSE))+30+ROUNDDOWN($AE493/4, 0))*$AB493)/100, 0)+5), 0)
&amp;"-"&amp;
ROUNDDOWN((ROUNDDOWN((((2*VLOOKUP($AA493, 'EV and Base'!$A$1:$N$671, 11, FALSE))+31+ROUNDDOWN($AE493/4, 0))*$AB493)/100, 0)+5), 0))</f>
        <v>137-137</v>
      </c>
      <c r="AL493" s="21" t="str" cm="1">
        <f t="array" aca="1" ref="AL493" ca="1">IF(NOT(ISNUMBER(INDEX($A:$A, LOOKUP(2, 1 / ($A$1:INDIRECT("$A$"&amp;ROW($A493)) &lt;&gt; ""),ROW($A$1:INDIRECT("$A$"&amp;ROW($A493)))), 1))), "",
ROUNDDOWN((ROUNDDOWN((((2*VLOOKUP($AA493, 'EV and Base'!$A$1:$N$671, 12, FALSE))+0+ROUNDDOWN($AF493/4, 0))*$AB493)/100, 0)+5)*0.9, 0)
&amp;"-"&amp;
ROUNDDOWN((ROUNDDOWN((((2*VLOOKUP($AA493, 'EV and Base'!$A$1:$N$671, 12, FALSE))+31+ROUNDDOWN($AF493/4, 0))*$AB493)/100, 0)+5)*0.9, 0))</f>
        <v>58-75</v>
      </c>
      <c r="AM493" s="21" t="str" cm="1">
        <f t="array" aca="1" ref="AM493" ca="1">IF(NOT(ISNUMBER(INDEX($A:$A, LOOKUP(2, 1 / ($A$1:INDIRECT("$A$"&amp;ROW($A493)) &lt;&gt; ""),ROW($A$1:INDIRECT("$A$"&amp;ROW($A493)))), 1))), "",
ROUNDDOWN((ROUNDDOWN((((2*VLOOKUP($AA493, 'EV and Base'!$A$1:$N$671, 13, FALSE))+30+ROUNDDOWN($AG493/4, 0))*$AB493)/100, 0)+5), 0)
&amp;"-"&amp;
ROUNDDOWN((ROUNDDOWN((((2*VLOOKUP($AA493, 'EV and Base'!$A$1:$N$671, 13, FALSE))+31+ROUNDDOWN($AG493/4, 0))*$AB493)/100, 0)+5), 0))</f>
        <v>136-137</v>
      </c>
      <c r="AN493" s="25" cm="1">
        <f t="array" aca="1" ref="AN493" ca="1">IF(NOT(ISNUMBER(INDEX($A:$A, LOOKUP(2, 1 / ($A$1:INDIRECT("$A$"&amp;ROW($A493)) &lt;&gt; ""),ROW($A$1:INDIRECT("$A$"&amp;ROW($A493)))), 1))), "",
ROUNDDOWN((ROUNDDOWN((((2*VLOOKUP($AA493, 'EV and Base'!$A$1:$N$671, 14, FALSE))+31+ROUNDDOWN($AH493/4, 0))*$AB493)/100, 0)+5), 0))</f>
        <v>136</v>
      </c>
      <c r="AO493" s="23" cm="1">
        <f t="array" aca="1" ref="AO493" ca="1">IF(NOT(ISNUMBER(INDEX($A:$A, LOOKUP(2, 1 / ($A$1:INDIRECT("$A$"&amp;ROW($A493)) &lt;&gt; ""),ROW($A$1:INDIRECT("$A$"&amp;ROW($A493)))), 1))), "",
ROUNDDOWN((((2*VLOOKUP($AA493, 'EV and Base'!$A$1:$N$671, 9, FALSE))+31+ROUNDDOWN($AC493/4, 0))*$AB493)/100, 0)+$AB493+10)</f>
        <v>199</v>
      </c>
      <c r="AP493" s="2" cm="1">
        <f t="array" aca="1" ref="AP493" ca="1">IF(NOT(ISNUMBER(INDEX($A:$A, LOOKUP(2, 1 / ($A$1:INDIRECT("$A$"&amp;ROW($A493)) &lt;&gt; ""),ROW($A$1:INDIRECT("$A$"&amp;ROW($A493)))), 1))), "",
ROUNDDOWN((ROUNDDOWN((((2*VLOOKUP($AA493, 'EV and Base'!$A$1:$N$671, 10, FALSE))+31+ROUNDDOWN($AD493/4, 0))*$AB493)/100, 0)+5)*1.1, 0))</f>
        <v>191</v>
      </c>
      <c r="AQ493" s="2" cm="1">
        <f t="array" aca="1" ref="AQ493" ca="1">IF(NOT(ISNUMBER(INDEX($A:$A, LOOKUP(2, 1 / ($A$1:INDIRECT("$A$"&amp;ROW($A493)) &lt;&gt; ""),ROW($A$1:INDIRECT("$A$"&amp;ROW($A493)))), 1))), "",
ROUNDDOWN((ROUNDDOWN((((2*VLOOKUP($AA493, 'EV and Base'!$A$1:$N$671, 11, FALSE))+$AV$2+ROUNDDOWN($AE493/4, 0))*$AB493)/100, 0)+5), 0))</f>
        <v>137</v>
      </c>
      <c r="AR493" s="22" cm="1">
        <f t="array" aca="1" ref="AR493" ca="1">IF(NOT(ISNUMBER(INDEX($A:$A, LOOKUP(2, 1 / ($A$1:INDIRECT("$A$"&amp;ROW($A493)) &lt;&gt; ""),ROW($A$1:INDIRECT("$A$"&amp;ROW($A493)))), 1))), "",
ROUNDDOWN((ROUNDDOWN((((2*VLOOKUP($AA493, 'EV and Base'!$A$1:$N$671, 12, FALSE))+$AW$2+ROUNDDOWN($AF493/4, 0))*$AB493)/100, 0)+5)*0.9, 0))</f>
        <v>67</v>
      </c>
      <c r="AS493" s="2" cm="1">
        <f t="array" aca="1" ref="AS493" ca="1">IF(NOT(ISNUMBER(INDEX($A:$A, LOOKUP(2, 1 / ($A$1:INDIRECT("$A$"&amp;ROW($A493)) &lt;&gt; ""),ROW($A$1:INDIRECT("$A$"&amp;ROW($A493)))), 1))), "",
ROUNDDOWN((ROUNDDOWN((((2*VLOOKUP($AA493, 'EV and Base'!$A$1:$N$671, 13, FALSE))+$AX$2+ROUNDDOWN($AG493/4, 0))*$AB493)/100, 0)+5), 0))</f>
        <v>137</v>
      </c>
      <c r="AT493" s="24" cm="1">
        <f t="array" aca="1" ref="AT493" ca="1">IF(NOT(ISNUMBER(INDEX($A:$A, LOOKUP(2, 1 / ($A$1:INDIRECT("$A$"&amp;ROW($A493)) &lt;&gt; ""),ROW($A$1:INDIRECT("$A$"&amp;ROW($A493)))), 1))), "",
ROUNDDOWN((ROUNDDOWN((((2*VLOOKUP($AA493, 'EV and Base'!$A$1:$N$671, 14, FALSE))+31+ROUNDDOWN($AH493/4, 0))*$AB493)/100, 0)+5), 0))</f>
        <v>136</v>
      </c>
      <c r="AU493" s="28">
        <v>255</v>
      </c>
      <c r="AY493" cm="1">
        <f t="array" aca="1" ref="AY493" ca="1">IF(NOT(ISNUMBER(INDEX($A:$A,LOOKUP(2,1/($A$1:INDIRECT("$A$"&amp;ROW($A493))&lt;&gt;""),ROW($A$1:INDIRECT("$A$"&amp;ROW($A493)))),1))),"",
INDEX($AY:$AY,LOOKUP(2,1/($AY$1:INDIRECT("$AY$"&amp;ROW($AY493)-1)&lt;&gt;""),ROW($AY$1:INDIRECT("$AY$"&amp;ROW($AY493)-1))),1)+$BL493)</f>
        <v>235375</v>
      </c>
      <c r="AZ493" s="3" cm="1">
        <f t="array" aca="1" ref="AZ493" ca="1">IF(NOT(ISNUMBER(INDEX($A:$A, LOOKUP(2, 1 / ($A$1:INDIRECT("$A$"&amp;ROW($A493)) &lt;&gt; ""),ROW($A$1:INDIRECT("$A$"&amp;ROW($A493)))), 1))), "",
VLOOKUP(INDIRECT("$G$"&amp;LOOKUP(2, 1 / ($AY$1:INDIRECT("$AY$"&amp;ROW($AY493)-1) &lt;&gt; ""),ROW($AY$1:INDIRECT("$AY$"&amp;ROW($AY493)-1)))),'EV and Base'!A416:N1086,2,FALSE))</f>
        <v>169</v>
      </c>
      <c r="BA493" s="3" cm="1">
        <f t="array" aca="1" ref="BA493" ca="1">IF(NOT(ISNUMBER(INDEX($A:$A, LOOKUP(2, 1 / ($A$1:INDIRECT("$A$"&amp;ROW($A493)) &lt;&gt; ""),ROW($A$1:INDIRECT("$A$"&amp;ROW($A493)))), 1))), "",
INDIRECT("$I$"&amp;LOOKUP(2, 1 / ($AY$1:INDIRECT("$AY$"&amp;ROW($AY493)-1) &lt;&gt; ""),ROW($AY$1:INDIRECT("$AY$"&amp;ROW($AY493)-1)))))</f>
        <v>48</v>
      </c>
      <c r="BB493" s="1" cm="1">
        <f t="array" aca="1" ref="BB493" ca="1">IF(NOT(ISNUMBER(INDEX($A:$A, LOOKUP(2, 1 / ($A$1:INDIRECT("$A$"&amp;ROW($A493)) &lt;&gt; ""),ROW($A$1:INDIRECT("$A$"&amp;ROW($A493)))), 1))), "",
INDIRECT("$AB$"&amp;LOOKUP(2, 1 / ($AY$1:INDIRECT("$AY$"&amp;ROW($AY493)-1) &lt;&gt; ""),ROW($AY$1:INDIRECT("$AY$"&amp;ROW($AY493)-1)))))</f>
        <v>61</v>
      </c>
      <c r="BC493" s="3" cm="1">
        <f t="array" aca="1" ref="BC493" ca="1">IF(NOT(ISNUMBER(INDEX($A:$A,LOOKUP(2,1/($A$1:INDIRECT("$A$"&amp;ROW($A493))&lt;&gt;""),ROW($A$1:INDIRECT("$A$"&amp;ROW($A493)))),1))),"",
$BA493+$BA493+10)</f>
        <v>106</v>
      </c>
      <c r="BD493" s="3" cm="1">
        <f t="array" aca="1" ref="BD493" ca="1">IF(NOT(ISNUMBER(INDEX($A:$A,LOOKUP(2,1/($A$1:INDIRECT("$A$"&amp;ROW($A493))&lt;&gt;""),ROW($A$1:INDIRECT("$A$"&amp;ROW($A493)))),1))),"",
$BA493+$BB493+10)</f>
        <v>119</v>
      </c>
      <c r="BE493" s="3" cm="1">
        <f t="array" aca="1" ref="BE493" ca="1">IF(NOT(ISNUMBER(INDEX($A:$A,LOOKUP(2,1/($A$1:INDIRECT("$A$"&amp;ROW($A493))&lt;&gt;""),ROW($A$1:INDIRECT("$A$"&amp;ROW($A493)))),1))),"",
$BC493*$BC493)</f>
        <v>11236</v>
      </c>
      <c r="BF493" s="3" cm="1">
        <f t="array" aca="1" ref="BF493" ca="1">IF(NOT(ISNUMBER(INDEX($A:$A,LOOKUP(2,1/($A$1:INDIRECT("$A$"&amp;ROW($A493))&lt;&gt;""),ROW($A$1:INDIRECT("$A$"&amp;ROW($A493)))),1))),"",
$BD493*$BD493)</f>
        <v>14161</v>
      </c>
      <c r="BG493" s="3" cm="1">
        <f t="array" aca="1" ref="BG493" ca="1">IF(NOT(ISNUMBER(INDEX($A:$A,LOOKUP(2,1/($A$1:INDIRECT("$A$"&amp;ROW($A493))&lt;&gt;""),ROW($A$1:INDIRECT("$A$"&amp;ROW($A493)))),1))),"",
_xlfn.FLOOR.MATH(1.5*_xlfn.FLOOR.MATH($AZ493*BA493/5)))</f>
        <v>2433</v>
      </c>
      <c r="BH493" s="3" cm="1">
        <f t="array" aca="1" ref="BH493" ca="1">IF(NOT(ISNUMBER(INDEX($A:$A, LOOKUP(2, 1 / ($A$1:INDIRECT("$A$"&amp;ROW($A493)) &lt;&gt; ""),ROW($A$1:INDIRECT("$A$"&amp;ROW($A493)))), 1))), "",
_xlfn.FLOOR.MATH($BG493/IF(OR(INDIRECT("$C$"&amp;LOOKUP(2, 1 / ($AY$1:INDIRECT("$AY$"&amp;ROW($AY493)-1) &lt;&gt; ""),ROW($AY$1:INDIRECT("$AY$"&amp;ROW($AY493)-1))))="Multi",
INDIRECT("$C$"&amp;LOOKUP(2, 1 / ($AY$1:INDIRECT("$AY$"&amp;ROW($AY493)-1) &lt;&gt; ""),ROW($AY$1:INDIRECT("$AY$"&amp;ROW($AY493)-1))))="Double"),2,1)))</f>
        <v>2433</v>
      </c>
      <c r="BI493" s="3" cm="1">
        <f t="array" aca="1" ref="BI493" ca="1">IF(NOT(ISNUMBER(INDEX($A:$A,LOOKUP(2,1/($A$1:INDIRECT("$A$"&amp;ROW($A493))&lt;&gt;""),ROW($A$1:INDIRECT("$A$"&amp;ROW($A493)))),1))),"",
VLOOKUP($BC493,GameFreakSQRT!$A$1:$B$200,2,FALSE))</f>
        <v>42171</v>
      </c>
      <c r="BJ493" s="3" cm="1">
        <f t="array" aca="1" ref="BJ493" ca="1">IF(NOT(ISNUMBER(INDEX($A:$A,LOOKUP(2,1/($A$1:INDIRECT("$A$"&amp;ROW($A493))&lt;&gt;""),ROW($A$1:INDIRECT("$A$"&amp;ROW($A493)))),1))),"",
VLOOKUP($BD493,GameFreakSQRT!$A$1:$B$200,2,FALSE))</f>
        <v>44682</v>
      </c>
      <c r="BK493" s="3" cm="1">
        <f t="array" aca="1" ref="BK493" ca="1">IF(NOT(ISNUMBER(INDEX($A:$A,LOOKUP(2,1/($A$1:INDIRECT("$A$"&amp;ROW($A493))&lt;&gt;""),ROW($A$1:INDIRECT("$A$"&amp;ROW($A493)))),1))),"",
_xlfn.FLOOR.MATH((($BI493*$BE493)*$BH493)/($BJ493*$BF493))+1)</f>
        <v>1822</v>
      </c>
      <c r="BL493" s="3" cm="1">
        <f t="array" aca="1" ref="BL493" ca="1">IF(NOT(ISNUMBER(INDEX($A:$A,LOOKUP(2,1/($A$1:INDIRECT("$A$"&amp;ROW($A493))&lt;&gt;""),ROW($A$1:INDIRECT("$A$"&amp;ROW($A493)))),1))),"",
_xlfn.FLOOR.MATH($BK493*IF(NOT(INDIRECT("$Z$"&amp;LOOKUP(2, 1 / ($AY$1:INDIRECT("$AY$"&amp;ROW($AY493)-1) &lt;&gt; ""),ROW($AY$1:INDIRECT("$AY$"&amp;ROW($AY493)-1))))=""),1.5,1)))</f>
        <v>2733</v>
      </c>
      <c r="BM493" s="3" cm="1">
        <f t="array" aca="1" ref="BM493" ca="1">IF(NOT(ISNUMBER(INDEX($A:$A, LOOKUP(2, 1 / ($A$1:INDIRECT("$A$"&amp;ROW($A493)) &lt;&gt; ""),ROW($A$1:INDIRECT("$A$"&amp;ROW($A493)))), 1))), "",
INDIRECT("$Y$"&amp;LOOKUP(2, 1 / ($AY$1:INDIRECT("$AY$"&amp;ROW($AY493)-1) &lt;&gt; ""),ROW($AY$1:INDIRECT("$AY$"&amp;ROW($AY493)-1)))))</f>
        <v>0</v>
      </c>
      <c r="BN493" s="3" t="str">
        <f t="shared" ca="1" si="39"/>
        <v/>
      </c>
    </row>
    <row r="494" spans="1:66" x14ac:dyDescent="0.45">
      <c r="A494" s="69"/>
      <c r="B494" s="69"/>
      <c r="C494" s="68"/>
      <c r="D494" s="68"/>
      <c r="E494" s="68"/>
      <c r="F494" s="56">
        <v>2</v>
      </c>
      <c r="G494" s="2" t="s">
        <v>743</v>
      </c>
      <c r="H494" s="2" t="s">
        <v>77</v>
      </c>
      <c r="I494" s="2">
        <v>48</v>
      </c>
      <c r="J494" s="2" t="s">
        <v>87</v>
      </c>
      <c r="K494" s="2" t="s">
        <v>674</v>
      </c>
      <c r="L494" s="2" t="s">
        <v>53</v>
      </c>
      <c r="M494" s="2" t="s">
        <v>741</v>
      </c>
      <c r="N494" s="2" t="s">
        <v>496</v>
      </c>
      <c r="O494" s="2" t="s">
        <v>800</v>
      </c>
      <c r="P494" s="2" t="s">
        <v>734</v>
      </c>
      <c r="Q494" s="2">
        <v>24</v>
      </c>
      <c r="R494" s="58">
        <f>_xlfn.FLOOR.MATH((((2*VLOOKUP(G494, 'EV and Base'!$A$1:$N$671, 9, FALSE))+$Q494)*$I494)/100)+$I494+10</f>
        <v>165</v>
      </c>
      <c r="S494" s="58">
        <f>_xlfn.FLOOR.MATH((_xlfn.FLOOR.MATH((((2*VLOOKUP($G494, 'EV and Base'!$A$1:$N$671, 10, FALSE))+$Q494)*$I494)/100)+5)*
IF(OR($J494="Lonely", $J494="Brave", $J494="Adamant", $J494="Naughty"), 1.1,
IF(OR($J494="Bold", $J494="Timid", $J494="Modest", $J494="Calm"), 0.9, 1)))</f>
        <v>74</v>
      </c>
      <c r="T494" s="58">
        <f>_xlfn.FLOOR.MATH((_xlfn.FLOOR.MATH((((2*VLOOKUP($G494, 'EV and Base'!$A$1:$N$671, 11, FALSE))+$Q494)*$I494)/100)+5)*
IF(OR($J494="Bold", $J494="Relaxed", $J494="Impish", $J494="Lax"), 1.1,
IF(OR($J494="Lonely", $J494="Hasty", $J494="Mild", $J494="Gentle"), 0.9, 1)))</f>
        <v>83</v>
      </c>
      <c r="U494" s="58">
        <f>_xlfn.FLOOR.MATH((_xlfn.FLOOR.MATH((((2*VLOOKUP($G494, 'EV and Base'!$A$1:$N$671, 12, FALSE))+$Q494)*$I494)/100)+5)*
IF(OR($J494="Modest", $J494="Mild", $J494="Quiet", $J494="Rash"), 1.1,
IF(OR($J494="Adamant", $J494="Impish", $J494="Jolly", $J494="Careful"), 0.9, 1)))</f>
        <v>98</v>
      </c>
      <c r="V494" s="58">
        <f>_xlfn.FLOOR.MATH((_xlfn.FLOOR.MATH((((2*VLOOKUP($G494, 'EV and Base'!$A$1:$N$671, 13, FALSE))+$Q494)*$I494)/100)+5)*
IF(OR($J494="Calm", $J494="Gentle", $J494="Sassy", $J494="Careful"), 1.1,
IF(OR($J494="Naughty", $J494="Lax", $J494="Naive", $J494="Rash"), 0.9, 1)))</f>
        <v>128</v>
      </c>
      <c r="W494" s="60">
        <f>_xlfn.FLOOR.MATH((_xlfn.FLOOR.MATH((((2*VLOOKUP($G494, 'EV and Base'!$A$1:$N$671, 14, FALSE))+$Q494)*$I494)/100)+5)*
IF(OR($J494="Timid", $J494="Hasty", $J494="Jolly", $J494="Naive"), 1.1,
IF(OR($J494="Brave", $J494="Relaxed", $J494="Quiet", $J494="Sassy"), 0.9, 1)))</f>
        <v>66</v>
      </c>
      <c r="X494" s="76"/>
      <c r="Z494" s="1">
        <v>1</v>
      </c>
      <c r="AA494" s="23" t="str" cm="1">
        <f t="array" aca="1" ref="AA494" ca="1">IF(NOT(ISNUMBER(INDEX($A:$A,LOOKUP(2,1/($A$1:INDIRECT("$A$"&amp;ROW($A494))&lt;&gt;""),ROW($A$1:INDIRECT("$A$"&amp;ROW($A494)))),1))),"",
IF(NOT(ISNUMBER($A494)),$AA493,
IF($AB494&lt;16,"Lillipup",
IF($AB494&lt;32,"Herdier",
"Stoutland"))))</f>
        <v>Stoutland</v>
      </c>
      <c r="AB494" s="25" cm="1">
        <f t="array" aca="1" ref="AB494" ca="1">IF(NOT(ISNUMBER(INDEX($A:$A, LOOKUP(2, 1 / ($A$1:INDIRECT("$A$"&amp;ROW($A494)) &lt;&gt; ""),ROW($A$1:INDIRECT("$A$"&amp;ROW($A494)))), 1))), "",
VLOOKUP($AY494,'Medium-Slow'!$A$1:$B$101,2,TRUE))</f>
        <v>62</v>
      </c>
      <c r="AC494" s="23" cm="1">
        <f t="array" aca="1" ref="AC494" ca="1">IF(NOT(ISNUMBER(INDEX($A:$A, LOOKUP(2, 1 / ($A$1:INDIRECT("$A$"&amp;ROW($A494)) &lt;&gt; ""),ROW($A$1:INDIRECT("$A$"&amp;ROW($A494)))), 1))), "",
INDEX($AC:$AC, LOOKUP(2, 1 / ($AC$1:INDIRECT("$AC$"&amp;ROW($AC494)-1) &lt;&gt; ""),ROW($AC$1:INDIRECT("$AC$"&amp;ROW($AC494)-1))), 1)+
IF(INDEX($AC:$AC, LOOKUP(2, 1 / ($AC$1:INDIRECT("$AC$"&amp;ROW($AC494)-1) &lt;&gt; ""),ROW($AC$1:INDIRECT("$AC$"&amp;ROW($AC494)-1))), 1)+
INDEX($AD:$AD, LOOKUP(2, 1 / ($AD$1:INDIRECT("$AD$"&amp;ROW($AD494)-1) &lt;&gt; ""),ROW($AD$1:INDIRECT("$AD$"&amp;ROW($AD494)-1))), 1)+
INDEX($AE:$AE, LOOKUP(2, 1 / ($AE$1:INDIRECT("$AE$"&amp;ROW($AE494)-1) &lt;&gt; ""),ROW($AE$1:INDIRECT("$AE$"&amp;ROW($AD494)-1))), 1)+
INDEX($AE:$AF, LOOKUP(2, 1 / ($AF$1:INDIRECT("$AF$"&amp;ROW($AF494)-1) &lt;&gt; ""),ROW($AF$1:INDIRECT("$AF$"&amp;ROW($AD494)-1))), 1)+
INDEX($AG:$AG, LOOKUP(2, 1 / ($AG$1:INDIRECT("$AG$"&amp;ROW($AG494)-1) &lt;&gt; ""),ROW($AG$1:INDIRECT("$AG$"&amp;ROW($AD494)-1))), 1)+
INDEX($AH:$AH, LOOKUP(2, 1 / ($AH$1:INDIRECT("$AH$"&amp;ROW($AH494)-1) &lt;&gt; ""),ROW($AH$1:INDIRECT("$AH$"&amp;ROW($AD494)-1))), 1)&gt;=510,0,
IF(INDEX($AC:$AC, LOOKUP(2, 1 / ($AC$1:INDIRECT("$AC$"&amp;ROW($AC494)-1) &lt;&gt; ""),ROW($AC$1:INDIRECT("$AC$"&amp;ROW($AC494)-1))), 1)&gt;=255,0,
VLOOKUP(INDIRECT("$G$"&amp;LOOKUP(2, 1 / ($AC$1:INDIRECT("$AC$"&amp;ROW($AC494)-1) &lt;&gt; ""),ROW($AC$1:INDIRECT("$AC$"&amp;ROW($AC494)-1)))), 'EV and Base'!$A$1:$N$671, 3, FALSE))))</f>
        <v>16</v>
      </c>
      <c r="AD494" s="2" cm="1">
        <f t="array" aca="1" ref="AD494" ca="1">IF(NOT(ISNUMBER(INDEX($A:$A, LOOKUP(2, 1 / ($A$1:INDIRECT("$A$"&amp;ROW($A494)) &lt;&gt; ""),ROW($A$1:INDIRECT("$A$"&amp;ROW($A494)))), 1))), "",
INDEX($AD:$AD, LOOKUP(2, 1 / ($AD$1:INDIRECT("$AD$"&amp;ROW($AD494)-1) &lt;&gt; ""),ROW($AD$1:INDIRECT("$AD$"&amp;ROW($AD494)-1))), 1)+
IF(INDEX($AC:$AC, LOOKUP(2, 1 / ($AC$1:INDIRECT("$AC$"&amp;ROW($AC494)-1) &lt;&gt; ""),ROW($AC$1:INDIRECT("$AC$"&amp;ROW($AC494)-1))), 1)+
INDEX($AD:$AD, LOOKUP(2, 1 / ($AD$1:INDIRECT("$AD$"&amp;ROW($AD494)-1) &lt;&gt; ""),ROW($AD$1:INDIRECT("$AD$"&amp;ROW($AD494)-1))), 1)+
INDEX($AE:$AE, LOOKUP(2, 1 / ($AE$1:INDIRECT("$AE$"&amp;ROW($AE494)-1) &lt;&gt; ""),ROW($AE$1:INDIRECT("$AE$"&amp;ROW($AD494)-1))), 1)+
INDEX($AE:$AF, LOOKUP(2, 1 / ($AF$1:INDIRECT("$AF$"&amp;ROW($AF494)-1) &lt;&gt; ""),ROW($AF$1:INDIRECT("$AF$"&amp;ROW($AD494)-1))), 1)+
INDEX($AG:$AG, LOOKUP(2, 1 / ($AG$1:INDIRECT("$AG$"&amp;ROW($AG494)-1) &lt;&gt; ""),ROW($AG$1:INDIRECT("$AG$"&amp;ROW($AD494)-1))), 1)+
INDEX($AH:$AH, LOOKUP(2, 1 / ($AH$1:INDIRECT("$AH$"&amp;ROW($AH494)-1) &lt;&gt; ""),ROW($AH$1:INDIRECT("$AH$"&amp;ROW($AD494)-1))), 1)&gt;=510,0,
IF(INDEX($AD:$AD, LOOKUP(2, 1 / ($AD$1:INDIRECT("$AD$"&amp;ROW($AD494)-1) &lt;&gt; ""),ROW($AD$1:INDIRECT("$AD$"&amp;ROW($AD494)-1))), 1)&gt;=255,0,
VLOOKUP(INDIRECT("$G$"&amp;LOOKUP(2, 1 / ($AD$1:INDIRECT("$AD$"&amp;ROW($AD494)-1) &lt;&gt; ""),ROW($AD$1:INDIRECT("$AD$"&amp;ROW($AD494)-1)))), 'EV and Base'!$A$1:$N$671, 4, FALSE))))</f>
        <v>172</v>
      </c>
      <c r="AE494" s="2" cm="1">
        <f t="array" aca="1" ref="AE494" ca="1">IF(NOT(ISNUMBER(INDEX($A:$A,LOOKUP(2,1/($A$1:INDIRECT("$A$"&amp;ROW($A494))&lt;&gt;""),ROW($A$1:INDIRECT("$A$"&amp;ROW($A494)))),1))),"",
INDEX($AE:$AE,LOOKUP(2,1/($AE$1:INDIRECT("$AE$"&amp;ROW($AE494)-1)&lt;&gt;""),ROW($AE$1:INDIRECT("$AE$"&amp;ROW($AE494)-1))),1)+
IF(INDEX($AC:$AC,LOOKUP(2,1/($AC$1:INDIRECT("$AC$"&amp;ROW($AC494)-1)&lt;&gt;""),ROW($AC$1:INDIRECT("$AC$"&amp;ROW($AC494)-1))),1)+
INDEX($AD:$AD,LOOKUP(2,1/($AD$1:INDIRECT("$AD$"&amp;ROW($AD494)-1)&lt;&gt;""),ROW($AD$1:INDIRECT("$AD$"&amp;ROW($AD494)-1))),1)+
INDEX($AE:$AE,LOOKUP(2,1/($AE$1:INDIRECT("$AE$"&amp;ROW($AE494)-1)&lt;&gt;""),ROW($AE$1:INDIRECT("$AE$"&amp;ROW($AD494)-1))),1)+
INDEX($AE:$AF,LOOKUP(2,1/($AF$1:INDIRECT("$AF$"&amp;ROW($AF494)-1)&lt;&gt;""),ROW($AF$1:INDIRECT("$AF$"&amp;ROW($AD494)-1))),1)+
INDEX($AG:$AG,LOOKUP(2,1/($AG$1:INDIRECT("$AG$"&amp;ROW($AG494)-1)&lt;&gt;""),ROW($AG$1:INDIRECT("$AG$"&amp;ROW($AD494)-1))),1)+
INDEX($AH:$AH,LOOKUP(2,1/($AH$1:INDIRECT("$AH$"&amp;ROW($AH494)-1)&lt;&gt;""),ROW($AH$1:INDIRECT("$AH$"&amp;ROW($AD494)-1))),1)&gt;=510,0,
IF(INDEX($AE:$AE,LOOKUP(2,1/($AE$1:INDIRECT("$AE$"&amp;ROW($AE494)-1)&lt;&gt;""),ROW($AE$1:INDIRECT("$AE$"&amp;ROW($AE494)-1))),1)&gt;=255,0,
VLOOKUP(INDIRECT("$G$"&amp;LOOKUP(2,1/($AE$1:INDIRECT("$AE$"&amp;ROW($AE494)-1)&lt;&gt;""),ROW($AE$1:INDIRECT("$AE$"&amp;ROW($AE494)-1)))),'EV and Base'!$A$1:$N$671,5,FALSE))))</f>
        <v>14</v>
      </c>
      <c r="AF494" s="2" cm="1">
        <f t="array" aca="1" ref="AF494" ca="1">IF(NOT(ISNUMBER(INDEX($A:$A, LOOKUP(2, 1 / ($A$1:INDIRECT("$A$"&amp;ROW($A494)) &lt;&gt; ""),ROW($A$1:INDIRECT("$A$"&amp;ROW($A494)))), 1))), "",
INDEX($AF:$AF, LOOKUP(2, 1 / ($AF$1:INDIRECT("$AF$"&amp;ROW($AF494)-1) &lt;&gt; ""),ROW($AF$1:INDIRECT("$AF$"&amp;ROW($AF494)-1))), 1)+
IF(INDEX($AC:$AC, LOOKUP(2, 1 / ($AC$1:INDIRECT("$AC$"&amp;ROW($AC494)-1) &lt;&gt; ""),ROW($AC$1:INDIRECT("$AC$"&amp;ROW($AC494)-1))), 1)+
INDEX($AD:$AD, LOOKUP(2, 1 / ($AD$1:INDIRECT("$AD$"&amp;ROW($AD494)-1) &lt;&gt; ""),ROW($AD$1:INDIRECT("$AD$"&amp;ROW($AD494)-1))), 1)+
INDEX($AE:$AE, LOOKUP(2, 1 / ($AE$1:INDIRECT("$AE$"&amp;ROW($AE494)-1) &lt;&gt; ""),ROW($AE$1:INDIRECT("$AE$"&amp;ROW($AD494)-1))), 1)+
INDEX($AE:$AF, LOOKUP(2, 1 / ($AF$1:INDIRECT("$AF$"&amp;ROW($AF494)-1) &lt;&gt; ""),ROW($AF$1:INDIRECT("$AF$"&amp;ROW($AD494)-1))), 1)+
INDEX($AG:$AG, LOOKUP(2, 1 / ($AG$1:INDIRECT("$AG$"&amp;ROW($AG494)-1) &lt;&gt; ""),ROW($AG$1:INDIRECT("$AG$"&amp;ROW($AD494)-1))), 1)+
INDEX($AH:$AH, LOOKUP(2, 1 / ($AH$1:INDIRECT("$AH$"&amp;ROW($AH494)-1) &lt;&gt; ""),ROW($AH$1:INDIRECT("$AH$"&amp;ROW($AD494)-1))), 1)&gt;=510,0,
IF(INDEX($AF:$AF, LOOKUP(2, 1 / ($AF$1:INDIRECT("$AF$"&amp;ROW($AF494)-1) &lt;&gt; ""),ROW($AF$1:INDIRECT("$AF$"&amp;ROW($AF494)-1))), 1)&gt;=255,0,
VLOOKUP(INDIRECT("$G$"&amp;LOOKUP(2, 1 / ($AF$1:INDIRECT("$AF$"&amp;ROW($AF494)-1) &lt;&gt; ""),ROW($AF$1:INDIRECT("$AF$"&amp;ROW($AF494)-1)))), 'EV and Base'!$A$1:$N$671, 6, FALSE))))</f>
        <v>32</v>
      </c>
      <c r="AG494" s="2" cm="1">
        <f t="array" aca="1" ref="AG494" ca="1">IF(NOT(ISNUMBER(INDEX($A:$A, LOOKUP(2, 1 / ($A$1:INDIRECT("$A$"&amp;ROW($A494)) &lt;&gt; ""),ROW($A$1:INDIRECT("$A$"&amp;ROW($A494)))), 1))), "",
INDEX($AG:$AG, LOOKUP(2, 1 / ($AG$1:INDIRECT("$AG$"&amp;ROW($AG494)-1) &lt;&gt; ""),ROW($AG$1:INDIRECT("$AG$"&amp;ROW($AG494)-1))), 1)+
IF(INDEX($AC:$AC, LOOKUP(2, 1 / ($AC$1:INDIRECT("$AC$"&amp;ROW($AC494)-1) &lt;&gt; ""),ROW($AC$1:INDIRECT("$AC$"&amp;ROW($AC494)-1))), 1)+
INDEX($AD:$AD, LOOKUP(2, 1 / ($AD$1:INDIRECT("$AD$"&amp;ROW($AD494)-1) &lt;&gt; ""),ROW($AD$1:INDIRECT("$AD$"&amp;ROW($AD494)-1))), 1)+
INDEX($AE:$AE, LOOKUP(2, 1 / ($AE$1:INDIRECT("$AE$"&amp;ROW($AE494)-1) &lt;&gt; ""),ROW($AE$1:INDIRECT("$AE$"&amp;ROW($AD494)-1))), 1)+
INDEX($AE:$AF, LOOKUP(2, 1 / ($AF$1:INDIRECT("$AF$"&amp;ROW($AF494)-1) &lt;&gt; ""),ROW($AF$1:INDIRECT("$AF$"&amp;ROW($AD494)-1))), 1)+
INDEX($AG:$AG, LOOKUP(2, 1 / ($AG$1:INDIRECT("$AG$"&amp;ROW($AG494)-1) &lt;&gt; ""),ROW($AG$1:INDIRECT("$AG$"&amp;ROW($AD494)-1))), 1)+
INDEX($AH:$AH, LOOKUP(2, 1 / ($AH$1:INDIRECT("$AH$"&amp;ROW($AH494)-1) &lt;&gt; ""),ROW($AH$1:INDIRECT("$AH$"&amp;ROW($AD494)-1))), 1)&gt;=510,0,
IF(INDEX($AG:$AG, LOOKUP(2, 1 / ($AG$1:INDIRECT("$AG$"&amp;ROW($AG494)-1) &lt;&gt; ""),ROW($AG$1:INDIRECT("$AG$"&amp;ROW($AG494)-1))), 1)&gt;=255,0,
VLOOKUP(INDIRECT("$G$"&amp;LOOKUP(2, 1 / ($AG$1:INDIRECT("$AG$"&amp;ROW($AG494)-1) &lt;&gt; ""),ROW($AG$1:INDIRECT("$AG$"&amp;ROW($AG494)-1)))), 'EV and Base'!$A$1:$N$671, 7, FALSE))))</f>
        <v>10</v>
      </c>
      <c r="AH494" s="24" cm="1">
        <f t="array" aca="1" ref="AH494" ca="1">IF(NOT(ISNUMBER(INDEX($A:$A,LOOKUP(2,1/($A$1:INDIRECT("$A$"&amp;ROW($A494))&lt;&gt;""),ROW($A$1:INDIRECT("$A$"&amp;ROW($A494)))),1))),"",
INDEX($AH:$AH,LOOKUP(2,1/($AH$1:INDIRECT("$AH$"&amp;ROW($AH494)-1)&lt;&gt;""),ROW($AH$1:INDIRECT("$AH$"&amp;ROW($AH494)-1))),1)+
IF(INDEX($AC:$AC,LOOKUP(2,1/($AC$1:INDIRECT("$AC$"&amp;ROW($AC494)-1)&lt;&gt;""),ROW($AC$1:INDIRECT("$AC$"&amp;ROW($AC494)-1))),1)+
INDEX($AD:$AD,LOOKUP(2,1/($AD$1:INDIRECT("$AD$"&amp;ROW($AD494)-1)&lt;&gt;""),ROW($AD$1:INDIRECT("$AD$"&amp;ROW($AD494)-1))),1)+
INDEX($AE:$AE,LOOKUP(2,1/($AE$1:INDIRECT("$AE$"&amp;ROW($AE494)-1)&lt;&gt;""),ROW($AE$1:INDIRECT("$AE$"&amp;ROW($AD494)-1))),1)+
INDEX($AE:$AF,LOOKUP(2,1/($AF$1:INDIRECT("$AF$"&amp;ROW($AF494)-1)&lt;&gt;""),ROW($AF$1:INDIRECT("$AF$"&amp;ROW($AD494)-1))),1)+
INDEX($AG:$AG,LOOKUP(2,1/($AG$1:INDIRECT("$AG$"&amp;ROW($AG494)-1)&lt;&gt;""),ROW($AG$1:INDIRECT("$AG$"&amp;ROW($AD494)-1))),1)+
INDEX($AH:$AH,LOOKUP(2,1/($AH$1:INDIRECT("$AH$"&amp;ROW($AH494)-1)&lt;&gt;""),ROW($AH$1:INDIRECT("$AH$"&amp;ROW($AD494)-1))),1)&gt;=510,0,
IF(INDEX($AH:$AH,LOOKUP(2,1/($AH$1:INDIRECT("$AH$"&amp;ROW($AH494)-1)&lt;&gt;""),ROW($AH$1:INDIRECT("$AH$"&amp;ROW($AH494)-1))),1)&gt;=255,0,
VLOOKUP(INDIRECT("$G$"&amp;LOOKUP(2,1/($AH$1:INDIRECT("$AH$"&amp;ROW($AH494)-1)&lt;&gt;""),ROW($AH$1:INDIRECT("$AH$"&amp;ROW($AH494)-1)))),'EV and Base'!$A$1:$N$671,8,FALSE))))</f>
        <v>86</v>
      </c>
      <c r="AI494" s="29" cm="1">
        <f t="array" aca="1" ref="AI494" ca="1">IF(NOT(ISNUMBER(INDEX($A:$A,LOOKUP(2,1/($A$1:INDIRECT("$A$"&amp;ROW($A494))&lt;&gt;""),ROW($A$1:INDIRECT("$A$"&amp;ROW($A494)))),1))),"",
ROUNDDOWN((((2*VLOOKUP($AA494,'EV and Base'!$A$1:$N$671,9,FALSE))+31+ROUNDDOWN($AC494/4,0))*$AB494)/100,0)+$AB494+10)</f>
        <v>199</v>
      </c>
      <c r="AJ494" s="21" cm="1">
        <f t="array" aca="1" ref="AJ494" ca="1">IF(NOT(ISNUMBER(INDEX($A:$A, LOOKUP(2, 1 / ($A$1:INDIRECT("$A$"&amp;ROW($A494)) &lt;&gt; ""),ROW($A$1:INDIRECT("$A$"&amp;ROW($A494)))), 1))), "",
ROUNDDOWN((ROUNDDOWN((((2*VLOOKUP($AA494, 'EV and Base'!$A$1:$N$671, 10, FALSE))+31+ROUNDDOWN($AD494/4, 0))*$AB494)/100, 0)+5)*1.1, 0))</f>
        <v>191</v>
      </c>
      <c r="AK494" s="21" t="str" cm="1">
        <f t="array" aca="1" ref="AK494" ca="1">IF(NOT(ISNUMBER(INDEX($A:$A, LOOKUP(2, 1 / ($A$1:INDIRECT("$A$"&amp;ROW($A494)) &lt;&gt; ""),ROW($A$1:INDIRECT("$A$"&amp;ROW($A494)))), 1))), "",
ROUNDDOWN((ROUNDDOWN((((2*VLOOKUP($AA494, 'EV and Base'!$A$1:$N$671, 11, FALSE))+30+ROUNDDOWN($AE494/4, 0))*$AB494)/100, 0)+5), 0)
&amp;"-"&amp;
ROUNDDOWN((ROUNDDOWN((((2*VLOOKUP($AA494, 'EV and Base'!$A$1:$N$671, 11, FALSE))+31+ROUNDDOWN($AE494/4, 0))*$AB494)/100, 0)+5), 0))</f>
        <v>137-137</v>
      </c>
      <c r="AL494" s="21" t="str" cm="1">
        <f t="array" aca="1" ref="AL494" ca="1">IF(NOT(ISNUMBER(INDEX($A:$A, LOOKUP(2, 1 / ($A$1:INDIRECT("$A$"&amp;ROW($A494)) &lt;&gt; ""),ROW($A$1:INDIRECT("$A$"&amp;ROW($A494)))), 1))), "",
ROUNDDOWN((ROUNDDOWN((((2*VLOOKUP($AA494, 'EV and Base'!$A$1:$N$671, 12, FALSE))+0+ROUNDDOWN($AF494/4, 0))*$AB494)/100, 0)+5)*0.9, 0)
&amp;"-"&amp;
ROUNDDOWN((ROUNDDOWN((((2*VLOOKUP($AA494, 'EV and Base'!$A$1:$N$671, 12, FALSE))+31+ROUNDDOWN($AF494/4, 0))*$AB494)/100, 0)+5)*0.9, 0))</f>
        <v>58-75</v>
      </c>
      <c r="AM494" s="21" t="str" cm="1">
        <f t="array" aca="1" ref="AM494" ca="1">IF(NOT(ISNUMBER(INDEX($A:$A, LOOKUP(2, 1 / ($A$1:INDIRECT("$A$"&amp;ROW($A494)) &lt;&gt; ""),ROW($A$1:INDIRECT("$A$"&amp;ROW($A494)))), 1))), "",
ROUNDDOWN((ROUNDDOWN((((2*VLOOKUP($AA494, 'EV and Base'!$A$1:$N$671, 13, FALSE))+30+ROUNDDOWN($AG494/4, 0))*$AB494)/100, 0)+5), 0)
&amp;"-"&amp;
ROUNDDOWN((ROUNDDOWN((((2*VLOOKUP($AA494, 'EV and Base'!$A$1:$N$671, 13, FALSE))+31+ROUNDDOWN($AG494/4, 0))*$AB494)/100, 0)+5), 0))</f>
        <v>136-137</v>
      </c>
      <c r="AN494" s="25" cm="1">
        <f t="array" aca="1" ref="AN494" ca="1">IF(NOT(ISNUMBER(INDEX($A:$A, LOOKUP(2, 1 / ($A$1:INDIRECT("$A$"&amp;ROW($A494)) &lt;&gt; ""),ROW($A$1:INDIRECT("$A$"&amp;ROW($A494)))), 1))), "",
ROUNDDOWN((ROUNDDOWN((((2*VLOOKUP($AA494, 'EV and Base'!$A$1:$N$671, 14, FALSE))+31+ROUNDDOWN($AH494/4, 0))*$AB494)/100, 0)+5), 0))</f>
        <v>136</v>
      </c>
      <c r="AO494" s="23" cm="1">
        <f t="array" aca="1" ref="AO494" ca="1">IF(NOT(ISNUMBER(INDEX($A:$A, LOOKUP(2, 1 / ($A$1:INDIRECT("$A$"&amp;ROW($A494)) &lt;&gt; ""),ROW($A$1:INDIRECT("$A$"&amp;ROW($A494)))), 1))), "",
ROUNDDOWN((((2*VLOOKUP($AA494, 'EV and Base'!$A$1:$N$671, 9, FALSE))+31+ROUNDDOWN($AC494/4, 0))*$AB494)/100, 0)+$AB494+10)</f>
        <v>199</v>
      </c>
      <c r="AP494" s="2" cm="1">
        <f t="array" aca="1" ref="AP494" ca="1">IF(NOT(ISNUMBER(INDEX($A:$A, LOOKUP(2, 1 / ($A$1:INDIRECT("$A$"&amp;ROW($A494)) &lt;&gt; ""),ROW($A$1:INDIRECT("$A$"&amp;ROW($A494)))), 1))), "",
ROUNDDOWN((ROUNDDOWN((((2*VLOOKUP($AA494, 'EV and Base'!$A$1:$N$671, 10, FALSE))+31+ROUNDDOWN($AD494/4, 0))*$AB494)/100, 0)+5)*1.1, 0))</f>
        <v>191</v>
      </c>
      <c r="AQ494" s="2" cm="1">
        <f t="array" aca="1" ref="AQ494" ca="1">IF(NOT(ISNUMBER(INDEX($A:$A, LOOKUP(2, 1 / ($A$1:INDIRECT("$A$"&amp;ROW($A494)) &lt;&gt; ""),ROW($A$1:INDIRECT("$A$"&amp;ROW($A494)))), 1))), "",
ROUNDDOWN((ROUNDDOWN((((2*VLOOKUP($AA494, 'EV and Base'!$A$1:$N$671, 11, FALSE))+$AV$2+ROUNDDOWN($AE494/4, 0))*$AB494)/100, 0)+5), 0))</f>
        <v>137</v>
      </c>
      <c r="AR494" s="22" cm="1">
        <f t="array" aca="1" ref="AR494" ca="1">IF(NOT(ISNUMBER(INDEX($A:$A, LOOKUP(2, 1 / ($A$1:INDIRECT("$A$"&amp;ROW($A494)) &lt;&gt; ""),ROW($A$1:INDIRECT("$A$"&amp;ROW($A494)))), 1))), "",
ROUNDDOWN((ROUNDDOWN((((2*VLOOKUP($AA494, 'EV and Base'!$A$1:$N$671, 12, FALSE))+$AW$2+ROUNDDOWN($AF494/4, 0))*$AB494)/100, 0)+5)*0.9, 0))</f>
        <v>68</v>
      </c>
      <c r="AS494" s="2" cm="1">
        <f t="array" aca="1" ref="AS494" ca="1">IF(NOT(ISNUMBER(INDEX($A:$A, LOOKUP(2, 1 / ($A$1:INDIRECT("$A$"&amp;ROW($A494)) &lt;&gt; ""),ROW($A$1:INDIRECT("$A$"&amp;ROW($A494)))), 1))), "",
ROUNDDOWN((ROUNDDOWN((((2*VLOOKUP($AA494, 'EV and Base'!$A$1:$N$671, 13, FALSE))+$AX$2+ROUNDDOWN($AG494/4, 0))*$AB494)/100, 0)+5), 0))</f>
        <v>137</v>
      </c>
      <c r="AT494" s="24" cm="1">
        <f t="array" aca="1" ref="AT494" ca="1">IF(NOT(ISNUMBER(INDEX($A:$A, LOOKUP(2, 1 / ($A$1:INDIRECT("$A$"&amp;ROW($A494)) &lt;&gt; ""),ROW($A$1:INDIRECT("$A$"&amp;ROW($A494)))), 1))), "",
ROUNDDOWN((ROUNDDOWN((((2*VLOOKUP($AA494, 'EV and Base'!$A$1:$N$671, 14, FALSE))+31+ROUNDDOWN($AH494/4, 0))*$AB494)/100, 0)+5), 0))</f>
        <v>136</v>
      </c>
      <c r="AU494" s="28">
        <v>255</v>
      </c>
      <c r="AY494" cm="1">
        <f t="array" aca="1" ref="AY494" ca="1">IF(NOT(ISNUMBER(INDEX($A:$A,LOOKUP(2,1/($A$1:INDIRECT("$A$"&amp;ROW($A494))&lt;&gt;""),ROW($A$1:INDIRECT("$A$"&amp;ROW($A494)))),1))),"",
INDEX($AY:$AY,LOOKUP(2,1/($AY$1:INDIRECT("$AY$"&amp;ROW($AY494)-1)&lt;&gt;""),ROW($AY$1:INDIRECT("$AY$"&amp;ROW($AY494)-1))),1)+$BL494)</f>
        <v>239440</v>
      </c>
      <c r="AZ494" s="3" cm="1">
        <f t="array" aca="1" ref="AZ494" ca="1">IF(NOT(ISNUMBER(INDEX($A:$A, LOOKUP(2, 1 / ($A$1:INDIRECT("$A$"&amp;ROW($A494)) &lt;&gt; ""),ROW($A$1:INDIRECT("$A$"&amp;ROW($A494)))), 1))), "",
VLOOKUP(INDIRECT("$G$"&amp;LOOKUP(2, 1 / ($AY$1:INDIRECT("$AY$"&amp;ROW($AY494)-1) &lt;&gt; ""),ROW($AY$1:INDIRECT("$AY$"&amp;ROW($AY494)-1)))),'EV and Base'!A417:N1087,2,FALSE))</f>
        <v>234</v>
      </c>
      <c r="BA494" s="3" cm="1">
        <f t="array" aca="1" ref="BA494" ca="1">IF(NOT(ISNUMBER(INDEX($A:$A, LOOKUP(2, 1 / ($A$1:INDIRECT("$A$"&amp;ROW($A494)) &lt;&gt; ""),ROW($A$1:INDIRECT("$A$"&amp;ROW($A494)))), 1))), "",
INDIRECT("$I$"&amp;LOOKUP(2, 1 / ($AY$1:INDIRECT("$AY$"&amp;ROW($AY494)-1) &lt;&gt; ""),ROW($AY$1:INDIRECT("$AY$"&amp;ROW($AY494)-1)))))</f>
        <v>50</v>
      </c>
      <c r="BB494" s="1" cm="1">
        <f t="array" aca="1" ref="BB494" ca="1">IF(NOT(ISNUMBER(INDEX($A:$A, LOOKUP(2, 1 / ($A$1:INDIRECT("$A$"&amp;ROW($A494)) &lt;&gt; ""),ROW($A$1:INDIRECT("$A$"&amp;ROW($A494)))), 1))), "",
INDIRECT("$AB$"&amp;LOOKUP(2, 1 / ($AY$1:INDIRECT("$AY$"&amp;ROW($AY494)-1) &lt;&gt; ""),ROW($AY$1:INDIRECT("$AY$"&amp;ROW($AY494)-1)))))</f>
        <v>62</v>
      </c>
      <c r="BC494" s="3" cm="1">
        <f t="array" aca="1" ref="BC494" ca="1">IF(NOT(ISNUMBER(INDEX($A:$A,LOOKUP(2,1/($A$1:INDIRECT("$A$"&amp;ROW($A494))&lt;&gt;""),ROW($A$1:INDIRECT("$A$"&amp;ROW($A494)))),1))),"",
$BA494+$BA494+10)</f>
        <v>110</v>
      </c>
      <c r="BD494" s="3" cm="1">
        <f t="array" aca="1" ref="BD494" ca="1">IF(NOT(ISNUMBER(INDEX($A:$A,LOOKUP(2,1/($A$1:INDIRECT("$A$"&amp;ROW($A494))&lt;&gt;""),ROW($A$1:INDIRECT("$A$"&amp;ROW($A494)))),1))),"",
$BA494+$BB494+10)</f>
        <v>122</v>
      </c>
      <c r="BE494" s="3" cm="1">
        <f t="array" aca="1" ref="BE494" ca="1">IF(NOT(ISNUMBER(INDEX($A:$A,LOOKUP(2,1/($A$1:INDIRECT("$A$"&amp;ROW($A494))&lt;&gt;""),ROW($A$1:INDIRECT("$A$"&amp;ROW($A494)))),1))),"",
$BC494*$BC494)</f>
        <v>12100</v>
      </c>
      <c r="BF494" s="3" cm="1">
        <f t="array" aca="1" ref="BF494" ca="1">IF(NOT(ISNUMBER(INDEX($A:$A,LOOKUP(2,1/($A$1:INDIRECT("$A$"&amp;ROW($A494))&lt;&gt;""),ROW($A$1:INDIRECT("$A$"&amp;ROW($A494)))),1))),"",
$BD494*$BD494)</f>
        <v>14884</v>
      </c>
      <c r="BG494" s="3" cm="1">
        <f t="array" aca="1" ref="BG494" ca="1">IF(NOT(ISNUMBER(INDEX($A:$A,LOOKUP(2,1/($A$1:INDIRECT("$A$"&amp;ROW($A494))&lt;&gt;""),ROW($A$1:INDIRECT("$A$"&amp;ROW($A494)))),1))),"",
_xlfn.FLOOR.MATH(1.5*_xlfn.FLOOR.MATH($AZ494*BA494/5)))</f>
        <v>3510</v>
      </c>
      <c r="BH494" s="3" cm="1">
        <f t="array" aca="1" ref="BH494" ca="1">IF(NOT(ISNUMBER(INDEX($A:$A, LOOKUP(2, 1 / ($A$1:INDIRECT("$A$"&amp;ROW($A494)) &lt;&gt; ""),ROW($A$1:INDIRECT("$A$"&amp;ROW($A494)))), 1))), "",
_xlfn.FLOOR.MATH($BG494/IF(OR(INDIRECT("$C$"&amp;LOOKUP(2, 1 / ($AY$1:INDIRECT("$AY$"&amp;ROW($AY494)-1) &lt;&gt; ""),ROW($AY$1:INDIRECT("$AY$"&amp;ROW($AY494)-1))))="Multi",
INDIRECT("$C$"&amp;LOOKUP(2, 1 / ($AY$1:INDIRECT("$AY$"&amp;ROW($AY494)-1) &lt;&gt; ""),ROW($AY$1:INDIRECT("$AY$"&amp;ROW($AY494)-1))))="Double"),2,1)))</f>
        <v>3510</v>
      </c>
      <c r="BI494" s="3" cm="1">
        <f t="array" aca="1" ref="BI494" ca="1">IF(NOT(ISNUMBER(INDEX($A:$A,LOOKUP(2,1/($A$1:INDIRECT("$A$"&amp;ROW($A494))&lt;&gt;""),ROW($A$1:INDIRECT("$A$"&amp;ROW($A494)))),1))),"",
VLOOKUP($BC494,GameFreakSQRT!$A$1:$B$200,2,FALSE))</f>
        <v>42959</v>
      </c>
      <c r="BJ494" s="3" cm="1">
        <f t="array" aca="1" ref="BJ494" ca="1">IF(NOT(ISNUMBER(INDEX($A:$A,LOOKUP(2,1/($A$1:INDIRECT("$A$"&amp;ROW($A494))&lt;&gt;""),ROW($A$1:INDIRECT("$A$"&amp;ROW($A494)))),1))),"",
VLOOKUP($BD494,GameFreakSQRT!$A$1:$B$200,2,FALSE))</f>
        <v>45242</v>
      </c>
      <c r="BK494" s="3" cm="1">
        <f t="array" aca="1" ref="BK494" ca="1">IF(NOT(ISNUMBER(INDEX($A:$A,LOOKUP(2,1/($A$1:INDIRECT("$A$"&amp;ROW($A494))&lt;&gt;""),ROW($A$1:INDIRECT("$A$"&amp;ROW($A494)))),1))),"",
_xlfn.FLOOR.MATH((($BI494*$BE494)*$BH494)/($BJ494*$BF494))+1)</f>
        <v>2710</v>
      </c>
      <c r="BL494" s="3" cm="1">
        <f t="array" aca="1" ref="BL494" ca="1">IF(NOT(ISNUMBER(INDEX($A:$A,LOOKUP(2,1/($A$1:INDIRECT("$A$"&amp;ROW($A494))&lt;&gt;""),ROW($A$1:INDIRECT("$A$"&amp;ROW($A494)))),1))),"",
_xlfn.FLOOR.MATH($BK494*IF(NOT(INDIRECT("$Z$"&amp;LOOKUP(2, 1 / ($AY$1:INDIRECT("$AY$"&amp;ROW($AY494)-1) &lt;&gt; ""),ROW($AY$1:INDIRECT("$AY$"&amp;ROW($AY494)-1))))=""),1.5,1)))</f>
        <v>4065</v>
      </c>
      <c r="BM494" s="3" cm="1">
        <f t="array" aca="1" ref="BM494" ca="1">IF(NOT(ISNUMBER(INDEX($A:$A, LOOKUP(2, 1 / ($A$1:INDIRECT("$A$"&amp;ROW($A494)) &lt;&gt; ""),ROW($A$1:INDIRECT("$A$"&amp;ROW($A494)))), 1))), "",
INDIRECT("$Y$"&amp;LOOKUP(2, 1 / ($AY$1:INDIRECT("$AY$"&amp;ROW($AY494)-1) &lt;&gt; ""),ROW($AY$1:INDIRECT("$AY$"&amp;ROW($AY494)-1)))))</f>
        <v>0</v>
      </c>
      <c r="BN494" s="3" t="str">
        <f t="shared" ca="1" si="39"/>
        <v/>
      </c>
    </row>
    <row r="495" spans="1:66" x14ac:dyDescent="0.45">
      <c r="A495" s="66">
        <v>105</v>
      </c>
      <c r="B495" s="69" t="s">
        <v>332</v>
      </c>
      <c r="C495" s="66" t="s">
        <v>46</v>
      </c>
      <c r="D495" s="66" t="s">
        <v>1383</v>
      </c>
      <c r="E495" s="66" t="s">
        <v>48</v>
      </c>
      <c r="F495" s="56">
        <v>1</v>
      </c>
      <c r="G495" s="2" t="s">
        <v>806</v>
      </c>
      <c r="H495" s="22" t="s">
        <v>56</v>
      </c>
      <c r="I495" s="2">
        <v>52</v>
      </c>
      <c r="J495" s="2" t="s">
        <v>64</v>
      </c>
      <c r="K495" s="2" t="s">
        <v>807</v>
      </c>
      <c r="L495" s="2" t="s">
        <v>53</v>
      </c>
      <c r="M495" s="2" t="s">
        <v>370</v>
      </c>
      <c r="N495" s="2" t="s">
        <v>779</v>
      </c>
      <c r="O495" s="2" t="s">
        <v>538</v>
      </c>
      <c r="P495" s="2" t="s">
        <v>808</v>
      </c>
      <c r="Q495" s="2">
        <v>30</v>
      </c>
      <c r="R495" s="58">
        <f>_xlfn.FLOOR.MATH((((2*VLOOKUP(G495, 'EV and Base'!$A$1:$N$671, 9, FALSE))+$Q495)*$I495)/100)+$I495+10</f>
        <v>181</v>
      </c>
      <c r="S495" s="58">
        <f>_xlfn.FLOOR.MATH((_xlfn.FLOOR.MATH((((2*VLOOKUP($G495, 'EV and Base'!$A$1:$N$671, 10, FALSE))+$Q495)*$I495)/100)+5)*
IF(OR($J495="Lonely", $J495="Brave", $J495="Adamant", $J495="Naughty"), 1.1,
IF(OR($J495="Bold", $J495="Timid", $J495="Modest", $J495="Calm"), 0.9, 1)))</f>
        <v>158</v>
      </c>
      <c r="T495" s="58">
        <f>_xlfn.FLOOR.MATH((_xlfn.FLOOR.MATH((((2*VLOOKUP($G495, 'EV and Base'!$A$1:$N$671, 11, FALSE))+$Q495)*$I495)/100)+5)*
IF(OR($J495="Bold", $J495="Relaxed", $J495="Impish", $J495="Lax"), 1.1,
IF(OR($J495="Lonely", $J495="Hasty", $J495="Mild", $J495="Gentle"), 0.9, 1)))</f>
        <v>145</v>
      </c>
      <c r="U495" s="58">
        <f>_xlfn.FLOOR.MATH((_xlfn.FLOOR.MATH((((2*VLOOKUP($G495, 'EV and Base'!$A$1:$N$671, 12, FALSE))+$Q495)*$I495)/100)+5)*
IF(OR($J495="Modest", $J495="Mild", $J495="Quiet", $J495="Rash"), 1.1,
IF(OR($J495="Adamant", $J495="Impish", $J495="Jolly", $J495="Careful"), 0.9, 1)))</f>
        <v>145</v>
      </c>
      <c r="V495" s="58">
        <f>_xlfn.FLOOR.MATH((_xlfn.FLOOR.MATH((((2*VLOOKUP($G495, 'EV and Base'!$A$1:$N$671, 13, FALSE))+$Q495)*$I495)/100)+5)*
IF(OR($J495="Calm", $J495="Gentle", $J495="Sassy", $J495="Careful"), 1.1,
IF(OR($J495="Naughty", $J495="Lax", $J495="Naive", $J495="Rash"), 0.9, 1)))</f>
        <v>124</v>
      </c>
      <c r="W495" s="60">
        <f>_xlfn.FLOOR.MATH((_xlfn.FLOOR.MATH((((2*VLOOKUP($G495, 'EV and Base'!$A$1:$N$671, 14, FALSE))+$Q495)*$I495)/100)+5)*
IF(OR($J495="Timid", $J495="Hasty", $J495="Jolly", $J495="Naive"), 1.1,
IF(OR($J495="Brave", $J495="Relaxed", $J495="Quiet", $J495="Sassy"), 0.9, 1)))</f>
        <v>125</v>
      </c>
      <c r="X495" s="74">
        <v>10000</v>
      </c>
      <c r="Z495" s="1">
        <v>1</v>
      </c>
      <c r="AA495" s="23" t="str" cm="1">
        <f t="array" aca="1" ref="AA495" ca="1">IF(NOT(ISNUMBER(INDEX($A:$A,LOOKUP(2,1/($A$1:INDIRECT("$A$"&amp;ROW($A495))&lt;&gt;""),ROW($A$1:INDIRECT("$A$"&amp;ROW($A495)))),1))),"",
IF(NOT(ISNUMBER($A495)),$AA494,
IF($AB495&lt;16,"Lillipup",
IF($AB495&lt;32,"Herdier",
"Stoutland"))))</f>
        <v>Stoutland</v>
      </c>
      <c r="AB495" s="25" cm="1">
        <f t="array" aca="1" ref="AB495" ca="1">IF(NOT(ISNUMBER(INDEX($A:$A, LOOKUP(2, 1 / ($A$1:INDIRECT("$A$"&amp;ROW($A495)) &lt;&gt; ""),ROW($A$1:INDIRECT("$A$"&amp;ROW($A495)))), 1))), "",
VLOOKUP($AY495,'Medium-Slow'!$A$1:$B$101,2,TRUE))</f>
        <v>62</v>
      </c>
      <c r="AC495" s="23" cm="1">
        <f t="array" aca="1" ref="AC495" ca="1">IF(NOT(ISNUMBER(INDEX($A:$A, LOOKUP(2, 1 / ($A$1:INDIRECT("$A$"&amp;ROW($A495)) &lt;&gt; ""),ROW($A$1:INDIRECT("$A$"&amp;ROW($A495)))), 1))), "",
INDEX($AC:$AC, LOOKUP(2, 1 / ($AC$1:INDIRECT("$AC$"&amp;ROW($AC495)-1) &lt;&gt; ""),ROW($AC$1:INDIRECT("$AC$"&amp;ROW($AC495)-1))), 1)+
IF(INDEX($AC:$AC, LOOKUP(2, 1 / ($AC$1:INDIRECT("$AC$"&amp;ROW($AC495)-1) &lt;&gt; ""),ROW($AC$1:INDIRECT("$AC$"&amp;ROW($AC495)-1))), 1)+
INDEX($AD:$AD, LOOKUP(2, 1 / ($AD$1:INDIRECT("$AD$"&amp;ROW($AD495)-1) &lt;&gt; ""),ROW($AD$1:INDIRECT("$AD$"&amp;ROW($AD495)-1))), 1)+
INDEX($AE:$AE, LOOKUP(2, 1 / ($AE$1:INDIRECT("$AE$"&amp;ROW($AE495)-1) &lt;&gt; ""),ROW($AE$1:INDIRECT("$AE$"&amp;ROW($AD495)-1))), 1)+
INDEX($AE:$AF, LOOKUP(2, 1 / ($AF$1:INDIRECT("$AF$"&amp;ROW($AF495)-1) &lt;&gt; ""),ROW($AF$1:INDIRECT("$AF$"&amp;ROW($AD495)-1))), 1)+
INDEX($AG:$AG, LOOKUP(2, 1 / ($AG$1:INDIRECT("$AG$"&amp;ROW($AG495)-1) &lt;&gt; ""),ROW($AG$1:INDIRECT("$AG$"&amp;ROW($AD495)-1))), 1)+
INDEX($AH:$AH, LOOKUP(2, 1 / ($AH$1:INDIRECT("$AH$"&amp;ROW($AH495)-1) &lt;&gt; ""),ROW($AH$1:INDIRECT("$AH$"&amp;ROW($AD495)-1))), 1)&gt;=510,0,
IF(INDEX($AC:$AC, LOOKUP(2, 1 / ($AC$1:INDIRECT("$AC$"&amp;ROW($AC495)-1) &lt;&gt; ""),ROW($AC$1:INDIRECT("$AC$"&amp;ROW($AC495)-1))), 1)&gt;=255,0,
VLOOKUP(INDIRECT("$G$"&amp;LOOKUP(2, 1 / ($AC$1:INDIRECT("$AC$"&amp;ROW($AC495)-1) &lt;&gt; ""),ROW($AC$1:INDIRECT("$AC$"&amp;ROW($AC495)-1)))), 'EV and Base'!$A$1:$N$671, 3, FALSE))))</f>
        <v>16</v>
      </c>
      <c r="AD495" s="2" cm="1">
        <f t="array" aca="1" ref="AD495" ca="1">IF(NOT(ISNUMBER(INDEX($A:$A, LOOKUP(2, 1 / ($A$1:INDIRECT("$A$"&amp;ROW($A495)) &lt;&gt; ""),ROW($A$1:INDIRECT("$A$"&amp;ROW($A495)))), 1))), "",
INDEX($AD:$AD, LOOKUP(2, 1 / ($AD$1:INDIRECT("$AD$"&amp;ROW($AD495)-1) &lt;&gt; ""),ROW($AD$1:INDIRECT("$AD$"&amp;ROW($AD495)-1))), 1)+
IF(INDEX($AC:$AC, LOOKUP(2, 1 / ($AC$1:INDIRECT("$AC$"&amp;ROW($AC495)-1) &lt;&gt; ""),ROW($AC$1:INDIRECT("$AC$"&amp;ROW($AC495)-1))), 1)+
INDEX($AD:$AD, LOOKUP(2, 1 / ($AD$1:INDIRECT("$AD$"&amp;ROW($AD495)-1) &lt;&gt; ""),ROW($AD$1:INDIRECT("$AD$"&amp;ROW($AD495)-1))), 1)+
INDEX($AE:$AE, LOOKUP(2, 1 / ($AE$1:INDIRECT("$AE$"&amp;ROW($AE495)-1) &lt;&gt; ""),ROW($AE$1:INDIRECT("$AE$"&amp;ROW($AD495)-1))), 1)+
INDEX($AE:$AF, LOOKUP(2, 1 / ($AF$1:INDIRECT("$AF$"&amp;ROW($AF495)-1) &lt;&gt; ""),ROW($AF$1:INDIRECT("$AF$"&amp;ROW($AD495)-1))), 1)+
INDEX($AG:$AG, LOOKUP(2, 1 / ($AG$1:INDIRECT("$AG$"&amp;ROW($AG495)-1) &lt;&gt; ""),ROW($AG$1:INDIRECT("$AG$"&amp;ROW($AD495)-1))), 1)+
INDEX($AH:$AH, LOOKUP(2, 1 / ($AH$1:INDIRECT("$AH$"&amp;ROW($AH495)-1) &lt;&gt; ""),ROW($AH$1:INDIRECT("$AH$"&amp;ROW($AD495)-1))), 1)&gt;=510,0,
IF(INDEX($AD:$AD, LOOKUP(2, 1 / ($AD$1:INDIRECT("$AD$"&amp;ROW($AD495)-1) &lt;&gt; ""),ROW($AD$1:INDIRECT("$AD$"&amp;ROW($AD495)-1))), 1)&gt;=255,0,
VLOOKUP(INDIRECT("$G$"&amp;LOOKUP(2, 1 / ($AD$1:INDIRECT("$AD$"&amp;ROW($AD495)-1) &lt;&gt; ""),ROW($AD$1:INDIRECT("$AD$"&amp;ROW($AD495)-1)))), 'EV and Base'!$A$1:$N$671, 4, FALSE))))</f>
        <v>172</v>
      </c>
      <c r="AE495" s="2" cm="1">
        <f t="array" aca="1" ref="AE495" ca="1">IF(NOT(ISNUMBER(INDEX($A:$A,LOOKUP(2,1/($A$1:INDIRECT("$A$"&amp;ROW($A495))&lt;&gt;""),ROW($A$1:INDIRECT("$A$"&amp;ROW($A495)))),1))),"",
INDEX($AE:$AE,LOOKUP(2,1/($AE$1:INDIRECT("$AE$"&amp;ROW($AE495)-1)&lt;&gt;""),ROW($AE$1:INDIRECT("$AE$"&amp;ROW($AE495)-1))),1)+
IF(INDEX($AC:$AC,LOOKUP(2,1/($AC$1:INDIRECT("$AC$"&amp;ROW($AC495)-1)&lt;&gt;""),ROW($AC$1:INDIRECT("$AC$"&amp;ROW($AC495)-1))),1)+
INDEX($AD:$AD,LOOKUP(2,1/($AD$1:INDIRECT("$AD$"&amp;ROW($AD495)-1)&lt;&gt;""),ROW($AD$1:INDIRECT("$AD$"&amp;ROW($AD495)-1))),1)+
INDEX($AE:$AE,LOOKUP(2,1/($AE$1:INDIRECT("$AE$"&amp;ROW($AE495)-1)&lt;&gt;""),ROW($AE$1:INDIRECT("$AE$"&amp;ROW($AD495)-1))),1)+
INDEX($AE:$AF,LOOKUP(2,1/($AF$1:INDIRECT("$AF$"&amp;ROW($AF495)-1)&lt;&gt;""),ROW($AF$1:INDIRECT("$AF$"&amp;ROW($AD495)-1))),1)+
INDEX($AG:$AG,LOOKUP(2,1/($AG$1:INDIRECT("$AG$"&amp;ROW($AG495)-1)&lt;&gt;""),ROW($AG$1:INDIRECT("$AG$"&amp;ROW($AD495)-1))),1)+
INDEX($AH:$AH,LOOKUP(2,1/($AH$1:INDIRECT("$AH$"&amp;ROW($AH495)-1)&lt;&gt;""),ROW($AH$1:INDIRECT("$AH$"&amp;ROW($AD495)-1))),1)&gt;=510,0,
IF(INDEX($AE:$AE,LOOKUP(2,1/($AE$1:INDIRECT("$AE$"&amp;ROW($AE495)-1)&lt;&gt;""),ROW($AE$1:INDIRECT("$AE$"&amp;ROW($AE495)-1))),1)&gt;=255,0,
VLOOKUP(INDIRECT("$G$"&amp;LOOKUP(2,1/($AE$1:INDIRECT("$AE$"&amp;ROW($AE495)-1)&lt;&gt;""),ROW($AE$1:INDIRECT("$AE$"&amp;ROW($AE495)-1)))),'EV and Base'!$A$1:$N$671,5,FALSE))))</f>
        <v>14</v>
      </c>
      <c r="AF495" s="2" cm="1">
        <f t="array" aca="1" ref="AF495" ca="1">IF(NOT(ISNUMBER(INDEX($A:$A, LOOKUP(2, 1 / ($A$1:INDIRECT("$A$"&amp;ROW($A495)) &lt;&gt; ""),ROW($A$1:INDIRECT("$A$"&amp;ROW($A495)))), 1))), "",
INDEX($AF:$AF, LOOKUP(2, 1 / ($AF$1:INDIRECT("$AF$"&amp;ROW($AF495)-1) &lt;&gt; ""),ROW($AF$1:INDIRECT("$AF$"&amp;ROW($AF495)-1))), 1)+
IF(INDEX($AC:$AC, LOOKUP(2, 1 / ($AC$1:INDIRECT("$AC$"&amp;ROW($AC495)-1) &lt;&gt; ""),ROW($AC$1:INDIRECT("$AC$"&amp;ROW($AC495)-1))), 1)+
INDEX($AD:$AD, LOOKUP(2, 1 / ($AD$1:INDIRECT("$AD$"&amp;ROW($AD495)-1) &lt;&gt; ""),ROW($AD$1:INDIRECT("$AD$"&amp;ROW($AD495)-1))), 1)+
INDEX($AE:$AE, LOOKUP(2, 1 / ($AE$1:INDIRECT("$AE$"&amp;ROW($AE495)-1) &lt;&gt; ""),ROW($AE$1:INDIRECT("$AE$"&amp;ROW($AD495)-1))), 1)+
INDEX($AE:$AF, LOOKUP(2, 1 / ($AF$1:INDIRECT("$AF$"&amp;ROW($AF495)-1) &lt;&gt; ""),ROW($AF$1:INDIRECT("$AF$"&amp;ROW($AD495)-1))), 1)+
INDEX($AG:$AG, LOOKUP(2, 1 / ($AG$1:INDIRECT("$AG$"&amp;ROW($AG495)-1) &lt;&gt; ""),ROW($AG$1:INDIRECT("$AG$"&amp;ROW($AD495)-1))), 1)+
INDEX($AH:$AH, LOOKUP(2, 1 / ($AH$1:INDIRECT("$AH$"&amp;ROW($AH495)-1) &lt;&gt; ""),ROW($AH$1:INDIRECT("$AH$"&amp;ROW($AD495)-1))), 1)&gt;=510,0,
IF(INDEX($AF:$AF, LOOKUP(2, 1 / ($AF$1:INDIRECT("$AF$"&amp;ROW($AF495)-1) &lt;&gt; ""),ROW($AF$1:INDIRECT("$AF$"&amp;ROW($AF495)-1))), 1)&gt;=255,0,
VLOOKUP(INDIRECT("$G$"&amp;LOOKUP(2, 1 / ($AF$1:INDIRECT("$AF$"&amp;ROW($AF495)-1) &lt;&gt; ""),ROW($AF$1:INDIRECT("$AF$"&amp;ROW($AF495)-1)))), 'EV and Base'!$A$1:$N$671, 6, FALSE))))</f>
        <v>32</v>
      </c>
      <c r="AG495" s="2" cm="1">
        <f t="array" aca="1" ref="AG495" ca="1">IF(NOT(ISNUMBER(INDEX($A:$A, LOOKUP(2, 1 / ($A$1:INDIRECT("$A$"&amp;ROW($A495)) &lt;&gt; ""),ROW($A$1:INDIRECT("$A$"&amp;ROW($A495)))), 1))), "",
INDEX($AG:$AG, LOOKUP(2, 1 / ($AG$1:INDIRECT("$AG$"&amp;ROW($AG495)-1) &lt;&gt; ""),ROW($AG$1:INDIRECT("$AG$"&amp;ROW($AG495)-1))), 1)+
IF(INDEX($AC:$AC, LOOKUP(2, 1 / ($AC$1:INDIRECT("$AC$"&amp;ROW($AC495)-1) &lt;&gt; ""),ROW($AC$1:INDIRECT("$AC$"&amp;ROW($AC495)-1))), 1)+
INDEX($AD:$AD, LOOKUP(2, 1 / ($AD$1:INDIRECT("$AD$"&amp;ROW($AD495)-1) &lt;&gt; ""),ROW($AD$1:INDIRECT("$AD$"&amp;ROW($AD495)-1))), 1)+
INDEX($AE:$AE, LOOKUP(2, 1 / ($AE$1:INDIRECT("$AE$"&amp;ROW($AE495)-1) &lt;&gt; ""),ROW($AE$1:INDIRECT("$AE$"&amp;ROW($AD495)-1))), 1)+
INDEX($AE:$AF, LOOKUP(2, 1 / ($AF$1:INDIRECT("$AF$"&amp;ROW($AF495)-1) &lt;&gt; ""),ROW($AF$1:INDIRECT("$AF$"&amp;ROW($AD495)-1))), 1)+
INDEX($AG:$AG, LOOKUP(2, 1 / ($AG$1:INDIRECT("$AG$"&amp;ROW($AG495)-1) &lt;&gt; ""),ROW($AG$1:INDIRECT("$AG$"&amp;ROW($AD495)-1))), 1)+
INDEX($AH:$AH, LOOKUP(2, 1 / ($AH$1:INDIRECT("$AH$"&amp;ROW($AH495)-1) &lt;&gt; ""),ROW($AH$1:INDIRECT("$AH$"&amp;ROW($AD495)-1))), 1)&gt;=510,0,
IF(INDEX($AG:$AG, LOOKUP(2, 1 / ($AG$1:INDIRECT("$AG$"&amp;ROW($AG495)-1) &lt;&gt; ""),ROW($AG$1:INDIRECT("$AG$"&amp;ROW($AG495)-1))), 1)&gt;=255,0,
VLOOKUP(INDIRECT("$G$"&amp;LOOKUP(2, 1 / ($AG$1:INDIRECT("$AG$"&amp;ROW($AG495)-1) &lt;&gt; ""),ROW($AG$1:INDIRECT("$AG$"&amp;ROW($AG495)-1)))), 'EV and Base'!$A$1:$N$671, 7, FALSE))))</f>
        <v>12</v>
      </c>
      <c r="AH495" s="24" cm="1">
        <f t="array" aca="1" ref="AH495" ca="1">IF(NOT(ISNUMBER(INDEX($A:$A,LOOKUP(2,1/($A$1:INDIRECT("$A$"&amp;ROW($A495))&lt;&gt;""),ROW($A$1:INDIRECT("$A$"&amp;ROW($A495)))),1))),"",
INDEX($AH:$AH,LOOKUP(2,1/($AH$1:INDIRECT("$AH$"&amp;ROW($AH495)-1)&lt;&gt;""),ROW($AH$1:INDIRECT("$AH$"&amp;ROW($AH495)-1))),1)+
IF(INDEX($AC:$AC,LOOKUP(2,1/($AC$1:INDIRECT("$AC$"&amp;ROW($AC495)-1)&lt;&gt;""),ROW($AC$1:INDIRECT("$AC$"&amp;ROW($AC495)-1))),1)+
INDEX($AD:$AD,LOOKUP(2,1/($AD$1:INDIRECT("$AD$"&amp;ROW($AD495)-1)&lt;&gt;""),ROW($AD$1:INDIRECT("$AD$"&amp;ROW($AD495)-1))),1)+
INDEX($AE:$AE,LOOKUP(2,1/($AE$1:INDIRECT("$AE$"&amp;ROW($AE495)-1)&lt;&gt;""),ROW($AE$1:INDIRECT("$AE$"&amp;ROW($AD495)-1))),1)+
INDEX($AE:$AF,LOOKUP(2,1/($AF$1:INDIRECT("$AF$"&amp;ROW($AF495)-1)&lt;&gt;""),ROW($AF$1:INDIRECT("$AF$"&amp;ROW($AD495)-1))),1)+
INDEX($AG:$AG,LOOKUP(2,1/($AG$1:INDIRECT("$AG$"&amp;ROW($AG495)-1)&lt;&gt;""),ROW($AG$1:INDIRECT("$AG$"&amp;ROW($AD495)-1))),1)+
INDEX($AH:$AH,LOOKUP(2,1/($AH$1:INDIRECT("$AH$"&amp;ROW($AH495)-1)&lt;&gt;""),ROW($AH$1:INDIRECT("$AH$"&amp;ROW($AD495)-1))),1)&gt;=510,0,
IF(INDEX($AH:$AH,LOOKUP(2,1/($AH$1:INDIRECT("$AH$"&amp;ROW($AH495)-1)&lt;&gt;""),ROW($AH$1:INDIRECT("$AH$"&amp;ROW($AH495)-1))),1)&gt;=255,0,
VLOOKUP(INDIRECT("$G$"&amp;LOOKUP(2,1/($AH$1:INDIRECT("$AH$"&amp;ROW($AH495)-1)&lt;&gt;""),ROW($AH$1:INDIRECT("$AH$"&amp;ROW($AH495)-1)))),'EV and Base'!$A$1:$N$671,8,FALSE))))</f>
        <v>86</v>
      </c>
      <c r="AI495" s="29" cm="1">
        <f t="array" aca="1" ref="AI495" ca="1">IF(NOT(ISNUMBER(INDEX($A:$A,LOOKUP(2,1/($A$1:INDIRECT("$A$"&amp;ROW($A495))&lt;&gt;""),ROW($A$1:INDIRECT("$A$"&amp;ROW($A495)))),1))),"",
ROUNDDOWN((((2*VLOOKUP($AA495,'EV and Base'!$A$1:$N$671,9,FALSE))+31+ROUNDDOWN($AC495/4,0))*$AB495)/100,0)+$AB495+10)</f>
        <v>199</v>
      </c>
      <c r="AJ495" s="21" cm="1">
        <f t="array" aca="1" ref="AJ495" ca="1">IF(NOT(ISNUMBER(INDEX($A:$A, LOOKUP(2, 1 / ($A$1:INDIRECT("$A$"&amp;ROW($A495)) &lt;&gt; ""),ROW($A$1:INDIRECT("$A$"&amp;ROW($A495)))), 1))), "",
ROUNDDOWN((ROUNDDOWN((((2*VLOOKUP($AA495, 'EV and Base'!$A$1:$N$671, 10, FALSE))+31+ROUNDDOWN($AD495/4, 0))*$AB495)/100, 0)+5)*1.1, 0))</f>
        <v>191</v>
      </c>
      <c r="AK495" s="21" t="str" cm="1">
        <f t="array" aca="1" ref="AK495" ca="1">IF(NOT(ISNUMBER(INDEX($A:$A, LOOKUP(2, 1 / ($A$1:INDIRECT("$A$"&amp;ROW($A495)) &lt;&gt; ""),ROW($A$1:INDIRECT("$A$"&amp;ROW($A495)))), 1))), "",
ROUNDDOWN((ROUNDDOWN((((2*VLOOKUP($AA495, 'EV and Base'!$A$1:$N$671, 11, FALSE))+30+ROUNDDOWN($AE495/4, 0))*$AB495)/100, 0)+5), 0)
&amp;"-"&amp;
ROUNDDOWN((ROUNDDOWN((((2*VLOOKUP($AA495, 'EV and Base'!$A$1:$N$671, 11, FALSE))+31+ROUNDDOWN($AE495/4, 0))*$AB495)/100, 0)+5), 0))</f>
        <v>137-137</v>
      </c>
      <c r="AL495" s="21" t="str" cm="1">
        <f t="array" aca="1" ref="AL495" ca="1">IF(NOT(ISNUMBER(INDEX($A:$A, LOOKUP(2, 1 / ($A$1:INDIRECT("$A$"&amp;ROW($A495)) &lt;&gt; ""),ROW($A$1:INDIRECT("$A$"&amp;ROW($A495)))), 1))), "",
ROUNDDOWN((ROUNDDOWN((((2*VLOOKUP($AA495, 'EV and Base'!$A$1:$N$671, 12, FALSE))+0+ROUNDDOWN($AF495/4, 0))*$AB495)/100, 0)+5)*0.9, 0)
&amp;"-"&amp;
ROUNDDOWN((ROUNDDOWN((((2*VLOOKUP($AA495, 'EV and Base'!$A$1:$N$671, 12, FALSE))+31+ROUNDDOWN($AF495/4, 0))*$AB495)/100, 0)+5)*0.9, 0))</f>
        <v>58-75</v>
      </c>
      <c r="AM495" s="21" t="str" cm="1">
        <f t="array" aca="1" ref="AM495" ca="1">IF(NOT(ISNUMBER(INDEX($A:$A, LOOKUP(2, 1 / ($A$1:INDIRECT("$A$"&amp;ROW($A495)) &lt;&gt; ""),ROW($A$1:INDIRECT("$A$"&amp;ROW($A495)))), 1))), "",
ROUNDDOWN((ROUNDDOWN((((2*VLOOKUP($AA495, 'EV and Base'!$A$1:$N$671, 13, FALSE))+30+ROUNDDOWN($AG495/4, 0))*$AB495)/100, 0)+5), 0)
&amp;"-"&amp;
ROUNDDOWN((ROUNDDOWN((((2*VLOOKUP($AA495, 'EV and Base'!$A$1:$N$671, 13, FALSE))+31+ROUNDDOWN($AG495/4, 0))*$AB495)/100, 0)+5), 0))</f>
        <v>137-137</v>
      </c>
      <c r="AN495" s="25" cm="1">
        <f t="array" aca="1" ref="AN495" ca="1">IF(NOT(ISNUMBER(INDEX($A:$A, LOOKUP(2, 1 / ($A$1:INDIRECT("$A$"&amp;ROW($A495)) &lt;&gt; ""),ROW($A$1:INDIRECT("$A$"&amp;ROW($A495)))), 1))), "",
ROUNDDOWN((ROUNDDOWN((((2*VLOOKUP($AA495, 'EV and Base'!$A$1:$N$671, 14, FALSE))+31+ROUNDDOWN($AH495/4, 0))*$AB495)/100, 0)+5), 0))</f>
        <v>136</v>
      </c>
      <c r="AO495" s="23" cm="1">
        <f t="array" aca="1" ref="AO495" ca="1">IF(NOT(ISNUMBER(INDEX($A:$A, LOOKUP(2, 1 / ($A$1:INDIRECT("$A$"&amp;ROW($A495)) &lt;&gt; ""),ROW($A$1:INDIRECT("$A$"&amp;ROW($A495)))), 1))), "",
ROUNDDOWN((((2*VLOOKUP($AA495, 'EV and Base'!$A$1:$N$671, 9, FALSE))+31+ROUNDDOWN($AC495/4, 0))*$AB495)/100, 0)+$AB495+10)</f>
        <v>199</v>
      </c>
      <c r="AP495" s="2" cm="1">
        <f t="array" aca="1" ref="AP495" ca="1">IF(NOT(ISNUMBER(INDEX($A:$A, LOOKUP(2, 1 / ($A$1:INDIRECT("$A$"&amp;ROW($A495)) &lt;&gt; ""),ROW($A$1:INDIRECT("$A$"&amp;ROW($A495)))), 1))), "",
ROUNDDOWN((ROUNDDOWN((((2*VLOOKUP($AA495, 'EV and Base'!$A$1:$N$671, 10, FALSE))+31+ROUNDDOWN($AD495/4, 0))*$AB495)/100, 0)+5)*1.1, 0))</f>
        <v>191</v>
      </c>
      <c r="AQ495" s="2" cm="1">
        <f t="array" aca="1" ref="AQ495" ca="1">IF(NOT(ISNUMBER(INDEX($A:$A, LOOKUP(2, 1 / ($A$1:INDIRECT("$A$"&amp;ROW($A495)) &lt;&gt; ""),ROW($A$1:INDIRECT("$A$"&amp;ROW($A495)))), 1))), "",
ROUNDDOWN((ROUNDDOWN((((2*VLOOKUP($AA495, 'EV and Base'!$A$1:$N$671, 11, FALSE))+$AV$2+ROUNDDOWN($AE495/4, 0))*$AB495)/100, 0)+5), 0))</f>
        <v>137</v>
      </c>
      <c r="AR495" s="22" cm="1">
        <f t="array" aca="1" ref="AR495" ca="1">IF(NOT(ISNUMBER(INDEX($A:$A, LOOKUP(2, 1 / ($A$1:INDIRECT("$A$"&amp;ROW($A495)) &lt;&gt; ""),ROW($A$1:INDIRECT("$A$"&amp;ROW($A495)))), 1))), "",
ROUNDDOWN((ROUNDDOWN((((2*VLOOKUP($AA495, 'EV and Base'!$A$1:$N$671, 12, FALSE))+$AW$2+ROUNDDOWN($AF495/4, 0))*$AB495)/100, 0)+5)*0.9, 0))</f>
        <v>68</v>
      </c>
      <c r="AS495" s="2" cm="1">
        <f t="array" aca="1" ref="AS495" ca="1">IF(NOT(ISNUMBER(INDEX($A:$A, LOOKUP(2, 1 / ($A$1:INDIRECT("$A$"&amp;ROW($A495)) &lt;&gt; ""),ROW($A$1:INDIRECT("$A$"&amp;ROW($A495)))), 1))), "",
ROUNDDOWN((ROUNDDOWN((((2*VLOOKUP($AA495, 'EV and Base'!$A$1:$N$671, 13, FALSE))+$AX$2+ROUNDDOWN($AG495/4, 0))*$AB495)/100, 0)+5), 0))</f>
        <v>137</v>
      </c>
      <c r="AT495" s="24" cm="1">
        <f t="array" aca="1" ref="AT495" ca="1">IF(NOT(ISNUMBER(INDEX($A:$A, LOOKUP(2, 1 / ($A$1:INDIRECT("$A$"&amp;ROW($A495)) &lt;&gt; ""),ROW($A$1:INDIRECT("$A$"&amp;ROW($A495)))), 1))), "",
ROUNDDOWN((ROUNDDOWN((((2*VLOOKUP($AA495, 'EV and Base'!$A$1:$N$671, 14, FALSE))+31+ROUNDDOWN($AH495/4, 0))*$AB495)/100, 0)+5), 0))</f>
        <v>136</v>
      </c>
      <c r="AU495" s="28">
        <v>255</v>
      </c>
      <c r="AY495" cm="1">
        <f t="array" aca="1" ref="AY495" ca="1">IF(NOT(ISNUMBER(INDEX($A:$A,LOOKUP(2,1/($A$1:INDIRECT("$A$"&amp;ROW($A495))&lt;&gt;""),ROW($A$1:INDIRECT("$A$"&amp;ROW($A495)))),1))),"",
INDEX($AY:$AY,LOOKUP(2,1/($AY$1:INDIRECT("$AY$"&amp;ROW($AY495)-1)&lt;&gt;""),ROW($AY$1:INDIRECT("$AY$"&amp;ROW($AY495)-1))),1)+$BL495)</f>
        <v>242101</v>
      </c>
      <c r="AZ495" s="3" cm="1">
        <f t="array" aca="1" ref="AZ495" ca="1">IF(NOT(ISNUMBER(INDEX($A:$A, LOOKUP(2, 1 / ($A$1:INDIRECT("$A$"&amp;ROW($A495)) &lt;&gt; ""),ROW($A$1:INDIRECT("$A$"&amp;ROW($A495)))), 1))), "",
VLOOKUP(INDIRECT("$G$"&amp;LOOKUP(2, 1 / ($AY$1:INDIRECT("$AY$"&amp;ROW($AY495)-1) &lt;&gt; ""),ROW($AY$1:INDIRECT("$AY$"&amp;ROW($AY495)-1)))),'EV and Base'!A418:N1088,2,FALSE))</f>
        <v>168</v>
      </c>
      <c r="BA495" s="3" cm="1">
        <f t="array" aca="1" ref="BA495" ca="1">IF(NOT(ISNUMBER(INDEX($A:$A, LOOKUP(2, 1 / ($A$1:INDIRECT("$A$"&amp;ROW($A495)) &lt;&gt; ""),ROW($A$1:INDIRECT("$A$"&amp;ROW($A495)))), 1))), "",
INDIRECT("$I$"&amp;LOOKUP(2, 1 / ($AY$1:INDIRECT("$AY$"&amp;ROW($AY495)-1) &lt;&gt; ""),ROW($AY$1:INDIRECT("$AY$"&amp;ROW($AY495)-1)))))</f>
        <v>48</v>
      </c>
      <c r="BB495" s="1" cm="1">
        <f t="array" aca="1" ref="BB495" ca="1">IF(NOT(ISNUMBER(INDEX($A:$A, LOOKUP(2, 1 / ($A$1:INDIRECT("$A$"&amp;ROW($A495)) &lt;&gt; ""),ROW($A$1:INDIRECT("$A$"&amp;ROW($A495)))), 1))), "",
INDIRECT("$AB$"&amp;LOOKUP(2, 1 / ($AY$1:INDIRECT("$AY$"&amp;ROW($AY495)-1) &lt;&gt; ""),ROW($AY$1:INDIRECT("$AY$"&amp;ROW($AY495)-1)))))</f>
        <v>62</v>
      </c>
      <c r="BC495" s="3" cm="1">
        <f t="array" aca="1" ref="BC495" ca="1">IF(NOT(ISNUMBER(INDEX($A:$A,LOOKUP(2,1/($A$1:INDIRECT("$A$"&amp;ROW($A495))&lt;&gt;""),ROW($A$1:INDIRECT("$A$"&amp;ROW($A495)))),1))),"",
$BA495+$BA495+10)</f>
        <v>106</v>
      </c>
      <c r="BD495" s="3" cm="1">
        <f t="array" aca="1" ref="BD495" ca="1">IF(NOT(ISNUMBER(INDEX($A:$A,LOOKUP(2,1/($A$1:INDIRECT("$A$"&amp;ROW($A495))&lt;&gt;""),ROW($A$1:INDIRECT("$A$"&amp;ROW($A495)))),1))),"",
$BA495+$BB495+10)</f>
        <v>120</v>
      </c>
      <c r="BE495" s="3" cm="1">
        <f t="array" aca="1" ref="BE495" ca="1">IF(NOT(ISNUMBER(INDEX($A:$A,LOOKUP(2,1/($A$1:INDIRECT("$A$"&amp;ROW($A495))&lt;&gt;""),ROW($A$1:INDIRECT("$A$"&amp;ROW($A495)))),1))),"",
$BC495*$BC495)</f>
        <v>11236</v>
      </c>
      <c r="BF495" s="3" cm="1">
        <f t="array" aca="1" ref="BF495" ca="1">IF(NOT(ISNUMBER(INDEX($A:$A,LOOKUP(2,1/($A$1:INDIRECT("$A$"&amp;ROW($A495))&lt;&gt;""),ROW($A$1:INDIRECT("$A$"&amp;ROW($A495)))),1))),"",
$BD495*$BD495)</f>
        <v>14400</v>
      </c>
      <c r="BG495" s="3" cm="1">
        <f t="array" aca="1" ref="BG495" ca="1">IF(NOT(ISNUMBER(INDEX($A:$A,LOOKUP(2,1/($A$1:INDIRECT("$A$"&amp;ROW($A495))&lt;&gt;""),ROW($A$1:INDIRECT("$A$"&amp;ROW($A495)))),1))),"",
_xlfn.FLOOR.MATH(1.5*_xlfn.FLOOR.MATH($AZ495*BA495/5)))</f>
        <v>2418</v>
      </c>
      <c r="BH495" s="3" cm="1">
        <f t="array" aca="1" ref="BH495" ca="1">IF(NOT(ISNUMBER(INDEX($A:$A, LOOKUP(2, 1 / ($A$1:INDIRECT("$A$"&amp;ROW($A495)) &lt;&gt; ""),ROW($A$1:INDIRECT("$A$"&amp;ROW($A495)))), 1))), "",
_xlfn.FLOOR.MATH($BG495/IF(OR(INDIRECT("$C$"&amp;LOOKUP(2, 1 / ($AY$1:INDIRECT("$AY$"&amp;ROW($AY495)-1) &lt;&gt; ""),ROW($AY$1:INDIRECT("$AY$"&amp;ROW($AY495)-1))))="Multi",
INDIRECT("$C$"&amp;LOOKUP(2, 1 / ($AY$1:INDIRECT("$AY$"&amp;ROW($AY495)-1) &lt;&gt; ""),ROW($AY$1:INDIRECT("$AY$"&amp;ROW($AY495)-1))))="Double"),2,1)))</f>
        <v>2418</v>
      </c>
      <c r="BI495" s="3" cm="1">
        <f t="array" aca="1" ref="BI495" ca="1">IF(NOT(ISNUMBER(INDEX($A:$A,LOOKUP(2,1/($A$1:INDIRECT("$A$"&amp;ROW($A495))&lt;&gt;""),ROW($A$1:INDIRECT("$A$"&amp;ROW($A495)))),1))),"",
VLOOKUP($BC495,GameFreakSQRT!$A$1:$B$200,2,FALSE))</f>
        <v>42171</v>
      </c>
      <c r="BJ495" s="3" cm="1">
        <f t="array" aca="1" ref="BJ495" ca="1">IF(NOT(ISNUMBER(INDEX($A:$A,LOOKUP(2,1/($A$1:INDIRECT("$A$"&amp;ROW($A495))&lt;&gt;""),ROW($A$1:INDIRECT("$A$"&amp;ROW($A495)))),1))),"",
VLOOKUP($BD495,GameFreakSQRT!$A$1:$B$200,2,FALSE))</f>
        <v>44869</v>
      </c>
      <c r="BK495" s="3" cm="1">
        <f t="array" aca="1" ref="BK495" ca="1">IF(NOT(ISNUMBER(INDEX($A:$A,LOOKUP(2,1/($A$1:INDIRECT("$A$"&amp;ROW($A495))&lt;&gt;""),ROW($A$1:INDIRECT("$A$"&amp;ROW($A495)))),1))),"",
_xlfn.FLOOR.MATH((($BI495*$BE495)*$BH495)/($BJ495*$BF495))+1)</f>
        <v>1774</v>
      </c>
      <c r="BL495" s="3" cm="1">
        <f t="array" aca="1" ref="BL495" ca="1">IF(NOT(ISNUMBER(INDEX($A:$A,LOOKUP(2,1/($A$1:INDIRECT("$A$"&amp;ROW($A495))&lt;&gt;""),ROW($A$1:INDIRECT("$A$"&amp;ROW($A495)))),1))),"",
_xlfn.FLOOR.MATH($BK495*IF(NOT(INDIRECT("$Z$"&amp;LOOKUP(2, 1 / ($AY$1:INDIRECT("$AY$"&amp;ROW($AY495)-1) &lt;&gt; ""),ROW($AY$1:INDIRECT("$AY$"&amp;ROW($AY495)-1))))=""),1.5,1)))</f>
        <v>2661</v>
      </c>
      <c r="BM495" s="3" cm="1">
        <f t="array" aca="1" ref="BM495" ca="1">IF(NOT(ISNUMBER(INDEX($A:$A, LOOKUP(2, 1 / ($A$1:INDIRECT("$A$"&amp;ROW($A495)) &lt;&gt; ""),ROW($A$1:INDIRECT("$A$"&amp;ROW($A495)))), 1))), "",
INDIRECT("$Y$"&amp;LOOKUP(2, 1 / ($AY$1:INDIRECT("$AY$"&amp;ROW($AY495)-1) &lt;&gt; ""),ROW($AY$1:INDIRECT("$AY$"&amp;ROW($AY495)-1)))))</f>
        <v>0</v>
      </c>
      <c r="BN495" s="3" t="str">
        <f t="shared" ca="1" si="39"/>
        <v/>
      </c>
    </row>
    <row r="496" spans="1:66" x14ac:dyDescent="0.45">
      <c r="A496" s="67"/>
      <c r="B496" s="69"/>
      <c r="C496" s="67"/>
      <c r="D496" s="67"/>
      <c r="E496" s="67"/>
      <c r="F496" s="56">
        <v>2</v>
      </c>
      <c r="G496" s="2" t="s">
        <v>809</v>
      </c>
      <c r="H496" s="2" t="s">
        <v>50</v>
      </c>
      <c r="I496" s="2">
        <v>50</v>
      </c>
      <c r="J496" s="2" t="s">
        <v>134</v>
      </c>
      <c r="K496" s="2" t="s">
        <v>161</v>
      </c>
      <c r="L496" s="2" t="s">
        <v>53</v>
      </c>
      <c r="M496" s="2" t="s">
        <v>253</v>
      </c>
      <c r="N496" s="2" t="s">
        <v>810</v>
      </c>
      <c r="O496" s="2" t="s">
        <v>778</v>
      </c>
      <c r="P496" s="2" t="s">
        <v>177</v>
      </c>
      <c r="Q496" s="2">
        <v>30</v>
      </c>
      <c r="R496" s="58">
        <f>_xlfn.FLOOR.MATH((((2*VLOOKUP(G496, 'EV and Base'!$A$1:$N$671, 9, FALSE))+$Q496)*$I496)/100)+$I496+10</f>
        <v>149</v>
      </c>
      <c r="S496" s="58">
        <f>_xlfn.FLOOR.MATH((_xlfn.FLOOR.MATH((((2*VLOOKUP($G496, 'EV and Base'!$A$1:$N$671, 10, FALSE))+$Q496)*$I496)/100)+5)*
IF(OR($J496="Lonely", $J496="Brave", $J496="Adamant", $J496="Naughty"), 1.1,
IF(OR($J496="Bold", $J496="Timid", $J496="Modest", $J496="Calm"), 0.9, 1)))</f>
        <v>140</v>
      </c>
      <c r="T496" s="58">
        <f>_xlfn.FLOOR.MATH((_xlfn.FLOOR.MATH((((2*VLOOKUP($G496, 'EV and Base'!$A$1:$N$671, 11, FALSE))+$Q496)*$I496)/100)+5)*
IF(OR($J496="Bold", $J496="Relaxed", $J496="Impish", $J496="Lax"), 1.1,
IF(OR($J496="Lonely", $J496="Hasty", $J496="Mild", $J496="Gentle"), 0.9, 1)))</f>
        <v>153</v>
      </c>
      <c r="U496" s="58">
        <f>_xlfn.FLOOR.MATH((_xlfn.FLOOR.MATH((((2*VLOOKUP($G496, 'EV and Base'!$A$1:$N$671, 12, FALSE))+$Q496)*$I496)/100)+5)*
IF(OR($J496="Modest", $J496="Mild", $J496="Quiet", $J496="Rash"), 1.1,
IF(OR($J496="Adamant", $J496="Impish", $J496="Jolly", $J496="Careful"), 0.9, 1)))</f>
        <v>92</v>
      </c>
      <c r="V496" s="58">
        <f>_xlfn.FLOOR.MATH((_xlfn.FLOOR.MATH((((2*VLOOKUP($G496, 'EV and Base'!$A$1:$N$671, 13, FALSE))+$Q496)*$I496)/100)+5)*
IF(OR($J496="Calm", $J496="Gentle", $J496="Sassy", $J496="Careful"), 1.1,
IF(OR($J496="Naughty", $J496="Lax", $J496="Naive", $J496="Rash"), 0.9, 1)))</f>
        <v>85</v>
      </c>
      <c r="W496" s="58">
        <f>_xlfn.FLOOR.MATH((_xlfn.FLOOR.MATH((((2*VLOOKUP($G496, 'EV and Base'!$A$1:$N$671, 14, FALSE))+$Q496)*$I496)/100)+5)*
IF(OR($J496="Timid", $J496="Hasty", $J496="Jolly", $J496="Naive"), 1.1,
IF(OR($J496="Brave", $J496="Relaxed", $J496="Quiet", $J496="Sassy"), 0.9, 1)))</f>
        <v>52</v>
      </c>
      <c r="X496" s="75"/>
      <c r="Z496" s="1">
        <v>1</v>
      </c>
      <c r="AA496" s="23" t="str" cm="1">
        <f t="array" aca="1" ref="AA496" ca="1">IF(NOT(ISNUMBER(INDEX($A:$A,LOOKUP(2,1/($A$1:INDIRECT("$A$"&amp;ROW($A496))&lt;&gt;""),ROW($A$1:INDIRECT("$A$"&amp;ROW($A496)))),1))),"",
IF(NOT(ISNUMBER($A496)),$AA495,
IF($AB496&lt;16,"Lillipup",
IF($AB496&lt;32,"Herdier",
"Stoutland"))))</f>
        <v>Stoutland</v>
      </c>
      <c r="AB496" s="25" cm="1">
        <f t="array" aca="1" ref="AB496" ca="1">IF(NOT(ISNUMBER(INDEX($A:$A, LOOKUP(2, 1 / ($A$1:INDIRECT("$A$"&amp;ROW($A496)) &lt;&gt; ""),ROW($A$1:INDIRECT("$A$"&amp;ROW($A496)))), 1))), "",
VLOOKUP($AY496,'Medium-Slow'!$A$1:$B$101,2,TRUE))</f>
        <v>63</v>
      </c>
      <c r="AC496" s="23" cm="1">
        <f t="array" aca="1" ref="AC496" ca="1">IF(NOT(ISNUMBER(INDEX($A:$A, LOOKUP(2, 1 / ($A$1:INDIRECT("$A$"&amp;ROW($A496)) &lt;&gt; ""),ROW($A$1:INDIRECT("$A$"&amp;ROW($A496)))), 1))), "",
INDEX($AC:$AC, LOOKUP(2, 1 / ($AC$1:INDIRECT("$AC$"&amp;ROW($AC496)-1) &lt;&gt; ""),ROW($AC$1:INDIRECT("$AC$"&amp;ROW($AC496)-1))), 1)+
IF(INDEX($AC:$AC, LOOKUP(2, 1 / ($AC$1:INDIRECT("$AC$"&amp;ROW($AC496)-1) &lt;&gt; ""),ROW($AC$1:INDIRECT("$AC$"&amp;ROW($AC496)-1))), 1)+
INDEX($AD:$AD, LOOKUP(2, 1 / ($AD$1:INDIRECT("$AD$"&amp;ROW($AD496)-1) &lt;&gt; ""),ROW($AD$1:INDIRECT("$AD$"&amp;ROW($AD496)-1))), 1)+
INDEX($AE:$AE, LOOKUP(2, 1 / ($AE$1:INDIRECT("$AE$"&amp;ROW($AE496)-1) &lt;&gt; ""),ROW($AE$1:INDIRECT("$AE$"&amp;ROW($AD496)-1))), 1)+
INDEX($AE:$AF, LOOKUP(2, 1 / ($AF$1:INDIRECT("$AF$"&amp;ROW($AF496)-1) &lt;&gt; ""),ROW($AF$1:INDIRECT("$AF$"&amp;ROW($AD496)-1))), 1)+
INDEX($AG:$AG, LOOKUP(2, 1 / ($AG$1:INDIRECT("$AG$"&amp;ROW($AG496)-1) &lt;&gt; ""),ROW($AG$1:INDIRECT("$AG$"&amp;ROW($AD496)-1))), 1)+
INDEX($AH:$AH, LOOKUP(2, 1 / ($AH$1:INDIRECT("$AH$"&amp;ROW($AH496)-1) &lt;&gt; ""),ROW($AH$1:INDIRECT("$AH$"&amp;ROW($AD496)-1))), 1)&gt;=510,0,
IF(INDEX($AC:$AC, LOOKUP(2, 1 / ($AC$1:INDIRECT("$AC$"&amp;ROW($AC496)-1) &lt;&gt; ""),ROW($AC$1:INDIRECT("$AC$"&amp;ROW($AC496)-1))), 1)&gt;=255,0,
VLOOKUP(INDIRECT("$G$"&amp;LOOKUP(2, 1 / ($AC$1:INDIRECT("$AC$"&amp;ROW($AC496)-1) &lt;&gt; ""),ROW($AC$1:INDIRECT("$AC$"&amp;ROW($AC496)-1)))), 'EV and Base'!$A$1:$N$671, 3, FALSE))))</f>
        <v>16</v>
      </c>
      <c r="AD496" s="2" cm="1">
        <f t="array" aca="1" ref="AD496" ca="1">IF(NOT(ISNUMBER(INDEX($A:$A, LOOKUP(2, 1 / ($A$1:INDIRECT("$A$"&amp;ROW($A496)) &lt;&gt; ""),ROW($A$1:INDIRECT("$A$"&amp;ROW($A496)))), 1))), "",
INDEX($AD:$AD, LOOKUP(2, 1 / ($AD$1:INDIRECT("$AD$"&amp;ROW($AD496)-1) &lt;&gt; ""),ROW($AD$1:INDIRECT("$AD$"&amp;ROW($AD496)-1))), 1)+
IF(INDEX($AC:$AC, LOOKUP(2, 1 / ($AC$1:INDIRECT("$AC$"&amp;ROW($AC496)-1) &lt;&gt; ""),ROW($AC$1:INDIRECT("$AC$"&amp;ROW($AC496)-1))), 1)+
INDEX($AD:$AD, LOOKUP(2, 1 / ($AD$1:INDIRECT("$AD$"&amp;ROW($AD496)-1) &lt;&gt; ""),ROW($AD$1:INDIRECT("$AD$"&amp;ROW($AD496)-1))), 1)+
INDEX($AE:$AE, LOOKUP(2, 1 / ($AE$1:INDIRECT("$AE$"&amp;ROW($AE496)-1) &lt;&gt; ""),ROW($AE$1:INDIRECT("$AE$"&amp;ROW($AD496)-1))), 1)+
INDEX($AE:$AF, LOOKUP(2, 1 / ($AF$1:INDIRECT("$AF$"&amp;ROW($AF496)-1) &lt;&gt; ""),ROW($AF$1:INDIRECT("$AF$"&amp;ROW($AD496)-1))), 1)+
INDEX($AG:$AG, LOOKUP(2, 1 / ($AG$1:INDIRECT("$AG$"&amp;ROW($AG496)-1) &lt;&gt; ""),ROW($AG$1:INDIRECT("$AG$"&amp;ROW($AD496)-1))), 1)+
INDEX($AH:$AH, LOOKUP(2, 1 / ($AH$1:INDIRECT("$AH$"&amp;ROW($AH496)-1) &lt;&gt; ""),ROW($AH$1:INDIRECT("$AH$"&amp;ROW($AD496)-1))), 1)&gt;=510,0,
IF(INDEX($AD:$AD, LOOKUP(2, 1 / ($AD$1:INDIRECT("$AD$"&amp;ROW($AD496)-1) &lt;&gt; ""),ROW($AD$1:INDIRECT("$AD$"&amp;ROW($AD496)-1))), 1)&gt;=255,0,
VLOOKUP(INDIRECT("$G$"&amp;LOOKUP(2, 1 / ($AD$1:INDIRECT("$AD$"&amp;ROW($AD496)-1) &lt;&gt; ""),ROW($AD$1:INDIRECT("$AD$"&amp;ROW($AD496)-1)))), 'EV and Base'!$A$1:$N$671, 4, FALSE))))</f>
        <v>175</v>
      </c>
      <c r="AE496" s="2" cm="1">
        <f t="array" aca="1" ref="AE496" ca="1">IF(NOT(ISNUMBER(INDEX($A:$A,LOOKUP(2,1/($A$1:INDIRECT("$A$"&amp;ROW($A496))&lt;&gt;""),ROW($A$1:INDIRECT("$A$"&amp;ROW($A496)))),1))),"",
INDEX($AE:$AE,LOOKUP(2,1/($AE$1:INDIRECT("$AE$"&amp;ROW($AE496)-1)&lt;&gt;""),ROW($AE$1:INDIRECT("$AE$"&amp;ROW($AE496)-1))),1)+
IF(INDEX($AC:$AC,LOOKUP(2,1/($AC$1:INDIRECT("$AC$"&amp;ROW($AC496)-1)&lt;&gt;""),ROW($AC$1:INDIRECT("$AC$"&amp;ROW($AC496)-1))),1)+
INDEX($AD:$AD,LOOKUP(2,1/($AD$1:INDIRECT("$AD$"&amp;ROW($AD496)-1)&lt;&gt;""),ROW($AD$1:INDIRECT("$AD$"&amp;ROW($AD496)-1))),1)+
INDEX($AE:$AE,LOOKUP(2,1/($AE$1:INDIRECT("$AE$"&amp;ROW($AE496)-1)&lt;&gt;""),ROW($AE$1:INDIRECT("$AE$"&amp;ROW($AD496)-1))),1)+
INDEX($AE:$AF,LOOKUP(2,1/($AF$1:INDIRECT("$AF$"&amp;ROW($AF496)-1)&lt;&gt;""),ROW($AF$1:INDIRECT("$AF$"&amp;ROW($AD496)-1))),1)+
INDEX($AG:$AG,LOOKUP(2,1/($AG$1:INDIRECT("$AG$"&amp;ROW($AG496)-1)&lt;&gt;""),ROW($AG$1:INDIRECT("$AG$"&amp;ROW($AD496)-1))),1)+
INDEX($AH:$AH,LOOKUP(2,1/($AH$1:INDIRECT("$AH$"&amp;ROW($AH496)-1)&lt;&gt;""),ROW($AH$1:INDIRECT("$AH$"&amp;ROW($AD496)-1))),1)&gt;=510,0,
IF(INDEX($AE:$AE,LOOKUP(2,1/($AE$1:INDIRECT("$AE$"&amp;ROW($AE496)-1)&lt;&gt;""),ROW($AE$1:INDIRECT("$AE$"&amp;ROW($AE496)-1))),1)&gt;=255,0,
VLOOKUP(INDIRECT("$G$"&amp;LOOKUP(2,1/($AE$1:INDIRECT("$AE$"&amp;ROW($AE496)-1)&lt;&gt;""),ROW($AE$1:INDIRECT("$AE$"&amp;ROW($AE496)-1)))),'EV and Base'!$A$1:$N$671,5,FALSE))))</f>
        <v>14</v>
      </c>
      <c r="AF496" s="2" cm="1">
        <f t="array" aca="1" ref="AF496" ca="1">IF(NOT(ISNUMBER(INDEX($A:$A, LOOKUP(2, 1 / ($A$1:INDIRECT("$A$"&amp;ROW($A496)) &lt;&gt; ""),ROW($A$1:INDIRECT("$A$"&amp;ROW($A496)))), 1))), "",
INDEX($AF:$AF, LOOKUP(2, 1 / ($AF$1:INDIRECT("$AF$"&amp;ROW($AF496)-1) &lt;&gt; ""),ROW($AF$1:INDIRECT("$AF$"&amp;ROW($AF496)-1))), 1)+
IF(INDEX($AC:$AC, LOOKUP(2, 1 / ($AC$1:INDIRECT("$AC$"&amp;ROW($AC496)-1) &lt;&gt; ""),ROW($AC$1:INDIRECT("$AC$"&amp;ROW($AC496)-1))), 1)+
INDEX($AD:$AD, LOOKUP(2, 1 / ($AD$1:INDIRECT("$AD$"&amp;ROW($AD496)-1) &lt;&gt; ""),ROW($AD$1:INDIRECT("$AD$"&amp;ROW($AD496)-1))), 1)+
INDEX($AE:$AE, LOOKUP(2, 1 / ($AE$1:INDIRECT("$AE$"&amp;ROW($AE496)-1) &lt;&gt; ""),ROW($AE$1:INDIRECT("$AE$"&amp;ROW($AD496)-1))), 1)+
INDEX($AE:$AF, LOOKUP(2, 1 / ($AF$1:INDIRECT("$AF$"&amp;ROW($AF496)-1) &lt;&gt; ""),ROW($AF$1:INDIRECT("$AF$"&amp;ROW($AD496)-1))), 1)+
INDEX($AG:$AG, LOOKUP(2, 1 / ($AG$1:INDIRECT("$AG$"&amp;ROW($AG496)-1) &lt;&gt; ""),ROW($AG$1:INDIRECT("$AG$"&amp;ROW($AD496)-1))), 1)+
INDEX($AH:$AH, LOOKUP(2, 1 / ($AH$1:INDIRECT("$AH$"&amp;ROW($AH496)-1) &lt;&gt; ""),ROW($AH$1:INDIRECT("$AH$"&amp;ROW($AD496)-1))), 1)&gt;=510,0,
IF(INDEX($AF:$AF, LOOKUP(2, 1 / ($AF$1:INDIRECT("$AF$"&amp;ROW($AF496)-1) &lt;&gt; ""),ROW($AF$1:INDIRECT("$AF$"&amp;ROW($AF496)-1))), 1)&gt;=255,0,
VLOOKUP(INDIRECT("$G$"&amp;LOOKUP(2, 1 / ($AF$1:INDIRECT("$AF$"&amp;ROW($AF496)-1) &lt;&gt; ""),ROW($AF$1:INDIRECT("$AF$"&amp;ROW($AF496)-1)))), 'EV and Base'!$A$1:$N$671, 6, FALSE))))</f>
        <v>32</v>
      </c>
      <c r="AG496" s="2" cm="1">
        <f t="array" aca="1" ref="AG496" ca="1">IF(NOT(ISNUMBER(INDEX($A:$A, LOOKUP(2, 1 / ($A$1:INDIRECT("$A$"&amp;ROW($A496)) &lt;&gt; ""),ROW($A$1:INDIRECT("$A$"&amp;ROW($A496)))), 1))), "",
INDEX($AG:$AG, LOOKUP(2, 1 / ($AG$1:INDIRECT("$AG$"&amp;ROW($AG496)-1) &lt;&gt; ""),ROW($AG$1:INDIRECT("$AG$"&amp;ROW($AG496)-1))), 1)+
IF(INDEX($AC:$AC, LOOKUP(2, 1 / ($AC$1:INDIRECT("$AC$"&amp;ROW($AC496)-1) &lt;&gt; ""),ROW($AC$1:INDIRECT("$AC$"&amp;ROW($AC496)-1))), 1)+
INDEX($AD:$AD, LOOKUP(2, 1 / ($AD$1:INDIRECT("$AD$"&amp;ROW($AD496)-1) &lt;&gt; ""),ROW($AD$1:INDIRECT("$AD$"&amp;ROW($AD496)-1))), 1)+
INDEX($AE:$AE, LOOKUP(2, 1 / ($AE$1:INDIRECT("$AE$"&amp;ROW($AE496)-1) &lt;&gt; ""),ROW($AE$1:INDIRECT("$AE$"&amp;ROW($AD496)-1))), 1)+
INDEX($AE:$AF, LOOKUP(2, 1 / ($AF$1:INDIRECT("$AF$"&amp;ROW($AF496)-1) &lt;&gt; ""),ROW($AF$1:INDIRECT("$AF$"&amp;ROW($AD496)-1))), 1)+
INDEX($AG:$AG, LOOKUP(2, 1 / ($AG$1:INDIRECT("$AG$"&amp;ROW($AG496)-1) &lt;&gt; ""),ROW($AG$1:INDIRECT("$AG$"&amp;ROW($AD496)-1))), 1)+
INDEX($AH:$AH, LOOKUP(2, 1 / ($AH$1:INDIRECT("$AH$"&amp;ROW($AH496)-1) &lt;&gt; ""),ROW($AH$1:INDIRECT("$AH$"&amp;ROW($AD496)-1))), 1)&gt;=510,0,
IF(INDEX($AG:$AG, LOOKUP(2, 1 / ($AG$1:INDIRECT("$AG$"&amp;ROW($AG496)-1) &lt;&gt; ""),ROW($AG$1:INDIRECT("$AG$"&amp;ROW($AG496)-1))), 1)&gt;=255,0,
VLOOKUP(INDIRECT("$G$"&amp;LOOKUP(2, 1 / ($AG$1:INDIRECT("$AG$"&amp;ROW($AG496)-1) &lt;&gt; ""),ROW($AG$1:INDIRECT("$AG$"&amp;ROW($AG496)-1)))), 'EV and Base'!$A$1:$N$671, 7, FALSE))))</f>
        <v>12</v>
      </c>
      <c r="AH496" s="24" cm="1">
        <f t="array" aca="1" ref="AH496" ca="1">IF(NOT(ISNUMBER(INDEX($A:$A,LOOKUP(2,1/($A$1:INDIRECT("$A$"&amp;ROW($A496))&lt;&gt;""),ROW($A$1:INDIRECT("$A$"&amp;ROW($A496)))),1))),"",
INDEX($AH:$AH,LOOKUP(2,1/($AH$1:INDIRECT("$AH$"&amp;ROW($AH496)-1)&lt;&gt;""),ROW($AH$1:INDIRECT("$AH$"&amp;ROW($AH496)-1))),1)+
IF(INDEX($AC:$AC,LOOKUP(2,1/($AC$1:INDIRECT("$AC$"&amp;ROW($AC496)-1)&lt;&gt;""),ROW($AC$1:INDIRECT("$AC$"&amp;ROW($AC496)-1))),1)+
INDEX($AD:$AD,LOOKUP(2,1/($AD$1:INDIRECT("$AD$"&amp;ROW($AD496)-1)&lt;&gt;""),ROW($AD$1:INDIRECT("$AD$"&amp;ROW($AD496)-1))),1)+
INDEX($AE:$AE,LOOKUP(2,1/($AE$1:INDIRECT("$AE$"&amp;ROW($AE496)-1)&lt;&gt;""),ROW($AE$1:INDIRECT("$AE$"&amp;ROW($AD496)-1))),1)+
INDEX($AE:$AF,LOOKUP(2,1/($AF$1:INDIRECT("$AF$"&amp;ROW($AF496)-1)&lt;&gt;""),ROW($AF$1:INDIRECT("$AF$"&amp;ROW($AD496)-1))),1)+
INDEX($AG:$AG,LOOKUP(2,1/($AG$1:INDIRECT("$AG$"&amp;ROW($AG496)-1)&lt;&gt;""),ROW($AG$1:INDIRECT("$AG$"&amp;ROW($AD496)-1))),1)+
INDEX($AH:$AH,LOOKUP(2,1/($AH$1:INDIRECT("$AH$"&amp;ROW($AH496)-1)&lt;&gt;""),ROW($AH$1:INDIRECT("$AH$"&amp;ROW($AD496)-1))),1)&gt;=510,0,
IF(INDEX($AH:$AH,LOOKUP(2,1/($AH$1:INDIRECT("$AH$"&amp;ROW($AH496)-1)&lt;&gt;""),ROW($AH$1:INDIRECT("$AH$"&amp;ROW($AH496)-1))),1)&gt;=255,0,
VLOOKUP(INDIRECT("$G$"&amp;LOOKUP(2,1/($AH$1:INDIRECT("$AH$"&amp;ROW($AH496)-1)&lt;&gt;""),ROW($AH$1:INDIRECT("$AH$"&amp;ROW($AH496)-1)))),'EV and Base'!$A$1:$N$671,8,FALSE))))</f>
        <v>86</v>
      </c>
      <c r="AI496" s="29" cm="1">
        <f t="array" aca="1" ref="AI496" ca="1">IF(NOT(ISNUMBER(INDEX($A:$A,LOOKUP(2,1/($A$1:INDIRECT("$A$"&amp;ROW($A496))&lt;&gt;""),ROW($A$1:INDIRECT("$A$"&amp;ROW($A496)))),1))),"",
ROUNDDOWN((((2*VLOOKUP($AA496,'EV and Base'!$A$1:$N$671,9,FALSE))+31+ROUNDDOWN($AC496/4,0))*$AB496)/100,0)+$AB496+10)</f>
        <v>202</v>
      </c>
      <c r="AJ496" s="21" cm="1">
        <f t="array" aca="1" ref="AJ496" ca="1">IF(NOT(ISNUMBER(INDEX($A:$A, LOOKUP(2, 1 / ($A$1:INDIRECT("$A$"&amp;ROW($A496)) &lt;&gt; ""),ROW($A$1:INDIRECT("$A$"&amp;ROW($A496)))), 1))), "",
ROUNDDOWN((ROUNDDOWN((((2*VLOOKUP($AA496, 'EV and Base'!$A$1:$N$671, 10, FALSE))+31+ROUNDDOWN($AD496/4, 0))*$AB496)/100, 0)+5)*1.1, 0))</f>
        <v>194</v>
      </c>
      <c r="AK496" s="21" t="str" cm="1">
        <f t="array" aca="1" ref="AK496" ca="1">IF(NOT(ISNUMBER(INDEX($A:$A, LOOKUP(2, 1 / ($A$1:INDIRECT("$A$"&amp;ROW($A496)) &lt;&gt; ""),ROW($A$1:INDIRECT("$A$"&amp;ROW($A496)))), 1))), "",
ROUNDDOWN((ROUNDDOWN((((2*VLOOKUP($AA496, 'EV and Base'!$A$1:$N$671, 11, FALSE))+30+ROUNDDOWN($AE496/4, 0))*$AB496)/100, 0)+5), 0)
&amp;"-"&amp;
ROUNDDOWN((ROUNDDOWN((((2*VLOOKUP($AA496, 'EV and Base'!$A$1:$N$671, 11, FALSE))+31+ROUNDDOWN($AE496/4, 0))*$AB496)/100, 0)+5), 0))</f>
        <v>139-139</v>
      </c>
      <c r="AL496" s="21" t="str" cm="1">
        <f t="array" aca="1" ref="AL496" ca="1">IF(NOT(ISNUMBER(INDEX($A:$A, LOOKUP(2, 1 / ($A$1:INDIRECT("$A$"&amp;ROW($A496)) &lt;&gt; ""),ROW($A$1:INDIRECT("$A$"&amp;ROW($A496)))), 1))), "",
ROUNDDOWN((ROUNDDOWN((((2*VLOOKUP($AA496, 'EV and Base'!$A$1:$N$671, 12, FALSE))+0+ROUNDDOWN($AF496/4, 0))*$AB496)/100, 0)+5)*0.9, 0)
&amp;"-"&amp;
ROUNDDOWN((ROUNDDOWN((((2*VLOOKUP($AA496, 'EV and Base'!$A$1:$N$671, 12, FALSE))+31+ROUNDDOWN($AF496/4, 0))*$AB496)/100, 0)+5)*0.9, 0))</f>
        <v>59-77</v>
      </c>
      <c r="AM496" s="21" t="str" cm="1">
        <f t="array" aca="1" ref="AM496" ca="1">IF(NOT(ISNUMBER(INDEX($A:$A, LOOKUP(2, 1 / ($A$1:INDIRECT("$A$"&amp;ROW($A496)) &lt;&gt; ""),ROW($A$1:INDIRECT("$A$"&amp;ROW($A496)))), 1))), "",
ROUNDDOWN((ROUNDDOWN((((2*VLOOKUP($AA496, 'EV and Base'!$A$1:$N$671, 13, FALSE))+30+ROUNDDOWN($AG496/4, 0))*$AB496)/100, 0)+5), 0)
&amp;"-"&amp;
ROUNDDOWN((ROUNDDOWN((((2*VLOOKUP($AA496, 'EV and Base'!$A$1:$N$671, 13, FALSE))+31+ROUNDDOWN($AG496/4, 0))*$AB496)/100, 0)+5), 0))</f>
        <v>139-139</v>
      </c>
      <c r="AN496" s="25" cm="1">
        <f t="array" aca="1" ref="AN496" ca="1">IF(NOT(ISNUMBER(INDEX($A:$A, LOOKUP(2, 1 / ($A$1:INDIRECT("$A$"&amp;ROW($A496)) &lt;&gt; ""),ROW($A$1:INDIRECT("$A$"&amp;ROW($A496)))), 1))), "",
ROUNDDOWN((ROUNDDOWN((((2*VLOOKUP($AA496, 'EV and Base'!$A$1:$N$671, 14, FALSE))+31+ROUNDDOWN($AH496/4, 0))*$AB496)/100, 0)+5), 0))</f>
        <v>138</v>
      </c>
      <c r="AO496" s="23" cm="1">
        <f t="array" aca="1" ref="AO496" ca="1">IF(NOT(ISNUMBER(INDEX($A:$A, LOOKUP(2, 1 / ($A$1:INDIRECT("$A$"&amp;ROW($A496)) &lt;&gt; ""),ROW($A$1:INDIRECT("$A$"&amp;ROW($A496)))), 1))), "",
ROUNDDOWN((((2*VLOOKUP($AA496, 'EV and Base'!$A$1:$N$671, 9, FALSE))+31+ROUNDDOWN($AC496/4, 0))*$AB496)/100, 0)+$AB496+10)</f>
        <v>202</v>
      </c>
      <c r="AP496" s="2" cm="1">
        <f t="array" aca="1" ref="AP496" ca="1">IF(NOT(ISNUMBER(INDEX($A:$A, LOOKUP(2, 1 / ($A$1:INDIRECT("$A$"&amp;ROW($A496)) &lt;&gt; ""),ROW($A$1:INDIRECT("$A$"&amp;ROW($A496)))), 1))), "",
ROUNDDOWN((ROUNDDOWN((((2*VLOOKUP($AA496, 'EV and Base'!$A$1:$N$671, 10, FALSE))+31+ROUNDDOWN($AD496/4, 0))*$AB496)/100, 0)+5)*1.1, 0))</f>
        <v>194</v>
      </c>
      <c r="AQ496" s="2" cm="1">
        <f t="array" aca="1" ref="AQ496" ca="1">IF(NOT(ISNUMBER(INDEX($A:$A, LOOKUP(2, 1 / ($A$1:INDIRECT("$A$"&amp;ROW($A496)) &lt;&gt; ""),ROW($A$1:INDIRECT("$A$"&amp;ROW($A496)))), 1))), "",
ROUNDDOWN((ROUNDDOWN((((2*VLOOKUP($AA496, 'EV and Base'!$A$1:$N$671, 11, FALSE))+$AV$2+ROUNDDOWN($AE496/4, 0))*$AB496)/100, 0)+5), 0))</f>
        <v>139</v>
      </c>
      <c r="AR496" s="22" cm="1">
        <f t="array" aca="1" ref="AR496" ca="1">IF(NOT(ISNUMBER(INDEX($A:$A, LOOKUP(2, 1 / ($A$1:INDIRECT("$A$"&amp;ROW($A496)) &lt;&gt; ""),ROW($A$1:INDIRECT("$A$"&amp;ROW($A496)))), 1))), "",
ROUNDDOWN((ROUNDDOWN((((2*VLOOKUP($AA496, 'EV and Base'!$A$1:$N$671, 12, FALSE))+$AW$2+ROUNDDOWN($AF496/4, 0))*$AB496)/100, 0)+5)*0.9, 0))</f>
        <v>69</v>
      </c>
      <c r="AS496" s="2" cm="1">
        <f t="array" aca="1" ref="AS496" ca="1">IF(NOT(ISNUMBER(INDEX($A:$A, LOOKUP(2, 1 / ($A$1:INDIRECT("$A$"&amp;ROW($A496)) &lt;&gt; ""),ROW($A$1:INDIRECT("$A$"&amp;ROW($A496)))), 1))), "",
ROUNDDOWN((ROUNDDOWN((((2*VLOOKUP($AA496, 'EV and Base'!$A$1:$N$671, 13, FALSE))+$AX$2+ROUNDDOWN($AG496/4, 0))*$AB496)/100, 0)+5), 0))</f>
        <v>139</v>
      </c>
      <c r="AT496" s="24" cm="1">
        <f t="array" aca="1" ref="AT496" ca="1">IF(NOT(ISNUMBER(INDEX($A:$A, LOOKUP(2, 1 / ($A$1:INDIRECT("$A$"&amp;ROW($A496)) &lt;&gt; ""),ROW($A$1:INDIRECT("$A$"&amp;ROW($A496)))), 1))), "",
ROUNDDOWN((ROUNDDOWN((((2*VLOOKUP($AA496, 'EV and Base'!$A$1:$N$671, 14, FALSE))+31+ROUNDDOWN($AH496/4, 0))*$AB496)/100, 0)+5), 0))</f>
        <v>138</v>
      </c>
      <c r="AU496" s="28">
        <v>255</v>
      </c>
      <c r="AY496" cm="1">
        <f t="array" aca="1" ref="AY496" ca="1">IF(NOT(ISNUMBER(INDEX($A:$A,LOOKUP(2,1/($A$1:INDIRECT("$A$"&amp;ROW($A496))&lt;&gt;""),ROW($A$1:INDIRECT("$A$"&amp;ROW($A496)))),1))),"",
INDEX($AY:$AY,LOOKUP(2,1/($AY$1:INDIRECT("$AY$"&amp;ROW($AY496)-1)&lt;&gt;""),ROW($AY$1:INDIRECT("$AY$"&amp;ROW($AY496)-1))),1)+$BL496)</f>
        <v>247904</v>
      </c>
      <c r="AZ496" s="3" cm="1">
        <f t="array" aca="1" ref="AZ496" ca="1">IF(NOT(ISNUMBER(INDEX($A:$A, LOOKUP(2, 1 / ($A$1:INDIRECT("$A$"&amp;ROW($A496)) &lt;&gt; ""),ROW($A$1:INDIRECT("$A$"&amp;ROW($A496)))), 1))), "",
VLOOKUP(INDIRECT("$G$"&amp;LOOKUP(2, 1 / ($AY$1:INDIRECT("$AY$"&amp;ROW($AY496)-1) &lt;&gt; ""),ROW($AY$1:INDIRECT("$AY$"&amp;ROW($AY496)-1)))),'EV and Base'!A419:N1089,2,FALSE))</f>
        <v>306</v>
      </c>
      <c r="BA496" s="3" cm="1">
        <f t="array" aca="1" ref="BA496" ca="1">IF(NOT(ISNUMBER(INDEX($A:$A, LOOKUP(2, 1 / ($A$1:INDIRECT("$A$"&amp;ROW($A496)) &lt;&gt; ""),ROW($A$1:INDIRECT("$A$"&amp;ROW($A496)))), 1))), "",
INDIRECT("$I$"&amp;LOOKUP(2, 1 / ($AY$1:INDIRECT("$AY$"&amp;ROW($AY496)-1) &lt;&gt; ""),ROW($AY$1:INDIRECT("$AY$"&amp;ROW($AY496)-1)))))</f>
        <v>52</v>
      </c>
      <c r="BB496" s="1" cm="1">
        <f t="array" aca="1" ref="BB496" ca="1">IF(NOT(ISNUMBER(INDEX($A:$A, LOOKUP(2, 1 / ($A$1:INDIRECT("$A$"&amp;ROW($A496)) &lt;&gt; ""),ROW($A$1:INDIRECT("$A$"&amp;ROW($A496)))), 1))), "",
INDIRECT("$AB$"&amp;LOOKUP(2, 1 / ($AY$1:INDIRECT("$AY$"&amp;ROW($AY496)-1) &lt;&gt; ""),ROW($AY$1:INDIRECT("$AY$"&amp;ROW($AY496)-1)))))</f>
        <v>62</v>
      </c>
      <c r="BC496" s="3" cm="1">
        <f t="array" aca="1" ref="BC496" ca="1">IF(NOT(ISNUMBER(INDEX($A:$A,LOOKUP(2,1/($A$1:INDIRECT("$A$"&amp;ROW($A496))&lt;&gt;""),ROW($A$1:INDIRECT("$A$"&amp;ROW($A496)))),1))),"",
$BA496+$BA496+10)</f>
        <v>114</v>
      </c>
      <c r="BD496" s="3" cm="1">
        <f t="array" aca="1" ref="BD496" ca="1">IF(NOT(ISNUMBER(INDEX($A:$A,LOOKUP(2,1/($A$1:INDIRECT("$A$"&amp;ROW($A496))&lt;&gt;""),ROW($A$1:INDIRECT("$A$"&amp;ROW($A496)))),1))),"",
$BA496+$BB496+10)</f>
        <v>124</v>
      </c>
      <c r="BE496" s="3" cm="1">
        <f t="array" aca="1" ref="BE496" ca="1">IF(NOT(ISNUMBER(INDEX($A:$A,LOOKUP(2,1/($A$1:INDIRECT("$A$"&amp;ROW($A496))&lt;&gt;""),ROW($A$1:INDIRECT("$A$"&amp;ROW($A496)))),1))),"",
$BC496*$BC496)</f>
        <v>12996</v>
      </c>
      <c r="BF496" s="3" cm="1">
        <f t="array" aca="1" ref="BF496" ca="1">IF(NOT(ISNUMBER(INDEX($A:$A,LOOKUP(2,1/($A$1:INDIRECT("$A$"&amp;ROW($A496))&lt;&gt;""),ROW($A$1:INDIRECT("$A$"&amp;ROW($A496)))),1))),"",
$BD496*$BD496)</f>
        <v>15376</v>
      </c>
      <c r="BG496" s="3" cm="1">
        <f t="array" aca="1" ref="BG496" ca="1">IF(NOT(ISNUMBER(INDEX($A:$A,LOOKUP(2,1/($A$1:INDIRECT("$A$"&amp;ROW($A496))&lt;&gt;""),ROW($A$1:INDIRECT("$A$"&amp;ROW($A496)))),1))),"",
_xlfn.FLOOR.MATH(1.5*_xlfn.FLOOR.MATH($AZ496*BA496/5)))</f>
        <v>4773</v>
      </c>
      <c r="BH496" s="3" cm="1">
        <f t="array" aca="1" ref="BH496" ca="1">IF(NOT(ISNUMBER(INDEX($A:$A, LOOKUP(2, 1 / ($A$1:INDIRECT("$A$"&amp;ROW($A496)) &lt;&gt; ""),ROW($A$1:INDIRECT("$A$"&amp;ROW($A496)))), 1))), "",
_xlfn.FLOOR.MATH($BG496/IF(OR(INDIRECT("$C$"&amp;LOOKUP(2, 1 / ($AY$1:INDIRECT("$AY$"&amp;ROW($AY496)-1) &lt;&gt; ""),ROW($AY$1:INDIRECT("$AY$"&amp;ROW($AY496)-1))))="Multi",
INDIRECT("$C$"&amp;LOOKUP(2, 1 / ($AY$1:INDIRECT("$AY$"&amp;ROW($AY496)-1) &lt;&gt; ""),ROW($AY$1:INDIRECT("$AY$"&amp;ROW($AY496)-1))))="Double"),2,1)))</f>
        <v>4773</v>
      </c>
      <c r="BI496" s="3" cm="1">
        <f t="array" aca="1" ref="BI496" ca="1">IF(NOT(ISNUMBER(INDEX($A:$A,LOOKUP(2,1/($A$1:INDIRECT("$A$"&amp;ROW($A496))&lt;&gt;""),ROW($A$1:INDIRECT("$A$"&amp;ROW($A496)))),1))),"",
VLOOKUP($BC496,GameFreakSQRT!$A$1:$B$200,2,FALSE))</f>
        <v>43733</v>
      </c>
      <c r="BJ496" s="3" cm="1">
        <f t="array" aca="1" ref="BJ496" ca="1">IF(NOT(ISNUMBER(INDEX($A:$A,LOOKUP(2,1/($A$1:INDIRECT("$A$"&amp;ROW($A496))&lt;&gt;""),ROW($A$1:INDIRECT("$A$"&amp;ROW($A496)))),1))),"",
VLOOKUP($BD496,GameFreakSQRT!$A$1:$B$200,2,FALSE))</f>
        <v>45611</v>
      </c>
      <c r="BK496" s="3" cm="1">
        <f t="array" aca="1" ref="BK496" ca="1">IF(NOT(ISNUMBER(INDEX($A:$A,LOOKUP(2,1/($A$1:INDIRECT("$A$"&amp;ROW($A496))&lt;&gt;""),ROW($A$1:INDIRECT("$A$"&amp;ROW($A496)))),1))),"",
_xlfn.FLOOR.MATH((($BI496*$BE496)*$BH496)/($BJ496*$BF496))+1)</f>
        <v>3869</v>
      </c>
      <c r="BL496" s="3" cm="1">
        <f t="array" aca="1" ref="BL496" ca="1">IF(NOT(ISNUMBER(INDEX($A:$A,LOOKUP(2,1/($A$1:INDIRECT("$A$"&amp;ROW($A496))&lt;&gt;""),ROW($A$1:INDIRECT("$A$"&amp;ROW($A496)))),1))),"",
_xlfn.FLOOR.MATH($BK496*IF(NOT(INDIRECT("$Z$"&amp;LOOKUP(2, 1 / ($AY$1:INDIRECT("$AY$"&amp;ROW($AY496)-1) &lt;&gt; ""),ROW($AY$1:INDIRECT("$AY$"&amp;ROW($AY496)-1))))=""),1.5,1)))</f>
        <v>5803</v>
      </c>
      <c r="BM496" s="3" cm="1">
        <f t="array" aca="1" ref="BM496" ca="1">IF(NOT(ISNUMBER(INDEX($A:$A, LOOKUP(2, 1 / ($A$1:INDIRECT("$A$"&amp;ROW($A496)) &lt;&gt; ""),ROW($A$1:INDIRECT("$A$"&amp;ROW($A496)))), 1))), "",
INDIRECT("$Y$"&amp;LOOKUP(2, 1 / ($AY$1:INDIRECT("$AY$"&amp;ROW($AY496)-1) &lt;&gt; ""),ROW($AY$1:INDIRECT("$AY$"&amp;ROW($AY496)-1)))))</f>
        <v>0</v>
      </c>
      <c r="BN496" s="3" t="str">
        <f t="shared" ca="1" si="39"/>
        <v/>
      </c>
    </row>
    <row r="497" spans="1:66" x14ac:dyDescent="0.45">
      <c r="A497" s="67"/>
      <c r="B497" s="69"/>
      <c r="C497" s="67"/>
      <c r="D497" s="67"/>
      <c r="E497" s="67"/>
      <c r="F497" s="56">
        <v>5</v>
      </c>
      <c r="G497" s="2" t="s">
        <v>813</v>
      </c>
      <c r="H497" s="2" t="s">
        <v>50</v>
      </c>
      <c r="I497" s="2">
        <v>50</v>
      </c>
      <c r="J497" s="2" t="s">
        <v>78</v>
      </c>
      <c r="K497" s="2" t="s">
        <v>814</v>
      </c>
      <c r="L497" s="2" t="s">
        <v>53</v>
      </c>
      <c r="M497" s="2" t="s">
        <v>705</v>
      </c>
      <c r="N497" s="2" t="s">
        <v>736</v>
      </c>
      <c r="O497" s="2" t="s">
        <v>791</v>
      </c>
      <c r="P497" s="2" t="s">
        <v>186</v>
      </c>
      <c r="Q497" s="2">
        <v>30</v>
      </c>
      <c r="R497" s="26">
        <f>_xlfn.FLOOR.MATH((((2*VLOOKUP(G497, 'EV and Base'!$A$1:$N$671, 9, FALSE))+$Q497)*$I497)/100)+$I497+10</f>
        <v>135</v>
      </c>
      <c r="S497" s="26">
        <f>_xlfn.FLOOR.MATH((_xlfn.FLOOR.MATH((((2*VLOOKUP($G497, 'EV and Base'!$A$1:$N$671, 10, FALSE))+$Q497)*$I497)/100)+5)*
IF(OR($J497="Lonely", $J497="Brave", $J497="Adamant", $J497="Naughty"), 1.1,
IF(OR($J497="Bold", $J497="Timid", $J497="Modest", $J497="Calm"), 0.9, 1)))</f>
        <v>125</v>
      </c>
      <c r="T497" s="26">
        <f>_xlfn.FLOOR.MATH((_xlfn.FLOOR.MATH((((2*VLOOKUP($G497, 'EV and Base'!$A$1:$N$671, 11, FALSE))+$Q497)*$I497)/100)+5)*
IF(OR($J497="Bold", $J497="Relaxed", $J497="Impish", $J497="Lax"), 1.1,
IF(OR($J497="Lonely", $J497="Hasty", $J497="Mild", $J497="Gentle"), 0.9, 1)))</f>
        <v>80</v>
      </c>
      <c r="U497" s="26">
        <f>_xlfn.FLOOR.MATH((_xlfn.FLOOR.MATH((((2*VLOOKUP($G497, 'EV and Base'!$A$1:$N$671, 12, FALSE))+$Q497)*$I497)/100)+5)*
IF(OR($J497="Modest", $J497="Mild", $J497="Quiet", $J497="Rash"), 1.1,
IF(OR($J497="Adamant", $J497="Impish", $J497="Jolly", $J497="Careful"), 0.9, 1)))</f>
        <v>140</v>
      </c>
      <c r="V497" s="26">
        <f>_xlfn.FLOOR.MATH((_xlfn.FLOOR.MATH((((2*VLOOKUP($G497, 'EV and Base'!$A$1:$N$671, 13, FALSE))+$Q497)*$I497)/100)+5)*
IF(OR($J497="Calm", $J497="Gentle", $J497="Sassy", $J497="Careful"), 1.1,
IF(OR($J497="Naughty", $J497="Lax", $J497="Naive", $J497="Rash"), 0.9, 1)))</f>
        <v>80</v>
      </c>
      <c r="W497" s="26">
        <f>_xlfn.FLOOR.MATH((_xlfn.FLOOR.MATH((((2*VLOOKUP($G497, 'EV and Base'!$A$1:$N$671, 14, FALSE))+$Q497)*$I497)/100)+5)*
IF(OR($J497="Timid", $J497="Hasty", $J497="Jolly", $J497="Naive"), 1.1,
IF(OR($J497="Brave", $J497="Relaxed", $J497="Quiet", $J497="Sassy"), 0.9, 1)))</f>
        <v>125</v>
      </c>
      <c r="X497" s="75"/>
      <c r="Z497" s="1">
        <v>1</v>
      </c>
      <c r="AA497" s="23" t="str" cm="1">
        <f t="array" aca="1" ref="AA497" ca="1">IF(NOT(ISNUMBER(INDEX($A:$A,LOOKUP(2,1/($A$1:INDIRECT("$A$"&amp;ROW($A497))&lt;&gt;""),ROW($A$1:INDIRECT("$A$"&amp;ROW($A497)))),1))),"",
IF(NOT(ISNUMBER($A497)),$AA496,
IF($AB497&lt;16,"Lillipup",
IF($AB497&lt;32,"Herdier",
"Stoutland"))))</f>
        <v>Stoutland</v>
      </c>
      <c r="AB497" s="25" cm="1">
        <f t="array" aca="1" ref="AB497" ca="1">IF(NOT(ISNUMBER(INDEX($A:$A, LOOKUP(2, 1 / ($A$1:INDIRECT("$A$"&amp;ROW($A497)) &lt;&gt; ""),ROW($A$1:INDIRECT("$A$"&amp;ROW($A497)))), 1))), "",
VLOOKUP($AY497,'Medium-Slow'!$A$1:$B$101,2,TRUE))</f>
        <v>63</v>
      </c>
      <c r="AC497" s="23" cm="1">
        <f t="array" aca="1" ref="AC497" ca="1">IF(NOT(ISNUMBER(INDEX($A:$A, LOOKUP(2, 1 / ($A$1:INDIRECT("$A$"&amp;ROW($A497)) &lt;&gt; ""),ROW($A$1:INDIRECT("$A$"&amp;ROW($A497)))), 1))), "",
INDEX($AC:$AC, LOOKUP(2, 1 / ($AC$1:INDIRECT("$AC$"&amp;ROW($AC497)-1) &lt;&gt; ""),ROW($AC$1:INDIRECT("$AC$"&amp;ROW($AC497)-1))), 1)+
IF(INDEX($AC:$AC, LOOKUP(2, 1 / ($AC$1:INDIRECT("$AC$"&amp;ROW($AC497)-1) &lt;&gt; ""),ROW($AC$1:INDIRECT("$AC$"&amp;ROW($AC497)-1))), 1)+
INDEX($AD:$AD, LOOKUP(2, 1 / ($AD$1:INDIRECT("$AD$"&amp;ROW($AD497)-1) &lt;&gt; ""),ROW($AD$1:INDIRECT("$AD$"&amp;ROW($AD497)-1))), 1)+
INDEX($AE:$AE, LOOKUP(2, 1 / ($AE$1:INDIRECT("$AE$"&amp;ROW($AE497)-1) &lt;&gt; ""),ROW($AE$1:INDIRECT("$AE$"&amp;ROW($AD497)-1))), 1)+
INDEX($AE:$AF, LOOKUP(2, 1 / ($AF$1:INDIRECT("$AF$"&amp;ROW($AF497)-1) &lt;&gt; ""),ROW($AF$1:INDIRECT("$AF$"&amp;ROW($AD497)-1))), 1)+
INDEX($AG:$AG, LOOKUP(2, 1 / ($AG$1:INDIRECT("$AG$"&amp;ROW($AG497)-1) &lt;&gt; ""),ROW($AG$1:INDIRECT("$AG$"&amp;ROW($AD497)-1))), 1)+
INDEX($AH:$AH, LOOKUP(2, 1 / ($AH$1:INDIRECT("$AH$"&amp;ROW($AH497)-1) &lt;&gt; ""),ROW($AH$1:INDIRECT("$AH$"&amp;ROW($AD497)-1))), 1)&gt;=510,0,
IF(INDEX($AC:$AC, LOOKUP(2, 1 / ($AC$1:INDIRECT("$AC$"&amp;ROW($AC497)-1) &lt;&gt; ""),ROW($AC$1:INDIRECT("$AC$"&amp;ROW($AC497)-1))), 1)&gt;=255,0,
VLOOKUP(INDIRECT("$G$"&amp;LOOKUP(2, 1 / ($AC$1:INDIRECT("$AC$"&amp;ROW($AC497)-1) &lt;&gt; ""),ROW($AC$1:INDIRECT("$AC$"&amp;ROW($AC497)-1)))), 'EV and Base'!$A$1:$N$671, 3, FALSE))))</f>
        <v>16</v>
      </c>
      <c r="AD497" s="2" cm="1">
        <f t="array" aca="1" ref="AD497" ca="1">IF(NOT(ISNUMBER(INDEX($A:$A, LOOKUP(2, 1 / ($A$1:INDIRECT("$A$"&amp;ROW($A497)) &lt;&gt; ""),ROW($A$1:INDIRECT("$A$"&amp;ROW($A497)))), 1))), "",
INDEX($AD:$AD, LOOKUP(2, 1 / ($AD$1:INDIRECT("$AD$"&amp;ROW($AD497)-1) &lt;&gt; ""),ROW($AD$1:INDIRECT("$AD$"&amp;ROW($AD497)-1))), 1)+
IF(INDEX($AC:$AC, LOOKUP(2, 1 / ($AC$1:INDIRECT("$AC$"&amp;ROW($AC497)-1) &lt;&gt; ""),ROW($AC$1:INDIRECT("$AC$"&amp;ROW($AC497)-1))), 1)+
INDEX($AD:$AD, LOOKUP(2, 1 / ($AD$1:INDIRECT("$AD$"&amp;ROW($AD497)-1) &lt;&gt; ""),ROW($AD$1:INDIRECT("$AD$"&amp;ROW($AD497)-1))), 1)+
INDEX($AE:$AE, LOOKUP(2, 1 / ($AE$1:INDIRECT("$AE$"&amp;ROW($AE497)-1) &lt;&gt; ""),ROW($AE$1:INDIRECT("$AE$"&amp;ROW($AD497)-1))), 1)+
INDEX($AE:$AF, LOOKUP(2, 1 / ($AF$1:INDIRECT("$AF$"&amp;ROW($AF497)-1) &lt;&gt; ""),ROW($AF$1:INDIRECT("$AF$"&amp;ROW($AD497)-1))), 1)+
INDEX($AG:$AG, LOOKUP(2, 1 / ($AG$1:INDIRECT("$AG$"&amp;ROW($AG497)-1) &lt;&gt; ""),ROW($AG$1:INDIRECT("$AG$"&amp;ROW($AD497)-1))), 1)+
INDEX($AH:$AH, LOOKUP(2, 1 / ($AH$1:INDIRECT("$AH$"&amp;ROW($AH497)-1) &lt;&gt; ""),ROW($AH$1:INDIRECT("$AH$"&amp;ROW($AD497)-1))), 1)&gt;=510,0,
IF(INDEX($AD:$AD, LOOKUP(2, 1 / ($AD$1:INDIRECT("$AD$"&amp;ROW($AD497)-1) &lt;&gt; ""),ROW($AD$1:INDIRECT("$AD$"&amp;ROW($AD497)-1))), 1)&gt;=255,0,
VLOOKUP(INDIRECT("$G$"&amp;LOOKUP(2, 1 / ($AD$1:INDIRECT("$AD$"&amp;ROW($AD497)-1) &lt;&gt; ""),ROW($AD$1:INDIRECT("$AD$"&amp;ROW($AD497)-1)))), 'EV and Base'!$A$1:$N$671, 4, FALSE))))</f>
        <v>175</v>
      </c>
      <c r="AE497" s="2" cm="1">
        <f t="array" aca="1" ref="AE497" ca="1">IF(NOT(ISNUMBER(INDEX($A:$A,LOOKUP(2,1/($A$1:INDIRECT("$A$"&amp;ROW($A497))&lt;&gt;""),ROW($A$1:INDIRECT("$A$"&amp;ROW($A497)))),1))),"",
INDEX($AE:$AE,LOOKUP(2,1/($AE$1:INDIRECT("$AE$"&amp;ROW($AE497)-1)&lt;&gt;""),ROW($AE$1:INDIRECT("$AE$"&amp;ROW($AE497)-1))),1)+
IF(INDEX($AC:$AC,LOOKUP(2,1/($AC$1:INDIRECT("$AC$"&amp;ROW($AC497)-1)&lt;&gt;""),ROW($AC$1:INDIRECT("$AC$"&amp;ROW($AC497)-1))),1)+
INDEX($AD:$AD,LOOKUP(2,1/($AD$1:INDIRECT("$AD$"&amp;ROW($AD497)-1)&lt;&gt;""),ROW($AD$1:INDIRECT("$AD$"&amp;ROW($AD497)-1))),1)+
INDEX($AE:$AE,LOOKUP(2,1/($AE$1:INDIRECT("$AE$"&amp;ROW($AE497)-1)&lt;&gt;""),ROW($AE$1:INDIRECT("$AE$"&amp;ROW($AD497)-1))),1)+
INDEX($AE:$AF,LOOKUP(2,1/($AF$1:INDIRECT("$AF$"&amp;ROW($AF497)-1)&lt;&gt;""),ROW($AF$1:INDIRECT("$AF$"&amp;ROW($AD497)-1))),1)+
INDEX($AG:$AG,LOOKUP(2,1/($AG$1:INDIRECT("$AG$"&amp;ROW($AG497)-1)&lt;&gt;""),ROW($AG$1:INDIRECT("$AG$"&amp;ROW($AD497)-1))),1)+
INDEX($AH:$AH,LOOKUP(2,1/($AH$1:INDIRECT("$AH$"&amp;ROW($AH497)-1)&lt;&gt;""),ROW($AH$1:INDIRECT("$AH$"&amp;ROW($AD497)-1))),1)&gt;=510,0,
IF(INDEX($AE:$AE,LOOKUP(2,1/($AE$1:INDIRECT("$AE$"&amp;ROW($AE497)-1)&lt;&gt;""),ROW($AE$1:INDIRECT("$AE$"&amp;ROW($AE497)-1))),1)&gt;=255,0,
VLOOKUP(INDIRECT("$G$"&amp;LOOKUP(2,1/($AE$1:INDIRECT("$AE$"&amp;ROW($AE497)-1)&lt;&gt;""),ROW($AE$1:INDIRECT("$AE$"&amp;ROW($AE497)-1)))),'EV and Base'!$A$1:$N$671,5,FALSE))))</f>
        <v>16</v>
      </c>
      <c r="AF497" s="2" cm="1">
        <f t="array" aca="1" ref="AF497" ca="1">IF(NOT(ISNUMBER(INDEX($A:$A, LOOKUP(2, 1 / ($A$1:INDIRECT("$A$"&amp;ROW($A497)) &lt;&gt; ""),ROW($A$1:INDIRECT("$A$"&amp;ROW($A497)))), 1))), "",
INDEX($AF:$AF, LOOKUP(2, 1 / ($AF$1:INDIRECT("$AF$"&amp;ROW($AF497)-1) &lt;&gt; ""),ROW($AF$1:INDIRECT("$AF$"&amp;ROW($AF497)-1))), 1)+
IF(INDEX($AC:$AC, LOOKUP(2, 1 / ($AC$1:INDIRECT("$AC$"&amp;ROW($AC497)-1) &lt;&gt; ""),ROW($AC$1:INDIRECT("$AC$"&amp;ROW($AC497)-1))), 1)+
INDEX($AD:$AD, LOOKUP(2, 1 / ($AD$1:INDIRECT("$AD$"&amp;ROW($AD497)-1) &lt;&gt; ""),ROW($AD$1:INDIRECT("$AD$"&amp;ROW($AD497)-1))), 1)+
INDEX($AE:$AE, LOOKUP(2, 1 / ($AE$1:INDIRECT("$AE$"&amp;ROW($AE497)-1) &lt;&gt; ""),ROW($AE$1:INDIRECT("$AE$"&amp;ROW($AD497)-1))), 1)+
INDEX($AE:$AF, LOOKUP(2, 1 / ($AF$1:INDIRECT("$AF$"&amp;ROW($AF497)-1) &lt;&gt; ""),ROW($AF$1:INDIRECT("$AF$"&amp;ROW($AD497)-1))), 1)+
INDEX($AG:$AG, LOOKUP(2, 1 / ($AG$1:INDIRECT("$AG$"&amp;ROW($AG497)-1) &lt;&gt; ""),ROW($AG$1:INDIRECT("$AG$"&amp;ROW($AD497)-1))), 1)+
INDEX($AH:$AH, LOOKUP(2, 1 / ($AH$1:INDIRECT("$AH$"&amp;ROW($AH497)-1) &lt;&gt; ""),ROW($AH$1:INDIRECT("$AH$"&amp;ROW($AD497)-1))), 1)&gt;=510,0,
IF(INDEX($AF:$AF, LOOKUP(2, 1 / ($AF$1:INDIRECT("$AF$"&amp;ROW($AF497)-1) &lt;&gt; ""),ROW($AF$1:INDIRECT("$AF$"&amp;ROW($AF497)-1))), 1)&gt;=255,0,
VLOOKUP(INDIRECT("$G$"&amp;LOOKUP(2, 1 / ($AF$1:INDIRECT("$AF$"&amp;ROW($AF497)-1) &lt;&gt; ""),ROW($AF$1:INDIRECT("$AF$"&amp;ROW($AF497)-1)))), 'EV and Base'!$A$1:$N$671, 6, FALSE))))</f>
        <v>32</v>
      </c>
      <c r="AG497" s="2" cm="1">
        <f t="array" aca="1" ref="AG497" ca="1">IF(NOT(ISNUMBER(INDEX($A:$A, LOOKUP(2, 1 / ($A$1:INDIRECT("$A$"&amp;ROW($A497)) &lt;&gt; ""),ROW($A$1:INDIRECT("$A$"&amp;ROW($A497)))), 1))), "",
INDEX($AG:$AG, LOOKUP(2, 1 / ($AG$1:INDIRECT("$AG$"&amp;ROW($AG497)-1) &lt;&gt; ""),ROW($AG$1:INDIRECT("$AG$"&amp;ROW($AG497)-1))), 1)+
IF(INDEX($AC:$AC, LOOKUP(2, 1 / ($AC$1:INDIRECT("$AC$"&amp;ROW($AC497)-1) &lt;&gt; ""),ROW($AC$1:INDIRECT("$AC$"&amp;ROW($AC497)-1))), 1)+
INDEX($AD:$AD, LOOKUP(2, 1 / ($AD$1:INDIRECT("$AD$"&amp;ROW($AD497)-1) &lt;&gt; ""),ROW($AD$1:INDIRECT("$AD$"&amp;ROW($AD497)-1))), 1)+
INDEX($AE:$AE, LOOKUP(2, 1 / ($AE$1:INDIRECT("$AE$"&amp;ROW($AE497)-1) &lt;&gt; ""),ROW($AE$1:INDIRECT("$AE$"&amp;ROW($AD497)-1))), 1)+
INDEX($AE:$AF, LOOKUP(2, 1 / ($AF$1:INDIRECT("$AF$"&amp;ROW($AF497)-1) &lt;&gt; ""),ROW($AF$1:INDIRECT("$AF$"&amp;ROW($AD497)-1))), 1)+
INDEX($AG:$AG, LOOKUP(2, 1 / ($AG$1:INDIRECT("$AG$"&amp;ROW($AG497)-1) &lt;&gt; ""),ROW($AG$1:INDIRECT("$AG$"&amp;ROW($AD497)-1))), 1)+
INDEX($AH:$AH, LOOKUP(2, 1 / ($AH$1:INDIRECT("$AH$"&amp;ROW($AH497)-1) &lt;&gt; ""),ROW($AH$1:INDIRECT("$AH$"&amp;ROW($AD497)-1))), 1)&gt;=510,0,
IF(INDEX($AG:$AG, LOOKUP(2, 1 / ($AG$1:INDIRECT("$AG$"&amp;ROW($AG497)-1) &lt;&gt; ""),ROW($AG$1:INDIRECT("$AG$"&amp;ROW($AG497)-1))), 1)&gt;=255,0,
VLOOKUP(INDIRECT("$G$"&amp;LOOKUP(2, 1 / ($AG$1:INDIRECT("$AG$"&amp;ROW($AG497)-1) &lt;&gt; ""),ROW($AG$1:INDIRECT("$AG$"&amp;ROW($AG497)-1)))), 'EV and Base'!$A$1:$N$671, 7, FALSE))))</f>
        <v>12</v>
      </c>
      <c r="AH497" s="24" cm="1">
        <f t="array" aca="1" ref="AH497" ca="1">IF(NOT(ISNUMBER(INDEX($A:$A,LOOKUP(2,1/($A$1:INDIRECT("$A$"&amp;ROW($A497))&lt;&gt;""),ROW($A$1:INDIRECT("$A$"&amp;ROW($A497)))),1))),"",
INDEX($AH:$AH,LOOKUP(2,1/($AH$1:INDIRECT("$AH$"&amp;ROW($AH497)-1)&lt;&gt;""),ROW($AH$1:INDIRECT("$AH$"&amp;ROW($AH497)-1))),1)+
IF(INDEX($AC:$AC,LOOKUP(2,1/($AC$1:INDIRECT("$AC$"&amp;ROW($AC497)-1)&lt;&gt;""),ROW($AC$1:INDIRECT("$AC$"&amp;ROW($AC497)-1))),1)+
INDEX($AD:$AD,LOOKUP(2,1/($AD$1:INDIRECT("$AD$"&amp;ROW($AD497)-1)&lt;&gt;""),ROW($AD$1:INDIRECT("$AD$"&amp;ROW($AD497)-1))),1)+
INDEX($AE:$AE,LOOKUP(2,1/($AE$1:INDIRECT("$AE$"&amp;ROW($AE497)-1)&lt;&gt;""),ROW($AE$1:INDIRECT("$AE$"&amp;ROW($AD497)-1))),1)+
INDEX($AE:$AF,LOOKUP(2,1/($AF$1:INDIRECT("$AF$"&amp;ROW($AF497)-1)&lt;&gt;""),ROW($AF$1:INDIRECT("$AF$"&amp;ROW($AD497)-1))),1)+
INDEX($AG:$AG,LOOKUP(2,1/($AG$1:INDIRECT("$AG$"&amp;ROW($AG497)-1)&lt;&gt;""),ROW($AG$1:INDIRECT("$AG$"&amp;ROW($AD497)-1))),1)+
INDEX($AH:$AH,LOOKUP(2,1/($AH$1:INDIRECT("$AH$"&amp;ROW($AH497)-1)&lt;&gt;""),ROW($AH$1:INDIRECT("$AH$"&amp;ROW($AD497)-1))),1)&gt;=510,0,
IF(INDEX($AH:$AH,LOOKUP(2,1/($AH$1:INDIRECT("$AH$"&amp;ROW($AH497)-1)&lt;&gt;""),ROW($AH$1:INDIRECT("$AH$"&amp;ROW($AH497)-1))),1)&gt;=255,0,
VLOOKUP(INDIRECT("$G$"&amp;LOOKUP(2,1/($AH$1:INDIRECT("$AH$"&amp;ROW($AH497)-1)&lt;&gt;""),ROW($AH$1:INDIRECT("$AH$"&amp;ROW($AH497)-1)))),'EV and Base'!$A$1:$N$671,8,FALSE))))</f>
        <v>86</v>
      </c>
      <c r="AI497" s="29" cm="1">
        <f t="array" aca="1" ref="AI497" ca="1">IF(NOT(ISNUMBER(INDEX($A:$A,LOOKUP(2,1/($A$1:INDIRECT("$A$"&amp;ROW($A497))&lt;&gt;""),ROW($A$1:INDIRECT("$A$"&amp;ROW($A497)))),1))),"",
ROUNDDOWN((((2*VLOOKUP($AA497,'EV and Base'!$A$1:$N$671,9,FALSE))+31+ROUNDDOWN($AC497/4,0))*$AB497)/100,0)+$AB497+10)</f>
        <v>202</v>
      </c>
      <c r="AJ497" s="21" cm="1">
        <f t="array" aca="1" ref="AJ497" ca="1">IF(NOT(ISNUMBER(INDEX($A:$A, LOOKUP(2, 1 / ($A$1:INDIRECT("$A$"&amp;ROW($A497)) &lt;&gt; ""),ROW($A$1:INDIRECT("$A$"&amp;ROW($A497)))), 1))), "",
ROUNDDOWN((ROUNDDOWN((((2*VLOOKUP($AA497, 'EV and Base'!$A$1:$N$671, 10, FALSE))+31+ROUNDDOWN($AD497/4, 0))*$AB497)/100, 0)+5)*1.1, 0))</f>
        <v>194</v>
      </c>
      <c r="AK497" s="21" t="str" cm="1">
        <f t="array" aca="1" ref="AK497" ca="1">IF(NOT(ISNUMBER(INDEX($A:$A, LOOKUP(2, 1 / ($A$1:INDIRECT("$A$"&amp;ROW($A497)) &lt;&gt; ""),ROW($A$1:INDIRECT("$A$"&amp;ROW($A497)))), 1))), "",
ROUNDDOWN((ROUNDDOWN((((2*VLOOKUP($AA497, 'EV and Base'!$A$1:$N$671, 11, FALSE))+30+ROUNDDOWN($AE497/4, 0))*$AB497)/100, 0)+5), 0)
&amp;"-"&amp;
ROUNDDOWN((ROUNDDOWN((((2*VLOOKUP($AA497, 'EV and Base'!$A$1:$N$671, 11, FALSE))+31+ROUNDDOWN($AE497/4, 0))*$AB497)/100, 0)+5), 0))</f>
        <v>139-140</v>
      </c>
      <c r="AL497" s="21" t="str" cm="1">
        <f t="array" aca="1" ref="AL497" ca="1">IF(NOT(ISNUMBER(INDEX($A:$A, LOOKUP(2, 1 / ($A$1:INDIRECT("$A$"&amp;ROW($A497)) &lt;&gt; ""),ROW($A$1:INDIRECT("$A$"&amp;ROW($A497)))), 1))), "",
ROUNDDOWN((ROUNDDOWN((((2*VLOOKUP($AA497, 'EV and Base'!$A$1:$N$671, 12, FALSE))+0+ROUNDDOWN($AF497/4, 0))*$AB497)/100, 0)+5)*0.9, 0)
&amp;"-"&amp;
ROUNDDOWN((ROUNDDOWN((((2*VLOOKUP($AA497, 'EV and Base'!$A$1:$N$671, 12, FALSE))+31+ROUNDDOWN($AF497/4, 0))*$AB497)/100, 0)+5)*0.9, 0))</f>
        <v>59-77</v>
      </c>
      <c r="AM497" s="21" t="str" cm="1">
        <f t="array" aca="1" ref="AM497" ca="1">IF(NOT(ISNUMBER(INDEX($A:$A, LOOKUP(2, 1 / ($A$1:INDIRECT("$A$"&amp;ROW($A497)) &lt;&gt; ""),ROW($A$1:INDIRECT("$A$"&amp;ROW($A497)))), 1))), "",
ROUNDDOWN((ROUNDDOWN((((2*VLOOKUP($AA497, 'EV and Base'!$A$1:$N$671, 13, FALSE))+30+ROUNDDOWN($AG497/4, 0))*$AB497)/100, 0)+5), 0)
&amp;"-"&amp;
ROUNDDOWN((ROUNDDOWN((((2*VLOOKUP($AA497, 'EV and Base'!$A$1:$N$671, 13, FALSE))+31+ROUNDDOWN($AG497/4, 0))*$AB497)/100, 0)+5), 0))</f>
        <v>139-139</v>
      </c>
      <c r="AN497" s="25" cm="1">
        <f t="array" aca="1" ref="AN497" ca="1">IF(NOT(ISNUMBER(INDEX($A:$A, LOOKUP(2, 1 / ($A$1:INDIRECT("$A$"&amp;ROW($A497)) &lt;&gt; ""),ROW($A$1:INDIRECT("$A$"&amp;ROW($A497)))), 1))), "",
ROUNDDOWN((ROUNDDOWN((((2*VLOOKUP($AA497, 'EV and Base'!$A$1:$N$671, 14, FALSE))+31+ROUNDDOWN($AH497/4, 0))*$AB497)/100, 0)+5), 0))</f>
        <v>138</v>
      </c>
      <c r="AO497" s="23" cm="1">
        <f t="array" aca="1" ref="AO497" ca="1">IF(NOT(ISNUMBER(INDEX($A:$A, LOOKUP(2, 1 / ($A$1:INDIRECT("$A$"&amp;ROW($A497)) &lt;&gt; ""),ROW($A$1:INDIRECT("$A$"&amp;ROW($A497)))), 1))), "",
ROUNDDOWN((((2*VLOOKUP($AA497, 'EV and Base'!$A$1:$N$671, 9, FALSE))+31+ROUNDDOWN($AC497/4, 0))*$AB497)/100, 0)+$AB497+10)</f>
        <v>202</v>
      </c>
      <c r="AP497" s="2" cm="1">
        <f t="array" aca="1" ref="AP497" ca="1">IF(NOT(ISNUMBER(INDEX($A:$A, LOOKUP(2, 1 / ($A$1:INDIRECT("$A$"&amp;ROW($A497)) &lt;&gt; ""),ROW($A$1:INDIRECT("$A$"&amp;ROW($A497)))), 1))), "",
ROUNDDOWN((ROUNDDOWN((((2*VLOOKUP($AA497, 'EV and Base'!$A$1:$N$671, 10, FALSE))+31+ROUNDDOWN($AD497/4, 0))*$AB497)/100, 0)+5)*1.1, 0))</f>
        <v>194</v>
      </c>
      <c r="AQ497" s="2" cm="1">
        <f t="array" aca="1" ref="AQ497" ca="1">IF(NOT(ISNUMBER(INDEX($A:$A, LOOKUP(2, 1 / ($A$1:INDIRECT("$A$"&amp;ROW($A497)) &lt;&gt; ""),ROW($A$1:INDIRECT("$A$"&amp;ROW($A497)))), 1))), "",
ROUNDDOWN((ROUNDDOWN((((2*VLOOKUP($AA497, 'EV and Base'!$A$1:$N$671, 11, FALSE))+$AV$2+ROUNDDOWN($AE497/4, 0))*$AB497)/100, 0)+5), 0))</f>
        <v>140</v>
      </c>
      <c r="AR497" s="22" cm="1">
        <f t="array" aca="1" ref="AR497" ca="1">IF(NOT(ISNUMBER(INDEX($A:$A, LOOKUP(2, 1 / ($A$1:INDIRECT("$A$"&amp;ROW($A497)) &lt;&gt; ""),ROW($A$1:INDIRECT("$A$"&amp;ROW($A497)))), 1))), "",
ROUNDDOWN((ROUNDDOWN((((2*VLOOKUP($AA497, 'EV and Base'!$A$1:$N$671, 12, FALSE))+$AW$2+ROUNDDOWN($AF497/4, 0))*$AB497)/100, 0)+5)*0.9, 0))</f>
        <v>69</v>
      </c>
      <c r="AS497" s="2" cm="1">
        <f t="array" aca="1" ref="AS497" ca="1">IF(NOT(ISNUMBER(INDEX($A:$A, LOOKUP(2, 1 / ($A$1:INDIRECT("$A$"&amp;ROW($A497)) &lt;&gt; ""),ROW($A$1:INDIRECT("$A$"&amp;ROW($A497)))), 1))), "",
ROUNDDOWN((ROUNDDOWN((((2*VLOOKUP($AA497, 'EV and Base'!$A$1:$N$671, 13, FALSE))+$AX$2+ROUNDDOWN($AG497/4, 0))*$AB497)/100, 0)+5), 0))</f>
        <v>139</v>
      </c>
      <c r="AT497" s="24" cm="1">
        <f t="array" aca="1" ref="AT497" ca="1">IF(NOT(ISNUMBER(INDEX($A:$A, LOOKUP(2, 1 / ($A$1:INDIRECT("$A$"&amp;ROW($A497)) &lt;&gt; ""),ROW($A$1:INDIRECT("$A$"&amp;ROW($A497)))), 1))), "",
ROUNDDOWN((ROUNDDOWN((((2*VLOOKUP($AA497, 'EV and Base'!$A$1:$N$671, 14, FALSE))+31+ROUNDDOWN($AH497/4, 0))*$AB497)/100, 0)+5), 0))</f>
        <v>138</v>
      </c>
      <c r="AU497" s="28">
        <v>255</v>
      </c>
      <c r="AY497" cm="1">
        <f t="array" aca="1" ref="AY497" ca="1">IF(NOT(ISNUMBER(INDEX($A:$A,LOOKUP(2,1/($A$1:INDIRECT("$A$"&amp;ROW($A497))&lt;&gt;""),ROW($A$1:INDIRECT("$A$"&amp;ROW($A497)))),1))),"",
INDEX($AY:$AY,LOOKUP(2,1/($AY$1:INDIRECT("$AY$"&amp;ROW($AY497)-1)&lt;&gt;""),ROW($AY$1:INDIRECT("$AY$"&amp;ROW($AY497)-1))),1)+$BL497)</f>
        <v>250848</v>
      </c>
      <c r="AZ497" s="3" cm="1">
        <f t="array" aca="1" ref="AZ497" ca="1">IF(NOT(ISNUMBER(INDEX($A:$A, LOOKUP(2, 1 / ($A$1:INDIRECT("$A$"&amp;ROW($A497)) &lt;&gt; ""),ROW($A$1:INDIRECT("$A$"&amp;ROW($A497)))), 1))), "",
VLOOKUP(INDIRECT("$G$"&amp;LOOKUP(2, 1 / ($AY$1:INDIRECT("$AY$"&amp;ROW($AY497)-1) &lt;&gt; ""),ROW($AY$1:INDIRECT("$AY$"&amp;ROW($AY497)-1)))),'EV and Base'!A420:N1090,2,FALSE))</f>
        <v>173</v>
      </c>
      <c r="BA497" s="3" cm="1">
        <f t="array" aca="1" ref="BA497" ca="1">IF(NOT(ISNUMBER(INDEX($A:$A, LOOKUP(2, 1 / ($A$1:INDIRECT("$A$"&amp;ROW($A497)) &lt;&gt; ""),ROW($A$1:INDIRECT("$A$"&amp;ROW($A497)))), 1))), "",
INDIRECT("$I$"&amp;LOOKUP(2, 1 / ($AY$1:INDIRECT("$AY$"&amp;ROW($AY497)-1) &lt;&gt; ""),ROW($AY$1:INDIRECT("$AY$"&amp;ROW($AY497)-1)))))</f>
        <v>50</v>
      </c>
      <c r="BB497" s="1" cm="1">
        <f t="array" aca="1" ref="BB497" ca="1">IF(NOT(ISNUMBER(INDEX($A:$A, LOOKUP(2, 1 / ($A$1:INDIRECT("$A$"&amp;ROW($A497)) &lt;&gt; ""),ROW($A$1:INDIRECT("$A$"&amp;ROW($A497)))), 1))), "",
INDIRECT("$AB$"&amp;LOOKUP(2, 1 / ($AY$1:INDIRECT("$AY$"&amp;ROW($AY497)-1) &lt;&gt; ""),ROW($AY$1:INDIRECT("$AY$"&amp;ROW($AY497)-1)))))</f>
        <v>63</v>
      </c>
      <c r="BC497" s="3" cm="1">
        <f t="array" aca="1" ref="BC497" ca="1">IF(NOT(ISNUMBER(INDEX($A:$A,LOOKUP(2,1/($A$1:INDIRECT("$A$"&amp;ROW($A497))&lt;&gt;""),ROW($A$1:INDIRECT("$A$"&amp;ROW($A497)))),1))),"",
$BA497+$BA497+10)</f>
        <v>110</v>
      </c>
      <c r="BD497" s="3" cm="1">
        <f t="array" aca="1" ref="BD497" ca="1">IF(NOT(ISNUMBER(INDEX($A:$A,LOOKUP(2,1/($A$1:INDIRECT("$A$"&amp;ROW($A497))&lt;&gt;""),ROW($A$1:INDIRECT("$A$"&amp;ROW($A497)))),1))),"",
$BA497+$BB497+10)</f>
        <v>123</v>
      </c>
      <c r="BE497" s="3" cm="1">
        <f t="array" aca="1" ref="BE497" ca="1">IF(NOT(ISNUMBER(INDEX($A:$A,LOOKUP(2,1/($A$1:INDIRECT("$A$"&amp;ROW($A497))&lt;&gt;""),ROW($A$1:INDIRECT("$A$"&amp;ROW($A497)))),1))),"",
$BC497*$BC497)</f>
        <v>12100</v>
      </c>
      <c r="BF497" s="3" cm="1">
        <f t="array" aca="1" ref="BF497" ca="1">IF(NOT(ISNUMBER(INDEX($A:$A,LOOKUP(2,1/($A$1:INDIRECT("$A$"&amp;ROW($A497))&lt;&gt;""),ROW($A$1:INDIRECT("$A$"&amp;ROW($A497)))),1))),"",
$BD497*$BD497)</f>
        <v>15129</v>
      </c>
      <c r="BG497" s="3" cm="1">
        <f t="array" aca="1" ref="BG497" ca="1">IF(NOT(ISNUMBER(INDEX($A:$A,LOOKUP(2,1/($A$1:INDIRECT("$A$"&amp;ROW($A497))&lt;&gt;""),ROW($A$1:INDIRECT("$A$"&amp;ROW($A497)))),1))),"",
_xlfn.FLOOR.MATH(1.5*_xlfn.FLOOR.MATH($AZ497*BA497/5)))</f>
        <v>2595</v>
      </c>
      <c r="BH497" s="3" cm="1">
        <f t="array" aca="1" ref="BH497" ca="1">IF(NOT(ISNUMBER(INDEX($A:$A, LOOKUP(2, 1 / ($A$1:INDIRECT("$A$"&amp;ROW($A497)) &lt;&gt; ""),ROW($A$1:INDIRECT("$A$"&amp;ROW($A497)))), 1))), "",
_xlfn.FLOOR.MATH($BG497/IF(OR(INDIRECT("$C$"&amp;LOOKUP(2, 1 / ($AY$1:INDIRECT("$AY$"&amp;ROW($AY497)-1) &lt;&gt; ""),ROW($AY$1:INDIRECT("$AY$"&amp;ROW($AY497)-1))))="Multi",
INDIRECT("$C$"&amp;LOOKUP(2, 1 / ($AY$1:INDIRECT("$AY$"&amp;ROW($AY497)-1) &lt;&gt; ""),ROW($AY$1:INDIRECT("$AY$"&amp;ROW($AY497)-1))))="Double"),2,1)))</f>
        <v>2595</v>
      </c>
      <c r="BI497" s="3" cm="1">
        <f t="array" aca="1" ref="BI497" ca="1">IF(NOT(ISNUMBER(INDEX($A:$A,LOOKUP(2,1/($A$1:INDIRECT("$A$"&amp;ROW($A497))&lt;&gt;""),ROW($A$1:INDIRECT("$A$"&amp;ROW($A497)))),1))),"",
VLOOKUP($BC497,GameFreakSQRT!$A$1:$B$200,2,FALSE))</f>
        <v>42959</v>
      </c>
      <c r="BJ497" s="3" cm="1">
        <f t="array" aca="1" ref="BJ497" ca="1">IF(NOT(ISNUMBER(INDEX($A:$A,LOOKUP(2,1/($A$1:INDIRECT("$A$"&amp;ROW($A497))&lt;&gt;""),ROW($A$1:INDIRECT("$A$"&amp;ROW($A497)))),1))),"",
VLOOKUP($BD497,GameFreakSQRT!$A$1:$B$200,2,FALSE))</f>
        <v>45427</v>
      </c>
      <c r="BK497" s="3" cm="1">
        <f t="array" aca="1" ref="BK497" ca="1">IF(NOT(ISNUMBER(INDEX($A:$A,LOOKUP(2,1/($A$1:INDIRECT("$A$"&amp;ROW($A497))&lt;&gt;""),ROW($A$1:INDIRECT("$A$"&amp;ROW($A497)))),1))),"",
_xlfn.FLOOR.MATH((($BI497*$BE497)*$BH497)/($BJ497*$BF497))+1)</f>
        <v>1963</v>
      </c>
      <c r="BL497" s="3" cm="1">
        <f t="array" aca="1" ref="BL497" ca="1">IF(NOT(ISNUMBER(INDEX($A:$A,LOOKUP(2,1/($A$1:INDIRECT("$A$"&amp;ROW($A497))&lt;&gt;""),ROW($A$1:INDIRECT("$A$"&amp;ROW($A497)))),1))),"",
_xlfn.FLOOR.MATH($BK497*IF(NOT(INDIRECT("$Z$"&amp;LOOKUP(2, 1 / ($AY$1:INDIRECT("$AY$"&amp;ROW($AY497)-1) &lt;&gt; ""),ROW($AY$1:INDIRECT("$AY$"&amp;ROW($AY497)-1))))=""),1.5,1)))</f>
        <v>2944</v>
      </c>
      <c r="BM497" s="3" cm="1">
        <f t="array" aca="1" ref="BM497" ca="1">IF(NOT(ISNUMBER(INDEX($A:$A, LOOKUP(2, 1 / ($A$1:INDIRECT("$A$"&amp;ROW($A497)) &lt;&gt; ""),ROW($A$1:INDIRECT("$A$"&amp;ROW($A497)))), 1))), "",
INDIRECT("$Y$"&amp;LOOKUP(2, 1 / ($AY$1:INDIRECT("$AY$"&amp;ROW($AY497)-1) &lt;&gt; ""),ROW($AY$1:INDIRECT("$AY$"&amp;ROW($AY497)-1)))))</f>
        <v>0</v>
      </c>
      <c r="BN497" s="3" t="str">
        <f t="shared" ca="1" si="39"/>
        <v/>
      </c>
    </row>
    <row r="498" spans="1:66" x14ac:dyDescent="0.45">
      <c r="A498" s="67"/>
      <c r="B498" s="69"/>
      <c r="C498" s="67"/>
      <c r="D498" s="67"/>
      <c r="E498" s="67"/>
      <c r="F498" s="56">
        <v>6</v>
      </c>
      <c r="G498" s="2" t="s">
        <v>811</v>
      </c>
      <c r="H498" s="22" t="s">
        <v>56</v>
      </c>
      <c r="I498" s="2">
        <v>50</v>
      </c>
      <c r="J498" s="2" t="s">
        <v>160</v>
      </c>
      <c r="K498" s="2" t="s">
        <v>489</v>
      </c>
      <c r="L498" s="2" t="s">
        <v>53</v>
      </c>
      <c r="M498" s="2" t="s">
        <v>759</v>
      </c>
      <c r="N498" s="2" t="s">
        <v>729</v>
      </c>
      <c r="O498" s="2" t="s">
        <v>731</v>
      </c>
      <c r="P498" s="2" t="s">
        <v>812</v>
      </c>
      <c r="Q498" s="2">
        <v>30</v>
      </c>
      <c r="R498" s="58">
        <f>_xlfn.FLOOR.MATH((((2*VLOOKUP(G498, 'EV and Base'!$A$1:$N$671, 9, FALSE))+$Q498)*$I498)/100)+$I498+10</f>
        <v>135</v>
      </c>
      <c r="S498" s="58">
        <f>_xlfn.FLOOR.MATH((_xlfn.FLOOR.MATH((((2*VLOOKUP($G498, 'EV and Base'!$A$1:$N$671, 10, FALSE))+$Q498)*$I498)/100)+5)*
IF(OR($J498="Lonely", $J498="Brave", $J498="Adamant", $J498="Naughty"), 1.1,
IF(OR($J498="Bold", $J498="Timid", $J498="Modest", $J498="Calm"), 0.9, 1)))</f>
        <v>120</v>
      </c>
      <c r="T498" s="58">
        <f>_xlfn.FLOOR.MATH((_xlfn.FLOOR.MATH((((2*VLOOKUP($G498, 'EV and Base'!$A$1:$N$671, 11, FALSE))+$Q498)*$I498)/100)+5)*
IF(OR($J498="Bold", $J498="Relaxed", $J498="Impish", $J498="Lax"), 1.1,
IF(OR($J498="Lonely", $J498="Hasty", $J498="Mild", $J498="Gentle"), 0.9, 1)))</f>
        <v>135</v>
      </c>
      <c r="U498" s="58">
        <f>_xlfn.FLOOR.MATH((_xlfn.FLOOR.MATH((((2*VLOOKUP($G498, 'EV and Base'!$A$1:$N$671, 12, FALSE))+$Q498)*$I498)/100)+5)*
IF(OR($J498="Modest", $J498="Mild", $J498="Quiet", $J498="Rash"), 1.1,
IF(OR($J498="Adamant", $J498="Impish", $J498="Jolly", $J498="Careful"), 0.9, 1)))</f>
        <v>99</v>
      </c>
      <c r="V498" s="58">
        <f>_xlfn.FLOOR.MATH((_xlfn.FLOOR.MATH((((2*VLOOKUP($G498, 'EV and Base'!$A$1:$N$671, 13, FALSE))+$Q498)*$I498)/100)+5)*
IF(OR($J498="Calm", $J498="Gentle", $J498="Sassy", $J498="Careful"), 1.1,
IF(OR($J498="Naughty", $J498="Lax", $J498="Naive", $J498="Rash"), 0.9, 1)))</f>
        <v>94</v>
      </c>
      <c r="W498" s="58">
        <f>_xlfn.FLOOR.MATH((_xlfn.FLOOR.MATH((((2*VLOOKUP($G498, 'EV and Base'!$A$1:$N$671, 14, FALSE))+$Q498)*$I498)/100)+5)*
IF(OR($J498="Timid", $J498="Hasty", $J498="Jolly", $J498="Naive"), 1.1,
IF(OR($J498="Brave", $J498="Relaxed", $J498="Quiet", $J498="Sassy"), 0.9, 1)))</f>
        <v>110</v>
      </c>
      <c r="X498" s="75"/>
      <c r="Z498" s="1">
        <v>1</v>
      </c>
      <c r="AA498" s="23" t="str" cm="1">
        <f t="array" aca="1" ref="AA498" ca="1">IF(NOT(ISNUMBER(INDEX($A:$A,LOOKUP(2,1/($A$1:INDIRECT("$A$"&amp;ROW($A498))&lt;&gt;""),ROW($A$1:INDIRECT("$A$"&amp;ROW($A498)))),1))),"",
IF(NOT(ISNUMBER($A498)),$AA497,
IF($AB498&lt;16,"Lillipup",
IF($AB498&lt;32,"Herdier",
"Stoutland"))))</f>
        <v>Stoutland</v>
      </c>
      <c r="AB498" s="25" cm="1">
        <f t="array" aca="1" ref="AB498" ca="1">IF(NOT(ISNUMBER(INDEX($A:$A, LOOKUP(2, 1 / ($A$1:INDIRECT("$A$"&amp;ROW($A498)) &lt;&gt; ""),ROW($A$1:INDIRECT("$A$"&amp;ROW($A498)))), 1))), "",
VLOOKUP($AY498,'Medium-Slow'!$A$1:$B$101,2,TRUE))</f>
        <v>63</v>
      </c>
      <c r="AC498" s="23" cm="1">
        <f t="array" aca="1" ref="AC498" ca="1">IF(NOT(ISNUMBER(INDEX($A:$A, LOOKUP(2, 1 / ($A$1:INDIRECT("$A$"&amp;ROW($A498)) &lt;&gt; ""),ROW($A$1:INDIRECT("$A$"&amp;ROW($A498)))), 1))), "",
INDEX($AC:$AC, LOOKUP(2, 1 / ($AC$1:INDIRECT("$AC$"&amp;ROW($AC498)-1) &lt;&gt; ""),ROW($AC$1:INDIRECT("$AC$"&amp;ROW($AC498)-1))), 1)+
IF(INDEX($AC:$AC, LOOKUP(2, 1 / ($AC$1:INDIRECT("$AC$"&amp;ROW($AC498)-1) &lt;&gt; ""),ROW($AC$1:INDIRECT("$AC$"&amp;ROW($AC498)-1))), 1)+
INDEX($AD:$AD, LOOKUP(2, 1 / ($AD$1:INDIRECT("$AD$"&amp;ROW($AD498)-1) &lt;&gt; ""),ROW($AD$1:INDIRECT("$AD$"&amp;ROW($AD498)-1))), 1)+
INDEX($AE:$AE, LOOKUP(2, 1 / ($AE$1:INDIRECT("$AE$"&amp;ROW($AE498)-1) &lt;&gt; ""),ROW($AE$1:INDIRECT("$AE$"&amp;ROW($AD498)-1))), 1)+
INDEX($AE:$AF, LOOKUP(2, 1 / ($AF$1:INDIRECT("$AF$"&amp;ROW($AF498)-1) &lt;&gt; ""),ROW($AF$1:INDIRECT("$AF$"&amp;ROW($AD498)-1))), 1)+
INDEX($AG:$AG, LOOKUP(2, 1 / ($AG$1:INDIRECT("$AG$"&amp;ROW($AG498)-1) &lt;&gt; ""),ROW($AG$1:INDIRECT("$AG$"&amp;ROW($AD498)-1))), 1)+
INDEX($AH:$AH, LOOKUP(2, 1 / ($AH$1:INDIRECT("$AH$"&amp;ROW($AH498)-1) &lt;&gt; ""),ROW($AH$1:INDIRECT("$AH$"&amp;ROW($AD498)-1))), 1)&gt;=510,0,
IF(INDEX($AC:$AC, LOOKUP(2, 1 / ($AC$1:INDIRECT("$AC$"&amp;ROW($AC498)-1) &lt;&gt; ""),ROW($AC$1:INDIRECT("$AC$"&amp;ROW($AC498)-1))), 1)&gt;=255,0,
VLOOKUP(INDIRECT("$G$"&amp;LOOKUP(2, 1 / ($AC$1:INDIRECT("$AC$"&amp;ROW($AC498)-1) &lt;&gt; ""),ROW($AC$1:INDIRECT("$AC$"&amp;ROW($AC498)-1)))), 'EV and Base'!$A$1:$N$671, 3, FALSE))))</f>
        <v>16</v>
      </c>
      <c r="AD498" s="2" cm="1">
        <f t="array" aca="1" ref="AD498" ca="1">IF(NOT(ISNUMBER(INDEX($A:$A, LOOKUP(2, 1 / ($A$1:INDIRECT("$A$"&amp;ROW($A498)) &lt;&gt; ""),ROW($A$1:INDIRECT("$A$"&amp;ROW($A498)))), 1))), "",
INDEX($AD:$AD, LOOKUP(2, 1 / ($AD$1:INDIRECT("$AD$"&amp;ROW($AD498)-1) &lt;&gt; ""),ROW($AD$1:INDIRECT("$AD$"&amp;ROW($AD498)-1))), 1)+
IF(INDEX($AC:$AC, LOOKUP(2, 1 / ($AC$1:INDIRECT("$AC$"&amp;ROW($AC498)-1) &lt;&gt; ""),ROW($AC$1:INDIRECT("$AC$"&amp;ROW($AC498)-1))), 1)+
INDEX($AD:$AD, LOOKUP(2, 1 / ($AD$1:INDIRECT("$AD$"&amp;ROW($AD498)-1) &lt;&gt; ""),ROW($AD$1:INDIRECT("$AD$"&amp;ROW($AD498)-1))), 1)+
INDEX($AE:$AE, LOOKUP(2, 1 / ($AE$1:INDIRECT("$AE$"&amp;ROW($AE498)-1) &lt;&gt; ""),ROW($AE$1:INDIRECT("$AE$"&amp;ROW($AD498)-1))), 1)+
INDEX($AE:$AF, LOOKUP(2, 1 / ($AF$1:INDIRECT("$AF$"&amp;ROW($AF498)-1) &lt;&gt; ""),ROW($AF$1:INDIRECT("$AF$"&amp;ROW($AD498)-1))), 1)+
INDEX($AG:$AG, LOOKUP(2, 1 / ($AG$1:INDIRECT("$AG$"&amp;ROW($AG498)-1) &lt;&gt; ""),ROW($AG$1:INDIRECT("$AG$"&amp;ROW($AD498)-1))), 1)+
INDEX($AH:$AH, LOOKUP(2, 1 / ($AH$1:INDIRECT("$AH$"&amp;ROW($AH498)-1) &lt;&gt; ""),ROW($AH$1:INDIRECT("$AH$"&amp;ROW($AD498)-1))), 1)&gt;=510,0,
IF(INDEX($AD:$AD, LOOKUP(2, 1 / ($AD$1:INDIRECT("$AD$"&amp;ROW($AD498)-1) &lt;&gt; ""),ROW($AD$1:INDIRECT("$AD$"&amp;ROW($AD498)-1))), 1)&gt;=255,0,
VLOOKUP(INDIRECT("$G$"&amp;LOOKUP(2, 1 / ($AD$1:INDIRECT("$AD$"&amp;ROW($AD498)-1) &lt;&gt; ""),ROW($AD$1:INDIRECT("$AD$"&amp;ROW($AD498)-1)))), 'EV and Base'!$A$1:$N$671, 4, FALSE))))</f>
        <v>175</v>
      </c>
      <c r="AE498" s="2" cm="1">
        <f t="array" aca="1" ref="AE498" ca="1">IF(NOT(ISNUMBER(INDEX($A:$A,LOOKUP(2,1/($A$1:INDIRECT("$A$"&amp;ROW($A498))&lt;&gt;""),ROW($A$1:INDIRECT("$A$"&amp;ROW($A498)))),1))),"",
INDEX($AE:$AE,LOOKUP(2,1/($AE$1:INDIRECT("$AE$"&amp;ROW($AE498)-1)&lt;&gt;""),ROW($AE$1:INDIRECT("$AE$"&amp;ROW($AE498)-1))),1)+
IF(INDEX($AC:$AC,LOOKUP(2,1/($AC$1:INDIRECT("$AC$"&amp;ROW($AC498)-1)&lt;&gt;""),ROW($AC$1:INDIRECT("$AC$"&amp;ROW($AC498)-1))),1)+
INDEX($AD:$AD,LOOKUP(2,1/($AD$1:INDIRECT("$AD$"&amp;ROW($AD498)-1)&lt;&gt;""),ROW($AD$1:INDIRECT("$AD$"&amp;ROW($AD498)-1))),1)+
INDEX($AE:$AE,LOOKUP(2,1/($AE$1:INDIRECT("$AE$"&amp;ROW($AE498)-1)&lt;&gt;""),ROW($AE$1:INDIRECT("$AE$"&amp;ROW($AD498)-1))),1)+
INDEX($AE:$AF,LOOKUP(2,1/($AF$1:INDIRECT("$AF$"&amp;ROW($AF498)-1)&lt;&gt;""),ROW($AF$1:INDIRECT("$AF$"&amp;ROW($AD498)-1))),1)+
INDEX($AG:$AG,LOOKUP(2,1/($AG$1:INDIRECT("$AG$"&amp;ROW($AG498)-1)&lt;&gt;""),ROW($AG$1:INDIRECT("$AG$"&amp;ROW($AD498)-1))),1)+
INDEX($AH:$AH,LOOKUP(2,1/($AH$1:INDIRECT("$AH$"&amp;ROW($AH498)-1)&lt;&gt;""),ROW($AH$1:INDIRECT("$AH$"&amp;ROW($AD498)-1))),1)&gt;=510,0,
IF(INDEX($AE:$AE,LOOKUP(2,1/($AE$1:INDIRECT("$AE$"&amp;ROW($AE498)-1)&lt;&gt;""),ROW($AE$1:INDIRECT("$AE$"&amp;ROW($AE498)-1))),1)&gt;=255,0,
VLOOKUP(INDIRECT("$G$"&amp;LOOKUP(2,1/($AE$1:INDIRECT("$AE$"&amp;ROW($AE498)-1)&lt;&gt;""),ROW($AE$1:INDIRECT("$AE$"&amp;ROW($AE498)-1)))),'EV and Base'!$A$1:$N$671,5,FALSE))))</f>
        <v>16</v>
      </c>
      <c r="AF498" s="2" cm="1">
        <f t="array" aca="1" ref="AF498" ca="1">IF(NOT(ISNUMBER(INDEX($A:$A, LOOKUP(2, 1 / ($A$1:INDIRECT("$A$"&amp;ROW($A498)) &lt;&gt; ""),ROW($A$1:INDIRECT("$A$"&amp;ROW($A498)))), 1))), "",
INDEX($AF:$AF, LOOKUP(2, 1 / ($AF$1:INDIRECT("$AF$"&amp;ROW($AF498)-1) &lt;&gt; ""),ROW($AF$1:INDIRECT("$AF$"&amp;ROW($AF498)-1))), 1)+
IF(INDEX($AC:$AC, LOOKUP(2, 1 / ($AC$1:INDIRECT("$AC$"&amp;ROW($AC498)-1) &lt;&gt; ""),ROW($AC$1:INDIRECT("$AC$"&amp;ROW($AC498)-1))), 1)+
INDEX($AD:$AD, LOOKUP(2, 1 / ($AD$1:INDIRECT("$AD$"&amp;ROW($AD498)-1) &lt;&gt; ""),ROW($AD$1:INDIRECT("$AD$"&amp;ROW($AD498)-1))), 1)+
INDEX($AE:$AE, LOOKUP(2, 1 / ($AE$1:INDIRECT("$AE$"&amp;ROW($AE498)-1) &lt;&gt; ""),ROW($AE$1:INDIRECT("$AE$"&amp;ROW($AD498)-1))), 1)+
INDEX($AE:$AF, LOOKUP(2, 1 / ($AF$1:INDIRECT("$AF$"&amp;ROW($AF498)-1) &lt;&gt; ""),ROW($AF$1:INDIRECT("$AF$"&amp;ROW($AD498)-1))), 1)+
INDEX($AG:$AG, LOOKUP(2, 1 / ($AG$1:INDIRECT("$AG$"&amp;ROW($AG498)-1) &lt;&gt; ""),ROW($AG$1:INDIRECT("$AG$"&amp;ROW($AD498)-1))), 1)+
INDEX($AH:$AH, LOOKUP(2, 1 / ($AH$1:INDIRECT("$AH$"&amp;ROW($AH498)-1) &lt;&gt; ""),ROW($AH$1:INDIRECT("$AH$"&amp;ROW($AD498)-1))), 1)&gt;=510,0,
IF(INDEX($AF:$AF, LOOKUP(2, 1 / ($AF$1:INDIRECT("$AF$"&amp;ROW($AF498)-1) &lt;&gt; ""),ROW($AF$1:INDIRECT("$AF$"&amp;ROW($AF498)-1))), 1)&gt;=255,0,
VLOOKUP(INDIRECT("$G$"&amp;LOOKUP(2, 1 / ($AF$1:INDIRECT("$AF$"&amp;ROW($AF498)-1) &lt;&gt; ""),ROW($AF$1:INDIRECT("$AF$"&amp;ROW($AF498)-1)))), 'EV and Base'!$A$1:$N$671, 6, FALSE))))</f>
        <v>34</v>
      </c>
      <c r="AG498" s="2" cm="1">
        <f t="array" aca="1" ref="AG498" ca="1">IF(NOT(ISNUMBER(INDEX($A:$A, LOOKUP(2, 1 / ($A$1:INDIRECT("$A$"&amp;ROW($A498)) &lt;&gt; ""),ROW($A$1:INDIRECT("$A$"&amp;ROW($A498)))), 1))), "",
INDEX($AG:$AG, LOOKUP(2, 1 / ($AG$1:INDIRECT("$AG$"&amp;ROW($AG498)-1) &lt;&gt; ""),ROW($AG$1:INDIRECT("$AG$"&amp;ROW($AG498)-1))), 1)+
IF(INDEX($AC:$AC, LOOKUP(2, 1 / ($AC$1:INDIRECT("$AC$"&amp;ROW($AC498)-1) &lt;&gt; ""),ROW($AC$1:INDIRECT("$AC$"&amp;ROW($AC498)-1))), 1)+
INDEX($AD:$AD, LOOKUP(2, 1 / ($AD$1:INDIRECT("$AD$"&amp;ROW($AD498)-1) &lt;&gt; ""),ROW($AD$1:INDIRECT("$AD$"&amp;ROW($AD498)-1))), 1)+
INDEX($AE:$AE, LOOKUP(2, 1 / ($AE$1:INDIRECT("$AE$"&amp;ROW($AE498)-1) &lt;&gt; ""),ROW($AE$1:INDIRECT("$AE$"&amp;ROW($AD498)-1))), 1)+
INDEX($AE:$AF, LOOKUP(2, 1 / ($AF$1:INDIRECT("$AF$"&amp;ROW($AF498)-1) &lt;&gt; ""),ROW($AF$1:INDIRECT("$AF$"&amp;ROW($AD498)-1))), 1)+
INDEX($AG:$AG, LOOKUP(2, 1 / ($AG$1:INDIRECT("$AG$"&amp;ROW($AG498)-1) &lt;&gt; ""),ROW($AG$1:INDIRECT("$AG$"&amp;ROW($AD498)-1))), 1)+
INDEX($AH:$AH, LOOKUP(2, 1 / ($AH$1:INDIRECT("$AH$"&amp;ROW($AH498)-1) &lt;&gt; ""),ROW($AH$1:INDIRECT("$AH$"&amp;ROW($AD498)-1))), 1)&gt;=510,0,
IF(INDEX($AG:$AG, LOOKUP(2, 1 / ($AG$1:INDIRECT("$AG$"&amp;ROW($AG498)-1) &lt;&gt; ""),ROW($AG$1:INDIRECT("$AG$"&amp;ROW($AG498)-1))), 1)&gt;=255,0,
VLOOKUP(INDIRECT("$G$"&amp;LOOKUP(2, 1 / ($AG$1:INDIRECT("$AG$"&amp;ROW($AG498)-1) &lt;&gt; ""),ROW($AG$1:INDIRECT("$AG$"&amp;ROW($AG498)-1)))), 'EV and Base'!$A$1:$N$671, 7, FALSE))))</f>
        <v>12</v>
      </c>
      <c r="AH498" s="24" cm="1">
        <f t="array" aca="1" ref="AH498" ca="1">IF(NOT(ISNUMBER(INDEX($A:$A,LOOKUP(2,1/($A$1:INDIRECT("$A$"&amp;ROW($A498))&lt;&gt;""),ROW($A$1:INDIRECT("$A$"&amp;ROW($A498)))),1))),"",
INDEX($AH:$AH,LOOKUP(2,1/($AH$1:INDIRECT("$AH$"&amp;ROW($AH498)-1)&lt;&gt;""),ROW($AH$1:INDIRECT("$AH$"&amp;ROW($AH498)-1))),1)+
IF(INDEX($AC:$AC,LOOKUP(2,1/($AC$1:INDIRECT("$AC$"&amp;ROW($AC498)-1)&lt;&gt;""),ROW($AC$1:INDIRECT("$AC$"&amp;ROW($AC498)-1))),1)+
INDEX($AD:$AD,LOOKUP(2,1/($AD$1:INDIRECT("$AD$"&amp;ROW($AD498)-1)&lt;&gt;""),ROW($AD$1:INDIRECT("$AD$"&amp;ROW($AD498)-1))),1)+
INDEX($AE:$AE,LOOKUP(2,1/($AE$1:INDIRECT("$AE$"&amp;ROW($AE498)-1)&lt;&gt;""),ROW($AE$1:INDIRECT("$AE$"&amp;ROW($AD498)-1))),1)+
INDEX($AE:$AF,LOOKUP(2,1/($AF$1:INDIRECT("$AF$"&amp;ROW($AF498)-1)&lt;&gt;""),ROW($AF$1:INDIRECT("$AF$"&amp;ROW($AD498)-1))),1)+
INDEX($AG:$AG,LOOKUP(2,1/($AG$1:INDIRECT("$AG$"&amp;ROW($AG498)-1)&lt;&gt;""),ROW($AG$1:INDIRECT("$AG$"&amp;ROW($AD498)-1))),1)+
INDEX($AH:$AH,LOOKUP(2,1/($AH$1:INDIRECT("$AH$"&amp;ROW($AH498)-1)&lt;&gt;""),ROW($AH$1:INDIRECT("$AH$"&amp;ROW($AD498)-1))),1)&gt;=510,0,
IF(INDEX($AH:$AH,LOOKUP(2,1/($AH$1:INDIRECT("$AH$"&amp;ROW($AH498)-1)&lt;&gt;""),ROW($AH$1:INDIRECT("$AH$"&amp;ROW($AH498)-1))),1)&gt;=255,0,
VLOOKUP(INDIRECT("$G$"&amp;LOOKUP(2,1/($AH$1:INDIRECT("$AH$"&amp;ROW($AH498)-1)&lt;&gt;""),ROW($AH$1:INDIRECT("$AH$"&amp;ROW($AH498)-1)))),'EV and Base'!$A$1:$N$671,8,FALSE))))</f>
        <v>86</v>
      </c>
      <c r="AI498" s="29" cm="1">
        <f t="array" aca="1" ref="AI498" ca="1">IF(NOT(ISNUMBER(INDEX($A:$A,LOOKUP(2,1/($A$1:INDIRECT("$A$"&amp;ROW($A498))&lt;&gt;""),ROW($A$1:INDIRECT("$A$"&amp;ROW($A498)))),1))),"",
ROUNDDOWN((((2*VLOOKUP($AA498,'EV and Base'!$A$1:$N$671,9,FALSE))+31+ROUNDDOWN($AC498/4,0))*$AB498)/100,0)+$AB498+10)</f>
        <v>202</v>
      </c>
      <c r="AJ498" s="21" cm="1">
        <f t="array" aca="1" ref="AJ498" ca="1">IF(NOT(ISNUMBER(INDEX($A:$A, LOOKUP(2, 1 / ($A$1:INDIRECT("$A$"&amp;ROW($A498)) &lt;&gt; ""),ROW($A$1:INDIRECT("$A$"&amp;ROW($A498)))), 1))), "",
ROUNDDOWN((ROUNDDOWN((((2*VLOOKUP($AA498, 'EV and Base'!$A$1:$N$671, 10, FALSE))+31+ROUNDDOWN($AD498/4, 0))*$AB498)/100, 0)+5)*1.1, 0))</f>
        <v>194</v>
      </c>
      <c r="AK498" s="21" t="str" cm="1">
        <f t="array" aca="1" ref="AK498" ca="1">IF(NOT(ISNUMBER(INDEX($A:$A, LOOKUP(2, 1 / ($A$1:INDIRECT("$A$"&amp;ROW($A498)) &lt;&gt; ""),ROW($A$1:INDIRECT("$A$"&amp;ROW($A498)))), 1))), "",
ROUNDDOWN((ROUNDDOWN((((2*VLOOKUP($AA498, 'EV and Base'!$A$1:$N$671, 11, FALSE))+30+ROUNDDOWN($AE498/4, 0))*$AB498)/100, 0)+5), 0)
&amp;"-"&amp;
ROUNDDOWN((ROUNDDOWN((((2*VLOOKUP($AA498, 'EV and Base'!$A$1:$N$671, 11, FALSE))+31+ROUNDDOWN($AE498/4, 0))*$AB498)/100, 0)+5), 0))</f>
        <v>139-140</v>
      </c>
      <c r="AL498" s="21" t="str" cm="1">
        <f t="array" aca="1" ref="AL498" ca="1">IF(NOT(ISNUMBER(INDEX($A:$A, LOOKUP(2, 1 / ($A$1:INDIRECT("$A$"&amp;ROW($A498)) &lt;&gt; ""),ROW($A$1:INDIRECT("$A$"&amp;ROW($A498)))), 1))), "",
ROUNDDOWN((ROUNDDOWN((((2*VLOOKUP($AA498, 'EV and Base'!$A$1:$N$671, 12, FALSE))+0+ROUNDDOWN($AF498/4, 0))*$AB498)/100, 0)+5)*0.9, 0)
&amp;"-"&amp;
ROUNDDOWN((ROUNDDOWN((((2*VLOOKUP($AA498, 'EV and Base'!$A$1:$N$671, 12, FALSE))+31+ROUNDDOWN($AF498/4, 0))*$AB498)/100, 0)+5)*0.9, 0))</f>
        <v>59-77</v>
      </c>
      <c r="AM498" s="21" t="str" cm="1">
        <f t="array" aca="1" ref="AM498" ca="1">IF(NOT(ISNUMBER(INDEX($A:$A, LOOKUP(2, 1 / ($A$1:INDIRECT("$A$"&amp;ROW($A498)) &lt;&gt; ""),ROW($A$1:INDIRECT("$A$"&amp;ROW($A498)))), 1))), "",
ROUNDDOWN((ROUNDDOWN((((2*VLOOKUP($AA498, 'EV and Base'!$A$1:$N$671, 13, FALSE))+30+ROUNDDOWN($AG498/4, 0))*$AB498)/100, 0)+5), 0)
&amp;"-"&amp;
ROUNDDOWN((ROUNDDOWN((((2*VLOOKUP($AA498, 'EV and Base'!$A$1:$N$671, 13, FALSE))+31+ROUNDDOWN($AG498/4, 0))*$AB498)/100, 0)+5), 0))</f>
        <v>139-139</v>
      </c>
      <c r="AN498" s="25" cm="1">
        <f t="array" aca="1" ref="AN498" ca="1">IF(NOT(ISNUMBER(INDEX($A:$A, LOOKUP(2, 1 / ($A$1:INDIRECT("$A$"&amp;ROW($A498)) &lt;&gt; ""),ROW($A$1:INDIRECT("$A$"&amp;ROW($A498)))), 1))), "",
ROUNDDOWN((ROUNDDOWN((((2*VLOOKUP($AA498, 'EV and Base'!$A$1:$N$671, 14, FALSE))+31+ROUNDDOWN($AH498/4, 0))*$AB498)/100, 0)+5), 0))</f>
        <v>138</v>
      </c>
      <c r="AO498" s="23" cm="1">
        <f t="array" aca="1" ref="AO498" ca="1">IF(NOT(ISNUMBER(INDEX($A:$A, LOOKUP(2, 1 / ($A$1:INDIRECT("$A$"&amp;ROW($A498)) &lt;&gt; ""),ROW($A$1:INDIRECT("$A$"&amp;ROW($A498)))), 1))), "",
ROUNDDOWN((((2*VLOOKUP($AA498, 'EV and Base'!$A$1:$N$671, 9, FALSE))+31+ROUNDDOWN($AC498/4, 0))*$AB498)/100, 0)+$AB498+10)</f>
        <v>202</v>
      </c>
      <c r="AP498" s="2" cm="1">
        <f t="array" aca="1" ref="AP498" ca="1">IF(NOT(ISNUMBER(INDEX($A:$A, LOOKUP(2, 1 / ($A$1:INDIRECT("$A$"&amp;ROW($A498)) &lt;&gt; ""),ROW($A$1:INDIRECT("$A$"&amp;ROW($A498)))), 1))), "",
ROUNDDOWN((ROUNDDOWN((((2*VLOOKUP($AA498, 'EV and Base'!$A$1:$N$671, 10, FALSE))+31+ROUNDDOWN($AD498/4, 0))*$AB498)/100, 0)+5)*1.1, 0))</f>
        <v>194</v>
      </c>
      <c r="AQ498" s="2" cm="1">
        <f t="array" aca="1" ref="AQ498" ca="1">IF(NOT(ISNUMBER(INDEX($A:$A, LOOKUP(2, 1 / ($A$1:INDIRECT("$A$"&amp;ROW($A498)) &lt;&gt; ""),ROW($A$1:INDIRECT("$A$"&amp;ROW($A498)))), 1))), "",
ROUNDDOWN((ROUNDDOWN((((2*VLOOKUP($AA498, 'EV and Base'!$A$1:$N$671, 11, FALSE))+$AV$2+ROUNDDOWN($AE498/4, 0))*$AB498)/100, 0)+5), 0))</f>
        <v>140</v>
      </c>
      <c r="AR498" s="22" cm="1">
        <f t="array" aca="1" ref="AR498" ca="1">IF(NOT(ISNUMBER(INDEX($A:$A, LOOKUP(2, 1 / ($A$1:INDIRECT("$A$"&amp;ROW($A498)) &lt;&gt; ""),ROW($A$1:INDIRECT("$A$"&amp;ROW($A498)))), 1))), "",
ROUNDDOWN((ROUNDDOWN((((2*VLOOKUP($AA498, 'EV and Base'!$A$1:$N$671, 12, FALSE))+$AW$2+ROUNDDOWN($AF498/4, 0))*$AB498)/100, 0)+5)*0.9, 0))</f>
        <v>69</v>
      </c>
      <c r="AS498" s="2" cm="1">
        <f t="array" aca="1" ref="AS498" ca="1">IF(NOT(ISNUMBER(INDEX($A:$A, LOOKUP(2, 1 / ($A$1:INDIRECT("$A$"&amp;ROW($A498)) &lt;&gt; ""),ROW($A$1:INDIRECT("$A$"&amp;ROW($A498)))), 1))), "",
ROUNDDOWN((ROUNDDOWN((((2*VLOOKUP($AA498, 'EV and Base'!$A$1:$N$671, 13, FALSE))+$AX$2+ROUNDDOWN($AG498/4, 0))*$AB498)/100, 0)+5), 0))</f>
        <v>139</v>
      </c>
      <c r="AT498" s="24" cm="1">
        <f t="array" aca="1" ref="AT498" ca="1">IF(NOT(ISNUMBER(INDEX($A:$A, LOOKUP(2, 1 / ($A$1:INDIRECT("$A$"&amp;ROW($A498)) &lt;&gt; ""),ROW($A$1:INDIRECT("$A$"&amp;ROW($A498)))), 1))), "",
ROUNDDOWN((ROUNDDOWN((((2*VLOOKUP($AA498, 'EV and Base'!$A$1:$N$671, 14, FALSE))+31+ROUNDDOWN($AH498/4, 0))*$AB498)/100, 0)+5), 0))</f>
        <v>138</v>
      </c>
      <c r="AU498" s="28">
        <v>255</v>
      </c>
      <c r="AY498" cm="1">
        <f t="array" aca="1" ref="AY498" ca="1">IF(NOT(ISNUMBER(INDEX($A:$A,LOOKUP(2,1/($A$1:INDIRECT("$A$"&amp;ROW($A498))&lt;&gt;""),ROW($A$1:INDIRECT("$A$"&amp;ROW($A498)))),1))),"",
INDEX($AY:$AY,LOOKUP(2,1/($AY$1:INDIRECT("$AY$"&amp;ROW($AY498)-1)&lt;&gt;""),ROW($AY$1:INDIRECT("$AY$"&amp;ROW($AY498)-1))),1)+$BL498)</f>
        <v>253894</v>
      </c>
      <c r="AZ498" s="3" cm="1">
        <f t="array" aca="1" ref="AZ498" ca="1">IF(NOT(ISNUMBER(INDEX($A:$A, LOOKUP(2, 1 / ($A$1:INDIRECT("$A$"&amp;ROW($A498)) &lt;&gt; ""),ROW($A$1:INDIRECT("$A$"&amp;ROW($A498)))), 1))), "",
VLOOKUP(INDIRECT("$G$"&amp;LOOKUP(2, 1 / ($AY$1:INDIRECT("$AY$"&amp;ROW($AY498)-1) &lt;&gt; ""),ROW($AY$1:INDIRECT("$AY$"&amp;ROW($AY498)-1)))),'EV and Base'!A421:N1091,2,FALSE))</f>
        <v>179</v>
      </c>
      <c r="BA498" s="3" cm="1">
        <f t="array" aca="1" ref="BA498" ca="1">IF(NOT(ISNUMBER(INDEX($A:$A, LOOKUP(2, 1 / ($A$1:INDIRECT("$A$"&amp;ROW($A498)) &lt;&gt; ""),ROW($A$1:INDIRECT("$A$"&amp;ROW($A498)))), 1))), "",
INDIRECT("$I$"&amp;LOOKUP(2, 1 / ($AY$1:INDIRECT("$AY$"&amp;ROW($AY498)-1) &lt;&gt; ""),ROW($AY$1:INDIRECT("$AY$"&amp;ROW($AY498)-1)))))</f>
        <v>50</v>
      </c>
      <c r="BB498" s="1" cm="1">
        <f t="array" aca="1" ref="BB498" ca="1">IF(NOT(ISNUMBER(INDEX($A:$A, LOOKUP(2, 1 / ($A$1:INDIRECT("$A$"&amp;ROW($A498)) &lt;&gt; ""),ROW($A$1:INDIRECT("$A$"&amp;ROW($A498)))), 1))), "",
INDIRECT("$AB$"&amp;LOOKUP(2, 1 / ($AY$1:INDIRECT("$AY$"&amp;ROW($AY498)-1) &lt;&gt; ""),ROW($AY$1:INDIRECT("$AY$"&amp;ROW($AY498)-1)))))</f>
        <v>63</v>
      </c>
      <c r="BC498" s="3" cm="1">
        <f t="array" aca="1" ref="BC498" ca="1">IF(NOT(ISNUMBER(INDEX($A:$A,LOOKUP(2,1/($A$1:INDIRECT("$A$"&amp;ROW($A498))&lt;&gt;""),ROW($A$1:INDIRECT("$A$"&amp;ROW($A498)))),1))),"",
$BA498+$BA498+10)</f>
        <v>110</v>
      </c>
      <c r="BD498" s="3" cm="1">
        <f t="array" aca="1" ref="BD498" ca="1">IF(NOT(ISNUMBER(INDEX($A:$A,LOOKUP(2,1/($A$1:INDIRECT("$A$"&amp;ROW($A498))&lt;&gt;""),ROW($A$1:INDIRECT("$A$"&amp;ROW($A498)))),1))),"",
$BA498+$BB498+10)</f>
        <v>123</v>
      </c>
      <c r="BE498" s="3" cm="1">
        <f t="array" aca="1" ref="BE498" ca="1">IF(NOT(ISNUMBER(INDEX($A:$A,LOOKUP(2,1/($A$1:INDIRECT("$A$"&amp;ROW($A498))&lt;&gt;""),ROW($A$1:INDIRECT("$A$"&amp;ROW($A498)))),1))),"",
$BC498*$BC498)</f>
        <v>12100</v>
      </c>
      <c r="BF498" s="3" cm="1">
        <f t="array" aca="1" ref="BF498" ca="1">IF(NOT(ISNUMBER(INDEX($A:$A,LOOKUP(2,1/($A$1:INDIRECT("$A$"&amp;ROW($A498))&lt;&gt;""),ROW($A$1:INDIRECT("$A$"&amp;ROW($A498)))),1))),"",
$BD498*$BD498)</f>
        <v>15129</v>
      </c>
      <c r="BG498" s="3" cm="1">
        <f t="array" aca="1" ref="BG498" ca="1">IF(NOT(ISNUMBER(INDEX($A:$A,LOOKUP(2,1/($A$1:INDIRECT("$A$"&amp;ROW($A498))&lt;&gt;""),ROW($A$1:INDIRECT("$A$"&amp;ROW($A498)))),1))),"",
_xlfn.FLOOR.MATH(1.5*_xlfn.FLOOR.MATH($AZ498*BA498/5)))</f>
        <v>2685</v>
      </c>
      <c r="BH498" s="3" cm="1">
        <f t="array" aca="1" ref="BH498" ca="1">IF(NOT(ISNUMBER(INDEX($A:$A, LOOKUP(2, 1 / ($A$1:INDIRECT("$A$"&amp;ROW($A498)) &lt;&gt; ""),ROW($A$1:INDIRECT("$A$"&amp;ROW($A498)))), 1))), "",
_xlfn.FLOOR.MATH($BG498/IF(OR(INDIRECT("$C$"&amp;LOOKUP(2, 1 / ($AY$1:INDIRECT("$AY$"&amp;ROW($AY498)-1) &lt;&gt; ""),ROW($AY$1:INDIRECT("$AY$"&amp;ROW($AY498)-1))))="Multi",
INDIRECT("$C$"&amp;LOOKUP(2, 1 / ($AY$1:INDIRECT("$AY$"&amp;ROW($AY498)-1) &lt;&gt; ""),ROW($AY$1:INDIRECT("$AY$"&amp;ROW($AY498)-1))))="Double"),2,1)))</f>
        <v>2685</v>
      </c>
      <c r="BI498" s="3" cm="1">
        <f t="array" aca="1" ref="BI498" ca="1">IF(NOT(ISNUMBER(INDEX($A:$A,LOOKUP(2,1/($A$1:INDIRECT("$A$"&amp;ROW($A498))&lt;&gt;""),ROW($A$1:INDIRECT("$A$"&amp;ROW($A498)))),1))),"",
VLOOKUP($BC498,GameFreakSQRT!$A$1:$B$200,2,FALSE))</f>
        <v>42959</v>
      </c>
      <c r="BJ498" s="3" cm="1">
        <f t="array" aca="1" ref="BJ498" ca="1">IF(NOT(ISNUMBER(INDEX($A:$A,LOOKUP(2,1/($A$1:INDIRECT("$A$"&amp;ROW($A498))&lt;&gt;""),ROW($A$1:INDIRECT("$A$"&amp;ROW($A498)))),1))),"",
VLOOKUP($BD498,GameFreakSQRT!$A$1:$B$200,2,FALSE))</f>
        <v>45427</v>
      </c>
      <c r="BK498" s="3" cm="1">
        <f t="array" aca="1" ref="BK498" ca="1">IF(NOT(ISNUMBER(INDEX($A:$A,LOOKUP(2,1/($A$1:INDIRECT("$A$"&amp;ROW($A498))&lt;&gt;""),ROW($A$1:INDIRECT("$A$"&amp;ROW($A498)))),1))),"",
_xlfn.FLOOR.MATH((($BI498*$BE498)*$BH498)/($BJ498*$BF498))+1)</f>
        <v>2031</v>
      </c>
      <c r="BL498" s="3" cm="1">
        <f t="array" aca="1" ref="BL498" ca="1">IF(NOT(ISNUMBER(INDEX($A:$A,LOOKUP(2,1/($A$1:INDIRECT("$A$"&amp;ROW($A498))&lt;&gt;""),ROW($A$1:INDIRECT("$A$"&amp;ROW($A498)))),1))),"",
_xlfn.FLOOR.MATH($BK498*IF(NOT(INDIRECT("$Z$"&amp;LOOKUP(2, 1 / ($AY$1:INDIRECT("$AY$"&amp;ROW($AY498)-1) &lt;&gt; ""),ROW($AY$1:INDIRECT("$AY$"&amp;ROW($AY498)-1))))=""),1.5,1)))</f>
        <v>3046</v>
      </c>
      <c r="BM498" s="3" cm="1">
        <f t="array" aca="1" ref="BM498" ca="1">IF(NOT(ISNUMBER(INDEX($A:$A, LOOKUP(2, 1 / ($A$1:INDIRECT("$A$"&amp;ROW($A498)) &lt;&gt; ""),ROW($A$1:INDIRECT("$A$"&amp;ROW($A498)))), 1))), "",
INDIRECT("$Y$"&amp;LOOKUP(2, 1 / ($AY$1:INDIRECT("$AY$"&amp;ROW($AY498)-1) &lt;&gt; ""),ROW($AY$1:INDIRECT("$AY$"&amp;ROW($AY498)-1)))))</f>
        <v>0</v>
      </c>
      <c r="BN498" s="3" t="str">
        <f t="shared" ca="1" si="39"/>
        <v/>
      </c>
    </row>
    <row r="499" spans="1:66" x14ac:dyDescent="0.45">
      <c r="A499" s="67"/>
      <c r="B499" s="69"/>
      <c r="C499" s="67"/>
      <c r="D499" s="67"/>
      <c r="E499" s="67"/>
      <c r="F499" s="56">
        <v>3</v>
      </c>
      <c r="G499" s="2" t="s">
        <v>816</v>
      </c>
      <c r="H499" s="2" t="s">
        <v>50</v>
      </c>
      <c r="I499" s="2">
        <v>50</v>
      </c>
      <c r="J499" s="2" t="s">
        <v>106</v>
      </c>
      <c r="K499" s="2" t="s">
        <v>399</v>
      </c>
      <c r="L499" s="2" t="s">
        <v>53</v>
      </c>
      <c r="M499" s="2" t="s">
        <v>639</v>
      </c>
      <c r="N499" s="2" t="s">
        <v>817</v>
      </c>
      <c r="O499" s="2" t="s">
        <v>818</v>
      </c>
      <c r="P499" s="2" t="s">
        <v>729</v>
      </c>
      <c r="Q499" s="2">
        <v>30</v>
      </c>
      <c r="R499" s="26">
        <f>_xlfn.FLOOR.MATH((((2*VLOOKUP(G499, 'EV and Base'!$A$1:$N$671, 9, FALSE))+$Q499)*$I499)/100)+$I499+10</f>
        <v>146</v>
      </c>
      <c r="S499" s="26">
        <f>_xlfn.FLOOR.MATH((_xlfn.FLOOR.MATH((((2*VLOOKUP($G499, 'EV and Base'!$A$1:$N$671, 10, FALSE))+$Q499)*$I499)/100)+5)*
IF(OR($J499="Lonely", $J499="Brave", $J499="Adamant", $J499="Naughty"), 1.1,
IF(OR($J499="Bold", $J499="Timid", $J499="Modest", $J499="Calm"), 0.9, 1)))</f>
        <v>115</v>
      </c>
      <c r="T499" s="26">
        <f>_xlfn.FLOOR.MATH((_xlfn.FLOOR.MATH((((2*VLOOKUP($G499, 'EV and Base'!$A$1:$N$671, 11, FALSE))+$Q499)*$I499)/100)+5)*
IF(OR($J499="Bold", $J499="Relaxed", $J499="Impish", $J499="Lax"), 1.1,
IF(OR($J499="Lonely", $J499="Hasty", $J499="Mild", $J499="Gentle"), 0.9, 1)))</f>
        <v>105</v>
      </c>
      <c r="U499" s="26">
        <f>_xlfn.FLOOR.MATH((_xlfn.FLOOR.MATH((((2*VLOOKUP($G499, 'EV and Base'!$A$1:$N$671, 12, FALSE))+$Q499)*$I499)/100)+5)*
IF(OR($J499="Modest", $J499="Mild", $J499="Quiet", $J499="Rash"), 1.1,
IF(OR($J499="Adamant", $J499="Impish", $J499="Jolly", $J499="Careful"), 0.9, 1)))</f>
        <v>130</v>
      </c>
      <c r="V499" s="26">
        <f>_xlfn.FLOOR.MATH((_xlfn.FLOOR.MATH((((2*VLOOKUP($G499, 'EV and Base'!$A$1:$N$671, 13, FALSE))+$Q499)*$I499)/100)+5)*
IF(OR($J499="Calm", $J499="Gentle", $J499="Sassy", $J499="Careful"), 1.1,
IF(OR($J499="Naughty", $J499="Lax", $J499="Naive", $J499="Rash"), 0.9, 1)))</f>
        <v>103</v>
      </c>
      <c r="W499" s="26">
        <f>_xlfn.FLOOR.MATH((_xlfn.FLOOR.MATH((((2*VLOOKUP($G499, 'EV and Base'!$A$1:$N$671, 14, FALSE))+$Q499)*$I499)/100)+5)*
IF(OR($J499="Timid", $J499="Hasty", $J499="Jolly", $J499="Naive"), 1.1,
IF(OR($J499="Brave", $J499="Relaxed", $J499="Quiet", $J499="Sassy"), 0.9, 1)))</f>
        <v>108</v>
      </c>
      <c r="X499" s="75"/>
      <c r="Z499" s="1">
        <v>1</v>
      </c>
      <c r="AA499" s="23" t="str" cm="1">
        <f t="array" aca="1" ref="AA499" ca="1">IF(NOT(ISNUMBER(INDEX($A:$A,LOOKUP(2,1/($A$1:INDIRECT("$A$"&amp;ROW($A499))&lt;&gt;""),ROW($A$1:INDIRECT("$A$"&amp;ROW($A499)))),1))),"",
IF(NOT(ISNUMBER($A499)),$AA498,
IF($AB499&lt;16,"Lillipup",
IF($AB499&lt;32,"Herdier",
"Stoutland"))))</f>
        <v>Stoutland</v>
      </c>
      <c r="AB499" s="25" cm="1">
        <f t="array" aca="1" ref="AB499" ca="1">IF(NOT(ISNUMBER(INDEX($A:$A, LOOKUP(2, 1 / ($A$1:INDIRECT("$A$"&amp;ROW($A499)) &lt;&gt; ""),ROW($A$1:INDIRECT("$A$"&amp;ROW($A499)))), 1))), "",
VLOOKUP($AY499,'Medium-Slow'!$A$1:$B$101,2,TRUE))</f>
        <v>63</v>
      </c>
      <c r="AC499" s="23" cm="1">
        <f t="array" aca="1" ref="AC499" ca="1">IF(NOT(ISNUMBER(INDEX($A:$A, LOOKUP(2, 1 / ($A$1:INDIRECT("$A$"&amp;ROW($A499)) &lt;&gt; ""),ROW($A$1:INDIRECT("$A$"&amp;ROW($A499)))), 1))), "",
INDEX($AC:$AC, LOOKUP(2, 1 / ($AC$1:INDIRECT("$AC$"&amp;ROW($AC499)-1) &lt;&gt; ""),ROW($AC$1:INDIRECT("$AC$"&amp;ROW($AC499)-1))), 1)+
IF(INDEX($AC:$AC, LOOKUP(2, 1 / ($AC$1:INDIRECT("$AC$"&amp;ROW($AC499)-1) &lt;&gt; ""),ROW($AC$1:INDIRECT("$AC$"&amp;ROW($AC499)-1))), 1)+
INDEX($AD:$AD, LOOKUP(2, 1 / ($AD$1:INDIRECT("$AD$"&amp;ROW($AD499)-1) &lt;&gt; ""),ROW($AD$1:INDIRECT("$AD$"&amp;ROW($AD499)-1))), 1)+
INDEX($AE:$AE, LOOKUP(2, 1 / ($AE$1:INDIRECT("$AE$"&amp;ROW($AE499)-1) &lt;&gt; ""),ROW($AE$1:INDIRECT("$AE$"&amp;ROW($AD499)-1))), 1)+
INDEX($AE:$AF, LOOKUP(2, 1 / ($AF$1:INDIRECT("$AF$"&amp;ROW($AF499)-1) &lt;&gt; ""),ROW($AF$1:INDIRECT("$AF$"&amp;ROW($AD499)-1))), 1)+
INDEX($AG:$AG, LOOKUP(2, 1 / ($AG$1:INDIRECT("$AG$"&amp;ROW($AG499)-1) &lt;&gt; ""),ROW($AG$1:INDIRECT("$AG$"&amp;ROW($AD499)-1))), 1)+
INDEX($AH:$AH, LOOKUP(2, 1 / ($AH$1:INDIRECT("$AH$"&amp;ROW($AH499)-1) &lt;&gt; ""),ROW($AH$1:INDIRECT("$AH$"&amp;ROW($AD499)-1))), 1)&gt;=510,0,
IF(INDEX($AC:$AC, LOOKUP(2, 1 / ($AC$1:INDIRECT("$AC$"&amp;ROW($AC499)-1) &lt;&gt; ""),ROW($AC$1:INDIRECT("$AC$"&amp;ROW($AC499)-1))), 1)&gt;=255,0,
VLOOKUP(INDIRECT("$G$"&amp;LOOKUP(2, 1 / ($AC$1:INDIRECT("$AC$"&amp;ROW($AC499)-1) &lt;&gt; ""),ROW($AC$1:INDIRECT("$AC$"&amp;ROW($AC499)-1)))), 'EV and Base'!$A$1:$N$671, 3, FALSE))))</f>
        <v>16</v>
      </c>
      <c r="AD499" s="2" cm="1">
        <f t="array" aca="1" ref="AD499" ca="1">IF(NOT(ISNUMBER(INDEX($A:$A, LOOKUP(2, 1 / ($A$1:INDIRECT("$A$"&amp;ROW($A499)) &lt;&gt; ""),ROW($A$1:INDIRECT("$A$"&amp;ROW($A499)))), 1))), "",
INDEX($AD:$AD, LOOKUP(2, 1 / ($AD$1:INDIRECT("$AD$"&amp;ROW($AD499)-1) &lt;&gt; ""),ROW($AD$1:INDIRECT("$AD$"&amp;ROW($AD499)-1))), 1)+
IF(INDEX($AC:$AC, LOOKUP(2, 1 / ($AC$1:INDIRECT("$AC$"&amp;ROW($AC499)-1) &lt;&gt; ""),ROW($AC$1:INDIRECT("$AC$"&amp;ROW($AC499)-1))), 1)+
INDEX($AD:$AD, LOOKUP(2, 1 / ($AD$1:INDIRECT("$AD$"&amp;ROW($AD499)-1) &lt;&gt; ""),ROW($AD$1:INDIRECT("$AD$"&amp;ROW($AD499)-1))), 1)+
INDEX($AE:$AE, LOOKUP(2, 1 / ($AE$1:INDIRECT("$AE$"&amp;ROW($AE499)-1) &lt;&gt; ""),ROW($AE$1:INDIRECT("$AE$"&amp;ROW($AD499)-1))), 1)+
INDEX($AE:$AF, LOOKUP(2, 1 / ($AF$1:INDIRECT("$AF$"&amp;ROW($AF499)-1) &lt;&gt; ""),ROW($AF$1:INDIRECT("$AF$"&amp;ROW($AD499)-1))), 1)+
INDEX($AG:$AG, LOOKUP(2, 1 / ($AG$1:INDIRECT("$AG$"&amp;ROW($AG499)-1) &lt;&gt; ""),ROW($AG$1:INDIRECT("$AG$"&amp;ROW($AD499)-1))), 1)+
INDEX($AH:$AH, LOOKUP(2, 1 / ($AH$1:INDIRECT("$AH$"&amp;ROW($AH499)-1) &lt;&gt; ""),ROW($AH$1:INDIRECT("$AH$"&amp;ROW($AD499)-1))), 1)&gt;=510,0,
IF(INDEX($AD:$AD, LOOKUP(2, 1 / ($AD$1:INDIRECT("$AD$"&amp;ROW($AD499)-1) &lt;&gt; ""),ROW($AD$1:INDIRECT("$AD$"&amp;ROW($AD499)-1))), 1)&gt;=255,0,
VLOOKUP(INDIRECT("$G$"&amp;LOOKUP(2, 1 / ($AD$1:INDIRECT("$AD$"&amp;ROW($AD499)-1) &lt;&gt; ""),ROW($AD$1:INDIRECT("$AD$"&amp;ROW($AD499)-1)))), 'EV and Base'!$A$1:$N$671, 4, FALSE))))</f>
        <v>175</v>
      </c>
      <c r="AE499" s="2" cm="1">
        <f t="array" aca="1" ref="AE499" ca="1">IF(NOT(ISNUMBER(INDEX($A:$A,LOOKUP(2,1/($A$1:INDIRECT("$A$"&amp;ROW($A499))&lt;&gt;""),ROW($A$1:INDIRECT("$A$"&amp;ROW($A499)))),1))),"",
INDEX($AE:$AE,LOOKUP(2,1/($AE$1:INDIRECT("$AE$"&amp;ROW($AE499)-1)&lt;&gt;""),ROW($AE$1:INDIRECT("$AE$"&amp;ROW($AE499)-1))),1)+
IF(INDEX($AC:$AC,LOOKUP(2,1/($AC$1:INDIRECT("$AC$"&amp;ROW($AC499)-1)&lt;&gt;""),ROW($AC$1:INDIRECT("$AC$"&amp;ROW($AC499)-1))),1)+
INDEX($AD:$AD,LOOKUP(2,1/($AD$1:INDIRECT("$AD$"&amp;ROW($AD499)-1)&lt;&gt;""),ROW($AD$1:INDIRECT("$AD$"&amp;ROW($AD499)-1))),1)+
INDEX($AE:$AE,LOOKUP(2,1/($AE$1:INDIRECT("$AE$"&amp;ROW($AE499)-1)&lt;&gt;""),ROW($AE$1:INDIRECT("$AE$"&amp;ROW($AD499)-1))),1)+
INDEX($AE:$AF,LOOKUP(2,1/($AF$1:INDIRECT("$AF$"&amp;ROW($AF499)-1)&lt;&gt;""),ROW($AF$1:INDIRECT("$AF$"&amp;ROW($AD499)-1))),1)+
INDEX($AG:$AG,LOOKUP(2,1/($AG$1:INDIRECT("$AG$"&amp;ROW($AG499)-1)&lt;&gt;""),ROW($AG$1:INDIRECT("$AG$"&amp;ROW($AD499)-1))),1)+
INDEX($AH:$AH,LOOKUP(2,1/($AH$1:INDIRECT("$AH$"&amp;ROW($AH499)-1)&lt;&gt;""),ROW($AH$1:INDIRECT("$AH$"&amp;ROW($AD499)-1))),1)&gt;=510,0,
IF(INDEX($AE:$AE,LOOKUP(2,1/($AE$1:INDIRECT("$AE$"&amp;ROW($AE499)-1)&lt;&gt;""),ROW($AE$1:INDIRECT("$AE$"&amp;ROW($AE499)-1))),1)&gt;=255,0,
VLOOKUP(INDIRECT("$G$"&amp;LOOKUP(2,1/($AE$1:INDIRECT("$AE$"&amp;ROW($AE499)-1)&lt;&gt;""),ROW($AE$1:INDIRECT("$AE$"&amp;ROW($AE499)-1)))),'EV and Base'!$A$1:$N$671,5,FALSE))))</f>
        <v>19</v>
      </c>
      <c r="AF499" s="2" cm="1">
        <f t="array" aca="1" ref="AF499" ca="1">IF(NOT(ISNUMBER(INDEX($A:$A, LOOKUP(2, 1 / ($A$1:INDIRECT("$A$"&amp;ROW($A499)) &lt;&gt; ""),ROW($A$1:INDIRECT("$A$"&amp;ROW($A499)))), 1))), "",
INDEX($AF:$AF, LOOKUP(2, 1 / ($AF$1:INDIRECT("$AF$"&amp;ROW($AF499)-1) &lt;&gt; ""),ROW($AF$1:INDIRECT("$AF$"&amp;ROW($AF499)-1))), 1)+
IF(INDEX($AC:$AC, LOOKUP(2, 1 / ($AC$1:INDIRECT("$AC$"&amp;ROW($AC499)-1) &lt;&gt; ""),ROW($AC$1:INDIRECT("$AC$"&amp;ROW($AC499)-1))), 1)+
INDEX($AD:$AD, LOOKUP(2, 1 / ($AD$1:INDIRECT("$AD$"&amp;ROW($AD499)-1) &lt;&gt; ""),ROW($AD$1:INDIRECT("$AD$"&amp;ROW($AD499)-1))), 1)+
INDEX($AE:$AE, LOOKUP(2, 1 / ($AE$1:INDIRECT("$AE$"&amp;ROW($AE499)-1) &lt;&gt; ""),ROW($AE$1:INDIRECT("$AE$"&amp;ROW($AD499)-1))), 1)+
INDEX($AE:$AF, LOOKUP(2, 1 / ($AF$1:INDIRECT("$AF$"&amp;ROW($AF499)-1) &lt;&gt; ""),ROW($AF$1:INDIRECT("$AF$"&amp;ROW($AD499)-1))), 1)+
INDEX($AG:$AG, LOOKUP(2, 1 / ($AG$1:INDIRECT("$AG$"&amp;ROW($AG499)-1) &lt;&gt; ""),ROW($AG$1:INDIRECT("$AG$"&amp;ROW($AD499)-1))), 1)+
INDEX($AH:$AH, LOOKUP(2, 1 / ($AH$1:INDIRECT("$AH$"&amp;ROW($AH499)-1) &lt;&gt; ""),ROW($AH$1:INDIRECT("$AH$"&amp;ROW($AD499)-1))), 1)&gt;=510,0,
IF(INDEX($AF:$AF, LOOKUP(2, 1 / ($AF$1:INDIRECT("$AF$"&amp;ROW($AF499)-1) &lt;&gt; ""),ROW($AF$1:INDIRECT("$AF$"&amp;ROW($AF499)-1))), 1)&gt;=255,0,
VLOOKUP(INDIRECT("$G$"&amp;LOOKUP(2, 1 / ($AF$1:INDIRECT("$AF$"&amp;ROW($AF499)-1) &lt;&gt; ""),ROW($AF$1:INDIRECT("$AF$"&amp;ROW($AF499)-1)))), 'EV and Base'!$A$1:$N$671, 6, FALSE))))</f>
        <v>34</v>
      </c>
      <c r="AG499" s="2" cm="1">
        <f t="array" aca="1" ref="AG499" ca="1">IF(NOT(ISNUMBER(INDEX($A:$A, LOOKUP(2, 1 / ($A$1:INDIRECT("$A$"&amp;ROW($A499)) &lt;&gt; ""),ROW($A$1:INDIRECT("$A$"&amp;ROW($A499)))), 1))), "",
INDEX($AG:$AG, LOOKUP(2, 1 / ($AG$1:INDIRECT("$AG$"&amp;ROW($AG499)-1) &lt;&gt; ""),ROW($AG$1:INDIRECT("$AG$"&amp;ROW($AG499)-1))), 1)+
IF(INDEX($AC:$AC, LOOKUP(2, 1 / ($AC$1:INDIRECT("$AC$"&amp;ROW($AC499)-1) &lt;&gt; ""),ROW($AC$1:INDIRECT("$AC$"&amp;ROW($AC499)-1))), 1)+
INDEX($AD:$AD, LOOKUP(2, 1 / ($AD$1:INDIRECT("$AD$"&amp;ROW($AD499)-1) &lt;&gt; ""),ROW($AD$1:INDIRECT("$AD$"&amp;ROW($AD499)-1))), 1)+
INDEX($AE:$AE, LOOKUP(2, 1 / ($AE$1:INDIRECT("$AE$"&amp;ROW($AE499)-1) &lt;&gt; ""),ROW($AE$1:INDIRECT("$AE$"&amp;ROW($AD499)-1))), 1)+
INDEX($AE:$AF, LOOKUP(2, 1 / ($AF$1:INDIRECT("$AF$"&amp;ROW($AF499)-1) &lt;&gt; ""),ROW($AF$1:INDIRECT("$AF$"&amp;ROW($AD499)-1))), 1)+
INDEX($AG:$AG, LOOKUP(2, 1 / ($AG$1:INDIRECT("$AG$"&amp;ROW($AG499)-1) &lt;&gt; ""),ROW($AG$1:INDIRECT("$AG$"&amp;ROW($AD499)-1))), 1)+
INDEX($AH:$AH, LOOKUP(2, 1 / ($AH$1:INDIRECT("$AH$"&amp;ROW($AH499)-1) &lt;&gt; ""),ROW($AH$1:INDIRECT("$AH$"&amp;ROW($AD499)-1))), 1)&gt;=510,0,
IF(INDEX($AG:$AG, LOOKUP(2, 1 / ($AG$1:INDIRECT("$AG$"&amp;ROW($AG499)-1) &lt;&gt; ""),ROW($AG$1:INDIRECT("$AG$"&amp;ROW($AG499)-1))), 1)&gt;=255,0,
VLOOKUP(INDIRECT("$G$"&amp;LOOKUP(2, 1 / ($AG$1:INDIRECT("$AG$"&amp;ROW($AG499)-1) &lt;&gt; ""),ROW($AG$1:INDIRECT("$AG$"&amp;ROW($AG499)-1)))), 'EV and Base'!$A$1:$N$671, 7, FALSE))))</f>
        <v>12</v>
      </c>
      <c r="AH499" s="24" cm="1">
        <f t="array" aca="1" ref="AH499" ca="1">IF(NOT(ISNUMBER(INDEX($A:$A,LOOKUP(2,1/($A$1:INDIRECT("$A$"&amp;ROW($A499))&lt;&gt;""),ROW($A$1:INDIRECT("$A$"&amp;ROW($A499)))),1))),"",
INDEX($AH:$AH,LOOKUP(2,1/($AH$1:INDIRECT("$AH$"&amp;ROW($AH499)-1)&lt;&gt;""),ROW($AH$1:INDIRECT("$AH$"&amp;ROW($AH499)-1))),1)+
IF(INDEX($AC:$AC,LOOKUP(2,1/($AC$1:INDIRECT("$AC$"&amp;ROW($AC499)-1)&lt;&gt;""),ROW($AC$1:INDIRECT("$AC$"&amp;ROW($AC499)-1))),1)+
INDEX($AD:$AD,LOOKUP(2,1/($AD$1:INDIRECT("$AD$"&amp;ROW($AD499)-1)&lt;&gt;""),ROW($AD$1:INDIRECT("$AD$"&amp;ROW($AD499)-1))),1)+
INDEX($AE:$AE,LOOKUP(2,1/($AE$1:INDIRECT("$AE$"&amp;ROW($AE499)-1)&lt;&gt;""),ROW($AE$1:INDIRECT("$AE$"&amp;ROW($AD499)-1))),1)+
INDEX($AE:$AF,LOOKUP(2,1/($AF$1:INDIRECT("$AF$"&amp;ROW($AF499)-1)&lt;&gt;""),ROW($AF$1:INDIRECT("$AF$"&amp;ROW($AD499)-1))),1)+
INDEX($AG:$AG,LOOKUP(2,1/($AG$1:INDIRECT("$AG$"&amp;ROW($AG499)-1)&lt;&gt;""),ROW($AG$1:INDIRECT("$AG$"&amp;ROW($AD499)-1))),1)+
INDEX($AH:$AH,LOOKUP(2,1/($AH$1:INDIRECT("$AH$"&amp;ROW($AH499)-1)&lt;&gt;""),ROW($AH$1:INDIRECT("$AH$"&amp;ROW($AD499)-1))),1)&gt;=510,0,
IF(INDEX($AH:$AH,LOOKUP(2,1/($AH$1:INDIRECT("$AH$"&amp;ROW($AH499)-1)&lt;&gt;""),ROW($AH$1:INDIRECT("$AH$"&amp;ROW($AH499)-1))),1)&gt;=255,0,
VLOOKUP(INDIRECT("$G$"&amp;LOOKUP(2,1/($AH$1:INDIRECT("$AH$"&amp;ROW($AH499)-1)&lt;&gt;""),ROW($AH$1:INDIRECT("$AH$"&amp;ROW($AH499)-1)))),'EV and Base'!$A$1:$N$671,8,FALSE))))</f>
        <v>86</v>
      </c>
      <c r="AI499" s="29" cm="1">
        <f t="array" aca="1" ref="AI499" ca="1">IF(NOT(ISNUMBER(INDEX($A:$A,LOOKUP(2,1/($A$1:INDIRECT("$A$"&amp;ROW($A499))&lt;&gt;""),ROW($A$1:INDIRECT("$A$"&amp;ROW($A499)))),1))),"",
ROUNDDOWN((((2*VLOOKUP($AA499,'EV and Base'!$A$1:$N$671,9,FALSE))+31+ROUNDDOWN($AC499/4,0))*$AB499)/100,0)+$AB499+10)</f>
        <v>202</v>
      </c>
      <c r="AJ499" s="21" cm="1">
        <f t="array" aca="1" ref="AJ499" ca="1">IF(NOT(ISNUMBER(INDEX($A:$A, LOOKUP(2, 1 / ($A$1:INDIRECT("$A$"&amp;ROW($A499)) &lt;&gt; ""),ROW($A$1:INDIRECT("$A$"&amp;ROW($A499)))), 1))), "",
ROUNDDOWN((ROUNDDOWN((((2*VLOOKUP($AA499, 'EV and Base'!$A$1:$N$671, 10, FALSE))+31+ROUNDDOWN($AD499/4, 0))*$AB499)/100, 0)+5)*1.1, 0))</f>
        <v>194</v>
      </c>
      <c r="AK499" s="21" t="str" cm="1">
        <f t="array" aca="1" ref="AK499" ca="1">IF(NOT(ISNUMBER(INDEX($A:$A, LOOKUP(2, 1 / ($A$1:INDIRECT("$A$"&amp;ROW($A499)) &lt;&gt; ""),ROW($A$1:INDIRECT("$A$"&amp;ROW($A499)))), 1))), "",
ROUNDDOWN((ROUNDDOWN((((2*VLOOKUP($AA499, 'EV and Base'!$A$1:$N$671, 11, FALSE))+30+ROUNDDOWN($AE499/4, 0))*$AB499)/100, 0)+5), 0)
&amp;"-"&amp;
ROUNDDOWN((ROUNDDOWN((((2*VLOOKUP($AA499, 'EV and Base'!$A$1:$N$671, 11, FALSE))+31+ROUNDDOWN($AE499/4, 0))*$AB499)/100, 0)+5), 0))</f>
        <v>139-140</v>
      </c>
      <c r="AL499" s="21" t="str" cm="1">
        <f t="array" aca="1" ref="AL499" ca="1">IF(NOT(ISNUMBER(INDEX($A:$A, LOOKUP(2, 1 / ($A$1:INDIRECT("$A$"&amp;ROW($A499)) &lt;&gt; ""),ROW($A$1:INDIRECT("$A$"&amp;ROW($A499)))), 1))), "",
ROUNDDOWN((ROUNDDOWN((((2*VLOOKUP($AA499, 'EV and Base'!$A$1:$N$671, 12, FALSE))+0+ROUNDDOWN($AF499/4, 0))*$AB499)/100, 0)+5)*0.9, 0)
&amp;"-"&amp;
ROUNDDOWN((ROUNDDOWN((((2*VLOOKUP($AA499, 'EV and Base'!$A$1:$N$671, 12, FALSE))+31+ROUNDDOWN($AF499/4, 0))*$AB499)/100, 0)+5)*0.9, 0))</f>
        <v>59-77</v>
      </c>
      <c r="AM499" s="21" t="str" cm="1">
        <f t="array" aca="1" ref="AM499" ca="1">IF(NOT(ISNUMBER(INDEX($A:$A, LOOKUP(2, 1 / ($A$1:INDIRECT("$A$"&amp;ROW($A499)) &lt;&gt; ""),ROW($A$1:INDIRECT("$A$"&amp;ROW($A499)))), 1))), "",
ROUNDDOWN((ROUNDDOWN((((2*VLOOKUP($AA499, 'EV and Base'!$A$1:$N$671, 13, FALSE))+30+ROUNDDOWN($AG499/4, 0))*$AB499)/100, 0)+5), 0)
&amp;"-"&amp;
ROUNDDOWN((ROUNDDOWN((((2*VLOOKUP($AA499, 'EV and Base'!$A$1:$N$671, 13, FALSE))+31+ROUNDDOWN($AG499/4, 0))*$AB499)/100, 0)+5), 0))</f>
        <v>139-139</v>
      </c>
      <c r="AN499" s="25" cm="1">
        <f t="array" aca="1" ref="AN499" ca="1">IF(NOT(ISNUMBER(INDEX($A:$A, LOOKUP(2, 1 / ($A$1:INDIRECT("$A$"&amp;ROW($A499)) &lt;&gt; ""),ROW($A$1:INDIRECT("$A$"&amp;ROW($A499)))), 1))), "",
ROUNDDOWN((ROUNDDOWN((((2*VLOOKUP($AA499, 'EV and Base'!$A$1:$N$671, 14, FALSE))+31+ROUNDDOWN($AH499/4, 0))*$AB499)/100, 0)+5), 0))</f>
        <v>138</v>
      </c>
      <c r="AO499" s="23" cm="1">
        <f t="array" aca="1" ref="AO499" ca="1">IF(NOT(ISNUMBER(INDEX($A:$A, LOOKUP(2, 1 / ($A$1:INDIRECT("$A$"&amp;ROW($A499)) &lt;&gt; ""),ROW($A$1:INDIRECT("$A$"&amp;ROW($A499)))), 1))), "",
ROUNDDOWN((((2*VLOOKUP($AA499, 'EV and Base'!$A$1:$N$671, 9, FALSE))+31+ROUNDDOWN($AC499/4, 0))*$AB499)/100, 0)+$AB499+10)</f>
        <v>202</v>
      </c>
      <c r="AP499" s="2" cm="1">
        <f t="array" aca="1" ref="AP499" ca="1">IF(NOT(ISNUMBER(INDEX($A:$A, LOOKUP(2, 1 / ($A$1:INDIRECT("$A$"&amp;ROW($A499)) &lt;&gt; ""),ROW($A$1:INDIRECT("$A$"&amp;ROW($A499)))), 1))), "",
ROUNDDOWN((ROUNDDOWN((((2*VLOOKUP($AA499, 'EV and Base'!$A$1:$N$671, 10, FALSE))+31+ROUNDDOWN($AD499/4, 0))*$AB499)/100, 0)+5)*1.1, 0))</f>
        <v>194</v>
      </c>
      <c r="AQ499" s="2" cm="1">
        <f t="array" aca="1" ref="AQ499" ca="1">IF(NOT(ISNUMBER(INDEX($A:$A, LOOKUP(2, 1 / ($A$1:INDIRECT("$A$"&amp;ROW($A499)) &lt;&gt; ""),ROW($A$1:INDIRECT("$A$"&amp;ROW($A499)))), 1))), "",
ROUNDDOWN((ROUNDDOWN((((2*VLOOKUP($AA499, 'EV and Base'!$A$1:$N$671, 11, FALSE))+$AV$2+ROUNDDOWN($AE499/4, 0))*$AB499)/100, 0)+5), 0))</f>
        <v>140</v>
      </c>
      <c r="AR499" s="22" cm="1">
        <f t="array" aca="1" ref="AR499" ca="1">IF(NOT(ISNUMBER(INDEX($A:$A, LOOKUP(2, 1 / ($A$1:INDIRECT("$A$"&amp;ROW($A499)) &lt;&gt; ""),ROW($A$1:INDIRECT("$A$"&amp;ROW($A499)))), 1))), "",
ROUNDDOWN((ROUNDDOWN((((2*VLOOKUP($AA499, 'EV and Base'!$A$1:$N$671, 12, FALSE))+$AW$2+ROUNDDOWN($AF499/4, 0))*$AB499)/100, 0)+5)*0.9, 0))</f>
        <v>69</v>
      </c>
      <c r="AS499" s="2" cm="1">
        <f t="array" aca="1" ref="AS499" ca="1">IF(NOT(ISNUMBER(INDEX($A:$A, LOOKUP(2, 1 / ($A$1:INDIRECT("$A$"&amp;ROW($A499)) &lt;&gt; ""),ROW($A$1:INDIRECT("$A$"&amp;ROW($A499)))), 1))), "",
ROUNDDOWN((ROUNDDOWN((((2*VLOOKUP($AA499, 'EV and Base'!$A$1:$N$671, 13, FALSE))+$AX$2+ROUNDDOWN($AG499/4, 0))*$AB499)/100, 0)+5), 0))</f>
        <v>139</v>
      </c>
      <c r="AT499" s="24" cm="1">
        <f t="array" aca="1" ref="AT499" ca="1">IF(NOT(ISNUMBER(INDEX($A:$A, LOOKUP(2, 1 / ($A$1:INDIRECT("$A$"&amp;ROW($A499)) &lt;&gt; ""),ROW($A$1:INDIRECT("$A$"&amp;ROW($A499)))), 1))), "",
ROUNDDOWN((ROUNDDOWN((((2*VLOOKUP($AA499, 'EV and Base'!$A$1:$N$671, 14, FALSE))+31+ROUNDDOWN($AH499/4, 0))*$AB499)/100, 0)+5), 0))</f>
        <v>138</v>
      </c>
      <c r="AU499" s="28">
        <v>255</v>
      </c>
      <c r="AY499" cm="1">
        <f t="array" aca="1" ref="AY499" ca="1">IF(NOT(ISNUMBER(INDEX($A:$A,LOOKUP(2,1/($A$1:INDIRECT("$A$"&amp;ROW($A499))&lt;&gt;""),ROW($A$1:INDIRECT("$A$"&amp;ROW($A499)))),1))),"",
INDEX($AY:$AY,LOOKUP(2,1/($AY$1:INDIRECT("$AY$"&amp;ROW($AY499)-1)&lt;&gt;""),ROW($AY$1:INDIRECT("$AY$"&amp;ROW($AY499)-1))),1)+$BL499)</f>
        <v>257876</v>
      </c>
      <c r="AZ499" s="3" cm="1">
        <f t="array" aca="1" ref="AZ499" ca="1">IF(NOT(ISNUMBER(INDEX($A:$A, LOOKUP(2, 1 / ($A$1:INDIRECT("$A$"&amp;ROW($A499)) &lt;&gt; ""),ROW($A$1:INDIRECT("$A$"&amp;ROW($A499)))), 1))), "",
VLOOKUP(INDIRECT("$G$"&amp;LOOKUP(2, 1 / ($AY$1:INDIRECT("$AY$"&amp;ROW($AY499)-1) &lt;&gt; ""),ROW($AY$1:INDIRECT("$AY$"&amp;ROW($AY499)-1)))),'EV and Base'!A422:N1092,2,FALSE))</f>
        <v>234</v>
      </c>
      <c r="BA499" s="3" cm="1">
        <f t="array" aca="1" ref="BA499" ca="1">IF(NOT(ISNUMBER(INDEX($A:$A, LOOKUP(2, 1 / ($A$1:INDIRECT("$A$"&amp;ROW($A499)) &lt;&gt; ""),ROW($A$1:INDIRECT("$A$"&amp;ROW($A499)))), 1))), "",
INDIRECT("$I$"&amp;LOOKUP(2, 1 / ($AY$1:INDIRECT("$AY$"&amp;ROW($AY499)-1) &lt;&gt; ""),ROW($AY$1:INDIRECT("$AY$"&amp;ROW($AY499)-1)))))</f>
        <v>50</v>
      </c>
      <c r="BB499" s="1" cm="1">
        <f t="array" aca="1" ref="BB499" ca="1">IF(NOT(ISNUMBER(INDEX($A:$A, LOOKUP(2, 1 / ($A$1:INDIRECT("$A$"&amp;ROW($A499)) &lt;&gt; ""),ROW($A$1:INDIRECT("$A$"&amp;ROW($A499)))), 1))), "",
INDIRECT("$AB$"&amp;LOOKUP(2, 1 / ($AY$1:INDIRECT("$AY$"&amp;ROW($AY499)-1) &lt;&gt; ""),ROW($AY$1:INDIRECT("$AY$"&amp;ROW($AY499)-1)))))</f>
        <v>63</v>
      </c>
      <c r="BC499" s="3" cm="1">
        <f t="array" aca="1" ref="BC499" ca="1">IF(NOT(ISNUMBER(INDEX($A:$A,LOOKUP(2,1/($A$1:INDIRECT("$A$"&amp;ROW($A499))&lt;&gt;""),ROW($A$1:INDIRECT("$A$"&amp;ROW($A499)))),1))),"",
$BA499+$BA499+10)</f>
        <v>110</v>
      </c>
      <c r="BD499" s="3" cm="1">
        <f t="array" aca="1" ref="BD499" ca="1">IF(NOT(ISNUMBER(INDEX($A:$A,LOOKUP(2,1/($A$1:INDIRECT("$A$"&amp;ROW($A499))&lt;&gt;""),ROW($A$1:INDIRECT("$A$"&amp;ROW($A499)))),1))),"",
$BA499+$BB499+10)</f>
        <v>123</v>
      </c>
      <c r="BE499" s="3" cm="1">
        <f t="array" aca="1" ref="BE499" ca="1">IF(NOT(ISNUMBER(INDEX($A:$A,LOOKUP(2,1/($A$1:INDIRECT("$A$"&amp;ROW($A499))&lt;&gt;""),ROW($A$1:INDIRECT("$A$"&amp;ROW($A499)))),1))),"",
$BC499*$BC499)</f>
        <v>12100</v>
      </c>
      <c r="BF499" s="3" cm="1">
        <f t="array" aca="1" ref="BF499" ca="1">IF(NOT(ISNUMBER(INDEX($A:$A,LOOKUP(2,1/($A$1:INDIRECT("$A$"&amp;ROW($A499))&lt;&gt;""),ROW($A$1:INDIRECT("$A$"&amp;ROW($A499)))),1))),"",
$BD499*$BD499)</f>
        <v>15129</v>
      </c>
      <c r="BG499" s="3" cm="1">
        <f t="array" aca="1" ref="BG499" ca="1">IF(NOT(ISNUMBER(INDEX($A:$A,LOOKUP(2,1/($A$1:INDIRECT("$A$"&amp;ROW($A499))&lt;&gt;""),ROW($A$1:INDIRECT("$A$"&amp;ROW($A499)))),1))),"",
_xlfn.FLOOR.MATH(1.5*_xlfn.FLOOR.MATH($AZ499*BA499/5)))</f>
        <v>3510</v>
      </c>
      <c r="BH499" s="3" cm="1">
        <f t="array" aca="1" ref="BH499" ca="1">IF(NOT(ISNUMBER(INDEX($A:$A, LOOKUP(2, 1 / ($A$1:INDIRECT("$A$"&amp;ROW($A499)) &lt;&gt; ""),ROW($A$1:INDIRECT("$A$"&amp;ROW($A499)))), 1))), "",
_xlfn.FLOOR.MATH($BG499/IF(OR(INDIRECT("$C$"&amp;LOOKUP(2, 1 / ($AY$1:INDIRECT("$AY$"&amp;ROW($AY499)-1) &lt;&gt; ""),ROW($AY$1:INDIRECT("$AY$"&amp;ROW($AY499)-1))))="Multi",
INDIRECT("$C$"&amp;LOOKUP(2, 1 / ($AY$1:INDIRECT("$AY$"&amp;ROW($AY499)-1) &lt;&gt; ""),ROW($AY$1:INDIRECT("$AY$"&amp;ROW($AY499)-1))))="Double"),2,1)))</f>
        <v>3510</v>
      </c>
      <c r="BI499" s="3" cm="1">
        <f t="array" aca="1" ref="BI499" ca="1">IF(NOT(ISNUMBER(INDEX($A:$A,LOOKUP(2,1/($A$1:INDIRECT("$A$"&amp;ROW($A499))&lt;&gt;""),ROW($A$1:INDIRECT("$A$"&amp;ROW($A499)))),1))),"",
VLOOKUP($BC499,GameFreakSQRT!$A$1:$B$200,2,FALSE))</f>
        <v>42959</v>
      </c>
      <c r="BJ499" s="3" cm="1">
        <f t="array" aca="1" ref="BJ499" ca="1">IF(NOT(ISNUMBER(INDEX($A:$A,LOOKUP(2,1/($A$1:INDIRECT("$A$"&amp;ROW($A499))&lt;&gt;""),ROW($A$1:INDIRECT("$A$"&amp;ROW($A499)))),1))),"",
VLOOKUP($BD499,GameFreakSQRT!$A$1:$B$200,2,FALSE))</f>
        <v>45427</v>
      </c>
      <c r="BK499" s="3" cm="1">
        <f t="array" aca="1" ref="BK499" ca="1">IF(NOT(ISNUMBER(INDEX($A:$A,LOOKUP(2,1/($A$1:INDIRECT("$A$"&amp;ROW($A499))&lt;&gt;""),ROW($A$1:INDIRECT("$A$"&amp;ROW($A499)))),1))),"",
_xlfn.FLOOR.MATH((($BI499*$BE499)*$BH499)/($BJ499*$BF499))+1)</f>
        <v>2655</v>
      </c>
      <c r="BL499" s="3" cm="1">
        <f t="array" aca="1" ref="BL499" ca="1">IF(NOT(ISNUMBER(INDEX($A:$A,LOOKUP(2,1/($A$1:INDIRECT("$A$"&amp;ROW($A499))&lt;&gt;""),ROW($A$1:INDIRECT("$A$"&amp;ROW($A499)))),1))),"",
_xlfn.FLOOR.MATH($BK499*IF(NOT(INDIRECT("$Z$"&amp;LOOKUP(2, 1 / ($AY$1:INDIRECT("$AY$"&amp;ROW($AY499)-1) &lt;&gt; ""),ROW($AY$1:INDIRECT("$AY$"&amp;ROW($AY499)-1))))=""),1.5,1)))</f>
        <v>3982</v>
      </c>
      <c r="BM499" s="3" cm="1">
        <f t="array" aca="1" ref="BM499" ca="1">IF(NOT(ISNUMBER(INDEX($A:$A, LOOKUP(2, 1 / ($A$1:INDIRECT("$A$"&amp;ROW($A499)) &lt;&gt; ""),ROW($A$1:INDIRECT("$A$"&amp;ROW($A499)))), 1))), "",
INDIRECT("$Y$"&amp;LOOKUP(2, 1 / ($AY$1:INDIRECT("$AY$"&amp;ROW($AY499)-1) &lt;&gt; ""),ROW($AY$1:INDIRECT("$AY$"&amp;ROW($AY499)-1)))))</f>
        <v>0</v>
      </c>
      <c r="BN499" s="3" t="str">
        <f t="shared" ca="1" si="39"/>
        <v/>
      </c>
    </row>
    <row r="500" spans="1:66" x14ac:dyDescent="0.45">
      <c r="A500" s="68"/>
      <c r="B500" s="69"/>
      <c r="C500" s="68"/>
      <c r="D500" s="68"/>
      <c r="E500" s="68"/>
      <c r="F500" s="56">
        <v>4</v>
      </c>
      <c r="G500" s="2" t="s">
        <v>815</v>
      </c>
      <c r="H500" s="2" t="s">
        <v>50</v>
      </c>
      <c r="I500" s="2">
        <v>50</v>
      </c>
      <c r="J500" s="2" t="s">
        <v>59</v>
      </c>
      <c r="K500" s="2" t="s">
        <v>464</v>
      </c>
      <c r="L500" s="2" t="s">
        <v>53</v>
      </c>
      <c r="M500" s="2" t="s">
        <v>530</v>
      </c>
      <c r="N500" s="2" t="s">
        <v>467</v>
      </c>
      <c r="O500" s="2" t="s">
        <v>778</v>
      </c>
      <c r="P500" s="2" t="s">
        <v>177</v>
      </c>
      <c r="Q500" s="2">
        <v>30</v>
      </c>
      <c r="R500" s="58">
        <f>_xlfn.FLOOR.MATH((((2*VLOOKUP(G500, 'EV and Base'!$A$1:$N$671, 9, FALSE))+$Q500)*$I500)/100)+$I500+10</f>
        <v>150</v>
      </c>
      <c r="S500" s="58">
        <f>_xlfn.FLOOR.MATH((_xlfn.FLOOR.MATH((((2*VLOOKUP($G500, 'EV and Base'!$A$1:$N$671, 10, FALSE))+$Q500)*$I500)/100)+5)*
IF(OR($J500="Lonely", $J500="Brave", $J500="Adamant", $J500="Naughty"), 1.1,
IF(OR($J500="Bold", $J500="Timid", $J500="Modest", $J500="Calm"), 0.9, 1)))</f>
        <v>160</v>
      </c>
      <c r="T500" s="58">
        <f>_xlfn.FLOOR.MATH((_xlfn.FLOOR.MATH((((2*VLOOKUP($G500, 'EV and Base'!$A$1:$N$671, 11, FALSE))+$Q500)*$I500)/100)+5)*
IF(OR($J500="Bold", $J500="Relaxed", $J500="Impish", $J500="Lax"), 1.1,
IF(OR($J500="Lonely", $J500="Hasty", $J500="Mild", $J500="Gentle"), 0.9, 1)))</f>
        <v>93</v>
      </c>
      <c r="U500" s="58">
        <f>_xlfn.FLOOR.MATH((_xlfn.FLOOR.MATH((((2*VLOOKUP($G500, 'EV and Base'!$A$1:$N$671, 12, FALSE))+$Q500)*$I500)/100)+5)*
IF(OR($J500="Modest", $J500="Mild", $J500="Quiet", $J500="Rash"), 1.1,
IF(OR($J500="Adamant", $J500="Impish", $J500="Jolly", $J500="Careful"), 0.9, 1)))</f>
        <v>118</v>
      </c>
      <c r="V500" s="58">
        <f>_xlfn.FLOOR.MATH((_xlfn.FLOOR.MATH((((2*VLOOKUP($G500, 'EV and Base'!$A$1:$N$671, 13, FALSE))+$Q500)*$I500)/100)+5)*
IF(OR($J500="Calm", $J500="Gentle", $J500="Sassy", $J500="Careful"), 1.1,
IF(OR($J500="Naughty", $J500="Lax", $J500="Naive", $J500="Rash"), 0.9, 1)))</f>
        <v>85</v>
      </c>
      <c r="W500" s="58">
        <f>_xlfn.FLOOR.MATH((_xlfn.FLOOR.MATH((((2*VLOOKUP($G500, 'EV and Base'!$A$1:$N$671, 14, FALSE))+$Q500)*$I500)/100)+5)*
IF(OR($J500="Timid", $J500="Hasty", $J500="Jolly", $J500="Naive"), 1.1,
IF(OR($J500="Brave", $J500="Relaxed", $J500="Quiet", $J500="Sassy"), 0.9, 1)))</f>
        <v>130</v>
      </c>
      <c r="X500" s="76"/>
      <c r="Z500" s="1">
        <v>1</v>
      </c>
      <c r="AA500" s="23" t="str" cm="1">
        <f t="array" aca="1" ref="AA500" ca="1">IF(NOT(ISNUMBER(INDEX($A:$A,LOOKUP(2,1/($A$1:INDIRECT("$A$"&amp;ROW($A500))&lt;&gt;""),ROW($A$1:INDIRECT("$A$"&amp;ROW($A500)))),1))),"",
IF(NOT(ISNUMBER($A500)),$AA499,
IF($AB500&lt;16,"Lillipup",
IF($AB500&lt;32,"Herdier",
"Stoutland"))))</f>
        <v>Stoutland</v>
      </c>
      <c r="AB500" s="25" cm="1">
        <f t="array" aca="1" ref="AB500" ca="1">IF(NOT(ISNUMBER(INDEX($A:$A, LOOKUP(2, 1 / ($A$1:INDIRECT("$A$"&amp;ROW($A500)) &lt;&gt; ""),ROW($A$1:INDIRECT("$A$"&amp;ROW($A500)))), 1))), "",
VLOOKUP($AY500,'Medium-Slow'!$A$1:$B$101,2,TRUE))</f>
        <v>64</v>
      </c>
      <c r="AC500" s="23" cm="1">
        <f t="array" aca="1" ref="AC500" ca="1">IF(NOT(ISNUMBER(INDEX($A:$A, LOOKUP(2, 1 / ($A$1:INDIRECT("$A$"&amp;ROW($A500)) &lt;&gt; ""),ROW($A$1:INDIRECT("$A$"&amp;ROW($A500)))), 1))), "",
INDEX($AC:$AC, LOOKUP(2, 1 / ($AC$1:INDIRECT("$AC$"&amp;ROW($AC500)-1) &lt;&gt; ""),ROW($AC$1:INDIRECT("$AC$"&amp;ROW($AC500)-1))), 1)+
IF(INDEX($AC:$AC, LOOKUP(2, 1 / ($AC$1:INDIRECT("$AC$"&amp;ROW($AC500)-1) &lt;&gt; ""),ROW($AC$1:INDIRECT("$AC$"&amp;ROW($AC500)-1))), 1)+
INDEX($AD:$AD, LOOKUP(2, 1 / ($AD$1:INDIRECT("$AD$"&amp;ROW($AD500)-1) &lt;&gt; ""),ROW($AD$1:INDIRECT("$AD$"&amp;ROW($AD500)-1))), 1)+
INDEX($AE:$AE, LOOKUP(2, 1 / ($AE$1:INDIRECT("$AE$"&amp;ROW($AE500)-1) &lt;&gt; ""),ROW($AE$1:INDIRECT("$AE$"&amp;ROW($AD500)-1))), 1)+
INDEX($AE:$AF, LOOKUP(2, 1 / ($AF$1:INDIRECT("$AF$"&amp;ROW($AF500)-1) &lt;&gt; ""),ROW($AF$1:INDIRECT("$AF$"&amp;ROW($AD500)-1))), 1)+
INDEX($AG:$AG, LOOKUP(2, 1 / ($AG$1:INDIRECT("$AG$"&amp;ROW($AG500)-1) &lt;&gt; ""),ROW($AG$1:INDIRECT("$AG$"&amp;ROW($AD500)-1))), 1)+
INDEX($AH:$AH, LOOKUP(2, 1 / ($AH$1:INDIRECT("$AH$"&amp;ROW($AH500)-1) &lt;&gt; ""),ROW($AH$1:INDIRECT("$AH$"&amp;ROW($AD500)-1))), 1)&gt;=510,0,
IF(INDEX($AC:$AC, LOOKUP(2, 1 / ($AC$1:INDIRECT("$AC$"&amp;ROW($AC500)-1) &lt;&gt; ""),ROW($AC$1:INDIRECT("$AC$"&amp;ROW($AC500)-1))), 1)&gt;=255,0,
VLOOKUP(INDIRECT("$G$"&amp;LOOKUP(2, 1 / ($AC$1:INDIRECT("$AC$"&amp;ROW($AC500)-1) &lt;&gt; ""),ROW($AC$1:INDIRECT("$AC$"&amp;ROW($AC500)-1)))), 'EV and Base'!$A$1:$N$671, 3, FALSE))))</f>
        <v>16</v>
      </c>
      <c r="AD500" s="2" cm="1">
        <f t="array" aca="1" ref="AD500" ca="1">IF(NOT(ISNUMBER(INDEX($A:$A, LOOKUP(2, 1 / ($A$1:INDIRECT("$A$"&amp;ROW($A500)) &lt;&gt; ""),ROW($A$1:INDIRECT("$A$"&amp;ROW($A500)))), 1))), "",
INDEX($AD:$AD, LOOKUP(2, 1 / ($AD$1:INDIRECT("$AD$"&amp;ROW($AD500)-1) &lt;&gt; ""),ROW($AD$1:INDIRECT("$AD$"&amp;ROW($AD500)-1))), 1)+
IF(INDEX($AC:$AC, LOOKUP(2, 1 / ($AC$1:INDIRECT("$AC$"&amp;ROW($AC500)-1) &lt;&gt; ""),ROW($AC$1:INDIRECT("$AC$"&amp;ROW($AC500)-1))), 1)+
INDEX($AD:$AD, LOOKUP(2, 1 / ($AD$1:INDIRECT("$AD$"&amp;ROW($AD500)-1) &lt;&gt; ""),ROW($AD$1:INDIRECT("$AD$"&amp;ROW($AD500)-1))), 1)+
INDEX($AE:$AE, LOOKUP(2, 1 / ($AE$1:INDIRECT("$AE$"&amp;ROW($AE500)-1) &lt;&gt; ""),ROW($AE$1:INDIRECT("$AE$"&amp;ROW($AD500)-1))), 1)+
INDEX($AE:$AF, LOOKUP(2, 1 / ($AF$1:INDIRECT("$AF$"&amp;ROW($AF500)-1) &lt;&gt; ""),ROW($AF$1:INDIRECT("$AF$"&amp;ROW($AD500)-1))), 1)+
INDEX($AG:$AG, LOOKUP(2, 1 / ($AG$1:INDIRECT("$AG$"&amp;ROW($AG500)-1) &lt;&gt; ""),ROW($AG$1:INDIRECT("$AG$"&amp;ROW($AD500)-1))), 1)+
INDEX($AH:$AH, LOOKUP(2, 1 / ($AH$1:INDIRECT("$AH$"&amp;ROW($AH500)-1) &lt;&gt; ""),ROW($AH$1:INDIRECT("$AH$"&amp;ROW($AD500)-1))), 1)&gt;=510,0,
IF(INDEX($AD:$AD, LOOKUP(2, 1 / ($AD$1:INDIRECT("$AD$"&amp;ROW($AD500)-1) &lt;&gt; ""),ROW($AD$1:INDIRECT("$AD$"&amp;ROW($AD500)-1))), 1)&gt;=255,0,
VLOOKUP(INDIRECT("$G$"&amp;LOOKUP(2, 1 / ($AD$1:INDIRECT("$AD$"&amp;ROW($AD500)-1) &lt;&gt; ""),ROW($AD$1:INDIRECT("$AD$"&amp;ROW($AD500)-1)))), 'EV and Base'!$A$1:$N$671, 4, FALSE))))</f>
        <v>175</v>
      </c>
      <c r="AE500" s="2" cm="1">
        <f t="array" aca="1" ref="AE500" ca="1">IF(NOT(ISNUMBER(INDEX($A:$A,LOOKUP(2,1/($A$1:INDIRECT("$A$"&amp;ROW($A500))&lt;&gt;""),ROW($A$1:INDIRECT("$A$"&amp;ROW($A500)))),1))),"",
INDEX($AE:$AE,LOOKUP(2,1/($AE$1:INDIRECT("$AE$"&amp;ROW($AE500)-1)&lt;&gt;""),ROW($AE$1:INDIRECT("$AE$"&amp;ROW($AE500)-1))),1)+
IF(INDEX($AC:$AC,LOOKUP(2,1/($AC$1:INDIRECT("$AC$"&amp;ROW($AC500)-1)&lt;&gt;""),ROW($AC$1:INDIRECT("$AC$"&amp;ROW($AC500)-1))),1)+
INDEX($AD:$AD,LOOKUP(2,1/($AD$1:INDIRECT("$AD$"&amp;ROW($AD500)-1)&lt;&gt;""),ROW($AD$1:INDIRECT("$AD$"&amp;ROW($AD500)-1))),1)+
INDEX($AE:$AE,LOOKUP(2,1/($AE$1:INDIRECT("$AE$"&amp;ROW($AE500)-1)&lt;&gt;""),ROW($AE$1:INDIRECT("$AE$"&amp;ROW($AD500)-1))),1)+
INDEX($AE:$AF,LOOKUP(2,1/($AF$1:INDIRECT("$AF$"&amp;ROW($AF500)-1)&lt;&gt;""),ROW($AF$1:INDIRECT("$AF$"&amp;ROW($AD500)-1))),1)+
INDEX($AG:$AG,LOOKUP(2,1/($AG$1:INDIRECT("$AG$"&amp;ROW($AG500)-1)&lt;&gt;""),ROW($AG$1:INDIRECT("$AG$"&amp;ROW($AD500)-1))),1)+
INDEX($AH:$AH,LOOKUP(2,1/($AH$1:INDIRECT("$AH$"&amp;ROW($AH500)-1)&lt;&gt;""),ROW($AH$1:INDIRECT("$AH$"&amp;ROW($AD500)-1))),1)&gt;=510,0,
IF(INDEX($AE:$AE,LOOKUP(2,1/($AE$1:INDIRECT("$AE$"&amp;ROW($AE500)-1)&lt;&gt;""),ROW($AE$1:INDIRECT("$AE$"&amp;ROW($AE500)-1))),1)&gt;=255,0,
VLOOKUP(INDIRECT("$G$"&amp;LOOKUP(2,1/($AE$1:INDIRECT("$AE$"&amp;ROW($AE500)-1)&lt;&gt;""),ROW($AE$1:INDIRECT("$AE$"&amp;ROW($AE500)-1)))),'EV and Base'!$A$1:$N$671,5,FALSE))))</f>
        <v>19</v>
      </c>
      <c r="AF500" s="2" cm="1">
        <f t="array" aca="1" ref="AF500" ca="1">IF(NOT(ISNUMBER(INDEX($A:$A, LOOKUP(2, 1 / ($A$1:INDIRECT("$A$"&amp;ROW($A500)) &lt;&gt; ""),ROW($A$1:INDIRECT("$A$"&amp;ROW($A500)))), 1))), "",
INDEX($AF:$AF, LOOKUP(2, 1 / ($AF$1:INDIRECT("$AF$"&amp;ROW($AF500)-1) &lt;&gt; ""),ROW($AF$1:INDIRECT("$AF$"&amp;ROW($AF500)-1))), 1)+
IF(INDEX($AC:$AC, LOOKUP(2, 1 / ($AC$1:INDIRECT("$AC$"&amp;ROW($AC500)-1) &lt;&gt; ""),ROW($AC$1:INDIRECT("$AC$"&amp;ROW($AC500)-1))), 1)+
INDEX($AD:$AD, LOOKUP(2, 1 / ($AD$1:INDIRECT("$AD$"&amp;ROW($AD500)-1) &lt;&gt; ""),ROW($AD$1:INDIRECT("$AD$"&amp;ROW($AD500)-1))), 1)+
INDEX($AE:$AE, LOOKUP(2, 1 / ($AE$1:INDIRECT("$AE$"&amp;ROW($AE500)-1) &lt;&gt; ""),ROW($AE$1:INDIRECT("$AE$"&amp;ROW($AD500)-1))), 1)+
INDEX($AE:$AF, LOOKUP(2, 1 / ($AF$1:INDIRECT("$AF$"&amp;ROW($AF500)-1) &lt;&gt; ""),ROW($AF$1:INDIRECT("$AF$"&amp;ROW($AD500)-1))), 1)+
INDEX($AG:$AG, LOOKUP(2, 1 / ($AG$1:INDIRECT("$AG$"&amp;ROW($AG500)-1) &lt;&gt; ""),ROW($AG$1:INDIRECT("$AG$"&amp;ROW($AD500)-1))), 1)+
INDEX($AH:$AH, LOOKUP(2, 1 / ($AH$1:INDIRECT("$AH$"&amp;ROW($AH500)-1) &lt;&gt; ""),ROW($AH$1:INDIRECT("$AH$"&amp;ROW($AD500)-1))), 1)&gt;=510,0,
IF(INDEX($AF:$AF, LOOKUP(2, 1 / ($AF$1:INDIRECT("$AF$"&amp;ROW($AF500)-1) &lt;&gt; ""),ROW($AF$1:INDIRECT("$AF$"&amp;ROW($AF500)-1))), 1)&gt;=255,0,
VLOOKUP(INDIRECT("$G$"&amp;LOOKUP(2, 1 / ($AF$1:INDIRECT("$AF$"&amp;ROW($AF500)-1) &lt;&gt; ""),ROW($AF$1:INDIRECT("$AF$"&amp;ROW($AF500)-1)))), 'EV and Base'!$A$1:$N$671, 6, FALSE))))</f>
        <v>37</v>
      </c>
      <c r="AG500" s="2" cm="1">
        <f t="array" aca="1" ref="AG500" ca="1">IF(NOT(ISNUMBER(INDEX($A:$A, LOOKUP(2, 1 / ($A$1:INDIRECT("$A$"&amp;ROW($A500)) &lt;&gt; ""),ROW($A$1:INDIRECT("$A$"&amp;ROW($A500)))), 1))), "",
INDEX($AG:$AG, LOOKUP(2, 1 / ($AG$1:INDIRECT("$AG$"&amp;ROW($AG500)-1) &lt;&gt; ""),ROW($AG$1:INDIRECT("$AG$"&amp;ROW($AG500)-1))), 1)+
IF(INDEX($AC:$AC, LOOKUP(2, 1 / ($AC$1:INDIRECT("$AC$"&amp;ROW($AC500)-1) &lt;&gt; ""),ROW($AC$1:INDIRECT("$AC$"&amp;ROW($AC500)-1))), 1)+
INDEX($AD:$AD, LOOKUP(2, 1 / ($AD$1:INDIRECT("$AD$"&amp;ROW($AD500)-1) &lt;&gt; ""),ROW($AD$1:INDIRECT("$AD$"&amp;ROW($AD500)-1))), 1)+
INDEX($AE:$AE, LOOKUP(2, 1 / ($AE$1:INDIRECT("$AE$"&amp;ROW($AE500)-1) &lt;&gt; ""),ROW($AE$1:INDIRECT("$AE$"&amp;ROW($AD500)-1))), 1)+
INDEX($AE:$AF, LOOKUP(2, 1 / ($AF$1:INDIRECT("$AF$"&amp;ROW($AF500)-1) &lt;&gt; ""),ROW($AF$1:INDIRECT("$AF$"&amp;ROW($AD500)-1))), 1)+
INDEX($AG:$AG, LOOKUP(2, 1 / ($AG$1:INDIRECT("$AG$"&amp;ROW($AG500)-1) &lt;&gt; ""),ROW($AG$1:INDIRECT("$AG$"&amp;ROW($AD500)-1))), 1)+
INDEX($AH:$AH, LOOKUP(2, 1 / ($AH$1:INDIRECT("$AH$"&amp;ROW($AH500)-1) &lt;&gt; ""),ROW($AH$1:INDIRECT("$AH$"&amp;ROW($AD500)-1))), 1)&gt;=510,0,
IF(INDEX($AG:$AG, LOOKUP(2, 1 / ($AG$1:INDIRECT("$AG$"&amp;ROW($AG500)-1) &lt;&gt; ""),ROW($AG$1:INDIRECT("$AG$"&amp;ROW($AG500)-1))), 1)&gt;=255,0,
VLOOKUP(INDIRECT("$G$"&amp;LOOKUP(2, 1 / ($AG$1:INDIRECT("$AG$"&amp;ROW($AG500)-1) &lt;&gt; ""),ROW($AG$1:INDIRECT("$AG$"&amp;ROW($AG500)-1)))), 'EV and Base'!$A$1:$N$671, 7, FALSE))))</f>
        <v>12</v>
      </c>
      <c r="AH500" s="24" cm="1">
        <f t="array" aca="1" ref="AH500" ca="1">IF(NOT(ISNUMBER(INDEX($A:$A,LOOKUP(2,1/($A$1:INDIRECT("$A$"&amp;ROW($A500))&lt;&gt;""),ROW($A$1:INDIRECT("$A$"&amp;ROW($A500)))),1))),"",
INDEX($AH:$AH,LOOKUP(2,1/($AH$1:INDIRECT("$AH$"&amp;ROW($AH500)-1)&lt;&gt;""),ROW($AH$1:INDIRECT("$AH$"&amp;ROW($AH500)-1))),1)+
IF(INDEX($AC:$AC,LOOKUP(2,1/($AC$1:INDIRECT("$AC$"&amp;ROW($AC500)-1)&lt;&gt;""),ROW($AC$1:INDIRECT("$AC$"&amp;ROW($AC500)-1))),1)+
INDEX($AD:$AD,LOOKUP(2,1/($AD$1:INDIRECT("$AD$"&amp;ROW($AD500)-1)&lt;&gt;""),ROW($AD$1:INDIRECT("$AD$"&amp;ROW($AD500)-1))),1)+
INDEX($AE:$AE,LOOKUP(2,1/($AE$1:INDIRECT("$AE$"&amp;ROW($AE500)-1)&lt;&gt;""),ROW($AE$1:INDIRECT("$AE$"&amp;ROW($AD500)-1))),1)+
INDEX($AE:$AF,LOOKUP(2,1/($AF$1:INDIRECT("$AF$"&amp;ROW($AF500)-1)&lt;&gt;""),ROW($AF$1:INDIRECT("$AF$"&amp;ROW($AD500)-1))),1)+
INDEX($AG:$AG,LOOKUP(2,1/($AG$1:INDIRECT("$AG$"&amp;ROW($AG500)-1)&lt;&gt;""),ROW($AG$1:INDIRECT("$AG$"&amp;ROW($AD500)-1))),1)+
INDEX($AH:$AH,LOOKUP(2,1/($AH$1:INDIRECT("$AH$"&amp;ROW($AH500)-1)&lt;&gt;""),ROW($AH$1:INDIRECT("$AH$"&amp;ROW($AD500)-1))),1)&gt;=510,0,
IF(INDEX($AH:$AH,LOOKUP(2,1/($AH$1:INDIRECT("$AH$"&amp;ROW($AH500)-1)&lt;&gt;""),ROW($AH$1:INDIRECT("$AH$"&amp;ROW($AH500)-1))),1)&gt;=255,0,
VLOOKUP(INDIRECT("$G$"&amp;LOOKUP(2,1/($AH$1:INDIRECT("$AH$"&amp;ROW($AH500)-1)&lt;&gt;""),ROW($AH$1:INDIRECT("$AH$"&amp;ROW($AH500)-1)))),'EV and Base'!$A$1:$N$671,8,FALSE))))</f>
        <v>86</v>
      </c>
      <c r="AI500" s="29" cm="1">
        <f t="array" aca="1" ref="AI500" ca="1">IF(NOT(ISNUMBER(INDEX($A:$A,LOOKUP(2,1/($A$1:INDIRECT("$A$"&amp;ROW($A500))&lt;&gt;""),ROW($A$1:INDIRECT("$A$"&amp;ROW($A500)))),1))),"",
ROUNDDOWN((((2*VLOOKUP($AA500,'EV and Base'!$A$1:$N$671,9,FALSE))+31+ROUNDDOWN($AC500/4,0))*$AB500)/100,0)+$AB500+10)</f>
        <v>205</v>
      </c>
      <c r="AJ500" s="21" cm="1">
        <f t="array" aca="1" ref="AJ500" ca="1">IF(NOT(ISNUMBER(INDEX($A:$A, LOOKUP(2, 1 / ($A$1:INDIRECT("$A$"&amp;ROW($A500)) &lt;&gt; ""),ROW($A$1:INDIRECT("$A$"&amp;ROW($A500)))), 1))), "",
ROUNDDOWN((ROUNDDOWN((((2*VLOOKUP($AA500, 'EV and Base'!$A$1:$N$671, 10, FALSE))+31+ROUNDDOWN($AD500/4, 0))*$AB500)/100, 0)+5)*1.1, 0))</f>
        <v>198</v>
      </c>
      <c r="AK500" s="21" t="str" cm="1">
        <f t="array" aca="1" ref="AK500" ca="1">IF(NOT(ISNUMBER(INDEX($A:$A, LOOKUP(2, 1 / ($A$1:INDIRECT("$A$"&amp;ROW($A500)) &lt;&gt; ""),ROW($A$1:INDIRECT("$A$"&amp;ROW($A500)))), 1))), "",
ROUNDDOWN((ROUNDDOWN((((2*VLOOKUP($AA500, 'EV and Base'!$A$1:$N$671, 11, FALSE))+30+ROUNDDOWN($AE500/4, 0))*$AB500)/100, 0)+5), 0)
&amp;"-"&amp;
ROUNDDOWN((ROUNDDOWN((((2*VLOOKUP($AA500, 'EV and Base'!$A$1:$N$671, 11, FALSE))+31+ROUNDDOWN($AE500/4, 0))*$AB500)/100, 0)+5), 0))</f>
        <v>141-142</v>
      </c>
      <c r="AL500" s="21" t="str" cm="1">
        <f t="array" aca="1" ref="AL500" ca="1">IF(NOT(ISNUMBER(INDEX($A:$A, LOOKUP(2, 1 / ($A$1:INDIRECT("$A$"&amp;ROW($A500)) &lt;&gt; ""),ROW($A$1:INDIRECT("$A$"&amp;ROW($A500)))), 1))), "",
ROUNDDOWN((ROUNDDOWN((((2*VLOOKUP($AA500, 'EV and Base'!$A$1:$N$671, 12, FALSE))+0+ROUNDDOWN($AF500/4, 0))*$AB500)/100, 0)+5)*0.9, 0)
&amp;"-"&amp;
ROUNDDOWN((ROUNDDOWN((((2*VLOOKUP($AA500, 'EV and Base'!$A$1:$N$671, 12, FALSE))+31+ROUNDDOWN($AF500/4, 0))*$AB500)/100, 0)+5)*0.9, 0))</f>
        <v>61-79</v>
      </c>
      <c r="AM500" s="21" t="str" cm="1">
        <f t="array" aca="1" ref="AM500" ca="1">IF(NOT(ISNUMBER(INDEX($A:$A, LOOKUP(2, 1 / ($A$1:INDIRECT("$A$"&amp;ROW($A500)) &lt;&gt; ""),ROW($A$1:INDIRECT("$A$"&amp;ROW($A500)))), 1))), "",
ROUNDDOWN((ROUNDDOWN((((2*VLOOKUP($AA500, 'EV and Base'!$A$1:$N$671, 13, FALSE))+30+ROUNDDOWN($AG500/4, 0))*$AB500)/100, 0)+5), 0)
&amp;"-"&amp;
ROUNDDOWN((ROUNDDOWN((((2*VLOOKUP($AA500, 'EV and Base'!$A$1:$N$671, 13, FALSE))+31+ROUNDDOWN($AG500/4, 0))*$AB500)/100, 0)+5), 0))</f>
        <v>141-141</v>
      </c>
      <c r="AN500" s="25" cm="1">
        <f t="array" aca="1" ref="AN500" ca="1">IF(NOT(ISNUMBER(INDEX($A:$A, LOOKUP(2, 1 / ($A$1:INDIRECT("$A$"&amp;ROW($A500)) &lt;&gt; ""),ROW($A$1:INDIRECT("$A$"&amp;ROW($A500)))), 1))), "",
ROUNDDOWN((ROUNDDOWN((((2*VLOOKUP($AA500, 'EV and Base'!$A$1:$N$671, 14, FALSE))+31+ROUNDDOWN($AH500/4, 0))*$AB500)/100, 0)+5), 0))</f>
        <v>140</v>
      </c>
      <c r="AO500" s="23" cm="1">
        <f t="array" aca="1" ref="AO500" ca="1">IF(NOT(ISNUMBER(INDEX($A:$A, LOOKUP(2, 1 / ($A$1:INDIRECT("$A$"&amp;ROW($A500)) &lt;&gt; ""),ROW($A$1:INDIRECT("$A$"&amp;ROW($A500)))), 1))), "",
ROUNDDOWN((((2*VLOOKUP($AA500, 'EV and Base'!$A$1:$N$671, 9, FALSE))+31+ROUNDDOWN($AC500/4, 0))*$AB500)/100, 0)+$AB500+10)</f>
        <v>205</v>
      </c>
      <c r="AP500" s="2" cm="1">
        <f t="array" aca="1" ref="AP500" ca="1">IF(NOT(ISNUMBER(INDEX($A:$A, LOOKUP(2, 1 / ($A$1:INDIRECT("$A$"&amp;ROW($A500)) &lt;&gt; ""),ROW($A$1:INDIRECT("$A$"&amp;ROW($A500)))), 1))), "",
ROUNDDOWN((ROUNDDOWN((((2*VLOOKUP($AA500, 'EV and Base'!$A$1:$N$671, 10, FALSE))+31+ROUNDDOWN($AD500/4, 0))*$AB500)/100, 0)+5)*1.1, 0))</f>
        <v>198</v>
      </c>
      <c r="AQ500" s="2" cm="1">
        <f t="array" aca="1" ref="AQ500" ca="1">IF(NOT(ISNUMBER(INDEX($A:$A, LOOKUP(2, 1 / ($A$1:INDIRECT("$A$"&amp;ROW($A500)) &lt;&gt; ""),ROW($A$1:INDIRECT("$A$"&amp;ROW($A500)))), 1))), "",
ROUNDDOWN((ROUNDDOWN((((2*VLOOKUP($AA500, 'EV and Base'!$A$1:$N$671, 11, FALSE))+$AV$2+ROUNDDOWN($AE500/4, 0))*$AB500)/100, 0)+5), 0))</f>
        <v>142</v>
      </c>
      <c r="AR500" s="22" cm="1">
        <f t="array" aca="1" ref="AR500" ca="1">IF(NOT(ISNUMBER(INDEX($A:$A, LOOKUP(2, 1 / ($A$1:INDIRECT("$A$"&amp;ROW($A500)) &lt;&gt; ""),ROW($A$1:INDIRECT("$A$"&amp;ROW($A500)))), 1))), "",
ROUNDDOWN((ROUNDDOWN((((2*VLOOKUP($AA500, 'EV and Base'!$A$1:$N$671, 12, FALSE))+$AW$2+ROUNDDOWN($AF500/4, 0))*$AB500)/100, 0)+5)*0.9, 0))</f>
        <v>71</v>
      </c>
      <c r="AS500" s="2" cm="1">
        <f t="array" aca="1" ref="AS500" ca="1">IF(NOT(ISNUMBER(INDEX($A:$A, LOOKUP(2, 1 / ($A$1:INDIRECT("$A$"&amp;ROW($A500)) &lt;&gt; ""),ROW($A$1:INDIRECT("$A$"&amp;ROW($A500)))), 1))), "",
ROUNDDOWN((ROUNDDOWN((((2*VLOOKUP($AA500, 'EV and Base'!$A$1:$N$671, 13, FALSE))+$AX$2+ROUNDDOWN($AG500/4, 0))*$AB500)/100, 0)+5), 0))</f>
        <v>141</v>
      </c>
      <c r="AT500" s="24" cm="1">
        <f t="array" aca="1" ref="AT500" ca="1">IF(NOT(ISNUMBER(INDEX($A:$A, LOOKUP(2, 1 / ($A$1:INDIRECT("$A$"&amp;ROW($A500)) &lt;&gt; ""),ROW($A$1:INDIRECT("$A$"&amp;ROW($A500)))), 1))), "",
ROUNDDOWN((ROUNDDOWN((((2*VLOOKUP($AA500, 'EV and Base'!$A$1:$N$671, 14, FALSE))+31+ROUNDDOWN($AH500/4, 0))*$AB500)/100, 0)+5), 0))</f>
        <v>140</v>
      </c>
      <c r="AU500" s="28">
        <v>255</v>
      </c>
      <c r="AY500" cm="1">
        <f t="array" aca="1" ref="AY500" ca="1">IF(NOT(ISNUMBER(INDEX($A:$A,LOOKUP(2,1/($A$1:INDIRECT("$A$"&amp;ROW($A500))&lt;&gt;""),ROW($A$1:INDIRECT("$A$"&amp;ROW($A500)))),1))),"",
INDEX($AY:$AY,LOOKUP(2,1/($AY$1:INDIRECT("$AY$"&amp;ROW($AY500)-1)&lt;&gt;""),ROW($AY$1:INDIRECT("$AY$"&amp;ROW($AY500)-1))),1)+$BL500)</f>
        <v>261978</v>
      </c>
      <c r="AZ500" s="3" cm="1">
        <f t="array" aca="1" ref="AZ500" ca="1">IF(NOT(ISNUMBER(INDEX($A:$A, LOOKUP(2, 1 / ($A$1:INDIRECT("$A$"&amp;ROW($A500)) &lt;&gt; ""),ROW($A$1:INDIRECT("$A$"&amp;ROW($A500)))), 1))), "",
VLOOKUP(INDIRECT("$G$"&amp;LOOKUP(2, 1 / ($AY$1:INDIRECT("$AY$"&amp;ROW($AY500)-1) &lt;&gt; ""),ROW($AY$1:INDIRECT("$AY$"&amp;ROW($AY500)-1)))),'EV and Base'!A423:N1093,2,FALSE))</f>
        <v>241</v>
      </c>
      <c r="BA500" s="3" cm="1">
        <f t="array" aca="1" ref="BA500" ca="1">IF(NOT(ISNUMBER(INDEX($A:$A, LOOKUP(2, 1 / ($A$1:INDIRECT("$A$"&amp;ROW($A500)) &lt;&gt; ""),ROW($A$1:INDIRECT("$A$"&amp;ROW($A500)))), 1))), "",
INDIRECT("$I$"&amp;LOOKUP(2, 1 / ($AY$1:INDIRECT("$AY$"&amp;ROW($AY500)-1) &lt;&gt; ""),ROW($AY$1:INDIRECT("$AY$"&amp;ROW($AY500)-1)))))</f>
        <v>50</v>
      </c>
      <c r="BB500" s="1" cm="1">
        <f t="array" aca="1" ref="BB500" ca="1">IF(NOT(ISNUMBER(INDEX($A:$A, LOOKUP(2, 1 / ($A$1:INDIRECT("$A$"&amp;ROW($A500)) &lt;&gt; ""),ROW($A$1:INDIRECT("$A$"&amp;ROW($A500)))), 1))), "",
INDIRECT("$AB$"&amp;LOOKUP(2, 1 / ($AY$1:INDIRECT("$AY$"&amp;ROW($AY500)-1) &lt;&gt; ""),ROW($AY$1:INDIRECT("$AY$"&amp;ROW($AY500)-1)))))</f>
        <v>63</v>
      </c>
      <c r="BC500" s="3" cm="1">
        <f t="array" aca="1" ref="BC500" ca="1">IF(NOT(ISNUMBER(INDEX($A:$A,LOOKUP(2,1/($A$1:INDIRECT("$A$"&amp;ROW($A500))&lt;&gt;""),ROW($A$1:INDIRECT("$A$"&amp;ROW($A500)))),1))),"",
$BA500+$BA500+10)</f>
        <v>110</v>
      </c>
      <c r="BD500" s="3" cm="1">
        <f t="array" aca="1" ref="BD500" ca="1">IF(NOT(ISNUMBER(INDEX($A:$A,LOOKUP(2,1/($A$1:INDIRECT("$A$"&amp;ROW($A500))&lt;&gt;""),ROW($A$1:INDIRECT("$A$"&amp;ROW($A500)))),1))),"",
$BA500+$BB500+10)</f>
        <v>123</v>
      </c>
      <c r="BE500" s="3" cm="1">
        <f t="array" aca="1" ref="BE500" ca="1">IF(NOT(ISNUMBER(INDEX($A:$A,LOOKUP(2,1/($A$1:INDIRECT("$A$"&amp;ROW($A500))&lt;&gt;""),ROW($A$1:INDIRECT("$A$"&amp;ROW($A500)))),1))),"",
$BC500*$BC500)</f>
        <v>12100</v>
      </c>
      <c r="BF500" s="3" cm="1">
        <f t="array" aca="1" ref="BF500" ca="1">IF(NOT(ISNUMBER(INDEX($A:$A,LOOKUP(2,1/($A$1:INDIRECT("$A$"&amp;ROW($A500))&lt;&gt;""),ROW($A$1:INDIRECT("$A$"&amp;ROW($A500)))),1))),"",
$BD500*$BD500)</f>
        <v>15129</v>
      </c>
      <c r="BG500" s="3" cm="1">
        <f t="array" aca="1" ref="BG500" ca="1">IF(NOT(ISNUMBER(INDEX($A:$A,LOOKUP(2,1/($A$1:INDIRECT("$A$"&amp;ROW($A500))&lt;&gt;""),ROW($A$1:INDIRECT("$A$"&amp;ROW($A500)))),1))),"",
_xlfn.FLOOR.MATH(1.5*_xlfn.FLOOR.MATH($AZ500*BA500/5)))</f>
        <v>3615</v>
      </c>
      <c r="BH500" s="3" cm="1">
        <f t="array" aca="1" ref="BH500" ca="1">IF(NOT(ISNUMBER(INDEX($A:$A, LOOKUP(2, 1 / ($A$1:INDIRECT("$A$"&amp;ROW($A500)) &lt;&gt; ""),ROW($A$1:INDIRECT("$A$"&amp;ROW($A500)))), 1))), "",
_xlfn.FLOOR.MATH($BG500/IF(OR(INDIRECT("$C$"&amp;LOOKUP(2, 1 / ($AY$1:INDIRECT("$AY$"&amp;ROW($AY500)-1) &lt;&gt; ""),ROW($AY$1:INDIRECT("$AY$"&amp;ROW($AY500)-1))))="Multi",
INDIRECT("$C$"&amp;LOOKUP(2, 1 / ($AY$1:INDIRECT("$AY$"&amp;ROW($AY500)-1) &lt;&gt; ""),ROW($AY$1:INDIRECT("$AY$"&amp;ROW($AY500)-1))))="Double"),2,1)))</f>
        <v>3615</v>
      </c>
      <c r="BI500" s="3" cm="1">
        <f t="array" aca="1" ref="BI500" ca="1">IF(NOT(ISNUMBER(INDEX($A:$A,LOOKUP(2,1/($A$1:INDIRECT("$A$"&amp;ROW($A500))&lt;&gt;""),ROW($A$1:INDIRECT("$A$"&amp;ROW($A500)))),1))),"",
VLOOKUP($BC500,GameFreakSQRT!$A$1:$B$200,2,FALSE))</f>
        <v>42959</v>
      </c>
      <c r="BJ500" s="3" cm="1">
        <f t="array" aca="1" ref="BJ500" ca="1">IF(NOT(ISNUMBER(INDEX($A:$A,LOOKUP(2,1/($A$1:INDIRECT("$A$"&amp;ROW($A500))&lt;&gt;""),ROW($A$1:INDIRECT("$A$"&amp;ROW($A500)))),1))),"",
VLOOKUP($BD500,GameFreakSQRT!$A$1:$B$200,2,FALSE))</f>
        <v>45427</v>
      </c>
      <c r="BK500" s="3" cm="1">
        <f t="array" aca="1" ref="BK500" ca="1">IF(NOT(ISNUMBER(INDEX($A:$A,LOOKUP(2,1/($A$1:INDIRECT("$A$"&amp;ROW($A500))&lt;&gt;""),ROW($A$1:INDIRECT("$A$"&amp;ROW($A500)))),1))),"",
_xlfn.FLOOR.MATH((($BI500*$BE500)*$BH500)/($BJ500*$BF500))+1)</f>
        <v>2735</v>
      </c>
      <c r="BL500" s="3" cm="1">
        <f t="array" aca="1" ref="BL500" ca="1">IF(NOT(ISNUMBER(INDEX($A:$A,LOOKUP(2,1/($A$1:INDIRECT("$A$"&amp;ROW($A500))&lt;&gt;""),ROW($A$1:INDIRECT("$A$"&amp;ROW($A500)))),1))),"",
_xlfn.FLOOR.MATH($BK500*IF(NOT(INDIRECT("$Z$"&amp;LOOKUP(2, 1 / ($AY$1:INDIRECT("$AY$"&amp;ROW($AY500)-1) &lt;&gt; ""),ROW($AY$1:INDIRECT("$AY$"&amp;ROW($AY500)-1))))=""),1.5,1)))</f>
        <v>4102</v>
      </c>
      <c r="BM500" s="3" cm="1">
        <f t="array" aca="1" ref="BM500" ca="1">IF(NOT(ISNUMBER(INDEX($A:$A, LOOKUP(2, 1 / ($A$1:INDIRECT("$A$"&amp;ROW($A500)) &lt;&gt; ""),ROW($A$1:INDIRECT("$A$"&amp;ROW($A500)))), 1))), "",
INDIRECT("$Y$"&amp;LOOKUP(2, 1 / ($AY$1:INDIRECT("$AY$"&amp;ROW($AY500)-1) &lt;&gt; ""),ROW($AY$1:INDIRECT("$AY$"&amp;ROW($AY500)-1)))))</f>
        <v>0</v>
      </c>
      <c r="BN500" s="3" t="str">
        <f t="shared" ca="1" si="39"/>
        <v/>
      </c>
    </row>
    <row r="501" spans="1:66" x14ac:dyDescent="0.45">
      <c r="A501" s="66">
        <v>106</v>
      </c>
      <c r="B501" s="69" t="s">
        <v>819</v>
      </c>
      <c r="C501" s="66" t="s">
        <v>46</v>
      </c>
      <c r="D501" s="66" t="s">
        <v>1383</v>
      </c>
      <c r="E501" s="66" t="s">
        <v>48</v>
      </c>
      <c r="F501" s="56">
        <v>1</v>
      </c>
      <c r="G501" s="2" t="s">
        <v>795</v>
      </c>
      <c r="H501" s="2" t="s">
        <v>50</v>
      </c>
      <c r="I501" s="2">
        <v>52</v>
      </c>
      <c r="J501" s="2" t="s">
        <v>192</v>
      </c>
      <c r="K501" s="2" t="s">
        <v>549</v>
      </c>
      <c r="L501" s="2" t="s">
        <v>53</v>
      </c>
      <c r="M501" s="2" t="s">
        <v>240</v>
      </c>
      <c r="N501" s="2" t="s">
        <v>734</v>
      </c>
      <c r="O501" s="2" t="s">
        <v>733</v>
      </c>
      <c r="P501" s="2" t="s">
        <v>728</v>
      </c>
      <c r="Q501" s="2">
        <v>30</v>
      </c>
      <c r="R501" s="26">
        <f>_xlfn.FLOOR.MATH((((2*VLOOKUP(G501, 'EV and Base'!$A$1:$N$671, 9, FALSE))+$Q501)*$I501)/100)+$I501+10</f>
        <v>137</v>
      </c>
      <c r="S501" s="26">
        <f>_xlfn.FLOOR.MATH((_xlfn.FLOOR.MATH((((2*VLOOKUP($G501, 'EV and Base'!$A$1:$N$671, 10, FALSE))+$Q501)*$I501)/100)+5)*
IF(OR($J501="Lonely", $J501="Brave", $J501="Adamant", $J501="Naughty"), 1.1,
IF(OR($J501="Bold", $J501="Timid", $J501="Modest", $J501="Calm"), 0.9, 1)))</f>
        <v>72</v>
      </c>
      <c r="T501" s="26">
        <f>_xlfn.FLOOR.MATH((_xlfn.FLOOR.MATH((((2*VLOOKUP($G501, 'EV and Base'!$A$1:$N$671, 11, FALSE))+$Q501)*$I501)/100)+5)*
IF(OR($J501="Bold", $J501="Relaxed", $J501="Impish", $J501="Lax"), 1.1,
IF(OR($J501="Lonely", $J501="Hasty", $J501="Mild", $J501="Gentle"), 0.9, 1)))</f>
        <v>171</v>
      </c>
      <c r="U501" s="26">
        <f>_xlfn.FLOOR.MATH((_xlfn.FLOOR.MATH((((2*VLOOKUP($G501, 'EV and Base'!$A$1:$N$671, 12, FALSE))+$Q501)*$I501)/100)+5)*
IF(OR($J501="Modest", $J501="Mild", $J501="Quiet", $J501="Rash"), 1.1,
IF(OR($J501="Adamant", $J501="Impish", $J501="Jolly", $J501="Careful"), 0.9, 1)))</f>
        <v>107</v>
      </c>
      <c r="V501" s="26">
        <f>_xlfn.FLOOR.MATH((_xlfn.FLOOR.MATH((((2*VLOOKUP($G501, 'EV and Base'!$A$1:$N$671, 13, FALSE))+$Q501)*$I501)/100)+5)*
IF(OR($J501="Calm", $J501="Gentle", $J501="Sassy", $J501="Careful"), 1.1,
IF(OR($J501="Naughty", $J501="Lax", $J501="Naive", $J501="Rash"), 0.9, 1)))</f>
        <v>129</v>
      </c>
      <c r="W501" s="26">
        <f>_xlfn.FLOOR.MATH((_xlfn.FLOOR.MATH((((2*VLOOKUP($G501, 'EV and Base'!$A$1:$N$671, 14, FALSE))+$Q501)*$I501)/100)+5)*
IF(OR($J501="Timid", $J501="Hasty", $J501="Jolly", $J501="Naive"), 1.1,
IF(OR($J501="Brave", $J501="Relaxed", $J501="Quiet", $J501="Sassy"), 0.9, 1)))</f>
        <v>56</v>
      </c>
      <c r="X501" s="66">
        <v>9720</v>
      </c>
      <c r="Z501" s="1">
        <v>1</v>
      </c>
      <c r="AA501" s="23" t="str" cm="1">
        <f t="array" aca="1" ref="AA501" ca="1">IF(NOT(ISNUMBER(INDEX($A:$A,LOOKUP(2,1/($A$1:INDIRECT("$A$"&amp;ROW($A501))&lt;&gt;""),ROW($A$1:INDIRECT("$A$"&amp;ROW($A501)))),1))),"",
IF(NOT(ISNUMBER($A501)),$AA500,
IF($AB501&lt;16,"Lillipup",
IF($AB501&lt;32,"Herdier",
"Stoutland"))))</f>
        <v>Stoutland</v>
      </c>
      <c r="AB501" s="25" cm="1">
        <f t="array" aca="1" ref="AB501" ca="1">IF(NOT(ISNUMBER(INDEX($A:$A, LOOKUP(2, 1 / ($A$1:INDIRECT("$A$"&amp;ROW($A501)) &lt;&gt; ""),ROW($A$1:INDIRECT("$A$"&amp;ROW($A501)))), 1))), "",
VLOOKUP($AY501,'Medium-Slow'!$A$1:$B$101,2,TRUE))</f>
        <v>64</v>
      </c>
      <c r="AC501" s="23" cm="1">
        <f t="array" aca="1" ref="AC501" ca="1">IF(NOT(ISNUMBER(INDEX($A:$A, LOOKUP(2, 1 / ($A$1:INDIRECT("$A$"&amp;ROW($A501)) &lt;&gt; ""),ROW($A$1:INDIRECT("$A$"&amp;ROW($A501)))), 1))), "",
INDEX($AC:$AC, LOOKUP(2, 1 / ($AC$1:INDIRECT("$AC$"&amp;ROW($AC501)-1) &lt;&gt; ""),ROW($AC$1:INDIRECT("$AC$"&amp;ROW($AC501)-1))), 1)+
IF(INDEX($AC:$AC, LOOKUP(2, 1 / ($AC$1:INDIRECT("$AC$"&amp;ROW($AC501)-1) &lt;&gt; ""),ROW($AC$1:INDIRECT("$AC$"&amp;ROW($AC501)-1))), 1)+
INDEX($AD:$AD, LOOKUP(2, 1 / ($AD$1:INDIRECT("$AD$"&amp;ROW($AD501)-1) &lt;&gt; ""),ROW($AD$1:INDIRECT("$AD$"&amp;ROW($AD501)-1))), 1)+
INDEX($AE:$AE, LOOKUP(2, 1 / ($AE$1:INDIRECT("$AE$"&amp;ROW($AE501)-1) &lt;&gt; ""),ROW($AE$1:INDIRECT("$AE$"&amp;ROW($AD501)-1))), 1)+
INDEX($AE:$AF, LOOKUP(2, 1 / ($AF$1:INDIRECT("$AF$"&amp;ROW($AF501)-1) &lt;&gt; ""),ROW($AF$1:INDIRECT("$AF$"&amp;ROW($AD501)-1))), 1)+
INDEX($AG:$AG, LOOKUP(2, 1 / ($AG$1:INDIRECT("$AG$"&amp;ROW($AG501)-1) &lt;&gt; ""),ROW($AG$1:INDIRECT("$AG$"&amp;ROW($AD501)-1))), 1)+
INDEX($AH:$AH, LOOKUP(2, 1 / ($AH$1:INDIRECT("$AH$"&amp;ROW($AH501)-1) &lt;&gt; ""),ROW($AH$1:INDIRECT("$AH$"&amp;ROW($AD501)-1))), 1)&gt;=510,0,
IF(INDEX($AC:$AC, LOOKUP(2, 1 / ($AC$1:INDIRECT("$AC$"&amp;ROW($AC501)-1) &lt;&gt; ""),ROW($AC$1:INDIRECT("$AC$"&amp;ROW($AC501)-1))), 1)&gt;=255,0,
VLOOKUP(INDIRECT("$G$"&amp;LOOKUP(2, 1 / ($AC$1:INDIRECT("$AC$"&amp;ROW($AC501)-1) &lt;&gt; ""),ROW($AC$1:INDIRECT("$AC$"&amp;ROW($AC501)-1)))), 'EV and Base'!$A$1:$N$671, 3, FALSE))))</f>
        <v>16</v>
      </c>
      <c r="AD501" s="2" cm="1">
        <f t="array" aca="1" ref="AD501" ca="1">IF(NOT(ISNUMBER(INDEX($A:$A, LOOKUP(2, 1 / ($A$1:INDIRECT("$A$"&amp;ROW($A501)) &lt;&gt; ""),ROW($A$1:INDIRECT("$A$"&amp;ROW($A501)))), 1))), "",
INDEX($AD:$AD, LOOKUP(2, 1 / ($AD$1:INDIRECT("$AD$"&amp;ROW($AD501)-1) &lt;&gt; ""),ROW($AD$1:INDIRECT("$AD$"&amp;ROW($AD501)-1))), 1)+
IF(INDEX($AC:$AC, LOOKUP(2, 1 / ($AC$1:INDIRECT("$AC$"&amp;ROW($AC501)-1) &lt;&gt; ""),ROW($AC$1:INDIRECT("$AC$"&amp;ROW($AC501)-1))), 1)+
INDEX($AD:$AD, LOOKUP(2, 1 / ($AD$1:INDIRECT("$AD$"&amp;ROW($AD501)-1) &lt;&gt; ""),ROW($AD$1:INDIRECT("$AD$"&amp;ROW($AD501)-1))), 1)+
INDEX($AE:$AE, LOOKUP(2, 1 / ($AE$1:INDIRECT("$AE$"&amp;ROW($AE501)-1) &lt;&gt; ""),ROW($AE$1:INDIRECT("$AE$"&amp;ROW($AD501)-1))), 1)+
INDEX($AE:$AF, LOOKUP(2, 1 / ($AF$1:INDIRECT("$AF$"&amp;ROW($AF501)-1) &lt;&gt; ""),ROW($AF$1:INDIRECT("$AF$"&amp;ROW($AD501)-1))), 1)+
INDEX($AG:$AG, LOOKUP(2, 1 / ($AG$1:INDIRECT("$AG$"&amp;ROW($AG501)-1) &lt;&gt; ""),ROW($AG$1:INDIRECT("$AG$"&amp;ROW($AD501)-1))), 1)+
INDEX($AH:$AH, LOOKUP(2, 1 / ($AH$1:INDIRECT("$AH$"&amp;ROW($AH501)-1) &lt;&gt; ""),ROW($AH$1:INDIRECT("$AH$"&amp;ROW($AD501)-1))), 1)&gt;=510,0,
IF(INDEX($AD:$AD, LOOKUP(2, 1 / ($AD$1:INDIRECT("$AD$"&amp;ROW($AD501)-1) &lt;&gt; ""),ROW($AD$1:INDIRECT("$AD$"&amp;ROW($AD501)-1))), 1)&gt;=255,0,
VLOOKUP(INDIRECT("$G$"&amp;LOOKUP(2, 1 / ($AD$1:INDIRECT("$AD$"&amp;ROW($AD501)-1) &lt;&gt; ""),ROW($AD$1:INDIRECT("$AD$"&amp;ROW($AD501)-1)))), 'EV and Base'!$A$1:$N$671, 4, FALSE))))</f>
        <v>177</v>
      </c>
      <c r="AE501" s="2" cm="1">
        <f t="array" aca="1" ref="AE501" ca="1">IF(NOT(ISNUMBER(INDEX($A:$A,LOOKUP(2,1/($A$1:INDIRECT("$A$"&amp;ROW($A501))&lt;&gt;""),ROW($A$1:INDIRECT("$A$"&amp;ROW($A501)))),1))),"",
INDEX($AE:$AE,LOOKUP(2,1/($AE$1:INDIRECT("$AE$"&amp;ROW($AE501)-1)&lt;&gt;""),ROW($AE$1:INDIRECT("$AE$"&amp;ROW($AE501)-1))),1)+
IF(INDEX($AC:$AC,LOOKUP(2,1/($AC$1:INDIRECT("$AC$"&amp;ROW($AC501)-1)&lt;&gt;""),ROW($AC$1:INDIRECT("$AC$"&amp;ROW($AC501)-1))),1)+
INDEX($AD:$AD,LOOKUP(2,1/($AD$1:INDIRECT("$AD$"&amp;ROW($AD501)-1)&lt;&gt;""),ROW($AD$1:INDIRECT("$AD$"&amp;ROW($AD501)-1))),1)+
INDEX($AE:$AE,LOOKUP(2,1/($AE$1:INDIRECT("$AE$"&amp;ROW($AE501)-1)&lt;&gt;""),ROW($AE$1:INDIRECT("$AE$"&amp;ROW($AD501)-1))),1)+
INDEX($AE:$AF,LOOKUP(2,1/($AF$1:INDIRECT("$AF$"&amp;ROW($AF501)-1)&lt;&gt;""),ROW($AF$1:INDIRECT("$AF$"&amp;ROW($AD501)-1))),1)+
INDEX($AG:$AG,LOOKUP(2,1/($AG$1:INDIRECT("$AG$"&amp;ROW($AG501)-1)&lt;&gt;""),ROW($AG$1:INDIRECT("$AG$"&amp;ROW($AD501)-1))),1)+
INDEX($AH:$AH,LOOKUP(2,1/($AH$1:INDIRECT("$AH$"&amp;ROW($AH501)-1)&lt;&gt;""),ROW($AH$1:INDIRECT("$AH$"&amp;ROW($AD501)-1))),1)&gt;=510,0,
IF(INDEX($AE:$AE,LOOKUP(2,1/($AE$1:INDIRECT("$AE$"&amp;ROW($AE501)-1)&lt;&gt;""),ROW($AE$1:INDIRECT("$AE$"&amp;ROW($AE501)-1))),1)&gt;=255,0,
VLOOKUP(INDIRECT("$G$"&amp;LOOKUP(2,1/($AE$1:INDIRECT("$AE$"&amp;ROW($AE501)-1)&lt;&gt;""),ROW($AE$1:INDIRECT("$AE$"&amp;ROW($AE501)-1)))),'EV and Base'!$A$1:$N$671,5,FALSE))))</f>
        <v>19</v>
      </c>
      <c r="AF501" s="2" cm="1">
        <f t="array" aca="1" ref="AF501" ca="1">IF(NOT(ISNUMBER(INDEX($A:$A, LOOKUP(2, 1 / ($A$1:INDIRECT("$A$"&amp;ROW($A501)) &lt;&gt; ""),ROW($A$1:INDIRECT("$A$"&amp;ROW($A501)))), 1))), "",
INDEX($AF:$AF, LOOKUP(2, 1 / ($AF$1:INDIRECT("$AF$"&amp;ROW($AF501)-1) &lt;&gt; ""),ROW($AF$1:INDIRECT("$AF$"&amp;ROW($AF501)-1))), 1)+
IF(INDEX($AC:$AC, LOOKUP(2, 1 / ($AC$1:INDIRECT("$AC$"&amp;ROW($AC501)-1) &lt;&gt; ""),ROW($AC$1:INDIRECT("$AC$"&amp;ROW($AC501)-1))), 1)+
INDEX($AD:$AD, LOOKUP(2, 1 / ($AD$1:INDIRECT("$AD$"&amp;ROW($AD501)-1) &lt;&gt; ""),ROW($AD$1:INDIRECT("$AD$"&amp;ROW($AD501)-1))), 1)+
INDEX($AE:$AE, LOOKUP(2, 1 / ($AE$1:INDIRECT("$AE$"&amp;ROW($AE501)-1) &lt;&gt; ""),ROW($AE$1:INDIRECT("$AE$"&amp;ROW($AD501)-1))), 1)+
INDEX($AE:$AF, LOOKUP(2, 1 / ($AF$1:INDIRECT("$AF$"&amp;ROW($AF501)-1) &lt;&gt; ""),ROW($AF$1:INDIRECT("$AF$"&amp;ROW($AD501)-1))), 1)+
INDEX($AG:$AG, LOOKUP(2, 1 / ($AG$1:INDIRECT("$AG$"&amp;ROW($AG501)-1) &lt;&gt; ""),ROW($AG$1:INDIRECT("$AG$"&amp;ROW($AD501)-1))), 1)+
INDEX($AH:$AH, LOOKUP(2, 1 / ($AH$1:INDIRECT("$AH$"&amp;ROW($AH501)-1) &lt;&gt; ""),ROW($AH$1:INDIRECT("$AH$"&amp;ROW($AD501)-1))), 1)&gt;=510,0,
IF(INDEX($AF:$AF, LOOKUP(2, 1 / ($AF$1:INDIRECT("$AF$"&amp;ROW($AF501)-1) &lt;&gt; ""),ROW($AF$1:INDIRECT("$AF$"&amp;ROW($AF501)-1))), 1)&gt;=255,0,
VLOOKUP(INDIRECT("$G$"&amp;LOOKUP(2, 1 / ($AF$1:INDIRECT("$AF$"&amp;ROW($AF501)-1) &lt;&gt; ""),ROW($AF$1:INDIRECT("$AF$"&amp;ROW($AF501)-1)))), 'EV and Base'!$A$1:$N$671, 6, FALSE))))</f>
        <v>37</v>
      </c>
      <c r="AG501" s="2" cm="1">
        <f t="array" aca="1" ref="AG501" ca="1">IF(NOT(ISNUMBER(INDEX($A:$A, LOOKUP(2, 1 / ($A$1:INDIRECT("$A$"&amp;ROW($A501)) &lt;&gt; ""),ROW($A$1:INDIRECT("$A$"&amp;ROW($A501)))), 1))), "",
INDEX($AG:$AG, LOOKUP(2, 1 / ($AG$1:INDIRECT("$AG$"&amp;ROW($AG501)-1) &lt;&gt; ""),ROW($AG$1:INDIRECT("$AG$"&amp;ROW($AG501)-1))), 1)+
IF(INDEX($AC:$AC, LOOKUP(2, 1 / ($AC$1:INDIRECT("$AC$"&amp;ROW($AC501)-1) &lt;&gt; ""),ROW($AC$1:INDIRECT("$AC$"&amp;ROW($AC501)-1))), 1)+
INDEX($AD:$AD, LOOKUP(2, 1 / ($AD$1:INDIRECT("$AD$"&amp;ROW($AD501)-1) &lt;&gt; ""),ROW($AD$1:INDIRECT("$AD$"&amp;ROW($AD501)-1))), 1)+
INDEX($AE:$AE, LOOKUP(2, 1 / ($AE$1:INDIRECT("$AE$"&amp;ROW($AE501)-1) &lt;&gt; ""),ROW($AE$1:INDIRECT("$AE$"&amp;ROW($AD501)-1))), 1)+
INDEX($AE:$AF, LOOKUP(2, 1 / ($AF$1:INDIRECT("$AF$"&amp;ROW($AF501)-1) &lt;&gt; ""),ROW($AF$1:INDIRECT("$AF$"&amp;ROW($AD501)-1))), 1)+
INDEX($AG:$AG, LOOKUP(2, 1 / ($AG$1:INDIRECT("$AG$"&amp;ROW($AG501)-1) &lt;&gt; ""),ROW($AG$1:INDIRECT("$AG$"&amp;ROW($AD501)-1))), 1)+
INDEX($AH:$AH, LOOKUP(2, 1 / ($AH$1:INDIRECT("$AH$"&amp;ROW($AH501)-1) &lt;&gt; ""),ROW($AH$1:INDIRECT("$AH$"&amp;ROW($AD501)-1))), 1)&gt;=510,0,
IF(INDEX($AG:$AG, LOOKUP(2, 1 / ($AG$1:INDIRECT("$AG$"&amp;ROW($AG501)-1) &lt;&gt; ""),ROW($AG$1:INDIRECT("$AG$"&amp;ROW($AG501)-1))), 1)&gt;=255,0,
VLOOKUP(INDIRECT("$G$"&amp;LOOKUP(2, 1 / ($AG$1:INDIRECT("$AG$"&amp;ROW($AG501)-1) &lt;&gt; ""),ROW($AG$1:INDIRECT("$AG$"&amp;ROW($AG501)-1)))), 'EV and Base'!$A$1:$N$671, 7, FALSE))))</f>
        <v>12</v>
      </c>
      <c r="AH501" s="24" cm="1">
        <f t="array" aca="1" ref="AH501" ca="1">IF(NOT(ISNUMBER(INDEX($A:$A,LOOKUP(2,1/($A$1:INDIRECT("$A$"&amp;ROW($A501))&lt;&gt;""),ROW($A$1:INDIRECT("$A$"&amp;ROW($A501)))),1))),"",
INDEX($AH:$AH,LOOKUP(2,1/($AH$1:INDIRECT("$AH$"&amp;ROW($AH501)-1)&lt;&gt;""),ROW($AH$1:INDIRECT("$AH$"&amp;ROW($AH501)-1))),1)+
IF(INDEX($AC:$AC,LOOKUP(2,1/($AC$1:INDIRECT("$AC$"&amp;ROW($AC501)-1)&lt;&gt;""),ROW($AC$1:INDIRECT("$AC$"&amp;ROW($AC501)-1))),1)+
INDEX($AD:$AD,LOOKUP(2,1/($AD$1:INDIRECT("$AD$"&amp;ROW($AD501)-1)&lt;&gt;""),ROW($AD$1:INDIRECT("$AD$"&amp;ROW($AD501)-1))),1)+
INDEX($AE:$AE,LOOKUP(2,1/($AE$1:INDIRECT("$AE$"&amp;ROW($AE501)-1)&lt;&gt;""),ROW($AE$1:INDIRECT("$AE$"&amp;ROW($AD501)-1))),1)+
INDEX($AE:$AF,LOOKUP(2,1/($AF$1:INDIRECT("$AF$"&amp;ROW($AF501)-1)&lt;&gt;""),ROW($AF$1:INDIRECT("$AF$"&amp;ROW($AD501)-1))),1)+
INDEX($AG:$AG,LOOKUP(2,1/($AG$1:INDIRECT("$AG$"&amp;ROW($AG501)-1)&lt;&gt;""),ROW($AG$1:INDIRECT("$AG$"&amp;ROW($AD501)-1))),1)+
INDEX($AH:$AH,LOOKUP(2,1/($AH$1:INDIRECT("$AH$"&amp;ROW($AH501)-1)&lt;&gt;""),ROW($AH$1:INDIRECT("$AH$"&amp;ROW($AD501)-1))),1)&gt;=510,0,
IF(INDEX($AH:$AH,LOOKUP(2,1/($AH$1:INDIRECT("$AH$"&amp;ROW($AH501)-1)&lt;&gt;""),ROW($AH$1:INDIRECT("$AH$"&amp;ROW($AH501)-1))),1)&gt;=255,0,
VLOOKUP(INDIRECT("$G$"&amp;LOOKUP(2,1/($AH$1:INDIRECT("$AH$"&amp;ROW($AH501)-1)&lt;&gt;""),ROW($AH$1:INDIRECT("$AH$"&amp;ROW($AH501)-1)))),'EV and Base'!$A$1:$N$671,8,FALSE))))</f>
        <v>86</v>
      </c>
      <c r="AI501" s="29" cm="1">
        <f t="array" aca="1" ref="AI501" ca="1">IF(NOT(ISNUMBER(INDEX($A:$A,LOOKUP(2,1/($A$1:INDIRECT("$A$"&amp;ROW($A501))&lt;&gt;""),ROW($A$1:INDIRECT("$A$"&amp;ROW($A501)))),1))),"",
ROUNDDOWN((((2*VLOOKUP($AA501,'EV and Base'!$A$1:$N$671,9,FALSE))+31+ROUNDDOWN($AC501/4,0))*$AB501)/100,0)+$AB501+10)</f>
        <v>205</v>
      </c>
      <c r="AJ501" s="21" cm="1">
        <f t="array" aca="1" ref="AJ501" ca="1">IF(NOT(ISNUMBER(INDEX($A:$A, LOOKUP(2, 1 / ($A$1:INDIRECT("$A$"&amp;ROW($A501)) &lt;&gt; ""),ROW($A$1:INDIRECT("$A$"&amp;ROW($A501)))), 1))), "",
ROUNDDOWN((ROUNDDOWN((((2*VLOOKUP($AA501, 'EV and Base'!$A$1:$N$671, 10, FALSE))+31+ROUNDDOWN($AD501/4, 0))*$AB501)/100, 0)+5)*1.1, 0))</f>
        <v>199</v>
      </c>
      <c r="AK501" s="21" t="str" cm="1">
        <f t="array" aca="1" ref="AK501" ca="1">IF(NOT(ISNUMBER(INDEX($A:$A, LOOKUP(2, 1 / ($A$1:INDIRECT("$A$"&amp;ROW($A501)) &lt;&gt; ""),ROW($A$1:INDIRECT("$A$"&amp;ROW($A501)))), 1))), "",
ROUNDDOWN((ROUNDDOWN((((2*VLOOKUP($AA501, 'EV and Base'!$A$1:$N$671, 11, FALSE))+30+ROUNDDOWN($AE501/4, 0))*$AB501)/100, 0)+5), 0)
&amp;"-"&amp;
ROUNDDOWN((ROUNDDOWN((((2*VLOOKUP($AA501, 'EV and Base'!$A$1:$N$671, 11, FALSE))+31+ROUNDDOWN($AE501/4, 0))*$AB501)/100, 0)+5), 0))</f>
        <v>141-142</v>
      </c>
      <c r="AL501" s="21" t="str" cm="1">
        <f t="array" aca="1" ref="AL501" ca="1">IF(NOT(ISNUMBER(INDEX($A:$A, LOOKUP(2, 1 / ($A$1:INDIRECT("$A$"&amp;ROW($A501)) &lt;&gt; ""),ROW($A$1:INDIRECT("$A$"&amp;ROW($A501)))), 1))), "",
ROUNDDOWN((ROUNDDOWN((((2*VLOOKUP($AA501, 'EV and Base'!$A$1:$N$671, 12, FALSE))+0+ROUNDDOWN($AF501/4, 0))*$AB501)/100, 0)+5)*0.9, 0)
&amp;"-"&amp;
ROUNDDOWN((ROUNDDOWN((((2*VLOOKUP($AA501, 'EV and Base'!$A$1:$N$671, 12, FALSE))+31+ROUNDDOWN($AF501/4, 0))*$AB501)/100, 0)+5)*0.9, 0))</f>
        <v>61-79</v>
      </c>
      <c r="AM501" s="21" t="str" cm="1">
        <f t="array" aca="1" ref="AM501" ca="1">IF(NOT(ISNUMBER(INDEX($A:$A, LOOKUP(2, 1 / ($A$1:INDIRECT("$A$"&amp;ROW($A501)) &lt;&gt; ""),ROW($A$1:INDIRECT("$A$"&amp;ROW($A501)))), 1))), "",
ROUNDDOWN((ROUNDDOWN((((2*VLOOKUP($AA501, 'EV and Base'!$A$1:$N$671, 13, FALSE))+30+ROUNDDOWN($AG501/4, 0))*$AB501)/100, 0)+5), 0)
&amp;"-"&amp;
ROUNDDOWN((ROUNDDOWN((((2*VLOOKUP($AA501, 'EV and Base'!$A$1:$N$671, 13, FALSE))+31+ROUNDDOWN($AG501/4, 0))*$AB501)/100, 0)+5), 0))</f>
        <v>141-141</v>
      </c>
      <c r="AN501" s="25" cm="1">
        <f t="array" aca="1" ref="AN501" ca="1">IF(NOT(ISNUMBER(INDEX($A:$A, LOOKUP(2, 1 / ($A$1:INDIRECT("$A$"&amp;ROW($A501)) &lt;&gt; ""),ROW($A$1:INDIRECT("$A$"&amp;ROW($A501)))), 1))), "",
ROUNDDOWN((ROUNDDOWN((((2*VLOOKUP($AA501, 'EV and Base'!$A$1:$N$671, 14, FALSE))+31+ROUNDDOWN($AH501/4, 0))*$AB501)/100, 0)+5), 0))</f>
        <v>140</v>
      </c>
      <c r="AO501" s="23" cm="1">
        <f t="array" aca="1" ref="AO501" ca="1">IF(NOT(ISNUMBER(INDEX($A:$A, LOOKUP(2, 1 / ($A$1:INDIRECT("$A$"&amp;ROW($A501)) &lt;&gt; ""),ROW($A$1:INDIRECT("$A$"&amp;ROW($A501)))), 1))), "",
ROUNDDOWN((((2*VLOOKUP($AA501, 'EV and Base'!$A$1:$N$671, 9, FALSE))+31+ROUNDDOWN($AC501/4, 0))*$AB501)/100, 0)+$AB501+10)</f>
        <v>205</v>
      </c>
      <c r="AP501" s="2" cm="1">
        <f t="array" aca="1" ref="AP501" ca="1">IF(NOT(ISNUMBER(INDEX($A:$A, LOOKUP(2, 1 / ($A$1:INDIRECT("$A$"&amp;ROW($A501)) &lt;&gt; ""),ROW($A$1:INDIRECT("$A$"&amp;ROW($A501)))), 1))), "",
ROUNDDOWN((ROUNDDOWN((((2*VLOOKUP($AA501, 'EV and Base'!$A$1:$N$671, 10, FALSE))+31+ROUNDDOWN($AD501/4, 0))*$AB501)/100, 0)+5)*1.1, 0))</f>
        <v>199</v>
      </c>
      <c r="AQ501" s="2" cm="1">
        <f t="array" aca="1" ref="AQ501" ca="1">IF(NOT(ISNUMBER(INDEX($A:$A, LOOKUP(2, 1 / ($A$1:INDIRECT("$A$"&amp;ROW($A501)) &lt;&gt; ""),ROW($A$1:INDIRECT("$A$"&amp;ROW($A501)))), 1))), "",
ROUNDDOWN((ROUNDDOWN((((2*VLOOKUP($AA501, 'EV and Base'!$A$1:$N$671, 11, FALSE))+$AV$2+ROUNDDOWN($AE501/4, 0))*$AB501)/100, 0)+5), 0))</f>
        <v>142</v>
      </c>
      <c r="AR501" s="22" cm="1">
        <f t="array" aca="1" ref="AR501" ca="1">IF(NOT(ISNUMBER(INDEX($A:$A, LOOKUP(2, 1 / ($A$1:INDIRECT("$A$"&amp;ROW($A501)) &lt;&gt; ""),ROW($A$1:INDIRECT("$A$"&amp;ROW($A501)))), 1))), "",
ROUNDDOWN((ROUNDDOWN((((2*VLOOKUP($AA501, 'EV and Base'!$A$1:$N$671, 12, FALSE))+$AW$2+ROUNDDOWN($AF501/4, 0))*$AB501)/100, 0)+5)*0.9, 0))</f>
        <v>71</v>
      </c>
      <c r="AS501" s="2" cm="1">
        <f t="array" aca="1" ref="AS501" ca="1">IF(NOT(ISNUMBER(INDEX($A:$A, LOOKUP(2, 1 / ($A$1:INDIRECT("$A$"&amp;ROW($A501)) &lt;&gt; ""),ROW($A$1:INDIRECT("$A$"&amp;ROW($A501)))), 1))), "",
ROUNDDOWN((ROUNDDOWN((((2*VLOOKUP($AA501, 'EV and Base'!$A$1:$N$671, 13, FALSE))+$AX$2+ROUNDDOWN($AG501/4, 0))*$AB501)/100, 0)+5), 0))</f>
        <v>141</v>
      </c>
      <c r="AT501" s="24" cm="1">
        <f t="array" aca="1" ref="AT501" ca="1">IF(NOT(ISNUMBER(INDEX($A:$A, LOOKUP(2, 1 / ($A$1:INDIRECT("$A$"&amp;ROW($A501)) &lt;&gt; ""),ROW($A$1:INDIRECT("$A$"&amp;ROW($A501)))), 1))), "",
ROUNDDOWN((ROUNDDOWN((((2*VLOOKUP($AA501, 'EV and Base'!$A$1:$N$671, 14, FALSE))+31+ROUNDDOWN($AH501/4, 0))*$AB501)/100, 0)+5), 0))</f>
        <v>140</v>
      </c>
      <c r="AU501" s="28">
        <v>255</v>
      </c>
      <c r="AY501" cm="1">
        <f t="array" aca="1" ref="AY501" ca="1">IF(NOT(ISNUMBER(INDEX($A:$A,LOOKUP(2,1/($A$1:INDIRECT("$A$"&amp;ROW($A501))&lt;&gt;""),ROW($A$1:INDIRECT("$A$"&amp;ROW($A501)))),1))),"",
INDEX($AY:$AY,LOOKUP(2,1/($AY$1:INDIRECT("$AY$"&amp;ROW($AY501)-1)&lt;&gt;""),ROW($AY$1:INDIRECT("$AY$"&amp;ROW($AY501)-1))),1)+$BL501)</f>
        <v>264930</v>
      </c>
      <c r="AZ501" s="3" cm="1">
        <f t="array" aca="1" ref="AZ501" ca="1">IF(NOT(ISNUMBER(INDEX($A:$A, LOOKUP(2, 1 / ($A$1:INDIRECT("$A$"&amp;ROW($A501)) &lt;&gt; ""),ROW($A$1:INDIRECT("$A$"&amp;ROW($A501)))), 1))), "",
VLOOKUP(INDIRECT("$G$"&amp;LOOKUP(2, 1 / ($AY$1:INDIRECT("$AY$"&amp;ROW($AY501)-1) &lt;&gt; ""),ROW($AY$1:INDIRECT("$AY$"&amp;ROW($AY501)-1)))),'EV and Base'!A424:N1094,2,FALSE))</f>
        <v>177</v>
      </c>
      <c r="BA501" s="3" cm="1">
        <f t="array" aca="1" ref="BA501" ca="1">IF(NOT(ISNUMBER(INDEX($A:$A, LOOKUP(2, 1 / ($A$1:INDIRECT("$A$"&amp;ROW($A501)) &lt;&gt; ""),ROW($A$1:INDIRECT("$A$"&amp;ROW($A501)))), 1))), "",
INDIRECT("$I$"&amp;LOOKUP(2, 1 / ($AY$1:INDIRECT("$AY$"&amp;ROW($AY501)-1) &lt;&gt; ""),ROW($AY$1:INDIRECT("$AY$"&amp;ROW($AY501)-1)))))</f>
        <v>50</v>
      </c>
      <c r="BB501" s="1" cm="1">
        <f t="array" aca="1" ref="BB501" ca="1">IF(NOT(ISNUMBER(INDEX($A:$A, LOOKUP(2, 1 / ($A$1:INDIRECT("$A$"&amp;ROW($A501)) &lt;&gt; ""),ROW($A$1:INDIRECT("$A$"&amp;ROW($A501)))), 1))), "",
INDIRECT("$AB$"&amp;LOOKUP(2, 1 / ($AY$1:INDIRECT("$AY$"&amp;ROW($AY501)-1) &lt;&gt; ""),ROW($AY$1:INDIRECT("$AY$"&amp;ROW($AY501)-1)))))</f>
        <v>64</v>
      </c>
      <c r="BC501" s="3" cm="1">
        <f t="array" aca="1" ref="BC501" ca="1">IF(NOT(ISNUMBER(INDEX($A:$A,LOOKUP(2,1/($A$1:INDIRECT("$A$"&amp;ROW($A501))&lt;&gt;""),ROW($A$1:INDIRECT("$A$"&amp;ROW($A501)))),1))),"",
$BA501+$BA501+10)</f>
        <v>110</v>
      </c>
      <c r="BD501" s="3" cm="1">
        <f t="array" aca="1" ref="BD501" ca="1">IF(NOT(ISNUMBER(INDEX($A:$A,LOOKUP(2,1/($A$1:INDIRECT("$A$"&amp;ROW($A501))&lt;&gt;""),ROW($A$1:INDIRECT("$A$"&amp;ROW($A501)))),1))),"",
$BA501+$BB501+10)</f>
        <v>124</v>
      </c>
      <c r="BE501" s="3" cm="1">
        <f t="array" aca="1" ref="BE501" ca="1">IF(NOT(ISNUMBER(INDEX($A:$A,LOOKUP(2,1/($A$1:INDIRECT("$A$"&amp;ROW($A501))&lt;&gt;""),ROW($A$1:INDIRECT("$A$"&amp;ROW($A501)))),1))),"",
$BC501*$BC501)</f>
        <v>12100</v>
      </c>
      <c r="BF501" s="3" cm="1">
        <f t="array" aca="1" ref="BF501" ca="1">IF(NOT(ISNUMBER(INDEX($A:$A,LOOKUP(2,1/($A$1:INDIRECT("$A$"&amp;ROW($A501))&lt;&gt;""),ROW($A$1:INDIRECT("$A$"&amp;ROW($A501)))),1))),"",
$BD501*$BD501)</f>
        <v>15376</v>
      </c>
      <c r="BG501" s="3" cm="1">
        <f t="array" aca="1" ref="BG501" ca="1">IF(NOT(ISNUMBER(INDEX($A:$A,LOOKUP(2,1/($A$1:INDIRECT("$A$"&amp;ROW($A501))&lt;&gt;""),ROW($A$1:INDIRECT("$A$"&amp;ROW($A501)))),1))),"",
_xlfn.FLOOR.MATH(1.5*_xlfn.FLOOR.MATH($AZ501*BA501/5)))</f>
        <v>2655</v>
      </c>
      <c r="BH501" s="3" cm="1">
        <f t="array" aca="1" ref="BH501" ca="1">IF(NOT(ISNUMBER(INDEX($A:$A, LOOKUP(2, 1 / ($A$1:INDIRECT("$A$"&amp;ROW($A501)) &lt;&gt; ""),ROW($A$1:INDIRECT("$A$"&amp;ROW($A501)))), 1))), "",
_xlfn.FLOOR.MATH($BG501/IF(OR(INDIRECT("$C$"&amp;LOOKUP(2, 1 / ($AY$1:INDIRECT("$AY$"&amp;ROW($AY501)-1) &lt;&gt; ""),ROW($AY$1:INDIRECT("$AY$"&amp;ROW($AY501)-1))))="Multi",
INDIRECT("$C$"&amp;LOOKUP(2, 1 / ($AY$1:INDIRECT("$AY$"&amp;ROW($AY501)-1) &lt;&gt; ""),ROW($AY$1:INDIRECT("$AY$"&amp;ROW($AY501)-1))))="Double"),2,1)))</f>
        <v>2655</v>
      </c>
      <c r="BI501" s="3" cm="1">
        <f t="array" aca="1" ref="BI501" ca="1">IF(NOT(ISNUMBER(INDEX($A:$A,LOOKUP(2,1/($A$1:INDIRECT("$A$"&amp;ROW($A501))&lt;&gt;""),ROW($A$1:INDIRECT("$A$"&amp;ROW($A501)))),1))),"",
VLOOKUP($BC501,GameFreakSQRT!$A$1:$B$200,2,FALSE))</f>
        <v>42959</v>
      </c>
      <c r="BJ501" s="3" cm="1">
        <f t="array" aca="1" ref="BJ501" ca="1">IF(NOT(ISNUMBER(INDEX($A:$A,LOOKUP(2,1/($A$1:INDIRECT("$A$"&amp;ROW($A501))&lt;&gt;""),ROW($A$1:INDIRECT("$A$"&amp;ROW($A501)))),1))),"",
VLOOKUP($BD501,GameFreakSQRT!$A$1:$B$200,2,FALSE))</f>
        <v>45611</v>
      </c>
      <c r="BK501" s="3" cm="1">
        <f t="array" aca="1" ref="BK501" ca="1">IF(NOT(ISNUMBER(INDEX($A:$A,LOOKUP(2,1/($A$1:INDIRECT("$A$"&amp;ROW($A501))&lt;&gt;""),ROW($A$1:INDIRECT("$A$"&amp;ROW($A501)))),1))),"",
_xlfn.FLOOR.MATH((($BI501*$BE501)*$BH501)/($BJ501*$BF501))+1)</f>
        <v>1968</v>
      </c>
      <c r="BL501" s="3" cm="1">
        <f t="array" aca="1" ref="BL501" ca="1">IF(NOT(ISNUMBER(INDEX($A:$A,LOOKUP(2,1/($A$1:INDIRECT("$A$"&amp;ROW($A501))&lt;&gt;""),ROW($A$1:INDIRECT("$A$"&amp;ROW($A501)))),1))),"",
_xlfn.FLOOR.MATH($BK501*IF(NOT(INDIRECT("$Z$"&amp;LOOKUP(2, 1 / ($AY$1:INDIRECT("$AY$"&amp;ROW($AY501)-1) &lt;&gt; ""),ROW($AY$1:INDIRECT("$AY$"&amp;ROW($AY501)-1))))=""),1.5,1)))</f>
        <v>2952</v>
      </c>
      <c r="BM501" s="3" cm="1">
        <f t="array" aca="1" ref="BM501" ca="1">IF(NOT(ISNUMBER(INDEX($A:$A, LOOKUP(2, 1 / ($A$1:INDIRECT("$A$"&amp;ROW($A501)) &lt;&gt; ""),ROW($A$1:INDIRECT("$A$"&amp;ROW($A501)))), 1))), "",
INDIRECT("$Y$"&amp;LOOKUP(2, 1 / ($AY$1:INDIRECT("$AY$"&amp;ROW($AY501)-1) &lt;&gt; ""),ROW($AY$1:INDIRECT("$AY$"&amp;ROW($AY501)-1)))))</f>
        <v>0</v>
      </c>
      <c r="BN501" s="3" t="str">
        <f t="shared" ca="1" si="39"/>
        <v/>
      </c>
    </row>
    <row r="502" spans="1:66" x14ac:dyDescent="0.45">
      <c r="A502" s="67"/>
      <c r="B502" s="69"/>
      <c r="C502" s="67"/>
      <c r="D502" s="67"/>
      <c r="E502" s="67"/>
      <c r="F502" s="56">
        <v>2</v>
      </c>
      <c r="G502" s="2" t="s">
        <v>820</v>
      </c>
      <c r="H502" s="2" t="s">
        <v>50</v>
      </c>
      <c r="I502" s="2">
        <v>52</v>
      </c>
      <c r="J502" s="2" t="s">
        <v>87</v>
      </c>
      <c r="K502" s="2" t="s">
        <v>252</v>
      </c>
      <c r="L502" s="2" t="s">
        <v>53</v>
      </c>
      <c r="M502" s="2" t="s">
        <v>821</v>
      </c>
      <c r="N502" s="2" t="s">
        <v>782</v>
      </c>
      <c r="O502" s="2" t="s">
        <v>746</v>
      </c>
      <c r="P502" s="2" t="s">
        <v>784</v>
      </c>
      <c r="Q502" s="2">
        <v>30</v>
      </c>
      <c r="R502" s="2">
        <f>_xlfn.FLOOR.MATH((((2*VLOOKUP(G502, 'EV and Base'!$A$1:$N$671, 9, FALSE))+$Q502)*$I502)/100)+$I502+10</f>
        <v>176</v>
      </c>
      <c r="S502" s="2">
        <f>_xlfn.FLOOR.MATH((_xlfn.FLOOR.MATH((((2*VLOOKUP($G502, 'EV and Base'!$A$1:$N$671, 10, FALSE))+$Q502)*$I502)/100)+5)*
IF(OR($J502="Lonely", $J502="Brave", $J502="Adamant", $J502="Naughty"), 1.1,
IF(OR($J502="Bold", $J502="Timid", $J502="Modest", $J502="Calm"), 0.9, 1)))</f>
        <v>135</v>
      </c>
      <c r="T502" s="2">
        <f>_xlfn.FLOOR.MATH((_xlfn.FLOOR.MATH((((2*VLOOKUP($G502, 'EV and Base'!$A$1:$N$671, 11, FALSE))+$Q502)*$I502)/100)+5)*
IF(OR($J502="Bold", $J502="Relaxed", $J502="Impish", $J502="Lax"), 1.1,
IF(OR($J502="Lonely", $J502="Hasty", $J502="Mild", $J502="Gentle"), 0.9, 1)))</f>
        <v>119</v>
      </c>
      <c r="U502" s="2">
        <f>_xlfn.FLOOR.MATH((_xlfn.FLOOR.MATH((((2*VLOOKUP($G502, 'EV and Base'!$A$1:$N$671, 12, FALSE))+$Q502)*$I502)/100)+5)*
IF(OR($J502="Modest", $J502="Mild", $J502="Quiet", $J502="Rash"), 1.1,
IF(OR($J502="Adamant", $J502="Impish", $J502="Jolly", $J502="Careful"), 0.9, 1)))</f>
        <v>62</v>
      </c>
      <c r="V502" s="2">
        <f>_xlfn.FLOOR.MATH((_xlfn.FLOOR.MATH((((2*VLOOKUP($G502, 'EV and Base'!$A$1:$N$671, 13, FALSE))+$Q502)*$I502)/100)+5)*
IF(OR($J502="Calm", $J502="Gentle", $J502="Sassy", $J502="Careful"), 1.1,
IF(OR($J502="Naughty", $J502="Lax", $J502="Naive", $J502="Rash"), 0.9, 1)))</f>
        <v>130</v>
      </c>
      <c r="W502" s="2">
        <f>_xlfn.FLOOR.MATH((_xlfn.FLOOR.MATH((((2*VLOOKUP($G502, 'EV and Base'!$A$1:$N$671, 14, FALSE))+$Q502)*$I502)/100)+5)*
IF(OR($J502="Timid", $J502="Hasty", $J502="Jolly", $J502="Naive"), 1.1,
IF(OR($J502="Brave", $J502="Relaxed", $J502="Quiet", $J502="Sassy"), 0.9, 1)))</f>
        <v>69</v>
      </c>
      <c r="X502" s="67"/>
      <c r="Z502" s="1">
        <v>1</v>
      </c>
      <c r="AA502" s="23" t="str" cm="1">
        <f t="array" aca="1" ref="AA502" ca="1">IF(NOT(ISNUMBER(INDEX($A:$A,LOOKUP(2,1/($A$1:INDIRECT("$A$"&amp;ROW($A502))&lt;&gt;""),ROW($A$1:INDIRECT("$A$"&amp;ROW($A502)))),1))),"",
IF(NOT(ISNUMBER($A502)),$AA501,
IF($AB502&lt;16,"Lillipup",
IF($AB502&lt;32,"Herdier",
"Stoutland"))))</f>
        <v>Stoutland</v>
      </c>
      <c r="AB502" s="25" cm="1">
        <f t="array" aca="1" ref="AB502" ca="1">IF(NOT(ISNUMBER(INDEX($A:$A, LOOKUP(2, 1 / ($A$1:INDIRECT("$A$"&amp;ROW($A502)) &lt;&gt; ""),ROW($A$1:INDIRECT("$A$"&amp;ROW($A502)))), 1))), "",
VLOOKUP($AY502,'Medium-Slow'!$A$1:$B$101,2,TRUE))</f>
        <v>64</v>
      </c>
      <c r="AC502" s="23" cm="1">
        <f t="array" aca="1" ref="AC502" ca="1">IF(NOT(ISNUMBER(INDEX($A:$A, LOOKUP(2, 1 / ($A$1:INDIRECT("$A$"&amp;ROW($A502)) &lt;&gt; ""),ROW($A$1:INDIRECT("$A$"&amp;ROW($A502)))), 1))), "",
INDEX($AC:$AC, LOOKUP(2, 1 / ($AC$1:INDIRECT("$AC$"&amp;ROW($AC502)-1) &lt;&gt; ""),ROW($AC$1:INDIRECT("$AC$"&amp;ROW($AC502)-1))), 1)+
IF(INDEX($AC:$AC, LOOKUP(2, 1 / ($AC$1:INDIRECT("$AC$"&amp;ROW($AC502)-1) &lt;&gt; ""),ROW($AC$1:INDIRECT("$AC$"&amp;ROW($AC502)-1))), 1)+
INDEX($AD:$AD, LOOKUP(2, 1 / ($AD$1:INDIRECT("$AD$"&amp;ROW($AD502)-1) &lt;&gt; ""),ROW($AD$1:INDIRECT("$AD$"&amp;ROW($AD502)-1))), 1)+
INDEX($AE:$AE, LOOKUP(2, 1 / ($AE$1:INDIRECT("$AE$"&amp;ROW($AE502)-1) &lt;&gt; ""),ROW($AE$1:INDIRECT("$AE$"&amp;ROW($AD502)-1))), 1)+
INDEX($AE:$AF, LOOKUP(2, 1 / ($AF$1:INDIRECT("$AF$"&amp;ROW($AF502)-1) &lt;&gt; ""),ROW($AF$1:INDIRECT("$AF$"&amp;ROW($AD502)-1))), 1)+
INDEX($AG:$AG, LOOKUP(2, 1 / ($AG$1:INDIRECT("$AG$"&amp;ROW($AG502)-1) &lt;&gt; ""),ROW($AG$1:INDIRECT("$AG$"&amp;ROW($AD502)-1))), 1)+
INDEX($AH:$AH, LOOKUP(2, 1 / ($AH$1:INDIRECT("$AH$"&amp;ROW($AH502)-1) &lt;&gt; ""),ROW($AH$1:INDIRECT("$AH$"&amp;ROW($AD502)-1))), 1)&gt;=510,0,
IF(INDEX($AC:$AC, LOOKUP(2, 1 / ($AC$1:INDIRECT("$AC$"&amp;ROW($AC502)-1) &lt;&gt; ""),ROW($AC$1:INDIRECT("$AC$"&amp;ROW($AC502)-1))), 1)&gt;=255,0,
VLOOKUP(INDIRECT("$G$"&amp;LOOKUP(2, 1 / ($AC$1:INDIRECT("$AC$"&amp;ROW($AC502)-1) &lt;&gt; ""),ROW($AC$1:INDIRECT("$AC$"&amp;ROW($AC502)-1)))), 'EV and Base'!$A$1:$N$671, 3, FALSE))))</f>
        <v>16</v>
      </c>
      <c r="AD502" s="2" cm="1">
        <f t="array" aca="1" ref="AD502" ca="1">IF(NOT(ISNUMBER(INDEX($A:$A, LOOKUP(2, 1 / ($A$1:INDIRECT("$A$"&amp;ROW($A502)) &lt;&gt; ""),ROW($A$1:INDIRECT("$A$"&amp;ROW($A502)))), 1))), "",
INDEX($AD:$AD, LOOKUP(2, 1 / ($AD$1:INDIRECT("$AD$"&amp;ROW($AD502)-1) &lt;&gt; ""),ROW($AD$1:INDIRECT("$AD$"&amp;ROW($AD502)-1))), 1)+
IF(INDEX($AC:$AC, LOOKUP(2, 1 / ($AC$1:INDIRECT("$AC$"&amp;ROW($AC502)-1) &lt;&gt; ""),ROW($AC$1:INDIRECT("$AC$"&amp;ROW($AC502)-1))), 1)+
INDEX($AD:$AD, LOOKUP(2, 1 / ($AD$1:INDIRECT("$AD$"&amp;ROW($AD502)-1) &lt;&gt; ""),ROW($AD$1:INDIRECT("$AD$"&amp;ROW($AD502)-1))), 1)+
INDEX($AE:$AE, LOOKUP(2, 1 / ($AE$1:INDIRECT("$AE$"&amp;ROW($AE502)-1) &lt;&gt; ""),ROW($AE$1:INDIRECT("$AE$"&amp;ROW($AD502)-1))), 1)+
INDEX($AE:$AF, LOOKUP(2, 1 / ($AF$1:INDIRECT("$AF$"&amp;ROW($AF502)-1) &lt;&gt; ""),ROW($AF$1:INDIRECT("$AF$"&amp;ROW($AD502)-1))), 1)+
INDEX($AG:$AG, LOOKUP(2, 1 / ($AG$1:INDIRECT("$AG$"&amp;ROW($AG502)-1) &lt;&gt; ""),ROW($AG$1:INDIRECT("$AG$"&amp;ROW($AD502)-1))), 1)+
INDEX($AH:$AH, LOOKUP(2, 1 / ($AH$1:INDIRECT("$AH$"&amp;ROW($AH502)-1) &lt;&gt; ""),ROW($AH$1:INDIRECT("$AH$"&amp;ROW($AD502)-1))), 1)&gt;=510,0,
IF(INDEX($AD:$AD, LOOKUP(2, 1 / ($AD$1:INDIRECT("$AD$"&amp;ROW($AD502)-1) &lt;&gt; ""),ROW($AD$1:INDIRECT("$AD$"&amp;ROW($AD502)-1))), 1)&gt;=255,0,
VLOOKUP(INDIRECT("$G$"&amp;LOOKUP(2, 1 / ($AD$1:INDIRECT("$AD$"&amp;ROW($AD502)-1) &lt;&gt; ""),ROW($AD$1:INDIRECT("$AD$"&amp;ROW($AD502)-1)))), 'EV and Base'!$A$1:$N$671, 4, FALSE))))</f>
        <v>177</v>
      </c>
      <c r="AE502" s="2" cm="1">
        <f t="array" aca="1" ref="AE502" ca="1">IF(NOT(ISNUMBER(INDEX($A:$A,LOOKUP(2,1/($A$1:INDIRECT("$A$"&amp;ROW($A502))&lt;&gt;""),ROW($A$1:INDIRECT("$A$"&amp;ROW($A502)))),1))),"",
INDEX($AE:$AE,LOOKUP(2,1/($AE$1:INDIRECT("$AE$"&amp;ROW($AE502)-1)&lt;&gt;""),ROW($AE$1:INDIRECT("$AE$"&amp;ROW($AE502)-1))),1)+
IF(INDEX($AC:$AC,LOOKUP(2,1/($AC$1:INDIRECT("$AC$"&amp;ROW($AC502)-1)&lt;&gt;""),ROW($AC$1:INDIRECT("$AC$"&amp;ROW($AC502)-1))),1)+
INDEX($AD:$AD,LOOKUP(2,1/($AD$1:INDIRECT("$AD$"&amp;ROW($AD502)-1)&lt;&gt;""),ROW($AD$1:INDIRECT("$AD$"&amp;ROW($AD502)-1))),1)+
INDEX($AE:$AE,LOOKUP(2,1/($AE$1:INDIRECT("$AE$"&amp;ROW($AE502)-1)&lt;&gt;""),ROW($AE$1:INDIRECT("$AE$"&amp;ROW($AD502)-1))),1)+
INDEX($AE:$AF,LOOKUP(2,1/($AF$1:INDIRECT("$AF$"&amp;ROW($AF502)-1)&lt;&gt;""),ROW($AF$1:INDIRECT("$AF$"&amp;ROW($AD502)-1))),1)+
INDEX($AG:$AG,LOOKUP(2,1/($AG$1:INDIRECT("$AG$"&amp;ROW($AG502)-1)&lt;&gt;""),ROW($AG$1:INDIRECT("$AG$"&amp;ROW($AD502)-1))),1)+
INDEX($AH:$AH,LOOKUP(2,1/($AH$1:INDIRECT("$AH$"&amp;ROW($AH502)-1)&lt;&gt;""),ROW($AH$1:INDIRECT("$AH$"&amp;ROW($AD502)-1))),1)&gt;=510,0,
IF(INDEX($AE:$AE,LOOKUP(2,1/($AE$1:INDIRECT("$AE$"&amp;ROW($AE502)-1)&lt;&gt;""),ROW($AE$1:INDIRECT("$AE$"&amp;ROW($AE502)-1))),1)&gt;=255,0,
VLOOKUP(INDIRECT("$G$"&amp;LOOKUP(2,1/($AE$1:INDIRECT("$AE$"&amp;ROW($AE502)-1)&lt;&gt;""),ROW($AE$1:INDIRECT("$AE$"&amp;ROW($AE502)-1)))),'EV and Base'!$A$1:$N$671,5,FALSE))))</f>
        <v>21</v>
      </c>
      <c r="AF502" s="2" cm="1">
        <f t="array" aca="1" ref="AF502" ca="1">IF(NOT(ISNUMBER(INDEX($A:$A, LOOKUP(2, 1 / ($A$1:INDIRECT("$A$"&amp;ROW($A502)) &lt;&gt; ""),ROW($A$1:INDIRECT("$A$"&amp;ROW($A502)))), 1))), "",
INDEX($AF:$AF, LOOKUP(2, 1 / ($AF$1:INDIRECT("$AF$"&amp;ROW($AF502)-1) &lt;&gt; ""),ROW($AF$1:INDIRECT("$AF$"&amp;ROW($AF502)-1))), 1)+
IF(INDEX($AC:$AC, LOOKUP(2, 1 / ($AC$1:INDIRECT("$AC$"&amp;ROW($AC502)-1) &lt;&gt; ""),ROW($AC$1:INDIRECT("$AC$"&amp;ROW($AC502)-1))), 1)+
INDEX($AD:$AD, LOOKUP(2, 1 / ($AD$1:INDIRECT("$AD$"&amp;ROW($AD502)-1) &lt;&gt; ""),ROW($AD$1:INDIRECT("$AD$"&amp;ROW($AD502)-1))), 1)+
INDEX($AE:$AE, LOOKUP(2, 1 / ($AE$1:INDIRECT("$AE$"&amp;ROW($AE502)-1) &lt;&gt; ""),ROW($AE$1:INDIRECT("$AE$"&amp;ROW($AD502)-1))), 1)+
INDEX($AE:$AF, LOOKUP(2, 1 / ($AF$1:INDIRECT("$AF$"&amp;ROW($AF502)-1) &lt;&gt; ""),ROW($AF$1:INDIRECT("$AF$"&amp;ROW($AD502)-1))), 1)+
INDEX($AG:$AG, LOOKUP(2, 1 / ($AG$1:INDIRECT("$AG$"&amp;ROW($AG502)-1) &lt;&gt; ""),ROW($AG$1:INDIRECT("$AG$"&amp;ROW($AD502)-1))), 1)+
INDEX($AH:$AH, LOOKUP(2, 1 / ($AH$1:INDIRECT("$AH$"&amp;ROW($AH502)-1) &lt;&gt; ""),ROW($AH$1:INDIRECT("$AH$"&amp;ROW($AD502)-1))), 1)&gt;=510,0,
IF(INDEX($AF:$AF, LOOKUP(2, 1 / ($AF$1:INDIRECT("$AF$"&amp;ROW($AF502)-1) &lt;&gt; ""),ROW($AF$1:INDIRECT("$AF$"&amp;ROW($AF502)-1))), 1)&gt;=255,0,
VLOOKUP(INDIRECT("$G$"&amp;LOOKUP(2, 1 / ($AF$1:INDIRECT("$AF$"&amp;ROW($AF502)-1) &lt;&gt; ""),ROW($AF$1:INDIRECT("$AF$"&amp;ROW($AF502)-1)))), 'EV and Base'!$A$1:$N$671, 6, FALSE))))</f>
        <v>37</v>
      </c>
      <c r="AG502" s="2" cm="1">
        <f t="array" aca="1" ref="AG502" ca="1">IF(NOT(ISNUMBER(INDEX($A:$A, LOOKUP(2, 1 / ($A$1:INDIRECT("$A$"&amp;ROW($A502)) &lt;&gt; ""),ROW($A$1:INDIRECT("$A$"&amp;ROW($A502)))), 1))), "",
INDEX($AG:$AG, LOOKUP(2, 1 / ($AG$1:INDIRECT("$AG$"&amp;ROW($AG502)-1) &lt;&gt; ""),ROW($AG$1:INDIRECT("$AG$"&amp;ROW($AG502)-1))), 1)+
IF(INDEX($AC:$AC, LOOKUP(2, 1 / ($AC$1:INDIRECT("$AC$"&amp;ROW($AC502)-1) &lt;&gt; ""),ROW($AC$1:INDIRECT("$AC$"&amp;ROW($AC502)-1))), 1)+
INDEX($AD:$AD, LOOKUP(2, 1 / ($AD$1:INDIRECT("$AD$"&amp;ROW($AD502)-1) &lt;&gt; ""),ROW($AD$1:INDIRECT("$AD$"&amp;ROW($AD502)-1))), 1)+
INDEX($AE:$AE, LOOKUP(2, 1 / ($AE$1:INDIRECT("$AE$"&amp;ROW($AE502)-1) &lt;&gt; ""),ROW($AE$1:INDIRECT("$AE$"&amp;ROW($AD502)-1))), 1)+
INDEX($AE:$AF, LOOKUP(2, 1 / ($AF$1:INDIRECT("$AF$"&amp;ROW($AF502)-1) &lt;&gt; ""),ROW($AF$1:INDIRECT("$AF$"&amp;ROW($AD502)-1))), 1)+
INDEX($AG:$AG, LOOKUP(2, 1 / ($AG$1:INDIRECT("$AG$"&amp;ROW($AG502)-1) &lt;&gt; ""),ROW($AG$1:INDIRECT("$AG$"&amp;ROW($AD502)-1))), 1)+
INDEX($AH:$AH, LOOKUP(2, 1 / ($AH$1:INDIRECT("$AH$"&amp;ROW($AH502)-1) &lt;&gt; ""),ROW($AH$1:INDIRECT("$AH$"&amp;ROW($AD502)-1))), 1)&gt;=510,0,
IF(INDEX($AG:$AG, LOOKUP(2, 1 / ($AG$1:INDIRECT("$AG$"&amp;ROW($AG502)-1) &lt;&gt; ""),ROW($AG$1:INDIRECT("$AG$"&amp;ROW($AG502)-1))), 1)&gt;=255,0,
VLOOKUP(INDIRECT("$G$"&amp;LOOKUP(2, 1 / ($AG$1:INDIRECT("$AG$"&amp;ROW($AG502)-1) &lt;&gt; ""),ROW($AG$1:INDIRECT("$AG$"&amp;ROW($AG502)-1)))), 'EV and Base'!$A$1:$N$671, 7, FALSE))))</f>
        <v>12</v>
      </c>
      <c r="AH502" s="24" cm="1">
        <f t="array" aca="1" ref="AH502" ca="1">IF(NOT(ISNUMBER(INDEX($A:$A,LOOKUP(2,1/($A$1:INDIRECT("$A$"&amp;ROW($A502))&lt;&gt;""),ROW($A$1:INDIRECT("$A$"&amp;ROW($A502)))),1))),"",
INDEX($AH:$AH,LOOKUP(2,1/($AH$1:INDIRECT("$AH$"&amp;ROW($AH502)-1)&lt;&gt;""),ROW($AH$1:INDIRECT("$AH$"&amp;ROW($AH502)-1))),1)+
IF(INDEX($AC:$AC,LOOKUP(2,1/($AC$1:INDIRECT("$AC$"&amp;ROW($AC502)-1)&lt;&gt;""),ROW($AC$1:INDIRECT("$AC$"&amp;ROW($AC502)-1))),1)+
INDEX($AD:$AD,LOOKUP(2,1/($AD$1:INDIRECT("$AD$"&amp;ROW($AD502)-1)&lt;&gt;""),ROW($AD$1:INDIRECT("$AD$"&amp;ROW($AD502)-1))),1)+
INDEX($AE:$AE,LOOKUP(2,1/($AE$1:INDIRECT("$AE$"&amp;ROW($AE502)-1)&lt;&gt;""),ROW($AE$1:INDIRECT("$AE$"&amp;ROW($AD502)-1))),1)+
INDEX($AE:$AF,LOOKUP(2,1/($AF$1:INDIRECT("$AF$"&amp;ROW($AF502)-1)&lt;&gt;""),ROW($AF$1:INDIRECT("$AF$"&amp;ROW($AD502)-1))),1)+
INDEX($AG:$AG,LOOKUP(2,1/($AG$1:INDIRECT("$AG$"&amp;ROW($AG502)-1)&lt;&gt;""),ROW($AG$1:INDIRECT("$AG$"&amp;ROW($AD502)-1))),1)+
INDEX($AH:$AH,LOOKUP(2,1/($AH$1:INDIRECT("$AH$"&amp;ROW($AH502)-1)&lt;&gt;""),ROW($AH$1:INDIRECT("$AH$"&amp;ROW($AD502)-1))),1)&gt;=510,0,
IF(INDEX($AH:$AH,LOOKUP(2,1/($AH$1:INDIRECT("$AH$"&amp;ROW($AH502)-1)&lt;&gt;""),ROW($AH$1:INDIRECT("$AH$"&amp;ROW($AH502)-1))),1)&gt;=255,0,
VLOOKUP(INDIRECT("$G$"&amp;LOOKUP(2,1/($AH$1:INDIRECT("$AH$"&amp;ROW($AH502)-1)&lt;&gt;""),ROW($AH$1:INDIRECT("$AH$"&amp;ROW($AH502)-1)))),'EV and Base'!$A$1:$N$671,8,FALSE))))</f>
        <v>86</v>
      </c>
      <c r="AI502" s="29" cm="1">
        <f t="array" aca="1" ref="AI502" ca="1">IF(NOT(ISNUMBER(INDEX($A:$A,LOOKUP(2,1/($A$1:INDIRECT("$A$"&amp;ROW($A502))&lt;&gt;""),ROW($A$1:INDIRECT("$A$"&amp;ROW($A502)))),1))),"",
ROUNDDOWN((((2*VLOOKUP($AA502,'EV and Base'!$A$1:$N$671,9,FALSE))+31+ROUNDDOWN($AC502/4,0))*$AB502)/100,0)+$AB502+10)</f>
        <v>205</v>
      </c>
      <c r="AJ502" s="21" cm="1">
        <f t="array" aca="1" ref="AJ502" ca="1">IF(NOT(ISNUMBER(INDEX($A:$A, LOOKUP(2, 1 / ($A$1:INDIRECT("$A$"&amp;ROW($A502)) &lt;&gt; ""),ROW($A$1:INDIRECT("$A$"&amp;ROW($A502)))), 1))), "",
ROUNDDOWN((ROUNDDOWN((((2*VLOOKUP($AA502, 'EV and Base'!$A$1:$N$671, 10, FALSE))+31+ROUNDDOWN($AD502/4, 0))*$AB502)/100, 0)+5)*1.1, 0))</f>
        <v>199</v>
      </c>
      <c r="AK502" s="21" t="str" cm="1">
        <f t="array" aca="1" ref="AK502" ca="1">IF(NOT(ISNUMBER(INDEX($A:$A, LOOKUP(2, 1 / ($A$1:INDIRECT("$A$"&amp;ROW($A502)) &lt;&gt; ""),ROW($A$1:INDIRECT("$A$"&amp;ROW($A502)))), 1))), "",
ROUNDDOWN((ROUNDDOWN((((2*VLOOKUP($AA502, 'EV and Base'!$A$1:$N$671, 11, FALSE))+30+ROUNDDOWN($AE502/4, 0))*$AB502)/100, 0)+5), 0)
&amp;"-"&amp;
ROUNDDOWN((ROUNDDOWN((((2*VLOOKUP($AA502, 'EV and Base'!$A$1:$N$671, 11, FALSE))+31+ROUNDDOWN($AE502/4, 0))*$AB502)/100, 0)+5), 0))</f>
        <v>142-143</v>
      </c>
      <c r="AL502" s="21" t="str" cm="1">
        <f t="array" aca="1" ref="AL502" ca="1">IF(NOT(ISNUMBER(INDEX($A:$A, LOOKUP(2, 1 / ($A$1:INDIRECT("$A$"&amp;ROW($A502)) &lt;&gt; ""),ROW($A$1:INDIRECT("$A$"&amp;ROW($A502)))), 1))), "",
ROUNDDOWN((ROUNDDOWN((((2*VLOOKUP($AA502, 'EV and Base'!$A$1:$N$671, 12, FALSE))+0+ROUNDDOWN($AF502/4, 0))*$AB502)/100, 0)+5)*0.9, 0)
&amp;"-"&amp;
ROUNDDOWN((ROUNDDOWN((((2*VLOOKUP($AA502, 'EV and Base'!$A$1:$N$671, 12, FALSE))+31+ROUNDDOWN($AF502/4, 0))*$AB502)/100, 0)+5)*0.9, 0))</f>
        <v>61-79</v>
      </c>
      <c r="AM502" s="21" t="str" cm="1">
        <f t="array" aca="1" ref="AM502" ca="1">IF(NOT(ISNUMBER(INDEX($A:$A, LOOKUP(2, 1 / ($A$1:INDIRECT("$A$"&amp;ROW($A502)) &lt;&gt; ""),ROW($A$1:INDIRECT("$A$"&amp;ROW($A502)))), 1))), "",
ROUNDDOWN((ROUNDDOWN((((2*VLOOKUP($AA502, 'EV and Base'!$A$1:$N$671, 13, FALSE))+30+ROUNDDOWN($AG502/4, 0))*$AB502)/100, 0)+5), 0)
&amp;"-"&amp;
ROUNDDOWN((ROUNDDOWN((((2*VLOOKUP($AA502, 'EV and Base'!$A$1:$N$671, 13, FALSE))+31+ROUNDDOWN($AG502/4, 0))*$AB502)/100, 0)+5), 0))</f>
        <v>141-141</v>
      </c>
      <c r="AN502" s="25" cm="1">
        <f t="array" aca="1" ref="AN502" ca="1">IF(NOT(ISNUMBER(INDEX($A:$A, LOOKUP(2, 1 / ($A$1:INDIRECT("$A$"&amp;ROW($A502)) &lt;&gt; ""),ROW($A$1:INDIRECT("$A$"&amp;ROW($A502)))), 1))), "",
ROUNDDOWN((ROUNDDOWN((((2*VLOOKUP($AA502, 'EV and Base'!$A$1:$N$671, 14, FALSE))+31+ROUNDDOWN($AH502/4, 0))*$AB502)/100, 0)+5), 0))</f>
        <v>140</v>
      </c>
      <c r="AO502" s="23" cm="1">
        <f t="array" aca="1" ref="AO502" ca="1">IF(NOT(ISNUMBER(INDEX($A:$A, LOOKUP(2, 1 / ($A$1:INDIRECT("$A$"&amp;ROW($A502)) &lt;&gt; ""),ROW($A$1:INDIRECT("$A$"&amp;ROW($A502)))), 1))), "",
ROUNDDOWN((((2*VLOOKUP($AA502, 'EV and Base'!$A$1:$N$671, 9, FALSE))+31+ROUNDDOWN($AC502/4, 0))*$AB502)/100, 0)+$AB502+10)</f>
        <v>205</v>
      </c>
      <c r="AP502" s="2" cm="1">
        <f t="array" aca="1" ref="AP502" ca="1">IF(NOT(ISNUMBER(INDEX($A:$A, LOOKUP(2, 1 / ($A$1:INDIRECT("$A$"&amp;ROW($A502)) &lt;&gt; ""),ROW($A$1:INDIRECT("$A$"&amp;ROW($A502)))), 1))), "",
ROUNDDOWN((ROUNDDOWN((((2*VLOOKUP($AA502, 'EV and Base'!$A$1:$N$671, 10, FALSE))+31+ROUNDDOWN($AD502/4, 0))*$AB502)/100, 0)+5)*1.1, 0))</f>
        <v>199</v>
      </c>
      <c r="AQ502" s="2" cm="1">
        <f t="array" aca="1" ref="AQ502" ca="1">IF(NOT(ISNUMBER(INDEX($A:$A, LOOKUP(2, 1 / ($A$1:INDIRECT("$A$"&amp;ROW($A502)) &lt;&gt; ""),ROW($A$1:INDIRECT("$A$"&amp;ROW($A502)))), 1))), "",
ROUNDDOWN((ROUNDDOWN((((2*VLOOKUP($AA502, 'EV and Base'!$A$1:$N$671, 11, FALSE))+$AV$2+ROUNDDOWN($AE502/4, 0))*$AB502)/100, 0)+5), 0))</f>
        <v>143</v>
      </c>
      <c r="AR502" s="22" cm="1">
        <f t="array" aca="1" ref="AR502" ca="1">IF(NOT(ISNUMBER(INDEX($A:$A, LOOKUP(2, 1 / ($A$1:INDIRECT("$A$"&amp;ROW($A502)) &lt;&gt; ""),ROW($A$1:INDIRECT("$A$"&amp;ROW($A502)))), 1))), "",
ROUNDDOWN((ROUNDDOWN((((2*VLOOKUP($AA502, 'EV and Base'!$A$1:$N$671, 12, FALSE))+$AW$2+ROUNDDOWN($AF502/4, 0))*$AB502)/100, 0)+5)*0.9, 0))</f>
        <v>71</v>
      </c>
      <c r="AS502" s="2" cm="1">
        <f t="array" aca="1" ref="AS502" ca="1">IF(NOT(ISNUMBER(INDEX($A:$A, LOOKUP(2, 1 / ($A$1:INDIRECT("$A$"&amp;ROW($A502)) &lt;&gt; ""),ROW($A$1:INDIRECT("$A$"&amp;ROW($A502)))), 1))), "",
ROUNDDOWN((ROUNDDOWN((((2*VLOOKUP($AA502, 'EV and Base'!$A$1:$N$671, 13, FALSE))+$AX$2+ROUNDDOWN($AG502/4, 0))*$AB502)/100, 0)+5), 0))</f>
        <v>141</v>
      </c>
      <c r="AT502" s="24" cm="1">
        <f t="array" aca="1" ref="AT502" ca="1">IF(NOT(ISNUMBER(INDEX($A:$A, LOOKUP(2, 1 / ($A$1:INDIRECT("$A$"&amp;ROW($A502)) &lt;&gt; ""),ROW($A$1:INDIRECT("$A$"&amp;ROW($A502)))), 1))), "",
ROUNDDOWN((ROUNDDOWN((((2*VLOOKUP($AA502, 'EV and Base'!$A$1:$N$671, 14, FALSE))+31+ROUNDDOWN($AH502/4, 0))*$AB502)/100, 0)+5), 0))</f>
        <v>140</v>
      </c>
      <c r="AU502" s="28">
        <v>255</v>
      </c>
      <c r="AY502" cm="1">
        <f t="array" aca="1" ref="AY502" ca="1">IF(NOT(ISNUMBER(INDEX($A:$A,LOOKUP(2,1/($A$1:INDIRECT("$A$"&amp;ROW($A502))&lt;&gt;""),ROW($A$1:INDIRECT("$A$"&amp;ROW($A502)))),1))),"",
INDEX($AY:$AY,LOOKUP(2,1/($AY$1:INDIRECT("$AY$"&amp;ROW($AY502)-1)&lt;&gt;""),ROW($AY$1:INDIRECT("$AY$"&amp;ROW($AY502)-1))),1)+$BL502)</f>
        <v>268008</v>
      </c>
      <c r="AZ502" s="3" cm="1">
        <f t="array" aca="1" ref="AZ502" ca="1">IF(NOT(ISNUMBER(INDEX($A:$A, LOOKUP(2, 1 / ($A$1:INDIRECT("$A$"&amp;ROW($A502)) &lt;&gt; ""),ROW($A$1:INDIRECT("$A$"&amp;ROW($A502)))), 1))), "",
VLOOKUP(INDIRECT("$G$"&amp;LOOKUP(2, 1 / ($AY$1:INDIRECT("$AY$"&amp;ROW($AY502)-1) &lt;&gt; ""),ROW($AY$1:INDIRECT("$AY$"&amp;ROW($AY502)-1)))),'EV and Base'!A425:N1095,2,FALSE))</f>
        <v>169</v>
      </c>
      <c r="BA502" s="3" cm="1">
        <f t="array" aca="1" ref="BA502" ca="1">IF(NOT(ISNUMBER(INDEX($A:$A, LOOKUP(2, 1 / ($A$1:INDIRECT("$A$"&amp;ROW($A502)) &lt;&gt; ""),ROW($A$1:INDIRECT("$A$"&amp;ROW($A502)))), 1))), "",
INDIRECT("$I$"&amp;LOOKUP(2, 1 / ($AY$1:INDIRECT("$AY$"&amp;ROW($AY502)-1) &lt;&gt; ""),ROW($AY$1:INDIRECT("$AY$"&amp;ROW($AY502)-1)))))</f>
        <v>52</v>
      </c>
      <c r="BB502" s="1" cm="1">
        <f t="array" aca="1" ref="BB502" ca="1">IF(NOT(ISNUMBER(INDEX($A:$A, LOOKUP(2, 1 / ($A$1:INDIRECT("$A$"&amp;ROW($A502)) &lt;&gt; ""),ROW($A$1:INDIRECT("$A$"&amp;ROW($A502)))), 1))), "",
INDIRECT("$AB$"&amp;LOOKUP(2, 1 / ($AY$1:INDIRECT("$AY$"&amp;ROW($AY502)-1) &lt;&gt; ""),ROW($AY$1:INDIRECT("$AY$"&amp;ROW($AY502)-1)))))</f>
        <v>64</v>
      </c>
      <c r="BC502" s="3" cm="1">
        <f t="array" aca="1" ref="BC502" ca="1">IF(NOT(ISNUMBER(INDEX($A:$A,LOOKUP(2,1/($A$1:INDIRECT("$A$"&amp;ROW($A502))&lt;&gt;""),ROW($A$1:INDIRECT("$A$"&amp;ROW($A502)))),1))),"",
$BA502+$BA502+10)</f>
        <v>114</v>
      </c>
      <c r="BD502" s="3" cm="1">
        <f t="array" aca="1" ref="BD502" ca="1">IF(NOT(ISNUMBER(INDEX($A:$A,LOOKUP(2,1/($A$1:INDIRECT("$A$"&amp;ROW($A502))&lt;&gt;""),ROW($A$1:INDIRECT("$A$"&amp;ROW($A502)))),1))),"",
$BA502+$BB502+10)</f>
        <v>126</v>
      </c>
      <c r="BE502" s="3" cm="1">
        <f t="array" aca="1" ref="BE502" ca="1">IF(NOT(ISNUMBER(INDEX($A:$A,LOOKUP(2,1/($A$1:INDIRECT("$A$"&amp;ROW($A502))&lt;&gt;""),ROW($A$1:INDIRECT("$A$"&amp;ROW($A502)))),1))),"",
$BC502*$BC502)</f>
        <v>12996</v>
      </c>
      <c r="BF502" s="3" cm="1">
        <f t="array" aca="1" ref="BF502" ca="1">IF(NOT(ISNUMBER(INDEX($A:$A,LOOKUP(2,1/($A$1:INDIRECT("$A$"&amp;ROW($A502))&lt;&gt;""),ROW($A$1:INDIRECT("$A$"&amp;ROW($A502)))),1))),"",
$BD502*$BD502)</f>
        <v>15876</v>
      </c>
      <c r="BG502" s="3" cm="1">
        <f t="array" aca="1" ref="BG502" ca="1">IF(NOT(ISNUMBER(INDEX($A:$A,LOOKUP(2,1/($A$1:INDIRECT("$A$"&amp;ROW($A502))&lt;&gt;""),ROW($A$1:INDIRECT("$A$"&amp;ROW($A502)))),1))),"",
_xlfn.FLOOR.MATH(1.5*_xlfn.FLOOR.MATH($AZ502*BA502/5)))</f>
        <v>2635</v>
      </c>
      <c r="BH502" s="3" cm="1">
        <f t="array" aca="1" ref="BH502" ca="1">IF(NOT(ISNUMBER(INDEX($A:$A, LOOKUP(2, 1 / ($A$1:INDIRECT("$A$"&amp;ROW($A502)) &lt;&gt; ""),ROW($A$1:INDIRECT("$A$"&amp;ROW($A502)))), 1))), "",
_xlfn.FLOOR.MATH($BG502/IF(OR(INDIRECT("$C$"&amp;LOOKUP(2, 1 / ($AY$1:INDIRECT("$AY$"&amp;ROW($AY502)-1) &lt;&gt; ""),ROW($AY$1:INDIRECT("$AY$"&amp;ROW($AY502)-1))))="Multi",
INDIRECT("$C$"&amp;LOOKUP(2, 1 / ($AY$1:INDIRECT("$AY$"&amp;ROW($AY502)-1) &lt;&gt; ""),ROW($AY$1:INDIRECT("$AY$"&amp;ROW($AY502)-1))))="Double"),2,1)))</f>
        <v>2635</v>
      </c>
      <c r="BI502" s="3" cm="1">
        <f t="array" aca="1" ref="BI502" ca="1">IF(NOT(ISNUMBER(INDEX($A:$A,LOOKUP(2,1/($A$1:INDIRECT("$A$"&amp;ROW($A502))&lt;&gt;""),ROW($A$1:INDIRECT("$A$"&amp;ROW($A502)))),1))),"",
VLOOKUP($BC502,GameFreakSQRT!$A$1:$B$200,2,FALSE))</f>
        <v>43733</v>
      </c>
      <c r="BJ502" s="3" cm="1">
        <f t="array" aca="1" ref="BJ502" ca="1">IF(NOT(ISNUMBER(INDEX($A:$A,LOOKUP(2,1/($A$1:INDIRECT("$A$"&amp;ROW($A502))&lt;&gt;""),ROW($A$1:INDIRECT("$A$"&amp;ROW($A502)))),1))),"",
VLOOKUP($BD502,GameFreakSQRT!$A$1:$B$200,2,FALSE))</f>
        <v>45977</v>
      </c>
      <c r="BK502" s="3" cm="1">
        <f t="array" aca="1" ref="BK502" ca="1">IF(NOT(ISNUMBER(INDEX($A:$A,LOOKUP(2,1/($A$1:INDIRECT("$A$"&amp;ROW($A502))&lt;&gt;""),ROW($A$1:INDIRECT("$A$"&amp;ROW($A502)))),1))),"",
_xlfn.FLOOR.MATH((($BI502*$BE502)*$BH502)/($BJ502*$BF502))+1)</f>
        <v>2052</v>
      </c>
      <c r="BL502" s="3" cm="1">
        <f t="array" aca="1" ref="BL502" ca="1">IF(NOT(ISNUMBER(INDEX($A:$A,LOOKUP(2,1/($A$1:INDIRECT("$A$"&amp;ROW($A502))&lt;&gt;""),ROW($A$1:INDIRECT("$A$"&amp;ROW($A502)))),1))),"",
_xlfn.FLOOR.MATH($BK502*IF(NOT(INDIRECT("$Z$"&amp;LOOKUP(2, 1 / ($AY$1:INDIRECT("$AY$"&amp;ROW($AY502)-1) &lt;&gt; ""),ROW($AY$1:INDIRECT("$AY$"&amp;ROW($AY502)-1))))=""),1.5,1)))</f>
        <v>3078</v>
      </c>
      <c r="BM502" s="3" cm="1">
        <f t="array" aca="1" ref="BM502" ca="1">IF(NOT(ISNUMBER(INDEX($A:$A, LOOKUP(2, 1 / ($A$1:INDIRECT("$A$"&amp;ROW($A502)) &lt;&gt; ""),ROW($A$1:INDIRECT("$A$"&amp;ROW($A502)))), 1))), "",
INDIRECT("$Y$"&amp;LOOKUP(2, 1 / ($AY$1:INDIRECT("$AY$"&amp;ROW($AY502)-1) &lt;&gt; ""),ROW($AY$1:INDIRECT("$AY$"&amp;ROW($AY502)-1)))))</f>
        <v>0</v>
      </c>
      <c r="BN502" s="3" t="str">
        <f t="shared" ca="1" si="39"/>
        <v/>
      </c>
    </row>
    <row r="503" spans="1:66" x14ac:dyDescent="0.45">
      <c r="A503" s="67"/>
      <c r="B503" s="69"/>
      <c r="C503" s="67"/>
      <c r="D503" s="67"/>
      <c r="E503" s="67"/>
      <c r="F503" s="56">
        <v>6</v>
      </c>
      <c r="G503" s="2" t="s">
        <v>823</v>
      </c>
      <c r="H503" s="2" t="s">
        <v>50</v>
      </c>
      <c r="I503" s="2">
        <v>54</v>
      </c>
      <c r="J503" s="2" t="s">
        <v>64</v>
      </c>
      <c r="K503" s="2" t="s">
        <v>587</v>
      </c>
      <c r="L503" s="2" t="s">
        <v>53</v>
      </c>
      <c r="M503" s="2" t="s">
        <v>698</v>
      </c>
      <c r="N503" s="2" t="s">
        <v>800</v>
      </c>
      <c r="O503" s="2" t="s">
        <v>803</v>
      </c>
      <c r="P503" s="2" t="s">
        <v>791</v>
      </c>
      <c r="Q503" s="2">
        <v>30</v>
      </c>
      <c r="R503" s="2">
        <f>_xlfn.FLOOR.MATH((((2*VLOOKUP(G503, 'EV and Base'!$A$1:$N$671, 9, FALSE))+$Q503)*$I503)/100)+$I503+10</f>
        <v>179</v>
      </c>
      <c r="S503" s="2">
        <f>_xlfn.FLOOR.MATH((_xlfn.FLOOR.MATH((((2*VLOOKUP($G503, 'EV and Base'!$A$1:$N$671, 10, FALSE))+$Q503)*$I503)/100)+5)*
IF(OR($J503="Lonely", $J503="Brave", $J503="Adamant", $J503="Naughty"), 1.1,
IF(OR($J503="Bold", $J503="Timid", $J503="Modest", $J503="Calm"), 0.9, 1)))</f>
        <v>120</v>
      </c>
      <c r="T503" s="2">
        <f>_xlfn.FLOOR.MATH((_xlfn.FLOOR.MATH((((2*VLOOKUP($G503, 'EV and Base'!$A$1:$N$671, 11, FALSE))+$Q503)*$I503)/100)+5)*
IF(OR($J503="Bold", $J503="Relaxed", $J503="Impish", $J503="Lax"), 1.1,
IF(OR($J503="Lonely", $J503="Hasty", $J503="Mild", $J503="Gentle"), 0.9, 1)))</f>
        <v>118</v>
      </c>
      <c r="U503" s="2">
        <f>_xlfn.FLOOR.MATH((_xlfn.FLOOR.MATH((((2*VLOOKUP($G503, 'EV and Base'!$A$1:$N$671, 12, FALSE))+$Q503)*$I503)/100)+5)*
IF(OR($J503="Modest", $J503="Mild", $J503="Quiet", $J503="Rash"), 1.1,
IF(OR($J503="Adamant", $J503="Impish", $J503="Jolly", $J503="Careful"), 0.9, 1)))</f>
        <v>156</v>
      </c>
      <c r="V503" s="2">
        <f>_xlfn.FLOOR.MATH((_xlfn.FLOOR.MATH((((2*VLOOKUP($G503, 'EV and Base'!$A$1:$N$671, 13, FALSE))+$Q503)*$I503)/100)+5)*
IF(OR($J503="Calm", $J503="Gentle", $J503="Sassy", $J503="Careful"), 1.1,
IF(OR($J503="Naughty", $J503="Lax", $J503="Naive", $J503="Rash"), 0.9, 1)))</f>
        <v>118</v>
      </c>
      <c r="W503" s="2">
        <f>_xlfn.FLOOR.MATH((_xlfn.FLOOR.MATH((((2*VLOOKUP($G503, 'EV and Base'!$A$1:$N$671, 14, FALSE))+$Q503)*$I503)/100)+5)*
IF(OR($J503="Timid", $J503="Hasty", $J503="Jolly", $J503="Naive"), 1.1,
IF(OR($J503="Brave", $J503="Relaxed", $J503="Quiet", $J503="Sassy"), 0.9, 1)))</f>
        <v>139</v>
      </c>
      <c r="X503" s="67"/>
      <c r="Z503" s="1">
        <v>1</v>
      </c>
      <c r="AA503" s="23" t="str" cm="1">
        <f t="array" aca="1" ref="AA503" ca="1">IF(NOT(ISNUMBER(INDEX($A:$A,LOOKUP(2,1/($A$1:INDIRECT("$A$"&amp;ROW($A503))&lt;&gt;""),ROW($A$1:INDIRECT("$A$"&amp;ROW($A503)))),1))),"",
IF(NOT(ISNUMBER($A503)),$AA502,
IF($AB503&lt;16,"Lillipup",
IF($AB503&lt;32,"Herdier",
"Stoutland"))))</f>
        <v>Stoutland</v>
      </c>
      <c r="AB503" s="25" cm="1">
        <f t="array" aca="1" ref="AB503" ca="1">IF(NOT(ISNUMBER(INDEX($A:$A, LOOKUP(2, 1 / ($A$1:INDIRECT("$A$"&amp;ROW($A503)) &lt;&gt; ""),ROW($A$1:INDIRECT("$A$"&amp;ROW($A503)))), 1))), "",
VLOOKUP($AY503,'Medium-Slow'!$A$1:$B$101,2,TRUE))</f>
        <v>64</v>
      </c>
      <c r="AC503" s="23" cm="1">
        <f t="array" aca="1" ref="AC503" ca="1">IF(NOT(ISNUMBER(INDEX($A:$A, LOOKUP(2, 1 / ($A$1:INDIRECT("$A$"&amp;ROW($A503)) &lt;&gt; ""),ROW($A$1:INDIRECT("$A$"&amp;ROW($A503)))), 1))), "",
INDEX($AC:$AC, LOOKUP(2, 1 / ($AC$1:INDIRECT("$AC$"&amp;ROW($AC503)-1) &lt;&gt; ""),ROW($AC$1:INDIRECT("$AC$"&amp;ROW($AC503)-1))), 1)+
IF(INDEX($AC:$AC, LOOKUP(2, 1 / ($AC$1:INDIRECT("$AC$"&amp;ROW($AC503)-1) &lt;&gt; ""),ROW($AC$1:INDIRECT("$AC$"&amp;ROW($AC503)-1))), 1)+
INDEX($AD:$AD, LOOKUP(2, 1 / ($AD$1:INDIRECT("$AD$"&amp;ROW($AD503)-1) &lt;&gt; ""),ROW($AD$1:INDIRECT("$AD$"&amp;ROW($AD503)-1))), 1)+
INDEX($AE:$AE, LOOKUP(2, 1 / ($AE$1:INDIRECT("$AE$"&amp;ROW($AE503)-1) &lt;&gt; ""),ROW($AE$1:INDIRECT("$AE$"&amp;ROW($AD503)-1))), 1)+
INDEX($AE:$AF, LOOKUP(2, 1 / ($AF$1:INDIRECT("$AF$"&amp;ROW($AF503)-1) &lt;&gt; ""),ROW($AF$1:INDIRECT("$AF$"&amp;ROW($AD503)-1))), 1)+
INDEX($AG:$AG, LOOKUP(2, 1 / ($AG$1:INDIRECT("$AG$"&amp;ROW($AG503)-1) &lt;&gt; ""),ROW($AG$1:INDIRECT("$AG$"&amp;ROW($AD503)-1))), 1)+
INDEX($AH:$AH, LOOKUP(2, 1 / ($AH$1:INDIRECT("$AH$"&amp;ROW($AH503)-1) &lt;&gt; ""),ROW($AH$1:INDIRECT("$AH$"&amp;ROW($AD503)-1))), 1)&gt;=510,0,
IF(INDEX($AC:$AC, LOOKUP(2, 1 / ($AC$1:INDIRECT("$AC$"&amp;ROW($AC503)-1) &lt;&gt; ""),ROW($AC$1:INDIRECT("$AC$"&amp;ROW($AC503)-1))), 1)&gt;=255,0,
VLOOKUP(INDIRECT("$G$"&amp;LOOKUP(2, 1 / ($AC$1:INDIRECT("$AC$"&amp;ROW($AC503)-1) &lt;&gt; ""),ROW($AC$1:INDIRECT("$AC$"&amp;ROW($AC503)-1)))), 'EV and Base'!$A$1:$N$671, 3, FALSE))))</f>
        <v>16</v>
      </c>
      <c r="AD503" s="2" cm="1">
        <f t="array" aca="1" ref="AD503" ca="1">IF(NOT(ISNUMBER(INDEX($A:$A, LOOKUP(2, 1 / ($A$1:INDIRECT("$A$"&amp;ROW($A503)) &lt;&gt; ""),ROW($A$1:INDIRECT("$A$"&amp;ROW($A503)))), 1))), "",
INDEX($AD:$AD, LOOKUP(2, 1 / ($AD$1:INDIRECT("$AD$"&amp;ROW($AD503)-1) &lt;&gt; ""),ROW($AD$1:INDIRECT("$AD$"&amp;ROW($AD503)-1))), 1)+
IF(INDEX($AC:$AC, LOOKUP(2, 1 / ($AC$1:INDIRECT("$AC$"&amp;ROW($AC503)-1) &lt;&gt; ""),ROW($AC$1:INDIRECT("$AC$"&amp;ROW($AC503)-1))), 1)+
INDEX($AD:$AD, LOOKUP(2, 1 / ($AD$1:INDIRECT("$AD$"&amp;ROW($AD503)-1) &lt;&gt; ""),ROW($AD$1:INDIRECT("$AD$"&amp;ROW($AD503)-1))), 1)+
INDEX($AE:$AE, LOOKUP(2, 1 / ($AE$1:INDIRECT("$AE$"&amp;ROW($AE503)-1) &lt;&gt; ""),ROW($AE$1:INDIRECT("$AE$"&amp;ROW($AD503)-1))), 1)+
INDEX($AE:$AF, LOOKUP(2, 1 / ($AF$1:INDIRECT("$AF$"&amp;ROW($AF503)-1) &lt;&gt; ""),ROW($AF$1:INDIRECT("$AF$"&amp;ROW($AD503)-1))), 1)+
INDEX($AG:$AG, LOOKUP(2, 1 / ($AG$1:INDIRECT("$AG$"&amp;ROW($AG503)-1) &lt;&gt; ""),ROW($AG$1:INDIRECT("$AG$"&amp;ROW($AD503)-1))), 1)+
INDEX($AH:$AH, LOOKUP(2, 1 / ($AH$1:INDIRECT("$AH$"&amp;ROW($AH503)-1) &lt;&gt; ""),ROW($AH$1:INDIRECT("$AH$"&amp;ROW($AD503)-1))), 1)&gt;=510,0,
IF(INDEX($AD:$AD, LOOKUP(2, 1 / ($AD$1:INDIRECT("$AD$"&amp;ROW($AD503)-1) &lt;&gt; ""),ROW($AD$1:INDIRECT("$AD$"&amp;ROW($AD503)-1))), 1)&gt;=255,0,
VLOOKUP(INDIRECT("$G$"&amp;LOOKUP(2, 1 / ($AD$1:INDIRECT("$AD$"&amp;ROW($AD503)-1) &lt;&gt; ""),ROW($AD$1:INDIRECT("$AD$"&amp;ROW($AD503)-1)))), 'EV and Base'!$A$1:$N$671, 4, FALSE))))</f>
        <v>179</v>
      </c>
      <c r="AE503" s="2" cm="1">
        <f t="array" aca="1" ref="AE503" ca="1">IF(NOT(ISNUMBER(INDEX($A:$A,LOOKUP(2,1/($A$1:INDIRECT("$A$"&amp;ROW($A503))&lt;&gt;""),ROW($A$1:INDIRECT("$A$"&amp;ROW($A503)))),1))),"",
INDEX($AE:$AE,LOOKUP(2,1/($AE$1:INDIRECT("$AE$"&amp;ROW($AE503)-1)&lt;&gt;""),ROW($AE$1:INDIRECT("$AE$"&amp;ROW($AE503)-1))),1)+
IF(INDEX($AC:$AC,LOOKUP(2,1/($AC$1:INDIRECT("$AC$"&amp;ROW($AC503)-1)&lt;&gt;""),ROW($AC$1:INDIRECT("$AC$"&amp;ROW($AC503)-1))),1)+
INDEX($AD:$AD,LOOKUP(2,1/($AD$1:INDIRECT("$AD$"&amp;ROW($AD503)-1)&lt;&gt;""),ROW($AD$1:INDIRECT("$AD$"&amp;ROW($AD503)-1))),1)+
INDEX($AE:$AE,LOOKUP(2,1/($AE$1:INDIRECT("$AE$"&amp;ROW($AE503)-1)&lt;&gt;""),ROW($AE$1:INDIRECT("$AE$"&amp;ROW($AD503)-1))),1)+
INDEX($AE:$AF,LOOKUP(2,1/($AF$1:INDIRECT("$AF$"&amp;ROW($AF503)-1)&lt;&gt;""),ROW($AF$1:INDIRECT("$AF$"&amp;ROW($AD503)-1))),1)+
INDEX($AG:$AG,LOOKUP(2,1/($AG$1:INDIRECT("$AG$"&amp;ROW($AG503)-1)&lt;&gt;""),ROW($AG$1:INDIRECT("$AG$"&amp;ROW($AD503)-1))),1)+
INDEX($AH:$AH,LOOKUP(2,1/($AH$1:INDIRECT("$AH$"&amp;ROW($AH503)-1)&lt;&gt;""),ROW($AH$1:INDIRECT("$AH$"&amp;ROW($AD503)-1))),1)&gt;=510,0,
IF(INDEX($AE:$AE,LOOKUP(2,1/($AE$1:INDIRECT("$AE$"&amp;ROW($AE503)-1)&lt;&gt;""),ROW($AE$1:INDIRECT("$AE$"&amp;ROW($AE503)-1))),1)&gt;=255,0,
VLOOKUP(INDIRECT("$G$"&amp;LOOKUP(2,1/($AE$1:INDIRECT("$AE$"&amp;ROW($AE503)-1)&lt;&gt;""),ROW($AE$1:INDIRECT("$AE$"&amp;ROW($AE503)-1)))),'EV and Base'!$A$1:$N$671,5,FALSE))))</f>
        <v>21</v>
      </c>
      <c r="AF503" s="2" cm="1">
        <f t="array" aca="1" ref="AF503" ca="1">IF(NOT(ISNUMBER(INDEX($A:$A, LOOKUP(2, 1 / ($A$1:INDIRECT("$A$"&amp;ROW($A503)) &lt;&gt; ""),ROW($A$1:INDIRECT("$A$"&amp;ROW($A503)))), 1))), "",
INDEX($AF:$AF, LOOKUP(2, 1 / ($AF$1:INDIRECT("$AF$"&amp;ROW($AF503)-1) &lt;&gt; ""),ROW($AF$1:INDIRECT("$AF$"&amp;ROW($AF503)-1))), 1)+
IF(INDEX($AC:$AC, LOOKUP(2, 1 / ($AC$1:INDIRECT("$AC$"&amp;ROW($AC503)-1) &lt;&gt; ""),ROW($AC$1:INDIRECT("$AC$"&amp;ROW($AC503)-1))), 1)+
INDEX($AD:$AD, LOOKUP(2, 1 / ($AD$1:INDIRECT("$AD$"&amp;ROW($AD503)-1) &lt;&gt; ""),ROW($AD$1:INDIRECT("$AD$"&amp;ROW($AD503)-1))), 1)+
INDEX($AE:$AE, LOOKUP(2, 1 / ($AE$1:INDIRECT("$AE$"&amp;ROW($AE503)-1) &lt;&gt; ""),ROW($AE$1:INDIRECT("$AE$"&amp;ROW($AD503)-1))), 1)+
INDEX($AE:$AF, LOOKUP(2, 1 / ($AF$1:INDIRECT("$AF$"&amp;ROW($AF503)-1) &lt;&gt; ""),ROW($AF$1:INDIRECT("$AF$"&amp;ROW($AD503)-1))), 1)+
INDEX($AG:$AG, LOOKUP(2, 1 / ($AG$1:INDIRECT("$AG$"&amp;ROW($AG503)-1) &lt;&gt; ""),ROW($AG$1:INDIRECT("$AG$"&amp;ROW($AD503)-1))), 1)+
INDEX($AH:$AH, LOOKUP(2, 1 / ($AH$1:INDIRECT("$AH$"&amp;ROW($AH503)-1) &lt;&gt; ""),ROW($AH$1:INDIRECT("$AH$"&amp;ROW($AD503)-1))), 1)&gt;=510,0,
IF(INDEX($AF:$AF, LOOKUP(2, 1 / ($AF$1:INDIRECT("$AF$"&amp;ROW($AF503)-1) &lt;&gt; ""),ROW($AF$1:INDIRECT("$AF$"&amp;ROW($AF503)-1))), 1)&gt;=255,0,
VLOOKUP(INDIRECT("$G$"&amp;LOOKUP(2, 1 / ($AF$1:INDIRECT("$AF$"&amp;ROW($AF503)-1) &lt;&gt; ""),ROW($AF$1:INDIRECT("$AF$"&amp;ROW($AF503)-1)))), 'EV and Base'!$A$1:$N$671, 6, FALSE))))</f>
        <v>37</v>
      </c>
      <c r="AG503" s="2" cm="1">
        <f t="array" aca="1" ref="AG503" ca="1">IF(NOT(ISNUMBER(INDEX($A:$A, LOOKUP(2, 1 / ($A$1:INDIRECT("$A$"&amp;ROW($A503)) &lt;&gt; ""),ROW($A$1:INDIRECT("$A$"&amp;ROW($A503)))), 1))), "",
INDEX($AG:$AG, LOOKUP(2, 1 / ($AG$1:INDIRECT("$AG$"&amp;ROW($AG503)-1) &lt;&gt; ""),ROW($AG$1:INDIRECT("$AG$"&amp;ROW($AG503)-1))), 1)+
IF(INDEX($AC:$AC, LOOKUP(2, 1 / ($AC$1:INDIRECT("$AC$"&amp;ROW($AC503)-1) &lt;&gt; ""),ROW($AC$1:INDIRECT("$AC$"&amp;ROW($AC503)-1))), 1)+
INDEX($AD:$AD, LOOKUP(2, 1 / ($AD$1:INDIRECT("$AD$"&amp;ROW($AD503)-1) &lt;&gt; ""),ROW($AD$1:INDIRECT("$AD$"&amp;ROW($AD503)-1))), 1)+
INDEX($AE:$AE, LOOKUP(2, 1 / ($AE$1:INDIRECT("$AE$"&amp;ROW($AE503)-1) &lt;&gt; ""),ROW($AE$1:INDIRECT("$AE$"&amp;ROW($AD503)-1))), 1)+
INDEX($AE:$AF, LOOKUP(2, 1 / ($AF$1:INDIRECT("$AF$"&amp;ROW($AF503)-1) &lt;&gt; ""),ROW($AF$1:INDIRECT("$AF$"&amp;ROW($AD503)-1))), 1)+
INDEX($AG:$AG, LOOKUP(2, 1 / ($AG$1:INDIRECT("$AG$"&amp;ROW($AG503)-1) &lt;&gt; ""),ROW($AG$1:INDIRECT("$AG$"&amp;ROW($AD503)-1))), 1)+
INDEX($AH:$AH, LOOKUP(2, 1 / ($AH$1:INDIRECT("$AH$"&amp;ROW($AH503)-1) &lt;&gt; ""),ROW($AH$1:INDIRECT("$AH$"&amp;ROW($AD503)-1))), 1)&gt;=510,0,
IF(INDEX($AG:$AG, LOOKUP(2, 1 / ($AG$1:INDIRECT("$AG$"&amp;ROW($AG503)-1) &lt;&gt; ""),ROW($AG$1:INDIRECT("$AG$"&amp;ROW($AG503)-1))), 1)&gt;=255,0,
VLOOKUP(INDIRECT("$G$"&amp;LOOKUP(2, 1 / ($AG$1:INDIRECT("$AG$"&amp;ROW($AG503)-1) &lt;&gt; ""),ROW($AG$1:INDIRECT("$AG$"&amp;ROW($AG503)-1)))), 'EV and Base'!$A$1:$N$671, 7, FALSE))))</f>
        <v>12</v>
      </c>
      <c r="AH503" s="24" cm="1">
        <f t="array" aca="1" ref="AH503" ca="1">IF(NOT(ISNUMBER(INDEX($A:$A,LOOKUP(2,1/($A$1:INDIRECT("$A$"&amp;ROW($A503))&lt;&gt;""),ROW($A$1:INDIRECT("$A$"&amp;ROW($A503)))),1))),"",
INDEX($AH:$AH,LOOKUP(2,1/($AH$1:INDIRECT("$AH$"&amp;ROW($AH503)-1)&lt;&gt;""),ROW($AH$1:INDIRECT("$AH$"&amp;ROW($AH503)-1))),1)+
IF(INDEX($AC:$AC,LOOKUP(2,1/($AC$1:INDIRECT("$AC$"&amp;ROW($AC503)-1)&lt;&gt;""),ROW($AC$1:INDIRECT("$AC$"&amp;ROW($AC503)-1))),1)+
INDEX($AD:$AD,LOOKUP(2,1/($AD$1:INDIRECT("$AD$"&amp;ROW($AD503)-1)&lt;&gt;""),ROW($AD$1:INDIRECT("$AD$"&amp;ROW($AD503)-1))),1)+
INDEX($AE:$AE,LOOKUP(2,1/($AE$1:INDIRECT("$AE$"&amp;ROW($AE503)-1)&lt;&gt;""),ROW($AE$1:INDIRECT("$AE$"&amp;ROW($AD503)-1))),1)+
INDEX($AE:$AF,LOOKUP(2,1/($AF$1:INDIRECT("$AF$"&amp;ROW($AF503)-1)&lt;&gt;""),ROW($AF$1:INDIRECT("$AF$"&amp;ROW($AD503)-1))),1)+
INDEX($AG:$AG,LOOKUP(2,1/($AG$1:INDIRECT("$AG$"&amp;ROW($AG503)-1)&lt;&gt;""),ROW($AG$1:INDIRECT("$AG$"&amp;ROW($AD503)-1))),1)+
INDEX($AH:$AH,LOOKUP(2,1/($AH$1:INDIRECT("$AH$"&amp;ROW($AH503)-1)&lt;&gt;""),ROW($AH$1:INDIRECT("$AH$"&amp;ROW($AD503)-1))),1)&gt;=510,0,
IF(INDEX($AH:$AH,LOOKUP(2,1/($AH$1:INDIRECT("$AH$"&amp;ROW($AH503)-1)&lt;&gt;""),ROW($AH$1:INDIRECT("$AH$"&amp;ROW($AH503)-1))),1)&gt;=255,0,
VLOOKUP(INDIRECT("$G$"&amp;LOOKUP(2,1/($AH$1:INDIRECT("$AH$"&amp;ROW($AH503)-1)&lt;&gt;""),ROW($AH$1:INDIRECT("$AH$"&amp;ROW($AH503)-1)))),'EV and Base'!$A$1:$N$671,8,FALSE))))</f>
        <v>86</v>
      </c>
      <c r="AI503" s="29" cm="1">
        <f t="array" aca="1" ref="AI503" ca="1">IF(NOT(ISNUMBER(INDEX($A:$A,LOOKUP(2,1/($A$1:INDIRECT("$A$"&amp;ROW($A503))&lt;&gt;""),ROW($A$1:INDIRECT("$A$"&amp;ROW($A503)))),1))),"",
ROUNDDOWN((((2*VLOOKUP($AA503,'EV and Base'!$A$1:$N$671,9,FALSE))+31+ROUNDDOWN($AC503/4,0))*$AB503)/100,0)+$AB503+10)</f>
        <v>205</v>
      </c>
      <c r="AJ503" s="21" cm="1">
        <f t="array" aca="1" ref="AJ503" ca="1">IF(NOT(ISNUMBER(INDEX($A:$A, LOOKUP(2, 1 / ($A$1:INDIRECT("$A$"&amp;ROW($A503)) &lt;&gt; ""),ROW($A$1:INDIRECT("$A$"&amp;ROW($A503)))), 1))), "",
ROUNDDOWN((ROUNDDOWN((((2*VLOOKUP($AA503, 'EV and Base'!$A$1:$N$671, 10, FALSE))+31+ROUNDDOWN($AD503/4, 0))*$AB503)/100, 0)+5)*1.1, 0))</f>
        <v>199</v>
      </c>
      <c r="AK503" s="21" t="str" cm="1">
        <f t="array" aca="1" ref="AK503" ca="1">IF(NOT(ISNUMBER(INDEX($A:$A, LOOKUP(2, 1 / ($A$1:INDIRECT("$A$"&amp;ROW($A503)) &lt;&gt; ""),ROW($A$1:INDIRECT("$A$"&amp;ROW($A503)))), 1))), "",
ROUNDDOWN((ROUNDDOWN((((2*VLOOKUP($AA503, 'EV and Base'!$A$1:$N$671, 11, FALSE))+30+ROUNDDOWN($AE503/4, 0))*$AB503)/100, 0)+5), 0)
&amp;"-"&amp;
ROUNDDOWN((ROUNDDOWN((((2*VLOOKUP($AA503, 'EV and Base'!$A$1:$N$671, 11, FALSE))+31+ROUNDDOWN($AE503/4, 0))*$AB503)/100, 0)+5), 0))</f>
        <v>142-143</v>
      </c>
      <c r="AL503" s="21" t="str" cm="1">
        <f t="array" aca="1" ref="AL503" ca="1">IF(NOT(ISNUMBER(INDEX($A:$A, LOOKUP(2, 1 / ($A$1:INDIRECT("$A$"&amp;ROW($A503)) &lt;&gt; ""),ROW($A$1:INDIRECT("$A$"&amp;ROW($A503)))), 1))), "",
ROUNDDOWN((ROUNDDOWN((((2*VLOOKUP($AA503, 'EV and Base'!$A$1:$N$671, 12, FALSE))+0+ROUNDDOWN($AF503/4, 0))*$AB503)/100, 0)+5)*0.9, 0)
&amp;"-"&amp;
ROUNDDOWN((ROUNDDOWN((((2*VLOOKUP($AA503, 'EV and Base'!$A$1:$N$671, 12, FALSE))+31+ROUNDDOWN($AF503/4, 0))*$AB503)/100, 0)+5)*0.9, 0))</f>
        <v>61-79</v>
      </c>
      <c r="AM503" s="21" t="str" cm="1">
        <f t="array" aca="1" ref="AM503" ca="1">IF(NOT(ISNUMBER(INDEX($A:$A, LOOKUP(2, 1 / ($A$1:INDIRECT("$A$"&amp;ROW($A503)) &lt;&gt; ""),ROW($A$1:INDIRECT("$A$"&amp;ROW($A503)))), 1))), "",
ROUNDDOWN((ROUNDDOWN((((2*VLOOKUP($AA503, 'EV and Base'!$A$1:$N$671, 13, FALSE))+30+ROUNDDOWN($AG503/4, 0))*$AB503)/100, 0)+5), 0)
&amp;"-"&amp;
ROUNDDOWN((ROUNDDOWN((((2*VLOOKUP($AA503, 'EV and Base'!$A$1:$N$671, 13, FALSE))+31+ROUNDDOWN($AG503/4, 0))*$AB503)/100, 0)+5), 0))</f>
        <v>141-141</v>
      </c>
      <c r="AN503" s="25" cm="1">
        <f t="array" aca="1" ref="AN503" ca="1">IF(NOT(ISNUMBER(INDEX($A:$A, LOOKUP(2, 1 / ($A$1:INDIRECT("$A$"&amp;ROW($A503)) &lt;&gt; ""),ROW($A$1:INDIRECT("$A$"&amp;ROW($A503)))), 1))), "",
ROUNDDOWN((ROUNDDOWN((((2*VLOOKUP($AA503, 'EV and Base'!$A$1:$N$671, 14, FALSE))+31+ROUNDDOWN($AH503/4, 0))*$AB503)/100, 0)+5), 0))</f>
        <v>140</v>
      </c>
      <c r="AO503" s="23" cm="1">
        <f t="array" aca="1" ref="AO503" ca="1">IF(NOT(ISNUMBER(INDEX($A:$A, LOOKUP(2, 1 / ($A$1:INDIRECT("$A$"&amp;ROW($A503)) &lt;&gt; ""),ROW($A$1:INDIRECT("$A$"&amp;ROW($A503)))), 1))), "",
ROUNDDOWN((((2*VLOOKUP($AA503, 'EV and Base'!$A$1:$N$671, 9, FALSE))+31+ROUNDDOWN($AC503/4, 0))*$AB503)/100, 0)+$AB503+10)</f>
        <v>205</v>
      </c>
      <c r="AP503" s="2" cm="1">
        <f t="array" aca="1" ref="AP503" ca="1">IF(NOT(ISNUMBER(INDEX($A:$A, LOOKUP(2, 1 / ($A$1:INDIRECT("$A$"&amp;ROW($A503)) &lt;&gt; ""),ROW($A$1:INDIRECT("$A$"&amp;ROW($A503)))), 1))), "",
ROUNDDOWN((ROUNDDOWN((((2*VLOOKUP($AA503, 'EV and Base'!$A$1:$N$671, 10, FALSE))+31+ROUNDDOWN($AD503/4, 0))*$AB503)/100, 0)+5)*1.1, 0))</f>
        <v>199</v>
      </c>
      <c r="AQ503" s="2" cm="1">
        <f t="array" aca="1" ref="AQ503" ca="1">IF(NOT(ISNUMBER(INDEX($A:$A, LOOKUP(2, 1 / ($A$1:INDIRECT("$A$"&amp;ROW($A503)) &lt;&gt; ""),ROW($A$1:INDIRECT("$A$"&amp;ROW($A503)))), 1))), "",
ROUNDDOWN((ROUNDDOWN((((2*VLOOKUP($AA503, 'EV and Base'!$A$1:$N$671, 11, FALSE))+$AV$2+ROUNDDOWN($AE503/4, 0))*$AB503)/100, 0)+5), 0))</f>
        <v>143</v>
      </c>
      <c r="AR503" s="22" cm="1">
        <f t="array" aca="1" ref="AR503" ca="1">IF(NOT(ISNUMBER(INDEX($A:$A, LOOKUP(2, 1 / ($A$1:INDIRECT("$A$"&amp;ROW($A503)) &lt;&gt; ""),ROW($A$1:INDIRECT("$A$"&amp;ROW($A503)))), 1))), "",
ROUNDDOWN((ROUNDDOWN((((2*VLOOKUP($AA503, 'EV and Base'!$A$1:$N$671, 12, FALSE))+$AW$2+ROUNDDOWN($AF503/4, 0))*$AB503)/100, 0)+5)*0.9, 0))</f>
        <v>71</v>
      </c>
      <c r="AS503" s="2" cm="1">
        <f t="array" aca="1" ref="AS503" ca="1">IF(NOT(ISNUMBER(INDEX($A:$A, LOOKUP(2, 1 / ($A$1:INDIRECT("$A$"&amp;ROW($A503)) &lt;&gt; ""),ROW($A$1:INDIRECT("$A$"&amp;ROW($A503)))), 1))), "",
ROUNDDOWN((ROUNDDOWN((((2*VLOOKUP($AA503, 'EV and Base'!$A$1:$N$671, 13, FALSE))+$AX$2+ROUNDDOWN($AG503/4, 0))*$AB503)/100, 0)+5), 0))</f>
        <v>141</v>
      </c>
      <c r="AT503" s="24" cm="1">
        <f t="array" aca="1" ref="AT503" ca="1">IF(NOT(ISNUMBER(INDEX($A:$A, LOOKUP(2, 1 / ($A$1:INDIRECT("$A$"&amp;ROW($A503)) &lt;&gt; ""),ROW($A$1:INDIRECT("$A$"&amp;ROW($A503)))), 1))), "",
ROUNDDOWN((ROUNDDOWN((((2*VLOOKUP($AA503, 'EV and Base'!$A$1:$N$671, 14, FALSE))+31+ROUNDDOWN($AH503/4, 0))*$AB503)/100, 0)+5), 0))</f>
        <v>140</v>
      </c>
      <c r="AU503" s="28">
        <v>255</v>
      </c>
      <c r="AY503" cm="1">
        <f t="array" aca="1" ref="AY503" ca="1">IF(NOT(ISNUMBER(INDEX($A:$A,LOOKUP(2,1/($A$1:INDIRECT("$A$"&amp;ROW($A503))&lt;&gt;""),ROW($A$1:INDIRECT("$A$"&amp;ROW($A503)))),1))),"",
INDEX($AY:$AY,LOOKUP(2,1/($AY$1:INDIRECT("$AY$"&amp;ROW($AY503)-1)&lt;&gt;""),ROW($AY$1:INDIRECT("$AY$"&amp;ROW($AY503)-1))),1)+$BL503)</f>
        <v>271141</v>
      </c>
      <c r="AZ503" s="3" cm="1">
        <f t="array" aca="1" ref="AZ503" ca="1">IF(NOT(ISNUMBER(INDEX($A:$A, LOOKUP(2, 1 / ($A$1:INDIRECT("$A$"&amp;ROW($A503)) &lt;&gt; ""),ROW($A$1:INDIRECT("$A$"&amp;ROW($A503)))), 1))), "",
VLOOKUP(INDIRECT("$G$"&amp;LOOKUP(2, 1 / ($AY$1:INDIRECT("$AY$"&amp;ROW($AY503)-1) &lt;&gt; ""),ROW($AY$1:INDIRECT("$AY$"&amp;ROW($AY503)-1)))),'EV and Base'!A426:N1096,2,FALSE))</f>
        <v>172</v>
      </c>
      <c r="BA503" s="3" cm="1">
        <f t="array" aca="1" ref="BA503" ca="1">IF(NOT(ISNUMBER(INDEX($A:$A, LOOKUP(2, 1 / ($A$1:INDIRECT("$A$"&amp;ROW($A503)) &lt;&gt; ""),ROW($A$1:INDIRECT("$A$"&amp;ROW($A503)))), 1))), "",
INDIRECT("$I$"&amp;LOOKUP(2, 1 / ($AY$1:INDIRECT("$AY$"&amp;ROW($AY503)-1) &lt;&gt; ""),ROW($AY$1:INDIRECT("$AY$"&amp;ROW($AY503)-1)))))</f>
        <v>52</v>
      </c>
      <c r="BB503" s="1" cm="1">
        <f t="array" aca="1" ref="BB503" ca="1">IF(NOT(ISNUMBER(INDEX($A:$A, LOOKUP(2, 1 / ($A$1:INDIRECT("$A$"&amp;ROW($A503)) &lt;&gt; ""),ROW($A$1:INDIRECT("$A$"&amp;ROW($A503)))), 1))), "",
INDIRECT("$AB$"&amp;LOOKUP(2, 1 / ($AY$1:INDIRECT("$AY$"&amp;ROW($AY503)-1) &lt;&gt; ""),ROW($AY$1:INDIRECT("$AY$"&amp;ROW($AY503)-1)))))</f>
        <v>64</v>
      </c>
      <c r="BC503" s="3" cm="1">
        <f t="array" aca="1" ref="BC503" ca="1">IF(NOT(ISNUMBER(INDEX($A:$A,LOOKUP(2,1/($A$1:INDIRECT("$A$"&amp;ROW($A503))&lt;&gt;""),ROW($A$1:INDIRECT("$A$"&amp;ROW($A503)))),1))),"",
$BA503+$BA503+10)</f>
        <v>114</v>
      </c>
      <c r="BD503" s="3" cm="1">
        <f t="array" aca="1" ref="BD503" ca="1">IF(NOT(ISNUMBER(INDEX($A:$A,LOOKUP(2,1/($A$1:INDIRECT("$A$"&amp;ROW($A503))&lt;&gt;""),ROW($A$1:INDIRECT("$A$"&amp;ROW($A503)))),1))),"",
$BA503+$BB503+10)</f>
        <v>126</v>
      </c>
      <c r="BE503" s="3" cm="1">
        <f t="array" aca="1" ref="BE503" ca="1">IF(NOT(ISNUMBER(INDEX($A:$A,LOOKUP(2,1/($A$1:INDIRECT("$A$"&amp;ROW($A503))&lt;&gt;""),ROW($A$1:INDIRECT("$A$"&amp;ROW($A503)))),1))),"",
$BC503*$BC503)</f>
        <v>12996</v>
      </c>
      <c r="BF503" s="3" cm="1">
        <f t="array" aca="1" ref="BF503" ca="1">IF(NOT(ISNUMBER(INDEX($A:$A,LOOKUP(2,1/($A$1:INDIRECT("$A$"&amp;ROW($A503))&lt;&gt;""),ROW($A$1:INDIRECT("$A$"&amp;ROW($A503)))),1))),"",
$BD503*$BD503)</f>
        <v>15876</v>
      </c>
      <c r="BG503" s="3" cm="1">
        <f t="array" aca="1" ref="BG503" ca="1">IF(NOT(ISNUMBER(INDEX($A:$A,LOOKUP(2,1/($A$1:INDIRECT("$A$"&amp;ROW($A503))&lt;&gt;""),ROW($A$1:INDIRECT("$A$"&amp;ROW($A503)))),1))),"",
_xlfn.FLOOR.MATH(1.5*_xlfn.FLOOR.MATH($AZ503*BA503/5)))</f>
        <v>2682</v>
      </c>
      <c r="BH503" s="3" cm="1">
        <f t="array" aca="1" ref="BH503" ca="1">IF(NOT(ISNUMBER(INDEX($A:$A, LOOKUP(2, 1 / ($A$1:INDIRECT("$A$"&amp;ROW($A503)) &lt;&gt; ""),ROW($A$1:INDIRECT("$A$"&amp;ROW($A503)))), 1))), "",
_xlfn.FLOOR.MATH($BG503/IF(OR(INDIRECT("$C$"&amp;LOOKUP(2, 1 / ($AY$1:INDIRECT("$AY$"&amp;ROW($AY503)-1) &lt;&gt; ""),ROW($AY$1:INDIRECT("$AY$"&amp;ROW($AY503)-1))))="Multi",
INDIRECT("$C$"&amp;LOOKUP(2, 1 / ($AY$1:INDIRECT("$AY$"&amp;ROW($AY503)-1) &lt;&gt; ""),ROW($AY$1:INDIRECT("$AY$"&amp;ROW($AY503)-1))))="Double"),2,1)))</f>
        <v>2682</v>
      </c>
      <c r="BI503" s="3" cm="1">
        <f t="array" aca="1" ref="BI503" ca="1">IF(NOT(ISNUMBER(INDEX($A:$A,LOOKUP(2,1/($A$1:INDIRECT("$A$"&amp;ROW($A503))&lt;&gt;""),ROW($A$1:INDIRECT("$A$"&amp;ROW($A503)))),1))),"",
VLOOKUP($BC503,GameFreakSQRT!$A$1:$B$200,2,FALSE))</f>
        <v>43733</v>
      </c>
      <c r="BJ503" s="3" cm="1">
        <f t="array" aca="1" ref="BJ503" ca="1">IF(NOT(ISNUMBER(INDEX($A:$A,LOOKUP(2,1/($A$1:INDIRECT("$A$"&amp;ROW($A503))&lt;&gt;""),ROW($A$1:INDIRECT("$A$"&amp;ROW($A503)))),1))),"",
VLOOKUP($BD503,GameFreakSQRT!$A$1:$B$200,2,FALSE))</f>
        <v>45977</v>
      </c>
      <c r="BK503" s="3" cm="1">
        <f t="array" aca="1" ref="BK503" ca="1">IF(NOT(ISNUMBER(INDEX($A:$A,LOOKUP(2,1/($A$1:INDIRECT("$A$"&amp;ROW($A503))&lt;&gt;""),ROW($A$1:INDIRECT("$A$"&amp;ROW($A503)))),1))),"",
_xlfn.FLOOR.MATH((($BI503*$BE503)*$BH503)/($BJ503*$BF503))+1)</f>
        <v>2089</v>
      </c>
      <c r="BL503" s="3" cm="1">
        <f t="array" aca="1" ref="BL503" ca="1">IF(NOT(ISNUMBER(INDEX($A:$A,LOOKUP(2,1/($A$1:INDIRECT("$A$"&amp;ROW($A503))&lt;&gt;""),ROW($A$1:INDIRECT("$A$"&amp;ROW($A503)))),1))),"",
_xlfn.FLOOR.MATH($BK503*IF(NOT(INDIRECT("$Z$"&amp;LOOKUP(2, 1 / ($AY$1:INDIRECT("$AY$"&amp;ROW($AY503)-1) &lt;&gt; ""),ROW($AY$1:INDIRECT("$AY$"&amp;ROW($AY503)-1))))=""),1.5,1)))</f>
        <v>3133</v>
      </c>
      <c r="BM503" s="3" cm="1">
        <f t="array" aca="1" ref="BM503" ca="1">IF(NOT(ISNUMBER(INDEX($A:$A, LOOKUP(2, 1 / ($A$1:INDIRECT("$A$"&amp;ROW($A503)) &lt;&gt; ""),ROW($A$1:INDIRECT("$A$"&amp;ROW($A503)))), 1))), "",
INDIRECT("$Y$"&amp;LOOKUP(2, 1 / ($AY$1:INDIRECT("$AY$"&amp;ROW($AY503)-1) &lt;&gt; ""),ROW($AY$1:INDIRECT("$AY$"&amp;ROW($AY503)-1)))))</f>
        <v>0</v>
      </c>
      <c r="BN503" s="3" t="str">
        <f t="shared" ca="1" si="39"/>
        <v/>
      </c>
    </row>
    <row r="504" spans="1:66" x14ac:dyDescent="0.45">
      <c r="A504" s="67"/>
      <c r="B504" s="69"/>
      <c r="C504" s="67"/>
      <c r="D504" s="67"/>
      <c r="E504" s="67"/>
      <c r="F504" s="56">
        <v>3</v>
      </c>
      <c r="G504" s="2" t="s">
        <v>745</v>
      </c>
      <c r="H504" s="2" t="s">
        <v>50</v>
      </c>
      <c r="I504" s="2">
        <v>52</v>
      </c>
      <c r="J504" s="2" t="s">
        <v>134</v>
      </c>
      <c r="K504" s="2" t="s">
        <v>775</v>
      </c>
      <c r="L504" s="2" t="s">
        <v>53</v>
      </c>
      <c r="M504" s="2" t="s">
        <v>412</v>
      </c>
      <c r="N504" s="2" t="s">
        <v>822</v>
      </c>
      <c r="O504" s="2" t="s">
        <v>746</v>
      </c>
      <c r="P504" s="2" t="s">
        <v>621</v>
      </c>
      <c r="Q504" s="2">
        <v>30</v>
      </c>
      <c r="R504" s="2">
        <f>_xlfn.FLOOR.MATH((((2*VLOOKUP(G504, 'EV and Base'!$A$1:$N$671, 9, FALSE))+$Q504)*$I504)/100)+$I504+10</f>
        <v>186</v>
      </c>
      <c r="S504" s="2">
        <f>_xlfn.FLOOR.MATH((_xlfn.FLOOR.MATH((((2*VLOOKUP($G504, 'EV and Base'!$A$1:$N$671, 10, FALSE))+$Q504)*$I504)/100)+5)*
IF(OR($J504="Lonely", $J504="Brave", $J504="Adamant", $J504="Naughty"), 1.1,
IF(OR($J504="Bold", $J504="Timid", $J504="Modest", $J504="Calm"), 0.9, 1)))</f>
        <v>119</v>
      </c>
      <c r="T504" s="2">
        <f>_xlfn.FLOOR.MATH((_xlfn.FLOOR.MATH((((2*VLOOKUP($G504, 'EV and Base'!$A$1:$N$671, 11, FALSE))+$Q504)*$I504)/100)+5)*
IF(OR($J504="Bold", $J504="Relaxed", $J504="Impish", $J504="Lax"), 1.1,
IF(OR($J504="Lonely", $J504="Hasty", $J504="Mild", $J504="Gentle"), 0.9, 1)))</f>
        <v>98</v>
      </c>
      <c r="U504" s="2">
        <f>_xlfn.FLOOR.MATH((_xlfn.FLOOR.MATH((((2*VLOOKUP($G504, 'EV and Base'!$A$1:$N$671, 12, FALSE))+$Q504)*$I504)/100)+5)*
IF(OR($J504="Modest", $J504="Mild", $J504="Quiet", $J504="Rash"), 1.1,
IF(OR($J504="Adamant", $J504="Impish", $J504="Jolly", $J504="Careful"), 0.9, 1)))</f>
        <v>98</v>
      </c>
      <c r="V504" s="2">
        <f>_xlfn.FLOOR.MATH((_xlfn.FLOOR.MATH((((2*VLOOKUP($G504, 'EV and Base'!$A$1:$N$671, 13, FALSE))+$Q504)*$I504)/100)+5)*
IF(OR($J504="Calm", $J504="Gentle", $J504="Sassy", $J504="Careful"), 1.1,
IF(OR($J504="Naughty", $J504="Lax", $J504="Naive", $J504="Rash"), 0.9, 1)))</f>
        <v>98</v>
      </c>
      <c r="W504" s="2">
        <f>_xlfn.FLOOR.MATH((_xlfn.FLOOR.MATH((((2*VLOOKUP($G504, 'EV and Base'!$A$1:$N$671, 14, FALSE))+$Q504)*$I504)/100)+5)*
IF(OR($J504="Timid", $J504="Hasty", $J504="Jolly", $J504="Naive"), 1.1,
IF(OR($J504="Brave", $J504="Relaxed", $J504="Quiet", $J504="Sassy"), 0.9, 1)))</f>
        <v>97</v>
      </c>
      <c r="X504" s="67"/>
      <c r="Z504" s="1">
        <v>1</v>
      </c>
      <c r="AA504" s="23" t="str" cm="1">
        <f t="array" aca="1" ref="AA504" ca="1">IF(NOT(ISNUMBER(INDEX($A:$A,LOOKUP(2,1/($A$1:INDIRECT("$A$"&amp;ROW($A504))&lt;&gt;""),ROW($A$1:INDIRECT("$A$"&amp;ROW($A504)))),1))),"",
IF(NOT(ISNUMBER($A504)),$AA503,
IF($AB504&lt;16,"Lillipup",
IF($AB504&lt;32,"Herdier",
"Stoutland"))))</f>
        <v>Stoutland</v>
      </c>
      <c r="AB504" s="25" cm="1">
        <f t="array" aca="1" ref="AB504" ca="1">IF(NOT(ISNUMBER(INDEX($A:$A, LOOKUP(2, 1 / ($A$1:INDIRECT("$A$"&amp;ROW($A504)) &lt;&gt; ""),ROW($A$1:INDIRECT("$A$"&amp;ROW($A504)))), 1))), "",
VLOOKUP($AY504,'Medium-Slow'!$A$1:$B$101,2,TRUE))</f>
        <v>65</v>
      </c>
      <c r="AC504" s="23" cm="1">
        <f t="array" aca="1" ref="AC504" ca="1">IF(NOT(ISNUMBER(INDEX($A:$A, LOOKUP(2, 1 / ($A$1:INDIRECT("$A$"&amp;ROW($A504)) &lt;&gt; ""),ROW($A$1:INDIRECT("$A$"&amp;ROW($A504)))), 1))), "",
INDEX($AC:$AC, LOOKUP(2, 1 / ($AC$1:INDIRECT("$AC$"&amp;ROW($AC504)-1) &lt;&gt; ""),ROW($AC$1:INDIRECT("$AC$"&amp;ROW($AC504)-1))), 1)+
IF(INDEX($AC:$AC, LOOKUP(2, 1 / ($AC$1:INDIRECT("$AC$"&amp;ROW($AC504)-1) &lt;&gt; ""),ROW($AC$1:INDIRECT("$AC$"&amp;ROW($AC504)-1))), 1)+
INDEX($AD:$AD, LOOKUP(2, 1 / ($AD$1:INDIRECT("$AD$"&amp;ROW($AD504)-1) &lt;&gt; ""),ROW($AD$1:INDIRECT("$AD$"&amp;ROW($AD504)-1))), 1)+
INDEX($AE:$AE, LOOKUP(2, 1 / ($AE$1:INDIRECT("$AE$"&amp;ROW($AE504)-1) &lt;&gt; ""),ROW($AE$1:INDIRECT("$AE$"&amp;ROW($AD504)-1))), 1)+
INDEX($AE:$AF, LOOKUP(2, 1 / ($AF$1:INDIRECT("$AF$"&amp;ROW($AF504)-1) &lt;&gt; ""),ROW($AF$1:INDIRECT("$AF$"&amp;ROW($AD504)-1))), 1)+
INDEX($AG:$AG, LOOKUP(2, 1 / ($AG$1:INDIRECT("$AG$"&amp;ROW($AG504)-1) &lt;&gt; ""),ROW($AG$1:INDIRECT("$AG$"&amp;ROW($AD504)-1))), 1)+
INDEX($AH:$AH, LOOKUP(2, 1 / ($AH$1:INDIRECT("$AH$"&amp;ROW($AH504)-1) &lt;&gt; ""),ROW($AH$1:INDIRECT("$AH$"&amp;ROW($AD504)-1))), 1)&gt;=510,0,
IF(INDEX($AC:$AC, LOOKUP(2, 1 / ($AC$1:INDIRECT("$AC$"&amp;ROW($AC504)-1) &lt;&gt; ""),ROW($AC$1:INDIRECT("$AC$"&amp;ROW($AC504)-1))), 1)&gt;=255,0,
VLOOKUP(INDIRECT("$G$"&amp;LOOKUP(2, 1 / ($AC$1:INDIRECT("$AC$"&amp;ROW($AC504)-1) &lt;&gt; ""),ROW($AC$1:INDIRECT("$AC$"&amp;ROW($AC504)-1)))), 'EV and Base'!$A$1:$N$671, 3, FALSE))))</f>
        <v>16</v>
      </c>
      <c r="AD504" s="2" cm="1">
        <f t="array" aca="1" ref="AD504" ca="1">IF(NOT(ISNUMBER(INDEX($A:$A, LOOKUP(2, 1 / ($A$1:INDIRECT("$A$"&amp;ROW($A504)) &lt;&gt; ""),ROW($A$1:INDIRECT("$A$"&amp;ROW($A504)))), 1))), "",
INDEX($AD:$AD, LOOKUP(2, 1 / ($AD$1:INDIRECT("$AD$"&amp;ROW($AD504)-1) &lt;&gt; ""),ROW($AD$1:INDIRECT("$AD$"&amp;ROW($AD504)-1))), 1)+
IF(INDEX($AC:$AC, LOOKUP(2, 1 / ($AC$1:INDIRECT("$AC$"&amp;ROW($AC504)-1) &lt;&gt; ""),ROW($AC$1:INDIRECT("$AC$"&amp;ROW($AC504)-1))), 1)+
INDEX($AD:$AD, LOOKUP(2, 1 / ($AD$1:INDIRECT("$AD$"&amp;ROW($AD504)-1) &lt;&gt; ""),ROW($AD$1:INDIRECT("$AD$"&amp;ROW($AD504)-1))), 1)+
INDEX($AE:$AE, LOOKUP(2, 1 / ($AE$1:INDIRECT("$AE$"&amp;ROW($AE504)-1) &lt;&gt; ""),ROW($AE$1:INDIRECT("$AE$"&amp;ROW($AD504)-1))), 1)+
INDEX($AE:$AF, LOOKUP(2, 1 / ($AF$1:INDIRECT("$AF$"&amp;ROW($AF504)-1) &lt;&gt; ""),ROW($AF$1:INDIRECT("$AF$"&amp;ROW($AD504)-1))), 1)+
INDEX($AG:$AG, LOOKUP(2, 1 / ($AG$1:INDIRECT("$AG$"&amp;ROW($AG504)-1) &lt;&gt; ""),ROW($AG$1:INDIRECT("$AG$"&amp;ROW($AD504)-1))), 1)+
INDEX($AH:$AH, LOOKUP(2, 1 / ($AH$1:INDIRECT("$AH$"&amp;ROW($AH504)-1) &lt;&gt; ""),ROW($AH$1:INDIRECT("$AH$"&amp;ROW($AD504)-1))), 1)&gt;=510,0,
IF(INDEX($AD:$AD, LOOKUP(2, 1 / ($AD$1:INDIRECT("$AD$"&amp;ROW($AD504)-1) &lt;&gt; ""),ROW($AD$1:INDIRECT("$AD$"&amp;ROW($AD504)-1))), 1)&gt;=255,0,
VLOOKUP(INDIRECT("$G$"&amp;LOOKUP(2, 1 / ($AD$1:INDIRECT("$AD$"&amp;ROW($AD504)-1) &lt;&gt; ""),ROW($AD$1:INDIRECT("$AD$"&amp;ROW($AD504)-1)))), 'EV and Base'!$A$1:$N$671, 4, FALSE))))</f>
        <v>179</v>
      </c>
      <c r="AE504" s="2" cm="1">
        <f t="array" aca="1" ref="AE504" ca="1">IF(NOT(ISNUMBER(INDEX($A:$A,LOOKUP(2,1/($A$1:INDIRECT("$A$"&amp;ROW($A504))&lt;&gt;""),ROW($A$1:INDIRECT("$A$"&amp;ROW($A504)))),1))),"",
INDEX($AE:$AE,LOOKUP(2,1/($AE$1:INDIRECT("$AE$"&amp;ROW($AE504)-1)&lt;&gt;""),ROW($AE$1:INDIRECT("$AE$"&amp;ROW($AE504)-1))),1)+
IF(INDEX($AC:$AC,LOOKUP(2,1/($AC$1:INDIRECT("$AC$"&amp;ROW($AC504)-1)&lt;&gt;""),ROW($AC$1:INDIRECT("$AC$"&amp;ROW($AC504)-1))),1)+
INDEX($AD:$AD,LOOKUP(2,1/($AD$1:INDIRECT("$AD$"&amp;ROW($AD504)-1)&lt;&gt;""),ROW($AD$1:INDIRECT("$AD$"&amp;ROW($AD504)-1))),1)+
INDEX($AE:$AE,LOOKUP(2,1/($AE$1:INDIRECT("$AE$"&amp;ROW($AE504)-1)&lt;&gt;""),ROW($AE$1:INDIRECT("$AE$"&amp;ROW($AD504)-1))),1)+
INDEX($AE:$AF,LOOKUP(2,1/($AF$1:INDIRECT("$AF$"&amp;ROW($AF504)-1)&lt;&gt;""),ROW($AF$1:INDIRECT("$AF$"&amp;ROW($AD504)-1))),1)+
INDEX($AG:$AG,LOOKUP(2,1/($AG$1:INDIRECT("$AG$"&amp;ROW($AG504)-1)&lt;&gt;""),ROW($AG$1:INDIRECT("$AG$"&amp;ROW($AD504)-1))),1)+
INDEX($AH:$AH,LOOKUP(2,1/($AH$1:INDIRECT("$AH$"&amp;ROW($AH504)-1)&lt;&gt;""),ROW($AH$1:INDIRECT("$AH$"&amp;ROW($AD504)-1))),1)&gt;=510,0,
IF(INDEX($AE:$AE,LOOKUP(2,1/($AE$1:INDIRECT("$AE$"&amp;ROW($AE504)-1)&lt;&gt;""),ROW($AE$1:INDIRECT("$AE$"&amp;ROW($AE504)-1))),1)&gt;=255,0,
VLOOKUP(INDIRECT("$G$"&amp;LOOKUP(2,1/($AE$1:INDIRECT("$AE$"&amp;ROW($AE504)-1)&lt;&gt;""),ROW($AE$1:INDIRECT("$AE$"&amp;ROW($AE504)-1)))),'EV and Base'!$A$1:$N$671,5,FALSE))))</f>
        <v>21</v>
      </c>
      <c r="AF504" s="2" cm="1">
        <f t="array" aca="1" ref="AF504" ca="1">IF(NOT(ISNUMBER(INDEX($A:$A, LOOKUP(2, 1 / ($A$1:INDIRECT("$A$"&amp;ROW($A504)) &lt;&gt; ""),ROW($A$1:INDIRECT("$A$"&amp;ROW($A504)))), 1))), "",
INDEX($AF:$AF, LOOKUP(2, 1 / ($AF$1:INDIRECT("$AF$"&amp;ROW($AF504)-1) &lt;&gt; ""),ROW($AF$1:INDIRECT("$AF$"&amp;ROW($AF504)-1))), 1)+
IF(INDEX($AC:$AC, LOOKUP(2, 1 / ($AC$1:INDIRECT("$AC$"&amp;ROW($AC504)-1) &lt;&gt; ""),ROW($AC$1:INDIRECT("$AC$"&amp;ROW($AC504)-1))), 1)+
INDEX($AD:$AD, LOOKUP(2, 1 / ($AD$1:INDIRECT("$AD$"&amp;ROW($AD504)-1) &lt;&gt; ""),ROW($AD$1:INDIRECT("$AD$"&amp;ROW($AD504)-1))), 1)+
INDEX($AE:$AE, LOOKUP(2, 1 / ($AE$1:INDIRECT("$AE$"&amp;ROW($AE504)-1) &lt;&gt; ""),ROW($AE$1:INDIRECT("$AE$"&amp;ROW($AD504)-1))), 1)+
INDEX($AE:$AF, LOOKUP(2, 1 / ($AF$1:INDIRECT("$AF$"&amp;ROW($AF504)-1) &lt;&gt; ""),ROW($AF$1:INDIRECT("$AF$"&amp;ROW($AD504)-1))), 1)+
INDEX($AG:$AG, LOOKUP(2, 1 / ($AG$1:INDIRECT("$AG$"&amp;ROW($AG504)-1) &lt;&gt; ""),ROW($AG$1:INDIRECT("$AG$"&amp;ROW($AD504)-1))), 1)+
INDEX($AH:$AH, LOOKUP(2, 1 / ($AH$1:INDIRECT("$AH$"&amp;ROW($AH504)-1) &lt;&gt; ""),ROW($AH$1:INDIRECT("$AH$"&amp;ROW($AD504)-1))), 1)&gt;=510,0,
IF(INDEX($AF:$AF, LOOKUP(2, 1 / ($AF$1:INDIRECT("$AF$"&amp;ROW($AF504)-1) &lt;&gt; ""),ROW($AF$1:INDIRECT("$AF$"&amp;ROW($AF504)-1))), 1)&gt;=255,0,
VLOOKUP(INDIRECT("$G$"&amp;LOOKUP(2, 1 / ($AF$1:INDIRECT("$AF$"&amp;ROW($AF504)-1) &lt;&gt; ""),ROW($AF$1:INDIRECT("$AF$"&amp;ROW($AF504)-1)))), 'EV and Base'!$A$1:$N$671, 6, FALSE))))</f>
        <v>40</v>
      </c>
      <c r="AG504" s="2" cm="1">
        <f t="array" aca="1" ref="AG504" ca="1">IF(NOT(ISNUMBER(INDEX($A:$A, LOOKUP(2, 1 / ($A$1:INDIRECT("$A$"&amp;ROW($A504)) &lt;&gt; ""),ROW($A$1:INDIRECT("$A$"&amp;ROW($A504)))), 1))), "",
INDEX($AG:$AG, LOOKUP(2, 1 / ($AG$1:INDIRECT("$AG$"&amp;ROW($AG504)-1) &lt;&gt; ""),ROW($AG$1:INDIRECT("$AG$"&amp;ROW($AG504)-1))), 1)+
IF(INDEX($AC:$AC, LOOKUP(2, 1 / ($AC$1:INDIRECT("$AC$"&amp;ROW($AC504)-1) &lt;&gt; ""),ROW($AC$1:INDIRECT("$AC$"&amp;ROW($AC504)-1))), 1)+
INDEX($AD:$AD, LOOKUP(2, 1 / ($AD$1:INDIRECT("$AD$"&amp;ROW($AD504)-1) &lt;&gt; ""),ROW($AD$1:INDIRECT("$AD$"&amp;ROW($AD504)-1))), 1)+
INDEX($AE:$AE, LOOKUP(2, 1 / ($AE$1:INDIRECT("$AE$"&amp;ROW($AE504)-1) &lt;&gt; ""),ROW($AE$1:INDIRECT("$AE$"&amp;ROW($AD504)-1))), 1)+
INDEX($AE:$AF, LOOKUP(2, 1 / ($AF$1:INDIRECT("$AF$"&amp;ROW($AF504)-1) &lt;&gt; ""),ROW($AF$1:INDIRECT("$AF$"&amp;ROW($AD504)-1))), 1)+
INDEX($AG:$AG, LOOKUP(2, 1 / ($AG$1:INDIRECT("$AG$"&amp;ROW($AG504)-1) &lt;&gt; ""),ROW($AG$1:INDIRECT("$AG$"&amp;ROW($AD504)-1))), 1)+
INDEX($AH:$AH, LOOKUP(2, 1 / ($AH$1:INDIRECT("$AH$"&amp;ROW($AH504)-1) &lt;&gt; ""),ROW($AH$1:INDIRECT("$AH$"&amp;ROW($AD504)-1))), 1)&gt;=510,0,
IF(INDEX($AG:$AG, LOOKUP(2, 1 / ($AG$1:INDIRECT("$AG$"&amp;ROW($AG504)-1) &lt;&gt; ""),ROW($AG$1:INDIRECT("$AG$"&amp;ROW($AG504)-1))), 1)&gt;=255,0,
VLOOKUP(INDIRECT("$G$"&amp;LOOKUP(2, 1 / ($AG$1:INDIRECT("$AG$"&amp;ROW($AG504)-1) &lt;&gt; ""),ROW($AG$1:INDIRECT("$AG$"&amp;ROW($AG504)-1)))), 'EV and Base'!$A$1:$N$671, 7, FALSE))))</f>
        <v>12</v>
      </c>
      <c r="AH504" s="24" cm="1">
        <f t="array" aca="1" ref="AH504" ca="1">IF(NOT(ISNUMBER(INDEX($A:$A,LOOKUP(2,1/($A$1:INDIRECT("$A$"&amp;ROW($A504))&lt;&gt;""),ROW($A$1:INDIRECT("$A$"&amp;ROW($A504)))),1))),"",
INDEX($AH:$AH,LOOKUP(2,1/($AH$1:INDIRECT("$AH$"&amp;ROW($AH504)-1)&lt;&gt;""),ROW($AH$1:INDIRECT("$AH$"&amp;ROW($AH504)-1))),1)+
IF(INDEX($AC:$AC,LOOKUP(2,1/($AC$1:INDIRECT("$AC$"&amp;ROW($AC504)-1)&lt;&gt;""),ROW($AC$1:INDIRECT("$AC$"&amp;ROW($AC504)-1))),1)+
INDEX($AD:$AD,LOOKUP(2,1/($AD$1:INDIRECT("$AD$"&amp;ROW($AD504)-1)&lt;&gt;""),ROW($AD$1:INDIRECT("$AD$"&amp;ROW($AD504)-1))),1)+
INDEX($AE:$AE,LOOKUP(2,1/($AE$1:INDIRECT("$AE$"&amp;ROW($AE504)-1)&lt;&gt;""),ROW($AE$1:INDIRECT("$AE$"&amp;ROW($AD504)-1))),1)+
INDEX($AE:$AF,LOOKUP(2,1/($AF$1:INDIRECT("$AF$"&amp;ROW($AF504)-1)&lt;&gt;""),ROW($AF$1:INDIRECT("$AF$"&amp;ROW($AD504)-1))),1)+
INDEX($AG:$AG,LOOKUP(2,1/($AG$1:INDIRECT("$AG$"&amp;ROW($AG504)-1)&lt;&gt;""),ROW($AG$1:INDIRECT("$AG$"&amp;ROW($AD504)-1))),1)+
INDEX($AH:$AH,LOOKUP(2,1/($AH$1:INDIRECT("$AH$"&amp;ROW($AH504)-1)&lt;&gt;""),ROW($AH$1:INDIRECT("$AH$"&amp;ROW($AD504)-1))),1)&gt;=510,0,
IF(INDEX($AH:$AH,LOOKUP(2,1/($AH$1:INDIRECT("$AH$"&amp;ROW($AH504)-1)&lt;&gt;""),ROW($AH$1:INDIRECT("$AH$"&amp;ROW($AH504)-1))),1)&gt;=255,0,
VLOOKUP(INDIRECT("$G$"&amp;LOOKUP(2,1/($AH$1:INDIRECT("$AH$"&amp;ROW($AH504)-1)&lt;&gt;""),ROW($AH$1:INDIRECT("$AH$"&amp;ROW($AH504)-1)))),'EV and Base'!$A$1:$N$671,8,FALSE))))</f>
        <v>86</v>
      </c>
      <c r="AI504" s="29" cm="1">
        <f t="array" aca="1" ref="AI504" ca="1">IF(NOT(ISNUMBER(INDEX($A:$A,LOOKUP(2,1/($A$1:INDIRECT("$A$"&amp;ROW($A504))&lt;&gt;""),ROW($A$1:INDIRECT("$A$"&amp;ROW($A504)))),1))),"",
ROUNDDOWN((((2*VLOOKUP($AA504,'EV and Base'!$A$1:$N$671,9,FALSE))+31+ROUNDDOWN($AC504/4,0))*$AB504)/100,0)+$AB504+10)</f>
        <v>208</v>
      </c>
      <c r="AJ504" s="21" cm="1">
        <f t="array" aca="1" ref="AJ504" ca="1">IF(NOT(ISNUMBER(INDEX($A:$A, LOOKUP(2, 1 / ($A$1:INDIRECT("$A$"&amp;ROW($A504)) &lt;&gt; ""),ROW($A$1:INDIRECT("$A$"&amp;ROW($A504)))), 1))), "",
ROUNDDOWN((ROUNDDOWN((((2*VLOOKUP($AA504, 'EV and Base'!$A$1:$N$671, 10, FALSE))+31+ROUNDDOWN($AD504/4, 0))*$AB504)/100, 0)+5)*1.1, 0))</f>
        <v>201</v>
      </c>
      <c r="AK504" s="21" t="str" cm="1">
        <f t="array" aca="1" ref="AK504" ca="1">IF(NOT(ISNUMBER(INDEX($A:$A, LOOKUP(2, 1 / ($A$1:INDIRECT("$A$"&amp;ROW($A504)) &lt;&gt; ""),ROW($A$1:INDIRECT("$A$"&amp;ROW($A504)))), 1))), "",
ROUNDDOWN((ROUNDDOWN((((2*VLOOKUP($AA504, 'EV and Base'!$A$1:$N$671, 11, FALSE))+30+ROUNDDOWN($AE504/4, 0))*$AB504)/100, 0)+5), 0)
&amp;"-"&amp;
ROUNDDOWN((ROUNDDOWN((((2*VLOOKUP($AA504, 'EV and Base'!$A$1:$N$671, 11, FALSE))+31+ROUNDDOWN($AE504/4, 0))*$AB504)/100, 0)+5), 0))</f>
        <v>144-145</v>
      </c>
      <c r="AL504" s="21" t="str" cm="1">
        <f t="array" aca="1" ref="AL504" ca="1">IF(NOT(ISNUMBER(INDEX($A:$A, LOOKUP(2, 1 / ($A$1:INDIRECT("$A$"&amp;ROW($A504)) &lt;&gt; ""),ROW($A$1:INDIRECT("$A$"&amp;ROW($A504)))), 1))), "",
ROUNDDOWN((ROUNDDOWN((((2*VLOOKUP($AA504, 'EV and Base'!$A$1:$N$671, 12, FALSE))+0+ROUNDDOWN($AF504/4, 0))*$AB504)/100, 0)+5)*0.9, 0)
&amp;"-"&amp;
ROUNDDOWN((ROUNDDOWN((((2*VLOOKUP($AA504, 'EV and Base'!$A$1:$N$671, 12, FALSE))+31+ROUNDDOWN($AF504/4, 0))*$AB504)/100, 0)+5)*0.9, 0))</f>
        <v>63-81</v>
      </c>
      <c r="AM504" s="21" t="str" cm="1">
        <f t="array" aca="1" ref="AM504" ca="1">IF(NOT(ISNUMBER(INDEX($A:$A, LOOKUP(2, 1 / ($A$1:INDIRECT("$A$"&amp;ROW($A504)) &lt;&gt; ""),ROW($A$1:INDIRECT("$A$"&amp;ROW($A504)))), 1))), "",
ROUNDDOWN((ROUNDDOWN((((2*VLOOKUP($AA504, 'EV and Base'!$A$1:$N$671, 13, FALSE))+30+ROUNDDOWN($AG504/4, 0))*$AB504)/100, 0)+5), 0)
&amp;"-"&amp;
ROUNDDOWN((ROUNDDOWN((((2*VLOOKUP($AA504, 'EV and Base'!$A$1:$N$671, 13, FALSE))+31+ROUNDDOWN($AG504/4, 0))*$AB504)/100, 0)+5), 0))</f>
        <v>143-144</v>
      </c>
      <c r="AN504" s="25" cm="1">
        <f t="array" aca="1" ref="AN504" ca="1">IF(NOT(ISNUMBER(INDEX($A:$A, LOOKUP(2, 1 / ($A$1:INDIRECT("$A$"&amp;ROW($A504)) &lt;&gt; ""),ROW($A$1:INDIRECT("$A$"&amp;ROW($A504)))), 1))), "",
ROUNDDOWN((ROUNDDOWN((((2*VLOOKUP($AA504, 'EV and Base'!$A$1:$N$671, 14, FALSE))+31+ROUNDDOWN($AH504/4, 0))*$AB504)/100, 0)+5), 0))</f>
        <v>142</v>
      </c>
      <c r="AO504" s="23" cm="1">
        <f t="array" aca="1" ref="AO504" ca="1">IF(NOT(ISNUMBER(INDEX($A:$A, LOOKUP(2, 1 / ($A$1:INDIRECT("$A$"&amp;ROW($A504)) &lt;&gt; ""),ROW($A$1:INDIRECT("$A$"&amp;ROW($A504)))), 1))), "",
ROUNDDOWN((((2*VLOOKUP($AA504, 'EV and Base'!$A$1:$N$671, 9, FALSE))+31+ROUNDDOWN($AC504/4, 0))*$AB504)/100, 0)+$AB504+10)</f>
        <v>208</v>
      </c>
      <c r="AP504" s="2" cm="1">
        <f t="array" aca="1" ref="AP504" ca="1">IF(NOT(ISNUMBER(INDEX($A:$A, LOOKUP(2, 1 / ($A$1:INDIRECT("$A$"&amp;ROW($A504)) &lt;&gt; ""),ROW($A$1:INDIRECT("$A$"&amp;ROW($A504)))), 1))), "",
ROUNDDOWN((ROUNDDOWN((((2*VLOOKUP($AA504, 'EV and Base'!$A$1:$N$671, 10, FALSE))+31+ROUNDDOWN($AD504/4, 0))*$AB504)/100, 0)+5)*1.1, 0))</f>
        <v>201</v>
      </c>
      <c r="AQ504" s="2" cm="1">
        <f t="array" aca="1" ref="AQ504" ca="1">IF(NOT(ISNUMBER(INDEX($A:$A, LOOKUP(2, 1 / ($A$1:INDIRECT("$A$"&amp;ROW($A504)) &lt;&gt; ""),ROW($A$1:INDIRECT("$A$"&amp;ROW($A504)))), 1))), "",
ROUNDDOWN((ROUNDDOWN((((2*VLOOKUP($AA504, 'EV and Base'!$A$1:$N$671, 11, FALSE))+$AV$2+ROUNDDOWN($AE504/4, 0))*$AB504)/100, 0)+5), 0))</f>
        <v>145</v>
      </c>
      <c r="AR504" s="22" cm="1">
        <f t="array" aca="1" ref="AR504" ca="1">IF(NOT(ISNUMBER(INDEX($A:$A, LOOKUP(2, 1 / ($A$1:INDIRECT("$A$"&amp;ROW($A504)) &lt;&gt; ""),ROW($A$1:INDIRECT("$A$"&amp;ROW($A504)))), 1))), "",
ROUNDDOWN((ROUNDDOWN((((2*VLOOKUP($AA504, 'EV and Base'!$A$1:$N$671, 12, FALSE))+$AW$2+ROUNDDOWN($AF504/4, 0))*$AB504)/100, 0)+5)*0.9, 0))</f>
        <v>72</v>
      </c>
      <c r="AS504" s="2" cm="1">
        <f t="array" aca="1" ref="AS504" ca="1">IF(NOT(ISNUMBER(INDEX($A:$A, LOOKUP(2, 1 / ($A$1:INDIRECT("$A$"&amp;ROW($A504)) &lt;&gt; ""),ROW($A$1:INDIRECT("$A$"&amp;ROW($A504)))), 1))), "",
ROUNDDOWN((ROUNDDOWN((((2*VLOOKUP($AA504, 'EV and Base'!$A$1:$N$671, 13, FALSE))+$AX$2+ROUNDDOWN($AG504/4, 0))*$AB504)/100, 0)+5), 0))</f>
        <v>144</v>
      </c>
      <c r="AT504" s="24" cm="1">
        <f t="array" aca="1" ref="AT504" ca="1">IF(NOT(ISNUMBER(INDEX($A:$A, LOOKUP(2, 1 / ($A$1:INDIRECT("$A$"&amp;ROW($A504)) &lt;&gt; ""),ROW($A$1:INDIRECT("$A$"&amp;ROW($A504)))), 1))), "",
ROUNDDOWN((ROUNDDOWN((((2*VLOOKUP($AA504, 'EV and Base'!$A$1:$N$671, 14, FALSE))+31+ROUNDDOWN($AH504/4, 0))*$AB504)/100, 0)+5), 0))</f>
        <v>142</v>
      </c>
      <c r="AU504" s="28">
        <v>255</v>
      </c>
      <c r="AY504" cm="1">
        <f t="array" aca="1" ref="AY504" ca="1">IF(NOT(ISNUMBER(INDEX($A:$A,LOOKUP(2,1/($A$1:INDIRECT("$A$"&amp;ROW($A504))&lt;&gt;""),ROW($A$1:INDIRECT("$A$"&amp;ROW($A504)))),1))),"",
INDEX($AY:$AY,LOOKUP(2,1/($AY$1:INDIRECT("$AY$"&amp;ROW($AY504)-1)&lt;&gt;""),ROW($AY$1:INDIRECT("$AY$"&amp;ROW($AY504)-1))),1)+$BL504)</f>
        <v>276496</v>
      </c>
      <c r="AZ504" s="3" cm="1">
        <f t="array" aca="1" ref="AZ504" ca="1">IF(NOT(ISNUMBER(INDEX($A:$A, LOOKUP(2, 1 / ($A$1:INDIRECT("$A$"&amp;ROW($A504)) &lt;&gt; ""),ROW($A$1:INDIRECT("$A$"&amp;ROW($A504)))), 1))), "",
VLOOKUP(INDIRECT("$G$"&amp;LOOKUP(2, 1 / ($AY$1:INDIRECT("$AY$"&amp;ROW($AY504)-1) &lt;&gt; ""),ROW($AY$1:INDIRECT("$AY$"&amp;ROW($AY504)-1)))),'EV and Base'!A427:N1097,2,FALSE))</f>
        <v>270</v>
      </c>
      <c r="BA504" s="3" cm="1">
        <f t="array" aca="1" ref="BA504" ca="1">IF(NOT(ISNUMBER(INDEX($A:$A, LOOKUP(2, 1 / ($A$1:INDIRECT("$A$"&amp;ROW($A504)) &lt;&gt; ""),ROW($A$1:INDIRECT("$A$"&amp;ROW($A504)))), 1))), "",
INDIRECT("$I$"&amp;LOOKUP(2, 1 / ($AY$1:INDIRECT("$AY$"&amp;ROW($AY504)-1) &lt;&gt; ""),ROW($AY$1:INDIRECT("$AY$"&amp;ROW($AY504)-1)))))</f>
        <v>54</v>
      </c>
      <c r="BB504" s="1" cm="1">
        <f t="array" aca="1" ref="BB504" ca="1">IF(NOT(ISNUMBER(INDEX($A:$A, LOOKUP(2, 1 / ($A$1:INDIRECT("$A$"&amp;ROW($A504)) &lt;&gt; ""),ROW($A$1:INDIRECT("$A$"&amp;ROW($A504)))), 1))), "",
INDIRECT("$AB$"&amp;LOOKUP(2, 1 / ($AY$1:INDIRECT("$AY$"&amp;ROW($AY504)-1) &lt;&gt; ""),ROW($AY$1:INDIRECT("$AY$"&amp;ROW($AY504)-1)))))</f>
        <v>64</v>
      </c>
      <c r="BC504" s="3" cm="1">
        <f t="array" aca="1" ref="BC504" ca="1">IF(NOT(ISNUMBER(INDEX($A:$A,LOOKUP(2,1/($A$1:INDIRECT("$A$"&amp;ROW($A504))&lt;&gt;""),ROW($A$1:INDIRECT("$A$"&amp;ROW($A504)))),1))),"",
$BA504+$BA504+10)</f>
        <v>118</v>
      </c>
      <c r="BD504" s="3" cm="1">
        <f t="array" aca="1" ref="BD504" ca="1">IF(NOT(ISNUMBER(INDEX($A:$A,LOOKUP(2,1/($A$1:INDIRECT("$A$"&amp;ROW($A504))&lt;&gt;""),ROW($A$1:INDIRECT("$A$"&amp;ROW($A504)))),1))),"",
$BA504+$BB504+10)</f>
        <v>128</v>
      </c>
      <c r="BE504" s="3" cm="1">
        <f t="array" aca="1" ref="BE504" ca="1">IF(NOT(ISNUMBER(INDEX($A:$A,LOOKUP(2,1/($A$1:INDIRECT("$A$"&amp;ROW($A504))&lt;&gt;""),ROW($A$1:INDIRECT("$A$"&amp;ROW($A504)))),1))),"",
$BC504*$BC504)</f>
        <v>13924</v>
      </c>
      <c r="BF504" s="3" cm="1">
        <f t="array" aca="1" ref="BF504" ca="1">IF(NOT(ISNUMBER(INDEX($A:$A,LOOKUP(2,1/($A$1:INDIRECT("$A$"&amp;ROW($A504))&lt;&gt;""),ROW($A$1:INDIRECT("$A$"&amp;ROW($A504)))),1))),"",
$BD504*$BD504)</f>
        <v>16384</v>
      </c>
      <c r="BG504" s="3" cm="1">
        <f t="array" aca="1" ref="BG504" ca="1">IF(NOT(ISNUMBER(INDEX($A:$A,LOOKUP(2,1/($A$1:INDIRECT("$A$"&amp;ROW($A504))&lt;&gt;""),ROW($A$1:INDIRECT("$A$"&amp;ROW($A504)))),1))),"",
_xlfn.FLOOR.MATH(1.5*_xlfn.FLOOR.MATH($AZ504*BA504/5)))</f>
        <v>4374</v>
      </c>
      <c r="BH504" s="3" cm="1">
        <f t="array" aca="1" ref="BH504" ca="1">IF(NOT(ISNUMBER(INDEX($A:$A, LOOKUP(2, 1 / ($A$1:INDIRECT("$A$"&amp;ROW($A504)) &lt;&gt; ""),ROW($A$1:INDIRECT("$A$"&amp;ROW($A504)))), 1))), "",
_xlfn.FLOOR.MATH($BG504/IF(OR(INDIRECT("$C$"&amp;LOOKUP(2, 1 / ($AY$1:INDIRECT("$AY$"&amp;ROW($AY504)-1) &lt;&gt; ""),ROW($AY$1:INDIRECT("$AY$"&amp;ROW($AY504)-1))))="Multi",
INDIRECT("$C$"&amp;LOOKUP(2, 1 / ($AY$1:INDIRECT("$AY$"&amp;ROW($AY504)-1) &lt;&gt; ""),ROW($AY$1:INDIRECT("$AY$"&amp;ROW($AY504)-1))))="Double"),2,1)))</f>
        <v>4374</v>
      </c>
      <c r="BI504" s="3" cm="1">
        <f t="array" aca="1" ref="BI504" ca="1">IF(NOT(ISNUMBER(INDEX($A:$A,LOOKUP(2,1/($A$1:INDIRECT("$A$"&amp;ROW($A504))&lt;&gt;""),ROW($A$1:INDIRECT("$A$"&amp;ROW($A504)))),1))),"",
VLOOKUP($BC504,GameFreakSQRT!$A$1:$B$200,2,FALSE))</f>
        <v>44494</v>
      </c>
      <c r="BJ504" s="3" cm="1">
        <f t="array" aca="1" ref="BJ504" ca="1">IF(NOT(ISNUMBER(INDEX($A:$A,LOOKUP(2,1/($A$1:INDIRECT("$A$"&amp;ROW($A504))&lt;&gt;""),ROW($A$1:INDIRECT("$A$"&amp;ROW($A504)))),1))),"",
VLOOKUP($BD504,GameFreakSQRT!$A$1:$B$200,2,FALSE))</f>
        <v>46341</v>
      </c>
      <c r="BK504" s="3" cm="1">
        <f t="array" aca="1" ref="BK504" ca="1">IF(NOT(ISNUMBER(INDEX($A:$A,LOOKUP(2,1/($A$1:INDIRECT("$A$"&amp;ROW($A504))&lt;&gt;""),ROW($A$1:INDIRECT("$A$"&amp;ROW($A504)))),1))),"",
_xlfn.FLOOR.MATH((($BI504*$BE504)*$BH504)/($BJ504*$BF504))+1)</f>
        <v>3570</v>
      </c>
      <c r="BL504" s="3" cm="1">
        <f t="array" aca="1" ref="BL504" ca="1">IF(NOT(ISNUMBER(INDEX($A:$A,LOOKUP(2,1/($A$1:INDIRECT("$A$"&amp;ROW($A504))&lt;&gt;""),ROW($A$1:INDIRECT("$A$"&amp;ROW($A504)))),1))),"",
_xlfn.FLOOR.MATH($BK504*IF(NOT(INDIRECT("$Z$"&amp;LOOKUP(2, 1 / ($AY$1:INDIRECT("$AY$"&amp;ROW($AY504)-1) &lt;&gt; ""),ROW($AY$1:INDIRECT("$AY$"&amp;ROW($AY504)-1))))=""),1.5,1)))</f>
        <v>5355</v>
      </c>
      <c r="BM504" s="3" cm="1">
        <f t="array" aca="1" ref="BM504" ca="1">IF(NOT(ISNUMBER(INDEX($A:$A, LOOKUP(2, 1 / ($A$1:INDIRECT("$A$"&amp;ROW($A504)) &lt;&gt; ""),ROW($A$1:INDIRECT("$A$"&amp;ROW($A504)))), 1))), "",
INDIRECT("$Y$"&amp;LOOKUP(2, 1 / ($AY$1:INDIRECT("$AY$"&amp;ROW($AY504)-1) &lt;&gt; ""),ROW($AY$1:INDIRECT("$AY$"&amp;ROW($AY504)-1)))))</f>
        <v>0</v>
      </c>
      <c r="BN504" s="3" t="str">
        <f t="shared" ca="1" si="39"/>
        <v/>
      </c>
    </row>
    <row r="505" spans="1:66" x14ac:dyDescent="0.45">
      <c r="A505" s="67"/>
      <c r="B505" s="69"/>
      <c r="C505" s="67"/>
      <c r="D505" s="67"/>
      <c r="E505" s="67"/>
      <c r="F505" s="56">
        <v>4</v>
      </c>
      <c r="G505" s="2" t="s">
        <v>787</v>
      </c>
      <c r="H505" s="2" t="s">
        <v>50</v>
      </c>
      <c r="I505" s="2">
        <v>52</v>
      </c>
      <c r="J505" s="2" t="s">
        <v>82</v>
      </c>
      <c r="K505" s="2" t="s">
        <v>615</v>
      </c>
      <c r="L505" s="2" t="s">
        <v>53</v>
      </c>
      <c r="M505" s="2" t="s">
        <v>705</v>
      </c>
      <c r="N505" s="2" t="s">
        <v>749</v>
      </c>
      <c r="O505" s="2" t="s">
        <v>778</v>
      </c>
      <c r="P505" s="2" t="s">
        <v>824</v>
      </c>
      <c r="Q505" s="2">
        <v>30</v>
      </c>
      <c r="R505" s="2">
        <f>_xlfn.FLOOR.MATH((((2*VLOOKUP(G505, 'EV and Base'!$A$1:$N$671, 9, FALSE))+$Q505)*$I505)/100)+$I505+10</f>
        <v>145</v>
      </c>
      <c r="S505" s="2">
        <f>_xlfn.FLOOR.MATH((_xlfn.FLOOR.MATH((((2*VLOOKUP($G505, 'EV and Base'!$A$1:$N$671, 10, FALSE))+$Q505)*$I505)/100)+5)*
IF(OR($J505="Lonely", $J505="Brave", $J505="Adamant", $J505="Naughty"), 1.1,
IF(OR($J505="Bold", $J505="Timid", $J505="Modest", $J505="Calm"), 0.9, 1)))</f>
        <v>150</v>
      </c>
      <c r="T505" s="2">
        <f>_xlfn.FLOOR.MATH((_xlfn.FLOOR.MATH((((2*VLOOKUP($G505, 'EV and Base'!$A$1:$N$671, 11, FALSE))+$Q505)*$I505)/100)+5)*
IF(OR($J505="Bold", $J505="Relaxed", $J505="Impish", $J505="Lax"), 1.1,
IF(OR($J505="Lonely", $J505="Hasty", $J505="Mild", $J505="Gentle"), 0.9, 1)))</f>
        <v>124</v>
      </c>
      <c r="U505" s="2">
        <f>_xlfn.FLOOR.MATH((_xlfn.FLOOR.MATH((((2*VLOOKUP($G505, 'EV and Base'!$A$1:$N$671, 12, FALSE))+$Q505)*$I505)/100)+5)*
IF(OR($J505="Modest", $J505="Mild", $J505="Quiet", $J505="Rash"), 1.1,
IF(OR($J505="Adamant", $J505="Impish", $J505="Jolly", $J505="Careful"), 0.9, 1)))</f>
        <v>91</v>
      </c>
      <c r="V505" s="2">
        <f>_xlfn.FLOOR.MATH((_xlfn.FLOOR.MATH((((2*VLOOKUP($G505, 'EV and Base'!$A$1:$N$671, 13, FALSE))+$Q505)*$I505)/100)+5)*
IF(OR($J505="Calm", $J505="Gentle", $J505="Sassy", $J505="Careful"), 1.1,
IF(OR($J505="Naughty", $J505="Lax", $J505="Naive", $J505="Rash"), 0.9, 1)))</f>
        <v>93</v>
      </c>
      <c r="W505" s="2">
        <f>_xlfn.FLOOR.MATH((_xlfn.FLOOR.MATH((((2*VLOOKUP($G505, 'EV and Base'!$A$1:$N$671, 14, FALSE))+$Q505)*$I505)/100)+5)*
IF(OR($J505="Timid", $J505="Hasty", $J505="Jolly", $J505="Naive"), 1.1,
IF(OR($J505="Brave", $J505="Relaxed", $J505="Quiet", $J505="Sassy"), 0.9, 1)))</f>
        <v>83</v>
      </c>
      <c r="X505" s="67"/>
      <c r="Z505" s="1">
        <v>1</v>
      </c>
      <c r="AA505" s="23" t="str" cm="1">
        <f t="array" aca="1" ref="AA505" ca="1">IF(NOT(ISNUMBER(INDEX($A:$A,LOOKUP(2,1/($A$1:INDIRECT("$A$"&amp;ROW($A505))&lt;&gt;""),ROW($A$1:INDIRECT("$A$"&amp;ROW($A505)))),1))),"",
IF(NOT(ISNUMBER($A505)),$AA504,
IF($AB505&lt;16,"Lillipup",
IF($AB505&lt;32,"Herdier",
"Stoutland"))))</f>
        <v>Stoutland</v>
      </c>
      <c r="AB505" s="25" cm="1">
        <f t="array" aca="1" ref="AB505" ca="1">IF(NOT(ISNUMBER(INDEX($A:$A, LOOKUP(2, 1 / ($A$1:INDIRECT("$A$"&amp;ROW($A505)) &lt;&gt; ""),ROW($A$1:INDIRECT("$A$"&amp;ROW($A505)))), 1))), "",
VLOOKUP($AY505,'Medium-Slow'!$A$1:$B$101,2,TRUE))</f>
        <v>65</v>
      </c>
      <c r="AC505" s="23" cm="1">
        <f t="array" aca="1" ref="AC505" ca="1">IF(NOT(ISNUMBER(INDEX($A:$A, LOOKUP(2, 1 / ($A$1:INDIRECT("$A$"&amp;ROW($A505)) &lt;&gt; ""),ROW($A$1:INDIRECT("$A$"&amp;ROW($A505)))), 1))), "",
INDEX($AC:$AC, LOOKUP(2, 1 / ($AC$1:INDIRECT("$AC$"&amp;ROW($AC505)-1) &lt;&gt; ""),ROW($AC$1:INDIRECT("$AC$"&amp;ROW($AC505)-1))), 1)+
IF(INDEX($AC:$AC, LOOKUP(2, 1 / ($AC$1:INDIRECT("$AC$"&amp;ROW($AC505)-1) &lt;&gt; ""),ROW($AC$1:INDIRECT("$AC$"&amp;ROW($AC505)-1))), 1)+
INDEX($AD:$AD, LOOKUP(2, 1 / ($AD$1:INDIRECT("$AD$"&amp;ROW($AD505)-1) &lt;&gt; ""),ROW($AD$1:INDIRECT("$AD$"&amp;ROW($AD505)-1))), 1)+
INDEX($AE:$AE, LOOKUP(2, 1 / ($AE$1:INDIRECT("$AE$"&amp;ROW($AE505)-1) &lt;&gt; ""),ROW($AE$1:INDIRECT("$AE$"&amp;ROW($AD505)-1))), 1)+
INDEX($AE:$AF, LOOKUP(2, 1 / ($AF$1:INDIRECT("$AF$"&amp;ROW($AF505)-1) &lt;&gt; ""),ROW($AF$1:INDIRECT("$AF$"&amp;ROW($AD505)-1))), 1)+
INDEX($AG:$AG, LOOKUP(2, 1 / ($AG$1:INDIRECT("$AG$"&amp;ROW($AG505)-1) &lt;&gt; ""),ROW($AG$1:INDIRECT("$AG$"&amp;ROW($AD505)-1))), 1)+
INDEX($AH:$AH, LOOKUP(2, 1 / ($AH$1:INDIRECT("$AH$"&amp;ROW($AH505)-1) &lt;&gt; ""),ROW($AH$1:INDIRECT("$AH$"&amp;ROW($AD505)-1))), 1)&gt;=510,0,
IF(INDEX($AC:$AC, LOOKUP(2, 1 / ($AC$1:INDIRECT("$AC$"&amp;ROW($AC505)-1) &lt;&gt; ""),ROW($AC$1:INDIRECT("$AC$"&amp;ROW($AC505)-1))), 1)&gt;=255,0,
VLOOKUP(INDIRECT("$G$"&amp;LOOKUP(2, 1 / ($AC$1:INDIRECT("$AC$"&amp;ROW($AC505)-1) &lt;&gt; ""),ROW($AC$1:INDIRECT("$AC$"&amp;ROW($AC505)-1)))), 'EV and Base'!$A$1:$N$671, 3, FALSE))))</f>
        <v>19</v>
      </c>
      <c r="AD505" s="2" cm="1">
        <f t="array" aca="1" ref="AD505" ca="1">IF(NOT(ISNUMBER(INDEX($A:$A, LOOKUP(2, 1 / ($A$1:INDIRECT("$A$"&amp;ROW($A505)) &lt;&gt; ""),ROW($A$1:INDIRECT("$A$"&amp;ROW($A505)))), 1))), "",
INDEX($AD:$AD, LOOKUP(2, 1 / ($AD$1:INDIRECT("$AD$"&amp;ROW($AD505)-1) &lt;&gt; ""),ROW($AD$1:INDIRECT("$AD$"&amp;ROW($AD505)-1))), 1)+
IF(INDEX($AC:$AC, LOOKUP(2, 1 / ($AC$1:INDIRECT("$AC$"&amp;ROW($AC505)-1) &lt;&gt; ""),ROW($AC$1:INDIRECT("$AC$"&amp;ROW($AC505)-1))), 1)+
INDEX($AD:$AD, LOOKUP(2, 1 / ($AD$1:INDIRECT("$AD$"&amp;ROW($AD505)-1) &lt;&gt; ""),ROW($AD$1:INDIRECT("$AD$"&amp;ROW($AD505)-1))), 1)+
INDEX($AE:$AE, LOOKUP(2, 1 / ($AE$1:INDIRECT("$AE$"&amp;ROW($AE505)-1) &lt;&gt; ""),ROW($AE$1:INDIRECT("$AE$"&amp;ROW($AD505)-1))), 1)+
INDEX($AE:$AF, LOOKUP(2, 1 / ($AF$1:INDIRECT("$AF$"&amp;ROW($AF505)-1) &lt;&gt; ""),ROW($AF$1:INDIRECT("$AF$"&amp;ROW($AD505)-1))), 1)+
INDEX($AG:$AG, LOOKUP(2, 1 / ($AG$1:INDIRECT("$AG$"&amp;ROW($AG505)-1) &lt;&gt; ""),ROW($AG$1:INDIRECT("$AG$"&amp;ROW($AD505)-1))), 1)+
INDEX($AH:$AH, LOOKUP(2, 1 / ($AH$1:INDIRECT("$AH$"&amp;ROW($AH505)-1) &lt;&gt; ""),ROW($AH$1:INDIRECT("$AH$"&amp;ROW($AD505)-1))), 1)&gt;=510,0,
IF(INDEX($AD:$AD, LOOKUP(2, 1 / ($AD$1:INDIRECT("$AD$"&amp;ROW($AD505)-1) &lt;&gt; ""),ROW($AD$1:INDIRECT("$AD$"&amp;ROW($AD505)-1))), 1)&gt;=255,0,
VLOOKUP(INDIRECT("$G$"&amp;LOOKUP(2, 1 / ($AD$1:INDIRECT("$AD$"&amp;ROW($AD505)-1) &lt;&gt; ""),ROW($AD$1:INDIRECT("$AD$"&amp;ROW($AD505)-1)))), 'EV and Base'!$A$1:$N$671, 4, FALSE))))</f>
        <v>179</v>
      </c>
      <c r="AE505" s="2" cm="1">
        <f t="array" aca="1" ref="AE505" ca="1">IF(NOT(ISNUMBER(INDEX($A:$A,LOOKUP(2,1/($A$1:INDIRECT("$A$"&amp;ROW($A505))&lt;&gt;""),ROW($A$1:INDIRECT("$A$"&amp;ROW($A505)))),1))),"",
INDEX($AE:$AE,LOOKUP(2,1/($AE$1:INDIRECT("$AE$"&amp;ROW($AE505)-1)&lt;&gt;""),ROW($AE$1:INDIRECT("$AE$"&amp;ROW($AE505)-1))),1)+
IF(INDEX($AC:$AC,LOOKUP(2,1/($AC$1:INDIRECT("$AC$"&amp;ROW($AC505)-1)&lt;&gt;""),ROW($AC$1:INDIRECT("$AC$"&amp;ROW($AC505)-1))),1)+
INDEX($AD:$AD,LOOKUP(2,1/($AD$1:INDIRECT("$AD$"&amp;ROW($AD505)-1)&lt;&gt;""),ROW($AD$1:INDIRECT("$AD$"&amp;ROW($AD505)-1))),1)+
INDEX($AE:$AE,LOOKUP(2,1/($AE$1:INDIRECT("$AE$"&amp;ROW($AE505)-1)&lt;&gt;""),ROW($AE$1:INDIRECT("$AE$"&amp;ROW($AD505)-1))),1)+
INDEX($AE:$AF,LOOKUP(2,1/($AF$1:INDIRECT("$AF$"&amp;ROW($AF505)-1)&lt;&gt;""),ROW($AF$1:INDIRECT("$AF$"&amp;ROW($AD505)-1))),1)+
INDEX($AG:$AG,LOOKUP(2,1/($AG$1:INDIRECT("$AG$"&amp;ROW($AG505)-1)&lt;&gt;""),ROW($AG$1:INDIRECT("$AG$"&amp;ROW($AD505)-1))),1)+
INDEX($AH:$AH,LOOKUP(2,1/($AH$1:INDIRECT("$AH$"&amp;ROW($AH505)-1)&lt;&gt;""),ROW($AH$1:INDIRECT("$AH$"&amp;ROW($AD505)-1))),1)&gt;=510,0,
IF(INDEX($AE:$AE,LOOKUP(2,1/($AE$1:INDIRECT("$AE$"&amp;ROW($AE505)-1)&lt;&gt;""),ROW($AE$1:INDIRECT("$AE$"&amp;ROW($AE505)-1))),1)&gt;=255,0,
VLOOKUP(INDIRECT("$G$"&amp;LOOKUP(2,1/($AE$1:INDIRECT("$AE$"&amp;ROW($AE505)-1)&lt;&gt;""),ROW($AE$1:INDIRECT("$AE$"&amp;ROW($AE505)-1)))),'EV and Base'!$A$1:$N$671,5,FALSE))))</f>
        <v>21</v>
      </c>
      <c r="AF505" s="2" cm="1">
        <f t="array" aca="1" ref="AF505" ca="1">IF(NOT(ISNUMBER(INDEX($A:$A, LOOKUP(2, 1 / ($A$1:INDIRECT("$A$"&amp;ROW($A505)) &lt;&gt; ""),ROW($A$1:INDIRECT("$A$"&amp;ROW($A505)))), 1))), "",
INDEX($AF:$AF, LOOKUP(2, 1 / ($AF$1:INDIRECT("$AF$"&amp;ROW($AF505)-1) &lt;&gt; ""),ROW($AF$1:INDIRECT("$AF$"&amp;ROW($AF505)-1))), 1)+
IF(INDEX($AC:$AC, LOOKUP(2, 1 / ($AC$1:INDIRECT("$AC$"&amp;ROW($AC505)-1) &lt;&gt; ""),ROW($AC$1:INDIRECT("$AC$"&amp;ROW($AC505)-1))), 1)+
INDEX($AD:$AD, LOOKUP(2, 1 / ($AD$1:INDIRECT("$AD$"&amp;ROW($AD505)-1) &lt;&gt; ""),ROW($AD$1:INDIRECT("$AD$"&amp;ROW($AD505)-1))), 1)+
INDEX($AE:$AE, LOOKUP(2, 1 / ($AE$1:INDIRECT("$AE$"&amp;ROW($AE505)-1) &lt;&gt; ""),ROW($AE$1:INDIRECT("$AE$"&amp;ROW($AD505)-1))), 1)+
INDEX($AE:$AF, LOOKUP(2, 1 / ($AF$1:INDIRECT("$AF$"&amp;ROW($AF505)-1) &lt;&gt; ""),ROW($AF$1:INDIRECT("$AF$"&amp;ROW($AD505)-1))), 1)+
INDEX($AG:$AG, LOOKUP(2, 1 / ($AG$1:INDIRECT("$AG$"&amp;ROW($AG505)-1) &lt;&gt; ""),ROW($AG$1:INDIRECT("$AG$"&amp;ROW($AD505)-1))), 1)+
INDEX($AH:$AH, LOOKUP(2, 1 / ($AH$1:INDIRECT("$AH$"&amp;ROW($AH505)-1) &lt;&gt; ""),ROW($AH$1:INDIRECT("$AH$"&amp;ROW($AD505)-1))), 1)&gt;=510,0,
IF(INDEX($AF:$AF, LOOKUP(2, 1 / ($AF$1:INDIRECT("$AF$"&amp;ROW($AF505)-1) &lt;&gt; ""),ROW($AF$1:INDIRECT("$AF$"&amp;ROW($AF505)-1))), 1)&gt;=255,0,
VLOOKUP(INDIRECT("$G$"&amp;LOOKUP(2, 1 / ($AF$1:INDIRECT("$AF$"&amp;ROW($AF505)-1) &lt;&gt; ""),ROW($AF$1:INDIRECT("$AF$"&amp;ROW($AF505)-1)))), 'EV and Base'!$A$1:$N$671, 6, FALSE))))</f>
        <v>40</v>
      </c>
      <c r="AG505" s="2" cm="1">
        <f t="array" aca="1" ref="AG505" ca="1">IF(NOT(ISNUMBER(INDEX($A:$A, LOOKUP(2, 1 / ($A$1:INDIRECT("$A$"&amp;ROW($A505)) &lt;&gt; ""),ROW($A$1:INDIRECT("$A$"&amp;ROW($A505)))), 1))), "",
INDEX($AG:$AG, LOOKUP(2, 1 / ($AG$1:INDIRECT("$AG$"&amp;ROW($AG505)-1) &lt;&gt; ""),ROW($AG$1:INDIRECT("$AG$"&amp;ROW($AG505)-1))), 1)+
IF(INDEX($AC:$AC, LOOKUP(2, 1 / ($AC$1:INDIRECT("$AC$"&amp;ROW($AC505)-1) &lt;&gt; ""),ROW($AC$1:INDIRECT("$AC$"&amp;ROW($AC505)-1))), 1)+
INDEX($AD:$AD, LOOKUP(2, 1 / ($AD$1:INDIRECT("$AD$"&amp;ROW($AD505)-1) &lt;&gt; ""),ROW($AD$1:INDIRECT("$AD$"&amp;ROW($AD505)-1))), 1)+
INDEX($AE:$AE, LOOKUP(2, 1 / ($AE$1:INDIRECT("$AE$"&amp;ROW($AE505)-1) &lt;&gt; ""),ROW($AE$1:INDIRECT("$AE$"&amp;ROW($AD505)-1))), 1)+
INDEX($AE:$AF, LOOKUP(2, 1 / ($AF$1:INDIRECT("$AF$"&amp;ROW($AF505)-1) &lt;&gt; ""),ROW($AF$1:INDIRECT("$AF$"&amp;ROW($AD505)-1))), 1)+
INDEX($AG:$AG, LOOKUP(2, 1 / ($AG$1:INDIRECT("$AG$"&amp;ROW($AG505)-1) &lt;&gt; ""),ROW($AG$1:INDIRECT("$AG$"&amp;ROW($AD505)-1))), 1)+
INDEX($AH:$AH, LOOKUP(2, 1 / ($AH$1:INDIRECT("$AH$"&amp;ROW($AH505)-1) &lt;&gt; ""),ROW($AH$1:INDIRECT("$AH$"&amp;ROW($AD505)-1))), 1)&gt;=510,0,
IF(INDEX($AG:$AG, LOOKUP(2, 1 / ($AG$1:INDIRECT("$AG$"&amp;ROW($AG505)-1) &lt;&gt; ""),ROW($AG$1:INDIRECT("$AG$"&amp;ROW($AG505)-1))), 1)&gt;=255,0,
VLOOKUP(INDIRECT("$G$"&amp;LOOKUP(2, 1 / ($AG$1:INDIRECT("$AG$"&amp;ROW($AG505)-1) &lt;&gt; ""),ROW($AG$1:INDIRECT("$AG$"&amp;ROW($AG505)-1)))), 'EV and Base'!$A$1:$N$671, 7, FALSE))))</f>
        <v>12</v>
      </c>
      <c r="AH505" s="24" cm="1">
        <f t="array" aca="1" ref="AH505" ca="1">IF(NOT(ISNUMBER(INDEX($A:$A,LOOKUP(2,1/($A$1:INDIRECT("$A$"&amp;ROW($A505))&lt;&gt;""),ROW($A$1:INDIRECT("$A$"&amp;ROW($A505)))),1))),"",
INDEX($AH:$AH,LOOKUP(2,1/($AH$1:INDIRECT("$AH$"&amp;ROW($AH505)-1)&lt;&gt;""),ROW($AH$1:INDIRECT("$AH$"&amp;ROW($AH505)-1))),1)+
IF(INDEX($AC:$AC,LOOKUP(2,1/($AC$1:INDIRECT("$AC$"&amp;ROW($AC505)-1)&lt;&gt;""),ROW($AC$1:INDIRECT("$AC$"&amp;ROW($AC505)-1))),1)+
INDEX($AD:$AD,LOOKUP(2,1/($AD$1:INDIRECT("$AD$"&amp;ROW($AD505)-1)&lt;&gt;""),ROW($AD$1:INDIRECT("$AD$"&amp;ROW($AD505)-1))),1)+
INDEX($AE:$AE,LOOKUP(2,1/($AE$1:INDIRECT("$AE$"&amp;ROW($AE505)-1)&lt;&gt;""),ROW($AE$1:INDIRECT("$AE$"&amp;ROW($AD505)-1))),1)+
INDEX($AE:$AF,LOOKUP(2,1/($AF$1:INDIRECT("$AF$"&amp;ROW($AF505)-1)&lt;&gt;""),ROW($AF$1:INDIRECT("$AF$"&amp;ROW($AD505)-1))),1)+
INDEX($AG:$AG,LOOKUP(2,1/($AG$1:INDIRECT("$AG$"&amp;ROW($AG505)-1)&lt;&gt;""),ROW($AG$1:INDIRECT("$AG$"&amp;ROW($AD505)-1))),1)+
INDEX($AH:$AH,LOOKUP(2,1/($AH$1:INDIRECT("$AH$"&amp;ROW($AH505)-1)&lt;&gt;""),ROW($AH$1:INDIRECT("$AH$"&amp;ROW($AD505)-1))),1)&gt;=510,0,
IF(INDEX($AH:$AH,LOOKUP(2,1/($AH$1:INDIRECT("$AH$"&amp;ROW($AH505)-1)&lt;&gt;""),ROW($AH$1:INDIRECT("$AH$"&amp;ROW($AH505)-1))),1)&gt;=255,0,
VLOOKUP(INDIRECT("$G$"&amp;LOOKUP(2,1/($AH$1:INDIRECT("$AH$"&amp;ROW($AH505)-1)&lt;&gt;""),ROW($AH$1:INDIRECT("$AH$"&amp;ROW($AH505)-1)))),'EV and Base'!$A$1:$N$671,8,FALSE))))</f>
        <v>86</v>
      </c>
      <c r="AI505" s="29" cm="1">
        <f t="array" aca="1" ref="AI505" ca="1">IF(NOT(ISNUMBER(INDEX($A:$A,LOOKUP(2,1/($A$1:INDIRECT("$A$"&amp;ROW($A505))&lt;&gt;""),ROW($A$1:INDIRECT("$A$"&amp;ROW($A505)))),1))),"",
ROUNDDOWN((((2*VLOOKUP($AA505,'EV and Base'!$A$1:$N$671,9,FALSE))+31+ROUNDDOWN($AC505/4,0))*$AB505)/100,0)+$AB505+10)</f>
        <v>208</v>
      </c>
      <c r="AJ505" s="21" cm="1">
        <f t="array" aca="1" ref="AJ505" ca="1">IF(NOT(ISNUMBER(INDEX($A:$A, LOOKUP(2, 1 / ($A$1:INDIRECT("$A$"&amp;ROW($A505)) &lt;&gt; ""),ROW($A$1:INDIRECT("$A$"&amp;ROW($A505)))), 1))), "",
ROUNDDOWN((ROUNDDOWN((((2*VLOOKUP($AA505, 'EV and Base'!$A$1:$N$671, 10, FALSE))+31+ROUNDDOWN($AD505/4, 0))*$AB505)/100, 0)+5)*1.1, 0))</f>
        <v>201</v>
      </c>
      <c r="AK505" s="21" t="str" cm="1">
        <f t="array" aca="1" ref="AK505" ca="1">IF(NOT(ISNUMBER(INDEX($A:$A, LOOKUP(2, 1 / ($A$1:INDIRECT("$A$"&amp;ROW($A505)) &lt;&gt; ""),ROW($A$1:INDIRECT("$A$"&amp;ROW($A505)))), 1))), "",
ROUNDDOWN((ROUNDDOWN((((2*VLOOKUP($AA505, 'EV and Base'!$A$1:$N$671, 11, FALSE))+30+ROUNDDOWN($AE505/4, 0))*$AB505)/100, 0)+5), 0)
&amp;"-"&amp;
ROUNDDOWN((ROUNDDOWN((((2*VLOOKUP($AA505, 'EV and Base'!$A$1:$N$671, 11, FALSE))+31+ROUNDDOWN($AE505/4, 0))*$AB505)/100, 0)+5), 0))</f>
        <v>144-145</v>
      </c>
      <c r="AL505" s="21" t="str" cm="1">
        <f t="array" aca="1" ref="AL505" ca="1">IF(NOT(ISNUMBER(INDEX($A:$A, LOOKUP(2, 1 / ($A$1:INDIRECT("$A$"&amp;ROW($A505)) &lt;&gt; ""),ROW($A$1:INDIRECT("$A$"&amp;ROW($A505)))), 1))), "",
ROUNDDOWN((ROUNDDOWN((((2*VLOOKUP($AA505, 'EV and Base'!$A$1:$N$671, 12, FALSE))+0+ROUNDDOWN($AF505/4, 0))*$AB505)/100, 0)+5)*0.9, 0)
&amp;"-"&amp;
ROUNDDOWN((ROUNDDOWN((((2*VLOOKUP($AA505, 'EV and Base'!$A$1:$N$671, 12, FALSE))+31+ROUNDDOWN($AF505/4, 0))*$AB505)/100, 0)+5)*0.9, 0))</f>
        <v>63-81</v>
      </c>
      <c r="AM505" s="21" t="str" cm="1">
        <f t="array" aca="1" ref="AM505" ca="1">IF(NOT(ISNUMBER(INDEX($A:$A, LOOKUP(2, 1 / ($A$1:INDIRECT("$A$"&amp;ROW($A505)) &lt;&gt; ""),ROW($A$1:INDIRECT("$A$"&amp;ROW($A505)))), 1))), "",
ROUNDDOWN((ROUNDDOWN((((2*VLOOKUP($AA505, 'EV and Base'!$A$1:$N$671, 13, FALSE))+30+ROUNDDOWN($AG505/4, 0))*$AB505)/100, 0)+5), 0)
&amp;"-"&amp;
ROUNDDOWN((ROUNDDOWN((((2*VLOOKUP($AA505, 'EV and Base'!$A$1:$N$671, 13, FALSE))+31+ROUNDDOWN($AG505/4, 0))*$AB505)/100, 0)+5), 0))</f>
        <v>143-144</v>
      </c>
      <c r="AN505" s="25" cm="1">
        <f t="array" aca="1" ref="AN505" ca="1">IF(NOT(ISNUMBER(INDEX($A:$A, LOOKUP(2, 1 / ($A$1:INDIRECT("$A$"&amp;ROW($A505)) &lt;&gt; ""),ROW($A$1:INDIRECT("$A$"&amp;ROW($A505)))), 1))), "",
ROUNDDOWN((ROUNDDOWN((((2*VLOOKUP($AA505, 'EV and Base'!$A$1:$N$671, 14, FALSE))+31+ROUNDDOWN($AH505/4, 0))*$AB505)/100, 0)+5), 0))</f>
        <v>142</v>
      </c>
      <c r="AO505" s="23" cm="1">
        <f t="array" aca="1" ref="AO505" ca="1">IF(NOT(ISNUMBER(INDEX($A:$A, LOOKUP(2, 1 / ($A$1:INDIRECT("$A$"&amp;ROW($A505)) &lt;&gt; ""),ROW($A$1:INDIRECT("$A$"&amp;ROW($A505)))), 1))), "",
ROUNDDOWN((((2*VLOOKUP($AA505, 'EV and Base'!$A$1:$N$671, 9, FALSE))+31+ROUNDDOWN($AC505/4, 0))*$AB505)/100, 0)+$AB505+10)</f>
        <v>208</v>
      </c>
      <c r="AP505" s="2" cm="1">
        <f t="array" aca="1" ref="AP505" ca="1">IF(NOT(ISNUMBER(INDEX($A:$A, LOOKUP(2, 1 / ($A$1:INDIRECT("$A$"&amp;ROW($A505)) &lt;&gt; ""),ROW($A$1:INDIRECT("$A$"&amp;ROW($A505)))), 1))), "",
ROUNDDOWN((ROUNDDOWN((((2*VLOOKUP($AA505, 'EV and Base'!$A$1:$N$671, 10, FALSE))+31+ROUNDDOWN($AD505/4, 0))*$AB505)/100, 0)+5)*1.1, 0))</f>
        <v>201</v>
      </c>
      <c r="AQ505" s="2" cm="1">
        <f t="array" aca="1" ref="AQ505" ca="1">IF(NOT(ISNUMBER(INDEX($A:$A, LOOKUP(2, 1 / ($A$1:INDIRECT("$A$"&amp;ROW($A505)) &lt;&gt; ""),ROW($A$1:INDIRECT("$A$"&amp;ROW($A505)))), 1))), "",
ROUNDDOWN((ROUNDDOWN((((2*VLOOKUP($AA505, 'EV and Base'!$A$1:$N$671, 11, FALSE))+$AV$2+ROUNDDOWN($AE505/4, 0))*$AB505)/100, 0)+5), 0))</f>
        <v>145</v>
      </c>
      <c r="AR505" s="22" cm="1">
        <f t="array" aca="1" ref="AR505" ca="1">IF(NOT(ISNUMBER(INDEX($A:$A, LOOKUP(2, 1 / ($A$1:INDIRECT("$A$"&amp;ROW($A505)) &lt;&gt; ""),ROW($A$1:INDIRECT("$A$"&amp;ROW($A505)))), 1))), "",
ROUNDDOWN((ROUNDDOWN((((2*VLOOKUP($AA505, 'EV and Base'!$A$1:$N$671, 12, FALSE))+$AW$2+ROUNDDOWN($AF505/4, 0))*$AB505)/100, 0)+5)*0.9, 0))</f>
        <v>72</v>
      </c>
      <c r="AS505" s="2" cm="1">
        <f t="array" aca="1" ref="AS505" ca="1">IF(NOT(ISNUMBER(INDEX($A:$A, LOOKUP(2, 1 / ($A$1:INDIRECT("$A$"&amp;ROW($A505)) &lt;&gt; ""),ROW($A$1:INDIRECT("$A$"&amp;ROW($A505)))), 1))), "",
ROUNDDOWN((ROUNDDOWN((((2*VLOOKUP($AA505, 'EV and Base'!$A$1:$N$671, 13, FALSE))+$AX$2+ROUNDDOWN($AG505/4, 0))*$AB505)/100, 0)+5), 0))</f>
        <v>144</v>
      </c>
      <c r="AT505" s="24" cm="1">
        <f t="array" aca="1" ref="AT505" ca="1">IF(NOT(ISNUMBER(INDEX($A:$A, LOOKUP(2, 1 / ($A$1:INDIRECT("$A$"&amp;ROW($A505)) &lt;&gt; ""),ROW($A$1:INDIRECT("$A$"&amp;ROW($A505)))), 1))), "",
ROUNDDOWN((ROUNDDOWN((((2*VLOOKUP($AA505, 'EV and Base'!$A$1:$N$671, 14, FALSE))+31+ROUNDDOWN($AH505/4, 0))*$AB505)/100, 0)+5), 0))</f>
        <v>142</v>
      </c>
      <c r="AU505" s="28">
        <v>255</v>
      </c>
      <c r="AY505" cm="1">
        <f t="array" aca="1" ref="AY505" ca="1">IF(NOT(ISNUMBER(INDEX($A:$A,LOOKUP(2,1/($A$1:INDIRECT("$A$"&amp;ROW($A505))&lt;&gt;""),ROW($A$1:INDIRECT("$A$"&amp;ROW($A505)))),1))),"",
INDEX($AY:$AY,LOOKUP(2,1/($AY$1:INDIRECT("$AY$"&amp;ROW($AY505)-1)&lt;&gt;""),ROW($AY$1:INDIRECT("$AY$"&amp;ROW($AY505)-1))),1)+$BL505)</f>
        <v>280516</v>
      </c>
      <c r="AZ505" s="3" cm="1">
        <f t="array" aca="1" ref="AZ505" ca="1">IF(NOT(ISNUMBER(INDEX($A:$A, LOOKUP(2, 1 / ($A$1:INDIRECT("$A$"&amp;ROW($A505)) &lt;&gt; ""),ROW($A$1:INDIRECT("$A$"&amp;ROW($A505)))), 1))), "",
VLOOKUP(INDIRECT("$G$"&amp;LOOKUP(2, 1 / ($AY$1:INDIRECT("$AY$"&amp;ROW($AY505)-1) &lt;&gt; ""),ROW($AY$1:INDIRECT("$AY$"&amp;ROW($AY505)-1)))),'EV and Base'!A428:N1098,2,FALSE))</f>
        <v>225</v>
      </c>
      <c r="BA505" s="3" cm="1">
        <f t="array" aca="1" ref="BA505" ca="1">IF(NOT(ISNUMBER(INDEX($A:$A, LOOKUP(2, 1 / ($A$1:INDIRECT("$A$"&amp;ROW($A505)) &lt;&gt; ""),ROW($A$1:INDIRECT("$A$"&amp;ROW($A505)))), 1))), "",
INDIRECT("$I$"&amp;LOOKUP(2, 1 / ($AY$1:INDIRECT("$AY$"&amp;ROW($AY505)-1) &lt;&gt; ""),ROW($AY$1:INDIRECT("$AY$"&amp;ROW($AY505)-1)))))</f>
        <v>52</v>
      </c>
      <c r="BB505" s="1" cm="1">
        <f t="array" aca="1" ref="BB505" ca="1">IF(NOT(ISNUMBER(INDEX($A:$A, LOOKUP(2, 1 / ($A$1:INDIRECT("$A$"&amp;ROW($A505)) &lt;&gt; ""),ROW($A$1:INDIRECT("$A$"&amp;ROW($A505)))), 1))), "",
INDIRECT("$AB$"&amp;LOOKUP(2, 1 / ($AY$1:INDIRECT("$AY$"&amp;ROW($AY505)-1) &lt;&gt; ""),ROW($AY$1:INDIRECT("$AY$"&amp;ROW($AY505)-1)))))</f>
        <v>65</v>
      </c>
      <c r="BC505" s="3" cm="1">
        <f t="array" aca="1" ref="BC505" ca="1">IF(NOT(ISNUMBER(INDEX($A:$A,LOOKUP(2,1/($A$1:INDIRECT("$A$"&amp;ROW($A505))&lt;&gt;""),ROW($A$1:INDIRECT("$A$"&amp;ROW($A505)))),1))),"",
$BA505+$BA505+10)</f>
        <v>114</v>
      </c>
      <c r="BD505" s="3" cm="1">
        <f t="array" aca="1" ref="BD505" ca="1">IF(NOT(ISNUMBER(INDEX($A:$A,LOOKUP(2,1/($A$1:INDIRECT("$A$"&amp;ROW($A505))&lt;&gt;""),ROW($A$1:INDIRECT("$A$"&amp;ROW($A505)))),1))),"",
$BA505+$BB505+10)</f>
        <v>127</v>
      </c>
      <c r="BE505" s="3" cm="1">
        <f t="array" aca="1" ref="BE505" ca="1">IF(NOT(ISNUMBER(INDEX($A:$A,LOOKUP(2,1/($A$1:INDIRECT("$A$"&amp;ROW($A505))&lt;&gt;""),ROW($A$1:INDIRECT("$A$"&amp;ROW($A505)))),1))),"",
$BC505*$BC505)</f>
        <v>12996</v>
      </c>
      <c r="BF505" s="3" cm="1">
        <f t="array" aca="1" ref="BF505" ca="1">IF(NOT(ISNUMBER(INDEX($A:$A,LOOKUP(2,1/($A$1:INDIRECT("$A$"&amp;ROW($A505))&lt;&gt;""),ROW($A$1:INDIRECT("$A$"&amp;ROW($A505)))),1))),"",
$BD505*$BD505)</f>
        <v>16129</v>
      </c>
      <c r="BG505" s="3" cm="1">
        <f t="array" aca="1" ref="BG505" ca="1">IF(NOT(ISNUMBER(INDEX($A:$A,LOOKUP(2,1/($A$1:INDIRECT("$A$"&amp;ROW($A505))&lt;&gt;""),ROW($A$1:INDIRECT("$A$"&amp;ROW($A505)))),1))),"",
_xlfn.FLOOR.MATH(1.5*_xlfn.FLOOR.MATH($AZ505*BA505/5)))</f>
        <v>3510</v>
      </c>
      <c r="BH505" s="3" cm="1">
        <f t="array" aca="1" ref="BH505" ca="1">IF(NOT(ISNUMBER(INDEX($A:$A, LOOKUP(2, 1 / ($A$1:INDIRECT("$A$"&amp;ROW($A505)) &lt;&gt; ""),ROW($A$1:INDIRECT("$A$"&amp;ROW($A505)))), 1))), "",
_xlfn.FLOOR.MATH($BG505/IF(OR(INDIRECT("$C$"&amp;LOOKUP(2, 1 / ($AY$1:INDIRECT("$AY$"&amp;ROW($AY505)-1) &lt;&gt; ""),ROW($AY$1:INDIRECT("$AY$"&amp;ROW($AY505)-1))))="Multi",
INDIRECT("$C$"&amp;LOOKUP(2, 1 / ($AY$1:INDIRECT("$AY$"&amp;ROW($AY505)-1) &lt;&gt; ""),ROW($AY$1:INDIRECT("$AY$"&amp;ROW($AY505)-1))))="Double"),2,1)))</f>
        <v>3510</v>
      </c>
      <c r="BI505" s="3" cm="1">
        <f t="array" aca="1" ref="BI505" ca="1">IF(NOT(ISNUMBER(INDEX($A:$A,LOOKUP(2,1/($A$1:INDIRECT("$A$"&amp;ROW($A505))&lt;&gt;""),ROW($A$1:INDIRECT("$A$"&amp;ROW($A505)))),1))),"",
VLOOKUP($BC505,GameFreakSQRT!$A$1:$B$200,2,FALSE))</f>
        <v>43733</v>
      </c>
      <c r="BJ505" s="3" cm="1">
        <f t="array" aca="1" ref="BJ505" ca="1">IF(NOT(ISNUMBER(INDEX($A:$A,LOOKUP(2,1/($A$1:INDIRECT("$A$"&amp;ROW($A505))&lt;&gt;""),ROW($A$1:INDIRECT("$A$"&amp;ROW($A505)))),1))),"",
VLOOKUP($BD505,GameFreakSQRT!$A$1:$B$200,2,FALSE))</f>
        <v>46160</v>
      </c>
      <c r="BK505" s="3" cm="1">
        <f t="array" aca="1" ref="BK505" ca="1">IF(NOT(ISNUMBER(INDEX($A:$A,LOOKUP(2,1/($A$1:INDIRECT("$A$"&amp;ROW($A505))&lt;&gt;""),ROW($A$1:INDIRECT("$A$"&amp;ROW($A505)))),1))),"",
_xlfn.FLOOR.MATH((($BI505*$BE505)*$BH505)/($BJ505*$BF505))+1)</f>
        <v>2680</v>
      </c>
      <c r="BL505" s="3" cm="1">
        <f t="array" aca="1" ref="BL505" ca="1">IF(NOT(ISNUMBER(INDEX($A:$A,LOOKUP(2,1/($A$1:INDIRECT("$A$"&amp;ROW($A505))&lt;&gt;""),ROW($A$1:INDIRECT("$A$"&amp;ROW($A505)))),1))),"",
_xlfn.FLOOR.MATH($BK505*IF(NOT(INDIRECT("$Z$"&amp;LOOKUP(2, 1 / ($AY$1:INDIRECT("$AY$"&amp;ROW($AY505)-1) &lt;&gt; ""),ROW($AY$1:INDIRECT("$AY$"&amp;ROW($AY505)-1))))=""),1.5,1)))</f>
        <v>4020</v>
      </c>
      <c r="BM505" s="3" cm="1">
        <f t="array" aca="1" ref="BM505" ca="1">IF(NOT(ISNUMBER(INDEX($A:$A, LOOKUP(2, 1 / ($A$1:INDIRECT("$A$"&amp;ROW($A505)) &lt;&gt; ""),ROW($A$1:INDIRECT("$A$"&amp;ROW($A505)))), 1))), "",
INDIRECT("$Y$"&amp;LOOKUP(2, 1 / ($AY$1:INDIRECT("$AY$"&amp;ROW($AY505)-1) &lt;&gt; ""),ROW($AY$1:INDIRECT("$AY$"&amp;ROW($AY505)-1)))))</f>
        <v>0</v>
      </c>
      <c r="BN505" s="3" t="str">
        <f t="shared" ca="1" si="39"/>
        <v/>
      </c>
    </row>
    <row r="506" spans="1:66" ht="14.65" thickBot="1" x14ac:dyDescent="0.5">
      <c r="A506" s="68"/>
      <c r="B506" s="69"/>
      <c r="C506" s="68"/>
      <c r="D506" s="68"/>
      <c r="E506" s="68"/>
      <c r="F506" s="56">
        <v>5</v>
      </c>
      <c r="G506" s="2" t="s">
        <v>780</v>
      </c>
      <c r="H506" s="2" t="s">
        <v>50</v>
      </c>
      <c r="I506" s="2">
        <v>52</v>
      </c>
      <c r="J506" s="2" t="s">
        <v>64</v>
      </c>
      <c r="K506" s="2" t="s">
        <v>587</v>
      </c>
      <c r="L506" s="2" t="s">
        <v>53</v>
      </c>
      <c r="M506" s="2" t="s">
        <v>177</v>
      </c>
      <c r="N506" s="2" t="s">
        <v>782</v>
      </c>
      <c r="O506" s="2" t="s">
        <v>736</v>
      </c>
      <c r="P506" s="2" t="s">
        <v>467</v>
      </c>
      <c r="Q506" s="2">
        <v>30</v>
      </c>
      <c r="R506" s="2">
        <f>_xlfn.FLOOR.MATH((((2*VLOOKUP(G506, 'EV and Base'!$A$1:$N$671, 9, FALSE))+$Q506)*$I506)/100)+$I506+10</f>
        <v>166</v>
      </c>
      <c r="S506" s="2">
        <f>_xlfn.FLOOR.MATH((_xlfn.FLOOR.MATH((((2*VLOOKUP($G506, 'EV and Base'!$A$1:$N$671, 10, FALSE))+$Q506)*$I506)/100)+5)*
IF(OR($J506="Lonely", $J506="Brave", $J506="Adamant", $J506="Naughty"), 1.1,
IF(OR($J506="Bold", $J506="Timid", $J506="Modest", $J506="Calm"), 0.9, 1)))</f>
        <v>126</v>
      </c>
      <c r="T506" s="2">
        <f>_xlfn.FLOOR.MATH((_xlfn.FLOOR.MATH((((2*VLOOKUP($G506, 'EV and Base'!$A$1:$N$671, 11, FALSE))+$Q506)*$I506)/100)+5)*
IF(OR($J506="Bold", $J506="Relaxed", $J506="Impish", $J506="Lax"), 1.1,
IF(OR($J506="Lonely", $J506="Hasty", $J506="Mild", $J506="Gentle"), 0.9, 1)))</f>
        <v>103</v>
      </c>
      <c r="U506" s="2">
        <f>_xlfn.FLOOR.MATH((_xlfn.FLOOR.MATH((((2*VLOOKUP($G506, 'EV and Base'!$A$1:$N$671, 12, FALSE))+$Q506)*$I506)/100)+5)*
IF(OR($J506="Modest", $J506="Mild", $J506="Quiet", $J506="Rash"), 1.1,
IF(OR($J506="Adamant", $J506="Impish", $J506="Jolly", $J506="Careful"), 0.9, 1)))</f>
        <v>129</v>
      </c>
      <c r="V506" s="2">
        <f>_xlfn.FLOOR.MATH((_xlfn.FLOOR.MATH((((2*VLOOKUP($G506, 'EV and Base'!$A$1:$N$671, 13, FALSE))+$Q506)*$I506)/100)+5)*
IF(OR($J506="Calm", $J506="Gentle", $J506="Sassy", $J506="Careful"), 1.1,
IF(OR($J506="Naughty", $J506="Lax", $J506="Naive", $J506="Rash"), 0.9, 1)))</f>
        <v>103</v>
      </c>
      <c r="W506" s="2">
        <f>_xlfn.FLOOR.MATH((_xlfn.FLOOR.MATH((((2*VLOOKUP($G506, 'EV and Base'!$A$1:$N$671, 14, FALSE))+$Q506)*$I506)/100)+5)*
IF(OR($J506="Timid", $J506="Hasty", $J506="Jolly", $J506="Naive"), 1.1,
IF(OR($J506="Brave", $J506="Relaxed", $J506="Quiet", $J506="Sassy"), 0.9, 1)))</f>
        <v>79</v>
      </c>
      <c r="X506" s="68"/>
      <c r="Z506" s="1">
        <v>1</v>
      </c>
      <c r="AA506" s="34" t="str" cm="1">
        <f t="array" aca="1" ref="AA506" ca="1">IF(NOT(ISNUMBER(INDEX($A:$A,LOOKUP(2,1/($A$1:INDIRECT("$A$"&amp;ROW($A506))&lt;&gt;""),ROW($A$1:INDIRECT("$A$"&amp;ROW($A506)))),1))),"",
IF(NOT(ISNUMBER($A506)),$AA505,
IF($AB506&lt;16,"Lillipup",
IF($AB506&lt;32,"Herdier",
"Stoutland"))))</f>
        <v>Stoutland</v>
      </c>
      <c r="AB506" s="35" cm="1">
        <f t="array" aca="1" ref="AB506" ca="1">IF(NOT(ISNUMBER(INDEX($A:$A, LOOKUP(2, 1 / ($A$1:INDIRECT("$A$"&amp;ROW($A506)) &lt;&gt; ""),ROW($A$1:INDIRECT("$A$"&amp;ROW($A506)))), 1))), "",
VLOOKUP($AY506,'Medium-Slow'!$A$1:$B$101,2,TRUE))</f>
        <v>65</v>
      </c>
      <c r="AC506" s="34" cm="1">
        <f t="array" aca="1" ref="AC506" ca="1">IF(NOT(ISNUMBER(INDEX($A:$A, LOOKUP(2, 1 / ($A$1:INDIRECT("$A$"&amp;ROW($A506)) &lt;&gt; ""),ROW($A$1:INDIRECT("$A$"&amp;ROW($A506)))), 1))), "",
INDEX($AC:$AC, LOOKUP(2, 1 / ($AC$1:INDIRECT("$AC$"&amp;ROW($AC506)-1) &lt;&gt; ""),ROW($AC$1:INDIRECT("$AC$"&amp;ROW($AC506)-1))), 1)+
IF(INDEX($AC:$AC, LOOKUP(2, 1 / ($AC$1:INDIRECT("$AC$"&amp;ROW($AC506)-1) &lt;&gt; ""),ROW($AC$1:INDIRECT("$AC$"&amp;ROW($AC506)-1))), 1)+
INDEX($AD:$AD, LOOKUP(2, 1 / ($AD$1:INDIRECT("$AD$"&amp;ROW($AD506)-1) &lt;&gt; ""),ROW($AD$1:INDIRECT("$AD$"&amp;ROW($AD506)-1))), 1)+
INDEX($AE:$AE, LOOKUP(2, 1 / ($AE$1:INDIRECT("$AE$"&amp;ROW($AE506)-1) &lt;&gt; ""),ROW($AE$1:INDIRECT("$AE$"&amp;ROW($AD506)-1))), 1)+
INDEX($AE:$AF, LOOKUP(2, 1 / ($AF$1:INDIRECT("$AF$"&amp;ROW($AF506)-1) &lt;&gt; ""),ROW($AF$1:INDIRECT("$AF$"&amp;ROW($AD506)-1))), 1)+
INDEX($AG:$AG, LOOKUP(2, 1 / ($AG$1:INDIRECT("$AG$"&amp;ROW($AG506)-1) &lt;&gt; ""),ROW($AG$1:INDIRECT("$AG$"&amp;ROW($AD506)-1))), 1)+
INDEX($AH:$AH, LOOKUP(2, 1 / ($AH$1:INDIRECT("$AH$"&amp;ROW($AH506)-1) &lt;&gt; ""),ROW($AH$1:INDIRECT("$AH$"&amp;ROW($AD506)-1))), 1)&gt;=510,0,
IF(INDEX($AC:$AC, LOOKUP(2, 1 / ($AC$1:INDIRECT("$AC$"&amp;ROW($AC506)-1) &lt;&gt; ""),ROW($AC$1:INDIRECT("$AC$"&amp;ROW($AC506)-1))), 1)&gt;=255,0,
VLOOKUP(INDIRECT("$G$"&amp;LOOKUP(2, 1 / ($AC$1:INDIRECT("$AC$"&amp;ROW($AC506)-1) &lt;&gt; ""),ROW($AC$1:INDIRECT("$AC$"&amp;ROW($AC506)-1)))), 'EV and Base'!$A$1:$N$671, 3, FALSE))))</f>
        <v>19</v>
      </c>
      <c r="AD506" s="36" cm="1">
        <f t="array" aca="1" ref="AD506" ca="1">IF(NOT(ISNUMBER(INDEX($A:$A, LOOKUP(2, 1 / ($A$1:INDIRECT("$A$"&amp;ROW($A506)) &lt;&gt; ""),ROW($A$1:INDIRECT("$A$"&amp;ROW($A506)))), 1))), "",
INDEX($AD:$AD, LOOKUP(2, 1 / ($AD$1:INDIRECT("$AD$"&amp;ROW($AD506)-1) &lt;&gt; ""),ROW($AD$1:INDIRECT("$AD$"&amp;ROW($AD506)-1))), 1)+
IF(INDEX($AC:$AC, LOOKUP(2, 1 / ($AC$1:INDIRECT("$AC$"&amp;ROW($AC506)-1) &lt;&gt; ""),ROW($AC$1:INDIRECT("$AC$"&amp;ROW($AC506)-1))), 1)+
INDEX($AD:$AD, LOOKUP(2, 1 / ($AD$1:INDIRECT("$AD$"&amp;ROW($AD506)-1) &lt;&gt; ""),ROW($AD$1:INDIRECT("$AD$"&amp;ROW($AD506)-1))), 1)+
INDEX($AE:$AE, LOOKUP(2, 1 / ($AE$1:INDIRECT("$AE$"&amp;ROW($AE506)-1) &lt;&gt; ""),ROW($AE$1:INDIRECT("$AE$"&amp;ROW($AD506)-1))), 1)+
INDEX($AE:$AF, LOOKUP(2, 1 / ($AF$1:INDIRECT("$AF$"&amp;ROW($AF506)-1) &lt;&gt; ""),ROW($AF$1:INDIRECT("$AF$"&amp;ROW($AD506)-1))), 1)+
INDEX($AG:$AG, LOOKUP(2, 1 / ($AG$1:INDIRECT("$AG$"&amp;ROW($AG506)-1) &lt;&gt; ""),ROW($AG$1:INDIRECT("$AG$"&amp;ROW($AD506)-1))), 1)+
INDEX($AH:$AH, LOOKUP(2, 1 / ($AH$1:INDIRECT("$AH$"&amp;ROW($AH506)-1) &lt;&gt; ""),ROW($AH$1:INDIRECT("$AH$"&amp;ROW($AD506)-1))), 1)&gt;=510,0,
IF(INDEX($AD:$AD, LOOKUP(2, 1 / ($AD$1:INDIRECT("$AD$"&amp;ROW($AD506)-1) &lt;&gt; ""),ROW($AD$1:INDIRECT("$AD$"&amp;ROW($AD506)-1))), 1)&gt;=255,0,
VLOOKUP(INDIRECT("$G$"&amp;LOOKUP(2, 1 / ($AD$1:INDIRECT("$AD$"&amp;ROW($AD506)-1) &lt;&gt; ""),ROW($AD$1:INDIRECT("$AD$"&amp;ROW($AD506)-1)))), 'EV and Base'!$A$1:$N$671, 4, FALSE))))</f>
        <v>181</v>
      </c>
      <c r="AE506" s="36" cm="1">
        <f t="array" aca="1" ref="AE506" ca="1">IF(NOT(ISNUMBER(INDEX($A:$A,LOOKUP(2,1/($A$1:INDIRECT("$A$"&amp;ROW($A506))&lt;&gt;""),ROW($A$1:INDIRECT("$A$"&amp;ROW($A506)))),1))),"",
INDEX($AE:$AE,LOOKUP(2,1/($AE$1:INDIRECT("$AE$"&amp;ROW($AE506)-1)&lt;&gt;""),ROW($AE$1:INDIRECT("$AE$"&amp;ROW($AE506)-1))),1)+
IF(INDEX($AC:$AC,LOOKUP(2,1/($AC$1:INDIRECT("$AC$"&amp;ROW($AC506)-1)&lt;&gt;""),ROW($AC$1:INDIRECT("$AC$"&amp;ROW($AC506)-1))),1)+
INDEX($AD:$AD,LOOKUP(2,1/($AD$1:INDIRECT("$AD$"&amp;ROW($AD506)-1)&lt;&gt;""),ROW($AD$1:INDIRECT("$AD$"&amp;ROW($AD506)-1))),1)+
INDEX($AE:$AE,LOOKUP(2,1/($AE$1:INDIRECT("$AE$"&amp;ROW($AE506)-1)&lt;&gt;""),ROW($AE$1:INDIRECT("$AE$"&amp;ROW($AD506)-1))),1)+
INDEX($AE:$AF,LOOKUP(2,1/($AF$1:INDIRECT("$AF$"&amp;ROW($AF506)-1)&lt;&gt;""),ROW($AF$1:INDIRECT("$AF$"&amp;ROW($AD506)-1))),1)+
INDEX($AG:$AG,LOOKUP(2,1/($AG$1:INDIRECT("$AG$"&amp;ROW($AG506)-1)&lt;&gt;""),ROW($AG$1:INDIRECT("$AG$"&amp;ROW($AD506)-1))),1)+
INDEX($AH:$AH,LOOKUP(2,1/($AH$1:INDIRECT("$AH$"&amp;ROW($AH506)-1)&lt;&gt;""),ROW($AH$1:INDIRECT("$AH$"&amp;ROW($AD506)-1))),1)&gt;=510,0,
IF(INDEX($AE:$AE,LOOKUP(2,1/($AE$1:INDIRECT("$AE$"&amp;ROW($AE506)-1)&lt;&gt;""),ROW($AE$1:INDIRECT("$AE$"&amp;ROW($AE506)-1))),1)&gt;=255,0,
VLOOKUP(INDIRECT("$G$"&amp;LOOKUP(2,1/($AE$1:INDIRECT("$AE$"&amp;ROW($AE506)-1)&lt;&gt;""),ROW($AE$1:INDIRECT("$AE$"&amp;ROW($AE506)-1)))),'EV and Base'!$A$1:$N$671,5,FALSE))))</f>
        <v>21</v>
      </c>
      <c r="AF506" s="36" cm="1">
        <f t="array" aca="1" ref="AF506" ca="1">IF(NOT(ISNUMBER(INDEX($A:$A, LOOKUP(2, 1 / ($A$1:INDIRECT("$A$"&amp;ROW($A506)) &lt;&gt; ""),ROW($A$1:INDIRECT("$A$"&amp;ROW($A506)))), 1))), "",
INDEX($AF:$AF, LOOKUP(2, 1 / ($AF$1:INDIRECT("$AF$"&amp;ROW($AF506)-1) &lt;&gt; ""),ROW($AF$1:INDIRECT("$AF$"&amp;ROW($AF506)-1))), 1)+
IF(INDEX($AC:$AC, LOOKUP(2, 1 / ($AC$1:INDIRECT("$AC$"&amp;ROW($AC506)-1) &lt;&gt; ""),ROW($AC$1:INDIRECT("$AC$"&amp;ROW($AC506)-1))), 1)+
INDEX($AD:$AD, LOOKUP(2, 1 / ($AD$1:INDIRECT("$AD$"&amp;ROW($AD506)-1) &lt;&gt; ""),ROW($AD$1:INDIRECT("$AD$"&amp;ROW($AD506)-1))), 1)+
INDEX($AE:$AE, LOOKUP(2, 1 / ($AE$1:INDIRECT("$AE$"&amp;ROW($AE506)-1) &lt;&gt; ""),ROW($AE$1:INDIRECT("$AE$"&amp;ROW($AD506)-1))), 1)+
INDEX($AE:$AF, LOOKUP(2, 1 / ($AF$1:INDIRECT("$AF$"&amp;ROW($AF506)-1) &lt;&gt; ""),ROW($AF$1:INDIRECT("$AF$"&amp;ROW($AD506)-1))), 1)+
INDEX($AG:$AG, LOOKUP(2, 1 / ($AG$1:INDIRECT("$AG$"&amp;ROW($AG506)-1) &lt;&gt; ""),ROW($AG$1:INDIRECT("$AG$"&amp;ROW($AD506)-1))), 1)+
INDEX($AH:$AH, LOOKUP(2, 1 / ($AH$1:INDIRECT("$AH$"&amp;ROW($AH506)-1) &lt;&gt; ""),ROW($AH$1:INDIRECT("$AH$"&amp;ROW($AD506)-1))), 1)&gt;=510,0,
IF(INDEX($AF:$AF, LOOKUP(2, 1 / ($AF$1:INDIRECT("$AF$"&amp;ROW($AF506)-1) &lt;&gt; ""),ROW($AF$1:INDIRECT("$AF$"&amp;ROW($AF506)-1))), 1)&gt;=255,0,
VLOOKUP(INDIRECT("$G$"&amp;LOOKUP(2, 1 / ($AF$1:INDIRECT("$AF$"&amp;ROW($AF506)-1) &lt;&gt; ""),ROW($AF$1:INDIRECT("$AF$"&amp;ROW($AF506)-1)))), 'EV and Base'!$A$1:$N$671, 6, FALSE))))</f>
        <v>40</v>
      </c>
      <c r="AG506" s="36" cm="1">
        <f t="array" aca="1" ref="AG506" ca="1">IF(NOT(ISNUMBER(INDEX($A:$A, LOOKUP(2, 1 / ($A$1:INDIRECT("$A$"&amp;ROW($A506)) &lt;&gt; ""),ROW($A$1:INDIRECT("$A$"&amp;ROW($A506)))), 1))), "",
INDEX($AG:$AG, LOOKUP(2, 1 / ($AG$1:INDIRECT("$AG$"&amp;ROW($AG506)-1) &lt;&gt; ""),ROW($AG$1:INDIRECT("$AG$"&amp;ROW($AG506)-1))), 1)+
IF(INDEX($AC:$AC, LOOKUP(2, 1 / ($AC$1:INDIRECT("$AC$"&amp;ROW($AC506)-1) &lt;&gt; ""),ROW($AC$1:INDIRECT("$AC$"&amp;ROW($AC506)-1))), 1)+
INDEX($AD:$AD, LOOKUP(2, 1 / ($AD$1:INDIRECT("$AD$"&amp;ROW($AD506)-1) &lt;&gt; ""),ROW($AD$1:INDIRECT("$AD$"&amp;ROW($AD506)-1))), 1)+
INDEX($AE:$AE, LOOKUP(2, 1 / ($AE$1:INDIRECT("$AE$"&amp;ROW($AE506)-1) &lt;&gt; ""),ROW($AE$1:INDIRECT("$AE$"&amp;ROW($AD506)-1))), 1)+
INDEX($AE:$AF, LOOKUP(2, 1 / ($AF$1:INDIRECT("$AF$"&amp;ROW($AF506)-1) &lt;&gt; ""),ROW($AF$1:INDIRECT("$AF$"&amp;ROW($AD506)-1))), 1)+
INDEX($AG:$AG, LOOKUP(2, 1 / ($AG$1:INDIRECT("$AG$"&amp;ROW($AG506)-1) &lt;&gt; ""),ROW($AG$1:INDIRECT("$AG$"&amp;ROW($AD506)-1))), 1)+
INDEX($AH:$AH, LOOKUP(2, 1 / ($AH$1:INDIRECT("$AH$"&amp;ROW($AH506)-1) &lt;&gt; ""),ROW($AH$1:INDIRECT("$AH$"&amp;ROW($AD506)-1))), 1)&gt;=510,0,
IF(INDEX($AG:$AG, LOOKUP(2, 1 / ($AG$1:INDIRECT("$AG$"&amp;ROW($AG506)-1) &lt;&gt; ""),ROW($AG$1:INDIRECT("$AG$"&amp;ROW($AG506)-1))), 1)&gt;=255,0,
VLOOKUP(INDIRECT("$G$"&amp;LOOKUP(2, 1 / ($AG$1:INDIRECT("$AG$"&amp;ROW($AG506)-1) &lt;&gt; ""),ROW($AG$1:INDIRECT("$AG$"&amp;ROW($AG506)-1)))), 'EV and Base'!$A$1:$N$671, 7, FALSE))))</f>
        <v>12</v>
      </c>
      <c r="AH506" s="37" cm="1">
        <f t="array" aca="1" ref="AH506" ca="1">IF(NOT(ISNUMBER(INDEX($A:$A,LOOKUP(2,1/($A$1:INDIRECT("$A$"&amp;ROW($A506))&lt;&gt;""),ROW($A$1:INDIRECT("$A$"&amp;ROW($A506)))),1))),"",
INDEX($AH:$AH,LOOKUP(2,1/($AH$1:INDIRECT("$AH$"&amp;ROW($AH506)-1)&lt;&gt;""),ROW($AH$1:INDIRECT("$AH$"&amp;ROW($AH506)-1))),1)+
IF(INDEX($AC:$AC,LOOKUP(2,1/($AC$1:INDIRECT("$AC$"&amp;ROW($AC506)-1)&lt;&gt;""),ROW($AC$1:INDIRECT("$AC$"&amp;ROW($AC506)-1))),1)+
INDEX($AD:$AD,LOOKUP(2,1/($AD$1:INDIRECT("$AD$"&amp;ROW($AD506)-1)&lt;&gt;""),ROW($AD$1:INDIRECT("$AD$"&amp;ROW($AD506)-1))),1)+
INDEX($AE:$AE,LOOKUP(2,1/($AE$1:INDIRECT("$AE$"&amp;ROW($AE506)-1)&lt;&gt;""),ROW($AE$1:INDIRECT("$AE$"&amp;ROW($AD506)-1))),1)+
INDEX($AE:$AF,LOOKUP(2,1/($AF$1:INDIRECT("$AF$"&amp;ROW($AF506)-1)&lt;&gt;""),ROW($AF$1:INDIRECT("$AF$"&amp;ROW($AD506)-1))),1)+
INDEX($AG:$AG,LOOKUP(2,1/($AG$1:INDIRECT("$AG$"&amp;ROW($AG506)-1)&lt;&gt;""),ROW($AG$1:INDIRECT("$AG$"&amp;ROW($AD506)-1))),1)+
INDEX($AH:$AH,LOOKUP(2,1/($AH$1:INDIRECT("$AH$"&amp;ROW($AH506)-1)&lt;&gt;""),ROW($AH$1:INDIRECT("$AH$"&amp;ROW($AD506)-1))),1)&gt;=510,0,
IF(INDEX($AH:$AH,LOOKUP(2,1/($AH$1:INDIRECT("$AH$"&amp;ROW($AH506)-1)&lt;&gt;""),ROW($AH$1:INDIRECT("$AH$"&amp;ROW($AH506)-1))),1)&gt;=255,0,
VLOOKUP(INDIRECT("$G$"&amp;LOOKUP(2,1/($AH$1:INDIRECT("$AH$"&amp;ROW($AH506)-1)&lt;&gt;""),ROW($AH$1:INDIRECT("$AH$"&amp;ROW($AH506)-1)))),'EV and Base'!$A$1:$N$671,8,FALSE))))</f>
        <v>86</v>
      </c>
      <c r="AI506" s="38" cm="1">
        <f t="array" aca="1" ref="AI506" ca="1">IF(NOT(ISNUMBER(INDEX($A:$A,LOOKUP(2,1/($A$1:INDIRECT("$A$"&amp;ROW($A506))&lt;&gt;""),ROW($A$1:INDIRECT("$A$"&amp;ROW($A506)))),1))),"",
ROUNDDOWN((((2*VLOOKUP($AA506,'EV and Base'!$A$1:$N$671,9,FALSE))+31+ROUNDDOWN($AC506/4,0))*$AB506)/100,0)+$AB506+10)</f>
        <v>208</v>
      </c>
      <c r="AJ506" s="39" cm="1">
        <f t="array" aca="1" ref="AJ506" ca="1">IF(NOT(ISNUMBER(INDEX($A:$A, LOOKUP(2, 1 / ($A$1:INDIRECT("$A$"&amp;ROW($A506)) &lt;&gt; ""),ROW($A$1:INDIRECT("$A$"&amp;ROW($A506)))), 1))), "",
ROUNDDOWN((ROUNDDOWN((((2*VLOOKUP($AA506, 'EV and Base'!$A$1:$N$671, 10, FALSE))+31+ROUNDDOWN($AD506/4, 0))*$AB506)/100, 0)+5)*1.1, 0))</f>
        <v>202</v>
      </c>
      <c r="AK506" s="39" t="str" cm="1">
        <f t="array" aca="1" ref="AK506" ca="1">IF(NOT(ISNUMBER(INDEX($A:$A, LOOKUP(2, 1 / ($A$1:INDIRECT("$A$"&amp;ROW($A506)) &lt;&gt; ""),ROW($A$1:INDIRECT("$A$"&amp;ROW($A506)))), 1))), "",
ROUNDDOWN((ROUNDDOWN((((2*VLOOKUP($AA506, 'EV and Base'!$A$1:$N$671, 11, FALSE))+30+ROUNDDOWN($AE506/4, 0))*$AB506)/100, 0)+5), 0)
&amp;"-"&amp;
ROUNDDOWN((ROUNDDOWN((((2*VLOOKUP($AA506, 'EV and Base'!$A$1:$N$671, 11, FALSE))+31+ROUNDDOWN($AE506/4, 0))*$AB506)/100, 0)+5), 0))</f>
        <v>144-145</v>
      </c>
      <c r="AL506" s="39" t="str" cm="1">
        <f t="array" aca="1" ref="AL506" ca="1">IF(NOT(ISNUMBER(INDEX($A:$A, LOOKUP(2, 1 / ($A$1:INDIRECT("$A$"&amp;ROW($A506)) &lt;&gt; ""),ROW($A$1:INDIRECT("$A$"&amp;ROW($A506)))), 1))), "",
ROUNDDOWN((ROUNDDOWN((((2*VLOOKUP($AA506, 'EV and Base'!$A$1:$N$671, 12, FALSE))+0+ROUNDDOWN($AF506/4, 0))*$AB506)/100, 0)+5)*0.9, 0)
&amp;"-"&amp;
ROUNDDOWN((ROUNDDOWN((((2*VLOOKUP($AA506, 'EV and Base'!$A$1:$N$671, 12, FALSE))+31+ROUNDDOWN($AF506/4, 0))*$AB506)/100, 0)+5)*0.9, 0))</f>
        <v>63-81</v>
      </c>
      <c r="AM506" s="39" t="str" cm="1">
        <f t="array" aca="1" ref="AM506" ca="1">IF(NOT(ISNUMBER(INDEX($A:$A, LOOKUP(2, 1 / ($A$1:INDIRECT("$A$"&amp;ROW($A506)) &lt;&gt; ""),ROW($A$1:INDIRECT("$A$"&amp;ROW($A506)))), 1))), "",
ROUNDDOWN((ROUNDDOWN((((2*VLOOKUP($AA506, 'EV and Base'!$A$1:$N$671, 13, FALSE))+30+ROUNDDOWN($AG506/4, 0))*$AB506)/100, 0)+5), 0)
&amp;"-"&amp;
ROUNDDOWN((ROUNDDOWN((((2*VLOOKUP($AA506, 'EV and Base'!$A$1:$N$671, 13, FALSE))+31+ROUNDDOWN($AG506/4, 0))*$AB506)/100, 0)+5), 0))</f>
        <v>143-144</v>
      </c>
      <c r="AN506" s="35" cm="1">
        <f t="array" aca="1" ref="AN506" ca="1">IF(NOT(ISNUMBER(INDEX($A:$A, LOOKUP(2, 1 / ($A$1:INDIRECT("$A$"&amp;ROW($A506)) &lt;&gt; ""),ROW($A$1:INDIRECT("$A$"&amp;ROW($A506)))), 1))), "",
ROUNDDOWN((ROUNDDOWN((((2*VLOOKUP($AA506, 'EV and Base'!$A$1:$N$671, 14, FALSE))+31+ROUNDDOWN($AH506/4, 0))*$AB506)/100, 0)+5), 0))</f>
        <v>142</v>
      </c>
      <c r="AO506" s="34" cm="1">
        <f t="array" aca="1" ref="AO506" ca="1">IF(NOT(ISNUMBER(INDEX($A:$A, LOOKUP(2, 1 / ($A$1:INDIRECT("$A$"&amp;ROW($A506)) &lt;&gt; ""),ROW($A$1:INDIRECT("$A$"&amp;ROW($A506)))), 1))), "",
ROUNDDOWN((((2*VLOOKUP($AA506, 'EV and Base'!$A$1:$N$671, 9, FALSE))+31+ROUNDDOWN($AC506/4, 0))*$AB506)/100, 0)+$AB506+10)</f>
        <v>208</v>
      </c>
      <c r="AP506" s="36" cm="1">
        <f t="array" aca="1" ref="AP506" ca="1">IF(NOT(ISNUMBER(INDEX($A:$A, LOOKUP(2, 1 / ($A$1:INDIRECT("$A$"&amp;ROW($A506)) &lt;&gt; ""),ROW($A$1:INDIRECT("$A$"&amp;ROW($A506)))), 1))), "",
ROUNDDOWN((ROUNDDOWN((((2*VLOOKUP($AA506, 'EV and Base'!$A$1:$N$671, 10, FALSE))+31+ROUNDDOWN($AD506/4, 0))*$AB506)/100, 0)+5)*1.1, 0))</f>
        <v>202</v>
      </c>
      <c r="AQ506" s="36" cm="1">
        <f t="array" aca="1" ref="AQ506" ca="1">IF(NOT(ISNUMBER(INDEX($A:$A, LOOKUP(2, 1 / ($A$1:INDIRECT("$A$"&amp;ROW($A506)) &lt;&gt; ""),ROW($A$1:INDIRECT("$A$"&amp;ROW($A506)))), 1))), "",
ROUNDDOWN((ROUNDDOWN((((2*VLOOKUP($AA506, 'EV and Base'!$A$1:$N$671, 11, FALSE))+$AV$2+ROUNDDOWN($AE506/4, 0))*$AB506)/100, 0)+5), 0))</f>
        <v>145</v>
      </c>
      <c r="AR506" s="40" cm="1">
        <f t="array" aca="1" ref="AR506" ca="1">IF(NOT(ISNUMBER(INDEX($A:$A, LOOKUP(2, 1 / ($A$1:INDIRECT("$A$"&amp;ROW($A506)) &lt;&gt; ""),ROW($A$1:INDIRECT("$A$"&amp;ROW($A506)))), 1))), "",
ROUNDDOWN((ROUNDDOWN((((2*VLOOKUP($AA506, 'EV and Base'!$A$1:$N$671, 12, FALSE))+$AW$2+ROUNDDOWN($AF506/4, 0))*$AB506)/100, 0)+5)*0.9, 0))</f>
        <v>72</v>
      </c>
      <c r="AS506" s="36" cm="1">
        <f t="array" aca="1" ref="AS506" ca="1">IF(NOT(ISNUMBER(INDEX($A:$A, LOOKUP(2, 1 / ($A$1:INDIRECT("$A$"&amp;ROW($A506)) &lt;&gt; ""),ROW($A$1:INDIRECT("$A$"&amp;ROW($A506)))), 1))), "",
ROUNDDOWN((ROUNDDOWN((((2*VLOOKUP($AA506, 'EV and Base'!$A$1:$N$671, 13, FALSE))+$AX$2+ROUNDDOWN($AG506/4, 0))*$AB506)/100, 0)+5), 0))</f>
        <v>144</v>
      </c>
      <c r="AT506" s="37" cm="1">
        <f t="array" aca="1" ref="AT506" ca="1">IF(NOT(ISNUMBER(INDEX($A:$A, LOOKUP(2, 1 / ($A$1:INDIRECT("$A$"&amp;ROW($A506)) &lt;&gt; ""),ROW($A$1:INDIRECT("$A$"&amp;ROW($A506)))), 1))), "",
ROUNDDOWN((ROUNDDOWN((((2*VLOOKUP($AA506, 'EV and Base'!$A$1:$N$671, 14, FALSE))+31+ROUNDDOWN($AH506/4, 0))*$AB506)/100, 0)+5), 0))</f>
        <v>142</v>
      </c>
      <c r="AU506" s="52">
        <v>255</v>
      </c>
      <c r="AY506" cm="1">
        <f t="array" aca="1" ref="AY506" ca="1">IF(NOT(ISNUMBER(INDEX($A:$A,LOOKUP(2,1/($A$1:INDIRECT("$A$"&amp;ROW($A506))&lt;&gt;""),ROW($A$1:INDIRECT("$A$"&amp;ROW($A506)))),1))),"",
INDEX($AY:$AY,LOOKUP(2,1/($AY$1:INDIRECT("$AY$"&amp;ROW($AY506)-1)&lt;&gt;""),ROW($AY$1:INDIRECT("$AY$"&amp;ROW($AY506)-1))),1)+$BL506)</f>
        <v>283588</v>
      </c>
      <c r="AZ506" s="3" cm="1">
        <f t="array" aca="1" ref="AZ506" ca="1">IF(NOT(ISNUMBER(INDEX($A:$A, LOOKUP(2, 1 / ($A$1:INDIRECT("$A$"&amp;ROW($A506)) &lt;&gt; ""),ROW($A$1:INDIRECT("$A$"&amp;ROW($A506)))), 1))), "",
VLOOKUP(INDIRECT("$G$"&amp;LOOKUP(2, 1 / ($AY$1:INDIRECT("$AY$"&amp;ROW($AY506)-1) &lt;&gt; ""),ROW($AY$1:INDIRECT("$AY$"&amp;ROW($AY506)-1)))),'EV and Base'!A384:N1054,2,FALSE))</f>
        <v>172</v>
      </c>
      <c r="BA506" s="3" cm="1">
        <f t="array" aca="1" ref="BA506" ca="1">IF(NOT(ISNUMBER(INDEX($A:$A, LOOKUP(2, 1 / ($A$1:INDIRECT("$A$"&amp;ROW($A506)) &lt;&gt; ""),ROW($A$1:INDIRECT("$A$"&amp;ROW($A506)))), 1))), "",
INDIRECT("$I$"&amp;LOOKUP(2, 1 / ($AY$1:INDIRECT("$AY$"&amp;ROW($AY506)-1) &lt;&gt; ""),ROW($AY$1:INDIRECT("$AY$"&amp;ROW($AY506)-1)))))</f>
        <v>52</v>
      </c>
      <c r="BB506" s="1" cm="1">
        <f t="array" aca="1" ref="BB506" ca="1">IF(NOT(ISNUMBER(INDEX($A:$A, LOOKUP(2, 1 / ($A$1:INDIRECT("$A$"&amp;ROW($A506)) &lt;&gt; ""),ROW($A$1:INDIRECT("$A$"&amp;ROW($A506)))), 1))), "",
INDIRECT("$AB$"&amp;LOOKUP(2, 1 / ($AY$1:INDIRECT("$AY$"&amp;ROW($AY506)-1) &lt;&gt; ""),ROW($AY$1:INDIRECT("$AY$"&amp;ROW($AY506)-1)))))</f>
        <v>65</v>
      </c>
      <c r="BC506" s="3" cm="1">
        <f t="array" aca="1" ref="BC506" ca="1">IF(NOT(ISNUMBER(INDEX($A:$A,LOOKUP(2,1/($A$1:INDIRECT("$A$"&amp;ROW($A506))&lt;&gt;""),ROW($A$1:INDIRECT("$A$"&amp;ROW($A506)))),1))),"",
$BA506+$BA506+10)</f>
        <v>114</v>
      </c>
      <c r="BD506" s="3" cm="1">
        <f t="array" aca="1" ref="BD506" ca="1">IF(NOT(ISNUMBER(INDEX($A:$A,LOOKUP(2,1/($A$1:INDIRECT("$A$"&amp;ROW($A506))&lt;&gt;""),ROW($A$1:INDIRECT("$A$"&amp;ROW($A506)))),1))),"",
$BA506+$BB506+10)</f>
        <v>127</v>
      </c>
      <c r="BE506" s="3" cm="1">
        <f t="array" aca="1" ref="BE506" ca="1">IF(NOT(ISNUMBER(INDEX($A:$A,LOOKUP(2,1/($A$1:INDIRECT("$A$"&amp;ROW($A506))&lt;&gt;""),ROW($A$1:INDIRECT("$A$"&amp;ROW($A506)))),1))),"",
$BC506*$BC506)</f>
        <v>12996</v>
      </c>
      <c r="BF506" s="3" cm="1">
        <f t="array" aca="1" ref="BF506" ca="1">IF(NOT(ISNUMBER(INDEX($A:$A,LOOKUP(2,1/($A$1:INDIRECT("$A$"&amp;ROW($A506))&lt;&gt;""),ROW($A$1:INDIRECT("$A$"&amp;ROW($A506)))),1))),"",
$BD506*$BD506)</f>
        <v>16129</v>
      </c>
      <c r="BG506" s="3" cm="1">
        <f t="array" aca="1" ref="BG506" ca="1">IF(NOT(ISNUMBER(INDEX($A:$A,LOOKUP(2,1/($A$1:INDIRECT("$A$"&amp;ROW($A506))&lt;&gt;""),ROW($A$1:INDIRECT("$A$"&amp;ROW($A506)))),1))),"",
_xlfn.FLOOR.MATH(1.5*_xlfn.FLOOR.MATH($AZ506*BA506/5)))</f>
        <v>2682</v>
      </c>
      <c r="BH506" s="3" cm="1">
        <f t="array" aca="1" ref="BH506" ca="1">IF(NOT(ISNUMBER(INDEX($A:$A, LOOKUP(2, 1 / ($A$1:INDIRECT("$A$"&amp;ROW($A506)) &lt;&gt; ""),ROW($A$1:INDIRECT("$A$"&amp;ROW($A506)))), 1))), "",
_xlfn.FLOOR.MATH($BG506/IF(OR(INDIRECT("$C$"&amp;LOOKUP(2, 1 / ($AY$1:INDIRECT("$AY$"&amp;ROW($AY506)-1) &lt;&gt; ""),ROW($AY$1:INDIRECT("$AY$"&amp;ROW($AY506)-1))))="Multi",
INDIRECT("$C$"&amp;LOOKUP(2, 1 / ($AY$1:INDIRECT("$AY$"&amp;ROW($AY506)-1) &lt;&gt; ""),ROW($AY$1:INDIRECT("$AY$"&amp;ROW($AY506)-1))))="Double"),2,1)))</f>
        <v>2682</v>
      </c>
      <c r="BI506" s="3" cm="1">
        <f t="array" aca="1" ref="BI506" ca="1">IF(NOT(ISNUMBER(INDEX($A:$A,LOOKUP(2,1/($A$1:INDIRECT("$A$"&amp;ROW($A506))&lt;&gt;""),ROW($A$1:INDIRECT("$A$"&amp;ROW($A506)))),1))),"",
VLOOKUP($BC506,GameFreakSQRT!$A$1:$B$200,2,FALSE))</f>
        <v>43733</v>
      </c>
      <c r="BJ506" s="3" cm="1">
        <f t="array" aca="1" ref="BJ506" ca="1">IF(NOT(ISNUMBER(INDEX($A:$A,LOOKUP(2,1/($A$1:INDIRECT("$A$"&amp;ROW($A506))&lt;&gt;""),ROW($A$1:INDIRECT("$A$"&amp;ROW($A506)))),1))),"",
VLOOKUP($BD506,GameFreakSQRT!$A$1:$B$200,2,FALSE))</f>
        <v>46160</v>
      </c>
      <c r="BK506" s="3" cm="1">
        <f t="array" aca="1" ref="BK506" ca="1">IF(NOT(ISNUMBER(INDEX($A:$A,LOOKUP(2,1/($A$1:INDIRECT("$A$"&amp;ROW($A506))&lt;&gt;""),ROW($A$1:INDIRECT("$A$"&amp;ROW($A506)))),1))),"",
_xlfn.FLOOR.MATH((($BI506*$BE506)*$BH506)/($BJ506*$BF506))+1)</f>
        <v>2048</v>
      </c>
      <c r="BL506" s="3" cm="1">
        <f t="array" aca="1" ref="BL506" ca="1">IF(NOT(ISNUMBER(INDEX($A:$A,LOOKUP(2,1/($A$1:INDIRECT("$A$"&amp;ROW($A506))&lt;&gt;""),ROW($A$1:INDIRECT("$A$"&amp;ROW($A506)))),1))),"",
_xlfn.FLOOR.MATH($BK506*IF(NOT(INDIRECT("$Z$"&amp;LOOKUP(2, 1 / ($AY$1:INDIRECT("$AY$"&amp;ROW($AY506)-1) &lt;&gt; ""),ROW($AY$1:INDIRECT("$AY$"&amp;ROW($AY506)-1))))=""),1.5,1)))</f>
        <v>3072</v>
      </c>
      <c r="BM506" s="3" cm="1">
        <f t="array" aca="1" ref="BM506" ca="1">IF(NOT(ISNUMBER(INDEX($A:$A, LOOKUP(2, 1 / ($A$1:INDIRECT("$A$"&amp;ROW($A506)) &lt;&gt; ""),ROW($A$1:INDIRECT("$A$"&amp;ROW($A506)))), 1))), "",
INDIRECT("$Y$"&amp;LOOKUP(2, 1 / ($AY$1:INDIRECT("$AY$"&amp;ROW($AY506)-1) &lt;&gt; ""),ROW($AY$1:INDIRECT("$AY$"&amp;ROW($AY506)-1)))))</f>
        <v>0</v>
      </c>
      <c r="BN506" s="3" t="str">
        <f t="shared" ref="BN506" ca="1" si="40">IF(OR($BM506="",$BM506=0),"",BL506=BM506)</f>
        <v/>
      </c>
    </row>
    <row r="507" spans="1:66" ht="14.65" thickBot="1" x14ac:dyDescent="0.5">
      <c r="Y507" s="3"/>
      <c r="Z507" s="1">
        <v>1</v>
      </c>
      <c r="AA507" s="34" t="str" cm="1">
        <f t="array" aca="1" ref="AA507" ca="1">IF(NOT(ISNUMBER(INDEX($A:$A,LOOKUP(2,1/($A$1:INDIRECT("$A$"&amp;ROW($A507))&lt;&gt;""),ROW($A$1:INDIRECT("$A$"&amp;ROW($A507)))),1))),"",
IF(NOT(ISNUMBER($A507)),$AA506,
IF($AB507&lt;16,"Lillipup",
IF($AB507&lt;32,"Herdier",
"Stoutland"))))</f>
        <v>Stoutland</v>
      </c>
      <c r="AB507" s="35" cm="1">
        <f t="array" aca="1" ref="AB507" ca="1">IF(NOT(ISNUMBER(INDEX($A:$A, LOOKUP(2, 1 / ($A$1:INDIRECT("$A$"&amp;ROW($A507)) &lt;&gt; ""),ROW($A$1:INDIRECT("$A$"&amp;ROW($A507)))), 1))), "",
VLOOKUP($AY507,'Medium-Slow'!$A$1:$B$101,2,TRUE))</f>
        <v>66</v>
      </c>
      <c r="AC507" s="34" cm="1">
        <f t="array" aca="1" ref="AC507" ca="1">IF(NOT(ISNUMBER(INDEX($A:$A, LOOKUP(2, 1 / ($A$1:INDIRECT("$A$"&amp;ROW($A507)) &lt;&gt; ""),ROW($A$1:INDIRECT("$A$"&amp;ROW($A507)))), 1))), "",
INDEX($AC:$AC, LOOKUP(2, 1 / ($AC$1:INDIRECT("$AC$"&amp;ROW($AC507)-1) &lt;&gt; ""),ROW($AC$1:INDIRECT("$AC$"&amp;ROW($AC507)-1))), 1)+
IF(INDEX($AC:$AC, LOOKUP(2, 1 / ($AC$1:INDIRECT("$AC$"&amp;ROW($AC507)-1) &lt;&gt; ""),ROW($AC$1:INDIRECT("$AC$"&amp;ROW($AC507)-1))), 1)+
INDEX($AD:$AD, LOOKUP(2, 1 / ($AD$1:INDIRECT("$AD$"&amp;ROW($AD507)-1) &lt;&gt; ""),ROW($AD$1:INDIRECT("$AD$"&amp;ROW($AD507)-1))), 1)+
INDEX($AE:$AE, LOOKUP(2, 1 / ($AE$1:INDIRECT("$AE$"&amp;ROW($AE507)-1) &lt;&gt; ""),ROW($AE$1:INDIRECT("$AE$"&amp;ROW($AD507)-1))), 1)+
INDEX($AE:$AF, LOOKUP(2, 1 / ($AF$1:INDIRECT("$AF$"&amp;ROW($AF507)-1) &lt;&gt; ""),ROW($AF$1:INDIRECT("$AF$"&amp;ROW($AD507)-1))), 1)+
INDEX($AG:$AG, LOOKUP(2, 1 / ($AG$1:INDIRECT("$AG$"&amp;ROW($AG507)-1) &lt;&gt; ""),ROW($AG$1:INDIRECT("$AG$"&amp;ROW($AD507)-1))), 1)+
INDEX($AH:$AH, LOOKUP(2, 1 / ($AH$1:INDIRECT("$AH$"&amp;ROW($AH507)-1) &lt;&gt; ""),ROW($AH$1:INDIRECT("$AH$"&amp;ROW($AD507)-1))), 1)&gt;=510,0,
IF(INDEX($AC:$AC, LOOKUP(2, 1 / ($AC$1:INDIRECT("$AC$"&amp;ROW($AC507)-1) &lt;&gt; ""),ROW($AC$1:INDIRECT("$AC$"&amp;ROW($AC507)-1))), 1)&gt;=255,0,
VLOOKUP(INDIRECT("$G$"&amp;LOOKUP(2, 1 / ($AC$1:INDIRECT("$AC$"&amp;ROW($AC507)-1) &lt;&gt; ""),ROW($AC$1:INDIRECT("$AC$"&amp;ROW($AC507)-1)))), 'EV and Base'!$A$1:$N$671, 3, FALSE))))</f>
        <v>19</v>
      </c>
      <c r="AD507" s="36" cm="1">
        <f t="array" aca="1" ref="AD507" ca="1">IF(NOT(ISNUMBER(INDEX($A:$A, LOOKUP(2, 1 / ($A$1:INDIRECT("$A$"&amp;ROW($A507)) &lt;&gt; ""),ROW($A$1:INDIRECT("$A$"&amp;ROW($A507)))), 1))), "",
INDEX($AD:$AD, LOOKUP(2, 1 / ($AD$1:INDIRECT("$AD$"&amp;ROW($AD507)-1) &lt;&gt; ""),ROW($AD$1:INDIRECT("$AD$"&amp;ROW($AD507)-1))), 1)+
IF(INDEX($AC:$AC, LOOKUP(2, 1 / ($AC$1:INDIRECT("$AC$"&amp;ROW($AC507)-1) &lt;&gt; ""),ROW($AC$1:INDIRECT("$AC$"&amp;ROW($AC507)-1))), 1)+
INDEX($AD:$AD, LOOKUP(2, 1 / ($AD$1:INDIRECT("$AD$"&amp;ROW($AD507)-1) &lt;&gt; ""),ROW($AD$1:INDIRECT("$AD$"&amp;ROW($AD507)-1))), 1)+
INDEX($AE:$AE, LOOKUP(2, 1 / ($AE$1:INDIRECT("$AE$"&amp;ROW($AE507)-1) &lt;&gt; ""),ROW($AE$1:INDIRECT("$AE$"&amp;ROW($AD507)-1))), 1)+
INDEX($AE:$AF, LOOKUP(2, 1 / ($AF$1:INDIRECT("$AF$"&amp;ROW($AF507)-1) &lt;&gt; ""),ROW($AF$1:INDIRECT("$AF$"&amp;ROW($AD507)-1))), 1)+
INDEX($AG:$AG, LOOKUP(2, 1 / ($AG$1:INDIRECT("$AG$"&amp;ROW($AG507)-1) &lt;&gt; ""),ROW($AG$1:INDIRECT("$AG$"&amp;ROW($AD507)-1))), 1)+
INDEX($AH:$AH, LOOKUP(2, 1 / ($AH$1:INDIRECT("$AH$"&amp;ROW($AH507)-1) &lt;&gt; ""),ROW($AH$1:INDIRECT("$AH$"&amp;ROW($AD507)-1))), 1)&gt;=510,0,
IF(INDEX($AD:$AD, LOOKUP(2, 1 / ($AD$1:INDIRECT("$AD$"&amp;ROW($AD507)-1) &lt;&gt; ""),ROW($AD$1:INDIRECT("$AD$"&amp;ROW($AD507)-1))), 1)&gt;=255,0,
VLOOKUP(INDIRECT("$G$"&amp;LOOKUP(2, 1 / ($AD$1:INDIRECT("$AD$"&amp;ROW($AD507)-1) &lt;&gt; ""),ROW($AD$1:INDIRECT("$AD$"&amp;ROW($AD507)-1)))), 'EV and Base'!$A$1:$N$671, 4, FALSE))))</f>
        <v>184</v>
      </c>
      <c r="AE507" s="36" cm="1">
        <f t="array" aca="1" ref="AE507" ca="1">IF(NOT(ISNUMBER(INDEX($A:$A,LOOKUP(2,1/($A$1:INDIRECT("$A$"&amp;ROW($A507))&lt;&gt;""),ROW($A$1:INDIRECT("$A$"&amp;ROW($A507)))),1))),"",
INDEX($AE:$AE,LOOKUP(2,1/($AE$1:INDIRECT("$AE$"&amp;ROW($AE507)-1)&lt;&gt;""),ROW($AE$1:INDIRECT("$AE$"&amp;ROW($AE507)-1))),1)+
IF(INDEX($AC:$AC,LOOKUP(2,1/($AC$1:INDIRECT("$AC$"&amp;ROW($AC507)-1)&lt;&gt;""),ROW($AC$1:INDIRECT("$AC$"&amp;ROW($AC507)-1))),1)+
INDEX($AD:$AD,LOOKUP(2,1/($AD$1:INDIRECT("$AD$"&amp;ROW($AD507)-1)&lt;&gt;""),ROW($AD$1:INDIRECT("$AD$"&amp;ROW($AD507)-1))),1)+
INDEX($AE:$AE,LOOKUP(2,1/($AE$1:INDIRECT("$AE$"&amp;ROW($AE507)-1)&lt;&gt;""),ROW($AE$1:INDIRECT("$AE$"&amp;ROW($AD507)-1))),1)+
INDEX($AE:$AF,LOOKUP(2,1/($AF$1:INDIRECT("$AF$"&amp;ROW($AF507)-1)&lt;&gt;""),ROW($AF$1:INDIRECT("$AF$"&amp;ROW($AD507)-1))),1)+
INDEX($AG:$AG,LOOKUP(2,1/($AG$1:INDIRECT("$AG$"&amp;ROW($AG507)-1)&lt;&gt;""),ROW($AG$1:INDIRECT("$AG$"&amp;ROW($AD507)-1))),1)+
INDEX($AH:$AH,LOOKUP(2,1/($AH$1:INDIRECT("$AH$"&amp;ROW($AH507)-1)&lt;&gt;""),ROW($AH$1:INDIRECT("$AH$"&amp;ROW($AD507)-1))),1)&gt;=510,0,
IF(INDEX($AE:$AE,LOOKUP(2,1/($AE$1:INDIRECT("$AE$"&amp;ROW($AE507)-1)&lt;&gt;""),ROW($AE$1:INDIRECT("$AE$"&amp;ROW($AE507)-1))),1)&gt;=255,0,
VLOOKUP(INDIRECT("$G$"&amp;LOOKUP(2,1/($AE$1:INDIRECT("$AE$"&amp;ROW($AE507)-1)&lt;&gt;""),ROW($AE$1:INDIRECT("$AE$"&amp;ROW($AE507)-1)))),'EV and Base'!$A$1:$N$671,5,FALSE))))</f>
        <v>21</v>
      </c>
      <c r="AF507" s="36" cm="1">
        <f t="array" aca="1" ref="AF507" ca="1">IF(NOT(ISNUMBER(INDEX($A:$A, LOOKUP(2, 1 / ($A$1:INDIRECT("$A$"&amp;ROW($A507)) &lt;&gt; ""),ROW($A$1:INDIRECT("$A$"&amp;ROW($A507)))), 1))), "",
INDEX($AF:$AF, LOOKUP(2, 1 / ($AF$1:INDIRECT("$AF$"&amp;ROW($AF507)-1) &lt;&gt; ""),ROW($AF$1:INDIRECT("$AF$"&amp;ROW($AF507)-1))), 1)+
IF(INDEX($AC:$AC, LOOKUP(2, 1 / ($AC$1:INDIRECT("$AC$"&amp;ROW($AC507)-1) &lt;&gt; ""),ROW($AC$1:INDIRECT("$AC$"&amp;ROW($AC507)-1))), 1)+
INDEX($AD:$AD, LOOKUP(2, 1 / ($AD$1:INDIRECT("$AD$"&amp;ROW($AD507)-1) &lt;&gt; ""),ROW($AD$1:INDIRECT("$AD$"&amp;ROW($AD507)-1))), 1)+
INDEX($AE:$AE, LOOKUP(2, 1 / ($AE$1:INDIRECT("$AE$"&amp;ROW($AE507)-1) &lt;&gt; ""),ROW($AE$1:INDIRECT("$AE$"&amp;ROW($AD507)-1))), 1)+
INDEX($AE:$AF, LOOKUP(2, 1 / ($AF$1:INDIRECT("$AF$"&amp;ROW($AF507)-1) &lt;&gt; ""),ROW($AF$1:INDIRECT("$AF$"&amp;ROW($AD507)-1))), 1)+
INDEX($AG:$AG, LOOKUP(2, 1 / ($AG$1:INDIRECT("$AG$"&amp;ROW($AG507)-1) &lt;&gt; ""),ROW($AG$1:INDIRECT("$AG$"&amp;ROW($AD507)-1))), 1)+
INDEX($AH:$AH, LOOKUP(2, 1 / ($AH$1:INDIRECT("$AH$"&amp;ROW($AH507)-1) &lt;&gt; ""),ROW($AH$1:INDIRECT("$AH$"&amp;ROW($AD507)-1))), 1)&gt;=510,0,
IF(INDEX($AF:$AF, LOOKUP(2, 1 / ($AF$1:INDIRECT("$AF$"&amp;ROW($AF507)-1) &lt;&gt; ""),ROW($AF$1:INDIRECT("$AF$"&amp;ROW($AF507)-1))), 1)&gt;=255,0,
VLOOKUP(INDIRECT("$G$"&amp;LOOKUP(2, 1 / ($AF$1:INDIRECT("$AF$"&amp;ROW($AF507)-1) &lt;&gt; ""),ROW($AF$1:INDIRECT("$AF$"&amp;ROW($AF507)-1)))), 'EV and Base'!$A$1:$N$671, 6, FALSE))))</f>
        <v>40</v>
      </c>
      <c r="AG507" s="36" cm="1">
        <f t="array" aca="1" ref="AG507" ca="1">IF(NOT(ISNUMBER(INDEX($A:$A, LOOKUP(2, 1 / ($A$1:INDIRECT("$A$"&amp;ROW($A507)) &lt;&gt; ""),ROW($A$1:INDIRECT("$A$"&amp;ROW($A507)))), 1))), "",
INDEX($AG:$AG, LOOKUP(2, 1 / ($AG$1:INDIRECT("$AG$"&amp;ROW($AG507)-1) &lt;&gt; ""),ROW($AG$1:INDIRECT("$AG$"&amp;ROW($AG507)-1))), 1)+
IF(INDEX($AC:$AC, LOOKUP(2, 1 / ($AC$1:INDIRECT("$AC$"&amp;ROW($AC507)-1) &lt;&gt; ""),ROW($AC$1:INDIRECT("$AC$"&amp;ROW($AC507)-1))), 1)+
INDEX($AD:$AD, LOOKUP(2, 1 / ($AD$1:INDIRECT("$AD$"&amp;ROW($AD507)-1) &lt;&gt; ""),ROW($AD$1:INDIRECT("$AD$"&amp;ROW($AD507)-1))), 1)+
INDEX($AE:$AE, LOOKUP(2, 1 / ($AE$1:INDIRECT("$AE$"&amp;ROW($AE507)-1) &lt;&gt; ""),ROW($AE$1:INDIRECT("$AE$"&amp;ROW($AD507)-1))), 1)+
INDEX($AE:$AF, LOOKUP(2, 1 / ($AF$1:INDIRECT("$AF$"&amp;ROW($AF507)-1) &lt;&gt; ""),ROW($AF$1:INDIRECT("$AF$"&amp;ROW($AD507)-1))), 1)+
INDEX($AG:$AG, LOOKUP(2, 1 / ($AG$1:INDIRECT("$AG$"&amp;ROW($AG507)-1) &lt;&gt; ""),ROW($AG$1:INDIRECT("$AG$"&amp;ROW($AD507)-1))), 1)+
INDEX($AH:$AH, LOOKUP(2, 1 / ($AH$1:INDIRECT("$AH$"&amp;ROW($AH507)-1) &lt;&gt; ""),ROW($AH$1:INDIRECT("$AH$"&amp;ROW($AD507)-1))), 1)&gt;=510,0,
IF(INDEX($AG:$AG, LOOKUP(2, 1 / ($AG$1:INDIRECT("$AG$"&amp;ROW($AG507)-1) &lt;&gt; ""),ROW($AG$1:INDIRECT("$AG$"&amp;ROW($AG507)-1))), 1)&gt;=255,0,
VLOOKUP(INDIRECT("$G$"&amp;LOOKUP(2, 1 / ($AG$1:INDIRECT("$AG$"&amp;ROW($AG507)-1) &lt;&gt; ""),ROW($AG$1:INDIRECT("$AG$"&amp;ROW($AG507)-1)))), 'EV and Base'!$A$1:$N$671, 7, FALSE))))</f>
        <v>12</v>
      </c>
      <c r="AH507" s="37" cm="1">
        <f t="array" aca="1" ref="AH507" ca="1">IF(NOT(ISNUMBER(INDEX($A:$A,LOOKUP(2,1/($A$1:INDIRECT("$A$"&amp;ROW($A507))&lt;&gt;""),ROW($A$1:INDIRECT("$A$"&amp;ROW($A507)))),1))),"",
INDEX($AH:$AH,LOOKUP(2,1/($AH$1:INDIRECT("$AH$"&amp;ROW($AH507)-1)&lt;&gt;""),ROW($AH$1:INDIRECT("$AH$"&amp;ROW($AH507)-1))),1)+
IF(INDEX($AC:$AC,LOOKUP(2,1/($AC$1:INDIRECT("$AC$"&amp;ROW($AC507)-1)&lt;&gt;""),ROW($AC$1:INDIRECT("$AC$"&amp;ROW($AC507)-1))),1)+
INDEX($AD:$AD,LOOKUP(2,1/($AD$1:INDIRECT("$AD$"&amp;ROW($AD507)-1)&lt;&gt;""),ROW($AD$1:INDIRECT("$AD$"&amp;ROW($AD507)-1))),1)+
INDEX($AE:$AE,LOOKUP(2,1/($AE$1:INDIRECT("$AE$"&amp;ROW($AE507)-1)&lt;&gt;""),ROW($AE$1:INDIRECT("$AE$"&amp;ROW($AD507)-1))),1)+
INDEX($AE:$AF,LOOKUP(2,1/($AF$1:INDIRECT("$AF$"&amp;ROW($AF507)-1)&lt;&gt;""),ROW($AF$1:INDIRECT("$AF$"&amp;ROW($AD507)-1))),1)+
INDEX($AG:$AG,LOOKUP(2,1/($AG$1:INDIRECT("$AG$"&amp;ROW($AG507)-1)&lt;&gt;""),ROW($AG$1:INDIRECT("$AG$"&amp;ROW($AD507)-1))),1)+
INDEX($AH:$AH,LOOKUP(2,1/($AH$1:INDIRECT("$AH$"&amp;ROW($AH507)-1)&lt;&gt;""),ROW($AH$1:INDIRECT("$AH$"&amp;ROW($AD507)-1))),1)&gt;=510,0,
IF(INDEX($AH:$AH,LOOKUP(2,1/($AH$1:INDIRECT("$AH$"&amp;ROW($AH507)-1)&lt;&gt;""),ROW($AH$1:INDIRECT("$AH$"&amp;ROW($AH507)-1))),1)&gt;=255,0,
VLOOKUP(INDIRECT("$G$"&amp;LOOKUP(2,1/($AH$1:INDIRECT("$AH$"&amp;ROW($AH507)-1)&lt;&gt;""),ROW($AH$1:INDIRECT("$AH$"&amp;ROW($AH507)-1)))),'EV and Base'!$A$1:$N$671,8,FALSE))))</f>
        <v>86</v>
      </c>
      <c r="AI507" s="38" cm="1">
        <f t="array" aca="1" ref="AI507" ca="1">IF(NOT(ISNUMBER(INDEX($A:$A,LOOKUP(2,1/($A$1:INDIRECT("$A$"&amp;ROW($A507))&lt;&gt;""),ROW($A$1:INDIRECT("$A$"&amp;ROW($A507)))),1))),"",
ROUNDDOWN((((2*VLOOKUP($AA507,'EV and Base'!$A$1:$N$671,9,FALSE))+31+ROUNDDOWN($AC507/4,0))*$AB507)/100,0)+$AB507+10)</f>
        <v>211</v>
      </c>
      <c r="AJ507" s="39" cm="1">
        <f t="array" aca="1" ref="AJ507" ca="1">IF(NOT(ISNUMBER(INDEX($A:$A, LOOKUP(2, 1 / ($A$1:INDIRECT("$A$"&amp;ROW($A507)) &lt;&gt; ""),ROW($A$1:INDIRECT("$A$"&amp;ROW($A507)))), 1))), "",
ROUNDDOWN((ROUNDDOWN((((2*VLOOKUP($AA507, 'EV and Base'!$A$1:$N$671, 10, FALSE))+31+ROUNDDOWN($AD507/4, 0))*$AB507)/100, 0)+5)*1.1, 0))</f>
        <v>205</v>
      </c>
      <c r="AK507" s="39" t="str" cm="1">
        <f t="array" aca="1" ref="AK507" ca="1">IF(NOT(ISNUMBER(INDEX($A:$A, LOOKUP(2, 1 / ($A$1:INDIRECT("$A$"&amp;ROW($A507)) &lt;&gt; ""),ROW($A$1:INDIRECT("$A$"&amp;ROW($A507)))), 1))), "",
ROUNDDOWN((ROUNDDOWN((((2*VLOOKUP($AA507, 'EV and Base'!$A$1:$N$671, 11, FALSE))+30+ROUNDDOWN($AE507/4, 0))*$AB507)/100, 0)+5), 0)
&amp;"-"&amp;
ROUNDDOWN((ROUNDDOWN((((2*VLOOKUP($AA507, 'EV and Base'!$A$1:$N$671, 11, FALSE))+31+ROUNDDOWN($AE507/4, 0))*$AB507)/100, 0)+5), 0))</f>
        <v>146-147</v>
      </c>
      <c r="AL507" s="39" t="str" cm="1">
        <f t="array" aca="1" ref="AL507" ca="1">IF(NOT(ISNUMBER(INDEX($A:$A, LOOKUP(2, 1 / ($A$1:INDIRECT("$A$"&amp;ROW($A507)) &lt;&gt; ""),ROW($A$1:INDIRECT("$A$"&amp;ROW($A507)))), 1))), "",
ROUNDDOWN((ROUNDDOWN((((2*VLOOKUP($AA507, 'EV and Base'!$A$1:$N$671, 12, FALSE))+0+ROUNDDOWN($AF507/4, 0))*$AB507)/100, 0)+5)*0.9, 0)
&amp;"-"&amp;
ROUNDDOWN((ROUNDDOWN((((2*VLOOKUP($AA507, 'EV and Base'!$A$1:$N$671, 12, FALSE))+31+ROUNDDOWN($AF507/4, 0))*$AB507)/100, 0)+5)*0.9, 0))</f>
        <v>63-81</v>
      </c>
      <c r="AM507" s="39" t="str" cm="1">
        <f t="array" aca="1" ref="AM507" ca="1">IF(NOT(ISNUMBER(INDEX($A:$A, LOOKUP(2, 1 / ($A$1:INDIRECT("$A$"&amp;ROW($A507)) &lt;&gt; ""),ROW($A$1:INDIRECT("$A$"&amp;ROW($A507)))), 1))), "",
ROUNDDOWN((ROUNDDOWN((((2*VLOOKUP($AA507, 'EV and Base'!$A$1:$N$671, 13, FALSE))+30+ROUNDDOWN($AG507/4, 0))*$AB507)/100, 0)+5), 0)
&amp;"-"&amp;
ROUNDDOWN((ROUNDDOWN((((2*VLOOKUP($AA507, 'EV and Base'!$A$1:$N$671, 13, FALSE))+31+ROUNDDOWN($AG507/4, 0))*$AB507)/100, 0)+5), 0))</f>
        <v>145-146</v>
      </c>
      <c r="AN507" s="35" cm="1">
        <f t="array" aca="1" ref="AN507" ca="1">IF(NOT(ISNUMBER(INDEX($A:$A, LOOKUP(2, 1 / ($A$1:INDIRECT("$A$"&amp;ROW($A507)) &lt;&gt; ""),ROW($A$1:INDIRECT("$A$"&amp;ROW($A507)))), 1))), "",
ROUNDDOWN((ROUNDDOWN((((2*VLOOKUP($AA507, 'EV and Base'!$A$1:$N$671, 14, FALSE))+31+ROUNDDOWN($AH507/4, 0))*$AB507)/100, 0)+5), 0))</f>
        <v>144</v>
      </c>
      <c r="AO507" s="34" cm="1">
        <f t="array" aca="1" ref="AO507" ca="1">IF(NOT(ISNUMBER(INDEX($A:$A, LOOKUP(2, 1 / ($A$1:INDIRECT("$A$"&amp;ROW($A507)) &lt;&gt; ""),ROW($A$1:INDIRECT("$A$"&amp;ROW($A507)))), 1))), "",
ROUNDDOWN((((2*VLOOKUP($AA507, 'EV and Base'!$A$1:$N$671, 9, FALSE))+31+ROUNDDOWN($AC507/4, 0))*$AB507)/100, 0)+$AB507+10)</f>
        <v>211</v>
      </c>
      <c r="AP507" s="36" cm="1">
        <f t="array" aca="1" ref="AP507" ca="1">IF(NOT(ISNUMBER(INDEX($A:$A, LOOKUP(2, 1 / ($A$1:INDIRECT("$A$"&amp;ROW($A507)) &lt;&gt; ""),ROW($A$1:INDIRECT("$A$"&amp;ROW($A507)))), 1))), "",
ROUNDDOWN((ROUNDDOWN((((2*VLOOKUP($AA507, 'EV and Base'!$A$1:$N$671, 10, FALSE))+31+ROUNDDOWN($AD507/4, 0))*$AB507)/100, 0)+5)*1.1, 0))</f>
        <v>205</v>
      </c>
      <c r="AQ507" s="36" cm="1">
        <f t="array" aca="1" ref="AQ507" ca="1">IF(NOT(ISNUMBER(INDEX($A:$A, LOOKUP(2, 1 / ($A$1:INDIRECT("$A$"&amp;ROW($A507)) &lt;&gt; ""),ROW($A$1:INDIRECT("$A$"&amp;ROW($A507)))), 1))), "",
ROUNDDOWN((ROUNDDOWN((((2*VLOOKUP($AA507, 'EV and Base'!$A$1:$N$671, 11, FALSE))+$AV$2+ROUNDDOWN($AE507/4, 0))*$AB507)/100, 0)+5), 0))</f>
        <v>147</v>
      </c>
      <c r="AR507" s="40" cm="1">
        <f t="array" aca="1" ref="AR507" ca="1">IF(NOT(ISNUMBER(INDEX($A:$A, LOOKUP(2, 1 / ($A$1:INDIRECT("$A$"&amp;ROW($A507)) &lt;&gt; ""),ROW($A$1:INDIRECT("$A$"&amp;ROW($A507)))), 1))), "",
ROUNDDOWN((ROUNDDOWN((((2*VLOOKUP($AA507, 'EV and Base'!$A$1:$N$671, 12, FALSE))+$AW$2+ROUNDDOWN($AF507/4, 0))*$AB507)/100, 0)+5)*0.9, 0))</f>
        <v>73</v>
      </c>
      <c r="AS507" s="36" cm="1">
        <f t="array" aca="1" ref="AS507" ca="1">IF(NOT(ISNUMBER(INDEX($A:$A, LOOKUP(2, 1 / ($A$1:INDIRECT("$A$"&amp;ROW($A507)) &lt;&gt; ""),ROW($A$1:INDIRECT("$A$"&amp;ROW($A507)))), 1))), "",
ROUNDDOWN((ROUNDDOWN((((2*VLOOKUP($AA507, 'EV and Base'!$A$1:$N$671, 13, FALSE))+$AX$2+ROUNDDOWN($AG507/4, 0))*$AB507)/100, 0)+5), 0))</f>
        <v>146</v>
      </c>
      <c r="AT507" s="37" cm="1">
        <f t="array" aca="1" ref="AT507" ca="1">IF(NOT(ISNUMBER(INDEX($A:$A, LOOKUP(2, 1 / ($A$1:INDIRECT("$A$"&amp;ROW($A507)) &lt;&gt; ""),ROW($A$1:INDIRECT("$A$"&amp;ROW($A507)))), 1))), "",
ROUNDDOWN((ROUNDDOWN((((2*VLOOKUP($AA507, 'EV and Base'!$A$1:$N$671, 14, FALSE))+31+ROUNDDOWN($AH507/4, 0))*$AB507)/100, 0)+5), 0))</f>
        <v>144</v>
      </c>
      <c r="AU507" s="52">
        <v>255</v>
      </c>
      <c r="AY507" cm="1">
        <f t="array" aca="1" ref="AY507" ca="1">IF(NOT(ISNUMBER(INDEX($A:$A,LOOKUP(2,1/($A$1:INDIRECT("$A$"&amp;ROW($A507))&lt;&gt;""),ROW($A$1:INDIRECT("$A$"&amp;ROW($A507)))),1))),"",
INDEX($AY:$AY,LOOKUP(2,1/($AY$1:INDIRECT("$AY$"&amp;ROW($AY507)-1)&lt;&gt;""),ROW($AY$1:INDIRECT("$AY$"&amp;ROW($AY507)-1))),1)+$BL507)</f>
        <v>287731</v>
      </c>
      <c r="AZ507" s="3" cm="1">
        <f t="array" aca="1" ref="AZ507" ca="1">IF(NOT(ISNUMBER(INDEX($A:$A, LOOKUP(2, 1 / ($A$1:INDIRECT("$A$"&amp;ROW($A507)) &lt;&gt; ""),ROW($A$1:INDIRECT("$A$"&amp;ROW($A507)))), 1))), "",
VLOOKUP(INDIRECT("$G$"&amp;LOOKUP(2, 1 / ($AY$1:INDIRECT("$AY$"&amp;ROW($AY507)-1) &lt;&gt; ""),ROW($AY$1:INDIRECT("$AY$"&amp;ROW($AY507)-1)))),'EV and Base'!A385:N1055,2,FALSE))</f>
        <v>232</v>
      </c>
      <c r="BA507" s="3" cm="1">
        <f t="array" aca="1" ref="BA507" ca="1">IF(NOT(ISNUMBER(INDEX($A:$A, LOOKUP(2, 1 / ($A$1:INDIRECT("$A$"&amp;ROW($A507)) &lt;&gt; ""),ROW($A$1:INDIRECT("$A$"&amp;ROW($A507)))), 1))), "",
INDIRECT("$I$"&amp;LOOKUP(2, 1 / ($AY$1:INDIRECT("$AY$"&amp;ROW($AY507)-1) &lt;&gt; ""),ROW($AY$1:INDIRECT("$AY$"&amp;ROW($AY507)-1)))))</f>
        <v>52</v>
      </c>
      <c r="BB507" s="1" cm="1">
        <f t="array" aca="1" ref="BB507" ca="1">IF(NOT(ISNUMBER(INDEX($A:$A, LOOKUP(2, 1 / ($A$1:INDIRECT("$A$"&amp;ROW($A507)) &lt;&gt; ""),ROW($A$1:INDIRECT("$A$"&amp;ROW($A507)))), 1))), "",
INDIRECT("$AB$"&amp;LOOKUP(2, 1 / ($AY$1:INDIRECT("$AY$"&amp;ROW($AY507)-1) &lt;&gt; ""),ROW($AY$1:INDIRECT("$AY$"&amp;ROW($AY507)-1)))))</f>
        <v>65</v>
      </c>
      <c r="BC507" s="3" cm="1">
        <f t="array" aca="1" ref="BC507" ca="1">IF(NOT(ISNUMBER(INDEX($A:$A,LOOKUP(2,1/($A$1:INDIRECT("$A$"&amp;ROW($A507))&lt;&gt;""),ROW($A$1:INDIRECT("$A$"&amp;ROW($A507)))),1))),"",
$BA507+$BA507+10)</f>
        <v>114</v>
      </c>
      <c r="BD507" s="3" cm="1">
        <f t="array" aca="1" ref="BD507" ca="1">IF(NOT(ISNUMBER(INDEX($A:$A,LOOKUP(2,1/($A$1:INDIRECT("$A$"&amp;ROW($A507))&lt;&gt;""),ROW($A$1:INDIRECT("$A$"&amp;ROW($A507)))),1))),"",
$BA507+$BB507+10)</f>
        <v>127</v>
      </c>
      <c r="BE507" s="3" cm="1">
        <f t="array" aca="1" ref="BE507" ca="1">IF(NOT(ISNUMBER(INDEX($A:$A,LOOKUP(2,1/($A$1:INDIRECT("$A$"&amp;ROW($A507))&lt;&gt;""),ROW($A$1:INDIRECT("$A$"&amp;ROW($A507)))),1))),"",
$BC507*$BC507)</f>
        <v>12996</v>
      </c>
      <c r="BF507" s="3" cm="1">
        <f t="array" aca="1" ref="BF507" ca="1">IF(NOT(ISNUMBER(INDEX($A:$A,LOOKUP(2,1/($A$1:INDIRECT("$A$"&amp;ROW($A507))&lt;&gt;""),ROW($A$1:INDIRECT("$A$"&amp;ROW($A507)))),1))),"",
$BD507*$BD507)</f>
        <v>16129</v>
      </c>
      <c r="BG507" s="3" cm="1">
        <f t="array" aca="1" ref="BG507" ca="1">IF(NOT(ISNUMBER(INDEX($A:$A,LOOKUP(2,1/($A$1:INDIRECT("$A$"&amp;ROW($A507))&lt;&gt;""),ROW($A$1:INDIRECT("$A$"&amp;ROW($A507)))),1))),"",
_xlfn.FLOOR.MATH(1.5*_xlfn.FLOOR.MATH($AZ507*BA507/5)))</f>
        <v>3618</v>
      </c>
      <c r="BH507" s="3" cm="1">
        <f t="array" aca="1" ref="BH507" ca="1">IF(NOT(ISNUMBER(INDEX($A:$A, LOOKUP(2, 1 / ($A$1:INDIRECT("$A$"&amp;ROW($A507)) &lt;&gt; ""),ROW($A$1:INDIRECT("$A$"&amp;ROW($A507)))), 1))), "",
_xlfn.FLOOR.MATH($BG507/IF(OR(INDIRECT("$C$"&amp;LOOKUP(2, 1 / ($AY$1:INDIRECT("$AY$"&amp;ROW($AY507)-1) &lt;&gt; ""),ROW($AY$1:INDIRECT("$AY$"&amp;ROW($AY507)-1))))="Multi",
INDIRECT("$C$"&amp;LOOKUP(2, 1 / ($AY$1:INDIRECT("$AY$"&amp;ROW($AY507)-1) &lt;&gt; ""),ROW($AY$1:INDIRECT("$AY$"&amp;ROW($AY507)-1))))="Double"),2,1)))</f>
        <v>3618</v>
      </c>
      <c r="BI507" s="3" cm="1">
        <f t="array" aca="1" ref="BI507" ca="1">IF(NOT(ISNUMBER(INDEX($A:$A,LOOKUP(2,1/($A$1:INDIRECT("$A$"&amp;ROW($A507))&lt;&gt;""),ROW($A$1:INDIRECT("$A$"&amp;ROW($A507)))),1))),"",
VLOOKUP($BC507,GameFreakSQRT!$A$1:$B$200,2,FALSE))</f>
        <v>43733</v>
      </c>
      <c r="BJ507" s="3" cm="1">
        <f t="array" aca="1" ref="BJ507" ca="1">IF(NOT(ISNUMBER(INDEX($A:$A,LOOKUP(2,1/($A$1:INDIRECT("$A$"&amp;ROW($A507))&lt;&gt;""),ROW($A$1:INDIRECT("$A$"&amp;ROW($A507)))),1))),"",
VLOOKUP($BD507,GameFreakSQRT!$A$1:$B$200,2,FALSE))</f>
        <v>46160</v>
      </c>
      <c r="BK507" s="3" cm="1">
        <f t="array" aca="1" ref="BK507" ca="1">IF(NOT(ISNUMBER(INDEX($A:$A,LOOKUP(2,1/($A$1:INDIRECT("$A$"&amp;ROW($A507))&lt;&gt;""),ROW($A$1:INDIRECT("$A$"&amp;ROW($A507)))),1))),"",
_xlfn.FLOOR.MATH((($BI507*$BE507)*$BH507)/($BJ507*$BF507))+1)</f>
        <v>2762</v>
      </c>
      <c r="BL507" s="3" cm="1">
        <f t="array" aca="1" ref="BL507" ca="1">IF(NOT(ISNUMBER(INDEX($A:$A,LOOKUP(2,1/($A$1:INDIRECT("$A$"&amp;ROW($A507))&lt;&gt;""),ROW($A$1:INDIRECT("$A$"&amp;ROW($A507)))),1))),"",
_xlfn.FLOOR.MATH($BK507*IF(NOT(INDIRECT("$Z$"&amp;LOOKUP(2, 1 / ($AY$1:INDIRECT("$AY$"&amp;ROW($AY507)-1) &lt;&gt; ""),ROW($AY$1:INDIRECT("$AY$"&amp;ROW($AY507)-1))))=""),1.5,1)))</f>
        <v>4143</v>
      </c>
      <c r="BM507" s="3" cm="1">
        <f t="array" aca="1" ref="BM507" ca="1">IF(NOT(ISNUMBER(INDEX($A:$A, LOOKUP(2, 1 / ($A$1:INDIRECT("$A$"&amp;ROW($A507)) &lt;&gt; ""),ROW($A$1:INDIRECT("$A$"&amp;ROW($A507)))), 1))), "",
INDIRECT("$Y$"&amp;LOOKUP(2, 1 / ($AY$1:INDIRECT("$AY$"&amp;ROW($AY507)-1) &lt;&gt; ""),ROW($AY$1:INDIRECT("$AY$"&amp;ROW($AY507)-1)))))</f>
        <v>0</v>
      </c>
    </row>
    <row r="508" spans="1:66" x14ac:dyDescent="0.45">
      <c r="Y508" s="3"/>
      <c r="Z508" s="3"/>
      <c r="AA508" s="3"/>
      <c r="AB508" s="1"/>
    </row>
    <row r="509" spans="1:66" x14ac:dyDescent="0.45">
      <c r="Y509" s="3"/>
      <c r="Z509" s="3"/>
      <c r="AA509" s="3"/>
      <c r="AB509" s="1"/>
    </row>
    <row r="510" spans="1:66" x14ac:dyDescent="0.45">
      <c r="Y510" s="3"/>
      <c r="Z510" s="3"/>
      <c r="AA510" s="3"/>
      <c r="AB510" s="1"/>
    </row>
    <row r="511" spans="1:66" x14ac:dyDescent="0.45">
      <c r="Y511" s="3"/>
      <c r="Z511" s="3"/>
      <c r="AA511" s="3"/>
      <c r="AB511" s="1"/>
    </row>
    <row r="512" spans="1:66" x14ac:dyDescent="0.45">
      <c r="Y512" s="3"/>
      <c r="Z512" s="3"/>
      <c r="AA512" s="3"/>
      <c r="AB512" s="1"/>
    </row>
    <row r="513" spans="25:28" x14ac:dyDescent="0.45">
      <c r="Y513" s="3"/>
      <c r="Z513" s="3"/>
      <c r="AA513" s="3"/>
      <c r="AB513" s="1"/>
    </row>
    <row r="514" spans="25:28" x14ac:dyDescent="0.45">
      <c r="Y514" s="3"/>
      <c r="Z514" s="3"/>
      <c r="AA514" s="3"/>
      <c r="AB514" s="1"/>
    </row>
    <row r="515" spans="25:28" x14ac:dyDescent="0.45">
      <c r="Y515" s="3"/>
      <c r="Z515" s="3"/>
      <c r="AA515" s="3"/>
      <c r="AB515" s="1"/>
    </row>
    <row r="516" spans="25:28" x14ac:dyDescent="0.45">
      <c r="Y516" s="3"/>
      <c r="Z516" s="3"/>
      <c r="AA516" s="3"/>
      <c r="AB516" s="1"/>
    </row>
  </sheetData>
  <mergeCells count="953">
    <mergeCell ref="X436:X438"/>
    <mergeCell ref="E436:E438"/>
    <mergeCell ref="X459:X460"/>
    <mergeCell ref="X447:X450"/>
    <mergeCell ref="A454:A455"/>
    <mergeCell ref="B454:B455"/>
    <mergeCell ref="E454:E455"/>
    <mergeCell ref="X454:X455"/>
    <mergeCell ref="C454:C455"/>
    <mergeCell ref="D454:D455"/>
    <mergeCell ref="A452:A453"/>
    <mergeCell ref="B452:B453"/>
    <mergeCell ref="C452:C453"/>
    <mergeCell ref="D452:D453"/>
    <mergeCell ref="E452:E453"/>
    <mergeCell ref="X452:X453"/>
    <mergeCell ref="C459:C460"/>
    <mergeCell ref="D459:D460"/>
    <mergeCell ref="E459:E460"/>
    <mergeCell ref="A447:A450"/>
    <mergeCell ref="B447:B450"/>
    <mergeCell ref="A459:A460"/>
    <mergeCell ref="B459:B460"/>
    <mergeCell ref="X456:X458"/>
    <mergeCell ref="C415:C416"/>
    <mergeCell ref="D415:D416"/>
    <mergeCell ref="E415:E416"/>
    <mergeCell ref="C417:C418"/>
    <mergeCell ref="E417:E418"/>
    <mergeCell ref="C456:C458"/>
    <mergeCell ref="D456:D458"/>
    <mergeCell ref="E456:E458"/>
    <mergeCell ref="C447:C450"/>
    <mergeCell ref="C419:C420"/>
    <mergeCell ref="C425:C426"/>
    <mergeCell ref="D417:D418"/>
    <mergeCell ref="D419:D420"/>
    <mergeCell ref="D425:D426"/>
    <mergeCell ref="D429:D431"/>
    <mergeCell ref="D432:D433"/>
    <mergeCell ref="D447:D450"/>
    <mergeCell ref="E447:E450"/>
    <mergeCell ref="C405:C406"/>
    <mergeCell ref="C408:C409"/>
    <mergeCell ref="X411:X414"/>
    <mergeCell ref="A439:A440"/>
    <mergeCell ref="A441:A443"/>
    <mergeCell ref="A444:A446"/>
    <mergeCell ref="B439:B440"/>
    <mergeCell ref="B441:B443"/>
    <mergeCell ref="B444:B446"/>
    <mergeCell ref="C439:C440"/>
    <mergeCell ref="C441:C443"/>
    <mergeCell ref="C444:C446"/>
    <mergeCell ref="D439:D440"/>
    <mergeCell ref="D441:D443"/>
    <mergeCell ref="D444:D446"/>
    <mergeCell ref="E439:E440"/>
    <mergeCell ref="E441:E443"/>
    <mergeCell ref="E444:E446"/>
    <mergeCell ref="X439:X440"/>
    <mergeCell ref="X441:X443"/>
    <mergeCell ref="X444:X446"/>
    <mergeCell ref="C411:C414"/>
    <mergeCell ref="A434:A435"/>
    <mergeCell ref="B434:B435"/>
    <mergeCell ref="A487:A490"/>
    <mergeCell ref="B487:B490"/>
    <mergeCell ref="A491:A494"/>
    <mergeCell ref="B491:B494"/>
    <mergeCell ref="A479:A482"/>
    <mergeCell ref="B479:B482"/>
    <mergeCell ref="A495:A500"/>
    <mergeCell ref="B495:B500"/>
    <mergeCell ref="A501:A506"/>
    <mergeCell ref="B501:B506"/>
    <mergeCell ref="A483:A486"/>
    <mergeCell ref="B483:B486"/>
    <mergeCell ref="A461:A462"/>
    <mergeCell ref="B461:B462"/>
    <mergeCell ref="A400:A401"/>
    <mergeCell ref="B400:B401"/>
    <mergeCell ref="A411:A414"/>
    <mergeCell ref="B411:B414"/>
    <mergeCell ref="A425:A426"/>
    <mergeCell ref="B425:B426"/>
    <mergeCell ref="A429:A431"/>
    <mergeCell ref="B429:B431"/>
    <mergeCell ref="A432:A433"/>
    <mergeCell ref="B432:B433"/>
    <mergeCell ref="A419:A420"/>
    <mergeCell ref="B419:B420"/>
    <mergeCell ref="A402:A404"/>
    <mergeCell ref="A405:A406"/>
    <mergeCell ref="A408:A409"/>
    <mergeCell ref="B402:B404"/>
    <mergeCell ref="B405:B406"/>
    <mergeCell ref="B408:B409"/>
    <mergeCell ref="A436:A438"/>
    <mergeCell ref="B436:B438"/>
    <mergeCell ref="A456:A458"/>
    <mergeCell ref="B456:B458"/>
    <mergeCell ref="X366:X367"/>
    <mergeCell ref="X369:X370"/>
    <mergeCell ref="A388:A390"/>
    <mergeCell ref="B388:B390"/>
    <mergeCell ref="A391:A392"/>
    <mergeCell ref="B391:B392"/>
    <mergeCell ref="A395:A397"/>
    <mergeCell ref="B395:B397"/>
    <mergeCell ref="A398:A399"/>
    <mergeCell ref="B398:B399"/>
    <mergeCell ref="A366:A367"/>
    <mergeCell ref="A369:A370"/>
    <mergeCell ref="B366:B367"/>
    <mergeCell ref="B369:B370"/>
    <mergeCell ref="C366:C367"/>
    <mergeCell ref="C369:C370"/>
    <mergeCell ref="D366:D367"/>
    <mergeCell ref="D369:D370"/>
    <mergeCell ref="E366:E367"/>
    <mergeCell ref="E369:E370"/>
    <mergeCell ref="C388:C390"/>
    <mergeCell ref="C391:C392"/>
    <mergeCell ref="C395:C397"/>
    <mergeCell ref="C398:C399"/>
    <mergeCell ref="A361:A362"/>
    <mergeCell ref="B361:B362"/>
    <mergeCell ref="E361:E362"/>
    <mergeCell ref="C361:C362"/>
    <mergeCell ref="D361:D362"/>
    <mergeCell ref="A415:A416"/>
    <mergeCell ref="B415:B416"/>
    <mergeCell ref="A417:A418"/>
    <mergeCell ref="B417:B418"/>
    <mergeCell ref="C400:C401"/>
    <mergeCell ref="D388:D390"/>
    <mergeCell ref="D391:D392"/>
    <mergeCell ref="D395:D397"/>
    <mergeCell ref="D398:D399"/>
    <mergeCell ref="D400:D401"/>
    <mergeCell ref="D402:D404"/>
    <mergeCell ref="D405:D406"/>
    <mergeCell ref="D408:D409"/>
    <mergeCell ref="D411:D414"/>
    <mergeCell ref="E402:E404"/>
    <mergeCell ref="E405:E406"/>
    <mergeCell ref="E408:E409"/>
    <mergeCell ref="E411:E414"/>
    <mergeCell ref="C402:C404"/>
    <mergeCell ref="X361:X362"/>
    <mergeCell ref="X363:X365"/>
    <mergeCell ref="E363:E365"/>
    <mergeCell ref="D363:D365"/>
    <mergeCell ref="C363:C365"/>
    <mergeCell ref="B363:B365"/>
    <mergeCell ref="A363:A365"/>
    <mergeCell ref="E344:E346"/>
    <mergeCell ref="E349:E350"/>
    <mergeCell ref="E351:E352"/>
    <mergeCell ref="E353:E354"/>
    <mergeCell ref="E355:E357"/>
    <mergeCell ref="X344:X346"/>
    <mergeCell ref="X349:X350"/>
    <mergeCell ref="X351:X352"/>
    <mergeCell ref="X353:X354"/>
    <mergeCell ref="X355:X357"/>
    <mergeCell ref="C344:C346"/>
    <mergeCell ref="C349:C350"/>
    <mergeCell ref="C351:C352"/>
    <mergeCell ref="C353:C354"/>
    <mergeCell ref="C355:C357"/>
    <mergeCell ref="D344:D346"/>
    <mergeCell ref="D349:D350"/>
    <mergeCell ref="D351:D352"/>
    <mergeCell ref="D353:D354"/>
    <mergeCell ref="D355:D357"/>
    <mergeCell ref="A344:A346"/>
    <mergeCell ref="A349:A350"/>
    <mergeCell ref="A351:A352"/>
    <mergeCell ref="A353:A354"/>
    <mergeCell ref="A355:A357"/>
    <mergeCell ref="B344:B346"/>
    <mergeCell ref="B349:B350"/>
    <mergeCell ref="B351:B352"/>
    <mergeCell ref="B353:B354"/>
    <mergeCell ref="B355:B357"/>
    <mergeCell ref="D336:D337"/>
    <mergeCell ref="D339:D340"/>
    <mergeCell ref="D341:D343"/>
    <mergeCell ref="E336:E337"/>
    <mergeCell ref="E339:E340"/>
    <mergeCell ref="E341:E343"/>
    <mergeCell ref="X341:X343"/>
    <mergeCell ref="X336:X337"/>
    <mergeCell ref="X339:X340"/>
    <mergeCell ref="A341:A343"/>
    <mergeCell ref="A339:A340"/>
    <mergeCell ref="A336:A337"/>
    <mergeCell ref="B336:B337"/>
    <mergeCell ref="B339:B340"/>
    <mergeCell ref="B341:B343"/>
    <mergeCell ref="C336:C337"/>
    <mergeCell ref="C339:C340"/>
    <mergeCell ref="C341:C343"/>
    <mergeCell ref="A330:A332"/>
    <mergeCell ref="B330:B332"/>
    <mergeCell ref="C330:C332"/>
    <mergeCell ref="D330:D332"/>
    <mergeCell ref="E330:E332"/>
    <mergeCell ref="X330:X332"/>
    <mergeCell ref="A334:A335"/>
    <mergeCell ref="B334:B335"/>
    <mergeCell ref="C334:C335"/>
    <mergeCell ref="D334:D335"/>
    <mergeCell ref="E334:E335"/>
    <mergeCell ref="X334:X335"/>
    <mergeCell ref="A323:A325"/>
    <mergeCell ref="B323:B325"/>
    <mergeCell ref="C323:C325"/>
    <mergeCell ref="D323:D325"/>
    <mergeCell ref="E323:E325"/>
    <mergeCell ref="X323:X325"/>
    <mergeCell ref="A327:A328"/>
    <mergeCell ref="B327:B328"/>
    <mergeCell ref="C327:C328"/>
    <mergeCell ref="D327:D328"/>
    <mergeCell ref="E327:E328"/>
    <mergeCell ref="X327:X328"/>
    <mergeCell ref="C318:C319"/>
    <mergeCell ref="D318:D319"/>
    <mergeCell ref="E318:E319"/>
    <mergeCell ref="X318:X319"/>
    <mergeCell ref="A320:A322"/>
    <mergeCell ref="B320:B322"/>
    <mergeCell ref="C320:C322"/>
    <mergeCell ref="D320:D322"/>
    <mergeCell ref="E320:E322"/>
    <mergeCell ref="X320:X322"/>
    <mergeCell ref="X279:X281"/>
    <mergeCell ref="E220:E221"/>
    <mergeCell ref="E222:E225"/>
    <mergeCell ref="E228:E229"/>
    <mergeCell ref="E230:E231"/>
    <mergeCell ref="E234:E235"/>
    <mergeCell ref="A234:A235"/>
    <mergeCell ref="B234:B235"/>
    <mergeCell ref="C220:C221"/>
    <mergeCell ref="C222:C225"/>
    <mergeCell ref="C228:C229"/>
    <mergeCell ref="C230:C231"/>
    <mergeCell ref="C234:C235"/>
    <mergeCell ref="D220:D221"/>
    <mergeCell ref="D222:D225"/>
    <mergeCell ref="D228:D229"/>
    <mergeCell ref="D230:D231"/>
    <mergeCell ref="D234:D235"/>
    <mergeCell ref="A220:A221"/>
    <mergeCell ref="A222:A225"/>
    <mergeCell ref="A228:A229"/>
    <mergeCell ref="A230:A231"/>
    <mergeCell ref="B230:B231"/>
    <mergeCell ref="B228:B229"/>
    <mergeCell ref="B222:B225"/>
    <mergeCell ref="B220:B221"/>
    <mergeCell ref="A215:A218"/>
    <mergeCell ref="B215:B218"/>
    <mergeCell ref="E181:E182"/>
    <mergeCell ref="E183:E184"/>
    <mergeCell ref="E185:E186"/>
    <mergeCell ref="C215:C218"/>
    <mergeCell ref="D215:D218"/>
    <mergeCell ref="E215:E218"/>
    <mergeCell ref="D181:D182"/>
    <mergeCell ref="D183:D184"/>
    <mergeCell ref="A187:A188"/>
    <mergeCell ref="A189:A190"/>
    <mergeCell ref="B187:B188"/>
    <mergeCell ref="B189:B190"/>
    <mergeCell ref="A181:A182"/>
    <mergeCell ref="A183:A184"/>
    <mergeCell ref="A185:A186"/>
    <mergeCell ref="B181:B182"/>
    <mergeCell ref="B183:B184"/>
    <mergeCell ref="B185:B186"/>
    <mergeCell ref="C187:C188"/>
    <mergeCell ref="C189:C190"/>
    <mergeCell ref="D185:D186"/>
    <mergeCell ref="X187:X188"/>
    <mergeCell ref="X189:X190"/>
    <mergeCell ref="X192:X193"/>
    <mergeCell ref="X194:X196"/>
    <mergeCell ref="D192:D193"/>
    <mergeCell ref="D194:D196"/>
    <mergeCell ref="E187:E188"/>
    <mergeCell ref="E189:E190"/>
    <mergeCell ref="E192:E193"/>
    <mergeCell ref="E194:E196"/>
    <mergeCell ref="D187:D188"/>
    <mergeCell ref="D189:D190"/>
    <mergeCell ref="A212:A214"/>
    <mergeCell ref="B212:B214"/>
    <mergeCell ref="C212:C214"/>
    <mergeCell ref="D212:D214"/>
    <mergeCell ref="E212:E214"/>
    <mergeCell ref="X212:X214"/>
    <mergeCell ref="A192:A193"/>
    <mergeCell ref="A194:A196"/>
    <mergeCell ref="A208:A210"/>
    <mergeCell ref="B208:B210"/>
    <mergeCell ref="C208:C210"/>
    <mergeCell ref="D208:D210"/>
    <mergeCell ref="E208:E210"/>
    <mergeCell ref="X208:X210"/>
    <mergeCell ref="A205:A206"/>
    <mergeCell ref="B205:B206"/>
    <mergeCell ref="C205:C206"/>
    <mergeCell ref="D205:D206"/>
    <mergeCell ref="E205:E206"/>
    <mergeCell ref="X205:X206"/>
    <mergeCell ref="B192:B193"/>
    <mergeCell ref="B194:B196"/>
    <mergeCell ref="C192:C193"/>
    <mergeCell ref="C194:C196"/>
    <mergeCell ref="A203:A204"/>
    <mergeCell ref="B203:B204"/>
    <mergeCell ref="C203:C204"/>
    <mergeCell ref="D203:D204"/>
    <mergeCell ref="E203:E204"/>
    <mergeCell ref="X203:X204"/>
    <mergeCell ref="A201:A202"/>
    <mergeCell ref="B201:B202"/>
    <mergeCell ref="C201:C202"/>
    <mergeCell ref="D201:D202"/>
    <mergeCell ref="E201:E202"/>
    <mergeCell ref="X201:X202"/>
    <mergeCell ref="A178:A180"/>
    <mergeCell ref="B178:B180"/>
    <mergeCell ref="A197:A198"/>
    <mergeCell ref="B197:B198"/>
    <mergeCell ref="C197:C198"/>
    <mergeCell ref="D197:D198"/>
    <mergeCell ref="E197:E198"/>
    <mergeCell ref="X197:X198"/>
    <mergeCell ref="A173:A174"/>
    <mergeCell ref="B173:B174"/>
    <mergeCell ref="C173:C174"/>
    <mergeCell ref="D173:D174"/>
    <mergeCell ref="E173:E174"/>
    <mergeCell ref="X173:X174"/>
    <mergeCell ref="X185:X186"/>
    <mergeCell ref="C185:C186"/>
    <mergeCell ref="C178:C180"/>
    <mergeCell ref="D178:D180"/>
    <mergeCell ref="E178:E180"/>
    <mergeCell ref="X178:X180"/>
    <mergeCell ref="X181:X182"/>
    <mergeCell ref="X183:X184"/>
    <mergeCell ref="C181:C182"/>
    <mergeCell ref="C183:C184"/>
    <mergeCell ref="A171:A172"/>
    <mergeCell ref="B171:B172"/>
    <mergeCell ref="C171:C172"/>
    <mergeCell ref="D171:D172"/>
    <mergeCell ref="E171:E172"/>
    <mergeCell ref="X171:X172"/>
    <mergeCell ref="A169:A170"/>
    <mergeCell ref="B169:B170"/>
    <mergeCell ref="C169:C170"/>
    <mergeCell ref="D169:D170"/>
    <mergeCell ref="E169:E170"/>
    <mergeCell ref="X169:X170"/>
    <mergeCell ref="A166:A168"/>
    <mergeCell ref="B166:B168"/>
    <mergeCell ref="C166:C168"/>
    <mergeCell ref="D166:D168"/>
    <mergeCell ref="E166:E168"/>
    <mergeCell ref="X166:X168"/>
    <mergeCell ref="A164:A165"/>
    <mergeCell ref="C164:C165"/>
    <mergeCell ref="D164:D165"/>
    <mergeCell ref="E164:E165"/>
    <mergeCell ref="A160:A163"/>
    <mergeCell ref="B160:B163"/>
    <mergeCell ref="C160:C163"/>
    <mergeCell ref="D160:D163"/>
    <mergeCell ref="E160:E163"/>
    <mergeCell ref="X160:X163"/>
    <mergeCell ref="A157:A159"/>
    <mergeCell ref="B157:B159"/>
    <mergeCell ref="C157:C159"/>
    <mergeCell ref="D157:D159"/>
    <mergeCell ref="E157:E159"/>
    <mergeCell ref="X157:X159"/>
    <mergeCell ref="A154:A155"/>
    <mergeCell ref="B154:B155"/>
    <mergeCell ref="C154:C155"/>
    <mergeCell ref="D154:D155"/>
    <mergeCell ref="E154:E155"/>
    <mergeCell ref="X154:X155"/>
    <mergeCell ref="A151:A152"/>
    <mergeCell ref="B151:B152"/>
    <mergeCell ref="C151:C152"/>
    <mergeCell ref="D151:D152"/>
    <mergeCell ref="E151:E152"/>
    <mergeCell ref="X151:X152"/>
    <mergeCell ref="A147:A150"/>
    <mergeCell ref="B147:B150"/>
    <mergeCell ref="C147:C150"/>
    <mergeCell ref="D147:D150"/>
    <mergeCell ref="E147:E150"/>
    <mergeCell ref="X147:X150"/>
    <mergeCell ref="A145:A146"/>
    <mergeCell ref="B145:B146"/>
    <mergeCell ref="C145:C146"/>
    <mergeCell ref="D145:D146"/>
    <mergeCell ref="E145:E146"/>
    <mergeCell ref="X145:X146"/>
    <mergeCell ref="A141:A142"/>
    <mergeCell ref="B141:B142"/>
    <mergeCell ref="C141:C142"/>
    <mergeCell ref="D141:D142"/>
    <mergeCell ref="E141:E142"/>
    <mergeCell ref="X141:X142"/>
    <mergeCell ref="A133:A136"/>
    <mergeCell ref="B133:B136"/>
    <mergeCell ref="C133:C136"/>
    <mergeCell ref="D133:D136"/>
    <mergeCell ref="E133:E136"/>
    <mergeCell ref="X133:X136"/>
    <mergeCell ref="A129:A131"/>
    <mergeCell ref="B129:B131"/>
    <mergeCell ref="C129:C131"/>
    <mergeCell ref="D129:D131"/>
    <mergeCell ref="E129:E131"/>
    <mergeCell ref="X129:X131"/>
    <mergeCell ref="A127:A128"/>
    <mergeCell ref="B127:B128"/>
    <mergeCell ref="C127:C128"/>
    <mergeCell ref="D127:D128"/>
    <mergeCell ref="E127:E128"/>
    <mergeCell ref="X127:X128"/>
    <mergeCell ref="A123:A126"/>
    <mergeCell ref="B123:B126"/>
    <mergeCell ref="C123:C126"/>
    <mergeCell ref="D123:D126"/>
    <mergeCell ref="E123:E126"/>
    <mergeCell ref="X123:X126"/>
    <mergeCell ref="A121:A122"/>
    <mergeCell ref="B121:B122"/>
    <mergeCell ref="C121:C122"/>
    <mergeCell ref="D121:D122"/>
    <mergeCell ref="E121:E122"/>
    <mergeCell ref="X121:X122"/>
    <mergeCell ref="A117:A120"/>
    <mergeCell ref="B117:B120"/>
    <mergeCell ref="C117:C120"/>
    <mergeCell ref="D117:D120"/>
    <mergeCell ref="E117:E120"/>
    <mergeCell ref="X117:X120"/>
    <mergeCell ref="A114:A116"/>
    <mergeCell ref="B114:B116"/>
    <mergeCell ref="C114:C116"/>
    <mergeCell ref="D114:D116"/>
    <mergeCell ref="E114:E116"/>
    <mergeCell ref="X114:X116"/>
    <mergeCell ref="A112:A113"/>
    <mergeCell ref="B112:B113"/>
    <mergeCell ref="C112:C113"/>
    <mergeCell ref="D112:D113"/>
    <mergeCell ref="E112:E113"/>
    <mergeCell ref="X112:X113"/>
    <mergeCell ref="A109:A110"/>
    <mergeCell ref="B109:B110"/>
    <mergeCell ref="C109:C110"/>
    <mergeCell ref="D109:D110"/>
    <mergeCell ref="E109:E110"/>
    <mergeCell ref="X109:X110"/>
    <mergeCell ref="A107:A108"/>
    <mergeCell ref="B107:B108"/>
    <mergeCell ref="C107:C108"/>
    <mergeCell ref="D107:D108"/>
    <mergeCell ref="E107:E108"/>
    <mergeCell ref="X107:X108"/>
    <mergeCell ref="A105:A106"/>
    <mergeCell ref="B105:B106"/>
    <mergeCell ref="C105:C106"/>
    <mergeCell ref="D105:D106"/>
    <mergeCell ref="E105:E106"/>
    <mergeCell ref="X105:X106"/>
    <mergeCell ref="A100:A101"/>
    <mergeCell ref="B100:B101"/>
    <mergeCell ref="C100:C101"/>
    <mergeCell ref="D100:D101"/>
    <mergeCell ref="E100:E101"/>
    <mergeCell ref="X100:X101"/>
    <mergeCell ref="A97:A99"/>
    <mergeCell ref="B97:B99"/>
    <mergeCell ref="C97:C99"/>
    <mergeCell ref="D97:D99"/>
    <mergeCell ref="E97:E99"/>
    <mergeCell ref="X97:X99"/>
    <mergeCell ref="A92:A93"/>
    <mergeCell ref="B92:B93"/>
    <mergeCell ref="C92:C93"/>
    <mergeCell ref="D92:D93"/>
    <mergeCell ref="E92:E93"/>
    <mergeCell ref="X92:X93"/>
    <mergeCell ref="A89:A91"/>
    <mergeCell ref="B89:B91"/>
    <mergeCell ref="C89:C91"/>
    <mergeCell ref="D89:D91"/>
    <mergeCell ref="E89:E91"/>
    <mergeCell ref="X89:X91"/>
    <mergeCell ref="A83:A85"/>
    <mergeCell ref="B83:B85"/>
    <mergeCell ref="C83:C85"/>
    <mergeCell ref="D83:D85"/>
    <mergeCell ref="E83:E85"/>
    <mergeCell ref="X83:X85"/>
    <mergeCell ref="A77:A78"/>
    <mergeCell ref="B77:B78"/>
    <mergeCell ref="C77:C78"/>
    <mergeCell ref="D77:D78"/>
    <mergeCell ref="E77:E78"/>
    <mergeCell ref="X77:X78"/>
    <mergeCell ref="A72:A73"/>
    <mergeCell ref="B72:B73"/>
    <mergeCell ref="C72:C73"/>
    <mergeCell ref="D72:D73"/>
    <mergeCell ref="E72:E73"/>
    <mergeCell ref="X72:X73"/>
    <mergeCell ref="A69:A71"/>
    <mergeCell ref="B69:B71"/>
    <mergeCell ref="C69:C71"/>
    <mergeCell ref="D69:D71"/>
    <mergeCell ref="E69:E71"/>
    <mergeCell ref="X69:X71"/>
    <mergeCell ref="A66:A67"/>
    <mergeCell ref="B66:B67"/>
    <mergeCell ref="C66:C67"/>
    <mergeCell ref="D66:D67"/>
    <mergeCell ref="E66:E67"/>
    <mergeCell ref="X66:X67"/>
    <mergeCell ref="A62:A63"/>
    <mergeCell ref="B62:B63"/>
    <mergeCell ref="C62:C63"/>
    <mergeCell ref="D62:D63"/>
    <mergeCell ref="E62:E63"/>
    <mergeCell ref="X62:X63"/>
    <mergeCell ref="A59:A61"/>
    <mergeCell ref="B59:B61"/>
    <mergeCell ref="C59:C61"/>
    <mergeCell ref="D59:D61"/>
    <mergeCell ref="E59:E61"/>
    <mergeCell ref="X59:X61"/>
    <mergeCell ref="A56:A57"/>
    <mergeCell ref="B56:B57"/>
    <mergeCell ref="C56:C57"/>
    <mergeCell ref="D56:D57"/>
    <mergeCell ref="E56:E57"/>
    <mergeCell ref="X56:X57"/>
    <mergeCell ref="A53:A54"/>
    <mergeCell ref="B53:B54"/>
    <mergeCell ref="C53:C54"/>
    <mergeCell ref="D53:D54"/>
    <mergeCell ref="E53:E54"/>
    <mergeCell ref="X53:X54"/>
    <mergeCell ref="A50:A52"/>
    <mergeCell ref="B50:B52"/>
    <mergeCell ref="C50:C52"/>
    <mergeCell ref="D50:D52"/>
    <mergeCell ref="E50:E52"/>
    <mergeCell ref="X50:X52"/>
    <mergeCell ref="A45:A47"/>
    <mergeCell ref="B45:B47"/>
    <mergeCell ref="C45:C47"/>
    <mergeCell ref="D45:D47"/>
    <mergeCell ref="E45:E47"/>
    <mergeCell ref="X45:X47"/>
    <mergeCell ref="X41:X42"/>
    <mergeCell ref="A43:A44"/>
    <mergeCell ref="B43:B44"/>
    <mergeCell ref="C43:C44"/>
    <mergeCell ref="D43:D44"/>
    <mergeCell ref="E43:E44"/>
    <mergeCell ref="X43:X44"/>
    <mergeCell ref="A37:A38"/>
    <mergeCell ref="C37:C38"/>
    <mergeCell ref="D37:D38"/>
    <mergeCell ref="E37:E38"/>
    <mergeCell ref="A41:A42"/>
    <mergeCell ref="B41:B42"/>
    <mergeCell ref="C41:C42"/>
    <mergeCell ref="D41:D42"/>
    <mergeCell ref="E41:E42"/>
    <mergeCell ref="A33:A35"/>
    <mergeCell ref="B33:B35"/>
    <mergeCell ref="C33:C35"/>
    <mergeCell ref="D33:D35"/>
    <mergeCell ref="E33:E35"/>
    <mergeCell ref="X33:X35"/>
    <mergeCell ref="A31:A32"/>
    <mergeCell ref="B31:B32"/>
    <mergeCell ref="C31:C32"/>
    <mergeCell ref="D31:D32"/>
    <mergeCell ref="E31:E32"/>
    <mergeCell ref="X31:X32"/>
    <mergeCell ref="A26:A27"/>
    <mergeCell ref="B26:B27"/>
    <mergeCell ref="C26:C27"/>
    <mergeCell ref="D26:D27"/>
    <mergeCell ref="E26:E27"/>
    <mergeCell ref="X26:X27"/>
    <mergeCell ref="A24:A25"/>
    <mergeCell ref="B24:B25"/>
    <mergeCell ref="D24:D25"/>
    <mergeCell ref="E24:E25"/>
    <mergeCell ref="X24:X25"/>
    <mergeCell ref="A19:A21"/>
    <mergeCell ref="B19:B21"/>
    <mergeCell ref="C19:C21"/>
    <mergeCell ref="D19:D21"/>
    <mergeCell ref="E19:E21"/>
    <mergeCell ref="X19:X21"/>
    <mergeCell ref="A17:A18"/>
    <mergeCell ref="B17:B18"/>
    <mergeCell ref="C17:C18"/>
    <mergeCell ref="D17:D18"/>
    <mergeCell ref="E17:E18"/>
    <mergeCell ref="X17:X18"/>
    <mergeCell ref="D15:D16"/>
    <mergeCell ref="E15:E16"/>
    <mergeCell ref="X15:X16"/>
    <mergeCell ref="A13:A14"/>
    <mergeCell ref="B13:B14"/>
    <mergeCell ref="C13:C14"/>
    <mergeCell ref="D13:D14"/>
    <mergeCell ref="E13:E14"/>
    <mergeCell ref="X13:X14"/>
    <mergeCell ref="X222:X225"/>
    <mergeCell ref="X228:X229"/>
    <mergeCell ref="X230:X231"/>
    <mergeCell ref="AO1:AT1"/>
    <mergeCell ref="A8:A9"/>
    <mergeCell ref="B8:B9"/>
    <mergeCell ref="C8:C9"/>
    <mergeCell ref="D8:D9"/>
    <mergeCell ref="E8:E9"/>
    <mergeCell ref="X8:X9"/>
    <mergeCell ref="X215:X218"/>
    <mergeCell ref="X220:X221"/>
    <mergeCell ref="A10:A11"/>
    <mergeCell ref="B10:B11"/>
    <mergeCell ref="C10:C11"/>
    <mergeCell ref="D10:D11"/>
    <mergeCell ref="E10:E11"/>
    <mergeCell ref="X10:X11"/>
    <mergeCell ref="AA1:AB1"/>
    <mergeCell ref="AC1:AH1"/>
    <mergeCell ref="AI1:AN1"/>
    <mergeCell ref="A15:A16"/>
    <mergeCell ref="B15:B16"/>
    <mergeCell ref="C15:C16"/>
    <mergeCell ref="X234:X235"/>
    <mergeCell ref="A238:A240"/>
    <mergeCell ref="B238:B240"/>
    <mergeCell ref="E238:E240"/>
    <mergeCell ref="D238:D240"/>
    <mergeCell ref="C238:C240"/>
    <mergeCell ref="X238:X240"/>
    <mergeCell ref="A242:A243"/>
    <mergeCell ref="A244:A246"/>
    <mergeCell ref="A247:A248"/>
    <mergeCell ref="A255:A256"/>
    <mergeCell ref="X242:X243"/>
    <mergeCell ref="X244:X246"/>
    <mergeCell ref="X247:X248"/>
    <mergeCell ref="X255:X256"/>
    <mergeCell ref="B242:B243"/>
    <mergeCell ref="B244:B246"/>
    <mergeCell ref="B247:B248"/>
    <mergeCell ref="B255:B256"/>
    <mergeCell ref="C242:C243"/>
    <mergeCell ref="C244:C246"/>
    <mergeCell ref="C247:C248"/>
    <mergeCell ref="C255:C256"/>
    <mergeCell ref="D242:D243"/>
    <mergeCell ref="D244:D246"/>
    <mergeCell ref="D247:D248"/>
    <mergeCell ref="D255:D256"/>
    <mergeCell ref="E242:E243"/>
    <mergeCell ref="E244:E246"/>
    <mergeCell ref="E247:E248"/>
    <mergeCell ref="E255:E256"/>
    <mergeCell ref="X252:X254"/>
    <mergeCell ref="X250:X251"/>
    <mergeCell ref="A250:A251"/>
    <mergeCell ref="A252:A254"/>
    <mergeCell ref="B250:B251"/>
    <mergeCell ref="B252:B254"/>
    <mergeCell ref="C250:C251"/>
    <mergeCell ref="C252:C254"/>
    <mergeCell ref="D250:D251"/>
    <mergeCell ref="D252:D254"/>
    <mergeCell ref="E250:E251"/>
    <mergeCell ref="E252:E254"/>
    <mergeCell ref="X270:X272"/>
    <mergeCell ref="A258:A259"/>
    <mergeCell ref="B258:B259"/>
    <mergeCell ref="C258:C259"/>
    <mergeCell ref="D258:D259"/>
    <mergeCell ref="E258:E259"/>
    <mergeCell ref="X258:X259"/>
    <mergeCell ref="B260:B263"/>
    <mergeCell ref="A260:A263"/>
    <mergeCell ref="C260:C263"/>
    <mergeCell ref="D260:D263"/>
    <mergeCell ref="E260:E263"/>
    <mergeCell ref="X260:X263"/>
    <mergeCell ref="E265:E266"/>
    <mergeCell ref="E267:E269"/>
    <mergeCell ref="E270:E272"/>
    <mergeCell ref="A274:A276"/>
    <mergeCell ref="B274:B276"/>
    <mergeCell ref="X274:X276"/>
    <mergeCell ref="B277:B278"/>
    <mergeCell ref="A277:A278"/>
    <mergeCell ref="C265:C266"/>
    <mergeCell ref="C267:C269"/>
    <mergeCell ref="C270:C272"/>
    <mergeCell ref="C274:C276"/>
    <mergeCell ref="C277:C278"/>
    <mergeCell ref="X277:X278"/>
    <mergeCell ref="D265:D266"/>
    <mergeCell ref="D267:D269"/>
    <mergeCell ref="D270:D272"/>
    <mergeCell ref="D274:D276"/>
    <mergeCell ref="D277:D278"/>
    <mergeCell ref="A265:A266"/>
    <mergeCell ref="B265:B266"/>
    <mergeCell ref="X265:X266"/>
    <mergeCell ref="A267:A269"/>
    <mergeCell ref="B267:B269"/>
    <mergeCell ref="X267:X269"/>
    <mergeCell ref="A270:A272"/>
    <mergeCell ref="B270:B272"/>
    <mergeCell ref="A288:A289"/>
    <mergeCell ref="A290:A291"/>
    <mergeCell ref="A293:A294"/>
    <mergeCell ref="A296:A297"/>
    <mergeCell ref="C279:C281"/>
    <mergeCell ref="C282:C283"/>
    <mergeCell ref="C284:C285"/>
    <mergeCell ref="C288:C289"/>
    <mergeCell ref="C290:C291"/>
    <mergeCell ref="C293:C294"/>
    <mergeCell ref="C296:C297"/>
    <mergeCell ref="A279:A281"/>
    <mergeCell ref="A282:A283"/>
    <mergeCell ref="A284:A285"/>
    <mergeCell ref="B279:B281"/>
    <mergeCell ref="B282:B283"/>
    <mergeCell ref="B284:B285"/>
    <mergeCell ref="B288:B289"/>
    <mergeCell ref="B290:B291"/>
    <mergeCell ref="B293:B294"/>
    <mergeCell ref="B298:B299"/>
    <mergeCell ref="B300:B301"/>
    <mergeCell ref="B302:B303"/>
    <mergeCell ref="B306:B308"/>
    <mergeCell ref="C298:C299"/>
    <mergeCell ref="C300:C301"/>
    <mergeCell ref="C302:C303"/>
    <mergeCell ref="C306:C308"/>
    <mergeCell ref="B296:B297"/>
    <mergeCell ref="E274:E276"/>
    <mergeCell ref="E277:E278"/>
    <mergeCell ref="E279:E281"/>
    <mergeCell ref="E282:E283"/>
    <mergeCell ref="E284:E285"/>
    <mergeCell ref="E288:E289"/>
    <mergeCell ref="E290:E291"/>
    <mergeCell ref="E293:E294"/>
    <mergeCell ref="E296:E297"/>
    <mergeCell ref="D279:D281"/>
    <mergeCell ref="D282:D283"/>
    <mergeCell ref="D284:D285"/>
    <mergeCell ref="D288:D289"/>
    <mergeCell ref="D290:D291"/>
    <mergeCell ref="D293:D294"/>
    <mergeCell ref="D296:D297"/>
    <mergeCell ref="D298:D299"/>
    <mergeCell ref="D300:D301"/>
    <mergeCell ref="A314:A317"/>
    <mergeCell ref="B314:B317"/>
    <mergeCell ref="C314:C317"/>
    <mergeCell ref="D314:D317"/>
    <mergeCell ref="E314:E317"/>
    <mergeCell ref="X314:X317"/>
    <mergeCell ref="A318:A319"/>
    <mergeCell ref="B318:B319"/>
    <mergeCell ref="X282:X283"/>
    <mergeCell ref="X284:X285"/>
    <mergeCell ref="X288:X289"/>
    <mergeCell ref="X290:X291"/>
    <mergeCell ref="X293:X294"/>
    <mergeCell ref="X296:X297"/>
    <mergeCell ref="X298:X299"/>
    <mergeCell ref="X300:X301"/>
    <mergeCell ref="X302:X303"/>
    <mergeCell ref="E298:E299"/>
    <mergeCell ref="E300:E301"/>
    <mergeCell ref="E302:E303"/>
    <mergeCell ref="D302:D303"/>
    <mergeCell ref="A298:A299"/>
    <mergeCell ref="A300:A301"/>
    <mergeCell ref="A302:A303"/>
    <mergeCell ref="X306:X308"/>
    <mergeCell ref="A309:A310"/>
    <mergeCell ref="A311:A313"/>
    <mergeCell ref="B309:B310"/>
    <mergeCell ref="B311:B313"/>
    <mergeCell ref="C309:C310"/>
    <mergeCell ref="D309:D310"/>
    <mergeCell ref="E309:E310"/>
    <mergeCell ref="X309:X310"/>
    <mergeCell ref="X311:X313"/>
    <mergeCell ref="C311:C313"/>
    <mergeCell ref="D311:D313"/>
    <mergeCell ref="E311:E313"/>
    <mergeCell ref="E306:E308"/>
    <mergeCell ref="D306:D308"/>
    <mergeCell ref="A306:A308"/>
    <mergeCell ref="X378:X379"/>
    <mergeCell ref="X381:X382"/>
    <mergeCell ref="X383:X384"/>
    <mergeCell ref="A386:A387"/>
    <mergeCell ref="B386:B387"/>
    <mergeCell ref="C386:C387"/>
    <mergeCell ref="D386:D387"/>
    <mergeCell ref="E386:E387"/>
    <mergeCell ref="X386:X387"/>
    <mergeCell ref="A381:A382"/>
    <mergeCell ref="A383:A384"/>
    <mergeCell ref="C378:C379"/>
    <mergeCell ref="C381:C382"/>
    <mergeCell ref="C383:C384"/>
    <mergeCell ref="D383:D384"/>
    <mergeCell ref="D381:D382"/>
    <mergeCell ref="D378:D379"/>
    <mergeCell ref="E383:E384"/>
    <mergeCell ref="E381:E382"/>
    <mergeCell ref="E378:E379"/>
    <mergeCell ref="B378:B379"/>
    <mergeCell ref="B381:B382"/>
    <mergeCell ref="B383:B384"/>
    <mergeCell ref="A378:A379"/>
    <mergeCell ref="X402:X404"/>
    <mergeCell ref="X405:X406"/>
    <mergeCell ref="X408:X409"/>
    <mergeCell ref="E419:E420"/>
    <mergeCell ref="E425:E426"/>
    <mergeCell ref="E429:E431"/>
    <mergeCell ref="E432:E433"/>
    <mergeCell ref="E434:E435"/>
    <mergeCell ref="X419:X420"/>
    <mergeCell ref="X425:X426"/>
    <mergeCell ref="X429:X431"/>
    <mergeCell ref="X432:X433"/>
    <mergeCell ref="X415:X416"/>
    <mergeCell ref="X417:X418"/>
    <mergeCell ref="X434:X435"/>
    <mergeCell ref="X388:X390"/>
    <mergeCell ref="X391:X392"/>
    <mergeCell ref="X395:X397"/>
    <mergeCell ref="X398:X399"/>
    <mergeCell ref="X400:X401"/>
    <mergeCell ref="E388:E390"/>
    <mergeCell ref="E391:E392"/>
    <mergeCell ref="E395:E397"/>
    <mergeCell ref="E398:E399"/>
    <mergeCell ref="E400:E401"/>
    <mergeCell ref="C495:C500"/>
    <mergeCell ref="C501:C506"/>
    <mergeCell ref="D501:D506"/>
    <mergeCell ref="E501:E506"/>
    <mergeCell ref="E495:E500"/>
    <mergeCell ref="D495:D500"/>
    <mergeCell ref="D479:D482"/>
    <mergeCell ref="E479:E482"/>
    <mergeCell ref="C429:C431"/>
    <mergeCell ref="C432:C433"/>
    <mergeCell ref="C434:C435"/>
    <mergeCell ref="C436:C438"/>
    <mergeCell ref="D434:D435"/>
    <mergeCell ref="D436:D438"/>
    <mergeCell ref="C483:C486"/>
    <mergeCell ref="C487:C490"/>
    <mergeCell ref="C491:C494"/>
    <mergeCell ref="D491:D494"/>
    <mergeCell ref="C461:C462"/>
    <mergeCell ref="D461:D462"/>
    <mergeCell ref="E461:E462"/>
    <mergeCell ref="C479:C482"/>
    <mergeCell ref="X461:X462"/>
    <mergeCell ref="X463:X465"/>
    <mergeCell ref="C477:C478"/>
    <mergeCell ref="X466:X468"/>
    <mergeCell ref="X469:X471"/>
    <mergeCell ref="X472:X473"/>
    <mergeCell ref="X474:X476"/>
    <mergeCell ref="X477:X478"/>
    <mergeCell ref="A463:A465"/>
    <mergeCell ref="B463:B465"/>
    <mergeCell ref="C463:C465"/>
    <mergeCell ref="D463:D465"/>
    <mergeCell ref="E463:E465"/>
    <mergeCell ref="C466:C468"/>
    <mergeCell ref="C469:C471"/>
    <mergeCell ref="C472:C473"/>
    <mergeCell ref="C474:C476"/>
    <mergeCell ref="D466:D468"/>
    <mergeCell ref="D469:D471"/>
    <mergeCell ref="D472:D473"/>
    <mergeCell ref="D474:D476"/>
    <mergeCell ref="A466:A468"/>
    <mergeCell ref="A469:A471"/>
    <mergeCell ref="A472:A473"/>
    <mergeCell ref="A474:A476"/>
    <mergeCell ref="X495:X500"/>
    <mergeCell ref="X501:X506"/>
    <mergeCell ref="A477:A478"/>
    <mergeCell ref="B466:B468"/>
    <mergeCell ref="B469:B471"/>
    <mergeCell ref="B472:B473"/>
    <mergeCell ref="B474:B476"/>
    <mergeCell ref="B477:B478"/>
    <mergeCell ref="D477:D478"/>
    <mergeCell ref="E466:E468"/>
    <mergeCell ref="E469:E471"/>
    <mergeCell ref="E472:E473"/>
    <mergeCell ref="E474:E476"/>
    <mergeCell ref="E477:E478"/>
    <mergeCell ref="E491:E494"/>
    <mergeCell ref="D487:D490"/>
    <mergeCell ref="D483:D486"/>
    <mergeCell ref="E487:E490"/>
    <mergeCell ref="E483:E486"/>
    <mergeCell ref="X483:X486"/>
    <mergeCell ref="X487:X490"/>
    <mergeCell ref="X491:X494"/>
    <mergeCell ref="X479:X482"/>
  </mergeCells>
  <conditionalFormatting sqref="S1:S1048576">
    <cfRule type="expression" dxfId="9" priority="1">
      <formula>OR($J1="Lonely", $J1="Brave", $J1="Adamant", $J1="Naughty")</formula>
    </cfRule>
    <cfRule type="expression" dxfId="8" priority="6">
      <formula>OR($J1="Bold", $J1="Timid", $J1="Modest", $J1="Calm")</formula>
    </cfRule>
  </conditionalFormatting>
  <conditionalFormatting sqref="T1:T1048576">
    <cfRule type="expression" dxfId="7" priority="2">
      <formula>OR($J1="Bold", $J1="Relaxed", $J1="Impish", $J1="Lax")</formula>
    </cfRule>
    <cfRule type="expression" dxfId="6" priority="7">
      <formula>OR($J1="Lonely", $J1="Hasty", $J1="Mild", $J1="Gentle")</formula>
    </cfRule>
  </conditionalFormatting>
  <conditionalFormatting sqref="U1:U1048576">
    <cfRule type="expression" dxfId="5" priority="3">
      <formula>OR($J1="Modest", $J1="Mild", $J1="Quiet", $J1="Rash")</formula>
    </cfRule>
    <cfRule type="expression" dxfId="4" priority="8">
      <formula>OR($J1="Adamant", $J1="Impish", $J1="Jolly", $J1="Careful")</formula>
    </cfRule>
  </conditionalFormatting>
  <conditionalFormatting sqref="V1:V1048576">
    <cfRule type="expression" dxfId="3" priority="4">
      <formula>OR($J1="Calm", $J1="Gentle", $J1="Sassy", $J1="Careful")</formula>
    </cfRule>
    <cfRule type="expression" dxfId="2" priority="9">
      <formula>OR($J1="Naughty", $J1="Lax", $J1="Naive", $J1="Rash")</formula>
    </cfRule>
  </conditionalFormatting>
  <conditionalFormatting sqref="W1:W1048576">
    <cfRule type="expression" dxfId="1" priority="5">
      <formula>OR($J1="Timid", $J1="Hasty", $J1="Jolly", $J1="Naive")</formula>
    </cfRule>
    <cfRule type="expression" dxfId="0" priority="10">
      <formula>OR($J1="Brave", $J1="Relaxed", $J1="Quiet", $J1="Sassy")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ACFE7-2C0E-4595-A9D3-58170B9F79B3}">
  <dimension ref="A1:N671"/>
  <sheetViews>
    <sheetView workbookViewId="0">
      <selection sqref="A1:A2"/>
    </sheetView>
  </sheetViews>
  <sheetFormatPr defaultRowHeight="14.25" x14ac:dyDescent="0.45"/>
  <cols>
    <col min="1" max="1" width="30.73046875" customWidth="1"/>
    <col min="2" max="14" width="5.73046875" customWidth="1"/>
  </cols>
  <sheetData>
    <row r="1" spans="1:14" s="1" customFormat="1" x14ac:dyDescent="0.45">
      <c r="A1" s="82" t="s">
        <v>826</v>
      </c>
      <c r="B1" s="87" t="s">
        <v>827</v>
      </c>
      <c r="C1" s="84" t="s">
        <v>828</v>
      </c>
      <c r="D1" s="85"/>
      <c r="E1" s="85"/>
      <c r="F1" s="85"/>
      <c r="G1" s="85"/>
      <c r="H1" s="86"/>
      <c r="I1" s="84" t="s">
        <v>829</v>
      </c>
      <c r="J1" s="85"/>
      <c r="K1" s="85"/>
      <c r="L1" s="85"/>
      <c r="M1" s="85"/>
      <c r="N1" s="86"/>
    </row>
    <row r="2" spans="1:14" s="1" customFormat="1" ht="14.65" thickBot="1" x14ac:dyDescent="0.5">
      <c r="A2" s="83"/>
      <c r="B2" s="88"/>
      <c r="C2" s="19" t="s">
        <v>16</v>
      </c>
      <c r="D2" s="6" t="s">
        <v>17</v>
      </c>
      <c r="E2" s="6" t="s">
        <v>18</v>
      </c>
      <c r="F2" s="6" t="s">
        <v>19</v>
      </c>
      <c r="G2" s="6" t="s">
        <v>20</v>
      </c>
      <c r="H2" s="7" t="s">
        <v>21</v>
      </c>
      <c r="I2" s="19" t="s">
        <v>16</v>
      </c>
      <c r="J2" s="6" t="s">
        <v>17</v>
      </c>
      <c r="K2" s="6" t="s">
        <v>18</v>
      </c>
      <c r="L2" s="6" t="s">
        <v>19</v>
      </c>
      <c r="M2" s="6" t="s">
        <v>20</v>
      </c>
      <c r="N2" s="7" t="s">
        <v>21</v>
      </c>
    </row>
    <row r="3" spans="1:14" x14ac:dyDescent="0.45">
      <c r="A3" s="16" t="s">
        <v>830</v>
      </c>
      <c r="B3" s="30">
        <v>64</v>
      </c>
      <c r="C3" s="8">
        <v>0</v>
      </c>
      <c r="D3" s="9">
        <v>0</v>
      </c>
      <c r="E3" s="9">
        <v>0</v>
      </c>
      <c r="F3" s="9">
        <v>1</v>
      </c>
      <c r="G3" s="9">
        <v>0</v>
      </c>
      <c r="H3" s="10">
        <v>0</v>
      </c>
      <c r="I3" s="8">
        <v>45</v>
      </c>
      <c r="J3" s="9">
        <v>49</v>
      </c>
      <c r="K3" s="9">
        <v>49</v>
      </c>
      <c r="L3" s="9">
        <v>65</v>
      </c>
      <c r="M3" s="9">
        <v>65</v>
      </c>
      <c r="N3" s="10">
        <v>45</v>
      </c>
    </row>
    <row r="4" spans="1:14" x14ac:dyDescent="0.45">
      <c r="A4" s="17" t="s">
        <v>831</v>
      </c>
      <c r="B4" s="31">
        <v>142</v>
      </c>
      <c r="C4" s="11">
        <v>0</v>
      </c>
      <c r="D4" s="5">
        <v>0</v>
      </c>
      <c r="E4" s="5">
        <v>0</v>
      </c>
      <c r="F4" s="5">
        <v>1</v>
      </c>
      <c r="G4" s="5">
        <v>1</v>
      </c>
      <c r="H4" s="12">
        <v>0</v>
      </c>
      <c r="I4" s="11">
        <v>60</v>
      </c>
      <c r="J4" s="5">
        <v>62</v>
      </c>
      <c r="K4" s="5">
        <v>63</v>
      </c>
      <c r="L4" s="5">
        <v>80</v>
      </c>
      <c r="M4" s="5">
        <v>80</v>
      </c>
      <c r="N4" s="12">
        <v>60</v>
      </c>
    </row>
    <row r="5" spans="1:14" x14ac:dyDescent="0.45">
      <c r="A5" s="17" t="s">
        <v>832</v>
      </c>
      <c r="B5" s="31">
        <v>236</v>
      </c>
      <c r="C5" s="11">
        <v>0</v>
      </c>
      <c r="D5" s="5">
        <v>0</v>
      </c>
      <c r="E5" s="5">
        <v>0</v>
      </c>
      <c r="F5" s="5">
        <v>2</v>
      </c>
      <c r="G5" s="5">
        <v>1</v>
      </c>
      <c r="H5" s="12">
        <v>0</v>
      </c>
      <c r="I5" s="11">
        <v>80</v>
      </c>
      <c r="J5" s="5">
        <v>82</v>
      </c>
      <c r="K5" s="5">
        <v>83</v>
      </c>
      <c r="L5" s="5">
        <v>100</v>
      </c>
      <c r="M5" s="5">
        <v>100</v>
      </c>
      <c r="N5" s="12">
        <v>80</v>
      </c>
    </row>
    <row r="6" spans="1:14" x14ac:dyDescent="0.45">
      <c r="A6" s="17" t="s">
        <v>833</v>
      </c>
      <c r="B6" s="31">
        <v>62</v>
      </c>
      <c r="C6" s="11">
        <v>0</v>
      </c>
      <c r="D6" s="5">
        <v>0</v>
      </c>
      <c r="E6" s="5">
        <v>0</v>
      </c>
      <c r="F6" s="5">
        <v>0</v>
      </c>
      <c r="G6" s="5">
        <v>0</v>
      </c>
      <c r="H6" s="12">
        <v>1</v>
      </c>
      <c r="I6" s="11">
        <v>39</v>
      </c>
      <c r="J6" s="5">
        <v>52</v>
      </c>
      <c r="K6" s="5">
        <v>43</v>
      </c>
      <c r="L6" s="5">
        <v>60</v>
      </c>
      <c r="M6" s="5">
        <v>50</v>
      </c>
      <c r="N6" s="12">
        <v>65</v>
      </c>
    </row>
    <row r="7" spans="1:14" x14ac:dyDescent="0.45">
      <c r="A7" s="17" t="s">
        <v>834</v>
      </c>
      <c r="B7" s="31">
        <v>142</v>
      </c>
      <c r="C7" s="11">
        <v>0</v>
      </c>
      <c r="D7" s="5">
        <v>0</v>
      </c>
      <c r="E7" s="5">
        <v>0</v>
      </c>
      <c r="F7" s="5">
        <v>1</v>
      </c>
      <c r="G7" s="5">
        <v>0</v>
      </c>
      <c r="H7" s="12">
        <v>1</v>
      </c>
      <c r="I7" s="11">
        <v>58</v>
      </c>
      <c r="J7" s="5">
        <v>64</v>
      </c>
      <c r="K7" s="5">
        <v>58</v>
      </c>
      <c r="L7" s="5">
        <v>80</v>
      </c>
      <c r="M7" s="5">
        <v>65</v>
      </c>
      <c r="N7" s="12">
        <v>80</v>
      </c>
    </row>
    <row r="8" spans="1:14" x14ac:dyDescent="0.45">
      <c r="A8" s="17" t="s">
        <v>835</v>
      </c>
      <c r="B8" s="31">
        <v>240</v>
      </c>
      <c r="C8" s="11">
        <v>0</v>
      </c>
      <c r="D8" s="5">
        <v>0</v>
      </c>
      <c r="E8" s="5">
        <v>0</v>
      </c>
      <c r="F8" s="5">
        <v>3</v>
      </c>
      <c r="G8" s="5">
        <v>0</v>
      </c>
      <c r="H8" s="12">
        <v>0</v>
      </c>
      <c r="I8" s="11">
        <v>78</v>
      </c>
      <c r="J8" s="5">
        <v>84</v>
      </c>
      <c r="K8" s="5">
        <v>78</v>
      </c>
      <c r="L8" s="5">
        <v>109</v>
      </c>
      <c r="M8" s="5">
        <v>85</v>
      </c>
      <c r="N8" s="12">
        <v>100</v>
      </c>
    </row>
    <row r="9" spans="1:14" x14ac:dyDescent="0.45">
      <c r="A9" s="17" t="s">
        <v>836</v>
      </c>
      <c r="B9" s="31">
        <v>63</v>
      </c>
      <c r="C9" s="11">
        <v>0</v>
      </c>
      <c r="D9" s="5">
        <v>0</v>
      </c>
      <c r="E9" s="5">
        <v>1</v>
      </c>
      <c r="F9" s="5">
        <v>0</v>
      </c>
      <c r="G9" s="5">
        <v>0</v>
      </c>
      <c r="H9" s="12">
        <v>0</v>
      </c>
      <c r="I9" s="11">
        <v>44</v>
      </c>
      <c r="J9" s="5">
        <v>48</v>
      </c>
      <c r="K9" s="5">
        <v>65</v>
      </c>
      <c r="L9" s="5">
        <v>50</v>
      </c>
      <c r="M9" s="5">
        <v>64</v>
      </c>
      <c r="N9" s="12">
        <v>43</v>
      </c>
    </row>
    <row r="10" spans="1:14" x14ac:dyDescent="0.45">
      <c r="A10" s="17" t="s">
        <v>837</v>
      </c>
      <c r="B10" s="31">
        <v>142</v>
      </c>
      <c r="C10" s="11">
        <v>0</v>
      </c>
      <c r="D10" s="5">
        <v>0</v>
      </c>
      <c r="E10" s="5">
        <v>1</v>
      </c>
      <c r="F10" s="5">
        <v>0</v>
      </c>
      <c r="G10" s="5">
        <v>1</v>
      </c>
      <c r="H10" s="12">
        <v>0</v>
      </c>
      <c r="I10" s="11">
        <v>59</v>
      </c>
      <c r="J10" s="5">
        <v>63</v>
      </c>
      <c r="K10" s="5">
        <v>80</v>
      </c>
      <c r="L10" s="5">
        <v>65</v>
      </c>
      <c r="M10" s="5">
        <v>80</v>
      </c>
      <c r="N10" s="12">
        <v>58</v>
      </c>
    </row>
    <row r="11" spans="1:14" x14ac:dyDescent="0.45">
      <c r="A11" s="17" t="s">
        <v>838</v>
      </c>
      <c r="B11" s="31">
        <v>239</v>
      </c>
      <c r="C11" s="11">
        <v>0</v>
      </c>
      <c r="D11" s="5">
        <v>0</v>
      </c>
      <c r="E11" s="5">
        <v>0</v>
      </c>
      <c r="F11" s="5">
        <v>0</v>
      </c>
      <c r="G11" s="5">
        <v>3</v>
      </c>
      <c r="H11" s="12">
        <v>0</v>
      </c>
      <c r="I11" s="11">
        <v>79</v>
      </c>
      <c r="J11" s="5">
        <v>83</v>
      </c>
      <c r="K11" s="5">
        <v>100</v>
      </c>
      <c r="L11" s="5">
        <v>85</v>
      </c>
      <c r="M11" s="5">
        <v>105</v>
      </c>
      <c r="N11" s="12">
        <v>78</v>
      </c>
    </row>
    <row r="12" spans="1:14" x14ac:dyDescent="0.45">
      <c r="A12" s="17" t="s">
        <v>839</v>
      </c>
      <c r="B12" s="31">
        <v>39</v>
      </c>
      <c r="C12" s="11">
        <v>1</v>
      </c>
      <c r="D12" s="5">
        <v>0</v>
      </c>
      <c r="E12" s="5">
        <v>0</v>
      </c>
      <c r="F12" s="5">
        <v>0</v>
      </c>
      <c r="G12" s="5">
        <v>0</v>
      </c>
      <c r="H12" s="12">
        <v>0</v>
      </c>
      <c r="I12" s="11">
        <v>45</v>
      </c>
      <c r="J12" s="5">
        <v>30</v>
      </c>
      <c r="K12" s="5">
        <v>35</v>
      </c>
      <c r="L12" s="5">
        <v>20</v>
      </c>
      <c r="M12" s="5">
        <v>20</v>
      </c>
      <c r="N12" s="12">
        <v>45</v>
      </c>
    </row>
    <row r="13" spans="1:14" x14ac:dyDescent="0.45">
      <c r="A13" s="17" t="s">
        <v>840</v>
      </c>
      <c r="B13" s="31">
        <v>72</v>
      </c>
      <c r="C13" s="11">
        <v>0</v>
      </c>
      <c r="D13" s="5">
        <v>0</v>
      </c>
      <c r="E13" s="5">
        <v>2</v>
      </c>
      <c r="F13" s="5">
        <v>0</v>
      </c>
      <c r="G13" s="5">
        <v>0</v>
      </c>
      <c r="H13" s="12">
        <v>0</v>
      </c>
      <c r="I13" s="11">
        <v>50</v>
      </c>
      <c r="J13" s="5">
        <v>20</v>
      </c>
      <c r="K13" s="5">
        <v>55</v>
      </c>
      <c r="L13" s="5">
        <v>25</v>
      </c>
      <c r="M13" s="5">
        <v>25</v>
      </c>
      <c r="N13" s="12">
        <v>30</v>
      </c>
    </row>
    <row r="14" spans="1:14" x14ac:dyDescent="0.45">
      <c r="A14" s="17" t="s">
        <v>841</v>
      </c>
      <c r="B14" s="31">
        <v>173</v>
      </c>
      <c r="C14" s="11">
        <v>0</v>
      </c>
      <c r="D14" s="5">
        <v>0</v>
      </c>
      <c r="E14" s="5">
        <v>0</v>
      </c>
      <c r="F14" s="5">
        <v>2</v>
      </c>
      <c r="G14" s="5">
        <v>1</v>
      </c>
      <c r="H14" s="12">
        <v>0</v>
      </c>
      <c r="I14" s="11">
        <v>60</v>
      </c>
      <c r="J14" s="5">
        <v>45</v>
      </c>
      <c r="K14" s="5">
        <v>50</v>
      </c>
      <c r="L14" s="5">
        <v>80</v>
      </c>
      <c r="M14" s="5">
        <v>80</v>
      </c>
      <c r="N14" s="12">
        <v>70</v>
      </c>
    </row>
    <row r="15" spans="1:14" x14ac:dyDescent="0.45">
      <c r="A15" s="17" t="s">
        <v>842</v>
      </c>
      <c r="B15" s="31">
        <v>39</v>
      </c>
      <c r="C15" s="11">
        <v>0</v>
      </c>
      <c r="D15" s="5">
        <v>0</v>
      </c>
      <c r="E15" s="5">
        <v>0</v>
      </c>
      <c r="F15" s="5">
        <v>0</v>
      </c>
      <c r="G15" s="5">
        <v>0</v>
      </c>
      <c r="H15" s="12">
        <v>1</v>
      </c>
      <c r="I15" s="11">
        <v>40</v>
      </c>
      <c r="J15" s="5">
        <v>35</v>
      </c>
      <c r="K15" s="5">
        <v>30</v>
      </c>
      <c r="L15" s="5">
        <v>20</v>
      </c>
      <c r="M15" s="5">
        <v>20</v>
      </c>
      <c r="N15" s="12">
        <v>50</v>
      </c>
    </row>
    <row r="16" spans="1:14" x14ac:dyDescent="0.45">
      <c r="A16" s="17" t="s">
        <v>843</v>
      </c>
      <c r="B16" s="31">
        <v>72</v>
      </c>
      <c r="C16" s="11">
        <v>0</v>
      </c>
      <c r="D16" s="5">
        <v>0</v>
      </c>
      <c r="E16" s="5">
        <v>2</v>
      </c>
      <c r="F16" s="5">
        <v>0</v>
      </c>
      <c r="G16" s="5">
        <v>0</v>
      </c>
      <c r="H16" s="12">
        <v>0</v>
      </c>
      <c r="I16" s="11">
        <v>45</v>
      </c>
      <c r="J16" s="5">
        <v>25</v>
      </c>
      <c r="K16" s="5">
        <v>50</v>
      </c>
      <c r="L16" s="5">
        <v>25</v>
      </c>
      <c r="M16" s="5">
        <v>25</v>
      </c>
      <c r="N16" s="12">
        <v>35</v>
      </c>
    </row>
    <row r="17" spans="1:14" x14ac:dyDescent="0.45">
      <c r="A17" s="17" t="s">
        <v>844</v>
      </c>
      <c r="B17" s="31">
        <v>173</v>
      </c>
      <c r="C17" s="11">
        <v>0</v>
      </c>
      <c r="D17" s="5">
        <v>2</v>
      </c>
      <c r="E17" s="5">
        <v>0</v>
      </c>
      <c r="F17" s="5">
        <v>0</v>
      </c>
      <c r="G17" s="5">
        <v>1</v>
      </c>
      <c r="H17" s="12">
        <v>0</v>
      </c>
      <c r="I17" s="11">
        <v>65</v>
      </c>
      <c r="J17" s="5">
        <v>80</v>
      </c>
      <c r="K17" s="5">
        <v>40</v>
      </c>
      <c r="L17" s="5">
        <v>45</v>
      </c>
      <c r="M17" s="5">
        <v>80</v>
      </c>
      <c r="N17" s="12">
        <v>75</v>
      </c>
    </row>
    <row r="18" spans="1:14" x14ac:dyDescent="0.45">
      <c r="A18" s="17" t="s">
        <v>845</v>
      </c>
      <c r="B18" s="31">
        <v>50</v>
      </c>
      <c r="C18" s="11">
        <v>0</v>
      </c>
      <c r="D18" s="5">
        <v>0</v>
      </c>
      <c r="E18" s="5">
        <v>0</v>
      </c>
      <c r="F18" s="5">
        <v>0</v>
      </c>
      <c r="G18" s="5">
        <v>0</v>
      </c>
      <c r="H18" s="12">
        <v>1</v>
      </c>
      <c r="I18" s="11">
        <v>40</v>
      </c>
      <c r="J18" s="5">
        <v>45</v>
      </c>
      <c r="K18" s="5">
        <v>40</v>
      </c>
      <c r="L18" s="5">
        <v>35</v>
      </c>
      <c r="M18" s="5">
        <v>35</v>
      </c>
      <c r="N18" s="12">
        <v>56</v>
      </c>
    </row>
    <row r="19" spans="1:14" x14ac:dyDescent="0.45">
      <c r="A19" s="17" t="s">
        <v>846</v>
      </c>
      <c r="B19" s="31">
        <v>122</v>
      </c>
      <c r="C19" s="11">
        <v>0</v>
      </c>
      <c r="D19" s="5">
        <v>0</v>
      </c>
      <c r="E19" s="5">
        <v>0</v>
      </c>
      <c r="F19" s="5">
        <v>0</v>
      </c>
      <c r="G19" s="5">
        <v>0</v>
      </c>
      <c r="H19" s="12">
        <v>2</v>
      </c>
      <c r="I19" s="11">
        <v>63</v>
      </c>
      <c r="J19" s="5">
        <v>60</v>
      </c>
      <c r="K19" s="5">
        <v>55</v>
      </c>
      <c r="L19" s="5">
        <v>50</v>
      </c>
      <c r="M19" s="5">
        <v>50</v>
      </c>
      <c r="N19" s="12">
        <v>71</v>
      </c>
    </row>
    <row r="20" spans="1:14" x14ac:dyDescent="0.45">
      <c r="A20" s="17" t="s">
        <v>847</v>
      </c>
      <c r="B20" s="31">
        <v>211</v>
      </c>
      <c r="C20" s="11">
        <v>0</v>
      </c>
      <c r="D20" s="5">
        <v>0</v>
      </c>
      <c r="E20" s="5">
        <v>0</v>
      </c>
      <c r="F20" s="5">
        <v>0</v>
      </c>
      <c r="G20" s="5">
        <v>0</v>
      </c>
      <c r="H20" s="12">
        <v>3</v>
      </c>
      <c r="I20" s="11">
        <v>83</v>
      </c>
      <c r="J20" s="5">
        <v>80</v>
      </c>
      <c r="K20" s="5">
        <v>75</v>
      </c>
      <c r="L20" s="5">
        <v>70</v>
      </c>
      <c r="M20" s="5">
        <v>70</v>
      </c>
      <c r="N20" s="12">
        <v>91</v>
      </c>
    </row>
    <row r="21" spans="1:14" x14ac:dyDescent="0.45">
      <c r="A21" s="17" t="s">
        <v>848</v>
      </c>
      <c r="B21" s="31">
        <v>51</v>
      </c>
      <c r="C21" s="11">
        <v>0</v>
      </c>
      <c r="D21" s="5">
        <v>0</v>
      </c>
      <c r="E21" s="5">
        <v>0</v>
      </c>
      <c r="F21" s="5">
        <v>0</v>
      </c>
      <c r="G21" s="5">
        <v>0</v>
      </c>
      <c r="H21" s="12">
        <v>1</v>
      </c>
      <c r="I21" s="11">
        <v>30</v>
      </c>
      <c r="J21" s="5">
        <v>56</v>
      </c>
      <c r="K21" s="5">
        <v>35</v>
      </c>
      <c r="L21" s="5">
        <v>25</v>
      </c>
      <c r="M21" s="5">
        <v>35</v>
      </c>
      <c r="N21" s="12">
        <v>72</v>
      </c>
    </row>
    <row r="22" spans="1:14" x14ac:dyDescent="0.45">
      <c r="A22" s="17" t="s">
        <v>849</v>
      </c>
      <c r="B22" s="31">
        <v>145</v>
      </c>
      <c r="C22" s="11">
        <v>0</v>
      </c>
      <c r="D22" s="5">
        <v>0</v>
      </c>
      <c r="E22" s="5">
        <v>0</v>
      </c>
      <c r="F22" s="5">
        <v>0</v>
      </c>
      <c r="G22" s="5">
        <v>0</v>
      </c>
      <c r="H22" s="12">
        <v>2</v>
      </c>
      <c r="I22" s="11">
        <v>55</v>
      </c>
      <c r="J22" s="5">
        <v>81</v>
      </c>
      <c r="K22" s="5">
        <v>60</v>
      </c>
      <c r="L22" s="5">
        <v>50</v>
      </c>
      <c r="M22" s="5">
        <v>70</v>
      </c>
      <c r="N22" s="12">
        <v>97</v>
      </c>
    </row>
    <row r="23" spans="1:14" x14ac:dyDescent="0.45">
      <c r="A23" s="17" t="s">
        <v>850</v>
      </c>
      <c r="B23" s="31">
        <v>52</v>
      </c>
      <c r="C23" s="11">
        <v>0</v>
      </c>
      <c r="D23" s="5">
        <v>0</v>
      </c>
      <c r="E23" s="5">
        <v>0</v>
      </c>
      <c r="F23" s="5">
        <v>0</v>
      </c>
      <c r="G23" s="5">
        <v>0</v>
      </c>
      <c r="H23" s="12">
        <v>1</v>
      </c>
      <c r="I23" s="11">
        <v>40</v>
      </c>
      <c r="J23" s="5">
        <v>60</v>
      </c>
      <c r="K23" s="5">
        <v>30</v>
      </c>
      <c r="L23" s="5">
        <v>31</v>
      </c>
      <c r="M23" s="5">
        <v>31</v>
      </c>
      <c r="N23" s="12">
        <v>70</v>
      </c>
    </row>
    <row r="24" spans="1:14" x14ac:dyDescent="0.45">
      <c r="A24" s="17" t="s">
        <v>851</v>
      </c>
      <c r="B24" s="31">
        <v>155</v>
      </c>
      <c r="C24" s="11">
        <v>0</v>
      </c>
      <c r="D24" s="5">
        <v>0</v>
      </c>
      <c r="E24" s="5">
        <v>0</v>
      </c>
      <c r="F24" s="5">
        <v>0</v>
      </c>
      <c r="G24" s="5">
        <v>0</v>
      </c>
      <c r="H24" s="12">
        <v>2</v>
      </c>
      <c r="I24" s="11">
        <v>65</v>
      </c>
      <c r="J24" s="5">
        <v>90</v>
      </c>
      <c r="K24" s="5">
        <v>65</v>
      </c>
      <c r="L24" s="5">
        <v>61</v>
      </c>
      <c r="M24" s="5">
        <v>61</v>
      </c>
      <c r="N24" s="12">
        <v>100</v>
      </c>
    </row>
    <row r="25" spans="1:14" x14ac:dyDescent="0.45">
      <c r="A25" s="17" t="s">
        <v>852</v>
      </c>
      <c r="B25" s="31">
        <v>58</v>
      </c>
      <c r="C25" s="11">
        <v>0</v>
      </c>
      <c r="D25" s="5">
        <v>1</v>
      </c>
      <c r="E25" s="5">
        <v>0</v>
      </c>
      <c r="F25" s="5">
        <v>0</v>
      </c>
      <c r="G25" s="5">
        <v>0</v>
      </c>
      <c r="H25" s="12">
        <v>0</v>
      </c>
      <c r="I25" s="11">
        <v>35</v>
      </c>
      <c r="J25" s="5">
        <v>60</v>
      </c>
      <c r="K25" s="5">
        <v>44</v>
      </c>
      <c r="L25" s="5">
        <v>40</v>
      </c>
      <c r="M25" s="5">
        <v>54</v>
      </c>
      <c r="N25" s="12">
        <v>55</v>
      </c>
    </row>
    <row r="26" spans="1:14" x14ac:dyDescent="0.45">
      <c r="A26" s="17" t="s">
        <v>853</v>
      </c>
      <c r="B26" s="31">
        <v>153</v>
      </c>
      <c r="C26" s="11">
        <v>0</v>
      </c>
      <c r="D26" s="5">
        <v>2</v>
      </c>
      <c r="E26" s="5">
        <v>0</v>
      </c>
      <c r="F26" s="5">
        <v>0</v>
      </c>
      <c r="G26" s="5">
        <v>0</v>
      </c>
      <c r="H26" s="12">
        <v>0</v>
      </c>
      <c r="I26" s="11">
        <v>60</v>
      </c>
      <c r="J26" s="5">
        <v>85</v>
      </c>
      <c r="K26" s="5">
        <v>69</v>
      </c>
      <c r="L26" s="5">
        <v>65</v>
      </c>
      <c r="M26" s="5">
        <v>79</v>
      </c>
      <c r="N26" s="12">
        <v>80</v>
      </c>
    </row>
    <row r="27" spans="1:14" x14ac:dyDescent="0.45">
      <c r="A27" s="17" t="s">
        <v>854</v>
      </c>
      <c r="B27" s="31">
        <v>105</v>
      </c>
      <c r="C27" s="11">
        <v>0</v>
      </c>
      <c r="D27" s="5">
        <v>0</v>
      </c>
      <c r="E27" s="5">
        <v>0</v>
      </c>
      <c r="F27" s="5">
        <v>0</v>
      </c>
      <c r="G27" s="5">
        <v>0</v>
      </c>
      <c r="H27" s="12">
        <v>2</v>
      </c>
      <c r="I27" s="11">
        <v>35</v>
      </c>
      <c r="J27" s="5">
        <v>55</v>
      </c>
      <c r="K27" s="5">
        <v>30</v>
      </c>
      <c r="L27" s="5">
        <v>50</v>
      </c>
      <c r="M27" s="5">
        <v>40</v>
      </c>
      <c r="N27" s="12">
        <v>90</v>
      </c>
    </row>
    <row r="28" spans="1:14" x14ac:dyDescent="0.45">
      <c r="A28" s="17" t="s">
        <v>855</v>
      </c>
      <c r="B28" s="31">
        <v>214</v>
      </c>
      <c r="C28" s="11">
        <v>0</v>
      </c>
      <c r="D28" s="5">
        <v>0</v>
      </c>
      <c r="E28" s="5">
        <v>0</v>
      </c>
      <c r="F28" s="5">
        <v>0</v>
      </c>
      <c r="G28" s="5">
        <v>0</v>
      </c>
      <c r="H28" s="12">
        <v>3</v>
      </c>
      <c r="I28" s="11">
        <v>60</v>
      </c>
      <c r="J28" s="5">
        <v>90</v>
      </c>
      <c r="K28" s="5">
        <v>55</v>
      </c>
      <c r="L28" s="5">
        <v>90</v>
      </c>
      <c r="M28" s="5">
        <v>80</v>
      </c>
      <c r="N28" s="12">
        <v>100</v>
      </c>
    </row>
    <row r="29" spans="1:14" x14ac:dyDescent="0.45">
      <c r="A29" s="17" t="s">
        <v>856</v>
      </c>
      <c r="B29" s="31">
        <v>60</v>
      </c>
      <c r="C29" s="11">
        <v>0</v>
      </c>
      <c r="D29" s="5">
        <v>0</v>
      </c>
      <c r="E29" s="5">
        <v>1</v>
      </c>
      <c r="F29" s="5">
        <v>0</v>
      </c>
      <c r="G29" s="5">
        <v>0</v>
      </c>
      <c r="H29" s="12">
        <v>0</v>
      </c>
      <c r="I29" s="11">
        <v>50</v>
      </c>
      <c r="J29" s="5">
        <v>75</v>
      </c>
      <c r="K29" s="5">
        <v>85</v>
      </c>
      <c r="L29" s="5">
        <v>20</v>
      </c>
      <c r="M29" s="5">
        <v>30</v>
      </c>
      <c r="N29" s="12">
        <v>40</v>
      </c>
    </row>
    <row r="30" spans="1:14" x14ac:dyDescent="0.45">
      <c r="A30" s="17" t="s">
        <v>857</v>
      </c>
      <c r="B30" s="31">
        <v>158</v>
      </c>
      <c r="C30" s="11">
        <v>0</v>
      </c>
      <c r="D30" s="5">
        <v>0</v>
      </c>
      <c r="E30" s="5">
        <v>2</v>
      </c>
      <c r="F30" s="5">
        <v>0</v>
      </c>
      <c r="G30" s="5">
        <v>0</v>
      </c>
      <c r="H30" s="12">
        <v>0</v>
      </c>
      <c r="I30" s="11">
        <v>75</v>
      </c>
      <c r="J30" s="5">
        <v>100</v>
      </c>
      <c r="K30" s="5">
        <v>110</v>
      </c>
      <c r="L30" s="5">
        <v>45</v>
      </c>
      <c r="M30" s="5">
        <v>55</v>
      </c>
      <c r="N30" s="12">
        <v>65</v>
      </c>
    </row>
    <row r="31" spans="1:14" x14ac:dyDescent="0.45">
      <c r="A31" s="17" t="s">
        <v>858</v>
      </c>
      <c r="B31" s="31">
        <v>55</v>
      </c>
      <c r="C31" s="11">
        <v>1</v>
      </c>
      <c r="D31" s="5">
        <v>0</v>
      </c>
      <c r="E31" s="5">
        <v>0</v>
      </c>
      <c r="F31" s="5">
        <v>0</v>
      </c>
      <c r="G31" s="5">
        <v>0</v>
      </c>
      <c r="H31" s="12">
        <v>0</v>
      </c>
      <c r="I31" s="11">
        <v>55</v>
      </c>
      <c r="J31" s="5">
        <v>47</v>
      </c>
      <c r="K31" s="5">
        <v>52</v>
      </c>
      <c r="L31" s="5">
        <v>40</v>
      </c>
      <c r="M31" s="5">
        <v>40</v>
      </c>
      <c r="N31" s="12">
        <v>41</v>
      </c>
    </row>
    <row r="32" spans="1:14" x14ac:dyDescent="0.45">
      <c r="A32" s="17" t="s">
        <v>859</v>
      </c>
      <c r="B32" s="31">
        <v>128</v>
      </c>
      <c r="C32" s="11">
        <v>2</v>
      </c>
      <c r="D32" s="5">
        <v>0</v>
      </c>
      <c r="E32" s="5">
        <v>0</v>
      </c>
      <c r="F32" s="5">
        <v>0</v>
      </c>
      <c r="G32" s="5">
        <v>0</v>
      </c>
      <c r="H32" s="12">
        <v>0</v>
      </c>
      <c r="I32" s="11">
        <v>70</v>
      </c>
      <c r="J32" s="5">
        <v>62</v>
      </c>
      <c r="K32" s="5">
        <v>67</v>
      </c>
      <c r="L32" s="5">
        <v>55</v>
      </c>
      <c r="M32" s="5">
        <v>55</v>
      </c>
      <c r="N32" s="12">
        <v>56</v>
      </c>
    </row>
    <row r="33" spans="1:14" x14ac:dyDescent="0.45">
      <c r="A33" s="17" t="s">
        <v>860</v>
      </c>
      <c r="B33" s="31">
        <v>223</v>
      </c>
      <c r="C33" s="11">
        <v>3</v>
      </c>
      <c r="D33" s="5">
        <v>0</v>
      </c>
      <c r="E33" s="5">
        <v>0</v>
      </c>
      <c r="F33" s="5">
        <v>0</v>
      </c>
      <c r="G33" s="5">
        <v>0</v>
      </c>
      <c r="H33" s="12">
        <v>0</v>
      </c>
      <c r="I33" s="11">
        <v>90</v>
      </c>
      <c r="J33" s="5">
        <v>82</v>
      </c>
      <c r="K33" s="5">
        <v>87</v>
      </c>
      <c r="L33" s="5">
        <v>75</v>
      </c>
      <c r="M33" s="5">
        <v>85</v>
      </c>
      <c r="N33" s="12">
        <v>76</v>
      </c>
    </row>
    <row r="34" spans="1:14" x14ac:dyDescent="0.45">
      <c r="A34" s="17" t="s">
        <v>861</v>
      </c>
      <c r="B34" s="31">
        <v>55</v>
      </c>
      <c r="C34" s="11">
        <v>0</v>
      </c>
      <c r="D34" s="5">
        <v>1</v>
      </c>
      <c r="E34" s="5">
        <v>0</v>
      </c>
      <c r="F34" s="5">
        <v>0</v>
      </c>
      <c r="G34" s="5">
        <v>0</v>
      </c>
      <c r="H34" s="12">
        <v>0</v>
      </c>
      <c r="I34" s="11">
        <v>46</v>
      </c>
      <c r="J34" s="5">
        <v>57</v>
      </c>
      <c r="K34" s="5">
        <v>40</v>
      </c>
      <c r="L34" s="5">
        <v>40</v>
      </c>
      <c r="M34" s="5">
        <v>40</v>
      </c>
      <c r="N34" s="12">
        <v>50</v>
      </c>
    </row>
    <row r="35" spans="1:14" x14ac:dyDescent="0.45">
      <c r="A35" s="17" t="s">
        <v>862</v>
      </c>
      <c r="B35" s="31">
        <v>128</v>
      </c>
      <c r="C35" s="11">
        <v>0</v>
      </c>
      <c r="D35" s="5">
        <v>2</v>
      </c>
      <c r="E35" s="5">
        <v>0</v>
      </c>
      <c r="F35" s="5">
        <v>0</v>
      </c>
      <c r="G35" s="5">
        <v>0</v>
      </c>
      <c r="H35" s="12">
        <v>0</v>
      </c>
      <c r="I35" s="11">
        <v>61</v>
      </c>
      <c r="J35" s="5">
        <v>72</v>
      </c>
      <c r="K35" s="5">
        <v>57</v>
      </c>
      <c r="L35" s="5">
        <v>55</v>
      </c>
      <c r="M35" s="5">
        <v>55</v>
      </c>
      <c r="N35" s="12">
        <v>65</v>
      </c>
    </row>
    <row r="36" spans="1:14" x14ac:dyDescent="0.45">
      <c r="A36" s="17" t="s">
        <v>863</v>
      </c>
      <c r="B36" s="31">
        <v>223</v>
      </c>
      <c r="C36" s="11">
        <v>0</v>
      </c>
      <c r="D36" s="5">
        <v>3</v>
      </c>
      <c r="E36" s="5">
        <v>0</v>
      </c>
      <c r="F36" s="5">
        <v>0</v>
      </c>
      <c r="G36" s="5">
        <v>0</v>
      </c>
      <c r="H36" s="12">
        <v>0</v>
      </c>
      <c r="I36" s="11">
        <v>81</v>
      </c>
      <c r="J36" s="5">
        <v>92</v>
      </c>
      <c r="K36" s="5">
        <v>77</v>
      </c>
      <c r="L36" s="5">
        <v>85</v>
      </c>
      <c r="M36" s="5">
        <v>75</v>
      </c>
      <c r="N36" s="12">
        <v>85</v>
      </c>
    </row>
    <row r="37" spans="1:14" x14ac:dyDescent="0.45">
      <c r="A37" s="17" t="s">
        <v>864</v>
      </c>
      <c r="B37" s="31">
        <v>113</v>
      </c>
      <c r="C37" s="11">
        <v>2</v>
      </c>
      <c r="D37" s="5">
        <v>0</v>
      </c>
      <c r="E37" s="5">
        <v>0</v>
      </c>
      <c r="F37" s="5">
        <v>0</v>
      </c>
      <c r="G37" s="5">
        <v>0</v>
      </c>
      <c r="H37" s="12">
        <v>0</v>
      </c>
      <c r="I37" s="11">
        <v>70</v>
      </c>
      <c r="J37" s="5">
        <v>45</v>
      </c>
      <c r="K37" s="5">
        <v>48</v>
      </c>
      <c r="L37" s="5">
        <v>60</v>
      </c>
      <c r="M37" s="5">
        <v>65</v>
      </c>
      <c r="N37" s="12">
        <v>35</v>
      </c>
    </row>
    <row r="38" spans="1:14" x14ac:dyDescent="0.45">
      <c r="A38" s="17" t="s">
        <v>865</v>
      </c>
      <c r="B38" s="31">
        <v>213</v>
      </c>
      <c r="C38" s="11">
        <v>3</v>
      </c>
      <c r="D38" s="5">
        <v>0</v>
      </c>
      <c r="E38" s="5">
        <v>0</v>
      </c>
      <c r="F38" s="5">
        <v>0</v>
      </c>
      <c r="G38" s="5">
        <v>0</v>
      </c>
      <c r="H38" s="12">
        <v>0</v>
      </c>
      <c r="I38" s="11">
        <v>95</v>
      </c>
      <c r="J38" s="5">
        <v>70</v>
      </c>
      <c r="K38" s="5">
        <v>73</v>
      </c>
      <c r="L38" s="5">
        <v>85</v>
      </c>
      <c r="M38" s="5">
        <v>90</v>
      </c>
      <c r="N38" s="12">
        <v>60</v>
      </c>
    </row>
    <row r="39" spans="1:14" x14ac:dyDescent="0.45">
      <c r="A39" s="17" t="s">
        <v>866</v>
      </c>
      <c r="B39" s="31">
        <v>60</v>
      </c>
      <c r="C39" s="11">
        <v>0</v>
      </c>
      <c r="D39" s="5">
        <v>0</v>
      </c>
      <c r="E39" s="5">
        <v>0</v>
      </c>
      <c r="F39" s="5">
        <v>0</v>
      </c>
      <c r="G39" s="5">
        <v>0</v>
      </c>
      <c r="H39" s="12">
        <v>1</v>
      </c>
      <c r="I39" s="11">
        <v>38</v>
      </c>
      <c r="J39" s="5">
        <v>41</v>
      </c>
      <c r="K39" s="5">
        <v>40</v>
      </c>
      <c r="L39" s="5">
        <v>50</v>
      </c>
      <c r="M39" s="5">
        <v>65</v>
      </c>
      <c r="N39" s="12">
        <v>65</v>
      </c>
    </row>
    <row r="40" spans="1:14" x14ac:dyDescent="0.45">
      <c r="A40" s="17" t="s">
        <v>867</v>
      </c>
      <c r="B40" s="31">
        <v>177</v>
      </c>
      <c r="C40" s="11">
        <v>0</v>
      </c>
      <c r="D40" s="5">
        <v>0</v>
      </c>
      <c r="E40" s="5">
        <v>0</v>
      </c>
      <c r="F40" s="5">
        <v>0</v>
      </c>
      <c r="G40" s="5">
        <v>1</v>
      </c>
      <c r="H40" s="12">
        <v>1</v>
      </c>
      <c r="I40" s="11">
        <v>73</v>
      </c>
      <c r="J40" s="5">
        <v>76</v>
      </c>
      <c r="K40" s="5">
        <v>75</v>
      </c>
      <c r="L40" s="5">
        <v>81</v>
      </c>
      <c r="M40" s="5">
        <v>100</v>
      </c>
      <c r="N40" s="12">
        <v>100</v>
      </c>
    </row>
    <row r="41" spans="1:14" x14ac:dyDescent="0.45">
      <c r="A41" s="17" t="s">
        <v>868</v>
      </c>
      <c r="B41" s="31">
        <v>95</v>
      </c>
      <c r="C41" s="11">
        <v>2</v>
      </c>
      <c r="D41" s="5">
        <v>0</v>
      </c>
      <c r="E41" s="5">
        <v>0</v>
      </c>
      <c r="F41" s="5">
        <v>0</v>
      </c>
      <c r="G41" s="5">
        <v>0</v>
      </c>
      <c r="H41" s="12">
        <v>0</v>
      </c>
      <c r="I41" s="11">
        <v>115</v>
      </c>
      <c r="J41" s="5">
        <v>45</v>
      </c>
      <c r="K41" s="5">
        <v>20</v>
      </c>
      <c r="L41" s="5">
        <v>45</v>
      </c>
      <c r="M41" s="5">
        <v>25</v>
      </c>
      <c r="N41" s="12">
        <v>20</v>
      </c>
    </row>
    <row r="42" spans="1:14" x14ac:dyDescent="0.45">
      <c r="A42" s="17" t="s">
        <v>869</v>
      </c>
      <c r="B42" s="31">
        <v>191</v>
      </c>
      <c r="C42" s="11">
        <v>3</v>
      </c>
      <c r="D42" s="5">
        <v>0</v>
      </c>
      <c r="E42" s="5">
        <v>0</v>
      </c>
      <c r="F42" s="5">
        <v>0</v>
      </c>
      <c r="G42" s="5">
        <v>0</v>
      </c>
      <c r="H42" s="12">
        <v>0</v>
      </c>
      <c r="I42" s="11">
        <v>140</v>
      </c>
      <c r="J42" s="5">
        <v>70</v>
      </c>
      <c r="K42" s="5">
        <v>45</v>
      </c>
      <c r="L42" s="5">
        <v>75</v>
      </c>
      <c r="M42" s="5">
        <v>50</v>
      </c>
      <c r="N42" s="12">
        <v>45</v>
      </c>
    </row>
    <row r="43" spans="1:14" x14ac:dyDescent="0.45">
      <c r="A43" s="17" t="s">
        <v>870</v>
      </c>
      <c r="B43" s="31">
        <v>49</v>
      </c>
      <c r="C43" s="11">
        <v>0</v>
      </c>
      <c r="D43" s="5">
        <v>0</v>
      </c>
      <c r="E43" s="5">
        <v>0</v>
      </c>
      <c r="F43" s="5">
        <v>0</v>
      </c>
      <c r="G43" s="5">
        <v>0</v>
      </c>
      <c r="H43" s="12">
        <v>1</v>
      </c>
      <c r="I43" s="11">
        <v>40</v>
      </c>
      <c r="J43" s="5">
        <v>45</v>
      </c>
      <c r="K43" s="5">
        <v>35</v>
      </c>
      <c r="L43" s="5">
        <v>30</v>
      </c>
      <c r="M43" s="5">
        <v>40</v>
      </c>
      <c r="N43" s="12">
        <v>55</v>
      </c>
    </row>
    <row r="44" spans="1:14" x14ac:dyDescent="0.45">
      <c r="A44" s="17" t="s">
        <v>871</v>
      </c>
      <c r="B44" s="31">
        <v>159</v>
      </c>
      <c r="C44" s="11">
        <v>0</v>
      </c>
      <c r="D44" s="5">
        <v>0</v>
      </c>
      <c r="E44" s="5">
        <v>0</v>
      </c>
      <c r="F44" s="5">
        <v>0</v>
      </c>
      <c r="G44" s="5">
        <v>0</v>
      </c>
      <c r="H44" s="12">
        <v>2</v>
      </c>
      <c r="I44" s="11">
        <v>75</v>
      </c>
      <c r="J44" s="5">
        <v>80</v>
      </c>
      <c r="K44" s="5">
        <v>70</v>
      </c>
      <c r="L44" s="5">
        <v>65</v>
      </c>
      <c r="M44" s="5">
        <v>75</v>
      </c>
      <c r="N44" s="12">
        <v>90</v>
      </c>
    </row>
    <row r="45" spans="1:14" x14ac:dyDescent="0.45">
      <c r="A45" s="17" t="s">
        <v>872</v>
      </c>
      <c r="B45" s="31">
        <v>64</v>
      </c>
      <c r="C45" s="11">
        <v>0</v>
      </c>
      <c r="D45" s="5">
        <v>0</v>
      </c>
      <c r="E45" s="5">
        <v>0</v>
      </c>
      <c r="F45" s="5">
        <v>1</v>
      </c>
      <c r="G45" s="5">
        <v>0</v>
      </c>
      <c r="H45" s="12">
        <v>0</v>
      </c>
      <c r="I45" s="11">
        <v>45</v>
      </c>
      <c r="J45" s="5">
        <v>50</v>
      </c>
      <c r="K45" s="5">
        <v>55</v>
      </c>
      <c r="L45" s="5">
        <v>75</v>
      </c>
      <c r="M45" s="5">
        <v>65</v>
      </c>
      <c r="N45" s="12">
        <v>30</v>
      </c>
    </row>
    <row r="46" spans="1:14" x14ac:dyDescent="0.45">
      <c r="A46" s="17" t="s">
        <v>873</v>
      </c>
      <c r="B46" s="31">
        <v>138</v>
      </c>
      <c r="C46" s="11">
        <v>0</v>
      </c>
      <c r="D46" s="5">
        <v>0</v>
      </c>
      <c r="E46" s="5">
        <v>0</v>
      </c>
      <c r="F46" s="5">
        <v>2</v>
      </c>
      <c r="G46" s="5">
        <v>0</v>
      </c>
      <c r="H46" s="12">
        <v>0</v>
      </c>
      <c r="I46" s="11">
        <v>60</v>
      </c>
      <c r="J46" s="5">
        <v>65</v>
      </c>
      <c r="K46" s="5">
        <v>70</v>
      </c>
      <c r="L46" s="5">
        <v>85</v>
      </c>
      <c r="M46" s="5">
        <v>75</v>
      </c>
      <c r="N46" s="12">
        <v>40</v>
      </c>
    </row>
    <row r="47" spans="1:14" x14ac:dyDescent="0.45">
      <c r="A47" s="17" t="s">
        <v>874</v>
      </c>
      <c r="B47" s="31">
        <v>216</v>
      </c>
      <c r="C47" s="11">
        <v>0</v>
      </c>
      <c r="D47" s="5">
        <v>0</v>
      </c>
      <c r="E47" s="5">
        <v>0</v>
      </c>
      <c r="F47" s="5">
        <v>3</v>
      </c>
      <c r="G47" s="5">
        <v>0</v>
      </c>
      <c r="H47" s="12">
        <v>0</v>
      </c>
      <c r="I47" s="11">
        <v>75</v>
      </c>
      <c r="J47" s="5">
        <v>80</v>
      </c>
      <c r="K47" s="5">
        <v>85</v>
      </c>
      <c r="L47" s="5">
        <v>100</v>
      </c>
      <c r="M47" s="5">
        <v>90</v>
      </c>
      <c r="N47" s="12">
        <v>50</v>
      </c>
    </row>
    <row r="48" spans="1:14" x14ac:dyDescent="0.45">
      <c r="A48" s="17" t="s">
        <v>875</v>
      </c>
      <c r="B48" s="31">
        <v>57</v>
      </c>
      <c r="C48" s="11">
        <v>0</v>
      </c>
      <c r="D48" s="5">
        <v>1</v>
      </c>
      <c r="E48" s="5">
        <v>0</v>
      </c>
      <c r="F48" s="5">
        <v>0</v>
      </c>
      <c r="G48" s="5">
        <v>0</v>
      </c>
      <c r="H48" s="12">
        <v>0</v>
      </c>
      <c r="I48" s="11">
        <v>35</v>
      </c>
      <c r="J48" s="5">
        <v>70</v>
      </c>
      <c r="K48" s="5">
        <v>55</v>
      </c>
      <c r="L48" s="5">
        <v>45</v>
      </c>
      <c r="M48" s="5">
        <v>55</v>
      </c>
      <c r="N48" s="12">
        <v>25</v>
      </c>
    </row>
    <row r="49" spans="1:14" x14ac:dyDescent="0.45">
      <c r="A49" s="17" t="s">
        <v>876</v>
      </c>
      <c r="B49" s="31">
        <v>142</v>
      </c>
      <c r="C49" s="11">
        <v>0</v>
      </c>
      <c r="D49" s="5">
        <v>2</v>
      </c>
      <c r="E49" s="5">
        <v>1</v>
      </c>
      <c r="F49" s="5">
        <v>0</v>
      </c>
      <c r="G49" s="5">
        <v>0</v>
      </c>
      <c r="H49" s="12">
        <v>0</v>
      </c>
      <c r="I49" s="11">
        <v>60</v>
      </c>
      <c r="J49" s="5">
        <v>95</v>
      </c>
      <c r="K49" s="5">
        <v>80</v>
      </c>
      <c r="L49" s="5">
        <v>60</v>
      </c>
      <c r="M49" s="5">
        <v>80</v>
      </c>
      <c r="N49" s="12">
        <v>30</v>
      </c>
    </row>
    <row r="50" spans="1:14" x14ac:dyDescent="0.45">
      <c r="A50" s="17" t="s">
        <v>877</v>
      </c>
      <c r="B50" s="31">
        <v>61</v>
      </c>
      <c r="C50" s="11">
        <v>0</v>
      </c>
      <c r="D50" s="5">
        <v>0</v>
      </c>
      <c r="E50" s="5">
        <v>0</v>
      </c>
      <c r="F50" s="5">
        <v>0</v>
      </c>
      <c r="G50" s="5">
        <v>1</v>
      </c>
      <c r="H50" s="12">
        <v>0</v>
      </c>
      <c r="I50" s="11">
        <v>60</v>
      </c>
      <c r="J50" s="5">
        <v>55</v>
      </c>
      <c r="K50" s="5">
        <v>50</v>
      </c>
      <c r="L50" s="5">
        <v>40</v>
      </c>
      <c r="M50" s="5">
        <v>55</v>
      </c>
      <c r="N50" s="12">
        <v>45</v>
      </c>
    </row>
    <row r="51" spans="1:14" x14ac:dyDescent="0.45">
      <c r="A51" s="17" t="s">
        <v>878</v>
      </c>
      <c r="B51" s="31">
        <v>158</v>
      </c>
      <c r="C51" s="11">
        <v>0</v>
      </c>
      <c r="D51" s="5">
        <v>0</v>
      </c>
      <c r="E51" s="5">
        <v>0</v>
      </c>
      <c r="F51" s="5">
        <v>1</v>
      </c>
      <c r="G51" s="5">
        <v>0</v>
      </c>
      <c r="H51" s="12">
        <v>1</v>
      </c>
      <c r="I51" s="11">
        <v>70</v>
      </c>
      <c r="J51" s="5">
        <v>65</v>
      </c>
      <c r="K51" s="5">
        <v>60</v>
      </c>
      <c r="L51" s="5">
        <v>90</v>
      </c>
      <c r="M51" s="5">
        <v>75</v>
      </c>
      <c r="N51" s="12">
        <v>90</v>
      </c>
    </row>
    <row r="52" spans="1:14" x14ac:dyDescent="0.45">
      <c r="A52" s="17" t="s">
        <v>879</v>
      </c>
      <c r="B52" s="31">
        <v>53</v>
      </c>
      <c r="C52" s="11">
        <v>0</v>
      </c>
      <c r="D52" s="5">
        <v>0</v>
      </c>
      <c r="E52" s="5">
        <v>0</v>
      </c>
      <c r="F52" s="5">
        <v>0</v>
      </c>
      <c r="G52" s="5">
        <v>0</v>
      </c>
      <c r="H52" s="12">
        <v>1</v>
      </c>
      <c r="I52" s="11">
        <v>10</v>
      </c>
      <c r="J52" s="5">
        <v>55</v>
      </c>
      <c r="K52" s="5">
        <v>25</v>
      </c>
      <c r="L52" s="5">
        <v>35</v>
      </c>
      <c r="M52" s="5">
        <v>45</v>
      </c>
      <c r="N52" s="12">
        <v>95</v>
      </c>
    </row>
    <row r="53" spans="1:14" x14ac:dyDescent="0.45">
      <c r="A53" s="17" t="s">
        <v>880</v>
      </c>
      <c r="B53" s="31">
        <v>142</v>
      </c>
      <c r="C53" s="11">
        <v>0</v>
      </c>
      <c r="D53" s="5">
        <v>0</v>
      </c>
      <c r="E53" s="5">
        <v>0</v>
      </c>
      <c r="F53" s="5">
        <v>0</v>
      </c>
      <c r="G53" s="5">
        <v>0</v>
      </c>
      <c r="H53" s="12">
        <v>2</v>
      </c>
      <c r="I53" s="11">
        <v>35</v>
      </c>
      <c r="J53" s="5">
        <v>80</v>
      </c>
      <c r="K53" s="5">
        <v>50</v>
      </c>
      <c r="L53" s="5">
        <v>50</v>
      </c>
      <c r="M53" s="5">
        <v>70</v>
      </c>
      <c r="N53" s="12">
        <v>120</v>
      </c>
    </row>
    <row r="54" spans="1:14" x14ac:dyDescent="0.45">
      <c r="A54" s="17" t="s">
        <v>881</v>
      </c>
      <c r="B54" s="31">
        <v>58</v>
      </c>
      <c r="C54" s="11">
        <v>0</v>
      </c>
      <c r="D54" s="5">
        <v>0</v>
      </c>
      <c r="E54" s="5">
        <v>0</v>
      </c>
      <c r="F54" s="5">
        <v>0</v>
      </c>
      <c r="G54" s="5">
        <v>0</v>
      </c>
      <c r="H54" s="12">
        <v>1</v>
      </c>
      <c r="I54" s="11">
        <v>40</v>
      </c>
      <c r="J54" s="5">
        <v>45</v>
      </c>
      <c r="K54" s="5">
        <v>35</v>
      </c>
      <c r="L54" s="5">
        <v>40</v>
      </c>
      <c r="M54" s="5">
        <v>40</v>
      </c>
      <c r="N54" s="12">
        <v>90</v>
      </c>
    </row>
    <row r="55" spans="1:14" x14ac:dyDescent="0.45">
      <c r="A55" s="17" t="s">
        <v>882</v>
      </c>
      <c r="B55" s="31">
        <v>154</v>
      </c>
      <c r="C55" s="11">
        <v>0</v>
      </c>
      <c r="D55" s="5">
        <v>0</v>
      </c>
      <c r="E55" s="5">
        <v>0</v>
      </c>
      <c r="F55" s="5">
        <v>0</v>
      </c>
      <c r="G55" s="5">
        <v>0</v>
      </c>
      <c r="H55" s="12">
        <v>2</v>
      </c>
      <c r="I55" s="11">
        <v>65</v>
      </c>
      <c r="J55" s="5">
        <v>70</v>
      </c>
      <c r="K55" s="5">
        <v>60</v>
      </c>
      <c r="L55" s="5">
        <v>65</v>
      </c>
      <c r="M55" s="5">
        <v>65</v>
      </c>
      <c r="N55" s="12">
        <v>115</v>
      </c>
    </row>
    <row r="56" spans="1:14" x14ac:dyDescent="0.45">
      <c r="A56" s="17" t="s">
        <v>883</v>
      </c>
      <c r="B56" s="31">
        <v>64</v>
      </c>
      <c r="C56" s="11">
        <v>0</v>
      </c>
      <c r="D56" s="5">
        <v>0</v>
      </c>
      <c r="E56" s="5">
        <v>0</v>
      </c>
      <c r="F56" s="5">
        <v>1</v>
      </c>
      <c r="G56" s="5">
        <v>0</v>
      </c>
      <c r="H56" s="12">
        <v>0</v>
      </c>
      <c r="I56" s="11">
        <v>50</v>
      </c>
      <c r="J56" s="5">
        <v>52</v>
      </c>
      <c r="K56" s="5">
        <v>48</v>
      </c>
      <c r="L56" s="5">
        <v>65</v>
      </c>
      <c r="M56" s="5">
        <v>50</v>
      </c>
      <c r="N56" s="12">
        <v>55</v>
      </c>
    </row>
    <row r="57" spans="1:14" x14ac:dyDescent="0.45">
      <c r="A57" s="17" t="s">
        <v>884</v>
      </c>
      <c r="B57" s="31">
        <v>175</v>
      </c>
      <c r="C57" s="11">
        <v>0</v>
      </c>
      <c r="D57" s="5">
        <v>0</v>
      </c>
      <c r="E57" s="5">
        <v>0</v>
      </c>
      <c r="F57" s="5">
        <v>2</v>
      </c>
      <c r="G57" s="5">
        <v>0</v>
      </c>
      <c r="H57" s="12">
        <v>0</v>
      </c>
      <c r="I57" s="11">
        <v>80</v>
      </c>
      <c r="J57" s="5">
        <v>82</v>
      </c>
      <c r="K57" s="5">
        <v>78</v>
      </c>
      <c r="L57" s="5">
        <v>95</v>
      </c>
      <c r="M57" s="5">
        <v>80</v>
      </c>
      <c r="N57" s="12">
        <v>85</v>
      </c>
    </row>
    <row r="58" spans="1:14" x14ac:dyDescent="0.45">
      <c r="A58" s="17" t="s">
        <v>885</v>
      </c>
      <c r="B58" s="31">
        <v>61</v>
      </c>
      <c r="C58" s="11">
        <v>0</v>
      </c>
      <c r="D58" s="5">
        <v>1</v>
      </c>
      <c r="E58" s="5">
        <v>0</v>
      </c>
      <c r="F58" s="5">
        <v>0</v>
      </c>
      <c r="G58" s="5">
        <v>0</v>
      </c>
      <c r="H58" s="12">
        <v>0</v>
      </c>
      <c r="I58" s="11">
        <v>40</v>
      </c>
      <c r="J58" s="5">
        <v>80</v>
      </c>
      <c r="K58" s="5">
        <v>35</v>
      </c>
      <c r="L58" s="5">
        <v>35</v>
      </c>
      <c r="M58" s="5">
        <v>45</v>
      </c>
      <c r="N58" s="12">
        <v>70</v>
      </c>
    </row>
    <row r="59" spans="1:14" x14ac:dyDescent="0.45">
      <c r="A59" s="17" t="s">
        <v>886</v>
      </c>
      <c r="B59" s="31">
        <v>159</v>
      </c>
      <c r="C59" s="11">
        <v>0</v>
      </c>
      <c r="D59" s="5">
        <v>2</v>
      </c>
      <c r="E59" s="5">
        <v>0</v>
      </c>
      <c r="F59" s="5">
        <v>0</v>
      </c>
      <c r="G59" s="5">
        <v>0</v>
      </c>
      <c r="H59" s="12">
        <v>0</v>
      </c>
      <c r="I59" s="11">
        <v>65</v>
      </c>
      <c r="J59" s="5">
        <v>105</v>
      </c>
      <c r="K59" s="5">
        <v>60</v>
      </c>
      <c r="L59" s="5">
        <v>60</v>
      </c>
      <c r="M59" s="5">
        <v>70</v>
      </c>
      <c r="N59" s="12">
        <v>95</v>
      </c>
    </row>
    <row r="60" spans="1:14" x14ac:dyDescent="0.45">
      <c r="A60" s="17" t="s">
        <v>887</v>
      </c>
      <c r="B60" s="31">
        <v>70</v>
      </c>
      <c r="C60" s="11">
        <v>0</v>
      </c>
      <c r="D60" s="5">
        <v>1</v>
      </c>
      <c r="E60" s="5">
        <v>0</v>
      </c>
      <c r="F60" s="5">
        <v>0</v>
      </c>
      <c r="G60" s="5">
        <v>0</v>
      </c>
      <c r="H60" s="12">
        <v>0</v>
      </c>
      <c r="I60" s="11">
        <v>55</v>
      </c>
      <c r="J60" s="5">
        <v>70</v>
      </c>
      <c r="K60" s="5">
        <v>45</v>
      </c>
      <c r="L60" s="5">
        <v>70</v>
      </c>
      <c r="M60" s="5">
        <v>50</v>
      </c>
      <c r="N60" s="12">
        <v>60</v>
      </c>
    </row>
    <row r="61" spans="1:14" x14ac:dyDescent="0.45">
      <c r="A61" s="17" t="s">
        <v>888</v>
      </c>
      <c r="B61" s="31">
        <v>194</v>
      </c>
      <c r="C61" s="11">
        <v>0</v>
      </c>
      <c r="D61" s="5">
        <v>2</v>
      </c>
      <c r="E61" s="5">
        <v>0</v>
      </c>
      <c r="F61" s="5">
        <v>0</v>
      </c>
      <c r="G61" s="5">
        <v>0</v>
      </c>
      <c r="H61" s="12">
        <v>0</v>
      </c>
      <c r="I61" s="11">
        <v>90</v>
      </c>
      <c r="J61" s="5">
        <v>110</v>
      </c>
      <c r="K61" s="5">
        <v>80</v>
      </c>
      <c r="L61" s="5">
        <v>100</v>
      </c>
      <c r="M61" s="5">
        <v>80</v>
      </c>
      <c r="N61" s="12">
        <v>95</v>
      </c>
    </row>
    <row r="62" spans="1:14" x14ac:dyDescent="0.45">
      <c r="A62" s="17" t="s">
        <v>889</v>
      </c>
      <c r="B62" s="31">
        <v>60</v>
      </c>
      <c r="C62" s="11">
        <v>0</v>
      </c>
      <c r="D62" s="5">
        <v>0</v>
      </c>
      <c r="E62" s="5">
        <v>0</v>
      </c>
      <c r="F62" s="5">
        <v>0</v>
      </c>
      <c r="G62" s="5">
        <v>0</v>
      </c>
      <c r="H62" s="12">
        <v>1</v>
      </c>
      <c r="I62" s="11">
        <v>40</v>
      </c>
      <c r="J62" s="5">
        <v>50</v>
      </c>
      <c r="K62" s="5">
        <v>40</v>
      </c>
      <c r="L62" s="5">
        <v>40</v>
      </c>
      <c r="M62" s="5">
        <v>40</v>
      </c>
      <c r="N62" s="12">
        <v>90</v>
      </c>
    </row>
    <row r="63" spans="1:14" x14ac:dyDescent="0.45">
      <c r="A63" s="17" t="s">
        <v>890</v>
      </c>
      <c r="B63" s="31">
        <v>135</v>
      </c>
      <c r="C63" s="11">
        <v>0</v>
      </c>
      <c r="D63" s="5">
        <v>0</v>
      </c>
      <c r="E63" s="5">
        <v>0</v>
      </c>
      <c r="F63" s="5">
        <v>0</v>
      </c>
      <c r="G63" s="5">
        <v>0</v>
      </c>
      <c r="H63" s="12">
        <v>2</v>
      </c>
      <c r="I63" s="11">
        <v>65</v>
      </c>
      <c r="J63" s="5">
        <v>65</v>
      </c>
      <c r="K63" s="5">
        <v>65</v>
      </c>
      <c r="L63" s="5">
        <v>50</v>
      </c>
      <c r="M63" s="5">
        <v>50</v>
      </c>
      <c r="N63" s="12">
        <v>90</v>
      </c>
    </row>
    <row r="64" spans="1:14" x14ac:dyDescent="0.45">
      <c r="A64" s="17" t="s">
        <v>891</v>
      </c>
      <c r="B64" s="31">
        <v>225</v>
      </c>
      <c r="C64" s="11">
        <v>0</v>
      </c>
      <c r="D64" s="5">
        <v>0</v>
      </c>
      <c r="E64" s="5">
        <v>3</v>
      </c>
      <c r="F64" s="5">
        <v>0</v>
      </c>
      <c r="G64" s="5">
        <v>0</v>
      </c>
      <c r="H64" s="12">
        <v>0</v>
      </c>
      <c r="I64" s="11">
        <v>90</v>
      </c>
      <c r="J64" s="5">
        <v>85</v>
      </c>
      <c r="K64" s="5">
        <v>95</v>
      </c>
      <c r="L64" s="5">
        <v>70</v>
      </c>
      <c r="M64" s="5">
        <v>90</v>
      </c>
      <c r="N64" s="12">
        <v>70</v>
      </c>
    </row>
    <row r="65" spans="1:14" x14ac:dyDescent="0.45">
      <c r="A65" s="17" t="s">
        <v>892</v>
      </c>
      <c r="B65" s="31">
        <v>62</v>
      </c>
      <c r="C65" s="11">
        <v>0</v>
      </c>
      <c r="D65" s="5">
        <v>0</v>
      </c>
      <c r="E65" s="5">
        <v>0</v>
      </c>
      <c r="F65" s="5">
        <v>1</v>
      </c>
      <c r="G65" s="5">
        <v>0</v>
      </c>
      <c r="H65" s="12">
        <v>0</v>
      </c>
      <c r="I65" s="11">
        <v>25</v>
      </c>
      <c r="J65" s="5">
        <v>20</v>
      </c>
      <c r="K65" s="5">
        <v>15</v>
      </c>
      <c r="L65" s="5">
        <v>105</v>
      </c>
      <c r="M65" s="5">
        <v>55</v>
      </c>
      <c r="N65" s="12">
        <v>90</v>
      </c>
    </row>
    <row r="66" spans="1:14" x14ac:dyDescent="0.45">
      <c r="A66" s="17" t="s">
        <v>893</v>
      </c>
      <c r="B66" s="31">
        <v>140</v>
      </c>
      <c r="C66" s="11">
        <v>0</v>
      </c>
      <c r="D66" s="5">
        <v>0</v>
      </c>
      <c r="E66" s="5">
        <v>0</v>
      </c>
      <c r="F66" s="5">
        <v>2</v>
      </c>
      <c r="G66" s="5">
        <v>0</v>
      </c>
      <c r="H66" s="12">
        <v>0</v>
      </c>
      <c r="I66" s="11">
        <v>40</v>
      </c>
      <c r="J66" s="5">
        <v>35</v>
      </c>
      <c r="K66" s="5">
        <v>30</v>
      </c>
      <c r="L66" s="5">
        <v>120</v>
      </c>
      <c r="M66" s="5">
        <v>70</v>
      </c>
      <c r="N66" s="12">
        <v>105</v>
      </c>
    </row>
    <row r="67" spans="1:14" x14ac:dyDescent="0.45">
      <c r="A67" s="17" t="s">
        <v>894</v>
      </c>
      <c r="B67" s="31">
        <v>221</v>
      </c>
      <c r="C67" s="11">
        <v>0</v>
      </c>
      <c r="D67" s="5">
        <v>0</v>
      </c>
      <c r="E67" s="5">
        <v>0</v>
      </c>
      <c r="F67" s="5">
        <v>3</v>
      </c>
      <c r="G67" s="5">
        <v>0</v>
      </c>
      <c r="H67" s="12">
        <v>0</v>
      </c>
      <c r="I67" s="11">
        <v>55</v>
      </c>
      <c r="J67" s="5">
        <v>50</v>
      </c>
      <c r="K67" s="5">
        <v>45</v>
      </c>
      <c r="L67" s="5">
        <v>135</v>
      </c>
      <c r="M67" s="5">
        <v>85</v>
      </c>
      <c r="N67" s="12">
        <v>120</v>
      </c>
    </row>
    <row r="68" spans="1:14" x14ac:dyDescent="0.45">
      <c r="A68" s="17" t="s">
        <v>895</v>
      </c>
      <c r="B68" s="31">
        <v>61</v>
      </c>
      <c r="C68" s="11">
        <v>0</v>
      </c>
      <c r="D68" s="5">
        <v>1</v>
      </c>
      <c r="E68" s="5">
        <v>0</v>
      </c>
      <c r="F68" s="5">
        <v>0</v>
      </c>
      <c r="G68" s="5">
        <v>0</v>
      </c>
      <c r="H68" s="12">
        <v>0</v>
      </c>
      <c r="I68" s="11">
        <v>70</v>
      </c>
      <c r="J68" s="5">
        <v>80</v>
      </c>
      <c r="K68" s="5">
        <v>50</v>
      </c>
      <c r="L68" s="5">
        <v>35</v>
      </c>
      <c r="M68" s="5">
        <v>35</v>
      </c>
      <c r="N68" s="12">
        <v>35</v>
      </c>
    </row>
    <row r="69" spans="1:14" x14ac:dyDescent="0.45">
      <c r="A69" s="17" t="s">
        <v>896</v>
      </c>
      <c r="B69" s="31">
        <v>142</v>
      </c>
      <c r="C69" s="11">
        <v>0</v>
      </c>
      <c r="D69" s="5">
        <v>2</v>
      </c>
      <c r="E69" s="5">
        <v>0</v>
      </c>
      <c r="F69" s="5">
        <v>0</v>
      </c>
      <c r="G69" s="5">
        <v>0</v>
      </c>
      <c r="H69" s="12">
        <v>0</v>
      </c>
      <c r="I69" s="11">
        <v>80</v>
      </c>
      <c r="J69" s="5">
        <v>100</v>
      </c>
      <c r="K69" s="5">
        <v>70</v>
      </c>
      <c r="L69" s="5">
        <v>50</v>
      </c>
      <c r="M69" s="5">
        <v>60</v>
      </c>
      <c r="N69" s="12">
        <v>45</v>
      </c>
    </row>
    <row r="70" spans="1:14" x14ac:dyDescent="0.45">
      <c r="A70" s="17" t="s">
        <v>897</v>
      </c>
      <c r="B70" s="31">
        <v>227</v>
      </c>
      <c r="C70" s="11">
        <v>0</v>
      </c>
      <c r="D70" s="5">
        <v>3</v>
      </c>
      <c r="E70" s="5">
        <v>0</v>
      </c>
      <c r="F70" s="5">
        <v>0</v>
      </c>
      <c r="G70" s="5">
        <v>0</v>
      </c>
      <c r="H70" s="12">
        <v>0</v>
      </c>
      <c r="I70" s="11">
        <v>90</v>
      </c>
      <c r="J70" s="5">
        <v>130</v>
      </c>
      <c r="K70" s="5">
        <v>80</v>
      </c>
      <c r="L70" s="5">
        <v>65</v>
      </c>
      <c r="M70" s="5">
        <v>85</v>
      </c>
      <c r="N70" s="12">
        <v>55</v>
      </c>
    </row>
    <row r="71" spans="1:14" x14ac:dyDescent="0.45">
      <c r="A71" s="17" t="s">
        <v>898</v>
      </c>
      <c r="B71" s="31">
        <v>60</v>
      </c>
      <c r="C71" s="11">
        <v>0</v>
      </c>
      <c r="D71" s="5">
        <v>1</v>
      </c>
      <c r="E71" s="5">
        <v>0</v>
      </c>
      <c r="F71" s="5">
        <v>0</v>
      </c>
      <c r="G71" s="5">
        <v>0</v>
      </c>
      <c r="H71" s="12">
        <v>0</v>
      </c>
      <c r="I71" s="11">
        <v>50</v>
      </c>
      <c r="J71" s="5">
        <v>75</v>
      </c>
      <c r="K71" s="5">
        <v>35</v>
      </c>
      <c r="L71" s="5">
        <v>70</v>
      </c>
      <c r="M71" s="5">
        <v>30</v>
      </c>
      <c r="N71" s="12">
        <v>40</v>
      </c>
    </row>
    <row r="72" spans="1:14" x14ac:dyDescent="0.45">
      <c r="A72" s="17" t="s">
        <v>899</v>
      </c>
      <c r="B72" s="31">
        <v>137</v>
      </c>
      <c r="C72" s="11">
        <v>0</v>
      </c>
      <c r="D72" s="5">
        <v>2</v>
      </c>
      <c r="E72" s="5">
        <v>0</v>
      </c>
      <c r="F72" s="5">
        <v>0</v>
      </c>
      <c r="G72" s="5">
        <v>0</v>
      </c>
      <c r="H72" s="12">
        <v>0</v>
      </c>
      <c r="I72" s="11">
        <v>65</v>
      </c>
      <c r="J72" s="5">
        <v>90</v>
      </c>
      <c r="K72" s="5">
        <v>50</v>
      </c>
      <c r="L72" s="5">
        <v>85</v>
      </c>
      <c r="M72" s="5">
        <v>45</v>
      </c>
      <c r="N72" s="12">
        <v>55</v>
      </c>
    </row>
    <row r="73" spans="1:14" x14ac:dyDescent="0.45">
      <c r="A73" s="17" t="s">
        <v>900</v>
      </c>
      <c r="B73" s="31">
        <v>216</v>
      </c>
      <c r="C73" s="11">
        <v>0</v>
      </c>
      <c r="D73" s="5">
        <v>3</v>
      </c>
      <c r="E73" s="5">
        <v>0</v>
      </c>
      <c r="F73" s="5">
        <v>0</v>
      </c>
      <c r="G73" s="5">
        <v>0</v>
      </c>
      <c r="H73" s="12">
        <v>0</v>
      </c>
      <c r="I73" s="11">
        <v>80</v>
      </c>
      <c r="J73" s="5">
        <v>105</v>
      </c>
      <c r="K73" s="5">
        <v>65</v>
      </c>
      <c r="L73" s="5">
        <v>100</v>
      </c>
      <c r="M73" s="5">
        <v>60</v>
      </c>
      <c r="N73" s="12">
        <v>70</v>
      </c>
    </row>
    <row r="74" spans="1:14" x14ac:dyDescent="0.45">
      <c r="A74" s="17" t="s">
        <v>901</v>
      </c>
      <c r="B74" s="31">
        <v>67</v>
      </c>
      <c r="C74" s="11">
        <v>0</v>
      </c>
      <c r="D74" s="5">
        <v>0</v>
      </c>
      <c r="E74" s="5">
        <v>0</v>
      </c>
      <c r="F74" s="5">
        <v>0</v>
      </c>
      <c r="G74" s="5">
        <v>1</v>
      </c>
      <c r="H74" s="12">
        <v>0</v>
      </c>
      <c r="I74" s="11">
        <v>40</v>
      </c>
      <c r="J74" s="5">
        <v>40</v>
      </c>
      <c r="K74" s="5">
        <v>35</v>
      </c>
      <c r="L74" s="5">
        <v>50</v>
      </c>
      <c r="M74" s="5">
        <v>100</v>
      </c>
      <c r="N74" s="12">
        <v>70</v>
      </c>
    </row>
    <row r="75" spans="1:14" x14ac:dyDescent="0.45">
      <c r="A75" s="17" t="s">
        <v>902</v>
      </c>
      <c r="B75" s="31">
        <v>180</v>
      </c>
      <c r="C75" s="11">
        <v>0</v>
      </c>
      <c r="D75" s="5">
        <v>0</v>
      </c>
      <c r="E75" s="5">
        <v>0</v>
      </c>
      <c r="F75" s="5">
        <v>0</v>
      </c>
      <c r="G75" s="5">
        <v>2</v>
      </c>
      <c r="H75" s="12">
        <v>0</v>
      </c>
      <c r="I75" s="11">
        <v>80</v>
      </c>
      <c r="J75" s="5">
        <v>70</v>
      </c>
      <c r="K75" s="5">
        <v>65</v>
      </c>
      <c r="L75" s="5">
        <v>80</v>
      </c>
      <c r="M75" s="5">
        <v>120</v>
      </c>
      <c r="N75" s="12">
        <v>100</v>
      </c>
    </row>
    <row r="76" spans="1:14" x14ac:dyDescent="0.45">
      <c r="A76" s="17" t="s">
        <v>903</v>
      </c>
      <c r="B76" s="31">
        <v>60</v>
      </c>
      <c r="C76" s="11">
        <v>0</v>
      </c>
      <c r="D76" s="5">
        <v>0</v>
      </c>
      <c r="E76" s="5">
        <v>1</v>
      </c>
      <c r="F76" s="5">
        <v>0</v>
      </c>
      <c r="G76" s="5">
        <v>0</v>
      </c>
      <c r="H76" s="12">
        <v>0</v>
      </c>
      <c r="I76" s="11">
        <v>40</v>
      </c>
      <c r="J76" s="5">
        <v>80</v>
      </c>
      <c r="K76" s="5">
        <v>100</v>
      </c>
      <c r="L76" s="5">
        <v>30</v>
      </c>
      <c r="M76" s="5">
        <v>30</v>
      </c>
      <c r="N76" s="12">
        <v>20</v>
      </c>
    </row>
    <row r="77" spans="1:14" x14ac:dyDescent="0.45">
      <c r="A77" s="17" t="s">
        <v>904</v>
      </c>
      <c r="B77" s="31">
        <v>137</v>
      </c>
      <c r="C77" s="11">
        <v>0</v>
      </c>
      <c r="D77" s="5">
        <v>0</v>
      </c>
      <c r="E77" s="5">
        <v>2</v>
      </c>
      <c r="F77" s="5">
        <v>0</v>
      </c>
      <c r="G77" s="5">
        <v>0</v>
      </c>
      <c r="H77" s="12">
        <v>0</v>
      </c>
      <c r="I77" s="11">
        <v>55</v>
      </c>
      <c r="J77" s="5">
        <v>95</v>
      </c>
      <c r="K77" s="5">
        <v>115</v>
      </c>
      <c r="L77" s="5">
        <v>45</v>
      </c>
      <c r="M77" s="5">
        <v>45</v>
      </c>
      <c r="N77" s="12">
        <v>35</v>
      </c>
    </row>
    <row r="78" spans="1:14" x14ac:dyDescent="0.45">
      <c r="A78" s="17" t="s">
        <v>905</v>
      </c>
      <c r="B78" s="31">
        <v>218</v>
      </c>
      <c r="C78" s="11">
        <v>0</v>
      </c>
      <c r="D78" s="5">
        <v>0</v>
      </c>
      <c r="E78" s="5">
        <v>3</v>
      </c>
      <c r="F78" s="5">
        <v>0</v>
      </c>
      <c r="G78" s="5">
        <v>0</v>
      </c>
      <c r="H78" s="12">
        <v>0</v>
      </c>
      <c r="I78" s="11">
        <v>80</v>
      </c>
      <c r="J78" s="5">
        <v>110</v>
      </c>
      <c r="K78" s="5">
        <v>130</v>
      </c>
      <c r="L78" s="5">
        <v>55</v>
      </c>
      <c r="M78" s="5">
        <v>65</v>
      </c>
      <c r="N78" s="12">
        <v>45</v>
      </c>
    </row>
    <row r="79" spans="1:14" x14ac:dyDescent="0.45">
      <c r="A79" s="17" t="s">
        <v>906</v>
      </c>
      <c r="B79" s="31">
        <v>82</v>
      </c>
      <c r="C79" s="11">
        <v>0</v>
      </c>
      <c r="D79" s="5">
        <v>0</v>
      </c>
      <c r="E79" s="5">
        <v>0</v>
      </c>
      <c r="F79" s="5">
        <v>0</v>
      </c>
      <c r="G79" s="5">
        <v>0</v>
      </c>
      <c r="H79" s="12">
        <v>1</v>
      </c>
      <c r="I79" s="11">
        <v>50</v>
      </c>
      <c r="J79" s="5">
        <v>85</v>
      </c>
      <c r="K79" s="5">
        <v>55</v>
      </c>
      <c r="L79" s="5">
        <v>65</v>
      </c>
      <c r="M79" s="5">
        <v>65</v>
      </c>
      <c r="N79" s="12">
        <v>90</v>
      </c>
    </row>
    <row r="80" spans="1:14" x14ac:dyDescent="0.45">
      <c r="A80" s="17" t="s">
        <v>907</v>
      </c>
      <c r="B80" s="31">
        <v>175</v>
      </c>
      <c r="C80" s="11">
        <v>0</v>
      </c>
      <c r="D80" s="5">
        <v>0</v>
      </c>
      <c r="E80" s="5">
        <v>0</v>
      </c>
      <c r="F80" s="5">
        <v>0</v>
      </c>
      <c r="G80" s="5">
        <v>0</v>
      </c>
      <c r="H80" s="12">
        <v>2</v>
      </c>
      <c r="I80" s="11">
        <v>65</v>
      </c>
      <c r="J80" s="5">
        <v>100</v>
      </c>
      <c r="K80" s="5">
        <v>70</v>
      </c>
      <c r="L80" s="5">
        <v>80</v>
      </c>
      <c r="M80" s="5">
        <v>80</v>
      </c>
      <c r="N80" s="12">
        <v>105</v>
      </c>
    </row>
    <row r="81" spans="1:14" x14ac:dyDescent="0.45">
      <c r="A81" s="17" t="s">
        <v>908</v>
      </c>
      <c r="B81" s="31">
        <v>63</v>
      </c>
      <c r="C81" s="11">
        <v>1</v>
      </c>
      <c r="D81" s="5">
        <v>0</v>
      </c>
      <c r="E81" s="5">
        <v>0</v>
      </c>
      <c r="F81" s="5">
        <v>0</v>
      </c>
      <c r="G81" s="5">
        <v>0</v>
      </c>
      <c r="H81" s="12">
        <v>0</v>
      </c>
      <c r="I81" s="11">
        <v>90</v>
      </c>
      <c r="J81" s="5">
        <v>65</v>
      </c>
      <c r="K81" s="5">
        <v>65</v>
      </c>
      <c r="L81" s="5">
        <v>40</v>
      </c>
      <c r="M81" s="5">
        <v>40</v>
      </c>
      <c r="N81" s="12">
        <v>15</v>
      </c>
    </row>
    <row r="82" spans="1:14" x14ac:dyDescent="0.45">
      <c r="A82" s="17" t="s">
        <v>909</v>
      </c>
      <c r="B82" s="31">
        <v>172</v>
      </c>
      <c r="C82" s="11">
        <v>0</v>
      </c>
      <c r="D82" s="5">
        <v>0</v>
      </c>
      <c r="E82" s="5">
        <v>2</v>
      </c>
      <c r="F82" s="5">
        <v>0</v>
      </c>
      <c r="G82" s="5">
        <v>0</v>
      </c>
      <c r="H82" s="12">
        <v>0</v>
      </c>
      <c r="I82" s="11">
        <v>95</v>
      </c>
      <c r="J82" s="5">
        <v>75</v>
      </c>
      <c r="K82" s="5">
        <v>110</v>
      </c>
      <c r="L82" s="5">
        <v>100</v>
      </c>
      <c r="M82" s="5">
        <v>80</v>
      </c>
      <c r="N82" s="12">
        <v>30</v>
      </c>
    </row>
    <row r="83" spans="1:14" x14ac:dyDescent="0.45">
      <c r="A83" s="17" t="s">
        <v>910</v>
      </c>
      <c r="B83" s="31">
        <v>65</v>
      </c>
      <c r="C83" s="11">
        <v>0</v>
      </c>
      <c r="D83" s="5">
        <v>0</v>
      </c>
      <c r="E83" s="5">
        <v>0</v>
      </c>
      <c r="F83" s="5">
        <v>1</v>
      </c>
      <c r="G83" s="5">
        <v>0</v>
      </c>
      <c r="H83" s="12">
        <v>0</v>
      </c>
      <c r="I83" s="11">
        <v>25</v>
      </c>
      <c r="J83" s="5">
        <v>35</v>
      </c>
      <c r="K83" s="5">
        <v>70</v>
      </c>
      <c r="L83" s="5">
        <v>95</v>
      </c>
      <c r="M83" s="5">
        <v>55</v>
      </c>
      <c r="N83" s="12">
        <v>45</v>
      </c>
    </row>
    <row r="84" spans="1:14" x14ac:dyDescent="0.45">
      <c r="A84" s="17" t="s">
        <v>911</v>
      </c>
      <c r="B84" s="31">
        <v>163</v>
      </c>
      <c r="C84" s="11">
        <v>0</v>
      </c>
      <c r="D84" s="5">
        <v>0</v>
      </c>
      <c r="E84" s="5">
        <v>0</v>
      </c>
      <c r="F84" s="5">
        <v>2</v>
      </c>
      <c r="G84" s="5">
        <v>0</v>
      </c>
      <c r="H84" s="12">
        <v>0</v>
      </c>
      <c r="I84" s="11">
        <v>50</v>
      </c>
      <c r="J84" s="5">
        <v>60</v>
      </c>
      <c r="K84" s="5">
        <v>95</v>
      </c>
      <c r="L84" s="5">
        <v>120</v>
      </c>
      <c r="M84" s="5">
        <v>70</v>
      </c>
      <c r="N84" s="12">
        <v>70</v>
      </c>
    </row>
    <row r="85" spans="1:14" x14ac:dyDescent="0.45">
      <c r="A85" s="17" t="s">
        <v>912</v>
      </c>
      <c r="B85" s="31">
        <v>123</v>
      </c>
      <c r="C85" s="11">
        <v>0</v>
      </c>
      <c r="D85" s="5">
        <v>1</v>
      </c>
      <c r="E85" s="5">
        <v>0</v>
      </c>
      <c r="F85" s="5">
        <v>0</v>
      </c>
      <c r="G85" s="5">
        <v>0</v>
      </c>
      <c r="H85" s="12">
        <v>0</v>
      </c>
      <c r="I85" s="11">
        <v>52</v>
      </c>
      <c r="J85" s="5">
        <v>65</v>
      </c>
      <c r="K85" s="5">
        <v>55</v>
      </c>
      <c r="L85" s="5">
        <v>58</v>
      </c>
      <c r="M85" s="5">
        <v>62</v>
      </c>
      <c r="N85" s="12">
        <v>60</v>
      </c>
    </row>
    <row r="86" spans="1:14" x14ac:dyDescent="0.45">
      <c r="A86" s="17" t="s">
        <v>913</v>
      </c>
      <c r="B86" s="31">
        <v>62</v>
      </c>
      <c r="C86" s="11">
        <v>0</v>
      </c>
      <c r="D86" s="5">
        <v>1</v>
      </c>
      <c r="E86" s="5">
        <v>0</v>
      </c>
      <c r="F86" s="5">
        <v>0</v>
      </c>
      <c r="G86" s="5">
        <v>0</v>
      </c>
      <c r="H86" s="12">
        <v>0</v>
      </c>
      <c r="I86" s="11">
        <v>35</v>
      </c>
      <c r="J86" s="5">
        <v>85</v>
      </c>
      <c r="K86" s="5">
        <v>45</v>
      </c>
      <c r="L86" s="5">
        <v>35</v>
      </c>
      <c r="M86" s="5">
        <v>35</v>
      </c>
      <c r="N86" s="12">
        <v>75</v>
      </c>
    </row>
    <row r="87" spans="1:14" x14ac:dyDescent="0.45">
      <c r="A87" s="17" t="s">
        <v>914</v>
      </c>
      <c r="B87" s="31">
        <v>161</v>
      </c>
      <c r="C87" s="11">
        <v>0</v>
      </c>
      <c r="D87" s="5">
        <v>2</v>
      </c>
      <c r="E87" s="5">
        <v>0</v>
      </c>
      <c r="F87" s="5">
        <v>0</v>
      </c>
      <c r="G87" s="5">
        <v>0</v>
      </c>
      <c r="H87" s="12">
        <v>0</v>
      </c>
      <c r="I87" s="11">
        <v>60</v>
      </c>
      <c r="J87" s="5">
        <v>110</v>
      </c>
      <c r="K87" s="5">
        <v>70</v>
      </c>
      <c r="L87" s="5">
        <v>60</v>
      </c>
      <c r="M87" s="5">
        <v>60</v>
      </c>
      <c r="N87" s="12">
        <v>100</v>
      </c>
    </row>
    <row r="88" spans="1:14" x14ac:dyDescent="0.45">
      <c r="A88" s="17" t="s">
        <v>915</v>
      </c>
      <c r="B88" s="31">
        <v>65</v>
      </c>
      <c r="C88" s="11">
        <v>0</v>
      </c>
      <c r="D88" s="5">
        <v>0</v>
      </c>
      <c r="E88" s="5">
        <v>0</v>
      </c>
      <c r="F88" s="5">
        <v>0</v>
      </c>
      <c r="G88" s="5">
        <v>1</v>
      </c>
      <c r="H88" s="12">
        <v>0</v>
      </c>
      <c r="I88" s="11">
        <v>65</v>
      </c>
      <c r="J88" s="5">
        <v>45</v>
      </c>
      <c r="K88" s="5">
        <v>55</v>
      </c>
      <c r="L88" s="5">
        <v>45</v>
      </c>
      <c r="M88" s="5">
        <v>70</v>
      </c>
      <c r="N88" s="12">
        <v>45</v>
      </c>
    </row>
    <row r="89" spans="1:14" x14ac:dyDescent="0.45">
      <c r="A89" s="17" t="s">
        <v>916</v>
      </c>
      <c r="B89" s="31">
        <v>166</v>
      </c>
      <c r="C89" s="11">
        <v>0</v>
      </c>
      <c r="D89" s="5">
        <v>0</v>
      </c>
      <c r="E89" s="5">
        <v>0</v>
      </c>
      <c r="F89" s="5">
        <v>0</v>
      </c>
      <c r="G89" s="5">
        <v>2</v>
      </c>
      <c r="H89" s="12">
        <v>0</v>
      </c>
      <c r="I89" s="11">
        <v>90</v>
      </c>
      <c r="J89" s="5">
        <v>70</v>
      </c>
      <c r="K89" s="5">
        <v>80</v>
      </c>
      <c r="L89" s="5">
        <v>70</v>
      </c>
      <c r="M89" s="5">
        <v>95</v>
      </c>
      <c r="N89" s="12">
        <v>70</v>
      </c>
    </row>
    <row r="90" spans="1:14" x14ac:dyDescent="0.45">
      <c r="A90" s="17" t="s">
        <v>917</v>
      </c>
      <c r="B90" s="31">
        <v>65</v>
      </c>
      <c r="C90" s="11">
        <v>1</v>
      </c>
      <c r="D90" s="5">
        <v>0</v>
      </c>
      <c r="E90" s="5">
        <v>0</v>
      </c>
      <c r="F90" s="5">
        <v>0</v>
      </c>
      <c r="G90" s="5">
        <v>0</v>
      </c>
      <c r="H90" s="12">
        <v>0</v>
      </c>
      <c r="I90" s="11">
        <v>80</v>
      </c>
      <c r="J90" s="5">
        <v>80</v>
      </c>
      <c r="K90" s="5">
        <v>50</v>
      </c>
      <c r="L90" s="5">
        <v>40</v>
      </c>
      <c r="M90" s="5">
        <v>50</v>
      </c>
      <c r="N90" s="12">
        <v>25</v>
      </c>
    </row>
    <row r="91" spans="1:14" x14ac:dyDescent="0.45">
      <c r="A91" s="17" t="s">
        <v>918</v>
      </c>
      <c r="B91" s="31">
        <v>175</v>
      </c>
      <c r="C91" s="11">
        <v>1</v>
      </c>
      <c r="D91" s="5">
        <v>1</v>
      </c>
      <c r="E91" s="5">
        <v>0</v>
      </c>
      <c r="F91" s="5">
        <v>0</v>
      </c>
      <c r="G91" s="5">
        <v>0</v>
      </c>
      <c r="H91" s="12">
        <v>0</v>
      </c>
      <c r="I91" s="11">
        <v>105</v>
      </c>
      <c r="J91" s="5">
        <v>105</v>
      </c>
      <c r="K91" s="5">
        <v>75</v>
      </c>
      <c r="L91" s="5">
        <v>65</v>
      </c>
      <c r="M91" s="5">
        <v>100</v>
      </c>
      <c r="N91" s="12">
        <v>50</v>
      </c>
    </row>
    <row r="92" spans="1:14" x14ac:dyDescent="0.45">
      <c r="A92" s="17" t="s">
        <v>919</v>
      </c>
      <c r="B92" s="31">
        <v>61</v>
      </c>
      <c r="C92" s="11">
        <v>0</v>
      </c>
      <c r="D92" s="5">
        <v>0</v>
      </c>
      <c r="E92" s="5">
        <v>1</v>
      </c>
      <c r="F92" s="5">
        <v>0</v>
      </c>
      <c r="G92" s="5">
        <v>0</v>
      </c>
      <c r="H92" s="12">
        <v>0</v>
      </c>
      <c r="I92" s="11">
        <v>30</v>
      </c>
      <c r="J92" s="5">
        <v>65</v>
      </c>
      <c r="K92" s="5">
        <v>100</v>
      </c>
      <c r="L92" s="5">
        <v>45</v>
      </c>
      <c r="M92" s="5">
        <v>25</v>
      </c>
      <c r="N92" s="12">
        <v>40</v>
      </c>
    </row>
    <row r="93" spans="1:14" x14ac:dyDescent="0.45">
      <c r="A93" s="17" t="s">
        <v>920</v>
      </c>
      <c r="B93" s="31">
        <v>184</v>
      </c>
      <c r="C93" s="11">
        <v>0</v>
      </c>
      <c r="D93" s="5">
        <v>0</v>
      </c>
      <c r="E93" s="5">
        <v>2</v>
      </c>
      <c r="F93" s="5">
        <v>0</v>
      </c>
      <c r="G93" s="5">
        <v>0</v>
      </c>
      <c r="H93" s="12">
        <v>0</v>
      </c>
      <c r="I93" s="11">
        <v>50</v>
      </c>
      <c r="J93" s="5">
        <v>95</v>
      </c>
      <c r="K93" s="5">
        <v>180</v>
      </c>
      <c r="L93" s="5">
        <v>85</v>
      </c>
      <c r="M93" s="5">
        <v>45</v>
      </c>
      <c r="N93" s="12">
        <v>70</v>
      </c>
    </row>
    <row r="94" spans="1:14" x14ac:dyDescent="0.45">
      <c r="A94" s="17" t="s">
        <v>921</v>
      </c>
      <c r="B94" s="31">
        <v>62</v>
      </c>
      <c r="C94" s="11">
        <v>0</v>
      </c>
      <c r="D94" s="5">
        <v>0</v>
      </c>
      <c r="E94" s="5">
        <v>0</v>
      </c>
      <c r="F94" s="5">
        <v>1</v>
      </c>
      <c r="G94" s="5">
        <v>0</v>
      </c>
      <c r="H94" s="12">
        <v>0</v>
      </c>
      <c r="I94" s="11">
        <v>30</v>
      </c>
      <c r="J94" s="5">
        <v>35</v>
      </c>
      <c r="K94" s="5">
        <v>30</v>
      </c>
      <c r="L94" s="5">
        <v>100</v>
      </c>
      <c r="M94" s="5">
        <v>35</v>
      </c>
      <c r="N94" s="12">
        <v>80</v>
      </c>
    </row>
    <row r="95" spans="1:14" x14ac:dyDescent="0.45">
      <c r="A95" s="17" t="s">
        <v>922</v>
      </c>
      <c r="B95" s="31">
        <v>142</v>
      </c>
      <c r="C95" s="11">
        <v>0</v>
      </c>
      <c r="D95" s="5">
        <v>0</v>
      </c>
      <c r="E95" s="5">
        <v>0</v>
      </c>
      <c r="F95" s="5">
        <v>2</v>
      </c>
      <c r="G95" s="5">
        <v>0</v>
      </c>
      <c r="H95" s="12">
        <v>0</v>
      </c>
      <c r="I95" s="11">
        <v>45</v>
      </c>
      <c r="J95" s="5">
        <v>50</v>
      </c>
      <c r="K95" s="5">
        <v>45</v>
      </c>
      <c r="L95" s="5">
        <v>115</v>
      </c>
      <c r="M95" s="5">
        <v>55</v>
      </c>
      <c r="N95" s="12">
        <v>95</v>
      </c>
    </row>
    <row r="96" spans="1:14" x14ac:dyDescent="0.45">
      <c r="A96" s="17" t="s">
        <v>923</v>
      </c>
      <c r="B96" s="31">
        <v>225</v>
      </c>
      <c r="C96" s="11">
        <v>0</v>
      </c>
      <c r="D96" s="5">
        <v>0</v>
      </c>
      <c r="E96" s="5">
        <v>0</v>
      </c>
      <c r="F96" s="5">
        <v>3</v>
      </c>
      <c r="G96" s="5">
        <v>0</v>
      </c>
      <c r="H96" s="12">
        <v>0</v>
      </c>
      <c r="I96" s="11">
        <v>60</v>
      </c>
      <c r="J96" s="5">
        <v>65</v>
      </c>
      <c r="K96" s="5">
        <v>60</v>
      </c>
      <c r="L96" s="5">
        <v>130</v>
      </c>
      <c r="M96" s="5">
        <v>75</v>
      </c>
      <c r="N96" s="12">
        <v>110</v>
      </c>
    </row>
    <row r="97" spans="1:14" x14ac:dyDescent="0.45">
      <c r="A97" s="17" t="s">
        <v>924</v>
      </c>
      <c r="B97" s="31">
        <v>77</v>
      </c>
      <c r="C97" s="11">
        <v>0</v>
      </c>
      <c r="D97" s="5">
        <v>0</v>
      </c>
      <c r="E97" s="5">
        <v>1</v>
      </c>
      <c r="F97" s="5">
        <v>0</v>
      </c>
      <c r="G97" s="5">
        <v>0</v>
      </c>
      <c r="H97" s="12">
        <v>0</v>
      </c>
      <c r="I97" s="11">
        <v>35</v>
      </c>
      <c r="J97" s="5">
        <v>45</v>
      </c>
      <c r="K97" s="5">
        <v>160</v>
      </c>
      <c r="L97" s="5">
        <v>30</v>
      </c>
      <c r="M97" s="5">
        <v>45</v>
      </c>
      <c r="N97" s="12">
        <v>70</v>
      </c>
    </row>
    <row r="98" spans="1:14" x14ac:dyDescent="0.45">
      <c r="A98" s="17" t="s">
        <v>925</v>
      </c>
      <c r="B98" s="31">
        <v>66</v>
      </c>
      <c r="C98" s="11">
        <v>0</v>
      </c>
      <c r="D98" s="5">
        <v>0</v>
      </c>
      <c r="E98" s="5">
        <v>0</v>
      </c>
      <c r="F98" s="5">
        <v>0</v>
      </c>
      <c r="G98" s="5">
        <v>1</v>
      </c>
      <c r="H98" s="12">
        <v>0</v>
      </c>
      <c r="I98" s="11">
        <v>60</v>
      </c>
      <c r="J98" s="5">
        <v>48</v>
      </c>
      <c r="K98" s="5">
        <v>45</v>
      </c>
      <c r="L98" s="5">
        <v>43</v>
      </c>
      <c r="M98" s="5">
        <v>90</v>
      </c>
      <c r="N98" s="12">
        <v>42</v>
      </c>
    </row>
    <row r="99" spans="1:14" x14ac:dyDescent="0.45">
      <c r="A99" s="17" t="s">
        <v>926</v>
      </c>
      <c r="B99" s="31">
        <v>169</v>
      </c>
      <c r="C99" s="11">
        <v>0</v>
      </c>
      <c r="D99" s="5">
        <v>0</v>
      </c>
      <c r="E99" s="5">
        <v>0</v>
      </c>
      <c r="F99" s="5">
        <v>0</v>
      </c>
      <c r="G99" s="5">
        <v>2</v>
      </c>
      <c r="H99" s="12">
        <v>0</v>
      </c>
      <c r="I99" s="11">
        <v>85</v>
      </c>
      <c r="J99" s="5">
        <v>73</v>
      </c>
      <c r="K99" s="5">
        <v>70</v>
      </c>
      <c r="L99" s="5">
        <v>73</v>
      </c>
      <c r="M99" s="5">
        <v>115</v>
      </c>
      <c r="N99" s="12">
        <v>67</v>
      </c>
    </row>
    <row r="100" spans="1:14" x14ac:dyDescent="0.45">
      <c r="A100" s="17" t="s">
        <v>927</v>
      </c>
      <c r="B100" s="31">
        <v>65</v>
      </c>
      <c r="C100" s="11">
        <v>0</v>
      </c>
      <c r="D100" s="5">
        <v>1</v>
      </c>
      <c r="E100" s="5">
        <v>0</v>
      </c>
      <c r="F100" s="5">
        <v>0</v>
      </c>
      <c r="G100" s="5">
        <v>0</v>
      </c>
      <c r="H100" s="12">
        <v>0</v>
      </c>
      <c r="I100" s="11">
        <v>30</v>
      </c>
      <c r="J100" s="5">
        <v>105</v>
      </c>
      <c r="K100" s="5">
        <v>90</v>
      </c>
      <c r="L100" s="5">
        <v>25</v>
      </c>
      <c r="M100" s="5">
        <v>25</v>
      </c>
      <c r="N100" s="12">
        <v>50</v>
      </c>
    </row>
    <row r="101" spans="1:14" x14ac:dyDescent="0.45">
      <c r="A101" s="17" t="s">
        <v>928</v>
      </c>
      <c r="B101" s="31">
        <v>166</v>
      </c>
      <c r="C101" s="11">
        <v>0</v>
      </c>
      <c r="D101" s="5">
        <v>2</v>
      </c>
      <c r="E101" s="5">
        <v>0</v>
      </c>
      <c r="F101" s="5">
        <v>0</v>
      </c>
      <c r="G101" s="5">
        <v>0</v>
      </c>
      <c r="H101" s="12">
        <v>0</v>
      </c>
      <c r="I101" s="11">
        <v>55</v>
      </c>
      <c r="J101" s="5">
        <v>130</v>
      </c>
      <c r="K101" s="5">
        <v>115</v>
      </c>
      <c r="L101" s="5">
        <v>50</v>
      </c>
      <c r="M101" s="5">
        <v>50</v>
      </c>
      <c r="N101" s="12">
        <v>75</v>
      </c>
    </row>
    <row r="102" spans="1:14" x14ac:dyDescent="0.45">
      <c r="A102" s="17" t="s">
        <v>929</v>
      </c>
      <c r="B102" s="31">
        <v>66</v>
      </c>
      <c r="C102" s="11">
        <v>0</v>
      </c>
      <c r="D102" s="5">
        <v>0</v>
      </c>
      <c r="E102" s="5">
        <v>0</v>
      </c>
      <c r="F102" s="5">
        <v>0</v>
      </c>
      <c r="G102" s="5">
        <v>0</v>
      </c>
      <c r="H102" s="12">
        <v>1</v>
      </c>
      <c r="I102" s="11">
        <v>40</v>
      </c>
      <c r="J102" s="5">
        <v>30</v>
      </c>
      <c r="K102" s="5">
        <v>50</v>
      </c>
      <c r="L102" s="5">
        <v>55</v>
      </c>
      <c r="M102" s="5">
        <v>55</v>
      </c>
      <c r="N102" s="12">
        <v>100</v>
      </c>
    </row>
    <row r="103" spans="1:14" x14ac:dyDescent="0.45">
      <c r="A103" s="17" t="s">
        <v>930</v>
      </c>
      <c r="B103" s="31">
        <v>168</v>
      </c>
      <c r="C103" s="11">
        <v>0</v>
      </c>
      <c r="D103" s="5">
        <v>0</v>
      </c>
      <c r="E103" s="5">
        <v>0</v>
      </c>
      <c r="F103" s="5">
        <v>0</v>
      </c>
      <c r="G103" s="5">
        <v>0</v>
      </c>
      <c r="H103" s="12">
        <v>2</v>
      </c>
      <c r="I103" s="11">
        <v>60</v>
      </c>
      <c r="J103" s="5">
        <v>50</v>
      </c>
      <c r="K103" s="5">
        <v>70</v>
      </c>
      <c r="L103" s="5">
        <v>80</v>
      </c>
      <c r="M103" s="5">
        <v>80</v>
      </c>
      <c r="N103" s="12">
        <v>140</v>
      </c>
    </row>
    <row r="104" spans="1:14" x14ac:dyDescent="0.45">
      <c r="A104" s="17" t="s">
        <v>931</v>
      </c>
      <c r="B104" s="31">
        <v>65</v>
      </c>
      <c r="C104" s="11">
        <v>0</v>
      </c>
      <c r="D104" s="5">
        <v>0</v>
      </c>
      <c r="E104" s="5">
        <v>1</v>
      </c>
      <c r="F104" s="5">
        <v>0</v>
      </c>
      <c r="G104" s="5">
        <v>0</v>
      </c>
      <c r="H104" s="12">
        <v>0</v>
      </c>
      <c r="I104" s="11">
        <v>60</v>
      </c>
      <c r="J104" s="5">
        <v>40</v>
      </c>
      <c r="K104" s="5">
        <v>80</v>
      </c>
      <c r="L104" s="5">
        <v>60</v>
      </c>
      <c r="M104" s="5">
        <v>45</v>
      </c>
      <c r="N104" s="12">
        <v>40</v>
      </c>
    </row>
    <row r="105" spans="1:14" x14ac:dyDescent="0.45">
      <c r="A105" s="17" t="s">
        <v>932</v>
      </c>
      <c r="B105" s="31">
        <v>182</v>
      </c>
      <c r="C105" s="11">
        <v>0</v>
      </c>
      <c r="D105" s="5">
        <v>0</v>
      </c>
      <c r="E105" s="5">
        <v>0</v>
      </c>
      <c r="F105" s="5">
        <v>2</v>
      </c>
      <c r="G105" s="5">
        <v>0</v>
      </c>
      <c r="H105" s="12">
        <v>0</v>
      </c>
      <c r="I105" s="11">
        <v>95</v>
      </c>
      <c r="J105" s="5">
        <v>95</v>
      </c>
      <c r="K105" s="5">
        <v>85</v>
      </c>
      <c r="L105" s="5">
        <v>125</v>
      </c>
      <c r="M105" s="5">
        <v>65</v>
      </c>
      <c r="N105" s="12">
        <v>55</v>
      </c>
    </row>
    <row r="106" spans="1:14" x14ac:dyDescent="0.45">
      <c r="A106" s="17" t="s">
        <v>933</v>
      </c>
      <c r="B106" s="31">
        <v>64</v>
      </c>
      <c r="C106" s="11">
        <v>0</v>
      </c>
      <c r="D106" s="5">
        <v>0</v>
      </c>
      <c r="E106" s="5">
        <v>1</v>
      </c>
      <c r="F106" s="5">
        <v>0</v>
      </c>
      <c r="G106" s="5">
        <v>0</v>
      </c>
      <c r="H106" s="12">
        <v>0</v>
      </c>
      <c r="I106" s="11">
        <v>50</v>
      </c>
      <c r="J106" s="5">
        <v>50</v>
      </c>
      <c r="K106" s="5">
        <v>95</v>
      </c>
      <c r="L106" s="5">
        <v>40</v>
      </c>
      <c r="M106" s="5">
        <v>50</v>
      </c>
      <c r="N106" s="12">
        <v>35</v>
      </c>
    </row>
    <row r="107" spans="1:14" x14ac:dyDescent="0.45">
      <c r="A107" s="17" t="s">
        <v>934</v>
      </c>
      <c r="B107" s="31">
        <v>149</v>
      </c>
      <c r="C107" s="11">
        <v>0</v>
      </c>
      <c r="D107" s="5">
        <v>0</v>
      </c>
      <c r="E107" s="5">
        <v>2</v>
      </c>
      <c r="F107" s="5">
        <v>0</v>
      </c>
      <c r="G107" s="5">
        <v>0</v>
      </c>
      <c r="H107" s="12">
        <v>0</v>
      </c>
      <c r="I107" s="11">
        <v>60</v>
      </c>
      <c r="J107" s="5">
        <v>80</v>
      </c>
      <c r="K107" s="5">
        <v>110</v>
      </c>
      <c r="L107" s="5">
        <v>50</v>
      </c>
      <c r="M107" s="5">
        <v>80</v>
      </c>
      <c r="N107" s="12">
        <v>45</v>
      </c>
    </row>
    <row r="108" spans="1:14" x14ac:dyDescent="0.45">
      <c r="A108" s="17" t="s">
        <v>935</v>
      </c>
      <c r="B108" s="31">
        <v>159</v>
      </c>
      <c r="C108" s="11">
        <v>0</v>
      </c>
      <c r="D108" s="5">
        <v>2</v>
      </c>
      <c r="E108" s="5">
        <v>0</v>
      </c>
      <c r="F108" s="5">
        <v>0</v>
      </c>
      <c r="G108" s="5">
        <v>0</v>
      </c>
      <c r="H108" s="12">
        <v>0</v>
      </c>
      <c r="I108" s="11">
        <v>50</v>
      </c>
      <c r="J108" s="5">
        <v>120</v>
      </c>
      <c r="K108" s="5">
        <v>53</v>
      </c>
      <c r="L108" s="5">
        <v>35</v>
      </c>
      <c r="M108" s="5">
        <v>110</v>
      </c>
      <c r="N108" s="12">
        <v>87</v>
      </c>
    </row>
    <row r="109" spans="1:14" x14ac:dyDescent="0.45">
      <c r="A109" s="17" t="s">
        <v>936</v>
      </c>
      <c r="B109" s="31">
        <v>159</v>
      </c>
      <c r="C109" s="11">
        <v>0</v>
      </c>
      <c r="D109" s="5">
        <v>0</v>
      </c>
      <c r="E109" s="5">
        <v>0</v>
      </c>
      <c r="F109" s="5">
        <v>0</v>
      </c>
      <c r="G109" s="5">
        <v>2</v>
      </c>
      <c r="H109" s="12">
        <v>0</v>
      </c>
      <c r="I109" s="11">
        <v>50</v>
      </c>
      <c r="J109" s="5">
        <v>105</v>
      </c>
      <c r="K109" s="5">
        <v>79</v>
      </c>
      <c r="L109" s="5">
        <v>35</v>
      </c>
      <c r="M109" s="5">
        <v>110</v>
      </c>
      <c r="N109" s="12">
        <v>76</v>
      </c>
    </row>
    <row r="110" spans="1:14" x14ac:dyDescent="0.45">
      <c r="A110" s="17" t="s">
        <v>937</v>
      </c>
      <c r="B110" s="31">
        <v>77</v>
      </c>
      <c r="C110" s="11">
        <v>2</v>
      </c>
      <c r="D110" s="5">
        <v>0</v>
      </c>
      <c r="E110" s="5">
        <v>0</v>
      </c>
      <c r="F110" s="5">
        <v>0</v>
      </c>
      <c r="G110" s="5">
        <v>0</v>
      </c>
      <c r="H110" s="12">
        <v>0</v>
      </c>
      <c r="I110" s="11">
        <v>90</v>
      </c>
      <c r="J110" s="5">
        <v>55</v>
      </c>
      <c r="K110" s="5">
        <v>75</v>
      </c>
      <c r="L110" s="5">
        <v>60</v>
      </c>
      <c r="M110" s="5">
        <v>75</v>
      </c>
      <c r="N110" s="12">
        <v>30</v>
      </c>
    </row>
    <row r="111" spans="1:14" x14ac:dyDescent="0.45">
      <c r="A111" s="17" t="s">
        <v>938</v>
      </c>
      <c r="B111" s="31">
        <v>68</v>
      </c>
      <c r="C111" s="11">
        <v>0</v>
      </c>
      <c r="D111" s="5">
        <v>0</v>
      </c>
      <c r="E111" s="5">
        <v>1</v>
      </c>
      <c r="F111" s="5">
        <v>0</v>
      </c>
      <c r="G111" s="5">
        <v>0</v>
      </c>
      <c r="H111" s="12">
        <v>0</v>
      </c>
      <c r="I111" s="11">
        <v>40</v>
      </c>
      <c r="J111" s="5">
        <v>65</v>
      </c>
      <c r="K111" s="5">
        <v>95</v>
      </c>
      <c r="L111" s="5">
        <v>60</v>
      </c>
      <c r="M111" s="5">
        <v>45</v>
      </c>
      <c r="N111" s="12">
        <v>35</v>
      </c>
    </row>
    <row r="112" spans="1:14" x14ac:dyDescent="0.45">
      <c r="A112" s="17" t="s">
        <v>939</v>
      </c>
      <c r="B112" s="31">
        <v>172</v>
      </c>
      <c r="C112" s="11">
        <v>0</v>
      </c>
      <c r="D112" s="5">
        <v>0</v>
      </c>
      <c r="E112" s="5">
        <v>2</v>
      </c>
      <c r="F112" s="5">
        <v>0</v>
      </c>
      <c r="G112" s="5">
        <v>0</v>
      </c>
      <c r="H112" s="12">
        <v>0</v>
      </c>
      <c r="I112" s="11">
        <v>65</v>
      </c>
      <c r="J112" s="5">
        <v>90</v>
      </c>
      <c r="K112" s="5">
        <v>120</v>
      </c>
      <c r="L112" s="5">
        <v>85</v>
      </c>
      <c r="M112" s="5">
        <v>70</v>
      </c>
      <c r="N112" s="12">
        <v>60</v>
      </c>
    </row>
    <row r="113" spans="1:14" x14ac:dyDescent="0.45">
      <c r="A113" s="17" t="s">
        <v>940</v>
      </c>
      <c r="B113" s="31">
        <v>69</v>
      </c>
      <c r="C113" s="11">
        <v>0</v>
      </c>
      <c r="D113" s="5">
        <v>0</v>
      </c>
      <c r="E113" s="5">
        <v>1</v>
      </c>
      <c r="F113" s="5">
        <v>0</v>
      </c>
      <c r="G113" s="5">
        <v>0</v>
      </c>
      <c r="H113" s="12">
        <v>0</v>
      </c>
      <c r="I113" s="11">
        <v>80</v>
      </c>
      <c r="J113" s="5">
        <v>85</v>
      </c>
      <c r="K113" s="5">
        <v>95</v>
      </c>
      <c r="L113" s="5">
        <v>30</v>
      </c>
      <c r="M113" s="5">
        <v>30</v>
      </c>
      <c r="N113" s="12">
        <v>25</v>
      </c>
    </row>
    <row r="114" spans="1:14" x14ac:dyDescent="0.45">
      <c r="A114" s="17" t="s">
        <v>941</v>
      </c>
      <c r="B114" s="31">
        <v>170</v>
      </c>
      <c r="C114" s="11">
        <v>0</v>
      </c>
      <c r="D114" s="5">
        <v>2</v>
      </c>
      <c r="E114" s="5">
        <v>0</v>
      </c>
      <c r="F114" s="5">
        <v>0</v>
      </c>
      <c r="G114" s="5">
        <v>0</v>
      </c>
      <c r="H114" s="12">
        <v>0</v>
      </c>
      <c r="I114" s="11">
        <v>105</v>
      </c>
      <c r="J114" s="5">
        <v>130</v>
      </c>
      <c r="K114" s="5">
        <v>120</v>
      </c>
      <c r="L114" s="5">
        <v>45</v>
      </c>
      <c r="M114" s="5">
        <v>45</v>
      </c>
      <c r="N114" s="12">
        <v>40</v>
      </c>
    </row>
    <row r="115" spans="1:14" x14ac:dyDescent="0.45">
      <c r="A115" s="17" t="s">
        <v>942</v>
      </c>
      <c r="B115" s="31">
        <v>395</v>
      </c>
      <c r="C115" s="11">
        <v>2</v>
      </c>
      <c r="D115" s="5">
        <v>0</v>
      </c>
      <c r="E115" s="5">
        <v>0</v>
      </c>
      <c r="F115" s="5">
        <v>0</v>
      </c>
      <c r="G115" s="5">
        <v>0</v>
      </c>
      <c r="H115" s="12">
        <v>0</v>
      </c>
      <c r="I115" s="11">
        <v>250</v>
      </c>
      <c r="J115" s="5">
        <v>5</v>
      </c>
      <c r="K115" s="5">
        <v>5</v>
      </c>
      <c r="L115" s="5">
        <v>35</v>
      </c>
      <c r="M115" s="5">
        <v>105</v>
      </c>
      <c r="N115" s="12">
        <v>50</v>
      </c>
    </row>
    <row r="116" spans="1:14" x14ac:dyDescent="0.45">
      <c r="A116" s="17" t="s">
        <v>943</v>
      </c>
      <c r="B116" s="31">
        <v>87</v>
      </c>
      <c r="C116" s="11">
        <v>0</v>
      </c>
      <c r="D116" s="5">
        <v>0</v>
      </c>
      <c r="E116" s="5">
        <v>1</v>
      </c>
      <c r="F116" s="5">
        <v>0</v>
      </c>
      <c r="G116" s="5">
        <v>0</v>
      </c>
      <c r="H116" s="12">
        <v>0</v>
      </c>
      <c r="I116" s="11">
        <v>65</v>
      </c>
      <c r="J116" s="5">
        <v>55</v>
      </c>
      <c r="K116" s="5">
        <v>115</v>
      </c>
      <c r="L116" s="5">
        <v>100</v>
      </c>
      <c r="M116" s="5">
        <v>40</v>
      </c>
      <c r="N116" s="12">
        <v>60</v>
      </c>
    </row>
    <row r="117" spans="1:14" x14ac:dyDescent="0.45">
      <c r="A117" s="17" t="s">
        <v>944</v>
      </c>
      <c r="B117" s="31">
        <v>172</v>
      </c>
      <c r="C117" s="11">
        <v>2</v>
      </c>
      <c r="D117" s="5">
        <v>0</v>
      </c>
      <c r="E117" s="5">
        <v>0</v>
      </c>
      <c r="F117" s="5">
        <v>0</v>
      </c>
      <c r="G117" s="5">
        <v>0</v>
      </c>
      <c r="H117" s="12">
        <v>0</v>
      </c>
      <c r="I117" s="11">
        <v>105</v>
      </c>
      <c r="J117" s="5">
        <v>95</v>
      </c>
      <c r="K117" s="5">
        <v>80</v>
      </c>
      <c r="L117" s="5">
        <v>40</v>
      </c>
      <c r="M117" s="5">
        <v>80</v>
      </c>
      <c r="N117" s="12">
        <v>90</v>
      </c>
    </row>
    <row r="118" spans="1:14" x14ac:dyDescent="0.45">
      <c r="A118" s="17" t="s">
        <v>945</v>
      </c>
      <c r="B118" s="31">
        <v>59</v>
      </c>
      <c r="C118" s="11">
        <v>0</v>
      </c>
      <c r="D118" s="5">
        <v>0</v>
      </c>
      <c r="E118" s="5">
        <v>0</v>
      </c>
      <c r="F118" s="5">
        <v>1</v>
      </c>
      <c r="G118" s="5">
        <v>0</v>
      </c>
      <c r="H118" s="12">
        <v>0</v>
      </c>
      <c r="I118" s="11">
        <v>30</v>
      </c>
      <c r="J118" s="5">
        <v>40</v>
      </c>
      <c r="K118" s="5">
        <v>70</v>
      </c>
      <c r="L118" s="5">
        <v>70</v>
      </c>
      <c r="M118" s="5">
        <v>25</v>
      </c>
      <c r="N118" s="12">
        <v>60</v>
      </c>
    </row>
    <row r="119" spans="1:14" x14ac:dyDescent="0.45">
      <c r="A119" s="17" t="s">
        <v>946</v>
      </c>
      <c r="B119" s="31">
        <v>154</v>
      </c>
      <c r="C119" s="11">
        <v>0</v>
      </c>
      <c r="D119" s="5">
        <v>0</v>
      </c>
      <c r="E119" s="5">
        <v>1</v>
      </c>
      <c r="F119" s="5">
        <v>1</v>
      </c>
      <c r="G119" s="5">
        <v>0</v>
      </c>
      <c r="H119" s="12">
        <v>0</v>
      </c>
      <c r="I119" s="11">
        <v>55</v>
      </c>
      <c r="J119" s="5">
        <v>65</v>
      </c>
      <c r="K119" s="5">
        <v>95</v>
      </c>
      <c r="L119" s="5">
        <v>95</v>
      </c>
      <c r="M119" s="5">
        <v>45</v>
      </c>
      <c r="N119" s="12">
        <v>85</v>
      </c>
    </row>
    <row r="120" spans="1:14" x14ac:dyDescent="0.45">
      <c r="A120" s="17" t="s">
        <v>947</v>
      </c>
      <c r="B120" s="31">
        <v>64</v>
      </c>
      <c r="C120" s="11">
        <v>0</v>
      </c>
      <c r="D120" s="5">
        <v>1</v>
      </c>
      <c r="E120" s="5">
        <v>0</v>
      </c>
      <c r="F120" s="5">
        <v>0</v>
      </c>
      <c r="G120" s="5">
        <v>0</v>
      </c>
      <c r="H120" s="12">
        <v>0</v>
      </c>
      <c r="I120" s="11">
        <v>45</v>
      </c>
      <c r="J120" s="5">
        <v>67</v>
      </c>
      <c r="K120" s="5">
        <v>60</v>
      </c>
      <c r="L120" s="5">
        <v>35</v>
      </c>
      <c r="M120" s="5">
        <v>50</v>
      </c>
      <c r="N120" s="12">
        <v>63</v>
      </c>
    </row>
    <row r="121" spans="1:14" x14ac:dyDescent="0.45">
      <c r="A121" s="17" t="s">
        <v>948</v>
      </c>
      <c r="B121" s="31">
        <v>158</v>
      </c>
      <c r="C121" s="11">
        <v>0</v>
      </c>
      <c r="D121" s="5">
        <v>2</v>
      </c>
      <c r="E121" s="5">
        <v>0</v>
      </c>
      <c r="F121" s="5">
        <v>0</v>
      </c>
      <c r="G121" s="5">
        <v>0</v>
      </c>
      <c r="H121" s="12">
        <v>0</v>
      </c>
      <c r="I121" s="11">
        <v>80</v>
      </c>
      <c r="J121" s="5">
        <v>92</v>
      </c>
      <c r="K121" s="5">
        <v>65</v>
      </c>
      <c r="L121" s="5">
        <v>65</v>
      </c>
      <c r="M121" s="5">
        <v>80</v>
      </c>
      <c r="N121" s="12">
        <v>68</v>
      </c>
    </row>
    <row r="122" spans="1:14" x14ac:dyDescent="0.45">
      <c r="A122" s="17" t="s">
        <v>949</v>
      </c>
      <c r="B122" s="31">
        <v>68</v>
      </c>
      <c r="C122" s="11">
        <v>0</v>
      </c>
      <c r="D122" s="5">
        <v>0</v>
      </c>
      <c r="E122" s="5">
        <v>0</v>
      </c>
      <c r="F122" s="5">
        <v>0</v>
      </c>
      <c r="G122" s="5">
        <v>0</v>
      </c>
      <c r="H122" s="12">
        <v>1</v>
      </c>
      <c r="I122" s="11">
        <v>30</v>
      </c>
      <c r="J122" s="5">
        <v>45</v>
      </c>
      <c r="K122" s="5">
        <v>55</v>
      </c>
      <c r="L122" s="5">
        <v>70</v>
      </c>
      <c r="M122" s="5">
        <v>55</v>
      </c>
      <c r="N122" s="12">
        <v>85</v>
      </c>
    </row>
    <row r="123" spans="1:14" x14ac:dyDescent="0.45">
      <c r="A123" s="17" t="s">
        <v>950</v>
      </c>
      <c r="B123" s="31">
        <v>182</v>
      </c>
      <c r="C123" s="11">
        <v>0</v>
      </c>
      <c r="D123" s="5">
        <v>0</v>
      </c>
      <c r="E123" s="5">
        <v>0</v>
      </c>
      <c r="F123" s="5">
        <v>0</v>
      </c>
      <c r="G123" s="5">
        <v>0</v>
      </c>
      <c r="H123" s="12">
        <v>2</v>
      </c>
      <c r="I123" s="11">
        <v>60</v>
      </c>
      <c r="J123" s="5">
        <v>75</v>
      </c>
      <c r="K123" s="5">
        <v>85</v>
      </c>
      <c r="L123" s="5">
        <v>100</v>
      </c>
      <c r="M123" s="5">
        <v>85</v>
      </c>
      <c r="N123" s="12">
        <v>115</v>
      </c>
    </row>
    <row r="124" spans="1:14" x14ac:dyDescent="0.45">
      <c r="A124" s="17" t="s">
        <v>951</v>
      </c>
      <c r="B124" s="31">
        <v>161</v>
      </c>
      <c r="C124" s="11">
        <v>0</v>
      </c>
      <c r="D124" s="5">
        <v>0</v>
      </c>
      <c r="E124" s="5">
        <v>0</v>
      </c>
      <c r="F124" s="5">
        <v>0</v>
      </c>
      <c r="G124" s="5">
        <v>2</v>
      </c>
      <c r="H124" s="12">
        <v>0</v>
      </c>
      <c r="I124" s="11">
        <v>40</v>
      </c>
      <c r="J124" s="5">
        <v>45</v>
      </c>
      <c r="K124" s="5">
        <v>65</v>
      </c>
      <c r="L124" s="5">
        <v>100</v>
      </c>
      <c r="M124" s="5">
        <v>120</v>
      </c>
      <c r="N124" s="12">
        <v>90</v>
      </c>
    </row>
    <row r="125" spans="1:14" x14ac:dyDescent="0.45">
      <c r="A125" s="17" t="s">
        <v>952</v>
      </c>
      <c r="B125" s="31">
        <v>100</v>
      </c>
      <c r="C125" s="11">
        <v>0</v>
      </c>
      <c r="D125" s="5">
        <v>1</v>
      </c>
      <c r="E125" s="5">
        <v>0</v>
      </c>
      <c r="F125" s="5">
        <v>0</v>
      </c>
      <c r="G125" s="5">
        <v>0</v>
      </c>
      <c r="H125" s="12">
        <v>0</v>
      </c>
      <c r="I125" s="11">
        <v>70</v>
      </c>
      <c r="J125" s="5">
        <v>110</v>
      </c>
      <c r="K125" s="5">
        <v>80</v>
      </c>
      <c r="L125" s="5">
        <v>55</v>
      </c>
      <c r="M125" s="5">
        <v>80</v>
      </c>
      <c r="N125" s="12">
        <v>105</v>
      </c>
    </row>
    <row r="126" spans="1:14" x14ac:dyDescent="0.45">
      <c r="A126" s="17" t="s">
        <v>953</v>
      </c>
      <c r="B126" s="31">
        <v>159</v>
      </c>
      <c r="C126" s="11">
        <v>0</v>
      </c>
      <c r="D126" s="5">
        <v>0</v>
      </c>
      <c r="E126" s="5">
        <v>0</v>
      </c>
      <c r="F126" s="5">
        <v>2</v>
      </c>
      <c r="G126" s="5">
        <v>0</v>
      </c>
      <c r="H126" s="12">
        <v>0</v>
      </c>
      <c r="I126" s="11">
        <v>65</v>
      </c>
      <c r="J126" s="5">
        <v>50</v>
      </c>
      <c r="K126" s="5">
        <v>35</v>
      </c>
      <c r="L126" s="5">
        <v>115</v>
      </c>
      <c r="M126" s="5">
        <v>95</v>
      </c>
      <c r="N126" s="12">
        <v>95</v>
      </c>
    </row>
    <row r="127" spans="1:14" x14ac:dyDescent="0.45">
      <c r="A127" s="17" t="s">
        <v>954</v>
      </c>
      <c r="B127" s="31">
        <v>172</v>
      </c>
      <c r="C127" s="11">
        <v>0</v>
      </c>
      <c r="D127" s="5">
        <v>0</v>
      </c>
      <c r="E127" s="5">
        <v>0</v>
      </c>
      <c r="F127" s="5">
        <v>0</v>
      </c>
      <c r="G127" s="5">
        <v>0</v>
      </c>
      <c r="H127" s="12">
        <v>2</v>
      </c>
      <c r="I127" s="11">
        <v>65</v>
      </c>
      <c r="J127" s="5">
        <v>83</v>
      </c>
      <c r="K127" s="5">
        <v>57</v>
      </c>
      <c r="L127" s="5">
        <v>95</v>
      </c>
      <c r="M127" s="5">
        <v>85</v>
      </c>
      <c r="N127" s="12">
        <v>105</v>
      </c>
    </row>
    <row r="128" spans="1:14" x14ac:dyDescent="0.45">
      <c r="A128" s="17" t="s">
        <v>955</v>
      </c>
      <c r="B128" s="31">
        <v>173</v>
      </c>
      <c r="C128" s="11">
        <v>0</v>
      </c>
      <c r="D128" s="5">
        <v>0</v>
      </c>
      <c r="E128" s="5">
        <v>0</v>
      </c>
      <c r="F128" s="5">
        <v>2</v>
      </c>
      <c r="G128" s="5">
        <v>0</v>
      </c>
      <c r="H128" s="12">
        <v>0</v>
      </c>
      <c r="I128" s="11">
        <v>65</v>
      </c>
      <c r="J128" s="5">
        <v>95</v>
      </c>
      <c r="K128" s="5">
        <v>57</v>
      </c>
      <c r="L128" s="5">
        <v>100</v>
      </c>
      <c r="M128" s="5">
        <v>85</v>
      </c>
      <c r="N128" s="12">
        <v>93</v>
      </c>
    </row>
    <row r="129" spans="1:14" x14ac:dyDescent="0.45">
      <c r="A129" s="17" t="s">
        <v>956</v>
      </c>
      <c r="B129" s="31">
        <v>175</v>
      </c>
      <c r="C129" s="11">
        <v>0</v>
      </c>
      <c r="D129" s="5">
        <v>2</v>
      </c>
      <c r="E129" s="5">
        <v>0</v>
      </c>
      <c r="F129" s="5">
        <v>0</v>
      </c>
      <c r="G129" s="5">
        <v>0</v>
      </c>
      <c r="H129" s="12">
        <v>0</v>
      </c>
      <c r="I129" s="11">
        <v>65</v>
      </c>
      <c r="J129" s="5">
        <v>125</v>
      </c>
      <c r="K129" s="5">
        <v>100</v>
      </c>
      <c r="L129" s="5">
        <v>55</v>
      </c>
      <c r="M129" s="5">
        <v>70</v>
      </c>
      <c r="N129" s="12">
        <v>85</v>
      </c>
    </row>
    <row r="130" spans="1:14" x14ac:dyDescent="0.45">
      <c r="A130" s="17" t="s">
        <v>957</v>
      </c>
      <c r="B130" s="31">
        <v>172</v>
      </c>
      <c r="C130" s="11">
        <v>0</v>
      </c>
      <c r="D130" s="5">
        <v>1</v>
      </c>
      <c r="E130" s="5">
        <v>0</v>
      </c>
      <c r="F130" s="5">
        <v>0</v>
      </c>
      <c r="G130" s="5">
        <v>0</v>
      </c>
      <c r="H130" s="12">
        <v>1</v>
      </c>
      <c r="I130" s="11">
        <v>75</v>
      </c>
      <c r="J130" s="5">
        <v>100</v>
      </c>
      <c r="K130" s="5">
        <v>95</v>
      </c>
      <c r="L130" s="5">
        <v>40</v>
      </c>
      <c r="M130" s="5">
        <v>70</v>
      </c>
      <c r="N130" s="12">
        <v>110</v>
      </c>
    </row>
    <row r="131" spans="1:14" x14ac:dyDescent="0.45">
      <c r="A131" s="17" t="s">
        <v>958</v>
      </c>
      <c r="B131" s="31">
        <v>40</v>
      </c>
      <c r="C131" s="11">
        <v>0</v>
      </c>
      <c r="D131" s="5">
        <v>0</v>
      </c>
      <c r="E131" s="5">
        <v>0</v>
      </c>
      <c r="F131" s="5">
        <v>0</v>
      </c>
      <c r="G131" s="5">
        <v>0</v>
      </c>
      <c r="H131" s="12">
        <v>1</v>
      </c>
      <c r="I131" s="11">
        <v>20</v>
      </c>
      <c r="J131" s="5">
        <v>10</v>
      </c>
      <c r="K131" s="5">
        <v>55</v>
      </c>
      <c r="L131" s="5">
        <v>15</v>
      </c>
      <c r="M131" s="5">
        <v>20</v>
      </c>
      <c r="N131" s="12">
        <v>80</v>
      </c>
    </row>
    <row r="132" spans="1:14" x14ac:dyDescent="0.45">
      <c r="A132" s="17" t="s">
        <v>959</v>
      </c>
      <c r="B132" s="31">
        <v>189</v>
      </c>
      <c r="C132" s="11">
        <v>0</v>
      </c>
      <c r="D132" s="5">
        <v>2</v>
      </c>
      <c r="E132" s="5">
        <v>0</v>
      </c>
      <c r="F132" s="5">
        <v>0</v>
      </c>
      <c r="G132" s="5">
        <v>0</v>
      </c>
      <c r="H132" s="12">
        <v>0</v>
      </c>
      <c r="I132" s="11">
        <v>95</v>
      </c>
      <c r="J132" s="5">
        <v>125</v>
      </c>
      <c r="K132" s="5">
        <v>79</v>
      </c>
      <c r="L132" s="5">
        <v>60</v>
      </c>
      <c r="M132" s="5">
        <v>100</v>
      </c>
      <c r="N132" s="12">
        <v>81</v>
      </c>
    </row>
    <row r="133" spans="1:14" x14ac:dyDescent="0.45">
      <c r="A133" s="17" t="s">
        <v>960</v>
      </c>
      <c r="B133" s="31">
        <v>187</v>
      </c>
      <c r="C133" s="11">
        <v>2</v>
      </c>
      <c r="D133" s="5">
        <v>0</v>
      </c>
      <c r="E133" s="5">
        <v>0</v>
      </c>
      <c r="F133" s="5">
        <v>0</v>
      </c>
      <c r="G133" s="5">
        <v>0</v>
      </c>
      <c r="H133" s="12">
        <v>0</v>
      </c>
      <c r="I133" s="11">
        <v>130</v>
      </c>
      <c r="J133" s="5">
        <v>85</v>
      </c>
      <c r="K133" s="5">
        <v>80</v>
      </c>
      <c r="L133" s="5">
        <v>85</v>
      </c>
      <c r="M133" s="5">
        <v>95</v>
      </c>
      <c r="N133" s="12">
        <v>60</v>
      </c>
    </row>
    <row r="134" spans="1:14" x14ac:dyDescent="0.45">
      <c r="A134" s="17" t="s">
        <v>961</v>
      </c>
      <c r="B134" s="31">
        <v>101</v>
      </c>
      <c r="C134" s="11">
        <v>1</v>
      </c>
      <c r="D134" s="5">
        <v>0</v>
      </c>
      <c r="E134" s="5">
        <v>0</v>
      </c>
      <c r="F134" s="5">
        <v>0</v>
      </c>
      <c r="G134" s="5">
        <v>0</v>
      </c>
      <c r="H134" s="12">
        <v>0</v>
      </c>
      <c r="I134" s="11">
        <v>48</v>
      </c>
      <c r="J134" s="5">
        <v>48</v>
      </c>
      <c r="K134" s="5">
        <v>48</v>
      </c>
      <c r="L134" s="5">
        <v>48</v>
      </c>
      <c r="M134" s="5">
        <v>48</v>
      </c>
      <c r="N134" s="12">
        <v>48</v>
      </c>
    </row>
    <row r="135" spans="1:14" x14ac:dyDescent="0.45">
      <c r="A135" s="17" t="s">
        <v>962</v>
      </c>
      <c r="B135" s="31">
        <v>65</v>
      </c>
      <c r="C135" s="11">
        <v>0</v>
      </c>
      <c r="D135" s="5">
        <v>0</v>
      </c>
      <c r="E135" s="5">
        <v>0</v>
      </c>
      <c r="F135" s="5">
        <v>0</v>
      </c>
      <c r="G135" s="5">
        <v>1</v>
      </c>
      <c r="H135" s="12">
        <v>0</v>
      </c>
      <c r="I135" s="11">
        <v>55</v>
      </c>
      <c r="J135" s="5">
        <v>55</v>
      </c>
      <c r="K135" s="5">
        <v>50</v>
      </c>
      <c r="L135" s="5">
        <v>45</v>
      </c>
      <c r="M135" s="5">
        <v>65</v>
      </c>
      <c r="N135" s="12">
        <v>55</v>
      </c>
    </row>
    <row r="136" spans="1:14" x14ac:dyDescent="0.45">
      <c r="A136" s="17" t="s">
        <v>963</v>
      </c>
      <c r="B136" s="31">
        <v>184</v>
      </c>
      <c r="C136" s="11">
        <v>2</v>
      </c>
      <c r="D136" s="5">
        <v>0</v>
      </c>
      <c r="E136" s="5">
        <v>0</v>
      </c>
      <c r="F136" s="5">
        <v>0</v>
      </c>
      <c r="G136" s="5">
        <v>0</v>
      </c>
      <c r="H136" s="12">
        <v>0</v>
      </c>
      <c r="I136" s="11">
        <v>130</v>
      </c>
      <c r="J136" s="5">
        <v>65</v>
      </c>
      <c r="K136" s="5">
        <v>60</v>
      </c>
      <c r="L136" s="5">
        <v>110</v>
      </c>
      <c r="M136" s="5">
        <v>95</v>
      </c>
      <c r="N136" s="12">
        <v>65</v>
      </c>
    </row>
    <row r="137" spans="1:14" x14ac:dyDescent="0.45">
      <c r="A137" s="17" t="s">
        <v>964</v>
      </c>
      <c r="B137" s="31">
        <v>184</v>
      </c>
      <c r="C137" s="11">
        <v>0</v>
      </c>
      <c r="D137" s="5">
        <v>0</v>
      </c>
      <c r="E137" s="5">
        <v>0</v>
      </c>
      <c r="F137" s="5">
        <v>0</v>
      </c>
      <c r="G137" s="5">
        <v>0</v>
      </c>
      <c r="H137" s="12">
        <v>2</v>
      </c>
      <c r="I137" s="11">
        <v>65</v>
      </c>
      <c r="J137" s="5">
        <v>65</v>
      </c>
      <c r="K137" s="5">
        <v>60</v>
      </c>
      <c r="L137" s="5">
        <v>110</v>
      </c>
      <c r="M137" s="5">
        <v>95</v>
      </c>
      <c r="N137" s="12">
        <v>130</v>
      </c>
    </row>
    <row r="138" spans="1:14" x14ac:dyDescent="0.45">
      <c r="A138" s="17" t="s">
        <v>965</v>
      </c>
      <c r="B138" s="31">
        <v>184</v>
      </c>
      <c r="C138" s="11">
        <v>0</v>
      </c>
      <c r="D138" s="5">
        <v>2</v>
      </c>
      <c r="E138" s="5">
        <v>0</v>
      </c>
      <c r="F138" s="5">
        <v>0</v>
      </c>
      <c r="G138" s="5">
        <v>0</v>
      </c>
      <c r="H138" s="12">
        <v>0</v>
      </c>
      <c r="I138" s="11">
        <v>65</v>
      </c>
      <c r="J138" s="5">
        <v>130</v>
      </c>
      <c r="K138" s="5">
        <v>60</v>
      </c>
      <c r="L138" s="5">
        <v>95</v>
      </c>
      <c r="M138" s="5">
        <v>110</v>
      </c>
      <c r="N138" s="12">
        <v>65</v>
      </c>
    </row>
    <row r="139" spans="1:14" x14ac:dyDescent="0.45">
      <c r="A139" s="17" t="s">
        <v>966</v>
      </c>
      <c r="B139" s="31">
        <v>79</v>
      </c>
      <c r="C139" s="11">
        <v>0</v>
      </c>
      <c r="D139" s="5">
        <v>0</v>
      </c>
      <c r="E139" s="5">
        <v>0</v>
      </c>
      <c r="F139" s="5">
        <v>1</v>
      </c>
      <c r="G139" s="5">
        <v>0</v>
      </c>
      <c r="H139" s="12">
        <v>0</v>
      </c>
      <c r="I139" s="11">
        <v>65</v>
      </c>
      <c r="J139" s="5">
        <v>60</v>
      </c>
      <c r="K139" s="5">
        <v>70</v>
      </c>
      <c r="L139" s="5">
        <v>85</v>
      </c>
      <c r="M139" s="5">
        <v>75</v>
      </c>
      <c r="N139" s="12">
        <v>40</v>
      </c>
    </row>
    <row r="140" spans="1:14" x14ac:dyDescent="0.45">
      <c r="A140" s="17" t="s">
        <v>967</v>
      </c>
      <c r="B140" s="31">
        <v>71</v>
      </c>
      <c r="C140" s="11">
        <v>0</v>
      </c>
      <c r="D140" s="5">
        <v>0</v>
      </c>
      <c r="E140" s="5">
        <v>1</v>
      </c>
      <c r="F140" s="5">
        <v>0</v>
      </c>
      <c r="G140" s="5">
        <v>0</v>
      </c>
      <c r="H140" s="12">
        <v>0</v>
      </c>
      <c r="I140" s="11">
        <v>35</v>
      </c>
      <c r="J140" s="5">
        <v>40</v>
      </c>
      <c r="K140" s="5">
        <v>100</v>
      </c>
      <c r="L140" s="5">
        <v>90</v>
      </c>
      <c r="M140" s="5">
        <v>55</v>
      </c>
      <c r="N140" s="12">
        <v>35</v>
      </c>
    </row>
    <row r="141" spans="1:14" x14ac:dyDescent="0.45">
      <c r="A141" s="17" t="s">
        <v>968</v>
      </c>
      <c r="B141" s="31">
        <v>173</v>
      </c>
      <c r="C141" s="11">
        <v>0</v>
      </c>
      <c r="D141" s="5">
        <v>0</v>
      </c>
      <c r="E141" s="5">
        <v>2</v>
      </c>
      <c r="F141" s="5">
        <v>0</v>
      </c>
      <c r="G141" s="5">
        <v>0</v>
      </c>
      <c r="H141" s="12">
        <v>0</v>
      </c>
      <c r="I141" s="11">
        <v>70</v>
      </c>
      <c r="J141" s="5">
        <v>60</v>
      </c>
      <c r="K141" s="5">
        <v>125</v>
      </c>
      <c r="L141" s="5">
        <v>115</v>
      </c>
      <c r="M141" s="5">
        <v>70</v>
      </c>
      <c r="N141" s="12">
        <v>55</v>
      </c>
    </row>
    <row r="142" spans="1:14" x14ac:dyDescent="0.45">
      <c r="A142" s="17" t="s">
        <v>969</v>
      </c>
      <c r="B142" s="31">
        <v>71</v>
      </c>
      <c r="C142" s="11">
        <v>0</v>
      </c>
      <c r="D142" s="5">
        <v>0</v>
      </c>
      <c r="E142" s="5">
        <v>1</v>
      </c>
      <c r="F142" s="5">
        <v>0</v>
      </c>
      <c r="G142" s="5">
        <v>0</v>
      </c>
      <c r="H142" s="12">
        <v>0</v>
      </c>
      <c r="I142" s="11">
        <v>30</v>
      </c>
      <c r="J142" s="5">
        <v>80</v>
      </c>
      <c r="K142" s="5">
        <v>90</v>
      </c>
      <c r="L142" s="5">
        <v>55</v>
      </c>
      <c r="M142" s="5">
        <v>45</v>
      </c>
      <c r="N142" s="12">
        <v>55</v>
      </c>
    </row>
    <row r="143" spans="1:14" x14ac:dyDescent="0.45">
      <c r="A143" s="17" t="s">
        <v>970</v>
      </c>
      <c r="B143" s="31">
        <v>173</v>
      </c>
      <c r="C143" s="11">
        <v>0</v>
      </c>
      <c r="D143" s="5">
        <v>2</v>
      </c>
      <c r="E143" s="5">
        <v>0</v>
      </c>
      <c r="F143" s="5">
        <v>0</v>
      </c>
      <c r="G143" s="5">
        <v>0</v>
      </c>
      <c r="H143" s="12">
        <v>0</v>
      </c>
      <c r="I143" s="11">
        <v>60</v>
      </c>
      <c r="J143" s="5">
        <v>115</v>
      </c>
      <c r="K143" s="5">
        <v>105</v>
      </c>
      <c r="L143" s="5">
        <v>65</v>
      </c>
      <c r="M143" s="5">
        <v>70</v>
      </c>
      <c r="N143" s="12">
        <v>80</v>
      </c>
    </row>
    <row r="144" spans="1:14" x14ac:dyDescent="0.45">
      <c r="A144" s="17" t="s">
        <v>971</v>
      </c>
      <c r="B144" s="31">
        <v>180</v>
      </c>
      <c r="C144" s="11">
        <v>0</v>
      </c>
      <c r="D144" s="5">
        <v>0</v>
      </c>
      <c r="E144" s="5">
        <v>0</v>
      </c>
      <c r="F144" s="5">
        <v>0</v>
      </c>
      <c r="G144" s="5">
        <v>0</v>
      </c>
      <c r="H144" s="12">
        <v>2</v>
      </c>
      <c r="I144" s="11">
        <v>80</v>
      </c>
      <c r="J144" s="5">
        <v>105</v>
      </c>
      <c r="K144" s="5">
        <v>65</v>
      </c>
      <c r="L144" s="5">
        <v>60</v>
      </c>
      <c r="M144" s="5">
        <v>75</v>
      </c>
      <c r="N144" s="12">
        <v>130</v>
      </c>
    </row>
    <row r="145" spans="1:14" x14ac:dyDescent="0.45">
      <c r="A145" s="17" t="s">
        <v>972</v>
      </c>
      <c r="B145" s="31">
        <v>189</v>
      </c>
      <c r="C145" s="11">
        <v>2</v>
      </c>
      <c r="D145" s="5">
        <v>0</v>
      </c>
      <c r="E145" s="5">
        <v>0</v>
      </c>
      <c r="F145" s="5">
        <v>0</v>
      </c>
      <c r="G145" s="5">
        <v>0</v>
      </c>
      <c r="H145" s="12">
        <v>0</v>
      </c>
      <c r="I145" s="11">
        <v>160</v>
      </c>
      <c r="J145" s="5">
        <v>110</v>
      </c>
      <c r="K145" s="5">
        <v>65</v>
      </c>
      <c r="L145" s="5">
        <v>65</v>
      </c>
      <c r="M145" s="5">
        <v>110</v>
      </c>
      <c r="N145" s="12">
        <v>30</v>
      </c>
    </row>
    <row r="146" spans="1:14" x14ac:dyDescent="0.45">
      <c r="A146" s="17" t="s">
        <v>973</v>
      </c>
      <c r="B146" s="31">
        <v>261</v>
      </c>
      <c r="C146" s="11">
        <v>0</v>
      </c>
      <c r="D146" s="5">
        <v>0</v>
      </c>
      <c r="E146" s="5">
        <v>0</v>
      </c>
      <c r="F146" s="5">
        <v>0</v>
      </c>
      <c r="G146" s="5">
        <v>3</v>
      </c>
      <c r="H146" s="12">
        <v>0</v>
      </c>
      <c r="I146" s="11">
        <v>90</v>
      </c>
      <c r="J146" s="5">
        <v>85</v>
      </c>
      <c r="K146" s="5">
        <v>100</v>
      </c>
      <c r="L146" s="5">
        <v>95</v>
      </c>
      <c r="M146" s="5">
        <v>125</v>
      </c>
      <c r="N146" s="12">
        <v>85</v>
      </c>
    </row>
    <row r="147" spans="1:14" x14ac:dyDescent="0.45">
      <c r="A147" s="17" t="s">
        <v>974</v>
      </c>
      <c r="B147" s="31">
        <v>261</v>
      </c>
      <c r="C147" s="11">
        <v>0</v>
      </c>
      <c r="D147" s="5">
        <v>0</v>
      </c>
      <c r="E147" s="5">
        <v>0</v>
      </c>
      <c r="F147" s="5">
        <v>3</v>
      </c>
      <c r="G147" s="5">
        <v>0</v>
      </c>
      <c r="H147" s="12">
        <v>0</v>
      </c>
      <c r="I147" s="11">
        <v>90</v>
      </c>
      <c r="J147" s="5">
        <v>90</v>
      </c>
      <c r="K147" s="5">
        <v>85</v>
      </c>
      <c r="L147" s="5">
        <v>125</v>
      </c>
      <c r="M147" s="5">
        <v>90</v>
      </c>
      <c r="N147" s="12">
        <v>100</v>
      </c>
    </row>
    <row r="148" spans="1:14" x14ac:dyDescent="0.45">
      <c r="A148" s="17" t="s">
        <v>975</v>
      </c>
      <c r="B148" s="31">
        <v>261</v>
      </c>
      <c r="C148" s="11">
        <v>0</v>
      </c>
      <c r="D148" s="5">
        <v>0</v>
      </c>
      <c r="E148" s="5">
        <v>0</v>
      </c>
      <c r="F148" s="5">
        <v>3</v>
      </c>
      <c r="G148" s="5">
        <v>0</v>
      </c>
      <c r="H148" s="12">
        <v>0</v>
      </c>
      <c r="I148" s="11">
        <v>90</v>
      </c>
      <c r="J148" s="5">
        <v>100</v>
      </c>
      <c r="K148" s="5">
        <v>90</v>
      </c>
      <c r="L148" s="5">
        <v>125</v>
      </c>
      <c r="M148" s="5">
        <v>85</v>
      </c>
      <c r="N148" s="12">
        <v>90</v>
      </c>
    </row>
    <row r="149" spans="1:14" x14ac:dyDescent="0.45">
      <c r="A149" s="17" t="s">
        <v>976</v>
      </c>
      <c r="B149" s="31">
        <v>60</v>
      </c>
      <c r="C149" s="11">
        <v>0</v>
      </c>
      <c r="D149" s="5">
        <v>1</v>
      </c>
      <c r="E149" s="5">
        <v>0</v>
      </c>
      <c r="F149" s="5">
        <v>0</v>
      </c>
      <c r="G149" s="5">
        <v>0</v>
      </c>
      <c r="H149" s="12">
        <v>0</v>
      </c>
      <c r="I149" s="11">
        <v>41</v>
      </c>
      <c r="J149" s="5">
        <v>64</v>
      </c>
      <c r="K149" s="5">
        <v>45</v>
      </c>
      <c r="L149" s="5">
        <v>50</v>
      </c>
      <c r="M149" s="5">
        <v>50</v>
      </c>
      <c r="N149" s="12">
        <v>50</v>
      </c>
    </row>
    <row r="150" spans="1:14" x14ac:dyDescent="0.45">
      <c r="A150" s="17" t="s">
        <v>977</v>
      </c>
      <c r="B150" s="31">
        <v>147</v>
      </c>
      <c r="C150" s="11">
        <v>0</v>
      </c>
      <c r="D150" s="5">
        <v>2</v>
      </c>
      <c r="E150" s="5">
        <v>0</v>
      </c>
      <c r="F150" s="5">
        <v>0</v>
      </c>
      <c r="G150" s="5">
        <v>0</v>
      </c>
      <c r="H150" s="12">
        <v>0</v>
      </c>
      <c r="I150" s="11">
        <v>61</v>
      </c>
      <c r="J150" s="5">
        <v>84</v>
      </c>
      <c r="K150" s="5">
        <v>65</v>
      </c>
      <c r="L150" s="5">
        <v>70</v>
      </c>
      <c r="M150" s="5">
        <v>70</v>
      </c>
      <c r="N150" s="12">
        <v>70</v>
      </c>
    </row>
    <row r="151" spans="1:14" x14ac:dyDescent="0.45">
      <c r="A151" s="17" t="s">
        <v>978</v>
      </c>
      <c r="B151" s="31">
        <v>270</v>
      </c>
      <c r="C151" s="11">
        <v>0</v>
      </c>
      <c r="D151" s="5">
        <v>3</v>
      </c>
      <c r="E151" s="5">
        <v>0</v>
      </c>
      <c r="F151" s="5">
        <v>0</v>
      </c>
      <c r="G151" s="5">
        <v>0</v>
      </c>
      <c r="H151" s="12">
        <v>0</v>
      </c>
      <c r="I151" s="11">
        <v>91</v>
      </c>
      <c r="J151" s="5">
        <v>134</v>
      </c>
      <c r="K151" s="5">
        <v>95</v>
      </c>
      <c r="L151" s="5">
        <v>100</v>
      </c>
      <c r="M151" s="5">
        <v>100</v>
      </c>
      <c r="N151" s="12">
        <v>80</v>
      </c>
    </row>
    <row r="152" spans="1:14" x14ac:dyDescent="0.45">
      <c r="A152" s="17" t="s">
        <v>979</v>
      </c>
      <c r="B152" s="31">
        <v>306</v>
      </c>
      <c r="C152" s="11">
        <v>0</v>
      </c>
      <c r="D152" s="5">
        <v>0</v>
      </c>
      <c r="E152" s="5">
        <v>0</v>
      </c>
      <c r="F152" s="5">
        <v>3</v>
      </c>
      <c r="G152" s="5">
        <v>0</v>
      </c>
      <c r="H152" s="12">
        <v>0</v>
      </c>
      <c r="I152" s="11">
        <v>106</v>
      </c>
      <c r="J152" s="5">
        <v>110</v>
      </c>
      <c r="K152" s="5">
        <v>90</v>
      </c>
      <c r="L152" s="5">
        <v>154</v>
      </c>
      <c r="M152" s="5">
        <v>90</v>
      </c>
      <c r="N152" s="12">
        <v>130</v>
      </c>
    </row>
    <row r="153" spans="1:14" x14ac:dyDescent="0.45">
      <c r="A153" s="17" t="s">
        <v>980</v>
      </c>
      <c r="B153" s="31">
        <v>270</v>
      </c>
      <c r="C153" s="11">
        <v>3</v>
      </c>
      <c r="D153" s="5">
        <v>0</v>
      </c>
      <c r="E153" s="5">
        <v>0</v>
      </c>
      <c r="F153" s="5">
        <v>0</v>
      </c>
      <c r="G153" s="5">
        <v>0</v>
      </c>
      <c r="H153" s="12">
        <v>0</v>
      </c>
      <c r="I153" s="11">
        <v>100</v>
      </c>
      <c r="J153" s="5">
        <v>100</v>
      </c>
      <c r="K153" s="5">
        <v>100</v>
      </c>
      <c r="L153" s="5">
        <v>100</v>
      </c>
      <c r="M153" s="5">
        <v>100</v>
      </c>
      <c r="N153" s="12">
        <v>100</v>
      </c>
    </row>
    <row r="154" spans="1:14" x14ac:dyDescent="0.45">
      <c r="A154" s="17" t="s">
        <v>981</v>
      </c>
      <c r="B154" s="31">
        <v>64</v>
      </c>
      <c r="C154" s="11">
        <v>0</v>
      </c>
      <c r="D154" s="5">
        <v>0</v>
      </c>
      <c r="E154" s="5">
        <v>0</v>
      </c>
      <c r="F154" s="5">
        <v>0</v>
      </c>
      <c r="G154" s="5">
        <v>1</v>
      </c>
      <c r="H154" s="12">
        <v>0</v>
      </c>
      <c r="I154" s="11">
        <v>45</v>
      </c>
      <c r="J154" s="5">
        <v>49</v>
      </c>
      <c r="K154" s="5">
        <v>65</v>
      </c>
      <c r="L154" s="5">
        <v>49</v>
      </c>
      <c r="M154" s="5">
        <v>65</v>
      </c>
      <c r="N154" s="12">
        <v>45</v>
      </c>
    </row>
    <row r="155" spans="1:14" x14ac:dyDescent="0.45">
      <c r="A155" s="17" t="s">
        <v>982</v>
      </c>
      <c r="B155" s="31">
        <v>142</v>
      </c>
      <c r="C155" s="11">
        <v>0</v>
      </c>
      <c r="D155" s="5">
        <v>0</v>
      </c>
      <c r="E155" s="5">
        <v>1</v>
      </c>
      <c r="F155" s="5">
        <v>0</v>
      </c>
      <c r="G155" s="5">
        <v>1</v>
      </c>
      <c r="H155" s="12">
        <v>0</v>
      </c>
      <c r="I155" s="11">
        <v>60</v>
      </c>
      <c r="J155" s="5">
        <v>62</v>
      </c>
      <c r="K155" s="5">
        <v>80</v>
      </c>
      <c r="L155" s="5">
        <v>63</v>
      </c>
      <c r="M155" s="5">
        <v>80</v>
      </c>
      <c r="N155" s="12">
        <v>60</v>
      </c>
    </row>
    <row r="156" spans="1:14" x14ac:dyDescent="0.45">
      <c r="A156" s="17" t="s">
        <v>983</v>
      </c>
      <c r="B156" s="31">
        <v>236</v>
      </c>
      <c r="C156" s="11">
        <v>0</v>
      </c>
      <c r="D156" s="5">
        <v>0</v>
      </c>
      <c r="E156" s="5">
        <v>1</v>
      </c>
      <c r="F156" s="5">
        <v>0</v>
      </c>
      <c r="G156" s="5">
        <v>2</v>
      </c>
      <c r="H156" s="12">
        <v>0</v>
      </c>
      <c r="I156" s="11">
        <v>80</v>
      </c>
      <c r="J156" s="5">
        <v>82</v>
      </c>
      <c r="K156" s="5">
        <v>100</v>
      </c>
      <c r="L156" s="5">
        <v>83</v>
      </c>
      <c r="M156" s="5">
        <v>100</v>
      </c>
      <c r="N156" s="12">
        <v>80</v>
      </c>
    </row>
    <row r="157" spans="1:14" x14ac:dyDescent="0.45">
      <c r="A157" s="17" t="s">
        <v>984</v>
      </c>
      <c r="B157" s="31">
        <v>62</v>
      </c>
      <c r="C157" s="11">
        <v>0</v>
      </c>
      <c r="D157" s="5">
        <v>0</v>
      </c>
      <c r="E157" s="5">
        <v>0</v>
      </c>
      <c r="F157" s="5">
        <v>0</v>
      </c>
      <c r="G157" s="5">
        <v>0</v>
      </c>
      <c r="H157" s="12">
        <v>1</v>
      </c>
      <c r="I157" s="11">
        <v>39</v>
      </c>
      <c r="J157" s="5">
        <v>52</v>
      </c>
      <c r="K157" s="5">
        <v>43</v>
      </c>
      <c r="L157" s="5">
        <v>60</v>
      </c>
      <c r="M157" s="5">
        <v>50</v>
      </c>
      <c r="N157" s="12">
        <v>65</v>
      </c>
    </row>
    <row r="158" spans="1:14" x14ac:dyDescent="0.45">
      <c r="A158" s="17" t="s">
        <v>985</v>
      </c>
      <c r="B158" s="31">
        <v>142</v>
      </c>
      <c r="C158" s="11">
        <v>0</v>
      </c>
      <c r="D158" s="5">
        <v>0</v>
      </c>
      <c r="E158" s="5">
        <v>0</v>
      </c>
      <c r="F158" s="5">
        <v>1</v>
      </c>
      <c r="G158" s="5">
        <v>0</v>
      </c>
      <c r="H158" s="12">
        <v>1</v>
      </c>
      <c r="I158" s="11">
        <v>58</v>
      </c>
      <c r="J158" s="5">
        <v>64</v>
      </c>
      <c r="K158" s="5">
        <v>58</v>
      </c>
      <c r="L158" s="5">
        <v>80</v>
      </c>
      <c r="M158" s="5">
        <v>65</v>
      </c>
      <c r="N158" s="12">
        <v>80</v>
      </c>
    </row>
    <row r="159" spans="1:14" x14ac:dyDescent="0.45">
      <c r="A159" s="17" t="s">
        <v>986</v>
      </c>
      <c r="B159" s="31">
        <v>240</v>
      </c>
      <c r="C159" s="11">
        <v>0</v>
      </c>
      <c r="D159" s="5">
        <v>0</v>
      </c>
      <c r="E159" s="5">
        <v>0</v>
      </c>
      <c r="F159" s="5">
        <v>3</v>
      </c>
      <c r="G159" s="5">
        <v>0</v>
      </c>
      <c r="H159" s="12">
        <v>0</v>
      </c>
      <c r="I159" s="11">
        <v>78</v>
      </c>
      <c r="J159" s="5">
        <v>84</v>
      </c>
      <c r="K159" s="5">
        <v>78</v>
      </c>
      <c r="L159" s="5">
        <v>109</v>
      </c>
      <c r="M159" s="5">
        <v>85</v>
      </c>
      <c r="N159" s="12">
        <v>100</v>
      </c>
    </row>
    <row r="160" spans="1:14" x14ac:dyDescent="0.45">
      <c r="A160" s="17" t="s">
        <v>987</v>
      </c>
      <c r="B160" s="31">
        <v>63</v>
      </c>
      <c r="C160" s="11">
        <v>0</v>
      </c>
      <c r="D160" s="5">
        <v>1</v>
      </c>
      <c r="E160" s="5">
        <v>0</v>
      </c>
      <c r="F160" s="5">
        <v>0</v>
      </c>
      <c r="G160" s="5">
        <v>0</v>
      </c>
      <c r="H160" s="12">
        <v>0</v>
      </c>
      <c r="I160" s="11">
        <v>50</v>
      </c>
      <c r="J160" s="5">
        <v>65</v>
      </c>
      <c r="K160" s="5">
        <v>64</v>
      </c>
      <c r="L160" s="5">
        <v>44</v>
      </c>
      <c r="M160" s="5">
        <v>48</v>
      </c>
      <c r="N160" s="12">
        <v>43</v>
      </c>
    </row>
    <row r="161" spans="1:14" x14ac:dyDescent="0.45">
      <c r="A161" s="17" t="s">
        <v>988</v>
      </c>
      <c r="B161" s="31">
        <v>142</v>
      </c>
      <c r="C161" s="11">
        <v>0</v>
      </c>
      <c r="D161" s="5">
        <v>1</v>
      </c>
      <c r="E161" s="5">
        <v>1</v>
      </c>
      <c r="F161" s="5">
        <v>0</v>
      </c>
      <c r="G161" s="5">
        <v>0</v>
      </c>
      <c r="H161" s="12">
        <v>0</v>
      </c>
      <c r="I161" s="11">
        <v>65</v>
      </c>
      <c r="J161" s="5">
        <v>80</v>
      </c>
      <c r="K161" s="5">
        <v>80</v>
      </c>
      <c r="L161" s="5">
        <v>59</v>
      </c>
      <c r="M161" s="5">
        <v>63</v>
      </c>
      <c r="N161" s="12">
        <v>58</v>
      </c>
    </row>
    <row r="162" spans="1:14" x14ac:dyDescent="0.45">
      <c r="A162" s="17" t="s">
        <v>989</v>
      </c>
      <c r="B162" s="31">
        <v>239</v>
      </c>
      <c r="C162" s="11">
        <v>0</v>
      </c>
      <c r="D162" s="5">
        <v>2</v>
      </c>
      <c r="E162" s="5">
        <v>1</v>
      </c>
      <c r="F162" s="5">
        <v>0</v>
      </c>
      <c r="G162" s="5">
        <v>0</v>
      </c>
      <c r="H162" s="12">
        <v>0</v>
      </c>
      <c r="I162" s="11">
        <v>85</v>
      </c>
      <c r="J162" s="5">
        <v>105</v>
      </c>
      <c r="K162" s="5">
        <v>100</v>
      </c>
      <c r="L162" s="5">
        <v>79</v>
      </c>
      <c r="M162" s="5">
        <v>83</v>
      </c>
      <c r="N162" s="12">
        <v>78</v>
      </c>
    </row>
    <row r="163" spans="1:14" x14ac:dyDescent="0.45">
      <c r="A163" s="17" t="s">
        <v>990</v>
      </c>
      <c r="B163" s="31">
        <v>43</v>
      </c>
      <c r="C163" s="11">
        <v>0</v>
      </c>
      <c r="D163" s="5">
        <v>1</v>
      </c>
      <c r="E163" s="5">
        <v>0</v>
      </c>
      <c r="F163" s="5">
        <v>0</v>
      </c>
      <c r="G163" s="5">
        <v>0</v>
      </c>
      <c r="H163" s="12">
        <v>0</v>
      </c>
      <c r="I163" s="11">
        <v>35</v>
      </c>
      <c r="J163" s="5">
        <v>46</v>
      </c>
      <c r="K163" s="5">
        <v>34</v>
      </c>
      <c r="L163" s="5">
        <v>35</v>
      </c>
      <c r="M163" s="5">
        <v>45</v>
      </c>
      <c r="N163" s="12">
        <v>20</v>
      </c>
    </row>
    <row r="164" spans="1:14" x14ac:dyDescent="0.45">
      <c r="A164" s="17" t="s">
        <v>991</v>
      </c>
      <c r="B164" s="31">
        <v>145</v>
      </c>
      <c r="C164" s="11">
        <v>0</v>
      </c>
      <c r="D164" s="5">
        <v>0</v>
      </c>
      <c r="E164" s="5">
        <v>0</v>
      </c>
      <c r="F164" s="5">
        <v>0</v>
      </c>
      <c r="G164" s="5">
        <v>0</v>
      </c>
      <c r="H164" s="12">
        <v>2</v>
      </c>
      <c r="I164" s="11">
        <v>85</v>
      </c>
      <c r="J164" s="5">
        <v>76</v>
      </c>
      <c r="K164" s="5">
        <v>64</v>
      </c>
      <c r="L164" s="5">
        <v>45</v>
      </c>
      <c r="M164" s="5">
        <v>55</v>
      </c>
      <c r="N164" s="12">
        <v>90</v>
      </c>
    </row>
    <row r="165" spans="1:14" x14ac:dyDescent="0.45">
      <c r="A165" s="17" t="s">
        <v>992</v>
      </c>
      <c r="B165" s="31">
        <v>52</v>
      </c>
      <c r="C165" s="11">
        <v>1</v>
      </c>
      <c r="D165" s="5">
        <v>0</v>
      </c>
      <c r="E165" s="5">
        <v>0</v>
      </c>
      <c r="F165" s="5">
        <v>0</v>
      </c>
      <c r="G165" s="5">
        <v>0</v>
      </c>
      <c r="H165" s="12">
        <v>0</v>
      </c>
      <c r="I165" s="11">
        <v>60</v>
      </c>
      <c r="J165" s="5">
        <v>30</v>
      </c>
      <c r="K165" s="5">
        <v>30</v>
      </c>
      <c r="L165" s="5">
        <v>36</v>
      </c>
      <c r="M165" s="5">
        <v>56</v>
      </c>
      <c r="N165" s="12">
        <v>50</v>
      </c>
    </row>
    <row r="166" spans="1:14" x14ac:dyDescent="0.45">
      <c r="A166" s="17" t="s">
        <v>993</v>
      </c>
      <c r="B166" s="31">
        <v>155</v>
      </c>
      <c r="C166" s="11">
        <v>2</v>
      </c>
      <c r="D166" s="5">
        <v>0</v>
      </c>
      <c r="E166" s="5">
        <v>0</v>
      </c>
      <c r="F166" s="5">
        <v>0</v>
      </c>
      <c r="G166" s="5">
        <v>0</v>
      </c>
      <c r="H166" s="12">
        <v>0</v>
      </c>
      <c r="I166" s="11">
        <v>100</v>
      </c>
      <c r="J166" s="5">
        <v>50</v>
      </c>
      <c r="K166" s="5">
        <v>50</v>
      </c>
      <c r="L166" s="5">
        <v>76</v>
      </c>
      <c r="M166" s="5">
        <v>96</v>
      </c>
      <c r="N166" s="12">
        <v>70</v>
      </c>
    </row>
    <row r="167" spans="1:14" x14ac:dyDescent="0.45">
      <c r="A167" s="17" t="s">
        <v>994</v>
      </c>
      <c r="B167" s="31">
        <v>53</v>
      </c>
      <c r="C167" s="11">
        <v>0</v>
      </c>
      <c r="D167" s="5">
        <v>0</v>
      </c>
      <c r="E167" s="5">
        <v>0</v>
      </c>
      <c r="F167" s="5">
        <v>0</v>
      </c>
      <c r="G167" s="5">
        <v>1</v>
      </c>
      <c r="H167" s="12">
        <v>0</v>
      </c>
      <c r="I167" s="11">
        <v>40</v>
      </c>
      <c r="J167" s="5">
        <v>20</v>
      </c>
      <c r="K167" s="5">
        <v>30</v>
      </c>
      <c r="L167" s="5">
        <v>40</v>
      </c>
      <c r="M167" s="5">
        <v>80</v>
      </c>
      <c r="N167" s="12">
        <v>55</v>
      </c>
    </row>
    <row r="168" spans="1:14" x14ac:dyDescent="0.45">
      <c r="A168" s="17" t="s">
        <v>995</v>
      </c>
      <c r="B168" s="31">
        <v>137</v>
      </c>
      <c r="C168" s="11">
        <v>0</v>
      </c>
      <c r="D168" s="5">
        <v>0</v>
      </c>
      <c r="E168" s="5">
        <v>0</v>
      </c>
      <c r="F168" s="5">
        <v>0</v>
      </c>
      <c r="G168" s="5">
        <v>2</v>
      </c>
      <c r="H168" s="12">
        <v>0</v>
      </c>
      <c r="I168" s="11">
        <v>55</v>
      </c>
      <c r="J168" s="5">
        <v>35</v>
      </c>
      <c r="K168" s="5">
        <v>50</v>
      </c>
      <c r="L168" s="5">
        <v>55</v>
      </c>
      <c r="M168" s="5">
        <v>110</v>
      </c>
      <c r="N168" s="12">
        <v>85</v>
      </c>
    </row>
    <row r="169" spans="1:14" x14ac:dyDescent="0.45">
      <c r="A169" s="17" t="s">
        <v>996</v>
      </c>
      <c r="B169" s="31">
        <v>50</v>
      </c>
      <c r="C169" s="11">
        <v>0</v>
      </c>
      <c r="D169" s="5">
        <v>1</v>
      </c>
      <c r="E169" s="5">
        <v>0</v>
      </c>
      <c r="F169" s="5">
        <v>0</v>
      </c>
      <c r="G169" s="5">
        <v>0</v>
      </c>
      <c r="H169" s="12">
        <v>0</v>
      </c>
      <c r="I169" s="11">
        <v>40</v>
      </c>
      <c r="J169" s="5">
        <v>60</v>
      </c>
      <c r="K169" s="5">
        <v>40</v>
      </c>
      <c r="L169" s="5">
        <v>40</v>
      </c>
      <c r="M169" s="5">
        <v>40</v>
      </c>
      <c r="N169" s="12">
        <v>30</v>
      </c>
    </row>
    <row r="170" spans="1:14" x14ac:dyDescent="0.45">
      <c r="A170" s="17" t="s">
        <v>997</v>
      </c>
      <c r="B170" s="31">
        <v>137</v>
      </c>
      <c r="C170" s="11">
        <v>0</v>
      </c>
      <c r="D170" s="5">
        <v>2</v>
      </c>
      <c r="E170" s="5">
        <v>0</v>
      </c>
      <c r="F170" s="5">
        <v>0</v>
      </c>
      <c r="G170" s="5">
        <v>0</v>
      </c>
      <c r="H170" s="12">
        <v>0</v>
      </c>
      <c r="I170" s="11">
        <v>70</v>
      </c>
      <c r="J170" s="5">
        <v>90</v>
      </c>
      <c r="K170" s="5">
        <v>70</v>
      </c>
      <c r="L170" s="5">
        <v>60</v>
      </c>
      <c r="M170" s="5">
        <v>60</v>
      </c>
      <c r="N170" s="12">
        <v>40</v>
      </c>
    </row>
    <row r="171" spans="1:14" x14ac:dyDescent="0.45">
      <c r="A171" s="17" t="s">
        <v>998</v>
      </c>
      <c r="B171" s="31">
        <v>241</v>
      </c>
      <c r="C171" s="11">
        <v>0</v>
      </c>
      <c r="D171" s="5">
        <v>0</v>
      </c>
      <c r="E171" s="5">
        <v>0</v>
      </c>
      <c r="F171" s="5">
        <v>0</v>
      </c>
      <c r="G171" s="5">
        <v>0</v>
      </c>
      <c r="H171" s="12">
        <v>3</v>
      </c>
      <c r="I171" s="11">
        <v>85</v>
      </c>
      <c r="J171" s="5">
        <v>90</v>
      </c>
      <c r="K171" s="5">
        <v>80</v>
      </c>
      <c r="L171" s="5">
        <v>70</v>
      </c>
      <c r="M171" s="5">
        <v>80</v>
      </c>
      <c r="N171" s="12">
        <v>130</v>
      </c>
    </row>
    <row r="172" spans="1:14" x14ac:dyDescent="0.45">
      <c r="A172" s="17" t="s">
        <v>999</v>
      </c>
      <c r="B172" s="31">
        <v>66</v>
      </c>
      <c r="C172" s="11">
        <v>1</v>
      </c>
      <c r="D172" s="5">
        <v>0</v>
      </c>
      <c r="E172" s="5">
        <v>0</v>
      </c>
      <c r="F172" s="5">
        <v>0</v>
      </c>
      <c r="G172" s="5">
        <v>0</v>
      </c>
      <c r="H172" s="12">
        <v>0</v>
      </c>
      <c r="I172" s="11">
        <v>75</v>
      </c>
      <c r="J172" s="5">
        <v>38</v>
      </c>
      <c r="K172" s="5">
        <v>38</v>
      </c>
      <c r="L172" s="5">
        <v>56</v>
      </c>
      <c r="M172" s="5">
        <v>56</v>
      </c>
      <c r="N172" s="12">
        <v>67</v>
      </c>
    </row>
    <row r="173" spans="1:14" x14ac:dyDescent="0.45">
      <c r="A173" s="17" t="s">
        <v>1000</v>
      </c>
      <c r="B173" s="31">
        <v>161</v>
      </c>
      <c r="C173" s="11">
        <v>2</v>
      </c>
      <c r="D173" s="5">
        <v>0</v>
      </c>
      <c r="E173" s="5">
        <v>0</v>
      </c>
      <c r="F173" s="5">
        <v>0</v>
      </c>
      <c r="G173" s="5">
        <v>0</v>
      </c>
      <c r="H173" s="12">
        <v>0</v>
      </c>
      <c r="I173" s="11">
        <v>125</v>
      </c>
      <c r="J173" s="5">
        <v>58</v>
      </c>
      <c r="K173" s="5">
        <v>58</v>
      </c>
      <c r="L173" s="5">
        <v>76</v>
      </c>
      <c r="M173" s="5">
        <v>76</v>
      </c>
      <c r="N173" s="12">
        <v>67</v>
      </c>
    </row>
    <row r="174" spans="1:14" x14ac:dyDescent="0.45">
      <c r="A174" s="17" t="s">
        <v>1001</v>
      </c>
      <c r="B174" s="31">
        <v>41</v>
      </c>
      <c r="C174" s="11">
        <v>0</v>
      </c>
      <c r="D174" s="5">
        <v>0</v>
      </c>
      <c r="E174" s="5">
        <v>0</v>
      </c>
      <c r="F174" s="5">
        <v>0</v>
      </c>
      <c r="G174" s="5">
        <v>0</v>
      </c>
      <c r="H174" s="12">
        <v>1</v>
      </c>
      <c r="I174" s="11">
        <v>20</v>
      </c>
      <c r="J174" s="5">
        <v>40</v>
      </c>
      <c r="K174" s="5">
        <v>15</v>
      </c>
      <c r="L174" s="5">
        <v>35</v>
      </c>
      <c r="M174" s="5">
        <v>35</v>
      </c>
      <c r="N174" s="12">
        <v>60</v>
      </c>
    </row>
    <row r="175" spans="1:14" x14ac:dyDescent="0.45">
      <c r="A175" s="17" t="s">
        <v>1002</v>
      </c>
      <c r="B175" s="31">
        <v>44</v>
      </c>
      <c r="C175" s="11">
        <v>0</v>
      </c>
      <c r="D175" s="5">
        <v>0</v>
      </c>
      <c r="E175" s="5">
        <v>0</v>
      </c>
      <c r="F175" s="5">
        <v>0</v>
      </c>
      <c r="G175" s="5">
        <v>1</v>
      </c>
      <c r="H175" s="12">
        <v>0</v>
      </c>
      <c r="I175" s="11">
        <v>50</v>
      </c>
      <c r="J175" s="5">
        <v>25</v>
      </c>
      <c r="K175" s="5">
        <v>28</v>
      </c>
      <c r="L175" s="5">
        <v>45</v>
      </c>
      <c r="M175" s="5">
        <v>55</v>
      </c>
      <c r="N175" s="12">
        <v>15</v>
      </c>
    </row>
    <row r="176" spans="1:14" x14ac:dyDescent="0.45">
      <c r="A176" s="17" t="s">
        <v>1003</v>
      </c>
      <c r="B176" s="31">
        <v>42</v>
      </c>
      <c r="C176" s="11">
        <v>1</v>
      </c>
      <c r="D176" s="5">
        <v>0</v>
      </c>
      <c r="E176" s="5">
        <v>0</v>
      </c>
      <c r="F176" s="5">
        <v>0</v>
      </c>
      <c r="G176" s="5">
        <v>0</v>
      </c>
      <c r="H176" s="12">
        <v>0</v>
      </c>
      <c r="I176" s="11">
        <v>90</v>
      </c>
      <c r="J176" s="5">
        <v>30</v>
      </c>
      <c r="K176" s="5">
        <v>15</v>
      </c>
      <c r="L176" s="5">
        <v>40</v>
      </c>
      <c r="M176" s="5">
        <v>20</v>
      </c>
      <c r="N176" s="12">
        <v>15</v>
      </c>
    </row>
    <row r="177" spans="1:14" x14ac:dyDescent="0.45">
      <c r="A177" s="17" t="s">
        <v>1004</v>
      </c>
      <c r="B177" s="31">
        <v>49</v>
      </c>
      <c r="C177" s="11">
        <v>0</v>
      </c>
      <c r="D177" s="5">
        <v>0</v>
      </c>
      <c r="E177" s="5">
        <v>0</v>
      </c>
      <c r="F177" s="5">
        <v>0</v>
      </c>
      <c r="G177" s="5">
        <v>1</v>
      </c>
      <c r="H177" s="12">
        <v>0</v>
      </c>
      <c r="I177" s="11">
        <v>35</v>
      </c>
      <c r="J177" s="5">
        <v>20</v>
      </c>
      <c r="K177" s="5">
        <v>65</v>
      </c>
      <c r="L177" s="5">
        <v>40</v>
      </c>
      <c r="M177" s="5">
        <v>65</v>
      </c>
      <c r="N177" s="12">
        <v>20</v>
      </c>
    </row>
    <row r="178" spans="1:14" x14ac:dyDescent="0.45">
      <c r="A178" s="17" t="s">
        <v>1005</v>
      </c>
      <c r="B178" s="31">
        <v>142</v>
      </c>
      <c r="C178" s="11">
        <v>0</v>
      </c>
      <c r="D178" s="5">
        <v>0</v>
      </c>
      <c r="E178" s="5">
        <v>0</v>
      </c>
      <c r="F178" s="5">
        <v>0</v>
      </c>
      <c r="G178" s="5">
        <v>2</v>
      </c>
      <c r="H178" s="12">
        <v>0</v>
      </c>
      <c r="I178" s="11">
        <v>55</v>
      </c>
      <c r="J178" s="5">
        <v>40</v>
      </c>
      <c r="K178" s="5">
        <v>85</v>
      </c>
      <c r="L178" s="5">
        <v>80</v>
      </c>
      <c r="M178" s="5">
        <v>105</v>
      </c>
      <c r="N178" s="12">
        <v>40</v>
      </c>
    </row>
    <row r="179" spans="1:14" x14ac:dyDescent="0.45">
      <c r="A179" s="17" t="s">
        <v>1006</v>
      </c>
      <c r="B179" s="31">
        <v>64</v>
      </c>
      <c r="C179" s="11">
        <v>0</v>
      </c>
      <c r="D179" s="5">
        <v>0</v>
      </c>
      <c r="E179" s="5">
        <v>0</v>
      </c>
      <c r="F179" s="5">
        <v>1</v>
      </c>
      <c r="G179" s="5">
        <v>0</v>
      </c>
      <c r="H179" s="12">
        <v>0</v>
      </c>
      <c r="I179" s="11">
        <v>40</v>
      </c>
      <c r="J179" s="5">
        <v>50</v>
      </c>
      <c r="K179" s="5">
        <v>45</v>
      </c>
      <c r="L179" s="5">
        <v>70</v>
      </c>
      <c r="M179" s="5">
        <v>45</v>
      </c>
      <c r="N179" s="12">
        <v>70</v>
      </c>
    </row>
    <row r="180" spans="1:14" x14ac:dyDescent="0.45">
      <c r="A180" s="17" t="s">
        <v>1007</v>
      </c>
      <c r="B180" s="31">
        <v>165</v>
      </c>
      <c r="C180" s="11">
        <v>0</v>
      </c>
      <c r="D180" s="5">
        <v>0</v>
      </c>
      <c r="E180" s="5">
        <v>0</v>
      </c>
      <c r="F180" s="5">
        <v>1</v>
      </c>
      <c r="G180" s="5">
        <v>0</v>
      </c>
      <c r="H180" s="12">
        <v>1</v>
      </c>
      <c r="I180" s="11">
        <v>65</v>
      </c>
      <c r="J180" s="5">
        <v>75</v>
      </c>
      <c r="K180" s="5">
        <v>70</v>
      </c>
      <c r="L180" s="5">
        <v>95</v>
      </c>
      <c r="M180" s="5">
        <v>70</v>
      </c>
      <c r="N180" s="12">
        <v>95</v>
      </c>
    </row>
    <row r="181" spans="1:14" x14ac:dyDescent="0.45">
      <c r="A181" s="17" t="s">
        <v>1008</v>
      </c>
      <c r="B181" s="31">
        <v>56</v>
      </c>
      <c r="C181" s="11">
        <v>0</v>
      </c>
      <c r="D181" s="5">
        <v>0</v>
      </c>
      <c r="E181" s="5">
        <v>0</v>
      </c>
      <c r="F181" s="5">
        <v>1</v>
      </c>
      <c r="G181" s="5">
        <v>0</v>
      </c>
      <c r="H181" s="12">
        <v>0</v>
      </c>
      <c r="I181" s="11">
        <v>55</v>
      </c>
      <c r="J181" s="5">
        <v>40</v>
      </c>
      <c r="K181" s="5">
        <v>40</v>
      </c>
      <c r="L181" s="5">
        <v>65</v>
      </c>
      <c r="M181" s="5">
        <v>45</v>
      </c>
      <c r="N181" s="12">
        <v>35</v>
      </c>
    </row>
    <row r="182" spans="1:14" x14ac:dyDescent="0.45">
      <c r="A182" s="17" t="s">
        <v>1009</v>
      </c>
      <c r="B182" s="31">
        <v>128</v>
      </c>
      <c r="C182" s="11">
        <v>0</v>
      </c>
      <c r="D182" s="5">
        <v>0</v>
      </c>
      <c r="E182" s="5">
        <v>0</v>
      </c>
      <c r="F182" s="5">
        <v>2</v>
      </c>
      <c r="G182" s="5">
        <v>0</v>
      </c>
      <c r="H182" s="12">
        <v>0</v>
      </c>
      <c r="I182" s="11">
        <v>70</v>
      </c>
      <c r="J182" s="5">
        <v>55</v>
      </c>
      <c r="K182" s="5">
        <v>55</v>
      </c>
      <c r="L182" s="5">
        <v>80</v>
      </c>
      <c r="M182" s="5">
        <v>60</v>
      </c>
      <c r="N182" s="12">
        <v>45</v>
      </c>
    </row>
    <row r="183" spans="1:14" x14ac:dyDescent="0.45">
      <c r="A183" s="17" t="s">
        <v>1010</v>
      </c>
      <c r="B183" s="31">
        <v>225</v>
      </c>
      <c r="C183" s="11">
        <v>0</v>
      </c>
      <c r="D183" s="5">
        <v>0</v>
      </c>
      <c r="E183" s="5">
        <v>0</v>
      </c>
      <c r="F183" s="5">
        <v>3</v>
      </c>
      <c r="G183" s="5">
        <v>0</v>
      </c>
      <c r="H183" s="12">
        <v>0</v>
      </c>
      <c r="I183" s="11">
        <v>90</v>
      </c>
      <c r="J183" s="5">
        <v>75</v>
      </c>
      <c r="K183" s="5">
        <v>75</v>
      </c>
      <c r="L183" s="5">
        <v>115</v>
      </c>
      <c r="M183" s="5">
        <v>90</v>
      </c>
      <c r="N183" s="12">
        <v>55</v>
      </c>
    </row>
    <row r="184" spans="1:14" x14ac:dyDescent="0.45">
      <c r="A184" s="17" t="s">
        <v>1011</v>
      </c>
      <c r="B184" s="31">
        <v>216</v>
      </c>
      <c r="C184" s="11">
        <v>0</v>
      </c>
      <c r="D184" s="5">
        <v>0</v>
      </c>
      <c r="E184" s="5">
        <v>0</v>
      </c>
      <c r="F184" s="5">
        <v>0</v>
      </c>
      <c r="G184" s="5">
        <v>3</v>
      </c>
      <c r="H184" s="12">
        <v>0</v>
      </c>
      <c r="I184" s="11">
        <v>75</v>
      </c>
      <c r="J184" s="5">
        <v>80</v>
      </c>
      <c r="K184" s="5">
        <v>85</v>
      </c>
      <c r="L184" s="5">
        <v>90</v>
      </c>
      <c r="M184" s="5">
        <v>100</v>
      </c>
      <c r="N184" s="12">
        <v>50</v>
      </c>
    </row>
    <row r="185" spans="1:14" x14ac:dyDescent="0.45">
      <c r="A185" s="17" t="s">
        <v>1012</v>
      </c>
      <c r="B185" s="31">
        <v>88</v>
      </c>
      <c r="C185" s="11">
        <v>2</v>
      </c>
      <c r="D185" s="5">
        <v>0</v>
      </c>
      <c r="E185" s="5">
        <v>0</v>
      </c>
      <c r="F185" s="5">
        <v>0</v>
      </c>
      <c r="G185" s="5">
        <v>0</v>
      </c>
      <c r="H185" s="12">
        <v>0</v>
      </c>
      <c r="I185" s="11">
        <v>70</v>
      </c>
      <c r="J185" s="5">
        <v>20</v>
      </c>
      <c r="K185" s="5">
        <v>50</v>
      </c>
      <c r="L185" s="5">
        <v>20</v>
      </c>
      <c r="M185" s="5">
        <v>50</v>
      </c>
      <c r="N185" s="12">
        <v>40</v>
      </c>
    </row>
    <row r="186" spans="1:14" x14ac:dyDescent="0.45">
      <c r="A186" s="17" t="s">
        <v>1013</v>
      </c>
      <c r="B186" s="31">
        <v>185</v>
      </c>
      <c r="C186" s="11">
        <v>3</v>
      </c>
      <c r="D186" s="5">
        <v>0</v>
      </c>
      <c r="E186" s="5">
        <v>0</v>
      </c>
      <c r="F186" s="5">
        <v>0</v>
      </c>
      <c r="G186" s="5">
        <v>0</v>
      </c>
      <c r="H186" s="12">
        <v>0</v>
      </c>
      <c r="I186" s="11">
        <v>100</v>
      </c>
      <c r="J186" s="5">
        <v>50</v>
      </c>
      <c r="K186" s="5">
        <v>80</v>
      </c>
      <c r="L186" s="5">
        <v>50</v>
      </c>
      <c r="M186" s="5">
        <v>80</v>
      </c>
      <c r="N186" s="12">
        <v>50</v>
      </c>
    </row>
    <row r="187" spans="1:14" x14ac:dyDescent="0.45">
      <c r="A187" s="17" t="s">
        <v>1014</v>
      </c>
      <c r="B187" s="31">
        <v>144</v>
      </c>
      <c r="C187" s="11">
        <v>0</v>
      </c>
      <c r="D187" s="5">
        <v>0</v>
      </c>
      <c r="E187" s="5">
        <v>2</v>
      </c>
      <c r="F187" s="5">
        <v>0</v>
      </c>
      <c r="G187" s="5">
        <v>0</v>
      </c>
      <c r="H187" s="12">
        <v>0</v>
      </c>
      <c r="I187" s="11">
        <v>70</v>
      </c>
      <c r="J187" s="5">
        <v>100</v>
      </c>
      <c r="K187" s="5">
        <v>115</v>
      </c>
      <c r="L187" s="5">
        <v>30</v>
      </c>
      <c r="M187" s="5">
        <v>65</v>
      </c>
      <c r="N187" s="12">
        <v>30</v>
      </c>
    </row>
    <row r="188" spans="1:14" x14ac:dyDescent="0.45">
      <c r="A188" s="17" t="s">
        <v>1015</v>
      </c>
      <c r="B188" s="31">
        <v>225</v>
      </c>
      <c r="C188" s="11">
        <v>0</v>
      </c>
      <c r="D188" s="5">
        <v>0</v>
      </c>
      <c r="E188" s="5">
        <v>0</v>
      </c>
      <c r="F188" s="5">
        <v>0</v>
      </c>
      <c r="G188" s="5">
        <v>3</v>
      </c>
      <c r="H188" s="12">
        <v>0</v>
      </c>
      <c r="I188" s="11">
        <v>90</v>
      </c>
      <c r="J188" s="5">
        <v>75</v>
      </c>
      <c r="K188" s="5">
        <v>75</v>
      </c>
      <c r="L188" s="5">
        <v>90</v>
      </c>
      <c r="M188" s="5">
        <v>100</v>
      </c>
      <c r="N188" s="12">
        <v>70</v>
      </c>
    </row>
    <row r="189" spans="1:14" x14ac:dyDescent="0.45">
      <c r="A189" s="17" t="s">
        <v>1016</v>
      </c>
      <c r="B189" s="31">
        <v>50</v>
      </c>
      <c r="C189" s="11">
        <v>0</v>
      </c>
      <c r="D189" s="5">
        <v>0</v>
      </c>
      <c r="E189" s="5">
        <v>0</v>
      </c>
      <c r="F189" s="5">
        <v>0</v>
      </c>
      <c r="G189" s="5">
        <v>1</v>
      </c>
      <c r="H189" s="12">
        <v>0</v>
      </c>
      <c r="I189" s="11">
        <v>35</v>
      </c>
      <c r="J189" s="5">
        <v>35</v>
      </c>
      <c r="K189" s="5">
        <v>40</v>
      </c>
      <c r="L189" s="5">
        <v>35</v>
      </c>
      <c r="M189" s="5">
        <v>55</v>
      </c>
      <c r="N189" s="12">
        <v>50</v>
      </c>
    </row>
    <row r="190" spans="1:14" x14ac:dyDescent="0.45">
      <c r="A190" s="17" t="s">
        <v>1017</v>
      </c>
      <c r="B190" s="31">
        <v>119</v>
      </c>
      <c r="C190" s="11">
        <v>0</v>
      </c>
      <c r="D190" s="5">
        <v>0</v>
      </c>
      <c r="E190" s="5">
        <v>0</v>
      </c>
      <c r="F190" s="5">
        <v>0</v>
      </c>
      <c r="G190" s="5">
        <v>0</v>
      </c>
      <c r="H190" s="12">
        <v>2</v>
      </c>
      <c r="I190" s="11">
        <v>55</v>
      </c>
      <c r="J190" s="5">
        <v>45</v>
      </c>
      <c r="K190" s="5">
        <v>50</v>
      </c>
      <c r="L190" s="5">
        <v>45</v>
      </c>
      <c r="M190" s="5">
        <v>65</v>
      </c>
      <c r="N190" s="12">
        <v>80</v>
      </c>
    </row>
    <row r="191" spans="1:14" x14ac:dyDescent="0.45">
      <c r="A191" s="17" t="s">
        <v>1018</v>
      </c>
      <c r="B191" s="31">
        <v>203</v>
      </c>
      <c r="C191" s="11">
        <v>0</v>
      </c>
      <c r="D191" s="5">
        <v>0</v>
      </c>
      <c r="E191" s="5">
        <v>0</v>
      </c>
      <c r="F191" s="5">
        <v>0</v>
      </c>
      <c r="G191" s="5">
        <v>0</v>
      </c>
      <c r="H191" s="12">
        <v>3</v>
      </c>
      <c r="I191" s="11">
        <v>75</v>
      </c>
      <c r="J191" s="5">
        <v>55</v>
      </c>
      <c r="K191" s="5">
        <v>70</v>
      </c>
      <c r="L191" s="5">
        <v>55</v>
      </c>
      <c r="M191" s="5">
        <v>85</v>
      </c>
      <c r="N191" s="12">
        <v>110</v>
      </c>
    </row>
    <row r="192" spans="1:14" x14ac:dyDescent="0.45">
      <c r="A192" s="17" t="s">
        <v>1019</v>
      </c>
      <c r="B192" s="31">
        <v>72</v>
      </c>
      <c r="C192" s="11">
        <v>0</v>
      </c>
      <c r="D192" s="5">
        <v>0</v>
      </c>
      <c r="E192" s="5">
        <v>0</v>
      </c>
      <c r="F192" s="5">
        <v>0</v>
      </c>
      <c r="G192" s="5">
        <v>0</v>
      </c>
      <c r="H192" s="12">
        <v>1</v>
      </c>
      <c r="I192" s="11">
        <v>55</v>
      </c>
      <c r="J192" s="5">
        <v>70</v>
      </c>
      <c r="K192" s="5">
        <v>55</v>
      </c>
      <c r="L192" s="5">
        <v>40</v>
      </c>
      <c r="M192" s="5">
        <v>55</v>
      </c>
      <c r="N192" s="12">
        <v>85</v>
      </c>
    </row>
    <row r="193" spans="1:14" x14ac:dyDescent="0.45">
      <c r="A193" s="17" t="s">
        <v>1020</v>
      </c>
      <c r="B193" s="31">
        <v>36</v>
      </c>
      <c r="C193" s="11">
        <v>0</v>
      </c>
      <c r="D193" s="5">
        <v>0</v>
      </c>
      <c r="E193" s="5">
        <v>0</v>
      </c>
      <c r="F193" s="5">
        <v>1</v>
      </c>
      <c r="G193" s="5">
        <v>0</v>
      </c>
      <c r="H193" s="12">
        <v>0</v>
      </c>
      <c r="I193" s="11">
        <v>30</v>
      </c>
      <c r="J193" s="5">
        <v>30</v>
      </c>
      <c r="K193" s="5">
        <v>30</v>
      </c>
      <c r="L193" s="5">
        <v>30</v>
      </c>
      <c r="M193" s="5">
        <v>30</v>
      </c>
      <c r="N193" s="12">
        <v>30</v>
      </c>
    </row>
    <row r="194" spans="1:14" x14ac:dyDescent="0.45">
      <c r="A194" s="17" t="s">
        <v>1021</v>
      </c>
      <c r="B194" s="31">
        <v>149</v>
      </c>
      <c r="C194" s="11">
        <v>0</v>
      </c>
      <c r="D194" s="5">
        <v>0</v>
      </c>
      <c r="E194" s="5">
        <v>0</v>
      </c>
      <c r="F194" s="5">
        <v>2</v>
      </c>
      <c r="G194" s="5">
        <v>0</v>
      </c>
      <c r="H194" s="12">
        <v>0</v>
      </c>
      <c r="I194" s="11">
        <v>75</v>
      </c>
      <c r="J194" s="5">
        <v>75</v>
      </c>
      <c r="K194" s="5">
        <v>55</v>
      </c>
      <c r="L194" s="5">
        <v>105</v>
      </c>
      <c r="M194" s="5">
        <v>85</v>
      </c>
      <c r="N194" s="12">
        <v>30</v>
      </c>
    </row>
    <row r="195" spans="1:14" x14ac:dyDescent="0.45">
      <c r="A195" s="17" t="s">
        <v>1022</v>
      </c>
      <c r="B195" s="31">
        <v>78</v>
      </c>
      <c r="C195" s="11">
        <v>0</v>
      </c>
      <c r="D195" s="5">
        <v>0</v>
      </c>
      <c r="E195" s="5">
        <v>0</v>
      </c>
      <c r="F195" s="5">
        <v>0</v>
      </c>
      <c r="G195" s="5">
        <v>0</v>
      </c>
      <c r="H195" s="12">
        <v>1</v>
      </c>
      <c r="I195" s="11">
        <v>65</v>
      </c>
      <c r="J195" s="5">
        <v>65</v>
      </c>
      <c r="K195" s="5">
        <v>45</v>
      </c>
      <c r="L195" s="5">
        <v>75</v>
      </c>
      <c r="M195" s="5">
        <v>45</v>
      </c>
      <c r="N195" s="12">
        <v>95</v>
      </c>
    </row>
    <row r="196" spans="1:14" x14ac:dyDescent="0.45">
      <c r="A196" s="17" t="s">
        <v>1023</v>
      </c>
      <c r="B196" s="31">
        <v>42</v>
      </c>
      <c r="C196" s="11">
        <v>1</v>
      </c>
      <c r="D196" s="5">
        <v>0</v>
      </c>
      <c r="E196" s="5">
        <v>0</v>
      </c>
      <c r="F196" s="5">
        <v>0</v>
      </c>
      <c r="G196" s="5">
        <v>0</v>
      </c>
      <c r="H196" s="12">
        <v>0</v>
      </c>
      <c r="I196" s="11">
        <v>55</v>
      </c>
      <c r="J196" s="5">
        <v>45</v>
      </c>
      <c r="K196" s="5">
        <v>45</v>
      </c>
      <c r="L196" s="5">
        <v>25</v>
      </c>
      <c r="M196" s="5">
        <v>25</v>
      </c>
      <c r="N196" s="12">
        <v>15</v>
      </c>
    </row>
    <row r="197" spans="1:14" x14ac:dyDescent="0.45">
      <c r="A197" s="17" t="s">
        <v>1024</v>
      </c>
      <c r="B197" s="31">
        <v>151</v>
      </c>
      <c r="C197" s="11">
        <v>2</v>
      </c>
      <c r="D197" s="5">
        <v>0</v>
      </c>
      <c r="E197" s="5">
        <v>0</v>
      </c>
      <c r="F197" s="5">
        <v>0</v>
      </c>
      <c r="G197" s="5">
        <v>0</v>
      </c>
      <c r="H197" s="12">
        <v>0</v>
      </c>
      <c r="I197" s="11">
        <v>95</v>
      </c>
      <c r="J197" s="5">
        <v>85</v>
      </c>
      <c r="K197" s="5">
        <v>85</v>
      </c>
      <c r="L197" s="5">
        <v>65</v>
      </c>
      <c r="M197" s="5">
        <v>65</v>
      </c>
      <c r="N197" s="12">
        <v>35</v>
      </c>
    </row>
    <row r="198" spans="1:14" x14ac:dyDescent="0.45">
      <c r="A198" s="17" t="s">
        <v>1025</v>
      </c>
      <c r="B198" s="31">
        <v>184</v>
      </c>
      <c r="C198" s="11">
        <v>0</v>
      </c>
      <c r="D198" s="5">
        <v>0</v>
      </c>
      <c r="E198" s="5">
        <v>0</v>
      </c>
      <c r="F198" s="5">
        <v>2</v>
      </c>
      <c r="G198" s="5">
        <v>0</v>
      </c>
      <c r="H198" s="12">
        <v>0</v>
      </c>
      <c r="I198" s="11">
        <v>65</v>
      </c>
      <c r="J198" s="5">
        <v>65</v>
      </c>
      <c r="K198" s="5">
        <v>60</v>
      </c>
      <c r="L198" s="5">
        <v>130</v>
      </c>
      <c r="M198" s="5">
        <v>95</v>
      </c>
      <c r="N198" s="12">
        <v>110</v>
      </c>
    </row>
    <row r="199" spans="1:14" x14ac:dyDescent="0.45">
      <c r="A199" s="17" t="s">
        <v>1026</v>
      </c>
      <c r="B199" s="31">
        <v>184</v>
      </c>
      <c r="C199" s="11">
        <v>0</v>
      </c>
      <c r="D199" s="5">
        <v>0</v>
      </c>
      <c r="E199" s="5">
        <v>0</v>
      </c>
      <c r="F199" s="5">
        <v>0</v>
      </c>
      <c r="G199" s="5">
        <v>2</v>
      </c>
      <c r="H199" s="12">
        <v>0</v>
      </c>
      <c r="I199" s="11">
        <v>95</v>
      </c>
      <c r="J199" s="5">
        <v>65</v>
      </c>
      <c r="K199" s="5">
        <v>110</v>
      </c>
      <c r="L199" s="5">
        <v>60</v>
      </c>
      <c r="M199" s="5">
        <v>130</v>
      </c>
      <c r="N199" s="12">
        <v>65</v>
      </c>
    </row>
    <row r="200" spans="1:14" x14ac:dyDescent="0.45">
      <c r="A200" s="17" t="s">
        <v>1027</v>
      </c>
      <c r="B200" s="31">
        <v>81</v>
      </c>
      <c r="C200" s="11">
        <v>0</v>
      </c>
      <c r="D200" s="5">
        <v>0</v>
      </c>
      <c r="E200" s="5">
        <v>0</v>
      </c>
      <c r="F200" s="5">
        <v>0</v>
      </c>
      <c r="G200" s="5">
        <v>0</v>
      </c>
      <c r="H200" s="12">
        <v>1</v>
      </c>
      <c r="I200" s="11">
        <v>60</v>
      </c>
      <c r="J200" s="5">
        <v>85</v>
      </c>
      <c r="K200" s="5">
        <v>42</v>
      </c>
      <c r="L200" s="5">
        <v>85</v>
      </c>
      <c r="M200" s="5">
        <v>42</v>
      </c>
      <c r="N200" s="12">
        <v>91</v>
      </c>
    </row>
    <row r="201" spans="1:14" x14ac:dyDescent="0.45">
      <c r="A201" s="17" t="s">
        <v>1028</v>
      </c>
      <c r="B201" s="31">
        <v>172</v>
      </c>
      <c r="C201" s="11">
        <v>0</v>
      </c>
      <c r="D201" s="5">
        <v>0</v>
      </c>
      <c r="E201" s="5">
        <v>0</v>
      </c>
      <c r="F201" s="5">
        <v>0</v>
      </c>
      <c r="G201" s="5">
        <v>3</v>
      </c>
      <c r="H201" s="12">
        <v>0</v>
      </c>
      <c r="I201" s="11">
        <v>95</v>
      </c>
      <c r="J201" s="5">
        <v>75</v>
      </c>
      <c r="K201" s="5">
        <v>80</v>
      </c>
      <c r="L201" s="5">
        <v>100</v>
      </c>
      <c r="M201" s="5">
        <v>110</v>
      </c>
      <c r="N201" s="12">
        <v>30</v>
      </c>
    </row>
    <row r="202" spans="1:14" x14ac:dyDescent="0.45">
      <c r="A202" s="17" t="s">
        <v>1029</v>
      </c>
      <c r="B202" s="31">
        <v>87</v>
      </c>
      <c r="C202" s="11">
        <v>0</v>
      </c>
      <c r="D202" s="5">
        <v>0</v>
      </c>
      <c r="E202" s="5">
        <v>0</v>
      </c>
      <c r="F202" s="5">
        <v>0</v>
      </c>
      <c r="G202" s="5">
        <v>1</v>
      </c>
      <c r="H202" s="12">
        <v>0</v>
      </c>
      <c r="I202" s="11">
        <v>60</v>
      </c>
      <c r="J202" s="5">
        <v>60</v>
      </c>
      <c r="K202" s="5">
        <v>60</v>
      </c>
      <c r="L202" s="5">
        <v>85</v>
      </c>
      <c r="M202" s="5">
        <v>85</v>
      </c>
      <c r="N202" s="12">
        <v>85</v>
      </c>
    </row>
    <row r="203" spans="1:14" x14ac:dyDescent="0.45">
      <c r="A203" s="17" t="s">
        <v>1030</v>
      </c>
      <c r="B203" s="31">
        <v>118</v>
      </c>
      <c r="C203" s="11">
        <v>0</v>
      </c>
      <c r="D203" s="5">
        <v>1</v>
      </c>
      <c r="E203" s="5">
        <v>0</v>
      </c>
      <c r="F203" s="5">
        <v>1</v>
      </c>
      <c r="G203" s="5">
        <v>0</v>
      </c>
      <c r="H203" s="12">
        <v>0</v>
      </c>
      <c r="I203" s="11">
        <v>48</v>
      </c>
      <c r="J203" s="5">
        <v>72</v>
      </c>
      <c r="K203" s="5">
        <v>48</v>
      </c>
      <c r="L203" s="5">
        <v>72</v>
      </c>
      <c r="M203" s="5">
        <v>48</v>
      </c>
      <c r="N203" s="12">
        <v>48</v>
      </c>
    </row>
    <row r="204" spans="1:14" x14ac:dyDescent="0.45">
      <c r="A204" s="17" t="s">
        <v>1031</v>
      </c>
      <c r="B204" s="31">
        <v>142</v>
      </c>
      <c r="C204" s="11">
        <v>2</v>
      </c>
      <c r="D204" s="5">
        <v>0</v>
      </c>
      <c r="E204" s="5">
        <v>0</v>
      </c>
      <c r="F204" s="5">
        <v>0</v>
      </c>
      <c r="G204" s="5">
        <v>0</v>
      </c>
      <c r="H204" s="12">
        <v>0</v>
      </c>
      <c r="I204" s="11">
        <v>190</v>
      </c>
      <c r="J204" s="5">
        <v>33</v>
      </c>
      <c r="K204" s="5">
        <v>58</v>
      </c>
      <c r="L204" s="5">
        <v>33</v>
      </c>
      <c r="M204" s="5">
        <v>58</v>
      </c>
      <c r="N204" s="12">
        <v>33</v>
      </c>
    </row>
    <row r="205" spans="1:14" x14ac:dyDescent="0.45">
      <c r="A205" s="17" t="s">
        <v>1032</v>
      </c>
      <c r="B205" s="31">
        <v>159</v>
      </c>
      <c r="C205" s="11">
        <v>0</v>
      </c>
      <c r="D205" s="5">
        <v>0</v>
      </c>
      <c r="E205" s="5">
        <v>0</v>
      </c>
      <c r="F205" s="5">
        <v>2</v>
      </c>
      <c r="G205" s="5">
        <v>0</v>
      </c>
      <c r="H205" s="12">
        <v>0</v>
      </c>
      <c r="I205" s="11">
        <v>70</v>
      </c>
      <c r="J205" s="5">
        <v>80</v>
      </c>
      <c r="K205" s="5">
        <v>65</v>
      </c>
      <c r="L205" s="5">
        <v>90</v>
      </c>
      <c r="M205" s="5">
        <v>65</v>
      </c>
      <c r="N205" s="12">
        <v>85</v>
      </c>
    </row>
    <row r="206" spans="1:14" x14ac:dyDescent="0.45">
      <c r="A206" s="17" t="s">
        <v>1033</v>
      </c>
      <c r="B206" s="31">
        <v>58</v>
      </c>
      <c r="C206" s="11">
        <v>0</v>
      </c>
      <c r="D206" s="5">
        <v>0</v>
      </c>
      <c r="E206" s="5">
        <v>1</v>
      </c>
      <c r="F206" s="5">
        <v>0</v>
      </c>
      <c r="G206" s="5">
        <v>0</v>
      </c>
      <c r="H206" s="12">
        <v>0</v>
      </c>
      <c r="I206" s="11">
        <v>50</v>
      </c>
      <c r="J206" s="5">
        <v>65</v>
      </c>
      <c r="K206" s="5">
        <v>90</v>
      </c>
      <c r="L206" s="5">
        <v>35</v>
      </c>
      <c r="M206" s="5">
        <v>35</v>
      </c>
      <c r="N206" s="12">
        <v>15</v>
      </c>
    </row>
    <row r="207" spans="1:14" x14ac:dyDescent="0.45">
      <c r="A207" s="17" t="s">
        <v>1034</v>
      </c>
      <c r="B207" s="31">
        <v>163</v>
      </c>
      <c r="C207" s="11">
        <v>0</v>
      </c>
      <c r="D207" s="5">
        <v>0</v>
      </c>
      <c r="E207" s="5">
        <v>2</v>
      </c>
      <c r="F207" s="5">
        <v>0</v>
      </c>
      <c r="G207" s="5">
        <v>0</v>
      </c>
      <c r="H207" s="12">
        <v>0</v>
      </c>
      <c r="I207" s="11">
        <v>75</v>
      </c>
      <c r="J207" s="5">
        <v>90</v>
      </c>
      <c r="K207" s="5">
        <v>140</v>
      </c>
      <c r="L207" s="5">
        <v>60</v>
      </c>
      <c r="M207" s="5">
        <v>60</v>
      </c>
      <c r="N207" s="12">
        <v>40</v>
      </c>
    </row>
    <row r="208" spans="1:14" x14ac:dyDescent="0.45">
      <c r="A208" s="17" t="s">
        <v>1035</v>
      </c>
      <c r="B208" s="31">
        <v>145</v>
      </c>
      <c r="C208" s="11">
        <v>1</v>
      </c>
      <c r="D208" s="5">
        <v>0</v>
      </c>
      <c r="E208" s="5">
        <v>0</v>
      </c>
      <c r="F208" s="5">
        <v>0</v>
      </c>
      <c r="G208" s="5">
        <v>0</v>
      </c>
      <c r="H208" s="12">
        <v>0</v>
      </c>
      <c r="I208" s="11">
        <v>100</v>
      </c>
      <c r="J208" s="5">
        <v>70</v>
      </c>
      <c r="K208" s="5">
        <v>70</v>
      </c>
      <c r="L208" s="5">
        <v>65</v>
      </c>
      <c r="M208" s="5">
        <v>65</v>
      </c>
      <c r="N208" s="12">
        <v>45</v>
      </c>
    </row>
    <row r="209" spans="1:14" x14ac:dyDescent="0.45">
      <c r="A209" s="17" t="s">
        <v>1036</v>
      </c>
      <c r="B209" s="31">
        <v>86</v>
      </c>
      <c r="C209" s="11">
        <v>0</v>
      </c>
      <c r="D209" s="5">
        <v>0</v>
      </c>
      <c r="E209" s="5">
        <v>1</v>
      </c>
      <c r="F209" s="5">
        <v>0</v>
      </c>
      <c r="G209" s="5">
        <v>0</v>
      </c>
      <c r="H209" s="12">
        <v>0</v>
      </c>
      <c r="I209" s="11">
        <v>65</v>
      </c>
      <c r="J209" s="5">
        <v>75</v>
      </c>
      <c r="K209" s="5">
        <v>105</v>
      </c>
      <c r="L209" s="5">
        <v>35</v>
      </c>
      <c r="M209" s="5">
        <v>65</v>
      </c>
      <c r="N209" s="12">
        <v>85</v>
      </c>
    </row>
    <row r="210" spans="1:14" x14ac:dyDescent="0.45">
      <c r="A210" s="17" t="s">
        <v>1037</v>
      </c>
      <c r="B210" s="31">
        <v>179</v>
      </c>
      <c r="C210" s="11">
        <v>0</v>
      </c>
      <c r="D210" s="5">
        <v>0</v>
      </c>
      <c r="E210" s="5">
        <v>2</v>
      </c>
      <c r="F210" s="5">
        <v>0</v>
      </c>
      <c r="G210" s="5">
        <v>0</v>
      </c>
      <c r="H210" s="12">
        <v>0</v>
      </c>
      <c r="I210" s="11">
        <v>75</v>
      </c>
      <c r="J210" s="5">
        <v>85</v>
      </c>
      <c r="K210" s="5">
        <v>200</v>
      </c>
      <c r="L210" s="5">
        <v>55</v>
      </c>
      <c r="M210" s="5">
        <v>65</v>
      </c>
      <c r="N210" s="12">
        <v>30</v>
      </c>
    </row>
    <row r="211" spans="1:14" x14ac:dyDescent="0.45">
      <c r="A211" s="17" t="s">
        <v>1038</v>
      </c>
      <c r="B211" s="31">
        <v>60</v>
      </c>
      <c r="C211" s="11">
        <v>0</v>
      </c>
      <c r="D211" s="5">
        <v>1</v>
      </c>
      <c r="E211" s="5">
        <v>0</v>
      </c>
      <c r="F211" s="5">
        <v>0</v>
      </c>
      <c r="G211" s="5">
        <v>0</v>
      </c>
      <c r="H211" s="12">
        <v>0</v>
      </c>
      <c r="I211" s="11">
        <v>60</v>
      </c>
      <c r="J211" s="5">
        <v>80</v>
      </c>
      <c r="K211" s="5">
        <v>50</v>
      </c>
      <c r="L211" s="5">
        <v>40</v>
      </c>
      <c r="M211" s="5">
        <v>40</v>
      </c>
      <c r="N211" s="12">
        <v>30</v>
      </c>
    </row>
    <row r="212" spans="1:14" x14ac:dyDescent="0.45">
      <c r="A212" s="17" t="s">
        <v>1039</v>
      </c>
      <c r="B212" s="31">
        <v>158</v>
      </c>
      <c r="C212" s="11">
        <v>0</v>
      </c>
      <c r="D212" s="5">
        <v>2</v>
      </c>
      <c r="E212" s="5">
        <v>0</v>
      </c>
      <c r="F212" s="5">
        <v>0</v>
      </c>
      <c r="G212" s="5">
        <v>0</v>
      </c>
      <c r="H212" s="12">
        <v>0</v>
      </c>
      <c r="I212" s="11">
        <v>90</v>
      </c>
      <c r="J212" s="5">
        <v>120</v>
      </c>
      <c r="K212" s="5">
        <v>75</v>
      </c>
      <c r="L212" s="5">
        <v>60</v>
      </c>
      <c r="M212" s="5">
        <v>60</v>
      </c>
      <c r="N212" s="12">
        <v>45</v>
      </c>
    </row>
    <row r="213" spans="1:14" x14ac:dyDescent="0.45">
      <c r="A213" s="17" t="s">
        <v>1040</v>
      </c>
      <c r="B213" s="31">
        <v>86</v>
      </c>
      <c r="C213" s="11">
        <v>0</v>
      </c>
      <c r="D213" s="5">
        <v>1</v>
      </c>
      <c r="E213" s="5">
        <v>0</v>
      </c>
      <c r="F213" s="5">
        <v>0</v>
      </c>
      <c r="G213" s="5">
        <v>0</v>
      </c>
      <c r="H213" s="12">
        <v>0</v>
      </c>
      <c r="I213" s="11">
        <v>65</v>
      </c>
      <c r="J213" s="5">
        <v>95</v>
      </c>
      <c r="K213" s="5">
        <v>75</v>
      </c>
      <c r="L213" s="5">
        <v>55</v>
      </c>
      <c r="M213" s="5">
        <v>55</v>
      </c>
      <c r="N213" s="12">
        <v>85</v>
      </c>
    </row>
    <row r="214" spans="1:14" x14ac:dyDescent="0.45">
      <c r="A214" s="17" t="s">
        <v>1041</v>
      </c>
      <c r="B214" s="31">
        <v>175</v>
      </c>
      <c r="C214" s="11">
        <v>0</v>
      </c>
      <c r="D214" s="5">
        <v>2</v>
      </c>
      <c r="E214" s="5">
        <v>0</v>
      </c>
      <c r="F214" s="5">
        <v>0</v>
      </c>
      <c r="G214" s="5">
        <v>0</v>
      </c>
      <c r="H214" s="12">
        <v>0</v>
      </c>
      <c r="I214" s="11">
        <v>70</v>
      </c>
      <c r="J214" s="5">
        <v>130</v>
      </c>
      <c r="K214" s="5">
        <v>100</v>
      </c>
      <c r="L214" s="5">
        <v>55</v>
      </c>
      <c r="M214" s="5">
        <v>80</v>
      </c>
      <c r="N214" s="12">
        <v>65</v>
      </c>
    </row>
    <row r="215" spans="1:14" x14ac:dyDescent="0.45">
      <c r="A215" s="17" t="s">
        <v>1042</v>
      </c>
      <c r="B215" s="31">
        <v>177</v>
      </c>
      <c r="C215" s="11">
        <v>0</v>
      </c>
      <c r="D215" s="5">
        <v>0</v>
      </c>
      <c r="E215" s="5">
        <v>1</v>
      </c>
      <c r="F215" s="5">
        <v>0</v>
      </c>
      <c r="G215" s="5">
        <v>1</v>
      </c>
      <c r="H215" s="12">
        <v>0</v>
      </c>
      <c r="I215" s="11">
        <v>20</v>
      </c>
      <c r="J215" s="5">
        <v>10</v>
      </c>
      <c r="K215" s="5">
        <v>230</v>
      </c>
      <c r="L215" s="5">
        <v>10</v>
      </c>
      <c r="M215" s="5">
        <v>230</v>
      </c>
      <c r="N215" s="12">
        <v>5</v>
      </c>
    </row>
    <row r="216" spans="1:14" x14ac:dyDescent="0.45">
      <c r="A216" s="17" t="s">
        <v>1043</v>
      </c>
      <c r="B216" s="31">
        <v>175</v>
      </c>
      <c r="C216" s="11">
        <v>0</v>
      </c>
      <c r="D216" s="5">
        <v>2</v>
      </c>
      <c r="E216" s="5">
        <v>0</v>
      </c>
      <c r="F216" s="5">
        <v>0</v>
      </c>
      <c r="G216" s="5">
        <v>0</v>
      </c>
      <c r="H216" s="12">
        <v>0</v>
      </c>
      <c r="I216" s="11">
        <v>80</v>
      </c>
      <c r="J216" s="5">
        <v>125</v>
      </c>
      <c r="K216" s="5">
        <v>75</v>
      </c>
      <c r="L216" s="5">
        <v>40</v>
      </c>
      <c r="M216" s="5">
        <v>95</v>
      </c>
      <c r="N216" s="12">
        <v>85</v>
      </c>
    </row>
    <row r="217" spans="1:14" x14ac:dyDescent="0.45">
      <c r="A217" s="17" t="s">
        <v>1044</v>
      </c>
      <c r="B217" s="31">
        <v>86</v>
      </c>
      <c r="C217" s="11">
        <v>0</v>
      </c>
      <c r="D217" s="5">
        <v>0</v>
      </c>
      <c r="E217" s="5">
        <v>0</v>
      </c>
      <c r="F217" s="5">
        <v>0</v>
      </c>
      <c r="G217" s="5">
        <v>0</v>
      </c>
      <c r="H217" s="12">
        <v>1</v>
      </c>
      <c r="I217" s="11">
        <v>55</v>
      </c>
      <c r="J217" s="5">
        <v>95</v>
      </c>
      <c r="K217" s="5">
        <v>55</v>
      </c>
      <c r="L217" s="5">
        <v>35</v>
      </c>
      <c r="M217" s="5">
        <v>75</v>
      </c>
      <c r="N217" s="12">
        <v>115</v>
      </c>
    </row>
    <row r="218" spans="1:14" x14ac:dyDescent="0.45">
      <c r="A218" s="17" t="s">
        <v>1045</v>
      </c>
      <c r="B218" s="31">
        <v>66</v>
      </c>
      <c r="C218" s="11">
        <v>0</v>
      </c>
      <c r="D218" s="5">
        <v>1</v>
      </c>
      <c r="E218" s="5">
        <v>0</v>
      </c>
      <c r="F218" s="5">
        <v>0</v>
      </c>
      <c r="G218" s="5">
        <v>0</v>
      </c>
      <c r="H218" s="12">
        <v>0</v>
      </c>
      <c r="I218" s="11">
        <v>60</v>
      </c>
      <c r="J218" s="5">
        <v>80</v>
      </c>
      <c r="K218" s="5">
        <v>50</v>
      </c>
      <c r="L218" s="5">
        <v>50</v>
      </c>
      <c r="M218" s="5">
        <v>50</v>
      </c>
      <c r="N218" s="12">
        <v>40</v>
      </c>
    </row>
    <row r="219" spans="1:14" x14ac:dyDescent="0.45">
      <c r="A219" s="17" t="s">
        <v>1046</v>
      </c>
      <c r="B219" s="31">
        <v>175</v>
      </c>
      <c r="C219" s="11">
        <v>0</v>
      </c>
      <c r="D219" s="5">
        <v>2</v>
      </c>
      <c r="E219" s="5">
        <v>0</v>
      </c>
      <c r="F219" s="5">
        <v>0</v>
      </c>
      <c r="G219" s="5">
        <v>0</v>
      </c>
      <c r="H219" s="12">
        <v>0</v>
      </c>
      <c r="I219" s="11">
        <v>90</v>
      </c>
      <c r="J219" s="5">
        <v>130</v>
      </c>
      <c r="K219" s="5">
        <v>75</v>
      </c>
      <c r="L219" s="5">
        <v>75</v>
      </c>
      <c r="M219" s="5">
        <v>75</v>
      </c>
      <c r="N219" s="12">
        <v>55</v>
      </c>
    </row>
    <row r="220" spans="1:14" x14ac:dyDescent="0.45">
      <c r="A220" s="17" t="s">
        <v>1047</v>
      </c>
      <c r="B220" s="31">
        <v>50</v>
      </c>
      <c r="C220" s="11">
        <v>0</v>
      </c>
      <c r="D220" s="5">
        <v>0</v>
      </c>
      <c r="E220" s="5">
        <v>0</v>
      </c>
      <c r="F220" s="5">
        <v>1</v>
      </c>
      <c r="G220" s="5">
        <v>0</v>
      </c>
      <c r="H220" s="12">
        <v>0</v>
      </c>
      <c r="I220" s="11">
        <v>40</v>
      </c>
      <c r="J220" s="5">
        <v>40</v>
      </c>
      <c r="K220" s="5">
        <v>40</v>
      </c>
      <c r="L220" s="5">
        <v>70</v>
      </c>
      <c r="M220" s="5">
        <v>40</v>
      </c>
      <c r="N220" s="12">
        <v>20</v>
      </c>
    </row>
    <row r="221" spans="1:14" x14ac:dyDescent="0.45">
      <c r="A221" s="17" t="s">
        <v>1048</v>
      </c>
      <c r="B221" s="31">
        <v>144</v>
      </c>
      <c r="C221" s="11">
        <v>0</v>
      </c>
      <c r="D221" s="5">
        <v>0</v>
      </c>
      <c r="E221" s="5">
        <v>2</v>
      </c>
      <c r="F221" s="5">
        <v>0</v>
      </c>
      <c r="G221" s="5">
        <v>0</v>
      </c>
      <c r="H221" s="12">
        <v>0</v>
      </c>
      <c r="I221" s="11">
        <v>50</v>
      </c>
      <c r="J221" s="5">
        <v>50</v>
      </c>
      <c r="K221" s="5">
        <v>120</v>
      </c>
      <c r="L221" s="5">
        <v>80</v>
      </c>
      <c r="M221" s="5">
        <v>80</v>
      </c>
      <c r="N221" s="12">
        <v>30</v>
      </c>
    </row>
    <row r="222" spans="1:14" x14ac:dyDescent="0.45">
      <c r="A222" s="17" t="s">
        <v>1049</v>
      </c>
      <c r="B222" s="31">
        <v>50</v>
      </c>
      <c r="C222" s="11">
        <v>0</v>
      </c>
      <c r="D222" s="5">
        <v>1</v>
      </c>
      <c r="E222" s="5">
        <v>0</v>
      </c>
      <c r="F222" s="5">
        <v>0</v>
      </c>
      <c r="G222" s="5">
        <v>0</v>
      </c>
      <c r="H222" s="12">
        <v>0</v>
      </c>
      <c r="I222" s="11">
        <v>50</v>
      </c>
      <c r="J222" s="5">
        <v>50</v>
      </c>
      <c r="K222" s="5">
        <v>40</v>
      </c>
      <c r="L222" s="5">
        <v>30</v>
      </c>
      <c r="M222" s="5">
        <v>30</v>
      </c>
      <c r="N222" s="12">
        <v>50</v>
      </c>
    </row>
    <row r="223" spans="1:14" x14ac:dyDescent="0.45">
      <c r="A223" s="17" t="s">
        <v>1050</v>
      </c>
      <c r="B223" s="31">
        <v>158</v>
      </c>
      <c r="C223" s="11">
        <v>1</v>
      </c>
      <c r="D223" s="5">
        <v>1</v>
      </c>
      <c r="E223" s="5">
        <v>0</v>
      </c>
      <c r="F223" s="5">
        <v>0</v>
      </c>
      <c r="G223" s="5">
        <v>0</v>
      </c>
      <c r="H223" s="12">
        <v>0</v>
      </c>
      <c r="I223" s="11">
        <v>100</v>
      </c>
      <c r="J223" s="5">
        <v>100</v>
      </c>
      <c r="K223" s="5">
        <v>80</v>
      </c>
      <c r="L223" s="5">
        <v>60</v>
      </c>
      <c r="M223" s="5">
        <v>60</v>
      </c>
      <c r="N223" s="12">
        <v>50</v>
      </c>
    </row>
    <row r="224" spans="1:14" x14ac:dyDescent="0.45">
      <c r="A224" s="17" t="s">
        <v>1051</v>
      </c>
      <c r="B224" s="31">
        <v>133</v>
      </c>
      <c r="C224" s="11">
        <v>0</v>
      </c>
      <c r="D224" s="5">
        <v>0</v>
      </c>
      <c r="E224" s="5">
        <v>1</v>
      </c>
      <c r="F224" s="5">
        <v>0</v>
      </c>
      <c r="G224" s="5">
        <v>1</v>
      </c>
      <c r="H224" s="12">
        <v>0</v>
      </c>
      <c r="I224" s="11">
        <v>55</v>
      </c>
      <c r="J224" s="5">
        <v>55</v>
      </c>
      <c r="K224" s="5">
        <v>85</v>
      </c>
      <c r="L224" s="5">
        <v>65</v>
      </c>
      <c r="M224" s="5">
        <v>85</v>
      </c>
      <c r="N224" s="12">
        <v>35</v>
      </c>
    </row>
    <row r="225" spans="1:14" x14ac:dyDescent="0.45">
      <c r="A225" s="17" t="s">
        <v>1052</v>
      </c>
      <c r="B225" s="31">
        <v>60</v>
      </c>
      <c r="C225" s="11">
        <v>0</v>
      </c>
      <c r="D225" s="5">
        <v>0</v>
      </c>
      <c r="E225" s="5">
        <v>0</v>
      </c>
      <c r="F225" s="5">
        <v>1</v>
      </c>
      <c r="G225" s="5">
        <v>0</v>
      </c>
      <c r="H225" s="12">
        <v>0</v>
      </c>
      <c r="I225" s="11">
        <v>35</v>
      </c>
      <c r="J225" s="5">
        <v>65</v>
      </c>
      <c r="K225" s="5">
        <v>35</v>
      </c>
      <c r="L225" s="5">
        <v>65</v>
      </c>
      <c r="M225" s="5">
        <v>35</v>
      </c>
      <c r="N225" s="12">
        <v>65</v>
      </c>
    </row>
    <row r="226" spans="1:14" x14ac:dyDescent="0.45">
      <c r="A226" s="17" t="s">
        <v>1053</v>
      </c>
      <c r="B226" s="31">
        <v>168</v>
      </c>
      <c r="C226" s="11">
        <v>0</v>
      </c>
      <c r="D226" s="5">
        <v>1</v>
      </c>
      <c r="E226" s="5">
        <v>0</v>
      </c>
      <c r="F226" s="5">
        <v>1</v>
      </c>
      <c r="G226" s="5">
        <v>0</v>
      </c>
      <c r="H226" s="12">
        <v>0</v>
      </c>
      <c r="I226" s="11">
        <v>75</v>
      </c>
      <c r="J226" s="5">
        <v>105</v>
      </c>
      <c r="K226" s="5">
        <v>75</v>
      </c>
      <c r="L226" s="5">
        <v>105</v>
      </c>
      <c r="M226" s="5">
        <v>75</v>
      </c>
      <c r="N226" s="12">
        <v>45</v>
      </c>
    </row>
    <row r="227" spans="1:14" x14ac:dyDescent="0.45">
      <c r="A227" s="17" t="s">
        <v>1054</v>
      </c>
      <c r="B227" s="31">
        <v>116</v>
      </c>
      <c r="C227" s="11">
        <v>0</v>
      </c>
      <c r="D227" s="5">
        <v>0</v>
      </c>
      <c r="E227" s="5">
        <v>0</v>
      </c>
      <c r="F227" s="5">
        <v>0</v>
      </c>
      <c r="G227" s="5">
        <v>0</v>
      </c>
      <c r="H227" s="12">
        <v>1</v>
      </c>
      <c r="I227" s="11">
        <v>45</v>
      </c>
      <c r="J227" s="5">
        <v>55</v>
      </c>
      <c r="K227" s="5">
        <v>45</v>
      </c>
      <c r="L227" s="5">
        <v>65</v>
      </c>
      <c r="M227" s="5">
        <v>45</v>
      </c>
      <c r="N227" s="12">
        <v>75</v>
      </c>
    </row>
    <row r="228" spans="1:14" x14ac:dyDescent="0.45">
      <c r="A228" s="17" t="s">
        <v>1055</v>
      </c>
      <c r="B228" s="31">
        <v>163</v>
      </c>
      <c r="C228" s="11">
        <v>0</v>
      </c>
      <c r="D228" s="5">
        <v>0</v>
      </c>
      <c r="E228" s="5">
        <v>0</v>
      </c>
      <c r="F228" s="5">
        <v>0</v>
      </c>
      <c r="G228" s="5">
        <v>2</v>
      </c>
      <c r="H228" s="12">
        <v>0</v>
      </c>
      <c r="I228" s="11">
        <v>65</v>
      </c>
      <c r="J228" s="5">
        <v>40</v>
      </c>
      <c r="K228" s="5">
        <v>70</v>
      </c>
      <c r="L228" s="5">
        <v>80</v>
      </c>
      <c r="M228" s="5">
        <v>140</v>
      </c>
      <c r="N228" s="12">
        <v>70</v>
      </c>
    </row>
    <row r="229" spans="1:14" x14ac:dyDescent="0.45">
      <c r="A229" s="17" t="s">
        <v>1056</v>
      </c>
      <c r="B229" s="31">
        <v>163</v>
      </c>
      <c r="C229" s="11">
        <v>0</v>
      </c>
      <c r="D229" s="5">
        <v>0</v>
      </c>
      <c r="E229" s="5">
        <v>2</v>
      </c>
      <c r="F229" s="5">
        <v>0</v>
      </c>
      <c r="G229" s="5">
        <v>0</v>
      </c>
      <c r="H229" s="12">
        <v>0</v>
      </c>
      <c r="I229" s="11">
        <v>65</v>
      </c>
      <c r="J229" s="5">
        <v>80</v>
      </c>
      <c r="K229" s="5">
        <v>140</v>
      </c>
      <c r="L229" s="5">
        <v>40</v>
      </c>
      <c r="M229" s="5">
        <v>70</v>
      </c>
      <c r="N229" s="12">
        <v>70</v>
      </c>
    </row>
    <row r="230" spans="1:14" x14ac:dyDescent="0.45">
      <c r="A230" s="17" t="s">
        <v>1057</v>
      </c>
      <c r="B230" s="31">
        <v>66</v>
      </c>
      <c r="C230" s="11">
        <v>0</v>
      </c>
      <c r="D230" s="5">
        <v>0</v>
      </c>
      <c r="E230" s="5">
        <v>0</v>
      </c>
      <c r="F230" s="5">
        <v>1</v>
      </c>
      <c r="G230" s="5">
        <v>0</v>
      </c>
      <c r="H230" s="12">
        <v>0</v>
      </c>
      <c r="I230" s="11">
        <v>45</v>
      </c>
      <c r="J230" s="5">
        <v>60</v>
      </c>
      <c r="K230" s="5">
        <v>30</v>
      </c>
      <c r="L230" s="5">
        <v>80</v>
      </c>
      <c r="M230" s="5">
        <v>50</v>
      </c>
      <c r="N230" s="12">
        <v>65</v>
      </c>
    </row>
    <row r="231" spans="1:14" x14ac:dyDescent="0.45">
      <c r="A231" s="17" t="s">
        <v>1058</v>
      </c>
      <c r="B231" s="31">
        <v>175</v>
      </c>
      <c r="C231" s="11">
        <v>0</v>
      </c>
      <c r="D231" s="5">
        <v>0</v>
      </c>
      <c r="E231" s="5">
        <v>0</v>
      </c>
      <c r="F231" s="5">
        <v>2</v>
      </c>
      <c r="G231" s="5">
        <v>0</v>
      </c>
      <c r="H231" s="12">
        <v>0</v>
      </c>
      <c r="I231" s="11">
        <v>75</v>
      </c>
      <c r="J231" s="5">
        <v>90</v>
      </c>
      <c r="K231" s="5">
        <v>50</v>
      </c>
      <c r="L231" s="5">
        <v>110</v>
      </c>
      <c r="M231" s="5">
        <v>80</v>
      </c>
      <c r="N231" s="12">
        <v>95</v>
      </c>
    </row>
    <row r="232" spans="1:14" x14ac:dyDescent="0.45">
      <c r="A232" s="17" t="s">
        <v>1059</v>
      </c>
      <c r="B232" s="31">
        <v>243</v>
      </c>
      <c r="C232" s="11">
        <v>0</v>
      </c>
      <c r="D232" s="5">
        <v>1</v>
      </c>
      <c r="E232" s="5">
        <v>0</v>
      </c>
      <c r="F232" s="5">
        <v>1</v>
      </c>
      <c r="G232" s="5">
        <v>1</v>
      </c>
      <c r="H232" s="12">
        <v>0</v>
      </c>
      <c r="I232" s="11">
        <v>75</v>
      </c>
      <c r="J232" s="5">
        <v>95</v>
      </c>
      <c r="K232" s="5">
        <v>95</v>
      </c>
      <c r="L232" s="5">
        <v>95</v>
      </c>
      <c r="M232" s="5">
        <v>95</v>
      </c>
      <c r="N232" s="12">
        <v>85</v>
      </c>
    </row>
    <row r="233" spans="1:14" x14ac:dyDescent="0.45">
      <c r="A233" s="17" t="s">
        <v>1060</v>
      </c>
      <c r="B233" s="31">
        <v>66</v>
      </c>
      <c r="C233" s="11">
        <v>1</v>
      </c>
      <c r="D233" s="5">
        <v>0</v>
      </c>
      <c r="E233" s="5">
        <v>0</v>
      </c>
      <c r="F233" s="5">
        <v>0</v>
      </c>
      <c r="G233" s="5">
        <v>0</v>
      </c>
      <c r="H233" s="12">
        <v>0</v>
      </c>
      <c r="I233" s="11">
        <v>90</v>
      </c>
      <c r="J233" s="5">
        <v>60</v>
      </c>
      <c r="K233" s="5">
        <v>60</v>
      </c>
      <c r="L233" s="5">
        <v>40</v>
      </c>
      <c r="M233" s="5">
        <v>40</v>
      </c>
      <c r="N233" s="12">
        <v>40</v>
      </c>
    </row>
    <row r="234" spans="1:14" x14ac:dyDescent="0.45">
      <c r="A234" s="17" t="s">
        <v>1061</v>
      </c>
      <c r="B234" s="31">
        <v>175</v>
      </c>
      <c r="C234" s="11">
        <v>0</v>
      </c>
      <c r="D234" s="5">
        <v>1</v>
      </c>
      <c r="E234" s="5">
        <v>1</v>
      </c>
      <c r="F234" s="5">
        <v>0</v>
      </c>
      <c r="G234" s="5">
        <v>0</v>
      </c>
      <c r="H234" s="12">
        <v>0</v>
      </c>
      <c r="I234" s="11">
        <v>90</v>
      </c>
      <c r="J234" s="5">
        <v>120</v>
      </c>
      <c r="K234" s="5">
        <v>120</v>
      </c>
      <c r="L234" s="5">
        <v>60</v>
      </c>
      <c r="M234" s="5">
        <v>60</v>
      </c>
      <c r="N234" s="12">
        <v>50</v>
      </c>
    </row>
    <row r="235" spans="1:14" x14ac:dyDescent="0.45">
      <c r="A235" s="17" t="s">
        <v>1062</v>
      </c>
      <c r="B235" s="31">
        <v>180</v>
      </c>
      <c r="C235" s="11">
        <v>0</v>
      </c>
      <c r="D235" s="5">
        <v>0</v>
      </c>
      <c r="E235" s="5">
        <v>0</v>
      </c>
      <c r="F235" s="5">
        <v>2</v>
      </c>
      <c r="G235" s="5">
        <v>0</v>
      </c>
      <c r="H235" s="12">
        <v>0</v>
      </c>
      <c r="I235" s="11">
        <v>85</v>
      </c>
      <c r="J235" s="5">
        <v>80</v>
      </c>
      <c r="K235" s="5">
        <v>90</v>
      </c>
      <c r="L235" s="5">
        <v>105</v>
      </c>
      <c r="M235" s="5">
        <v>95</v>
      </c>
      <c r="N235" s="12">
        <v>60</v>
      </c>
    </row>
    <row r="236" spans="1:14" x14ac:dyDescent="0.45">
      <c r="A236" s="17" t="s">
        <v>1063</v>
      </c>
      <c r="B236" s="31">
        <v>163</v>
      </c>
      <c r="C236" s="11">
        <v>0</v>
      </c>
      <c r="D236" s="5">
        <v>1</v>
      </c>
      <c r="E236" s="5">
        <v>0</v>
      </c>
      <c r="F236" s="5">
        <v>0</v>
      </c>
      <c r="G236" s="5">
        <v>0</v>
      </c>
      <c r="H236" s="12">
        <v>0</v>
      </c>
      <c r="I236" s="11">
        <v>73</v>
      </c>
      <c r="J236" s="5">
        <v>95</v>
      </c>
      <c r="K236" s="5">
        <v>62</v>
      </c>
      <c r="L236" s="5">
        <v>85</v>
      </c>
      <c r="M236" s="5">
        <v>65</v>
      </c>
      <c r="N236" s="12">
        <v>85</v>
      </c>
    </row>
    <row r="237" spans="1:14" x14ac:dyDescent="0.45">
      <c r="A237" s="17" t="s">
        <v>1064</v>
      </c>
      <c r="B237" s="31">
        <v>88</v>
      </c>
      <c r="C237" s="11">
        <v>0</v>
      </c>
      <c r="D237" s="5">
        <v>0</v>
      </c>
      <c r="E237" s="5">
        <v>0</v>
      </c>
      <c r="F237" s="5">
        <v>0</v>
      </c>
      <c r="G237" s="5">
        <v>0</v>
      </c>
      <c r="H237" s="12">
        <v>1</v>
      </c>
      <c r="I237" s="11">
        <v>55</v>
      </c>
      <c r="J237" s="5">
        <v>20</v>
      </c>
      <c r="K237" s="5">
        <v>35</v>
      </c>
      <c r="L237" s="5">
        <v>20</v>
      </c>
      <c r="M237" s="5">
        <v>45</v>
      </c>
      <c r="N237" s="12">
        <v>75</v>
      </c>
    </row>
    <row r="238" spans="1:14" x14ac:dyDescent="0.45">
      <c r="A238" s="17" t="s">
        <v>1065</v>
      </c>
      <c r="B238" s="31">
        <v>42</v>
      </c>
      <c r="C238" s="11">
        <v>0</v>
      </c>
      <c r="D238" s="5">
        <v>1</v>
      </c>
      <c r="E238" s="5">
        <v>0</v>
      </c>
      <c r="F238" s="5">
        <v>0</v>
      </c>
      <c r="G238" s="5">
        <v>0</v>
      </c>
      <c r="H238" s="12">
        <v>0</v>
      </c>
      <c r="I238" s="11">
        <v>35</v>
      </c>
      <c r="J238" s="5">
        <v>35</v>
      </c>
      <c r="K238" s="5">
        <v>35</v>
      </c>
      <c r="L238" s="5">
        <v>35</v>
      </c>
      <c r="M238" s="5">
        <v>35</v>
      </c>
      <c r="N238" s="12">
        <v>35</v>
      </c>
    </row>
    <row r="239" spans="1:14" x14ac:dyDescent="0.45">
      <c r="A239" s="17" t="s">
        <v>1066</v>
      </c>
      <c r="B239" s="31">
        <v>159</v>
      </c>
      <c r="C239" s="11">
        <v>0</v>
      </c>
      <c r="D239" s="5">
        <v>0</v>
      </c>
      <c r="E239" s="5">
        <v>0</v>
      </c>
      <c r="F239" s="5">
        <v>0</v>
      </c>
      <c r="G239" s="5">
        <v>2</v>
      </c>
      <c r="H239" s="12">
        <v>0</v>
      </c>
      <c r="I239" s="11">
        <v>50</v>
      </c>
      <c r="J239" s="5">
        <v>95</v>
      </c>
      <c r="K239" s="5">
        <v>95</v>
      </c>
      <c r="L239" s="5">
        <v>35</v>
      </c>
      <c r="M239" s="5">
        <v>110</v>
      </c>
      <c r="N239" s="12">
        <v>70</v>
      </c>
    </row>
    <row r="240" spans="1:14" x14ac:dyDescent="0.45">
      <c r="A240" s="17" t="s">
        <v>1067</v>
      </c>
      <c r="B240" s="31">
        <v>61</v>
      </c>
      <c r="C240" s="11">
        <v>0</v>
      </c>
      <c r="D240" s="5">
        <v>0</v>
      </c>
      <c r="E240" s="5">
        <v>0</v>
      </c>
      <c r="F240" s="5">
        <v>1</v>
      </c>
      <c r="G240" s="5">
        <v>0</v>
      </c>
      <c r="H240" s="12">
        <v>0</v>
      </c>
      <c r="I240" s="11">
        <v>45</v>
      </c>
      <c r="J240" s="5">
        <v>30</v>
      </c>
      <c r="K240" s="5">
        <v>15</v>
      </c>
      <c r="L240" s="5">
        <v>85</v>
      </c>
      <c r="M240" s="5">
        <v>65</v>
      </c>
      <c r="N240" s="12">
        <v>65</v>
      </c>
    </row>
    <row r="241" spans="1:14" x14ac:dyDescent="0.45">
      <c r="A241" s="17" t="s">
        <v>1068</v>
      </c>
      <c r="B241" s="31">
        <v>72</v>
      </c>
      <c r="C241" s="11">
        <v>0</v>
      </c>
      <c r="D241" s="5">
        <v>0</v>
      </c>
      <c r="E241" s="5">
        <v>0</v>
      </c>
      <c r="F241" s="5">
        <v>0</v>
      </c>
      <c r="G241" s="5">
        <v>0</v>
      </c>
      <c r="H241" s="12">
        <v>1</v>
      </c>
      <c r="I241" s="11">
        <v>45</v>
      </c>
      <c r="J241" s="5">
        <v>63</v>
      </c>
      <c r="K241" s="5">
        <v>37</v>
      </c>
      <c r="L241" s="5">
        <v>65</v>
      </c>
      <c r="M241" s="5">
        <v>55</v>
      </c>
      <c r="N241" s="12">
        <v>95</v>
      </c>
    </row>
    <row r="242" spans="1:14" x14ac:dyDescent="0.45">
      <c r="A242" s="17" t="s">
        <v>1069</v>
      </c>
      <c r="B242" s="31">
        <v>73</v>
      </c>
      <c r="C242" s="11">
        <v>0</v>
      </c>
      <c r="D242" s="5">
        <v>0</v>
      </c>
      <c r="E242" s="5">
        <v>0</v>
      </c>
      <c r="F242" s="5">
        <v>0</v>
      </c>
      <c r="G242" s="5">
        <v>0</v>
      </c>
      <c r="H242" s="12">
        <v>1</v>
      </c>
      <c r="I242" s="11">
        <v>45</v>
      </c>
      <c r="J242" s="5">
        <v>75</v>
      </c>
      <c r="K242" s="5">
        <v>37</v>
      </c>
      <c r="L242" s="5">
        <v>70</v>
      </c>
      <c r="M242" s="5">
        <v>55</v>
      </c>
      <c r="N242" s="12">
        <v>83</v>
      </c>
    </row>
    <row r="243" spans="1:14" x14ac:dyDescent="0.45">
      <c r="A243" s="17" t="s">
        <v>1070</v>
      </c>
      <c r="B243" s="31">
        <v>172</v>
      </c>
      <c r="C243" s="11">
        <v>0</v>
      </c>
      <c r="D243" s="5">
        <v>0</v>
      </c>
      <c r="E243" s="5">
        <v>2</v>
      </c>
      <c r="F243" s="5">
        <v>0</v>
      </c>
      <c r="G243" s="5">
        <v>0</v>
      </c>
      <c r="H243" s="12">
        <v>0</v>
      </c>
      <c r="I243" s="11">
        <v>95</v>
      </c>
      <c r="J243" s="5">
        <v>80</v>
      </c>
      <c r="K243" s="5">
        <v>105</v>
      </c>
      <c r="L243" s="5">
        <v>40</v>
      </c>
      <c r="M243" s="5">
        <v>70</v>
      </c>
      <c r="N243" s="12">
        <v>100</v>
      </c>
    </row>
    <row r="244" spans="1:14" x14ac:dyDescent="0.45">
      <c r="A244" s="17" t="s">
        <v>1071</v>
      </c>
      <c r="B244" s="31">
        <v>608</v>
      </c>
      <c r="C244" s="11">
        <v>3</v>
      </c>
      <c r="D244" s="5">
        <v>0</v>
      </c>
      <c r="E244" s="5">
        <v>0</v>
      </c>
      <c r="F244" s="5">
        <v>0</v>
      </c>
      <c r="G244" s="5">
        <v>0</v>
      </c>
      <c r="H244" s="12">
        <v>0</v>
      </c>
      <c r="I244" s="11">
        <v>255</v>
      </c>
      <c r="J244" s="5">
        <v>10</v>
      </c>
      <c r="K244" s="5">
        <v>10</v>
      </c>
      <c r="L244" s="5">
        <v>75</v>
      </c>
      <c r="M244" s="5">
        <v>135</v>
      </c>
      <c r="N244" s="12">
        <v>55</v>
      </c>
    </row>
    <row r="245" spans="1:14" x14ac:dyDescent="0.45">
      <c r="A245" s="17" t="s">
        <v>1072</v>
      </c>
      <c r="B245" s="31">
        <v>261</v>
      </c>
      <c r="C245" s="11">
        <v>0</v>
      </c>
      <c r="D245" s="5">
        <v>0</v>
      </c>
      <c r="E245" s="5">
        <v>0</v>
      </c>
      <c r="F245" s="5">
        <v>1</v>
      </c>
      <c r="G245" s="5">
        <v>0</v>
      </c>
      <c r="H245" s="12">
        <v>2</v>
      </c>
      <c r="I245" s="11">
        <v>90</v>
      </c>
      <c r="J245" s="5">
        <v>85</v>
      </c>
      <c r="K245" s="5">
        <v>75</v>
      </c>
      <c r="L245" s="5">
        <v>115</v>
      </c>
      <c r="M245" s="5">
        <v>100</v>
      </c>
      <c r="N245" s="12">
        <v>115</v>
      </c>
    </row>
    <row r="246" spans="1:14" x14ac:dyDescent="0.45">
      <c r="A246" s="17" t="s">
        <v>1073</v>
      </c>
      <c r="B246" s="31">
        <v>261</v>
      </c>
      <c r="C246" s="11">
        <v>1</v>
      </c>
      <c r="D246" s="5">
        <v>2</v>
      </c>
      <c r="E246" s="5">
        <v>0</v>
      </c>
      <c r="F246" s="5">
        <v>0</v>
      </c>
      <c r="G246" s="5">
        <v>0</v>
      </c>
      <c r="H246" s="12">
        <v>0</v>
      </c>
      <c r="I246" s="11">
        <v>115</v>
      </c>
      <c r="J246" s="5">
        <v>115</v>
      </c>
      <c r="K246" s="5">
        <v>85</v>
      </c>
      <c r="L246" s="5">
        <v>90</v>
      </c>
      <c r="M246" s="5">
        <v>75</v>
      </c>
      <c r="N246" s="12">
        <v>100</v>
      </c>
    </row>
    <row r="247" spans="1:14" x14ac:dyDescent="0.45">
      <c r="A247" s="17" t="s">
        <v>1074</v>
      </c>
      <c r="B247" s="31">
        <v>261</v>
      </c>
      <c r="C247" s="11">
        <v>0</v>
      </c>
      <c r="D247" s="5">
        <v>0</v>
      </c>
      <c r="E247" s="5">
        <v>1</v>
      </c>
      <c r="F247" s="5">
        <v>0</v>
      </c>
      <c r="G247" s="5">
        <v>2</v>
      </c>
      <c r="H247" s="12">
        <v>0</v>
      </c>
      <c r="I247" s="11">
        <v>100</v>
      </c>
      <c r="J247" s="5">
        <v>75</v>
      </c>
      <c r="K247" s="5">
        <v>115</v>
      </c>
      <c r="L247" s="5">
        <v>90</v>
      </c>
      <c r="M247" s="5">
        <v>115</v>
      </c>
      <c r="N247" s="12">
        <v>85</v>
      </c>
    </row>
    <row r="248" spans="1:14" x14ac:dyDescent="0.45">
      <c r="A248" s="17" t="s">
        <v>1075</v>
      </c>
      <c r="B248" s="31">
        <v>60</v>
      </c>
      <c r="C248" s="11">
        <v>0</v>
      </c>
      <c r="D248" s="5">
        <v>1</v>
      </c>
      <c r="E248" s="5">
        <v>0</v>
      </c>
      <c r="F248" s="5">
        <v>0</v>
      </c>
      <c r="G248" s="5">
        <v>0</v>
      </c>
      <c r="H248" s="12">
        <v>0</v>
      </c>
      <c r="I248" s="11">
        <v>50</v>
      </c>
      <c r="J248" s="5">
        <v>64</v>
      </c>
      <c r="K248" s="5">
        <v>50</v>
      </c>
      <c r="L248" s="5">
        <v>45</v>
      </c>
      <c r="M248" s="5">
        <v>50</v>
      </c>
      <c r="N248" s="12">
        <v>41</v>
      </c>
    </row>
    <row r="249" spans="1:14" x14ac:dyDescent="0.45">
      <c r="A249" s="17" t="s">
        <v>1076</v>
      </c>
      <c r="B249" s="31">
        <v>144</v>
      </c>
      <c r="C249" s="11">
        <v>0</v>
      </c>
      <c r="D249" s="5">
        <v>2</v>
      </c>
      <c r="E249" s="5">
        <v>0</v>
      </c>
      <c r="F249" s="5">
        <v>0</v>
      </c>
      <c r="G249" s="5">
        <v>0</v>
      </c>
      <c r="H249" s="12">
        <v>0</v>
      </c>
      <c r="I249" s="11">
        <v>70</v>
      </c>
      <c r="J249" s="5">
        <v>84</v>
      </c>
      <c r="K249" s="5">
        <v>70</v>
      </c>
      <c r="L249" s="5">
        <v>65</v>
      </c>
      <c r="M249" s="5">
        <v>70</v>
      </c>
      <c r="N249" s="12">
        <v>51</v>
      </c>
    </row>
    <row r="250" spans="1:14" x14ac:dyDescent="0.45">
      <c r="A250" s="17" t="s">
        <v>1077</v>
      </c>
      <c r="B250" s="31">
        <v>270</v>
      </c>
      <c r="C250" s="11">
        <v>0</v>
      </c>
      <c r="D250" s="5">
        <v>3</v>
      </c>
      <c r="E250" s="5">
        <v>0</v>
      </c>
      <c r="F250" s="5">
        <v>0</v>
      </c>
      <c r="G250" s="5">
        <v>0</v>
      </c>
      <c r="H250" s="12">
        <v>0</v>
      </c>
      <c r="I250" s="11">
        <v>100</v>
      </c>
      <c r="J250" s="5">
        <v>134</v>
      </c>
      <c r="K250" s="5">
        <v>110</v>
      </c>
      <c r="L250" s="5">
        <v>95</v>
      </c>
      <c r="M250" s="5">
        <v>100</v>
      </c>
      <c r="N250" s="12">
        <v>61</v>
      </c>
    </row>
    <row r="251" spans="1:14" x14ac:dyDescent="0.45">
      <c r="A251" s="17" t="s">
        <v>1078</v>
      </c>
      <c r="B251" s="31">
        <v>306</v>
      </c>
      <c r="C251" s="11">
        <v>0</v>
      </c>
      <c r="D251" s="5">
        <v>0</v>
      </c>
      <c r="E251" s="5">
        <v>0</v>
      </c>
      <c r="F251" s="5">
        <v>0</v>
      </c>
      <c r="G251" s="5">
        <v>3</v>
      </c>
      <c r="H251" s="12">
        <v>0</v>
      </c>
      <c r="I251" s="11">
        <v>106</v>
      </c>
      <c r="J251" s="5">
        <v>90</v>
      </c>
      <c r="K251" s="5">
        <v>130</v>
      </c>
      <c r="L251" s="5">
        <v>90</v>
      </c>
      <c r="M251" s="5">
        <v>154</v>
      </c>
      <c r="N251" s="12">
        <v>110</v>
      </c>
    </row>
    <row r="252" spans="1:14" x14ac:dyDescent="0.45">
      <c r="A252" s="17" t="s">
        <v>1079</v>
      </c>
      <c r="B252" s="31">
        <v>306</v>
      </c>
      <c r="C252" s="11">
        <v>0</v>
      </c>
      <c r="D252" s="5">
        <v>0</v>
      </c>
      <c r="E252" s="5">
        <v>0</v>
      </c>
      <c r="F252" s="5">
        <v>0</v>
      </c>
      <c r="G252" s="5">
        <v>3</v>
      </c>
      <c r="H252" s="12">
        <v>0</v>
      </c>
      <c r="I252" s="11">
        <v>106</v>
      </c>
      <c r="J252" s="5">
        <v>130</v>
      </c>
      <c r="K252" s="5">
        <v>90</v>
      </c>
      <c r="L252" s="5">
        <v>110</v>
      </c>
      <c r="M252" s="5">
        <v>154</v>
      </c>
      <c r="N252" s="12">
        <v>90</v>
      </c>
    </row>
    <row r="253" spans="1:14" x14ac:dyDescent="0.45">
      <c r="A253" s="17" t="s">
        <v>1080</v>
      </c>
      <c r="B253" s="31">
        <v>270</v>
      </c>
      <c r="C253" s="11">
        <v>3</v>
      </c>
      <c r="D253" s="5">
        <v>0</v>
      </c>
      <c r="E253" s="5">
        <v>0</v>
      </c>
      <c r="F253" s="5">
        <v>0</v>
      </c>
      <c r="G253" s="5">
        <v>0</v>
      </c>
      <c r="H253" s="12">
        <v>0</v>
      </c>
      <c r="I253" s="11">
        <v>100</v>
      </c>
      <c r="J253" s="5">
        <v>100</v>
      </c>
      <c r="K253" s="5">
        <v>100</v>
      </c>
      <c r="L253" s="5">
        <v>100</v>
      </c>
      <c r="M253" s="5">
        <v>100</v>
      </c>
      <c r="N253" s="12">
        <v>100</v>
      </c>
    </row>
    <row r="254" spans="1:14" x14ac:dyDescent="0.45">
      <c r="A254" s="17" t="s">
        <v>1081</v>
      </c>
      <c r="B254" s="31">
        <v>62</v>
      </c>
      <c r="C254" s="11">
        <v>0</v>
      </c>
      <c r="D254" s="5">
        <v>0</v>
      </c>
      <c r="E254" s="5">
        <v>0</v>
      </c>
      <c r="F254" s="5">
        <v>0</v>
      </c>
      <c r="G254" s="5">
        <v>0</v>
      </c>
      <c r="H254" s="12">
        <v>1</v>
      </c>
      <c r="I254" s="11">
        <v>40</v>
      </c>
      <c r="J254" s="5">
        <v>45</v>
      </c>
      <c r="K254" s="5">
        <v>35</v>
      </c>
      <c r="L254" s="5">
        <v>65</v>
      </c>
      <c r="M254" s="5">
        <v>55</v>
      </c>
      <c r="N254" s="12">
        <v>70</v>
      </c>
    </row>
    <row r="255" spans="1:14" x14ac:dyDescent="0.45">
      <c r="A255" s="17" t="s">
        <v>1082</v>
      </c>
      <c r="B255" s="31">
        <v>142</v>
      </c>
      <c r="C255" s="11">
        <v>0</v>
      </c>
      <c r="D255" s="5">
        <v>0</v>
      </c>
      <c r="E255" s="5">
        <v>0</v>
      </c>
      <c r="F255" s="5">
        <v>0</v>
      </c>
      <c r="G255" s="5">
        <v>0</v>
      </c>
      <c r="H255" s="12">
        <v>2</v>
      </c>
      <c r="I255" s="11">
        <v>50</v>
      </c>
      <c r="J255" s="5">
        <v>65</v>
      </c>
      <c r="K255" s="5">
        <v>45</v>
      </c>
      <c r="L255" s="5">
        <v>85</v>
      </c>
      <c r="M255" s="5">
        <v>65</v>
      </c>
      <c r="N255" s="12">
        <v>95</v>
      </c>
    </row>
    <row r="256" spans="1:14" x14ac:dyDescent="0.45">
      <c r="A256" s="17" t="s">
        <v>1083</v>
      </c>
      <c r="B256" s="31">
        <v>239</v>
      </c>
      <c r="C256" s="11">
        <v>0</v>
      </c>
      <c r="D256" s="5">
        <v>0</v>
      </c>
      <c r="E256" s="5">
        <v>0</v>
      </c>
      <c r="F256" s="5">
        <v>0</v>
      </c>
      <c r="G256" s="5">
        <v>0</v>
      </c>
      <c r="H256" s="12">
        <v>3</v>
      </c>
      <c r="I256" s="11">
        <v>70</v>
      </c>
      <c r="J256" s="5">
        <v>85</v>
      </c>
      <c r="K256" s="5">
        <v>65</v>
      </c>
      <c r="L256" s="5">
        <v>105</v>
      </c>
      <c r="M256" s="5">
        <v>85</v>
      </c>
      <c r="N256" s="12">
        <v>120</v>
      </c>
    </row>
    <row r="257" spans="1:14" x14ac:dyDescent="0.45">
      <c r="A257" s="17" t="s">
        <v>1084</v>
      </c>
      <c r="B257" s="31">
        <v>62</v>
      </c>
      <c r="C257" s="11">
        <v>0</v>
      </c>
      <c r="D257" s="5">
        <v>0</v>
      </c>
      <c r="E257" s="5">
        <v>0</v>
      </c>
      <c r="F257" s="5">
        <v>1</v>
      </c>
      <c r="G257" s="5">
        <v>0</v>
      </c>
      <c r="H257" s="12">
        <v>0</v>
      </c>
      <c r="I257" s="11">
        <v>45</v>
      </c>
      <c r="J257" s="5">
        <v>60</v>
      </c>
      <c r="K257" s="5">
        <v>40</v>
      </c>
      <c r="L257" s="5">
        <v>70</v>
      </c>
      <c r="M257" s="5">
        <v>50</v>
      </c>
      <c r="N257" s="12">
        <v>45</v>
      </c>
    </row>
    <row r="258" spans="1:14" x14ac:dyDescent="0.45">
      <c r="A258" s="17" t="s">
        <v>1085</v>
      </c>
      <c r="B258" s="31">
        <v>142</v>
      </c>
      <c r="C258" s="11">
        <v>0</v>
      </c>
      <c r="D258" s="5">
        <v>1</v>
      </c>
      <c r="E258" s="5">
        <v>0</v>
      </c>
      <c r="F258" s="5">
        <v>1</v>
      </c>
      <c r="G258" s="5">
        <v>0</v>
      </c>
      <c r="H258" s="12">
        <v>0</v>
      </c>
      <c r="I258" s="11">
        <v>60</v>
      </c>
      <c r="J258" s="5">
        <v>85</v>
      </c>
      <c r="K258" s="5">
        <v>60</v>
      </c>
      <c r="L258" s="5">
        <v>85</v>
      </c>
      <c r="M258" s="5">
        <v>60</v>
      </c>
      <c r="N258" s="12">
        <v>55</v>
      </c>
    </row>
    <row r="259" spans="1:14" x14ac:dyDescent="0.45">
      <c r="A259" s="17" t="s">
        <v>1086</v>
      </c>
      <c r="B259" s="31">
        <v>239</v>
      </c>
      <c r="C259" s="11">
        <v>0</v>
      </c>
      <c r="D259" s="5">
        <v>3</v>
      </c>
      <c r="E259" s="5">
        <v>0</v>
      </c>
      <c r="F259" s="5">
        <v>0</v>
      </c>
      <c r="G259" s="5">
        <v>0</v>
      </c>
      <c r="H259" s="12">
        <v>0</v>
      </c>
      <c r="I259" s="11">
        <v>80</v>
      </c>
      <c r="J259" s="5">
        <v>120</v>
      </c>
      <c r="K259" s="5">
        <v>70</v>
      </c>
      <c r="L259" s="5">
        <v>110</v>
      </c>
      <c r="M259" s="5">
        <v>70</v>
      </c>
      <c r="N259" s="12">
        <v>80</v>
      </c>
    </row>
    <row r="260" spans="1:14" x14ac:dyDescent="0.45">
      <c r="A260" s="17" t="s">
        <v>1087</v>
      </c>
      <c r="B260" s="31">
        <v>62</v>
      </c>
      <c r="C260" s="11">
        <v>0</v>
      </c>
      <c r="D260" s="5">
        <v>1</v>
      </c>
      <c r="E260" s="5">
        <v>0</v>
      </c>
      <c r="F260" s="5">
        <v>0</v>
      </c>
      <c r="G260" s="5">
        <v>0</v>
      </c>
      <c r="H260" s="12">
        <v>0</v>
      </c>
      <c r="I260" s="11">
        <v>50</v>
      </c>
      <c r="J260" s="5">
        <v>70</v>
      </c>
      <c r="K260" s="5">
        <v>50</v>
      </c>
      <c r="L260" s="5">
        <v>50</v>
      </c>
      <c r="M260" s="5">
        <v>50</v>
      </c>
      <c r="N260" s="12">
        <v>40</v>
      </c>
    </row>
    <row r="261" spans="1:14" x14ac:dyDescent="0.45">
      <c r="A261" s="17" t="s">
        <v>1088</v>
      </c>
      <c r="B261" s="31">
        <v>142</v>
      </c>
      <c r="C261" s="11">
        <v>0</v>
      </c>
      <c r="D261" s="5">
        <v>2</v>
      </c>
      <c r="E261" s="5">
        <v>0</v>
      </c>
      <c r="F261" s="5">
        <v>0</v>
      </c>
      <c r="G261" s="5">
        <v>0</v>
      </c>
      <c r="H261" s="12">
        <v>0</v>
      </c>
      <c r="I261" s="11">
        <v>70</v>
      </c>
      <c r="J261" s="5">
        <v>85</v>
      </c>
      <c r="K261" s="5">
        <v>70</v>
      </c>
      <c r="L261" s="5">
        <v>60</v>
      </c>
      <c r="M261" s="5">
        <v>70</v>
      </c>
      <c r="N261" s="12">
        <v>50</v>
      </c>
    </row>
    <row r="262" spans="1:14" x14ac:dyDescent="0.45">
      <c r="A262" s="17" t="s">
        <v>1089</v>
      </c>
      <c r="B262" s="31">
        <v>241</v>
      </c>
      <c r="C262" s="11">
        <v>0</v>
      </c>
      <c r="D262" s="5">
        <v>3</v>
      </c>
      <c r="E262" s="5">
        <v>0</v>
      </c>
      <c r="F262" s="5">
        <v>0</v>
      </c>
      <c r="G262" s="5">
        <v>0</v>
      </c>
      <c r="H262" s="12">
        <v>0</v>
      </c>
      <c r="I262" s="11">
        <v>100</v>
      </c>
      <c r="J262" s="5">
        <v>110</v>
      </c>
      <c r="K262" s="5">
        <v>90</v>
      </c>
      <c r="L262" s="5">
        <v>85</v>
      </c>
      <c r="M262" s="5">
        <v>90</v>
      </c>
      <c r="N262" s="12">
        <v>60</v>
      </c>
    </row>
    <row r="263" spans="1:14" x14ac:dyDescent="0.45">
      <c r="A263" s="17" t="s">
        <v>1090</v>
      </c>
      <c r="B263" s="31">
        <v>44</v>
      </c>
      <c r="C263" s="11">
        <v>0</v>
      </c>
      <c r="D263" s="5">
        <v>1</v>
      </c>
      <c r="E263" s="5">
        <v>0</v>
      </c>
      <c r="F263" s="5">
        <v>0</v>
      </c>
      <c r="G263" s="5">
        <v>0</v>
      </c>
      <c r="H263" s="12">
        <v>0</v>
      </c>
      <c r="I263" s="11">
        <v>35</v>
      </c>
      <c r="J263" s="5">
        <v>55</v>
      </c>
      <c r="K263" s="5">
        <v>35</v>
      </c>
      <c r="L263" s="5">
        <v>30</v>
      </c>
      <c r="M263" s="5">
        <v>30</v>
      </c>
      <c r="N263" s="12">
        <v>35</v>
      </c>
    </row>
    <row r="264" spans="1:14" x14ac:dyDescent="0.45">
      <c r="A264" s="17" t="s">
        <v>1091</v>
      </c>
      <c r="B264" s="31">
        <v>147</v>
      </c>
      <c r="C264" s="11">
        <v>0</v>
      </c>
      <c r="D264" s="5">
        <v>2</v>
      </c>
      <c r="E264" s="5">
        <v>0</v>
      </c>
      <c r="F264" s="5">
        <v>0</v>
      </c>
      <c r="G264" s="5">
        <v>0</v>
      </c>
      <c r="H264" s="12">
        <v>0</v>
      </c>
      <c r="I264" s="11">
        <v>70</v>
      </c>
      <c r="J264" s="5">
        <v>90</v>
      </c>
      <c r="K264" s="5">
        <v>70</v>
      </c>
      <c r="L264" s="5">
        <v>60</v>
      </c>
      <c r="M264" s="5">
        <v>60</v>
      </c>
      <c r="N264" s="12">
        <v>70</v>
      </c>
    </row>
    <row r="265" spans="1:14" x14ac:dyDescent="0.45">
      <c r="A265" s="17" t="s">
        <v>1092</v>
      </c>
      <c r="B265" s="31">
        <v>48</v>
      </c>
      <c r="C265" s="11">
        <v>0</v>
      </c>
      <c r="D265" s="5">
        <v>0</v>
      </c>
      <c r="E265" s="5">
        <v>0</v>
      </c>
      <c r="F265" s="5">
        <v>0</v>
      </c>
      <c r="G265" s="5">
        <v>0</v>
      </c>
      <c r="H265" s="12">
        <v>1</v>
      </c>
      <c r="I265" s="11">
        <v>38</v>
      </c>
      <c r="J265" s="5">
        <v>30</v>
      </c>
      <c r="K265" s="5">
        <v>41</v>
      </c>
      <c r="L265" s="5">
        <v>30</v>
      </c>
      <c r="M265" s="5">
        <v>41</v>
      </c>
      <c r="N265" s="12">
        <v>60</v>
      </c>
    </row>
    <row r="266" spans="1:14" x14ac:dyDescent="0.45">
      <c r="A266" s="17" t="s">
        <v>1093</v>
      </c>
      <c r="B266" s="31">
        <v>147</v>
      </c>
      <c r="C266" s="11">
        <v>0</v>
      </c>
      <c r="D266" s="5">
        <v>0</v>
      </c>
      <c r="E266" s="5">
        <v>0</v>
      </c>
      <c r="F266" s="5">
        <v>0</v>
      </c>
      <c r="G266" s="5">
        <v>0</v>
      </c>
      <c r="H266" s="12">
        <v>2</v>
      </c>
      <c r="I266" s="11">
        <v>78</v>
      </c>
      <c r="J266" s="5">
        <v>70</v>
      </c>
      <c r="K266" s="5">
        <v>61</v>
      </c>
      <c r="L266" s="5">
        <v>50</v>
      </c>
      <c r="M266" s="5">
        <v>61</v>
      </c>
      <c r="N266" s="12">
        <v>100</v>
      </c>
    </row>
    <row r="267" spans="1:14" x14ac:dyDescent="0.45">
      <c r="A267" s="17" t="s">
        <v>1094</v>
      </c>
      <c r="B267" s="31">
        <v>39</v>
      </c>
      <c r="C267" s="11">
        <v>1</v>
      </c>
      <c r="D267" s="5">
        <v>0</v>
      </c>
      <c r="E267" s="5">
        <v>0</v>
      </c>
      <c r="F267" s="5">
        <v>0</v>
      </c>
      <c r="G267" s="5">
        <v>0</v>
      </c>
      <c r="H267" s="12">
        <v>0</v>
      </c>
      <c r="I267" s="11">
        <v>45</v>
      </c>
      <c r="J267" s="5">
        <v>45</v>
      </c>
      <c r="K267" s="5">
        <v>35</v>
      </c>
      <c r="L267" s="5">
        <v>20</v>
      </c>
      <c r="M267" s="5">
        <v>30</v>
      </c>
      <c r="N267" s="12">
        <v>20</v>
      </c>
    </row>
    <row r="268" spans="1:14" x14ac:dyDescent="0.45">
      <c r="A268" s="17" t="s">
        <v>1095</v>
      </c>
      <c r="B268" s="31">
        <v>72</v>
      </c>
      <c r="C268" s="11">
        <v>0</v>
      </c>
      <c r="D268" s="5">
        <v>0</v>
      </c>
      <c r="E268" s="5">
        <v>2</v>
      </c>
      <c r="F268" s="5">
        <v>0</v>
      </c>
      <c r="G268" s="5">
        <v>0</v>
      </c>
      <c r="H268" s="12">
        <v>0</v>
      </c>
      <c r="I268" s="11">
        <v>50</v>
      </c>
      <c r="J268" s="5">
        <v>35</v>
      </c>
      <c r="K268" s="5">
        <v>55</v>
      </c>
      <c r="L268" s="5">
        <v>25</v>
      </c>
      <c r="M268" s="5">
        <v>25</v>
      </c>
      <c r="N268" s="12">
        <v>15</v>
      </c>
    </row>
    <row r="269" spans="1:14" x14ac:dyDescent="0.45">
      <c r="A269" s="17" t="s">
        <v>1096</v>
      </c>
      <c r="B269" s="31">
        <v>173</v>
      </c>
      <c r="C269" s="11">
        <v>0</v>
      </c>
      <c r="D269" s="5">
        <v>0</v>
      </c>
      <c r="E269" s="5">
        <v>0</v>
      </c>
      <c r="F269" s="5">
        <v>3</v>
      </c>
      <c r="G269" s="5">
        <v>0</v>
      </c>
      <c r="H269" s="12">
        <v>0</v>
      </c>
      <c r="I269" s="11">
        <v>60</v>
      </c>
      <c r="J269" s="5">
        <v>70</v>
      </c>
      <c r="K269" s="5">
        <v>50</v>
      </c>
      <c r="L269" s="5">
        <v>90</v>
      </c>
      <c r="M269" s="5">
        <v>50</v>
      </c>
      <c r="N269" s="12">
        <v>65</v>
      </c>
    </row>
    <row r="270" spans="1:14" x14ac:dyDescent="0.45">
      <c r="A270" s="17" t="s">
        <v>1097</v>
      </c>
      <c r="B270" s="31">
        <v>41</v>
      </c>
      <c r="C270" s="11">
        <v>0</v>
      </c>
      <c r="D270" s="5">
        <v>0</v>
      </c>
      <c r="E270" s="5">
        <v>2</v>
      </c>
      <c r="F270" s="5">
        <v>0</v>
      </c>
      <c r="G270" s="5">
        <v>0</v>
      </c>
      <c r="H270" s="12">
        <v>0</v>
      </c>
      <c r="I270" s="11">
        <v>50</v>
      </c>
      <c r="J270" s="5">
        <v>35</v>
      </c>
      <c r="K270" s="5">
        <v>55</v>
      </c>
      <c r="L270" s="5">
        <v>25</v>
      </c>
      <c r="M270" s="5">
        <v>25</v>
      </c>
      <c r="N270" s="12">
        <v>15</v>
      </c>
    </row>
    <row r="271" spans="1:14" x14ac:dyDescent="0.45">
      <c r="A271" s="17" t="s">
        <v>1098</v>
      </c>
      <c r="B271" s="31">
        <v>135</v>
      </c>
      <c r="C271" s="11">
        <v>0</v>
      </c>
      <c r="D271" s="5">
        <v>0</v>
      </c>
      <c r="E271" s="5">
        <v>0</v>
      </c>
      <c r="F271" s="5">
        <v>0</v>
      </c>
      <c r="G271" s="5">
        <v>3</v>
      </c>
      <c r="H271" s="12">
        <v>0</v>
      </c>
      <c r="I271" s="11">
        <v>60</v>
      </c>
      <c r="J271" s="5">
        <v>50</v>
      </c>
      <c r="K271" s="5">
        <v>70</v>
      </c>
      <c r="L271" s="5">
        <v>50</v>
      </c>
      <c r="M271" s="5">
        <v>90</v>
      </c>
      <c r="N271" s="12">
        <v>65</v>
      </c>
    </row>
    <row r="272" spans="1:14" x14ac:dyDescent="0.45">
      <c r="A272" s="17" t="s">
        <v>1099</v>
      </c>
      <c r="B272" s="31">
        <v>44</v>
      </c>
      <c r="C272" s="11">
        <v>0</v>
      </c>
      <c r="D272" s="5">
        <v>0</v>
      </c>
      <c r="E272" s="5">
        <v>0</v>
      </c>
      <c r="F272" s="5">
        <v>0</v>
      </c>
      <c r="G272" s="5">
        <v>1</v>
      </c>
      <c r="H272" s="12">
        <v>0</v>
      </c>
      <c r="I272" s="11">
        <v>40</v>
      </c>
      <c r="J272" s="5">
        <v>30</v>
      </c>
      <c r="K272" s="5">
        <v>30</v>
      </c>
      <c r="L272" s="5">
        <v>40</v>
      </c>
      <c r="M272" s="5">
        <v>50</v>
      </c>
      <c r="N272" s="12">
        <v>30</v>
      </c>
    </row>
    <row r="273" spans="1:14" x14ac:dyDescent="0.45">
      <c r="A273" s="17" t="s">
        <v>1100</v>
      </c>
      <c r="B273" s="31">
        <v>119</v>
      </c>
      <c r="C273" s="11">
        <v>0</v>
      </c>
      <c r="D273" s="5">
        <v>0</v>
      </c>
      <c r="E273" s="5">
        <v>0</v>
      </c>
      <c r="F273" s="5">
        <v>0</v>
      </c>
      <c r="G273" s="5">
        <v>2</v>
      </c>
      <c r="H273" s="12">
        <v>0</v>
      </c>
      <c r="I273" s="11">
        <v>60</v>
      </c>
      <c r="J273" s="5">
        <v>50</v>
      </c>
      <c r="K273" s="5">
        <v>50</v>
      </c>
      <c r="L273" s="5">
        <v>60</v>
      </c>
      <c r="M273" s="5">
        <v>70</v>
      </c>
      <c r="N273" s="12">
        <v>50</v>
      </c>
    </row>
    <row r="274" spans="1:14" x14ac:dyDescent="0.45">
      <c r="A274" s="17" t="s">
        <v>1101</v>
      </c>
      <c r="B274" s="31">
        <v>216</v>
      </c>
      <c r="C274" s="11">
        <v>0</v>
      </c>
      <c r="D274" s="5">
        <v>0</v>
      </c>
      <c r="E274" s="5">
        <v>0</v>
      </c>
      <c r="F274" s="5">
        <v>0</v>
      </c>
      <c r="G274" s="5">
        <v>3</v>
      </c>
      <c r="H274" s="12">
        <v>0</v>
      </c>
      <c r="I274" s="11">
        <v>80</v>
      </c>
      <c r="J274" s="5">
        <v>70</v>
      </c>
      <c r="K274" s="5">
        <v>70</v>
      </c>
      <c r="L274" s="5">
        <v>90</v>
      </c>
      <c r="M274" s="5">
        <v>100</v>
      </c>
      <c r="N274" s="12">
        <v>70</v>
      </c>
    </row>
    <row r="275" spans="1:14" x14ac:dyDescent="0.45">
      <c r="A275" s="17" t="s">
        <v>1102</v>
      </c>
      <c r="B275" s="31">
        <v>44</v>
      </c>
      <c r="C275" s="11">
        <v>0</v>
      </c>
      <c r="D275" s="5">
        <v>0</v>
      </c>
      <c r="E275" s="5">
        <v>1</v>
      </c>
      <c r="F275" s="5">
        <v>0</v>
      </c>
      <c r="G275" s="5">
        <v>0</v>
      </c>
      <c r="H275" s="12">
        <v>0</v>
      </c>
      <c r="I275" s="11">
        <v>40</v>
      </c>
      <c r="J275" s="5">
        <v>40</v>
      </c>
      <c r="K275" s="5">
        <v>50</v>
      </c>
      <c r="L275" s="5">
        <v>30</v>
      </c>
      <c r="M275" s="5">
        <v>30</v>
      </c>
      <c r="N275" s="12">
        <v>30</v>
      </c>
    </row>
    <row r="276" spans="1:14" x14ac:dyDescent="0.45">
      <c r="A276" s="17" t="s">
        <v>1103</v>
      </c>
      <c r="B276" s="31">
        <v>119</v>
      </c>
      <c r="C276" s="11">
        <v>0</v>
      </c>
      <c r="D276" s="5">
        <v>2</v>
      </c>
      <c r="E276" s="5">
        <v>0</v>
      </c>
      <c r="F276" s="5">
        <v>0</v>
      </c>
      <c r="G276" s="5">
        <v>0</v>
      </c>
      <c r="H276" s="12">
        <v>0</v>
      </c>
      <c r="I276" s="11">
        <v>70</v>
      </c>
      <c r="J276" s="5">
        <v>70</v>
      </c>
      <c r="K276" s="5">
        <v>40</v>
      </c>
      <c r="L276" s="5">
        <v>60</v>
      </c>
      <c r="M276" s="5">
        <v>40</v>
      </c>
      <c r="N276" s="12">
        <v>60</v>
      </c>
    </row>
    <row r="277" spans="1:14" x14ac:dyDescent="0.45">
      <c r="A277" s="17" t="s">
        <v>1104</v>
      </c>
      <c r="B277" s="31">
        <v>216</v>
      </c>
      <c r="C277" s="11">
        <v>0</v>
      </c>
      <c r="D277" s="5">
        <v>3</v>
      </c>
      <c r="E277" s="5">
        <v>0</v>
      </c>
      <c r="F277" s="5">
        <v>0</v>
      </c>
      <c r="G277" s="5">
        <v>0</v>
      </c>
      <c r="H277" s="12">
        <v>0</v>
      </c>
      <c r="I277" s="11">
        <v>90</v>
      </c>
      <c r="J277" s="5">
        <v>100</v>
      </c>
      <c r="K277" s="5">
        <v>60</v>
      </c>
      <c r="L277" s="5">
        <v>90</v>
      </c>
      <c r="M277" s="5">
        <v>60</v>
      </c>
      <c r="N277" s="12">
        <v>80</v>
      </c>
    </row>
    <row r="278" spans="1:14" x14ac:dyDescent="0.45">
      <c r="A278" s="17" t="s">
        <v>1105</v>
      </c>
      <c r="B278" s="31">
        <v>54</v>
      </c>
      <c r="C278" s="11">
        <v>0</v>
      </c>
      <c r="D278" s="5">
        <v>0</v>
      </c>
      <c r="E278" s="5">
        <v>0</v>
      </c>
      <c r="F278" s="5">
        <v>0</v>
      </c>
      <c r="G278" s="5">
        <v>0</v>
      </c>
      <c r="H278" s="12">
        <v>1</v>
      </c>
      <c r="I278" s="11">
        <v>40</v>
      </c>
      <c r="J278" s="5">
        <v>55</v>
      </c>
      <c r="K278" s="5">
        <v>30</v>
      </c>
      <c r="L278" s="5">
        <v>30</v>
      </c>
      <c r="M278" s="5">
        <v>30</v>
      </c>
      <c r="N278" s="12">
        <v>85</v>
      </c>
    </row>
    <row r="279" spans="1:14" x14ac:dyDescent="0.45">
      <c r="A279" s="17" t="s">
        <v>1106</v>
      </c>
      <c r="B279" s="31">
        <v>151</v>
      </c>
      <c r="C279" s="11">
        <v>0</v>
      </c>
      <c r="D279" s="5">
        <v>0</v>
      </c>
      <c r="E279" s="5">
        <v>0</v>
      </c>
      <c r="F279" s="5">
        <v>0</v>
      </c>
      <c r="G279" s="5">
        <v>0</v>
      </c>
      <c r="H279" s="12">
        <v>2</v>
      </c>
      <c r="I279" s="11">
        <v>60</v>
      </c>
      <c r="J279" s="5">
        <v>85</v>
      </c>
      <c r="K279" s="5">
        <v>60</v>
      </c>
      <c r="L279" s="5">
        <v>50</v>
      </c>
      <c r="M279" s="5">
        <v>50</v>
      </c>
      <c r="N279" s="12">
        <v>125</v>
      </c>
    </row>
    <row r="280" spans="1:14" x14ac:dyDescent="0.45">
      <c r="A280" s="17" t="s">
        <v>1107</v>
      </c>
      <c r="B280" s="31">
        <v>54</v>
      </c>
      <c r="C280" s="11">
        <v>0</v>
      </c>
      <c r="D280" s="5">
        <v>0</v>
      </c>
      <c r="E280" s="5">
        <v>0</v>
      </c>
      <c r="F280" s="5">
        <v>0</v>
      </c>
      <c r="G280" s="5">
        <v>0</v>
      </c>
      <c r="H280" s="12">
        <v>1</v>
      </c>
      <c r="I280" s="11">
        <v>40</v>
      </c>
      <c r="J280" s="5">
        <v>30</v>
      </c>
      <c r="K280" s="5">
        <v>30</v>
      </c>
      <c r="L280" s="5">
        <v>55</v>
      </c>
      <c r="M280" s="5">
        <v>30</v>
      </c>
      <c r="N280" s="12">
        <v>85</v>
      </c>
    </row>
    <row r="281" spans="1:14" x14ac:dyDescent="0.45">
      <c r="A281" s="17" t="s">
        <v>1108</v>
      </c>
      <c r="B281" s="31">
        <v>151</v>
      </c>
      <c r="C281" s="11">
        <v>0</v>
      </c>
      <c r="D281" s="5">
        <v>0</v>
      </c>
      <c r="E281" s="5">
        <v>2</v>
      </c>
      <c r="F281" s="5">
        <v>0</v>
      </c>
      <c r="G281" s="5">
        <v>0</v>
      </c>
      <c r="H281" s="12">
        <v>0</v>
      </c>
      <c r="I281" s="11">
        <v>60</v>
      </c>
      <c r="J281" s="5">
        <v>50</v>
      </c>
      <c r="K281" s="5">
        <v>100</v>
      </c>
      <c r="L281" s="5">
        <v>85</v>
      </c>
      <c r="M281" s="5">
        <v>70</v>
      </c>
      <c r="N281" s="12">
        <v>65</v>
      </c>
    </row>
    <row r="282" spans="1:14" x14ac:dyDescent="0.45">
      <c r="A282" s="17" t="s">
        <v>1109</v>
      </c>
      <c r="B282" s="31">
        <v>40</v>
      </c>
      <c r="C282" s="11">
        <v>0</v>
      </c>
      <c r="D282" s="5">
        <v>0</v>
      </c>
      <c r="E282" s="5">
        <v>0</v>
      </c>
      <c r="F282" s="5">
        <v>1</v>
      </c>
      <c r="G282" s="5">
        <v>0</v>
      </c>
      <c r="H282" s="12">
        <v>0</v>
      </c>
      <c r="I282" s="11">
        <v>28</v>
      </c>
      <c r="J282" s="5">
        <v>25</v>
      </c>
      <c r="K282" s="5">
        <v>25</v>
      </c>
      <c r="L282" s="5">
        <v>45</v>
      </c>
      <c r="M282" s="5">
        <v>35</v>
      </c>
      <c r="N282" s="12">
        <v>40</v>
      </c>
    </row>
    <row r="283" spans="1:14" x14ac:dyDescent="0.45">
      <c r="A283" s="17" t="s">
        <v>1110</v>
      </c>
      <c r="B283" s="31">
        <v>97</v>
      </c>
      <c r="C283" s="11">
        <v>0</v>
      </c>
      <c r="D283" s="5">
        <v>0</v>
      </c>
      <c r="E283" s="5">
        <v>0</v>
      </c>
      <c r="F283" s="5">
        <v>2</v>
      </c>
      <c r="G283" s="5">
        <v>0</v>
      </c>
      <c r="H283" s="12">
        <v>0</v>
      </c>
      <c r="I283" s="11">
        <v>38</v>
      </c>
      <c r="J283" s="5">
        <v>35</v>
      </c>
      <c r="K283" s="5">
        <v>35</v>
      </c>
      <c r="L283" s="5">
        <v>65</v>
      </c>
      <c r="M283" s="5">
        <v>55</v>
      </c>
      <c r="N283" s="12">
        <v>50</v>
      </c>
    </row>
    <row r="284" spans="1:14" x14ac:dyDescent="0.45">
      <c r="A284" s="17" t="s">
        <v>1111</v>
      </c>
      <c r="B284" s="31">
        <v>233</v>
      </c>
      <c r="C284" s="11">
        <v>0</v>
      </c>
      <c r="D284" s="5">
        <v>0</v>
      </c>
      <c r="E284" s="5">
        <v>0</v>
      </c>
      <c r="F284" s="5">
        <v>3</v>
      </c>
      <c r="G284" s="5">
        <v>0</v>
      </c>
      <c r="H284" s="12">
        <v>0</v>
      </c>
      <c r="I284" s="11">
        <v>68</v>
      </c>
      <c r="J284" s="5">
        <v>65</v>
      </c>
      <c r="K284" s="5">
        <v>65</v>
      </c>
      <c r="L284" s="5">
        <v>125</v>
      </c>
      <c r="M284" s="5">
        <v>115</v>
      </c>
      <c r="N284" s="12">
        <v>80</v>
      </c>
    </row>
    <row r="285" spans="1:14" x14ac:dyDescent="0.45">
      <c r="A285" s="17" t="s">
        <v>1112</v>
      </c>
      <c r="B285" s="31">
        <v>54</v>
      </c>
      <c r="C285" s="11">
        <v>0</v>
      </c>
      <c r="D285" s="5">
        <v>0</v>
      </c>
      <c r="E285" s="5">
        <v>0</v>
      </c>
      <c r="F285" s="5">
        <v>0</v>
      </c>
      <c r="G285" s="5">
        <v>0</v>
      </c>
      <c r="H285" s="12">
        <v>1</v>
      </c>
      <c r="I285" s="11">
        <v>40</v>
      </c>
      <c r="J285" s="5">
        <v>30</v>
      </c>
      <c r="K285" s="5">
        <v>32</v>
      </c>
      <c r="L285" s="5">
        <v>50</v>
      </c>
      <c r="M285" s="5">
        <v>52</v>
      </c>
      <c r="N285" s="12">
        <v>65</v>
      </c>
    </row>
    <row r="286" spans="1:14" x14ac:dyDescent="0.45">
      <c r="A286" s="17" t="s">
        <v>1113</v>
      </c>
      <c r="B286" s="31">
        <v>145</v>
      </c>
      <c r="C286" s="11">
        <v>0</v>
      </c>
      <c r="D286" s="5">
        <v>0</v>
      </c>
      <c r="E286" s="5">
        <v>0</v>
      </c>
      <c r="F286" s="5">
        <v>1</v>
      </c>
      <c r="G286" s="5">
        <v>1</v>
      </c>
      <c r="H286" s="12">
        <v>0</v>
      </c>
      <c r="I286" s="11">
        <v>70</v>
      </c>
      <c r="J286" s="5">
        <v>60</v>
      </c>
      <c r="K286" s="5">
        <v>62</v>
      </c>
      <c r="L286" s="5">
        <v>80</v>
      </c>
      <c r="M286" s="5">
        <v>82</v>
      </c>
      <c r="N286" s="12">
        <v>60</v>
      </c>
    </row>
    <row r="287" spans="1:14" x14ac:dyDescent="0.45">
      <c r="A287" s="17" t="s">
        <v>1114</v>
      </c>
      <c r="B287" s="31">
        <v>59</v>
      </c>
      <c r="C287" s="11">
        <v>1</v>
      </c>
      <c r="D287" s="5">
        <v>0</v>
      </c>
      <c r="E287" s="5">
        <v>0</v>
      </c>
      <c r="F287" s="5">
        <v>0</v>
      </c>
      <c r="G287" s="5">
        <v>0</v>
      </c>
      <c r="H287" s="12">
        <v>0</v>
      </c>
      <c r="I287" s="11">
        <v>60</v>
      </c>
      <c r="J287" s="5">
        <v>40</v>
      </c>
      <c r="K287" s="5">
        <v>60</v>
      </c>
      <c r="L287" s="5">
        <v>40</v>
      </c>
      <c r="M287" s="5">
        <v>60</v>
      </c>
      <c r="N287" s="12">
        <v>35</v>
      </c>
    </row>
    <row r="288" spans="1:14" x14ac:dyDescent="0.45">
      <c r="A288" s="17" t="s">
        <v>1115</v>
      </c>
      <c r="B288" s="31">
        <v>161</v>
      </c>
      <c r="C288" s="11">
        <v>0</v>
      </c>
      <c r="D288" s="5">
        <v>2</v>
      </c>
      <c r="E288" s="5">
        <v>0</v>
      </c>
      <c r="F288" s="5">
        <v>0</v>
      </c>
      <c r="G288" s="5">
        <v>0</v>
      </c>
      <c r="H288" s="12">
        <v>0</v>
      </c>
      <c r="I288" s="11">
        <v>60</v>
      </c>
      <c r="J288" s="5">
        <v>130</v>
      </c>
      <c r="K288" s="5">
        <v>80</v>
      </c>
      <c r="L288" s="5">
        <v>60</v>
      </c>
      <c r="M288" s="5">
        <v>60</v>
      </c>
      <c r="N288" s="12">
        <v>70</v>
      </c>
    </row>
    <row r="289" spans="1:14" x14ac:dyDescent="0.45">
      <c r="A289" s="17" t="s">
        <v>1116</v>
      </c>
      <c r="B289" s="31">
        <v>56</v>
      </c>
      <c r="C289" s="11">
        <v>1</v>
      </c>
      <c r="D289" s="5">
        <v>0</v>
      </c>
      <c r="E289" s="5">
        <v>0</v>
      </c>
      <c r="F289" s="5">
        <v>0</v>
      </c>
      <c r="G289" s="5">
        <v>0</v>
      </c>
      <c r="H289" s="12">
        <v>0</v>
      </c>
      <c r="I289" s="11">
        <v>60</v>
      </c>
      <c r="J289" s="5">
        <v>60</v>
      </c>
      <c r="K289" s="5">
        <v>60</v>
      </c>
      <c r="L289" s="5">
        <v>35</v>
      </c>
      <c r="M289" s="5">
        <v>35</v>
      </c>
      <c r="N289" s="12">
        <v>30</v>
      </c>
    </row>
    <row r="290" spans="1:14" x14ac:dyDescent="0.45">
      <c r="A290" s="17" t="s">
        <v>1117</v>
      </c>
      <c r="B290" s="31">
        <v>154</v>
      </c>
      <c r="C290" s="11">
        <v>0</v>
      </c>
      <c r="D290" s="5">
        <v>0</v>
      </c>
      <c r="E290" s="5">
        <v>0</v>
      </c>
      <c r="F290" s="5">
        <v>0</v>
      </c>
      <c r="G290" s="5">
        <v>0</v>
      </c>
      <c r="H290" s="12">
        <v>2</v>
      </c>
      <c r="I290" s="11">
        <v>80</v>
      </c>
      <c r="J290" s="5">
        <v>80</v>
      </c>
      <c r="K290" s="5">
        <v>80</v>
      </c>
      <c r="L290" s="5">
        <v>55</v>
      </c>
      <c r="M290" s="5">
        <v>55</v>
      </c>
      <c r="N290" s="12">
        <v>90</v>
      </c>
    </row>
    <row r="291" spans="1:14" x14ac:dyDescent="0.45">
      <c r="A291" s="17" t="s">
        <v>1118</v>
      </c>
      <c r="B291" s="31">
        <v>252</v>
      </c>
      <c r="C291" s="11">
        <v>3</v>
      </c>
      <c r="D291" s="5">
        <v>0</v>
      </c>
      <c r="E291" s="5">
        <v>0</v>
      </c>
      <c r="F291" s="5">
        <v>0</v>
      </c>
      <c r="G291" s="5">
        <v>0</v>
      </c>
      <c r="H291" s="12">
        <v>0</v>
      </c>
      <c r="I291" s="11">
        <v>150</v>
      </c>
      <c r="J291" s="5">
        <v>160</v>
      </c>
      <c r="K291" s="5">
        <v>100</v>
      </c>
      <c r="L291" s="5">
        <v>95</v>
      </c>
      <c r="M291" s="5">
        <v>65</v>
      </c>
      <c r="N291" s="12">
        <v>100</v>
      </c>
    </row>
    <row r="292" spans="1:14" x14ac:dyDescent="0.45">
      <c r="A292" s="17" t="s">
        <v>1119</v>
      </c>
      <c r="B292" s="31">
        <v>53</v>
      </c>
      <c r="C292" s="11">
        <v>0</v>
      </c>
      <c r="D292" s="5">
        <v>0</v>
      </c>
      <c r="E292" s="5">
        <v>1</v>
      </c>
      <c r="F292" s="5">
        <v>0</v>
      </c>
      <c r="G292" s="5">
        <v>0</v>
      </c>
      <c r="H292" s="12">
        <v>0</v>
      </c>
      <c r="I292" s="11">
        <v>31</v>
      </c>
      <c r="J292" s="5">
        <v>45</v>
      </c>
      <c r="K292" s="5">
        <v>90</v>
      </c>
      <c r="L292" s="5">
        <v>30</v>
      </c>
      <c r="M292" s="5">
        <v>30</v>
      </c>
      <c r="N292" s="12">
        <v>40</v>
      </c>
    </row>
    <row r="293" spans="1:14" x14ac:dyDescent="0.45">
      <c r="A293" s="17" t="s">
        <v>1120</v>
      </c>
      <c r="B293" s="31">
        <v>160</v>
      </c>
      <c r="C293" s="11">
        <v>0</v>
      </c>
      <c r="D293" s="5">
        <v>0</v>
      </c>
      <c r="E293" s="5">
        <v>0</v>
      </c>
      <c r="F293" s="5">
        <v>0</v>
      </c>
      <c r="G293" s="5">
        <v>0</v>
      </c>
      <c r="H293" s="12">
        <v>2</v>
      </c>
      <c r="I293" s="11">
        <v>61</v>
      </c>
      <c r="J293" s="5">
        <v>90</v>
      </c>
      <c r="K293" s="5">
        <v>45</v>
      </c>
      <c r="L293" s="5">
        <v>50</v>
      </c>
      <c r="M293" s="5">
        <v>50</v>
      </c>
      <c r="N293" s="12">
        <v>160</v>
      </c>
    </row>
    <row r="294" spans="1:14" x14ac:dyDescent="0.45">
      <c r="A294" s="17" t="s">
        <v>1121</v>
      </c>
      <c r="B294" s="31">
        <v>83</v>
      </c>
      <c r="C294" s="11">
        <v>2</v>
      </c>
      <c r="D294" s="5">
        <v>0</v>
      </c>
      <c r="E294" s="5">
        <v>0</v>
      </c>
      <c r="F294" s="5">
        <v>0</v>
      </c>
      <c r="G294" s="5">
        <v>0</v>
      </c>
      <c r="H294" s="12">
        <v>0</v>
      </c>
      <c r="I294" s="11">
        <v>1</v>
      </c>
      <c r="J294" s="5">
        <v>90</v>
      </c>
      <c r="K294" s="5">
        <v>45</v>
      </c>
      <c r="L294" s="5">
        <v>30</v>
      </c>
      <c r="M294" s="5">
        <v>30</v>
      </c>
      <c r="N294" s="12">
        <v>40</v>
      </c>
    </row>
    <row r="295" spans="1:14" x14ac:dyDescent="0.45">
      <c r="A295" s="17" t="s">
        <v>1122</v>
      </c>
      <c r="B295" s="31">
        <v>48</v>
      </c>
      <c r="C295" s="11">
        <v>1</v>
      </c>
      <c r="D295" s="5">
        <v>0</v>
      </c>
      <c r="E295" s="5">
        <v>0</v>
      </c>
      <c r="F295" s="5">
        <v>0</v>
      </c>
      <c r="G295" s="5">
        <v>0</v>
      </c>
      <c r="H295" s="12">
        <v>0</v>
      </c>
      <c r="I295" s="11">
        <v>64</v>
      </c>
      <c r="J295" s="5">
        <v>51</v>
      </c>
      <c r="K295" s="5">
        <v>23</v>
      </c>
      <c r="L295" s="5">
        <v>51</v>
      </c>
      <c r="M295" s="5">
        <v>23</v>
      </c>
      <c r="N295" s="12">
        <v>28</v>
      </c>
    </row>
    <row r="296" spans="1:14" x14ac:dyDescent="0.45">
      <c r="A296" s="17" t="s">
        <v>1123</v>
      </c>
      <c r="B296" s="31">
        <v>126</v>
      </c>
      <c r="C296" s="11">
        <v>2</v>
      </c>
      <c r="D296" s="5">
        <v>0</v>
      </c>
      <c r="E296" s="5">
        <v>0</v>
      </c>
      <c r="F296" s="5">
        <v>0</v>
      </c>
      <c r="G296" s="5">
        <v>0</v>
      </c>
      <c r="H296" s="12">
        <v>0</v>
      </c>
      <c r="I296" s="11">
        <v>84</v>
      </c>
      <c r="J296" s="5">
        <v>71</v>
      </c>
      <c r="K296" s="5">
        <v>43</v>
      </c>
      <c r="L296" s="5">
        <v>71</v>
      </c>
      <c r="M296" s="5">
        <v>43</v>
      </c>
      <c r="N296" s="12">
        <v>48</v>
      </c>
    </row>
    <row r="297" spans="1:14" x14ac:dyDescent="0.45">
      <c r="A297" s="17" t="s">
        <v>1124</v>
      </c>
      <c r="B297" s="31">
        <v>216</v>
      </c>
      <c r="C297" s="11">
        <v>3</v>
      </c>
      <c r="D297" s="5">
        <v>0</v>
      </c>
      <c r="E297" s="5">
        <v>0</v>
      </c>
      <c r="F297" s="5">
        <v>0</v>
      </c>
      <c r="G297" s="5">
        <v>0</v>
      </c>
      <c r="H297" s="12">
        <v>0</v>
      </c>
      <c r="I297" s="11">
        <v>104</v>
      </c>
      <c r="J297" s="5">
        <v>91</v>
      </c>
      <c r="K297" s="5">
        <v>63</v>
      </c>
      <c r="L297" s="5">
        <v>91</v>
      </c>
      <c r="M297" s="5">
        <v>63</v>
      </c>
      <c r="N297" s="12">
        <v>68</v>
      </c>
    </row>
    <row r="298" spans="1:14" x14ac:dyDescent="0.45">
      <c r="A298" s="17" t="s">
        <v>1125</v>
      </c>
      <c r="B298" s="31">
        <v>47</v>
      </c>
      <c r="C298" s="11">
        <v>1</v>
      </c>
      <c r="D298" s="5">
        <v>0</v>
      </c>
      <c r="E298" s="5">
        <v>0</v>
      </c>
      <c r="F298" s="5">
        <v>0</v>
      </c>
      <c r="G298" s="5">
        <v>0</v>
      </c>
      <c r="H298" s="12">
        <v>0</v>
      </c>
      <c r="I298" s="11">
        <v>72</v>
      </c>
      <c r="J298" s="5">
        <v>60</v>
      </c>
      <c r="K298" s="5">
        <v>30</v>
      </c>
      <c r="L298" s="5">
        <v>20</v>
      </c>
      <c r="M298" s="5">
        <v>30</v>
      </c>
      <c r="N298" s="12">
        <v>25</v>
      </c>
    </row>
    <row r="299" spans="1:14" x14ac:dyDescent="0.45">
      <c r="A299" s="17" t="s">
        <v>1126</v>
      </c>
      <c r="B299" s="31">
        <v>166</v>
      </c>
      <c r="C299" s="11">
        <v>2</v>
      </c>
      <c r="D299" s="5">
        <v>0</v>
      </c>
      <c r="E299" s="5">
        <v>0</v>
      </c>
      <c r="F299" s="5">
        <v>0</v>
      </c>
      <c r="G299" s="5">
        <v>0</v>
      </c>
      <c r="H299" s="12">
        <v>0</v>
      </c>
      <c r="I299" s="11">
        <v>144</v>
      </c>
      <c r="J299" s="5">
        <v>120</v>
      </c>
      <c r="K299" s="5">
        <v>60</v>
      </c>
      <c r="L299" s="5">
        <v>40</v>
      </c>
      <c r="M299" s="5">
        <v>60</v>
      </c>
      <c r="N299" s="12">
        <v>50</v>
      </c>
    </row>
    <row r="300" spans="1:14" x14ac:dyDescent="0.45">
      <c r="A300" s="17" t="s">
        <v>1127</v>
      </c>
      <c r="B300" s="31">
        <v>38</v>
      </c>
      <c r="C300" s="11">
        <v>1</v>
      </c>
      <c r="D300" s="5">
        <v>0</v>
      </c>
      <c r="E300" s="5">
        <v>0</v>
      </c>
      <c r="F300" s="5">
        <v>0</v>
      </c>
      <c r="G300" s="5">
        <v>0</v>
      </c>
      <c r="H300" s="12">
        <v>0</v>
      </c>
      <c r="I300" s="11">
        <v>50</v>
      </c>
      <c r="J300" s="5">
        <v>20</v>
      </c>
      <c r="K300" s="5">
        <v>40</v>
      </c>
      <c r="L300" s="5">
        <v>20</v>
      </c>
      <c r="M300" s="5">
        <v>40</v>
      </c>
      <c r="N300" s="12">
        <v>20</v>
      </c>
    </row>
    <row r="301" spans="1:14" x14ac:dyDescent="0.45">
      <c r="A301" s="17" t="s">
        <v>1128</v>
      </c>
      <c r="B301" s="31">
        <v>75</v>
      </c>
      <c r="C301" s="11">
        <v>0</v>
      </c>
      <c r="D301" s="5">
        <v>0</v>
      </c>
      <c r="E301" s="5">
        <v>1</v>
      </c>
      <c r="F301" s="5">
        <v>0</v>
      </c>
      <c r="G301" s="5">
        <v>0</v>
      </c>
      <c r="H301" s="12">
        <v>0</v>
      </c>
      <c r="I301" s="11">
        <v>30</v>
      </c>
      <c r="J301" s="5">
        <v>45</v>
      </c>
      <c r="K301" s="5">
        <v>135</v>
      </c>
      <c r="L301" s="5">
        <v>45</v>
      </c>
      <c r="M301" s="5">
        <v>90</v>
      </c>
      <c r="N301" s="12">
        <v>30</v>
      </c>
    </row>
    <row r="302" spans="1:14" x14ac:dyDescent="0.45">
      <c r="A302" s="17" t="s">
        <v>1129</v>
      </c>
      <c r="B302" s="31">
        <v>52</v>
      </c>
      <c r="C302" s="11">
        <v>0</v>
      </c>
      <c r="D302" s="5">
        <v>0</v>
      </c>
      <c r="E302" s="5">
        <v>0</v>
      </c>
      <c r="F302" s="5">
        <v>0</v>
      </c>
      <c r="G302" s="5">
        <v>0</v>
      </c>
      <c r="H302" s="12">
        <v>1</v>
      </c>
      <c r="I302" s="11">
        <v>50</v>
      </c>
      <c r="J302" s="5">
        <v>45</v>
      </c>
      <c r="K302" s="5">
        <v>45</v>
      </c>
      <c r="L302" s="5">
        <v>35</v>
      </c>
      <c r="M302" s="5">
        <v>35</v>
      </c>
      <c r="N302" s="12">
        <v>50</v>
      </c>
    </row>
    <row r="303" spans="1:14" x14ac:dyDescent="0.45">
      <c r="A303" s="17" t="s">
        <v>1130</v>
      </c>
      <c r="B303" s="31">
        <v>133</v>
      </c>
      <c r="C303" s="11">
        <v>1</v>
      </c>
      <c r="D303" s="5">
        <v>0</v>
      </c>
      <c r="E303" s="5">
        <v>0</v>
      </c>
      <c r="F303" s="5">
        <v>0</v>
      </c>
      <c r="G303" s="5">
        <v>0</v>
      </c>
      <c r="H303" s="12">
        <v>1</v>
      </c>
      <c r="I303" s="11">
        <v>70</v>
      </c>
      <c r="J303" s="5">
        <v>65</v>
      </c>
      <c r="K303" s="5">
        <v>65</v>
      </c>
      <c r="L303" s="5">
        <v>55</v>
      </c>
      <c r="M303" s="5">
        <v>55</v>
      </c>
      <c r="N303" s="12">
        <v>70</v>
      </c>
    </row>
    <row r="304" spans="1:14" x14ac:dyDescent="0.45">
      <c r="A304" s="17" t="s">
        <v>1131</v>
      </c>
      <c r="B304" s="31">
        <v>133</v>
      </c>
      <c r="C304" s="11">
        <v>0</v>
      </c>
      <c r="D304" s="5">
        <v>1</v>
      </c>
      <c r="E304" s="5">
        <v>1</v>
      </c>
      <c r="F304" s="5">
        <v>0</v>
      </c>
      <c r="G304" s="5">
        <v>0</v>
      </c>
      <c r="H304" s="12">
        <v>0</v>
      </c>
      <c r="I304" s="11">
        <v>50</v>
      </c>
      <c r="J304" s="5">
        <v>75</v>
      </c>
      <c r="K304" s="5">
        <v>75</v>
      </c>
      <c r="L304" s="5">
        <v>65</v>
      </c>
      <c r="M304" s="5">
        <v>65</v>
      </c>
      <c r="N304" s="12">
        <v>50</v>
      </c>
    </row>
    <row r="305" spans="1:14" x14ac:dyDescent="0.45">
      <c r="A305" s="17" t="s">
        <v>1132</v>
      </c>
      <c r="B305" s="31">
        <v>133</v>
      </c>
      <c r="C305" s="11">
        <v>0</v>
      </c>
      <c r="D305" s="5">
        <v>1</v>
      </c>
      <c r="E305" s="5">
        <v>1</v>
      </c>
      <c r="F305" s="5">
        <v>0</v>
      </c>
      <c r="G305" s="5">
        <v>0</v>
      </c>
      <c r="H305" s="12">
        <v>0</v>
      </c>
      <c r="I305" s="11">
        <v>50</v>
      </c>
      <c r="J305" s="5">
        <v>85</v>
      </c>
      <c r="K305" s="5">
        <v>85</v>
      </c>
      <c r="L305" s="5">
        <v>55</v>
      </c>
      <c r="M305" s="5">
        <v>55</v>
      </c>
      <c r="N305" s="12">
        <v>50</v>
      </c>
    </row>
    <row r="306" spans="1:14" x14ac:dyDescent="0.45">
      <c r="A306" s="17" t="s">
        <v>1133</v>
      </c>
      <c r="B306" s="31">
        <v>66</v>
      </c>
      <c r="C306" s="11">
        <v>0</v>
      </c>
      <c r="D306" s="5">
        <v>0</v>
      </c>
      <c r="E306" s="5">
        <v>1</v>
      </c>
      <c r="F306" s="5">
        <v>0</v>
      </c>
      <c r="G306" s="5">
        <v>0</v>
      </c>
      <c r="H306" s="12">
        <v>0</v>
      </c>
      <c r="I306" s="11">
        <v>50</v>
      </c>
      <c r="J306" s="5">
        <v>70</v>
      </c>
      <c r="K306" s="5">
        <v>100</v>
      </c>
      <c r="L306" s="5">
        <v>40</v>
      </c>
      <c r="M306" s="5">
        <v>40</v>
      </c>
      <c r="N306" s="12">
        <v>30</v>
      </c>
    </row>
    <row r="307" spans="1:14" x14ac:dyDescent="0.45">
      <c r="A307" s="17" t="s">
        <v>1134</v>
      </c>
      <c r="B307" s="31">
        <v>151</v>
      </c>
      <c r="C307" s="11">
        <v>0</v>
      </c>
      <c r="D307" s="5">
        <v>0</v>
      </c>
      <c r="E307" s="5">
        <v>2</v>
      </c>
      <c r="F307" s="5">
        <v>0</v>
      </c>
      <c r="G307" s="5">
        <v>0</v>
      </c>
      <c r="H307" s="12">
        <v>0</v>
      </c>
      <c r="I307" s="11">
        <v>60</v>
      </c>
      <c r="J307" s="5">
        <v>90</v>
      </c>
      <c r="K307" s="5">
        <v>140</v>
      </c>
      <c r="L307" s="5">
        <v>50</v>
      </c>
      <c r="M307" s="5">
        <v>50</v>
      </c>
      <c r="N307" s="12">
        <v>40</v>
      </c>
    </row>
    <row r="308" spans="1:14" x14ac:dyDescent="0.45">
      <c r="A308" s="17" t="s">
        <v>1135</v>
      </c>
      <c r="B308" s="31">
        <v>239</v>
      </c>
      <c r="C308" s="11">
        <v>0</v>
      </c>
      <c r="D308" s="5">
        <v>0</v>
      </c>
      <c r="E308" s="5">
        <v>3</v>
      </c>
      <c r="F308" s="5">
        <v>0</v>
      </c>
      <c r="G308" s="5">
        <v>0</v>
      </c>
      <c r="H308" s="12">
        <v>0</v>
      </c>
      <c r="I308" s="11">
        <v>70</v>
      </c>
      <c r="J308" s="5">
        <v>110</v>
      </c>
      <c r="K308" s="5">
        <v>180</v>
      </c>
      <c r="L308" s="5">
        <v>60</v>
      </c>
      <c r="M308" s="5">
        <v>60</v>
      </c>
      <c r="N308" s="12">
        <v>50</v>
      </c>
    </row>
    <row r="309" spans="1:14" x14ac:dyDescent="0.45">
      <c r="A309" s="17" t="s">
        <v>1136</v>
      </c>
      <c r="B309" s="31">
        <v>56</v>
      </c>
      <c r="C309" s="11">
        <v>0</v>
      </c>
      <c r="D309" s="5">
        <v>0</v>
      </c>
      <c r="E309" s="5">
        <v>0</v>
      </c>
      <c r="F309" s="5">
        <v>0</v>
      </c>
      <c r="G309" s="5">
        <v>0</v>
      </c>
      <c r="H309" s="12">
        <v>1</v>
      </c>
      <c r="I309" s="11">
        <v>30</v>
      </c>
      <c r="J309" s="5">
        <v>40</v>
      </c>
      <c r="K309" s="5">
        <v>55</v>
      </c>
      <c r="L309" s="5">
        <v>40</v>
      </c>
      <c r="M309" s="5">
        <v>55</v>
      </c>
      <c r="N309" s="12">
        <v>60</v>
      </c>
    </row>
    <row r="310" spans="1:14" x14ac:dyDescent="0.45">
      <c r="A310" s="17" t="s">
        <v>1137</v>
      </c>
      <c r="B310" s="31">
        <v>144</v>
      </c>
      <c r="C310" s="11">
        <v>0</v>
      </c>
      <c r="D310" s="5">
        <v>0</v>
      </c>
      <c r="E310" s="5">
        <v>0</v>
      </c>
      <c r="F310" s="5">
        <v>0</v>
      </c>
      <c r="G310" s="5">
        <v>0</v>
      </c>
      <c r="H310" s="12">
        <v>2</v>
      </c>
      <c r="I310" s="11">
        <v>60</v>
      </c>
      <c r="J310" s="5">
        <v>60</v>
      </c>
      <c r="K310" s="5">
        <v>75</v>
      </c>
      <c r="L310" s="5">
        <v>60</v>
      </c>
      <c r="M310" s="5">
        <v>75</v>
      </c>
      <c r="N310" s="12">
        <v>80</v>
      </c>
    </row>
    <row r="311" spans="1:14" x14ac:dyDescent="0.45">
      <c r="A311" s="17" t="s">
        <v>1138</v>
      </c>
      <c r="B311" s="31">
        <v>59</v>
      </c>
      <c r="C311" s="11">
        <v>0</v>
      </c>
      <c r="D311" s="5">
        <v>0</v>
      </c>
      <c r="E311" s="5">
        <v>0</v>
      </c>
      <c r="F311" s="5">
        <v>0</v>
      </c>
      <c r="G311" s="5">
        <v>0</v>
      </c>
      <c r="H311" s="12">
        <v>1</v>
      </c>
      <c r="I311" s="11">
        <v>40</v>
      </c>
      <c r="J311" s="5">
        <v>45</v>
      </c>
      <c r="K311" s="5">
        <v>40</v>
      </c>
      <c r="L311" s="5">
        <v>65</v>
      </c>
      <c r="M311" s="5">
        <v>40</v>
      </c>
      <c r="N311" s="12">
        <v>65</v>
      </c>
    </row>
    <row r="312" spans="1:14" x14ac:dyDescent="0.45">
      <c r="A312" s="17" t="s">
        <v>1139</v>
      </c>
      <c r="B312" s="31">
        <v>166</v>
      </c>
      <c r="C312" s="11">
        <v>0</v>
      </c>
      <c r="D312" s="5">
        <v>0</v>
      </c>
      <c r="E312" s="5">
        <v>0</v>
      </c>
      <c r="F312" s="5">
        <v>0</v>
      </c>
      <c r="G312" s="5">
        <v>0</v>
      </c>
      <c r="H312" s="12">
        <v>2</v>
      </c>
      <c r="I312" s="11">
        <v>70</v>
      </c>
      <c r="J312" s="5">
        <v>75</v>
      </c>
      <c r="K312" s="5">
        <v>60</v>
      </c>
      <c r="L312" s="5">
        <v>105</v>
      </c>
      <c r="M312" s="5">
        <v>60</v>
      </c>
      <c r="N312" s="12">
        <v>105</v>
      </c>
    </row>
    <row r="313" spans="1:14" x14ac:dyDescent="0.45">
      <c r="A313" s="17" t="s">
        <v>1140</v>
      </c>
      <c r="B313" s="31">
        <v>142</v>
      </c>
      <c r="C313" s="11">
        <v>0</v>
      </c>
      <c r="D313" s="5">
        <v>0</v>
      </c>
      <c r="E313" s="5">
        <v>0</v>
      </c>
      <c r="F313" s="5">
        <v>0</v>
      </c>
      <c r="G313" s="5">
        <v>0</v>
      </c>
      <c r="H313" s="12">
        <v>1</v>
      </c>
      <c r="I313" s="11">
        <v>60</v>
      </c>
      <c r="J313" s="5">
        <v>50</v>
      </c>
      <c r="K313" s="5">
        <v>40</v>
      </c>
      <c r="L313" s="5">
        <v>85</v>
      </c>
      <c r="M313" s="5">
        <v>75</v>
      </c>
      <c r="N313" s="12">
        <v>95</v>
      </c>
    </row>
    <row r="314" spans="1:14" x14ac:dyDescent="0.45">
      <c r="A314" s="17" t="s">
        <v>1141</v>
      </c>
      <c r="B314" s="31">
        <v>142</v>
      </c>
      <c r="C314" s="11">
        <v>0</v>
      </c>
      <c r="D314" s="5">
        <v>0</v>
      </c>
      <c r="E314" s="5">
        <v>0</v>
      </c>
      <c r="F314" s="5">
        <v>0</v>
      </c>
      <c r="G314" s="5">
        <v>0</v>
      </c>
      <c r="H314" s="12">
        <v>1</v>
      </c>
      <c r="I314" s="11">
        <v>60</v>
      </c>
      <c r="J314" s="5">
        <v>40</v>
      </c>
      <c r="K314" s="5">
        <v>50</v>
      </c>
      <c r="L314" s="5">
        <v>75</v>
      </c>
      <c r="M314" s="5">
        <v>85</v>
      </c>
      <c r="N314" s="12">
        <v>95</v>
      </c>
    </row>
    <row r="315" spans="1:14" x14ac:dyDescent="0.45">
      <c r="A315" s="17" t="s">
        <v>1142</v>
      </c>
      <c r="B315" s="31">
        <v>140</v>
      </c>
      <c r="C315" s="11">
        <v>0</v>
      </c>
      <c r="D315" s="5">
        <v>0</v>
      </c>
      <c r="E315" s="5">
        <v>0</v>
      </c>
      <c r="F315" s="5">
        <v>0</v>
      </c>
      <c r="G315" s="5">
        <v>0</v>
      </c>
      <c r="H315" s="12">
        <v>1</v>
      </c>
      <c r="I315" s="11">
        <v>65</v>
      </c>
      <c r="J315" s="5">
        <v>73</v>
      </c>
      <c r="K315" s="5">
        <v>55</v>
      </c>
      <c r="L315" s="5">
        <v>47</v>
      </c>
      <c r="M315" s="5">
        <v>75</v>
      </c>
      <c r="N315" s="12">
        <v>85</v>
      </c>
    </row>
    <row r="316" spans="1:14" x14ac:dyDescent="0.45">
      <c r="A316" s="17" t="s">
        <v>1143</v>
      </c>
      <c r="B316" s="31">
        <v>140</v>
      </c>
      <c r="C316" s="11">
        <v>0</v>
      </c>
      <c r="D316" s="5">
        <v>0</v>
      </c>
      <c r="E316" s="5">
        <v>0</v>
      </c>
      <c r="F316" s="5">
        <v>0</v>
      </c>
      <c r="G316" s="5">
        <v>0</v>
      </c>
      <c r="H316" s="12">
        <v>1</v>
      </c>
      <c r="I316" s="11">
        <v>65</v>
      </c>
      <c r="J316" s="5">
        <v>47</v>
      </c>
      <c r="K316" s="5">
        <v>55</v>
      </c>
      <c r="L316" s="5">
        <v>73</v>
      </c>
      <c r="M316" s="5">
        <v>75</v>
      </c>
      <c r="N316" s="12">
        <v>85</v>
      </c>
    </row>
    <row r="317" spans="1:14" x14ac:dyDescent="0.45">
      <c r="A317" s="17" t="s">
        <v>1144</v>
      </c>
      <c r="B317" s="31">
        <v>140</v>
      </c>
      <c r="C317" s="11">
        <v>0</v>
      </c>
      <c r="D317" s="5">
        <v>0</v>
      </c>
      <c r="E317" s="5">
        <v>0</v>
      </c>
      <c r="F317" s="5">
        <v>2</v>
      </c>
      <c r="G317" s="5">
        <v>0</v>
      </c>
      <c r="H317" s="12">
        <v>0</v>
      </c>
      <c r="I317" s="11">
        <v>50</v>
      </c>
      <c r="J317" s="5">
        <v>60</v>
      </c>
      <c r="K317" s="5">
        <v>45</v>
      </c>
      <c r="L317" s="5">
        <v>100</v>
      </c>
      <c r="M317" s="5">
        <v>80</v>
      </c>
      <c r="N317" s="12">
        <v>65</v>
      </c>
    </row>
    <row r="318" spans="1:14" x14ac:dyDescent="0.45">
      <c r="A318" s="17" t="s">
        <v>1145</v>
      </c>
      <c r="B318" s="31">
        <v>60</v>
      </c>
      <c r="C318" s="11">
        <v>1</v>
      </c>
      <c r="D318" s="5">
        <v>0</v>
      </c>
      <c r="E318" s="5">
        <v>0</v>
      </c>
      <c r="F318" s="5">
        <v>0</v>
      </c>
      <c r="G318" s="5">
        <v>0</v>
      </c>
      <c r="H318" s="12">
        <v>0</v>
      </c>
      <c r="I318" s="11">
        <v>70</v>
      </c>
      <c r="J318" s="5">
        <v>43</v>
      </c>
      <c r="K318" s="5">
        <v>53</v>
      </c>
      <c r="L318" s="5">
        <v>43</v>
      </c>
      <c r="M318" s="5">
        <v>53</v>
      </c>
      <c r="N318" s="12">
        <v>40</v>
      </c>
    </row>
    <row r="319" spans="1:14" x14ac:dyDescent="0.45">
      <c r="A319" s="17" t="s">
        <v>1146</v>
      </c>
      <c r="B319" s="31">
        <v>163</v>
      </c>
      <c r="C319" s="11">
        <v>2</v>
      </c>
      <c r="D319" s="5">
        <v>0</v>
      </c>
      <c r="E319" s="5">
        <v>0</v>
      </c>
      <c r="F319" s="5">
        <v>0</v>
      </c>
      <c r="G319" s="5">
        <v>0</v>
      </c>
      <c r="H319" s="12">
        <v>0</v>
      </c>
      <c r="I319" s="11">
        <v>100</v>
      </c>
      <c r="J319" s="5">
        <v>73</v>
      </c>
      <c r="K319" s="5">
        <v>83</v>
      </c>
      <c r="L319" s="5">
        <v>73</v>
      </c>
      <c r="M319" s="5">
        <v>83</v>
      </c>
      <c r="N319" s="12">
        <v>55</v>
      </c>
    </row>
    <row r="320" spans="1:14" x14ac:dyDescent="0.45">
      <c r="A320" s="17" t="s">
        <v>1147</v>
      </c>
      <c r="B320" s="31">
        <v>61</v>
      </c>
      <c r="C320" s="11">
        <v>0</v>
      </c>
      <c r="D320" s="5">
        <v>1</v>
      </c>
      <c r="E320" s="5">
        <v>0</v>
      </c>
      <c r="F320" s="5">
        <v>0</v>
      </c>
      <c r="G320" s="5">
        <v>0</v>
      </c>
      <c r="H320" s="12">
        <v>0</v>
      </c>
      <c r="I320" s="11">
        <v>45</v>
      </c>
      <c r="J320" s="5">
        <v>90</v>
      </c>
      <c r="K320" s="5">
        <v>20</v>
      </c>
      <c r="L320" s="5">
        <v>65</v>
      </c>
      <c r="M320" s="5">
        <v>20</v>
      </c>
      <c r="N320" s="12">
        <v>65</v>
      </c>
    </row>
    <row r="321" spans="1:14" x14ac:dyDescent="0.45">
      <c r="A321" s="17" t="s">
        <v>1148</v>
      </c>
      <c r="B321" s="31">
        <v>161</v>
      </c>
      <c r="C321" s="11">
        <v>0</v>
      </c>
      <c r="D321" s="5">
        <v>2</v>
      </c>
      <c r="E321" s="5">
        <v>0</v>
      </c>
      <c r="F321" s="5">
        <v>0</v>
      </c>
      <c r="G321" s="5">
        <v>0</v>
      </c>
      <c r="H321" s="12">
        <v>0</v>
      </c>
      <c r="I321" s="11">
        <v>70</v>
      </c>
      <c r="J321" s="5">
        <v>120</v>
      </c>
      <c r="K321" s="5">
        <v>40</v>
      </c>
      <c r="L321" s="5">
        <v>95</v>
      </c>
      <c r="M321" s="5">
        <v>40</v>
      </c>
      <c r="N321" s="12">
        <v>95</v>
      </c>
    </row>
    <row r="322" spans="1:14" x14ac:dyDescent="0.45">
      <c r="A322" s="17" t="s">
        <v>1149</v>
      </c>
      <c r="B322" s="31">
        <v>80</v>
      </c>
      <c r="C322" s="11">
        <v>1</v>
      </c>
      <c r="D322" s="5">
        <v>0</v>
      </c>
      <c r="E322" s="5">
        <v>0</v>
      </c>
      <c r="F322" s="5">
        <v>0</v>
      </c>
      <c r="G322" s="5">
        <v>0</v>
      </c>
      <c r="H322" s="12">
        <v>0</v>
      </c>
      <c r="I322" s="11">
        <v>130</v>
      </c>
      <c r="J322" s="5">
        <v>70</v>
      </c>
      <c r="K322" s="5">
        <v>35</v>
      </c>
      <c r="L322" s="5">
        <v>70</v>
      </c>
      <c r="M322" s="5">
        <v>35</v>
      </c>
      <c r="N322" s="12">
        <v>60</v>
      </c>
    </row>
    <row r="323" spans="1:14" x14ac:dyDescent="0.45">
      <c r="A323" s="17" t="s">
        <v>1150</v>
      </c>
      <c r="B323" s="31">
        <v>175</v>
      </c>
      <c r="C323" s="11">
        <v>2</v>
      </c>
      <c r="D323" s="5">
        <v>0</v>
      </c>
      <c r="E323" s="5">
        <v>0</v>
      </c>
      <c r="F323" s="5">
        <v>0</v>
      </c>
      <c r="G323" s="5">
        <v>0</v>
      </c>
      <c r="H323" s="12">
        <v>0</v>
      </c>
      <c r="I323" s="11">
        <v>170</v>
      </c>
      <c r="J323" s="5">
        <v>90</v>
      </c>
      <c r="K323" s="5">
        <v>45</v>
      </c>
      <c r="L323" s="5">
        <v>90</v>
      </c>
      <c r="M323" s="5">
        <v>45</v>
      </c>
      <c r="N323" s="12">
        <v>60</v>
      </c>
    </row>
    <row r="324" spans="1:14" x14ac:dyDescent="0.45">
      <c r="A324" s="17" t="s">
        <v>1151</v>
      </c>
      <c r="B324" s="31">
        <v>61</v>
      </c>
      <c r="C324" s="11">
        <v>0</v>
      </c>
      <c r="D324" s="5">
        <v>0</v>
      </c>
      <c r="E324" s="5">
        <v>0</v>
      </c>
      <c r="F324" s="5">
        <v>1</v>
      </c>
      <c r="G324" s="5">
        <v>0</v>
      </c>
      <c r="H324" s="12">
        <v>0</v>
      </c>
      <c r="I324" s="11">
        <v>60</v>
      </c>
      <c r="J324" s="5">
        <v>60</v>
      </c>
      <c r="K324" s="5">
        <v>40</v>
      </c>
      <c r="L324" s="5">
        <v>65</v>
      </c>
      <c r="M324" s="5">
        <v>45</v>
      </c>
      <c r="N324" s="12">
        <v>35</v>
      </c>
    </row>
    <row r="325" spans="1:14" x14ac:dyDescent="0.45">
      <c r="A325" s="17" t="s">
        <v>1152</v>
      </c>
      <c r="B325" s="31">
        <v>161</v>
      </c>
      <c r="C325" s="11">
        <v>0</v>
      </c>
      <c r="D325" s="5">
        <v>1</v>
      </c>
      <c r="E325" s="5">
        <v>0</v>
      </c>
      <c r="F325" s="5">
        <v>1</v>
      </c>
      <c r="G325" s="5">
        <v>0</v>
      </c>
      <c r="H325" s="12">
        <v>0</v>
      </c>
      <c r="I325" s="11">
        <v>70</v>
      </c>
      <c r="J325" s="5">
        <v>100</v>
      </c>
      <c r="K325" s="5">
        <v>70</v>
      </c>
      <c r="L325" s="5">
        <v>105</v>
      </c>
      <c r="M325" s="5">
        <v>75</v>
      </c>
      <c r="N325" s="12">
        <v>40</v>
      </c>
    </row>
    <row r="326" spans="1:14" x14ac:dyDescent="0.45">
      <c r="A326" s="17" t="s">
        <v>1153</v>
      </c>
      <c r="B326" s="31">
        <v>165</v>
      </c>
      <c r="C326" s="11">
        <v>0</v>
      </c>
      <c r="D326" s="5">
        <v>0</v>
      </c>
      <c r="E326" s="5">
        <v>2</v>
      </c>
      <c r="F326" s="5">
        <v>0</v>
      </c>
      <c r="G326" s="5">
        <v>0</v>
      </c>
      <c r="H326" s="12">
        <v>0</v>
      </c>
      <c r="I326" s="11">
        <v>70</v>
      </c>
      <c r="J326" s="5">
        <v>85</v>
      </c>
      <c r="K326" s="5">
        <v>140</v>
      </c>
      <c r="L326" s="5">
        <v>85</v>
      </c>
      <c r="M326" s="5">
        <v>70</v>
      </c>
      <c r="N326" s="12">
        <v>20</v>
      </c>
    </row>
    <row r="327" spans="1:14" x14ac:dyDescent="0.45">
      <c r="A327" s="17" t="s">
        <v>1154</v>
      </c>
      <c r="B327" s="31">
        <v>66</v>
      </c>
      <c r="C327" s="11">
        <v>0</v>
      </c>
      <c r="D327" s="5">
        <v>0</v>
      </c>
      <c r="E327" s="5">
        <v>0</v>
      </c>
      <c r="F327" s="5">
        <v>0</v>
      </c>
      <c r="G327" s="5">
        <v>1</v>
      </c>
      <c r="H327" s="12">
        <v>0</v>
      </c>
      <c r="I327" s="11">
        <v>60</v>
      </c>
      <c r="J327" s="5">
        <v>25</v>
      </c>
      <c r="K327" s="5">
        <v>35</v>
      </c>
      <c r="L327" s="5">
        <v>70</v>
      </c>
      <c r="M327" s="5">
        <v>80</v>
      </c>
      <c r="N327" s="12">
        <v>60</v>
      </c>
    </row>
    <row r="328" spans="1:14" x14ac:dyDescent="0.45">
      <c r="A328" s="17" t="s">
        <v>1155</v>
      </c>
      <c r="B328" s="31">
        <v>165</v>
      </c>
      <c r="C328" s="11">
        <v>0</v>
      </c>
      <c r="D328" s="5">
        <v>0</v>
      </c>
      <c r="E328" s="5">
        <v>0</v>
      </c>
      <c r="F328" s="5">
        <v>0</v>
      </c>
      <c r="G328" s="5">
        <v>2</v>
      </c>
      <c r="H328" s="12">
        <v>0</v>
      </c>
      <c r="I328" s="11">
        <v>80</v>
      </c>
      <c r="J328" s="5">
        <v>45</v>
      </c>
      <c r="K328" s="5">
        <v>65</v>
      </c>
      <c r="L328" s="5">
        <v>90</v>
      </c>
      <c r="M328" s="5">
        <v>110</v>
      </c>
      <c r="N328" s="12">
        <v>80</v>
      </c>
    </row>
    <row r="329" spans="1:14" x14ac:dyDescent="0.45">
      <c r="A329" s="17" t="s">
        <v>1156</v>
      </c>
      <c r="B329" s="31">
        <v>126</v>
      </c>
      <c r="C329" s="11">
        <v>0</v>
      </c>
      <c r="D329" s="5">
        <v>0</v>
      </c>
      <c r="E329" s="5">
        <v>0</v>
      </c>
      <c r="F329" s="5">
        <v>1</v>
      </c>
      <c r="G329" s="5">
        <v>0</v>
      </c>
      <c r="H329" s="12">
        <v>0</v>
      </c>
      <c r="I329" s="11">
        <v>60</v>
      </c>
      <c r="J329" s="5">
        <v>60</v>
      </c>
      <c r="K329" s="5">
        <v>60</v>
      </c>
      <c r="L329" s="5">
        <v>60</v>
      </c>
      <c r="M329" s="5">
        <v>60</v>
      </c>
      <c r="N329" s="12">
        <v>60</v>
      </c>
    </row>
    <row r="330" spans="1:14" x14ac:dyDescent="0.45">
      <c r="A330" s="17" t="s">
        <v>1157</v>
      </c>
      <c r="B330" s="31">
        <v>58</v>
      </c>
      <c r="C330" s="11">
        <v>0</v>
      </c>
      <c r="D330" s="5">
        <v>1</v>
      </c>
      <c r="E330" s="5">
        <v>0</v>
      </c>
      <c r="F330" s="5">
        <v>0</v>
      </c>
      <c r="G330" s="5">
        <v>0</v>
      </c>
      <c r="H330" s="12">
        <v>0</v>
      </c>
      <c r="I330" s="11">
        <v>45</v>
      </c>
      <c r="J330" s="5">
        <v>100</v>
      </c>
      <c r="K330" s="5">
        <v>45</v>
      </c>
      <c r="L330" s="5">
        <v>45</v>
      </c>
      <c r="M330" s="5">
        <v>45</v>
      </c>
      <c r="N330" s="12">
        <v>10</v>
      </c>
    </row>
    <row r="331" spans="1:14" x14ac:dyDescent="0.45">
      <c r="A331" s="17" t="s">
        <v>1158</v>
      </c>
      <c r="B331" s="31">
        <v>119</v>
      </c>
      <c r="C331" s="11">
        <v>0</v>
      </c>
      <c r="D331" s="5">
        <v>1</v>
      </c>
      <c r="E331" s="5">
        <v>0</v>
      </c>
      <c r="F331" s="5">
        <v>0</v>
      </c>
      <c r="G331" s="5">
        <v>0</v>
      </c>
      <c r="H331" s="12">
        <v>1</v>
      </c>
      <c r="I331" s="11">
        <v>50</v>
      </c>
      <c r="J331" s="5">
        <v>70</v>
      </c>
      <c r="K331" s="5">
        <v>50</v>
      </c>
      <c r="L331" s="5">
        <v>50</v>
      </c>
      <c r="M331" s="5">
        <v>50</v>
      </c>
      <c r="N331" s="12">
        <v>70</v>
      </c>
    </row>
    <row r="332" spans="1:14" x14ac:dyDescent="0.45">
      <c r="A332" s="17" t="s">
        <v>1159</v>
      </c>
      <c r="B332" s="31">
        <v>234</v>
      </c>
      <c r="C332" s="11">
        <v>0</v>
      </c>
      <c r="D332" s="5">
        <v>1</v>
      </c>
      <c r="E332" s="5">
        <v>0</v>
      </c>
      <c r="F332" s="5">
        <v>0</v>
      </c>
      <c r="G332" s="5">
        <v>0</v>
      </c>
      <c r="H332" s="12">
        <v>2</v>
      </c>
      <c r="I332" s="11">
        <v>80</v>
      </c>
      <c r="J332" s="5">
        <v>100</v>
      </c>
      <c r="K332" s="5">
        <v>80</v>
      </c>
      <c r="L332" s="5">
        <v>80</v>
      </c>
      <c r="M332" s="5">
        <v>80</v>
      </c>
      <c r="N332" s="12">
        <v>100</v>
      </c>
    </row>
    <row r="333" spans="1:14" x14ac:dyDescent="0.45">
      <c r="A333" s="17" t="s">
        <v>1160</v>
      </c>
      <c r="B333" s="31">
        <v>67</v>
      </c>
      <c r="C333" s="11">
        <v>0</v>
      </c>
      <c r="D333" s="5">
        <v>0</v>
      </c>
      <c r="E333" s="5">
        <v>0</v>
      </c>
      <c r="F333" s="5">
        <v>1</v>
      </c>
      <c r="G333" s="5">
        <v>0</v>
      </c>
      <c r="H333" s="12">
        <v>0</v>
      </c>
      <c r="I333" s="11">
        <v>50</v>
      </c>
      <c r="J333" s="5">
        <v>85</v>
      </c>
      <c r="K333" s="5">
        <v>40</v>
      </c>
      <c r="L333" s="5">
        <v>85</v>
      </c>
      <c r="M333" s="5">
        <v>40</v>
      </c>
      <c r="N333" s="12">
        <v>35</v>
      </c>
    </row>
    <row r="334" spans="1:14" x14ac:dyDescent="0.45">
      <c r="A334" s="17" t="s">
        <v>1161</v>
      </c>
      <c r="B334" s="31">
        <v>166</v>
      </c>
      <c r="C334" s="11">
        <v>0</v>
      </c>
      <c r="D334" s="5">
        <v>1</v>
      </c>
      <c r="E334" s="5">
        <v>0</v>
      </c>
      <c r="F334" s="5">
        <v>1</v>
      </c>
      <c r="G334" s="5">
        <v>0</v>
      </c>
      <c r="H334" s="12">
        <v>0</v>
      </c>
      <c r="I334" s="11">
        <v>70</v>
      </c>
      <c r="J334" s="5">
        <v>115</v>
      </c>
      <c r="K334" s="5">
        <v>60</v>
      </c>
      <c r="L334" s="5">
        <v>115</v>
      </c>
      <c r="M334" s="5">
        <v>60</v>
      </c>
      <c r="N334" s="12">
        <v>55</v>
      </c>
    </row>
    <row r="335" spans="1:14" x14ac:dyDescent="0.45">
      <c r="A335" s="17" t="s">
        <v>1162</v>
      </c>
      <c r="B335" s="31">
        <v>62</v>
      </c>
      <c r="C335" s="11">
        <v>0</v>
      </c>
      <c r="D335" s="5">
        <v>0</v>
      </c>
      <c r="E335" s="5">
        <v>0</v>
      </c>
      <c r="F335" s="5">
        <v>0</v>
      </c>
      <c r="G335" s="5">
        <v>1</v>
      </c>
      <c r="H335" s="12">
        <v>0</v>
      </c>
      <c r="I335" s="11">
        <v>45</v>
      </c>
      <c r="J335" s="5">
        <v>40</v>
      </c>
      <c r="K335" s="5">
        <v>60</v>
      </c>
      <c r="L335" s="5">
        <v>40</v>
      </c>
      <c r="M335" s="5">
        <v>75</v>
      </c>
      <c r="N335" s="12">
        <v>50</v>
      </c>
    </row>
    <row r="336" spans="1:14" x14ac:dyDescent="0.45">
      <c r="A336" s="17" t="s">
        <v>1163</v>
      </c>
      <c r="B336" s="31">
        <v>172</v>
      </c>
      <c r="C336" s="11">
        <v>0</v>
      </c>
      <c r="D336" s="5">
        <v>0</v>
      </c>
      <c r="E336" s="5">
        <v>0</v>
      </c>
      <c r="F336" s="5">
        <v>0</v>
      </c>
      <c r="G336" s="5">
        <v>2</v>
      </c>
      <c r="H336" s="12">
        <v>0</v>
      </c>
      <c r="I336" s="11">
        <v>75</v>
      </c>
      <c r="J336" s="5">
        <v>70</v>
      </c>
      <c r="K336" s="5">
        <v>90</v>
      </c>
      <c r="L336" s="5">
        <v>70</v>
      </c>
      <c r="M336" s="5">
        <v>105</v>
      </c>
      <c r="N336" s="12">
        <v>80</v>
      </c>
    </row>
    <row r="337" spans="1:14" x14ac:dyDescent="0.45">
      <c r="A337" s="17" t="s">
        <v>1164</v>
      </c>
      <c r="B337" s="31">
        <v>160</v>
      </c>
      <c r="C337" s="11">
        <v>0</v>
      </c>
      <c r="D337" s="5">
        <v>2</v>
      </c>
      <c r="E337" s="5">
        <v>0</v>
      </c>
      <c r="F337" s="5">
        <v>0</v>
      </c>
      <c r="G337" s="5">
        <v>0</v>
      </c>
      <c r="H337" s="12">
        <v>0</v>
      </c>
      <c r="I337" s="11">
        <v>73</v>
      </c>
      <c r="J337" s="5">
        <v>115</v>
      </c>
      <c r="K337" s="5">
        <v>60</v>
      </c>
      <c r="L337" s="5">
        <v>60</v>
      </c>
      <c r="M337" s="5">
        <v>60</v>
      </c>
      <c r="N337" s="12">
        <v>90</v>
      </c>
    </row>
    <row r="338" spans="1:14" x14ac:dyDescent="0.45">
      <c r="A338" s="17" t="s">
        <v>1165</v>
      </c>
      <c r="B338" s="31">
        <v>160</v>
      </c>
      <c r="C338" s="11">
        <v>0</v>
      </c>
      <c r="D338" s="5">
        <v>1</v>
      </c>
      <c r="E338" s="5">
        <v>0</v>
      </c>
      <c r="F338" s="5">
        <v>1</v>
      </c>
      <c r="G338" s="5">
        <v>0</v>
      </c>
      <c r="H338" s="12">
        <v>0</v>
      </c>
      <c r="I338" s="11">
        <v>73</v>
      </c>
      <c r="J338" s="5">
        <v>100</v>
      </c>
      <c r="K338" s="5">
        <v>60</v>
      </c>
      <c r="L338" s="5">
        <v>100</v>
      </c>
      <c r="M338" s="5">
        <v>60</v>
      </c>
      <c r="N338" s="12">
        <v>65</v>
      </c>
    </row>
    <row r="339" spans="1:14" x14ac:dyDescent="0.45">
      <c r="A339" s="17" t="s">
        <v>1166</v>
      </c>
      <c r="B339" s="31">
        <v>154</v>
      </c>
      <c r="C339" s="11">
        <v>0</v>
      </c>
      <c r="D339" s="5">
        <v>0</v>
      </c>
      <c r="E339" s="5">
        <v>0</v>
      </c>
      <c r="F339" s="5">
        <v>2</v>
      </c>
      <c r="G339" s="5">
        <v>0</v>
      </c>
      <c r="H339" s="12">
        <v>0</v>
      </c>
      <c r="I339" s="11">
        <v>70</v>
      </c>
      <c r="J339" s="5">
        <v>55</v>
      </c>
      <c r="K339" s="5">
        <v>65</v>
      </c>
      <c r="L339" s="5">
        <v>95</v>
      </c>
      <c r="M339" s="5">
        <v>85</v>
      </c>
      <c r="N339" s="12">
        <v>70</v>
      </c>
    </row>
    <row r="340" spans="1:14" x14ac:dyDescent="0.45">
      <c r="A340" s="17" t="s">
        <v>1167</v>
      </c>
      <c r="B340" s="31">
        <v>154</v>
      </c>
      <c r="C340" s="11">
        <v>0</v>
      </c>
      <c r="D340" s="5">
        <v>2</v>
      </c>
      <c r="E340" s="5">
        <v>0</v>
      </c>
      <c r="F340" s="5">
        <v>0</v>
      </c>
      <c r="G340" s="5">
        <v>0</v>
      </c>
      <c r="H340" s="12">
        <v>0</v>
      </c>
      <c r="I340" s="11">
        <v>70</v>
      </c>
      <c r="J340" s="5">
        <v>95</v>
      </c>
      <c r="K340" s="5">
        <v>85</v>
      </c>
      <c r="L340" s="5">
        <v>55</v>
      </c>
      <c r="M340" s="5">
        <v>65</v>
      </c>
      <c r="N340" s="12">
        <v>70</v>
      </c>
    </row>
    <row r="341" spans="1:14" x14ac:dyDescent="0.45">
      <c r="A341" s="17" t="s">
        <v>1168</v>
      </c>
      <c r="B341" s="31">
        <v>58</v>
      </c>
      <c r="C341" s="11">
        <v>1</v>
      </c>
      <c r="D341" s="5">
        <v>0</v>
      </c>
      <c r="E341" s="5">
        <v>0</v>
      </c>
      <c r="F341" s="5">
        <v>0</v>
      </c>
      <c r="G341" s="5">
        <v>0</v>
      </c>
      <c r="H341" s="12">
        <v>0</v>
      </c>
      <c r="I341" s="11">
        <v>50</v>
      </c>
      <c r="J341" s="5">
        <v>48</v>
      </c>
      <c r="K341" s="5">
        <v>43</v>
      </c>
      <c r="L341" s="5">
        <v>46</v>
      </c>
      <c r="M341" s="5">
        <v>41</v>
      </c>
      <c r="N341" s="12">
        <v>60</v>
      </c>
    </row>
    <row r="342" spans="1:14" x14ac:dyDescent="0.45">
      <c r="A342" s="17" t="s">
        <v>1169</v>
      </c>
      <c r="B342" s="31">
        <v>164</v>
      </c>
      <c r="C342" s="11">
        <v>2</v>
      </c>
      <c r="D342" s="5">
        <v>0</v>
      </c>
      <c r="E342" s="5">
        <v>0</v>
      </c>
      <c r="F342" s="5">
        <v>0</v>
      </c>
      <c r="G342" s="5">
        <v>0</v>
      </c>
      <c r="H342" s="12">
        <v>0</v>
      </c>
      <c r="I342" s="11">
        <v>110</v>
      </c>
      <c r="J342" s="5">
        <v>78</v>
      </c>
      <c r="K342" s="5">
        <v>73</v>
      </c>
      <c r="L342" s="5">
        <v>76</v>
      </c>
      <c r="M342" s="5">
        <v>71</v>
      </c>
      <c r="N342" s="12">
        <v>60</v>
      </c>
    </row>
    <row r="343" spans="1:14" x14ac:dyDescent="0.45">
      <c r="A343" s="17" t="s">
        <v>1170</v>
      </c>
      <c r="B343" s="31">
        <v>62</v>
      </c>
      <c r="C343" s="11">
        <v>0</v>
      </c>
      <c r="D343" s="5">
        <v>1</v>
      </c>
      <c r="E343" s="5">
        <v>0</v>
      </c>
      <c r="F343" s="5">
        <v>0</v>
      </c>
      <c r="G343" s="5">
        <v>0</v>
      </c>
      <c r="H343" s="12">
        <v>0</v>
      </c>
      <c r="I343" s="11">
        <v>43</v>
      </c>
      <c r="J343" s="5">
        <v>80</v>
      </c>
      <c r="K343" s="5">
        <v>65</v>
      </c>
      <c r="L343" s="5">
        <v>50</v>
      </c>
      <c r="M343" s="5">
        <v>35</v>
      </c>
      <c r="N343" s="12">
        <v>35</v>
      </c>
    </row>
    <row r="344" spans="1:14" x14ac:dyDescent="0.45">
      <c r="A344" s="17" t="s">
        <v>1171</v>
      </c>
      <c r="B344" s="31">
        <v>164</v>
      </c>
      <c r="C344" s="11">
        <v>0</v>
      </c>
      <c r="D344" s="5">
        <v>2</v>
      </c>
      <c r="E344" s="5">
        <v>0</v>
      </c>
      <c r="F344" s="5">
        <v>0</v>
      </c>
      <c r="G344" s="5">
        <v>0</v>
      </c>
      <c r="H344" s="12">
        <v>0</v>
      </c>
      <c r="I344" s="11">
        <v>63</v>
      </c>
      <c r="J344" s="5">
        <v>120</v>
      </c>
      <c r="K344" s="5">
        <v>85</v>
      </c>
      <c r="L344" s="5">
        <v>90</v>
      </c>
      <c r="M344" s="5">
        <v>55</v>
      </c>
      <c r="N344" s="12">
        <v>55</v>
      </c>
    </row>
    <row r="345" spans="1:14" x14ac:dyDescent="0.45">
      <c r="A345" s="17" t="s">
        <v>1172</v>
      </c>
      <c r="B345" s="31">
        <v>60</v>
      </c>
      <c r="C345" s="11">
        <v>0</v>
      </c>
      <c r="D345" s="5">
        <v>0</v>
      </c>
      <c r="E345" s="5">
        <v>0</v>
      </c>
      <c r="F345" s="5">
        <v>0</v>
      </c>
      <c r="G345" s="5">
        <v>1</v>
      </c>
      <c r="H345" s="12">
        <v>0</v>
      </c>
      <c r="I345" s="11">
        <v>40</v>
      </c>
      <c r="J345" s="5">
        <v>40</v>
      </c>
      <c r="K345" s="5">
        <v>55</v>
      </c>
      <c r="L345" s="5">
        <v>40</v>
      </c>
      <c r="M345" s="5">
        <v>70</v>
      </c>
      <c r="N345" s="12">
        <v>55</v>
      </c>
    </row>
    <row r="346" spans="1:14" x14ac:dyDescent="0.45">
      <c r="A346" s="17" t="s">
        <v>1173</v>
      </c>
      <c r="B346" s="31">
        <v>175</v>
      </c>
      <c r="C346" s="11">
        <v>0</v>
      </c>
      <c r="D346" s="5">
        <v>0</v>
      </c>
      <c r="E346" s="5">
        <v>0</v>
      </c>
      <c r="F346" s="5">
        <v>0</v>
      </c>
      <c r="G346" s="5">
        <v>2</v>
      </c>
      <c r="H346" s="12">
        <v>0</v>
      </c>
      <c r="I346" s="11">
        <v>60</v>
      </c>
      <c r="J346" s="5">
        <v>70</v>
      </c>
      <c r="K346" s="5">
        <v>105</v>
      </c>
      <c r="L346" s="5">
        <v>70</v>
      </c>
      <c r="M346" s="5">
        <v>120</v>
      </c>
      <c r="N346" s="12">
        <v>75</v>
      </c>
    </row>
    <row r="347" spans="1:14" x14ac:dyDescent="0.45">
      <c r="A347" s="17" t="s">
        <v>1174</v>
      </c>
      <c r="B347" s="31">
        <v>71</v>
      </c>
      <c r="C347" s="11">
        <v>0</v>
      </c>
      <c r="D347" s="5">
        <v>0</v>
      </c>
      <c r="E347" s="5">
        <v>0</v>
      </c>
      <c r="F347" s="5">
        <v>0</v>
      </c>
      <c r="G347" s="5">
        <v>1</v>
      </c>
      <c r="H347" s="12">
        <v>0</v>
      </c>
      <c r="I347" s="11">
        <v>66</v>
      </c>
      <c r="J347" s="5">
        <v>41</v>
      </c>
      <c r="K347" s="5">
        <v>77</v>
      </c>
      <c r="L347" s="5">
        <v>61</v>
      </c>
      <c r="M347" s="5">
        <v>87</v>
      </c>
      <c r="N347" s="12">
        <v>23</v>
      </c>
    </row>
    <row r="348" spans="1:14" x14ac:dyDescent="0.45">
      <c r="A348" s="17" t="s">
        <v>1175</v>
      </c>
      <c r="B348" s="31">
        <v>173</v>
      </c>
      <c r="C348" s="11">
        <v>0</v>
      </c>
      <c r="D348" s="5">
        <v>0</v>
      </c>
      <c r="E348" s="5">
        <v>0</v>
      </c>
      <c r="F348" s="5">
        <v>0</v>
      </c>
      <c r="G348" s="5">
        <v>2</v>
      </c>
      <c r="H348" s="12">
        <v>0</v>
      </c>
      <c r="I348" s="11">
        <v>86</v>
      </c>
      <c r="J348" s="5">
        <v>81</v>
      </c>
      <c r="K348" s="5">
        <v>97</v>
      </c>
      <c r="L348" s="5">
        <v>81</v>
      </c>
      <c r="M348" s="5">
        <v>107</v>
      </c>
      <c r="N348" s="12">
        <v>43</v>
      </c>
    </row>
    <row r="349" spans="1:14" x14ac:dyDescent="0.45">
      <c r="A349" s="17" t="s">
        <v>1176</v>
      </c>
      <c r="B349" s="31">
        <v>71</v>
      </c>
      <c r="C349" s="11">
        <v>0</v>
      </c>
      <c r="D349" s="5">
        <v>1</v>
      </c>
      <c r="E349" s="5">
        <v>0</v>
      </c>
      <c r="F349" s="5">
        <v>0</v>
      </c>
      <c r="G349" s="5">
        <v>0</v>
      </c>
      <c r="H349" s="12">
        <v>0</v>
      </c>
      <c r="I349" s="11">
        <v>45</v>
      </c>
      <c r="J349" s="5">
        <v>95</v>
      </c>
      <c r="K349" s="5">
        <v>50</v>
      </c>
      <c r="L349" s="5">
        <v>40</v>
      </c>
      <c r="M349" s="5">
        <v>50</v>
      </c>
      <c r="N349" s="12">
        <v>75</v>
      </c>
    </row>
    <row r="350" spans="1:14" x14ac:dyDescent="0.45">
      <c r="A350" s="17" t="s">
        <v>1177</v>
      </c>
      <c r="B350" s="31">
        <v>173</v>
      </c>
      <c r="C350" s="11">
        <v>0</v>
      </c>
      <c r="D350" s="5">
        <v>2</v>
      </c>
      <c r="E350" s="5">
        <v>0</v>
      </c>
      <c r="F350" s="5">
        <v>0</v>
      </c>
      <c r="G350" s="5">
        <v>0</v>
      </c>
      <c r="H350" s="12">
        <v>0</v>
      </c>
      <c r="I350" s="11">
        <v>75</v>
      </c>
      <c r="J350" s="5">
        <v>125</v>
      </c>
      <c r="K350" s="5">
        <v>100</v>
      </c>
      <c r="L350" s="5">
        <v>70</v>
      </c>
      <c r="M350" s="5">
        <v>80</v>
      </c>
      <c r="N350" s="12">
        <v>45</v>
      </c>
    </row>
    <row r="351" spans="1:14" x14ac:dyDescent="0.45">
      <c r="A351" s="17" t="s">
        <v>1178</v>
      </c>
      <c r="B351" s="31">
        <v>40</v>
      </c>
      <c r="C351" s="11">
        <v>0</v>
      </c>
      <c r="D351" s="5">
        <v>0</v>
      </c>
      <c r="E351" s="5">
        <v>0</v>
      </c>
      <c r="F351" s="5">
        <v>0</v>
      </c>
      <c r="G351" s="5">
        <v>0</v>
      </c>
      <c r="H351" s="12">
        <v>1</v>
      </c>
      <c r="I351" s="11">
        <v>20</v>
      </c>
      <c r="J351" s="5">
        <v>15</v>
      </c>
      <c r="K351" s="5">
        <v>20</v>
      </c>
      <c r="L351" s="5">
        <v>10</v>
      </c>
      <c r="M351" s="5">
        <v>55</v>
      </c>
      <c r="N351" s="12">
        <v>80</v>
      </c>
    </row>
    <row r="352" spans="1:14" x14ac:dyDescent="0.45">
      <c r="A352" s="17" t="s">
        <v>1179</v>
      </c>
      <c r="B352" s="31">
        <v>189</v>
      </c>
      <c r="C352" s="11">
        <v>0</v>
      </c>
      <c r="D352" s="5">
        <v>0</v>
      </c>
      <c r="E352" s="5">
        <v>0</v>
      </c>
      <c r="F352" s="5">
        <v>0</v>
      </c>
      <c r="G352" s="5">
        <v>2</v>
      </c>
      <c r="H352" s="12">
        <v>0</v>
      </c>
      <c r="I352" s="11">
        <v>95</v>
      </c>
      <c r="J352" s="5">
        <v>60</v>
      </c>
      <c r="K352" s="5">
        <v>79</v>
      </c>
      <c r="L352" s="5">
        <v>100</v>
      </c>
      <c r="M352" s="5">
        <v>125</v>
      </c>
      <c r="N352" s="12">
        <v>81</v>
      </c>
    </row>
    <row r="353" spans="1:14" x14ac:dyDescent="0.45">
      <c r="A353" s="17" t="s">
        <v>1180</v>
      </c>
      <c r="B353" s="31">
        <v>147</v>
      </c>
      <c r="C353" s="11">
        <v>1</v>
      </c>
      <c r="D353" s="5">
        <v>0</v>
      </c>
      <c r="E353" s="5">
        <v>0</v>
      </c>
      <c r="F353" s="5">
        <v>0</v>
      </c>
      <c r="G353" s="5">
        <v>0</v>
      </c>
      <c r="H353" s="12">
        <v>0</v>
      </c>
      <c r="I353" s="11">
        <v>70</v>
      </c>
      <c r="J353" s="5">
        <v>70</v>
      </c>
      <c r="K353" s="5">
        <v>70</v>
      </c>
      <c r="L353" s="5">
        <v>70</v>
      </c>
      <c r="M353" s="5">
        <v>70</v>
      </c>
      <c r="N353" s="12">
        <v>70</v>
      </c>
    </row>
    <row r="354" spans="1:14" x14ac:dyDescent="0.45">
      <c r="A354" s="17" t="s">
        <v>1181</v>
      </c>
      <c r="B354" s="31">
        <v>154</v>
      </c>
      <c r="C354" s="11">
        <v>0</v>
      </c>
      <c r="D354" s="5">
        <v>0</v>
      </c>
      <c r="E354" s="5">
        <v>0</v>
      </c>
      <c r="F354" s="5">
        <v>0</v>
      </c>
      <c r="G354" s="5">
        <v>1</v>
      </c>
      <c r="H354" s="12">
        <v>0</v>
      </c>
      <c r="I354" s="11">
        <v>60</v>
      </c>
      <c r="J354" s="5">
        <v>90</v>
      </c>
      <c r="K354" s="5">
        <v>70</v>
      </c>
      <c r="L354" s="5">
        <v>60</v>
      </c>
      <c r="M354" s="5">
        <v>120</v>
      </c>
      <c r="N354" s="12">
        <v>40</v>
      </c>
    </row>
    <row r="355" spans="1:14" x14ac:dyDescent="0.45">
      <c r="A355" s="17" t="s">
        <v>1182</v>
      </c>
      <c r="B355" s="31">
        <v>59</v>
      </c>
      <c r="C355" s="11">
        <v>0</v>
      </c>
      <c r="D355" s="5">
        <v>1</v>
      </c>
      <c r="E355" s="5">
        <v>0</v>
      </c>
      <c r="F355" s="5">
        <v>0</v>
      </c>
      <c r="G355" s="5">
        <v>0</v>
      </c>
      <c r="H355" s="12">
        <v>0</v>
      </c>
      <c r="I355" s="11">
        <v>44</v>
      </c>
      <c r="J355" s="5">
        <v>75</v>
      </c>
      <c r="K355" s="5">
        <v>35</v>
      </c>
      <c r="L355" s="5">
        <v>63</v>
      </c>
      <c r="M355" s="5">
        <v>33</v>
      </c>
      <c r="N355" s="12">
        <v>45</v>
      </c>
    </row>
    <row r="356" spans="1:14" x14ac:dyDescent="0.45">
      <c r="A356" s="17" t="s">
        <v>1183</v>
      </c>
      <c r="B356" s="31">
        <v>159</v>
      </c>
      <c r="C356" s="11">
        <v>0</v>
      </c>
      <c r="D356" s="5">
        <v>2</v>
      </c>
      <c r="E356" s="5">
        <v>0</v>
      </c>
      <c r="F356" s="5">
        <v>0</v>
      </c>
      <c r="G356" s="5">
        <v>0</v>
      </c>
      <c r="H356" s="12">
        <v>0</v>
      </c>
      <c r="I356" s="11">
        <v>64</v>
      </c>
      <c r="J356" s="5">
        <v>115</v>
      </c>
      <c r="K356" s="5">
        <v>65</v>
      </c>
      <c r="L356" s="5">
        <v>83</v>
      </c>
      <c r="M356" s="5">
        <v>63</v>
      </c>
      <c r="N356" s="12">
        <v>65</v>
      </c>
    </row>
    <row r="357" spans="1:14" x14ac:dyDescent="0.45">
      <c r="A357" s="17" t="s">
        <v>1184</v>
      </c>
      <c r="B357" s="31">
        <v>59</v>
      </c>
      <c r="C357" s="11">
        <v>0</v>
      </c>
      <c r="D357" s="5">
        <v>0</v>
      </c>
      <c r="E357" s="5">
        <v>0</v>
      </c>
      <c r="F357" s="5">
        <v>0</v>
      </c>
      <c r="G357" s="5">
        <v>1</v>
      </c>
      <c r="H357" s="12">
        <v>0</v>
      </c>
      <c r="I357" s="11">
        <v>20</v>
      </c>
      <c r="J357" s="5">
        <v>40</v>
      </c>
      <c r="K357" s="5">
        <v>90</v>
      </c>
      <c r="L357" s="5">
        <v>30</v>
      </c>
      <c r="M357" s="5">
        <v>90</v>
      </c>
      <c r="N357" s="12">
        <v>25</v>
      </c>
    </row>
    <row r="358" spans="1:14" x14ac:dyDescent="0.45">
      <c r="A358" s="17" t="s">
        <v>1185</v>
      </c>
      <c r="B358" s="31">
        <v>159</v>
      </c>
      <c r="C358" s="11">
        <v>0</v>
      </c>
      <c r="D358" s="5">
        <v>0</v>
      </c>
      <c r="E358" s="5">
        <v>1</v>
      </c>
      <c r="F358" s="5">
        <v>0</v>
      </c>
      <c r="G358" s="5">
        <v>1</v>
      </c>
      <c r="H358" s="12">
        <v>0</v>
      </c>
      <c r="I358" s="11">
        <v>40</v>
      </c>
      <c r="J358" s="5">
        <v>70</v>
      </c>
      <c r="K358" s="5">
        <v>130</v>
      </c>
      <c r="L358" s="5">
        <v>60</v>
      </c>
      <c r="M358" s="5">
        <v>130</v>
      </c>
      <c r="N358" s="12">
        <v>25</v>
      </c>
    </row>
    <row r="359" spans="1:14" x14ac:dyDescent="0.45">
      <c r="A359" s="17" t="s">
        <v>1186</v>
      </c>
      <c r="B359" s="31">
        <v>161</v>
      </c>
      <c r="C359" s="11">
        <v>2</v>
      </c>
      <c r="D359" s="5">
        <v>0</v>
      </c>
      <c r="E359" s="5">
        <v>0</v>
      </c>
      <c r="F359" s="5">
        <v>0</v>
      </c>
      <c r="G359" s="5">
        <v>0</v>
      </c>
      <c r="H359" s="12">
        <v>0</v>
      </c>
      <c r="I359" s="11">
        <v>99</v>
      </c>
      <c r="J359" s="5">
        <v>68</v>
      </c>
      <c r="K359" s="5">
        <v>83</v>
      </c>
      <c r="L359" s="5">
        <v>72</v>
      </c>
      <c r="M359" s="5">
        <v>87</v>
      </c>
      <c r="N359" s="12">
        <v>51</v>
      </c>
    </row>
    <row r="360" spans="1:14" x14ac:dyDescent="0.45">
      <c r="A360" s="17" t="s">
        <v>1187</v>
      </c>
      <c r="B360" s="31">
        <v>149</v>
      </c>
      <c r="C360" s="11">
        <v>0</v>
      </c>
      <c r="D360" s="5">
        <v>0</v>
      </c>
      <c r="E360" s="5">
        <v>0</v>
      </c>
      <c r="F360" s="5">
        <v>1</v>
      </c>
      <c r="G360" s="5">
        <v>1</v>
      </c>
      <c r="H360" s="12">
        <v>0</v>
      </c>
      <c r="I360" s="11">
        <v>65</v>
      </c>
      <c r="J360" s="5">
        <v>50</v>
      </c>
      <c r="K360" s="5">
        <v>70</v>
      </c>
      <c r="L360" s="5">
        <v>95</v>
      </c>
      <c r="M360" s="5">
        <v>80</v>
      </c>
      <c r="N360" s="12">
        <v>65</v>
      </c>
    </row>
    <row r="361" spans="1:14" x14ac:dyDescent="0.45">
      <c r="A361" s="17" t="s">
        <v>1188</v>
      </c>
      <c r="B361" s="31">
        <v>163</v>
      </c>
      <c r="C361" s="11">
        <v>0</v>
      </c>
      <c r="D361" s="5">
        <v>2</v>
      </c>
      <c r="E361" s="5">
        <v>0</v>
      </c>
      <c r="F361" s="5">
        <v>0</v>
      </c>
      <c r="G361" s="5">
        <v>0</v>
      </c>
      <c r="H361" s="12">
        <v>0</v>
      </c>
      <c r="I361" s="11">
        <v>65</v>
      </c>
      <c r="J361" s="5">
        <v>130</v>
      </c>
      <c r="K361" s="5">
        <v>60</v>
      </c>
      <c r="L361" s="5">
        <v>75</v>
      </c>
      <c r="M361" s="5">
        <v>60</v>
      </c>
      <c r="N361" s="12">
        <v>75</v>
      </c>
    </row>
    <row r="362" spans="1:14" x14ac:dyDescent="0.45">
      <c r="A362" s="17" t="s">
        <v>1189</v>
      </c>
      <c r="B362" s="31">
        <v>52</v>
      </c>
      <c r="C362" s="11">
        <v>1</v>
      </c>
      <c r="D362" s="5">
        <v>0</v>
      </c>
      <c r="E362" s="5">
        <v>0</v>
      </c>
      <c r="F362" s="5">
        <v>0</v>
      </c>
      <c r="G362" s="5">
        <v>0</v>
      </c>
      <c r="H362" s="12">
        <v>0</v>
      </c>
      <c r="I362" s="11">
        <v>95</v>
      </c>
      <c r="J362" s="5">
        <v>23</v>
      </c>
      <c r="K362" s="5">
        <v>48</v>
      </c>
      <c r="L362" s="5">
        <v>23</v>
      </c>
      <c r="M362" s="5">
        <v>48</v>
      </c>
      <c r="N362" s="12">
        <v>23</v>
      </c>
    </row>
    <row r="363" spans="1:14" x14ac:dyDescent="0.45">
      <c r="A363" s="17" t="s">
        <v>1190</v>
      </c>
      <c r="B363" s="31">
        <v>60</v>
      </c>
      <c r="C363" s="11">
        <v>1</v>
      </c>
      <c r="D363" s="5">
        <v>0</v>
      </c>
      <c r="E363" s="5">
        <v>0</v>
      </c>
      <c r="F363" s="5">
        <v>0</v>
      </c>
      <c r="G363" s="5">
        <v>0</v>
      </c>
      <c r="H363" s="12">
        <v>0</v>
      </c>
      <c r="I363" s="11">
        <v>50</v>
      </c>
      <c r="J363" s="5">
        <v>50</v>
      </c>
      <c r="K363" s="5">
        <v>50</v>
      </c>
      <c r="L363" s="5">
        <v>50</v>
      </c>
      <c r="M363" s="5">
        <v>50</v>
      </c>
      <c r="N363" s="12">
        <v>50</v>
      </c>
    </row>
    <row r="364" spans="1:14" x14ac:dyDescent="0.45">
      <c r="A364" s="17" t="s">
        <v>1191</v>
      </c>
      <c r="B364" s="31">
        <v>168</v>
      </c>
      <c r="C364" s="11">
        <v>2</v>
      </c>
      <c r="D364" s="5">
        <v>0</v>
      </c>
      <c r="E364" s="5">
        <v>0</v>
      </c>
      <c r="F364" s="5">
        <v>0</v>
      </c>
      <c r="G364" s="5">
        <v>0</v>
      </c>
      <c r="H364" s="12">
        <v>0</v>
      </c>
      <c r="I364" s="11">
        <v>80</v>
      </c>
      <c r="J364" s="5">
        <v>80</v>
      </c>
      <c r="K364" s="5">
        <v>80</v>
      </c>
      <c r="L364" s="5">
        <v>80</v>
      </c>
      <c r="M364" s="5">
        <v>80</v>
      </c>
      <c r="N364" s="12">
        <v>80</v>
      </c>
    </row>
    <row r="365" spans="1:14" x14ac:dyDescent="0.45">
      <c r="A365" s="17" t="s">
        <v>1192</v>
      </c>
      <c r="B365" s="31">
        <v>58</v>
      </c>
      <c r="C365" s="11">
        <v>1</v>
      </c>
      <c r="D365" s="5">
        <v>0</v>
      </c>
      <c r="E365" s="5">
        <v>0</v>
      </c>
      <c r="F365" s="5">
        <v>0</v>
      </c>
      <c r="G365" s="5">
        <v>0</v>
      </c>
      <c r="H365" s="12">
        <v>0</v>
      </c>
      <c r="I365" s="11">
        <v>70</v>
      </c>
      <c r="J365" s="5">
        <v>40</v>
      </c>
      <c r="K365" s="5">
        <v>50</v>
      </c>
      <c r="L365" s="5">
        <v>55</v>
      </c>
      <c r="M365" s="5">
        <v>50</v>
      </c>
      <c r="N365" s="12">
        <v>25</v>
      </c>
    </row>
    <row r="366" spans="1:14" x14ac:dyDescent="0.45">
      <c r="A366" s="17" t="s">
        <v>1193</v>
      </c>
      <c r="B366" s="31">
        <v>144</v>
      </c>
      <c r="C366" s="11">
        <v>2</v>
      </c>
      <c r="D366" s="5">
        <v>0</v>
      </c>
      <c r="E366" s="5">
        <v>0</v>
      </c>
      <c r="F366" s="5">
        <v>0</v>
      </c>
      <c r="G366" s="5">
        <v>0</v>
      </c>
      <c r="H366" s="12">
        <v>0</v>
      </c>
      <c r="I366" s="11">
        <v>90</v>
      </c>
      <c r="J366" s="5">
        <v>60</v>
      </c>
      <c r="K366" s="5">
        <v>70</v>
      </c>
      <c r="L366" s="5">
        <v>75</v>
      </c>
      <c r="M366" s="5">
        <v>70</v>
      </c>
      <c r="N366" s="12">
        <v>45</v>
      </c>
    </row>
    <row r="367" spans="1:14" x14ac:dyDescent="0.45">
      <c r="A367" s="17" t="s">
        <v>1194</v>
      </c>
      <c r="B367" s="31">
        <v>239</v>
      </c>
      <c r="C367" s="11">
        <v>3</v>
      </c>
      <c r="D367" s="5">
        <v>0</v>
      </c>
      <c r="E367" s="5">
        <v>0</v>
      </c>
      <c r="F367" s="5">
        <v>0</v>
      </c>
      <c r="G367" s="5">
        <v>0</v>
      </c>
      <c r="H367" s="12">
        <v>0</v>
      </c>
      <c r="I367" s="11">
        <v>110</v>
      </c>
      <c r="J367" s="5">
        <v>80</v>
      </c>
      <c r="K367" s="5">
        <v>90</v>
      </c>
      <c r="L367" s="5">
        <v>95</v>
      </c>
      <c r="M367" s="5">
        <v>90</v>
      </c>
      <c r="N367" s="12">
        <v>65</v>
      </c>
    </row>
    <row r="368" spans="1:14" x14ac:dyDescent="0.45">
      <c r="A368" s="17" t="s">
        <v>1195</v>
      </c>
      <c r="B368" s="31">
        <v>69</v>
      </c>
      <c r="C368" s="11">
        <v>0</v>
      </c>
      <c r="D368" s="5">
        <v>0</v>
      </c>
      <c r="E368" s="5">
        <v>1</v>
      </c>
      <c r="F368" s="5">
        <v>0</v>
      </c>
      <c r="G368" s="5">
        <v>0</v>
      </c>
      <c r="H368" s="12">
        <v>0</v>
      </c>
      <c r="I368" s="11">
        <v>35</v>
      </c>
      <c r="J368" s="5">
        <v>64</v>
      </c>
      <c r="K368" s="5">
        <v>85</v>
      </c>
      <c r="L368" s="5">
        <v>74</v>
      </c>
      <c r="M368" s="5">
        <v>55</v>
      </c>
      <c r="N368" s="12">
        <v>32</v>
      </c>
    </row>
    <row r="369" spans="1:14" x14ac:dyDescent="0.45">
      <c r="A369" s="17" t="s">
        <v>1196</v>
      </c>
      <c r="B369" s="31">
        <v>170</v>
      </c>
      <c r="C369" s="11">
        <v>0</v>
      </c>
      <c r="D369" s="5">
        <v>1</v>
      </c>
      <c r="E369" s="5">
        <v>1</v>
      </c>
      <c r="F369" s="5">
        <v>0</v>
      </c>
      <c r="G369" s="5">
        <v>0</v>
      </c>
      <c r="H369" s="12">
        <v>0</v>
      </c>
      <c r="I369" s="11">
        <v>55</v>
      </c>
      <c r="J369" s="5">
        <v>104</v>
      </c>
      <c r="K369" s="5">
        <v>105</v>
      </c>
      <c r="L369" s="5">
        <v>94</v>
      </c>
      <c r="M369" s="5">
        <v>75</v>
      </c>
      <c r="N369" s="12">
        <v>52</v>
      </c>
    </row>
    <row r="370" spans="1:14" x14ac:dyDescent="0.45">
      <c r="A370" s="17" t="s">
        <v>1197</v>
      </c>
      <c r="B370" s="31">
        <v>170</v>
      </c>
      <c r="C370" s="11">
        <v>0</v>
      </c>
      <c r="D370" s="5">
        <v>0</v>
      </c>
      <c r="E370" s="5">
        <v>0</v>
      </c>
      <c r="F370" s="5">
        <v>2</v>
      </c>
      <c r="G370" s="5">
        <v>0</v>
      </c>
      <c r="H370" s="12">
        <v>0</v>
      </c>
      <c r="I370" s="11">
        <v>55</v>
      </c>
      <c r="J370" s="5">
        <v>84</v>
      </c>
      <c r="K370" s="5">
        <v>105</v>
      </c>
      <c r="L370" s="5">
        <v>114</v>
      </c>
      <c r="M370" s="5">
        <v>75</v>
      </c>
      <c r="N370" s="12">
        <v>52</v>
      </c>
    </row>
    <row r="371" spans="1:14" x14ac:dyDescent="0.45">
      <c r="A371" s="17" t="s">
        <v>1198</v>
      </c>
      <c r="B371" s="31">
        <v>170</v>
      </c>
      <c r="C371" s="11">
        <v>1</v>
      </c>
      <c r="D371" s="5">
        <v>0</v>
      </c>
      <c r="E371" s="5">
        <v>1</v>
      </c>
      <c r="F371" s="5">
        <v>0</v>
      </c>
      <c r="G371" s="5">
        <v>0</v>
      </c>
      <c r="H371" s="12">
        <v>0</v>
      </c>
      <c r="I371" s="11">
        <v>100</v>
      </c>
      <c r="J371" s="5">
        <v>90</v>
      </c>
      <c r="K371" s="5">
        <v>130</v>
      </c>
      <c r="L371" s="5">
        <v>45</v>
      </c>
      <c r="M371" s="5">
        <v>65</v>
      </c>
      <c r="N371" s="12">
        <v>55</v>
      </c>
    </row>
    <row r="372" spans="1:14" x14ac:dyDescent="0.45">
      <c r="A372" s="17" t="s">
        <v>1199</v>
      </c>
      <c r="B372" s="31">
        <v>116</v>
      </c>
      <c r="C372" s="11">
        <v>0</v>
      </c>
      <c r="D372" s="5">
        <v>0</v>
      </c>
      <c r="E372" s="5">
        <v>0</v>
      </c>
      <c r="F372" s="5">
        <v>0</v>
      </c>
      <c r="G372" s="5">
        <v>0</v>
      </c>
      <c r="H372" s="12">
        <v>1</v>
      </c>
      <c r="I372" s="11">
        <v>43</v>
      </c>
      <c r="J372" s="5">
        <v>30</v>
      </c>
      <c r="K372" s="5">
        <v>55</v>
      </c>
      <c r="L372" s="5">
        <v>40</v>
      </c>
      <c r="M372" s="5">
        <v>65</v>
      </c>
      <c r="N372" s="12">
        <v>97</v>
      </c>
    </row>
    <row r="373" spans="1:14" x14ac:dyDescent="0.45">
      <c r="A373" s="17" t="s">
        <v>1200</v>
      </c>
      <c r="B373" s="31">
        <v>60</v>
      </c>
      <c r="C373" s="11">
        <v>0</v>
      </c>
      <c r="D373" s="5">
        <v>1</v>
      </c>
      <c r="E373" s="5">
        <v>0</v>
      </c>
      <c r="F373" s="5">
        <v>0</v>
      </c>
      <c r="G373" s="5">
        <v>0</v>
      </c>
      <c r="H373" s="12">
        <v>0</v>
      </c>
      <c r="I373" s="11">
        <v>45</v>
      </c>
      <c r="J373" s="5">
        <v>75</v>
      </c>
      <c r="K373" s="5">
        <v>60</v>
      </c>
      <c r="L373" s="5">
        <v>40</v>
      </c>
      <c r="M373" s="5">
        <v>30</v>
      </c>
      <c r="N373" s="12">
        <v>50</v>
      </c>
    </row>
    <row r="374" spans="1:14" x14ac:dyDescent="0.45">
      <c r="A374" s="17" t="s">
        <v>1201</v>
      </c>
      <c r="B374" s="31">
        <v>147</v>
      </c>
      <c r="C374" s="11">
        <v>0</v>
      </c>
      <c r="D374" s="5">
        <v>0</v>
      </c>
      <c r="E374" s="5">
        <v>2</v>
      </c>
      <c r="F374" s="5">
        <v>0</v>
      </c>
      <c r="G374" s="5">
        <v>0</v>
      </c>
      <c r="H374" s="12">
        <v>0</v>
      </c>
      <c r="I374" s="11">
        <v>65</v>
      </c>
      <c r="J374" s="5">
        <v>95</v>
      </c>
      <c r="K374" s="5">
        <v>100</v>
      </c>
      <c r="L374" s="5">
        <v>60</v>
      </c>
      <c r="M374" s="5">
        <v>50</v>
      </c>
      <c r="N374" s="12">
        <v>50</v>
      </c>
    </row>
    <row r="375" spans="1:14" x14ac:dyDescent="0.45">
      <c r="A375" s="17" t="s">
        <v>1202</v>
      </c>
      <c r="B375" s="31">
        <v>270</v>
      </c>
      <c r="C375" s="11">
        <v>0</v>
      </c>
      <c r="D375" s="5">
        <v>3</v>
      </c>
      <c r="E375" s="5">
        <v>0</v>
      </c>
      <c r="F375" s="5">
        <v>0</v>
      </c>
      <c r="G375" s="5">
        <v>0</v>
      </c>
      <c r="H375" s="12">
        <v>0</v>
      </c>
      <c r="I375" s="11">
        <v>95</v>
      </c>
      <c r="J375" s="5">
        <v>135</v>
      </c>
      <c r="K375" s="5">
        <v>80</v>
      </c>
      <c r="L375" s="5">
        <v>110</v>
      </c>
      <c r="M375" s="5">
        <v>80</v>
      </c>
      <c r="N375" s="12">
        <v>100</v>
      </c>
    </row>
    <row r="376" spans="1:14" x14ac:dyDescent="0.45">
      <c r="A376" s="17" t="s">
        <v>1203</v>
      </c>
      <c r="B376" s="31">
        <v>60</v>
      </c>
      <c r="C376" s="11">
        <v>0</v>
      </c>
      <c r="D376" s="5">
        <v>0</v>
      </c>
      <c r="E376" s="5">
        <v>1</v>
      </c>
      <c r="F376" s="5">
        <v>0</v>
      </c>
      <c r="G376" s="5">
        <v>0</v>
      </c>
      <c r="H376" s="12">
        <v>0</v>
      </c>
      <c r="I376" s="11">
        <v>40</v>
      </c>
      <c r="J376" s="5">
        <v>55</v>
      </c>
      <c r="K376" s="5">
        <v>80</v>
      </c>
      <c r="L376" s="5">
        <v>35</v>
      </c>
      <c r="M376" s="5">
        <v>60</v>
      </c>
      <c r="N376" s="12">
        <v>30</v>
      </c>
    </row>
    <row r="377" spans="1:14" x14ac:dyDescent="0.45">
      <c r="A377" s="17" t="s">
        <v>1204</v>
      </c>
      <c r="B377" s="31">
        <v>147</v>
      </c>
      <c r="C377" s="11">
        <v>0</v>
      </c>
      <c r="D377" s="5">
        <v>0</v>
      </c>
      <c r="E377" s="5">
        <v>2</v>
      </c>
      <c r="F377" s="5">
        <v>0</v>
      </c>
      <c r="G377" s="5">
        <v>0</v>
      </c>
      <c r="H377" s="12">
        <v>0</v>
      </c>
      <c r="I377" s="11">
        <v>60</v>
      </c>
      <c r="J377" s="5">
        <v>75</v>
      </c>
      <c r="K377" s="5">
        <v>100</v>
      </c>
      <c r="L377" s="5">
        <v>55</v>
      </c>
      <c r="M377" s="5">
        <v>80</v>
      </c>
      <c r="N377" s="12">
        <v>50</v>
      </c>
    </row>
    <row r="378" spans="1:14" x14ac:dyDescent="0.45">
      <c r="A378" s="17" t="s">
        <v>1205</v>
      </c>
      <c r="B378" s="31">
        <v>270</v>
      </c>
      <c r="C378" s="11">
        <v>0</v>
      </c>
      <c r="D378" s="5">
        <v>0</v>
      </c>
      <c r="E378" s="5">
        <v>3</v>
      </c>
      <c r="F378" s="5">
        <v>0</v>
      </c>
      <c r="G378" s="5">
        <v>0</v>
      </c>
      <c r="H378" s="12">
        <v>0</v>
      </c>
      <c r="I378" s="11">
        <v>80</v>
      </c>
      <c r="J378" s="5">
        <v>135</v>
      </c>
      <c r="K378" s="5">
        <v>130</v>
      </c>
      <c r="L378" s="5">
        <v>95</v>
      </c>
      <c r="M378" s="5">
        <v>90</v>
      </c>
      <c r="N378" s="12">
        <v>70</v>
      </c>
    </row>
    <row r="379" spans="1:14" x14ac:dyDescent="0.45">
      <c r="A379" s="17" t="s">
        <v>1206</v>
      </c>
      <c r="B379" s="31">
        <v>261</v>
      </c>
      <c r="C379" s="11">
        <v>0</v>
      </c>
      <c r="D379" s="5">
        <v>0</v>
      </c>
      <c r="E379" s="5">
        <v>3</v>
      </c>
      <c r="F379" s="5">
        <v>0</v>
      </c>
      <c r="G379" s="5">
        <v>0</v>
      </c>
      <c r="H379" s="12">
        <v>0</v>
      </c>
      <c r="I379" s="11">
        <v>80</v>
      </c>
      <c r="J379" s="5">
        <v>100</v>
      </c>
      <c r="K379" s="5">
        <v>200</v>
      </c>
      <c r="L379" s="5">
        <v>50</v>
      </c>
      <c r="M379" s="5">
        <v>100</v>
      </c>
      <c r="N379" s="12">
        <v>50</v>
      </c>
    </row>
    <row r="380" spans="1:14" x14ac:dyDescent="0.45">
      <c r="A380" s="17" t="s">
        <v>1207</v>
      </c>
      <c r="B380" s="31">
        <v>261</v>
      </c>
      <c r="C380" s="11">
        <v>0</v>
      </c>
      <c r="D380" s="5">
        <v>0</v>
      </c>
      <c r="E380" s="5">
        <v>0</v>
      </c>
      <c r="F380" s="5">
        <v>0</v>
      </c>
      <c r="G380" s="5">
        <v>3</v>
      </c>
      <c r="H380" s="12">
        <v>0</v>
      </c>
      <c r="I380" s="11">
        <v>80</v>
      </c>
      <c r="J380" s="5">
        <v>50</v>
      </c>
      <c r="K380" s="5">
        <v>100</v>
      </c>
      <c r="L380" s="5">
        <v>100</v>
      </c>
      <c r="M380" s="5">
        <v>200</v>
      </c>
      <c r="N380" s="12">
        <v>50</v>
      </c>
    </row>
    <row r="381" spans="1:14" x14ac:dyDescent="0.45">
      <c r="A381" s="17" t="s">
        <v>1208</v>
      </c>
      <c r="B381" s="31">
        <v>261</v>
      </c>
      <c r="C381" s="11">
        <v>0</v>
      </c>
      <c r="D381" s="5">
        <v>0</v>
      </c>
      <c r="E381" s="5">
        <v>2</v>
      </c>
      <c r="F381" s="5">
        <v>0</v>
      </c>
      <c r="G381" s="5">
        <v>1</v>
      </c>
      <c r="H381" s="12">
        <v>0</v>
      </c>
      <c r="I381" s="11">
        <v>80</v>
      </c>
      <c r="J381" s="5">
        <v>75</v>
      </c>
      <c r="K381" s="5">
        <v>150</v>
      </c>
      <c r="L381" s="5">
        <v>75</v>
      </c>
      <c r="M381" s="5">
        <v>150</v>
      </c>
      <c r="N381" s="12">
        <v>50</v>
      </c>
    </row>
    <row r="382" spans="1:14" x14ac:dyDescent="0.45">
      <c r="A382" s="17" t="s">
        <v>1209</v>
      </c>
      <c r="B382" s="31">
        <v>270</v>
      </c>
      <c r="C382" s="11">
        <v>0</v>
      </c>
      <c r="D382" s="5">
        <v>0</v>
      </c>
      <c r="E382" s="5">
        <v>0</v>
      </c>
      <c r="F382" s="5">
        <v>0</v>
      </c>
      <c r="G382" s="5">
        <v>3</v>
      </c>
      <c r="H382" s="12">
        <v>0</v>
      </c>
      <c r="I382" s="11">
        <v>80</v>
      </c>
      <c r="J382" s="5">
        <v>80</v>
      </c>
      <c r="K382" s="5">
        <v>90</v>
      </c>
      <c r="L382" s="5">
        <v>110</v>
      </c>
      <c r="M382" s="5">
        <v>130</v>
      </c>
      <c r="N382" s="12">
        <v>110</v>
      </c>
    </row>
    <row r="383" spans="1:14" x14ac:dyDescent="0.45">
      <c r="A383" s="17" t="s">
        <v>1210</v>
      </c>
      <c r="B383" s="31">
        <v>270</v>
      </c>
      <c r="C383" s="11">
        <v>0</v>
      </c>
      <c r="D383" s="5">
        <v>0</v>
      </c>
      <c r="E383" s="5">
        <v>0</v>
      </c>
      <c r="F383" s="5">
        <v>3</v>
      </c>
      <c r="G383" s="5">
        <v>0</v>
      </c>
      <c r="H383" s="12">
        <v>0</v>
      </c>
      <c r="I383" s="11">
        <v>80</v>
      </c>
      <c r="J383" s="5">
        <v>90</v>
      </c>
      <c r="K383" s="5">
        <v>80</v>
      </c>
      <c r="L383" s="5">
        <v>130</v>
      </c>
      <c r="M383" s="5">
        <v>110</v>
      </c>
      <c r="N383" s="12">
        <v>110</v>
      </c>
    </row>
    <row r="384" spans="1:14" x14ac:dyDescent="0.45">
      <c r="A384" s="17" t="s">
        <v>1211</v>
      </c>
      <c r="B384" s="31">
        <v>302</v>
      </c>
      <c r="C384" s="11">
        <v>0</v>
      </c>
      <c r="D384" s="5">
        <v>0</v>
      </c>
      <c r="E384" s="5">
        <v>0</v>
      </c>
      <c r="F384" s="5">
        <v>3</v>
      </c>
      <c r="G384" s="5">
        <v>0</v>
      </c>
      <c r="H384" s="12">
        <v>0</v>
      </c>
      <c r="I384" s="11">
        <v>100</v>
      </c>
      <c r="J384" s="5">
        <v>100</v>
      </c>
      <c r="K384" s="5">
        <v>90</v>
      </c>
      <c r="L384" s="5">
        <v>150</v>
      </c>
      <c r="M384" s="5">
        <v>140</v>
      </c>
      <c r="N384" s="12">
        <v>90</v>
      </c>
    </row>
    <row r="385" spans="1:14" x14ac:dyDescent="0.45">
      <c r="A385" s="17" t="s">
        <v>1212</v>
      </c>
      <c r="B385" s="31">
        <v>302</v>
      </c>
      <c r="C385" s="11">
        <v>0</v>
      </c>
      <c r="D385" s="5">
        <v>3</v>
      </c>
      <c r="E385" s="5">
        <v>0</v>
      </c>
      <c r="F385" s="5">
        <v>0</v>
      </c>
      <c r="G385" s="5">
        <v>0</v>
      </c>
      <c r="H385" s="12">
        <v>0</v>
      </c>
      <c r="I385" s="11">
        <v>100</v>
      </c>
      <c r="J385" s="5">
        <v>150</v>
      </c>
      <c r="K385" s="5">
        <v>140</v>
      </c>
      <c r="L385" s="5">
        <v>100</v>
      </c>
      <c r="M385" s="5">
        <v>90</v>
      </c>
      <c r="N385" s="12">
        <v>90</v>
      </c>
    </row>
    <row r="386" spans="1:14" x14ac:dyDescent="0.45">
      <c r="A386" s="17" t="s">
        <v>1213</v>
      </c>
      <c r="B386" s="31">
        <v>306</v>
      </c>
      <c r="C386" s="11">
        <v>0</v>
      </c>
      <c r="D386" s="5">
        <v>2</v>
      </c>
      <c r="E386" s="5">
        <v>0</v>
      </c>
      <c r="F386" s="5">
        <v>1</v>
      </c>
      <c r="G386" s="5">
        <v>0</v>
      </c>
      <c r="H386" s="12">
        <v>0</v>
      </c>
      <c r="I386" s="11">
        <v>105</v>
      </c>
      <c r="J386" s="5">
        <v>150</v>
      </c>
      <c r="K386" s="5">
        <v>90</v>
      </c>
      <c r="L386" s="5">
        <v>150</v>
      </c>
      <c r="M386" s="5">
        <v>90</v>
      </c>
      <c r="N386" s="12">
        <v>95</v>
      </c>
    </row>
    <row r="387" spans="1:14" x14ac:dyDescent="0.45">
      <c r="A387" s="17" t="s">
        <v>1214</v>
      </c>
      <c r="B387" s="31">
        <v>270</v>
      </c>
      <c r="C387" s="11">
        <v>3</v>
      </c>
      <c r="D387" s="5">
        <v>0</v>
      </c>
      <c r="E387" s="5">
        <v>0</v>
      </c>
      <c r="F387" s="5">
        <v>0</v>
      </c>
      <c r="G387" s="5">
        <v>0</v>
      </c>
      <c r="H387" s="12">
        <v>0</v>
      </c>
      <c r="I387" s="11">
        <v>100</v>
      </c>
      <c r="J387" s="5">
        <v>100</v>
      </c>
      <c r="K387" s="5">
        <v>100</v>
      </c>
      <c r="L387" s="5">
        <v>100</v>
      </c>
      <c r="M387" s="5">
        <v>100</v>
      </c>
      <c r="N387" s="12">
        <v>100</v>
      </c>
    </row>
    <row r="388" spans="1:14" x14ac:dyDescent="0.45">
      <c r="A388" s="17" t="s">
        <v>1215</v>
      </c>
      <c r="B388" s="31">
        <v>270</v>
      </c>
      <c r="C388" s="11">
        <v>0</v>
      </c>
      <c r="D388" s="5">
        <v>1</v>
      </c>
      <c r="E388" s="5">
        <v>0</v>
      </c>
      <c r="F388" s="5">
        <v>1</v>
      </c>
      <c r="G388" s="5">
        <v>0</v>
      </c>
      <c r="H388" s="12">
        <v>1</v>
      </c>
      <c r="I388" s="11">
        <v>50</v>
      </c>
      <c r="J388" s="5">
        <v>150</v>
      </c>
      <c r="K388" s="5">
        <v>50</v>
      </c>
      <c r="L388" s="5">
        <v>150</v>
      </c>
      <c r="M388" s="5">
        <v>50</v>
      </c>
      <c r="N388" s="12">
        <v>150</v>
      </c>
    </row>
    <row r="389" spans="1:14" x14ac:dyDescent="0.45">
      <c r="A389" s="17" t="s">
        <v>1216</v>
      </c>
      <c r="B389" s="31">
        <v>270</v>
      </c>
      <c r="C389" s="11">
        <v>0</v>
      </c>
      <c r="D389" s="5">
        <v>2</v>
      </c>
      <c r="E389" s="5">
        <v>0</v>
      </c>
      <c r="F389" s="5">
        <v>1</v>
      </c>
      <c r="G389" s="5">
        <v>0</v>
      </c>
      <c r="H389" s="12">
        <v>0</v>
      </c>
      <c r="I389" s="11">
        <v>50</v>
      </c>
      <c r="J389" s="5">
        <v>180</v>
      </c>
      <c r="K389" s="5">
        <v>20</v>
      </c>
      <c r="L389" s="5">
        <v>180</v>
      </c>
      <c r="M389" s="5">
        <v>20</v>
      </c>
      <c r="N389" s="12">
        <v>150</v>
      </c>
    </row>
    <row r="390" spans="1:14" x14ac:dyDescent="0.45">
      <c r="A390" s="17" t="s">
        <v>1217</v>
      </c>
      <c r="B390" s="31">
        <v>270</v>
      </c>
      <c r="C390" s="11">
        <v>0</v>
      </c>
      <c r="D390" s="5">
        <v>0</v>
      </c>
      <c r="E390" s="5">
        <v>2</v>
      </c>
      <c r="F390" s="5">
        <v>0</v>
      </c>
      <c r="G390" s="5">
        <v>1</v>
      </c>
      <c r="H390" s="12">
        <v>0</v>
      </c>
      <c r="I390" s="11">
        <v>50</v>
      </c>
      <c r="J390" s="5">
        <v>70</v>
      </c>
      <c r="K390" s="5">
        <v>160</v>
      </c>
      <c r="L390" s="5">
        <v>70</v>
      </c>
      <c r="M390" s="5">
        <v>160</v>
      </c>
      <c r="N390" s="12">
        <v>90</v>
      </c>
    </row>
    <row r="391" spans="1:14" x14ac:dyDescent="0.45">
      <c r="A391" s="17" t="s">
        <v>1218</v>
      </c>
      <c r="B391" s="31">
        <v>270</v>
      </c>
      <c r="C391" s="11">
        <v>0</v>
      </c>
      <c r="D391" s="5">
        <v>0</v>
      </c>
      <c r="E391" s="5">
        <v>0</v>
      </c>
      <c r="F391" s="5">
        <v>0</v>
      </c>
      <c r="G391" s="5">
        <v>0</v>
      </c>
      <c r="H391" s="12">
        <v>3</v>
      </c>
      <c r="I391" s="11">
        <v>50</v>
      </c>
      <c r="J391" s="5">
        <v>95</v>
      </c>
      <c r="K391" s="5">
        <v>90</v>
      </c>
      <c r="L391" s="5">
        <v>95</v>
      </c>
      <c r="M391" s="5">
        <v>90</v>
      </c>
      <c r="N391" s="12">
        <v>180</v>
      </c>
    </row>
    <row r="392" spans="1:14" x14ac:dyDescent="0.45">
      <c r="A392" s="17" t="s">
        <v>1219</v>
      </c>
      <c r="B392" s="31">
        <v>64</v>
      </c>
      <c r="C392" s="11">
        <v>0</v>
      </c>
      <c r="D392" s="5">
        <v>1</v>
      </c>
      <c r="E392" s="5">
        <v>0</v>
      </c>
      <c r="F392" s="5">
        <v>0</v>
      </c>
      <c r="G392" s="5">
        <v>0</v>
      </c>
      <c r="H392" s="12">
        <v>0</v>
      </c>
      <c r="I392" s="11">
        <v>55</v>
      </c>
      <c r="J392" s="5">
        <v>68</v>
      </c>
      <c r="K392" s="5">
        <v>64</v>
      </c>
      <c r="L392" s="5">
        <v>45</v>
      </c>
      <c r="M392" s="5">
        <v>55</v>
      </c>
      <c r="N392" s="12">
        <v>31</v>
      </c>
    </row>
    <row r="393" spans="1:14" x14ac:dyDescent="0.45">
      <c r="A393" s="17" t="s">
        <v>1220</v>
      </c>
      <c r="B393" s="31">
        <v>142</v>
      </c>
      <c r="C393" s="11">
        <v>0</v>
      </c>
      <c r="D393" s="5">
        <v>1</v>
      </c>
      <c r="E393" s="5">
        <v>1</v>
      </c>
      <c r="F393" s="5">
        <v>0</v>
      </c>
      <c r="G393" s="5">
        <v>0</v>
      </c>
      <c r="H393" s="12">
        <v>0</v>
      </c>
      <c r="I393" s="11">
        <v>75</v>
      </c>
      <c r="J393" s="5">
        <v>89</v>
      </c>
      <c r="K393" s="5">
        <v>85</v>
      </c>
      <c r="L393" s="5">
        <v>55</v>
      </c>
      <c r="M393" s="5">
        <v>65</v>
      </c>
      <c r="N393" s="12">
        <v>36</v>
      </c>
    </row>
    <row r="394" spans="1:14" x14ac:dyDescent="0.45">
      <c r="A394" s="17" t="s">
        <v>1221</v>
      </c>
      <c r="B394" s="31">
        <v>236</v>
      </c>
      <c r="C394" s="11">
        <v>0</v>
      </c>
      <c r="D394" s="5">
        <v>2</v>
      </c>
      <c r="E394" s="5">
        <v>1</v>
      </c>
      <c r="F394" s="5">
        <v>0</v>
      </c>
      <c r="G394" s="5">
        <v>0</v>
      </c>
      <c r="H394" s="12">
        <v>0</v>
      </c>
      <c r="I394" s="11">
        <v>95</v>
      </c>
      <c r="J394" s="5">
        <v>109</v>
      </c>
      <c r="K394" s="5">
        <v>105</v>
      </c>
      <c r="L394" s="5">
        <v>75</v>
      </c>
      <c r="M394" s="5">
        <v>85</v>
      </c>
      <c r="N394" s="12">
        <v>56</v>
      </c>
    </row>
    <row r="395" spans="1:14" x14ac:dyDescent="0.45">
      <c r="A395" s="17" t="s">
        <v>1222</v>
      </c>
      <c r="B395" s="31">
        <v>62</v>
      </c>
      <c r="C395" s="11">
        <v>0</v>
      </c>
      <c r="D395" s="5">
        <v>0</v>
      </c>
      <c r="E395" s="5">
        <v>0</v>
      </c>
      <c r="F395" s="5">
        <v>0</v>
      </c>
      <c r="G395" s="5">
        <v>0</v>
      </c>
      <c r="H395" s="12">
        <v>1</v>
      </c>
      <c r="I395" s="11">
        <v>44</v>
      </c>
      <c r="J395" s="5">
        <v>58</v>
      </c>
      <c r="K395" s="5">
        <v>44</v>
      </c>
      <c r="L395" s="5">
        <v>58</v>
      </c>
      <c r="M395" s="5">
        <v>44</v>
      </c>
      <c r="N395" s="12">
        <v>61</v>
      </c>
    </row>
    <row r="396" spans="1:14" x14ac:dyDescent="0.45">
      <c r="A396" s="17" t="s">
        <v>1223</v>
      </c>
      <c r="B396" s="31">
        <v>142</v>
      </c>
      <c r="C396" s="11">
        <v>0</v>
      </c>
      <c r="D396" s="5">
        <v>0</v>
      </c>
      <c r="E396" s="5">
        <v>0</v>
      </c>
      <c r="F396" s="5">
        <v>1</v>
      </c>
      <c r="G396" s="5">
        <v>0</v>
      </c>
      <c r="H396" s="12">
        <v>1</v>
      </c>
      <c r="I396" s="11">
        <v>64</v>
      </c>
      <c r="J396" s="5">
        <v>78</v>
      </c>
      <c r="K396" s="5">
        <v>52</v>
      </c>
      <c r="L396" s="5">
        <v>78</v>
      </c>
      <c r="M396" s="5">
        <v>52</v>
      </c>
      <c r="N396" s="12">
        <v>81</v>
      </c>
    </row>
    <row r="397" spans="1:14" x14ac:dyDescent="0.45">
      <c r="A397" s="17" t="s">
        <v>1224</v>
      </c>
      <c r="B397" s="31">
        <v>240</v>
      </c>
      <c r="C397" s="11">
        <v>0</v>
      </c>
      <c r="D397" s="5">
        <v>1</v>
      </c>
      <c r="E397" s="5">
        <v>0</v>
      </c>
      <c r="F397" s="5">
        <v>1</v>
      </c>
      <c r="G397" s="5">
        <v>0</v>
      </c>
      <c r="H397" s="12">
        <v>1</v>
      </c>
      <c r="I397" s="11">
        <v>76</v>
      </c>
      <c r="J397" s="5">
        <v>104</v>
      </c>
      <c r="K397" s="5">
        <v>71</v>
      </c>
      <c r="L397" s="5">
        <v>104</v>
      </c>
      <c r="M397" s="5">
        <v>71</v>
      </c>
      <c r="N397" s="12">
        <v>108</v>
      </c>
    </row>
    <row r="398" spans="1:14" x14ac:dyDescent="0.45">
      <c r="A398" s="17" t="s">
        <v>1225</v>
      </c>
      <c r="B398" s="31">
        <v>63</v>
      </c>
      <c r="C398" s="11">
        <v>0</v>
      </c>
      <c r="D398" s="5">
        <v>0</v>
      </c>
      <c r="E398" s="5">
        <v>0</v>
      </c>
      <c r="F398" s="5">
        <v>1</v>
      </c>
      <c r="G398" s="5">
        <v>0</v>
      </c>
      <c r="H398" s="12">
        <v>0</v>
      </c>
      <c r="I398" s="11">
        <v>53</v>
      </c>
      <c r="J398" s="5">
        <v>51</v>
      </c>
      <c r="K398" s="5">
        <v>53</v>
      </c>
      <c r="L398" s="5">
        <v>61</v>
      </c>
      <c r="M398" s="5">
        <v>56</v>
      </c>
      <c r="N398" s="12">
        <v>40</v>
      </c>
    </row>
    <row r="399" spans="1:14" x14ac:dyDescent="0.45">
      <c r="A399" s="17" t="s">
        <v>1226</v>
      </c>
      <c r="B399" s="31">
        <v>142</v>
      </c>
      <c r="C399" s="11">
        <v>0</v>
      </c>
      <c r="D399" s="5">
        <v>0</v>
      </c>
      <c r="E399" s="5">
        <v>0</v>
      </c>
      <c r="F399" s="5">
        <v>2</v>
      </c>
      <c r="G399" s="5">
        <v>0</v>
      </c>
      <c r="H399" s="12">
        <v>0</v>
      </c>
      <c r="I399" s="11">
        <v>64</v>
      </c>
      <c r="J399" s="5">
        <v>66</v>
      </c>
      <c r="K399" s="5">
        <v>68</v>
      </c>
      <c r="L399" s="5">
        <v>81</v>
      </c>
      <c r="M399" s="5">
        <v>76</v>
      </c>
      <c r="N399" s="12">
        <v>50</v>
      </c>
    </row>
    <row r="400" spans="1:14" x14ac:dyDescent="0.45">
      <c r="A400" s="17" t="s">
        <v>1227</v>
      </c>
      <c r="B400" s="31">
        <v>239</v>
      </c>
      <c r="C400" s="11">
        <v>0</v>
      </c>
      <c r="D400" s="5">
        <v>0</v>
      </c>
      <c r="E400" s="5">
        <v>0</v>
      </c>
      <c r="F400" s="5">
        <v>3</v>
      </c>
      <c r="G400" s="5">
        <v>0</v>
      </c>
      <c r="H400" s="12">
        <v>0</v>
      </c>
      <c r="I400" s="11">
        <v>84</v>
      </c>
      <c r="J400" s="5">
        <v>86</v>
      </c>
      <c r="K400" s="5">
        <v>88</v>
      </c>
      <c r="L400" s="5">
        <v>111</v>
      </c>
      <c r="M400" s="5">
        <v>101</v>
      </c>
      <c r="N400" s="12">
        <v>60</v>
      </c>
    </row>
    <row r="401" spans="1:14" x14ac:dyDescent="0.45">
      <c r="A401" s="17" t="s">
        <v>1228</v>
      </c>
      <c r="B401" s="31">
        <v>49</v>
      </c>
      <c r="C401" s="11">
        <v>0</v>
      </c>
      <c r="D401" s="5">
        <v>0</v>
      </c>
      <c r="E401" s="5">
        <v>0</v>
      </c>
      <c r="F401" s="5">
        <v>0</v>
      </c>
      <c r="G401" s="5">
        <v>0</v>
      </c>
      <c r="H401" s="12">
        <v>1</v>
      </c>
      <c r="I401" s="11">
        <v>40</v>
      </c>
      <c r="J401" s="5">
        <v>55</v>
      </c>
      <c r="K401" s="5">
        <v>30</v>
      </c>
      <c r="L401" s="5">
        <v>30</v>
      </c>
      <c r="M401" s="5">
        <v>30</v>
      </c>
      <c r="N401" s="12">
        <v>60</v>
      </c>
    </row>
    <row r="402" spans="1:14" x14ac:dyDescent="0.45">
      <c r="A402" s="17" t="s">
        <v>1229</v>
      </c>
      <c r="B402" s="31">
        <v>119</v>
      </c>
      <c r="C402" s="11">
        <v>0</v>
      </c>
      <c r="D402" s="5">
        <v>0</v>
      </c>
      <c r="E402" s="5">
        <v>0</v>
      </c>
      <c r="F402" s="5">
        <v>0</v>
      </c>
      <c r="G402" s="5">
        <v>0</v>
      </c>
      <c r="H402" s="12">
        <v>2</v>
      </c>
      <c r="I402" s="11">
        <v>55</v>
      </c>
      <c r="J402" s="5">
        <v>75</v>
      </c>
      <c r="K402" s="5">
        <v>50</v>
      </c>
      <c r="L402" s="5">
        <v>40</v>
      </c>
      <c r="M402" s="5">
        <v>40</v>
      </c>
      <c r="N402" s="12">
        <v>80</v>
      </c>
    </row>
    <row r="403" spans="1:14" x14ac:dyDescent="0.45">
      <c r="A403" s="17" t="s">
        <v>1230</v>
      </c>
      <c r="B403" s="31">
        <v>214</v>
      </c>
      <c r="C403" s="11">
        <v>0</v>
      </c>
      <c r="D403" s="5">
        <v>3</v>
      </c>
      <c r="E403" s="5">
        <v>0</v>
      </c>
      <c r="F403" s="5">
        <v>0</v>
      </c>
      <c r="G403" s="5">
        <v>0</v>
      </c>
      <c r="H403" s="12">
        <v>0</v>
      </c>
      <c r="I403" s="11">
        <v>85</v>
      </c>
      <c r="J403" s="5">
        <v>120</v>
      </c>
      <c r="K403" s="5">
        <v>70</v>
      </c>
      <c r="L403" s="5">
        <v>50</v>
      </c>
      <c r="M403" s="5">
        <v>50</v>
      </c>
      <c r="N403" s="12">
        <v>100</v>
      </c>
    </row>
    <row r="404" spans="1:14" x14ac:dyDescent="0.45">
      <c r="A404" s="17" t="s">
        <v>1231</v>
      </c>
      <c r="B404" s="31">
        <v>50</v>
      </c>
      <c r="C404" s="11">
        <v>1</v>
      </c>
      <c r="D404" s="5">
        <v>0</v>
      </c>
      <c r="E404" s="5">
        <v>0</v>
      </c>
      <c r="F404" s="5">
        <v>0</v>
      </c>
      <c r="G404" s="5">
        <v>0</v>
      </c>
      <c r="H404" s="12">
        <v>0</v>
      </c>
      <c r="I404" s="11">
        <v>59</v>
      </c>
      <c r="J404" s="5">
        <v>45</v>
      </c>
      <c r="K404" s="5">
        <v>40</v>
      </c>
      <c r="L404" s="5">
        <v>35</v>
      </c>
      <c r="M404" s="5">
        <v>40</v>
      </c>
      <c r="N404" s="12">
        <v>31</v>
      </c>
    </row>
    <row r="405" spans="1:14" x14ac:dyDescent="0.45">
      <c r="A405" s="17" t="s">
        <v>1232</v>
      </c>
      <c r="B405" s="31">
        <v>144</v>
      </c>
      <c r="C405" s="11">
        <v>0</v>
      </c>
      <c r="D405" s="5">
        <v>2</v>
      </c>
      <c r="E405" s="5">
        <v>0</v>
      </c>
      <c r="F405" s="5">
        <v>0</v>
      </c>
      <c r="G405" s="5">
        <v>0</v>
      </c>
      <c r="H405" s="12">
        <v>0</v>
      </c>
      <c r="I405" s="11">
        <v>79</v>
      </c>
      <c r="J405" s="5">
        <v>85</v>
      </c>
      <c r="K405" s="5">
        <v>60</v>
      </c>
      <c r="L405" s="5">
        <v>55</v>
      </c>
      <c r="M405" s="5">
        <v>60</v>
      </c>
      <c r="N405" s="12">
        <v>71</v>
      </c>
    </row>
    <row r="406" spans="1:14" x14ac:dyDescent="0.45">
      <c r="A406" s="17" t="s">
        <v>1233</v>
      </c>
      <c r="B406" s="31">
        <v>39</v>
      </c>
      <c r="C406" s="11">
        <v>0</v>
      </c>
      <c r="D406" s="5">
        <v>0</v>
      </c>
      <c r="E406" s="5">
        <v>1</v>
      </c>
      <c r="F406" s="5">
        <v>0</v>
      </c>
      <c r="G406" s="5">
        <v>0</v>
      </c>
      <c r="H406" s="12">
        <v>0</v>
      </c>
      <c r="I406" s="11">
        <v>37</v>
      </c>
      <c r="J406" s="5">
        <v>25</v>
      </c>
      <c r="K406" s="5">
        <v>41</v>
      </c>
      <c r="L406" s="5">
        <v>25</v>
      </c>
      <c r="M406" s="5">
        <v>41</v>
      </c>
      <c r="N406" s="12">
        <v>25</v>
      </c>
    </row>
    <row r="407" spans="1:14" x14ac:dyDescent="0.45">
      <c r="A407" s="17" t="s">
        <v>1234</v>
      </c>
      <c r="B407" s="31">
        <v>134</v>
      </c>
      <c r="C407" s="11">
        <v>0</v>
      </c>
      <c r="D407" s="5">
        <v>2</v>
      </c>
      <c r="E407" s="5">
        <v>0</v>
      </c>
      <c r="F407" s="5">
        <v>0</v>
      </c>
      <c r="G407" s="5">
        <v>0</v>
      </c>
      <c r="H407" s="12">
        <v>0</v>
      </c>
      <c r="I407" s="11">
        <v>77</v>
      </c>
      <c r="J407" s="5">
        <v>85</v>
      </c>
      <c r="K407" s="5">
        <v>51</v>
      </c>
      <c r="L407" s="5">
        <v>55</v>
      </c>
      <c r="M407" s="5">
        <v>51</v>
      </c>
      <c r="N407" s="12">
        <v>65</v>
      </c>
    </row>
    <row r="408" spans="1:14" x14ac:dyDescent="0.45">
      <c r="A408" s="17" t="s">
        <v>1235</v>
      </c>
      <c r="B408" s="31">
        <v>53</v>
      </c>
      <c r="C408" s="11">
        <v>0</v>
      </c>
      <c r="D408" s="5">
        <v>1</v>
      </c>
      <c r="E408" s="5">
        <v>0</v>
      </c>
      <c r="F408" s="5">
        <v>0</v>
      </c>
      <c r="G408" s="5">
        <v>0</v>
      </c>
      <c r="H408" s="12">
        <v>0</v>
      </c>
      <c r="I408" s="11">
        <v>45</v>
      </c>
      <c r="J408" s="5">
        <v>65</v>
      </c>
      <c r="K408" s="5">
        <v>34</v>
      </c>
      <c r="L408" s="5">
        <v>40</v>
      </c>
      <c r="M408" s="5">
        <v>34</v>
      </c>
      <c r="N408" s="12">
        <v>45</v>
      </c>
    </row>
    <row r="409" spans="1:14" x14ac:dyDescent="0.45">
      <c r="A409" s="17" t="s">
        <v>1236</v>
      </c>
      <c r="B409" s="31">
        <v>127</v>
      </c>
      <c r="C409" s="11">
        <v>0</v>
      </c>
      <c r="D409" s="5">
        <v>2</v>
      </c>
      <c r="E409" s="5">
        <v>0</v>
      </c>
      <c r="F409" s="5">
        <v>0</v>
      </c>
      <c r="G409" s="5">
        <v>0</v>
      </c>
      <c r="H409" s="12">
        <v>0</v>
      </c>
      <c r="I409" s="11">
        <v>60</v>
      </c>
      <c r="J409" s="5">
        <v>85</v>
      </c>
      <c r="K409" s="5">
        <v>49</v>
      </c>
      <c r="L409" s="5">
        <v>60</v>
      </c>
      <c r="M409" s="5">
        <v>49</v>
      </c>
      <c r="N409" s="12">
        <v>60</v>
      </c>
    </row>
    <row r="410" spans="1:14" x14ac:dyDescent="0.45">
      <c r="A410" s="17" t="s">
        <v>1237</v>
      </c>
      <c r="B410" s="31">
        <v>235</v>
      </c>
      <c r="C410" s="11">
        <v>0</v>
      </c>
      <c r="D410" s="5">
        <v>3</v>
      </c>
      <c r="E410" s="5">
        <v>0</v>
      </c>
      <c r="F410" s="5">
        <v>0</v>
      </c>
      <c r="G410" s="5">
        <v>0</v>
      </c>
      <c r="H410" s="12">
        <v>0</v>
      </c>
      <c r="I410" s="11">
        <v>80</v>
      </c>
      <c r="J410" s="5">
        <v>120</v>
      </c>
      <c r="K410" s="5">
        <v>79</v>
      </c>
      <c r="L410" s="5">
        <v>95</v>
      </c>
      <c r="M410" s="5">
        <v>79</v>
      </c>
      <c r="N410" s="12">
        <v>70</v>
      </c>
    </row>
    <row r="411" spans="1:14" x14ac:dyDescent="0.45">
      <c r="A411" s="17" t="s">
        <v>1238</v>
      </c>
      <c r="B411" s="31">
        <v>56</v>
      </c>
      <c r="C411" s="11">
        <v>0</v>
      </c>
      <c r="D411" s="5">
        <v>0</v>
      </c>
      <c r="E411" s="5">
        <v>0</v>
      </c>
      <c r="F411" s="5">
        <v>1</v>
      </c>
      <c r="G411" s="5">
        <v>0</v>
      </c>
      <c r="H411" s="12">
        <v>0</v>
      </c>
      <c r="I411" s="11">
        <v>40</v>
      </c>
      <c r="J411" s="5">
        <v>30</v>
      </c>
      <c r="K411" s="5">
        <v>35</v>
      </c>
      <c r="L411" s="5">
        <v>50</v>
      </c>
      <c r="M411" s="5">
        <v>70</v>
      </c>
      <c r="N411" s="12">
        <v>55</v>
      </c>
    </row>
    <row r="412" spans="1:14" x14ac:dyDescent="0.45">
      <c r="A412" s="17" t="s">
        <v>1239</v>
      </c>
      <c r="B412" s="31">
        <v>227</v>
      </c>
      <c r="C412" s="11">
        <v>0</v>
      </c>
      <c r="D412" s="5">
        <v>0</v>
      </c>
      <c r="E412" s="5">
        <v>0</v>
      </c>
      <c r="F412" s="5">
        <v>3</v>
      </c>
      <c r="G412" s="5">
        <v>0</v>
      </c>
      <c r="H412" s="12">
        <v>0</v>
      </c>
      <c r="I412" s="11">
        <v>60</v>
      </c>
      <c r="J412" s="5">
        <v>70</v>
      </c>
      <c r="K412" s="5">
        <v>55</v>
      </c>
      <c r="L412" s="5">
        <v>125</v>
      </c>
      <c r="M412" s="5">
        <v>105</v>
      </c>
      <c r="N412" s="12">
        <v>90</v>
      </c>
    </row>
    <row r="413" spans="1:14" x14ac:dyDescent="0.45">
      <c r="A413" s="17" t="s">
        <v>1240</v>
      </c>
      <c r="B413" s="31">
        <v>70</v>
      </c>
      <c r="C413" s="11">
        <v>0</v>
      </c>
      <c r="D413" s="5">
        <v>1</v>
      </c>
      <c r="E413" s="5">
        <v>0</v>
      </c>
      <c r="F413" s="5">
        <v>0</v>
      </c>
      <c r="G413" s="5">
        <v>0</v>
      </c>
      <c r="H413" s="12">
        <v>0</v>
      </c>
      <c r="I413" s="11">
        <v>67</v>
      </c>
      <c r="J413" s="5">
        <v>125</v>
      </c>
      <c r="K413" s="5">
        <v>40</v>
      </c>
      <c r="L413" s="5">
        <v>30</v>
      </c>
      <c r="M413" s="5">
        <v>30</v>
      </c>
      <c r="N413" s="12">
        <v>58</v>
      </c>
    </row>
    <row r="414" spans="1:14" x14ac:dyDescent="0.45">
      <c r="A414" s="17" t="s">
        <v>1241</v>
      </c>
      <c r="B414" s="31">
        <v>173</v>
      </c>
      <c r="C414" s="11">
        <v>0</v>
      </c>
      <c r="D414" s="5">
        <v>2</v>
      </c>
      <c r="E414" s="5">
        <v>0</v>
      </c>
      <c r="F414" s="5">
        <v>0</v>
      </c>
      <c r="G414" s="5">
        <v>0</v>
      </c>
      <c r="H414" s="12">
        <v>0</v>
      </c>
      <c r="I414" s="11">
        <v>97</v>
      </c>
      <c r="J414" s="5">
        <v>165</v>
      </c>
      <c r="K414" s="5">
        <v>60</v>
      </c>
      <c r="L414" s="5">
        <v>65</v>
      </c>
      <c r="M414" s="5">
        <v>50</v>
      </c>
      <c r="N414" s="12">
        <v>58</v>
      </c>
    </row>
    <row r="415" spans="1:14" x14ac:dyDescent="0.45">
      <c r="A415" s="17" t="s">
        <v>1242</v>
      </c>
      <c r="B415" s="31">
        <v>70</v>
      </c>
      <c r="C415" s="11">
        <v>0</v>
      </c>
      <c r="D415" s="5">
        <v>0</v>
      </c>
      <c r="E415" s="5">
        <v>1</v>
      </c>
      <c r="F415" s="5">
        <v>0</v>
      </c>
      <c r="G415" s="5">
        <v>0</v>
      </c>
      <c r="H415" s="12">
        <v>0</v>
      </c>
      <c r="I415" s="11">
        <v>30</v>
      </c>
      <c r="J415" s="5">
        <v>42</v>
      </c>
      <c r="K415" s="5">
        <v>118</v>
      </c>
      <c r="L415" s="5">
        <v>42</v>
      </c>
      <c r="M415" s="5">
        <v>88</v>
      </c>
      <c r="N415" s="12">
        <v>30</v>
      </c>
    </row>
    <row r="416" spans="1:14" x14ac:dyDescent="0.45">
      <c r="A416" s="17" t="s">
        <v>1243</v>
      </c>
      <c r="B416" s="31">
        <v>173</v>
      </c>
      <c r="C416" s="11">
        <v>0</v>
      </c>
      <c r="D416" s="5">
        <v>0</v>
      </c>
      <c r="E416" s="5">
        <v>2</v>
      </c>
      <c r="F416" s="5">
        <v>0</v>
      </c>
      <c r="G416" s="5">
        <v>0</v>
      </c>
      <c r="H416" s="12">
        <v>0</v>
      </c>
      <c r="I416" s="11">
        <v>60</v>
      </c>
      <c r="J416" s="5">
        <v>52</v>
      </c>
      <c r="K416" s="5">
        <v>168</v>
      </c>
      <c r="L416" s="5">
        <v>47</v>
      </c>
      <c r="M416" s="5">
        <v>138</v>
      </c>
      <c r="N416" s="12">
        <v>30</v>
      </c>
    </row>
    <row r="417" spans="1:14" x14ac:dyDescent="0.45">
      <c r="A417" s="17" t="s">
        <v>1244</v>
      </c>
      <c r="B417" s="31">
        <v>45</v>
      </c>
      <c r="C417" s="11">
        <v>0</v>
      </c>
      <c r="D417" s="5">
        <v>0</v>
      </c>
      <c r="E417" s="5">
        <v>0</v>
      </c>
      <c r="F417" s="5">
        <v>0</v>
      </c>
      <c r="G417" s="5">
        <v>1</v>
      </c>
      <c r="H417" s="12">
        <v>0</v>
      </c>
      <c r="I417" s="11">
        <v>40</v>
      </c>
      <c r="J417" s="5">
        <v>29</v>
      </c>
      <c r="K417" s="5">
        <v>45</v>
      </c>
      <c r="L417" s="5">
        <v>29</v>
      </c>
      <c r="M417" s="5">
        <v>45</v>
      </c>
      <c r="N417" s="12">
        <v>36</v>
      </c>
    </row>
    <row r="418" spans="1:14" x14ac:dyDescent="0.45">
      <c r="A418" s="17" t="s">
        <v>1245</v>
      </c>
      <c r="B418" s="31">
        <v>148</v>
      </c>
      <c r="C418" s="11">
        <v>0</v>
      </c>
      <c r="D418" s="5">
        <v>0</v>
      </c>
      <c r="E418" s="5">
        <v>0</v>
      </c>
      <c r="F418" s="5">
        <v>0</v>
      </c>
      <c r="G418" s="5">
        <v>2</v>
      </c>
      <c r="H418" s="12">
        <v>0</v>
      </c>
      <c r="I418" s="11">
        <v>60</v>
      </c>
      <c r="J418" s="5">
        <v>59</v>
      </c>
      <c r="K418" s="5">
        <v>85</v>
      </c>
      <c r="L418" s="5">
        <v>79</v>
      </c>
      <c r="M418" s="5">
        <v>105</v>
      </c>
      <c r="N418" s="12">
        <v>36</v>
      </c>
    </row>
    <row r="419" spans="1:14" x14ac:dyDescent="0.45">
      <c r="A419" s="17" t="s">
        <v>1246</v>
      </c>
      <c r="B419" s="31">
        <v>148</v>
      </c>
      <c r="C419" s="11">
        <v>0</v>
      </c>
      <c r="D419" s="5">
        <v>0</v>
      </c>
      <c r="E419" s="5">
        <v>2</v>
      </c>
      <c r="F419" s="5">
        <v>0</v>
      </c>
      <c r="G419" s="5">
        <v>0</v>
      </c>
      <c r="H419" s="12">
        <v>0</v>
      </c>
      <c r="I419" s="11">
        <v>60</v>
      </c>
      <c r="J419" s="5">
        <v>79</v>
      </c>
      <c r="K419" s="5">
        <v>105</v>
      </c>
      <c r="L419" s="5">
        <v>59</v>
      </c>
      <c r="M419" s="5">
        <v>85</v>
      </c>
      <c r="N419" s="12">
        <v>36</v>
      </c>
    </row>
    <row r="420" spans="1:14" x14ac:dyDescent="0.45">
      <c r="A420" s="17" t="s">
        <v>1247</v>
      </c>
      <c r="B420" s="31">
        <v>148</v>
      </c>
      <c r="C420" s="11">
        <v>0</v>
      </c>
      <c r="D420" s="5">
        <v>0</v>
      </c>
      <c r="E420" s="5">
        <v>1</v>
      </c>
      <c r="F420" s="5">
        <v>0</v>
      </c>
      <c r="G420" s="5">
        <v>1</v>
      </c>
      <c r="H420" s="12">
        <v>0</v>
      </c>
      <c r="I420" s="11">
        <v>60</v>
      </c>
      <c r="J420" s="5">
        <v>69</v>
      </c>
      <c r="K420" s="5">
        <v>95</v>
      </c>
      <c r="L420" s="5">
        <v>69</v>
      </c>
      <c r="M420" s="5">
        <v>95</v>
      </c>
      <c r="N420" s="12">
        <v>36</v>
      </c>
    </row>
    <row r="421" spans="1:14" x14ac:dyDescent="0.45">
      <c r="A421" s="17" t="s">
        <v>1248</v>
      </c>
      <c r="B421" s="31">
        <v>148</v>
      </c>
      <c r="C421" s="11">
        <v>0</v>
      </c>
      <c r="D421" s="5">
        <v>1</v>
      </c>
      <c r="E421" s="5">
        <v>0</v>
      </c>
      <c r="F421" s="5">
        <v>1</v>
      </c>
      <c r="G421" s="5">
        <v>0</v>
      </c>
      <c r="H421" s="12">
        <v>0</v>
      </c>
      <c r="I421" s="11">
        <v>70</v>
      </c>
      <c r="J421" s="5">
        <v>94</v>
      </c>
      <c r="K421" s="5">
        <v>50</v>
      </c>
      <c r="L421" s="5">
        <v>94</v>
      </c>
      <c r="M421" s="5">
        <v>50</v>
      </c>
      <c r="N421" s="12">
        <v>66</v>
      </c>
    </row>
    <row r="422" spans="1:14" x14ac:dyDescent="0.45">
      <c r="A422" s="17" t="s">
        <v>1249</v>
      </c>
      <c r="B422" s="31">
        <v>49</v>
      </c>
      <c r="C422" s="11">
        <v>0</v>
      </c>
      <c r="D422" s="5">
        <v>0</v>
      </c>
      <c r="E422" s="5">
        <v>0</v>
      </c>
      <c r="F422" s="5">
        <v>0</v>
      </c>
      <c r="G422" s="5">
        <v>0</v>
      </c>
      <c r="H422" s="12">
        <v>1</v>
      </c>
      <c r="I422" s="11">
        <v>30</v>
      </c>
      <c r="J422" s="5">
        <v>30</v>
      </c>
      <c r="K422" s="5">
        <v>42</v>
      </c>
      <c r="L422" s="5">
        <v>30</v>
      </c>
      <c r="M422" s="5">
        <v>42</v>
      </c>
      <c r="N422" s="12">
        <v>70</v>
      </c>
    </row>
    <row r="423" spans="1:14" x14ac:dyDescent="0.45">
      <c r="A423" s="17" t="s">
        <v>1250</v>
      </c>
      <c r="B423" s="31">
        <v>166</v>
      </c>
      <c r="C423" s="11">
        <v>0</v>
      </c>
      <c r="D423" s="5">
        <v>0</v>
      </c>
      <c r="E423" s="5">
        <v>1</v>
      </c>
      <c r="F423" s="5">
        <v>0</v>
      </c>
      <c r="G423" s="5">
        <v>1</v>
      </c>
      <c r="H423" s="12">
        <v>0</v>
      </c>
      <c r="I423" s="11">
        <v>70</v>
      </c>
      <c r="J423" s="5">
        <v>80</v>
      </c>
      <c r="K423" s="5">
        <v>102</v>
      </c>
      <c r="L423" s="5">
        <v>80</v>
      </c>
      <c r="M423" s="5">
        <v>102</v>
      </c>
      <c r="N423" s="12">
        <v>40</v>
      </c>
    </row>
    <row r="424" spans="1:14" x14ac:dyDescent="0.45">
      <c r="A424" s="17" t="s">
        <v>1251</v>
      </c>
      <c r="B424" s="31">
        <v>142</v>
      </c>
      <c r="C424" s="11">
        <v>0</v>
      </c>
      <c r="D424" s="5">
        <v>0</v>
      </c>
      <c r="E424" s="5">
        <v>0</v>
      </c>
      <c r="F424" s="5">
        <v>0</v>
      </c>
      <c r="G424" s="5">
        <v>0</v>
      </c>
      <c r="H424" s="12">
        <v>1</v>
      </c>
      <c r="I424" s="11">
        <v>60</v>
      </c>
      <c r="J424" s="5">
        <v>45</v>
      </c>
      <c r="K424" s="5">
        <v>70</v>
      </c>
      <c r="L424" s="5">
        <v>45</v>
      </c>
      <c r="M424" s="5">
        <v>90</v>
      </c>
      <c r="N424" s="12">
        <v>95</v>
      </c>
    </row>
    <row r="425" spans="1:14" x14ac:dyDescent="0.45">
      <c r="A425" s="17" t="s">
        <v>1252</v>
      </c>
      <c r="B425" s="31">
        <v>66</v>
      </c>
      <c r="C425" s="11">
        <v>0</v>
      </c>
      <c r="D425" s="5">
        <v>0</v>
      </c>
      <c r="E425" s="5">
        <v>0</v>
      </c>
      <c r="F425" s="5">
        <v>0</v>
      </c>
      <c r="G425" s="5">
        <v>0</v>
      </c>
      <c r="H425" s="12">
        <v>1</v>
      </c>
      <c r="I425" s="11">
        <v>55</v>
      </c>
      <c r="J425" s="5">
        <v>65</v>
      </c>
      <c r="K425" s="5">
        <v>35</v>
      </c>
      <c r="L425" s="5">
        <v>60</v>
      </c>
      <c r="M425" s="5">
        <v>30</v>
      </c>
      <c r="N425" s="12">
        <v>85</v>
      </c>
    </row>
    <row r="426" spans="1:14" x14ac:dyDescent="0.45">
      <c r="A426" s="17" t="s">
        <v>1253</v>
      </c>
      <c r="B426" s="31">
        <v>173</v>
      </c>
      <c r="C426" s="11">
        <v>0</v>
      </c>
      <c r="D426" s="5">
        <v>0</v>
      </c>
      <c r="E426" s="5">
        <v>0</v>
      </c>
      <c r="F426" s="5">
        <v>0</v>
      </c>
      <c r="G426" s="5">
        <v>0</v>
      </c>
      <c r="H426" s="12">
        <v>2</v>
      </c>
      <c r="I426" s="11">
        <v>85</v>
      </c>
      <c r="J426" s="5">
        <v>105</v>
      </c>
      <c r="K426" s="5">
        <v>55</v>
      </c>
      <c r="L426" s="5">
        <v>85</v>
      </c>
      <c r="M426" s="5">
        <v>50</v>
      </c>
      <c r="N426" s="12">
        <v>115</v>
      </c>
    </row>
    <row r="427" spans="1:14" x14ac:dyDescent="0.45">
      <c r="A427" s="17" t="s">
        <v>1254</v>
      </c>
      <c r="B427" s="31">
        <v>55</v>
      </c>
      <c r="C427" s="11">
        <v>0</v>
      </c>
      <c r="D427" s="5">
        <v>0</v>
      </c>
      <c r="E427" s="5">
        <v>0</v>
      </c>
      <c r="F427" s="5">
        <v>1</v>
      </c>
      <c r="G427" s="5">
        <v>0</v>
      </c>
      <c r="H427" s="12">
        <v>0</v>
      </c>
      <c r="I427" s="11">
        <v>45</v>
      </c>
      <c r="J427" s="5">
        <v>35</v>
      </c>
      <c r="K427" s="5">
        <v>45</v>
      </c>
      <c r="L427" s="5">
        <v>62</v>
      </c>
      <c r="M427" s="5">
        <v>53</v>
      </c>
      <c r="N427" s="12">
        <v>35</v>
      </c>
    </row>
    <row r="428" spans="1:14" x14ac:dyDescent="0.45">
      <c r="A428" s="17" t="s">
        <v>1255</v>
      </c>
      <c r="B428" s="31">
        <v>158</v>
      </c>
      <c r="C428" s="11">
        <v>0</v>
      </c>
      <c r="D428" s="5">
        <v>0</v>
      </c>
      <c r="E428" s="5">
        <v>0</v>
      </c>
      <c r="F428" s="5">
        <v>2</v>
      </c>
      <c r="G428" s="5">
        <v>0</v>
      </c>
      <c r="H428" s="12">
        <v>0</v>
      </c>
      <c r="I428" s="11">
        <v>70</v>
      </c>
      <c r="J428" s="5">
        <v>60</v>
      </c>
      <c r="K428" s="5">
        <v>70</v>
      </c>
      <c r="L428" s="5">
        <v>87</v>
      </c>
      <c r="M428" s="5">
        <v>78</v>
      </c>
      <c r="N428" s="12">
        <v>85</v>
      </c>
    </row>
    <row r="429" spans="1:14" x14ac:dyDescent="0.45">
      <c r="A429" s="17" t="s">
        <v>1256</v>
      </c>
      <c r="B429" s="31">
        <v>65</v>
      </c>
      <c r="C429" s="11">
        <v>1</v>
      </c>
      <c r="D429" s="5">
        <v>0</v>
      </c>
      <c r="E429" s="5">
        <v>0</v>
      </c>
      <c r="F429" s="5">
        <v>0</v>
      </c>
      <c r="G429" s="5">
        <v>0</v>
      </c>
      <c r="H429" s="12">
        <v>0</v>
      </c>
      <c r="I429" s="11">
        <v>76</v>
      </c>
      <c r="J429" s="5">
        <v>48</v>
      </c>
      <c r="K429" s="5">
        <v>48</v>
      </c>
      <c r="L429" s="5">
        <v>57</v>
      </c>
      <c r="M429" s="5">
        <v>62</v>
      </c>
      <c r="N429" s="12">
        <v>34</v>
      </c>
    </row>
    <row r="430" spans="1:14" x14ac:dyDescent="0.45">
      <c r="A430" s="17" t="s">
        <v>1257</v>
      </c>
      <c r="B430" s="31">
        <v>166</v>
      </c>
      <c r="C430" s="11">
        <v>2</v>
      </c>
      <c r="D430" s="5">
        <v>0</v>
      </c>
      <c r="E430" s="5">
        <v>0</v>
      </c>
      <c r="F430" s="5">
        <v>0</v>
      </c>
      <c r="G430" s="5">
        <v>0</v>
      </c>
      <c r="H430" s="12">
        <v>0</v>
      </c>
      <c r="I430" s="11">
        <v>111</v>
      </c>
      <c r="J430" s="5">
        <v>83</v>
      </c>
      <c r="K430" s="5">
        <v>68</v>
      </c>
      <c r="L430" s="5">
        <v>92</v>
      </c>
      <c r="M430" s="5">
        <v>82</v>
      </c>
      <c r="N430" s="12">
        <v>39</v>
      </c>
    </row>
    <row r="431" spans="1:14" x14ac:dyDescent="0.45">
      <c r="A431" s="17" t="s">
        <v>1258</v>
      </c>
      <c r="B431" s="31">
        <v>169</v>
      </c>
      <c r="C431" s="11">
        <v>0</v>
      </c>
      <c r="D431" s="5">
        <v>0</v>
      </c>
      <c r="E431" s="5">
        <v>0</v>
      </c>
      <c r="F431" s="5">
        <v>0</v>
      </c>
      <c r="G431" s="5">
        <v>0</v>
      </c>
      <c r="H431" s="12">
        <v>2</v>
      </c>
      <c r="I431" s="11">
        <v>75</v>
      </c>
      <c r="J431" s="5">
        <v>100</v>
      </c>
      <c r="K431" s="5">
        <v>66</v>
      </c>
      <c r="L431" s="5">
        <v>60</v>
      </c>
      <c r="M431" s="5">
        <v>66</v>
      </c>
      <c r="N431" s="12">
        <v>115</v>
      </c>
    </row>
    <row r="432" spans="1:14" x14ac:dyDescent="0.45">
      <c r="A432" s="17" t="s">
        <v>1259</v>
      </c>
      <c r="B432" s="31">
        <v>70</v>
      </c>
      <c r="C432" s="11">
        <v>1</v>
      </c>
      <c r="D432" s="5">
        <v>0</v>
      </c>
      <c r="E432" s="5">
        <v>0</v>
      </c>
      <c r="F432" s="5">
        <v>0</v>
      </c>
      <c r="G432" s="5">
        <v>0</v>
      </c>
      <c r="H432" s="12">
        <v>0</v>
      </c>
      <c r="I432" s="11">
        <v>90</v>
      </c>
      <c r="J432" s="5">
        <v>50</v>
      </c>
      <c r="K432" s="5">
        <v>34</v>
      </c>
      <c r="L432" s="5">
        <v>60</v>
      </c>
      <c r="M432" s="5">
        <v>44</v>
      </c>
      <c r="N432" s="12">
        <v>70</v>
      </c>
    </row>
    <row r="433" spans="1:14" x14ac:dyDescent="0.45">
      <c r="A433" s="17" t="s">
        <v>1260</v>
      </c>
      <c r="B433" s="31">
        <v>174</v>
      </c>
      <c r="C433" s="11">
        <v>2</v>
      </c>
      <c r="D433" s="5">
        <v>0</v>
      </c>
      <c r="E433" s="5">
        <v>0</v>
      </c>
      <c r="F433" s="5">
        <v>0</v>
      </c>
      <c r="G433" s="5">
        <v>0</v>
      </c>
      <c r="H433" s="12">
        <v>0</v>
      </c>
      <c r="I433" s="11">
        <v>150</v>
      </c>
      <c r="J433" s="5">
        <v>80</v>
      </c>
      <c r="K433" s="5">
        <v>44</v>
      </c>
      <c r="L433" s="5">
        <v>90</v>
      </c>
      <c r="M433" s="5">
        <v>54</v>
      </c>
      <c r="N433" s="12">
        <v>80</v>
      </c>
    </row>
    <row r="434" spans="1:14" x14ac:dyDescent="0.45">
      <c r="A434" s="17" t="s">
        <v>1261</v>
      </c>
      <c r="B434" s="31">
        <v>70</v>
      </c>
      <c r="C434" s="11">
        <v>0</v>
      </c>
      <c r="D434" s="5">
        <v>0</v>
      </c>
      <c r="E434" s="5">
        <v>0</v>
      </c>
      <c r="F434" s="5">
        <v>0</v>
      </c>
      <c r="G434" s="5">
        <v>0</v>
      </c>
      <c r="H434" s="12">
        <v>1</v>
      </c>
      <c r="I434" s="11">
        <v>55</v>
      </c>
      <c r="J434" s="5">
        <v>66</v>
      </c>
      <c r="K434" s="5">
        <v>44</v>
      </c>
      <c r="L434" s="5">
        <v>44</v>
      </c>
      <c r="M434" s="5">
        <v>56</v>
      </c>
      <c r="N434" s="12">
        <v>85</v>
      </c>
    </row>
    <row r="435" spans="1:14" x14ac:dyDescent="0.45">
      <c r="A435" s="17" t="s">
        <v>1262</v>
      </c>
      <c r="B435" s="31">
        <v>168</v>
      </c>
      <c r="C435" s="11">
        <v>0</v>
      </c>
      <c r="D435" s="5">
        <v>0</v>
      </c>
      <c r="E435" s="5">
        <v>0</v>
      </c>
      <c r="F435" s="5">
        <v>0</v>
      </c>
      <c r="G435" s="5">
        <v>0</v>
      </c>
      <c r="H435" s="12">
        <v>2</v>
      </c>
      <c r="I435" s="11">
        <v>65</v>
      </c>
      <c r="J435" s="5">
        <v>76</v>
      </c>
      <c r="K435" s="5">
        <v>84</v>
      </c>
      <c r="L435" s="5">
        <v>54</v>
      </c>
      <c r="M435" s="5">
        <v>96</v>
      </c>
      <c r="N435" s="12">
        <v>105</v>
      </c>
    </row>
    <row r="436" spans="1:14" x14ac:dyDescent="0.45">
      <c r="A436" s="17" t="s">
        <v>1263</v>
      </c>
      <c r="B436" s="31">
        <v>173</v>
      </c>
      <c r="C436" s="11">
        <v>0</v>
      </c>
      <c r="D436" s="5">
        <v>0</v>
      </c>
      <c r="E436" s="5">
        <v>0</v>
      </c>
      <c r="F436" s="5">
        <v>1</v>
      </c>
      <c r="G436" s="5">
        <v>1</v>
      </c>
      <c r="H436" s="12">
        <v>0</v>
      </c>
      <c r="I436" s="11">
        <v>60</v>
      </c>
      <c r="J436" s="5">
        <v>60</v>
      </c>
      <c r="K436" s="5">
        <v>60</v>
      </c>
      <c r="L436" s="5">
        <v>105</v>
      </c>
      <c r="M436" s="5">
        <v>105</v>
      </c>
      <c r="N436" s="12">
        <v>105</v>
      </c>
    </row>
    <row r="437" spans="1:14" x14ac:dyDescent="0.45">
      <c r="A437" s="17" t="s">
        <v>1264</v>
      </c>
      <c r="B437" s="31">
        <v>177</v>
      </c>
      <c r="C437" s="11">
        <v>0</v>
      </c>
      <c r="D437" s="5">
        <v>2</v>
      </c>
      <c r="E437" s="5">
        <v>0</v>
      </c>
      <c r="F437" s="5">
        <v>0</v>
      </c>
      <c r="G437" s="5">
        <v>0</v>
      </c>
      <c r="H437" s="12">
        <v>0</v>
      </c>
      <c r="I437" s="11">
        <v>100</v>
      </c>
      <c r="J437" s="5">
        <v>125</v>
      </c>
      <c r="K437" s="5">
        <v>52</v>
      </c>
      <c r="L437" s="5">
        <v>105</v>
      </c>
      <c r="M437" s="5">
        <v>52</v>
      </c>
      <c r="N437" s="12">
        <v>71</v>
      </c>
    </row>
    <row r="438" spans="1:14" x14ac:dyDescent="0.45">
      <c r="A438" s="17" t="s">
        <v>1265</v>
      </c>
      <c r="B438" s="31">
        <v>62</v>
      </c>
      <c r="C438" s="11">
        <v>0</v>
      </c>
      <c r="D438" s="5">
        <v>0</v>
      </c>
      <c r="E438" s="5">
        <v>0</v>
      </c>
      <c r="F438" s="5">
        <v>0</v>
      </c>
      <c r="G438" s="5">
        <v>0</v>
      </c>
      <c r="H438" s="12">
        <v>1</v>
      </c>
      <c r="I438" s="11">
        <v>49</v>
      </c>
      <c r="J438" s="5">
        <v>55</v>
      </c>
      <c r="K438" s="5">
        <v>42</v>
      </c>
      <c r="L438" s="5">
        <v>42</v>
      </c>
      <c r="M438" s="5">
        <v>37</v>
      </c>
      <c r="N438" s="12">
        <v>85</v>
      </c>
    </row>
    <row r="439" spans="1:14" x14ac:dyDescent="0.45">
      <c r="A439" s="17" t="s">
        <v>1266</v>
      </c>
      <c r="B439" s="31">
        <v>158</v>
      </c>
      <c r="C439" s="11">
        <v>0</v>
      </c>
      <c r="D439" s="5">
        <v>0</v>
      </c>
      <c r="E439" s="5">
        <v>0</v>
      </c>
      <c r="F439" s="5">
        <v>0</v>
      </c>
      <c r="G439" s="5">
        <v>0</v>
      </c>
      <c r="H439" s="12">
        <v>2</v>
      </c>
      <c r="I439" s="11">
        <v>71</v>
      </c>
      <c r="J439" s="5">
        <v>82</v>
      </c>
      <c r="K439" s="5">
        <v>64</v>
      </c>
      <c r="L439" s="5">
        <v>64</v>
      </c>
      <c r="M439" s="5">
        <v>59</v>
      </c>
      <c r="N439" s="12">
        <v>112</v>
      </c>
    </row>
    <row r="440" spans="1:14" x14ac:dyDescent="0.45">
      <c r="A440" s="17" t="s">
        <v>1267</v>
      </c>
      <c r="B440" s="31">
        <v>57</v>
      </c>
      <c r="C440" s="11">
        <v>0</v>
      </c>
      <c r="D440" s="5">
        <v>0</v>
      </c>
      <c r="E440" s="5">
        <v>0</v>
      </c>
      <c r="F440" s="5">
        <v>1</v>
      </c>
      <c r="G440" s="5">
        <v>0</v>
      </c>
      <c r="H440" s="12">
        <v>0</v>
      </c>
      <c r="I440" s="11">
        <v>45</v>
      </c>
      <c r="J440" s="5">
        <v>30</v>
      </c>
      <c r="K440" s="5">
        <v>50</v>
      </c>
      <c r="L440" s="5">
        <v>65</v>
      </c>
      <c r="M440" s="5">
        <v>50</v>
      </c>
      <c r="N440" s="12">
        <v>45</v>
      </c>
    </row>
    <row r="441" spans="1:14" x14ac:dyDescent="0.45">
      <c r="A441" s="17" t="s">
        <v>1268</v>
      </c>
      <c r="B441" s="31">
        <v>66</v>
      </c>
      <c r="C441" s="11">
        <v>0</v>
      </c>
      <c r="D441" s="5">
        <v>0</v>
      </c>
      <c r="E441" s="5">
        <v>0</v>
      </c>
      <c r="F441" s="5">
        <v>0</v>
      </c>
      <c r="G441" s="5">
        <v>0</v>
      </c>
      <c r="H441" s="12">
        <v>1</v>
      </c>
      <c r="I441" s="11">
        <v>63</v>
      </c>
      <c r="J441" s="5">
        <v>63</v>
      </c>
      <c r="K441" s="5">
        <v>47</v>
      </c>
      <c r="L441" s="5">
        <v>41</v>
      </c>
      <c r="M441" s="5">
        <v>41</v>
      </c>
      <c r="N441" s="12">
        <v>74</v>
      </c>
    </row>
    <row r="442" spans="1:14" x14ac:dyDescent="0.45">
      <c r="A442" s="17" t="s">
        <v>1269</v>
      </c>
      <c r="B442" s="31">
        <v>168</v>
      </c>
      <c r="C442" s="11">
        <v>2</v>
      </c>
      <c r="D442" s="5">
        <v>0</v>
      </c>
      <c r="E442" s="5">
        <v>0</v>
      </c>
      <c r="F442" s="5">
        <v>0</v>
      </c>
      <c r="G442" s="5">
        <v>0</v>
      </c>
      <c r="H442" s="12">
        <v>0</v>
      </c>
      <c r="I442" s="11">
        <v>103</v>
      </c>
      <c r="J442" s="5">
        <v>93</v>
      </c>
      <c r="K442" s="5">
        <v>67</v>
      </c>
      <c r="L442" s="5">
        <v>71</v>
      </c>
      <c r="M442" s="5">
        <v>61</v>
      </c>
      <c r="N442" s="12">
        <v>84</v>
      </c>
    </row>
    <row r="443" spans="1:14" x14ac:dyDescent="0.45">
      <c r="A443" s="17" t="s">
        <v>1270</v>
      </c>
      <c r="B443" s="31">
        <v>60</v>
      </c>
      <c r="C443" s="11">
        <v>0</v>
      </c>
      <c r="D443" s="5">
        <v>0</v>
      </c>
      <c r="E443" s="5">
        <v>1</v>
      </c>
      <c r="F443" s="5">
        <v>0</v>
      </c>
      <c r="G443" s="5">
        <v>0</v>
      </c>
      <c r="H443" s="12">
        <v>0</v>
      </c>
      <c r="I443" s="11">
        <v>57</v>
      </c>
      <c r="J443" s="5">
        <v>24</v>
      </c>
      <c r="K443" s="5">
        <v>86</v>
      </c>
      <c r="L443" s="5">
        <v>24</v>
      </c>
      <c r="M443" s="5">
        <v>86</v>
      </c>
      <c r="N443" s="12">
        <v>23</v>
      </c>
    </row>
    <row r="444" spans="1:14" x14ac:dyDescent="0.45">
      <c r="A444" s="17" t="s">
        <v>1271</v>
      </c>
      <c r="B444" s="31">
        <v>175</v>
      </c>
      <c r="C444" s="11">
        <v>0</v>
      </c>
      <c r="D444" s="5">
        <v>0</v>
      </c>
      <c r="E444" s="5">
        <v>1</v>
      </c>
      <c r="F444" s="5">
        <v>0</v>
      </c>
      <c r="G444" s="5">
        <v>1</v>
      </c>
      <c r="H444" s="12">
        <v>0</v>
      </c>
      <c r="I444" s="11">
        <v>67</v>
      </c>
      <c r="J444" s="5">
        <v>89</v>
      </c>
      <c r="K444" s="5">
        <v>116</v>
      </c>
      <c r="L444" s="5">
        <v>79</v>
      </c>
      <c r="M444" s="5">
        <v>116</v>
      </c>
      <c r="N444" s="12">
        <v>33</v>
      </c>
    </row>
    <row r="445" spans="1:14" x14ac:dyDescent="0.45">
      <c r="A445" s="17" t="s">
        <v>1272</v>
      </c>
      <c r="B445" s="31">
        <v>58</v>
      </c>
      <c r="C445" s="11">
        <v>0</v>
      </c>
      <c r="D445" s="5">
        <v>0</v>
      </c>
      <c r="E445" s="5">
        <v>1</v>
      </c>
      <c r="F445" s="5">
        <v>0</v>
      </c>
      <c r="G445" s="5">
        <v>0</v>
      </c>
      <c r="H445" s="12">
        <v>0</v>
      </c>
      <c r="I445" s="11">
        <v>50</v>
      </c>
      <c r="J445" s="5">
        <v>80</v>
      </c>
      <c r="K445" s="5">
        <v>95</v>
      </c>
      <c r="L445" s="5">
        <v>10</v>
      </c>
      <c r="M445" s="5">
        <v>45</v>
      </c>
      <c r="N445" s="12">
        <v>10</v>
      </c>
    </row>
    <row r="446" spans="1:14" x14ac:dyDescent="0.45">
      <c r="A446" s="17" t="s">
        <v>1273</v>
      </c>
      <c r="B446" s="31">
        <v>62</v>
      </c>
      <c r="C446" s="11">
        <v>0</v>
      </c>
      <c r="D446" s="5">
        <v>0</v>
      </c>
      <c r="E446" s="5">
        <v>0</v>
      </c>
      <c r="F446" s="5">
        <v>0</v>
      </c>
      <c r="G446" s="5">
        <v>1</v>
      </c>
      <c r="H446" s="12">
        <v>0</v>
      </c>
      <c r="I446" s="11">
        <v>20</v>
      </c>
      <c r="J446" s="5">
        <v>25</v>
      </c>
      <c r="K446" s="5">
        <v>45</v>
      </c>
      <c r="L446" s="5">
        <v>70</v>
      </c>
      <c r="M446" s="5">
        <v>90</v>
      </c>
      <c r="N446" s="12">
        <v>60</v>
      </c>
    </row>
    <row r="447" spans="1:14" x14ac:dyDescent="0.45">
      <c r="A447" s="17" t="s">
        <v>1274</v>
      </c>
      <c r="B447" s="31">
        <v>110</v>
      </c>
      <c r="C447" s="11">
        <v>1</v>
      </c>
      <c r="D447" s="5">
        <v>0</v>
      </c>
      <c r="E447" s="5">
        <v>0</v>
      </c>
      <c r="F447" s="5">
        <v>0</v>
      </c>
      <c r="G447" s="5">
        <v>0</v>
      </c>
      <c r="H447" s="12">
        <v>0</v>
      </c>
      <c r="I447" s="11">
        <v>100</v>
      </c>
      <c r="J447" s="5">
        <v>5</v>
      </c>
      <c r="K447" s="5">
        <v>5</v>
      </c>
      <c r="L447" s="5">
        <v>15</v>
      </c>
      <c r="M447" s="5">
        <v>65</v>
      </c>
      <c r="N447" s="12">
        <v>30</v>
      </c>
    </row>
    <row r="448" spans="1:14" x14ac:dyDescent="0.45">
      <c r="A448" s="17" t="s">
        <v>1275</v>
      </c>
      <c r="B448" s="31">
        <v>144</v>
      </c>
      <c r="C448" s="11">
        <v>0</v>
      </c>
      <c r="D448" s="5">
        <v>1</v>
      </c>
      <c r="E448" s="5">
        <v>0</v>
      </c>
      <c r="F448" s="5">
        <v>0</v>
      </c>
      <c r="G448" s="5">
        <v>0</v>
      </c>
      <c r="H448" s="12">
        <v>0</v>
      </c>
      <c r="I448" s="11">
        <v>76</v>
      </c>
      <c r="J448" s="5">
        <v>65</v>
      </c>
      <c r="K448" s="5">
        <v>45</v>
      </c>
      <c r="L448" s="5">
        <v>92</v>
      </c>
      <c r="M448" s="5">
        <v>42</v>
      </c>
      <c r="N448" s="12">
        <v>91</v>
      </c>
    </row>
    <row r="449" spans="1:14" x14ac:dyDescent="0.45">
      <c r="A449" s="17" t="s">
        <v>1276</v>
      </c>
      <c r="B449" s="31">
        <v>170</v>
      </c>
      <c r="C449" s="11">
        <v>0</v>
      </c>
      <c r="D449" s="5">
        <v>0</v>
      </c>
      <c r="E449" s="5">
        <v>1</v>
      </c>
      <c r="F449" s="5">
        <v>0</v>
      </c>
      <c r="G449" s="5">
        <v>1</v>
      </c>
      <c r="H449" s="12">
        <v>0</v>
      </c>
      <c r="I449" s="11">
        <v>50</v>
      </c>
      <c r="J449" s="5">
        <v>92</v>
      </c>
      <c r="K449" s="5">
        <v>108</v>
      </c>
      <c r="L449" s="5">
        <v>92</v>
      </c>
      <c r="M449" s="5">
        <v>108</v>
      </c>
      <c r="N449" s="12">
        <v>35</v>
      </c>
    </row>
    <row r="450" spans="1:14" x14ac:dyDescent="0.45">
      <c r="A450" s="17" t="s">
        <v>1277</v>
      </c>
      <c r="B450" s="31">
        <v>60</v>
      </c>
      <c r="C450" s="11">
        <v>0</v>
      </c>
      <c r="D450" s="5">
        <v>1</v>
      </c>
      <c r="E450" s="5">
        <v>0</v>
      </c>
      <c r="F450" s="5">
        <v>0</v>
      </c>
      <c r="G450" s="5">
        <v>0</v>
      </c>
      <c r="H450" s="12">
        <v>0</v>
      </c>
      <c r="I450" s="11">
        <v>58</v>
      </c>
      <c r="J450" s="5">
        <v>70</v>
      </c>
      <c r="K450" s="5">
        <v>45</v>
      </c>
      <c r="L450" s="5">
        <v>40</v>
      </c>
      <c r="M450" s="5">
        <v>45</v>
      </c>
      <c r="N450" s="12">
        <v>42</v>
      </c>
    </row>
    <row r="451" spans="1:14" x14ac:dyDescent="0.45">
      <c r="A451" s="17" t="s">
        <v>1278</v>
      </c>
      <c r="B451" s="31">
        <v>144</v>
      </c>
      <c r="C451" s="11">
        <v>0</v>
      </c>
      <c r="D451" s="5">
        <v>2</v>
      </c>
      <c r="E451" s="5">
        <v>0</v>
      </c>
      <c r="F451" s="5">
        <v>0</v>
      </c>
      <c r="G451" s="5">
        <v>0</v>
      </c>
      <c r="H451" s="12">
        <v>0</v>
      </c>
      <c r="I451" s="11">
        <v>68</v>
      </c>
      <c r="J451" s="5">
        <v>90</v>
      </c>
      <c r="K451" s="5">
        <v>65</v>
      </c>
      <c r="L451" s="5">
        <v>50</v>
      </c>
      <c r="M451" s="5">
        <v>55</v>
      </c>
      <c r="N451" s="12">
        <v>82</v>
      </c>
    </row>
    <row r="452" spans="1:14" x14ac:dyDescent="0.45">
      <c r="A452" s="17" t="s">
        <v>1279</v>
      </c>
      <c r="B452" s="31">
        <v>270</v>
      </c>
      <c r="C452" s="11">
        <v>0</v>
      </c>
      <c r="D452" s="5">
        <v>3</v>
      </c>
      <c r="E452" s="5">
        <v>0</v>
      </c>
      <c r="F452" s="5">
        <v>0</v>
      </c>
      <c r="G452" s="5">
        <v>0</v>
      </c>
      <c r="H452" s="12">
        <v>0</v>
      </c>
      <c r="I452" s="11">
        <v>108</v>
      </c>
      <c r="J452" s="5">
        <v>130</v>
      </c>
      <c r="K452" s="5">
        <v>95</v>
      </c>
      <c r="L452" s="5">
        <v>80</v>
      </c>
      <c r="M452" s="5">
        <v>85</v>
      </c>
      <c r="N452" s="12">
        <v>102</v>
      </c>
    </row>
    <row r="453" spans="1:14" x14ac:dyDescent="0.45">
      <c r="A453" s="17" t="s">
        <v>1280</v>
      </c>
      <c r="B453" s="31">
        <v>78</v>
      </c>
      <c r="C453" s="11">
        <v>1</v>
      </c>
      <c r="D453" s="5">
        <v>0</v>
      </c>
      <c r="E453" s="5">
        <v>0</v>
      </c>
      <c r="F453" s="5">
        <v>0</v>
      </c>
      <c r="G453" s="5">
        <v>0</v>
      </c>
      <c r="H453" s="12">
        <v>0</v>
      </c>
      <c r="I453" s="11">
        <v>135</v>
      </c>
      <c r="J453" s="5">
        <v>85</v>
      </c>
      <c r="K453" s="5">
        <v>40</v>
      </c>
      <c r="L453" s="5">
        <v>40</v>
      </c>
      <c r="M453" s="5">
        <v>85</v>
      </c>
      <c r="N453" s="12">
        <v>5</v>
      </c>
    </row>
    <row r="454" spans="1:14" x14ac:dyDescent="0.45">
      <c r="A454" s="17" t="s">
        <v>1281</v>
      </c>
      <c r="B454" s="31">
        <v>57</v>
      </c>
      <c r="C454" s="11">
        <v>0</v>
      </c>
      <c r="D454" s="5">
        <v>1</v>
      </c>
      <c r="E454" s="5">
        <v>0</v>
      </c>
      <c r="F454" s="5">
        <v>0</v>
      </c>
      <c r="G454" s="5">
        <v>0</v>
      </c>
      <c r="H454" s="12">
        <v>0</v>
      </c>
      <c r="I454" s="11">
        <v>40</v>
      </c>
      <c r="J454" s="5">
        <v>70</v>
      </c>
      <c r="K454" s="5">
        <v>40</v>
      </c>
      <c r="L454" s="5">
        <v>35</v>
      </c>
      <c r="M454" s="5">
        <v>40</v>
      </c>
      <c r="N454" s="12">
        <v>60</v>
      </c>
    </row>
    <row r="455" spans="1:14" x14ac:dyDescent="0.45">
      <c r="A455" s="17" t="s">
        <v>1282</v>
      </c>
      <c r="B455" s="31">
        <v>184</v>
      </c>
      <c r="C455" s="11">
        <v>0</v>
      </c>
      <c r="D455" s="5">
        <v>1</v>
      </c>
      <c r="E455" s="5">
        <v>0</v>
      </c>
      <c r="F455" s="5">
        <v>1</v>
      </c>
      <c r="G455" s="5">
        <v>0</v>
      </c>
      <c r="H455" s="12">
        <v>0</v>
      </c>
      <c r="I455" s="11">
        <v>70</v>
      </c>
      <c r="J455" s="5">
        <v>110</v>
      </c>
      <c r="K455" s="5">
        <v>70</v>
      </c>
      <c r="L455" s="5">
        <v>115</v>
      </c>
      <c r="M455" s="5">
        <v>70</v>
      </c>
      <c r="N455" s="12">
        <v>90</v>
      </c>
    </row>
    <row r="456" spans="1:14" x14ac:dyDescent="0.45">
      <c r="A456" s="17" t="s">
        <v>1283</v>
      </c>
      <c r="B456" s="31">
        <v>66</v>
      </c>
      <c r="C456" s="11">
        <v>0</v>
      </c>
      <c r="D456" s="5">
        <v>0</v>
      </c>
      <c r="E456" s="5">
        <v>1</v>
      </c>
      <c r="F456" s="5">
        <v>0</v>
      </c>
      <c r="G456" s="5">
        <v>0</v>
      </c>
      <c r="H456" s="12">
        <v>0</v>
      </c>
      <c r="I456" s="11">
        <v>68</v>
      </c>
      <c r="J456" s="5">
        <v>72</v>
      </c>
      <c r="K456" s="5">
        <v>78</v>
      </c>
      <c r="L456" s="5">
        <v>38</v>
      </c>
      <c r="M456" s="5">
        <v>42</v>
      </c>
      <c r="N456" s="12">
        <v>32</v>
      </c>
    </row>
    <row r="457" spans="1:14" x14ac:dyDescent="0.45">
      <c r="A457" s="17" t="s">
        <v>1284</v>
      </c>
      <c r="B457" s="31">
        <v>184</v>
      </c>
      <c r="C457" s="11">
        <v>0</v>
      </c>
      <c r="D457" s="5">
        <v>0</v>
      </c>
      <c r="E457" s="5">
        <v>2</v>
      </c>
      <c r="F457" s="5">
        <v>0</v>
      </c>
      <c r="G457" s="5">
        <v>0</v>
      </c>
      <c r="H457" s="12">
        <v>0</v>
      </c>
      <c r="I457" s="11">
        <v>108</v>
      </c>
      <c r="J457" s="5">
        <v>112</v>
      </c>
      <c r="K457" s="5">
        <v>118</v>
      </c>
      <c r="L457" s="5">
        <v>68</v>
      </c>
      <c r="M457" s="5">
        <v>72</v>
      </c>
      <c r="N457" s="12">
        <v>47</v>
      </c>
    </row>
    <row r="458" spans="1:14" x14ac:dyDescent="0.45">
      <c r="A458" s="17" t="s">
        <v>1285</v>
      </c>
      <c r="B458" s="31">
        <v>66</v>
      </c>
      <c r="C458" s="11">
        <v>0</v>
      </c>
      <c r="D458" s="5">
        <v>0</v>
      </c>
      <c r="E458" s="5">
        <v>1</v>
      </c>
      <c r="F458" s="5">
        <v>0</v>
      </c>
      <c r="G458" s="5">
        <v>0</v>
      </c>
      <c r="H458" s="12">
        <v>0</v>
      </c>
      <c r="I458" s="11">
        <v>40</v>
      </c>
      <c r="J458" s="5">
        <v>50</v>
      </c>
      <c r="K458" s="5">
        <v>90</v>
      </c>
      <c r="L458" s="5">
        <v>30</v>
      </c>
      <c r="M458" s="5">
        <v>55</v>
      </c>
      <c r="N458" s="12">
        <v>65</v>
      </c>
    </row>
    <row r="459" spans="1:14" x14ac:dyDescent="0.45">
      <c r="A459" s="17" t="s">
        <v>1286</v>
      </c>
      <c r="B459" s="31">
        <v>175</v>
      </c>
      <c r="C459" s="11">
        <v>0</v>
      </c>
      <c r="D459" s="5">
        <v>0</v>
      </c>
      <c r="E459" s="5">
        <v>2</v>
      </c>
      <c r="F459" s="5">
        <v>0</v>
      </c>
      <c r="G459" s="5">
        <v>0</v>
      </c>
      <c r="H459" s="12">
        <v>0</v>
      </c>
      <c r="I459" s="11">
        <v>70</v>
      </c>
      <c r="J459" s="5">
        <v>90</v>
      </c>
      <c r="K459" s="5">
        <v>110</v>
      </c>
      <c r="L459" s="5">
        <v>60</v>
      </c>
      <c r="M459" s="5">
        <v>75</v>
      </c>
      <c r="N459" s="12">
        <v>95</v>
      </c>
    </row>
    <row r="460" spans="1:14" x14ac:dyDescent="0.45">
      <c r="A460" s="17" t="s">
        <v>1287</v>
      </c>
      <c r="B460" s="31">
        <v>60</v>
      </c>
      <c r="C460" s="11">
        <v>0</v>
      </c>
      <c r="D460" s="5">
        <v>1</v>
      </c>
      <c r="E460" s="5">
        <v>0</v>
      </c>
      <c r="F460" s="5">
        <v>0</v>
      </c>
      <c r="G460" s="5">
        <v>0</v>
      </c>
      <c r="H460" s="12">
        <v>0</v>
      </c>
      <c r="I460" s="11">
        <v>48</v>
      </c>
      <c r="J460" s="5">
        <v>61</v>
      </c>
      <c r="K460" s="5">
        <v>40</v>
      </c>
      <c r="L460" s="5">
        <v>61</v>
      </c>
      <c r="M460" s="5">
        <v>40</v>
      </c>
      <c r="N460" s="12">
        <v>50</v>
      </c>
    </row>
    <row r="461" spans="1:14" x14ac:dyDescent="0.45">
      <c r="A461" s="17" t="s">
        <v>1288</v>
      </c>
      <c r="B461" s="31">
        <v>172</v>
      </c>
      <c r="C461" s="11">
        <v>0</v>
      </c>
      <c r="D461" s="5">
        <v>2</v>
      </c>
      <c r="E461" s="5">
        <v>0</v>
      </c>
      <c r="F461" s="5">
        <v>0</v>
      </c>
      <c r="G461" s="5">
        <v>0</v>
      </c>
      <c r="H461" s="12">
        <v>0</v>
      </c>
      <c r="I461" s="11">
        <v>83</v>
      </c>
      <c r="J461" s="5">
        <v>106</v>
      </c>
      <c r="K461" s="5">
        <v>65</v>
      </c>
      <c r="L461" s="5">
        <v>86</v>
      </c>
      <c r="M461" s="5">
        <v>65</v>
      </c>
      <c r="N461" s="12">
        <v>85</v>
      </c>
    </row>
    <row r="462" spans="1:14" x14ac:dyDescent="0.45">
      <c r="A462" s="17" t="s">
        <v>1289</v>
      </c>
      <c r="B462" s="31">
        <v>159</v>
      </c>
      <c r="C462" s="11">
        <v>0</v>
      </c>
      <c r="D462" s="5">
        <v>2</v>
      </c>
      <c r="E462" s="5">
        <v>0</v>
      </c>
      <c r="F462" s="5">
        <v>0</v>
      </c>
      <c r="G462" s="5">
        <v>0</v>
      </c>
      <c r="H462" s="12">
        <v>0</v>
      </c>
      <c r="I462" s="11">
        <v>74</v>
      </c>
      <c r="J462" s="5">
        <v>100</v>
      </c>
      <c r="K462" s="5">
        <v>72</v>
      </c>
      <c r="L462" s="5">
        <v>90</v>
      </c>
      <c r="M462" s="5">
        <v>72</v>
      </c>
      <c r="N462" s="12">
        <v>46</v>
      </c>
    </row>
    <row r="463" spans="1:14" x14ac:dyDescent="0.45">
      <c r="A463" s="17" t="s">
        <v>1290</v>
      </c>
      <c r="B463" s="31">
        <v>66</v>
      </c>
      <c r="C463" s="11">
        <v>0</v>
      </c>
      <c r="D463" s="5">
        <v>0</v>
      </c>
      <c r="E463" s="5">
        <v>0</v>
      </c>
      <c r="F463" s="5">
        <v>0</v>
      </c>
      <c r="G463" s="5">
        <v>0</v>
      </c>
      <c r="H463" s="12">
        <v>1</v>
      </c>
      <c r="I463" s="11">
        <v>49</v>
      </c>
      <c r="J463" s="5">
        <v>49</v>
      </c>
      <c r="K463" s="5">
        <v>56</v>
      </c>
      <c r="L463" s="5">
        <v>49</v>
      </c>
      <c r="M463" s="5">
        <v>61</v>
      </c>
      <c r="N463" s="12">
        <v>66</v>
      </c>
    </row>
    <row r="464" spans="1:14" x14ac:dyDescent="0.45">
      <c r="A464" s="17" t="s">
        <v>1291</v>
      </c>
      <c r="B464" s="31">
        <v>161</v>
      </c>
      <c r="C464" s="11">
        <v>0</v>
      </c>
      <c r="D464" s="5">
        <v>0</v>
      </c>
      <c r="E464" s="5">
        <v>0</v>
      </c>
      <c r="F464" s="5">
        <v>0</v>
      </c>
      <c r="G464" s="5">
        <v>0</v>
      </c>
      <c r="H464" s="12">
        <v>2</v>
      </c>
      <c r="I464" s="11">
        <v>69</v>
      </c>
      <c r="J464" s="5">
        <v>69</v>
      </c>
      <c r="K464" s="5">
        <v>76</v>
      </c>
      <c r="L464" s="5">
        <v>69</v>
      </c>
      <c r="M464" s="5">
        <v>86</v>
      </c>
      <c r="N464" s="12">
        <v>91</v>
      </c>
    </row>
    <row r="465" spans="1:14" x14ac:dyDescent="0.45">
      <c r="A465" s="17" t="s">
        <v>1292</v>
      </c>
      <c r="B465" s="31">
        <v>69</v>
      </c>
      <c r="C465" s="11">
        <v>0</v>
      </c>
      <c r="D465" s="5">
        <v>0</v>
      </c>
      <c r="E465" s="5">
        <v>0</v>
      </c>
      <c r="F465" s="5">
        <v>0</v>
      </c>
      <c r="G465" s="5">
        <v>1</v>
      </c>
      <c r="H465" s="12">
        <v>0</v>
      </c>
      <c r="I465" s="11">
        <v>45</v>
      </c>
      <c r="J465" s="5">
        <v>20</v>
      </c>
      <c r="K465" s="5">
        <v>50</v>
      </c>
      <c r="L465" s="5">
        <v>60</v>
      </c>
      <c r="M465" s="5">
        <v>120</v>
      </c>
      <c r="N465" s="12">
        <v>50</v>
      </c>
    </row>
    <row r="466" spans="1:14" x14ac:dyDescent="0.45">
      <c r="A466" s="17" t="s">
        <v>1293</v>
      </c>
      <c r="B466" s="31">
        <v>67</v>
      </c>
      <c r="C466" s="11">
        <v>0</v>
      </c>
      <c r="D466" s="5">
        <v>1</v>
      </c>
      <c r="E466" s="5">
        <v>0</v>
      </c>
      <c r="F466" s="5">
        <v>0</v>
      </c>
      <c r="G466" s="5">
        <v>0</v>
      </c>
      <c r="H466" s="12">
        <v>0</v>
      </c>
      <c r="I466" s="11">
        <v>60</v>
      </c>
      <c r="J466" s="5">
        <v>62</v>
      </c>
      <c r="K466" s="5">
        <v>50</v>
      </c>
      <c r="L466" s="5">
        <v>62</v>
      </c>
      <c r="M466" s="5">
        <v>60</v>
      </c>
      <c r="N466" s="12">
        <v>40</v>
      </c>
    </row>
    <row r="467" spans="1:14" x14ac:dyDescent="0.45">
      <c r="A467" s="17" t="s">
        <v>1294</v>
      </c>
      <c r="B467" s="31">
        <v>173</v>
      </c>
      <c r="C467" s="11">
        <v>0</v>
      </c>
      <c r="D467" s="5">
        <v>1</v>
      </c>
      <c r="E467" s="5">
        <v>0</v>
      </c>
      <c r="F467" s="5">
        <v>1</v>
      </c>
      <c r="G467" s="5">
        <v>0</v>
      </c>
      <c r="H467" s="12">
        <v>0</v>
      </c>
      <c r="I467" s="11">
        <v>90</v>
      </c>
      <c r="J467" s="5">
        <v>92</v>
      </c>
      <c r="K467" s="5">
        <v>75</v>
      </c>
      <c r="L467" s="5">
        <v>92</v>
      </c>
      <c r="M467" s="5">
        <v>85</v>
      </c>
      <c r="N467" s="12">
        <v>60</v>
      </c>
    </row>
    <row r="468" spans="1:14" x14ac:dyDescent="0.45">
      <c r="A468" s="17" t="s">
        <v>1295</v>
      </c>
      <c r="B468" s="31">
        <v>179</v>
      </c>
      <c r="C468" s="11">
        <v>0</v>
      </c>
      <c r="D468" s="5">
        <v>1</v>
      </c>
      <c r="E468" s="5">
        <v>0</v>
      </c>
      <c r="F468" s="5">
        <v>0</v>
      </c>
      <c r="G468" s="5">
        <v>0</v>
      </c>
      <c r="H468" s="12">
        <v>1</v>
      </c>
      <c r="I468" s="11">
        <v>70</v>
      </c>
      <c r="J468" s="5">
        <v>120</v>
      </c>
      <c r="K468" s="5">
        <v>65</v>
      </c>
      <c r="L468" s="5">
        <v>45</v>
      </c>
      <c r="M468" s="5">
        <v>85</v>
      </c>
      <c r="N468" s="12">
        <v>125</v>
      </c>
    </row>
    <row r="469" spans="1:14" x14ac:dyDescent="0.45">
      <c r="A469" s="17" t="s">
        <v>1296</v>
      </c>
      <c r="B469" s="31">
        <v>241</v>
      </c>
      <c r="C469" s="11">
        <v>0</v>
      </c>
      <c r="D469" s="5">
        <v>0</v>
      </c>
      <c r="E469" s="5">
        <v>0</v>
      </c>
      <c r="F469" s="5">
        <v>3</v>
      </c>
      <c r="G469" s="5">
        <v>0</v>
      </c>
      <c r="H469" s="12">
        <v>0</v>
      </c>
      <c r="I469" s="11">
        <v>70</v>
      </c>
      <c r="J469" s="5">
        <v>70</v>
      </c>
      <c r="K469" s="5">
        <v>115</v>
      </c>
      <c r="L469" s="5">
        <v>130</v>
      </c>
      <c r="M469" s="5">
        <v>90</v>
      </c>
      <c r="N469" s="12">
        <v>60</v>
      </c>
    </row>
    <row r="470" spans="1:14" x14ac:dyDescent="0.45">
      <c r="A470" s="17" t="s">
        <v>1297</v>
      </c>
      <c r="B470" s="31">
        <v>180</v>
      </c>
      <c r="C470" s="11">
        <v>3</v>
      </c>
      <c r="D470" s="5">
        <v>0</v>
      </c>
      <c r="E470" s="5">
        <v>0</v>
      </c>
      <c r="F470" s="5">
        <v>0</v>
      </c>
      <c r="G470" s="5">
        <v>0</v>
      </c>
      <c r="H470" s="12">
        <v>0</v>
      </c>
      <c r="I470" s="11">
        <v>110</v>
      </c>
      <c r="J470" s="5">
        <v>85</v>
      </c>
      <c r="K470" s="5">
        <v>95</v>
      </c>
      <c r="L470" s="5">
        <v>80</v>
      </c>
      <c r="M470" s="5">
        <v>95</v>
      </c>
      <c r="N470" s="12">
        <v>50</v>
      </c>
    </row>
    <row r="471" spans="1:14" x14ac:dyDescent="0.45">
      <c r="A471" s="17" t="s">
        <v>1298</v>
      </c>
      <c r="B471" s="31">
        <v>241</v>
      </c>
      <c r="C471" s="11">
        <v>0</v>
      </c>
      <c r="D471" s="5">
        <v>3</v>
      </c>
      <c r="E471" s="5">
        <v>0</v>
      </c>
      <c r="F471" s="5">
        <v>0</v>
      </c>
      <c r="G471" s="5">
        <v>0</v>
      </c>
      <c r="H471" s="12">
        <v>0</v>
      </c>
      <c r="I471" s="11">
        <v>115</v>
      </c>
      <c r="J471" s="5">
        <v>140</v>
      </c>
      <c r="K471" s="5">
        <v>130</v>
      </c>
      <c r="L471" s="5">
        <v>55</v>
      </c>
      <c r="M471" s="5">
        <v>55</v>
      </c>
      <c r="N471" s="12">
        <v>40</v>
      </c>
    </row>
    <row r="472" spans="1:14" x14ac:dyDescent="0.45">
      <c r="A472" s="17" t="s">
        <v>1299</v>
      </c>
      <c r="B472" s="31">
        <v>187</v>
      </c>
      <c r="C472" s="11">
        <v>0</v>
      </c>
      <c r="D472" s="5">
        <v>0</v>
      </c>
      <c r="E472" s="5">
        <v>2</v>
      </c>
      <c r="F472" s="5">
        <v>0</v>
      </c>
      <c r="G472" s="5">
        <v>0</v>
      </c>
      <c r="H472" s="12">
        <v>0</v>
      </c>
      <c r="I472" s="11">
        <v>100</v>
      </c>
      <c r="J472" s="5">
        <v>100</v>
      </c>
      <c r="K472" s="5">
        <v>125</v>
      </c>
      <c r="L472" s="5">
        <v>110</v>
      </c>
      <c r="M472" s="5">
        <v>50</v>
      </c>
      <c r="N472" s="12">
        <v>50</v>
      </c>
    </row>
    <row r="473" spans="1:14" x14ac:dyDescent="0.45">
      <c r="A473" s="17" t="s">
        <v>1300</v>
      </c>
      <c r="B473" s="31">
        <v>243</v>
      </c>
      <c r="C473" s="11">
        <v>0</v>
      </c>
      <c r="D473" s="5">
        <v>3</v>
      </c>
      <c r="E473" s="5">
        <v>0</v>
      </c>
      <c r="F473" s="5">
        <v>0</v>
      </c>
      <c r="G473" s="5">
        <v>0</v>
      </c>
      <c r="H473" s="12">
        <v>0</v>
      </c>
      <c r="I473" s="11">
        <v>75</v>
      </c>
      <c r="J473" s="5">
        <v>123</v>
      </c>
      <c r="K473" s="5">
        <v>67</v>
      </c>
      <c r="L473" s="5">
        <v>95</v>
      </c>
      <c r="M473" s="5">
        <v>85</v>
      </c>
      <c r="N473" s="12">
        <v>95</v>
      </c>
    </row>
    <row r="474" spans="1:14" x14ac:dyDescent="0.45">
      <c r="A474" s="17" t="s">
        <v>1301</v>
      </c>
      <c r="B474" s="31">
        <v>243</v>
      </c>
      <c r="C474" s="11">
        <v>0</v>
      </c>
      <c r="D474" s="5">
        <v>0</v>
      </c>
      <c r="E474" s="5">
        <v>0</v>
      </c>
      <c r="F474" s="5">
        <v>3</v>
      </c>
      <c r="G474" s="5">
        <v>0</v>
      </c>
      <c r="H474" s="12">
        <v>0</v>
      </c>
      <c r="I474" s="11">
        <v>75</v>
      </c>
      <c r="J474" s="5">
        <v>95</v>
      </c>
      <c r="K474" s="5">
        <v>67</v>
      </c>
      <c r="L474" s="5">
        <v>125</v>
      </c>
      <c r="M474" s="5">
        <v>95</v>
      </c>
      <c r="N474" s="12">
        <v>83</v>
      </c>
    </row>
    <row r="475" spans="1:14" x14ac:dyDescent="0.45">
      <c r="A475" s="17" t="s">
        <v>1302</v>
      </c>
      <c r="B475" s="31">
        <v>245</v>
      </c>
      <c r="C475" s="11">
        <v>0</v>
      </c>
      <c r="D475" s="5">
        <v>0</v>
      </c>
      <c r="E475" s="5">
        <v>0</v>
      </c>
      <c r="F475" s="5">
        <v>2</v>
      </c>
      <c r="G475" s="5">
        <v>1</v>
      </c>
      <c r="H475" s="12">
        <v>0</v>
      </c>
      <c r="I475" s="11">
        <v>85</v>
      </c>
      <c r="J475" s="5">
        <v>50</v>
      </c>
      <c r="K475" s="5">
        <v>95</v>
      </c>
      <c r="L475" s="5">
        <v>120</v>
      </c>
      <c r="M475" s="5">
        <v>115</v>
      </c>
      <c r="N475" s="12">
        <v>80</v>
      </c>
    </row>
    <row r="476" spans="1:14" x14ac:dyDescent="0.45">
      <c r="A476" s="17" t="s">
        <v>1303</v>
      </c>
      <c r="B476" s="31">
        <v>180</v>
      </c>
      <c r="C476" s="11">
        <v>0</v>
      </c>
      <c r="D476" s="5">
        <v>2</v>
      </c>
      <c r="E476" s="5">
        <v>0</v>
      </c>
      <c r="F476" s="5">
        <v>0</v>
      </c>
      <c r="G476" s="5">
        <v>0</v>
      </c>
      <c r="H476" s="12">
        <v>0</v>
      </c>
      <c r="I476" s="11">
        <v>86</v>
      </c>
      <c r="J476" s="5">
        <v>76</v>
      </c>
      <c r="K476" s="5">
        <v>86</v>
      </c>
      <c r="L476" s="5">
        <v>116</v>
      </c>
      <c r="M476" s="5">
        <v>56</v>
      </c>
      <c r="N476" s="12">
        <v>95</v>
      </c>
    </row>
    <row r="477" spans="1:14" x14ac:dyDescent="0.45">
      <c r="A477" s="17" t="s">
        <v>1304</v>
      </c>
      <c r="B477" s="31">
        <v>184</v>
      </c>
      <c r="C477" s="11">
        <v>0</v>
      </c>
      <c r="D477" s="5">
        <v>0</v>
      </c>
      <c r="E477" s="5">
        <v>2</v>
      </c>
      <c r="F477" s="5">
        <v>0</v>
      </c>
      <c r="G477" s="5">
        <v>0</v>
      </c>
      <c r="H477" s="12">
        <v>0</v>
      </c>
      <c r="I477" s="11">
        <v>65</v>
      </c>
      <c r="J477" s="5">
        <v>110</v>
      </c>
      <c r="K477" s="5">
        <v>130</v>
      </c>
      <c r="L477" s="5">
        <v>60</v>
      </c>
      <c r="M477" s="5">
        <v>65</v>
      </c>
      <c r="N477" s="12">
        <v>95</v>
      </c>
    </row>
    <row r="478" spans="1:14" x14ac:dyDescent="0.45">
      <c r="A478" s="17" t="s">
        <v>1305</v>
      </c>
      <c r="B478" s="31">
        <v>184</v>
      </c>
      <c r="C478" s="11">
        <v>0</v>
      </c>
      <c r="D478" s="5">
        <v>0</v>
      </c>
      <c r="E478" s="5">
        <v>0</v>
      </c>
      <c r="F478" s="5">
        <v>2</v>
      </c>
      <c r="G478" s="5">
        <v>0</v>
      </c>
      <c r="H478" s="12">
        <v>0</v>
      </c>
      <c r="I478" s="11">
        <v>65</v>
      </c>
      <c r="J478" s="5">
        <v>60</v>
      </c>
      <c r="K478" s="5">
        <v>110</v>
      </c>
      <c r="L478" s="5">
        <v>130</v>
      </c>
      <c r="M478" s="5">
        <v>95</v>
      </c>
      <c r="N478" s="12">
        <v>65</v>
      </c>
    </row>
    <row r="479" spans="1:14" x14ac:dyDescent="0.45">
      <c r="A479" s="17" t="s">
        <v>1306</v>
      </c>
      <c r="B479" s="31">
        <v>179</v>
      </c>
      <c r="C479" s="11">
        <v>0</v>
      </c>
      <c r="D479" s="5">
        <v>0</v>
      </c>
      <c r="E479" s="5">
        <v>2</v>
      </c>
      <c r="F479" s="5">
        <v>0</v>
      </c>
      <c r="G479" s="5">
        <v>0</v>
      </c>
      <c r="H479" s="12">
        <v>0</v>
      </c>
      <c r="I479" s="11">
        <v>75</v>
      </c>
      <c r="J479" s="5">
        <v>95</v>
      </c>
      <c r="K479" s="5">
        <v>125</v>
      </c>
      <c r="L479" s="5">
        <v>45</v>
      </c>
      <c r="M479" s="5">
        <v>75</v>
      </c>
      <c r="N479" s="12">
        <v>95</v>
      </c>
    </row>
    <row r="480" spans="1:14" x14ac:dyDescent="0.45">
      <c r="A480" s="17" t="s">
        <v>1307</v>
      </c>
      <c r="B480" s="31">
        <v>239</v>
      </c>
      <c r="C480" s="11">
        <v>0</v>
      </c>
      <c r="D480" s="5">
        <v>3</v>
      </c>
      <c r="E480" s="5">
        <v>0</v>
      </c>
      <c r="F480" s="5">
        <v>0</v>
      </c>
      <c r="G480" s="5">
        <v>0</v>
      </c>
      <c r="H480" s="12">
        <v>0</v>
      </c>
      <c r="I480" s="11">
        <v>110</v>
      </c>
      <c r="J480" s="5">
        <v>130</v>
      </c>
      <c r="K480" s="5">
        <v>80</v>
      </c>
      <c r="L480" s="5">
        <v>70</v>
      </c>
      <c r="M480" s="5">
        <v>60</v>
      </c>
      <c r="N480" s="12">
        <v>80</v>
      </c>
    </row>
    <row r="481" spans="1:14" x14ac:dyDescent="0.45">
      <c r="A481" s="17" t="s">
        <v>1308</v>
      </c>
      <c r="B481" s="31">
        <v>241</v>
      </c>
      <c r="C481" s="11">
        <v>0</v>
      </c>
      <c r="D481" s="5">
        <v>0</v>
      </c>
      <c r="E481" s="5">
        <v>0</v>
      </c>
      <c r="F481" s="5">
        <v>3</v>
      </c>
      <c r="G481" s="5">
        <v>0</v>
      </c>
      <c r="H481" s="12">
        <v>0</v>
      </c>
      <c r="I481" s="11">
        <v>85</v>
      </c>
      <c r="J481" s="5">
        <v>80</v>
      </c>
      <c r="K481" s="5">
        <v>70</v>
      </c>
      <c r="L481" s="5">
        <v>135</v>
      </c>
      <c r="M481" s="5">
        <v>75</v>
      </c>
      <c r="N481" s="12">
        <v>90</v>
      </c>
    </row>
    <row r="482" spans="1:14" x14ac:dyDescent="0.45">
      <c r="A482" s="17" t="s">
        <v>1309</v>
      </c>
      <c r="B482" s="31">
        <v>233</v>
      </c>
      <c r="C482" s="11">
        <v>0</v>
      </c>
      <c r="D482" s="5">
        <v>3</v>
      </c>
      <c r="E482" s="5">
        <v>0</v>
      </c>
      <c r="F482" s="5">
        <v>0</v>
      </c>
      <c r="G482" s="5">
        <v>0</v>
      </c>
      <c r="H482" s="12">
        <v>0</v>
      </c>
      <c r="I482" s="11">
        <v>68</v>
      </c>
      <c r="J482" s="5">
        <v>125</v>
      </c>
      <c r="K482" s="5">
        <v>65</v>
      </c>
      <c r="L482" s="5">
        <v>65</v>
      </c>
      <c r="M482" s="5">
        <v>115</v>
      </c>
      <c r="N482" s="12">
        <v>80</v>
      </c>
    </row>
    <row r="483" spans="1:14" x14ac:dyDescent="0.45">
      <c r="A483" s="17" t="s">
        <v>1310</v>
      </c>
      <c r="B483" s="31">
        <v>184</v>
      </c>
      <c r="C483" s="11">
        <v>0</v>
      </c>
      <c r="D483" s="5">
        <v>0</v>
      </c>
      <c r="E483" s="5">
        <v>1</v>
      </c>
      <c r="F483" s="5">
        <v>0</v>
      </c>
      <c r="G483" s="5">
        <v>2</v>
      </c>
      <c r="H483" s="12">
        <v>0</v>
      </c>
      <c r="I483" s="11">
        <v>60</v>
      </c>
      <c r="J483" s="5">
        <v>55</v>
      </c>
      <c r="K483" s="5">
        <v>145</v>
      </c>
      <c r="L483" s="5">
        <v>75</v>
      </c>
      <c r="M483" s="5">
        <v>150</v>
      </c>
      <c r="N483" s="12">
        <v>40</v>
      </c>
    </row>
    <row r="484" spans="1:14" x14ac:dyDescent="0.45">
      <c r="A484" s="17" t="s">
        <v>1311</v>
      </c>
      <c r="B484" s="31">
        <v>236</v>
      </c>
      <c r="C484" s="11">
        <v>0</v>
      </c>
      <c r="D484" s="5">
        <v>0</v>
      </c>
      <c r="E484" s="5">
        <v>1</v>
      </c>
      <c r="F484" s="5">
        <v>0</v>
      </c>
      <c r="G484" s="5">
        <v>2</v>
      </c>
      <c r="H484" s="12">
        <v>0</v>
      </c>
      <c r="I484" s="11">
        <v>45</v>
      </c>
      <c r="J484" s="5">
        <v>100</v>
      </c>
      <c r="K484" s="5">
        <v>135</v>
      </c>
      <c r="L484" s="5">
        <v>65</v>
      </c>
      <c r="M484" s="5">
        <v>135</v>
      </c>
      <c r="N484" s="12">
        <v>45</v>
      </c>
    </row>
    <row r="485" spans="1:14" x14ac:dyDescent="0.45">
      <c r="A485" s="17" t="s">
        <v>1312</v>
      </c>
      <c r="B485" s="31">
        <v>168</v>
      </c>
      <c r="C485" s="11">
        <v>0</v>
      </c>
      <c r="D485" s="5">
        <v>0</v>
      </c>
      <c r="E485" s="5">
        <v>0</v>
      </c>
      <c r="F485" s="5">
        <v>0</v>
      </c>
      <c r="G485" s="5">
        <v>0</v>
      </c>
      <c r="H485" s="12">
        <v>2</v>
      </c>
      <c r="I485" s="11">
        <v>70</v>
      </c>
      <c r="J485" s="5">
        <v>80</v>
      </c>
      <c r="K485" s="5">
        <v>70</v>
      </c>
      <c r="L485" s="5">
        <v>80</v>
      </c>
      <c r="M485" s="5">
        <v>70</v>
      </c>
      <c r="N485" s="12">
        <v>110</v>
      </c>
    </row>
    <row r="486" spans="1:14" x14ac:dyDescent="0.45">
      <c r="A486" s="17" t="s">
        <v>1313</v>
      </c>
      <c r="B486" s="31">
        <v>154</v>
      </c>
      <c r="C486" s="11">
        <v>0</v>
      </c>
      <c r="D486" s="5">
        <v>0</v>
      </c>
      <c r="E486" s="5">
        <v>0</v>
      </c>
      <c r="F486" s="5">
        <v>1</v>
      </c>
      <c r="G486" s="5">
        <v>0</v>
      </c>
      <c r="H486" s="12">
        <v>1</v>
      </c>
      <c r="I486" s="11">
        <v>50</v>
      </c>
      <c r="J486" s="5">
        <v>50</v>
      </c>
      <c r="K486" s="5">
        <v>77</v>
      </c>
      <c r="L486" s="5">
        <v>95</v>
      </c>
      <c r="M486" s="5">
        <v>77</v>
      </c>
      <c r="N486" s="12">
        <v>91</v>
      </c>
    </row>
    <row r="487" spans="1:14" x14ac:dyDescent="0.45">
      <c r="A487" s="17" t="s">
        <v>1314</v>
      </c>
      <c r="B487" s="31">
        <v>154</v>
      </c>
      <c r="C487" s="11">
        <v>0</v>
      </c>
      <c r="D487" s="5">
        <v>0</v>
      </c>
      <c r="E487" s="5">
        <v>0</v>
      </c>
      <c r="F487" s="5">
        <v>1</v>
      </c>
      <c r="G487" s="5">
        <v>0</v>
      </c>
      <c r="H487" s="12">
        <v>1</v>
      </c>
      <c r="I487" s="11">
        <v>50</v>
      </c>
      <c r="J487" s="5">
        <v>65</v>
      </c>
      <c r="K487" s="5">
        <v>107</v>
      </c>
      <c r="L487" s="5">
        <v>105</v>
      </c>
      <c r="M487" s="5">
        <v>107</v>
      </c>
      <c r="N487" s="12">
        <v>86</v>
      </c>
    </row>
    <row r="488" spans="1:14" x14ac:dyDescent="0.45">
      <c r="A488" s="17" t="s">
        <v>1315</v>
      </c>
      <c r="B488" s="31">
        <v>154</v>
      </c>
      <c r="C488" s="11">
        <v>0</v>
      </c>
      <c r="D488" s="5">
        <v>0</v>
      </c>
      <c r="E488" s="5">
        <v>0</v>
      </c>
      <c r="F488" s="5">
        <v>1</v>
      </c>
      <c r="G488" s="5">
        <v>0</v>
      </c>
      <c r="H488" s="12">
        <v>1</v>
      </c>
      <c r="I488" s="11">
        <v>50</v>
      </c>
      <c r="J488" s="5">
        <v>65</v>
      </c>
      <c r="K488" s="5">
        <v>107</v>
      </c>
      <c r="L488" s="5">
        <v>105</v>
      </c>
      <c r="M488" s="5">
        <v>107</v>
      </c>
      <c r="N488" s="12">
        <v>86</v>
      </c>
    </row>
    <row r="489" spans="1:14" x14ac:dyDescent="0.45">
      <c r="A489" s="17" t="s">
        <v>1316</v>
      </c>
      <c r="B489" s="31">
        <v>154</v>
      </c>
      <c r="C489" s="11">
        <v>0</v>
      </c>
      <c r="D489" s="5">
        <v>0</v>
      </c>
      <c r="E489" s="5">
        <v>0</v>
      </c>
      <c r="F489" s="5">
        <v>1</v>
      </c>
      <c r="G489" s="5">
        <v>0</v>
      </c>
      <c r="H489" s="12">
        <v>1</v>
      </c>
      <c r="I489" s="11">
        <v>50</v>
      </c>
      <c r="J489" s="5">
        <v>65</v>
      </c>
      <c r="K489" s="5">
        <v>107</v>
      </c>
      <c r="L489" s="5">
        <v>105</v>
      </c>
      <c r="M489" s="5">
        <v>107</v>
      </c>
      <c r="N489" s="12">
        <v>86</v>
      </c>
    </row>
    <row r="490" spans="1:14" x14ac:dyDescent="0.45">
      <c r="A490" s="17" t="s">
        <v>1317</v>
      </c>
      <c r="B490" s="31">
        <v>154</v>
      </c>
      <c r="C490" s="11">
        <v>0</v>
      </c>
      <c r="D490" s="5">
        <v>0</v>
      </c>
      <c r="E490" s="5">
        <v>0</v>
      </c>
      <c r="F490" s="5">
        <v>1</v>
      </c>
      <c r="G490" s="5">
        <v>0</v>
      </c>
      <c r="H490" s="12">
        <v>1</v>
      </c>
      <c r="I490" s="11">
        <v>50</v>
      </c>
      <c r="J490" s="5">
        <v>65</v>
      </c>
      <c r="K490" s="5">
        <v>107</v>
      </c>
      <c r="L490" s="5">
        <v>105</v>
      </c>
      <c r="M490" s="5">
        <v>107</v>
      </c>
      <c r="N490" s="12">
        <v>86</v>
      </c>
    </row>
    <row r="491" spans="1:14" x14ac:dyDescent="0.45">
      <c r="A491" s="17" t="s">
        <v>1318</v>
      </c>
      <c r="B491" s="31">
        <v>154</v>
      </c>
      <c r="C491" s="11">
        <v>0</v>
      </c>
      <c r="D491" s="5">
        <v>0</v>
      </c>
      <c r="E491" s="5">
        <v>0</v>
      </c>
      <c r="F491" s="5">
        <v>1</v>
      </c>
      <c r="G491" s="5">
        <v>0</v>
      </c>
      <c r="H491" s="12">
        <v>1</v>
      </c>
      <c r="I491" s="11">
        <v>50</v>
      </c>
      <c r="J491" s="5">
        <v>65</v>
      </c>
      <c r="K491" s="5">
        <v>107</v>
      </c>
      <c r="L491" s="5">
        <v>105</v>
      </c>
      <c r="M491" s="5">
        <v>107</v>
      </c>
      <c r="N491" s="12">
        <v>86</v>
      </c>
    </row>
    <row r="492" spans="1:14" x14ac:dyDescent="0.45">
      <c r="A492" s="17" t="s">
        <v>1319</v>
      </c>
      <c r="B492" s="31">
        <v>261</v>
      </c>
      <c r="C492" s="11">
        <v>0</v>
      </c>
      <c r="D492" s="5">
        <v>0</v>
      </c>
      <c r="E492" s="5">
        <v>2</v>
      </c>
      <c r="F492" s="5">
        <v>0</v>
      </c>
      <c r="G492" s="5">
        <v>1</v>
      </c>
      <c r="H492" s="12">
        <v>0</v>
      </c>
      <c r="I492" s="11">
        <v>75</v>
      </c>
      <c r="J492" s="5">
        <v>75</v>
      </c>
      <c r="K492" s="5">
        <v>130</v>
      </c>
      <c r="L492" s="5">
        <v>75</v>
      </c>
      <c r="M492" s="5">
        <v>130</v>
      </c>
      <c r="N492" s="12">
        <v>95</v>
      </c>
    </row>
    <row r="493" spans="1:14" x14ac:dyDescent="0.45">
      <c r="A493" s="17" t="s">
        <v>1320</v>
      </c>
      <c r="B493" s="31">
        <v>261</v>
      </c>
      <c r="C493" s="11">
        <v>0</v>
      </c>
      <c r="D493" s="5">
        <v>1</v>
      </c>
      <c r="E493" s="5">
        <v>0</v>
      </c>
      <c r="F493" s="5">
        <v>1</v>
      </c>
      <c r="G493" s="5">
        <v>1</v>
      </c>
      <c r="H493" s="12">
        <v>0</v>
      </c>
      <c r="I493" s="11">
        <v>80</v>
      </c>
      <c r="J493" s="5">
        <v>105</v>
      </c>
      <c r="K493" s="5">
        <v>105</v>
      </c>
      <c r="L493" s="5">
        <v>105</v>
      </c>
      <c r="M493" s="5">
        <v>105</v>
      </c>
      <c r="N493" s="12">
        <v>80</v>
      </c>
    </row>
    <row r="494" spans="1:14" x14ac:dyDescent="0.45">
      <c r="A494" s="17" t="s">
        <v>1321</v>
      </c>
      <c r="B494" s="31">
        <v>261</v>
      </c>
      <c r="C494" s="11">
        <v>0</v>
      </c>
      <c r="D494" s="5">
        <v>2</v>
      </c>
      <c r="E494" s="5">
        <v>0</v>
      </c>
      <c r="F494" s="5">
        <v>1</v>
      </c>
      <c r="G494" s="5">
        <v>0</v>
      </c>
      <c r="H494" s="12">
        <v>0</v>
      </c>
      <c r="I494" s="11">
        <v>75</v>
      </c>
      <c r="J494" s="5">
        <v>125</v>
      </c>
      <c r="K494" s="5">
        <v>70</v>
      </c>
      <c r="L494" s="5">
        <v>125</v>
      </c>
      <c r="M494" s="5">
        <v>70</v>
      </c>
      <c r="N494" s="12">
        <v>115</v>
      </c>
    </row>
    <row r="495" spans="1:14" x14ac:dyDescent="0.45">
      <c r="A495" s="17" t="s">
        <v>1322</v>
      </c>
      <c r="B495" s="31">
        <v>306</v>
      </c>
      <c r="C495" s="11">
        <v>0</v>
      </c>
      <c r="D495" s="5">
        <v>0</v>
      </c>
      <c r="E495" s="5">
        <v>0</v>
      </c>
      <c r="F495" s="5">
        <v>3</v>
      </c>
      <c r="G495" s="5">
        <v>0</v>
      </c>
      <c r="H495" s="12">
        <v>0</v>
      </c>
      <c r="I495" s="11">
        <v>100</v>
      </c>
      <c r="J495" s="5">
        <v>120</v>
      </c>
      <c r="K495" s="5">
        <v>120</v>
      </c>
      <c r="L495" s="5">
        <v>150</v>
      </c>
      <c r="M495" s="5">
        <v>100</v>
      </c>
      <c r="N495" s="12">
        <v>90</v>
      </c>
    </row>
    <row r="496" spans="1:14" x14ac:dyDescent="0.45">
      <c r="A496" s="17" t="s">
        <v>1323</v>
      </c>
      <c r="B496" s="31">
        <v>306</v>
      </c>
      <c r="C496" s="11">
        <v>0</v>
      </c>
      <c r="D496" s="5">
        <v>0</v>
      </c>
      <c r="E496" s="5">
        <v>0</v>
      </c>
      <c r="F496" s="5">
        <v>3</v>
      </c>
      <c r="G496" s="5">
        <v>0</v>
      </c>
      <c r="H496" s="12">
        <v>0</v>
      </c>
      <c r="I496" s="11">
        <v>90</v>
      </c>
      <c r="J496" s="5">
        <v>120</v>
      </c>
      <c r="K496" s="5">
        <v>100</v>
      </c>
      <c r="L496" s="5">
        <v>150</v>
      </c>
      <c r="M496" s="5">
        <v>120</v>
      </c>
      <c r="N496" s="12">
        <v>100</v>
      </c>
    </row>
    <row r="497" spans="1:14" x14ac:dyDescent="0.45">
      <c r="A497" s="17" t="s">
        <v>1324</v>
      </c>
      <c r="B497" s="31">
        <v>270</v>
      </c>
      <c r="C497" s="11">
        <v>0</v>
      </c>
      <c r="D497" s="5">
        <v>0</v>
      </c>
      <c r="E497" s="5">
        <v>0</v>
      </c>
      <c r="F497" s="5">
        <v>3</v>
      </c>
      <c r="G497" s="5">
        <v>0</v>
      </c>
      <c r="H497" s="12">
        <v>0</v>
      </c>
      <c r="I497" s="11">
        <v>91</v>
      </c>
      <c r="J497" s="5">
        <v>90</v>
      </c>
      <c r="K497" s="5">
        <v>106</v>
      </c>
      <c r="L497" s="5">
        <v>130</v>
      </c>
      <c r="M497" s="5">
        <v>106</v>
      </c>
      <c r="N497" s="12">
        <v>77</v>
      </c>
    </row>
    <row r="498" spans="1:14" x14ac:dyDescent="0.45">
      <c r="A498" s="17" t="s">
        <v>1325</v>
      </c>
      <c r="B498" s="31">
        <v>302</v>
      </c>
      <c r="C498" s="11">
        <v>0</v>
      </c>
      <c r="D498" s="5">
        <v>3</v>
      </c>
      <c r="E498" s="5">
        <v>0</v>
      </c>
      <c r="F498" s="5">
        <v>0</v>
      </c>
      <c r="G498" s="5">
        <v>0</v>
      </c>
      <c r="H498" s="12">
        <v>0</v>
      </c>
      <c r="I498" s="11">
        <v>110</v>
      </c>
      <c r="J498" s="5">
        <v>160</v>
      </c>
      <c r="K498" s="5">
        <v>110</v>
      </c>
      <c r="L498" s="5">
        <v>80</v>
      </c>
      <c r="M498" s="5">
        <v>110</v>
      </c>
      <c r="N498" s="12">
        <v>100</v>
      </c>
    </row>
    <row r="499" spans="1:14" x14ac:dyDescent="0.45">
      <c r="A499" s="17" t="s">
        <v>1326</v>
      </c>
      <c r="B499" s="31">
        <v>306</v>
      </c>
      <c r="C499" s="11">
        <v>3</v>
      </c>
      <c r="D499" s="5">
        <v>0</v>
      </c>
      <c r="E499" s="5">
        <v>0</v>
      </c>
      <c r="F499" s="5">
        <v>0</v>
      </c>
      <c r="G499" s="5">
        <v>0</v>
      </c>
      <c r="H499" s="12">
        <v>0</v>
      </c>
      <c r="I499" s="11">
        <v>150</v>
      </c>
      <c r="J499" s="5">
        <v>100</v>
      </c>
      <c r="K499" s="5">
        <v>120</v>
      </c>
      <c r="L499" s="5">
        <v>100</v>
      </c>
      <c r="M499" s="5">
        <v>120</v>
      </c>
      <c r="N499" s="12">
        <v>90</v>
      </c>
    </row>
    <row r="500" spans="1:14" x14ac:dyDescent="0.45">
      <c r="A500" s="17" t="s">
        <v>1327</v>
      </c>
      <c r="B500" s="31">
        <v>306</v>
      </c>
      <c r="C500" s="11">
        <v>3</v>
      </c>
      <c r="D500" s="5">
        <v>0</v>
      </c>
      <c r="E500" s="5">
        <v>0</v>
      </c>
      <c r="F500" s="5">
        <v>0</v>
      </c>
      <c r="G500" s="5">
        <v>0</v>
      </c>
      <c r="H500" s="12">
        <v>0</v>
      </c>
      <c r="I500" s="11">
        <v>150</v>
      </c>
      <c r="J500" s="5">
        <v>120</v>
      </c>
      <c r="K500" s="5">
        <v>100</v>
      </c>
      <c r="L500" s="5">
        <v>120</v>
      </c>
      <c r="M500" s="5">
        <v>100</v>
      </c>
      <c r="N500" s="12">
        <v>90</v>
      </c>
    </row>
    <row r="501" spans="1:14" x14ac:dyDescent="0.45">
      <c r="A501" s="17" t="s">
        <v>1328</v>
      </c>
      <c r="B501" s="31">
        <v>270</v>
      </c>
      <c r="C501" s="11">
        <v>0</v>
      </c>
      <c r="D501" s="5">
        <v>0</v>
      </c>
      <c r="E501" s="5">
        <v>0</v>
      </c>
      <c r="F501" s="5">
        <v>0</v>
      </c>
      <c r="G501" s="5">
        <v>3</v>
      </c>
      <c r="H501" s="12">
        <v>0</v>
      </c>
      <c r="I501" s="11">
        <v>120</v>
      </c>
      <c r="J501" s="5">
        <v>70</v>
      </c>
      <c r="K501" s="5">
        <v>120</v>
      </c>
      <c r="L501" s="5">
        <v>75</v>
      </c>
      <c r="M501" s="5">
        <v>130</v>
      </c>
      <c r="N501" s="12">
        <v>85</v>
      </c>
    </row>
    <row r="502" spans="1:14" x14ac:dyDescent="0.45">
      <c r="A502" s="17" t="s">
        <v>1329</v>
      </c>
      <c r="B502" s="31">
        <v>216</v>
      </c>
      <c r="C502" s="11">
        <v>1</v>
      </c>
      <c r="D502" s="5">
        <v>0</v>
      </c>
      <c r="E502" s="5">
        <v>0</v>
      </c>
      <c r="F502" s="5">
        <v>0</v>
      </c>
      <c r="G502" s="5">
        <v>0</v>
      </c>
      <c r="H502" s="12">
        <v>0</v>
      </c>
      <c r="I502" s="11">
        <v>80</v>
      </c>
      <c r="J502" s="5">
        <v>80</v>
      </c>
      <c r="K502" s="5">
        <v>80</v>
      </c>
      <c r="L502" s="5">
        <v>80</v>
      </c>
      <c r="M502" s="5">
        <v>80</v>
      </c>
      <c r="N502" s="12">
        <v>80</v>
      </c>
    </row>
    <row r="503" spans="1:14" x14ac:dyDescent="0.45">
      <c r="A503" s="17" t="s">
        <v>1330</v>
      </c>
      <c r="B503" s="31">
        <v>270</v>
      </c>
      <c r="C503" s="11">
        <v>3</v>
      </c>
      <c r="D503" s="5">
        <v>0</v>
      </c>
      <c r="E503" s="5">
        <v>0</v>
      </c>
      <c r="F503" s="5">
        <v>0</v>
      </c>
      <c r="G503" s="5">
        <v>0</v>
      </c>
      <c r="H503" s="12">
        <v>0</v>
      </c>
      <c r="I503" s="11">
        <v>100</v>
      </c>
      <c r="J503" s="5">
        <v>100</v>
      </c>
      <c r="K503" s="5">
        <v>100</v>
      </c>
      <c r="L503" s="5">
        <v>100</v>
      </c>
      <c r="M503" s="5">
        <v>100</v>
      </c>
      <c r="N503" s="12">
        <v>100</v>
      </c>
    </row>
    <row r="504" spans="1:14" x14ac:dyDescent="0.45">
      <c r="A504" s="17" t="s">
        <v>1331</v>
      </c>
      <c r="B504" s="31">
        <v>270</v>
      </c>
      <c r="C504" s="11">
        <v>0</v>
      </c>
      <c r="D504" s="5">
        <v>0</v>
      </c>
      <c r="E504" s="5">
        <v>0</v>
      </c>
      <c r="F504" s="5">
        <v>2</v>
      </c>
      <c r="G504" s="5">
        <v>0</v>
      </c>
      <c r="H504" s="12">
        <v>1</v>
      </c>
      <c r="I504" s="11">
        <v>70</v>
      </c>
      <c r="J504" s="5">
        <v>90</v>
      </c>
      <c r="K504" s="5">
        <v>90</v>
      </c>
      <c r="L504" s="5">
        <v>135</v>
      </c>
      <c r="M504" s="5">
        <v>90</v>
      </c>
      <c r="N504" s="12">
        <v>125</v>
      </c>
    </row>
    <row r="505" spans="1:14" x14ac:dyDescent="0.45">
      <c r="A505" s="17" t="s">
        <v>1332</v>
      </c>
      <c r="B505" s="31">
        <v>270</v>
      </c>
      <c r="C505" s="11">
        <v>3</v>
      </c>
      <c r="D505" s="5">
        <v>0</v>
      </c>
      <c r="E505" s="5">
        <v>0</v>
      </c>
      <c r="F505" s="5">
        <v>0</v>
      </c>
      <c r="G505" s="5">
        <v>0</v>
      </c>
      <c r="H505" s="12">
        <v>0</v>
      </c>
      <c r="I505" s="11">
        <v>100</v>
      </c>
      <c r="J505" s="5">
        <v>100</v>
      </c>
      <c r="K505" s="5">
        <v>100</v>
      </c>
      <c r="L505" s="5">
        <v>100</v>
      </c>
      <c r="M505" s="5">
        <v>100</v>
      </c>
      <c r="N505" s="12">
        <v>100</v>
      </c>
    </row>
    <row r="506" spans="1:14" x14ac:dyDescent="0.45">
      <c r="A506" s="17" t="s">
        <v>1333</v>
      </c>
      <c r="B506" s="31">
        <v>270</v>
      </c>
      <c r="C506" s="11">
        <v>0</v>
      </c>
      <c r="D506" s="5">
        <v>0</v>
      </c>
      <c r="E506" s="5">
        <v>0</v>
      </c>
      <c r="F506" s="5">
        <v>0</v>
      </c>
      <c r="G506" s="5">
        <v>0</v>
      </c>
      <c r="H506" s="12">
        <v>3</v>
      </c>
      <c r="I506" s="11">
        <v>100</v>
      </c>
      <c r="J506" s="5">
        <v>103</v>
      </c>
      <c r="K506" s="5">
        <v>75</v>
      </c>
      <c r="L506" s="5">
        <v>120</v>
      </c>
      <c r="M506" s="5">
        <v>75</v>
      </c>
      <c r="N506" s="12">
        <v>127</v>
      </c>
    </row>
    <row r="507" spans="1:14" x14ac:dyDescent="0.45">
      <c r="A507" s="17" t="s">
        <v>1334</v>
      </c>
      <c r="B507" s="31">
        <v>324</v>
      </c>
      <c r="C507" s="11">
        <v>3</v>
      </c>
      <c r="D507" s="5">
        <v>0</v>
      </c>
      <c r="E507" s="5">
        <v>0</v>
      </c>
      <c r="F507" s="5">
        <v>0</v>
      </c>
      <c r="G507" s="5">
        <v>0</v>
      </c>
      <c r="H507" s="12">
        <v>0</v>
      </c>
      <c r="I507" s="11">
        <v>120</v>
      </c>
      <c r="J507" s="5">
        <v>120</v>
      </c>
      <c r="K507" s="5">
        <v>120</v>
      </c>
      <c r="L507" s="5">
        <v>120</v>
      </c>
      <c r="M507" s="5">
        <v>120</v>
      </c>
      <c r="N507" s="12">
        <v>120</v>
      </c>
    </row>
    <row r="508" spans="1:14" x14ac:dyDescent="0.45">
      <c r="A508" s="17" t="s">
        <v>1335</v>
      </c>
      <c r="B508" s="31">
        <v>270</v>
      </c>
      <c r="C508" s="11">
        <v>3</v>
      </c>
      <c r="D508" s="5">
        <v>0</v>
      </c>
      <c r="E508" s="5">
        <v>0</v>
      </c>
      <c r="F508" s="5">
        <v>0</v>
      </c>
      <c r="G508" s="5">
        <v>0</v>
      </c>
      <c r="H508" s="12">
        <v>0</v>
      </c>
      <c r="I508" s="11">
        <v>100</v>
      </c>
      <c r="J508" s="5">
        <v>100</v>
      </c>
      <c r="K508" s="5">
        <v>100</v>
      </c>
      <c r="L508" s="5">
        <v>100</v>
      </c>
      <c r="M508" s="5">
        <v>100</v>
      </c>
      <c r="N508" s="12">
        <v>100</v>
      </c>
    </row>
    <row r="509" spans="1:14" x14ac:dyDescent="0.45">
      <c r="A509" s="17" t="s">
        <v>1336</v>
      </c>
      <c r="B509" s="31">
        <v>28</v>
      </c>
      <c r="C509" s="11">
        <v>0</v>
      </c>
      <c r="D509" s="5">
        <v>0</v>
      </c>
      <c r="E509" s="5">
        <v>0</v>
      </c>
      <c r="F509" s="5">
        <v>0</v>
      </c>
      <c r="G509" s="5">
        <v>0</v>
      </c>
      <c r="H509" s="12">
        <v>1</v>
      </c>
      <c r="I509" s="11">
        <v>45</v>
      </c>
      <c r="J509" s="5">
        <v>45</v>
      </c>
      <c r="K509" s="5">
        <v>55</v>
      </c>
      <c r="L509" s="5">
        <v>45</v>
      </c>
      <c r="M509" s="5">
        <v>55</v>
      </c>
      <c r="N509" s="12">
        <v>63</v>
      </c>
    </row>
    <row r="510" spans="1:14" x14ac:dyDescent="0.45">
      <c r="A510" s="17" t="s">
        <v>1337</v>
      </c>
      <c r="B510" s="31">
        <v>145</v>
      </c>
      <c r="C510" s="11">
        <v>0</v>
      </c>
      <c r="D510" s="5">
        <v>0</v>
      </c>
      <c r="E510" s="5">
        <v>0</v>
      </c>
      <c r="F510" s="5">
        <v>0</v>
      </c>
      <c r="G510" s="5">
        <v>0</v>
      </c>
      <c r="H510" s="12">
        <v>2</v>
      </c>
      <c r="I510" s="11">
        <v>60</v>
      </c>
      <c r="J510" s="5">
        <v>60</v>
      </c>
      <c r="K510" s="5">
        <v>75</v>
      </c>
      <c r="L510" s="5">
        <v>60</v>
      </c>
      <c r="M510" s="5">
        <v>75</v>
      </c>
      <c r="N510" s="12">
        <v>83</v>
      </c>
    </row>
    <row r="511" spans="1:14" x14ac:dyDescent="0.45">
      <c r="A511" s="17" t="s">
        <v>1338</v>
      </c>
      <c r="B511" s="31">
        <v>238</v>
      </c>
      <c r="C511" s="11">
        <v>0</v>
      </c>
      <c r="D511" s="5">
        <v>0</v>
      </c>
      <c r="E511" s="5">
        <v>0</v>
      </c>
      <c r="F511" s="5">
        <v>0</v>
      </c>
      <c r="G511" s="5">
        <v>0</v>
      </c>
      <c r="H511" s="12">
        <v>3</v>
      </c>
      <c r="I511" s="11">
        <v>75</v>
      </c>
      <c r="J511" s="5">
        <v>75</v>
      </c>
      <c r="K511" s="5">
        <v>95</v>
      </c>
      <c r="L511" s="5">
        <v>75</v>
      </c>
      <c r="M511" s="5">
        <v>95</v>
      </c>
      <c r="N511" s="12">
        <v>113</v>
      </c>
    </row>
    <row r="512" spans="1:14" x14ac:dyDescent="0.45">
      <c r="A512" s="17" t="s">
        <v>58</v>
      </c>
      <c r="B512" s="31">
        <v>28</v>
      </c>
      <c r="C512" s="11">
        <v>1</v>
      </c>
      <c r="D512" s="5">
        <v>0</v>
      </c>
      <c r="E512" s="5">
        <v>0</v>
      </c>
      <c r="F512" s="5">
        <v>0</v>
      </c>
      <c r="G512" s="5">
        <v>0</v>
      </c>
      <c r="H512" s="12">
        <v>0</v>
      </c>
      <c r="I512" s="11">
        <v>65</v>
      </c>
      <c r="J512" s="5">
        <v>63</v>
      </c>
      <c r="K512" s="5">
        <v>45</v>
      </c>
      <c r="L512" s="5">
        <v>45</v>
      </c>
      <c r="M512" s="5">
        <v>45</v>
      </c>
      <c r="N512" s="12">
        <v>45</v>
      </c>
    </row>
    <row r="513" spans="1:14" x14ac:dyDescent="0.45">
      <c r="A513" s="17" t="s">
        <v>310</v>
      </c>
      <c r="B513" s="31">
        <v>146</v>
      </c>
      <c r="C513" s="11">
        <v>0</v>
      </c>
      <c r="D513" s="5">
        <v>2</v>
      </c>
      <c r="E513" s="5">
        <v>0</v>
      </c>
      <c r="F513" s="5">
        <v>0</v>
      </c>
      <c r="G513" s="5">
        <v>0</v>
      </c>
      <c r="H513" s="12">
        <v>0</v>
      </c>
      <c r="I513" s="11">
        <v>90</v>
      </c>
      <c r="J513" s="5">
        <v>93</v>
      </c>
      <c r="K513" s="5">
        <v>55</v>
      </c>
      <c r="L513" s="5">
        <v>70</v>
      </c>
      <c r="M513" s="5">
        <v>55</v>
      </c>
      <c r="N513" s="12">
        <v>55</v>
      </c>
    </row>
    <row r="514" spans="1:14" x14ac:dyDescent="0.45">
      <c r="A514" s="17" t="s">
        <v>735</v>
      </c>
      <c r="B514" s="31">
        <v>238</v>
      </c>
      <c r="C514" s="11">
        <v>0</v>
      </c>
      <c r="D514" s="5">
        <v>3</v>
      </c>
      <c r="E514" s="5">
        <v>0</v>
      </c>
      <c r="F514" s="5">
        <v>0</v>
      </c>
      <c r="G514" s="5">
        <v>0</v>
      </c>
      <c r="H514" s="12">
        <v>0</v>
      </c>
      <c r="I514" s="11">
        <v>110</v>
      </c>
      <c r="J514" s="5">
        <v>123</v>
      </c>
      <c r="K514" s="5">
        <v>65</v>
      </c>
      <c r="L514" s="5">
        <v>100</v>
      </c>
      <c r="M514" s="5">
        <v>65</v>
      </c>
      <c r="N514" s="12">
        <v>65</v>
      </c>
    </row>
    <row r="515" spans="1:14" x14ac:dyDescent="0.45">
      <c r="A515" s="17" t="s">
        <v>49</v>
      </c>
      <c r="B515" s="31">
        <v>28</v>
      </c>
      <c r="C515" s="11">
        <v>0</v>
      </c>
      <c r="D515" s="5">
        <v>0</v>
      </c>
      <c r="E515" s="5">
        <v>0</v>
      </c>
      <c r="F515" s="5">
        <v>1</v>
      </c>
      <c r="G515" s="5">
        <v>0</v>
      </c>
      <c r="H515" s="12">
        <v>0</v>
      </c>
      <c r="I515" s="11">
        <v>55</v>
      </c>
      <c r="J515" s="5">
        <v>55</v>
      </c>
      <c r="K515" s="5">
        <v>45</v>
      </c>
      <c r="L515" s="5">
        <v>63</v>
      </c>
      <c r="M515" s="5">
        <v>45</v>
      </c>
      <c r="N515" s="12">
        <v>45</v>
      </c>
    </row>
    <row r="516" spans="1:14" x14ac:dyDescent="0.45">
      <c r="A516" s="17" t="s">
        <v>297</v>
      </c>
      <c r="B516" s="31">
        <v>145</v>
      </c>
      <c r="C516" s="11">
        <v>0</v>
      </c>
      <c r="D516" s="5">
        <v>0</v>
      </c>
      <c r="E516" s="5">
        <v>0</v>
      </c>
      <c r="F516" s="5">
        <v>2</v>
      </c>
      <c r="G516" s="5">
        <v>0</v>
      </c>
      <c r="H516" s="12">
        <v>0</v>
      </c>
      <c r="I516" s="11">
        <v>75</v>
      </c>
      <c r="J516" s="5">
        <v>75</v>
      </c>
      <c r="K516" s="5">
        <v>60</v>
      </c>
      <c r="L516" s="5">
        <v>83</v>
      </c>
      <c r="M516" s="5">
        <v>60</v>
      </c>
      <c r="N516" s="12">
        <v>60</v>
      </c>
    </row>
    <row r="517" spans="1:14" x14ac:dyDescent="0.45">
      <c r="A517" s="17" t="s">
        <v>682</v>
      </c>
      <c r="B517" s="31">
        <v>238</v>
      </c>
      <c r="C517" s="11">
        <v>0</v>
      </c>
      <c r="D517" s="5">
        <v>0</v>
      </c>
      <c r="E517" s="5">
        <v>0</v>
      </c>
      <c r="F517" s="5">
        <v>3</v>
      </c>
      <c r="G517" s="5">
        <v>0</v>
      </c>
      <c r="H517" s="12">
        <v>0</v>
      </c>
      <c r="I517" s="11">
        <v>95</v>
      </c>
      <c r="J517" s="5">
        <v>100</v>
      </c>
      <c r="K517" s="5">
        <v>85</v>
      </c>
      <c r="L517" s="5">
        <v>108</v>
      </c>
      <c r="M517" s="5">
        <v>70</v>
      </c>
      <c r="N517" s="12">
        <v>70</v>
      </c>
    </row>
    <row r="518" spans="1:14" x14ac:dyDescent="0.45">
      <c r="A518" s="17" t="s">
        <v>70</v>
      </c>
      <c r="B518" s="31">
        <v>51</v>
      </c>
      <c r="C518" s="11">
        <v>0</v>
      </c>
      <c r="D518" s="5">
        <v>1</v>
      </c>
      <c r="E518" s="5">
        <v>0</v>
      </c>
      <c r="F518" s="5">
        <v>0</v>
      </c>
      <c r="G518" s="5">
        <v>0</v>
      </c>
      <c r="H518" s="12">
        <v>0</v>
      </c>
      <c r="I518" s="11">
        <v>45</v>
      </c>
      <c r="J518" s="5">
        <v>55</v>
      </c>
      <c r="K518" s="5">
        <v>39</v>
      </c>
      <c r="L518" s="5">
        <v>35</v>
      </c>
      <c r="M518" s="5">
        <v>39</v>
      </c>
      <c r="N518" s="12">
        <v>42</v>
      </c>
    </row>
    <row r="519" spans="1:14" x14ac:dyDescent="0.45">
      <c r="A519" s="17" t="s">
        <v>187</v>
      </c>
      <c r="B519" s="31">
        <v>147</v>
      </c>
      <c r="C519" s="11">
        <v>0</v>
      </c>
      <c r="D519" s="5">
        <v>1</v>
      </c>
      <c r="E519" s="5">
        <v>0</v>
      </c>
      <c r="F519" s="5">
        <v>0</v>
      </c>
      <c r="G519" s="5">
        <v>0</v>
      </c>
      <c r="H519" s="12">
        <v>0</v>
      </c>
      <c r="I519" s="11">
        <v>60</v>
      </c>
      <c r="J519" s="5">
        <v>85</v>
      </c>
      <c r="K519" s="5">
        <v>69</v>
      </c>
      <c r="L519" s="5">
        <v>60</v>
      </c>
      <c r="M519" s="5">
        <v>69</v>
      </c>
      <c r="N519" s="12">
        <v>77</v>
      </c>
    </row>
    <row r="520" spans="1:14" x14ac:dyDescent="0.45">
      <c r="A520" s="17" t="s">
        <v>81</v>
      </c>
      <c r="B520" s="31">
        <v>55</v>
      </c>
      <c r="C520" s="11">
        <v>0</v>
      </c>
      <c r="D520" s="5">
        <v>1</v>
      </c>
      <c r="E520" s="5">
        <v>0</v>
      </c>
      <c r="F520" s="5">
        <v>0</v>
      </c>
      <c r="G520" s="5">
        <v>0</v>
      </c>
      <c r="H520" s="12">
        <v>0</v>
      </c>
      <c r="I520" s="11">
        <v>45</v>
      </c>
      <c r="J520" s="5">
        <v>60</v>
      </c>
      <c r="K520" s="5">
        <v>45</v>
      </c>
      <c r="L520" s="5">
        <v>25</v>
      </c>
      <c r="M520" s="5">
        <v>45</v>
      </c>
      <c r="N520" s="12">
        <v>55</v>
      </c>
    </row>
    <row r="521" spans="1:14" x14ac:dyDescent="0.45">
      <c r="A521" s="17" t="s">
        <v>179</v>
      </c>
      <c r="B521" s="31">
        <v>130</v>
      </c>
      <c r="C521" s="11">
        <v>0</v>
      </c>
      <c r="D521" s="5">
        <v>2</v>
      </c>
      <c r="E521" s="5">
        <v>0</v>
      </c>
      <c r="F521" s="5">
        <v>0</v>
      </c>
      <c r="G521" s="5">
        <v>0</v>
      </c>
      <c r="H521" s="12">
        <v>0</v>
      </c>
      <c r="I521" s="11">
        <v>65</v>
      </c>
      <c r="J521" s="5">
        <v>80</v>
      </c>
      <c r="K521" s="5">
        <v>65</v>
      </c>
      <c r="L521" s="5">
        <v>35</v>
      </c>
      <c r="M521" s="5">
        <v>65</v>
      </c>
      <c r="N521" s="12">
        <v>60</v>
      </c>
    </row>
    <row r="522" spans="1:14" x14ac:dyDescent="0.45">
      <c r="A522" s="17" t="s">
        <v>568</v>
      </c>
      <c r="B522" s="31">
        <v>221</v>
      </c>
      <c r="C522" s="11">
        <v>0</v>
      </c>
      <c r="D522" s="5">
        <v>3</v>
      </c>
      <c r="E522" s="5">
        <v>0</v>
      </c>
      <c r="F522" s="5">
        <v>0</v>
      </c>
      <c r="G522" s="5">
        <v>0</v>
      </c>
      <c r="H522" s="12">
        <v>0</v>
      </c>
      <c r="I522" s="11">
        <v>85</v>
      </c>
      <c r="J522" s="5">
        <v>100</v>
      </c>
      <c r="K522" s="5">
        <v>90</v>
      </c>
      <c r="L522" s="5">
        <v>45</v>
      </c>
      <c r="M522" s="5">
        <v>90</v>
      </c>
      <c r="N522" s="12">
        <v>80</v>
      </c>
    </row>
    <row r="523" spans="1:14" x14ac:dyDescent="0.45">
      <c r="A523" s="17" t="s">
        <v>63</v>
      </c>
      <c r="B523" s="31">
        <v>56</v>
      </c>
      <c r="C523" s="11">
        <v>0</v>
      </c>
      <c r="D523" s="5">
        <v>0</v>
      </c>
      <c r="E523" s="5">
        <v>0</v>
      </c>
      <c r="F523" s="5">
        <v>0</v>
      </c>
      <c r="G523" s="5">
        <v>0</v>
      </c>
      <c r="H523" s="12">
        <v>1</v>
      </c>
      <c r="I523" s="11">
        <v>41</v>
      </c>
      <c r="J523" s="5">
        <v>50</v>
      </c>
      <c r="K523" s="5">
        <v>37</v>
      </c>
      <c r="L523" s="5">
        <v>50</v>
      </c>
      <c r="M523" s="5">
        <v>37</v>
      </c>
      <c r="N523" s="12">
        <v>66</v>
      </c>
    </row>
    <row r="524" spans="1:14" x14ac:dyDescent="0.45">
      <c r="A524" s="17" t="s">
        <v>315</v>
      </c>
      <c r="B524" s="31">
        <v>156</v>
      </c>
      <c r="C524" s="11">
        <v>0</v>
      </c>
      <c r="D524" s="5">
        <v>0</v>
      </c>
      <c r="E524" s="5">
        <v>0</v>
      </c>
      <c r="F524" s="5">
        <v>0</v>
      </c>
      <c r="G524" s="5">
        <v>0</v>
      </c>
      <c r="H524" s="12">
        <v>2</v>
      </c>
      <c r="I524" s="11">
        <v>64</v>
      </c>
      <c r="J524" s="5">
        <v>88</v>
      </c>
      <c r="K524" s="5">
        <v>50</v>
      </c>
      <c r="L524" s="5">
        <v>88</v>
      </c>
      <c r="M524" s="5">
        <v>50</v>
      </c>
      <c r="N524" s="12">
        <v>106</v>
      </c>
    </row>
    <row r="525" spans="1:14" x14ac:dyDescent="0.45">
      <c r="A525" s="17" t="s">
        <v>131</v>
      </c>
      <c r="B525" s="31">
        <v>63</v>
      </c>
      <c r="C525" s="11">
        <v>0</v>
      </c>
      <c r="D525" s="5">
        <v>0</v>
      </c>
      <c r="E525" s="5">
        <v>0</v>
      </c>
      <c r="F525" s="5">
        <v>0</v>
      </c>
      <c r="G525" s="5">
        <v>0</v>
      </c>
      <c r="H525" s="12">
        <v>1</v>
      </c>
      <c r="I525" s="11">
        <v>50</v>
      </c>
      <c r="J525" s="5">
        <v>53</v>
      </c>
      <c r="K525" s="5">
        <v>48</v>
      </c>
      <c r="L525" s="5">
        <v>53</v>
      </c>
      <c r="M525" s="5">
        <v>48</v>
      </c>
      <c r="N525" s="12">
        <v>64</v>
      </c>
    </row>
    <row r="526" spans="1:14" x14ac:dyDescent="0.45">
      <c r="A526" s="17" t="s">
        <v>507</v>
      </c>
      <c r="B526" s="31">
        <v>174</v>
      </c>
      <c r="C526" s="11">
        <v>0</v>
      </c>
      <c r="D526" s="5">
        <v>0</v>
      </c>
      <c r="E526" s="5">
        <v>0</v>
      </c>
      <c r="F526" s="5">
        <v>0</v>
      </c>
      <c r="G526" s="5">
        <v>0</v>
      </c>
      <c r="H526" s="12">
        <v>2</v>
      </c>
      <c r="I526" s="11">
        <v>75</v>
      </c>
      <c r="J526" s="5">
        <v>98</v>
      </c>
      <c r="K526" s="5">
        <v>63</v>
      </c>
      <c r="L526" s="5">
        <v>98</v>
      </c>
      <c r="M526" s="5">
        <v>63</v>
      </c>
      <c r="N526" s="12">
        <v>101</v>
      </c>
    </row>
    <row r="527" spans="1:14" x14ac:dyDescent="0.45">
      <c r="A527" s="17" t="s">
        <v>105</v>
      </c>
      <c r="B527" s="31">
        <v>63</v>
      </c>
      <c r="C527" s="11">
        <v>0</v>
      </c>
      <c r="D527" s="5">
        <v>0</v>
      </c>
      <c r="E527" s="5">
        <v>0</v>
      </c>
      <c r="F527" s="5">
        <v>0</v>
      </c>
      <c r="G527" s="5">
        <v>0</v>
      </c>
      <c r="H527" s="12">
        <v>1</v>
      </c>
      <c r="I527" s="11">
        <v>50</v>
      </c>
      <c r="J527" s="5">
        <v>53</v>
      </c>
      <c r="K527" s="5">
        <v>48</v>
      </c>
      <c r="L527" s="5">
        <v>53</v>
      </c>
      <c r="M527" s="5">
        <v>48</v>
      </c>
      <c r="N527" s="12">
        <v>64</v>
      </c>
    </row>
    <row r="528" spans="1:14" x14ac:dyDescent="0.45">
      <c r="A528" s="17" t="s">
        <v>505</v>
      </c>
      <c r="B528" s="31">
        <v>174</v>
      </c>
      <c r="C528" s="11">
        <v>0</v>
      </c>
      <c r="D528" s="5">
        <v>0</v>
      </c>
      <c r="E528" s="5">
        <v>0</v>
      </c>
      <c r="F528" s="5">
        <v>0</v>
      </c>
      <c r="G528" s="5">
        <v>0</v>
      </c>
      <c r="H528" s="12">
        <v>2</v>
      </c>
      <c r="I528" s="11">
        <v>75</v>
      </c>
      <c r="J528" s="5">
        <v>98</v>
      </c>
      <c r="K528" s="5">
        <v>63</v>
      </c>
      <c r="L528" s="5">
        <v>98</v>
      </c>
      <c r="M528" s="5">
        <v>63</v>
      </c>
      <c r="N528" s="12">
        <v>101</v>
      </c>
    </row>
    <row r="529" spans="1:14" x14ac:dyDescent="0.45">
      <c r="A529" s="17" t="s">
        <v>127</v>
      </c>
      <c r="B529" s="31">
        <v>63</v>
      </c>
      <c r="C529" s="11">
        <v>0</v>
      </c>
      <c r="D529" s="5">
        <v>0</v>
      </c>
      <c r="E529" s="5">
        <v>0</v>
      </c>
      <c r="F529" s="5">
        <v>0</v>
      </c>
      <c r="G529" s="5">
        <v>0</v>
      </c>
      <c r="H529" s="12">
        <v>1</v>
      </c>
      <c r="I529" s="11">
        <v>50</v>
      </c>
      <c r="J529" s="5">
        <v>53</v>
      </c>
      <c r="K529" s="5">
        <v>48</v>
      </c>
      <c r="L529" s="5">
        <v>53</v>
      </c>
      <c r="M529" s="5">
        <v>48</v>
      </c>
      <c r="N529" s="12">
        <v>64</v>
      </c>
    </row>
    <row r="530" spans="1:14" x14ac:dyDescent="0.45">
      <c r="A530" s="17" t="s">
        <v>520</v>
      </c>
      <c r="B530" s="31">
        <v>174</v>
      </c>
      <c r="C530" s="11">
        <v>0</v>
      </c>
      <c r="D530" s="5">
        <v>0</v>
      </c>
      <c r="E530" s="5">
        <v>0</v>
      </c>
      <c r="F530" s="5">
        <v>0</v>
      </c>
      <c r="G530" s="5">
        <v>0</v>
      </c>
      <c r="H530" s="12">
        <v>2</v>
      </c>
      <c r="I530" s="11">
        <v>75</v>
      </c>
      <c r="J530" s="5">
        <v>98</v>
      </c>
      <c r="K530" s="5">
        <v>63</v>
      </c>
      <c r="L530" s="5">
        <v>98</v>
      </c>
      <c r="M530" s="5">
        <v>63</v>
      </c>
      <c r="N530" s="12">
        <v>101</v>
      </c>
    </row>
    <row r="531" spans="1:14" x14ac:dyDescent="0.45">
      <c r="A531" s="17" t="s">
        <v>119</v>
      </c>
      <c r="B531" s="31">
        <v>58</v>
      </c>
      <c r="C531" s="11">
        <v>1</v>
      </c>
      <c r="D531" s="5">
        <v>0</v>
      </c>
      <c r="E531" s="5">
        <v>0</v>
      </c>
      <c r="F531" s="5">
        <v>0</v>
      </c>
      <c r="G531" s="5">
        <v>0</v>
      </c>
      <c r="H531" s="12">
        <v>0</v>
      </c>
      <c r="I531" s="11">
        <v>76</v>
      </c>
      <c r="J531" s="5">
        <v>25</v>
      </c>
      <c r="K531" s="5">
        <v>45</v>
      </c>
      <c r="L531" s="5">
        <v>67</v>
      </c>
      <c r="M531" s="5">
        <v>55</v>
      </c>
      <c r="N531" s="12">
        <v>24</v>
      </c>
    </row>
    <row r="532" spans="1:14" x14ac:dyDescent="0.45">
      <c r="A532" s="17" t="s">
        <v>430</v>
      </c>
      <c r="B532" s="31">
        <v>170</v>
      </c>
      <c r="C532" s="11">
        <v>2</v>
      </c>
      <c r="D532" s="5">
        <v>0</v>
      </c>
      <c r="E532" s="5">
        <v>0</v>
      </c>
      <c r="F532" s="5">
        <v>0</v>
      </c>
      <c r="G532" s="5">
        <v>0</v>
      </c>
      <c r="H532" s="12">
        <v>0</v>
      </c>
      <c r="I532" s="11">
        <v>116</v>
      </c>
      <c r="J532" s="5">
        <v>55</v>
      </c>
      <c r="K532" s="5">
        <v>85</v>
      </c>
      <c r="L532" s="5">
        <v>107</v>
      </c>
      <c r="M532" s="5">
        <v>95</v>
      </c>
      <c r="N532" s="12">
        <v>29</v>
      </c>
    </row>
    <row r="533" spans="1:14" x14ac:dyDescent="0.45">
      <c r="A533" s="17" t="s">
        <v>138</v>
      </c>
      <c r="B533" s="31">
        <v>53</v>
      </c>
      <c r="C533" s="11">
        <v>0</v>
      </c>
      <c r="D533" s="5">
        <v>1</v>
      </c>
      <c r="E533" s="5">
        <v>0</v>
      </c>
      <c r="F533" s="5">
        <v>0</v>
      </c>
      <c r="G533" s="5">
        <v>0</v>
      </c>
      <c r="H533" s="12">
        <v>0</v>
      </c>
      <c r="I533" s="11">
        <v>50</v>
      </c>
      <c r="J533" s="5">
        <v>55</v>
      </c>
      <c r="K533" s="5">
        <v>50</v>
      </c>
      <c r="L533" s="5">
        <v>36</v>
      </c>
      <c r="M533" s="5">
        <v>30</v>
      </c>
      <c r="N533" s="12">
        <v>43</v>
      </c>
    </row>
    <row r="534" spans="1:14" x14ac:dyDescent="0.45">
      <c r="A534" s="17" t="s">
        <v>359</v>
      </c>
      <c r="B534" s="31">
        <v>125</v>
      </c>
      <c r="C534" s="11">
        <v>0</v>
      </c>
      <c r="D534" s="5">
        <v>2</v>
      </c>
      <c r="E534" s="5">
        <v>0</v>
      </c>
      <c r="F534" s="5">
        <v>0</v>
      </c>
      <c r="G534" s="5">
        <v>0</v>
      </c>
      <c r="H534" s="12">
        <v>0</v>
      </c>
      <c r="I534" s="11">
        <v>62</v>
      </c>
      <c r="J534" s="5">
        <v>77</v>
      </c>
      <c r="K534" s="5">
        <v>62</v>
      </c>
      <c r="L534" s="5">
        <v>50</v>
      </c>
      <c r="M534" s="5">
        <v>42</v>
      </c>
      <c r="N534" s="12">
        <v>65</v>
      </c>
    </row>
    <row r="535" spans="1:14" x14ac:dyDescent="0.45">
      <c r="A535" s="17" t="s">
        <v>579</v>
      </c>
      <c r="B535" s="31">
        <v>215</v>
      </c>
      <c r="C535" s="11">
        <v>0</v>
      </c>
      <c r="D535" s="5">
        <v>3</v>
      </c>
      <c r="E535" s="5">
        <v>0</v>
      </c>
      <c r="F535" s="5">
        <v>0</v>
      </c>
      <c r="G535" s="5">
        <v>0</v>
      </c>
      <c r="H535" s="12">
        <v>0</v>
      </c>
      <c r="I535" s="11">
        <v>80</v>
      </c>
      <c r="J535" s="5">
        <v>105</v>
      </c>
      <c r="K535" s="5">
        <v>80</v>
      </c>
      <c r="L535" s="5">
        <v>65</v>
      </c>
      <c r="M535" s="5">
        <v>55</v>
      </c>
      <c r="N535" s="12">
        <v>93</v>
      </c>
    </row>
    <row r="536" spans="1:14" x14ac:dyDescent="0.45">
      <c r="A536" s="17" t="s">
        <v>145</v>
      </c>
      <c r="B536" s="31">
        <v>59</v>
      </c>
      <c r="C536" s="11">
        <v>0</v>
      </c>
      <c r="D536" s="5">
        <v>0</v>
      </c>
      <c r="E536" s="5">
        <v>0</v>
      </c>
      <c r="F536" s="5">
        <v>0</v>
      </c>
      <c r="G536" s="5">
        <v>0</v>
      </c>
      <c r="H536" s="12">
        <v>1</v>
      </c>
      <c r="I536" s="11">
        <v>45</v>
      </c>
      <c r="J536" s="5">
        <v>60</v>
      </c>
      <c r="K536" s="5">
        <v>32</v>
      </c>
      <c r="L536" s="5">
        <v>50</v>
      </c>
      <c r="M536" s="5">
        <v>32</v>
      </c>
      <c r="N536" s="12">
        <v>76</v>
      </c>
    </row>
    <row r="537" spans="1:14" x14ac:dyDescent="0.45">
      <c r="A537" s="17" t="s">
        <v>355</v>
      </c>
      <c r="B537" s="31">
        <v>174</v>
      </c>
      <c r="C537" s="11">
        <v>0</v>
      </c>
      <c r="D537" s="5">
        <v>0</v>
      </c>
      <c r="E537" s="5">
        <v>0</v>
      </c>
      <c r="F537" s="5">
        <v>0</v>
      </c>
      <c r="G537" s="5">
        <v>0</v>
      </c>
      <c r="H537" s="12">
        <v>2</v>
      </c>
      <c r="I537" s="11">
        <v>75</v>
      </c>
      <c r="J537" s="5">
        <v>100</v>
      </c>
      <c r="K537" s="5">
        <v>63</v>
      </c>
      <c r="L537" s="5">
        <v>80</v>
      </c>
      <c r="M537" s="5">
        <v>63</v>
      </c>
      <c r="N537" s="12">
        <v>116</v>
      </c>
    </row>
    <row r="538" spans="1:14" x14ac:dyDescent="0.45">
      <c r="A538" s="17" t="s">
        <v>159</v>
      </c>
      <c r="B538" s="31">
        <v>56</v>
      </c>
      <c r="C538" s="11">
        <v>0</v>
      </c>
      <c r="D538" s="5">
        <v>0</v>
      </c>
      <c r="E538" s="5">
        <v>1</v>
      </c>
      <c r="F538" s="5">
        <v>0</v>
      </c>
      <c r="G538" s="5">
        <v>0</v>
      </c>
      <c r="H538" s="12">
        <v>0</v>
      </c>
      <c r="I538" s="11">
        <v>55</v>
      </c>
      <c r="J538" s="5">
        <v>75</v>
      </c>
      <c r="K538" s="5">
        <v>85</v>
      </c>
      <c r="L538" s="5">
        <v>25</v>
      </c>
      <c r="M538" s="5">
        <v>25</v>
      </c>
      <c r="N538" s="12">
        <v>15</v>
      </c>
    </row>
    <row r="539" spans="1:14" x14ac:dyDescent="0.45">
      <c r="A539" s="17" t="s">
        <v>470</v>
      </c>
      <c r="B539" s="31">
        <v>137</v>
      </c>
      <c r="C539" s="11">
        <v>0</v>
      </c>
      <c r="D539" s="5">
        <v>1</v>
      </c>
      <c r="E539" s="5">
        <v>1</v>
      </c>
      <c r="F539" s="5">
        <v>0</v>
      </c>
      <c r="G539" s="5">
        <v>0</v>
      </c>
      <c r="H539" s="12">
        <v>0</v>
      </c>
      <c r="I539" s="11">
        <v>70</v>
      </c>
      <c r="J539" s="5">
        <v>105</v>
      </c>
      <c r="K539" s="5">
        <v>105</v>
      </c>
      <c r="L539" s="5">
        <v>50</v>
      </c>
      <c r="M539" s="5">
        <v>40</v>
      </c>
      <c r="N539" s="12">
        <v>20</v>
      </c>
    </row>
    <row r="540" spans="1:14" x14ac:dyDescent="0.45">
      <c r="A540" s="17" t="s">
        <v>777</v>
      </c>
      <c r="B540" s="31">
        <v>227</v>
      </c>
      <c r="C540" s="11">
        <v>0</v>
      </c>
      <c r="D540" s="5">
        <v>3</v>
      </c>
      <c r="E540" s="5">
        <v>0</v>
      </c>
      <c r="F540" s="5">
        <v>0</v>
      </c>
      <c r="G540" s="5">
        <v>0</v>
      </c>
      <c r="H540" s="12">
        <v>0</v>
      </c>
      <c r="I540" s="11">
        <v>85</v>
      </c>
      <c r="J540" s="5">
        <v>135</v>
      </c>
      <c r="K540" s="5">
        <v>130</v>
      </c>
      <c r="L540" s="5">
        <v>60</v>
      </c>
      <c r="M540" s="5">
        <v>70</v>
      </c>
      <c r="N540" s="12">
        <v>25</v>
      </c>
    </row>
    <row r="541" spans="1:14" x14ac:dyDescent="0.45">
      <c r="A541" s="17" t="s">
        <v>151</v>
      </c>
      <c r="B541" s="31">
        <v>63</v>
      </c>
      <c r="C541" s="11">
        <v>0</v>
      </c>
      <c r="D541" s="5">
        <v>0</v>
      </c>
      <c r="E541" s="5">
        <v>0</v>
      </c>
      <c r="F541" s="5">
        <v>0</v>
      </c>
      <c r="G541" s="5">
        <v>0</v>
      </c>
      <c r="H541" s="12">
        <v>1</v>
      </c>
      <c r="I541" s="11">
        <v>55</v>
      </c>
      <c r="J541" s="5">
        <v>45</v>
      </c>
      <c r="K541" s="5">
        <v>43</v>
      </c>
      <c r="L541" s="5">
        <v>55</v>
      </c>
      <c r="M541" s="5">
        <v>43</v>
      </c>
      <c r="N541" s="12">
        <v>72</v>
      </c>
    </row>
    <row r="542" spans="1:14" x14ac:dyDescent="0.45">
      <c r="A542" s="17" t="s">
        <v>513</v>
      </c>
      <c r="B542" s="31">
        <v>149</v>
      </c>
      <c r="C542" s="11">
        <v>0</v>
      </c>
      <c r="D542" s="5">
        <v>0</v>
      </c>
      <c r="E542" s="5">
        <v>0</v>
      </c>
      <c r="F542" s="5">
        <v>0</v>
      </c>
      <c r="G542" s="5">
        <v>0</v>
      </c>
      <c r="H542" s="12">
        <v>2</v>
      </c>
      <c r="I542" s="11">
        <v>67</v>
      </c>
      <c r="J542" s="5">
        <v>57</v>
      </c>
      <c r="K542" s="5">
        <v>55</v>
      </c>
      <c r="L542" s="5">
        <v>77</v>
      </c>
      <c r="M542" s="5">
        <v>55</v>
      </c>
      <c r="N542" s="12">
        <v>114</v>
      </c>
    </row>
    <row r="543" spans="1:14" x14ac:dyDescent="0.45">
      <c r="A543" s="17" t="s">
        <v>413</v>
      </c>
      <c r="B543" s="31">
        <v>66</v>
      </c>
      <c r="C543" s="11">
        <v>0</v>
      </c>
      <c r="D543" s="5">
        <v>1</v>
      </c>
      <c r="E543" s="5">
        <v>0</v>
      </c>
      <c r="F543" s="5">
        <v>0</v>
      </c>
      <c r="G543" s="5">
        <v>0</v>
      </c>
      <c r="H543" s="12">
        <v>0</v>
      </c>
      <c r="I543" s="11">
        <v>60</v>
      </c>
      <c r="J543" s="5">
        <v>85</v>
      </c>
      <c r="K543" s="5">
        <v>40</v>
      </c>
      <c r="L543" s="5">
        <v>30</v>
      </c>
      <c r="M543" s="5">
        <v>45</v>
      </c>
      <c r="N543" s="12">
        <v>68</v>
      </c>
    </row>
    <row r="544" spans="1:14" x14ac:dyDescent="0.45">
      <c r="A544" s="17" t="s">
        <v>426</v>
      </c>
      <c r="B544" s="31">
        <v>178</v>
      </c>
      <c r="C544" s="11">
        <v>0</v>
      </c>
      <c r="D544" s="5">
        <v>2</v>
      </c>
      <c r="E544" s="5">
        <v>0</v>
      </c>
      <c r="F544" s="5">
        <v>0</v>
      </c>
      <c r="G544" s="5">
        <v>0</v>
      </c>
      <c r="H544" s="12">
        <v>0</v>
      </c>
      <c r="I544" s="11">
        <v>110</v>
      </c>
      <c r="J544" s="5">
        <v>135</v>
      </c>
      <c r="K544" s="5">
        <v>60</v>
      </c>
      <c r="L544" s="5">
        <v>50</v>
      </c>
      <c r="M544" s="5">
        <v>65</v>
      </c>
      <c r="N544" s="12">
        <v>88</v>
      </c>
    </row>
    <row r="545" spans="1:14" x14ac:dyDescent="0.45">
      <c r="A545" s="17" t="s">
        <v>1339</v>
      </c>
      <c r="B545" s="31">
        <v>390</v>
      </c>
      <c r="C545" s="11">
        <v>2</v>
      </c>
      <c r="D545" s="5">
        <v>0</v>
      </c>
      <c r="E545" s="5">
        <v>0</v>
      </c>
      <c r="F545" s="5">
        <v>0</v>
      </c>
      <c r="G545" s="5">
        <v>0</v>
      </c>
      <c r="H545" s="12">
        <v>0</v>
      </c>
      <c r="I545" s="11">
        <v>103</v>
      </c>
      <c r="J545" s="5">
        <v>60</v>
      </c>
      <c r="K545" s="5">
        <v>86</v>
      </c>
      <c r="L545" s="5">
        <v>60</v>
      </c>
      <c r="M545" s="5">
        <v>86</v>
      </c>
      <c r="N545" s="12">
        <v>50</v>
      </c>
    </row>
    <row r="546" spans="1:14" x14ac:dyDescent="0.45">
      <c r="A546" s="17" t="s">
        <v>166</v>
      </c>
      <c r="B546" s="31">
        <v>61</v>
      </c>
      <c r="C546" s="11">
        <v>0</v>
      </c>
      <c r="D546" s="5">
        <v>1</v>
      </c>
      <c r="E546" s="5">
        <v>0</v>
      </c>
      <c r="F546" s="5">
        <v>0</v>
      </c>
      <c r="G546" s="5">
        <v>0</v>
      </c>
      <c r="H546" s="12">
        <v>0</v>
      </c>
      <c r="I546" s="11">
        <v>75</v>
      </c>
      <c r="J546" s="5">
        <v>80</v>
      </c>
      <c r="K546" s="5">
        <v>55</v>
      </c>
      <c r="L546" s="5">
        <v>25</v>
      </c>
      <c r="M546" s="5">
        <v>35</v>
      </c>
      <c r="N546" s="12">
        <v>35</v>
      </c>
    </row>
    <row r="547" spans="1:14" x14ac:dyDescent="0.45">
      <c r="A547" s="17" t="s">
        <v>396</v>
      </c>
      <c r="B547" s="31">
        <v>142</v>
      </c>
      <c r="C547" s="11">
        <v>0</v>
      </c>
      <c r="D547" s="5">
        <v>2</v>
      </c>
      <c r="E547" s="5">
        <v>0</v>
      </c>
      <c r="F547" s="5">
        <v>0</v>
      </c>
      <c r="G547" s="5">
        <v>0</v>
      </c>
      <c r="H547" s="12">
        <v>0</v>
      </c>
      <c r="I547" s="11">
        <v>85</v>
      </c>
      <c r="J547" s="5">
        <v>105</v>
      </c>
      <c r="K547" s="5">
        <v>85</v>
      </c>
      <c r="L547" s="5">
        <v>40</v>
      </c>
      <c r="M547" s="5">
        <v>50</v>
      </c>
      <c r="N547" s="12">
        <v>40</v>
      </c>
    </row>
    <row r="548" spans="1:14" x14ac:dyDescent="0.45">
      <c r="A548" s="17" t="s">
        <v>764</v>
      </c>
      <c r="B548" s="31">
        <v>227</v>
      </c>
      <c r="C548" s="11">
        <v>0</v>
      </c>
      <c r="D548" s="5">
        <v>3</v>
      </c>
      <c r="E548" s="5">
        <v>0</v>
      </c>
      <c r="F548" s="5">
        <v>0</v>
      </c>
      <c r="G548" s="5">
        <v>0</v>
      </c>
      <c r="H548" s="12">
        <v>0</v>
      </c>
      <c r="I548" s="11">
        <v>105</v>
      </c>
      <c r="J548" s="5">
        <v>140</v>
      </c>
      <c r="K548" s="5">
        <v>95</v>
      </c>
      <c r="L548" s="5">
        <v>55</v>
      </c>
      <c r="M548" s="5">
        <v>65</v>
      </c>
      <c r="N548" s="12">
        <v>45</v>
      </c>
    </row>
    <row r="549" spans="1:14" x14ac:dyDescent="0.45">
      <c r="A549" s="17" t="s">
        <v>170</v>
      </c>
      <c r="B549" s="31">
        <v>59</v>
      </c>
      <c r="C549" s="11">
        <v>0</v>
      </c>
      <c r="D549" s="5">
        <v>0</v>
      </c>
      <c r="E549" s="5">
        <v>0</v>
      </c>
      <c r="F549" s="5">
        <v>0</v>
      </c>
      <c r="G549" s="5">
        <v>0</v>
      </c>
      <c r="H549" s="12">
        <v>1</v>
      </c>
      <c r="I549" s="11">
        <v>50</v>
      </c>
      <c r="J549" s="5">
        <v>50</v>
      </c>
      <c r="K549" s="5">
        <v>40</v>
      </c>
      <c r="L549" s="5">
        <v>50</v>
      </c>
      <c r="M549" s="5">
        <v>40</v>
      </c>
      <c r="N549" s="12">
        <v>64</v>
      </c>
    </row>
    <row r="550" spans="1:14" x14ac:dyDescent="0.45">
      <c r="A550" s="17" t="s">
        <v>372</v>
      </c>
      <c r="B550" s="31">
        <v>134</v>
      </c>
      <c r="C550" s="11">
        <v>2</v>
      </c>
      <c r="D550" s="5">
        <v>0</v>
      </c>
      <c r="E550" s="5">
        <v>0</v>
      </c>
      <c r="F550" s="5">
        <v>0</v>
      </c>
      <c r="G550" s="5">
        <v>0</v>
      </c>
      <c r="H550" s="12">
        <v>0</v>
      </c>
      <c r="I550" s="11">
        <v>75</v>
      </c>
      <c r="J550" s="5">
        <v>65</v>
      </c>
      <c r="K550" s="5">
        <v>55</v>
      </c>
      <c r="L550" s="5">
        <v>65</v>
      </c>
      <c r="M550" s="5">
        <v>55</v>
      </c>
      <c r="N550" s="12">
        <v>69</v>
      </c>
    </row>
    <row r="551" spans="1:14" x14ac:dyDescent="0.45">
      <c r="A551" s="17" t="s">
        <v>745</v>
      </c>
      <c r="B551" s="31">
        <v>225</v>
      </c>
      <c r="C551" s="11">
        <v>3</v>
      </c>
      <c r="D551" s="5">
        <v>0</v>
      </c>
      <c r="E551" s="5">
        <v>0</v>
      </c>
      <c r="F551" s="5">
        <v>0</v>
      </c>
      <c r="G551" s="5">
        <v>0</v>
      </c>
      <c r="H551" s="12">
        <v>0</v>
      </c>
      <c r="I551" s="11">
        <v>105</v>
      </c>
      <c r="J551" s="5">
        <v>85</v>
      </c>
      <c r="K551" s="5">
        <v>75</v>
      </c>
      <c r="L551" s="5">
        <v>85</v>
      </c>
      <c r="M551" s="5">
        <v>75</v>
      </c>
      <c r="N551" s="12">
        <v>74</v>
      </c>
    </row>
    <row r="552" spans="1:14" x14ac:dyDescent="0.45">
      <c r="A552" s="17" t="s">
        <v>602</v>
      </c>
      <c r="B552" s="31">
        <v>163</v>
      </c>
      <c r="C552" s="11">
        <v>2</v>
      </c>
      <c r="D552" s="5">
        <v>0</v>
      </c>
      <c r="E552" s="5">
        <v>0</v>
      </c>
      <c r="F552" s="5">
        <v>0</v>
      </c>
      <c r="G552" s="5">
        <v>0</v>
      </c>
      <c r="H552" s="12">
        <v>0</v>
      </c>
      <c r="I552" s="11">
        <v>120</v>
      </c>
      <c r="J552" s="5">
        <v>100</v>
      </c>
      <c r="K552" s="5">
        <v>85</v>
      </c>
      <c r="L552" s="5">
        <v>30</v>
      </c>
      <c r="M552" s="5">
        <v>85</v>
      </c>
      <c r="N552" s="12">
        <v>45</v>
      </c>
    </row>
    <row r="553" spans="1:14" x14ac:dyDescent="0.45">
      <c r="A553" s="17" t="s">
        <v>614</v>
      </c>
      <c r="B553" s="31">
        <v>163</v>
      </c>
      <c r="C553" s="11">
        <v>0</v>
      </c>
      <c r="D553" s="5">
        <v>2</v>
      </c>
      <c r="E553" s="5">
        <v>0</v>
      </c>
      <c r="F553" s="5">
        <v>0</v>
      </c>
      <c r="G553" s="5">
        <v>0</v>
      </c>
      <c r="H553" s="12">
        <v>0</v>
      </c>
      <c r="I553" s="11">
        <v>75</v>
      </c>
      <c r="J553" s="5">
        <v>125</v>
      </c>
      <c r="K553" s="5">
        <v>75</v>
      </c>
      <c r="L553" s="5">
        <v>30</v>
      </c>
      <c r="M553" s="5">
        <v>75</v>
      </c>
      <c r="N553" s="12">
        <v>85</v>
      </c>
    </row>
    <row r="554" spans="1:14" x14ac:dyDescent="0.45">
      <c r="A554" s="17" t="s">
        <v>222</v>
      </c>
      <c r="B554" s="31">
        <v>62</v>
      </c>
      <c r="C554" s="11">
        <v>0</v>
      </c>
      <c r="D554" s="5">
        <v>0</v>
      </c>
      <c r="E554" s="5">
        <v>1</v>
      </c>
      <c r="F554" s="5">
        <v>0</v>
      </c>
      <c r="G554" s="5">
        <v>0</v>
      </c>
      <c r="H554" s="12">
        <v>0</v>
      </c>
      <c r="I554" s="11">
        <v>45</v>
      </c>
      <c r="J554" s="5">
        <v>53</v>
      </c>
      <c r="K554" s="5">
        <v>70</v>
      </c>
      <c r="L554" s="5">
        <v>40</v>
      </c>
      <c r="M554" s="5">
        <v>60</v>
      </c>
      <c r="N554" s="12">
        <v>42</v>
      </c>
    </row>
    <row r="555" spans="1:14" x14ac:dyDescent="0.45">
      <c r="A555" s="17" t="s">
        <v>474</v>
      </c>
      <c r="B555" s="31">
        <v>133</v>
      </c>
      <c r="C555" s="11">
        <v>0</v>
      </c>
      <c r="D555" s="5">
        <v>0</v>
      </c>
      <c r="E555" s="5">
        <v>2</v>
      </c>
      <c r="F555" s="5">
        <v>0</v>
      </c>
      <c r="G555" s="5">
        <v>0</v>
      </c>
      <c r="H555" s="12">
        <v>0</v>
      </c>
      <c r="I555" s="11">
        <v>55</v>
      </c>
      <c r="J555" s="5">
        <v>63</v>
      </c>
      <c r="K555" s="5">
        <v>90</v>
      </c>
      <c r="L555" s="5">
        <v>50</v>
      </c>
      <c r="M555" s="5">
        <v>80</v>
      </c>
      <c r="N555" s="12">
        <v>42</v>
      </c>
    </row>
    <row r="556" spans="1:14" x14ac:dyDescent="0.45">
      <c r="A556" s="17" t="s">
        <v>296</v>
      </c>
      <c r="B556" s="31">
        <v>221</v>
      </c>
      <c r="C556" s="11">
        <v>0</v>
      </c>
      <c r="D556" s="5">
        <v>3</v>
      </c>
      <c r="E556" s="5">
        <v>0</v>
      </c>
      <c r="F556" s="5">
        <v>0</v>
      </c>
      <c r="G556" s="5">
        <v>0</v>
      </c>
      <c r="H556" s="12">
        <v>0</v>
      </c>
      <c r="I556" s="11">
        <v>75</v>
      </c>
      <c r="J556" s="5">
        <v>103</v>
      </c>
      <c r="K556" s="5">
        <v>80</v>
      </c>
      <c r="L556" s="5">
        <v>70</v>
      </c>
      <c r="M556" s="5">
        <v>70</v>
      </c>
      <c r="N556" s="12">
        <v>92</v>
      </c>
    </row>
    <row r="557" spans="1:14" x14ac:dyDescent="0.45">
      <c r="A557" s="17" t="s">
        <v>210</v>
      </c>
      <c r="B557" s="31">
        <v>52</v>
      </c>
      <c r="C557" s="11">
        <v>0</v>
      </c>
      <c r="D557" s="5">
        <v>0</v>
      </c>
      <c r="E557" s="5">
        <v>1</v>
      </c>
      <c r="F557" s="5">
        <v>0</v>
      </c>
      <c r="G557" s="5">
        <v>0</v>
      </c>
      <c r="H557" s="12">
        <v>0</v>
      </c>
      <c r="I557" s="11">
        <v>30</v>
      </c>
      <c r="J557" s="5">
        <v>45</v>
      </c>
      <c r="K557" s="5">
        <v>59</v>
      </c>
      <c r="L557" s="5">
        <v>30</v>
      </c>
      <c r="M557" s="5">
        <v>39</v>
      </c>
      <c r="N557" s="12">
        <v>57</v>
      </c>
    </row>
    <row r="558" spans="1:14" x14ac:dyDescent="0.45">
      <c r="A558" s="17" t="s">
        <v>292</v>
      </c>
      <c r="B558" s="31">
        <v>126</v>
      </c>
      <c r="C558" s="11">
        <v>0</v>
      </c>
      <c r="D558" s="5">
        <v>0</v>
      </c>
      <c r="E558" s="5">
        <v>2</v>
      </c>
      <c r="F558" s="5">
        <v>0</v>
      </c>
      <c r="G558" s="5">
        <v>0</v>
      </c>
      <c r="H558" s="12">
        <v>0</v>
      </c>
      <c r="I558" s="11">
        <v>40</v>
      </c>
      <c r="J558" s="5">
        <v>55</v>
      </c>
      <c r="K558" s="5">
        <v>99</v>
      </c>
      <c r="L558" s="5">
        <v>40</v>
      </c>
      <c r="M558" s="5">
        <v>79</v>
      </c>
      <c r="N558" s="12">
        <v>47</v>
      </c>
    </row>
    <row r="559" spans="1:14" x14ac:dyDescent="0.45">
      <c r="A559" s="17" t="s">
        <v>509</v>
      </c>
      <c r="B559" s="31">
        <v>214</v>
      </c>
      <c r="C559" s="11">
        <v>0</v>
      </c>
      <c r="D559" s="5">
        <v>0</v>
      </c>
      <c r="E559" s="5">
        <v>0</v>
      </c>
      <c r="F559" s="5">
        <v>0</v>
      </c>
      <c r="G559" s="5">
        <v>0</v>
      </c>
      <c r="H559" s="12">
        <v>3</v>
      </c>
      <c r="I559" s="11">
        <v>60</v>
      </c>
      <c r="J559" s="5">
        <v>90</v>
      </c>
      <c r="K559" s="5">
        <v>89</v>
      </c>
      <c r="L559" s="5">
        <v>55</v>
      </c>
      <c r="M559" s="5">
        <v>69</v>
      </c>
      <c r="N559" s="12">
        <v>112</v>
      </c>
    </row>
    <row r="560" spans="1:14" x14ac:dyDescent="0.45">
      <c r="A560" s="17" t="s">
        <v>196</v>
      </c>
      <c r="B560" s="31">
        <v>56</v>
      </c>
      <c r="C560" s="11">
        <v>0</v>
      </c>
      <c r="D560" s="5">
        <v>0</v>
      </c>
      <c r="E560" s="5">
        <v>0</v>
      </c>
      <c r="F560" s="5">
        <v>0</v>
      </c>
      <c r="G560" s="5">
        <v>0</v>
      </c>
      <c r="H560" s="12">
        <v>1</v>
      </c>
      <c r="I560" s="11">
        <v>40</v>
      </c>
      <c r="J560" s="5">
        <v>27</v>
      </c>
      <c r="K560" s="5">
        <v>60</v>
      </c>
      <c r="L560" s="5">
        <v>37</v>
      </c>
      <c r="M560" s="5">
        <v>50</v>
      </c>
      <c r="N560" s="12">
        <v>66</v>
      </c>
    </row>
    <row r="561" spans="1:14" x14ac:dyDescent="0.45">
      <c r="A561" s="17" t="s">
        <v>491</v>
      </c>
      <c r="B561" s="31">
        <v>168</v>
      </c>
      <c r="C561" s="11">
        <v>0</v>
      </c>
      <c r="D561" s="5">
        <v>0</v>
      </c>
      <c r="E561" s="5">
        <v>0</v>
      </c>
      <c r="F561" s="5">
        <v>0</v>
      </c>
      <c r="G561" s="5">
        <v>0</v>
      </c>
      <c r="H561" s="12">
        <v>2</v>
      </c>
      <c r="I561" s="11">
        <v>60</v>
      </c>
      <c r="J561" s="5">
        <v>67</v>
      </c>
      <c r="K561" s="5">
        <v>85</v>
      </c>
      <c r="L561" s="5">
        <v>77</v>
      </c>
      <c r="M561" s="5">
        <v>75</v>
      </c>
      <c r="N561" s="12">
        <v>116</v>
      </c>
    </row>
    <row r="562" spans="1:14" x14ac:dyDescent="0.45">
      <c r="A562" s="17" t="s">
        <v>203</v>
      </c>
      <c r="B562" s="31">
        <v>56</v>
      </c>
      <c r="C562" s="11">
        <v>0</v>
      </c>
      <c r="D562" s="5">
        <v>0</v>
      </c>
      <c r="E562" s="5">
        <v>0</v>
      </c>
      <c r="F562" s="5">
        <v>1</v>
      </c>
      <c r="G562" s="5">
        <v>0</v>
      </c>
      <c r="H562" s="12">
        <v>0</v>
      </c>
      <c r="I562" s="11">
        <v>45</v>
      </c>
      <c r="J562" s="5">
        <v>35</v>
      </c>
      <c r="K562" s="5">
        <v>50</v>
      </c>
      <c r="L562" s="5">
        <v>70</v>
      </c>
      <c r="M562" s="5">
        <v>50</v>
      </c>
      <c r="N562" s="12">
        <v>30</v>
      </c>
    </row>
    <row r="563" spans="1:14" x14ac:dyDescent="0.45">
      <c r="A563" s="17" t="s">
        <v>485</v>
      </c>
      <c r="B563" s="31">
        <v>168</v>
      </c>
      <c r="C563" s="11">
        <v>0</v>
      </c>
      <c r="D563" s="5">
        <v>0</v>
      </c>
      <c r="E563" s="5">
        <v>0</v>
      </c>
      <c r="F563" s="5">
        <v>2</v>
      </c>
      <c r="G563" s="5">
        <v>0</v>
      </c>
      <c r="H563" s="12">
        <v>0</v>
      </c>
      <c r="I563" s="11">
        <v>70</v>
      </c>
      <c r="J563" s="5">
        <v>60</v>
      </c>
      <c r="K563" s="5">
        <v>75</v>
      </c>
      <c r="L563" s="5">
        <v>110</v>
      </c>
      <c r="M563" s="5">
        <v>75</v>
      </c>
      <c r="N563" s="12">
        <v>90</v>
      </c>
    </row>
    <row r="564" spans="1:14" x14ac:dyDescent="0.45">
      <c r="A564" s="17" t="s">
        <v>251</v>
      </c>
      <c r="B564" s="31">
        <v>161</v>
      </c>
      <c r="C564" s="11">
        <v>0</v>
      </c>
      <c r="D564" s="5">
        <v>0</v>
      </c>
      <c r="E564" s="5">
        <v>0</v>
      </c>
      <c r="F564" s="5">
        <v>0</v>
      </c>
      <c r="G564" s="5">
        <v>0</v>
      </c>
      <c r="H564" s="12">
        <v>2</v>
      </c>
      <c r="I564" s="11">
        <v>70</v>
      </c>
      <c r="J564" s="5">
        <v>92</v>
      </c>
      <c r="K564" s="5">
        <v>65</v>
      </c>
      <c r="L564" s="5">
        <v>80</v>
      </c>
      <c r="M564" s="5">
        <v>55</v>
      </c>
      <c r="N564" s="12">
        <v>98</v>
      </c>
    </row>
    <row r="565" spans="1:14" x14ac:dyDescent="0.45">
      <c r="A565" s="17" t="s">
        <v>255</v>
      </c>
      <c r="B565" s="31">
        <v>161</v>
      </c>
      <c r="C565" s="11">
        <v>0</v>
      </c>
      <c r="D565" s="5">
        <v>0</v>
      </c>
      <c r="E565" s="5">
        <v>0</v>
      </c>
      <c r="F565" s="5">
        <v>0</v>
      </c>
      <c r="G565" s="5">
        <v>0</v>
      </c>
      <c r="H565" s="12">
        <v>2</v>
      </c>
      <c r="I565" s="11">
        <v>70</v>
      </c>
      <c r="J565" s="5">
        <v>92</v>
      </c>
      <c r="K565" s="5">
        <v>65</v>
      </c>
      <c r="L565" s="5">
        <v>80</v>
      </c>
      <c r="M565" s="5">
        <v>55</v>
      </c>
      <c r="N565" s="12">
        <v>98</v>
      </c>
    </row>
    <row r="566" spans="1:14" x14ac:dyDescent="0.45">
      <c r="A566" s="17" t="s">
        <v>234</v>
      </c>
      <c r="B566" s="31">
        <v>58</v>
      </c>
      <c r="C566" s="11">
        <v>0</v>
      </c>
      <c r="D566" s="5">
        <v>1</v>
      </c>
      <c r="E566" s="5">
        <v>0</v>
      </c>
      <c r="F566" s="5">
        <v>0</v>
      </c>
      <c r="G566" s="5">
        <v>0</v>
      </c>
      <c r="H566" s="12">
        <v>0</v>
      </c>
      <c r="I566" s="11">
        <v>50</v>
      </c>
      <c r="J566" s="5">
        <v>72</v>
      </c>
      <c r="K566" s="5">
        <v>35</v>
      </c>
      <c r="L566" s="5">
        <v>35</v>
      </c>
      <c r="M566" s="5">
        <v>35</v>
      </c>
      <c r="N566" s="12">
        <v>65</v>
      </c>
    </row>
    <row r="567" spans="1:14" x14ac:dyDescent="0.45">
      <c r="A567" s="17" t="s">
        <v>378</v>
      </c>
      <c r="B567" s="31">
        <v>123</v>
      </c>
      <c r="C567" s="11">
        <v>0</v>
      </c>
      <c r="D567" s="5">
        <v>2</v>
      </c>
      <c r="E567" s="5">
        <v>0</v>
      </c>
      <c r="F567" s="5">
        <v>0</v>
      </c>
      <c r="G567" s="5">
        <v>0</v>
      </c>
      <c r="H567" s="12">
        <v>0</v>
      </c>
      <c r="I567" s="11">
        <v>60</v>
      </c>
      <c r="J567" s="5">
        <v>82</v>
      </c>
      <c r="K567" s="5">
        <v>45</v>
      </c>
      <c r="L567" s="5">
        <v>45</v>
      </c>
      <c r="M567" s="5">
        <v>45</v>
      </c>
      <c r="N567" s="12">
        <v>74</v>
      </c>
    </row>
    <row r="568" spans="1:14" x14ac:dyDescent="0.45">
      <c r="A568" s="17" t="s">
        <v>785</v>
      </c>
      <c r="B568" s="31">
        <v>229</v>
      </c>
      <c r="C568" s="11">
        <v>0</v>
      </c>
      <c r="D568" s="5">
        <v>3</v>
      </c>
      <c r="E568" s="5">
        <v>0</v>
      </c>
      <c r="F568" s="5">
        <v>0</v>
      </c>
      <c r="G568" s="5">
        <v>0</v>
      </c>
      <c r="H568" s="12">
        <v>0</v>
      </c>
      <c r="I568" s="11">
        <v>95</v>
      </c>
      <c r="J568" s="5">
        <v>117</v>
      </c>
      <c r="K568" s="5">
        <v>70</v>
      </c>
      <c r="L568" s="5">
        <v>65</v>
      </c>
      <c r="M568" s="5">
        <v>70</v>
      </c>
      <c r="N568" s="12">
        <v>92</v>
      </c>
    </row>
    <row r="569" spans="1:14" x14ac:dyDescent="0.45">
      <c r="A569" s="17" t="s">
        <v>317</v>
      </c>
      <c r="B569" s="31">
        <v>63</v>
      </c>
      <c r="C569" s="11">
        <v>0</v>
      </c>
      <c r="D569" s="5">
        <v>1</v>
      </c>
      <c r="E569" s="5">
        <v>0</v>
      </c>
      <c r="F569" s="5">
        <v>0</v>
      </c>
      <c r="G569" s="5">
        <v>0</v>
      </c>
      <c r="H569" s="12">
        <v>0</v>
      </c>
      <c r="I569" s="11">
        <v>70</v>
      </c>
      <c r="J569" s="5">
        <v>90</v>
      </c>
      <c r="K569" s="5">
        <v>45</v>
      </c>
      <c r="L569" s="5">
        <v>15</v>
      </c>
      <c r="M569" s="5">
        <v>45</v>
      </c>
      <c r="N569" s="12">
        <v>50</v>
      </c>
    </row>
    <row r="570" spans="1:14" x14ac:dyDescent="0.45">
      <c r="A570" s="17" t="s">
        <v>771</v>
      </c>
      <c r="B570" s="31">
        <v>168</v>
      </c>
      <c r="C570" s="11">
        <v>0</v>
      </c>
      <c r="D570" s="5">
        <v>2</v>
      </c>
      <c r="E570" s="5">
        <v>0</v>
      </c>
      <c r="F570" s="5">
        <v>0</v>
      </c>
      <c r="G570" s="5">
        <v>0</v>
      </c>
      <c r="H570" s="12">
        <v>0</v>
      </c>
      <c r="I570" s="11">
        <v>105</v>
      </c>
      <c r="J570" s="5">
        <v>140</v>
      </c>
      <c r="K570" s="5">
        <v>55</v>
      </c>
      <c r="L570" s="5">
        <v>30</v>
      </c>
      <c r="M570" s="5">
        <v>55</v>
      </c>
      <c r="N570" s="12">
        <v>95</v>
      </c>
    </row>
    <row r="571" spans="1:14" x14ac:dyDescent="0.45">
      <c r="A571" s="17" t="s">
        <v>1340</v>
      </c>
      <c r="B571" s="31">
        <v>168</v>
      </c>
      <c r="C571" s="11">
        <v>0</v>
      </c>
      <c r="D571" s="5">
        <v>0</v>
      </c>
      <c r="E571" s="5">
        <v>0</v>
      </c>
      <c r="F571" s="5">
        <v>2</v>
      </c>
      <c r="G571" s="5">
        <v>0</v>
      </c>
      <c r="H571" s="12">
        <v>0</v>
      </c>
      <c r="I571" s="11">
        <v>105</v>
      </c>
      <c r="J571" s="5">
        <v>30</v>
      </c>
      <c r="K571" s="5">
        <v>105</v>
      </c>
      <c r="L571" s="5">
        <v>140</v>
      </c>
      <c r="M571" s="5">
        <v>105</v>
      </c>
      <c r="N571" s="12">
        <v>55</v>
      </c>
    </row>
    <row r="572" spans="1:14" x14ac:dyDescent="0.45">
      <c r="A572" s="17" t="s">
        <v>656</v>
      </c>
      <c r="B572" s="31">
        <v>161</v>
      </c>
      <c r="C572" s="11">
        <v>0</v>
      </c>
      <c r="D572" s="5">
        <v>0</v>
      </c>
      <c r="E572" s="5">
        <v>0</v>
      </c>
      <c r="F572" s="5">
        <v>2</v>
      </c>
      <c r="G572" s="5">
        <v>0</v>
      </c>
      <c r="H572" s="12">
        <v>0</v>
      </c>
      <c r="I572" s="11">
        <v>75</v>
      </c>
      <c r="J572" s="5">
        <v>86</v>
      </c>
      <c r="K572" s="5">
        <v>67</v>
      </c>
      <c r="L572" s="5">
        <v>106</v>
      </c>
      <c r="M572" s="5">
        <v>67</v>
      </c>
      <c r="N572" s="12">
        <v>60</v>
      </c>
    </row>
    <row r="573" spans="1:14" x14ac:dyDescent="0.45">
      <c r="A573" s="17" t="s">
        <v>286</v>
      </c>
      <c r="B573" s="31">
        <v>65</v>
      </c>
      <c r="C573" s="11">
        <v>0</v>
      </c>
      <c r="D573" s="5">
        <v>0</v>
      </c>
      <c r="E573" s="5">
        <v>1</v>
      </c>
      <c r="F573" s="5">
        <v>0</v>
      </c>
      <c r="G573" s="5">
        <v>0</v>
      </c>
      <c r="H573" s="12">
        <v>0</v>
      </c>
      <c r="I573" s="11">
        <v>50</v>
      </c>
      <c r="J573" s="5">
        <v>65</v>
      </c>
      <c r="K573" s="5">
        <v>85</v>
      </c>
      <c r="L573" s="5">
        <v>35</v>
      </c>
      <c r="M573" s="5">
        <v>35</v>
      </c>
      <c r="N573" s="12">
        <v>55</v>
      </c>
    </row>
    <row r="574" spans="1:14" x14ac:dyDescent="0.45">
      <c r="A574" s="17" t="s">
        <v>1341</v>
      </c>
      <c r="B574" s="31">
        <v>166</v>
      </c>
      <c r="C574" s="11">
        <v>0</v>
      </c>
      <c r="D574" s="5">
        <v>0</v>
      </c>
      <c r="E574" s="5">
        <v>2</v>
      </c>
      <c r="F574" s="5">
        <v>0</v>
      </c>
      <c r="G574" s="5">
        <v>0</v>
      </c>
      <c r="H574" s="12">
        <v>0</v>
      </c>
      <c r="I574" s="11">
        <v>70</v>
      </c>
      <c r="J574" s="5">
        <v>95</v>
      </c>
      <c r="K574" s="5">
        <v>125</v>
      </c>
      <c r="L574" s="5">
        <v>65</v>
      </c>
      <c r="M574" s="5">
        <v>75</v>
      </c>
      <c r="N574" s="12">
        <v>45</v>
      </c>
    </row>
    <row r="575" spans="1:14" x14ac:dyDescent="0.45">
      <c r="A575" s="17" t="s">
        <v>334</v>
      </c>
      <c r="B575" s="31">
        <v>70</v>
      </c>
      <c r="C575" s="11">
        <v>0</v>
      </c>
      <c r="D575" s="5">
        <v>1</v>
      </c>
      <c r="E575" s="5">
        <v>0</v>
      </c>
      <c r="F575" s="5">
        <v>0</v>
      </c>
      <c r="G575" s="5">
        <v>0</v>
      </c>
      <c r="H575" s="12">
        <v>0</v>
      </c>
      <c r="I575" s="11">
        <v>50</v>
      </c>
      <c r="J575" s="5">
        <v>75</v>
      </c>
      <c r="K575" s="5">
        <v>70</v>
      </c>
      <c r="L575" s="5">
        <v>35</v>
      </c>
      <c r="M575" s="5">
        <v>70</v>
      </c>
      <c r="N575" s="12">
        <v>48</v>
      </c>
    </row>
    <row r="576" spans="1:14" x14ac:dyDescent="0.45">
      <c r="A576" s="17" t="s">
        <v>715</v>
      </c>
      <c r="B576" s="31">
        <v>171</v>
      </c>
      <c r="C576" s="11">
        <v>0</v>
      </c>
      <c r="D576" s="5">
        <v>0</v>
      </c>
      <c r="E576" s="5">
        <v>1</v>
      </c>
      <c r="F576" s="5">
        <v>0</v>
      </c>
      <c r="G576" s="5">
        <v>1</v>
      </c>
      <c r="H576" s="12">
        <v>0</v>
      </c>
      <c r="I576" s="11">
        <v>65</v>
      </c>
      <c r="J576" s="5">
        <v>90</v>
      </c>
      <c r="K576" s="5">
        <v>115</v>
      </c>
      <c r="L576" s="5">
        <v>45</v>
      </c>
      <c r="M576" s="5">
        <v>115</v>
      </c>
      <c r="N576" s="12">
        <v>58</v>
      </c>
    </row>
    <row r="577" spans="1:14" x14ac:dyDescent="0.45">
      <c r="A577" s="17" t="s">
        <v>339</v>
      </c>
      <c r="B577" s="31">
        <v>172</v>
      </c>
      <c r="C577" s="11">
        <v>0</v>
      </c>
      <c r="D577" s="5">
        <v>0</v>
      </c>
      <c r="E577" s="5">
        <v>0</v>
      </c>
      <c r="F577" s="5">
        <v>2</v>
      </c>
      <c r="G577" s="5">
        <v>0</v>
      </c>
      <c r="H577" s="12">
        <v>0</v>
      </c>
      <c r="I577" s="11">
        <v>72</v>
      </c>
      <c r="J577" s="5">
        <v>58</v>
      </c>
      <c r="K577" s="5">
        <v>80</v>
      </c>
      <c r="L577" s="5">
        <v>103</v>
      </c>
      <c r="M577" s="5">
        <v>80</v>
      </c>
      <c r="N577" s="12">
        <v>97</v>
      </c>
    </row>
    <row r="578" spans="1:14" x14ac:dyDescent="0.45">
      <c r="A578" s="17" t="s">
        <v>548</v>
      </c>
      <c r="B578" s="31">
        <v>61</v>
      </c>
      <c r="C578" s="11">
        <v>0</v>
      </c>
      <c r="D578" s="5">
        <v>0</v>
      </c>
      <c r="E578" s="5">
        <v>1</v>
      </c>
      <c r="F578" s="5">
        <v>0</v>
      </c>
      <c r="G578" s="5">
        <v>0</v>
      </c>
      <c r="H578" s="12">
        <v>0</v>
      </c>
      <c r="I578" s="11">
        <v>38</v>
      </c>
      <c r="J578" s="5">
        <v>30</v>
      </c>
      <c r="K578" s="5">
        <v>85</v>
      </c>
      <c r="L578" s="5">
        <v>55</v>
      </c>
      <c r="M578" s="5">
        <v>65</v>
      </c>
      <c r="N578" s="12">
        <v>30</v>
      </c>
    </row>
    <row r="579" spans="1:14" x14ac:dyDescent="0.45">
      <c r="A579" s="17" t="s">
        <v>795</v>
      </c>
      <c r="B579" s="31">
        <v>169</v>
      </c>
      <c r="C579" s="11">
        <v>0</v>
      </c>
      <c r="D579" s="5">
        <v>0</v>
      </c>
      <c r="E579" s="5">
        <v>2</v>
      </c>
      <c r="F579" s="5">
        <v>0</v>
      </c>
      <c r="G579" s="5">
        <v>0</v>
      </c>
      <c r="H579" s="12">
        <v>0</v>
      </c>
      <c r="I579" s="11">
        <v>58</v>
      </c>
      <c r="J579" s="5">
        <v>50</v>
      </c>
      <c r="K579" s="5">
        <v>145</v>
      </c>
      <c r="L579" s="5">
        <v>95</v>
      </c>
      <c r="M579" s="5">
        <v>105</v>
      </c>
      <c r="N579" s="12">
        <v>30</v>
      </c>
    </row>
    <row r="580" spans="1:14" x14ac:dyDescent="0.45">
      <c r="A580" s="17" t="s">
        <v>492</v>
      </c>
      <c r="B580" s="31">
        <v>71</v>
      </c>
      <c r="C580" s="11">
        <v>0</v>
      </c>
      <c r="D580" s="5">
        <v>0</v>
      </c>
      <c r="E580" s="5">
        <v>1</v>
      </c>
      <c r="F580" s="5">
        <v>0</v>
      </c>
      <c r="G580" s="5">
        <v>0</v>
      </c>
      <c r="H580" s="12">
        <v>0</v>
      </c>
      <c r="I580" s="11">
        <v>54</v>
      </c>
      <c r="J580" s="5">
        <v>78</v>
      </c>
      <c r="K580" s="5">
        <v>103</v>
      </c>
      <c r="L580" s="5">
        <v>53</v>
      </c>
      <c r="M580" s="5">
        <v>45</v>
      </c>
      <c r="N580" s="12">
        <v>22</v>
      </c>
    </row>
    <row r="581" spans="1:14" x14ac:dyDescent="0.45">
      <c r="A581" s="17" t="s">
        <v>809</v>
      </c>
      <c r="B581" s="31">
        <v>173</v>
      </c>
      <c r="C581" s="11">
        <v>0</v>
      </c>
      <c r="D581" s="5">
        <v>0</v>
      </c>
      <c r="E581" s="5">
        <v>2</v>
      </c>
      <c r="F581" s="5">
        <v>0</v>
      </c>
      <c r="G581" s="5">
        <v>0</v>
      </c>
      <c r="H581" s="12">
        <v>0</v>
      </c>
      <c r="I581" s="11">
        <v>74</v>
      </c>
      <c r="J581" s="5">
        <v>108</v>
      </c>
      <c r="K581" s="5">
        <v>133</v>
      </c>
      <c r="L581" s="5">
        <v>83</v>
      </c>
      <c r="M581" s="5">
        <v>65</v>
      </c>
      <c r="N581" s="12">
        <v>32</v>
      </c>
    </row>
    <row r="582" spans="1:14" x14ac:dyDescent="0.45">
      <c r="A582" s="17" t="s">
        <v>463</v>
      </c>
      <c r="B582" s="31">
        <v>71</v>
      </c>
      <c r="C582" s="11">
        <v>0</v>
      </c>
      <c r="D582" s="5">
        <v>1</v>
      </c>
      <c r="E582" s="5">
        <v>0</v>
      </c>
      <c r="F582" s="5">
        <v>0</v>
      </c>
      <c r="G582" s="5">
        <v>0</v>
      </c>
      <c r="H582" s="12">
        <v>0</v>
      </c>
      <c r="I582" s="11">
        <v>55</v>
      </c>
      <c r="J582" s="5">
        <v>112</v>
      </c>
      <c r="K582" s="5">
        <v>45</v>
      </c>
      <c r="L582" s="5">
        <v>74</v>
      </c>
      <c r="M582" s="5">
        <v>45</v>
      </c>
      <c r="N582" s="12">
        <v>70</v>
      </c>
    </row>
    <row r="583" spans="1:14" x14ac:dyDescent="0.45">
      <c r="A583" s="17" t="s">
        <v>815</v>
      </c>
      <c r="B583" s="31">
        <v>177</v>
      </c>
      <c r="C583" s="11">
        <v>0</v>
      </c>
      <c r="D583" s="5">
        <v>2</v>
      </c>
      <c r="E583" s="5">
        <v>0</v>
      </c>
      <c r="F583" s="5">
        <v>0</v>
      </c>
      <c r="G583" s="5">
        <v>0</v>
      </c>
      <c r="H583" s="12">
        <v>0</v>
      </c>
      <c r="I583" s="11">
        <v>75</v>
      </c>
      <c r="J583" s="5">
        <v>140</v>
      </c>
      <c r="K583" s="5">
        <v>65</v>
      </c>
      <c r="L583" s="5">
        <v>112</v>
      </c>
      <c r="M583" s="5">
        <v>65</v>
      </c>
      <c r="N583" s="12">
        <v>110</v>
      </c>
    </row>
    <row r="584" spans="1:14" x14ac:dyDescent="0.45">
      <c r="A584" s="17" t="s">
        <v>267</v>
      </c>
      <c r="B584" s="31">
        <v>66</v>
      </c>
      <c r="C584" s="11">
        <v>0</v>
      </c>
      <c r="D584" s="5">
        <v>0</v>
      </c>
      <c r="E584" s="5">
        <v>0</v>
      </c>
      <c r="F584" s="5">
        <v>0</v>
      </c>
      <c r="G584" s="5">
        <v>0</v>
      </c>
      <c r="H584" s="12">
        <v>1</v>
      </c>
      <c r="I584" s="11">
        <v>50</v>
      </c>
      <c r="J584" s="5">
        <v>50</v>
      </c>
      <c r="K584" s="5">
        <v>62</v>
      </c>
      <c r="L584" s="5">
        <v>40</v>
      </c>
      <c r="M584" s="5">
        <v>62</v>
      </c>
      <c r="N584" s="12">
        <v>65</v>
      </c>
    </row>
    <row r="585" spans="1:14" x14ac:dyDescent="0.45">
      <c r="A585" s="17" t="s">
        <v>665</v>
      </c>
      <c r="B585" s="31">
        <v>166</v>
      </c>
      <c r="C585" s="11">
        <v>0</v>
      </c>
      <c r="D585" s="5">
        <v>2</v>
      </c>
      <c r="E585" s="5">
        <v>0</v>
      </c>
      <c r="F585" s="5">
        <v>0</v>
      </c>
      <c r="G585" s="5">
        <v>0</v>
      </c>
      <c r="H585" s="12">
        <v>0</v>
      </c>
      <c r="I585" s="11">
        <v>80</v>
      </c>
      <c r="J585" s="5">
        <v>95</v>
      </c>
      <c r="K585" s="5">
        <v>82</v>
      </c>
      <c r="L585" s="5">
        <v>60</v>
      </c>
      <c r="M585" s="5">
        <v>82</v>
      </c>
      <c r="N585" s="12">
        <v>75</v>
      </c>
    </row>
    <row r="586" spans="1:14" x14ac:dyDescent="0.45">
      <c r="A586" s="17" t="s">
        <v>1342</v>
      </c>
      <c r="B586" s="31">
        <v>66</v>
      </c>
      <c r="C586" s="11">
        <v>0</v>
      </c>
      <c r="D586" s="5">
        <v>0</v>
      </c>
      <c r="E586" s="5">
        <v>0</v>
      </c>
      <c r="F586" s="5">
        <v>1</v>
      </c>
      <c r="G586" s="5">
        <v>0</v>
      </c>
      <c r="H586" s="12">
        <v>0</v>
      </c>
      <c r="I586" s="11">
        <v>40</v>
      </c>
      <c r="J586" s="5">
        <v>65</v>
      </c>
      <c r="K586" s="5">
        <v>40</v>
      </c>
      <c r="L586" s="5">
        <v>80</v>
      </c>
      <c r="M586" s="5">
        <v>40</v>
      </c>
      <c r="N586" s="12">
        <v>65</v>
      </c>
    </row>
    <row r="587" spans="1:14" x14ac:dyDescent="0.45">
      <c r="A587" s="17" t="s">
        <v>813</v>
      </c>
      <c r="B587" s="31">
        <v>179</v>
      </c>
      <c r="C587" s="11">
        <v>0</v>
      </c>
      <c r="D587" s="5">
        <v>0</v>
      </c>
      <c r="E587" s="5">
        <v>0</v>
      </c>
      <c r="F587" s="5">
        <v>2</v>
      </c>
      <c r="G587" s="5">
        <v>0</v>
      </c>
      <c r="H587" s="12">
        <v>0</v>
      </c>
      <c r="I587" s="11">
        <v>60</v>
      </c>
      <c r="J587" s="5">
        <v>105</v>
      </c>
      <c r="K587" s="5">
        <v>60</v>
      </c>
      <c r="L587" s="5">
        <v>120</v>
      </c>
      <c r="M587" s="5">
        <v>60</v>
      </c>
      <c r="N587" s="12">
        <v>105</v>
      </c>
    </row>
    <row r="588" spans="1:14" x14ac:dyDescent="0.45">
      <c r="A588" s="17" t="s">
        <v>273</v>
      </c>
      <c r="B588" s="31">
        <v>60</v>
      </c>
      <c r="C588" s="11">
        <v>0</v>
      </c>
      <c r="D588" s="5">
        <v>0</v>
      </c>
      <c r="E588" s="5">
        <v>0</v>
      </c>
      <c r="F588" s="5">
        <v>0</v>
      </c>
      <c r="G588" s="5">
        <v>0</v>
      </c>
      <c r="H588" s="12">
        <v>1</v>
      </c>
      <c r="I588" s="11">
        <v>55</v>
      </c>
      <c r="J588" s="5">
        <v>50</v>
      </c>
      <c r="K588" s="5">
        <v>40</v>
      </c>
      <c r="L588" s="5">
        <v>40</v>
      </c>
      <c r="M588" s="5">
        <v>40</v>
      </c>
      <c r="N588" s="12">
        <v>75</v>
      </c>
    </row>
    <row r="589" spans="1:14" x14ac:dyDescent="0.45">
      <c r="A589" s="17" t="s">
        <v>676</v>
      </c>
      <c r="B589" s="31">
        <v>165</v>
      </c>
      <c r="C589" s="11">
        <v>0</v>
      </c>
      <c r="D589" s="5">
        <v>0</v>
      </c>
      <c r="E589" s="5">
        <v>0</v>
      </c>
      <c r="F589" s="5">
        <v>0</v>
      </c>
      <c r="G589" s="5">
        <v>0</v>
      </c>
      <c r="H589" s="12">
        <v>2</v>
      </c>
      <c r="I589" s="11">
        <v>75</v>
      </c>
      <c r="J589" s="5">
        <v>95</v>
      </c>
      <c r="K589" s="5">
        <v>60</v>
      </c>
      <c r="L589" s="5">
        <v>65</v>
      </c>
      <c r="M589" s="5">
        <v>60</v>
      </c>
      <c r="N589" s="12">
        <v>115</v>
      </c>
    </row>
    <row r="590" spans="1:14" x14ac:dyDescent="0.45">
      <c r="A590" s="17" t="s">
        <v>478</v>
      </c>
      <c r="B590" s="31">
        <v>58</v>
      </c>
      <c r="C590" s="11">
        <v>0</v>
      </c>
      <c r="D590" s="5">
        <v>0</v>
      </c>
      <c r="E590" s="5">
        <v>0</v>
      </c>
      <c r="F590" s="5">
        <v>0</v>
      </c>
      <c r="G590" s="5">
        <v>1</v>
      </c>
      <c r="H590" s="12">
        <v>0</v>
      </c>
      <c r="I590" s="11">
        <v>45</v>
      </c>
      <c r="J590" s="5">
        <v>30</v>
      </c>
      <c r="K590" s="5">
        <v>50</v>
      </c>
      <c r="L590" s="5">
        <v>55</v>
      </c>
      <c r="M590" s="5">
        <v>65</v>
      </c>
      <c r="N590" s="12">
        <v>45</v>
      </c>
    </row>
    <row r="591" spans="1:14" x14ac:dyDescent="0.45">
      <c r="A591" s="17" t="s">
        <v>572</v>
      </c>
      <c r="B591" s="31">
        <v>137</v>
      </c>
      <c r="C591" s="11">
        <v>0</v>
      </c>
      <c r="D591" s="5">
        <v>0</v>
      </c>
      <c r="E591" s="5">
        <v>0</v>
      </c>
      <c r="F591" s="5">
        <v>0</v>
      </c>
      <c r="G591" s="5">
        <v>2</v>
      </c>
      <c r="H591" s="12">
        <v>0</v>
      </c>
      <c r="I591" s="11">
        <v>60</v>
      </c>
      <c r="J591" s="5">
        <v>45</v>
      </c>
      <c r="K591" s="5">
        <v>70</v>
      </c>
      <c r="L591" s="5">
        <v>75</v>
      </c>
      <c r="M591" s="5">
        <v>85</v>
      </c>
      <c r="N591" s="12">
        <v>55</v>
      </c>
    </row>
    <row r="592" spans="1:14" x14ac:dyDescent="0.45">
      <c r="A592" s="17" t="s">
        <v>793</v>
      </c>
      <c r="B592" s="31">
        <v>221</v>
      </c>
      <c r="C592" s="11">
        <v>0</v>
      </c>
      <c r="D592" s="5">
        <v>0</v>
      </c>
      <c r="E592" s="5">
        <v>0</v>
      </c>
      <c r="F592" s="5">
        <v>0</v>
      </c>
      <c r="G592" s="5">
        <v>3</v>
      </c>
      <c r="H592" s="12">
        <v>0</v>
      </c>
      <c r="I592" s="11">
        <v>70</v>
      </c>
      <c r="J592" s="5">
        <v>55</v>
      </c>
      <c r="K592" s="5">
        <v>95</v>
      </c>
      <c r="L592" s="5">
        <v>95</v>
      </c>
      <c r="M592" s="5">
        <v>110</v>
      </c>
      <c r="N592" s="12">
        <v>65</v>
      </c>
    </row>
    <row r="593" spans="1:14" x14ac:dyDescent="0.45">
      <c r="A593" s="17" t="s">
        <v>522</v>
      </c>
      <c r="B593" s="31">
        <v>58</v>
      </c>
      <c r="C593" s="11">
        <v>0</v>
      </c>
      <c r="D593" s="5">
        <v>0</v>
      </c>
      <c r="E593" s="5">
        <v>0</v>
      </c>
      <c r="F593" s="5">
        <v>1</v>
      </c>
      <c r="G593" s="5">
        <v>0</v>
      </c>
      <c r="H593" s="12">
        <v>0</v>
      </c>
      <c r="I593" s="11">
        <v>45</v>
      </c>
      <c r="J593" s="5">
        <v>30</v>
      </c>
      <c r="K593" s="5">
        <v>40</v>
      </c>
      <c r="L593" s="5">
        <v>105</v>
      </c>
      <c r="M593" s="5">
        <v>50</v>
      </c>
      <c r="N593" s="12">
        <v>20</v>
      </c>
    </row>
    <row r="594" spans="1:14" x14ac:dyDescent="0.45">
      <c r="A594" s="17" t="s">
        <v>562</v>
      </c>
      <c r="B594" s="31">
        <v>130</v>
      </c>
      <c r="C594" s="11">
        <v>0</v>
      </c>
      <c r="D594" s="5">
        <v>0</v>
      </c>
      <c r="E594" s="5">
        <v>0</v>
      </c>
      <c r="F594" s="5">
        <v>2</v>
      </c>
      <c r="G594" s="5">
        <v>0</v>
      </c>
      <c r="H594" s="12">
        <v>0</v>
      </c>
      <c r="I594" s="11">
        <v>65</v>
      </c>
      <c r="J594" s="5">
        <v>40</v>
      </c>
      <c r="K594" s="5">
        <v>50</v>
      </c>
      <c r="L594" s="5">
        <v>125</v>
      </c>
      <c r="M594" s="5">
        <v>60</v>
      </c>
      <c r="N594" s="12">
        <v>30</v>
      </c>
    </row>
    <row r="595" spans="1:14" x14ac:dyDescent="0.45">
      <c r="A595" s="17" t="s">
        <v>790</v>
      </c>
      <c r="B595" s="31">
        <v>221</v>
      </c>
      <c r="C595" s="11">
        <v>0</v>
      </c>
      <c r="D595" s="5">
        <v>0</v>
      </c>
      <c r="E595" s="5">
        <v>0</v>
      </c>
      <c r="F595" s="5">
        <v>3</v>
      </c>
      <c r="G595" s="5">
        <v>0</v>
      </c>
      <c r="H595" s="12">
        <v>0</v>
      </c>
      <c r="I595" s="11">
        <v>110</v>
      </c>
      <c r="J595" s="5">
        <v>65</v>
      </c>
      <c r="K595" s="5">
        <v>75</v>
      </c>
      <c r="L595" s="5">
        <v>125</v>
      </c>
      <c r="M595" s="5">
        <v>85</v>
      </c>
      <c r="N595" s="12">
        <v>30</v>
      </c>
    </row>
    <row r="596" spans="1:14" x14ac:dyDescent="0.45">
      <c r="A596" s="17" t="s">
        <v>482</v>
      </c>
      <c r="B596" s="31">
        <v>61</v>
      </c>
      <c r="C596" s="11">
        <v>1</v>
      </c>
      <c r="D596" s="5">
        <v>0</v>
      </c>
      <c r="E596" s="5">
        <v>0</v>
      </c>
      <c r="F596" s="5">
        <v>0</v>
      </c>
      <c r="G596" s="5">
        <v>0</v>
      </c>
      <c r="H596" s="12">
        <v>0</v>
      </c>
      <c r="I596" s="11">
        <v>62</v>
      </c>
      <c r="J596" s="5">
        <v>44</v>
      </c>
      <c r="K596" s="5">
        <v>50</v>
      </c>
      <c r="L596" s="5">
        <v>44</v>
      </c>
      <c r="M596" s="5">
        <v>50</v>
      </c>
      <c r="N596" s="12">
        <v>55</v>
      </c>
    </row>
    <row r="597" spans="1:14" x14ac:dyDescent="0.45">
      <c r="A597" s="17" t="s">
        <v>583</v>
      </c>
      <c r="B597" s="31">
        <v>166</v>
      </c>
      <c r="C597" s="11">
        <v>0</v>
      </c>
      <c r="D597" s="5">
        <v>0</v>
      </c>
      <c r="E597" s="5">
        <v>0</v>
      </c>
      <c r="F597" s="5">
        <v>0</v>
      </c>
      <c r="G597" s="5">
        <v>0</v>
      </c>
      <c r="H597" s="12">
        <v>2</v>
      </c>
      <c r="I597" s="11">
        <v>75</v>
      </c>
      <c r="J597" s="5">
        <v>87</v>
      </c>
      <c r="K597" s="5">
        <v>63</v>
      </c>
      <c r="L597" s="5">
        <v>87</v>
      </c>
      <c r="M597" s="5">
        <v>63</v>
      </c>
      <c r="N597" s="12">
        <v>98</v>
      </c>
    </row>
    <row r="598" spans="1:14" x14ac:dyDescent="0.45">
      <c r="A598" s="17" t="s">
        <v>398</v>
      </c>
      <c r="B598" s="31">
        <v>61</v>
      </c>
      <c r="C598" s="11">
        <v>0</v>
      </c>
      <c r="D598" s="5">
        <v>0</v>
      </c>
      <c r="E598" s="5">
        <v>0</v>
      </c>
      <c r="F598" s="5">
        <v>1</v>
      </c>
      <c r="G598" s="5">
        <v>0</v>
      </c>
      <c r="H598" s="12">
        <v>0</v>
      </c>
      <c r="I598" s="11">
        <v>36</v>
      </c>
      <c r="J598" s="5">
        <v>50</v>
      </c>
      <c r="K598" s="5">
        <v>50</v>
      </c>
      <c r="L598" s="5">
        <v>65</v>
      </c>
      <c r="M598" s="5">
        <v>60</v>
      </c>
      <c r="N598" s="12">
        <v>44</v>
      </c>
    </row>
    <row r="599" spans="1:14" x14ac:dyDescent="0.45">
      <c r="A599" s="17" t="s">
        <v>597</v>
      </c>
      <c r="B599" s="31">
        <v>138</v>
      </c>
      <c r="C599" s="11">
        <v>0</v>
      </c>
      <c r="D599" s="5">
        <v>0</v>
      </c>
      <c r="E599" s="5">
        <v>0</v>
      </c>
      <c r="F599" s="5">
        <v>2</v>
      </c>
      <c r="G599" s="5">
        <v>0</v>
      </c>
      <c r="H599" s="12">
        <v>0</v>
      </c>
      <c r="I599" s="11">
        <v>51</v>
      </c>
      <c r="J599" s="5">
        <v>65</v>
      </c>
      <c r="K599" s="5">
        <v>65</v>
      </c>
      <c r="L599" s="5">
        <v>80</v>
      </c>
      <c r="M599" s="5">
        <v>75</v>
      </c>
      <c r="N599" s="12">
        <v>59</v>
      </c>
    </row>
    <row r="600" spans="1:14" x14ac:dyDescent="0.45">
      <c r="A600" s="17" t="s">
        <v>816</v>
      </c>
      <c r="B600" s="31">
        <v>241</v>
      </c>
      <c r="C600" s="11">
        <v>0</v>
      </c>
      <c r="D600" s="5">
        <v>0</v>
      </c>
      <c r="E600" s="5">
        <v>0</v>
      </c>
      <c r="F600" s="5">
        <v>3</v>
      </c>
      <c r="G600" s="5">
        <v>0</v>
      </c>
      <c r="H600" s="12">
        <v>0</v>
      </c>
      <c r="I600" s="11">
        <v>71</v>
      </c>
      <c r="J600" s="5">
        <v>95</v>
      </c>
      <c r="K600" s="5">
        <v>85</v>
      </c>
      <c r="L600" s="5">
        <v>110</v>
      </c>
      <c r="M600" s="5">
        <v>95</v>
      </c>
      <c r="N600" s="12">
        <v>79</v>
      </c>
    </row>
    <row r="601" spans="1:14" x14ac:dyDescent="0.45">
      <c r="A601" s="17" t="s">
        <v>433</v>
      </c>
      <c r="B601" s="31">
        <v>67</v>
      </c>
      <c r="C601" s="11">
        <v>0</v>
      </c>
      <c r="D601" s="5">
        <v>0</v>
      </c>
      <c r="E601" s="5">
        <v>0</v>
      </c>
      <c r="F601" s="5">
        <v>0</v>
      </c>
      <c r="G601" s="5">
        <v>0</v>
      </c>
      <c r="H601" s="12">
        <v>1</v>
      </c>
      <c r="I601" s="11">
        <v>60</v>
      </c>
      <c r="J601" s="5">
        <v>60</v>
      </c>
      <c r="K601" s="5">
        <v>50</v>
      </c>
      <c r="L601" s="5">
        <v>40</v>
      </c>
      <c r="M601" s="5">
        <v>50</v>
      </c>
      <c r="N601" s="12">
        <v>75</v>
      </c>
    </row>
    <row r="602" spans="1:14" x14ac:dyDescent="0.45">
      <c r="A602" s="17" t="s">
        <v>740</v>
      </c>
      <c r="B602" s="31">
        <v>166</v>
      </c>
      <c r="C602" s="11">
        <v>0</v>
      </c>
      <c r="D602" s="5">
        <v>2</v>
      </c>
      <c r="E602" s="5">
        <v>0</v>
      </c>
      <c r="F602" s="5">
        <v>0</v>
      </c>
      <c r="G602" s="5">
        <v>0</v>
      </c>
      <c r="H602" s="12">
        <v>0</v>
      </c>
      <c r="I602" s="11">
        <v>80</v>
      </c>
      <c r="J602" s="5">
        <v>100</v>
      </c>
      <c r="K602" s="5">
        <v>70</v>
      </c>
      <c r="L602" s="5">
        <v>60</v>
      </c>
      <c r="M602" s="5">
        <v>70</v>
      </c>
      <c r="N602" s="12">
        <v>95</v>
      </c>
    </row>
    <row r="603" spans="1:14" x14ac:dyDescent="0.45">
      <c r="A603" s="17" t="s">
        <v>345</v>
      </c>
      <c r="B603" s="31">
        <v>150</v>
      </c>
      <c r="C603" s="11">
        <v>0</v>
      </c>
      <c r="D603" s="5">
        <v>0</v>
      </c>
      <c r="E603" s="5">
        <v>0</v>
      </c>
      <c r="F603" s="5">
        <v>0</v>
      </c>
      <c r="G603" s="5">
        <v>0</v>
      </c>
      <c r="H603" s="12">
        <v>2</v>
      </c>
      <c r="I603" s="11">
        <v>55</v>
      </c>
      <c r="J603" s="5">
        <v>75</v>
      </c>
      <c r="K603" s="5">
        <v>60</v>
      </c>
      <c r="L603" s="5">
        <v>75</v>
      </c>
      <c r="M603" s="5">
        <v>60</v>
      </c>
      <c r="N603" s="12">
        <v>103</v>
      </c>
    </row>
    <row r="604" spans="1:14" x14ac:dyDescent="0.45">
      <c r="A604" s="17" t="s">
        <v>381</v>
      </c>
      <c r="B604" s="31">
        <v>63</v>
      </c>
      <c r="C604" s="11">
        <v>0</v>
      </c>
      <c r="D604" s="5">
        <v>1</v>
      </c>
      <c r="E604" s="5">
        <v>0</v>
      </c>
      <c r="F604" s="5">
        <v>0</v>
      </c>
      <c r="G604" s="5">
        <v>0</v>
      </c>
      <c r="H604" s="12">
        <v>0</v>
      </c>
      <c r="I604" s="11">
        <v>50</v>
      </c>
      <c r="J604" s="5">
        <v>75</v>
      </c>
      <c r="K604" s="5">
        <v>45</v>
      </c>
      <c r="L604" s="5">
        <v>40</v>
      </c>
      <c r="M604" s="5">
        <v>45</v>
      </c>
      <c r="N604" s="12">
        <v>60</v>
      </c>
    </row>
    <row r="605" spans="1:14" x14ac:dyDescent="0.45">
      <c r="A605" s="17" t="s">
        <v>747</v>
      </c>
      <c r="B605" s="31">
        <v>173</v>
      </c>
      <c r="C605" s="11">
        <v>0</v>
      </c>
      <c r="D605" s="5">
        <v>2</v>
      </c>
      <c r="E605" s="5">
        <v>0</v>
      </c>
      <c r="F605" s="5">
        <v>0</v>
      </c>
      <c r="G605" s="5">
        <v>0</v>
      </c>
      <c r="H605" s="12">
        <v>0</v>
      </c>
      <c r="I605" s="11">
        <v>70</v>
      </c>
      <c r="J605" s="5">
        <v>135</v>
      </c>
      <c r="K605" s="5">
        <v>105</v>
      </c>
      <c r="L605" s="5">
        <v>60</v>
      </c>
      <c r="M605" s="5">
        <v>105</v>
      </c>
      <c r="N605" s="12">
        <v>20</v>
      </c>
    </row>
    <row r="606" spans="1:14" x14ac:dyDescent="0.45">
      <c r="A606" s="17" t="s">
        <v>1343</v>
      </c>
      <c r="B606" s="31">
        <v>59</v>
      </c>
      <c r="C606" s="11">
        <v>1</v>
      </c>
      <c r="D606" s="5">
        <v>0</v>
      </c>
      <c r="E606" s="5">
        <v>0</v>
      </c>
      <c r="F606" s="5">
        <v>0</v>
      </c>
      <c r="G606" s="5">
        <v>0</v>
      </c>
      <c r="H606" s="12">
        <v>0</v>
      </c>
      <c r="I606" s="11">
        <v>69</v>
      </c>
      <c r="J606" s="5">
        <v>55</v>
      </c>
      <c r="K606" s="5">
        <v>45</v>
      </c>
      <c r="L606" s="5">
        <v>55</v>
      </c>
      <c r="M606" s="5">
        <v>55</v>
      </c>
      <c r="N606" s="12">
        <v>15</v>
      </c>
    </row>
    <row r="607" spans="1:14" x14ac:dyDescent="0.45">
      <c r="A607" s="17" t="s">
        <v>1344</v>
      </c>
      <c r="B607" s="31">
        <v>162</v>
      </c>
      <c r="C607" s="11">
        <v>2</v>
      </c>
      <c r="D607" s="5">
        <v>0</v>
      </c>
      <c r="E607" s="5">
        <v>0</v>
      </c>
      <c r="F607" s="5">
        <v>0</v>
      </c>
      <c r="G607" s="5">
        <v>0</v>
      </c>
      <c r="H607" s="12">
        <v>0</v>
      </c>
      <c r="I607" s="11">
        <v>114</v>
      </c>
      <c r="J607" s="5">
        <v>85</v>
      </c>
      <c r="K607" s="5">
        <v>70</v>
      </c>
      <c r="L607" s="5">
        <v>85</v>
      </c>
      <c r="M607" s="5">
        <v>80</v>
      </c>
      <c r="N607" s="12">
        <v>30</v>
      </c>
    </row>
    <row r="608" spans="1:14" x14ac:dyDescent="0.45">
      <c r="A608" s="17" t="s">
        <v>446</v>
      </c>
      <c r="B608" s="31">
        <v>67</v>
      </c>
      <c r="C608" s="11">
        <v>0</v>
      </c>
      <c r="D608" s="5">
        <v>0</v>
      </c>
      <c r="E608" s="5">
        <v>0</v>
      </c>
      <c r="F608" s="5">
        <v>0</v>
      </c>
      <c r="G608" s="5">
        <v>1</v>
      </c>
      <c r="H608" s="12">
        <v>0</v>
      </c>
      <c r="I608" s="11">
        <v>55</v>
      </c>
      <c r="J608" s="5">
        <v>40</v>
      </c>
      <c r="K608" s="5">
        <v>50</v>
      </c>
      <c r="L608" s="5">
        <v>65</v>
      </c>
      <c r="M608" s="5">
        <v>85</v>
      </c>
      <c r="N608" s="12">
        <v>40</v>
      </c>
    </row>
    <row r="609" spans="1:14" x14ac:dyDescent="0.45">
      <c r="A609" s="17" t="s">
        <v>743</v>
      </c>
      <c r="B609" s="31">
        <v>168</v>
      </c>
      <c r="C609" s="11">
        <v>0</v>
      </c>
      <c r="D609" s="5">
        <v>0</v>
      </c>
      <c r="E609" s="5">
        <v>0</v>
      </c>
      <c r="F609" s="5">
        <v>0</v>
      </c>
      <c r="G609" s="5">
        <v>2</v>
      </c>
      <c r="H609" s="12">
        <v>0</v>
      </c>
      <c r="I609" s="11">
        <v>100</v>
      </c>
      <c r="J609" s="5">
        <v>60</v>
      </c>
      <c r="K609" s="5">
        <v>70</v>
      </c>
      <c r="L609" s="5">
        <v>85</v>
      </c>
      <c r="M609" s="5">
        <v>105</v>
      </c>
      <c r="N609" s="12">
        <v>60</v>
      </c>
    </row>
    <row r="610" spans="1:14" x14ac:dyDescent="0.45">
      <c r="A610" s="17" t="s">
        <v>564</v>
      </c>
      <c r="B610" s="31">
        <v>165</v>
      </c>
      <c r="C610" s="11">
        <v>2</v>
      </c>
      <c r="D610" s="5">
        <v>0</v>
      </c>
      <c r="E610" s="5">
        <v>0</v>
      </c>
      <c r="F610" s="5">
        <v>0</v>
      </c>
      <c r="G610" s="5">
        <v>0</v>
      </c>
      <c r="H610" s="12">
        <v>0</v>
      </c>
      <c r="I610" s="11">
        <v>165</v>
      </c>
      <c r="J610" s="5">
        <v>75</v>
      </c>
      <c r="K610" s="5">
        <v>80</v>
      </c>
      <c r="L610" s="5">
        <v>40</v>
      </c>
      <c r="M610" s="5">
        <v>45</v>
      </c>
      <c r="N610" s="12">
        <v>65</v>
      </c>
    </row>
    <row r="611" spans="1:14" x14ac:dyDescent="0.45">
      <c r="A611" s="17" t="s">
        <v>385</v>
      </c>
      <c r="B611" s="31">
        <v>64</v>
      </c>
      <c r="C611" s="11">
        <v>0</v>
      </c>
      <c r="D611" s="5">
        <v>0</v>
      </c>
      <c r="E611" s="5">
        <v>0</v>
      </c>
      <c r="F611" s="5">
        <v>0</v>
      </c>
      <c r="G611" s="5">
        <v>0</v>
      </c>
      <c r="H611" s="12">
        <v>1</v>
      </c>
      <c r="I611" s="11">
        <v>50</v>
      </c>
      <c r="J611" s="5">
        <v>47</v>
      </c>
      <c r="K611" s="5">
        <v>50</v>
      </c>
      <c r="L611" s="5">
        <v>57</v>
      </c>
      <c r="M611" s="5">
        <v>50</v>
      </c>
      <c r="N611" s="12">
        <v>65</v>
      </c>
    </row>
    <row r="612" spans="1:14" x14ac:dyDescent="0.45">
      <c r="A612" s="17" t="s">
        <v>1345</v>
      </c>
      <c r="B612" s="31">
        <v>165</v>
      </c>
      <c r="C612" s="11">
        <v>0</v>
      </c>
      <c r="D612" s="5">
        <v>0</v>
      </c>
      <c r="E612" s="5">
        <v>0</v>
      </c>
      <c r="F612" s="5">
        <v>0</v>
      </c>
      <c r="G612" s="5">
        <v>0</v>
      </c>
      <c r="H612" s="12">
        <v>2</v>
      </c>
      <c r="I612" s="11">
        <v>70</v>
      </c>
      <c r="J612" s="5">
        <v>77</v>
      </c>
      <c r="K612" s="5">
        <v>60</v>
      </c>
      <c r="L612" s="5">
        <v>97</v>
      </c>
      <c r="M612" s="5">
        <v>60</v>
      </c>
      <c r="N612" s="12">
        <v>108</v>
      </c>
    </row>
    <row r="613" spans="1:14" x14ac:dyDescent="0.45">
      <c r="A613" s="17" t="s">
        <v>499</v>
      </c>
      <c r="B613" s="31">
        <v>61</v>
      </c>
      <c r="C613" s="11">
        <v>0</v>
      </c>
      <c r="D613" s="5">
        <v>0</v>
      </c>
      <c r="E613" s="5">
        <v>1</v>
      </c>
      <c r="F613" s="5">
        <v>0</v>
      </c>
      <c r="G613" s="5">
        <v>0</v>
      </c>
      <c r="H613" s="12">
        <v>0</v>
      </c>
      <c r="I613" s="11">
        <v>44</v>
      </c>
      <c r="J613" s="5">
        <v>50</v>
      </c>
      <c r="K613" s="5">
        <v>91</v>
      </c>
      <c r="L613" s="5">
        <v>24</v>
      </c>
      <c r="M613" s="5">
        <v>86</v>
      </c>
      <c r="N613" s="12">
        <v>10</v>
      </c>
    </row>
    <row r="614" spans="1:14" x14ac:dyDescent="0.45">
      <c r="A614" s="17" t="s">
        <v>1346</v>
      </c>
      <c r="B614" s="31">
        <v>171</v>
      </c>
      <c r="C614" s="11">
        <v>0</v>
      </c>
      <c r="D614" s="5">
        <v>0</v>
      </c>
      <c r="E614" s="5">
        <v>2</v>
      </c>
      <c r="F614" s="5">
        <v>0</v>
      </c>
      <c r="G614" s="5">
        <v>0</v>
      </c>
      <c r="H614" s="12">
        <v>0</v>
      </c>
      <c r="I614" s="11">
        <v>74</v>
      </c>
      <c r="J614" s="5">
        <v>94</v>
      </c>
      <c r="K614" s="5">
        <v>131</v>
      </c>
      <c r="L614" s="5">
        <v>54</v>
      </c>
      <c r="M614" s="5">
        <v>116</v>
      </c>
      <c r="N614" s="12">
        <v>20</v>
      </c>
    </row>
    <row r="615" spans="1:14" x14ac:dyDescent="0.45">
      <c r="A615" s="17" t="s">
        <v>456</v>
      </c>
      <c r="B615" s="31">
        <v>60</v>
      </c>
      <c r="C615" s="11">
        <v>0</v>
      </c>
      <c r="D615" s="5">
        <v>0</v>
      </c>
      <c r="E615" s="5">
        <v>1</v>
      </c>
      <c r="F615" s="5">
        <v>0</v>
      </c>
      <c r="G615" s="5">
        <v>0</v>
      </c>
      <c r="H615" s="12">
        <v>0</v>
      </c>
      <c r="I615" s="11">
        <v>40</v>
      </c>
      <c r="J615" s="5">
        <v>55</v>
      </c>
      <c r="K615" s="5">
        <v>70</v>
      </c>
      <c r="L615" s="5">
        <v>45</v>
      </c>
      <c r="M615" s="5">
        <v>60</v>
      </c>
      <c r="N615" s="12">
        <v>30</v>
      </c>
    </row>
    <row r="616" spans="1:14" x14ac:dyDescent="0.45">
      <c r="A616" s="17" t="s">
        <v>622</v>
      </c>
      <c r="B616" s="31">
        <v>154</v>
      </c>
      <c r="C616" s="11">
        <v>0</v>
      </c>
      <c r="D616" s="5">
        <v>0</v>
      </c>
      <c r="E616" s="5">
        <v>2</v>
      </c>
      <c r="F616" s="5">
        <v>0</v>
      </c>
      <c r="G616" s="5">
        <v>0</v>
      </c>
      <c r="H616" s="12">
        <v>0</v>
      </c>
      <c r="I616" s="11">
        <v>60</v>
      </c>
      <c r="J616" s="5">
        <v>80</v>
      </c>
      <c r="K616" s="5">
        <v>95</v>
      </c>
      <c r="L616" s="5">
        <v>70</v>
      </c>
      <c r="M616" s="5">
        <v>85</v>
      </c>
      <c r="N616" s="12">
        <v>50</v>
      </c>
    </row>
    <row r="617" spans="1:14" x14ac:dyDescent="0.45">
      <c r="A617" s="17" t="s">
        <v>811</v>
      </c>
      <c r="B617" s="31">
        <v>234</v>
      </c>
      <c r="C617" s="11">
        <v>0</v>
      </c>
      <c r="D617" s="5">
        <v>0</v>
      </c>
      <c r="E617" s="5">
        <v>3</v>
      </c>
      <c r="F617" s="5">
        <v>0</v>
      </c>
      <c r="G617" s="5">
        <v>0</v>
      </c>
      <c r="H617" s="12">
        <v>0</v>
      </c>
      <c r="I617" s="11">
        <v>60</v>
      </c>
      <c r="J617" s="5">
        <v>100</v>
      </c>
      <c r="K617" s="5">
        <v>115</v>
      </c>
      <c r="L617" s="5">
        <v>70</v>
      </c>
      <c r="M617" s="5">
        <v>85</v>
      </c>
      <c r="N617" s="12">
        <v>90</v>
      </c>
    </row>
    <row r="618" spans="1:14" x14ac:dyDescent="0.45">
      <c r="A618" s="17" t="s">
        <v>586</v>
      </c>
      <c r="B618" s="31">
        <v>55</v>
      </c>
      <c r="C618" s="11">
        <v>0</v>
      </c>
      <c r="D618" s="5">
        <v>0</v>
      </c>
      <c r="E618" s="5">
        <v>0</v>
      </c>
      <c r="F618" s="5">
        <v>0</v>
      </c>
      <c r="G618" s="5">
        <v>0</v>
      </c>
      <c r="H618" s="12">
        <v>1</v>
      </c>
      <c r="I618" s="11">
        <v>35</v>
      </c>
      <c r="J618" s="5">
        <v>55</v>
      </c>
      <c r="K618" s="5">
        <v>40</v>
      </c>
      <c r="L618" s="5">
        <v>45</v>
      </c>
      <c r="M618" s="5">
        <v>40</v>
      </c>
      <c r="N618" s="12">
        <v>60</v>
      </c>
    </row>
    <row r="619" spans="1:14" x14ac:dyDescent="0.45">
      <c r="A619" s="17" t="s">
        <v>720</v>
      </c>
      <c r="B619" s="31">
        <v>142</v>
      </c>
      <c r="C619" s="11">
        <v>0</v>
      </c>
      <c r="D619" s="5">
        <v>2</v>
      </c>
      <c r="E619" s="5">
        <v>0</v>
      </c>
      <c r="F619" s="5">
        <v>0</v>
      </c>
      <c r="G619" s="5">
        <v>0</v>
      </c>
      <c r="H619" s="12">
        <v>0</v>
      </c>
      <c r="I619" s="11">
        <v>65</v>
      </c>
      <c r="J619" s="5">
        <v>85</v>
      </c>
      <c r="K619" s="5">
        <v>70</v>
      </c>
      <c r="L619" s="5">
        <v>75</v>
      </c>
      <c r="M619" s="5">
        <v>70</v>
      </c>
      <c r="N619" s="12">
        <v>40</v>
      </c>
    </row>
    <row r="620" spans="1:14" x14ac:dyDescent="0.45">
      <c r="A620" s="17" t="s">
        <v>780</v>
      </c>
      <c r="B620" s="31">
        <v>232</v>
      </c>
      <c r="C620" s="11">
        <v>0</v>
      </c>
      <c r="D620" s="5">
        <v>3</v>
      </c>
      <c r="E620" s="5">
        <v>0</v>
      </c>
      <c r="F620" s="5">
        <v>0</v>
      </c>
      <c r="G620" s="5">
        <v>0</v>
      </c>
      <c r="H620" s="12">
        <v>0</v>
      </c>
      <c r="I620" s="11">
        <v>85</v>
      </c>
      <c r="J620" s="5">
        <v>115</v>
      </c>
      <c r="K620" s="5">
        <v>80</v>
      </c>
      <c r="L620" s="5">
        <v>105</v>
      </c>
      <c r="M620" s="5">
        <v>80</v>
      </c>
      <c r="N620" s="12">
        <v>50</v>
      </c>
    </row>
    <row r="621" spans="1:14" x14ac:dyDescent="0.45">
      <c r="A621" s="17" t="s">
        <v>533</v>
      </c>
      <c r="B621" s="31">
        <v>67</v>
      </c>
      <c r="C621" s="11">
        <v>0</v>
      </c>
      <c r="D621" s="5">
        <v>0</v>
      </c>
      <c r="E621" s="5">
        <v>0</v>
      </c>
      <c r="F621" s="5">
        <v>1</v>
      </c>
      <c r="G621" s="5">
        <v>0</v>
      </c>
      <c r="H621" s="12">
        <v>0</v>
      </c>
      <c r="I621" s="11">
        <v>55</v>
      </c>
      <c r="J621" s="5">
        <v>55</v>
      </c>
      <c r="K621" s="5">
        <v>55</v>
      </c>
      <c r="L621" s="5">
        <v>85</v>
      </c>
      <c r="M621" s="5">
        <v>55</v>
      </c>
      <c r="N621" s="12">
        <v>30</v>
      </c>
    </row>
    <row r="622" spans="1:14" x14ac:dyDescent="0.45">
      <c r="A622" s="17" t="s">
        <v>758</v>
      </c>
      <c r="B622" s="31">
        <v>170</v>
      </c>
      <c r="C622" s="11">
        <v>0</v>
      </c>
      <c r="D622" s="5">
        <v>0</v>
      </c>
      <c r="E622" s="5">
        <v>0</v>
      </c>
      <c r="F622" s="5">
        <v>2</v>
      </c>
      <c r="G622" s="5">
        <v>0</v>
      </c>
      <c r="H622" s="12">
        <v>0</v>
      </c>
      <c r="I622" s="11">
        <v>75</v>
      </c>
      <c r="J622" s="5">
        <v>75</v>
      </c>
      <c r="K622" s="5">
        <v>75</v>
      </c>
      <c r="L622" s="5">
        <v>125</v>
      </c>
      <c r="M622" s="5">
        <v>95</v>
      </c>
      <c r="N622" s="12">
        <v>40</v>
      </c>
    </row>
    <row r="623" spans="1:14" x14ac:dyDescent="0.45">
      <c r="A623" s="17" t="s">
        <v>559</v>
      </c>
      <c r="B623" s="31">
        <v>55</v>
      </c>
      <c r="C623" s="11">
        <v>0</v>
      </c>
      <c r="D623" s="5">
        <v>0</v>
      </c>
      <c r="E623" s="5">
        <v>0</v>
      </c>
      <c r="F623" s="5">
        <v>1</v>
      </c>
      <c r="G623" s="5">
        <v>0</v>
      </c>
      <c r="H623" s="12">
        <v>0</v>
      </c>
      <c r="I623" s="11">
        <v>50</v>
      </c>
      <c r="J623" s="5">
        <v>30</v>
      </c>
      <c r="K623" s="5">
        <v>55</v>
      </c>
      <c r="L623" s="5">
        <v>65</v>
      </c>
      <c r="M623" s="5">
        <v>55</v>
      </c>
      <c r="N623" s="12">
        <v>20</v>
      </c>
    </row>
    <row r="624" spans="1:14" x14ac:dyDescent="0.45">
      <c r="A624" s="17" t="s">
        <v>1347</v>
      </c>
      <c r="B624" s="31">
        <v>130</v>
      </c>
      <c r="C624" s="11">
        <v>0</v>
      </c>
      <c r="D624" s="5">
        <v>0</v>
      </c>
      <c r="E624" s="5">
        <v>0</v>
      </c>
      <c r="F624" s="5">
        <v>2</v>
      </c>
      <c r="G624" s="5">
        <v>0</v>
      </c>
      <c r="H624" s="12">
        <v>0</v>
      </c>
      <c r="I624" s="11">
        <v>60</v>
      </c>
      <c r="J624" s="5">
        <v>40</v>
      </c>
      <c r="K624" s="5">
        <v>60</v>
      </c>
      <c r="L624" s="5">
        <v>95</v>
      </c>
      <c r="M624" s="5">
        <v>60</v>
      </c>
      <c r="N624" s="12">
        <v>55</v>
      </c>
    </row>
    <row r="625" spans="1:14" x14ac:dyDescent="0.45">
      <c r="A625" s="17" t="s">
        <v>801</v>
      </c>
      <c r="B625" s="31">
        <v>234</v>
      </c>
      <c r="C625" s="11">
        <v>0</v>
      </c>
      <c r="D625" s="5">
        <v>0</v>
      </c>
      <c r="E625" s="5">
        <v>0</v>
      </c>
      <c r="F625" s="5">
        <v>3</v>
      </c>
      <c r="G625" s="5">
        <v>0</v>
      </c>
      <c r="H625" s="12">
        <v>0</v>
      </c>
      <c r="I625" s="11">
        <v>60</v>
      </c>
      <c r="J625" s="5">
        <v>55</v>
      </c>
      <c r="K625" s="5">
        <v>90</v>
      </c>
      <c r="L625" s="5">
        <v>145</v>
      </c>
      <c r="M625" s="5">
        <v>90</v>
      </c>
      <c r="N625" s="12">
        <v>80</v>
      </c>
    </row>
    <row r="626" spans="1:14" x14ac:dyDescent="0.45">
      <c r="A626" s="17" t="s">
        <v>526</v>
      </c>
      <c r="B626" s="31">
        <v>64</v>
      </c>
      <c r="C626" s="11">
        <v>0</v>
      </c>
      <c r="D626" s="5">
        <v>1</v>
      </c>
      <c r="E626" s="5">
        <v>0</v>
      </c>
      <c r="F626" s="5">
        <v>0</v>
      </c>
      <c r="G626" s="5">
        <v>0</v>
      </c>
      <c r="H626" s="12">
        <v>0</v>
      </c>
      <c r="I626" s="11">
        <v>46</v>
      </c>
      <c r="J626" s="5">
        <v>87</v>
      </c>
      <c r="K626" s="5">
        <v>60</v>
      </c>
      <c r="L626" s="5">
        <v>30</v>
      </c>
      <c r="M626" s="5">
        <v>40</v>
      </c>
      <c r="N626" s="12">
        <v>57</v>
      </c>
    </row>
    <row r="627" spans="1:14" x14ac:dyDescent="0.45">
      <c r="A627" s="17" t="s">
        <v>693</v>
      </c>
      <c r="B627" s="31">
        <v>144</v>
      </c>
      <c r="C627" s="11">
        <v>0</v>
      </c>
      <c r="D627" s="5">
        <v>2</v>
      </c>
      <c r="E627" s="5">
        <v>0</v>
      </c>
      <c r="F627" s="5">
        <v>0</v>
      </c>
      <c r="G627" s="5">
        <v>0</v>
      </c>
      <c r="H627" s="12">
        <v>0</v>
      </c>
      <c r="I627" s="11">
        <v>66</v>
      </c>
      <c r="J627" s="5">
        <v>117</v>
      </c>
      <c r="K627" s="5">
        <v>70</v>
      </c>
      <c r="L627" s="5">
        <v>40</v>
      </c>
      <c r="M627" s="5">
        <v>50</v>
      </c>
      <c r="N627" s="12">
        <v>67</v>
      </c>
    </row>
    <row r="628" spans="1:14" x14ac:dyDescent="0.45">
      <c r="A628" s="17" t="s">
        <v>712</v>
      </c>
      <c r="B628" s="31">
        <v>243</v>
      </c>
      <c r="C628" s="11">
        <v>0</v>
      </c>
      <c r="D628" s="5">
        <v>3</v>
      </c>
      <c r="E628" s="5">
        <v>0</v>
      </c>
      <c r="F628" s="5">
        <v>0</v>
      </c>
      <c r="G628" s="5">
        <v>0</v>
      </c>
      <c r="H628" s="12">
        <v>0</v>
      </c>
      <c r="I628" s="11">
        <v>76</v>
      </c>
      <c r="J628" s="5">
        <v>147</v>
      </c>
      <c r="K628" s="5">
        <v>90</v>
      </c>
      <c r="L628" s="5">
        <v>60</v>
      </c>
      <c r="M628" s="5">
        <v>70</v>
      </c>
      <c r="N628" s="12">
        <v>97</v>
      </c>
    </row>
    <row r="629" spans="1:14" x14ac:dyDescent="0.45">
      <c r="A629" s="17" t="s">
        <v>626</v>
      </c>
      <c r="B629" s="31">
        <v>61</v>
      </c>
      <c r="C629" s="11">
        <v>0</v>
      </c>
      <c r="D629" s="5">
        <v>1</v>
      </c>
      <c r="E629" s="5">
        <v>0</v>
      </c>
      <c r="F629" s="5">
        <v>0</v>
      </c>
      <c r="G629" s="5">
        <v>0</v>
      </c>
      <c r="H629" s="12">
        <v>0</v>
      </c>
      <c r="I629" s="11">
        <v>55</v>
      </c>
      <c r="J629" s="5">
        <v>70</v>
      </c>
      <c r="K629" s="5">
        <v>40</v>
      </c>
      <c r="L629" s="5">
        <v>60</v>
      </c>
      <c r="M629" s="5">
        <v>40</v>
      </c>
      <c r="N629" s="12">
        <v>40</v>
      </c>
    </row>
    <row r="630" spans="1:14" x14ac:dyDescent="0.45">
      <c r="A630" s="17" t="s">
        <v>641</v>
      </c>
      <c r="B630" s="31">
        <v>170</v>
      </c>
      <c r="C630" s="11">
        <v>0</v>
      </c>
      <c r="D630" s="5">
        <v>2</v>
      </c>
      <c r="E630" s="5">
        <v>0</v>
      </c>
      <c r="F630" s="5">
        <v>0</v>
      </c>
      <c r="G630" s="5">
        <v>0</v>
      </c>
      <c r="H630" s="12">
        <v>0</v>
      </c>
      <c r="I630" s="11">
        <v>95</v>
      </c>
      <c r="J630" s="5">
        <v>110</v>
      </c>
      <c r="K630" s="5">
        <v>80</v>
      </c>
      <c r="L630" s="5">
        <v>70</v>
      </c>
      <c r="M630" s="5">
        <v>80</v>
      </c>
      <c r="N630" s="12">
        <v>50</v>
      </c>
    </row>
    <row r="631" spans="1:14" x14ac:dyDescent="0.45">
      <c r="A631" s="17" t="s">
        <v>628</v>
      </c>
      <c r="B631" s="31">
        <v>170</v>
      </c>
      <c r="C631" s="11">
        <v>0</v>
      </c>
      <c r="D631" s="5">
        <v>0</v>
      </c>
      <c r="E631" s="5">
        <v>0</v>
      </c>
      <c r="F631" s="5">
        <v>0</v>
      </c>
      <c r="G631" s="5">
        <v>2</v>
      </c>
      <c r="H631" s="12">
        <v>0</v>
      </c>
      <c r="I631" s="11">
        <v>70</v>
      </c>
      <c r="J631" s="5">
        <v>50</v>
      </c>
      <c r="K631" s="5">
        <v>30</v>
      </c>
      <c r="L631" s="5">
        <v>95</v>
      </c>
      <c r="M631" s="5">
        <v>135</v>
      </c>
      <c r="N631" s="12">
        <v>105</v>
      </c>
    </row>
    <row r="632" spans="1:14" x14ac:dyDescent="0.45">
      <c r="A632" s="17" t="s">
        <v>511</v>
      </c>
      <c r="B632" s="31">
        <v>61</v>
      </c>
      <c r="C632" s="11">
        <v>0</v>
      </c>
      <c r="D632" s="5">
        <v>0</v>
      </c>
      <c r="E632" s="5">
        <v>1</v>
      </c>
      <c r="F632" s="5">
        <v>0</v>
      </c>
      <c r="G632" s="5">
        <v>0</v>
      </c>
      <c r="H632" s="12">
        <v>0</v>
      </c>
      <c r="I632" s="11">
        <v>50</v>
      </c>
      <c r="J632" s="5">
        <v>40</v>
      </c>
      <c r="K632" s="5">
        <v>85</v>
      </c>
      <c r="L632" s="5">
        <v>40</v>
      </c>
      <c r="M632" s="5">
        <v>65</v>
      </c>
      <c r="N632" s="12">
        <v>25</v>
      </c>
    </row>
    <row r="633" spans="1:14" x14ac:dyDescent="0.45">
      <c r="A633" s="17" t="s">
        <v>723</v>
      </c>
      <c r="B633" s="31">
        <v>173</v>
      </c>
      <c r="C633" s="11">
        <v>0</v>
      </c>
      <c r="D633" s="5">
        <v>0</v>
      </c>
      <c r="E633" s="5">
        <v>0</v>
      </c>
      <c r="F633" s="5">
        <v>0</v>
      </c>
      <c r="G633" s="5">
        <v>0</v>
      </c>
      <c r="H633" s="12">
        <v>2</v>
      </c>
      <c r="I633" s="11">
        <v>80</v>
      </c>
      <c r="J633" s="5">
        <v>70</v>
      </c>
      <c r="K633" s="5">
        <v>40</v>
      </c>
      <c r="L633" s="5">
        <v>100</v>
      </c>
      <c r="M633" s="5">
        <v>60</v>
      </c>
      <c r="N633" s="12">
        <v>145</v>
      </c>
    </row>
    <row r="634" spans="1:14" x14ac:dyDescent="0.45">
      <c r="A634" s="17" t="s">
        <v>1348</v>
      </c>
      <c r="B634" s="31">
        <v>165</v>
      </c>
      <c r="C634" s="11">
        <v>2</v>
      </c>
      <c r="D634" s="5">
        <v>0</v>
      </c>
      <c r="E634" s="5">
        <v>0</v>
      </c>
      <c r="F634" s="5">
        <v>0</v>
      </c>
      <c r="G634" s="5">
        <v>0</v>
      </c>
      <c r="H634" s="12">
        <v>0</v>
      </c>
      <c r="I634" s="11">
        <v>109</v>
      </c>
      <c r="J634" s="5">
        <v>66</v>
      </c>
      <c r="K634" s="5">
        <v>84</v>
      </c>
      <c r="L634" s="5">
        <v>81</v>
      </c>
      <c r="M634" s="5">
        <v>99</v>
      </c>
      <c r="N634" s="12">
        <v>32</v>
      </c>
    </row>
    <row r="635" spans="1:14" x14ac:dyDescent="0.45">
      <c r="A635" s="17" t="s">
        <v>716</v>
      </c>
      <c r="B635" s="31">
        <v>70</v>
      </c>
      <c r="C635" s="11">
        <v>0</v>
      </c>
      <c r="D635" s="5">
        <v>1</v>
      </c>
      <c r="E635" s="5">
        <v>0</v>
      </c>
      <c r="F635" s="5">
        <v>0</v>
      </c>
      <c r="G635" s="5">
        <v>0</v>
      </c>
      <c r="H635" s="12">
        <v>0</v>
      </c>
      <c r="I635" s="11">
        <v>45</v>
      </c>
      <c r="J635" s="5">
        <v>85</v>
      </c>
      <c r="K635" s="5">
        <v>50</v>
      </c>
      <c r="L635" s="5">
        <v>55</v>
      </c>
      <c r="M635" s="5">
        <v>50</v>
      </c>
      <c r="N635" s="12">
        <v>65</v>
      </c>
    </row>
    <row r="636" spans="1:14" x14ac:dyDescent="0.45">
      <c r="A636" s="17" t="s">
        <v>805</v>
      </c>
      <c r="B636" s="31">
        <v>179</v>
      </c>
      <c r="C636" s="11">
        <v>0</v>
      </c>
      <c r="D636" s="5">
        <v>2</v>
      </c>
      <c r="E636" s="5">
        <v>0</v>
      </c>
      <c r="F636" s="5">
        <v>0</v>
      </c>
      <c r="G636" s="5">
        <v>0</v>
      </c>
      <c r="H636" s="12">
        <v>0</v>
      </c>
      <c r="I636" s="11">
        <v>65</v>
      </c>
      <c r="J636" s="5">
        <v>125</v>
      </c>
      <c r="K636" s="5">
        <v>60</v>
      </c>
      <c r="L636" s="5">
        <v>95</v>
      </c>
      <c r="M636" s="5">
        <v>60</v>
      </c>
      <c r="N636" s="12">
        <v>105</v>
      </c>
    </row>
    <row r="637" spans="1:14" x14ac:dyDescent="0.45">
      <c r="A637" s="17" t="s">
        <v>703</v>
      </c>
      <c r="B637" s="31">
        <v>170</v>
      </c>
      <c r="C637" s="11">
        <v>0</v>
      </c>
      <c r="D637" s="5">
        <v>2</v>
      </c>
      <c r="E637" s="5">
        <v>0</v>
      </c>
      <c r="F637" s="5">
        <v>0</v>
      </c>
      <c r="G637" s="5">
        <v>0</v>
      </c>
      <c r="H637" s="12">
        <v>0</v>
      </c>
      <c r="I637" s="11">
        <v>77</v>
      </c>
      <c r="J637" s="5">
        <v>120</v>
      </c>
      <c r="K637" s="5">
        <v>90</v>
      </c>
      <c r="L637" s="5">
        <v>60</v>
      </c>
      <c r="M637" s="5">
        <v>90</v>
      </c>
      <c r="N637" s="12">
        <v>48</v>
      </c>
    </row>
    <row r="638" spans="1:14" x14ac:dyDescent="0.45">
      <c r="A638" s="17" t="s">
        <v>554</v>
      </c>
      <c r="B638" s="31">
        <v>61</v>
      </c>
      <c r="C638" s="11">
        <v>0</v>
      </c>
      <c r="D638" s="5">
        <v>1</v>
      </c>
      <c r="E638" s="5">
        <v>0</v>
      </c>
      <c r="F638" s="5">
        <v>0</v>
      </c>
      <c r="G638" s="5">
        <v>0</v>
      </c>
      <c r="H638" s="12">
        <v>0</v>
      </c>
      <c r="I638" s="11">
        <v>59</v>
      </c>
      <c r="J638" s="5">
        <v>74</v>
      </c>
      <c r="K638" s="5">
        <v>50</v>
      </c>
      <c r="L638" s="5">
        <v>35</v>
      </c>
      <c r="M638" s="5">
        <v>50</v>
      </c>
      <c r="N638" s="12">
        <v>35</v>
      </c>
    </row>
    <row r="639" spans="1:14" x14ac:dyDescent="0.45">
      <c r="A639" s="17" t="s">
        <v>797</v>
      </c>
      <c r="B639" s="31">
        <v>169</v>
      </c>
      <c r="C639" s="11">
        <v>0</v>
      </c>
      <c r="D639" s="5">
        <v>2</v>
      </c>
      <c r="E639" s="5">
        <v>0</v>
      </c>
      <c r="F639" s="5">
        <v>0</v>
      </c>
      <c r="G639" s="5">
        <v>0</v>
      </c>
      <c r="H639" s="12">
        <v>0</v>
      </c>
      <c r="I639" s="11">
        <v>89</v>
      </c>
      <c r="J639" s="5">
        <v>124</v>
      </c>
      <c r="K639" s="5">
        <v>80</v>
      </c>
      <c r="L639" s="5">
        <v>55</v>
      </c>
      <c r="M639" s="5">
        <v>80</v>
      </c>
      <c r="N639" s="12">
        <v>55</v>
      </c>
    </row>
    <row r="640" spans="1:14" x14ac:dyDescent="0.45">
      <c r="A640" s="17" t="s">
        <v>689</v>
      </c>
      <c r="B640" s="31">
        <v>68</v>
      </c>
      <c r="C640" s="11">
        <v>0</v>
      </c>
      <c r="D640" s="5">
        <v>1</v>
      </c>
      <c r="E640" s="5">
        <v>0</v>
      </c>
      <c r="F640" s="5">
        <v>0</v>
      </c>
      <c r="G640" s="5">
        <v>0</v>
      </c>
      <c r="H640" s="12">
        <v>0</v>
      </c>
      <c r="I640" s="11">
        <v>45</v>
      </c>
      <c r="J640" s="5">
        <v>85</v>
      </c>
      <c r="K640" s="5">
        <v>70</v>
      </c>
      <c r="L640" s="5">
        <v>40</v>
      </c>
      <c r="M640" s="5">
        <v>40</v>
      </c>
      <c r="N640" s="12">
        <v>60</v>
      </c>
    </row>
    <row r="641" spans="1:14" x14ac:dyDescent="0.45">
      <c r="A641" s="17" t="s">
        <v>787</v>
      </c>
      <c r="B641" s="31">
        <v>172</v>
      </c>
      <c r="C641" s="11">
        <v>0</v>
      </c>
      <c r="D641" s="5">
        <v>2</v>
      </c>
      <c r="E641" s="5">
        <v>0</v>
      </c>
      <c r="F641" s="5">
        <v>0</v>
      </c>
      <c r="G641" s="5">
        <v>0</v>
      </c>
      <c r="H641" s="12">
        <v>0</v>
      </c>
      <c r="I641" s="11">
        <v>65</v>
      </c>
      <c r="J641" s="5">
        <v>125</v>
      </c>
      <c r="K641" s="5">
        <v>100</v>
      </c>
      <c r="L641" s="5">
        <v>60</v>
      </c>
      <c r="M641" s="5">
        <v>70</v>
      </c>
      <c r="N641" s="12">
        <v>70</v>
      </c>
    </row>
    <row r="642" spans="1:14" x14ac:dyDescent="0.45">
      <c r="A642" s="17" t="s">
        <v>820</v>
      </c>
      <c r="B642" s="31">
        <v>172</v>
      </c>
      <c r="C642" s="11">
        <v>0</v>
      </c>
      <c r="D642" s="5">
        <v>2</v>
      </c>
      <c r="E642" s="5">
        <v>0</v>
      </c>
      <c r="F642" s="5">
        <v>0</v>
      </c>
      <c r="G642" s="5">
        <v>0</v>
      </c>
      <c r="H642" s="12">
        <v>0</v>
      </c>
      <c r="I642" s="11">
        <v>95</v>
      </c>
      <c r="J642" s="5">
        <v>110</v>
      </c>
      <c r="K642" s="5">
        <v>95</v>
      </c>
      <c r="L642" s="5">
        <v>40</v>
      </c>
      <c r="M642" s="5">
        <v>95</v>
      </c>
      <c r="N642" s="12">
        <v>55</v>
      </c>
    </row>
    <row r="643" spans="1:14" x14ac:dyDescent="0.45">
      <c r="A643" s="17" t="s">
        <v>1349</v>
      </c>
      <c r="B643" s="31">
        <v>70</v>
      </c>
      <c r="C643" s="11">
        <v>0</v>
      </c>
      <c r="D643" s="5">
        <v>1</v>
      </c>
      <c r="E643" s="5">
        <v>0</v>
      </c>
      <c r="F643" s="5">
        <v>0</v>
      </c>
      <c r="G643" s="5">
        <v>0</v>
      </c>
      <c r="H643" s="12">
        <v>0</v>
      </c>
      <c r="I643" s="11">
        <v>70</v>
      </c>
      <c r="J643" s="5">
        <v>83</v>
      </c>
      <c r="K643" s="5">
        <v>50</v>
      </c>
      <c r="L643" s="5">
        <v>37</v>
      </c>
      <c r="M643" s="5">
        <v>50</v>
      </c>
      <c r="N643" s="12">
        <v>60</v>
      </c>
    </row>
    <row r="644" spans="1:14" x14ac:dyDescent="0.45">
      <c r="A644" s="17" t="s">
        <v>1350</v>
      </c>
      <c r="B644" s="31">
        <v>179</v>
      </c>
      <c r="C644" s="11">
        <v>0</v>
      </c>
      <c r="D644" s="5">
        <v>2</v>
      </c>
      <c r="E644" s="5">
        <v>0</v>
      </c>
      <c r="F644" s="5">
        <v>0</v>
      </c>
      <c r="G644" s="5">
        <v>0</v>
      </c>
      <c r="H644" s="12">
        <v>0</v>
      </c>
      <c r="I644" s="11">
        <v>100</v>
      </c>
      <c r="J644" s="5">
        <v>123</v>
      </c>
      <c r="K644" s="5">
        <v>75</v>
      </c>
      <c r="L644" s="5">
        <v>57</v>
      </c>
      <c r="M644" s="5">
        <v>75</v>
      </c>
      <c r="N644" s="12">
        <v>80</v>
      </c>
    </row>
    <row r="645" spans="1:14" x14ac:dyDescent="0.45">
      <c r="A645" s="17" t="s">
        <v>1351</v>
      </c>
      <c r="B645" s="31">
        <v>74</v>
      </c>
      <c r="C645" s="11">
        <v>0</v>
      </c>
      <c r="D645" s="5">
        <v>0</v>
      </c>
      <c r="E645" s="5">
        <v>1</v>
      </c>
      <c r="F645" s="5">
        <v>0</v>
      </c>
      <c r="G645" s="5">
        <v>0</v>
      </c>
      <c r="H645" s="12">
        <v>0</v>
      </c>
      <c r="I645" s="11">
        <v>70</v>
      </c>
      <c r="J645" s="5">
        <v>55</v>
      </c>
      <c r="K645" s="5">
        <v>75</v>
      </c>
      <c r="L645" s="5">
        <v>45</v>
      </c>
      <c r="M645" s="5">
        <v>65</v>
      </c>
      <c r="N645" s="12">
        <v>60</v>
      </c>
    </row>
    <row r="646" spans="1:14" x14ac:dyDescent="0.45">
      <c r="A646" s="17" t="s">
        <v>1352</v>
      </c>
      <c r="B646" s="31">
        <v>179</v>
      </c>
      <c r="C646" s="11">
        <v>0</v>
      </c>
      <c r="D646" s="5">
        <v>0</v>
      </c>
      <c r="E646" s="5">
        <v>0</v>
      </c>
      <c r="F646" s="5">
        <v>2</v>
      </c>
      <c r="G646" s="5">
        <v>0</v>
      </c>
      <c r="H646" s="12">
        <v>0</v>
      </c>
      <c r="I646" s="11">
        <v>110</v>
      </c>
      <c r="J646" s="5">
        <v>65</v>
      </c>
      <c r="K646" s="5">
        <v>105</v>
      </c>
      <c r="L646" s="5">
        <v>55</v>
      </c>
      <c r="M646" s="5">
        <v>95</v>
      </c>
      <c r="N646" s="12">
        <v>80</v>
      </c>
    </row>
    <row r="647" spans="1:14" x14ac:dyDescent="0.45">
      <c r="A647" s="17" t="s">
        <v>760</v>
      </c>
      <c r="B647" s="31">
        <v>169</v>
      </c>
      <c r="C647" s="11">
        <v>0</v>
      </c>
      <c r="D647" s="5">
        <v>0</v>
      </c>
      <c r="E647" s="5">
        <v>0</v>
      </c>
      <c r="F647" s="5">
        <v>2</v>
      </c>
      <c r="G647" s="5">
        <v>0</v>
      </c>
      <c r="H647" s="12">
        <v>0</v>
      </c>
      <c r="I647" s="11">
        <v>85</v>
      </c>
      <c r="J647" s="5">
        <v>97</v>
      </c>
      <c r="K647" s="5">
        <v>66</v>
      </c>
      <c r="L647" s="5">
        <v>105</v>
      </c>
      <c r="M647" s="5">
        <v>66</v>
      </c>
      <c r="N647" s="12">
        <v>65</v>
      </c>
    </row>
    <row r="648" spans="1:14" x14ac:dyDescent="0.45">
      <c r="A648" s="17" t="s">
        <v>1353</v>
      </c>
      <c r="B648" s="31">
        <v>169</v>
      </c>
      <c r="C648" s="11">
        <v>0</v>
      </c>
      <c r="D648" s="5">
        <v>0</v>
      </c>
      <c r="E648" s="5">
        <v>2</v>
      </c>
      <c r="F648" s="5">
        <v>0</v>
      </c>
      <c r="G648" s="5">
        <v>0</v>
      </c>
      <c r="H648" s="12">
        <v>0</v>
      </c>
      <c r="I648" s="11">
        <v>58</v>
      </c>
      <c r="J648" s="5">
        <v>109</v>
      </c>
      <c r="K648" s="5">
        <v>112</v>
      </c>
      <c r="L648" s="5">
        <v>48</v>
      </c>
      <c r="M648" s="5">
        <v>48</v>
      </c>
      <c r="N648" s="12">
        <v>109</v>
      </c>
    </row>
    <row r="649" spans="1:14" x14ac:dyDescent="0.45">
      <c r="A649" s="17" t="s">
        <v>696</v>
      </c>
      <c r="B649" s="31">
        <v>60</v>
      </c>
      <c r="C649" s="11">
        <v>0</v>
      </c>
      <c r="D649" s="5">
        <v>1</v>
      </c>
      <c r="E649" s="5">
        <v>0</v>
      </c>
      <c r="F649" s="5">
        <v>0</v>
      </c>
      <c r="G649" s="5">
        <v>0</v>
      </c>
      <c r="H649" s="12">
        <v>0</v>
      </c>
      <c r="I649" s="11">
        <v>52</v>
      </c>
      <c r="J649" s="5">
        <v>65</v>
      </c>
      <c r="K649" s="5">
        <v>50</v>
      </c>
      <c r="L649" s="5">
        <v>45</v>
      </c>
      <c r="M649" s="5">
        <v>50</v>
      </c>
      <c r="N649" s="12">
        <v>38</v>
      </c>
    </row>
    <row r="650" spans="1:14" x14ac:dyDescent="0.45">
      <c r="A650" s="17" t="s">
        <v>1354</v>
      </c>
      <c r="B650" s="31">
        <v>147</v>
      </c>
      <c r="C650" s="11">
        <v>0</v>
      </c>
      <c r="D650" s="5">
        <v>2</v>
      </c>
      <c r="E650" s="5">
        <v>0</v>
      </c>
      <c r="F650" s="5">
        <v>0</v>
      </c>
      <c r="G650" s="5">
        <v>0</v>
      </c>
      <c r="H650" s="12">
        <v>0</v>
      </c>
      <c r="I650" s="11">
        <v>72</v>
      </c>
      <c r="J650" s="5">
        <v>85</v>
      </c>
      <c r="K650" s="5">
        <v>70</v>
      </c>
      <c r="L650" s="5">
        <v>65</v>
      </c>
      <c r="M650" s="5">
        <v>70</v>
      </c>
      <c r="N650" s="12">
        <v>58</v>
      </c>
    </row>
    <row r="651" spans="1:14" x14ac:dyDescent="0.45">
      <c r="A651" s="17" t="s">
        <v>823</v>
      </c>
      <c r="B651" s="31">
        <v>270</v>
      </c>
      <c r="C651" s="11">
        <v>0</v>
      </c>
      <c r="D651" s="5">
        <v>0</v>
      </c>
      <c r="E651" s="5">
        <v>0</v>
      </c>
      <c r="F651" s="5">
        <v>3</v>
      </c>
      <c r="G651" s="5">
        <v>0</v>
      </c>
      <c r="H651" s="12">
        <v>0</v>
      </c>
      <c r="I651" s="11">
        <v>92</v>
      </c>
      <c r="J651" s="5">
        <v>105</v>
      </c>
      <c r="K651" s="5">
        <v>90</v>
      </c>
      <c r="L651" s="5">
        <v>125</v>
      </c>
      <c r="M651" s="5">
        <v>90</v>
      </c>
      <c r="N651" s="12">
        <v>98</v>
      </c>
    </row>
    <row r="652" spans="1:14" x14ac:dyDescent="0.45">
      <c r="A652" s="17" t="s">
        <v>1355</v>
      </c>
      <c r="B652" s="31">
        <v>72</v>
      </c>
      <c r="C652" s="11">
        <v>0</v>
      </c>
      <c r="D652" s="5">
        <v>1</v>
      </c>
      <c r="E652" s="5">
        <v>0</v>
      </c>
      <c r="F652" s="5">
        <v>0</v>
      </c>
      <c r="G652" s="5">
        <v>0</v>
      </c>
      <c r="H652" s="12">
        <v>0</v>
      </c>
      <c r="I652" s="11">
        <v>55</v>
      </c>
      <c r="J652" s="5">
        <v>85</v>
      </c>
      <c r="K652" s="5">
        <v>55</v>
      </c>
      <c r="L652" s="5">
        <v>50</v>
      </c>
      <c r="M652" s="5">
        <v>55</v>
      </c>
      <c r="N652" s="12">
        <v>60</v>
      </c>
    </row>
    <row r="653" spans="1:14" x14ac:dyDescent="0.45">
      <c r="A653" s="17" t="s">
        <v>1356</v>
      </c>
      <c r="B653" s="31">
        <v>248</v>
      </c>
      <c r="C653" s="11">
        <v>0</v>
      </c>
      <c r="D653" s="5">
        <v>0</v>
      </c>
      <c r="E653" s="5">
        <v>0</v>
      </c>
      <c r="F653" s="5">
        <v>3</v>
      </c>
      <c r="G653" s="5">
        <v>0</v>
      </c>
      <c r="H653" s="12">
        <v>0</v>
      </c>
      <c r="I653" s="11">
        <v>85</v>
      </c>
      <c r="J653" s="5">
        <v>60</v>
      </c>
      <c r="K653" s="5">
        <v>65</v>
      </c>
      <c r="L653" s="5">
        <v>135</v>
      </c>
      <c r="M653" s="5">
        <v>105</v>
      </c>
      <c r="N653" s="12">
        <v>100</v>
      </c>
    </row>
    <row r="654" spans="1:14" x14ac:dyDescent="0.45">
      <c r="A654" s="17" t="s">
        <v>1357</v>
      </c>
      <c r="B654" s="31">
        <v>261</v>
      </c>
      <c r="C654" s="11">
        <v>0</v>
      </c>
      <c r="D654" s="5">
        <v>0</v>
      </c>
      <c r="E654" s="5">
        <v>3</v>
      </c>
      <c r="F654" s="5">
        <v>0</v>
      </c>
      <c r="G654" s="5">
        <v>0</v>
      </c>
      <c r="H654" s="12">
        <v>0</v>
      </c>
      <c r="I654" s="11">
        <v>91</v>
      </c>
      <c r="J654" s="5">
        <v>90</v>
      </c>
      <c r="K654" s="5">
        <v>129</v>
      </c>
      <c r="L654" s="5">
        <v>90</v>
      </c>
      <c r="M654" s="5">
        <v>72</v>
      </c>
      <c r="N654" s="12">
        <v>108</v>
      </c>
    </row>
    <row r="655" spans="1:14" x14ac:dyDescent="0.45">
      <c r="A655" s="17" t="s">
        <v>1358</v>
      </c>
      <c r="B655" s="31">
        <v>261</v>
      </c>
      <c r="C655" s="11">
        <v>0</v>
      </c>
      <c r="D655" s="5">
        <v>3</v>
      </c>
      <c r="E655" s="5">
        <v>0</v>
      </c>
      <c r="F655" s="5">
        <v>0</v>
      </c>
      <c r="G655" s="5">
        <v>0</v>
      </c>
      <c r="H655" s="12">
        <v>0</v>
      </c>
      <c r="I655" s="11">
        <v>91</v>
      </c>
      <c r="J655" s="5">
        <v>129</v>
      </c>
      <c r="K655" s="5">
        <v>90</v>
      </c>
      <c r="L655" s="5">
        <v>72</v>
      </c>
      <c r="M655" s="5">
        <v>90</v>
      </c>
      <c r="N655" s="12">
        <v>108</v>
      </c>
    </row>
    <row r="656" spans="1:14" x14ac:dyDescent="0.45">
      <c r="A656" s="17" t="s">
        <v>1359</v>
      </c>
      <c r="B656" s="31">
        <v>261</v>
      </c>
      <c r="C656" s="11">
        <v>0</v>
      </c>
      <c r="D656" s="5">
        <v>0</v>
      </c>
      <c r="E656" s="5">
        <v>0</v>
      </c>
      <c r="F656" s="5">
        <v>0</v>
      </c>
      <c r="G656" s="5">
        <v>3</v>
      </c>
      <c r="H656" s="12">
        <v>0</v>
      </c>
      <c r="I656" s="11">
        <v>91</v>
      </c>
      <c r="J656" s="5">
        <v>90</v>
      </c>
      <c r="K656" s="5">
        <v>72</v>
      </c>
      <c r="L656" s="5">
        <v>90</v>
      </c>
      <c r="M656" s="5">
        <v>129</v>
      </c>
      <c r="N656" s="12">
        <v>108</v>
      </c>
    </row>
    <row r="657" spans="1:14" x14ac:dyDescent="0.45">
      <c r="A657" s="17" t="s">
        <v>1360</v>
      </c>
      <c r="B657" s="31">
        <v>261</v>
      </c>
      <c r="C657" s="11">
        <v>0</v>
      </c>
      <c r="D657" s="5">
        <v>3</v>
      </c>
      <c r="E657" s="5">
        <v>0</v>
      </c>
      <c r="F657" s="5">
        <v>0</v>
      </c>
      <c r="G657" s="5">
        <v>0</v>
      </c>
      <c r="H657" s="12">
        <v>0</v>
      </c>
      <c r="I657" s="11">
        <v>79</v>
      </c>
      <c r="J657" s="5">
        <v>115</v>
      </c>
      <c r="K657" s="5">
        <v>70</v>
      </c>
      <c r="L657" s="5">
        <v>125</v>
      </c>
      <c r="M657" s="5">
        <v>80</v>
      </c>
      <c r="N657" s="12">
        <v>111</v>
      </c>
    </row>
    <row r="658" spans="1:14" x14ac:dyDescent="0.45">
      <c r="A658" s="17" t="s">
        <v>1361</v>
      </c>
      <c r="B658" s="31">
        <v>261</v>
      </c>
      <c r="C658" s="11">
        <v>0</v>
      </c>
      <c r="D658" s="5">
        <v>0</v>
      </c>
      <c r="E658" s="5">
        <v>0</v>
      </c>
      <c r="F658" s="5">
        <v>0</v>
      </c>
      <c r="G658" s="5">
        <v>0</v>
      </c>
      <c r="H658" s="12">
        <v>3</v>
      </c>
      <c r="I658" s="11">
        <v>79</v>
      </c>
      <c r="J658" s="5">
        <v>100</v>
      </c>
      <c r="K658" s="5">
        <v>80</v>
      </c>
      <c r="L658" s="5">
        <v>110</v>
      </c>
      <c r="M658" s="5">
        <v>90</v>
      </c>
      <c r="N658" s="12">
        <v>121</v>
      </c>
    </row>
    <row r="659" spans="1:14" x14ac:dyDescent="0.45">
      <c r="A659" s="17" t="s">
        <v>1362</v>
      </c>
      <c r="B659" s="31">
        <v>261</v>
      </c>
      <c r="C659" s="11">
        <v>0</v>
      </c>
      <c r="D659" s="5">
        <v>3</v>
      </c>
      <c r="E659" s="5">
        <v>0</v>
      </c>
      <c r="F659" s="5">
        <v>0</v>
      </c>
      <c r="G659" s="5">
        <v>0</v>
      </c>
      <c r="H659" s="12">
        <v>0</v>
      </c>
      <c r="I659" s="11">
        <v>79</v>
      </c>
      <c r="J659" s="5">
        <v>115</v>
      </c>
      <c r="K659" s="5">
        <v>70</v>
      </c>
      <c r="L659" s="5">
        <v>125</v>
      </c>
      <c r="M659" s="5">
        <v>80</v>
      </c>
      <c r="N659" s="12">
        <v>111</v>
      </c>
    </row>
    <row r="660" spans="1:14" x14ac:dyDescent="0.45">
      <c r="A660" s="17" t="s">
        <v>1363</v>
      </c>
      <c r="B660" s="31">
        <v>261</v>
      </c>
      <c r="C660" s="11">
        <v>0</v>
      </c>
      <c r="D660" s="5">
        <v>0</v>
      </c>
      <c r="E660" s="5">
        <v>0</v>
      </c>
      <c r="F660" s="5">
        <v>3</v>
      </c>
      <c r="G660" s="5">
        <v>0</v>
      </c>
      <c r="H660" s="12">
        <v>0</v>
      </c>
      <c r="I660" s="11">
        <v>79</v>
      </c>
      <c r="J660" s="5">
        <v>105</v>
      </c>
      <c r="K660" s="5">
        <v>70</v>
      </c>
      <c r="L660" s="5">
        <v>145</v>
      </c>
      <c r="M660" s="5">
        <v>80</v>
      </c>
      <c r="N660" s="12">
        <v>101</v>
      </c>
    </row>
    <row r="661" spans="1:14" x14ac:dyDescent="0.45">
      <c r="A661" s="17" t="s">
        <v>825</v>
      </c>
      <c r="B661" s="31">
        <v>306</v>
      </c>
      <c r="C661" s="11">
        <v>0</v>
      </c>
      <c r="D661" s="5">
        <v>0</v>
      </c>
      <c r="E661" s="5">
        <v>0</v>
      </c>
      <c r="F661" s="5">
        <v>3</v>
      </c>
      <c r="G661" s="5">
        <v>0</v>
      </c>
      <c r="H661" s="12">
        <v>0</v>
      </c>
      <c r="I661" s="11">
        <v>100</v>
      </c>
      <c r="J661" s="5">
        <v>120</v>
      </c>
      <c r="K661" s="5">
        <v>100</v>
      </c>
      <c r="L661" s="5">
        <v>150</v>
      </c>
      <c r="M661" s="5">
        <v>120</v>
      </c>
      <c r="N661" s="12">
        <v>90</v>
      </c>
    </row>
    <row r="662" spans="1:14" x14ac:dyDescent="0.45">
      <c r="A662" s="17" t="s">
        <v>806</v>
      </c>
      <c r="B662" s="31">
        <v>306</v>
      </c>
      <c r="C662" s="11">
        <v>0</v>
      </c>
      <c r="D662" s="5">
        <v>3</v>
      </c>
      <c r="E662" s="5">
        <v>0</v>
      </c>
      <c r="F662" s="5">
        <v>0</v>
      </c>
      <c r="G662" s="5">
        <v>0</v>
      </c>
      <c r="H662" s="12">
        <v>0</v>
      </c>
      <c r="I662" s="11">
        <v>100</v>
      </c>
      <c r="J662" s="5">
        <v>150</v>
      </c>
      <c r="K662" s="5">
        <v>120</v>
      </c>
      <c r="L662" s="5">
        <v>120</v>
      </c>
      <c r="M662" s="5">
        <v>100</v>
      </c>
      <c r="N662" s="12">
        <v>90</v>
      </c>
    </row>
    <row r="663" spans="1:14" x14ac:dyDescent="0.45">
      <c r="A663" s="17" t="s">
        <v>1364</v>
      </c>
      <c r="B663" s="31">
        <v>270</v>
      </c>
      <c r="C663" s="11">
        <v>0</v>
      </c>
      <c r="D663" s="5">
        <v>0</v>
      </c>
      <c r="E663" s="5">
        <v>0</v>
      </c>
      <c r="F663" s="5">
        <v>3</v>
      </c>
      <c r="G663" s="5">
        <v>0</v>
      </c>
      <c r="H663" s="12">
        <v>0</v>
      </c>
      <c r="I663" s="11">
        <v>89</v>
      </c>
      <c r="J663" s="5">
        <v>125</v>
      </c>
      <c r="K663" s="5">
        <v>90</v>
      </c>
      <c r="L663" s="5">
        <v>115</v>
      </c>
      <c r="M663" s="5">
        <v>80</v>
      </c>
      <c r="N663" s="12">
        <v>101</v>
      </c>
    </row>
    <row r="664" spans="1:14" x14ac:dyDescent="0.45">
      <c r="A664" s="17" t="s">
        <v>1365</v>
      </c>
      <c r="B664" s="31">
        <v>270</v>
      </c>
      <c r="C664" s="11">
        <v>0</v>
      </c>
      <c r="D664" s="5">
        <v>3</v>
      </c>
      <c r="E664" s="5">
        <v>0</v>
      </c>
      <c r="F664" s="5">
        <v>0</v>
      </c>
      <c r="G664" s="5">
        <v>0</v>
      </c>
      <c r="H664" s="12">
        <v>0</v>
      </c>
      <c r="I664" s="11">
        <v>89</v>
      </c>
      <c r="J664" s="5">
        <v>145</v>
      </c>
      <c r="K664" s="5">
        <v>90</v>
      </c>
      <c r="L664" s="5">
        <v>105</v>
      </c>
      <c r="M664" s="5">
        <v>80</v>
      </c>
      <c r="N664" s="12">
        <v>91</v>
      </c>
    </row>
    <row r="665" spans="1:14" x14ac:dyDescent="0.45">
      <c r="A665" s="17" t="s">
        <v>1366</v>
      </c>
      <c r="B665" s="31">
        <v>297</v>
      </c>
      <c r="C665" s="11">
        <v>1</v>
      </c>
      <c r="D665" s="5">
        <v>1</v>
      </c>
      <c r="E665" s="5">
        <v>0</v>
      </c>
      <c r="F665" s="5">
        <v>1</v>
      </c>
      <c r="G665" s="5">
        <v>0</v>
      </c>
      <c r="H665" s="12">
        <v>0</v>
      </c>
      <c r="I665" s="11">
        <v>125</v>
      </c>
      <c r="J665" s="5">
        <v>130</v>
      </c>
      <c r="K665" s="5">
        <v>90</v>
      </c>
      <c r="L665" s="5">
        <v>130</v>
      </c>
      <c r="M665" s="5">
        <v>90</v>
      </c>
      <c r="N665" s="12">
        <v>95</v>
      </c>
    </row>
    <row r="666" spans="1:14" x14ac:dyDescent="0.45">
      <c r="A666" s="17" t="s">
        <v>1367</v>
      </c>
      <c r="B666" s="31">
        <v>297</v>
      </c>
      <c r="C666" s="11">
        <v>0</v>
      </c>
      <c r="D666" s="5">
        <v>3</v>
      </c>
      <c r="E666" s="5">
        <v>0</v>
      </c>
      <c r="F666" s="5">
        <v>0</v>
      </c>
      <c r="G666" s="5">
        <v>0</v>
      </c>
      <c r="H666" s="12">
        <v>0</v>
      </c>
      <c r="I666" s="11">
        <v>125</v>
      </c>
      <c r="J666" s="5">
        <v>170</v>
      </c>
      <c r="K666" s="5">
        <v>100</v>
      </c>
      <c r="L666" s="5">
        <v>120</v>
      </c>
      <c r="M666" s="5">
        <v>90</v>
      </c>
      <c r="N666" s="12">
        <v>95</v>
      </c>
    </row>
    <row r="667" spans="1:14" x14ac:dyDescent="0.45">
      <c r="A667" s="17" t="s">
        <v>1368</v>
      </c>
      <c r="B667" s="31">
        <v>297</v>
      </c>
      <c r="C667" s="11">
        <v>0</v>
      </c>
      <c r="D667" s="5">
        <v>0</v>
      </c>
      <c r="E667" s="5">
        <v>0</v>
      </c>
      <c r="F667" s="5">
        <v>3</v>
      </c>
      <c r="G667" s="5">
        <v>0</v>
      </c>
      <c r="H667" s="12">
        <v>0</v>
      </c>
      <c r="I667" s="11">
        <v>125</v>
      </c>
      <c r="J667" s="5">
        <v>120</v>
      </c>
      <c r="K667" s="5">
        <v>90</v>
      </c>
      <c r="L667" s="5">
        <v>170</v>
      </c>
      <c r="M667" s="5">
        <v>100</v>
      </c>
      <c r="N667" s="12">
        <v>95</v>
      </c>
    </row>
    <row r="668" spans="1:14" x14ac:dyDescent="0.45">
      <c r="A668" s="17" t="s">
        <v>1369</v>
      </c>
      <c r="B668" s="31">
        <v>261</v>
      </c>
      <c r="C668" s="11">
        <v>0</v>
      </c>
      <c r="D668" s="5">
        <v>0</v>
      </c>
      <c r="E668" s="5">
        <v>0</v>
      </c>
      <c r="F668" s="5">
        <v>3</v>
      </c>
      <c r="G668" s="5">
        <v>0</v>
      </c>
      <c r="H668" s="12">
        <v>0</v>
      </c>
      <c r="I668" s="11">
        <v>91</v>
      </c>
      <c r="J668" s="5">
        <v>72</v>
      </c>
      <c r="K668" s="5">
        <v>90</v>
      </c>
      <c r="L668" s="5">
        <v>129</v>
      </c>
      <c r="M668" s="5">
        <v>90</v>
      </c>
      <c r="N668" s="12">
        <v>108</v>
      </c>
    </row>
    <row r="669" spans="1:14" x14ac:dyDescent="0.45">
      <c r="A669" s="17" t="s">
        <v>1370</v>
      </c>
      <c r="B669" s="31">
        <v>270</v>
      </c>
      <c r="C669" s="11">
        <v>0</v>
      </c>
      <c r="D669" s="5">
        <v>0</v>
      </c>
      <c r="E669" s="5">
        <v>0</v>
      </c>
      <c r="F669" s="5">
        <v>1</v>
      </c>
      <c r="G669" s="5">
        <v>1</v>
      </c>
      <c r="H669" s="12">
        <v>1</v>
      </c>
      <c r="I669" s="11">
        <v>100</v>
      </c>
      <c r="J669" s="5">
        <v>77</v>
      </c>
      <c r="K669" s="5">
        <v>77</v>
      </c>
      <c r="L669" s="5">
        <v>128</v>
      </c>
      <c r="M669" s="5">
        <v>128</v>
      </c>
      <c r="N669" s="12">
        <v>90</v>
      </c>
    </row>
    <row r="670" spans="1:14" x14ac:dyDescent="0.45">
      <c r="A670" s="17" t="s">
        <v>1371</v>
      </c>
      <c r="B670" s="31">
        <v>270</v>
      </c>
      <c r="C670" s="11">
        <v>0</v>
      </c>
      <c r="D670" s="5">
        <v>1</v>
      </c>
      <c r="E670" s="5">
        <v>1</v>
      </c>
      <c r="F670" s="5">
        <v>0</v>
      </c>
      <c r="G670" s="5">
        <v>0</v>
      </c>
      <c r="H670" s="12">
        <v>1</v>
      </c>
      <c r="I670" s="11">
        <v>100</v>
      </c>
      <c r="J670" s="5">
        <v>128</v>
      </c>
      <c r="K670" s="5">
        <v>90</v>
      </c>
      <c r="L670" s="5">
        <v>77</v>
      </c>
      <c r="M670" s="5">
        <v>77</v>
      </c>
      <c r="N670" s="12">
        <v>128</v>
      </c>
    </row>
    <row r="671" spans="1:14" ht="14.65" thickBot="1" x14ac:dyDescent="0.5">
      <c r="A671" s="18" t="s">
        <v>1372</v>
      </c>
      <c r="B671" s="32">
        <v>270</v>
      </c>
      <c r="C671" s="13">
        <v>0</v>
      </c>
      <c r="D671" s="14">
        <v>1</v>
      </c>
      <c r="E671" s="14">
        <v>0</v>
      </c>
      <c r="F671" s="14">
        <v>1</v>
      </c>
      <c r="G671" s="14">
        <v>0</v>
      </c>
      <c r="H671" s="15">
        <v>1</v>
      </c>
      <c r="I671" s="13">
        <v>71</v>
      </c>
      <c r="J671" s="14">
        <v>120</v>
      </c>
      <c r="K671" s="14">
        <v>95</v>
      </c>
      <c r="L671" s="14">
        <v>120</v>
      </c>
      <c r="M671" s="14">
        <v>95</v>
      </c>
      <c r="N671" s="15">
        <v>99</v>
      </c>
    </row>
  </sheetData>
  <mergeCells count="4">
    <mergeCell ref="A1:A2"/>
    <mergeCell ref="C1:H1"/>
    <mergeCell ref="I1:N1"/>
    <mergeCell ref="B1:B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E8B0A-3B0C-4D0D-BFF5-220B52463370}">
  <dimension ref="A1:B101"/>
  <sheetViews>
    <sheetView workbookViewId="0"/>
  </sheetViews>
  <sheetFormatPr defaultRowHeight="14.25" x14ac:dyDescent="0.45"/>
  <cols>
    <col min="1" max="1" width="13.265625" bestFit="1" customWidth="1"/>
    <col min="2" max="2" width="5.73046875" bestFit="1" customWidth="1"/>
  </cols>
  <sheetData>
    <row r="1" spans="1:2" x14ac:dyDescent="0.45">
      <c r="A1" t="s">
        <v>1373</v>
      </c>
      <c r="B1" t="s">
        <v>7</v>
      </c>
    </row>
    <row r="2" spans="1:2" x14ac:dyDescent="0.45">
      <c r="A2">
        <v>0</v>
      </c>
      <c r="B2">
        <v>1</v>
      </c>
    </row>
    <row r="3" spans="1:2" x14ac:dyDescent="0.45">
      <c r="A3">
        <v>9</v>
      </c>
      <c r="B3">
        <v>2</v>
      </c>
    </row>
    <row r="4" spans="1:2" x14ac:dyDescent="0.45">
      <c r="A4">
        <v>57</v>
      </c>
      <c r="B4">
        <v>3</v>
      </c>
    </row>
    <row r="5" spans="1:2" x14ac:dyDescent="0.45">
      <c r="A5">
        <v>96</v>
      </c>
      <c r="B5">
        <v>4</v>
      </c>
    </row>
    <row r="6" spans="1:2" x14ac:dyDescent="0.45">
      <c r="A6">
        <v>135</v>
      </c>
      <c r="B6">
        <v>5</v>
      </c>
    </row>
    <row r="7" spans="1:2" x14ac:dyDescent="0.45">
      <c r="A7">
        <v>179</v>
      </c>
      <c r="B7">
        <v>6</v>
      </c>
    </row>
    <row r="8" spans="1:2" x14ac:dyDescent="0.45">
      <c r="A8">
        <v>236</v>
      </c>
      <c r="B8">
        <v>7</v>
      </c>
    </row>
    <row r="9" spans="1:2" x14ac:dyDescent="0.45">
      <c r="A9">
        <v>314</v>
      </c>
      <c r="B9">
        <v>8</v>
      </c>
    </row>
    <row r="10" spans="1:2" x14ac:dyDescent="0.45">
      <c r="A10">
        <v>419</v>
      </c>
      <c r="B10">
        <v>9</v>
      </c>
    </row>
    <row r="11" spans="1:2" x14ac:dyDescent="0.45">
      <c r="A11">
        <v>560</v>
      </c>
      <c r="B11">
        <v>10</v>
      </c>
    </row>
    <row r="12" spans="1:2" x14ac:dyDescent="0.45">
      <c r="A12">
        <v>742</v>
      </c>
      <c r="B12">
        <v>11</v>
      </c>
    </row>
    <row r="13" spans="1:2" x14ac:dyDescent="0.45">
      <c r="A13">
        <v>973</v>
      </c>
      <c r="B13">
        <v>12</v>
      </c>
    </row>
    <row r="14" spans="1:2" x14ac:dyDescent="0.45">
      <c r="A14" s="33">
        <v>1261</v>
      </c>
      <c r="B14">
        <v>13</v>
      </c>
    </row>
    <row r="15" spans="1:2" x14ac:dyDescent="0.45">
      <c r="A15" s="33">
        <v>1612</v>
      </c>
      <c r="B15">
        <v>14</v>
      </c>
    </row>
    <row r="16" spans="1:2" x14ac:dyDescent="0.45">
      <c r="A16" s="33">
        <v>2035</v>
      </c>
      <c r="B16">
        <v>15</v>
      </c>
    </row>
    <row r="17" spans="1:2" x14ac:dyDescent="0.45">
      <c r="A17" s="33">
        <v>2535</v>
      </c>
      <c r="B17">
        <v>16</v>
      </c>
    </row>
    <row r="18" spans="1:2" x14ac:dyDescent="0.45">
      <c r="A18" s="33">
        <v>3120</v>
      </c>
      <c r="B18">
        <v>17</v>
      </c>
    </row>
    <row r="19" spans="1:2" x14ac:dyDescent="0.45">
      <c r="A19" s="33">
        <v>3798</v>
      </c>
      <c r="B19">
        <v>18</v>
      </c>
    </row>
    <row r="20" spans="1:2" x14ac:dyDescent="0.45">
      <c r="A20" s="33">
        <v>4575</v>
      </c>
      <c r="B20">
        <v>19</v>
      </c>
    </row>
    <row r="21" spans="1:2" x14ac:dyDescent="0.45">
      <c r="A21" s="33">
        <v>5460</v>
      </c>
      <c r="B21">
        <v>20</v>
      </c>
    </row>
    <row r="22" spans="1:2" x14ac:dyDescent="0.45">
      <c r="A22" s="33">
        <v>6458</v>
      </c>
      <c r="B22">
        <v>21</v>
      </c>
    </row>
    <row r="23" spans="1:2" x14ac:dyDescent="0.45">
      <c r="A23" s="33">
        <v>7577</v>
      </c>
      <c r="B23">
        <v>22</v>
      </c>
    </row>
    <row r="24" spans="1:2" x14ac:dyDescent="0.45">
      <c r="A24" s="33">
        <v>8825</v>
      </c>
      <c r="B24">
        <v>23</v>
      </c>
    </row>
    <row r="25" spans="1:2" x14ac:dyDescent="0.45">
      <c r="A25" s="33">
        <v>10208</v>
      </c>
      <c r="B25">
        <v>24</v>
      </c>
    </row>
    <row r="26" spans="1:2" x14ac:dyDescent="0.45">
      <c r="A26" s="33">
        <v>11735</v>
      </c>
      <c r="B26">
        <v>25</v>
      </c>
    </row>
    <row r="27" spans="1:2" x14ac:dyDescent="0.45">
      <c r="A27" s="33">
        <v>13411</v>
      </c>
      <c r="B27">
        <v>26</v>
      </c>
    </row>
    <row r="28" spans="1:2" x14ac:dyDescent="0.45">
      <c r="A28" s="33">
        <v>15244</v>
      </c>
      <c r="B28">
        <v>27</v>
      </c>
    </row>
    <row r="29" spans="1:2" x14ac:dyDescent="0.45">
      <c r="A29" s="33">
        <v>17242</v>
      </c>
      <c r="B29">
        <v>28</v>
      </c>
    </row>
    <row r="30" spans="1:2" x14ac:dyDescent="0.45">
      <c r="A30" s="33">
        <v>19411</v>
      </c>
      <c r="B30">
        <v>29</v>
      </c>
    </row>
    <row r="31" spans="1:2" x14ac:dyDescent="0.45">
      <c r="A31" s="33">
        <v>21760</v>
      </c>
      <c r="B31">
        <v>30</v>
      </c>
    </row>
    <row r="32" spans="1:2" x14ac:dyDescent="0.45">
      <c r="A32" s="33">
        <v>24294</v>
      </c>
      <c r="B32">
        <v>31</v>
      </c>
    </row>
    <row r="33" spans="1:2" x14ac:dyDescent="0.45">
      <c r="A33" s="33">
        <v>27021</v>
      </c>
      <c r="B33">
        <v>32</v>
      </c>
    </row>
    <row r="34" spans="1:2" x14ac:dyDescent="0.45">
      <c r="A34" s="33">
        <v>29949</v>
      </c>
      <c r="B34">
        <v>33</v>
      </c>
    </row>
    <row r="35" spans="1:2" x14ac:dyDescent="0.45">
      <c r="A35" s="33">
        <v>33084</v>
      </c>
      <c r="B35">
        <v>34</v>
      </c>
    </row>
    <row r="36" spans="1:2" x14ac:dyDescent="0.45">
      <c r="A36" s="33">
        <v>36435</v>
      </c>
      <c r="B36">
        <v>35</v>
      </c>
    </row>
    <row r="37" spans="1:2" x14ac:dyDescent="0.45">
      <c r="A37" s="33">
        <v>40007</v>
      </c>
      <c r="B37">
        <v>36</v>
      </c>
    </row>
    <row r="38" spans="1:2" x14ac:dyDescent="0.45">
      <c r="A38" s="33">
        <v>43808</v>
      </c>
      <c r="B38">
        <v>37</v>
      </c>
    </row>
    <row r="39" spans="1:2" x14ac:dyDescent="0.45">
      <c r="A39" s="33">
        <v>47846</v>
      </c>
      <c r="B39">
        <v>38</v>
      </c>
    </row>
    <row r="40" spans="1:2" x14ac:dyDescent="0.45">
      <c r="A40" s="33">
        <v>52127</v>
      </c>
      <c r="B40">
        <v>39</v>
      </c>
    </row>
    <row r="41" spans="1:2" x14ac:dyDescent="0.45">
      <c r="A41" s="33">
        <v>56660</v>
      </c>
      <c r="B41">
        <v>40</v>
      </c>
    </row>
    <row r="42" spans="1:2" x14ac:dyDescent="0.45">
      <c r="A42" s="33">
        <v>61450</v>
      </c>
      <c r="B42">
        <v>41</v>
      </c>
    </row>
    <row r="43" spans="1:2" x14ac:dyDescent="0.45">
      <c r="A43" s="33">
        <v>66505</v>
      </c>
      <c r="B43">
        <v>42</v>
      </c>
    </row>
    <row r="44" spans="1:2" x14ac:dyDescent="0.45">
      <c r="A44" s="33">
        <v>71833</v>
      </c>
      <c r="B44">
        <v>43</v>
      </c>
    </row>
    <row r="45" spans="1:2" x14ac:dyDescent="0.45">
      <c r="A45" s="33">
        <v>77440</v>
      </c>
      <c r="B45">
        <v>44</v>
      </c>
    </row>
    <row r="46" spans="1:2" x14ac:dyDescent="0.45">
      <c r="A46" s="33">
        <v>83335</v>
      </c>
      <c r="B46">
        <v>45</v>
      </c>
    </row>
    <row r="47" spans="1:2" x14ac:dyDescent="0.45">
      <c r="A47" s="33">
        <v>89523</v>
      </c>
      <c r="B47">
        <v>46</v>
      </c>
    </row>
    <row r="48" spans="1:2" x14ac:dyDescent="0.45">
      <c r="A48" s="33">
        <v>96012</v>
      </c>
      <c r="B48">
        <v>47</v>
      </c>
    </row>
    <row r="49" spans="1:2" x14ac:dyDescent="0.45">
      <c r="A49" s="33">
        <v>102810</v>
      </c>
      <c r="B49">
        <v>48</v>
      </c>
    </row>
    <row r="50" spans="1:2" x14ac:dyDescent="0.45">
      <c r="A50" s="33">
        <v>109923</v>
      </c>
      <c r="B50">
        <v>49</v>
      </c>
    </row>
    <row r="51" spans="1:2" x14ac:dyDescent="0.45">
      <c r="A51" s="33">
        <v>117360</v>
      </c>
      <c r="B51">
        <v>50</v>
      </c>
    </row>
    <row r="52" spans="1:2" x14ac:dyDescent="0.45">
      <c r="A52" s="33">
        <v>125126</v>
      </c>
      <c r="B52">
        <v>51</v>
      </c>
    </row>
    <row r="53" spans="1:2" x14ac:dyDescent="0.45">
      <c r="A53" s="33">
        <v>133229</v>
      </c>
      <c r="B53">
        <v>52</v>
      </c>
    </row>
    <row r="54" spans="1:2" x14ac:dyDescent="0.45">
      <c r="A54" s="33">
        <v>141677</v>
      </c>
      <c r="B54">
        <v>53</v>
      </c>
    </row>
    <row r="55" spans="1:2" x14ac:dyDescent="0.45">
      <c r="A55" s="33">
        <v>150476</v>
      </c>
      <c r="B55">
        <v>54</v>
      </c>
    </row>
    <row r="56" spans="1:2" x14ac:dyDescent="0.45">
      <c r="A56" s="33">
        <v>159635</v>
      </c>
      <c r="B56">
        <v>55</v>
      </c>
    </row>
    <row r="57" spans="1:2" x14ac:dyDescent="0.45">
      <c r="A57" s="33">
        <v>169159</v>
      </c>
      <c r="B57">
        <v>56</v>
      </c>
    </row>
    <row r="58" spans="1:2" x14ac:dyDescent="0.45">
      <c r="A58" s="33">
        <v>179056</v>
      </c>
      <c r="B58">
        <v>57</v>
      </c>
    </row>
    <row r="59" spans="1:2" x14ac:dyDescent="0.45">
      <c r="A59" s="33">
        <v>189334</v>
      </c>
      <c r="B59">
        <v>58</v>
      </c>
    </row>
    <row r="60" spans="1:2" x14ac:dyDescent="0.45">
      <c r="A60" s="33">
        <v>199999</v>
      </c>
      <c r="B60">
        <v>59</v>
      </c>
    </row>
    <row r="61" spans="1:2" x14ac:dyDescent="0.45">
      <c r="A61" s="33">
        <v>211060</v>
      </c>
      <c r="B61">
        <v>60</v>
      </c>
    </row>
    <row r="62" spans="1:2" x14ac:dyDescent="0.45">
      <c r="A62" s="33">
        <v>222522</v>
      </c>
      <c r="B62">
        <v>61</v>
      </c>
    </row>
    <row r="63" spans="1:2" x14ac:dyDescent="0.45">
      <c r="A63" s="33">
        <v>234393</v>
      </c>
      <c r="B63">
        <v>62</v>
      </c>
    </row>
    <row r="64" spans="1:2" x14ac:dyDescent="0.45">
      <c r="A64" s="33">
        <v>246681</v>
      </c>
      <c r="B64">
        <v>63</v>
      </c>
    </row>
    <row r="65" spans="1:2" x14ac:dyDescent="0.45">
      <c r="A65" s="33">
        <v>259392</v>
      </c>
      <c r="B65">
        <v>64</v>
      </c>
    </row>
    <row r="66" spans="1:2" x14ac:dyDescent="0.45">
      <c r="A66" s="33">
        <v>272535</v>
      </c>
      <c r="B66">
        <v>65</v>
      </c>
    </row>
    <row r="67" spans="1:2" x14ac:dyDescent="0.45">
      <c r="A67" s="33">
        <v>286115</v>
      </c>
      <c r="B67">
        <v>66</v>
      </c>
    </row>
    <row r="68" spans="1:2" x14ac:dyDescent="0.45">
      <c r="A68" s="33">
        <v>300140</v>
      </c>
      <c r="B68">
        <v>67</v>
      </c>
    </row>
    <row r="69" spans="1:2" x14ac:dyDescent="0.45">
      <c r="A69" s="33">
        <v>314618</v>
      </c>
      <c r="B69">
        <v>68</v>
      </c>
    </row>
    <row r="70" spans="1:2" x14ac:dyDescent="0.45">
      <c r="A70" s="33">
        <v>329555</v>
      </c>
      <c r="B70">
        <v>69</v>
      </c>
    </row>
    <row r="71" spans="1:2" x14ac:dyDescent="0.45">
      <c r="A71" s="33">
        <v>344960</v>
      </c>
      <c r="B71">
        <v>70</v>
      </c>
    </row>
    <row r="72" spans="1:2" x14ac:dyDescent="0.45">
      <c r="A72" s="33">
        <v>360838</v>
      </c>
      <c r="B72">
        <v>71</v>
      </c>
    </row>
    <row r="73" spans="1:2" x14ac:dyDescent="0.45">
      <c r="A73" s="33">
        <v>377197</v>
      </c>
      <c r="B73">
        <v>72</v>
      </c>
    </row>
    <row r="74" spans="1:2" x14ac:dyDescent="0.45">
      <c r="A74" s="33">
        <v>394045</v>
      </c>
      <c r="B74">
        <v>73</v>
      </c>
    </row>
    <row r="75" spans="1:2" x14ac:dyDescent="0.45">
      <c r="A75" s="33">
        <v>411388</v>
      </c>
      <c r="B75">
        <v>74</v>
      </c>
    </row>
    <row r="76" spans="1:2" x14ac:dyDescent="0.45">
      <c r="A76" s="33">
        <v>429235</v>
      </c>
      <c r="B76">
        <v>75</v>
      </c>
    </row>
    <row r="77" spans="1:2" x14ac:dyDescent="0.45">
      <c r="A77" s="33">
        <v>447591</v>
      </c>
      <c r="B77">
        <v>76</v>
      </c>
    </row>
    <row r="78" spans="1:2" x14ac:dyDescent="0.45">
      <c r="A78" s="33">
        <v>466464</v>
      </c>
      <c r="B78">
        <v>77</v>
      </c>
    </row>
    <row r="79" spans="1:2" x14ac:dyDescent="0.45">
      <c r="A79" s="33">
        <v>485862</v>
      </c>
      <c r="B79">
        <v>78</v>
      </c>
    </row>
    <row r="80" spans="1:2" x14ac:dyDescent="0.45">
      <c r="A80" s="33">
        <v>505791</v>
      </c>
      <c r="B80">
        <v>79</v>
      </c>
    </row>
    <row r="81" spans="1:2" x14ac:dyDescent="0.45">
      <c r="A81" s="33">
        <v>526260</v>
      </c>
      <c r="B81">
        <v>80</v>
      </c>
    </row>
    <row r="82" spans="1:2" x14ac:dyDescent="0.45">
      <c r="A82" s="33">
        <v>547274</v>
      </c>
      <c r="B82">
        <v>81</v>
      </c>
    </row>
    <row r="83" spans="1:2" x14ac:dyDescent="0.45">
      <c r="A83" s="33">
        <v>568841</v>
      </c>
      <c r="B83">
        <v>82</v>
      </c>
    </row>
    <row r="84" spans="1:2" x14ac:dyDescent="0.45">
      <c r="A84" s="33">
        <v>590969</v>
      </c>
      <c r="B84">
        <v>83</v>
      </c>
    </row>
    <row r="85" spans="1:2" x14ac:dyDescent="0.45">
      <c r="A85" s="33">
        <v>613664</v>
      </c>
      <c r="B85">
        <v>84</v>
      </c>
    </row>
    <row r="86" spans="1:2" x14ac:dyDescent="0.45">
      <c r="A86" s="33">
        <v>636935</v>
      </c>
      <c r="B86">
        <v>85</v>
      </c>
    </row>
    <row r="87" spans="1:2" x14ac:dyDescent="0.45">
      <c r="A87" s="33">
        <v>660787</v>
      </c>
      <c r="B87">
        <v>86</v>
      </c>
    </row>
    <row r="88" spans="1:2" x14ac:dyDescent="0.45">
      <c r="A88" s="33">
        <v>685228</v>
      </c>
      <c r="B88">
        <v>87</v>
      </c>
    </row>
    <row r="89" spans="1:2" x14ac:dyDescent="0.45">
      <c r="A89" s="33">
        <v>710266</v>
      </c>
      <c r="B89">
        <v>88</v>
      </c>
    </row>
    <row r="90" spans="1:2" x14ac:dyDescent="0.45">
      <c r="A90" s="33">
        <v>735907</v>
      </c>
      <c r="B90">
        <v>89</v>
      </c>
    </row>
    <row r="91" spans="1:2" x14ac:dyDescent="0.45">
      <c r="A91" s="33">
        <v>762160</v>
      </c>
      <c r="B91">
        <v>90</v>
      </c>
    </row>
    <row r="92" spans="1:2" x14ac:dyDescent="0.45">
      <c r="A92" s="33">
        <v>789030</v>
      </c>
      <c r="B92">
        <v>91</v>
      </c>
    </row>
    <row r="93" spans="1:2" x14ac:dyDescent="0.45">
      <c r="A93" s="33">
        <v>816525</v>
      </c>
      <c r="B93">
        <v>92</v>
      </c>
    </row>
    <row r="94" spans="1:2" x14ac:dyDescent="0.45">
      <c r="A94" s="33">
        <v>844653</v>
      </c>
      <c r="B94">
        <v>93</v>
      </c>
    </row>
    <row r="95" spans="1:2" x14ac:dyDescent="0.45">
      <c r="A95" s="33">
        <v>873420</v>
      </c>
      <c r="B95">
        <v>94</v>
      </c>
    </row>
    <row r="96" spans="1:2" x14ac:dyDescent="0.45">
      <c r="A96" s="33">
        <v>902835</v>
      </c>
      <c r="B96">
        <v>95</v>
      </c>
    </row>
    <row r="97" spans="1:2" x14ac:dyDescent="0.45">
      <c r="A97" s="33">
        <v>932903</v>
      </c>
      <c r="B97">
        <v>96</v>
      </c>
    </row>
    <row r="98" spans="1:2" x14ac:dyDescent="0.45">
      <c r="A98" s="33">
        <v>963632</v>
      </c>
      <c r="B98">
        <v>97</v>
      </c>
    </row>
    <row r="99" spans="1:2" x14ac:dyDescent="0.45">
      <c r="A99" s="33">
        <v>995030</v>
      </c>
      <c r="B99">
        <v>98</v>
      </c>
    </row>
    <row r="100" spans="1:2" x14ac:dyDescent="0.45">
      <c r="A100" s="33">
        <v>1027103</v>
      </c>
      <c r="B100">
        <v>99</v>
      </c>
    </row>
    <row r="101" spans="1:2" x14ac:dyDescent="0.45">
      <c r="A101" s="33">
        <v>1059860</v>
      </c>
      <c r="B101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3EE88-46F3-4ACE-B092-3F62E82C5099}">
  <dimension ref="A1:F101"/>
  <sheetViews>
    <sheetView workbookViewId="0">
      <selection activeCell="I24" sqref="I24"/>
    </sheetView>
  </sheetViews>
  <sheetFormatPr defaultRowHeight="14.25" x14ac:dyDescent="0.45"/>
  <sheetData>
    <row r="1" spans="1:6" x14ac:dyDescent="0.45">
      <c r="A1" t="s">
        <v>1374</v>
      </c>
      <c r="B1" t="s">
        <v>1375</v>
      </c>
      <c r="C1" t="s">
        <v>1376</v>
      </c>
      <c r="E1" t="s">
        <v>1377</v>
      </c>
      <c r="F1" t="s">
        <v>1378</v>
      </c>
    </row>
    <row r="2" spans="1:6" x14ac:dyDescent="0.45">
      <c r="A2">
        <v>0</v>
      </c>
      <c r="B2">
        <v>0</v>
      </c>
      <c r="C2">
        <v>0</v>
      </c>
      <c r="E2">
        <v>0</v>
      </c>
      <c r="F2">
        <v>0</v>
      </c>
    </row>
    <row r="3" spans="1:6" x14ac:dyDescent="0.45">
      <c r="A3">
        <v>15</v>
      </c>
      <c r="B3">
        <v>6</v>
      </c>
      <c r="C3">
        <v>8</v>
      </c>
      <c r="E3">
        <v>10</v>
      </c>
      <c r="F3">
        <v>4</v>
      </c>
    </row>
    <row r="4" spans="1:6" x14ac:dyDescent="0.45">
      <c r="A4">
        <v>52</v>
      </c>
      <c r="B4">
        <v>21</v>
      </c>
      <c r="C4">
        <v>27</v>
      </c>
      <c r="E4">
        <v>33</v>
      </c>
      <c r="F4">
        <v>13</v>
      </c>
    </row>
    <row r="5" spans="1:6" x14ac:dyDescent="0.45">
      <c r="A5">
        <v>122</v>
      </c>
      <c r="B5">
        <v>51</v>
      </c>
      <c r="C5">
        <v>64</v>
      </c>
      <c r="E5">
        <v>80</v>
      </c>
      <c r="F5">
        <v>32</v>
      </c>
    </row>
    <row r="6" spans="1:6" x14ac:dyDescent="0.45">
      <c r="A6">
        <v>237</v>
      </c>
      <c r="B6">
        <v>100</v>
      </c>
      <c r="C6">
        <v>125</v>
      </c>
      <c r="E6">
        <v>156</v>
      </c>
      <c r="F6">
        <v>65</v>
      </c>
    </row>
    <row r="7" spans="1:6" x14ac:dyDescent="0.45">
      <c r="A7">
        <v>406</v>
      </c>
      <c r="B7">
        <v>172</v>
      </c>
      <c r="C7">
        <v>216</v>
      </c>
      <c r="E7">
        <v>270</v>
      </c>
      <c r="F7">
        <v>112</v>
      </c>
    </row>
    <row r="8" spans="1:6" x14ac:dyDescent="0.45">
      <c r="A8">
        <v>637</v>
      </c>
      <c r="B8">
        <v>274</v>
      </c>
      <c r="C8">
        <v>343</v>
      </c>
      <c r="E8">
        <v>428</v>
      </c>
      <c r="F8">
        <v>178</v>
      </c>
    </row>
    <row r="9" spans="1:6" x14ac:dyDescent="0.45">
      <c r="A9">
        <v>942</v>
      </c>
      <c r="B9">
        <v>409</v>
      </c>
      <c r="C9">
        <v>512</v>
      </c>
      <c r="E9">
        <v>640</v>
      </c>
      <c r="F9">
        <v>276</v>
      </c>
    </row>
    <row r="10" spans="1:6" x14ac:dyDescent="0.45">
      <c r="A10" s="33">
        <v>1326</v>
      </c>
      <c r="B10">
        <v>583</v>
      </c>
      <c r="C10">
        <v>729</v>
      </c>
      <c r="E10">
        <v>911</v>
      </c>
      <c r="F10">
        <v>393</v>
      </c>
    </row>
    <row r="11" spans="1:6" x14ac:dyDescent="0.45">
      <c r="A11" s="33">
        <v>1800</v>
      </c>
      <c r="B11">
        <v>800</v>
      </c>
      <c r="C11" s="33">
        <v>1000</v>
      </c>
      <c r="E11" s="33">
        <v>1250</v>
      </c>
      <c r="F11">
        <v>540</v>
      </c>
    </row>
    <row r="12" spans="1:6" x14ac:dyDescent="0.45">
      <c r="A12" s="33">
        <v>2369</v>
      </c>
      <c r="B12" s="33">
        <v>1064</v>
      </c>
      <c r="C12" s="33">
        <v>1331</v>
      </c>
      <c r="E12" s="33">
        <v>1663</v>
      </c>
      <c r="F12">
        <v>745</v>
      </c>
    </row>
    <row r="13" spans="1:6" x14ac:dyDescent="0.45">
      <c r="A13" s="33">
        <v>3041</v>
      </c>
      <c r="B13" s="33">
        <v>1382</v>
      </c>
      <c r="C13" s="33">
        <v>1728</v>
      </c>
      <c r="E13" s="33">
        <v>2160</v>
      </c>
      <c r="F13">
        <v>967</v>
      </c>
    </row>
    <row r="14" spans="1:6" x14ac:dyDescent="0.45">
      <c r="A14" s="33">
        <v>3822</v>
      </c>
      <c r="B14" s="33">
        <v>1757</v>
      </c>
      <c r="C14" s="33">
        <v>2197</v>
      </c>
      <c r="E14" s="33">
        <v>2746</v>
      </c>
      <c r="F14" s="33">
        <v>1230</v>
      </c>
    </row>
    <row r="15" spans="1:6" x14ac:dyDescent="0.45">
      <c r="A15" s="33">
        <v>4719</v>
      </c>
      <c r="B15" s="33">
        <v>2195</v>
      </c>
      <c r="C15" s="33">
        <v>2744</v>
      </c>
      <c r="E15" s="33">
        <v>3430</v>
      </c>
      <c r="F15" s="33">
        <v>1591</v>
      </c>
    </row>
    <row r="16" spans="1:6" x14ac:dyDescent="0.45">
      <c r="A16" s="33">
        <v>5737</v>
      </c>
      <c r="B16" s="33">
        <v>2700</v>
      </c>
      <c r="C16" s="33">
        <v>3375</v>
      </c>
      <c r="E16" s="33">
        <v>4218</v>
      </c>
      <c r="F16" s="33">
        <v>1957</v>
      </c>
    </row>
    <row r="17" spans="1:6" x14ac:dyDescent="0.45">
      <c r="A17" s="33">
        <v>6881</v>
      </c>
      <c r="B17" s="33">
        <v>3276</v>
      </c>
      <c r="C17" s="33">
        <v>4096</v>
      </c>
      <c r="E17" s="33">
        <v>5120</v>
      </c>
      <c r="F17" s="33">
        <v>2457</v>
      </c>
    </row>
    <row r="18" spans="1:6" x14ac:dyDescent="0.45">
      <c r="A18" s="33">
        <v>8155</v>
      </c>
      <c r="B18" s="33">
        <v>3930</v>
      </c>
      <c r="C18" s="33">
        <v>4913</v>
      </c>
      <c r="E18" s="33">
        <v>6141</v>
      </c>
      <c r="F18" s="33">
        <v>3046</v>
      </c>
    </row>
    <row r="19" spans="1:6" x14ac:dyDescent="0.45">
      <c r="A19" s="33">
        <v>9564</v>
      </c>
      <c r="B19" s="33">
        <v>4665</v>
      </c>
      <c r="C19" s="33">
        <v>5832</v>
      </c>
      <c r="E19" s="33">
        <v>7290</v>
      </c>
      <c r="F19" s="33">
        <v>3732</v>
      </c>
    </row>
    <row r="20" spans="1:6" x14ac:dyDescent="0.45">
      <c r="A20" s="33">
        <v>11111</v>
      </c>
      <c r="B20" s="33">
        <v>5487</v>
      </c>
      <c r="C20" s="33">
        <v>6859</v>
      </c>
      <c r="E20" s="33">
        <v>8573</v>
      </c>
      <c r="F20" s="33">
        <v>4526</v>
      </c>
    </row>
    <row r="21" spans="1:6" x14ac:dyDescent="0.45">
      <c r="A21" s="33">
        <v>12800</v>
      </c>
      <c r="B21" s="33">
        <v>6400</v>
      </c>
      <c r="C21" s="33">
        <v>8000</v>
      </c>
      <c r="E21" s="33">
        <v>10000</v>
      </c>
      <c r="F21" s="33">
        <v>5440</v>
      </c>
    </row>
    <row r="22" spans="1:6" x14ac:dyDescent="0.45">
      <c r="A22" s="33">
        <v>14632</v>
      </c>
      <c r="B22" s="33">
        <v>7408</v>
      </c>
      <c r="C22" s="33">
        <v>9261</v>
      </c>
      <c r="E22" s="33">
        <v>11576</v>
      </c>
      <c r="F22" s="33">
        <v>6482</v>
      </c>
    </row>
    <row r="23" spans="1:6" x14ac:dyDescent="0.45">
      <c r="A23" s="33">
        <v>16610</v>
      </c>
      <c r="B23" s="33">
        <v>8518</v>
      </c>
      <c r="C23" s="33">
        <v>10648</v>
      </c>
      <c r="E23" s="33">
        <v>13310</v>
      </c>
      <c r="F23" s="33">
        <v>7666</v>
      </c>
    </row>
    <row r="24" spans="1:6" x14ac:dyDescent="0.45">
      <c r="A24" s="33">
        <v>18737</v>
      </c>
      <c r="B24" s="33">
        <v>9733</v>
      </c>
      <c r="C24" s="33">
        <v>12167</v>
      </c>
      <c r="E24" s="33">
        <v>15208</v>
      </c>
      <c r="F24" s="33">
        <v>9003</v>
      </c>
    </row>
    <row r="25" spans="1:6" x14ac:dyDescent="0.45">
      <c r="A25" s="33">
        <v>21012</v>
      </c>
      <c r="B25" s="33">
        <v>11059</v>
      </c>
      <c r="C25" s="33">
        <v>13824</v>
      </c>
      <c r="E25" s="33">
        <v>17280</v>
      </c>
      <c r="F25" s="33">
        <v>10506</v>
      </c>
    </row>
    <row r="26" spans="1:6" x14ac:dyDescent="0.45">
      <c r="A26" s="33">
        <v>23437</v>
      </c>
      <c r="B26" s="33">
        <v>12500</v>
      </c>
      <c r="C26" s="33">
        <v>15625</v>
      </c>
      <c r="E26" s="33">
        <v>19531</v>
      </c>
      <c r="F26" s="33">
        <v>12187</v>
      </c>
    </row>
    <row r="27" spans="1:6" x14ac:dyDescent="0.45">
      <c r="A27" s="33">
        <v>26012</v>
      </c>
      <c r="B27" s="33">
        <v>14060</v>
      </c>
      <c r="C27" s="33">
        <v>17576</v>
      </c>
      <c r="E27" s="33">
        <v>21970</v>
      </c>
      <c r="F27" s="33">
        <v>14060</v>
      </c>
    </row>
    <row r="28" spans="1:6" x14ac:dyDescent="0.45">
      <c r="A28" s="33">
        <v>28737</v>
      </c>
      <c r="B28" s="33">
        <v>15746</v>
      </c>
      <c r="C28" s="33">
        <v>19683</v>
      </c>
      <c r="E28" s="33">
        <v>24603</v>
      </c>
      <c r="F28" s="33">
        <v>16140</v>
      </c>
    </row>
    <row r="29" spans="1:6" x14ac:dyDescent="0.45">
      <c r="A29" s="33">
        <v>31610</v>
      </c>
      <c r="B29" s="33">
        <v>17561</v>
      </c>
      <c r="C29" s="33">
        <v>21952</v>
      </c>
      <c r="E29" s="33">
        <v>27440</v>
      </c>
      <c r="F29" s="33">
        <v>18439</v>
      </c>
    </row>
    <row r="30" spans="1:6" x14ac:dyDescent="0.45">
      <c r="A30" s="33">
        <v>34632</v>
      </c>
      <c r="B30" s="33">
        <v>19511</v>
      </c>
      <c r="C30" s="33">
        <v>24389</v>
      </c>
      <c r="E30" s="33">
        <v>30486</v>
      </c>
      <c r="F30" s="33">
        <v>20974</v>
      </c>
    </row>
    <row r="31" spans="1:6" x14ac:dyDescent="0.45">
      <c r="A31" s="33">
        <v>37800</v>
      </c>
      <c r="B31" s="33">
        <v>21600</v>
      </c>
      <c r="C31" s="33">
        <v>27000</v>
      </c>
      <c r="E31" s="33">
        <v>33750</v>
      </c>
      <c r="F31" s="33">
        <v>23760</v>
      </c>
    </row>
    <row r="32" spans="1:6" x14ac:dyDescent="0.45">
      <c r="A32" s="33">
        <v>41111</v>
      </c>
      <c r="B32" s="33">
        <v>23832</v>
      </c>
      <c r="C32" s="33">
        <v>29791</v>
      </c>
      <c r="E32" s="33">
        <v>37238</v>
      </c>
      <c r="F32" s="33">
        <v>26811</v>
      </c>
    </row>
    <row r="33" spans="1:6" x14ac:dyDescent="0.45">
      <c r="A33" s="33">
        <v>44564</v>
      </c>
      <c r="B33" s="33">
        <v>26214</v>
      </c>
      <c r="C33" s="33">
        <v>32768</v>
      </c>
      <c r="E33" s="33">
        <v>40960</v>
      </c>
      <c r="F33" s="33">
        <v>30146</v>
      </c>
    </row>
    <row r="34" spans="1:6" x14ac:dyDescent="0.45">
      <c r="A34" s="33">
        <v>48155</v>
      </c>
      <c r="B34" s="33">
        <v>28749</v>
      </c>
      <c r="C34" s="33">
        <v>35937</v>
      </c>
      <c r="E34" s="33">
        <v>44921</v>
      </c>
      <c r="F34" s="33">
        <v>33780</v>
      </c>
    </row>
    <row r="35" spans="1:6" x14ac:dyDescent="0.45">
      <c r="A35" s="33">
        <v>51881</v>
      </c>
      <c r="B35" s="33">
        <v>31443</v>
      </c>
      <c r="C35" s="33">
        <v>39304</v>
      </c>
      <c r="E35" s="33">
        <v>49130</v>
      </c>
      <c r="F35" s="33">
        <v>37731</v>
      </c>
    </row>
    <row r="36" spans="1:6" x14ac:dyDescent="0.45">
      <c r="A36" s="33">
        <v>55737</v>
      </c>
      <c r="B36" s="33">
        <v>34300</v>
      </c>
      <c r="C36" s="33">
        <v>42875</v>
      </c>
      <c r="E36" s="33">
        <v>53593</v>
      </c>
      <c r="F36" s="33">
        <v>42017</v>
      </c>
    </row>
    <row r="37" spans="1:6" x14ac:dyDescent="0.45">
      <c r="A37" s="33">
        <v>59719</v>
      </c>
      <c r="B37" s="33">
        <v>37324</v>
      </c>
      <c r="C37" s="33">
        <v>46656</v>
      </c>
      <c r="E37" s="33">
        <v>58320</v>
      </c>
      <c r="F37" s="33">
        <v>46656</v>
      </c>
    </row>
    <row r="38" spans="1:6" x14ac:dyDescent="0.45">
      <c r="A38" s="33">
        <v>63822</v>
      </c>
      <c r="B38" s="33">
        <v>40522</v>
      </c>
      <c r="C38" s="33">
        <v>50653</v>
      </c>
      <c r="E38" s="33">
        <v>63316</v>
      </c>
      <c r="F38" s="33">
        <v>50653</v>
      </c>
    </row>
    <row r="39" spans="1:6" x14ac:dyDescent="0.45">
      <c r="A39" s="33">
        <v>68041</v>
      </c>
      <c r="B39" s="33">
        <v>43897</v>
      </c>
      <c r="C39" s="33">
        <v>54872</v>
      </c>
      <c r="E39" s="33">
        <v>68590</v>
      </c>
      <c r="F39" s="33">
        <v>55969</v>
      </c>
    </row>
    <row r="40" spans="1:6" x14ac:dyDescent="0.45">
      <c r="A40" s="33">
        <v>72369</v>
      </c>
      <c r="B40" s="33">
        <v>47455</v>
      </c>
      <c r="C40" s="33">
        <v>59319</v>
      </c>
      <c r="E40" s="33">
        <v>74148</v>
      </c>
      <c r="F40" s="33">
        <v>60505</v>
      </c>
    </row>
    <row r="41" spans="1:6" x14ac:dyDescent="0.45">
      <c r="A41" s="33">
        <v>76800</v>
      </c>
      <c r="B41" s="33">
        <v>51200</v>
      </c>
      <c r="C41" s="33">
        <v>64000</v>
      </c>
      <c r="E41" s="33">
        <v>80000</v>
      </c>
      <c r="F41" s="33">
        <v>66560</v>
      </c>
    </row>
    <row r="42" spans="1:6" x14ac:dyDescent="0.45">
      <c r="A42" s="33">
        <v>81326</v>
      </c>
      <c r="B42" s="33">
        <v>55136</v>
      </c>
      <c r="C42" s="33">
        <v>68921</v>
      </c>
      <c r="E42" s="33">
        <v>86151</v>
      </c>
      <c r="F42" s="33">
        <v>71677</v>
      </c>
    </row>
    <row r="43" spans="1:6" x14ac:dyDescent="0.45">
      <c r="A43" s="33">
        <v>85942</v>
      </c>
      <c r="B43" s="33">
        <v>59270</v>
      </c>
      <c r="C43" s="33">
        <v>74088</v>
      </c>
      <c r="E43" s="33">
        <v>92610</v>
      </c>
      <c r="F43" s="33">
        <v>78533</v>
      </c>
    </row>
    <row r="44" spans="1:6" x14ac:dyDescent="0.45">
      <c r="A44" s="33">
        <v>90637</v>
      </c>
      <c r="B44" s="33">
        <v>63605</v>
      </c>
      <c r="C44" s="33">
        <v>79507</v>
      </c>
      <c r="E44" s="33">
        <v>99383</v>
      </c>
      <c r="F44" s="33">
        <v>84277</v>
      </c>
    </row>
    <row r="45" spans="1:6" x14ac:dyDescent="0.45">
      <c r="A45" s="33">
        <v>95406</v>
      </c>
      <c r="B45" s="33">
        <v>68147</v>
      </c>
      <c r="C45" s="33">
        <v>85184</v>
      </c>
      <c r="E45" s="33">
        <v>106480</v>
      </c>
      <c r="F45" s="33">
        <v>91998</v>
      </c>
    </row>
    <row r="46" spans="1:6" x14ac:dyDescent="0.45">
      <c r="A46" s="33">
        <v>100237</v>
      </c>
      <c r="B46" s="33">
        <v>72900</v>
      </c>
      <c r="C46" s="33">
        <v>91125</v>
      </c>
      <c r="E46" s="33">
        <v>113906</v>
      </c>
      <c r="F46" s="33">
        <v>98415</v>
      </c>
    </row>
    <row r="47" spans="1:6" x14ac:dyDescent="0.45">
      <c r="A47" s="33">
        <v>105122</v>
      </c>
      <c r="B47" s="33">
        <v>77868</v>
      </c>
      <c r="C47" s="33">
        <v>97336</v>
      </c>
      <c r="E47" s="33">
        <v>121670</v>
      </c>
      <c r="F47" s="33">
        <v>107069</v>
      </c>
    </row>
    <row r="48" spans="1:6" x14ac:dyDescent="0.45">
      <c r="A48" s="33">
        <v>110052</v>
      </c>
      <c r="B48" s="33">
        <v>83058</v>
      </c>
      <c r="C48" s="33">
        <v>103823</v>
      </c>
      <c r="E48" s="33">
        <v>129778</v>
      </c>
      <c r="F48" s="33">
        <v>114205</v>
      </c>
    </row>
    <row r="49" spans="1:6" x14ac:dyDescent="0.45">
      <c r="A49" s="33">
        <v>115015</v>
      </c>
      <c r="B49" s="33">
        <v>88473</v>
      </c>
      <c r="C49" s="33">
        <v>110592</v>
      </c>
      <c r="E49" s="33">
        <v>138240</v>
      </c>
      <c r="F49" s="33">
        <v>123863</v>
      </c>
    </row>
    <row r="50" spans="1:6" x14ac:dyDescent="0.45">
      <c r="A50" s="33">
        <v>120001</v>
      </c>
      <c r="B50" s="33">
        <v>94119</v>
      </c>
      <c r="C50" s="33">
        <v>117649</v>
      </c>
      <c r="E50" s="33">
        <v>147061</v>
      </c>
      <c r="F50" s="33">
        <v>131766</v>
      </c>
    </row>
    <row r="51" spans="1:6" x14ac:dyDescent="0.45">
      <c r="A51" s="33">
        <v>125000</v>
      </c>
      <c r="B51" s="33">
        <v>100000</v>
      </c>
      <c r="C51" s="33">
        <v>125000</v>
      </c>
      <c r="E51" s="33">
        <v>156250</v>
      </c>
      <c r="F51" s="33">
        <v>142500</v>
      </c>
    </row>
    <row r="52" spans="1:6" x14ac:dyDescent="0.45">
      <c r="A52" s="33">
        <v>131324</v>
      </c>
      <c r="B52" s="33">
        <v>106120</v>
      </c>
      <c r="C52" s="33">
        <v>132651</v>
      </c>
      <c r="E52" s="33">
        <v>165813</v>
      </c>
      <c r="F52" s="33">
        <v>151222</v>
      </c>
    </row>
    <row r="53" spans="1:6" x14ac:dyDescent="0.45">
      <c r="A53" s="33">
        <v>137795</v>
      </c>
      <c r="B53" s="33">
        <v>112486</v>
      </c>
      <c r="C53" s="33">
        <v>140608</v>
      </c>
      <c r="E53" s="33">
        <v>175760</v>
      </c>
      <c r="F53" s="33">
        <v>163105</v>
      </c>
    </row>
    <row r="54" spans="1:6" x14ac:dyDescent="0.45">
      <c r="A54" s="33">
        <v>144410</v>
      </c>
      <c r="B54" s="33">
        <v>119101</v>
      </c>
      <c r="C54" s="33">
        <v>148877</v>
      </c>
      <c r="E54" s="33">
        <v>186096</v>
      </c>
      <c r="F54" s="33">
        <v>172697</v>
      </c>
    </row>
    <row r="55" spans="1:6" x14ac:dyDescent="0.45">
      <c r="A55" s="33">
        <v>151165</v>
      </c>
      <c r="B55" s="33">
        <v>125971</v>
      </c>
      <c r="C55" s="33">
        <v>157464</v>
      </c>
      <c r="E55" s="33">
        <v>196830</v>
      </c>
      <c r="F55" s="33">
        <v>185807</v>
      </c>
    </row>
    <row r="56" spans="1:6" x14ac:dyDescent="0.45">
      <c r="A56" s="33">
        <v>158056</v>
      </c>
      <c r="B56" s="33">
        <v>133100</v>
      </c>
      <c r="C56" s="33">
        <v>166375</v>
      </c>
      <c r="E56" s="33">
        <v>207968</v>
      </c>
      <c r="F56" s="33">
        <v>196322</v>
      </c>
    </row>
    <row r="57" spans="1:6" x14ac:dyDescent="0.45">
      <c r="A57" s="33">
        <v>165079</v>
      </c>
      <c r="B57" s="33">
        <v>140492</v>
      </c>
      <c r="C57" s="33">
        <v>175616</v>
      </c>
      <c r="E57" s="33">
        <v>219520</v>
      </c>
      <c r="F57" s="33">
        <v>210739</v>
      </c>
    </row>
    <row r="58" spans="1:6" x14ac:dyDescent="0.45">
      <c r="A58" s="33">
        <v>172229</v>
      </c>
      <c r="B58" s="33">
        <v>148154</v>
      </c>
      <c r="C58" s="33">
        <v>185193</v>
      </c>
      <c r="E58" s="33">
        <v>231491</v>
      </c>
      <c r="F58" s="33">
        <v>222231</v>
      </c>
    </row>
    <row r="59" spans="1:6" x14ac:dyDescent="0.45">
      <c r="A59" s="33">
        <v>179503</v>
      </c>
      <c r="B59" s="33">
        <v>156089</v>
      </c>
      <c r="C59" s="33">
        <v>195112</v>
      </c>
      <c r="E59" s="33">
        <v>243890</v>
      </c>
      <c r="F59" s="33">
        <v>238036</v>
      </c>
    </row>
    <row r="60" spans="1:6" x14ac:dyDescent="0.45">
      <c r="A60" s="33">
        <v>186894</v>
      </c>
      <c r="B60" s="33">
        <v>164303</v>
      </c>
      <c r="C60" s="33">
        <v>205379</v>
      </c>
      <c r="E60" s="33">
        <v>256723</v>
      </c>
      <c r="F60" s="33">
        <v>250562</v>
      </c>
    </row>
    <row r="61" spans="1:6" x14ac:dyDescent="0.45">
      <c r="A61" s="33">
        <v>194400</v>
      </c>
      <c r="B61" s="33">
        <v>172800</v>
      </c>
      <c r="C61" s="33">
        <v>216000</v>
      </c>
      <c r="E61" s="33">
        <v>270000</v>
      </c>
      <c r="F61" s="33">
        <v>267840</v>
      </c>
    </row>
    <row r="62" spans="1:6" x14ac:dyDescent="0.45">
      <c r="A62" s="33">
        <v>202013</v>
      </c>
      <c r="B62" s="33">
        <v>181584</v>
      </c>
      <c r="C62" s="33">
        <v>226981</v>
      </c>
      <c r="E62" s="33">
        <v>283726</v>
      </c>
      <c r="F62" s="33">
        <v>281456</v>
      </c>
    </row>
    <row r="63" spans="1:6" x14ac:dyDescent="0.45">
      <c r="A63" s="33">
        <v>209728</v>
      </c>
      <c r="B63" s="33">
        <v>190662</v>
      </c>
      <c r="C63" s="33">
        <v>238328</v>
      </c>
      <c r="E63" s="33">
        <v>297910</v>
      </c>
      <c r="F63" s="33">
        <v>300293</v>
      </c>
    </row>
    <row r="64" spans="1:6" x14ac:dyDescent="0.45">
      <c r="A64" s="33">
        <v>217540</v>
      </c>
      <c r="B64" s="33">
        <v>200037</v>
      </c>
      <c r="C64" s="33">
        <v>250047</v>
      </c>
      <c r="E64" s="33">
        <v>312558</v>
      </c>
      <c r="F64" s="33">
        <v>315059</v>
      </c>
    </row>
    <row r="65" spans="1:6" x14ac:dyDescent="0.45">
      <c r="A65" s="33">
        <v>225443</v>
      </c>
      <c r="B65" s="33">
        <v>209715</v>
      </c>
      <c r="C65" s="33">
        <v>262144</v>
      </c>
      <c r="E65" s="33">
        <v>327680</v>
      </c>
      <c r="F65" s="33">
        <v>335544</v>
      </c>
    </row>
    <row r="66" spans="1:6" x14ac:dyDescent="0.45">
      <c r="A66" s="33">
        <v>233431</v>
      </c>
      <c r="B66" s="33">
        <v>219700</v>
      </c>
      <c r="C66" s="33">
        <v>274625</v>
      </c>
      <c r="E66" s="33">
        <v>343281</v>
      </c>
      <c r="F66" s="33">
        <v>351520</v>
      </c>
    </row>
    <row r="67" spans="1:6" x14ac:dyDescent="0.45">
      <c r="A67" s="33">
        <v>241496</v>
      </c>
      <c r="B67" s="33">
        <v>229996</v>
      </c>
      <c r="C67" s="33">
        <v>287496</v>
      </c>
      <c r="E67" s="33">
        <v>359370</v>
      </c>
      <c r="F67" s="33">
        <v>373744</v>
      </c>
    </row>
    <row r="68" spans="1:6" x14ac:dyDescent="0.45">
      <c r="A68" s="33">
        <v>249633</v>
      </c>
      <c r="B68" s="33">
        <v>240610</v>
      </c>
      <c r="C68" s="33">
        <v>300763</v>
      </c>
      <c r="E68" s="33">
        <v>375953</v>
      </c>
      <c r="F68" s="33">
        <v>390991</v>
      </c>
    </row>
    <row r="69" spans="1:6" x14ac:dyDescent="0.45">
      <c r="A69" s="33">
        <v>257834</v>
      </c>
      <c r="B69" s="33">
        <v>251545</v>
      </c>
      <c r="C69" s="33">
        <v>314432</v>
      </c>
      <c r="E69" s="33">
        <v>393040</v>
      </c>
      <c r="F69" s="33">
        <v>415050</v>
      </c>
    </row>
    <row r="70" spans="1:6" x14ac:dyDescent="0.45">
      <c r="A70" s="33">
        <v>267406</v>
      </c>
      <c r="B70" s="33">
        <v>262807</v>
      </c>
      <c r="C70" s="33">
        <v>328509</v>
      </c>
      <c r="E70" s="33">
        <v>410636</v>
      </c>
      <c r="F70" s="33">
        <v>433631</v>
      </c>
    </row>
    <row r="71" spans="1:6" x14ac:dyDescent="0.45">
      <c r="A71" s="33">
        <v>276458</v>
      </c>
      <c r="B71" s="33">
        <v>274400</v>
      </c>
      <c r="C71" s="33">
        <v>343000</v>
      </c>
      <c r="E71" s="33">
        <v>428750</v>
      </c>
      <c r="F71" s="33">
        <v>459620</v>
      </c>
    </row>
    <row r="72" spans="1:6" x14ac:dyDescent="0.45">
      <c r="A72" s="33">
        <v>286328</v>
      </c>
      <c r="B72" s="33">
        <v>286328</v>
      </c>
      <c r="C72" s="33">
        <v>357911</v>
      </c>
      <c r="E72" s="33">
        <v>447388</v>
      </c>
      <c r="F72" s="33">
        <v>479600</v>
      </c>
    </row>
    <row r="73" spans="1:6" x14ac:dyDescent="0.45">
      <c r="A73" s="33">
        <v>296358</v>
      </c>
      <c r="B73" s="33">
        <v>298598</v>
      </c>
      <c r="C73" s="33">
        <v>373248</v>
      </c>
      <c r="E73" s="33">
        <v>466560</v>
      </c>
      <c r="F73" s="33">
        <v>507617</v>
      </c>
    </row>
    <row r="74" spans="1:6" x14ac:dyDescent="0.45">
      <c r="A74" s="33">
        <v>305767</v>
      </c>
      <c r="B74" s="33">
        <v>311213</v>
      </c>
      <c r="C74" s="33">
        <v>389017</v>
      </c>
      <c r="E74" s="33">
        <v>486271</v>
      </c>
      <c r="F74" s="33">
        <v>529063</v>
      </c>
    </row>
    <row r="75" spans="1:6" x14ac:dyDescent="0.45">
      <c r="A75" s="33">
        <v>316074</v>
      </c>
      <c r="B75" s="33">
        <v>324179</v>
      </c>
      <c r="C75" s="33">
        <v>405224</v>
      </c>
      <c r="E75" s="33">
        <v>506530</v>
      </c>
      <c r="F75" s="33">
        <v>559209</v>
      </c>
    </row>
    <row r="76" spans="1:6" x14ac:dyDescent="0.45">
      <c r="A76" s="33">
        <v>326531</v>
      </c>
      <c r="B76" s="33">
        <v>337500</v>
      </c>
      <c r="C76" s="33">
        <v>421875</v>
      </c>
      <c r="E76" s="33">
        <v>527343</v>
      </c>
      <c r="F76" s="33">
        <v>582187</v>
      </c>
    </row>
    <row r="77" spans="1:6" x14ac:dyDescent="0.45">
      <c r="A77" s="33">
        <v>336255</v>
      </c>
      <c r="B77" s="33">
        <v>351180</v>
      </c>
      <c r="C77" s="33">
        <v>438976</v>
      </c>
      <c r="E77" s="33">
        <v>548720</v>
      </c>
      <c r="F77" s="33">
        <v>614566</v>
      </c>
    </row>
    <row r="78" spans="1:6" x14ac:dyDescent="0.45">
      <c r="A78" s="33">
        <v>346965</v>
      </c>
      <c r="B78" s="33">
        <v>365226</v>
      </c>
      <c r="C78" s="33">
        <v>456533</v>
      </c>
      <c r="E78" s="33">
        <v>570666</v>
      </c>
      <c r="F78" s="33">
        <v>639146</v>
      </c>
    </row>
    <row r="79" spans="1:6" x14ac:dyDescent="0.45">
      <c r="A79" s="33">
        <v>357812</v>
      </c>
      <c r="B79" s="33">
        <v>379641</v>
      </c>
      <c r="C79" s="33">
        <v>474552</v>
      </c>
      <c r="E79" s="33">
        <v>593190</v>
      </c>
      <c r="F79" s="33">
        <v>673863</v>
      </c>
    </row>
    <row r="80" spans="1:6" x14ac:dyDescent="0.45">
      <c r="A80" s="33">
        <v>367807</v>
      </c>
      <c r="B80" s="33">
        <v>394431</v>
      </c>
      <c r="C80" s="33">
        <v>493039</v>
      </c>
      <c r="E80" s="33">
        <v>616298</v>
      </c>
      <c r="F80" s="33">
        <v>700115</v>
      </c>
    </row>
    <row r="81" spans="1:6" x14ac:dyDescent="0.45">
      <c r="A81" s="33">
        <v>378880</v>
      </c>
      <c r="B81" s="33">
        <v>409600</v>
      </c>
      <c r="C81" s="33">
        <v>512000</v>
      </c>
      <c r="E81" s="33">
        <v>640000</v>
      </c>
      <c r="F81" s="33">
        <v>737280</v>
      </c>
    </row>
    <row r="82" spans="1:6" x14ac:dyDescent="0.45">
      <c r="A82" s="33">
        <v>390077</v>
      </c>
      <c r="B82" s="33">
        <v>425152</v>
      </c>
      <c r="C82" s="33">
        <v>531441</v>
      </c>
      <c r="E82" s="33">
        <v>664301</v>
      </c>
      <c r="F82" s="33">
        <v>765275</v>
      </c>
    </row>
    <row r="83" spans="1:6" x14ac:dyDescent="0.45">
      <c r="A83" s="33">
        <v>400293</v>
      </c>
      <c r="B83" s="33">
        <v>441094</v>
      </c>
      <c r="C83" s="33">
        <v>551368</v>
      </c>
      <c r="E83" s="33">
        <v>689210</v>
      </c>
      <c r="F83" s="33">
        <v>804997</v>
      </c>
    </row>
    <row r="84" spans="1:6" x14ac:dyDescent="0.45">
      <c r="A84" s="33">
        <v>411686</v>
      </c>
      <c r="B84" s="33">
        <v>457429</v>
      </c>
      <c r="C84" s="33">
        <v>571787</v>
      </c>
      <c r="E84" s="33">
        <v>714733</v>
      </c>
      <c r="F84" s="33">
        <v>834809</v>
      </c>
    </row>
    <row r="85" spans="1:6" x14ac:dyDescent="0.45">
      <c r="A85" s="33">
        <v>423190</v>
      </c>
      <c r="B85" s="33">
        <v>474163</v>
      </c>
      <c r="C85" s="33">
        <v>592704</v>
      </c>
      <c r="E85" s="33">
        <v>740880</v>
      </c>
      <c r="F85" s="33">
        <v>877201</v>
      </c>
    </row>
    <row r="86" spans="1:6" x14ac:dyDescent="0.45">
      <c r="A86" s="33">
        <v>433572</v>
      </c>
      <c r="B86" s="33">
        <v>491300</v>
      </c>
      <c r="C86" s="33">
        <v>614125</v>
      </c>
      <c r="E86" s="33">
        <v>767656</v>
      </c>
      <c r="F86" s="33">
        <v>908905</v>
      </c>
    </row>
    <row r="87" spans="1:6" x14ac:dyDescent="0.45">
      <c r="A87" s="33">
        <v>445239</v>
      </c>
      <c r="B87" s="33">
        <v>508844</v>
      </c>
      <c r="C87" s="33">
        <v>636056</v>
      </c>
      <c r="E87" s="33">
        <v>795070</v>
      </c>
      <c r="F87" s="33">
        <v>954084</v>
      </c>
    </row>
    <row r="88" spans="1:6" x14ac:dyDescent="0.45">
      <c r="A88" s="33">
        <v>457001</v>
      </c>
      <c r="B88" s="33">
        <v>526802</v>
      </c>
      <c r="C88" s="33">
        <v>658503</v>
      </c>
      <c r="E88" s="33">
        <v>823128</v>
      </c>
      <c r="F88" s="33">
        <v>987754</v>
      </c>
    </row>
    <row r="89" spans="1:6" x14ac:dyDescent="0.45">
      <c r="A89" s="33">
        <v>467489</v>
      </c>
      <c r="B89" s="33">
        <v>545177</v>
      </c>
      <c r="C89" s="33">
        <v>681472</v>
      </c>
      <c r="E89" s="33">
        <v>851840</v>
      </c>
      <c r="F89" s="33">
        <v>1035837</v>
      </c>
    </row>
    <row r="90" spans="1:6" x14ac:dyDescent="0.45">
      <c r="A90" s="33">
        <v>479378</v>
      </c>
      <c r="B90" s="33">
        <v>563975</v>
      </c>
      <c r="C90" s="33">
        <v>704969</v>
      </c>
      <c r="E90" s="33">
        <v>881211</v>
      </c>
      <c r="F90" s="33">
        <v>1071552</v>
      </c>
    </row>
    <row r="91" spans="1:6" x14ac:dyDescent="0.45">
      <c r="A91" s="33">
        <v>491346</v>
      </c>
      <c r="B91" s="33">
        <v>583200</v>
      </c>
      <c r="C91" s="33">
        <v>729000</v>
      </c>
      <c r="E91" s="33">
        <v>911250</v>
      </c>
      <c r="F91" s="33">
        <v>1122660</v>
      </c>
    </row>
    <row r="92" spans="1:6" x14ac:dyDescent="0.45">
      <c r="A92" s="33">
        <v>501878</v>
      </c>
      <c r="B92" s="33">
        <v>602856</v>
      </c>
      <c r="C92" s="33">
        <v>753571</v>
      </c>
      <c r="E92" s="33">
        <v>941963</v>
      </c>
      <c r="F92" s="33">
        <v>1160499</v>
      </c>
    </row>
    <row r="93" spans="1:6" x14ac:dyDescent="0.45">
      <c r="A93" s="33">
        <v>513934</v>
      </c>
      <c r="B93" s="33">
        <v>622950</v>
      </c>
      <c r="C93" s="33">
        <v>778688</v>
      </c>
      <c r="E93" s="33">
        <v>973360</v>
      </c>
      <c r="F93" s="33">
        <v>1214753</v>
      </c>
    </row>
    <row r="94" spans="1:6" x14ac:dyDescent="0.45">
      <c r="A94" s="33">
        <v>526049</v>
      </c>
      <c r="B94" s="33">
        <v>643485</v>
      </c>
      <c r="C94" s="33">
        <v>804357</v>
      </c>
      <c r="E94" s="33">
        <v>1005446</v>
      </c>
      <c r="F94" s="33">
        <v>1254796</v>
      </c>
    </row>
    <row r="95" spans="1:6" x14ac:dyDescent="0.45">
      <c r="A95" s="33">
        <v>536557</v>
      </c>
      <c r="B95" s="33">
        <v>664467</v>
      </c>
      <c r="C95" s="33">
        <v>830584</v>
      </c>
      <c r="E95" s="33">
        <v>1038230</v>
      </c>
      <c r="F95" s="33">
        <v>1312322</v>
      </c>
    </row>
    <row r="96" spans="1:6" x14ac:dyDescent="0.45">
      <c r="A96" s="33">
        <v>548720</v>
      </c>
      <c r="B96" s="33">
        <v>685900</v>
      </c>
      <c r="C96" s="33">
        <v>857375</v>
      </c>
      <c r="E96" s="33">
        <v>1071718</v>
      </c>
      <c r="F96" s="33">
        <v>1354652</v>
      </c>
    </row>
    <row r="97" spans="1:6" x14ac:dyDescent="0.45">
      <c r="A97" s="33">
        <v>560922</v>
      </c>
      <c r="B97" s="33">
        <v>707788</v>
      </c>
      <c r="C97" s="33">
        <v>884736</v>
      </c>
      <c r="E97" s="33">
        <v>1105920</v>
      </c>
      <c r="F97" s="33">
        <v>1415577</v>
      </c>
    </row>
    <row r="98" spans="1:6" x14ac:dyDescent="0.45">
      <c r="A98" s="33">
        <v>571333</v>
      </c>
      <c r="B98" s="33">
        <v>730138</v>
      </c>
      <c r="C98" s="33">
        <v>912673</v>
      </c>
      <c r="E98" s="33">
        <v>1140841</v>
      </c>
      <c r="F98" s="33">
        <v>1460276</v>
      </c>
    </row>
    <row r="99" spans="1:6" x14ac:dyDescent="0.45">
      <c r="A99" s="33">
        <v>583539</v>
      </c>
      <c r="B99" s="33">
        <v>752953</v>
      </c>
      <c r="C99" s="33">
        <v>941192</v>
      </c>
      <c r="E99" s="33">
        <v>1176490</v>
      </c>
      <c r="F99" s="33">
        <v>1524731</v>
      </c>
    </row>
    <row r="100" spans="1:6" x14ac:dyDescent="0.45">
      <c r="A100" s="33">
        <v>591882</v>
      </c>
      <c r="B100" s="33">
        <v>776239</v>
      </c>
      <c r="C100" s="33">
        <v>970299</v>
      </c>
      <c r="E100" s="33">
        <v>1212873</v>
      </c>
      <c r="F100" s="33">
        <v>1571884</v>
      </c>
    </row>
    <row r="101" spans="1:6" x14ac:dyDescent="0.45">
      <c r="A101" s="33">
        <v>600000</v>
      </c>
      <c r="B101" s="33">
        <v>800000</v>
      </c>
      <c r="C101" s="33">
        <v>1000000</v>
      </c>
      <c r="E101" s="33">
        <v>1250000</v>
      </c>
      <c r="F101" s="33">
        <v>1640000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150DC-498B-4DD4-8CB7-3DF3AD36C800}">
  <dimension ref="A1:B200"/>
  <sheetViews>
    <sheetView workbookViewId="0"/>
  </sheetViews>
  <sheetFormatPr defaultRowHeight="14.25" x14ac:dyDescent="0.45"/>
  <cols>
    <col min="1" max="1" width="10.73046875" style="50" customWidth="1"/>
    <col min="2" max="2" width="15.73046875" style="50" customWidth="1"/>
  </cols>
  <sheetData>
    <row r="1" spans="1:2" x14ac:dyDescent="0.45">
      <c r="A1" s="50" t="s">
        <v>1379</v>
      </c>
      <c r="B1" s="50" t="s">
        <v>1380</v>
      </c>
    </row>
    <row r="2" spans="1:2" x14ac:dyDescent="0.45">
      <c r="A2" s="50">
        <v>12</v>
      </c>
      <c r="B2" s="50">
        <v>14189</v>
      </c>
    </row>
    <row r="3" spans="1:2" x14ac:dyDescent="0.45">
      <c r="A3" s="50">
        <v>13</v>
      </c>
      <c r="B3" s="50">
        <v>14768</v>
      </c>
    </row>
    <row r="4" spans="1:2" x14ac:dyDescent="0.45">
      <c r="A4" s="50">
        <v>14</v>
      </c>
      <c r="B4" s="50">
        <v>15326</v>
      </c>
    </row>
    <row r="5" spans="1:2" x14ac:dyDescent="0.45">
      <c r="A5" s="50">
        <v>15</v>
      </c>
      <c r="B5" s="50">
        <v>15864</v>
      </c>
    </row>
    <row r="6" spans="1:2" x14ac:dyDescent="0.45">
      <c r="A6" s="50">
        <v>16</v>
      </c>
      <c r="B6" s="50">
        <v>16384</v>
      </c>
    </row>
    <row r="7" spans="1:2" x14ac:dyDescent="0.45">
      <c r="A7" s="50">
        <v>17</v>
      </c>
      <c r="B7" s="50">
        <v>16888</v>
      </c>
    </row>
    <row r="8" spans="1:2" x14ac:dyDescent="0.45">
      <c r="A8" s="50">
        <v>18</v>
      </c>
      <c r="B8" s="50">
        <v>17378</v>
      </c>
    </row>
    <row r="9" spans="1:2" x14ac:dyDescent="0.45">
      <c r="A9" s="50">
        <v>19</v>
      </c>
      <c r="B9" s="50">
        <v>17854</v>
      </c>
    </row>
    <row r="10" spans="1:2" x14ac:dyDescent="0.45">
      <c r="A10" s="50">
        <v>20</v>
      </c>
      <c r="B10" s="50">
        <v>18318</v>
      </c>
    </row>
    <row r="11" spans="1:2" x14ac:dyDescent="0.45">
      <c r="A11" s="50">
        <v>21</v>
      </c>
      <c r="B11" s="50">
        <v>18770</v>
      </c>
    </row>
    <row r="12" spans="1:2" x14ac:dyDescent="0.45">
      <c r="A12" s="50">
        <v>22</v>
      </c>
      <c r="B12" s="50">
        <v>19212</v>
      </c>
    </row>
    <row r="13" spans="1:2" x14ac:dyDescent="0.45">
      <c r="A13" s="50">
        <v>23</v>
      </c>
      <c r="B13" s="50">
        <v>19644</v>
      </c>
    </row>
    <row r="14" spans="1:2" x14ac:dyDescent="0.45">
      <c r="A14" s="50">
        <v>24</v>
      </c>
      <c r="B14" s="50">
        <v>20066</v>
      </c>
    </row>
    <row r="15" spans="1:2" x14ac:dyDescent="0.45">
      <c r="A15" s="50">
        <v>25</v>
      </c>
      <c r="B15" s="50">
        <v>20480</v>
      </c>
    </row>
    <row r="16" spans="1:2" x14ac:dyDescent="0.45">
      <c r="A16" s="50">
        <v>26</v>
      </c>
      <c r="B16" s="50">
        <v>20886</v>
      </c>
    </row>
    <row r="17" spans="1:2" x14ac:dyDescent="0.45">
      <c r="A17" s="50">
        <v>27</v>
      </c>
      <c r="B17" s="50">
        <v>21283</v>
      </c>
    </row>
    <row r="18" spans="1:2" x14ac:dyDescent="0.45">
      <c r="A18" s="50">
        <v>28</v>
      </c>
      <c r="B18" s="50">
        <v>21674</v>
      </c>
    </row>
    <row r="19" spans="1:2" x14ac:dyDescent="0.45">
      <c r="A19" s="50">
        <v>29</v>
      </c>
      <c r="B19" s="50">
        <v>22058</v>
      </c>
    </row>
    <row r="20" spans="1:2" x14ac:dyDescent="0.45">
      <c r="A20" s="50">
        <v>30</v>
      </c>
      <c r="B20" s="50">
        <v>22435</v>
      </c>
    </row>
    <row r="21" spans="1:2" x14ac:dyDescent="0.45">
      <c r="A21" s="50">
        <v>31</v>
      </c>
      <c r="B21" s="50">
        <v>22806</v>
      </c>
    </row>
    <row r="22" spans="1:2" x14ac:dyDescent="0.45">
      <c r="A22" s="50">
        <v>32</v>
      </c>
      <c r="B22" s="50">
        <v>23170</v>
      </c>
    </row>
    <row r="23" spans="1:2" x14ac:dyDescent="0.45">
      <c r="A23" s="50">
        <v>33</v>
      </c>
      <c r="B23" s="50">
        <v>23530</v>
      </c>
    </row>
    <row r="24" spans="1:2" x14ac:dyDescent="0.45">
      <c r="A24" s="50">
        <v>34</v>
      </c>
      <c r="B24" s="50">
        <v>23884</v>
      </c>
    </row>
    <row r="25" spans="1:2" x14ac:dyDescent="0.45">
      <c r="A25" s="50">
        <v>35</v>
      </c>
      <c r="B25" s="50">
        <v>24232</v>
      </c>
    </row>
    <row r="26" spans="1:2" x14ac:dyDescent="0.45">
      <c r="A26" s="50">
        <v>36</v>
      </c>
      <c r="B26" s="50">
        <v>24576</v>
      </c>
    </row>
    <row r="27" spans="1:2" x14ac:dyDescent="0.45">
      <c r="A27" s="50">
        <v>37</v>
      </c>
      <c r="B27" s="50">
        <v>24915</v>
      </c>
    </row>
    <row r="28" spans="1:2" x14ac:dyDescent="0.45">
      <c r="A28" s="50">
        <v>38</v>
      </c>
      <c r="B28" s="50">
        <v>25249</v>
      </c>
    </row>
    <row r="29" spans="1:2" x14ac:dyDescent="0.45">
      <c r="A29" s="50">
        <v>39</v>
      </c>
      <c r="B29" s="50">
        <v>25580</v>
      </c>
    </row>
    <row r="30" spans="1:2" x14ac:dyDescent="0.45">
      <c r="A30" s="50">
        <v>40</v>
      </c>
      <c r="B30" s="50">
        <v>25905</v>
      </c>
    </row>
    <row r="31" spans="1:2" x14ac:dyDescent="0.45">
      <c r="A31" s="50">
        <v>41</v>
      </c>
      <c r="B31" s="50">
        <v>26227</v>
      </c>
    </row>
    <row r="32" spans="1:2" x14ac:dyDescent="0.45">
      <c r="A32" s="50">
        <v>42</v>
      </c>
      <c r="B32" s="50">
        <v>26545</v>
      </c>
    </row>
    <row r="33" spans="1:2" x14ac:dyDescent="0.45">
      <c r="A33" s="50">
        <v>43</v>
      </c>
      <c r="B33" s="50">
        <v>26859</v>
      </c>
    </row>
    <row r="34" spans="1:2" x14ac:dyDescent="0.45">
      <c r="A34" s="50">
        <v>44</v>
      </c>
      <c r="B34" s="50">
        <v>27170</v>
      </c>
    </row>
    <row r="35" spans="1:2" x14ac:dyDescent="0.45">
      <c r="A35" s="50">
        <v>45</v>
      </c>
      <c r="B35" s="50">
        <v>27477</v>
      </c>
    </row>
    <row r="36" spans="1:2" x14ac:dyDescent="0.45">
      <c r="A36" s="50">
        <v>46</v>
      </c>
      <c r="B36" s="50">
        <v>27780</v>
      </c>
    </row>
    <row r="37" spans="1:2" x14ac:dyDescent="0.45">
      <c r="A37" s="50">
        <v>47</v>
      </c>
      <c r="B37" s="50">
        <v>28081</v>
      </c>
    </row>
    <row r="38" spans="1:2" x14ac:dyDescent="0.45">
      <c r="A38" s="50">
        <v>48</v>
      </c>
      <c r="B38" s="50">
        <v>28378</v>
      </c>
    </row>
    <row r="39" spans="1:2" x14ac:dyDescent="0.45">
      <c r="A39" s="50">
        <v>49</v>
      </c>
      <c r="B39" s="50">
        <v>28672</v>
      </c>
    </row>
    <row r="40" spans="1:2" x14ac:dyDescent="0.45">
      <c r="A40" s="50">
        <v>50</v>
      </c>
      <c r="B40" s="50">
        <v>28963</v>
      </c>
    </row>
    <row r="41" spans="1:2" x14ac:dyDescent="0.45">
      <c r="A41" s="50">
        <v>51</v>
      </c>
      <c r="B41" s="50">
        <v>29251</v>
      </c>
    </row>
    <row r="42" spans="1:2" x14ac:dyDescent="0.45">
      <c r="A42" s="50">
        <v>52</v>
      </c>
      <c r="B42" s="50">
        <v>29537</v>
      </c>
    </row>
    <row r="43" spans="1:2" x14ac:dyDescent="0.45">
      <c r="A43" s="50">
        <v>53</v>
      </c>
      <c r="B43" s="50">
        <v>29819</v>
      </c>
    </row>
    <row r="44" spans="1:2" x14ac:dyDescent="0.45">
      <c r="A44" s="50">
        <v>54</v>
      </c>
      <c r="B44" s="50">
        <v>30099</v>
      </c>
    </row>
    <row r="45" spans="1:2" x14ac:dyDescent="0.45">
      <c r="A45" s="50">
        <v>55</v>
      </c>
      <c r="B45" s="50">
        <v>30377</v>
      </c>
    </row>
    <row r="46" spans="1:2" x14ac:dyDescent="0.45">
      <c r="A46" s="50">
        <v>56</v>
      </c>
      <c r="B46" s="50">
        <v>30652</v>
      </c>
    </row>
    <row r="47" spans="1:2" x14ac:dyDescent="0.45">
      <c r="A47" s="50">
        <v>57</v>
      </c>
      <c r="B47" s="50">
        <v>30924</v>
      </c>
    </row>
    <row r="48" spans="1:2" x14ac:dyDescent="0.45">
      <c r="A48" s="50">
        <v>58</v>
      </c>
      <c r="B48" s="50">
        <v>31194</v>
      </c>
    </row>
    <row r="49" spans="1:2" x14ac:dyDescent="0.45">
      <c r="A49" s="50">
        <v>59</v>
      </c>
      <c r="B49" s="50">
        <v>31462</v>
      </c>
    </row>
    <row r="50" spans="1:2" x14ac:dyDescent="0.45">
      <c r="A50" s="50">
        <v>60</v>
      </c>
      <c r="B50" s="50">
        <v>31727</v>
      </c>
    </row>
    <row r="51" spans="1:2" x14ac:dyDescent="0.45">
      <c r="A51" s="50">
        <v>61</v>
      </c>
      <c r="B51" s="50">
        <v>31991</v>
      </c>
    </row>
    <row r="52" spans="1:2" x14ac:dyDescent="0.45">
      <c r="A52" s="50">
        <v>62</v>
      </c>
      <c r="B52" s="50">
        <v>32252</v>
      </c>
    </row>
    <row r="53" spans="1:2" x14ac:dyDescent="0.45">
      <c r="A53" s="50">
        <v>63</v>
      </c>
      <c r="B53" s="50">
        <v>32511</v>
      </c>
    </row>
    <row r="54" spans="1:2" x14ac:dyDescent="0.45">
      <c r="A54" s="50">
        <v>64</v>
      </c>
      <c r="B54" s="50">
        <v>32768</v>
      </c>
    </row>
    <row r="55" spans="1:2" x14ac:dyDescent="0.45">
      <c r="A55" s="50">
        <v>65</v>
      </c>
      <c r="B55" s="50">
        <v>33023</v>
      </c>
    </row>
    <row r="56" spans="1:2" x14ac:dyDescent="0.45">
      <c r="A56" s="50">
        <v>66</v>
      </c>
      <c r="B56" s="50">
        <v>33276</v>
      </c>
    </row>
    <row r="57" spans="1:2" x14ac:dyDescent="0.45">
      <c r="A57" s="50">
        <v>67</v>
      </c>
      <c r="B57" s="50">
        <v>33527</v>
      </c>
    </row>
    <row r="58" spans="1:2" x14ac:dyDescent="0.45">
      <c r="A58" s="50">
        <v>68</v>
      </c>
      <c r="B58" s="50">
        <v>33776</v>
      </c>
    </row>
    <row r="59" spans="1:2" x14ac:dyDescent="0.45">
      <c r="A59" s="50">
        <v>69</v>
      </c>
      <c r="B59" s="50">
        <v>34024</v>
      </c>
    </row>
    <row r="60" spans="1:2" x14ac:dyDescent="0.45">
      <c r="A60" s="50">
        <v>70</v>
      </c>
      <c r="B60" s="50">
        <v>34270</v>
      </c>
    </row>
    <row r="61" spans="1:2" x14ac:dyDescent="0.45">
      <c r="A61" s="50">
        <v>71</v>
      </c>
      <c r="B61" s="50">
        <v>34514</v>
      </c>
    </row>
    <row r="62" spans="1:2" x14ac:dyDescent="0.45">
      <c r="A62" s="50">
        <v>72</v>
      </c>
      <c r="B62" s="50">
        <v>34756</v>
      </c>
    </row>
    <row r="63" spans="1:2" x14ac:dyDescent="0.45">
      <c r="A63" s="50">
        <v>73</v>
      </c>
      <c r="B63" s="50">
        <v>34996</v>
      </c>
    </row>
    <row r="64" spans="1:2" x14ac:dyDescent="0.45">
      <c r="A64" s="50">
        <v>74</v>
      </c>
      <c r="B64" s="50">
        <v>35235</v>
      </c>
    </row>
    <row r="65" spans="1:2" x14ac:dyDescent="0.45">
      <c r="A65" s="50">
        <v>75</v>
      </c>
      <c r="B65" s="50">
        <v>35472</v>
      </c>
    </row>
    <row r="66" spans="1:2" x14ac:dyDescent="0.45">
      <c r="A66" s="50">
        <v>76</v>
      </c>
      <c r="B66" s="50">
        <v>35708</v>
      </c>
    </row>
    <row r="67" spans="1:2" x14ac:dyDescent="0.45">
      <c r="A67" s="50">
        <v>77</v>
      </c>
      <c r="B67" s="50">
        <v>35942</v>
      </c>
    </row>
    <row r="68" spans="1:2" x14ac:dyDescent="0.45">
      <c r="A68" s="50">
        <v>78</v>
      </c>
      <c r="B68" s="50">
        <v>36175</v>
      </c>
    </row>
    <row r="69" spans="1:2" x14ac:dyDescent="0.45">
      <c r="A69" s="50">
        <v>79</v>
      </c>
      <c r="B69" s="50">
        <v>36406</v>
      </c>
    </row>
    <row r="70" spans="1:2" x14ac:dyDescent="0.45">
      <c r="A70" s="50">
        <v>80</v>
      </c>
      <c r="B70" s="50">
        <v>36636</v>
      </c>
    </row>
    <row r="71" spans="1:2" x14ac:dyDescent="0.45">
      <c r="A71" s="50">
        <v>81</v>
      </c>
      <c r="B71" s="50">
        <v>36864</v>
      </c>
    </row>
    <row r="72" spans="1:2" x14ac:dyDescent="0.45">
      <c r="A72" s="50">
        <v>82</v>
      </c>
      <c r="B72" s="50">
        <v>37091</v>
      </c>
    </row>
    <row r="73" spans="1:2" x14ac:dyDescent="0.45">
      <c r="A73" s="50">
        <v>83</v>
      </c>
      <c r="B73" s="50">
        <v>37316</v>
      </c>
    </row>
    <row r="74" spans="1:2" x14ac:dyDescent="0.45">
      <c r="A74" s="50">
        <v>84</v>
      </c>
      <c r="B74" s="50">
        <v>37540</v>
      </c>
    </row>
    <row r="75" spans="1:2" x14ac:dyDescent="0.45">
      <c r="A75" s="50">
        <v>85</v>
      </c>
      <c r="B75" s="50">
        <v>37763</v>
      </c>
    </row>
    <row r="76" spans="1:2" x14ac:dyDescent="0.45">
      <c r="A76" s="50">
        <v>86</v>
      </c>
      <c r="B76" s="50">
        <v>37985</v>
      </c>
    </row>
    <row r="77" spans="1:2" x14ac:dyDescent="0.45">
      <c r="A77" s="50">
        <v>87</v>
      </c>
      <c r="B77" s="50">
        <v>38205</v>
      </c>
    </row>
    <row r="78" spans="1:2" x14ac:dyDescent="0.45">
      <c r="A78" s="50">
        <v>88</v>
      </c>
      <c r="B78" s="50">
        <v>38424</v>
      </c>
    </row>
    <row r="79" spans="1:2" x14ac:dyDescent="0.45">
      <c r="A79" s="50">
        <v>89</v>
      </c>
      <c r="B79" s="50">
        <v>38642</v>
      </c>
    </row>
    <row r="80" spans="1:2" x14ac:dyDescent="0.45">
      <c r="A80" s="50">
        <v>90</v>
      </c>
      <c r="B80" s="50">
        <v>38858</v>
      </c>
    </row>
    <row r="81" spans="1:2" x14ac:dyDescent="0.45">
      <c r="A81" s="50">
        <v>91</v>
      </c>
      <c r="B81" s="50">
        <v>39073</v>
      </c>
    </row>
    <row r="82" spans="1:2" x14ac:dyDescent="0.45">
      <c r="A82" s="50">
        <v>92</v>
      </c>
      <c r="B82" s="50">
        <v>39287</v>
      </c>
    </row>
    <row r="83" spans="1:2" x14ac:dyDescent="0.45">
      <c r="A83" s="50">
        <v>93</v>
      </c>
      <c r="B83" s="50">
        <v>39500</v>
      </c>
    </row>
    <row r="84" spans="1:2" x14ac:dyDescent="0.45">
      <c r="A84" s="50">
        <v>94</v>
      </c>
      <c r="B84" s="50">
        <v>39712</v>
      </c>
    </row>
    <row r="85" spans="1:2" x14ac:dyDescent="0.45">
      <c r="A85" s="50">
        <v>95</v>
      </c>
      <c r="B85" s="50">
        <v>39923</v>
      </c>
    </row>
    <row r="86" spans="1:2" x14ac:dyDescent="0.45">
      <c r="A86" s="50">
        <v>96</v>
      </c>
      <c r="B86" s="50">
        <v>40132</v>
      </c>
    </row>
    <row r="87" spans="1:2" x14ac:dyDescent="0.45">
      <c r="A87" s="50">
        <v>97</v>
      </c>
      <c r="B87" s="50">
        <v>40341</v>
      </c>
    </row>
    <row r="88" spans="1:2" x14ac:dyDescent="0.45">
      <c r="A88" s="50">
        <v>98</v>
      </c>
      <c r="B88" s="50">
        <v>40548</v>
      </c>
    </row>
    <row r="89" spans="1:2" x14ac:dyDescent="0.45">
      <c r="A89" s="50">
        <v>99</v>
      </c>
      <c r="B89" s="50">
        <v>40755</v>
      </c>
    </row>
    <row r="90" spans="1:2" x14ac:dyDescent="0.45">
      <c r="A90" s="50">
        <v>100</v>
      </c>
      <c r="B90" s="50">
        <v>40960</v>
      </c>
    </row>
    <row r="91" spans="1:2" x14ac:dyDescent="0.45">
      <c r="A91" s="50">
        <v>101</v>
      </c>
      <c r="B91" s="50">
        <v>41164</v>
      </c>
    </row>
    <row r="92" spans="1:2" x14ac:dyDescent="0.45">
      <c r="A92" s="50">
        <v>102</v>
      </c>
      <c r="B92" s="50">
        <v>41368</v>
      </c>
    </row>
    <row r="93" spans="1:2" x14ac:dyDescent="0.45">
      <c r="A93" s="50">
        <v>103</v>
      </c>
      <c r="B93" s="50">
        <v>41570</v>
      </c>
    </row>
    <row r="94" spans="1:2" x14ac:dyDescent="0.45">
      <c r="A94" s="50">
        <v>104</v>
      </c>
      <c r="B94" s="50">
        <v>41771</v>
      </c>
    </row>
    <row r="95" spans="1:2" x14ac:dyDescent="0.45">
      <c r="A95" s="50">
        <v>105</v>
      </c>
      <c r="B95" s="50">
        <v>41972</v>
      </c>
    </row>
    <row r="96" spans="1:2" x14ac:dyDescent="0.45">
      <c r="A96" s="50">
        <v>106</v>
      </c>
      <c r="B96" s="50">
        <v>42171</v>
      </c>
    </row>
    <row r="97" spans="1:2" x14ac:dyDescent="0.45">
      <c r="A97" s="50">
        <v>107</v>
      </c>
      <c r="B97" s="50">
        <v>42369</v>
      </c>
    </row>
    <row r="98" spans="1:2" x14ac:dyDescent="0.45">
      <c r="A98" s="50">
        <v>108</v>
      </c>
      <c r="B98" s="50">
        <v>42567</v>
      </c>
    </row>
    <row r="99" spans="1:2" x14ac:dyDescent="0.45">
      <c r="A99" s="50">
        <v>109</v>
      </c>
      <c r="B99" s="50">
        <v>42763</v>
      </c>
    </row>
    <row r="100" spans="1:2" x14ac:dyDescent="0.45">
      <c r="A100" s="50">
        <v>110</v>
      </c>
      <c r="B100" s="50">
        <v>42959</v>
      </c>
    </row>
    <row r="101" spans="1:2" x14ac:dyDescent="0.45">
      <c r="A101" s="50">
        <v>111</v>
      </c>
      <c r="B101" s="50">
        <v>43154</v>
      </c>
    </row>
    <row r="102" spans="1:2" x14ac:dyDescent="0.45">
      <c r="A102" s="50">
        <v>112</v>
      </c>
      <c r="B102" s="50">
        <v>43348</v>
      </c>
    </row>
    <row r="103" spans="1:2" x14ac:dyDescent="0.45">
      <c r="A103" s="50">
        <v>113</v>
      </c>
      <c r="B103" s="50">
        <v>43541</v>
      </c>
    </row>
    <row r="104" spans="1:2" x14ac:dyDescent="0.45">
      <c r="A104" s="50">
        <v>114</v>
      </c>
      <c r="B104" s="50">
        <v>43733</v>
      </c>
    </row>
    <row r="105" spans="1:2" x14ac:dyDescent="0.45">
      <c r="A105" s="50">
        <v>115</v>
      </c>
      <c r="B105" s="50">
        <v>43925</v>
      </c>
    </row>
    <row r="106" spans="1:2" x14ac:dyDescent="0.45">
      <c r="A106" s="50">
        <v>116</v>
      </c>
      <c r="B106" s="50">
        <v>44115</v>
      </c>
    </row>
    <row r="107" spans="1:2" x14ac:dyDescent="0.45">
      <c r="A107" s="50">
        <v>117</v>
      </c>
      <c r="B107" s="50">
        <v>44305</v>
      </c>
    </row>
    <row r="108" spans="1:2" x14ac:dyDescent="0.45">
      <c r="A108" s="50">
        <v>118</v>
      </c>
      <c r="B108" s="50">
        <v>44494</v>
      </c>
    </row>
    <row r="109" spans="1:2" x14ac:dyDescent="0.45">
      <c r="A109" s="50">
        <v>119</v>
      </c>
      <c r="B109" s="50">
        <v>44682</v>
      </c>
    </row>
    <row r="110" spans="1:2" x14ac:dyDescent="0.45">
      <c r="A110" s="50">
        <v>120</v>
      </c>
      <c r="B110" s="50">
        <v>44869</v>
      </c>
    </row>
    <row r="111" spans="1:2" x14ac:dyDescent="0.45">
      <c r="A111" s="50">
        <v>121</v>
      </c>
      <c r="B111" s="50">
        <v>45056</v>
      </c>
    </row>
    <row r="112" spans="1:2" x14ac:dyDescent="0.45">
      <c r="A112" s="50">
        <v>122</v>
      </c>
      <c r="B112" s="50">
        <v>45242</v>
      </c>
    </row>
    <row r="113" spans="1:2" x14ac:dyDescent="0.45">
      <c r="A113" s="50">
        <v>123</v>
      </c>
      <c r="B113" s="50">
        <v>45427</v>
      </c>
    </row>
    <row r="114" spans="1:2" x14ac:dyDescent="0.45">
      <c r="A114" s="50">
        <v>124</v>
      </c>
      <c r="B114" s="50">
        <v>45611</v>
      </c>
    </row>
    <row r="115" spans="1:2" x14ac:dyDescent="0.45">
      <c r="A115" s="50">
        <v>125</v>
      </c>
      <c r="B115" s="50">
        <v>45795</v>
      </c>
    </row>
    <row r="116" spans="1:2" x14ac:dyDescent="0.45">
      <c r="A116" s="50">
        <v>126</v>
      </c>
      <c r="B116" s="50">
        <v>45977</v>
      </c>
    </row>
    <row r="117" spans="1:2" x14ac:dyDescent="0.45">
      <c r="A117" s="50">
        <v>127</v>
      </c>
      <c r="B117" s="50">
        <v>46160</v>
      </c>
    </row>
    <row r="118" spans="1:2" x14ac:dyDescent="0.45">
      <c r="A118" s="50">
        <v>128</v>
      </c>
      <c r="B118" s="50">
        <v>46341</v>
      </c>
    </row>
    <row r="119" spans="1:2" x14ac:dyDescent="0.45">
      <c r="A119" s="50">
        <v>129</v>
      </c>
      <c r="B119" s="50">
        <v>46522</v>
      </c>
    </row>
    <row r="120" spans="1:2" x14ac:dyDescent="0.45">
      <c r="A120" s="50">
        <v>130</v>
      </c>
      <c r="B120" s="50">
        <v>46702</v>
      </c>
    </row>
    <row r="121" spans="1:2" x14ac:dyDescent="0.45">
      <c r="A121" s="50">
        <v>131</v>
      </c>
      <c r="B121" s="50">
        <v>46881</v>
      </c>
    </row>
    <row r="122" spans="1:2" x14ac:dyDescent="0.45">
      <c r="A122" s="50">
        <v>132</v>
      </c>
      <c r="B122" s="50">
        <v>47059</v>
      </c>
    </row>
    <row r="123" spans="1:2" x14ac:dyDescent="0.45">
      <c r="A123" s="50">
        <v>133</v>
      </c>
      <c r="B123" s="50">
        <v>47237</v>
      </c>
    </row>
    <row r="124" spans="1:2" x14ac:dyDescent="0.45">
      <c r="A124" s="50">
        <v>134</v>
      </c>
      <c r="B124" s="50">
        <v>47415</v>
      </c>
    </row>
    <row r="125" spans="1:2" x14ac:dyDescent="0.45">
      <c r="A125" s="50">
        <v>135</v>
      </c>
      <c r="B125" s="50">
        <v>47591</v>
      </c>
    </row>
    <row r="126" spans="1:2" x14ac:dyDescent="0.45">
      <c r="A126" s="50">
        <v>136</v>
      </c>
      <c r="B126" s="50">
        <v>47767</v>
      </c>
    </row>
    <row r="127" spans="1:2" x14ac:dyDescent="0.45">
      <c r="A127" s="50">
        <v>137</v>
      </c>
      <c r="B127" s="50">
        <v>47942</v>
      </c>
    </row>
    <row r="128" spans="1:2" x14ac:dyDescent="0.45">
      <c r="A128" s="50">
        <v>138</v>
      </c>
      <c r="B128" s="50">
        <v>48117</v>
      </c>
    </row>
    <row r="129" spans="1:2" x14ac:dyDescent="0.45">
      <c r="A129" s="50">
        <v>139</v>
      </c>
      <c r="B129" s="50">
        <v>48291</v>
      </c>
    </row>
    <row r="130" spans="1:2" x14ac:dyDescent="0.45">
      <c r="A130" s="50">
        <v>140</v>
      </c>
      <c r="B130" s="50">
        <v>48465</v>
      </c>
    </row>
    <row r="131" spans="1:2" x14ac:dyDescent="0.45">
      <c r="A131" s="50">
        <v>141</v>
      </c>
      <c r="B131" s="50">
        <v>48637</v>
      </c>
    </row>
    <row r="132" spans="1:2" x14ac:dyDescent="0.45">
      <c r="A132" s="50">
        <v>142</v>
      </c>
      <c r="B132" s="50">
        <v>48809</v>
      </c>
    </row>
    <row r="133" spans="1:2" x14ac:dyDescent="0.45">
      <c r="A133" s="50">
        <v>143</v>
      </c>
      <c r="B133" s="50">
        <v>48981</v>
      </c>
    </row>
    <row r="134" spans="1:2" x14ac:dyDescent="0.45">
      <c r="A134" s="50">
        <v>144</v>
      </c>
      <c r="B134" s="50">
        <v>49152</v>
      </c>
    </row>
    <row r="135" spans="1:2" x14ac:dyDescent="0.45">
      <c r="A135" s="50">
        <v>145</v>
      </c>
      <c r="B135" s="50">
        <v>49322</v>
      </c>
    </row>
    <row r="136" spans="1:2" x14ac:dyDescent="0.45">
      <c r="A136" s="50">
        <v>146</v>
      </c>
      <c r="B136" s="50">
        <v>49492</v>
      </c>
    </row>
    <row r="137" spans="1:2" x14ac:dyDescent="0.45">
      <c r="A137" s="50">
        <v>147</v>
      </c>
      <c r="B137" s="50">
        <v>49661</v>
      </c>
    </row>
    <row r="138" spans="1:2" x14ac:dyDescent="0.45">
      <c r="A138" s="50">
        <v>148</v>
      </c>
      <c r="B138" s="50">
        <v>49830</v>
      </c>
    </row>
    <row r="139" spans="1:2" x14ac:dyDescent="0.45">
      <c r="A139" s="50">
        <v>149</v>
      </c>
      <c r="B139" s="50">
        <v>49998</v>
      </c>
    </row>
    <row r="140" spans="1:2" x14ac:dyDescent="0.45">
      <c r="A140" s="50">
        <v>150</v>
      </c>
      <c r="B140" s="50">
        <v>50166</v>
      </c>
    </row>
    <row r="141" spans="1:2" x14ac:dyDescent="0.45">
      <c r="A141" s="50">
        <v>151</v>
      </c>
      <c r="B141" s="50">
        <v>50332</v>
      </c>
    </row>
    <row r="142" spans="1:2" x14ac:dyDescent="0.45">
      <c r="A142" s="50">
        <v>152</v>
      </c>
      <c r="B142" s="50">
        <v>50499</v>
      </c>
    </row>
    <row r="143" spans="1:2" x14ac:dyDescent="0.45">
      <c r="A143" s="50">
        <v>153</v>
      </c>
      <c r="B143" s="50">
        <v>50665</v>
      </c>
    </row>
    <row r="144" spans="1:2" x14ac:dyDescent="0.45">
      <c r="A144" s="50">
        <v>154</v>
      </c>
      <c r="B144" s="50">
        <v>50830</v>
      </c>
    </row>
    <row r="145" spans="1:2" x14ac:dyDescent="0.45">
      <c r="A145" s="50">
        <v>155</v>
      </c>
      <c r="B145" s="50">
        <v>50995</v>
      </c>
    </row>
    <row r="146" spans="1:2" x14ac:dyDescent="0.45">
      <c r="A146" s="50">
        <v>156</v>
      </c>
      <c r="B146" s="50">
        <v>51159</v>
      </c>
    </row>
    <row r="147" spans="1:2" x14ac:dyDescent="0.45">
      <c r="A147" s="50">
        <v>157</v>
      </c>
      <c r="B147" s="50">
        <v>51323</v>
      </c>
    </row>
    <row r="148" spans="1:2" x14ac:dyDescent="0.45">
      <c r="A148" s="50">
        <v>158</v>
      </c>
      <c r="B148" s="50">
        <v>51486</v>
      </c>
    </row>
    <row r="149" spans="1:2" x14ac:dyDescent="0.45">
      <c r="A149" s="50">
        <v>159</v>
      </c>
      <c r="B149" s="50">
        <v>51649</v>
      </c>
    </row>
    <row r="150" spans="1:2" x14ac:dyDescent="0.45">
      <c r="A150" s="50">
        <v>160</v>
      </c>
      <c r="B150" s="50">
        <v>51811</v>
      </c>
    </row>
    <row r="151" spans="1:2" x14ac:dyDescent="0.45">
      <c r="A151" s="50">
        <v>161</v>
      </c>
      <c r="B151" s="50">
        <v>51972</v>
      </c>
    </row>
    <row r="152" spans="1:2" x14ac:dyDescent="0.45">
      <c r="A152" s="50">
        <v>162</v>
      </c>
      <c r="B152" s="50">
        <v>52134</v>
      </c>
    </row>
    <row r="153" spans="1:2" x14ac:dyDescent="0.45">
      <c r="A153" s="50">
        <v>163</v>
      </c>
      <c r="B153" s="50">
        <v>52294</v>
      </c>
    </row>
    <row r="154" spans="1:2" x14ac:dyDescent="0.45">
      <c r="A154" s="50">
        <v>164</v>
      </c>
      <c r="B154" s="50">
        <v>52454</v>
      </c>
    </row>
    <row r="155" spans="1:2" x14ac:dyDescent="0.45">
      <c r="A155" s="50">
        <v>165</v>
      </c>
      <c r="B155" s="50">
        <v>52614</v>
      </c>
    </row>
    <row r="156" spans="1:2" x14ac:dyDescent="0.45">
      <c r="A156" s="50">
        <v>166</v>
      </c>
      <c r="B156" s="50">
        <v>52773</v>
      </c>
    </row>
    <row r="157" spans="1:2" x14ac:dyDescent="0.45">
      <c r="A157" s="50">
        <v>167</v>
      </c>
      <c r="B157" s="50">
        <v>52932</v>
      </c>
    </row>
    <row r="158" spans="1:2" x14ac:dyDescent="0.45">
      <c r="A158" s="50">
        <v>168</v>
      </c>
      <c r="B158" s="50">
        <v>53090</v>
      </c>
    </row>
    <row r="159" spans="1:2" x14ac:dyDescent="0.45">
      <c r="A159" s="50">
        <v>169</v>
      </c>
      <c r="B159" s="50">
        <v>53248</v>
      </c>
    </row>
    <row r="160" spans="1:2" x14ac:dyDescent="0.45">
      <c r="A160" s="50">
        <v>170</v>
      </c>
      <c r="B160" s="50">
        <v>53405</v>
      </c>
    </row>
    <row r="161" spans="1:2" x14ac:dyDescent="0.45">
      <c r="A161" s="50">
        <v>171</v>
      </c>
      <c r="B161" s="50">
        <v>53562</v>
      </c>
    </row>
    <row r="162" spans="1:2" x14ac:dyDescent="0.45">
      <c r="A162" s="50">
        <v>172</v>
      </c>
      <c r="B162" s="50">
        <v>53719</v>
      </c>
    </row>
    <row r="163" spans="1:2" x14ac:dyDescent="0.45">
      <c r="A163" s="50">
        <v>173</v>
      </c>
      <c r="B163" s="50">
        <v>53874</v>
      </c>
    </row>
    <row r="164" spans="1:2" x14ac:dyDescent="0.45">
      <c r="A164" s="50">
        <v>174</v>
      </c>
      <c r="B164" s="50">
        <v>54030</v>
      </c>
    </row>
    <row r="165" spans="1:2" x14ac:dyDescent="0.45">
      <c r="A165" s="50">
        <v>175</v>
      </c>
      <c r="B165" s="50">
        <v>54185</v>
      </c>
    </row>
    <row r="166" spans="1:2" x14ac:dyDescent="0.45">
      <c r="A166" s="50">
        <v>176</v>
      </c>
      <c r="B166" s="50">
        <v>54340</v>
      </c>
    </row>
    <row r="167" spans="1:2" x14ac:dyDescent="0.45">
      <c r="A167" s="50">
        <v>177</v>
      </c>
      <c r="B167" s="50">
        <v>54494</v>
      </c>
    </row>
    <row r="168" spans="1:2" x14ac:dyDescent="0.45">
      <c r="A168" s="50">
        <v>178</v>
      </c>
      <c r="B168" s="50">
        <v>54647</v>
      </c>
    </row>
    <row r="169" spans="1:2" x14ac:dyDescent="0.45">
      <c r="A169" s="50">
        <v>179</v>
      </c>
      <c r="B169" s="50">
        <v>54801</v>
      </c>
    </row>
    <row r="170" spans="1:2" x14ac:dyDescent="0.45">
      <c r="A170" s="50">
        <v>180</v>
      </c>
      <c r="B170" s="50">
        <v>54954</v>
      </c>
    </row>
    <row r="171" spans="1:2" x14ac:dyDescent="0.45">
      <c r="A171" s="50">
        <v>181</v>
      </c>
      <c r="B171" s="50">
        <v>55106</v>
      </c>
    </row>
    <row r="172" spans="1:2" x14ac:dyDescent="0.45">
      <c r="A172" s="50">
        <v>182</v>
      </c>
      <c r="B172" s="50">
        <v>55258</v>
      </c>
    </row>
    <row r="173" spans="1:2" x14ac:dyDescent="0.45">
      <c r="A173" s="50">
        <v>183</v>
      </c>
      <c r="B173" s="50">
        <v>55410</v>
      </c>
    </row>
    <row r="174" spans="1:2" x14ac:dyDescent="0.45">
      <c r="A174" s="50">
        <v>184</v>
      </c>
      <c r="B174" s="50">
        <v>55561</v>
      </c>
    </row>
    <row r="175" spans="1:2" x14ac:dyDescent="0.45">
      <c r="A175" s="50">
        <v>185</v>
      </c>
      <c r="B175" s="50">
        <v>55712</v>
      </c>
    </row>
    <row r="176" spans="1:2" x14ac:dyDescent="0.45">
      <c r="A176" s="50">
        <v>186</v>
      </c>
      <c r="B176" s="50">
        <v>55862</v>
      </c>
    </row>
    <row r="177" spans="1:2" x14ac:dyDescent="0.45">
      <c r="A177" s="50">
        <v>187</v>
      </c>
      <c r="B177" s="50">
        <v>56012</v>
      </c>
    </row>
    <row r="178" spans="1:2" x14ac:dyDescent="0.45">
      <c r="A178" s="50">
        <v>188</v>
      </c>
      <c r="B178" s="50">
        <v>56162</v>
      </c>
    </row>
    <row r="179" spans="1:2" x14ac:dyDescent="0.45">
      <c r="A179" s="50">
        <v>189</v>
      </c>
      <c r="B179" s="50">
        <v>56311</v>
      </c>
    </row>
    <row r="180" spans="1:2" x14ac:dyDescent="0.45">
      <c r="A180" s="50">
        <v>190</v>
      </c>
      <c r="B180" s="50">
        <v>56459</v>
      </c>
    </row>
    <row r="181" spans="1:2" x14ac:dyDescent="0.45">
      <c r="A181" s="50">
        <v>191</v>
      </c>
      <c r="B181" s="50">
        <v>56608</v>
      </c>
    </row>
    <row r="182" spans="1:2" x14ac:dyDescent="0.45">
      <c r="A182" s="50">
        <v>192</v>
      </c>
      <c r="B182" s="50">
        <v>56756</v>
      </c>
    </row>
    <row r="183" spans="1:2" x14ac:dyDescent="0.45">
      <c r="A183" s="50">
        <v>193</v>
      </c>
      <c r="B183" s="50">
        <v>56903</v>
      </c>
    </row>
    <row r="184" spans="1:2" x14ac:dyDescent="0.45">
      <c r="A184" s="50">
        <v>194</v>
      </c>
      <c r="B184" s="50">
        <v>57051</v>
      </c>
    </row>
    <row r="185" spans="1:2" x14ac:dyDescent="0.45">
      <c r="A185" s="50">
        <v>195</v>
      </c>
      <c r="B185" s="50">
        <v>57198</v>
      </c>
    </row>
    <row r="186" spans="1:2" x14ac:dyDescent="0.45">
      <c r="A186" s="50">
        <v>196</v>
      </c>
      <c r="B186" s="50">
        <v>57344</v>
      </c>
    </row>
    <row r="187" spans="1:2" x14ac:dyDescent="0.45">
      <c r="A187" s="50">
        <v>197</v>
      </c>
      <c r="B187" s="50">
        <v>57490</v>
      </c>
    </row>
    <row r="188" spans="1:2" x14ac:dyDescent="0.45">
      <c r="A188" s="50">
        <v>198</v>
      </c>
      <c r="B188" s="50">
        <v>57636</v>
      </c>
    </row>
    <row r="189" spans="1:2" x14ac:dyDescent="0.45">
      <c r="A189" s="50">
        <v>199</v>
      </c>
      <c r="B189" s="50">
        <v>57781</v>
      </c>
    </row>
    <row r="190" spans="1:2" x14ac:dyDescent="0.45">
      <c r="A190" s="50">
        <v>200</v>
      </c>
      <c r="B190" s="50">
        <v>57926</v>
      </c>
    </row>
    <row r="191" spans="1:2" x14ac:dyDescent="0.45">
      <c r="A191" s="50">
        <v>201</v>
      </c>
      <c r="B191" s="50">
        <v>58071</v>
      </c>
    </row>
    <row r="192" spans="1:2" x14ac:dyDescent="0.45">
      <c r="A192" s="50">
        <v>202</v>
      </c>
      <c r="B192" s="50">
        <v>58215</v>
      </c>
    </row>
    <row r="193" spans="1:2" x14ac:dyDescent="0.45">
      <c r="A193" s="50">
        <v>203</v>
      </c>
      <c r="B193" s="50">
        <v>58359</v>
      </c>
    </row>
    <row r="194" spans="1:2" x14ac:dyDescent="0.45">
      <c r="A194" s="50">
        <v>204</v>
      </c>
      <c r="B194" s="50">
        <v>58503</v>
      </c>
    </row>
    <row r="195" spans="1:2" x14ac:dyDescent="0.45">
      <c r="A195" s="50">
        <v>205</v>
      </c>
      <c r="B195" s="50">
        <v>58646</v>
      </c>
    </row>
    <row r="196" spans="1:2" x14ac:dyDescent="0.45">
      <c r="A196" s="50">
        <v>206</v>
      </c>
      <c r="B196" s="50">
        <v>58789</v>
      </c>
    </row>
    <row r="197" spans="1:2" x14ac:dyDescent="0.45">
      <c r="A197" s="50">
        <v>207</v>
      </c>
      <c r="B197" s="50">
        <v>58931</v>
      </c>
    </row>
    <row r="198" spans="1:2" x14ac:dyDescent="0.45">
      <c r="A198" s="50">
        <v>208</v>
      </c>
      <c r="B198" s="50">
        <v>59073</v>
      </c>
    </row>
    <row r="199" spans="1:2" x14ac:dyDescent="0.45">
      <c r="A199" s="50">
        <v>209</v>
      </c>
      <c r="B199" s="50">
        <v>59215</v>
      </c>
    </row>
    <row r="200" spans="1:2" x14ac:dyDescent="0.45">
      <c r="A200" s="50">
        <v>210</v>
      </c>
      <c r="B200" s="50">
        <v>59357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Oshawott</vt:lpstr>
      <vt:lpstr>Snivy</vt:lpstr>
      <vt:lpstr>EV and Base</vt:lpstr>
      <vt:lpstr>Medium-Slow</vt:lpstr>
      <vt:lpstr>Sheet4</vt:lpstr>
      <vt:lpstr>GameFreakSQRT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Gil Bartholomew</cp:lastModifiedBy>
  <cp:revision/>
  <dcterms:created xsi:type="dcterms:W3CDTF">2020-09-11T12:10:16Z</dcterms:created>
  <dcterms:modified xsi:type="dcterms:W3CDTF">2023-11-10T16:58:40Z</dcterms:modified>
  <cp:category/>
  <cp:contentStatus/>
</cp:coreProperties>
</file>